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4.xml" ContentType="application/vnd.openxmlformats-officedocument.drawing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6.xml" ContentType="application/vnd.openxmlformats-officedocument.drawing+xml"/>
  <Override PartName="/xl/charts/chart17.xml" ContentType="application/vnd.openxmlformats-officedocument.drawingml.chart+xml"/>
  <Override PartName="/xl/drawings/drawing7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8.xml" ContentType="application/vnd.openxmlformats-officedocument.drawing+xml"/>
  <Override PartName="/xl/charts/chart20.xml" ContentType="application/vnd.openxmlformats-officedocument.drawingml.chart+xml"/>
  <Override PartName="/xl/drawings/drawing9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0.xml" ContentType="application/vnd.openxmlformats-officedocument.drawing+xml"/>
  <Override PartName="/xl/charts/chart23.xml" ContentType="application/vnd.openxmlformats-officedocument.drawingml.chart+xml"/>
  <Override PartName="/xl/drawings/drawing11.xml" ContentType="application/vnd.openxmlformats-officedocument.drawing+xml"/>
  <Override PartName="/xl/charts/chart24.xml" ContentType="application/vnd.openxmlformats-officedocument.drawingml.chart+xml"/>
  <Override PartName="/xl/drawings/drawing12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13.xml" ContentType="application/vnd.openxmlformats-officedocument.drawing+xml"/>
  <Override PartName="/xl/charts/chart3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codeName="ThisWorkbook"/>
  <mc:AlternateContent xmlns:mc="http://schemas.openxmlformats.org/markup-compatibility/2006">
    <mc:Choice Requires="x15">
      <x15ac:absPath xmlns:x15ac="http://schemas.microsoft.com/office/spreadsheetml/2010/11/ac" url="D:\Users\Robert &amp; Bonnie\Documents\Documents\Robert\Astronomy\Variable research\Variables\Bob Nelson\Master workbooks for stars\2024 updates active file\"/>
    </mc:Choice>
  </mc:AlternateContent>
  <xr:revisionPtr revIDLastSave="0" documentId="13_ncr:1_{60CE6F23-86C3-417D-8E61-8A5E6A45785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ctive 1" sheetId="2" r:id="rId1"/>
    <sheet name="Graphs 1" sheetId="19" r:id="rId2"/>
    <sheet name="A (2)" sheetId="8" r:id="rId3"/>
    <sheet name="Q_fit" sheetId="3" r:id="rId4"/>
    <sheet name="A (6)" sheetId="13" r:id="rId5"/>
    <sheet name="Q_fit (2)" sheetId="15" r:id="rId6"/>
    <sheet name="A (errors)" sheetId="14" r:id="rId7"/>
    <sheet name="A (3)" sheetId="4" r:id="rId8"/>
    <sheet name="Q_fit (3)" sheetId="5" r:id="rId9"/>
    <sheet name="A (4)" sheetId="6" r:id="rId10"/>
    <sheet name="Q_fit (4)" sheetId="7" r:id="rId11"/>
    <sheet name="A (5)" sheetId="9" r:id="rId12"/>
    <sheet name="A (7)" sheetId="18" r:id="rId13"/>
    <sheet name="Q_fit (5)" sheetId="11" r:id="rId14"/>
    <sheet name="BAV" sheetId="16" r:id="rId15"/>
    <sheet name="O-C Gateway" sheetId="17" r:id="rId16"/>
    <sheet name="Sheet 4" sheetId="10" r:id="rId17"/>
  </sheets>
  <definedNames>
    <definedName name="solver_adj" localSheetId="2" hidden="1">'A (2)'!$X$7:$X$9</definedName>
    <definedName name="solver_adj" localSheetId="7" hidden="1">'A (3)'!$E$11:$E$13</definedName>
    <definedName name="solver_adj" localSheetId="9" hidden="1">'A (4)'!$E$11:$E$13</definedName>
    <definedName name="solver_adj" localSheetId="11" hidden="1">'A (5)'!$E$11:$E$13</definedName>
    <definedName name="solver_adj" localSheetId="4" hidden="1">'A (6)'!$AC$4:$AC$5</definedName>
    <definedName name="solver_adj" localSheetId="12" hidden="1">'A (7)'!$AC$3:$AC$10</definedName>
    <definedName name="solver_adj" localSheetId="6" hidden="1">'A (errors)'!$AH$3:$AH$10</definedName>
    <definedName name="solver_adj" localSheetId="0" hidden="1">'Active 1'!$AG$5:$AG$7</definedName>
    <definedName name="solver_cvg" localSheetId="2" hidden="1">0.0001</definedName>
    <definedName name="solver_cvg" localSheetId="7" hidden="1">0.0001</definedName>
    <definedName name="solver_cvg" localSheetId="9" hidden="1">0.0001</definedName>
    <definedName name="solver_cvg" localSheetId="11" hidden="1">0.0001</definedName>
    <definedName name="solver_cvg" localSheetId="4" hidden="1">0.0001</definedName>
    <definedName name="solver_cvg" localSheetId="12" hidden="1">0.0001</definedName>
    <definedName name="solver_cvg" localSheetId="6" hidden="1">0.0001</definedName>
    <definedName name="solver_cvg" localSheetId="0" hidden="1">0.0001</definedName>
    <definedName name="solver_drv" localSheetId="2" hidden="1">1</definedName>
    <definedName name="solver_drv" localSheetId="7" hidden="1">1</definedName>
    <definedName name="solver_drv" localSheetId="9" hidden="1">1</definedName>
    <definedName name="solver_drv" localSheetId="11" hidden="1">1</definedName>
    <definedName name="solver_drv" localSheetId="4" hidden="1">1</definedName>
    <definedName name="solver_drv" localSheetId="12" hidden="1">1</definedName>
    <definedName name="solver_drv" localSheetId="6" hidden="1">1</definedName>
    <definedName name="solver_drv" localSheetId="0" hidden="1">1</definedName>
    <definedName name="solver_est" localSheetId="2" hidden="1">1</definedName>
    <definedName name="solver_est" localSheetId="7" hidden="1">1</definedName>
    <definedName name="solver_est" localSheetId="9" hidden="1">1</definedName>
    <definedName name="solver_est" localSheetId="11" hidden="1">1</definedName>
    <definedName name="solver_est" localSheetId="4" hidden="1">1</definedName>
    <definedName name="solver_est" localSheetId="12" hidden="1">1</definedName>
    <definedName name="solver_est" localSheetId="6" hidden="1">1</definedName>
    <definedName name="solver_est" localSheetId="0" hidden="1">1</definedName>
    <definedName name="solver_itr" localSheetId="2" hidden="1">100</definedName>
    <definedName name="solver_itr" localSheetId="7" hidden="1">100</definedName>
    <definedName name="solver_itr" localSheetId="9" hidden="1">100</definedName>
    <definedName name="solver_itr" localSheetId="11" hidden="1">100</definedName>
    <definedName name="solver_itr" localSheetId="4" hidden="1">100</definedName>
    <definedName name="solver_itr" localSheetId="12" hidden="1">100</definedName>
    <definedName name="solver_itr" localSheetId="6" hidden="1">100</definedName>
    <definedName name="solver_itr" localSheetId="0" hidden="1">100</definedName>
    <definedName name="solver_lin" localSheetId="2" hidden="1">2</definedName>
    <definedName name="solver_lin" localSheetId="7" hidden="1">2</definedName>
    <definedName name="solver_lin" localSheetId="9" hidden="1">2</definedName>
    <definedName name="solver_lin" localSheetId="11" hidden="1">2</definedName>
    <definedName name="solver_lin" localSheetId="4" hidden="1">2</definedName>
    <definedName name="solver_lin" localSheetId="12" hidden="1">2</definedName>
    <definedName name="solver_lin" localSheetId="6" hidden="1">2</definedName>
    <definedName name="solver_lin" localSheetId="0" hidden="1">2</definedName>
    <definedName name="solver_neg" localSheetId="2" hidden="1">2</definedName>
    <definedName name="solver_neg" localSheetId="7" hidden="1">2</definedName>
    <definedName name="solver_neg" localSheetId="9" hidden="1">2</definedName>
    <definedName name="solver_neg" localSheetId="11" hidden="1">2</definedName>
    <definedName name="solver_neg" localSheetId="4" hidden="1">2</definedName>
    <definedName name="solver_neg" localSheetId="12" hidden="1">2</definedName>
    <definedName name="solver_neg" localSheetId="6" hidden="1">2</definedName>
    <definedName name="solver_neg" localSheetId="0" hidden="1">2</definedName>
    <definedName name="solver_num" localSheetId="2" hidden="1">0</definedName>
    <definedName name="solver_num" localSheetId="7" hidden="1">0</definedName>
    <definedName name="solver_num" localSheetId="9" hidden="1">0</definedName>
    <definedName name="solver_num" localSheetId="11" hidden="1">0</definedName>
    <definedName name="solver_num" localSheetId="4" hidden="1">0</definedName>
    <definedName name="solver_num" localSheetId="12" hidden="1">0</definedName>
    <definedName name="solver_num" localSheetId="6" hidden="1">0</definedName>
    <definedName name="solver_num" localSheetId="0" hidden="1">0</definedName>
    <definedName name="solver_nwt" localSheetId="2" hidden="1">1</definedName>
    <definedName name="solver_nwt" localSheetId="7" hidden="1">1</definedName>
    <definedName name="solver_nwt" localSheetId="9" hidden="1">1</definedName>
    <definedName name="solver_nwt" localSheetId="11" hidden="1">1</definedName>
    <definedName name="solver_nwt" localSheetId="4" hidden="1">1</definedName>
    <definedName name="solver_nwt" localSheetId="12" hidden="1">1</definedName>
    <definedName name="solver_nwt" localSheetId="6" hidden="1">1</definedName>
    <definedName name="solver_nwt" localSheetId="0" hidden="1">1</definedName>
    <definedName name="solver_opt" localSheetId="2" hidden="1">'A (2)'!$X$10</definedName>
    <definedName name="solver_opt" localSheetId="7" hidden="1">'A (3)'!$E$14</definedName>
    <definedName name="solver_opt" localSheetId="9" hidden="1">'A (4)'!$E$14</definedName>
    <definedName name="solver_opt" localSheetId="11" hidden="1">'A (5)'!$E$14</definedName>
    <definedName name="solver_opt" localSheetId="4" hidden="1">'A (6)'!$AC$11</definedName>
    <definedName name="solver_opt" localSheetId="12" hidden="1">'A (7)'!$AC$11</definedName>
    <definedName name="solver_opt" localSheetId="6" hidden="1">'A (errors)'!$AH$11</definedName>
    <definedName name="solver_opt" localSheetId="0" hidden="1">'Active 1'!$AG$8</definedName>
    <definedName name="solver_pre" localSheetId="2" hidden="1">0.000001</definedName>
    <definedName name="solver_pre" localSheetId="7" hidden="1">0.000001</definedName>
    <definedName name="solver_pre" localSheetId="9" hidden="1">0.000001</definedName>
    <definedName name="solver_pre" localSheetId="11" hidden="1">0.000001</definedName>
    <definedName name="solver_pre" localSheetId="4" hidden="1">0.000001</definedName>
    <definedName name="solver_pre" localSheetId="12" hidden="1">0.000001</definedName>
    <definedName name="solver_pre" localSheetId="6" hidden="1">0.000001</definedName>
    <definedName name="solver_pre" localSheetId="0" hidden="1">0.000001</definedName>
    <definedName name="solver_scl" localSheetId="2" hidden="1">2</definedName>
    <definedName name="solver_scl" localSheetId="7" hidden="1">2</definedName>
    <definedName name="solver_scl" localSheetId="9" hidden="1">2</definedName>
    <definedName name="solver_scl" localSheetId="11" hidden="1">2</definedName>
    <definedName name="solver_scl" localSheetId="4" hidden="1">1</definedName>
    <definedName name="solver_scl" localSheetId="12" hidden="1">1</definedName>
    <definedName name="solver_scl" localSheetId="6" hidden="1">2</definedName>
    <definedName name="solver_scl" localSheetId="0" hidden="1">2</definedName>
    <definedName name="solver_sho" localSheetId="2" hidden="1">2</definedName>
    <definedName name="solver_sho" localSheetId="7" hidden="1">2</definedName>
    <definedName name="solver_sho" localSheetId="9" hidden="1">2</definedName>
    <definedName name="solver_sho" localSheetId="11" hidden="1">2</definedName>
    <definedName name="solver_sho" localSheetId="4" hidden="1">2</definedName>
    <definedName name="solver_sho" localSheetId="12" hidden="1">2</definedName>
    <definedName name="solver_sho" localSheetId="6" hidden="1">2</definedName>
    <definedName name="solver_sho" localSheetId="0" hidden="1">2</definedName>
    <definedName name="solver_tim" localSheetId="2" hidden="1">100</definedName>
    <definedName name="solver_tim" localSheetId="7" hidden="1">100</definedName>
    <definedName name="solver_tim" localSheetId="9" hidden="1">100</definedName>
    <definedName name="solver_tim" localSheetId="11" hidden="1">100</definedName>
    <definedName name="solver_tim" localSheetId="4" hidden="1">100</definedName>
    <definedName name="solver_tim" localSheetId="12" hidden="1">100</definedName>
    <definedName name="solver_tim" localSheetId="6" hidden="1">100</definedName>
    <definedName name="solver_tim" localSheetId="0" hidden="1">100</definedName>
    <definedName name="solver_tol" localSheetId="2" hidden="1">0.05</definedName>
    <definedName name="solver_tol" localSheetId="7" hidden="1">0.05</definedName>
    <definedName name="solver_tol" localSheetId="9" hidden="1">0.05</definedName>
    <definedName name="solver_tol" localSheetId="11" hidden="1">0.05</definedName>
    <definedName name="solver_tol" localSheetId="4" hidden="1">0.05</definedName>
    <definedName name="solver_tol" localSheetId="12" hidden="1">0.05</definedName>
    <definedName name="solver_tol" localSheetId="6" hidden="1">0.05</definedName>
    <definedName name="solver_tol" localSheetId="0" hidden="1">0.05</definedName>
    <definedName name="solver_typ" localSheetId="2" hidden="1">2</definedName>
    <definedName name="solver_typ" localSheetId="7" hidden="1">2</definedName>
    <definedName name="solver_typ" localSheetId="9" hidden="1">2</definedName>
    <definedName name="solver_typ" localSheetId="11" hidden="1">2</definedName>
    <definedName name="solver_typ" localSheetId="4" hidden="1">2</definedName>
    <definedName name="solver_typ" localSheetId="12" hidden="1">2</definedName>
    <definedName name="solver_typ" localSheetId="6" hidden="1">2</definedName>
    <definedName name="solver_typ" localSheetId="0" hidden="1">2</definedName>
    <definedName name="solver_val" localSheetId="2" hidden="1">0</definedName>
    <definedName name="solver_val" localSheetId="7" hidden="1">0</definedName>
    <definedName name="solver_val" localSheetId="9" hidden="1">0</definedName>
    <definedName name="solver_val" localSheetId="11" hidden="1">0</definedName>
    <definedName name="solver_val" localSheetId="4" hidden="1">0</definedName>
    <definedName name="solver_val" localSheetId="12" hidden="1">0</definedName>
    <definedName name="solver_val" localSheetId="6" hidden="1">0</definedName>
    <definedName name="solver_val" localSheetId="0" hidden="1">0</definedName>
  </definedNames>
  <calcPr calcId="181029"/>
</workbook>
</file>

<file path=xl/calcChain.xml><?xml version="1.0" encoding="utf-8"?>
<calcChain xmlns="http://schemas.openxmlformats.org/spreadsheetml/2006/main">
  <c r="G76" i="2" l="1"/>
  <c r="E96" i="2"/>
  <c r="F96" i="2" s="1"/>
  <c r="Q96" i="2"/>
  <c r="E196" i="2"/>
  <c r="F196" i="2" s="1"/>
  <c r="Q196" i="2"/>
  <c r="F4" i="2"/>
  <c r="E172" i="18"/>
  <c r="F172" i="18"/>
  <c r="Q172" i="18"/>
  <c r="E173" i="18"/>
  <c r="F173" i="18"/>
  <c r="Q173" i="18"/>
  <c r="E157" i="8"/>
  <c r="F157" i="8"/>
  <c r="Q157" i="8"/>
  <c r="E158" i="8"/>
  <c r="F158" i="8"/>
  <c r="Q158" i="8"/>
  <c r="E159" i="8"/>
  <c r="F159" i="8"/>
  <c r="G159" i="8"/>
  <c r="K159" i="8"/>
  <c r="P159" i="8"/>
  <c r="S159" i="8"/>
  <c r="U159" i="8"/>
  <c r="Q159" i="8"/>
  <c r="E160" i="8"/>
  <c r="F160" i="8"/>
  <c r="Q160" i="8"/>
  <c r="E161" i="8"/>
  <c r="F161" i="8"/>
  <c r="P161" i="8"/>
  <c r="S161" i="8"/>
  <c r="U161" i="8"/>
  <c r="Q161" i="8"/>
  <c r="E162" i="8"/>
  <c r="F162" i="8"/>
  <c r="Q162" i="8"/>
  <c r="E163" i="8"/>
  <c r="F163" i="8"/>
  <c r="G163" i="8"/>
  <c r="K163" i="8"/>
  <c r="Q163" i="8"/>
  <c r="E164" i="8"/>
  <c r="F164" i="8"/>
  <c r="Q164" i="8"/>
  <c r="E165" i="8"/>
  <c r="F165" i="8"/>
  <c r="Q165" i="8"/>
  <c r="E166" i="8"/>
  <c r="F166" i="8"/>
  <c r="G166" i="8"/>
  <c r="K166" i="8"/>
  <c r="P166" i="8"/>
  <c r="S166" i="8"/>
  <c r="U166" i="8"/>
  <c r="Q166" i="8"/>
  <c r="E167" i="8"/>
  <c r="F167" i="8"/>
  <c r="G167" i="8"/>
  <c r="K167" i="8"/>
  <c r="P167" i="8"/>
  <c r="S167" i="8"/>
  <c r="U167" i="8"/>
  <c r="Q167" i="8"/>
  <c r="E168" i="8"/>
  <c r="F168" i="8"/>
  <c r="Q168" i="8"/>
  <c r="E169" i="8"/>
  <c r="F169" i="8"/>
  <c r="P169" i="8"/>
  <c r="S169" i="8"/>
  <c r="U169" i="8"/>
  <c r="Q169" i="8"/>
  <c r="E170" i="8"/>
  <c r="F170" i="8"/>
  <c r="Q170" i="8"/>
  <c r="Q157" i="2"/>
  <c r="E158" i="2"/>
  <c r="F158" i="2" s="1"/>
  <c r="Q158" i="2"/>
  <c r="E159" i="2"/>
  <c r="F159" i="2" s="1"/>
  <c r="Q159" i="2"/>
  <c r="Q160" i="2"/>
  <c r="Q161" i="2"/>
  <c r="Q162" i="2"/>
  <c r="Q163" i="2"/>
  <c r="Q164" i="2"/>
  <c r="Q165" i="2"/>
  <c r="Q166" i="2"/>
  <c r="Q167" i="2"/>
  <c r="E168" i="2"/>
  <c r="F168" i="2" s="1"/>
  <c r="Q168" i="2"/>
  <c r="Q169" i="2"/>
  <c r="Q170" i="2"/>
  <c r="Q171" i="2"/>
  <c r="E172" i="2"/>
  <c r="F172" i="2" s="1"/>
  <c r="P172" i="2" s="1"/>
  <c r="Q172" i="2"/>
  <c r="E173" i="2"/>
  <c r="F173" i="2" s="1"/>
  <c r="Q173" i="2"/>
  <c r="Q174" i="2"/>
  <c r="E175" i="2"/>
  <c r="F175" i="2" s="1"/>
  <c r="Q175" i="2"/>
  <c r="E176" i="2"/>
  <c r="F176" i="2"/>
  <c r="Q176" i="2"/>
  <c r="Q177" i="2"/>
  <c r="E178" i="2"/>
  <c r="F178" i="2" s="1"/>
  <c r="Q178" i="2"/>
  <c r="Q179" i="2"/>
  <c r="Q180" i="2"/>
  <c r="Q182" i="2"/>
  <c r="E183" i="2"/>
  <c r="F183" i="2" s="1"/>
  <c r="Q183" i="2"/>
  <c r="E185" i="2"/>
  <c r="F185" i="2" s="1"/>
  <c r="Q185" i="2"/>
  <c r="Q187" i="2"/>
  <c r="Q193" i="2"/>
  <c r="E194" i="2"/>
  <c r="F194" i="2" s="1"/>
  <c r="Q194" i="2"/>
  <c r="Q195" i="2"/>
  <c r="Q184" i="2"/>
  <c r="E186" i="2"/>
  <c r="F186" i="2" s="1"/>
  <c r="Q186" i="2"/>
  <c r="Q188" i="2"/>
  <c r="Q189" i="2"/>
  <c r="Q190" i="2"/>
  <c r="Q191" i="2"/>
  <c r="Q192" i="2"/>
  <c r="E181" i="13"/>
  <c r="F181" i="13"/>
  <c r="AU181" i="13"/>
  <c r="Q181" i="13"/>
  <c r="E184" i="13"/>
  <c r="F184" i="13"/>
  <c r="Q184" i="13"/>
  <c r="E173" i="13"/>
  <c r="F173" i="13"/>
  <c r="Q173" i="13"/>
  <c r="E175" i="13"/>
  <c r="F175" i="13"/>
  <c r="Q175" i="13"/>
  <c r="E177" i="13"/>
  <c r="F177" i="13"/>
  <c r="Q177" i="13"/>
  <c r="E178" i="13"/>
  <c r="F178" i="13"/>
  <c r="Q178" i="13"/>
  <c r="E179" i="13"/>
  <c r="F179" i="13"/>
  <c r="Z179" i="13"/>
  <c r="G179" i="13"/>
  <c r="K179" i="13"/>
  <c r="Q179" i="13"/>
  <c r="E180" i="13"/>
  <c r="F180" i="13"/>
  <c r="Q180" i="13"/>
  <c r="AY110" i="13"/>
  <c r="AB9" i="13"/>
  <c r="AB7" i="13"/>
  <c r="AB8" i="13"/>
  <c r="AB18" i="13"/>
  <c r="C7" i="13"/>
  <c r="E182" i="13"/>
  <c r="F182" i="13"/>
  <c r="E183" i="13"/>
  <c r="F183" i="13"/>
  <c r="Z183" i="13"/>
  <c r="D9" i="13"/>
  <c r="C9" i="13"/>
  <c r="E176" i="13"/>
  <c r="F176" i="13"/>
  <c r="AB3" i="13"/>
  <c r="D11" i="13"/>
  <c r="AB4" i="13"/>
  <c r="D12" i="13"/>
  <c r="P135" i="13" s="1"/>
  <c r="AB5" i="13"/>
  <c r="D13" i="13"/>
  <c r="Q183" i="13"/>
  <c r="AD2" i="13"/>
  <c r="AB10" i="13"/>
  <c r="AB2" i="13"/>
  <c r="AB15" i="13"/>
  <c r="AB6" i="13"/>
  <c r="AB11" i="13"/>
  <c r="AB12" i="13"/>
  <c r="AB5" i="18"/>
  <c r="D13" i="18"/>
  <c r="D14" i="18"/>
  <c r="Z5" i="18"/>
  <c r="D11" i="9"/>
  <c r="D12" i="9"/>
  <c r="D13" i="9"/>
  <c r="E21" i="9"/>
  <c r="F21" i="9"/>
  <c r="P21" i="9"/>
  <c r="G21" i="9"/>
  <c r="E22" i="9"/>
  <c r="F22" i="9"/>
  <c r="P22" i="9"/>
  <c r="S22" i="9"/>
  <c r="U22" i="9"/>
  <c r="G22" i="9"/>
  <c r="E23" i="9"/>
  <c r="F23" i="9"/>
  <c r="E24" i="9"/>
  <c r="F24" i="9"/>
  <c r="E25" i="9"/>
  <c r="F25" i="9"/>
  <c r="P25" i="9"/>
  <c r="S25" i="9"/>
  <c r="U25" i="9"/>
  <c r="G25" i="9"/>
  <c r="E26" i="9"/>
  <c r="F26" i="9"/>
  <c r="P26" i="9"/>
  <c r="S26" i="9"/>
  <c r="U26" i="9"/>
  <c r="G26" i="9"/>
  <c r="E27" i="9"/>
  <c r="F27" i="9"/>
  <c r="G27" i="9"/>
  <c r="P27" i="9"/>
  <c r="S27" i="9"/>
  <c r="U27" i="9"/>
  <c r="E28" i="9"/>
  <c r="F28" i="9"/>
  <c r="E29" i="9"/>
  <c r="F29" i="9"/>
  <c r="P29" i="9"/>
  <c r="S29" i="9"/>
  <c r="U29" i="9"/>
  <c r="G29" i="9"/>
  <c r="E30" i="9"/>
  <c r="F30" i="9"/>
  <c r="E31" i="9"/>
  <c r="F31" i="9"/>
  <c r="E32" i="9"/>
  <c r="F32" i="9"/>
  <c r="E33" i="9"/>
  <c r="F33" i="9"/>
  <c r="P33" i="9"/>
  <c r="G33" i="9"/>
  <c r="E34" i="9"/>
  <c r="F34" i="9"/>
  <c r="E35" i="9"/>
  <c r="F35" i="9"/>
  <c r="E36" i="9"/>
  <c r="F36" i="9"/>
  <c r="E37" i="9"/>
  <c r="F37" i="9"/>
  <c r="P37" i="9"/>
  <c r="S37" i="9"/>
  <c r="U37" i="9"/>
  <c r="G37" i="9"/>
  <c r="E38" i="9"/>
  <c r="F38" i="9"/>
  <c r="E39" i="9"/>
  <c r="F39" i="9"/>
  <c r="G39" i="9"/>
  <c r="E40" i="9"/>
  <c r="F40" i="9"/>
  <c r="E41" i="9"/>
  <c r="F41" i="9"/>
  <c r="P41" i="9"/>
  <c r="S41" i="9"/>
  <c r="U41" i="9"/>
  <c r="G41" i="9"/>
  <c r="E42" i="9"/>
  <c r="F42" i="9"/>
  <c r="E43" i="9"/>
  <c r="F43" i="9"/>
  <c r="G43" i="9"/>
  <c r="P43" i="9"/>
  <c r="S43" i="9"/>
  <c r="U43" i="9"/>
  <c r="E44" i="9"/>
  <c r="F44" i="9"/>
  <c r="E45" i="9"/>
  <c r="F45" i="9"/>
  <c r="P45" i="9"/>
  <c r="E46" i="9"/>
  <c r="F46" i="9"/>
  <c r="P46" i="9"/>
  <c r="G46" i="9"/>
  <c r="E47" i="9"/>
  <c r="F47" i="9"/>
  <c r="G47" i="9"/>
  <c r="P47" i="9"/>
  <c r="S47" i="9"/>
  <c r="U47" i="9"/>
  <c r="E48" i="9"/>
  <c r="F48" i="9"/>
  <c r="E49" i="9"/>
  <c r="F49" i="9"/>
  <c r="E50" i="9"/>
  <c r="F50" i="9"/>
  <c r="E51" i="9"/>
  <c r="F51" i="9"/>
  <c r="G51" i="9"/>
  <c r="P51" i="9"/>
  <c r="S51" i="9"/>
  <c r="U51" i="9"/>
  <c r="E52" i="9"/>
  <c r="F52" i="9"/>
  <c r="E53" i="9"/>
  <c r="F53" i="9"/>
  <c r="P53" i="9"/>
  <c r="E54" i="9"/>
  <c r="F54" i="9"/>
  <c r="P54" i="9"/>
  <c r="G54" i="9"/>
  <c r="E55" i="9"/>
  <c r="F55" i="9"/>
  <c r="G55" i="9"/>
  <c r="P55" i="9"/>
  <c r="S55" i="9"/>
  <c r="U55" i="9"/>
  <c r="E56" i="9"/>
  <c r="F56" i="9"/>
  <c r="E57" i="9"/>
  <c r="F57" i="9"/>
  <c r="E58" i="9"/>
  <c r="F58" i="9"/>
  <c r="E59" i="9"/>
  <c r="F59" i="9"/>
  <c r="G59" i="9"/>
  <c r="P59" i="9"/>
  <c r="S59" i="9"/>
  <c r="U59" i="9"/>
  <c r="E60" i="9"/>
  <c r="F60" i="9"/>
  <c r="E61" i="9"/>
  <c r="F61" i="9"/>
  <c r="P61" i="9"/>
  <c r="E62" i="9"/>
  <c r="F62" i="9"/>
  <c r="P62" i="9"/>
  <c r="G62" i="9"/>
  <c r="E63" i="9"/>
  <c r="F63" i="9"/>
  <c r="G63" i="9"/>
  <c r="P63" i="9"/>
  <c r="S63" i="9"/>
  <c r="U63" i="9"/>
  <c r="E64" i="9"/>
  <c r="F64" i="9"/>
  <c r="E65" i="9"/>
  <c r="F65" i="9"/>
  <c r="E66" i="9"/>
  <c r="F66" i="9"/>
  <c r="E67" i="9"/>
  <c r="F67" i="9"/>
  <c r="G67" i="9"/>
  <c r="P67" i="9"/>
  <c r="S67" i="9"/>
  <c r="U67" i="9"/>
  <c r="E68" i="9"/>
  <c r="F68" i="9"/>
  <c r="E69" i="9"/>
  <c r="F69" i="9"/>
  <c r="P69" i="9"/>
  <c r="E70" i="9"/>
  <c r="F70" i="9"/>
  <c r="P70" i="9"/>
  <c r="G70" i="9"/>
  <c r="E71" i="9"/>
  <c r="F71" i="9"/>
  <c r="E72" i="9"/>
  <c r="F72" i="9"/>
  <c r="E73" i="9"/>
  <c r="F73" i="9"/>
  <c r="P73" i="9"/>
  <c r="G73" i="9"/>
  <c r="E74" i="9"/>
  <c r="F74" i="9"/>
  <c r="P74" i="9"/>
  <c r="G74" i="9"/>
  <c r="E75" i="9"/>
  <c r="F75" i="9"/>
  <c r="G75" i="9"/>
  <c r="P75" i="9"/>
  <c r="S75" i="9"/>
  <c r="U75" i="9"/>
  <c r="E76" i="9"/>
  <c r="F76" i="9"/>
  <c r="E77" i="9"/>
  <c r="F77" i="9"/>
  <c r="E78" i="9"/>
  <c r="F78" i="9"/>
  <c r="E79" i="9"/>
  <c r="F79" i="9"/>
  <c r="G79" i="9"/>
  <c r="P79" i="9"/>
  <c r="S79" i="9"/>
  <c r="U79" i="9"/>
  <c r="E80" i="9"/>
  <c r="F80" i="9"/>
  <c r="E81" i="9"/>
  <c r="F81" i="9"/>
  <c r="E82" i="9"/>
  <c r="F82" i="9"/>
  <c r="P82" i="9"/>
  <c r="G82" i="9"/>
  <c r="E83" i="9"/>
  <c r="F83" i="9"/>
  <c r="E84" i="9"/>
  <c r="F84" i="9"/>
  <c r="E85" i="9"/>
  <c r="F85" i="9"/>
  <c r="P85" i="9"/>
  <c r="E86" i="9"/>
  <c r="F86" i="9"/>
  <c r="G86" i="9"/>
  <c r="P86" i="9"/>
  <c r="E87" i="9"/>
  <c r="F87" i="9"/>
  <c r="P87" i="9"/>
  <c r="G87" i="9"/>
  <c r="S87" i="9"/>
  <c r="U87" i="9"/>
  <c r="E88" i="9"/>
  <c r="F88" i="9"/>
  <c r="E89" i="9"/>
  <c r="F89" i="9"/>
  <c r="E90" i="9"/>
  <c r="F90" i="9"/>
  <c r="E91" i="9"/>
  <c r="F91" i="9"/>
  <c r="P91" i="9"/>
  <c r="S91" i="9"/>
  <c r="U91" i="9"/>
  <c r="G91" i="9"/>
  <c r="E92" i="9"/>
  <c r="F92" i="9"/>
  <c r="E93" i="9"/>
  <c r="F93" i="9"/>
  <c r="P93" i="9"/>
  <c r="G93" i="9"/>
  <c r="E94" i="9"/>
  <c r="F94" i="9"/>
  <c r="E95" i="9"/>
  <c r="F95" i="9"/>
  <c r="G95" i="9"/>
  <c r="P95" i="9"/>
  <c r="S95" i="9"/>
  <c r="U95" i="9"/>
  <c r="E96" i="9"/>
  <c r="F96" i="9"/>
  <c r="E97" i="9"/>
  <c r="F97" i="9"/>
  <c r="E98" i="9"/>
  <c r="F98" i="9"/>
  <c r="G98" i="9"/>
  <c r="P98" i="9"/>
  <c r="S98" i="9"/>
  <c r="U98" i="9"/>
  <c r="E99" i="9"/>
  <c r="F99" i="9"/>
  <c r="P99" i="9"/>
  <c r="S99" i="9"/>
  <c r="U99" i="9"/>
  <c r="G99" i="9"/>
  <c r="E100" i="9"/>
  <c r="F100" i="9"/>
  <c r="E101" i="9"/>
  <c r="F101" i="9"/>
  <c r="G101" i="9"/>
  <c r="P101" i="9"/>
  <c r="S101" i="9"/>
  <c r="U101" i="9"/>
  <c r="E102" i="9"/>
  <c r="F102" i="9"/>
  <c r="P102" i="9"/>
  <c r="S102" i="9"/>
  <c r="U102" i="9"/>
  <c r="G102" i="9"/>
  <c r="E103" i="9"/>
  <c r="F103" i="9"/>
  <c r="G103" i="9"/>
  <c r="P103" i="9"/>
  <c r="S103" i="9"/>
  <c r="U103" i="9"/>
  <c r="E104" i="9"/>
  <c r="F104" i="9"/>
  <c r="G104" i="9"/>
  <c r="P104" i="9"/>
  <c r="S104" i="9"/>
  <c r="U104" i="9"/>
  <c r="E105" i="9"/>
  <c r="F105" i="9"/>
  <c r="P105" i="9"/>
  <c r="S105" i="9"/>
  <c r="U105" i="9"/>
  <c r="G105" i="9"/>
  <c r="E106" i="9"/>
  <c r="F106" i="9"/>
  <c r="E107" i="9"/>
  <c r="F107" i="9"/>
  <c r="P107" i="9"/>
  <c r="G107" i="9"/>
  <c r="E108" i="9"/>
  <c r="F108" i="9"/>
  <c r="G108" i="9"/>
  <c r="E109" i="9"/>
  <c r="F109" i="9"/>
  <c r="E110" i="9"/>
  <c r="F110" i="9"/>
  <c r="P110" i="9"/>
  <c r="G110" i="9"/>
  <c r="E111" i="9"/>
  <c r="F111" i="9"/>
  <c r="P111" i="9"/>
  <c r="G111" i="9"/>
  <c r="S111" i="9"/>
  <c r="U111" i="9"/>
  <c r="E112" i="9"/>
  <c r="F112" i="9"/>
  <c r="G112" i="9"/>
  <c r="P112" i="9"/>
  <c r="S112" i="9"/>
  <c r="U112" i="9"/>
  <c r="E113" i="9"/>
  <c r="F113" i="9"/>
  <c r="P113" i="9"/>
  <c r="S113" i="9"/>
  <c r="G113" i="9"/>
  <c r="U113" i="9"/>
  <c r="E114" i="9"/>
  <c r="F114" i="9"/>
  <c r="P114" i="9"/>
  <c r="S114" i="9"/>
  <c r="U114" i="9"/>
  <c r="G114" i="9"/>
  <c r="E115" i="9"/>
  <c r="F115" i="9"/>
  <c r="E116" i="9"/>
  <c r="F116" i="9"/>
  <c r="E117" i="9"/>
  <c r="F117" i="9"/>
  <c r="P117" i="9"/>
  <c r="G117" i="9"/>
  <c r="E118" i="9"/>
  <c r="F118" i="9"/>
  <c r="P118" i="9"/>
  <c r="S118" i="9"/>
  <c r="U118" i="9"/>
  <c r="G118" i="9"/>
  <c r="E119" i="9"/>
  <c r="F119" i="9"/>
  <c r="E120" i="9"/>
  <c r="F120" i="9"/>
  <c r="E121" i="9"/>
  <c r="F121" i="9"/>
  <c r="P121" i="9"/>
  <c r="G121" i="9"/>
  <c r="E122" i="9"/>
  <c r="F122" i="9"/>
  <c r="P122" i="9"/>
  <c r="S122" i="9"/>
  <c r="U122" i="9"/>
  <c r="G122" i="9"/>
  <c r="E123" i="9"/>
  <c r="F123" i="9"/>
  <c r="E124" i="9"/>
  <c r="F124" i="9"/>
  <c r="P124" i="9"/>
  <c r="G124" i="9"/>
  <c r="K124" i="9"/>
  <c r="E125" i="9"/>
  <c r="F125" i="9"/>
  <c r="P125" i="9"/>
  <c r="S125" i="9"/>
  <c r="U125" i="9"/>
  <c r="G125" i="9"/>
  <c r="E126" i="9"/>
  <c r="F126" i="9"/>
  <c r="P126" i="9"/>
  <c r="S126" i="9"/>
  <c r="G126" i="9"/>
  <c r="U126" i="9"/>
  <c r="E127" i="9"/>
  <c r="F127" i="9"/>
  <c r="E128" i="9"/>
  <c r="F128" i="9"/>
  <c r="P128" i="9"/>
  <c r="G128" i="9"/>
  <c r="K128" i="9"/>
  <c r="E129" i="9"/>
  <c r="F129" i="9"/>
  <c r="P129" i="9"/>
  <c r="S129" i="9"/>
  <c r="G129" i="9"/>
  <c r="K129" i="9"/>
  <c r="U129" i="9"/>
  <c r="E130" i="9"/>
  <c r="F130" i="9"/>
  <c r="P130" i="9"/>
  <c r="S130" i="9"/>
  <c r="U130" i="9"/>
  <c r="G130" i="9"/>
  <c r="E131" i="9"/>
  <c r="F131" i="9"/>
  <c r="E132" i="9"/>
  <c r="F132" i="9"/>
  <c r="E133" i="9"/>
  <c r="F133" i="9"/>
  <c r="P133" i="9"/>
  <c r="G133" i="9"/>
  <c r="K133" i="9"/>
  <c r="E134" i="9"/>
  <c r="F134" i="9"/>
  <c r="P134" i="9"/>
  <c r="G134" i="9"/>
  <c r="S134" i="9"/>
  <c r="U134" i="9"/>
  <c r="E135" i="9"/>
  <c r="F135" i="9"/>
  <c r="E136" i="9"/>
  <c r="F136" i="9"/>
  <c r="E137" i="9"/>
  <c r="F137" i="9"/>
  <c r="P137" i="9"/>
  <c r="G137" i="9"/>
  <c r="E138" i="9"/>
  <c r="F138" i="9"/>
  <c r="P138" i="9"/>
  <c r="S138" i="9"/>
  <c r="U138" i="9"/>
  <c r="G138" i="9"/>
  <c r="E139" i="9"/>
  <c r="F139" i="9"/>
  <c r="E140" i="9"/>
  <c r="F140" i="9"/>
  <c r="P140" i="9"/>
  <c r="G140" i="9"/>
  <c r="K140" i="9"/>
  <c r="E141" i="9"/>
  <c r="F141" i="9"/>
  <c r="P141" i="9"/>
  <c r="S141" i="9"/>
  <c r="G141" i="9"/>
  <c r="U141" i="9"/>
  <c r="E142" i="9"/>
  <c r="F142" i="9"/>
  <c r="P142" i="9"/>
  <c r="S142" i="9"/>
  <c r="U142" i="9"/>
  <c r="G142" i="9"/>
  <c r="E143" i="9"/>
  <c r="F143" i="9"/>
  <c r="E144" i="9"/>
  <c r="F144" i="9"/>
  <c r="E145" i="9"/>
  <c r="F145" i="9"/>
  <c r="P145" i="9"/>
  <c r="G145" i="9"/>
  <c r="K145" i="9"/>
  <c r="E146" i="9"/>
  <c r="F146" i="9"/>
  <c r="P146" i="9"/>
  <c r="S146" i="9"/>
  <c r="U146" i="9"/>
  <c r="G146" i="9"/>
  <c r="K146" i="9"/>
  <c r="E147" i="9"/>
  <c r="F147" i="9"/>
  <c r="E148" i="9"/>
  <c r="F148" i="9"/>
  <c r="P148" i="9"/>
  <c r="G148" i="9"/>
  <c r="K148" i="9"/>
  <c r="E149" i="9"/>
  <c r="F149" i="9"/>
  <c r="P149" i="9"/>
  <c r="G149" i="9"/>
  <c r="E150" i="9"/>
  <c r="F150" i="9"/>
  <c r="P150" i="9"/>
  <c r="S150" i="9"/>
  <c r="U150" i="9"/>
  <c r="G150" i="9"/>
  <c r="K150" i="9"/>
  <c r="E151" i="9"/>
  <c r="F151" i="9"/>
  <c r="E152" i="9"/>
  <c r="F152" i="9"/>
  <c r="E153" i="9"/>
  <c r="F153" i="9"/>
  <c r="P153" i="9"/>
  <c r="S153" i="9"/>
  <c r="U153" i="9"/>
  <c r="G153" i="9"/>
  <c r="E154" i="9"/>
  <c r="F154" i="9"/>
  <c r="P154" i="9"/>
  <c r="G154" i="9"/>
  <c r="K154" i="9"/>
  <c r="S154" i="9"/>
  <c r="U154" i="9"/>
  <c r="E155" i="9"/>
  <c r="F155" i="9"/>
  <c r="E156" i="9"/>
  <c r="F156" i="9"/>
  <c r="P156" i="9"/>
  <c r="E157" i="9"/>
  <c r="F157" i="9"/>
  <c r="P157" i="9"/>
  <c r="G157" i="9"/>
  <c r="E158" i="9"/>
  <c r="F158" i="9"/>
  <c r="P158" i="9"/>
  <c r="G158" i="9"/>
  <c r="K158" i="9"/>
  <c r="S158" i="9"/>
  <c r="U158" i="9"/>
  <c r="E159" i="9"/>
  <c r="F159" i="9"/>
  <c r="E160" i="9"/>
  <c r="F160" i="9"/>
  <c r="P160" i="9"/>
  <c r="G160" i="9"/>
  <c r="K160" i="9"/>
  <c r="E161" i="9"/>
  <c r="F161" i="9"/>
  <c r="P161" i="9"/>
  <c r="S161" i="9"/>
  <c r="U161" i="9"/>
  <c r="G161" i="9"/>
  <c r="E162" i="9"/>
  <c r="F162" i="9"/>
  <c r="P162" i="9"/>
  <c r="S162" i="9"/>
  <c r="U162" i="9"/>
  <c r="G162" i="9"/>
  <c r="K162" i="9"/>
  <c r="E163" i="9"/>
  <c r="F163" i="9"/>
  <c r="E164" i="9"/>
  <c r="F164" i="9"/>
  <c r="P164" i="9"/>
  <c r="G164" i="9"/>
  <c r="K164" i="9"/>
  <c r="E165" i="9"/>
  <c r="F165" i="9"/>
  <c r="G165" i="9"/>
  <c r="K165" i="9"/>
  <c r="P165" i="9"/>
  <c r="S165" i="9"/>
  <c r="U165" i="9"/>
  <c r="E166" i="9"/>
  <c r="F166" i="9"/>
  <c r="P166" i="9"/>
  <c r="S166" i="9"/>
  <c r="U166" i="9"/>
  <c r="G166" i="9"/>
  <c r="K166" i="9"/>
  <c r="E167" i="9"/>
  <c r="F167" i="9"/>
  <c r="E168" i="9"/>
  <c r="F168" i="9"/>
  <c r="P168" i="9"/>
  <c r="S168" i="9"/>
  <c r="U168" i="9"/>
  <c r="G168" i="9"/>
  <c r="K168" i="9"/>
  <c r="E169" i="9"/>
  <c r="F169" i="9"/>
  <c r="G169" i="9"/>
  <c r="K169" i="9"/>
  <c r="P169" i="9"/>
  <c r="S169" i="9"/>
  <c r="U169" i="9"/>
  <c r="E170" i="9"/>
  <c r="F170" i="9"/>
  <c r="P170" i="9"/>
  <c r="S170" i="9"/>
  <c r="U170" i="9"/>
  <c r="G170" i="9"/>
  <c r="K170" i="9"/>
  <c r="W24" i="9"/>
  <c r="W25" i="9"/>
  <c r="W26" i="9"/>
  <c r="W27" i="9"/>
  <c r="W28" i="9"/>
  <c r="K125" i="9"/>
  <c r="Q125" i="9"/>
  <c r="K126" i="9"/>
  <c r="Q126" i="9"/>
  <c r="Q127" i="9"/>
  <c r="Q128" i="9"/>
  <c r="Q129" i="9"/>
  <c r="K130" i="9"/>
  <c r="Q130" i="9"/>
  <c r="Q131" i="9"/>
  <c r="Q132" i="9"/>
  <c r="Q133" i="9"/>
  <c r="K134" i="9"/>
  <c r="Q134" i="9"/>
  <c r="Q135" i="9"/>
  <c r="Q136" i="9"/>
  <c r="K137" i="9"/>
  <c r="Q137" i="9"/>
  <c r="K138" i="9"/>
  <c r="Q138" i="9"/>
  <c r="Q139" i="9"/>
  <c r="Q140" i="9"/>
  <c r="K141" i="9"/>
  <c r="Q141" i="9"/>
  <c r="K142" i="9"/>
  <c r="Q142" i="9"/>
  <c r="Q143" i="9"/>
  <c r="Q144" i="9"/>
  <c r="Q145" i="9"/>
  <c r="Q146" i="9"/>
  <c r="Q147" i="9"/>
  <c r="Q148" i="9"/>
  <c r="K149" i="9"/>
  <c r="Q149" i="9"/>
  <c r="Q150" i="9"/>
  <c r="Q151" i="9"/>
  <c r="Q152" i="9"/>
  <c r="K153" i="9"/>
  <c r="Q153" i="9"/>
  <c r="Q154" i="9"/>
  <c r="Q155" i="9"/>
  <c r="Q156" i="9"/>
  <c r="K157" i="9"/>
  <c r="Q157" i="9"/>
  <c r="Q158" i="9"/>
  <c r="Q159" i="9"/>
  <c r="Q160" i="9"/>
  <c r="K161" i="9"/>
  <c r="Q161" i="9"/>
  <c r="Q162" i="9"/>
  <c r="Q163" i="9"/>
  <c r="Q164" i="9"/>
  <c r="Q165" i="9"/>
  <c r="Q166" i="9"/>
  <c r="Q167" i="9"/>
  <c r="Q168" i="9"/>
  <c r="Q169" i="9"/>
  <c r="Q170" i="9"/>
  <c r="Q123" i="9"/>
  <c r="Q124" i="9"/>
  <c r="AB9" i="18"/>
  <c r="AB8" i="18"/>
  <c r="AB18" i="18"/>
  <c r="AD2" i="18"/>
  <c r="AB10" i="18"/>
  <c r="AB15" i="18"/>
  <c r="AB2" i="18"/>
  <c r="AB7" i="18"/>
  <c r="AB11" i="18"/>
  <c r="AB6" i="18"/>
  <c r="AB3" i="18"/>
  <c r="AB4" i="18"/>
  <c r="AY102" i="18"/>
  <c r="BL107" i="18"/>
  <c r="AY108" i="18"/>
  <c r="AY111" i="18"/>
  <c r="BL113" i="18"/>
  <c r="AY113" i="18"/>
  <c r="BL115" i="18"/>
  <c r="BL116" i="18"/>
  <c r="BK116" i="18"/>
  <c r="AY119" i="18"/>
  <c r="BL121" i="18"/>
  <c r="AY121" i="18"/>
  <c r="AY122" i="18"/>
  <c r="BL123" i="18"/>
  <c r="BL124" i="18"/>
  <c r="BK124" i="18"/>
  <c r="AY125" i="18"/>
  <c r="BL127" i="18"/>
  <c r="AY127" i="18"/>
  <c r="BL129" i="18"/>
  <c r="AY129" i="18"/>
  <c r="AY130" i="18"/>
  <c r="BL131" i="18"/>
  <c r="BL132" i="18"/>
  <c r="BK132" i="18"/>
  <c r="AY132" i="18"/>
  <c r="AY133" i="18"/>
  <c r="BL134" i="18"/>
  <c r="X9" i="18"/>
  <c r="E168" i="18"/>
  <c r="F168" i="18"/>
  <c r="E169" i="18"/>
  <c r="F169" i="18"/>
  <c r="E170" i="18"/>
  <c r="F170" i="18"/>
  <c r="E171" i="18"/>
  <c r="F171" i="18"/>
  <c r="D11" i="18"/>
  <c r="D12" i="18"/>
  <c r="E123" i="18"/>
  <c r="F123" i="18"/>
  <c r="Q123" i="18"/>
  <c r="AU123" i="18"/>
  <c r="E124" i="18"/>
  <c r="F124" i="18"/>
  <c r="Z124" i="18"/>
  <c r="Q124" i="18"/>
  <c r="E125" i="18"/>
  <c r="F125" i="18"/>
  <c r="Q125" i="18"/>
  <c r="AU125" i="18"/>
  <c r="E126" i="18"/>
  <c r="F126" i="18"/>
  <c r="Q126" i="18"/>
  <c r="E127" i="18"/>
  <c r="F127" i="18"/>
  <c r="Q127" i="18"/>
  <c r="E128" i="18"/>
  <c r="F128" i="18"/>
  <c r="Q128" i="18"/>
  <c r="E129" i="18"/>
  <c r="F129" i="18"/>
  <c r="Q129" i="18"/>
  <c r="E130" i="18"/>
  <c r="F130" i="18"/>
  <c r="Q130" i="18"/>
  <c r="E131" i="18"/>
  <c r="F131" i="18"/>
  <c r="Q131" i="18"/>
  <c r="E132" i="18"/>
  <c r="F132" i="18"/>
  <c r="Q132" i="18"/>
  <c r="E133" i="18"/>
  <c r="F133" i="18"/>
  <c r="Q133" i="18"/>
  <c r="E134" i="18"/>
  <c r="F134" i="18"/>
  <c r="Q134" i="18"/>
  <c r="E135" i="18"/>
  <c r="F135" i="18"/>
  <c r="Q135" i="18"/>
  <c r="AU135" i="18"/>
  <c r="E136" i="18"/>
  <c r="F136" i="18"/>
  <c r="G136" i="18"/>
  <c r="Q136" i="18"/>
  <c r="Z136" i="18"/>
  <c r="E137" i="18"/>
  <c r="F137" i="18"/>
  <c r="Z137" i="18"/>
  <c r="Q137" i="18"/>
  <c r="G137" i="18"/>
  <c r="AU137" i="18"/>
  <c r="E138" i="18"/>
  <c r="F138" i="18"/>
  <c r="Q138" i="18"/>
  <c r="E139" i="18"/>
  <c r="F139" i="18"/>
  <c r="Z139" i="18"/>
  <c r="Q139" i="18"/>
  <c r="G139" i="18"/>
  <c r="AU139" i="18"/>
  <c r="AT139" i="18"/>
  <c r="E140" i="18"/>
  <c r="F140" i="18"/>
  <c r="Q140" i="18"/>
  <c r="Z140" i="18"/>
  <c r="E141" i="18"/>
  <c r="F141" i="18"/>
  <c r="Q141" i="18"/>
  <c r="Z141" i="18"/>
  <c r="E142" i="18"/>
  <c r="F142" i="18"/>
  <c r="Q142" i="18"/>
  <c r="E143" i="18"/>
  <c r="F143" i="18"/>
  <c r="AU143" i="18"/>
  <c r="Q143" i="18"/>
  <c r="G143" i="18"/>
  <c r="E144" i="18"/>
  <c r="F144" i="18"/>
  <c r="AU144" i="18"/>
  <c r="Q144" i="18"/>
  <c r="E145" i="18"/>
  <c r="F145" i="18"/>
  <c r="Q145" i="18"/>
  <c r="E146" i="18"/>
  <c r="F146" i="18"/>
  <c r="Q146" i="18"/>
  <c r="G146" i="18"/>
  <c r="AU146" i="18"/>
  <c r="E147" i="18"/>
  <c r="F147" i="18"/>
  <c r="Q147" i="18"/>
  <c r="E148" i="18"/>
  <c r="F148" i="18"/>
  <c r="Z148" i="18"/>
  <c r="Q148" i="18"/>
  <c r="AU148" i="18"/>
  <c r="E149" i="18"/>
  <c r="F149" i="18"/>
  <c r="Q149" i="18"/>
  <c r="E150" i="18"/>
  <c r="F150" i="18"/>
  <c r="Q150" i="18"/>
  <c r="AU150" i="18"/>
  <c r="AT150" i="18"/>
  <c r="E151" i="18"/>
  <c r="F151" i="18"/>
  <c r="G151" i="18"/>
  <c r="Q151" i="18"/>
  <c r="E152" i="18"/>
  <c r="F152" i="18"/>
  <c r="Q152" i="18"/>
  <c r="G152" i="18"/>
  <c r="AU152" i="18"/>
  <c r="AT152" i="18"/>
  <c r="AS152" i="18"/>
  <c r="E153" i="18"/>
  <c r="F153" i="18"/>
  <c r="Q153" i="18"/>
  <c r="E154" i="18"/>
  <c r="F154" i="18"/>
  <c r="Q154" i="18"/>
  <c r="E155" i="18"/>
  <c r="F155" i="18"/>
  <c r="Q155" i="18"/>
  <c r="G155" i="18"/>
  <c r="Z155" i="18"/>
  <c r="AU155" i="18"/>
  <c r="E156" i="18"/>
  <c r="F156" i="18"/>
  <c r="Q156" i="18"/>
  <c r="E157" i="18"/>
  <c r="F157" i="18"/>
  <c r="Q157" i="18"/>
  <c r="G157" i="18"/>
  <c r="AU157" i="18"/>
  <c r="AT157" i="18"/>
  <c r="E158" i="18"/>
  <c r="F158" i="18"/>
  <c r="G158" i="18"/>
  <c r="Q158" i="18"/>
  <c r="E159" i="18"/>
  <c r="F159" i="18"/>
  <c r="Q159" i="18"/>
  <c r="E160" i="18"/>
  <c r="F160" i="18"/>
  <c r="Q160" i="18"/>
  <c r="E161" i="18"/>
  <c r="F161" i="18"/>
  <c r="Q161" i="18"/>
  <c r="G161" i="18"/>
  <c r="L161" i="18"/>
  <c r="AU161" i="18"/>
  <c r="AT161" i="18"/>
  <c r="E162" i="18"/>
  <c r="F162" i="18"/>
  <c r="G162" i="18"/>
  <c r="Q162" i="18"/>
  <c r="E163" i="18"/>
  <c r="F163" i="18"/>
  <c r="Q163" i="18"/>
  <c r="E164" i="18"/>
  <c r="F164" i="18"/>
  <c r="Q164" i="18"/>
  <c r="E165" i="18"/>
  <c r="F165" i="18"/>
  <c r="Q165" i="18"/>
  <c r="G165" i="18"/>
  <c r="AU165" i="18"/>
  <c r="AT165" i="18"/>
  <c r="E166" i="18"/>
  <c r="F166" i="18"/>
  <c r="G166" i="18"/>
  <c r="Q166" i="18"/>
  <c r="E167" i="18"/>
  <c r="F167" i="18"/>
  <c r="Q167" i="18"/>
  <c r="Q168" i="18"/>
  <c r="G168" i="18"/>
  <c r="Z168" i="18"/>
  <c r="AU168" i="18"/>
  <c r="AT168" i="18"/>
  <c r="AS168" i="18"/>
  <c r="AR168" i="18"/>
  <c r="AQ168" i="18"/>
  <c r="AP168" i="18"/>
  <c r="AO168" i="18"/>
  <c r="AN168" i="18"/>
  <c r="AM168" i="18"/>
  <c r="AL168" i="18"/>
  <c r="Q169" i="18"/>
  <c r="G169" i="18"/>
  <c r="Z169" i="18"/>
  <c r="AU169" i="18"/>
  <c r="AT169" i="18"/>
  <c r="Q170" i="18"/>
  <c r="G170" i="18"/>
  <c r="Z170" i="18"/>
  <c r="AU170" i="18"/>
  <c r="AT170" i="18"/>
  <c r="AS170" i="18"/>
  <c r="AR170" i="18"/>
  <c r="Q171" i="18"/>
  <c r="G171" i="18"/>
  <c r="Z171" i="18"/>
  <c r="AU171" i="18"/>
  <c r="AT171" i="18"/>
  <c r="L136" i="18"/>
  <c r="L137" i="18"/>
  <c r="L139" i="18"/>
  <c r="L143" i="18"/>
  <c r="L146" i="18"/>
  <c r="L155" i="18"/>
  <c r="L165" i="18"/>
  <c r="L168" i="18"/>
  <c r="L170" i="18"/>
  <c r="A11" i="17"/>
  <c r="B11" i="17"/>
  <c r="C11" i="17"/>
  <c r="D11" i="17"/>
  <c r="E163" i="2"/>
  <c r="F163" i="2" s="1"/>
  <c r="G163" i="2" s="1"/>
  <c r="E22" i="2"/>
  <c r="A12" i="17"/>
  <c r="B12" i="17"/>
  <c r="C12" i="17"/>
  <c r="D12" i="17"/>
  <c r="E23" i="2"/>
  <c r="E12" i="17" s="1"/>
  <c r="A13" i="17"/>
  <c r="B13" i="17"/>
  <c r="C13" i="17"/>
  <c r="D13" i="17"/>
  <c r="A14" i="17"/>
  <c r="B14" i="17"/>
  <c r="C14" i="17"/>
  <c r="D14" i="17"/>
  <c r="A15" i="17"/>
  <c r="B15" i="17"/>
  <c r="C15" i="17"/>
  <c r="D15" i="17"/>
  <c r="A16" i="17"/>
  <c r="B16" i="17"/>
  <c r="C16" i="17"/>
  <c r="D16" i="17"/>
  <c r="E27" i="2"/>
  <c r="A17" i="17"/>
  <c r="B17" i="17"/>
  <c r="C17" i="17"/>
  <c r="D17" i="17"/>
  <c r="E29" i="2"/>
  <c r="A18" i="17"/>
  <c r="B18" i="17"/>
  <c r="C18" i="17"/>
  <c r="D18" i="17"/>
  <c r="E30" i="2"/>
  <c r="E18" i="17" s="1"/>
  <c r="A19" i="17"/>
  <c r="B19" i="17"/>
  <c r="C19" i="17"/>
  <c r="D19" i="17"/>
  <c r="A20" i="17"/>
  <c r="B20" i="17"/>
  <c r="C20" i="17"/>
  <c r="D20" i="17"/>
  <c r="E32" i="2"/>
  <c r="A21" i="17"/>
  <c r="B21" i="17"/>
  <c r="C21" i="17"/>
  <c r="D21" i="17"/>
  <c r="A22" i="17"/>
  <c r="B22" i="17"/>
  <c r="C22" i="17"/>
  <c r="D22" i="17"/>
  <c r="E34" i="2"/>
  <c r="E22" i="17" s="1"/>
  <c r="A23" i="17"/>
  <c r="B23" i="17"/>
  <c r="C23" i="17"/>
  <c r="D23" i="17"/>
  <c r="A24" i="17"/>
  <c r="B24" i="17"/>
  <c r="C24" i="17"/>
  <c r="D24" i="17"/>
  <c r="E37" i="2"/>
  <c r="A25" i="17"/>
  <c r="B25" i="17"/>
  <c r="C25" i="17"/>
  <c r="D25" i="17"/>
  <c r="E39" i="2"/>
  <c r="E25" i="17" s="1"/>
  <c r="A26" i="17"/>
  <c r="B26" i="17"/>
  <c r="C26" i="17"/>
  <c r="D26" i="17"/>
  <c r="E40" i="2"/>
  <c r="F40" i="2" s="1"/>
  <c r="W40" i="2" s="1"/>
  <c r="A27" i="17"/>
  <c r="B27" i="17"/>
  <c r="C27" i="17"/>
  <c r="D27" i="17"/>
  <c r="E43" i="2"/>
  <c r="E27" i="17" s="1"/>
  <c r="A28" i="17"/>
  <c r="B28" i="17"/>
  <c r="C28" i="17"/>
  <c r="D28" i="17"/>
  <c r="E44" i="2"/>
  <c r="F44" i="2" s="1"/>
  <c r="A29" i="17"/>
  <c r="B29" i="17"/>
  <c r="C29" i="17"/>
  <c r="D29" i="17"/>
  <c r="E46" i="2"/>
  <c r="E29" i="17" s="1"/>
  <c r="A30" i="17"/>
  <c r="B30" i="17"/>
  <c r="C30" i="17"/>
  <c r="D30" i="17"/>
  <c r="E47" i="2"/>
  <c r="E30" i="17" s="1"/>
  <c r="A31" i="17"/>
  <c r="B31" i="17"/>
  <c r="C31" i="17"/>
  <c r="D31" i="17"/>
  <c r="E48" i="2"/>
  <c r="E31" i="17" s="1"/>
  <c r="A32" i="17"/>
  <c r="B32" i="17"/>
  <c r="C32" i="17"/>
  <c r="E32" i="17"/>
  <c r="D32" i="17"/>
  <c r="E52" i="2"/>
  <c r="A33" i="17"/>
  <c r="B33" i="17"/>
  <c r="C33" i="17"/>
  <c r="D33" i="17"/>
  <c r="E53" i="2"/>
  <c r="E33" i="17" s="1"/>
  <c r="A34" i="17"/>
  <c r="B34" i="17"/>
  <c r="C34" i="17"/>
  <c r="D34" i="17"/>
  <c r="E54" i="2"/>
  <c r="A35" i="17"/>
  <c r="B35" i="17"/>
  <c r="C35" i="17"/>
  <c r="D35" i="17"/>
  <c r="E55" i="2"/>
  <c r="E35" i="17" s="1"/>
  <c r="A36" i="17"/>
  <c r="B36" i="17"/>
  <c r="C36" i="17"/>
  <c r="D36" i="17"/>
  <c r="E56" i="2"/>
  <c r="E36" i="17" s="1"/>
  <c r="A37" i="17"/>
  <c r="B37" i="17"/>
  <c r="C37" i="17"/>
  <c r="D37" i="17"/>
  <c r="E57" i="2"/>
  <c r="A38" i="17"/>
  <c r="B38" i="17"/>
  <c r="C38" i="17"/>
  <c r="D38" i="17"/>
  <c r="E58" i="2"/>
  <c r="E38" i="17"/>
  <c r="A39" i="17"/>
  <c r="B39" i="17"/>
  <c r="C39" i="17"/>
  <c r="D39" i="17"/>
  <c r="E59" i="2"/>
  <c r="A40" i="17"/>
  <c r="B40" i="17"/>
  <c r="C40" i="17"/>
  <c r="D40" i="17"/>
  <c r="E60" i="2"/>
  <c r="E40" i="17" s="1"/>
  <c r="A41" i="17"/>
  <c r="B41" i="17"/>
  <c r="C41" i="17"/>
  <c r="D41" i="17"/>
  <c r="E61" i="2"/>
  <c r="A42" i="17"/>
  <c r="B42" i="17"/>
  <c r="C42" i="17"/>
  <c r="D42" i="17"/>
  <c r="E62" i="2"/>
  <c r="F62" i="2" s="1"/>
  <c r="G62" i="2" s="1"/>
  <c r="I62" i="2" s="1"/>
  <c r="E42" i="17"/>
  <c r="A43" i="17"/>
  <c r="B43" i="17"/>
  <c r="C43" i="17"/>
  <c r="D43" i="17"/>
  <c r="E63" i="2"/>
  <c r="E43" i="17" s="1"/>
  <c r="A44" i="17"/>
  <c r="B44" i="17"/>
  <c r="C44" i="17"/>
  <c r="D44" i="17"/>
  <c r="E64" i="2"/>
  <c r="A45" i="17"/>
  <c r="B45" i="17"/>
  <c r="C45" i="17"/>
  <c r="D45" i="17"/>
  <c r="E65" i="2"/>
  <c r="E45" i="17" s="1"/>
  <c r="A46" i="17"/>
  <c r="B46" i="17"/>
  <c r="C46" i="17"/>
  <c r="D46" i="17"/>
  <c r="E66" i="2"/>
  <c r="A47" i="17"/>
  <c r="B47" i="17"/>
  <c r="C47" i="17"/>
  <c r="D47" i="17"/>
  <c r="E67" i="2"/>
  <c r="E47" i="17" s="1"/>
  <c r="A48" i="17"/>
  <c r="B48" i="17"/>
  <c r="C48" i="17"/>
  <c r="D48" i="17"/>
  <c r="E68" i="2"/>
  <c r="A49" i="17"/>
  <c r="B49" i="17"/>
  <c r="C49" i="17"/>
  <c r="D49" i="17"/>
  <c r="E69" i="2"/>
  <c r="E49" i="17" s="1"/>
  <c r="A50" i="17"/>
  <c r="B50" i="17"/>
  <c r="C50" i="17"/>
  <c r="D50" i="17"/>
  <c r="E72" i="2"/>
  <c r="F72" i="2" s="1"/>
  <c r="W72" i="2" s="1"/>
  <c r="A51" i="17"/>
  <c r="B51" i="17"/>
  <c r="C51" i="17"/>
  <c r="D51" i="17"/>
  <c r="E74" i="2"/>
  <c r="E51" i="17" s="1"/>
  <c r="A52" i="17"/>
  <c r="B52" i="17"/>
  <c r="C52" i="17"/>
  <c r="D52" i="17"/>
  <c r="E75" i="2"/>
  <c r="A53" i="17"/>
  <c r="B53" i="17"/>
  <c r="C53" i="17"/>
  <c r="D53" i="17"/>
  <c r="E76" i="2"/>
  <c r="E53" i="17" s="1"/>
  <c r="A54" i="17"/>
  <c r="B54" i="17"/>
  <c r="C54" i="17"/>
  <c r="D54" i="17"/>
  <c r="E80" i="2"/>
  <c r="E54" i="17" s="1"/>
  <c r="A55" i="17"/>
  <c r="B55" i="17"/>
  <c r="C55" i="17"/>
  <c r="D55" i="17"/>
  <c r="E81" i="2"/>
  <c r="A56" i="17"/>
  <c r="B56" i="17"/>
  <c r="C56" i="17"/>
  <c r="D56" i="17"/>
  <c r="E82" i="2"/>
  <c r="F82" i="2" s="1"/>
  <c r="A57" i="17"/>
  <c r="B57" i="17"/>
  <c r="C57" i="17"/>
  <c r="D57" i="17"/>
  <c r="E83" i="2"/>
  <c r="A58" i="17"/>
  <c r="B58" i="17"/>
  <c r="C58" i="17"/>
  <c r="D58" i="17"/>
  <c r="E84" i="2"/>
  <c r="E47" i="16" s="1"/>
  <c r="A59" i="17"/>
  <c r="B59" i="17"/>
  <c r="C59" i="17"/>
  <c r="D59" i="17"/>
  <c r="E85" i="2"/>
  <c r="E59" i="17" s="1"/>
  <c r="A60" i="17"/>
  <c r="B60" i="17"/>
  <c r="C60" i="17"/>
  <c r="D60" i="17"/>
  <c r="E86" i="2"/>
  <c r="A61" i="17"/>
  <c r="B61" i="17"/>
  <c r="C61" i="17"/>
  <c r="D61" i="17"/>
  <c r="E87" i="2"/>
  <c r="E61" i="17" s="1"/>
  <c r="A62" i="17"/>
  <c r="B62" i="17"/>
  <c r="C62" i="17"/>
  <c r="D62" i="17"/>
  <c r="E88" i="2"/>
  <c r="E62" i="17" s="1"/>
  <c r="A63" i="17"/>
  <c r="B63" i="17"/>
  <c r="C63" i="17"/>
  <c r="D63" i="17"/>
  <c r="E89" i="2"/>
  <c r="E63" i="17" s="1"/>
  <c r="A64" i="17"/>
  <c r="B64" i="17"/>
  <c r="C64" i="17"/>
  <c r="D64" i="17"/>
  <c r="E90" i="2"/>
  <c r="A65" i="17"/>
  <c r="B65" i="17"/>
  <c r="C65" i="17"/>
  <c r="D65" i="17"/>
  <c r="E91" i="2"/>
  <c r="E65" i="17" s="1"/>
  <c r="A66" i="17"/>
  <c r="B66" i="17"/>
  <c r="C66" i="17"/>
  <c r="D66" i="17"/>
  <c r="E92" i="2"/>
  <c r="E66" i="17" s="1"/>
  <c r="E55" i="16"/>
  <c r="A67" i="17"/>
  <c r="B67" i="17"/>
  <c r="C67" i="17"/>
  <c r="D67" i="17"/>
  <c r="E93" i="2"/>
  <c r="E67" i="17" s="1"/>
  <c r="A68" i="17"/>
  <c r="B68" i="17"/>
  <c r="C68" i="17"/>
  <c r="D68" i="17"/>
  <c r="E94" i="2"/>
  <c r="E57" i="16" s="1"/>
  <c r="A69" i="17"/>
  <c r="B69" i="17"/>
  <c r="C69" i="17"/>
  <c r="D69" i="17"/>
  <c r="E95" i="2"/>
  <c r="E69" i="17" s="1"/>
  <c r="A70" i="17"/>
  <c r="B70" i="17"/>
  <c r="C70" i="17"/>
  <c r="D70" i="17"/>
  <c r="E97" i="2"/>
  <c r="A71" i="17"/>
  <c r="B71" i="17"/>
  <c r="C71" i="17"/>
  <c r="D71" i="17"/>
  <c r="E98" i="2"/>
  <c r="E71" i="17" s="1"/>
  <c r="A72" i="17"/>
  <c r="B72" i="17"/>
  <c r="C72" i="17"/>
  <c r="D72" i="17"/>
  <c r="E99" i="2"/>
  <c r="E72" i="17" s="1"/>
  <c r="A73" i="17"/>
  <c r="B73" i="17"/>
  <c r="C73" i="17"/>
  <c r="D73" i="17"/>
  <c r="E100" i="2"/>
  <c r="E73" i="17" s="1"/>
  <c r="A74" i="17"/>
  <c r="B74" i="17"/>
  <c r="C74" i="17"/>
  <c r="D74" i="17"/>
  <c r="E101" i="2"/>
  <c r="A75" i="17"/>
  <c r="B75" i="17"/>
  <c r="C75" i="17"/>
  <c r="D75" i="17"/>
  <c r="E102" i="2"/>
  <c r="E75" i="17" s="1"/>
  <c r="A76" i="17"/>
  <c r="B76" i="17"/>
  <c r="C76" i="17"/>
  <c r="D76" i="17"/>
  <c r="E103" i="2"/>
  <c r="E76" i="17" s="1"/>
  <c r="A77" i="17"/>
  <c r="B77" i="17"/>
  <c r="C77" i="17"/>
  <c r="D77" i="17"/>
  <c r="E104" i="2"/>
  <c r="E77" i="17" s="1"/>
  <c r="A78" i="17"/>
  <c r="B78" i="17"/>
  <c r="C78" i="17"/>
  <c r="K78" i="17"/>
  <c r="D78" i="17"/>
  <c r="E105" i="2"/>
  <c r="A79" i="17"/>
  <c r="B79" i="17"/>
  <c r="C79" i="17"/>
  <c r="K79" i="17"/>
  <c r="D79" i="17"/>
  <c r="E106" i="2"/>
  <c r="E67" i="16" s="1"/>
  <c r="A80" i="17"/>
  <c r="B80" i="17"/>
  <c r="C80" i="17"/>
  <c r="D80" i="17"/>
  <c r="E107" i="2"/>
  <c r="E80" i="17" s="1"/>
  <c r="A81" i="17"/>
  <c r="B81" i="17"/>
  <c r="C81" i="17"/>
  <c r="D81" i="17"/>
  <c r="E108" i="2"/>
  <c r="A82" i="17"/>
  <c r="B82" i="17"/>
  <c r="C82" i="17"/>
  <c r="D82" i="17"/>
  <c r="E109" i="2"/>
  <c r="A83" i="17"/>
  <c r="B83" i="17"/>
  <c r="C83" i="17"/>
  <c r="D83" i="17"/>
  <c r="E110" i="2"/>
  <c r="E83" i="17" s="1"/>
  <c r="A84" i="17"/>
  <c r="B84" i="17"/>
  <c r="C84" i="17"/>
  <c r="D84" i="17"/>
  <c r="E111" i="2"/>
  <c r="F111" i="2" s="1"/>
  <c r="A85" i="17"/>
  <c r="B85" i="17"/>
  <c r="C85" i="17"/>
  <c r="D85" i="17"/>
  <c r="E112" i="2"/>
  <c r="A86" i="17"/>
  <c r="B86" i="17"/>
  <c r="C86" i="17"/>
  <c r="D86" i="17"/>
  <c r="E113" i="2"/>
  <c r="A87" i="17"/>
  <c r="B87" i="17"/>
  <c r="C87" i="17"/>
  <c r="D87" i="17"/>
  <c r="E114" i="2"/>
  <c r="E87" i="17" s="1"/>
  <c r="A88" i="17"/>
  <c r="B88" i="17"/>
  <c r="C88" i="17"/>
  <c r="D88" i="17"/>
  <c r="E116" i="2"/>
  <c r="F116" i="2" s="1"/>
  <c r="A89" i="17"/>
  <c r="B89" i="17"/>
  <c r="C89" i="17"/>
  <c r="D89" i="17"/>
  <c r="E117" i="2"/>
  <c r="E89" i="17" s="1"/>
  <c r="A90" i="17"/>
  <c r="B90" i="17"/>
  <c r="C90" i="17"/>
  <c r="D90" i="17"/>
  <c r="E118" i="2"/>
  <c r="F118" i="2" s="1"/>
  <c r="W118" i="2" s="1"/>
  <c r="A91" i="17"/>
  <c r="B91" i="17"/>
  <c r="C91" i="17"/>
  <c r="D91" i="17"/>
  <c r="E119" i="2"/>
  <c r="A92" i="17"/>
  <c r="B92" i="17"/>
  <c r="C92" i="17"/>
  <c r="D92" i="17"/>
  <c r="E123" i="2"/>
  <c r="E92" i="17" s="1"/>
  <c r="A93" i="17"/>
  <c r="B93" i="17"/>
  <c r="C93" i="17"/>
  <c r="K93" i="17"/>
  <c r="D93" i="17"/>
  <c r="E124" i="2"/>
  <c r="E93" i="17" s="1"/>
  <c r="A94" i="17"/>
  <c r="B94" i="17"/>
  <c r="C94" i="17"/>
  <c r="D94" i="17"/>
  <c r="E129" i="2"/>
  <c r="A95" i="17"/>
  <c r="B95" i="17"/>
  <c r="C95" i="17"/>
  <c r="K95" i="17"/>
  <c r="D95" i="17"/>
  <c r="E130" i="2"/>
  <c r="A96" i="17"/>
  <c r="B96" i="17"/>
  <c r="C96" i="17"/>
  <c r="D96" i="17"/>
  <c r="E137" i="2"/>
  <c r="E96" i="17" s="1"/>
  <c r="A97" i="17"/>
  <c r="B97" i="17"/>
  <c r="C97" i="17"/>
  <c r="D97" i="17"/>
  <c r="E140" i="2"/>
  <c r="E97" i="17" s="1"/>
  <c r="A98" i="17"/>
  <c r="B98" i="17"/>
  <c r="C98" i="17"/>
  <c r="D98" i="17"/>
  <c r="E141" i="2"/>
  <c r="A99" i="17"/>
  <c r="B99" i="17"/>
  <c r="C99" i="17"/>
  <c r="K99" i="17"/>
  <c r="D99" i="17"/>
  <c r="E146" i="2"/>
  <c r="A100" i="17"/>
  <c r="B100" i="17"/>
  <c r="C100" i="17"/>
  <c r="K100" i="17"/>
  <c r="D100" i="17"/>
  <c r="E147" i="2"/>
  <c r="E98" i="16" s="1"/>
  <c r="A101" i="17"/>
  <c r="B101" i="17"/>
  <c r="C101" i="17"/>
  <c r="D101" i="17"/>
  <c r="E155" i="2"/>
  <c r="E101" i="17" s="1"/>
  <c r="A102" i="17"/>
  <c r="B102" i="17"/>
  <c r="C102" i="17"/>
  <c r="E102" i="17"/>
  <c r="D102" i="17"/>
  <c r="A103" i="17"/>
  <c r="B103" i="17"/>
  <c r="C103" i="17"/>
  <c r="D103" i="17"/>
  <c r="E70" i="2"/>
  <c r="A104" i="17"/>
  <c r="B104" i="17"/>
  <c r="C104" i="17"/>
  <c r="E104" i="17"/>
  <c r="D104" i="17"/>
  <c r="A105" i="17"/>
  <c r="B105" i="17"/>
  <c r="C105" i="17"/>
  <c r="E105" i="17"/>
  <c r="D105" i="17"/>
  <c r="A106" i="17"/>
  <c r="B106" i="17"/>
  <c r="C106" i="17"/>
  <c r="D106" i="17"/>
  <c r="E106" i="17"/>
  <c r="A107" i="17"/>
  <c r="B107" i="17"/>
  <c r="C107" i="17"/>
  <c r="D107" i="17"/>
  <c r="E107" i="17"/>
  <c r="A108" i="17"/>
  <c r="B108" i="17"/>
  <c r="C108" i="17"/>
  <c r="E108" i="17"/>
  <c r="D108" i="17"/>
  <c r="A109" i="17"/>
  <c r="B109" i="17"/>
  <c r="C109" i="17"/>
  <c r="E109" i="17"/>
  <c r="D109" i="17"/>
  <c r="A110" i="17"/>
  <c r="B110" i="17"/>
  <c r="C110" i="17"/>
  <c r="D110" i="17"/>
  <c r="E110" i="17"/>
  <c r="A111" i="17"/>
  <c r="B111" i="17"/>
  <c r="C111" i="17"/>
  <c r="D111" i="17"/>
  <c r="E111" i="17"/>
  <c r="A112" i="17"/>
  <c r="B112" i="17"/>
  <c r="C112" i="17"/>
  <c r="E112" i="17"/>
  <c r="D112" i="17"/>
  <c r="A113" i="17"/>
  <c r="B113" i="17"/>
  <c r="C113" i="17"/>
  <c r="E113" i="17"/>
  <c r="D113" i="17"/>
  <c r="A114" i="17"/>
  <c r="B114" i="17"/>
  <c r="C114" i="17"/>
  <c r="D114" i="17"/>
  <c r="E114" i="17"/>
  <c r="A115" i="17"/>
  <c r="B115" i="17"/>
  <c r="C115" i="17"/>
  <c r="D115" i="17"/>
  <c r="E115" i="17"/>
  <c r="A116" i="17"/>
  <c r="B116" i="17"/>
  <c r="C116" i="17"/>
  <c r="E116" i="17"/>
  <c r="D116" i="17"/>
  <c r="A117" i="17"/>
  <c r="B117" i="17"/>
  <c r="C117" i="17"/>
  <c r="E117" i="17"/>
  <c r="D117" i="17"/>
  <c r="A118" i="17"/>
  <c r="B118" i="17"/>
  <c r="C118" i="17"/>
  <c r="D118" i="17"/>
  <c r="E118" i="17"/>
  <c r="A119" i="17"/>
  <c r="B119" i="17"/>
  <c r="C119" i="17"/>
  <c r="D119" i="17"/>
  <c r="E119" i="17"/>
  <c r="A120" i="17"/>
  <c r="B120" i="17"/>
  <c r="C120" i="17"/>
  <c r="E120" i="17"/>
  <c r="D120" i="17"/>
  <c r="A121" i="17"/>
  <c r="B121" i="17"/>
  <c r="C121" i="17"/>
  <c r="E121" i="17"/>
  <c r="D121" i="17"/>
  <c r="A122" i="17"/>
  <c r="B122" i="17"/>
  <c r="C122" i="17"/>
  <c r="D122" i="17"/>
  <c r="E122" i="17"/>
  <c r="A123" i="17"/>
  <c r="B123" i="17"/>
  <c r="C123" i="17"/>
  <c r="D123" i="17"/>
  <c r="E123" i="17"/>
  <c r="A124" i="17"/>
  <c r="B124" i="17"/>
  <c r="C124" i="17"/>
  <c r="E124" i="17"/>
  <c r="D124" i="17"/>
  <c r="A125" i="17"/>
  <c r="B125" i="17"/>
  <c r="C125" i="17"/>
  <c r="E125" i="17"/>
  <c r="D125" i="17"/>
  <c r="A126" i="17"/>
  <c r="B126" i="17"/>
  <c r="C126" i="17"/>
  <c r="D126" i="17"/>
  <c r="E126" i="17"/>
  <c r="A127" i="17"/>
  <c r="B127" i="17"/>
  <c r="C127" i="17"/>
  <c r="D127" i="17"/>
  <c r="E127" i="17"/>
  <c r="A128" i="17"/>
  <c r="B128" i="17"/>
  <c r="C128" i="17"/>
  <c r="E128" i="17"/>
  <c r="D128" i="17"/>
  <c r="A129" i="17"/>
  <c r="B129" i="17"/>
  <c r="C129" i="17"/>
  <c r="E129" i="17"/>
  <c r="D129" i="17"/>
  <c r="A130" i="17"/>
  <c r="B130" i="17"/>
  <c r="C130" i="17"/>
  <c r="D130" i="17"/>
  <c r="E130" i="17"/>
  <c r="A131" i="17"/>
  <c r="B131" i="17"/>
  <c r="C131" i="17"/>
  <c r="D131" i="17"/>
  <c r="E131" i="17"/>
  <c r="A132" i="17"/>
  <c r="B132" i="17"/>
  <c r="C132" i="17"/>
  <c r="E132" i="17"/>
  <c r="D132" i="17"/>
  <c r="A133" i="17"/>
  <c r="B133" i="17"/>
  <c r="C133" i="17"/>
  <c r="E133" i="17"/>
  <c r="D133" i="17"/>
  <c r="A134" i="17"/>
  <c r="B134" i="17"/>
  <c r="C134" i="17"/>
  <c r="D134" i="17"/>
  <c r="E134" i="17"/>
  <c r="A135" i="17"/>
  <c r="B135" i="17"/>
  <c r="C135" i="17"/>
  <c r="D135" i="17"/>
  <c r="E135" i="17"/>
  <c r="A136" i="17"/>
  <c r="B136" i="17"/>
  <c r="C136" i="17"/>
  <c r="E136" i="17"/>
  <c r="D136" i="17"/>
  <c r="A137" i="17"/>
  <c r="B137" i="17"/>
  <c r="C137" i="17"/>
  <c r="E137" i="17"/>
  <c r="D137" i="17"/>
  <c r="A138" i="17"/>
  <c r="B138" i="17"/>
  <c r="C138" i="17"/>
  <c r="D138" i="17"/>
  <c r="E138" i="17"/>
  <c r="A139" i="17"/>
  <c r="B139" i="17"/>
  <c r="C139" i="17"/>
  <c r="D139" i="17"/>
  <c r="E139" i="17"/>
  <c r="A140" i="17"/>
  <c r="B140" i="17"/>
  <c r="C140" i="17"/>
  <c r="E140" i="17"/>
  <c r="D140" i="17"/>
  <c r="A141" i="17"/>
  <c r="B141" i="17"/>
  <c r="C141" i="17"/>
  <c r="E141" i="17"/>
  <c r="D141" i="17"/>
  <c r="A142" i="17"/>
  <c r="B142" i="17"/>
  <c r="C142" i="17"/>
  <c r="D142" i="17"/>
  <c r="E142" i="17"/>
  <c r="A143" i="17"/>
  <c r="B143" i="17"/>
  <c r="C143" i="17"/>
  <c r="D143" i="17"/>
  <c r="E143" i="17"/>
  <c r="A144" i="17"/>
  <c r="B144" i="17"/>
  <c r="C144" i="17"/>
  <c r="E144" i="17"/>
  <c r="D144" i="17"/>
  <c r="A145" i="17"/>
  <c r="B145" i="17"/>
  <c r="C145" i="17"/>
  <c r="E145" i="17"/>
  <c r="D145" i="17"/>
  <c r="A146" i="17"/>
  <c r="B146" i="17"/>
  <c r="C146" i="17"/>
  <c r="D146" i="17"/>
  <c r="E146" i="17"/>
  <c r="A147" i="17"/>
  <c r="B147" i="17"/>
  <c r="C147" i="17"/>
  <c r="D147" i="17"/>
  <c r="E147" i="17"/>
  <c r="A148" i="17"/>
  <c r="B148" i="17"/>
  <c r="C148" i="17"/>
  <c r="E148" i="17"/>
  <c r="D148" i="17"/>
  <c r="A149" i="17"/>
  <c r="B149" i="17"/>
  <c r="C149" i="17"/>
  <c r="E149" i="17"/>
  <c r="D149" i="17"/>
  <c r="A150" i="17"/>
  <c r="B150" i="17"/>
  <c r="C150" i="17"/>
  <c r="D150" i="17"/>
  <c r="E150" i="17"/>
  <c r="A151" i="17"/>
  <c r="B151" i="17"/>
  <c r="C151" i="17"/>
  <c r="D151" i="17"/>
  <c r="E151" i="17"/>
  <c r="A152" i="17"/>
  <c r="B152" i="17"/>
  <c r="C152" i="17"/>
  <c r="E152" i="17"/>
  <c r="D152" i="17"/>
  <c r="A11" i="16"/>
  <c r="H11" i="16"/>
  <c r="B11" i="16"/>
  <c r="G11" i="16"/>
  <c r="C11" i="16"/>
  <c r="D11" i="16"/>
  <c r="A12" i="16"/>
  <c r="H12" i="16"/>
  <c r="B12" i="16"/>
  <c r="G12" i="16"/>
  <c r="C12" i="16"/>
  <c r="E12" i="16"/>
  <c r="D12" i="16"/>
  <c r="A13" i="16"/>
  <c r="H13" i="16"/>
  <c r="B13" i="16"/>
  <c r="G13" i="16"/>
  <c r="C13" i="16"/>
  <c r="D13" i="16"/>
  <c r="A14" i="16"/>
  <c r="H14" i="16"/>
  <c r="B14" i="16"/>
  <c r="G14" i="16"/>
  <c r="C14" i="16"/>
  <c r="D14" i="16"/>
  <c r="A15" i="16"/>
  <c r="H15" i="16"/>
  <c r="B15" i="16"/>
  <c r="G15" i="16"/>
  <c r="C15" i="16"/>
  <c r="D15" i="16"/>
  <c r="A16" i="16"/>
  <c r="H16" i="16"/>
  <c r="B16" i="16"/>
  <c r="G16" i="16"/>
  <c r="C16" i="16"/>
  <c r="D16" i="16"/>
  <c r="A17" i="16"/>
  <c r="H17" i="16"/>
  <c r="B17" i="16"/>
  <c r="G17" i="16"/>
  <c r="C17" i="16"/>
  <c r="D17" i="16"/>
  <c r="A18" i="16"/>
  <c r="H18" i="16"/>
  <c r="B18" i="16"/>
  <c r="G18" i="16"/>
  <c r="C18" i="16"/>
  <c r="D18" i="16"/>
  <c r="A19" i="16"/>
  <c r="H19" i="16"/>
  <c r="B19" i="16"/>
  <c r="G19" i="16"/>
  <c r="C19" i="16"/>
  <c r="D19" i="16"/>
  <c r="A20" i="16"/>
  <c r="H20" i="16"/>
  <c r="B20" i="16"/>
  <c r="G20" i="16"/>
  <c r="C20" i="16"/>
  <c r="D20" i="16"/>
  <c r="A21" i="16"/>
  <c r="H21" i="16"/>
  <c r="B21" i="16"/>
  <c r="G21" i="16"/>
  <c r="C21" i="16"/>
  <c r="D21" i="16"/>
  <c r="A22" i="16"/>
  <c r="H22" i="16"/>
  <c r="B22" i="16"/>
  <c r="G22" i="16"/>
  <c r="C22" i="16"/>
  <c r="E22" i="16"/>
  <c r="D22" i="16"/>
  <c r="A23" i="16"/>
  <c r="H23" i="16"/>
  <c r="B23" i="16"/>
  <c r="G23" i="16"/>
  <c r="C23" i="16"/>
  <c r="D23" i="16"/>
  <c r="A24" i="16"/>
  <c r="H24" i="16"/>
  <c r="B24" i="16"/>
  <c r="G24" i="16"/>
  <c r="C24" i="16"/>
  <c r="D24" i="16"/>
  <c r="A25" i="16"/>
  <c r="H25" i="16"/>
  <c r="B25" i="16"/>
  <c r="G25" i="16"/>
  <c r="C25" i="16"/>
  <c r="E25" i="16"/>
  <c r="D25" i="16"/>
  <c r="A26" i="16"/>
  <c r="H26" i="16"/>
  <c r="B26" i="16"/>
  <c r="G26" i="16"/>
  <c r="C26" i="16"/>
  <c r="E26" i="16"/>
  <c r="D26" i="16"/>
  <c r="A27" i="16"/>
  <c r="H27" i="16"/>
  <c r="B27" i="16"/>
  <c r="G27" i="16"/>
  <c r="C27" i="16"/>
  <c r="D27" i="16"/>
  <c r="E27" i="16"/>
  <c r="A28" i="16"/>
  <c r="H28" i="16"/>
  <c r="B28" i="16"/>
  <c r="G28" i="16"/>
  <c r="C28" i="16"/>
  <c r="D28" i="16"/>
  <c r="A29" i="16"/>
  <c r="H29" i="16"/>
  <c r="B29" i="16"/>
  <c r="G29" i="16"/>
  <c r="C29" i="16"/>
  <c r="D29" i="16"/>
  <c r="A30" i="16"/>
  <c r="H30" i="16"/>
  <c r="B30" i="16"/>
  <c r="G30" i="16"/>
  <c r="C30" i="16"/>
  <c r="E30" i="16"/>
  <c r="D30" i="16"/>
  <c r="A31" i="16"/>
  <c r="H31" i="16"/>
  <c r="B31" i="16"/>
  <c r="G31" i="16"/>
  <c r="C31" i="16"/>
  <c r="D31" i="16"/>
  <c r="E31" i="16"/>
  <c r="A32" i="16"/>
  <c r="H32" i="16"/>
  <c r="B32" i="16"/>
  <c r="G32" i="16"/>
  <c r="C32" i="16"/>
  <c r="D32" i="16"/>
  <c r="A33" i="16"/>
  <c r="H33" i="16"/>
  <c r="B33" i="16"/>
  <c r="G33" i="16"/>
  <c r="C33" i="16"/>
  <c r="E33" i="16"/>
  <c r="D33" i="16"/>
  <c r="A34" i="16"/>
  <c r="H34" i="16"/>
  <c r="B34" i="16"/>
  <c r="G34" i="16"/>
  <c r="C34" i="16"/>
  <c r="D34" i="16"/>
  <c r="A35" i="16"/>
  <c r="H35" i="16"/>
  <c r="B35" i="16"/>
  <c r="G35" i="16"/>
  <c r="C35" i="16"/>
  <c r="D35" i="16"/>
  <c r="A36" i="16"/>
  <c r="H36" i="16"/>
  <c r="B36" i="16"/>
  <c r="G36" i="16"/>
  <c r="C36" i="16"/>
  <c r="D36" i="16"/>
  <c r="E36" i="16"/>
  <c r="A37" i="16"/>
  <c r="H37" i="16"/>
  <c r="B37" i="16"/>
  <c r="G37" i="16"/>
  <c r="C37" i="16"/>
  <c r="D37" i="16"/>
  <c r="A38" i="16"/>
  <c r="H38" i="16"/>
  <c r="B38" i="16"/>
  <c r="G38" i="16"/>
  <c r="C38" i="16"/>
  <c r="D38" i="16"/>
  <c r="A39" i="16"/>
  <c r="H39" i="16"/>
  <c r="B39" i="16"/>
  <c r="G39" i="16"/>
  <c r="C39" i="16"/>
  <c r="D39" i="16"/>
  <c r="A40" i="16"/>
  <c r="H40" i="16"/>
  <c r="B40" i="16"/>
  <c r="G40" i="16"/>
  <c r="C40" i="16"/>
  <c r="D40" i="16"/>
  <c r="A41" i="16"/>
  <c r="H41" i="16"/>
  <c r="B41" i="16"/>
  <c r="G41" i="16"/>
  <c r="C41" i="16"/>
  <c r="E41" i="16"/>
  <c r="D41" i="16"/>
  <c r="A42" i="16"/>
  <c r="H42" i="16"/>
  <c r="B42" i="16"/>
  <c r="G42" i="16"/>
  <c r="C42" i="16"/>
  <c r="D42" i="16"/>
  <c r="A43" i="16"/>
  <c r="H43" i="16"/>
  <c r="B43" i="16"/>
  <c r="G43" i="16"/>
  <c r="C43" i="16"/>
  <c r="D43" i="16"/>
  <c r="E43" i="16"/>
  <c r="A44" i="16"/>
  <c r="H44" i="16"/>
  <c r="B44" i="16"/>
  <c r="G44" i="16"/>
  <c r="C44" i="16"/>
  <c r="D44" i="16"/>
  <c r="A45" i="16"/>
  <c r="H45" i="16"/>
  <c r="B45" i="16"/>
  <c r="G45" i="16"/>
  <c r="C45" i="16"/>
  <c r="D45" i="16"/>
  <c r="A46" i="16"/>
  <c r="H46" i="16"/>
  <c r="B46" i="16"/>
  <c r="G46" i="16"/>
  <c r="C46" i="16"/>
  <c r="D46" i="16"/>
  <c r="A47" i="16"/>
  <c r="H47" i="16"/>
  <c r="B47" i="16"/>
  <c r="G47" i="16"/>
  <c r="C47" i="16"/>
  <c r="D47" i="16"/>
  <c r="A48" i="16"/>
  <c r="H48" i="16"/>
  <c r="B48" i="16"/>
  <c r="G48" i="16"/>
  <c r="C48" i="16"/>
  <c r="D48" i="16"/>
  <c r="E48" i="16"/>
  <c r="A49" i="16"/>
  <c r="H49" i="16"/>
  <c r="B49" i="16"/>
  <c r="G49" i="16"/>
  <c r="C49" i="16"/>
  <c r="D49" i="16"/>
  <c r="A50" i="16"/>
  <c r="H50" i="16"/>
  <c r="B50" i="16"/>
  <c r="G50" i="16"/>
  <c r="C50" i="16"/>
  <c r="D50" i="16"/>
  <c r="A51" i="16"/>
  <c r="H51" i="16"/>
  <c r="B51" i="16"/>
  <c r="G51" i="16"/>
  <c r="C51" i="16"/>
  <c r="D51" i="16"/>
  <c r="A52" i="16"/>
  <c r="H52" i="16"/>
  <c r="B52" i="16"/>
  <c r="G52" i="16"/>
  <c r="C52" i="16"/>
  <c r="D52" i="16"/>
  <c r="A53" i="16"/>
  <c r="H53" i="16"/>
  <c r="B53" i="16"/>
  <c r="G53" i="16"/>
  <c r="C53" i="16"/>
  <c r="D53" i="16"/>
  <c r="A54" i="16"/>
  <c r="H54" i="16"/>
  <c r="B54" i="16"/>
  <c r="G54" i="16"/>
  <c r="C54" i="16"/>
  <c r="E54" i="16"/>
  <c r="D54" i="16"/>
  <c r="A55" i="16"/>
  <c r="H55" i="16"/>
  <c r="B55" i="16"/>
  <c r="G55" i="16"/>
  <c r="C55" i="16"/>
  <c r="D55" i="16"/>
  <c r="A56" i="16"/>
  <c r="H56" i="16"/>
  <c r="B56" i="16"/>
  <c r="G56" i="16"/>
  <c r="C56" i="16"/>
  <c r="E56" i="16"/>
  <c r="D56" i="16"/>
  <c r="A57" i="16"/>
  <c r="H57" i="16"/>
  <c r="B57" i="16"/>
  <c r="G57" i="16"/>
  <c r="C57" i="16"/>
  <c r="D57" i="16"/>
  <c r="A58" i="16"/>
  <c r="H58" i="16"/>
  <c r="B58" i="16"/>
  <c r="G58" i="16"/>
  <c r="C58" i="16"/>
  <c r="D58" i="16"/>
  <c r="A59" i="16"/>
  <c r="H59" i="16"/>
  <c r="B59" i="16"/>
  <c r="G59" i="16"/>
  <c r="C59" i="16"/>
  <c r="D59" i="16"/>
  <c r="A60" i="16"/>
  <c r="H60" i="16"/>
  <c r="B60" i="16"/>
  <c r="G60" i="16"/>
  <c r="C60" i="16"/>
  <c r="D60" i="16"/>
  <c r="E60" i="16"/>
  <c r="A61" i="16"/>
  <c r="H61" i="16"/>
  <c r="B61" i="16"/>
  <c r="G61" i="16"/>
  <c r="C61" i="16"/>
  <c r="D61" i="16"/>
  <c r="A62" i="16"/>
  <c r="H62" i="16"/>
  <c r="B62" i="16"/>
  <c r="G62" i="16"/>
  <c r="C62" i="16"/>
  <c r="D62" i="16"/>
  <c r="A63" i="16"/>
  <c r="H63" i="16"/>
  <c r="B63" i="16"/>
  <c r="G63" i="16"/>
  <c r="C63" i="16"/>
  <c r="E63" i="16"/>
  <c r="D63" i="16"/>
  <c r="A64" i="16"/>
  <c r="H64" i="16"/>
  <c r="B64" i="16"/>
  <c r="G64" i="16"/>
  <c r="C64" i="16"/>
  <c r="F64" i="16"/>
  <c r="D64" i="16"/>
  <c r="A65" i="16"/>
  <c r="H65" i="16"/>
  <c r="B65" i="16"/>
  <c r="G65" i="16"/>
  <c r="C65" i="16"/>
  <c r="F65" i="16"/>
  <c r="D65" i="16"/>
  <c r="E65" i="16"/>
  <c r="A66" i="16"/>
  <c r="H66" i="16"/>
  <c r="B66" i="16"/>
  <c r="G66" i="16"/>
  <c r="C66" i="16"/>
  <c r="F66" i="16"/>
  <c r="D66" i="16"/>
  <c r="A67" i="16"/>
  <c r="H67" i="16"/>
  <c r="B67" i="16"/>
  <c r="G67" i="16"/>
  <c r="C67" i="16"/>
  <c r="F67" i="16"/>
  <c r="D67" i="16"/>
  <c r="A68" i="16"/>
  <c r="H68" i="16"/>
  <c r="B68" i="16"/>
  <c r="G68" i="16"/>
  <c r="C68" i="16"/>
  <c r="F68" i="16"/>
  <c r="D68" i="16"/>
  <c r="E68" i="16"/>
  <c r="A69" i="16"/>
  <c r="H69" i="16"/>
  <c r="B69" i="16"/>
  <c r="G69" i="16"/>
  <c r="C69" i="16"/>
  <c r="D69" i="16"/>
  <c r="A70" i="16"/>
  <c r="H70" i="16"/>
  <c r="B70" i="16"/>
  <c r="G70" i="16"/>
  <c r="C70" i="16"/>
  <c r="D70" i="16"/>
  <c r="A71" i="16"/>
  <c r="H71" i="16"/>
  <c r="B71" i="16"/>
  <c r="G71" i="16"/>
  <c r="C71" i="16"/>
  <c r="D71" i="16"/>
  <c r="E71" i="16"/>
  <c r="A72" i="16"/>
  <c r="H72" i="16"/>
  <c r="B72" i="16"/>
  <c r="G72" i="16"/>
  <c r="C72" i="16"/>
  <c r="D72" i="16"/>
  <c r="A73" i="16"/>
  <c r="H73" i="16"/>
  <c r="B73" i="16"/>
  <c r="G73" i="16"/>
  <c r="C73" i="16"/>
  <c r="D73" i="16"/>
  <c r="A74" i="16"/>
  <c r="H74" i="16"/>
  <c r="B74" i="16"/>
  <c r="G74" i="16"/>
  <c r="C74" i="16"/>
  <c r="D74" i="16"/>
  <c r="A75" i="16"/>
  <c r="H75" i="16"/>
  <c r="B75" i="16"/>
  <c r="G75" i="16"/>
  <c r="C75" i="16"/>
  <c r="E75" i="16"/>
  <c r="D75" i="16"/>
  <c r="A76" i="16"/>
  <c r="H76" i="16"/>
  <c r="B76" i="16"/>
  <c r="G76" i="16"/>
  <c r="C76" i="16"/>
  <c r="D76" i="16"/>
  <c r="E115" i="2"/>
  <c r="A77" i="16"/>
  <c r="H77" i="16"/>
  <c r="B77" i="16"/>
  <c r="G77" i="16"/>
  <c r="C77" i="16"/>
  <c r="D77" i="16"/>
  <c r="A78" i="16"/>
  <c r="H78" i="16"/>
  <c r="B78" i="16"/>
  <c r="G78" i="16"/>
  <c r="C78" i="16"/>
  <c r="E78" i="16"/>
  <c r="D78" i="16"/>
  <c r="A79" i="16"/>
  <c r="H79" i="16"/>
  <c r="B79" i="16"/>
  <c r="G79" i="16"/>
  <c r="C79" i="16"/>
  <c r="D79" i="16"/>
  <c r="A80" i="16"/>
  <c r="H80" i="16"/>
  <c r="B80" i="16"/>
  <c r="G80" i="16"/>
  <c r="C80" i="16"/>
  <c r="D80" i="16"/>
  <c r="A81" i="16"/>
  <c r="H81" i="16"/>
  <c r="B81" i="16"/>
  <c r="G81" i="16"/>
  <c r="C81" i="16"/>
  <c r="D81" i="16"/>
  <c r="E120" i="2"/>
  <c r="E81" i="16" s="1"/>
  <c r="A82" i="16"/>
  <c r="H82" i="16"/>
  <c r="B82" i="16"/>
  <c r="G82" i="16"/>
  <c r="C82" i="16"/>
  <c r="D82" i="16"/>
  <c r="E121" i="2"/>
  <c r="E82" i="16" s="1"/>
  <c r="A83" i="16"/>
  <c r="H83" i="16"/>
  <c r="B83" i="16"/>
  <c r="G83" i="16"/>
  <c r="C83" i="16"/>
  <c r="D83" i="16"/>
  <c r="E122" i="2"/>
  <c r="E83" i="16" s="1"/>
  <c r="A84" i="16"/>
  <c r="H84" i="16"/>
  <c r="B84" i="16"/>
  <c r="G84" i="16"/>
  <c r="C84" i="16"/>
  <c r="D84" i="16"/>
  <c r="E84" i="16"/>
  <c r="A85" i="16"/>
  <c r="H85" i="16"/>
  <c r="B85" i="16"/>
  <c r="G85" i="16"/>
  <c r="C85" i="16"/>
  <c r="D85" i="16"/>
  <c r="A86" i="16"/>
  <c r="H86" i="16"/>
  <c r="B86" i="16"/>
  <c r="G86" i="16"/>
  <c r="C86" i="16"/>
  <c r="D86" i="16"/>
  <c r="A87" i="16"/>
  <c r="H87" i="16"/>
  <c r="B87" i="16"/>
  <c r="G87" i="16"/>
  <c r="C87" i="16"/>
  <c r="E87" i="16"/>
  <c r="D87" i="16"/>
  <c r="A88" i="16"/>
  <c r="H88" i="16"/>
  <c r="B88" i="16"/>
  <c r="G88" i="16"/>
  <c r="C88" i="16"/>
  <c r="D88" i="16"/>
  <c r="E131" i="2"/>
  <c r="F131" i="2" s="1"/>
  <c r="W131" i="2" s="1"/>
  <c r="A89" i="16"/>
  <c r="H89" i="16"/>
  <c r="B89" i="16"/>
  <c r="G89" i="16"/>
  <c r="C89" i="16"/>
  <c r="D89" i="16"/>
  <c r="E132" i="2"/>
  <c r="A90" i="16"/>
  <c r="H90" i="16"/>
  <c r="B90" i="16"/>
  <c r="G90" i="16"/>
  <c r="C90" i="16"/>
  <c r="D90" i="16"/>
  <c r="E133" i="2"/>
  <c r="E90" i="16" s="1"/>
  <c r="A91" i="16"/>
  <c r="H91" i="16"/>
  <c r="B91" i="16"/>
  <c r="G91" i="16"/>
  <c r="C91" i="16"/>
  <c r="D91" i="16"/>
  <c r="E134" i="2"/>
  <c r="A92" i="16"/>
  <c r="H92" i="16"/>
  <c r="B92" i="16"/>
  <c r="G92" i="16"/>
  <c r="C92" i="16"/>
  <c r="D92" i="16"/>
  <c r="A93" i="16"/>
  <c r="H93" i="16"/>
  <c r="B93" i="16"/>
  <c r="G93" i="16"/>
  <c r="C93" i="16"/>
  <c r="D93" i="16"/>
  <c r="E142" i="2"/>
  <c r="A94" i="16"/>
  <c r="H94" i="16"/>
  <c r="B94" i="16"/>
  <c r="G94" i="16"/>
  <c r="C94" i="16"/>
  <c r="D94" i="16"/>
  <c r="E143" i="2"/>
  <c r="F143" i="2" s="1"/>
  <c r="G143" i="2" s="1"/>
  <c r="K143" i="2" s="1"/>
  <c r="A95" i="16"/>
  <c r="H95" i="16"/>
  <c r="B95" i="16"/>
  <c r="G95" i="16"/>
  <c r="C95" i="16"/>
  <c r="D95" i="16"/>
  <c r="E144" i="2"/>
  <c r="E95" i="16" s="1"/>
  <c r="A96" i="16"/>
  <c r="H96" i="16"/>
  <c r="B96" i="16"/>
  <c r="G96" i="16"/>
  <c r="C96" i="16"/>
  <c r="D96" i="16"/>
  <c r="E145" i="2"/>
  <c r="F145" i="2" s="1"/>
  <c r="A97" i="16"/>
  <c r="H97" i="16"/>
  <c r="B97" i="16"/>
  <c r="G97" i="16"/>
  <c r="C97" i="16"/>
  <c r="D97" i="16"/>
  <c r="A98" i="16"/>
  <c r="H98" i="16"/>
  <c r="B98" i="16"/>
  <c r="G98" i="16"/>
  <c r="C98" i="16"/>
  <c r="D98" i="16"/>
  <c r="A99" i="16"/>
  <c r="H99" i="16"/>
  <c r="B99" i="16"/>
  <c r="G99" i="16"/>
  <c r="C99" i="16"/>
  <c r="D99" i="16"/>
  <c r="E148" i="2"/>
  <c r="E99" i="16" s="1"/>
  <c r="A100" i="16"/>
  <c r="H100" i="16"/>
  <c r="B100" i="16"/>
  <c r="G100" i="16"/>
  <c r="C100" i="16"/>
  <c r="D100" i="16"/>
  <c r="E149" i="2"/>
  <c r="A101" i="16"/>
  <c r="H101" i="16"/>
  <c r="B101" i="16"/>
  <c r="G101" i="16"/>
  <c r="C101" i="16"/>
  <c r="D101" i="16"/>
  <c r="E150" i="2"/>
  <c r="A102" i="16"/>
  <c r="H102" i="16"/>
  <c r="B102" i="16"/>
  <c r="G102" i="16"/>
  <c r="C102" i="16"/>
  <c r="D102" i="16"/>
  <c r="E151" i="2"/>
  <c r="F151" i="2" s="1"/>
  <c r="A103" i="16"/>
  <c r="H103" i="16"/>
  <c r="B103" i="16"/>
  <c r="G103" i="16"/>
  <c r="C103" i="16"/>
  <c r="D103" i="16"/>
  <c r="E152" i="2"/>
  <c r="F152" i="2" s="1"/>
  <c r="W152" i="2" s="1"/>
  <c r="A104" i="16"/>
  <c r="H104" i="16"/>
  <c r="B104" i="16"/>
  <c r="G104" i="16"/>
  <c r="C104" i="16"/>
  <c r="D104" i="16"/>
  <c r="E153" i="2"/>
  <c r="E104" i="16" s="1"/>
  <c r="A105" i="16"/>
  <c r="H105" i="16"/>
  <c r="B105" i="16"/>
  <c r="G105" i="16"/>
  <c r="C105" i="16"/>
  <c r="D105" i="16"/>
  <c r="E154" i="2"/>
  <c r="E105" i="16" s="1"/>
  <c r="A106" i="16"/>
  <c r="H106" i="16"/>
  <c r="B106" i="16"/>
  <c r="G106" i="16"/>
  <c r="C106" i="16"/>
  <c r="E106" i="16"/>
  <c r="D106" i="16"/>
  <c r="A107" i="16"/>
  <c r="H107" i="16"/>
  <c r="B107" i="16"/>
  <c r="G107" i="16"/>
  <c r="C107" i="16"/>
  <c r="D107" i="16"/>
  <c r="E156" i="2"/>
  <c r="F156" i="2" s="1"/>
  <c r="P156" i="2" s="1"/>
  <c r="A108" i="16"/>
  <c r="H108" i="16"/>
  <c r="B108" i="16"/>
  <c r="G108" i="16"/>
  <c r="C108" i="16"/>
  <c r="D108" i="16"/>
  <c r="E36" i="2"/>
  <c r="F36" i="2" s="1"/>
  <c r="A109" i="16"/>
  <c r="H109" i="16"/>
  <c r="B109" i="16"/>
  <c r="G109" i="16"/>
  <c r="C109" i="16"/>
  <c r="D109" i="16"/>
  <c r="A110" i="16"/>
  <c r="H110" i="16"/>
  <c r="B110" i="16"/>
  <c r="G110" i="16"/>
  <c r="C110" i="16"/>
  <c r="D110" i="16"/>
  <c r="A111" i="16"/>
  <c r="H111" i="16"/>
  <c r="B111" i="16"/>
  <c r="G111" i="16"/>
  <c r="C111" i="16"/>
  <c r="D111" i="16"/>
  <c r="A112" i="16"/>
  <c r="H112" i="16"/>
  <c r="B112" i="16"/>
  <c r="G112" i="16"/>
  <c r="C112" i="16"/>
  <c r="E112" i="16"/>
  <c r="D112" i="16"/>
  <c r="A113" i="16"/>
  <c r="H113" i="16"/>
  <c r="B113" i="16"/>
  <c r="G113" i="16"/>
  <c r="C113" i="16"/>
  <c r="D113" i="16"/>
  <c r="A114" i="16"/>
  <c r="H114" i="16"/>
  <c r="B114" i="16"/>
  <c r="G114" i="16"/>
  <c r="C114" i="16"/>
  <c r="E114" i="16"/>
  <c r="D114" i="16"/>
  <c r="A115" i="16"/>
  <c r="H115" i="16"/>
  <c r="B115" i="16"/>
  <c r="G115" i="16"/>
  <c r="C115" i="16"/>
  <c r="D115" i="16"/>
  <c r="E50" i="2"/>
  <c r="A116" i="16"/>
  <c r="H116" i="16"/>
  <c r="B116" i="16"/>
  <c r="G116" i="16"/>
  <c r="C116" i="16"/>
  <c r="D116" i="16"/>
  <c r="E116" i="16"/>
  <c r="A117" i="16"/>
  <c r="H117" i="16"/>
  <c r="B117" i="16"/>
  <c r="G117" i="16"/>
  <c r="C117" i="16"/>
  <c r="D117" i="16"/>
  <c r="A118" i="16"/>
  <c r="H118" i="16"/>
  <c r="B118" i="16"/>
  <c r="G118" i="16"/>
  <c r="C118" i="16"/>
  <c r="D118" i="16"/>
  <c r="E71" i="2"/>
  <c r="A119" i="16"/>
  <c r="H119" i="16"/>
  <c r="B119" i="16"/>
  <c r="G119" i="16"/>
  <c r="C119" i="16"/>
  <c r="D119" i="16"/>
  <c r="E73" i="2"/>
  <c r="E119" i="16" s="1"/>
  <c r="A120" i="16"/>
  <c r="H120" i="16"/>
  <c r="B120" i="16"/>
  <c r="G120" i="16"/>
  <c r="C120" i="16"/>
  <c r="D120" i="16"/>
  <c r="A121" i="16"/>
  <c r="H121" i="16"/>
  <c r="B121" i="16"/>
  <c r="G121" i="16"/>
  <c r="C121" i="16"/>
  <c r="E121" i="16"/>
  <c r="D121" i="16"/>
  <c r="A9" i="11"/>
  <c r="C9" i="11" s="1"/>
  <c r="H16" i="11"/>
  <c r="H15" i="11"/>
  <c r="D21" i="11"/>
  <c r="H21" i="11" s="1"/>
  <c r="D22" i="11"/>
  <c r="H22" i="11" s="1"/>
  <c r="D23" i="11"/>
  <c r="I23" i="11" s="1"/>
  <c r="D24" i="11"/>
  <c r="F24" i="11" s="1"/>
  <c r="D25" i="11"/>
  <c r="D26" i="11"/>
  <c r="F26" i="11" s="1"/>
  <c r="D27" i="11"/>
  <c r="J27" i="11" s="1"/>
  <c r="D28" i="11"/>
  <c r="I28" i="11" s="1"/>
  <c r="D29" i="11"/>
  <c r="J29" i="11" s="1"/>
  <c r="D30" i="11"/>
  <c r="H30" i="11" s="1"/>
  <c r="D31" i="11"/>
  <c r="I31" i="11" s="1"/>
  <c r="D32" i="11"/>
  <c r="D33" i="11"/>
  <c r="H33" i="11" s="1"/>
  <c r="D34" i="11"/>
  <c r="F34" i="11" s="1"/>
  <c r="D35" i="11"/>
  <c r="J35" i="11" s="1"/>
  <c r="D36" i="11"/>
  <c r="I36" i="11" s="1"/>
  <c r="D37" i="11"/>
  <c r="D38" i="11"/>
  <c r="H38" i="11" s="1"/>
  <c r="D39" i="11"/>
  <c r="H39" i="11" s="1"/>
  <c r="D40" i="11"/>
  <c r="J40" i="11" s="1"/>
  <c r="D41" i="11"/>
  <c r="H41" i="11" s="1"/>
  <c r="D42" i="11"/>
  <c r="J42" i="11" s="1"/>
  <c r="D43" i="11"/>
  <c r="F43" i="11" s="1"/>
  <c r="D44" i="11"/>
  <c r="I44" i="11" s="1"/>
  <c r="D45" i="11"/>
  <c r="D46" i="11"/>
  <c r="H46" i="11" s="1"/>
  <c r="D47" i="11"/>
  <c r="J47" i="11" s="1"/>
  <c r="D48" i="11"/>
  <c r="D49" i="11"/>
  <c r="H49" i="11" s="1"/>
  <c r="D50" i="11"/>
  <c r="H50" i="11" s="1"/>
  <c r="D51" i="11"/>
  <c r="D52" i="11"/>
  <c r="K52" i="11" s="1"/>
  <c r="D53" i="11"/>
  <c r="H53" i="11" s="1"/>
  <c r="D54" i="11"/>
  <c r="K54" i="11" s="1"/>
  <c r="D55" i="11"/>
  <c r="H55" i="11" s="1"/>
  <c r="D56" i="11"/>
  <c r="L56" i="11" s="1"/>
  <c r="D57" i="11"/>
  <c r="H57" i="11" s="1"/>
  <c r="D58" i="11"/>
  <c r="H58" i="11" s="1"/>
  <c r="D59" i="11"/>
  <c r="I59" i="11" s="1"/>
  <c r="D60" i="11"/>
  <c r="J60" i="11" s="1"/>
  <c r="D61" i="11"/>
  <c r="D62" i="11"/>
  <c r="F62" i="11" s="1"/>
  <c r="D63" i="11"/>
  <c r="L63" i="11" s="1"/>
  <c r="D64" i="11"/>
  <c r="H64" i="11" s="1"/>
  <c r="D65" i="11"/>
  <c r="I65" i="11" s="1"/>
  <c r="D66" i="11"/>
  <c r="H66" i="11" s="1"/>
  <c r="D67" i="11"/>
  <c r="D68" i="11"/>
  <c r="L68" i="11" s="1"/>
  <c r="D69" i="11"/>
  <c r="D70" i="11"/>
  <c r="J70" i="11" s="1"/>
  <c r="D71" i="11"/>
  <c r="J71" i="11" s="1"/>
  <c r="D72" i="11"/>
  <c r="H72" i="11" s="1"/>
  <c r="D73" i="11"/>
  <c r="I73" i="11" s="1"/>
  <c r="D74" i="11"/>
  <c r="H74" i="11" s="1"/>
  <c r="D75" i="11"/>
  <c r="D76" i="11"/>
  <c r="H76" i="11" s="1"/>
  <c r="D77" i="11"/>
  <c r="F77" i="11" s="1"/>
  <c r="I77" i="11"/>
  <c r="D78" i="11"/>
  <c r="H78" i="11" s="1"/>
  <c r="D79" i="11"/>
  <c r="D80" i="11"/>
  <c r="H80" i="11" s="1"/>
  <c r="D81" i="11"/>
  <c r="D82" i="11"/>
  <c r="D83" i="11"/>
  <c r="I83" i="11" s="1"/>
  <c r="D84" i="11"/>
  <c r="I84" i="11" s="1"/>
  <c r="D85" i="11"/>
  <c r="D86" i="11"/>
  <c r="F86" i="11"/>
  <c r="H86" i="11"/>
  <c r="D87" i="11"/>
  <c r="H87" i="11"/>
  <c r="D88" i="11"/>
  <c r="H88" i="11"/>
  <c r="D89" i="11"/>
  <c r="H89" i="11"/>
  <c r="D90" i="11"/>
  <c r="D91" i="11"/>
  <c r="I91" i="11"/>
  <c r="H91" i="11"/>
  <c r="D92" i="11"/>
  <c r="F92" i="11"/>
  <c r="D93" i="11"/>
  <c r="F93" i="11"/>
  <c r="D94" i="11"/>
  <c r="F94" i="11"/>
  <c r="H94" i="11"/>
  <c r="D95" i="11"/>
  <c r="H95" i="11"/>
  <c r="D96" i="11"/>
  <c r="D97" i="11"/>
  <c r="D98" i="11"/>
  <c r="K98" i="11"/>
  <c r="D99" i="11"/>
  <c r="D100" i="11"/>
  <c r="I100" i="11"/>
  <c r="D101" i="11"/>
  <c r="D102" i="11"/>
  <c r="D103" i="11"/>
  <c r="H103" i="11"/>
  <c r="D104" i="11"/>
  <c r="H104" i="11"/>
  <c r="D105" i="11"/>
  <c r="H105" i="11"/>
  <c r="D106" i="11"/>
  <c r="H106" i="11"/>
  <c r="D107" i="11"/>
  <c r="J107" i="11"/>
  <c r="D108" i="11"/>
  <c r="D109" i="11"/>
  <c r="D110" i="11"/>
  <c r="F110" i="11"/>
  <c r="H110" i="11"/>
  <c r="D111" i="11"/>
  <c r="F111" i="11"/>
  <c r="H111" i="11"/>
  <c r="D112" i="11"/>
  <c r="H112" i="11"/>
  <c r="D113" i="11"/>
  <c r="H113" i="11"/>
  <c r="D114" i="11"/>
  <c r="I114" i="11"/>
  <c r="D115" i="11"/>
  <c r="J115" i="11"/>
  <c r="D116" i="11"/>
  <c r="D117" i="11"/>
  <c r="D118" i="11"/>
  <c r="F118" i="11"/>
  <c r="H118" i="11"/>
  <c r="D119" i="11"/>
  <c r="H119" i="11"/>
  <c r="D120" i="11"/>
  <c r="F120" i="11"/>
  <c r="D121" i="11"/>
  <c r="H121" i="11"/>
  <c r="D122" i="11"/>
  <c r="J16" i="11"/>
  <c r="J15" i="11"/>
  <c r="J49" i="11"/>
  <c r="J59" i="11"/>
  <c r="J65" i="11"/>
  <c r="J77" i="11"/>
  <c r="J79" i="11"/>
  <c r="J12" i="11"/>
  <c r="J86" i="11"/>
  <c r="J89" i="11"/>
  <c r="J90" i="11"/>
  <c r="J94" i="11"/>
  <c r="J95" i="11"/>
  <c r="J98" i="11"/>
  <c r="J99" i="11"/>
  <c r="J100" i="11"/>
  <c r="J103" i="11"/>
  <c r="J104" i="11"/>
  <c r="J105" i="11"/>
  <c r="J108" i="11"/>
  <c r="J110" i="11"/>
  <c r="J111" i="11"/>
  <c r="J112" i="11"/>
  <c r="J113" i="11"/>
  <c r="J114" i="11"/>
  <c r="J116" i="11"/>
  <c r="J118" i="11"/>
  <c r="J119" i="11"/>
  <c r="J120" i="11"/>
  <c r="J121" i="11"/>
  <c r="I16" i="11"/>
  <c r="I15" i="11"/>
  <c r="I12" i="11"/>
  <c r="I85" i="11"/>
  <c r="I86" i="11"/>
  <c r="I89" i="11"/>
  <c r="I93" i="11"/>
  <c r="I94" i="11"/>
  <c r="I95" i="11"/>
  <c r="I96" i="11"/>
  <c r="I99" i="11"/>
  <c r="I103" i="11"/>
  <c r="I104" i="11"/>
  <c r="I105" i="11"/>
  <c r="I108" i="11"/>
  <c r="I110" i="11"/>
  <c r="I111" i="11"/>
  <c r="I112" i="11"/>
  <c r="I113" i="11"/>
  <c r="I115" i="11"/>
  <c r="I118" i="11"/>
  <c r="I119" i="11"/>
  <c r="I120" i="11"/>
  <c r="I121" i="11"/>
  <c r="F16" i="11"/>
  <c r="F15" i="11"/>
  <c r="F56" i="11"/>
  <c r="F59" i="11"/>
  <c r="F80" i="11"/>
  <c r="F12" i="11"/>
  <c r="F85" i="11"/>
  <c r="F88" i="11"/>
  <c r="F89" i="11"/>
  <c r="F91" i="11"/>
  <c r="F95" i="11"/>
  <c r="F97" i="11"/>
  <c r="F100" i="11"/>
  <c r="F103" i="11"/>
  <c r="F104" i="11"/>
  <c r="F105" i="11"/>
  <c r="F106" i="11"/>
  <c r="F107" i="11"/>
  <c r="F109" i="11"/>
  <c r="F112" i="11"/>
  <c r="F113" i="11"/>
  <c r="F114" i="11"/>
  <c r="F115" i="11"/>
  <c r="F119" i="11"/>
  <c r="F121" i="11"/>
  <c r="G16" i="11"/>
  <c r="G15" i="11"/>
  <c r="G12" i="11"/>
  <c r="E21" i="11"/>
  <c r="G21" i="11"/>
  <c r="E22" i="11"/>
  <c r="E23" i="11"/>
  <c r="E24" i="11"/>
  <c r="G24" i="11"/>
  <c r="E25" i="11"/>
  <c r="E26" i="11"/>
  <c r="E27" i="11"/>
  <c r="G27" i="11"/>
  <c r="E28" i="11"/>
  <c r="E29" i="11"/>
  <c r="G29" i="11"/>
  <c r="E30" i="11"/>
  <c r="G30" i="11"/>
  <c r="E31" i="11"/>
  <c r="E32" i="11"/>
  <c r="G32" i="11"/>
  <c r="E33" i="11"/>
  <c r="G33" i="11"/>
  <c r="E34" i="11"/>
  <c r="E35" i="11"/>
  <c r="G35" i="11"/>
  <c r="E36" i="11"/>
  <c r="G36" i="11"/>
  <c r="E37" i="11"/>
  <c r="G37" i="11"/>
  <c r="E38" i="11"/>
  <c r="G38" i="11"/>
  <c r="E39" i="11"/>
  <c r="E40" i="11"/>
  <c r="G40" i="11"/>
  <c r="E41" i="11"/>
  <c r="E42" i="11"/>
  <c r="E43" i="11"/>
  <c r="E44" i="11"/>
  <c r="G44" i="11"/>
  <c r="E45" i="11"/>
  <c r="G45" i="11"/>
  <c r="E46" i="11"/>
  <c r="G46" i="11"/>
  <c r="E47" i="11"/>
  <c r="E48" i="11"/>
  <c r="E49" i="11"/>
  <c r="E50" i="11"/>
  <c r="G50" i="11"/>
  <c r="E51" i="11"/>
  <c r="G51" i="11"/>
  <c r="E52" i="11"/>
  <c r="G52" i="11"/>
  <c r="E53" i="11"/>
  <c r="G53" i="11"/>
  <c r="E54" i="11"/>
  <c r="G54" i="11"/>
  <c r="E55" i="11"/>
  <c r="E56" i="11"/>
  <c r="E57" i="11"/>
  <c r="G57" i="11"/>
  <c r="E58" i="11"/>
  <c r="G58" i="11"/>
  <c r="E59" i="11"/>
  <c r="E60" i="11"/>
  <c r="G60" i="11"/>
  <c r="E61" i="11"/>
  <c r="G61" i="11"/>
  <c r="E62" i="11"/>
  <c r="G62" i="11"/>
  <c r="E63" i="11"/>
  <c r="E64" i="11"/>
  <c r="G64" i="11"/>
  <c r="E65" i="11"/>
  <c r="E66" i="11"/>
  <c r="E67" i="11"/>
  <c r="G67" i="11"/>
  <c r="E68" i="11"/>
  <c r="G68" i="11"/>
  <c r="E69" i="11"/>
  <c r="E70" i="11"/>
  <c r="G70" i="11"/>
  <c r="E71" i="11"/>
  <c r="E72" i="11"/>
  <c r="G72" i="11"/>
  <c r="E73" i="11"/>
  <c r="G73" i="11"/>
  <c r="E74" i="11"/>
  <c r="E75" i="11"/>
  <c r="E76" i="11"/>
  <c r="G76" i="11"/>
  <c r="E77" i="11"/>
  <c r="G77" i="11"/>
  <c r="E78" i="11"/>
  <c r="G78" i="11"/>
  <c r="E79" i="11"/>
  <c r="E80" i="11"/>
  <c r="E81" i="11"/>
  <c r="G81" i="11"/>
  <c r="E82" i="11"/>
  <c r="E83" i="11"/>
  <c r="G83" i="11"/>
  <c r="E84" i="11"/>
  <c r="G84" i="11"/>
  <c r="E85" i="11"/>
  <c r="G85" i="11"/>
  <c r="E86" i="11"/>
  <c r="G86" i="11"/>
  <c r="E87" i="11"/>
  <c r="G87" i="11"/>
  <c r="E88" i="11"/>
  <c r="E89" i="11"/>
  <c r="E90" i="11"/>
  <c r="G90" i="11"/>
  <c r="E91" i="11"/>
  <c r="G91" i="11"/>
  <c r="E92" i="11"/>
  <c r="G92" i="11"/>
  <c r="E93" i="11"/>
  <c r="G93" i="11"/>
  <c r="E94" i="11"/>
  <c r="L94" i="11"/>
  <c r="G94" i="11"/>
  <c r="E95" i="11"/>
  <c r="E96" i="11"/>
  <c r="L96" i="11"/>
  <c r="G96" i="11"/>
  <c r="E97" i="11"/>
  <c r="E98" i="11"/>
  <c r="G98" i="11"/>
  <c r="E99" i="11"/>
  <c r="G99" i="11"/>
  <c r="E100" i="11"/>
  <c r="E101" i="11"/>
  <c r="G101" i="11"/>
  <c r="E102" i="11"/>
  <c r="G102" i="11"/>
  <c r="E103" i="11"/>
  <c r="G103" i="11"/>
  <c r="E104" i="11"/>
  <c r="L104" i="11"/>
  <c r="G104" i="11"/>
  <c r="E105" i="11"/>
  <c r="K105" i="11"/>
  <c r="E106" i="11"/>
  <c r="E107" i="11"/>
  <c r="G107" i="11"/>
  <c r="E108" i="11"/>
  <c r="G108" i="11"/>
  <c r="E109" i="11"/>
  <c r="G109" i="11"/>
  <c r="E110" i="11"/>
  <c r="G110" i="11"/>
  <c r="E111" i="11"/>
  <c r="G111" i="11"/>
  <c r="E112" i="11"/>
  <c r="E113" i="11"/>
  <c r="G113" i="11"/>
  <c r="E114" i="11"/>
  <c r="L114" i="11"/>
  <c r="G114" i="11"/>
  <c r="E115" i="11"/>
  <c r="K115" i="11"/>
  <c r="E116" i="11"/>
  <c r="G116" i="11"/>
  <c r="E117" i="11"/>
  <c r="G117" i="11"/>
  <c r="E118" i="11"/>
  <c r="G118" i="11"/>
  <c r="E119" i="11"/>
  <c r="E120" i="11"/>
  <c r="G120" i="11"/>
  <c r="E121" i="11"/>
  <c r="E122" i="11"/>
  <c r="G122" i="11"/>
  <c r="K16" i="11"/>
  <c r="K15" i="11"/>
  <c r="K29" i="11"/>
  <c r="K79" i="11"/>
  <c r="K80" i="11"/>
  <c r="K12" i="11"/>
  <c r="K86" i="11"/>
  <c r="K88" i="11"/>
  <c r="K90" i="11"/>
  <c r="K91" i="11"/>
  <c r="K93" i="11"/>
  <c r="K94" i="11"/>
  <c r="K95" i="11"/>
  <c r="K99" i="11"/>
  <c r="K100" i="11"/>
  <c r="K103" i="11"/>
  <c r="K104" i="11"/>
  <c r="K106" i="11"/>
  <c r="K107" i="11"/>
  <c r="K108" i="11"/>
  <c r="K109" i="11"/>
  <c r="K111" i="11"/>
  <c r="K114" i="11"/>
  <c r="K116" i="11"/>
  <c r="K118" i="11"/>
  <c r="L16" i="11"/>
  <c r="L15" i="11"/>
  <c r="L35" i="11"/>
  <c r="L72" i="11"/>
  <c r="L87" i="11"/>
  <c r="L91" i="11"/>
  <c r="L92" i="11"/>
  <c r="L93" i="11"/>
  <c r="L98" i="11"/>
  <c r="L99" i="11"/>
  <c r="L101" i="11"/>
  <c r="L103" i="11"/>
  <c r="L105" i="11"/>
  <c r="L107" i="11"/>
  <c r="L108" i="11"/>
  <c r="L109" i="11"/>
  <c r="L111" i="11"/>
  <c r="L112" i="11"/>
  <c r="L116" i="11"/>
  <c r="L121" i="11"/>
  <c r="C16" i="11"/>
  <c r="C15" i="11"/>
  <c r="N16" i="11"/>
  <c r="N15" i="11"/>
  <c r="N12" i="11"/>
  <c r="O16" i="11"/>
  <c r="O15" i="11"/>
  <c r="O12" i="11"/>
  <c r="G4" i="11"/>
  <c r="P16" i="11"/>
  <c r="P15" i="11"/>
  <c r="P12" i="11"/>
  <c r="G5" i="11"/>
  <c r="Q16" i="11"/>
  <c r="Q15" i="11"/>
  <c r="G6" i="11"/>
  <c r="G7" i="11"/>
  <c r="E16" i="11"/>
  <c r="E15" i="11"/>
  <c r="E12" i="11"/>
  <c r="M16" i="11"/>
  <c r="M15" i="11"/>
  <c r="B10" i="11"/>
  <c r="D16" i="11"/>
  <c r="D15" i="11"/>
  <c r="D123" i="11"/>
  <c r="H123" i="11"/>
  <c r="E123" i="11"/>
  <c r="F123" i="11"/>
  <c r="G123" i="11"/>
  <c r="I123" i="11"/>
  <c r="J123" i="11"/>
  <c r="K123" i="11"/>
  <c r="L123" i="11"/>
  <c r="D124" i="11"/>
  <c r="E124" i="11"/>
  <c r="K124" i="11"/>
  <c r="J124" i="11"/>
  <c r="D125" i="11"/>
  <c r="I125" i="11"/>
  <c r="E125" i="11"/>
  <c r="G125" i="11"/>
  <c r="F125" i="11"/>
  <c r="H125" i="11"/>
  <c r="D126" i="11"/>
  <c r="E126" i="11"/>
  <c r="F126" i="11"/>
  <c r="G126" i="11"/>
  <c r="L126" i="11"/>
  <c r="D127" i="11"/>
  <c r="E127" i="11"/>
  <c r="G127" i="11"/>
  <c r="D128" i="11"/>
  <c r="J128" i="11"/>
  <c r="E128" i="11"/>
  <c r="F128" i="11"/>
  <c r="G128" i="11"/>
  <c r="H128" i="11"/>
  <c r="I128" i="11"/>
  <c r="D129" i="11"/>
  <c r="E129" i="11"/>
  <c r="K129" i="11"/>
  <c r="G129" i="11"/>
  <c r="H129" i="11"/>
  <c r="I129" i="11"/>
  <c r="L129" i="11"/>
  <c r="D130" i="11"/>
  <c r="E130" i="11"/>
  <c r="L130" i="11"/>
  <c r="F130" i="11"/>
  <c r="G130" i="11"/>
  <c r="H130" i="11"/>
  <c r="I130" i="11"/>
  <c r="J130" i="11"/>
  <c r="K130" i="11"/>
  <c r="D131" i="11"/>
  <c r="H131" i="11"/>
  <c r="E131" i="11"/>
  <c r="F131" i="11"/>
  <c r="G131" i="11"/>
  <c r="I131" i="11"/>
  <c r="J131" i="11"/>
  <c r="K131" i="11"/>
  <c r="L131" i="11"/>
  <c r="D132" i="11"/>
  <c r="J132" i="11"/>
  <c r="E132" i="11"/>
  <c r="G132" i="11"/>
  <c r="K132" i="11"/>
  <c r="L132" i="11"/>
  <c r="D133" i="11"/>
  <c r="I133" i="11"/>
  <c r="E133" i="11"/>
  <c r="G133" i="11"/>
  <c r="F133" i="11"/>
  <c r="H133" i="11"/>
  <c r="D134" i="11"/>
  <c r="E134" i="11"/>
  <c r="F134" i="11"/>
  <c r="G134" i="11"/>
  <c r="D135" i="11"/>
  <c r="E135" i="11"/>
  <c r="D136" i="11"/>
  <c r="J136" i="11"/>
  <c r="E136" i="11"/>
  <c r="G136" i="11"/>
  <c r="F136" i="11"/>
  <c r="H136" i="11"/>
  <c r="I136" i="11"/>
  <c r="D137" i="11"/>
  <c r="E137" i="11"/>
  <c r="K137" i="11"/>
  <c r="G137" i="11"/>
  <c r="H137" i="11"/>
  <c r="I137" i="11"/>
  <c r="L137" i="11"/>
  <c r="D138" i="11"/>
  <c r="E138" i="11"/>
  <c r="L138" i="11"/>
  <c r="F138" i="11"/>
  <c r="G138" i="11"/>
  <c r="H138" i="11"/>
  <c r="I138" i="11"/>
  <c r="J138" i="11"/>
  <c r="K138" i="11"/>
  <c r="D139" i="11"/>
  <c r="H139" i="11"/>
  <c r="E139" i="11"/>
  <c r="F139" i="11"/>
  <c r="G139" i="11"/>
  <c r="I139" i="11"/>
  <c r="J139" i="11"/>
  <c r="K139" i="11"/>
  <c r="L139" i="11"/>
  <c r="D140" i="11"/>
  <c r="F140" i="11"/>
  <c r="E140" i="11"/>
  <c r="H140" i="11"/>
  <c r="J140" i="11"/>
  <c r="L140" i="11"/>
  <c r="D141" i="11"/>
  <c r="J141" i="11"/>
  <c r="E141" i="11"/>
  <c r="G141" i="11"/>
  <c r="F141" i="11"/>
  <c r="D142" i="11"/>
  <c r="H142" i="11"/>
  <c r="E142" i="11"/>
  <c r="F142" i="11"/>
  <c r="G142" i="11"/>
  <c r="J142" i="11"/>
  <c r="K142" i="11"/>
  <c r="L142" i="11"/>
  <c r="D143" i="11"/>
  <c r="I143" i="11"/>
  <c r="E143" i="11"/>
  <c r="F143" i="11"/>
  <c r="H143" i="11"/>
  <c r="J143" i="11"/>
  <c r="K143" i="11"/>
  <c r="D144" i="11"/>
  <c r="E144" i="11"/>
  <c r="G144" i="11"/>
  <c r="H144" i="11"/>
  <c r="I144" i="11"/>
  <c r="D145" i="11"/>
  <c r="I145" i="11"/>
  <c r="E145" i="11"/>
  <c r="F145" i="11"/>
  <c r="G145" i="11"/>
  <c r="J145" i="11"/>
  <c r="L145" i="11"/>
  <c r="D146" i="11"/>
  <c r="E146" i="11"/>
  <c r="F146" i="11"/>
  <c r="H146" i="11"/>
  <c r="I146" i="11"/>
  <c r="J146" i="11"/>
  <c r="D147" i="11"/>
  <c r="I147" i="11"/>
  <c r="E147" i="11"/>
  <c r="G147" i="11"/>
  <c r="H147" i="11"/>
  <c r="L147" i="11"/>
  <c r="D148" i="11"/>
  <c r="I148" i="11"/>
  <c r="E148" i="11"/>
  <c r="G148" i="11"/>
  <c r="H148" i="11"/>
  <c r="K148" i="11"/>
  <c r="D149" i="11"/>
  <c r="J149" i="11"/>
  <c r="E149" i="11"/>
  <c r="F149" i="11"/>
  <c r="I149" i="11"/>
  <c r="D150" i="11"/>
  <c r="H150" i="11"/>
  <c r="E150" i="11"/>
  <c r="L150" i="11"/>
  <c r="F150" i="11"/>
  <c r="I150" i="11"/>
  <c r="J150" i="11"/>
  <c r="K150" i="11"/>
  <c r="D151" i="11"/>
  <c r="I151" i="11"/>
  <c r="E151" i="11"/>
  <c r="F151" i="11"/>
  <c r="G151" i="11"/>
  <c r="H151" i="11"/>
  <c r="D152" i="11"/>
  <c r="E152" i="11"/>
  <c r="G152" i="11"/>
  <c r="D153" i="11"/>
  <c r="E153" i="11"/>
  <c r="F153" i="11"/>
  <c r="H153" i="11"/>
  <c r="I153" i="11"/>
  <c r="J153" i="11"/>
  <c r="D154" i="11"/>
  <c r="E154" i="11"/>
  <c r="F154" i="11"/>
  <c r="H154" i="11"/>
  <c r="I154" i="11"/>
  <c r="J154" i="11"/>
  <c r="D155" i="11"/>
  <c r="I155" i="11"/>
  <c r="E155" i="11"/>
  <c r="F155" i="11"/>
  <c r="G155" i="11"/>
  <c r="H155" i="11"/>
  <c r="D156" i="11"/>
  <c r="E156" i="11"/>
  <c r="G156" i="11"/>
  <c r="D157" i="11"/>
  <c r="E157" i="11"/>
  <c r="F157" i="11"/>
  <c r="H157" i="11"/>
  <c r="I157" i="11"/>
  <c r="J157" i="11"/>
  <c r="D158" i="11"/>
  <c r="H158" i="11"/>
  <c r="E158" i="11"/>
  <c r="F158" i="11"/>
  <c r="I158" i="11"/>
  <c r="J158" i="11"/>
  <c r="D159" i="11"/>
  <c r="I159" i="11"/>
  <c r="E159" i="11"/>
  <c r="F159" i="11"/>
  <c r="G159" i="11"/>
  <c r="H159" i="11"/>
  <c r="J159" i="11"/>
  <c r="K159" i="11"/>
  <c r="D160" i="11"/>
  <c r="E160" i="11"/>
  <c r="D161" i="11"/>
  <c r="E161" i="11"/>
  <c r="F161" i="11"/>
  <c r="H161" i="11"/>
  <c r="I161" i="11"/>
  <c r="J161" i="11"/>
  <c r="L161" i="11"/>
  <c r="D162" i="11"/>
  <c r="E162" i="11"/>
  <c r="L162" i="11"/>
  <c r="F162" i="11"/>
  <c r="G162" i="11"/>
  <c r="H162" i="11"/>
  <c r="I162" i="11"/>
  <c r="J162" i="11"/>
  <c r="K162" i="11"/>
  <c r="D163" i="11"/>
  <c r="I163" i="11"/>
  <c r="E163" i="11"/>
  <c r="F163" i="11"/>
  <c r="G163" i="11"/>
  <c r="H163" i="11"/>
  <c r="J163" i="11"/>
  <c r="K163" i="11"/>
  <c r="D164" i="11"/>
  <c r="E164" i="11"/>
  <c r="D165" i="11"/>
  <c r="E165" i="11"/>
  <c r="F165" i="11"/>
  <c r="H165" i="11"/>
  <c r="I165" i="11"/>
  <c r="J165" i="11"/>
  <c r="L165" i="11"/>
  <c r="D166" i="11"/>
  <c r="H166" i="11"/>
  <c r="E166" i="11"/>
  <c r="L166" i="11"/>
  <c r="F166" i="11"/>
  <c r="G166" i="11"/>
  <c r="I166" i="11"/>
  <c r="J166" i="11"/>
  <c r="K166" i="11"/>
  <c r="D167" i="11"/>
  <c r="I167" i="11"/>
  <c r="E167" i="11"/>
  <c r="F167" i="11"/>
  <c r="G167" i="11"/>
  <c r="H167" i="11"/>
  <c r="J167" i="11"/>
  <c r="K167" i="11"/>
  <c r="L167" i="11"/>
  <c r="D168" i="11"/>
  <c r="L168" i="11"/>
  <c r="E168" i="11"/>
  <c r="G168" i="11"/>
  <c r="D169" i="11"/>
  <c r="F169" i="11"/>
  <c r="E169" i="11"/>
  <c r="H169" i="11"/>
  <c r="J169" i="11"/>
  <c r="D170" i="11"/>
  <c r="E170" i="11"/>
  <c r="G170" i="11"/>
  <c r="F170" i="11"/>
  <c r="H170" i="11"/>
  <c r="I170" i="11"/>
  <c r="J170" i="11"/>
  <c r="D171" i="11"/>
  <c r="I171" i="11"/>
  <c r="E171" i="11"/>
  <c r="F171" i="11"/>
  <c r="G171" i="11"/>
  <c r="H171" i="11"/>
  <c r="J171" i="11"/>
  <c r="K171" i="11"/>
  <c r="L171" i="11"/>
  <c r="D172" i="11"/>
  <c r="L172" i="11"/>
  <c r="E172" i="11"/>
  <c r="G172" i="11"/>
  <c r="D173" i="11"/>
  <c r="F173" i="11"/>
  <c r="E173" i="11"/>
  <c r="H173" i="11"/>
  <c r="J173" i="11"/>
  <c r="D174" i="11"/>
  <c r="H174" i="11"/>
  <c r="E174" i="11"/>
  <c r="G174" i="11"/>
  <c r="F174" i="11"/>
  <c r="I174" i="11"/>
  <c r="J174" i="11"/>
  <c r="D175" i="11"/>
  <c r="I175" i="11"/>
  <c r="E175" i="11"/>
  <c r="G175" i="11"/>
  <c r="J175" i="11"/>
  <c r="L175" i="11"/>
  <c r="D176" i="11"/>
  <c r="J176" i="11"/>
  <c r="E176" i="11"/>
  <c r="G176" i="11"/>
  <c r="H176" i="11"/>
  <c r="D177" i="11"/>
  <c r="E177" i="11"/>
  <c r="K177" i="11"/>
  <c r="F177" i="11"/>
  <c r="G177" i="11"/>
  <c r="H177" i="11"/>
  <c r="I177" i="11"/>
  <c r="J177" i="11"/>
  <c r="L177" i="11"/>
  <c r="D178" i="11"/>
  <c r="E178" i="11"/>
  <c r="F178" i="11"/>
  <c r="H178" i="11"/>
  <c r="I178" i="11"/>
  <c r="J178" i="11"/>
  <c r="D179" i="11"/>
  <c r="F179" i="11"/>
  <c r="E179" i="11"/>
  <c r="G179" i="11"/>
  <c r="D180" i="11"/>
  <c r="J180" i="11"/>
  <c r="E180" i="11"/>
  <c r="G180" i="11"/>
  <c r="I180" i="11"/>
  <c r="D181" i="11"/>
  <c r="H181" i="11"/>
  <c r="E181" i="11"/>
  <c r="G181" i="11"/>
  <c r="J181" i="11"/>
  <c r="D182" i="11"/>
  <c r="F182" i="11"/>
  <c r="E182" i="11"/>
  <c r="G182" i="11"/>
  <c r="K182" i="11"/>
  <c r="D183" i="11"/>
  <c r="I183" i="11"/>
  <c r="E183" i="11"/>
  <c r="G183" i="11"/>
  <c r="F183" i="11"/>
  <c r="H183" i="11"/>
  <c r="J183" i="11"/>
  <c r="D184" i="11"/>
  <c r="H184" i="11"/>
  <c r="E184" i="11"/>
  <c r="K184" i="11"/>
  <c r="D185" i="11"/>
  <c r="I185" i="11"/>
  <c r="E185" i="11"/>
  <c r="G185" i="11"/>
  <c r="H185" i="11"/>
  <c r="L185" i="11"/>
  <c r="D186" i="11"/>
  <c r="E186" i="11"/>
  <c r="G186" i="11"/>
  <c r="F186" i="11"/>
  <c r="H186" i="11"/>
  <c r="I186" i="11"/>
  <c r="J186" i="11"/>
  <c r="D187" i="11"/>
  <c r="E187" i="11"/>
  <c r="G187" i="11"/>
  <c r="I187" i="11"/>
  <c r="K187" i="11"/>
  <c r="L187" i="11"/>
  <c r="D188" i="11"/>
  <c r="F188" i="11"/>
  <c r="E188" i="11"/>
  <c r="L188" i="11"/>
  <c r="G188" i="11"/>
  <c r="J188" i="11"/>
  <c r="D189" i="11"/>
  <c r="H189" i="11"/>
  <c r="E189" i="11"/>
  <c r="I189" i="11"/>
  <c r="D190" i="11"/>
  <c r="E190" i="11"/>
  <c r="G190" i="11"/>
  <c r="I190" i="11"/>
  <c r="J190" i="11"/>
  <c r="L190" i="11"/>
  <c r="D191" i="11"/>
  <c r="F191" i="11"/>
  <c r="E191" i="11"/>
  <c r="G191" i="11"/>
  <c r="L191" i="11"/>
  <c r="D192" i="11"/>
  <c r="J192" i="11"/>
  <c r="E192" i="11"/>
  <c r="F192" i="11"/>
  <c r="G192" i="11"/>
  <c r="H192" i="11"/>
  <c r="I192" i="11"/>
  <c r="D193" i="11"/>
  <c r="F193" i="11"/>
  <c r="E193" i="11"/>
  <c r="H193" i="11"/>
  <c r="J193" i="11"/>
  <c r="L193" i="11"/>
  <c r="D194" i="11"/>
  <c r="E194" i="11"/>
  <c r="F194" i="11"/>
  <c r="G194" i="11"/>
  <c r="H194" i="11"/>
  <c r="I194" i="11"/>
  <c r="J194" i="11"/>
  <c r="K194" i="11"/>
  <c r="D195" i="11"/>
  <c r="E195" i="11"/>
  <c r="F195" i="11"/>
  <c r="G195" i="11"/>
  <c r="H195" i="11"/>
  <c r="L195" i="11"/>
  <c r="D196" i="11"/>
  <c r="F196" i="11"/>
  <c r="E196" i="11"/>
  <c r="G196" i="11"/>
  <c r="H196" i="11"/>
  <c r="I196" i="11"/>
  <c r="J196" i="11"/>
  <c r="K196" i="11"/>
  <c r="L196" i="11"/>
  <c r="D197" i="11"/>
  <c r="E197" i="11"/>
  <c r="D198" i="11"/>
  <c r="H198" i="11"/>
  <c r="E198" i="11"/>
  <c r="F198" i="11"/>
  <c r="G198" i="11"/>
  <c r="I198" i="11"/>
  <c r="D199" i="11"/>
  <c r="H199" i="11"/>
  <c r="E199" i="11"/>
  <c r="G199" i="11"/>
  <c r="J199" i="11"/>
  <c r="D200" i="11"/>
  <c r="E200" i="11"/>
  <c r="G200" i="11"/>
  <c r="F200" i="11"/>
  <c r="D201" i="11"/>
  <c r="E201" i="11"/>
  <c r="F201" i="11"/>
  <c r="G201" i="11"/>
  <c r="H201" i="11"/>
  <c r="I201" i="11"/>
  <c r="J201" i="11"/>
  <c r="D202" i="11"/>
  <c r="F202" i="11"/>
  <c r="E202" i="11"/>
  <c r="G202" i="11"/>
  <c r="I202" i="11"/>
  <c r="D203" i="11"/>
  <c r="K203" i="11"/>
  <c r="E203" i="11"/>
  <c r="G203" i="11"/>
  <c r="D204" i="11"/>
  <c r="F204" i="11"/>
  <c r="E204" i="11"/>
  <c r="I204" i="11"/>
  <c r="D205" i="11"/>
  <c r="H205" i="11"/>
  <c r="E205" i="11"/>
  <c r="F205" i="11"/>
  <c r="G205" i="11"/>
  <c r="I205" i="11"/>
  <c r="K205" i="11"/>
  <c r="L205" i="11"/>
  <c r="D206" i="11"/>
  <c r="I206" i="11"/>
  <c r="E206" i="11"/>
  <c r="G206" i="11"/>
  <c r="F206" i="11"/>
  <c r="H206" i="11"/>
  <c r="J206" i="11"/>
  <c r="K206" i="11"/>
  <c r="L206" i="11"/>
  <c r="D207" i="11"/>
  <c r="J207" i="11"/>
  <c r="E207" i="11"/>
  <c r="G207" i="11"/>
  <c r="F207" i="11"/>
  <c r="H207" i="11"/>
  <c r="I207" i="11"/>
  <c r="D208" i="11"/>
  <c r="I208" i="11"/>
  <c r="E208" i="11"/>
  <c r="G208" i="11"/>
  <c r="D209" i="11"/>
  <c r="E209" i="11"/>
  <c r="L209" i="11"/>
  <c r="F209" i="11"/>
  <c r="H209" i="11"/>
  <c r="I209" i="11"/>
  <c r="J209" i="11"/>
  <c r="K209" i="11"/>
  <c r="D210" i="11"/>
  <c r="F210" i="11"/>
  <c r="E210" i="11"/>
  <c r="G210" i="11"/>
  <c r="H210" i="11"/>
  <c r="L210" i="11"/>
  <c r="D211" i="11"/>
  <c r="F211" i="11"/>
  <c r="E211" i="11"/>
  <c r="G211" i="11"/>
  <c r="H211" i="11"/>
  <c r="J211" i="11"/>
  <c r="K211" i="11"/>
  <c r="D212" i="11"/>
  <c r="F212" i="11"/>
  <c r="E212" i="11"/>
  <c r="J212" i="11"/>
  <c r="K212" i="11"/>
  <c r="D213" i="11"/>
  <c r="H213" i="11"/>
  <c r="E213" i="11"/>
  <c r="I213" i="11"/>
  <c r="D214" i="11"/>
  <c r="I214" i="11"/>
  <c r="E214" i="11"/>
  <c r="F214" i="11"/>
  <c r="G214" i="11"/>
  <c r="H214" i="11"/>
  <c r="K214" i="11"/>
  <c r="L214" i="11"/>
  <c r="D215" i="11"/>
  <c r="J215" i="11"/>
  <c r="E215" i="11"/>
  <c r="G215" i="11"/>
  <c r="F215" i="11"/>
  <c r="H215" i="11"/>
  <c r="I215" i="11"/>
  <c r="K215" i="11"/>
  <c r="L215" i="11"/>
  <c r="D216" i="11"/>
  <c r="J216" i="11"/>
  <c r="E216" i="11"/>
  <c r="K216" i="11"/>
  <c r="F216" i="11"/>
  <c r="H216" i="11"/>
  <c r="I216" i="11"/>
  <c r="D217" i="11"/>
  <c r="E217" i="11"/>
  <c r="L217" i="11"/>
  <c r="F217" i="11"/>
  <c r="G217" i="11"/>
  <c r="H217" i="11"/>
  <c r="I217" i="11"/>
  <c r="J217" i="11"/>
  <c r="K217" i="11"/>
  <c r="D218" i="11"/>
  <c r="K218" i="11"/>
  <c r="E218" i="11"/>
  <c r="G218" i="11"/>
  <c r="I218" i="11"/>
  <c r="J218" i="11"/>
  <c r="L218" i="11"/>
  <c r="D219" i="11"/>
  <c r="E219" i="11"/>
  <c r="G219" i="11"/>
  <c r="H219" i="11"/>
  <c r="D220" i="11"/>
  <c r="I220" i="11"/>
  <c r="E220" i="11"/>
  <c r="G220" i="11"/>
  <c r="F220" i="11"/>
  <c r="H220" i="11"/>
  <c r="J220" i="11"/>
  <c r="K220" i="11"/>
  <c r="D221" i="11"/>
  <c r="H221" i="11"/>
  <c r="E221" i="11"/>
  <c r="K221" i="11"/>
  <c r="J221" i="11"/>
  <c r="D222" i="11"/>
  <c r="I222" i="11"/>
  <c r="E222" i="11"/>
  <c r="H222" i="11"/>
  <c r="D223" i="11"/>
  <c r="J223" i="11"/>
  <c r="E223" i="11"/>
  <c r="F223" i="11"/>
  <c r="G223" i="11"/>
  <c r="H223" i="11"/>
  <c r="K223" i="11"/>
  <c r="L223" i="11"/>
  <c r="D224" i="11"/>
  <c r="E224" i="11"/>
  <c r="K224" i="11"/>
  <c r="F224" i="11"/>
  <c r="H224" i="11"/>
  <c r="I224" i="11"/>
  <c r="J224" i="11"/>
  <c r="L224" i="11"/>
  <c r="D225" i="11"/>
  <c r="E225" i="11"/>
  <c r="F225" i="11"/>
  <c r="H225" i="11"/>
  <c r="I225" i="11"/>
  <c r="J225" i="11"/>
  <c r="D226" i="11"/>
  <c r="H226" i="11"/>
  <c r="E226" i="11"/>
  <c r="F226" i="11"/>
  <c r="G226" i="11"/>
  <c r="I226" i="11"/>
  <c r="J226" i="11"/>
  <c r="L226" i="11"/>
  <c r="D227" i="11"/>
  <c r="E227" i="11"/>
  <c r="K227" i="11"/>
  <c r="G227" i="11"/>
  <c r="I227" i="11"/>
  <c r="J227" i="11"/>
  <c r="L227" i="11"/>
  <c r="D228" i="11"/>
  <c r="E228" i="11"/>
  <c r="G228" i="11"/>
  <c r="F228" i="11"/>
  <c r="H228" i="11"/>
  <c r="L228" i="11"/>
  <c r="D229" i="11"/>
  <c r="H229" i="11"/>
  <c r="E229" i="11"/>
  <c r="F229" i="11"/>
  <c r="G229" i="11"/>
  <c r="J229" i="11"/>
  <c r="K229" i="11"/>
  <c r="D230" i="11"/>
  <c r="E230" i="11"/>
  <c r="J230" i="11"/>
  <c r="D231" i="11"/>
  <c r="E231" i="11"/>
  <c r="G231" i="11"/>
  <c r="H231" i="11"/>
  <c r="D232" i="11"/>
  <c r="I232" i="11"/>
  <c r="E232" i="11"/>
  <c r="K232" i="11"/>
  <c r="F232" i="11"/>
  <c r="G232" i="11"/>
  <c r="H232" i="11"/>
  <c r="J232" i="11"/>
  <c r="L232" i="11"/>
  <c r="D233" i="11"/>
  <c r="E233" i="11"/>
  <c r="F233" i="11"/>
  <c r="H233" i="11"/>
  <c r="I233" i="11"/>
  <c r="J233" i="11"/>
  <c r="D234" i="11"/>
  <c r="E234" i="11"/>
  <c r="F234" i="11"/>
  <c r="G234" i="11"/>
  <c r="K234" i="11"/>
  <c r="L234" i="11"/>
  <c r="D235" i="11"/>
  <c r="F235" i="11"/>
  <c r="E235" i="11"/>
  <c r="I235" i="11"/>
  <c r="J235" i="11"/>
  <c r="D236" i="11"/>
  <c r="E236" i="11"/>
  <c r="G236" i="11"/>
  <c r="I236" i="11"/>
  <c r="J236" i="11"/>
  <c r="L236" i="11"/>
  <c r="D237" i="11"/>
  <c r="E237" i="11"/>
  <c r="F237" i="11"/>
  <c r="G237" i="11"/>
  <c r="L237" i="11"/>
  <c r="D238" i="11"/>
  <c r="I238" i="11"/>
  <c r="E238" i="11"/>
  <c r="F238" i="11"/>
  <c r="G238" i="11"/>
  <c r="J238" i="11"/>
  <c r="K238" i="11"/>
  <c r="D239" i="11"/>
  <c r="E239" i="11"/>
  <c r="I239" i="11"/>
  <c r="J239" i="11"/>
  <c r="L239" i="11"/>
  <c r="D240" i="11"/>
  <c r="E240" i="11"/>
  <c r="F240" i="11"/>
  <c r="H240" i="11"/>
  <c r="I240" i="11"/>
  <c r="J240" i="11"/>
  <c r="K240" i="11"/>
  <c r="D241" i="11"/>
  <c r="E241" i="11"/>
  <c r="G241" i="11"/>
  <c r="D242" i="11"/>
  <c r="E242" i="11"/>
  <c r="G242" i="11"/>
  <c r="D243" i="11"/>
  <c r="J243" i="11"/>
  <c r="E243" i="11"/>
  <c r="F243" i="11"/>
  <c r="H243" i="11"/>
  <c r="I243" i="11"/>
  <c r="D244" i="11"/>
  <c r="H244" i="11"/>
  <c r="E244" i="11"/>
  <c r="K244" i="11"/>
  <c r="F244" i="11"/>
  <c r="G244" i="11"/>
  <c r="I244" i="11"/>
  <c r="J244" i="11"/>
  <c r="L244" i="11"/>
  <c r="D245" i="11"/>
  <c r="I245" i="11"/>
  <c r="E245" i="11"/>
  <c r="L245" i="11"/>
  <c r="F245" i="11"/>
  <c r="G245" i="11"/>
  <c r="H245" i="11"/>
  <c r="J245" i="11"/>
  <c r="K245" i="11"/>
  <c r="D246" i="11"/>
  <c r="E246" i="11"/>
  <c r="G246" i="11"/>
  <c r="H246" i="11"/>
  <c r="I246" i="11"/>
  <c r="L246" i="11"/>
  <c r="D247" i="11"/>
  <c r="E247" i="11"/>
  <c r="I247" i="11"/>
  <c r="J247" i="11"/>
  <c r="D248" i="11"/>
  <c r="E248" i="11"/>
  <c r="F248" i="11"/>
  <c r="H248" i="11"/>
  <c r="I248" i="11"/>
  <c r="J248" i="11"/>
  <c r="D249" i="11"/>
  <c r="F249" i="11"/>
  <c r="E249" i="11"/>
  <c r="G249" i="11"/>
  <c r="K249" i="11"/>
  <c r="D250" i="11"/>
  <c r="H250" i="11"/>
  <c r="E250" i="11"/>
  <c r="G250" i="11"/>
  <c r="D251" i="11"/>
  <c r="J251" i="11"/>
  <c r="E251" i="11"/>
  <c r="F251" i="11"/>
  <c r="H251" i="11"/>
  <c r="I251" i="11"/>
  <c r="D252" i="11"/>
  <c r="H252" i="11"/>
  <c r="E252" i="11"/>
  <c r="G252" i="11"/>
  <c r="L252" i="11"/>
  <c r="D253" i="11"/>
  <c r="I253" i="11"/>
  <c r="E253" i="11"/>
  <c r="L253" i="11"/>
  <c r="F253" i="11"/>
  <c r="G253" i="11"/>
  <c r="H253" i="11"/>
  <c r="J253" i="11"/>
  <c r="D254" i="11"/>
  <c r="E254" i="11"/>
  <c r="G254" i="11"/>
  <c r="D255" i="11"/>
  <c r="F255" i="11"/>
  <c r="E255" i="11"/>
  <c r="K255" i="11"/>
  <c r="I255" i="11"/>
  <c r="J255" i="11"/>
  <c r="L255" i="11"/>
  <c r="D256" i="11"/>
  <c r="E256" i="11"/>
  <c r="F256" i="11"/>
  <c r="H256" i="11"/>
  <c r="I256" i="11"/>
  <c r="J256" i="11"/>
  <c r="D257" i="11"/>
  <c r="H257" i="11"/>
  <c r="E257" i="11"/>
  <c r="G257" i="11"/>
  <c r="I257" i="11"/>
  <c r="J257" i="11"/>
  <c r="K257" i="11"/>
  <c r="D258" i="11"/>
  <c r="E258" i="11"/>
  <c r="G258" i="11"/>
  <c r="D259" i="11"/>
  <c r="J259" i="11"/>
  <c r="E259" i="11"/>
  <c r="F259" i="11"/>
  <c r="H259" i="11"/>
  <c r="K259" i="11"/>
  <c r="L259" i="11"/>
  <c r="D260" i="11"/>
  <c r="H260" i="11"/>
  <c r="E260" i="11"/>
  <c r="F260" i="11"/>
  <c r="G260" i="11"/>
  <c r="I260" i="11"/>
  <c r="L260" i="11"/>
  <c r="D261" i="11"/>
  <c r="I261" i="11"/>
  <c r="E261" i="11"/>
  <c r="L261" i="11"/>
  <c r="F261" i="11"/>
  <c r="G261" i="11"/>
  <c r="H261" i="11"/>
  <c r="J261" i="11"/>
  <c r="K261" i="11"/>
  <c r="D262" i="11"/>
  <c r="J262" i="11"/>
  <c r="E262" i="11"/>
  <c r="F262" i="11"/>
  <c r="G262" i="11"/>
  <c r="H262" i="11"/>
  <c r="K262" i="11"/>
  <c r="L262" i="11"/>
  <c r="D263" i="11"/>
  <c r="F263" i="11"/>
  <c r="E263" i="11"/>
  <c r="G263" i="11"/>
  <c r="L263" i="11"/>
  <c r="D264" i="11"/>
  <c r="E264" i="11"/>
  <c r="F264" i="11"/>
  <c r="H264" i="11"/>
  <c r="I264" i="11"/>
  <c r="J264" i="11"/>
  <c r="K264" i="11"/>
  <c r="D265" i="11"/>
  <c r="H265" i="11"/>
  <c r="E265" i="11"/>
  <c r="G265" i="11"/>
  <c r="K265" i="11"/>
  <c r="D266" i="11"/>
  <c r="E266" i="11"/>
  <c r="G266" i="11"/>
  <c r="H266" i="11"/>
  <c r="J266" i="11"/>
  <c r="L266" i="11"/>
  <c r="D267" i="11"/>
  <c r="J267" i="11"/>
  <c r="E267" i="11"/>
  <c r="K267" i="11"/>
  <c r="I267" i="11"/>
  <c r="D268" i="11"/>
  <c r="H268" i="11"/>
  <c r="E268" i="11"/>
  <c r="K268" i="11"/>
  <c r="I268" i="11"/>
  <c r="J268" i="11"/>
  <c r="L268" i="11"/>
  <c r="D269" i="11"/>
  <c r="I269" i="11"/>
  <c r="E269" i="11"/>
  <c r="L269" i="11"/>
  <c r="F269" i="11"/>
  <c r="H269" i="11"/>
  <c r="J269" i="11"/>
  <c r="D270" i="11"/>
  <c r="J270" i="11"/>
  <c r="E270" i="11"/>
  <c r="G270" i="11"/>
  <c r="H270" i="11"/>
  <c r="I270" i="11"/>
  <c r="K270" i="11"/>
  <c r="D271" i="11"/>
  <c r="E271" i="11"/>
  <c r="G271" i="11"/>
  <c r="D272" i="11"/>
  <c r="E272" i="11"/>
  <c r="F272" i="11"/>
  <c r="H272" i="11"/>
  <c r="I272" i="11"/>
  <c r="J272" i="11"/>
  <c r="K272" i="11"/>
  <c r="D273" i="11"/>
  <c r="E273" i="11"/>
  <c r="G273" i="11"/>
  <c r="D274" i="11"/>
  <c r="H274" i="11"/>
  <c r="E274" i="11"/>
  <c r="K274" i="11"/>
  <c r="J274" i="11"/>
  <c r="L274" i="11"/>
  <c r="D275" i="11"/>
  <c r="J275" i="11"/>
  <c r="E275" i="11"/>
  <c r="F275" i="11"/>
  <c r="H275" i="11"/>
  <c r="I275" i="11"/>
  <c r="D276" i="11"/>
  <c r="E276" i="11"/>
  <c r="G276" i="11"/>
  <c r="L276" i="11"/>
  <c r="D277" i="11"/>
  <c r="I277" i="11"/>
  <c r="E277" i="11"/>
  <c r="L277" i="11"/>
  <c r="F277" i="11"/>
  <c r="G277" i="11"/>
  <c r="H277" i="11"/>
  <c r="J277" i="11"/>
  <c r="K277" i="11"/>
  <c r="D278" i="11"/>
  <c r="K278" i="11"/>
  <c r="E278" i="11"/>
  <c r="G278" i="11"/>
  <c r="D279" i="11"/>
  <c r="F279" i="11"/>
  <c r="E279" i="11"/>
  <c r="G279" i="11"/>
  <c r="H279" i="11"/>
  <c r="I279" i="11"/>
  <c r="L279" i="11"/>
  <c r="D280" i="11"/>
  <c r="E280" i="11"/>
  <c r="F280" i="11"/>
  <c r="H280" i="11"/>
  <c r="I280" i="11"/>
  <c r="J280" i="11"/>
  <c r="K280" i="11"/>
  <c r="D281" i="11"/>
  <c r="H281" i="11"/>
  <c r="E281" i="11"/>
  <c r="F281" i="11"/>
  <c r="G281" i="11"/>
  <c r="I281" i="11"/>
  <c r="K281" i="11"/>
  <c r="L281" i="11"/>
  <c r="D282" i="11"/>
  <c r="E282" i="11"/>
  <c r="G282" i="11"/>
  <c r="D283" i="11"/>
  <c r="E283" i="11"/>
  <c r="H283" i="11"/>
  <c r="D284" i="11"/>
  <c r="F284" i="11"/>
  <c r="E284" i="11"/>
  <c r="G284" i="11"/>
  <c r="J284" i="11"/>
  <c r="D285" i="11"/>
  <c r="I285" i="11"/>
  <c r="E285" i="11"/>
  <c r="F285" i="11"/>
  <c r="H285" i="11"/>
  <c r="J285" i="11"/>
  <c r="K285" i="11"/>
  <c r="D286" i="11"/>
  <c r="E286" i="11"/>
  <c r="G286" i="11"/>
  <c r="D287" i="11"/>
  <c r="F287" i="11"/>
  <c r="E287" i="11"/>
  <c r="I287" i="11"/>
  <c r="J287" i="11"/>
  <c r="D288" i="11"/>
  <c r="E288" i="11"/>
  <c r="F288" i="11"/>
  <c r="H288" i="11"/>
  <c r="I288" i="11"/>
  <c r="J288" i="11"/>
  <c r="D289" i="11"/>
  <c r="H289" i="11"/>
  <c r="E289" i="11"/>
  <c r="G289" i="11"/>
  <c r="I289" i="11"/>
  <c r="J289" i="11"/>
  <c r="K289" i="11"/>
  <c r="D290" i="11"/>
  <c r="K290" i="11"/>
  <c r="E290" i="11"/>
  <c r="L290" i="11"/>
  <c r="G290" i="11"/>
  <c r="D291" i="11"/>
  <c r="J291" i="11"/>
  <c r="E291" i="11"/>
  <c r="F291" i="11"/>
  <c r="H291" i="11"/>
  <c r="K291" i="11"/>
  <c r="L291" i="11"/>
  <c r="D292" i="11"/>
  <c r="H292" i="11"/>
  <c r="E292" i="11"/>
  <c r="F292" i="11"/>
  <c r="G292" i="11"/>
  <c r="I292" i="11"/>
  <c r="L292" i="11"/>
  <c r="D293" i="11"/>
  <c r="I293" i="11"/>
  <c r="E293" i="11"/>
  <c r="L293" i="11"/>
  <c r="F293" i="11"/>
  <c r="G293" i="11"/>
  <c r="H293" i="11"/>
  <c r="J293" i="11"/>
  <c r="K293" i="11"/>
  <c r="D294" i="11"/>
  <c r="J294" i="11"/>
  <c r="E294" i="11"/>
  <c r="F294" i="11"/>
  <c r="G294" i="11"/>
  <c r="H294" i="11"/>
  <c r="K294" i="11"/>
  <c r="L294" i="11"/>
  <c r="D295" i="11"/>
  <c r="H295" i="11"/>
  <c r="E295" i="11"/>
  <c r="F295" i="11"/>
  <c r="I295" i="11"/>
  <c r="J295" i="11"/>
  <c r="L295" i="11"/>
  <c r="D296" i="11"/>
  <c r="E296" i="11"/>
  <c r="F296" i="11"/>
  <c r="G296" i="11"/>
  <c r="H296" i="11"/>
  <c r="I296" i="11"/>
  <c r="J296" i="11"/>
  <c r="D297" i="11"/>
  <c r="E297" i="11"/>
  <c r="F297" i="11"/>
  <c r="G297" i="11"/>
  <c r="H297" i="11"/>
  <c r="I297" i="11"/>
  <c r="J297" i="11"/>
  <c r="K297" i="11"/>
  <c r="L297" i="11"/>
  <c r="D298" i="11"/>
  <c r="F298" i="11"/>
  <c r="E298" i="11"/>
  <c r="H298" i="11"/>
  <c r="D299" i="11"/>
  <c r="H299" i="11"/>
  <c r="E299" i="11"/>
  <c r="K299" i="11"/>
  <c r="F299" i="11"/>
  <c r="I299" i="11"/>
  <c r="J299" i="11"/>
  <c r="D300" i="11"/>
  <c r="F300" i="11"/>
  <c r="E300" i="11"/>
  <c r="G300" i="11"/>
  <c r="L300" i="11"/>
  <c r="D301" i="11"/>
  <c r="H301" i="11"/>
  <c r="E301" i="11"/>
  <c r="G301" i="11"/>
  <c r="K301" i="11"/>
  <c r="L301" i="11"/>
  <c r="D302" i="11"/>
  <c r="J302" i="11"/>
  <c r="E302" i="11"/>
  <c r="H302" i="11"/>
  <c r="I302" i="11"/>
  <c r="L302" i="11"/>
  <c r="D303" i="11"/>
  <c r="E303" i="11"/>
  <c r="F303" i="11"/>
  <c r="H303" i="11"/>
  <c r="I303" i="11"/>
  <c r="J303" i="11"/>
  <c r="D304" i="11"/>
  <c r="I304" i="11"/>
  <c r="E304" i="11"/>
  <c r="F304" i="11"/>
  <c r="G304" i="11"/>
  <c r="H304" i="11"/>
  <c r="J304" i="11"/>
  <c r="K304" i="11"/>
  <c r="L304" i="11"/>
  <c r="D305" i="11"/>
  <c r="E305" i="11"/>
  <c r="G305" i="11"/>
  <c r="H305" i="11"/>
  <c r="I305" i="11"/>
  <c r="K305" i="11"/>
  <c r="L305" i="11"/>
  <c r="D306" i="11"/>
  <c r="F306" i="11"/>
  <c r="E306" i="11"/>
  <c r="L306" i="11"/>
  <c r="D307" i="11"/>
  <c r="H307" i="11"/>
  <c r="E307" i="11"/>
  <c r="F307" i="11"/>
  <c r="I307" i="11"/>
  <c r="J307" i="11"/>
  <c r="K307" i="11"/>
  <c r="D308" i="11"/>
  <c r="F308" i="11"/>
  <c r="E308" i="11"/>
  <c r="G308" i="11"/>
  <c r="J308" i="11"/>
  <c r="K308" i="11"/>
  <c r="D309" i="11"/>
  <c r="E309" i="11"/>
  <c r="H309" i="11"/>
  <c r="D310" i="11"/>
  <c r="E310" i="11"/>
  <c r="D311" i="11"/>
  <c r="E311" i="11"/>
  <c r="F311" i="11"/>
  <c r="G311" i="11"/>
  <c r="H311" i="11"/>
  <c r="I311" i="11"/>
  <c r="J311" i="11"/>
  <c r="D312" i="11"/>
  <c r="I312" i="11"/>
  <c r="E312" i="11"/>
  <c r="F312" i="11"/>
  <c r="G312" i="11"/>
  <c r="H312" i="11"/>
  <c r="J312" i="11"/>
  <c r="K312" i="11"/>
  <c r="L312" i="11"/>
  <c r="D313" i="11"/>
  <c r="H313" i="11"/>
  <c r="E313" i="11"/>
  <c r="G313" i="11"/>
  <c r="L313" i="11"/>
  <c r="D314" i="11"/>
  <c r="F314" i="11"/>
  <c r="E314" i="11"/>
  <c r="H314" i="11"/>
  <c r="J314" i="11"/>
  <c r="L314" i="11"/>
  <c r="D315" i="11"/>
  <c r="H315" i="11"/>
  <c r="E315" i="11"/>
  <c r="F315" i="11"/>
  <c r="I315" i="11"/>
  <c r="J315" i="11"/>
  <c r="K315" i="11"/>
  <c r="D316" i="11"/>
  <c r="E316" i="11"/>
  <c r="G316" i="11"/>
  <c r="D317" i="11"/>
  <c r="H317" i="11"/>
  <c r="E317" i="11"/>
  <c r="G317" i="11"/>
  <c r="D318" i="11"/>
  <c r="J318" i="11"/>
  <c r="E318" i="11"/>
  <c r="H318" i="11"/>
  <c r="L318" i="11"/>
  <c r="D319" i="11"/>
  <c r="E319" i="11"/>
  <c r="F319" i="11"/>
  <c r="G319" i="11"/>
  <c r="H319" i="11"/>
  <c r="I319" i="11"/>
  <c r="J319" i="11"/>
  <c r="D320" i="11"/>
  <c r="I320" i="11"/>
  <c r="E320" i="11"/>
  <c r="F320" i="11"/>
  <c r="G320" i="11"/>
  <c r="H320" i="11"/>
  <c r="J320" i="11"/>
  <c r="K320" i="11"/>
  <c r="L320" i="11"/>
  <c r="D321" i="11"/>
  <c r="E321" i="11"/>
  <c r="G321" i="11"/>
  <c r="H321" i="11"/>
  <c r="I321" i="11"/>
  <c r="K321" i="11"/>
  <c r="L321" i="11"/>
  <c r="D322" i="11"/>
  <c r="F322" i="11"/>
  <c r="E322" i="11"/>
  <c r="H322" i="11"/>
  <c r="I322" i="11"/>
  <c r="J322" i="11"/>
  <c r="D323" i="11"/>
  <c r="H323" i="11"/>
  <c r="E323" i="11"/>
  <c r="K323" i="11"/>
  <c r="F323" i="11"/>
  <c r="I323" i="11"/>
  <c r="J323" i="11"/>
  <c r="D324" i="11"/>
  <c r="F324" i="11"/>
  <c r="E324" i="11"/>
  <c r="G324" i="11"/>
  <c r="K324" i="11"/>
  <c r="D325" i="11"/>
  <c r="E325" i="11"/>
  <c r="G325" i="11"/>
  <c r="H325" i="11"/>
  <c r="L325" i="11"/>
  <c r="D326" i="11"/>
  <c r="J326" i="11"/>
  <c r="E326" i="11"/>
  <c r="F326" i="11"/>
  <c r="I326" i="11"/>
  <c r="D327" i="11"/>
  <c r="E327" i="11"/>
  <c r="F327" i="11"/>
  <c r="G327" i="11"/>
  <c r="H327" i="11"/>
  <c r="I327" i="11"/>
  <c r="J327" i="11"/>
  <c r="D328" i="11"/>
  <c r="I328" i="11"/>
  <c r="E328" i="11"/>
  <c r="F328" i="11"/>
  <c r="G328" i="11"/>
  <c r="H328" i="11"/>
  <c r="J328" i="11"/>
  <c r="K328" i="11"/>
  <c r="L328" i="11"/>
  <c r="D329" i="11"/>
  <c r="E329" i="11"/>
  <c r="G329" i="11"/>
  <c r="D330" i="11"/>
  <c r="F330" i="11"/>
  <c r="E330" i="11"/>
  <c r="L330" i="11"/>
  <c r="D331" i="11"/>
  <c r="H331" i="11"/>
  <c r="E331" i="11"/>
  <c r="F331" i="11"/>
  <c r="I331" i="11"/>
  <c r="J331" i="11"/>
  <c r="K331" i="11"/>
  <c r="D332" i="11"/>
  <c r="E332" i="11"/>
  <c r="F332" i="11"/>
  <c r="G332" i="11"/>
  <c r="J332" i="11"/>
  <c r="D333" i="11"/>
  <c r="E333" i="11"/>
  <c r="G333" i="11"/>
  <c r="D334" i="11"/>
  <c r="J334" i="11"/>
  <c r="E334" i="11"/>
  <c r="L334" i="11"/>
  <c r="D335" i="11"/>
  <c r="E335" i="11"/>
  <c r="F335" i="11"/>
  <c r="G335" i="11"/>
  <c r="H335" i="11"/>
  <c r="I335" i="11"/>
  <c r="J335" i="11"/>
  <c r="D336" i="11"/>
  <c r="I336" i="11"/>
  <c r="E336" i="11"/>
  <c r="F336" i="11"/>
  <c r="G336" i="11"/>
  <c r="H336" i="11"/>
  <c r="J336" i="11"/>
  <c r="K336" i="11"/>
  <c r="L336" i="11"/>
  <c r="D337" i="11"/>
  <c r="I337" i="11"/>
  <c r="E337" i="11"/>
  <c r="G337" i="11"/>
  <c r="H337" i="11"/>
  <c r="K337" i="11"/>
  <c r="L337" i="11"/>
  <c r="BL2" i="18"/>
  <c r="BK2" i="18"/>
  <c r="AY2" i="18"/>
  <c r="BL3" i="18"/>
  <c r="BK3" i="18"/>
  <c r="AY3" i="18"/>
  <c r="BL4" i="18"/>
  <c r="BK4" i="18"/>
  <c r="AY4" i="18"/>
  <c r="F5" i="18"/>
  <c r="BL5" i="18"/>
  <c r="AY5" i="18"/>
  <c r="F6" i="18"/>
  <c r="Z6" i="18"/>
  <c r="BL6" i="18"/>
  <c r="BJ6" i="18"/>
  <c r="BK6" i="18"/>
  <c r="AY6" i="18"/>
  <c r="Z7" i="18"/>
  <c r="BL7" i="18"/>
  <c r="BK7" i="18"/>
  <c r="AY7" i="18"/>
  <c r="Z8" i="18"/>
  <c r="BL8" i="18"/>
  <c r="AY8" i="18"/>
  <c r="C9" i="18"/>
  <c r="D9" i="18"/>
  <c r="Z9" i="18"/>
  <c r="BL9" i="18"/>
  <c r="AY9" i="18"/>
  <c r="Z10" i="18"/>
  <c r="BL10" i="18"/>
  <c r="AY10" i="18"/>
  <c r="E21" i="18"/>
  <c r="F21" i="18"/>
  <c r="Z21" i="18"/>
  <c r="AU21" i="18"/>
  <c r="AT21" i="18"/>
  <c r="G21" i="18"/>
  <c r="E22" i="18"/>
  <c r="F22" i="18"/>
  <c r="G22" i="18"/>
  <c r="E23" i="18"/>
  <c r="F23" i="18"/>
  <c r="E24" i="18"/>
  <c r="F24" i="18"/>
  <c r="AU24" i="18"/>
  <c r="E25" i="18"/>
  <c r="F25" i="18"/>
  <c r="Z25" i="18"/>
  <c r="G25" i="18"/>
  <c r="E26" i="18"/>
  <c r="F26" i="18"/>
  <c r="G26" i="18"/>
  <c r="AU26" i="18"/>
  <c r="AS26" i="18"/>
  <c r="AT26" i="18"/>
  <c r="E27" i="18"/>
  <c r="F27" i="18"/>
  <c r="E28" i="18"/>
  <c r="F28" i="18"/>
  <c r="E29" i="18"/>
  <c r="F29" i="18"/>
  <c r="E30" i="18"/>
  <c r="F30" i="18"/>
  <c r="G30" i="18"/>
  <c r="Z30" i="18"/>
  <c r="E31" i="18"/>
  <c r="F31" i="18"/>
  <c r="AU31" i="18"/>
  <c r="E32" i="18"/>
  <c r="F32" i="18"/>
  <c r="AU32" i="18"/>
  <c r="Z32" i="18"/>
  <c r="G32" i="18"/>
  <c r="E33" i="18"/>
  <c r="F33" i="18"/>
  <c r="Z33" i="18"/>
  <c r="AU33" i="18"/>
  <c r="G33" i="18"/>
  <c r="E34" i="18"/>
  <c r="F34" i="18"/>
  <c r="G34" i="18"/>
  <c r="E35" i="18"/>
  <c r="F35" i="18"/>
  <c r="E36" i="18"/>
  <c r="F36" i="18"/>
  <c r="Z36" i="18"/>
  <c r="G36" i="18"/>
  <c r="E37" i="18"/>
  <c r="F37" i="18"/>
  <c r="E38" i="18"/>
  <c r="F38" i="18"/>
  <c r="E39" i="18"/>
  <c r="F39" i="18"/>
  <c r="AU39" i="18"/>
  <c r="E40" i="18"/>
  <c r="F40" i="18"/>
  <c r="AU40" i="18"/>
  <c r="Z40" i="18"/>
  <c r="G40" i="18"/>
  <c r="E41" i="18"/>
  <c r="F41" i="18"/>
  <c r="Z41" i="18"/>
  <c r="AU41" i="18"/>
  <c r="G41" i="18"/>
  <c r="E42" i="18"/>
  <c r="F42" i="18"/>
  <c r="G42" i="18"/>
  <c r="E43" i="18"/>
  <c r="F43" i="18"/>
  <c r="E44" i="18"/>
  <c r="F44" i="18"/>
  <c r="E45" i="18"/>
  <c r="F45" i="18"/>
  <c r="E46" i="18"/>
  <c r="F46" i="18"/>
  <c r="E47" i="18"/>
  <c r="F47" i="18"/>
  <c r="AU47" i="18"/>
  <c r="E48" i="18"/>
  <c r="F48" i="18"/>
  <c r="AU48" i="18"/>
  <c r="Z48" i="18"/>
  <c r="G48" i="18"/>
  <c r="E49" i="18"/>
  <c r="F49" i="18"/>
  <c r="Z49" i="18"/>
  <c r="G49" i="18"/>
  <c r="E50" i="18"/>
  <c r="F50" i="18"/>
  <c r="G50" i="18"/>
  <c r="E51" i="18"/>
  <c r="F51" i="18"/>
  <c r="E52" i="18"/>
  <c r="F52" i="18"/>
  <c r="E53" i="18"/>
  <c r="F53" i="18"/>
  <c r="E54" i="18"/>
  <c r="F54" i="18"/>
  <c r="AU54" i="18"/>
  <c r="Z54" i="18"/>
  <c r="G54" i="18"/>
  <c r="E55" i="18"/>
  <c r="F55" i="18"/>
  <c r="AU55" i="18"/>
  <c r="E56" i="18"/>
  <c r="F56" i="18"/>
  <c r="AU56" i="18"/>
  <c r="Z56" i="18"/>
  <c r="G56" i="18"/>
  <c r="E57" i="18"/>
  <c r="F57" i="18"/>
  <c r="Z57" i="18"/>
  <c r="G57" i="18"/>
  <c r="E58" i="18"/>
  <c r="F58" i="18"/>
  <c r="G58" i="18"/>
  <c r="E59" i="18"/>
  <c r="F59" i="18"/>
  <c r="E60" i="18"/>
  <c r="F60" i="18"/>
  <c r="E61" i="18"/>
  <c r="F61" i="18"/>
  <c r="AU61" i="18"/>
  <c r="E62" i="18"/>
  <c r="F62" i="18"/>
  <c r="AU62" i="18"/>
  <c r="Z62" i="18"/>
  <c r="G62" i="18"/>
  <c r="E63" i="18"/>
  <c r="F63" i="18"/>
  <c r="AU63" i="18"/>
  <c r="E64" i="18"/>
  <c r="F64" i="18"/>
  <c r="AU64" i="18"/>
  <c r="Z64" i="18"/>
  <c r="G64" i="18"/>
  <c r="E65" i="18"/>
  <c r="F65" i="18"/>
  <c r="Z65" i="18"/>
  <c r="G65" i="18"/>
  <c r="E66" i="18"/>
  <c r="F66" i="18"/>
  <c r="G66" i="18"/>
  <c r="E67" i="18"/>
  <c r="F67" i="18"/>
  <c r="E68" i="18"/>
  <c r="F68" i="18"/>
  <c r="E69" i="18"/>
  <c r="F69" i="18"/>
  <c r="AU69" i="18"/>
  <c r="E70" i="18"/>
  <c r="F70" i="18"/>
  <c r="E71" i="18"/>
  <c r="F71" i="18"/>
  <c r="AU71" i="18"/>
  <c r="E72" i="18"/>
  <c r="F72" i="18"/>
  <c r="AU72" i="18"/>
  <c r="Z72" i="18"/>
  <c r="G72" i="18"/>
  <c r="E73" i="18"/>
  <c r="F73" i="18"/>
  <c r="Z73" i="18"/>
  <c r="AU73" i="18"/>
  <c r="G73" i="18"/>
  <c r="E74" i="18"/>
  <c r="F74" i="18"/>
  <c r="AU74" i="18"/>
  <c r="AT74" i="18"/>
  <c r="Z74" i="18"/>
  <c r="G74" i="18"/>
  <c r="E75" i="18"/>
  <c r="F75" i="18"/>
  <c r="E76" i="18"/>
  <c r="F76" i="18"/>
  <c r="AU76" i="18"/>
  <c r="Z76" i="18"/>
  <c r="G76" i="18"/>
  <c r="E77" i="18"/>
  <c r="F77" i="18"/>
  <c r="AU77" i="18"/>
  <c r="Z77" i="18"/>
  <c r="G77" i="18"/>
  <c r="E78" i="18"/>
  <c r="F78" i="18"/>
  <c r="G78" i="18"/>
  <c r="E79" i="18"/>
  <c r="F79" i="18"/>
  <c r="E80" i="18"/>
  <c r="F80" i="18"/>
  <c r="E81" i="18"/>
  <c r="F81" i="18"/>
  <c r="E82" i="18"/>
  <c r="F82" i="18"/>
  <c r="E83" i="18"/>
  <c r="F83" i="18"/>
  <c r="AU83" i="18"/>
  <c r="E84" i="18"/>
  <c r="F84" i="18"/>
  <c r="AU84" i="18"/>
  <c r="Z84" i="18"/>
  <c r="G84" i="18"/>
  <c r="E85" i="18"/>
  <c r="F85" i="18"/>
  <c r="AU85" i="18"/>
  <c r="Z85" i="18"/>
  <c r="G85" i="18"/>
  <c r="E86" i="18"/>
  <c r="F86" i="18"/>
  <c r="G86" i="18"/>
  <c r="E87" i="18"/>
  <c r="F87" i="18"/>
  <c r="E88" i="18"/>
  <c r="F88" i="18"/>
  <c r="E89" i="18"/>
  <c r="F89" i="18"/>
  <c r="E90" i="18"/>
  <c r="F90" i="18"/>
  <c r="E91" i="18"/>
  <c r="F91" i="18"/>
  <c r="AU91" i="18"/>
  <c r="E92" i="18"/>
  <c r="F92" i="18"/>
  <c r="AU92" i="18"/>
  <c r="Z92" i="18"/>
  <c r="G92" i="18"/>
  <c r="E93" i="18"/>
  <c r="F93" i="18"/>
  <c r="Z93" i="18"/>
  <c r="G93" i="18"/>
  <c r="E94" i="18"/>
  <c r="F94" i="18"/>
  <c r="G94" i="18"/>
  <c r="E95" i="18"/>
  <c r="F95" i="18"/>
  <c r="E96" i="18"/>
  <c r="F96" i="18"/>
  <c r="E97" i="18"/>
  <c r="F97" i="18"/>
  <c r="E98" i="18"/>
  <c r="F98" i="18"/>
  <c r="E99" i="18"/>
  <c r="F99" i="18"/>
  <c r="AU99" i="18"/>
  <c r="E100" i="18"/>
  <c r="F100" i="18"/>
  <c r="AU100" i="18"/>
  <c r="Z100" i="18"/>
  <c r="G100" i="18"/>
  <c r="E101" i="18"/>
  <c r="F101" i="18"/>
  <c r="Z101" i="18"/>
  <c r="G101" i="18"/>
  <c r="E102" i="18"/>
  <c r="F102" i="18"/>
  <c r="G102" i="18"/>
  <c r="E103" i="18"/>
  <c r="F103" i="18"/>
  <c r="E104" i="18"/>
  <c r="F104" i="18"/>
  <c r="E105" i="18"/>
  <c r="F105" i="18"/>
  <c r="E106" i="18"/>
  <c r="F106" i="18"/>
  <c r="E107" i="18"/>
  <c r="F107" i="18"/>
  <c r="AU107" i="18"/>
  <c r="E108" i="18"/>
  <c r="F108" i="18"/>
  <c r="AU108" i="18"/>
  <c r="Z108" i="18"/>
  <c r="G108" i="18"/>
  <c r="E109" i="18"/>
  <c r="F109" i="18"/>
  <c r="Z109" i="18"/>
  <c r="G109" i="18"/>
  <c r="E110" i="18"/>
  <c r="F110" i="18"/>
  <c r="E111" i="18"/>
  <c r="F111" i="18"/>
  <c r="E112" i="18"/>
  <c r="F112" i="18"/>
  <c r="E113" i="18"/>
  <c r="F113" i="18"/>
  <c r="E114" i="18"/>
  <c r="F114" i="18"/>
  <c r="E115" i="18"/>
  <c r="F115" i="18"/>
  <c r="AU115" i="18"/>
  <c r="E116" i="18"/>
  <c r="F116" i="18"/>
  <c r="AU116" i="18"/>
  <c r="Z116" i="18"/>
  <c r="G116" i="18"/>
  <c r="E117" i="18"/>
  <c r="F117" i="18"/>
  <c r="Z117" i="18"/>
  <c r="G117" i="18"/>
  <c r="E118" i="18"/>
  <c r="F118" i="18"/>
  <c r="G118" i="18"/>
  <c r="E119" i="18"/>
  <c r="F119" i="18"/>
  <c r="E120" i="18"/>
  <c r="F120" i="18"/>
  <c r="E121" i="18"/>
  <c r="F121" i="18"/>
  <c r="E122" i="18"/>
  <c r="F122" i="18"/>
  <c r="BL11" i="18"/>
  <c r="BK11" i="18"/>
  <c r="BJ11" i="18"/>
  <c r="BI11" i="18"/>
  <c r="BH11" i="18"/>
  <c r="AY11" i="18"/>
  <c r="BL12" i="18"/>
  <c r="AY12" i="18"/>
  <c r="AB13" i="18"/>
  <c r="AB17" i="18"/>
  <c r="BL13" i="18"/>
  <c r="BJ13" i="18"/>
  <c r="BK13" i="18"/>
  <c r="AY13" i="18"/>
  <c r="P26" i="18"/>
  <c r="R26" i="18" s="1"/>
  <c r="AB14" i="18"/>
  <c r="BL14" i="18"/>
  <c r="AY14" i="18"/>
  <c r="BL15" i="18"/>
  <c r="BK15" i="18"/>
  <c r="BJ15" i="18"/>
  <c r="BI15" i="18"/>
  <c r="BH15" i="18"/>
  <c r="AY15" i="18"/>
  <c r="F16" i="18"/>
  <c r="F17" i="18" s="1"/>
  <c r="AB16" i="18"/>
  <c r="BL16" i="18"/>
  <c r="AY16" i="18"/>
  <c r="C17" i="18"/>
  <c r="BL17" i="18"/>
  <c r="BK17" i="18"/>
  <c r="BJ17" i="18"/>
  <c r="BI17" i="18"/>
  <c r="BH17" i="18"/>
  <c r="BG17" i="18"/>
  <c r="BF17" i="18"/>
  <c r="BE17" i="18"/>
  <c r="BD17" i="18"/>
  <c r="BC17" i="18"/>
  <c r="AY17" i="18"/>
  <c r="Q21" i="18"/>
  <c r="Q22" i="18"/>
  <c r="Q23" i="18"/>
  <c r="Q24" i="18"/>
  <c r="Q25" i="18"/>
  <c r="Q26" i="18"/>
  <c r="Q27" i="18"/>
  <c r="Q28" i="18"/>
  <c r="Q29" i="18"/>
  <c r="Q30" i="18"/>
  <c r="Q31" i="18"/>
  <c r="Q32" i="18"/>
  <c r="Q33" i="18"/>
  <c r="Q34" i="18"/>
  <c r="Q35" i="18"/>
  <c r="Q36" i="18"/>
  <c r="Q37" i="18"/>
  <c r="Q38" i="18"/>
  <c r="Q39" i="18"/>
  <c r="Q40" i="18"/>
  <c r="Q41" i="18"/>
  <c r="Q42" i="18"/>
  <c r="Q43" i="18"/>
  <c r="Q44" i="18"/>
  <c r="Q45" i="18"/>
  <c r="Q46" i="18"/>
  <c r="Q47" i="18"/>
  <c r="Q48" i="18"/>
  <c r="Q49" i="18"/>
  <c r="Q50" i="18"/>
  <c r="Q51" i="18"/>
  <c r="Q52" i="18"/>
  <c r="Q53" i="18"/>
  <c r="Q54" i="18"/>
  <c r="Q55" i="18"/>
  <c r="Q56" i="18"/>
  <c r="Q57" i="18"/>
  <c r="Q58" i="18"/>
  <c r="Q59" i="18"/>
  <c r="Q60" i="18"/>
  <c r="Q61" i="18"/>
  <c r="Q62" i="18"/>
  <c r="Q63" i="18"/>
  <c r="Q64" i="18"/>
  <c r="Q65" i="18"/>
  <c r="Q66" i="18"/>
  <c r="Q67" i="18"/>
  <c r="Q68" i="18"/>
  <c r="Q69" i="18"/>
  <c r="Q70" i="18"/>
  <c r="Q71" i="18"/>
  <c r="Q72" i="18"/>
  <c r="Q73" i="18"/>
  <c r="Q74" i="18"/>
  <c r="Q75" i="18"/>
  <c r="Q76" i="18"/>
  <c r="Q77" i="18"/>
  <c r="Q78" i="18"/>
  <c r="Q79" i="18"/>
  <c r="Q80" i="18"/>
  <c r="Q81" i="18"/>
  <c r="Q82" i="18"/>
  <c r="Q83" i="18"/>
  <c r="Q84" i="18"/>
  <c r="Q85" i="18"/>
  <c r="Q86" i="18"/>
  <c r="Q87" i="18"/>
  <c r="Q88" i="18"/>
  <c r="Q89" i="18"/>
  <c r="Q90" i="18"/>
  <c r="Q91" i="18"/>
  <c r="Q92" i="18"/>
  <c r="Q93" i="18"/>
  <c r="Q94" i="18"/>
  <c r="Q95" i="18"/>
  <c r="Q96" i="18"/>
  <c r="Q97" i="18"/>
  <c r="Q98" i="18"/>
  <c r="Q99" i="18"/>
  <c r="Q100" i="18"/>
  <c r="Q101" i="18"/>
  <c r="Q102" i="18"/>
  <c r="Q103" i="18"/>
  <c r="Q104" i="18"/>
  <c r="Q105" i="18"/>
  <c r="Q106" i="18"/>
  <c r="Q107" i="18"/>
  <c r="Q108" i="18"/>
  <c r="Q109" i="18"/>
  <c r="Q110" i="18"/>
  <c r="Q111" i="18"/>
  <c r="Q112" i="18"/>
  <c r="Q113" i="18"/>
  <c r="Q114" i="18"/>
  <c r="Q115" i="18"/>
  <c r="Q116" i="18"/>
  <c r="Q117" i="18"/>
  <c r="Q118" i="18"/>
  <c r="Q119" i="18"/>
  <c r="Q120" i="18"/>
  <c r="Q121" i="18"/>
  <c r="Q122" i="18"/>
  <c r="BL18" i="18"/>
  <c r="AY18" i="18"/>
  <c r="BL19" i="18"/>
  <c r="BK19" i="18"/>
  <c r="AY19" i="18"/>
  <c r="BL20" i="18"/>
  <c r="BK20" i="18"/>
  <c r="BJ20" i="18"/>
  <c r="BI20" i="18"/>
  <c r="BH20" i="18"/>
  <c r="AY20" i="18"/>
  <c r="J21" i="18"/>
  <c r="BL21" i="18"/>
  <c r="BK21" i="18"/>
  <c r="BJ21" i="18"/>
  <c r="BI21" i="18"/>
  <c r="BH21" i="18"/>
  <c r="BG21" i="18"/>
  <c r="BF21" i="18"/>
  <c r="BE21" i="18"/>
  <c r="BD21" i="18"/>
  <c r="BC21" i="18"/>
  <c r="AY21" i="18"/>
  <c r="J22" i="18"/>
  <c r="BL22" i="18"/>
  <c r="BK22" i="18"/>
  <c r="AY22" i="18"/>
  <c r="BL23" i="18"/>
  <c r="AY23" i="18"/>
  <c r="BL24" i="18"/>
  <c r="BK24" i="18"/>
  <c r="BJ24" i="18"/>
  <c r="BI24" i="18"/>
  <c r="AY24" i="18"/>
  <c r="J25" i="18"/>
  <c r="BL25" i="18"/>
  <c r="BK25" i="18"/>
  <c r="BJ25" i="18"/>
  <c r="AY25" i="18"/>
  <c r="J26" i="18"/>
  <c r="BL26" i="18"/>
  <c r="AY26" i="18"/>
  <c r="BL27" i="18"/>
  <c r="AY27" i="18"/>
  <c r="BL28" i="18"/>
  <c r="BK28" i="18"/>
  <c r="BJ28" i="18"/>
  <c r="BI28" i="18"/>
  <c r="BH28" i="18"/>
  <c r="AY28" i="18"/>
  <c r="BL29" i="18"/>
  <c r="BK29" i="18"/>
  <c r="BJ29" i="18"/>
  <c r="BI29" i="18"/>
  <c r="BH29" i="18"/>
  <c r="BG29" i="18"/>
  <c r="BF29" i="18"/>
  <c r="BE29" i="18"/>
  <c r="BD29" i="18"/>
  <c r="BC29" i="18"/>
  <c r="AY29" i="18"/>
  <c r="BL30" i="18"/>
  <c r="AY30" i="18"/>
  <c r="BL31" i="18"/>
  <c r="AY31" i="18"/>
  <c r="K32" i="18"/>
  <c r="BL32" i="18"/>
  <c r="BK32" i="18"/>
  <c r="BJ32" i="18"/>
  <c r="BI32" i="18"/>
  <c r="AY32" i="18"/>
  <c r="K33" i="18"/>
  <c r="BL33" i="18"/>
  <c r="BK33" i="18"/>
  <c r="AY33" i="18"/>
  <c r="J34" i="18"/>
  <c r="BL34" i="18"/>
  <c r="BK34" i="18"/>
  <c r="AY34" i="18"/>
  <c r="BL35" i="18"/>
  <c r="AY35" i="18"/>
  <c r="J36" i="18"/>
  <c r="BL36" i="18"/>
  <c r="BK36" i="18"/>
  <c r="BJ36" i="18"/>
  <c r="BI36" i="18"/>
  <c r="BH36" i="18"/>
  <c r="AY36" i="18"/>
  <c r="BL37" i="18"/>
  <c r="BK37" i="18"/>
  <c r="BJ37" i="18"/>
  <c r="AY37" i="18"/>
  <c r="BL38" i="18"/>
  <c r="BK38" i="18"/>
  <c r="AY38" i="18"/>
  <c r="BL39" i="18"/>
  <c r="AY39" i="18"/>
  <c r="J40" i="18"/>
  <c r="BL40" i="18"/>
  <c r="BK40" i="18"/>
  <c r="BJ40" i="18"/>
  <c r="BI40" i="18"/>
  <c r="AY40" i="18"/>
  <c r="J41" i="18"/>
  <c r="BL41" i="18"/>
  <c r="BK41" i="18"/>
  <c r="AY41" i="18"/>
  <c r="BL42" i="18"/>
  <c r="BK42" i="18"/>
  <c r="AY42" i="18"/>
  <c r="BL43" i="18"/>
  <c r="AY43" i="18"/>
  <c r="BL44" i="18"/>
  <c r="BK44" i="18"/>
  <c r="BJ44" i="18"/>
  <c r="BI44" i="18"/>
  <c r="BH44" i="18"/>
  <c r="AY44" i="18"/>
  <c r="BL45" i="18"/>
  <c r="BI45" i="18"/>
  <c r="BH45" i="18"/>
  <c r="BG45" i="18"/>
  <c r="BF45" i="18"/>
  <c r="BE45" i="18"/>
  <c r="BD45" i="18"/>
  <c r="BC45" i="18"/>
  <c r="BK45" i="18"/>
  <c r="BJ45" i="18"/>
  <c r="AY45" i="18"/>
  <c r="BL46" i="18"/>
  <c r="BK46" i="18"/>
  <c r="AY46" i="18"/>
  <c r="BL47" i="18"/>
  <c r="AY47" i="18"/>
  <c r="J48" i="18"/>
  <c r="BL48" i="18"/>
  <c r="AY48" i="18"/>
  <c r="J49" i="18"/>
  <c r="BL49" i="18"/>
  <c r="BI49" i="18"/>
  <c r="BK49" i="18"/>
  <c r="BJ49" i="18"/>
  <c r="AY49" i="18"/>
  <c r="BL50" i="18"/>
  <c r="BK50" i="18"/>
  <c r="AY50" i="18"/>
  <c r="BL51" i="18"/>
  <c r="BK51" i="18"/>
  <c r="AY51" i="18"/>
  <c r="BL52" i="18"/>
  <c r="AY52" i="18"/>
  <c r="BL53" i="18"/>
  <c r="BG53" i="18"/>
  <c r="BF53" i="18"/>
  <c r="BE53" i="18"/>
  <c r="BD53" i="18"/>
  <c r="BC53" i="18"/>
  <c r="BK53" i="18"/>
  <c r="BJ53" i="18"/>
  <c r="BI53" i="18"/>
  <c r="BH53" i="18"/>
  <c r="AY53" i="18"/>
  <c r="I54" i="18"/>
  <c r="BL54" i="18"/>
  <c r="BK54" i="18"/>
  <c r="BJ54" i="18"/>
  <c r="BI54" i="18"/>
  <c r="BH54" i="18"/>
  <c r="BG54" i="18"/>
  <c r="BF54" i="18"/>
  <c r="BE54" i="18"/>
  <c r="BD54" i="18"/>
  <c r="BC54" i="18"/>
  <c r="AY54" i="18"/>
  <c r="BL55" i="18"/>
  <c r="BI55" i="18"/>
  <c r="BK55" i="18"/>
  <c r="BJ55" i="18"/>
  <c r="AY55" i="18"/>
  <c r="J56" i="18"/>
  <c r="BL56" i="18"/>
  <c r="AY56" i="18"/>
  <c r="J57" i="18"/>
  <c r="BL57" i="18"/>
  <c r="AY57" i="18"/>
  <c r="J58" i="18"/>
  <c r="BL58" i="18"/>
  <c r="BK58" i="18"/>
  <c r="BJ58" i="18"/>
  <c r="AY58" i="18"/>
  <c r="BL59" i="18"/>
  <c r="BK59" i="18"/>
  <c r="AY59" i="18"/>
  <c r="BL60" i="18"/>
  <c r="AY60" i="18"/>
  <c r="BL61" i="18"/>
  <c r="BK61" i="18"/>
  <c r="BJ61" i="18"/>
  <c r="BI61" i="18"/>
  <c r="BH61" i="18"/>
  <c r="AY61" i="18"/>
  <c r="K62" i="18"/>
  <c r="BL62" i="18"/>
  <c r="BK62" i="18"/>
  <c r="BJ62" i="18"/>
  <c r="BI62" i="18"/>
  <c r="BH62" i="18"/>
  <c r="BG62" i="18"/>
  <c r="BF62" i="18"/>
  <c r="BE62" i="18"/>
  <c r="BD62" i="18"/>
  <c r="BC62" i="18"/>
  <c r="AY62" i="18"/>
  <c r="BL63" i="18"/>
  <c r="BI63" i="18"/>
  <c r="BK63" i="18"/>
  <c r="BJ63" i="18"/>
  <c r="AY63" i="18"/>
  <c r="K64" i="18"/>
  <c r="BL64" i="18"/>
  <c r="AY64" i="18"/>
  <c r="K65" i="18"/>
  <c r="BL65" i="18"/>
  <c r="AY65" i="18"/>
  <c r="K66" i="18"/>
  <c r="BL66" i="18"/>
  <c r="BK66" i="18"/>
  <c r="BJ66" i="18"/>
  <c r="AY66" i="18"/>
  <c r="BL67" i="18"/>
  <c r="BK67" i="18"/>
  <c r="AY67" i="18"/>
  <c r="BL68" i="18"/>
  <c r="AY68" i="18"/>
  <c r="BL69" i="18"/>
  <c r="BG69" i="18"/>
  <c r="BF69" i="18"/>
  <c r="BE69" i="18"/>
  <c r="BD69" i="18"/>
  <c r="BC69" i="18"/>
  <c r="BK69" i="18"/>
  <c r="BJ69" i="18"/>
  <c r="BI69" i="18"/>
  <c r="BH69" i="18"/>
  <c r="AY69" i="18"/>
  <c r="BL70" i="18"/>
  <c r="BI70" i="18"/>
  <c r="BH70" i="18"/>
  <c r="BG70" i="18"/>
  <c r="BF70" i="18"/>
  <c r="BE70" i="18"/>
  <c r="BD70" i="18"/>
  <c r="BC70" i="18"/>
  <c r="BK70" i="18"/>
  <c r="BJ70" i="18"/>
  <c r="AY70" i="18"/>
  <c r="BL71" i="18"/>
  <c r="BK71" i="18"/>
  <c r="BJ71" i="18"/>
  <c r="AY71" i="18"/>
  <c r="J72" i="18"/>
  <c r="BL72" i="18"/>
  <c r="AY72" i="18"/>
  <c r="J73" i="18"/>
  <c r="BL73" i="18"/>
  <c r="AY73" i="18"/>
  <c r="J74" i="18"/>
  <c r="BL74" i="18"/>
  <c r="BK74" i="18"/>
  <c r="BJ74" i="18"/>
  <c r="AY74" i="18"/>
  <c r="BL75" i="18"/>
  <c r="BK75" i="18"/>
  <c r="AY75" i="18"/>
  <c r="J76" i="18"/>
  <c r="BL76" i="18"/>
  <c r="AY76" i="18"/>
  <c r="J77" i="18"/>
  <c r="BL77" i="18"/>
  <c r="BG77" i="18"/>
  <c r="BF77" i="18"/>
  <c r="BE77" i="18"/>
  <c r="BD77" i="18"/>
  <c r="BC77" i="18"/>
  <c r="BK77" i="18"/>
  <c r="BJ77" i="18"/>
  <c r="BI77" i="18"/>
  <c r="BH77" i="18"/>
  <c r="AY77" i="18"/>
  <c r="J78" i="18"/>
  <c r="BL78" i="18"/>
  <c r="BI78" i="18"/>
  <c r="BH78" i="18"/>
  <c r="BG78" i="18"/>
  <c r="BF78" i="18"/>
  <c r="BE78" i="18"/>
  <c r="BD78" i="18"/>
  <c r="BC78" i="18"/>
  <c r="BK78" i="18"/>
  <c r="BJ78" i="18"/>
  <c r="AY78" i="18"/>
  <c r="BL79" i="18"/>
  <c r="BI79" i="18"/>
  <c r="BH79" i="18"/>
  <c r="BG79" i="18"/>
  <c r="BK79" i="18"/>
  <c r="BJ79" i="18"/>
  <c r="AY79" i="18"/>
  <c r="BL80" i="18"/>
  <c r="AY80" i="18"/>
  <c r="BL81" i="18"/>
  <c r="AY81" i="18"/>
  <c r="BL82" i="18"/>
  <c r="BK82" i="18"/>
  <c r="BJ82" i="18"/>
  <c r="AY82" i="18"/>
  <c r="BL83" i="18"/>
  <c r="BK83" i="18"/>
  <c r="AY83" i="18"/>
  <c r="J84" i="18"/>
  <c r="BL84" i="18"/>
  <c r="AY84" i="18"/>
  <c r="J85" i="18"/>
  <c r="BL85" i="18"/>
  <c r="BG85" i="18"/>
  <c r="BF85" i="18"/>
  <c r="BE85" i="18"/>
  <c r="BD85" i="18"/>
  <c r="BC85" i="18"/>
  <c r="BK85" i="18"/>
  <c r="BJ85" i="18"/>
  <c r="BI85" i="18"/>
  <c r="BH85" i="18"/>
  <c r="AY85" i="18"/>
  <c r="BL86" i="18"/>
  <c r="BI86" i="18"/>
  <c r="BH86" i="18"/>
  <c r="BG86" i="18"/>
  <c r="BF86" i="18"/>
  <c r="BE86" i="18"/>
  <c r="BD86" i="18"/>
  <c r="BC86" i="18"/>
  <c r="BK86" i="18"/>
  <c r="BJ86" i="18"/>
  <c r="AY86" i="18"/>
  <c r="BL87" i="18"/>
  <c r="BK87" i="18"/>
  <c r="BJ87" i="18"/>
  <c r="AY87" i="18"/>
  <c r="BL88" i="18"/>
  <c r="AY88" i="18"/>
  <c r="BL89" i="18"/>
  <c r="AY89" i="18"/>
  <c r="BL90" i="18"/>
  <c r="BK90" i="18"/>
  <c r="BJ90" i="18"/>
  <c r="AY90" i="18"/>
  <c r="BL91" i="18"/>
  <c r="BK91" i="18"/>
  <c r="AY91" i="18"/>
  <c r="J92" i="18"/>
  <c r="BL92" i="18"/>
  <c r="AY92" i="18"/>
  <c r="K93" i="18"/>
  <c r="BL93" i="18"/>
  <c r="BK93" i="18"/>
  <c r="BJ93" i="18"/>
  <c r="BI93" i="18"/>
  <c r="BH93" i="18"/>
  <c r="AY93" i="18"/>
  <c r="K94" i="18"/>
  <c r="BL94" i="18"/>
  <c r="BI94" i="18"/>
  <c r="BH94" i="18"/>
  <c r="BG94" i="18"/>
  <c r="BF94" i="18"/>
  <c r="BE94" i="18"/>
  <c r="BD94" i="18"/>
  <c r="BC94" i="18"/>
  <c r="BK94" i="18"/>
  <c r="BJ94" i="18"/>
  <c r="AY94" i="18"/>
  <c r="BL95" i="18"/>
  <c r="BK95" i="18"/>
  <c r="BJ95" i="18"/>
  <c r="AY95" i="18"/>
  <c r="BL96" i="18"/>
  <c r="AY96" i="18"/>
  <c r="BL97" i="18"/>
  <c r="AY97" i="18"/>
  <c r="BL98" i="18"/>
  <c r="BK98" i="18"/>
  <c r="BJ98" i="18"/>
  <c r="AY98" i="18"/>
  <c r="BL99" i="18"/>
  <c r="BK99" i="18"/>
  <c r="AY99" i="18"/>
  <c r="K100" i="18"/>
  <c r="BL100" i="18"/>
  <c r="AY100" i="18"/>
  <c r="K101" i="18"/>
  <c r="BL101" i="18"/>
  <c r="BG101" i="18"/>
  <c r="BF101" i="18"/>
  <c r="BE101" i="18"/>
  <c r="BD101" i="18"/>
  <c r="BC101" i="18"/>
  <c r="BK101" i="18"/>
  <c r="BJ101" i="18"/>
  <c r="BI101" i="18"/>
  <c r="BH101" i="18"/>
  <c r="AY101" i="18"/>
  <c r="K102" i="18"/>
  <c r="K108" i="18"/>
  <c r="K109" i="18"/>
  <c r="J116" i="18"/>
  <c r="K117" i="18"/>
  <c r="K118" i="18"/>
  <c r="W2" i="9"/>
  <c r="W3" i="9"/>
  <c r="W4" i="9"/>
  <c r="W5" i="9"/>
  <c r="W6" i="9"/>
  <c r="W7" i="9"/>
  <c r="W8" i="9"/>
  <c r="W9" i="9"/>
  <c r="W10" i="9"/>
  <c r="W11" i="9"/>
  <c r="W12" i="9"/>
  <c r="W13" i="9"/>
  <c r="D14" i="9"/>
  <c r="W14" i="9"/>
  <c r="D15" i="9"/>
  <c r="W15" i="9"/>
  <c r="D16" i="9"/>
  <c r="W16" i="9"/>
  <c r="C17" i="9"/>
  <c r="W17" i="9"/>
  <c r="W18" i="9"/>
  <c r="C19" i="9"/>
  <c r="D19" i="9"/>
  <c r="W19" i="9"/>
  <c r="W20" i="9"/>
  <c r="I21" i="9"/>
  <c r="Q21" i="9"/>
  <c r="W21" i="9"/>
  <c r="I22" i="9"/>
  <c r="Q22" i="9"/>
  <c r="W22" i="9"/>
  <c r="Q23" i="9"/>
  <c r="W23" i="9"/>
  <c r="Q24" i="9"/>
  <c r="I25" i="9"/>
  <c r="Q25" i="9"/>
  <c r="I26" i="9"/>
  <c r="Q26" i="9"/>
  <c r="I27" i="9"/>
  <c r="Q27" i="9"/>
  <c r="Q28" i="9"/>
  <c r="J29" i="9"/>
  <c r="Q29" i="9"/>
  <c r="Q30" i="9"/>
  <c r="Q31" i="9"/>
  <c r="Q32" i="9"/>
  <c r="I33" i="9"/>
  <c r="Q33" i="9"/>
  <c r="Q34" i="9"/>
  <c r="Q35" i="9"/>
  <c r="Q36" i="9"/>
  <c r="I37" i="9"/>
  <c r="Q37" i="9"/>
  <c r="Q38" i="9"/>
  <c r="I39" i="9"/>
  <c r="Q39" i="9"/>
  <c r="Q40" i="9"/>
  <c r="I41" i="9"/>
  <c r="Q41" i="9"/>
  <c r="Q42" i="9"/>
  <c r="I43" i="9"/>
  <c r="Q43" i="9"/>
  <c r="Q44" i="9"/>
  <c r="Q45" i="9"/>
  <c r="I46" i="9"/>
  <c r="Q46" i="9"/>
  <c r="I47" i="9"/>
  <c r="Q47" i="9"/>
  <c r="Q48" i="9"/>
  <c r="Q49" i="9"/>
  <c r="Q50" i="9"/>
  <c r="I51" i="9"/>
  <c r="Q51" i="9"/>
  <c r="Q52" i="9"/>
  <c r="Q53" i="9"/>
  <c r="I54" i="9"/>
  <c r="Q54" i="9"/>
  <c r="I55" i="9"/>
  <c r="Q55" i="9"/>
  <c r="Q56" i="9"/>
  <c r="Q57" i="9"/>
  <c r="Q58" i="9"/>
  <c r="I59" i="9"/>
  <c r="Q59" i="9"/>
  <c r="Q60" i="9"/>
  <c r="Q61" i="9"/>
  <c r="I62" i="9"/>
  <c r="Q62" i="9"/>
  <c r="I63" i="9"/>
  <c r="Q63" i="9"/>
  <c r="Q64" i="9"/>
  <c r="Q65" i="9"/>
  <c r="Q66" i="9"/>
  <c r="I67" i="9"/>
  <c r="Q67" i="9"/>
  <c r="Q68" i="9"/>
  <c r="Q69" i="9"/>
  <c r="I70" i="9"/>
  <c r="Q70" i="9"/>
  <c r="Q71" i="9"/>
  <c r="Q72" i="9"/>
  <c r="I73" i="9"/>
  <c r="Q73" i="9"/>
  <c r="I74" i="9"/>
  <c r="Q74" i="9"/>
  <c r="I75" i="9"/>
  <c r="Q75" i="9"/>
  <c r="Q76" i="9"/>
  <c r="Q77" i="9"/>
  <c r="Q78" i="9"/>
  <c r="I79" i="9"/>
  <c r="Q79" i="9"/>
  <c r="Q80" i="9"/>
  <c r="Q81" i="9"/>
  <c r="I82" i="9"/>
  <c r="Q82" i="9"/>
  <c r="Q83" i="9"/>
  <c r="Q84" i="9"/>
  <c r="Q85" i="9"/>
  <c r="I86" i="9"/>
  <c r="Q86" i="9"/>
  <c r="I87" i="9"/>
  <c r="Q87" i="9"/>
  <c r="Q88" i="9"/>
  <c r="Q89" i="9"/>
  <c r="Q90" i="9"/>
  <c r="I91" i="9"/>
  <c r="Q91" i="9"/>
  <c r="Q92" i="9"/>
  <c r="I93" i="9"/>
  <c r="Q93" i="9"/>
  <c r="Q94" i="9"/>
  <c r="I95" i="9"/>
  <c r="Q95" i="9"/>
  <c r="Q96" i="9"/>
  <c r="Q97" i="9"/>
  <c r="I98" i="9"/>
  <c r="Q98" i="9"/>
  <c r="I99" i="9"/>
  <c r="Q99" i="9"/>
  <c r="Q100" i="9"/>
  <c r="I101" i="9"/>
  <c r="Q101" i="9"/>
  <c r="I102" i="9"/>
  <c r="Q102" i="9"/>
  <c r="I103" i="9"/>
  <c r="Q103" i="9"/>
  <c r="I104" i="9"/>
  <c r="Q104" i="9"/>
  <c r="I105" i="9"/>
  <c r="Q105" i="9"/>
  <c r="Q106" i="9"/>
  <c r="I107" i="9"/>
  <c r="Q107" i="9"/>
  <c r="I108" i="9"/>
  <c r="Q108" i="9"/>
  <c r="Q109" i="9"/>
  <c r="I110" i="9"/>
  <c r="Q110" i="9"/>
  <c r="I111" i="9"/>
  <c r="Q111" i="9"/>
  <c r="I112" i="9"/>
  <c r="Q112" i="9"/>
  <c r="I113" i="9"/>
  <c r="Q113" i="9"/>
  <c r="I114" i="9"/>
  <c r="Q114" i="9"/>
  <c r="Q115" i="9"/>
  <c r="Q116" i="9"/>
  <c r="I117" i="9"/>
  <c r="Q117" i="9"/>
  <c r="I118" i="9"/>
  <c r="Q118" i="9"/>
  <c r="Q119" i="9"/>
  <c r="Q120" i="9"/>
  <c r="I121" i="9"/>
  <c r="Q121" i="9"/>
  <c r="I122" i="9"/>
  <c r="Q122" i="9"/>
  <c r="A9" i="7"/>
  <c r="C9" i="7" s="1"/>
  <c r="H16" i="7"/>
  <c r="H15" i="7"/>
  <c r="D21" i="7"/>
  <c r="F21" i="7" s="1"/>
  <c r="D22" i="7"/>
  <c r="D23" i="7"/>
  <c r="H23" i="7" s="1"/>
  <c r="D24" i="7"/>
  <c r="D25" i="7"/>
  <c r="H25" i="7" s="1"/>
  <c r="D26" i="7"/>
  <c r="H26" i="7" s="1"/>
  <c r="D27" i="7"/>
  <c r="J27" i="7" s="1"/>
  <c r="D28" i="7"/>
  <c r="F28" i="7" s="1"/>
  <c r="D29" i="7"/>
  <c r="F29" i="7" s="1"/>
  <c r="D30" i="7"/>
  <c r="D31" i="7"/>
  <c r="H31" i="7" s="1"/>
  <c r="D32" i="7"/>
  <c r="F32" i="7" s="1"/>
  <c r="D33" i="7"/>
  <c r="K33" i="7" s="1"/>
  <c r="D34" i="7"/>
  <c r="L34" i="7" s="1"/>
  <c r="D35" i="7"/>
  <c r="H35" i="7" s="1"/>
  <c r="D36" i="7"/>
  <c r="D37" i="7"/>
  <c r="H37" i="7" s="1"/>
  <c r="D38" i="7"/>
  <c r="I38" i="7" s="1"/>
  <c r="D39" i="7"/>
  <c r="L39" i="7" s="1"/>
  <c r="D40" i="7"/>
  <c r="J40" i="7" s="1"/>
  <c r="D41" i="7"/>
  <c r="K41" i="7" s="1"/>
  <c r="D42" i="7"/>
  <c r="J42" i="7" s="1"/>
  <c r="D43" i="7"/>
  <c r="H43" i="7" s="1"/>
  <c r="D44" i="7"/>
  <c r="H44" i="7" s="1"/>
  <c r="D45" i="7"/>
  <c r="D46" i="7"/>
  <c r="H46" i="7" s="1"/>
  <c r="D47" i="7"/>
  <c r="H47" i="7" s="1"/>
  <c r="D48" i="7"/>
  <c r="K48" i="7" s="1"/>
  <c r="D49" i="7"/>
  <c r="H49" i="7" s="1"/>
  <c r="D50" i="7"/>
  <c r="D51" i="7"/>
  <c r="H51" i="7" s="1"/>
  <c r="D52" i="7"/>
  <c r="H52" i="7" s="1"/>
  <c r="D53" i="7"/>
  <c r="D54" i="7"/>
  <c r="H54" i="7" s="1"/>
  <c r="D55" i="7"/>
  <c r="H55" i="7" s="1"/>
  <c r="J16" i="7"/>
  <c r="J15" i="7"/>
  <c r="J12" i="7"/>
  <c r="J37" i="7"/>
  <c r="I16" i="7"/>
  <c r="I15" i="7"/>
  <c r="I12" i="7"/>
  <c r="F16" i="7"/>
  <c r="F15" i="7"/>
  <c r="F37" i="7"/>
  <c r="F40" i="7"/>
  <c r="G16" i="7"/>
  <c r="G15" i="7"/>
  <c r="G12" i="7"/>
  <c r="E21" i="7"/>
  <c r="G21" i="7"/>
  <c r="E22" i="7"/>
  <c r="G22" i="7"/>
  <c r="E23" i="7"/>
  <c r="G23" i="7"/>
  <c r="E24" i="7"/>
  <c r="G24" i="7"/>
  <c r="E25" i="7"/>
  <c r="G25" i="7"/>
  <c r="E26" i="7"/>
  <c r="G26" i="7"/>
  <c r="E27" i="7"/>
  <c r="G27" i="7"/>
  <c r="E28" i="7"/>
  <c r="G28" i="7"/>
  <c r="E29" i="7"/>
  <c r="G29" i="7"/>
  <c r="E30" i="7"/>
  <c r="G30" i="7"/>
  <c r="E31" i="7"/>
  <c r="G31" i="7"/>
  <c r="E32" i="7"/>
  <c r="G32" i="7"/>
  <c r="E33" i="7"/>
  <c r="G33" i="7"/>
  <c r="E34" i="7"/>
  <c r="G34" i="7"/>
  <c r="E35" i="7"/>
  <c r="G35" i="7"/>
  <c r="E36" i="7"/>
  <c r="E37" i="7"/>
  <c r="G37" i="7"/>
  <c r="E38" i="7"/>
  <c r="G38" i="7"/>
  <c r="E39" i="7"/>
  <c r="G39" i="7"/>
  <c r="E40" i="7"/>
  <c r="G40" i="7"/>
  <c r="E41" i="7"/>
  <c r="G41" i="7"/>
  <c r="E42" i="7"/>
  <c r="G42" i="7"/>
  <c r="E43" i="7"/>
  <c r="G43" i="7"/>
  <c r="E44" i="7"/>
  <c r="G44" i="7"/>
  <c r="E45" i="7"/>
  <c r="G45" i="7"/>
  <c r="E46" i="7"/>
  <c r="G46" i="7"/>
  <c r="E47" i="7"/>
  <c r="G47" i="7"/>
  <c r="E48" i="7"/>
  <c r="G48" i="7"/>
  <c r="E49" i="7"/>
  <c r="G49" i="7"/>
  <c r="E50" i="7"/>
  <c r="G50" i="7"/>
  <c r="E51" i="7"/>
  <c r="G51" i="7"/>
  <c r="E52" i="7"/>
  <c r="E53" i="7"/>
  <c r="G53" i="7"/>
  <c r="E54" i="7"/>
  <c r="G54" i="7"/>
  <c r="E55" i="7"/>
  <c r="G55" i="7"/>
  <c r="K16" i="7"/>
  <c r="K15" i="7"/>
  <c r="L16" i="7"/>
  <c r="L15" i="7"/>
  <c r="L33" i="7"/>
  <c r="C16" i="7"/>
  <c r="C15" i="7"/>
  <c r="N16" i="7"/>
  <c r="N15" i="7"/>
  <c r="N12" i="7"/>
  <c r="O16" i="7"/>
  <c r="O15" i="7"/>
  <c r="G4" i="7"/>
  <c r="P16" i="7"/>
  <c r="P15" i="7"/>
  <c r="G5" i="7"/>
  <c r="Q16" i="7"/>
  <c r="Q15" i="7"/>
  <c r="G6" i="7"/>
  <c r="G7" i="7"/>
  <c r="E16" i="7"/>
  <c r="E15" i="7"/>
  <c r="M16" i="7"/>
  <c r="M15" i="7"/>
  <c r="E12" i="7"/>
  <c r="B10" i="7"/>
  <c r="D16" i="7"/>
  <c r="D15" i="7"/>
  <c r="D56" i="7"/>
  <c r="F56" i="7" s="1"/>
  <c r="E56" i="7"/>
  <c r="G56" i="7"/>
  <c r="D57" i="7"/>
  <c r="K57" i="7" s="1"/>
  <c r="E57" i="7"/>
  <c r="D58" i="7"/>
  <c r="F58" i="7" s="1"/>
  <c r="E58" i="7"/>
  <c r="G58" i="7"/>
  <c r="D59" i="7"/>
  <c r="K59" i="7" s="1"/>
  <c r="E59" i="7"/>
  <c r="G59" i="7"/>
  <c r="D60" i="7"/>
  <c r="K60" i="7" s="1"/>
  <c r="E60" i="7"/>
  <c r="G60" i="7"/>
  <c r="D61" i="7"/>
  <c r="E61" i="7"/>
  <c r="D62" i="7"/>
  <c r="F62" i="7" s="1"/>
  <c r="E62" i="7"/>
  <c r="D63" i="7"/>
  <c r="I63" i="7" s="1"/>
  <c r="E63" i="7"/>
  <c r="G63" i="7"/>
  <c r="D64" i="7"/>
  <c r="E64" i="7"/>
  <c r="G64" i="7"/>
  <c r="D65" i="7"/>
  <c r="F65" i="7" s="1"/>
  <c r="E65" i="7"/>
  <c r="D66" i="7"/>
  <c r="H66" i="7" s="1"/>
  <c r="E66" i="7"/>
  <c r="G66" i="7"/>
  <c r="D67" i="7"/>
  <c r="K67" i="7" s="1"/>
  <c r="E67" i="7"/>
  <c r="G67" i="7"/>
  <c r="D68" i="7"/>
  <c r="E68" i="7"/>
  <c r="G68" i="7"/>
  <c r="D69" i="7"/>
  <c r="F69" i="7" s="1"/>
  <c r="E69" i="7"/>
  <c r="D70" i="7"/>
  <c r="I70" i="7" s="1"/>
  <c r="E70" i="7"/>
  <c r="D71" i="7"/>
  <c r="K71" i="7" s="1"/>
  <c r="E71" i="7"/>
  <c r="G71" i="7"/>
  <c r="D72" i="7"/>
  <c r="F72" i="7" s="1"/>
  <c r="E72" i="7"/>
  <c r="G72" i="7"/>
  <c r="D73" i="7"/>
  <c r="F73" i="7" s="1"/>
  <c r="E73" i="7"/>
  <c r="D74" i="7"/>
  <c r="H74" i="7" s="1"/>
  <c r="E74" i="7"/>
  <c r="G74" i="7"/>
  <c r="D75" i="7"/>
  <c r="L75" i="7" s="1"/>
  <c r="E75" i="7"/>
  <c r="G75" i="7"/>
  <c r="D76" i="7"/>
  <c r="E76" i="7"/>
  <c r="G76" i="7"/>
  <c r="D77" i="7"/>
  <c r="E77" i="7"/>
  <c r="D78" i="7"/>
  <c r="F78" i="7" s="1"/>
  <c r="E78" i="7"/>
  <c r="D79" i="7"/>
  <c r="J79" i="7" s="1"/>
  <c r="E79" i="7"/>
  <c r="G79" i="7"/>
  <c r="D80" i="7"/>
  <c r="H80" i="7" s="1"/>
  <c r="E80" i="7"/>
  <c r="G80" i="7"/>
  <c r="D81" i="7"/>
  <c r="I81" i="7" s="1"/>
  <c r="E81" i="7"/>
  <c r="D82" i="7"/>
  <c r="K82" i="7" s="1"/>
  <c r="E82" i="7"/>
  <c r="D83" i="7"/>
  <c r="F83" i="7" s="1"/>
  <c r="E83" i="7"/>
  <c r="G83" i="7"/>
  <c r="D84" i="7"/>
  <c r="K84" i="7" s="1"/>
  <c r="E84" i="7"/>
  <c r="G84" i="7"/>
  <c r="D85" i="7"/>
  <c r="E85" i="7"/>
  <c r="L85" i="7"/>
  <c r="D86" i="7"/>
  <c r="E86" i="7"/>
  <c r="F86" i="7"/>
  <c r="H86" i="7"/>
  <c r="I86" i="7"/>
  <c r="J86" i="7"/>
  <c r="D87" i="7"/>
  <c r="I87" i="7"/>
  <c r="E87" i="7"/>
  <c r="F87" i="7"/>
  <c r="G87" i="7"/>
  <c r="H87" i="7"/>
  <c r="J87" i="7"/>
  <c r="K87" i="7"/>
  <c r="L87" i="7"/>
  <c r="D88" i="7"/>
  <c r="I88" i="7"/>
  <c r="E88" i="7"/>
  <c r="G88" i="7"/>
  <c r="H88" i="7"/>
  <c r="L88" i="7"/>
  <c r="D89" i="7"/>
  <c r="F89" i="7"/>
  <c r="E89" i="7"/>
  <c r="H89" i="7"/>
  <c r="I89" i="7"/>
  <c r="J89" i="7"/>
  <c r="D90" i="7"/>
  <c r="H90" i="7"/>
  <c r="E90" i="7"/>
  <c r="L90" i="7"/>
  <c r="F90" i="7"/>
  <c r="I90" i="7"/>
  <c r="J90" i="7"/>
  <c r="K90" i="7"/>
  <c r="D91" i="7"/>
  <c r="F91" i="7"/>
  <c r="E91" i="7"/>
  <c r="G91" i="7"/>
  <c r="J91" i="7"/>
  <c r="K91" i="7"/>
  <c r="L91" i="7"/>
  <c r="D92" i="7"/>
  <c r="K92" i="7"/>
  <c r="E92" i="7"/>
  <c r="G92" i="7"/>
  <c r="D93" i="7"/>
  <c r="E93" i="7"/>
  <c r="L93" i="7"/>
  <c r="D94" i="7"/>
  <c r="E94" i="7"/>
  <c r="F94" i="7"/>
  <c r="H94" i="7"/>
  <c r="I94" i="7"/>
  <c r="J94" i="7"/>
  <c r="D95" i="7"/>
  <c r="I95" i="7"/>
  <c r="E95" i="7"/>
  <c r="F95" i="7"/>
  <c r="G95" i="7"/>
  <c r="H95" i="7"/>
  <c r="J95" i="7"/>
  <c r="K95" i="7"/>
  <c r="L95" i="7"/>
  <c r="D96" i="7"/>
  <c r="I96" i="7"/>
  <c r="E96" i="7"/>
  <c r="G96" i="7"/>
  <c r="H96" i="7"/>
  <c r="L96" i="7"/>
  <c r="D97" i="7"/>
  <c r="F97" i="7"/>
  <c r="E97" i="7"/>
  <c r="H97" i="7"/>
  <c r="I97" i="7"/>
  <c r="J97" i="7"/>
  <c r="D98" i="7"/>
  <c r="H98" i="7"/>
  <c r="E98" i="7"/>
  <c r="L98" i="7"/>
  <c r="F98" i="7"/>
  <c r="I98" i="7"/>
  <c r="J98" i="7"/>
  <c r="K98" i="7"/>
  <c r="D99" i="7"/>
  <c r="F99" i="7"/>
  <c r="E99" i="7"/>
  <c r="G99" i="7"/>
  <c r="J99" i="7"/>
  <c r="K99" i="7"/>
  <c r="L99" i="7"/>
  <c r="D100" i="7"/>
  <c r="E100" i="7"/>
  <c r="G100" i="7"/>
  <c r="D101" i="7"/>
  <c r="E101" i="7"/>
  <c r="I101" i="7"/>
  <c r="L101" i="7"/>
  <c r="D102" i="7"/>
  <c r="E102" i="7"/>
  <c r="F102" i="7"/>
  <c r="H102" i="7"/>
  <c r="I102" i="7"/>
  <c r="J102" i="7"/>
  <c r="D103" i="7"/>
  <c r="I103" i="7"/>
  <c r="E103" i="7"/>
  <c r="F103" i="7"/>
  <c r="G103" i="7"/>
  <c r="H103" i="7"/>
  <c r="J103" i="7"/>
  <c r="K103" i="7"/>
  <c r="L103" i="7"/>
  <c r="D104" i="7"/>
  <c r="E104" i="7"/>
  <c r="G104" i="7"/>
  <c r="D105" i="7"/>
  <c r="F105" i="7"/>
  <c r="E105" i="7"/>
  <c r="H105" i="7"/>
  <c r="I105" i="7"/>
  <c r="J105" i="7"/>
  <c r="D106" i="7"/>
  <c r="H106" i="7"/>
  <c r="E106" i="7"/>
  <c r="L106" i="7"/>
  <c r="F106" i="7"/>
  <c r="I106" i="7"/>
  <c r="J106" i="7"/>
  <c r="K106" i="7"/>
  <c r="D107" i="7"/>
  <c r="F107" i="7"/>
  <c r="E107" i="7"/>
  <c r="G107" i="7"/>
  <c r="J107" i="7"/>
  <c r="K107" i="7"/>
  <c r="L107" i="7"/>
  <c r="D108" i="7"/>
  <c r="E108" i="7"/>
  <c r="G108" i="7"/>
  <c r="H108" i="7"/>
  <c r="D109" i="7"/>
  <c r="E109" i="7"/>
  <c r="I109" i="7"/>
  <c r="L109" i="7"/>
  <c r="D110" i="7"/>
  <c r="E110" i="7"/>
  <c r="F110" i="7"/>
  <c r="H110" i="7"/>
  <c r="I110" i="7"/>
  <c r="J110" i="7"/>
  <c r="D111" i="7"/>
  <c r="I111" i="7"/>
  <c r="E111" i="7"/>
  <c r="F111" i="7"/>
  <c r="G111" i="7"/>
  <c r="H111" i="7"/>
  <c r="J111" i="7"/>
  <c r="K111" i="7"/>
  <c r="L111" i="7"/>
  <c r="D112" i="7"/>
  <c r="E112" i="7"/>
  <c r="G112" i="7"/>
  <c r="H112" i="7"/>
  <c r="L112" i="7"/>
  <c r="D113" i="7"/>
  <c r="F113" i="7"/>
  <c r="E113" i="7"/>
  <c r="H113" i="7"/>
  <c r="I113" i="7"/>
  <c r="J113" i="7"/>
  <c r="D114" i="7"/>
  <c r="H114" i="7"/>
  <c r="E114" i="7"/>
  <c r="L114" i="7"/>
  <c r="F114" i="7"/>
  <c r="I114" i="7"/>
  <c r="J114" i="7"/>
  <c r="K114" i="7"/>
  <c r="D115" i="7"/>
  <c r="F115" i="7"/>
  <c r="E115" i="7"/>
  <c r="G115" i="7"/>
  <c r="J115" i="7"/>
  <c r="K115" i="7"/>
  <c r="L115" i="7"/>
  <c r="D116" i="7"/>
  <c r="E116" i="7"/>
  <c r="H116" i="7"/>
  <c r="K116" i="7"/>
  <c r="D117" i="7"/>
  <c r="E117" i="7"/>
  <c r="F117" i="7"/>
  <c r="I117" i="7"/>
  <c r="L117" i="7"/>
  <c r="D118" i="7"/>
  <c r="E118" i="7"/>
  <c r="F118" i="7"/>
  <c r="G118" i="7"/>
  <c r="H118" i="7"/>
  <c r="I118" i="7"/>
  <c r="J118" i="7"/>
  <c r="D119" i="7"/>
  <c r="I119" i="7"/>
  <c r="E119" i="7"/>
  <c r="F119" i="7"/>
  <c r="G119" i="7"/>
  <c r="H119" i="7"/>
  <c r="J119" i="7"/>
  <c r="K119" i="7"/>
  <c r="L119" i="7"/>
  <c r="D120" i="7"/>
  <c r="H120" i="7"/>
  <c r="E120" i="7"/>
  <c r="G120" i="7"/>
  <c r="I120" i="7"/>
  <c r="L120" i="7"/>
  <c r="D121" i="7"/>
  <c r="F121" i="7"/>
  <c r="E121" i="7"/>
  <c r="H121" i="7"/>
  <c r="I121" i="7"/>
  <c r="J121" i="7"/>
  <c r="D122" i="7"/>
  <c r="H122" i="7"/>
  <c r="E122" i="7"/>
  <c r="L122" i="7"/>
  <c r="F122" i="7"/>
  <c r="I122" i="7"/>
  <c r="J122" i="7"/>
  <c r="K122" i="7"/>
  <c r="D123" i="7"/>
  <c r="E123" i="7"/>
  <c r="G123" i="7"/>
  <c r="J123" i="7"/>
  <c r="K123" i="7"/>
  <c r="L123" i="7"/>
  <c r="D124" i="7"/>
  <c r="E124" i="7"/>
  <c r="H124" i="7"/>
  <c r="K124" i="7"/>
  <c r="D125" i="7"/>
  <c r="J125" i="7"/>
  <c r="E125" i="7"/>
  <c r="F125" i="7"/>
  <c r="H125" i="7"/>
  <c r="I125" i="7"/>
  <c r="D126" i="7"/>
  <c r="E126" i="7"/>
  <c r="F126" i="7"/>
  <c r="H126" i="7"/>
  <c r="I126" i="7"/>
  <c r="J126" i="7"/>
  <c r="D127" i="7"/>
  <c r="I127" i="7"/>
  <c r="E127" i="7"/>
  <c r="F127" i="7"/>
  <c r="G127" i="7"/>
  <c r="H127" i="7"/>
  <c r="J127" i="7"/>
  <c r="K127" i="7"/>
  <c r="L127" i="7"/>
  <c r="D128" i="7"/>
  <c r="E128" i="7"/>
  <c r="G128" i="7"/>
  <c r="K128" i="7"/>
  <c r="D129" i="7"/>
  <c r="F129" i="7"/>
  <c r="E129" i="7"/>
  <c r="L129" i="7"/>
  <c r="D130" i="7"/>
  <c r="H130" i="7"/>
  <c r="E130" i="7"/>
  <c r="F130" i="7"/>
  <c r="I130" i="7"/>
  <c r="J130" i="7"/>
  <c r="K130" i="7"/>
  <c r="D131" i="7"/>
  <c r="E131" i="7"/>
  <c r="F131" i="7"/>
  <c r="G131" i="7"/>
  <c r="J131" i="7"/>
  <c r="D132" i="7"/>
  <c r="E132" i="7"/>
  <c r="D133" i="7"/>
  <c r="E133" i="7"/>
  <c r="D134" i="7"/>
  <c r="E134" i="7"/>
  <c r="F134" i="7"/>
  <c r="G134" i="7"/>
  <c r="H134" i="7"/>
  <c r="I134" i="7"/>
  <c r="J134" i="7"/>
  <c r="D135" i="7"/>
  <c r="I135" i="7"/>
  <c r="E135" i="7"/>
  <c r="F135" i="7"/>
  <c r="G135" i="7"/>
  <c r="H135" i="7"/>
  <c r="J135" i="7"/>
  <c r="K135" i="7"/>
  <c r="L135" i="7"/>
  <c r="D136" i="7"/>
  <c r="I136" i="7"/>
  <c r="E136" i="7"/>
  <c r="G136" i="7"/>
  <c r="H136" i="7"/>
  <c r="K136" i="7"/>
  <c r="L136" i="7"/>
  <c r="D137" i="7"/>
  <c r="F137" i="7"/>
  <c r="E137" i="7"/>
  <c r="J137" i="7"/>
  <c r="L137" i="7"/>
  <c r="D138" i="7"/>
  <c r="H138" i="7"/>
  <c r="E138" i="7"/>
  <c r="F138" i="7"/>
  <c r="I138" i="7"/>
  <c r="J138" i="7"/>
  <c r="D139" i="7"/>
  <c r="E139" i="7"/>
  <c r="G139" i="7"/>
  <c r="D140" i="7"/>
  <c r="E140" i="7"/>
  <c r="K140" i="7"/>
  <c r="G140" i="7"/>
  <c r="H140" i="7"/>
  <c r="L140" i="7"/>
  <c r="D141" i="7"/>
  <c r="J141" i="7"/>
  <c r="E141" i="7"/>
  <c r="F141" i="7"/>
  <c r="I141" i="7"/>
  <c r="L141" i="7"/>
  <c r="D142" i="7"/>
  <c r="E142" i="7"/>
  <c r="F142" i="7"/>
  <c r="G142" i="7"/>
  <c r="H142" i="7"/>
  <c r="I142" i="7"/>
  <c r="J142" i="7"/>
  <c r="D143" i="7"/>
  <c r="I143" i="7"/>
  <c r="E143" i="7"/>
  <c r="F143" i="7"/>
  <c r="G143" i="7"/>
  <c r="H143" i="7"/>
  <c r="J143" i="7"/>
  <c r="K143" i="7"/>
  <c r="L143" i="7"/>
  <c r="D144" i="7"/>
  <c r="E144" i="7"/>
  <c r="G144" i="7"/>
  <c r="H144" i="7"/>
  <c r="I144" i="7"/>
  <c r="D145" i="7"/>
  <c r="F145" i="7"/>
  <c r="E145" i="7"/>
  <c r="H145" i="7"/>
  <c r="D146" i="7"/>
  <c r="H146" i="7"/>
  <c r="E146" i="7"/>
  <c r="K146" i="7"/>
  <c r="F146" i="7"/>
  <c r="I146" i="7"/>
  <c r="J146" i="7"/>
  <c r="D147" i="7"/>
  <c r="E147" i="7"/>
  <c r="F147" i="7"/>
  <c r="G147" i="7"/>
  <c r="J147" i="7"/>
  <c r="K147" i="7"/>
  <c r="L147" i="7"/>
  <c r="D148" i="7"/>
  <c r="E148" i="7"/>
  <c r="G148" i="7"/>
  <c r="H148" i="7"/>
  <c r="K148" i="7"/>
  <c r="D149" i="7"/>
  <c r="E149" i="7"/>
  <c r="F149" i="7"/>
  <c r="H149" i="7"/>
  <c r="I149" i="7"/>
  <c r="J149" i="7"/>
  <c r="L149" i="7"/>
  <c r="D150" i="7"/>
  <c r="E150" i="7"/>
  <c r="L150" i="7"/>
  <c r="F150" i="7"/>
  <c r="G150" i="7"/>
  <c r="H150" i="7"/>
  <c r="I150" i="7"/>
  <c r="J150" i="7"/>
  <c r="K150" i="7"/>
  <c r="D151" i="7"/>
  <c r="I151" i="7"/>
  <c r="E151" i="7"/>
  <c r="F151" i="7"/>
  <c r="G151" i="7"/>
  <c r="J151" i="7"/>
  <c r="D152" i="7"/>
  <c r="H152" i="7"/>
  <c r="E152" i="7"/>
  <c r="G152" i="7"/>
  <c r="I152" i="7"/>
  <c r="K152" i="7"/>
  <c r="L152" i="7"/>
  <c r="D153" i="7"/>
  <c r="E153" i="7"/>
  <c r="F153" i="7"/>
  <c r="H153" i="7"/>
  <c r="I153" i="7"/>
  <c r="J153" i="7"/>
  <c r="L153" i="7"/>
  <c r="D154" i="7"/>
  <c r="H154" i="7"/>
  <c r="E154" i="7"/>
  <c r="L154" i="7"/>
  <c r="F154" i="7"/>
  <c r="G154" i="7"/>
  <c r="I154" i="7"/>
  <c r="J154" i="7"/>
  <c r="K154" i="7"/>
  <c r="D155" i="7"/>
  <c r="I155" i="7"/>
  <c r="E155" i="7"/>
  <c r="F155" i="7"/>
  <c r="G155" i="7"/>
  <c r="H155" i="7"/>
  <c r="J155" i="7"/>
  <c r="K155" i="7"/>
  <c r="L155" i="7"/>
  <c r="D156" i="7"/>
  <c r="I156" i="7"/>
  <c r="E156" i="7"/>
  <c r="G156" i="7"/>
  <c r="H156" i="7"/>
  <c r="K156" i="7"/>
  <c r="L156" i="7"/>
  <c r="D157" i="7"/>
  <c r="J157" i="7"/>
  <c r="E157" i="7"/>
  <c r="F157" i="7"/>
  <c r="H157" i="7"/>
  <c r="I157" i="7"/>
  <c r="D158" i="7"/>
  <c r="E158" i="7"/>
  <c r="L158" i="7"/>
  <c r="F158" i="7"/>
  <c r="G158" i="7"/>
  <c r="H158" i="7"/>
  <c r="I158" i="7"/>
  <c r="J158" i="7"/>
  <c r="K158" i="7"/>
  <c r="D159" i="7"/>
  <c r="I159" i="7"/>
  <c r="E159" i="7"/>
  <c r="F159" i="7"/>
  <c r="G159" i="7"/>
  <c r="H159" i="7"/>
  <c r="J159" i="7"/>
  <c r="K159" i="7"/>
  <c r="L159" i="7"/>
  <c r="D160" i="7"/>
  <c r="I160" i="7"/>
  <c r="E160" i="7"/>
  <c r="G160" i="7"/>
  <c r="H160" i="7"/>
  <c r="K160" i="7"/>
  <c r="L160" i="7"/>
  <c r="D161" i="7"/>
  <c r="J161" i="7"/>
  <c r="E161" i="7"/>
  <c r="F161" i="7"/>
  <c r="H161" i="7"/>
  <c r="I161" i="7"/>
  <c r="D162" i="7"/>
  <c r="H162" i="7"/>
  <c r="E162" i="7"/>
  <c r="L162" i="7"/>
  <c r="F162" i="7"/>
  <c r="G162" i="7"/>
  <c r="I162" i="7"/>
  <c r="J162" i="7"/>
  <c r="K162" i="7"/>
  <c r="D163" i="7"/>
  <c r="I163" i="7"/>
  <c r="E163" i="7"/>
  <c r="F163" i="7"/>
  <c r="G163" i="7"/>
  <c r="H163" i="7"/>
  <c r="L163" i="7"/>
  <c r="D164" i="7"/>
  <c r="H164" i="7"/>
  <c r="E164" i="7"/>
  <c r="K164" i="7"/>
  <c r="G164" i="7"/>
  <c r="D165" i="7"/>
  <c r="F165" i="7"/>
  <c r="E165" i="7"/>
  <c r="I165" i="7"/>
  <c r="J165" i="7"/>
  <c r="D166" i="7"/>
  <c r="E166" i="7"/>
  <c r="L166" i="7"/>
  <c r="F166" i="7"/>
  <c r="H166" i="7"/>
  <c r="I166" i="7"/>
  <c r="J166" i="7"/>
  <c r="D167" i="7"/>
  <c r="I167" i="7"/>
  <c r="E167" i="7"/>
  <c r="F167" i="7"/>
  <c r="G167" i="7"/>
  <c r="H167" i="7"/>
  <c r="L167" i="7"/>
  <c r="D168" i="7"/>
  <c r="H168" i="7"/>
  <c r="E168" i="7"/>
  <c r="K168" i="7"/>
  <c r="G168" i="7"/>
  <c r="D169" i="7"/>
  <c r="F169" i="7"/>
  <c r="E169" i="7"/>
  <c r="I169" i="7"/>
  <c r="J169" i="7"/>
  <c r="D170" i="7"/>
  <c r="H170" i="7"/>
  <c r="E170" i="7"/>
  <c r="L170" i="7"/>
  <c r="F170" i="7"/>
  <c r="I170" i="7"/>
  <c r="J170" i="7"/>
  <c r="D171" i="7"/>
  <c r="I171" i="7"/>
  <c r="E171" i="7"/>
  <c r="G171" i="7"/>
  <c r="H171" i="7"/>
  <c r="J171" i="7"/>
  <c r="D172" i="7"/>
  <c r="E172" i="7"/>
  <c r="G172" i="7"/>
  <c r="D173" i="7"/>
  <c r="H173" i="7"/>
  <c r="E173" i="7"/>
  <c r="F173" i="7"/>
  <c r="I173" i="7"/>
  <c r="J173" i="7"/>
  <c r="L173" i="7"/>
  <c r="D174" i="7"/>
  <c r="E174" i="7"/>
  <c r="F174" i="7"/>
  <c r="H174" i="7"/>
  <c r="I174" i="7"/>
  <c r="J174" i="7"/>
  <c r="D175" i="7"/>
  <c r="I175" i="7"/>
  <c r="E175" i="7"/>
  <c r="G175" i="7"/>
  <c r="H175" i="7"/>
  <c r="J175" i="7"/>
  <c r="D176" i="7"/>
  <c r="E176" i="7"/>
  <c r="G176" i="7"/>
  <c r="D177" i="7"/>
  <c r="H177" i="7"/>
  <c r="E177" i="7"/>
  <c r="F177" i="7"/>
  <c r="I177" i="7"/>
  <c r="J177" i="7"/>
  <c r="L177" i="7"/>
  <c r="D178" i="7"/>
  <c r="H178" i="7"/>
  <c r="E178" i="7"/>
  <c r="F178" i="7"/>
  <c r="I178" i="7"/>
  <c r="J178" i="7"/>
  <c r="D179" i="7"/>
  <c r="I179" i="7"/>
  <c r="E179" i="7"/>
  <c r="F179" i="7"/>
  <c r="G179" i="7"/>
  <c r="H179" i="7"/>
  <c r="J179" i="7"/>
  <c r="K179" i="7"/>
  <c r="D180" i="7"/>
  <c r="E180" i="7"/>
  <c r="G180" i="7"/>
  <c r="D181" i="7"/>
  <c r="I181" i="7"/>
  <c r="E181" i="7"/>
  <c r="F181" i="7"/>
  <c r="G181" i="7"/>
  <c r="H181" i="7"/>
  <c r="L181" i="7"/>
  <c r="D182" i="7"/>
  <c r="E182" i="7"/>
  <c r="L182" i="7"/>
  <c r="F182" i="7"/>
  <c r="H182" i="7"/>
  <c r="I182" i="7"/>
  <c r="J182" i="7"/>
  <c r="D183" i="7"/>
  <c r="F183" i="7"/>
  <c r="E183" i="7"/>
  <c r="G183" i="7"/>
  <c r="K183" i="7"/>
  <c r="L183" i="7"/>
  <c r="D184" i="7"/>
  <c r="F184" i="7"/>
  <c r="E184" i="7"/>
  <c r="J184" i="7"/>
  <c r="D185" i="7"/>
  <c r="F185" i="7"/>
  <c r="E185" i="7"/>
  <c r="G185" i="7"/>
  <c r="I185" i="7"/>
  <c r="J185" i="7"/>
  <c r="D186" i="7"/>
  <c r="H186" i="7"/>
  <c r="E186" i="7"/>
  <c r="G186" i="7"/>
  <c r="L186" i="7"/>
  <c r="D187" i="7"/>
  <c r="I187" i="7"/>
  <c r="E187" i="7"/>
  <c r="F187" i="7"/>
  <c r="G187" i="7"/>
  <c r="H187" i="7"/>
  <c r="J187" i="7"/>
  <c r="K187" i="7"/>
  <c r="D188" i="7"/>
  <c r="J188" i="7"/>
  <c r="E188" i="7"/>
  <c r="G188" i="7"/>
  <c r="F188" i="7"/>
  <c r="H188" i="7"/>
  <c r="I188" i="7"/>
  <c r="K188" i="7"/>
  <c r="D189" i="7"/>
  <c r="E189" i="7"/>
  <c r="G189" i="7"/>
  <c r="D190" i="7"/>
  <c r="E190" i="7"/>
  <c r="L190" i="7"/>
  <c r="F190" i="7"/>
  <c r="G190" i="7"/>
  <c r="H190" i="7"/>
  <c r="I190" i="7"/>
  <c r="J190" i="7"/>
  <c r="D191" i="7"/>
  <c r="J191" i="7"/>
  <c r="E191" i="7"/>
  <c r="G191" i="7"/>
  <c r="H191" i="7"/>
  <c r="I191" i="7"/>
  <c r="L191" i="7"/>
  <c r="D192" i="7"/>
  <c r="F192" i="7"/>
  <c r="E192" i="7"/>
  <c r="G192" i="7"/>
  <c r="H192" i="7"/>
  <c r="J192" i="7"/>
  <c r="K192" i="7"/>
  <c r="L192" i="7"/>
  <c r="D193" i="7"/>
  <c r="H193" i="7"/>
  <c r="E193" i="7"/>
  <c r="F193" i="7"/>
  <c r="J193" i="7"/>
  <c r="D194" i="7"/>
  <c r="H194" i="7"/>
  <c r="E194" i="7"/>
  <c r="K194" i="7"/>
  <c r="G194" i="7"/>
  <c r="I194" i="7"/>
  <c r="J194" i="7"/>
  <c r="D195" i="7"/>
  <c r="I195" i="7"/>
  <c r="E195" i="7"/>
  <c r="G195" i="7"/>
  <c r="L195" i="7"/>
  <c r="D196" i="7"/>
  <c r="J196" i="7"/>
  <c r="E196" i="7"/>
  <c r="F196" i="7"/>
  <c r="G196" i="7"/>
  <c r="H196" i="7"/>
  <c r="I196" i="7"/>
  <c r="K196" i="7"/>
  <c r="D197" i="7"/>
  <c r="E197" i="7"/>
  <c r="K197" i="7"/>
  <c r="F197" i="7"/>
  <c r="H197" i="7"/>
  <c r="I197" i="7"/>
  <c r="J197" i="7"/>
  <c r="D198" i="7"/>
  <c r="E198" i="7"/>
  <c r="L198" i="7"/>
  <c r="F198" i="7"/>
  <c r="G198" i="7"/>
  <c r="H198" i="7"/>
  <c r="I198" i="7"/>
  <c r="J198" i="7"/>
  <c r="K198" i="7"/>
  <c r="D199" i="7"/>
  <c r="H199" i="7"/>
  <c r="E199" i="7"/>
  <c r="F199" i="7"/>
  <c r="G199" i="7"/>
  <c r="I199" i="7"/>
  <c r="L199" i="7"/>
  <c r="D200" i="7"/>
  <c r="F200" i="7"/>
  <c r="E200" i="7"/>
  <c r="G200" i="7"/>
  <c r="H200" i="7"/>
  <c r="I200" i="7"/>
  <c r="L200" i="7"/>
  <c r="D201" i="7"/>
  <c r="I201" i="7"/>
  <c r="E201" i="7"/>
  <c r="G201" i="7"/>
  <c r="F201" i="7"/>
  <c r="H201" i="7"/>
  <c r="J201" i="7"/>
  <c r="K201" i="7"/>
  <c r="L201" i="7"/>
  <c r="D202" i="7"/>
  <c r="H202" i="7"/>
  <c r="E202" i="7"/>
  <c r="F202" i="7"/>
  <c r="J202" i="7"/>
  <c r="D203" i="7"/>
  <c r="I203" i="7"/>
  <c r="E203" i="7"/>
  <c r="K203" i="7"/>
  <c r="G203" i="7"/>
  <c r="H203" i="7"/>
  <c r="J203" i="7"/>
  <c r="D204" i="7"/>
  <c r="J204" i="7"/>
  <c r="E204" i="7"/>
  <c r="G204" i="7"/>
  <c r="L204" i="7"/>
  <c r="D205" i="7"/>
  <c r="E205" i="7"/>
  <c r="K205" i="7"/>
  <c r="F205" i="7"/>
  <c r="G205" i="7"/>
  <c r="H205" i="7"/>
  <c r="I205" i="7"/>
  <c r="J205" i="7"/>
  <c r="D206" i="7"/>
  <c r="E206" i="7"/>
  <c r="L206" i="7"/>
  <c r="F206" i="7"/>
  <c r="G206" i="7"/>
  <c r="H206" i="7"/>
  <c r="I206" i="7"/>
  <c r="J206" i="7"/>
  <c r="D207" i="7"/>
  <c r="H207" i="7"/>
  <c r="E207" i="7"/>
  <c r="F207" i="7"/>
  <c r="G207" i="7"/>
  <c r="I207" i="7"/>
  <c r="J207" i="7"/>
  <c r="K207" i="7"/>
  <c r="L207" i="7"/>
  <c r="D208" i="7"/>
  <c r="E208" i="7"/>
  <c r="G208" i="7"/>
  <c r="D209" i="7"/>
  <c r="E209" i="7"/>
  <c r="K209" i="7"/>
  <c r="F209" i="7"/>
  <c r="G209" i="7"/>
  <c r="H209" i="7"/>
  <c r="I209" i="7"/>
  <c r="J209" i="7"/>
  <c r="D210" i="7"/>
  <c r="I210" i="7"/>
  <c r="E210" i="7"/>
  <c r="F210" i="7"/>
  <c r="G210" i="7"/>
  <c r="H210" i="7"/>
  <c r="K210" i="7"/>
  <c r="L210" i="7"/>
  <c r="D211" i="7"/>
  <c r="J211" i="7"/>
  <c r="E211" i="7"/>
  <c r="G211" i="7"/>
  <c r="H211" i="7"/>
  <c r="I211" i="7"/>
  <c r="L211" i="7"/>
  <c r="D212" i="7"/>
  <c r="E212" i="7"/>
  <c r="K212" i="7"/>
  <c r="F212" i="7"/>
  <c r="H212" i="7"/>
  <c r="I212" i="7"/>
  <c r="J212" i="7"/>
  <c r="D213" i="7"/>
  <c r="H213" i="7"/>
  <c r="E213" i="7"/>
  <c r="L213" i="7"/>
  <c r="F213" i="7"/>
  <c r="G213" i="7"/>
  <c r="I213" i="7"/>
  <c r="J213" i="7"/>
  <c r="K213" i="7"/>
  <c r="D214" i="7"/>
  <c r="F214" i="7"/>
  <c r="E214" i="7"/>
  <c r="G214" i="7"/>
  <c r="K214" i="7"/>
  <c r="L214" i="7"/>
  <c r="D215" i="7"/>
  <c r="E215" i="7"/>
  <c r="G215" i="7"/>
  <c r="L215" i="7"/>
  <c r="D216" i="7"/>
  <c r="H216" i="7"/>
  <c r="E216" i="7"/>
  <c r="F216" i="7"/>
  <c r="I216" i="7"/>
  <c r="D217" i="7"/>
  <c r="E217" i="7"/>
  <c r="K217" i="7"/>
  <c r="F217" i="7"/>
  <c r="G217" i="7"/>
  <c r="H217" i="7"/>
  <c r="I217" i="7"/>
  <c r="J217" i="7"/>
  <c r="D218" i="7"/>
  <c r="I218" i="7"/>
  <c r="E218" i="7"/>
  <c r="F218" i="7"/>
  <c r="G218" i="7"/>
  <c r="H218" i="7"/>
  <c r="K218" i="7"/>
  <c r="L218" i="7"/>
  <c r="D219" i="7"/>
  <c r="J219" i="7"/>
  <c r="E219" i="7"/>
  <c r="G219" i="7"/>
  <c r="H219" i="7"/>
  <c r="I219" i="7"/>
  <c r="L219" i="7"/>
  <c r="D220" i="7"/>
  <c r="E220" i="7"/>
  <c r="K220" i="7"/>
  <c r="F220" i="7"/>
  <c r="H220" i="7"/>
  <c r="I220" i="7"/>
  <c r="J220" i="7"/>
  <c r="D221" i="7"/>
  <c r="H221" i="7"/>
  <c r="E221" i="7"/>
  <c r="L221" i="7"/>
  <c r="F221" i="7"/>
  <c r="G221" i="7"/>
  <c r="I221" i="7"/>
  <c r="J221" i="7"/>
  <c r="K221" i="7"/>
  <c r="D222" i="7"/>
  <c r="F222" i="7"/>
  <c r="E222" i="7"/>
  <c r="G222" i="7"/>
  <c r="K222" i="7"/>
  <c r="L222" i="7"/>
  <c r="D223" i="7"/>
  <c r="E223" i="7"/>
  <c r="G223" i="7"/>
  <c r="L223" i="7"/>
  <c r="D224" i="7"/>
  <c r="H224" i="7"/>
  <c r="E224" i="7"/>
  <c r="F224" i="7"/>
  <c r="I224" i="7"/>
  <c r="D225" i="7"/>
  <c r="E225" i="7"/>
  <c r="K225" i="7"/>
  <c r="F225" i="7"/>
  <c r="G225" i="7"/>
  <c r="H225" i="7"/>
  <c r="I225" i="7"/>
  <c r="J225" i="7"/>
  <c r="D226" i="7"/>
  <c r="I226" i="7"/>
  <c r="E226" i="7"/>
  <c r="F226" i="7"/>
  <c r="G226" i="7"/>
  <c r="H226" i="7"/>
  <c r="K226" i="7"/>
  <c r="L226" i="7"/>
  <c r="D227" i="7"/>
  <c r="J227" i="7"/>
  <c r="E227" i="7"/>
  <c r="G227" i="7"/>
  <c r="H227" i="7"/>
  <c r="I227" i="7"/>
  <c r="L227" i="7"/>
  <c r="D228" i="7"/>
  <c r="E228" i="7"/>
  <c r="K228" i="7"/>
  <c r="F228" i="7"/>
  <c r="H228" i="7"/>
  <c r="I228" i="7"/>
  <c r="J228" i="7"/>
  <c r="D229" i="7"/>
  <c r="H229" i="7"/>
  <c r="E229" i="7"/>
  <c r="L229" i="7"/>
  <c r="F229" i="7"/>
  <c r="G229" i="7"/>
  <c r="I229" i="7"/>
  <c r="J229" i="7"/>
  <c r="K229" i="7"/>
  <c r="D230" i="7"/>
  <c r="E230" i="7"/>
  <c r="G230" i="7"/>
  <c r="K230" i="7"/>
  <c r="L230" i="7"/>
  <c r="D231" i="7"/>
  <c r="E231" i="7"/>
  <c r="D232" i="7"/>
  <c r="H232" i="7"/>
  <c r="E232" i="7"/>
  <c r="F232" i="7"/>
  <c r="I232" i="7"/>
  <c r="D233" i="7"/>
  <c r="E233" i="7"/>
  <c r="K233" i="7"/>
  <c r="F233" i="7"/>
  <c r="G233" i="7"/>
  <c r="H233" i="7"/>
  <c r="I233" i="7"/>
  <c r="J233" i="7"/>
  <c r="D234" i="7"/>
  <c r="I234" i="7"/>
  <c r="E234" i="7"/>
  <c r="F234" i="7"/>
  <c r="G234" i="7"/>
  <c r="H234" i="7"/>
  <c r="K234" i="7"/>
  <c r="L234" i="7"/>
  <c r="D235" i="7"/>
  <c r="J235" i="7"/>
  <c r="E235" i="7"/>
  <c r="G235" i="7"/>
  <c r="H235" i="7"/>
  <c r="I235" i="7"/>
  <c r="L235" i="7"/>
  <c r="D236" i="7"/>
  <c r="E236" i="7"/>
  <c r="K236" i="7"/>
  <c r="F236" i="7"/>
  <c r="H236" i="7"/>
  <c r="I236" i="7"/>
  <c r="J236" i="7"/>
  <c r="D237" i="7"/>
  <c r="H237" i="7"/>
  <c r="E237" i="7"/>
  <c r="L237" i="7"/>
  <c r="F237" i="7"/>
  <c r="G237" i="7"/>
  <c r="I237" i="7"/>
  <c r="J237" i="7"/>
  <c r="K237" i="7"/>
  <c r="D238" i="7"/>
  <c r="L238" i="7"/>
  <c r="E238" i="7"/>
  <c r="G238" i="7"/>
  <c r="K238" i="7"/>
  <c r="D239" i="7"/>
  <c r="E239" i="7"/>
  <c r="L239" i="7"/>
  <c r="D240" i="7"/>
  <c r="H240" i="7"/>
  <c r="E240" i="7"/>
  <c r="F240" i="7"/>
  <c r="I240" i="7"/>
  <c r="D241" i="7"/>
  <c r="E241" i="7"/>
  <c r="K241" i="7"/>
  <c r="F241" i="7"/>
  <c r="G241" i="7"/>
  <c r="H241" i="7"/>
  <c r="I241" i="7"/>
  <c r="J241" i="7"/>
  <c r="D242" i="7"/>
  <c r="I242" i="7"/>
  <c r="E242" i="7"/>
  <c r="F242" i="7"/>
  <c r="G242" i="7"/>
  <c r="H242" i="7"/>
  <c r="K242" i="7"/>
  <c r="L242" i="7"/>
  <c r="D243" i="7"/>
  <c r="J243" i="7"/>
  <c r="E243" i="7"/>
  <c r="G243" i="7"/>
  <c r="H243" i="7"/>
  <c r="I243" i="7"/>
  <c r="L243" i="7"/>
  <c r="D244" i="7"/>
  <c r="E244" i="7"/>
  <c r="K244" i="7"/>
  <c r="F244" i="7"/>
  <c r="H244" i="7"/>
  <c r="I244" i="7"/>
  <c r="J244" i="7"/>
  <c r="D245" i="7"/>
  <c r="H245" i="7"/>
  <c r="E245" i="7"/>
  <c r="L245" i="7"/>
  <c r="F245" i="7"/>
  <c r="G245" i="7"/>
  <c r="I245" i="7"/>
  <c r="J245" i="7"/>
  <c r="K245" i="7"/>
  <c r="D246" i="7"/>
  <c r="K246" i="7"/>
  <c r="E246" i="7"/>
  <c r="G246" i="7"/>
  <c r="L246" i="7"/>
  <c r="D247" i="7"/>
  <c r="E247" i="7"/>
  <c r="L247" i="7"/>
  <c r="D248" i="7"/>
  <c r="H248" i="7"/>
  <c r="E248" i="7"/>
  <c r="F248" i="7"/>
  <c r="I248" i="7"/>
  <c r="D249" i="7"/>
  <c r="E249" i="7"/>
  <c r="K249" i="7"/>
  <c r="F249" i="7"/>
  <c r="G249" i="7"/>
  <c r="H249" i="7"/>
  <c r="I249" i="7"/>
  <c r="J249" i="7"/>
  <c r="D250" i="7"/>
  <c r="I250" i="7"/>
  <c r="E250" i="7"/>
  <c r="F250" i="7"/>
  <c r="G250" i="7"/>
  <c r="H250" i="7"/>
  <c r="K250" i="7"/>
  <c r="L250" i="7"/>
  <c r="D251" i="7"/>
  <c r="J251" i="7"/>
  <c r="E251" i="7"/>
  <c r="G251" i="7"/>
  <c r="H251" i="7"/>
  <c r="I251" i="7"/>
  <c r="L251" i="7"/>
  <c r="D252" i="7"/>
  <c r="E252" i="7"/>
  <c r="K252" i="7"/>
  <c r="F252" i="7"/>
  <c r="H252" i="7"/>
  <c r="I252" i="7"/>
  <c r="J252" i="7"/>
  <c r="D253" i="7"/>
  <c r="H253" i="7"/>
  <c r="E253" i="7"/>
  <c r="L253" i="7"/>
  <c r="F253" i="7"/>
  <c r="G253" i="7"/>
  <c r="I253" i="7"/>
  <c r="J253" i="7"/>
  <c r="K253" i="7"/>
  <c r="D254" i="7"/>
  <c r="E254" i="7"/>
  <c r="G254" i="7"/>
  <c r="D255" i="7"/>
  <c r="E255" i="7"/>
  <c r="L255" i="7"/>
  <c r="H255" i="7"/>
  <c r="D256" i="7"/>
  <c r="H256" i="7"/>
  <c r="E256" i="7"/>
  <c r="F256" i="7"/>
  <c r="I256" i="7"/>
  <c r="D257" i="7"/>
  <c r="E257" i="7"/>
  <c r="K257" i="7"/>
  <c r="F257" i="7"/>
  <c r="G257" i="7"/>
  <c r="H257" i="7"/>
  <c r="I257" i="7"/>
  <c r="J257" i="7"/>
  <c r="D258" i="7"/>
  <c r="I258" i="7"/>
  <c r="E258" i="7"/>
  <c r="F258" i="7"/>
  <c r="G258" i="7"/>
  <c r="H258" i="7"/>
  <c r="K258" i="7"/>
  <c r="L258" i="7"/>
  <c r="D259" i="7"/>
  <c r="H259" i="7"/>
  <c r="E259" i="7"/>
  <c r="G259" i="7"/>
  <c r="I259" i="7"/>
  <c r="D260" i="7"/>
  <c r="E260" i="7"/>
  <c r="F260" i="7"/>
  <c r="H260" i="7"/>
  <c r="I260" i="7"/>
  <c r="J260" i="7"/>
  <c r="D261" i="7"/>
  <c r="H261" i="7"/>
  <c r="E261" i="7"/>
  <c r="L261" i="7"/>
  <c r="F261" i="7"/>
  <c r="G261" i="7"/>
  <c r="I261" i="7"/>
  <c r="J261" i="7"/>
  <c r="K261" i="7"/>
  <c r="D262" i="7"/>
  <c r="E262" i="7"/>
  <c r="G262" i="7"/>
  <c r="D263" i="7"/>
  <c r="E263" i="7"/>
  <c r="L263" i="7"/>
  <c r="H263" i="7"/>
  <c r="D264" i="7"/>
  <c r="H264" i="7"/>
  <c r="E264" i="7"/>
  <c r="F264" i="7"/>
  <c r="I264" i="7"/>
  <c r="D265" i="7"/>
  <c r="E265" i="7"/>
  <c r="K265" i="7"/>
  <c r="F265" i="7"/>
  <c r="G265" i="7"/>
  <c r="H265" i="7"/>
  <c r="I265" i="7"/>
  <c r="J265" i="7"/>
  <c r="D266" i="7"/>
  <c r="I266" i="7"/>
  <c r="E266" i="7"/>
  <c r="F266" i="7"/>
  <c r="G266" i="7"/>
  <c r="H266" i="7"/>
  <c r="K266" i="7"/>
  <c r="L266" i="7"/>
  <c r="D267" i="7"/>
  <c r="H267" i="7"/>
  <c r="E267" i="7"/>
  <c r="G267" i="7"/>
  <c r="I267" i="7"/>
  <c r="D268" i="7"/>
  <c r="E268" i="7"/>
  <c r="F268" i="7"/>
  <c r="H268" i="7"/>
  <c r="I268" i="7"/>
  <c r="J268" i="7"/>
  <c r="D269" i="7"/>
  <c r="H269" i="7"/>
  <c r="E269" i="7"/>
  <c r="L269" i="7"/>
  <c r="F269" i="7"/>
  <c r="G269" i="7"/>
  <c r="I269" i="7"/>
  <c r="J269" i="7"/>
  <c r="K269" i="7"/>
  <c r="D270" i="7"/>
  <c r="E270" i="7"/>
  <c r="G270" i="7"/>
  <c r="D271" i="7"/>
  <c r="E271" i="7"/>
  <c r="L271" i="7"/>
  <c r="H271" i="7"/>
  <c r="D272" i="7"/>
  <c r="H272" i="7"/>
  <c r="E272" i="7"/>
  <c r="F272" i="7"/>
  <c r="I272" i="7"/>
  <c r="D273" i="7"/>
  <c r="E273" i="7"/>
  <c r="K273" i="7"/>
  <c r="F273" i="7"/>
  <c r="G273" i="7"/>
  <c r="H273" i="7"/>
  <c r="I273" i="7"/>
  <c r="J273" i="7"/>
  <c r="D274" i="7"/>
  <c r="I274" i="7"/>
  <c r="E274" i="7"/>
  <c r="F274" i="7"/>
  <c r="G274" i="7"/>
  <c r="H274" i="7"/>
  <c r="K274" i="7"/>
  <c r="L274" i="7"/>
  <c r="D275" i="7"/>
  <c r="H275" i="7"/>
  <c r="E275" i="7"/>
  <c r="G275" i="7"/>
  <c r="I275" i="7"/>
  <c r="D276" i="7"/>
  <c r="E276" i="7"/>
  <c r="F276" i="7"/>
  <c r="H276" i="7"/>
  <c r="I276" i="7"/>
  <c r="J276" i="7"/>
  <c r="D277" i="7"/>
  <c r="H277" i="7"/>
  <c r="E277" i="7"/>
  <c r="L277" i="7"/>
  <c r="F277" i="7"/>
  <c r="G277" i="7"/>
  <c r="I277" i="7"/>
  <c r="J277" i="7"/>
  <c r="K277" i="7"/>
  <c r="D278" i="7"/>
  <c r="E278" i="7"/>
  <c r="G278" i="7"/>
  <c r="D279" i="7"/>
  <c r="E279" i="7"/>
  <c r="L279" i="7"/>
  <c r="H279" i="7"/>
  <c r="D280" i="7"/>
  <c r="H280" i="7"/>
  <c r="E280" i="7"/>
  <c r="F280" i="7"/>
  <c r="I280" i="7"/>
  <c r="D281" i="7"/>
  <c r="E281" i="7"/>
  <c r="K281" i="7"/>
  <c r="F281" i="7"/>
  <c r="G281" i="7"/>
  <c r="H281" i="7"/>
  <c r="I281" i="7"/>
  <c r="J281" i="7"/>
  <c r="D282" i="7"/>
  <c r="I282" i="7"/>
  <c r="E282" i="7"/>
  <c r="F282" i="7"/>
  <c r="G282" i="7"/>
  <c r="H282" i="7"/>
  <c r="K282" i="7"/>
  <c r="L282" i="7"/>
  <c r="D283" i="7"/>
  <c r="E283" i="7"/>
  <c r="G283" i="7"/>
  <c r="D284" i="7"/>
  <c r="E284" i="7"/>
  <c r="F284" i="7"/>
  <c r="H284" i="7"/>
  <c r="I284" i="7"/>
  <c r="J284" i="7"/>
  <c r="D285" i="7"/>
  <c r="H285" i="7"/>
  <c r="E285" i="7"/>
  <c r="F285" i="7"/>
  <c r="G285" i="7"/>
  <c r="I285" i="7"/>
  <c r="J285" i="7"/>
  <c r="K285" i="7"/>
  <c r="L285" i="7"/>
  <c r="D286" i="7"/>
  <c r="J286" i="7"/>
  <c r="E286" i="7"/>
  <c r="G286" i="7"/>
  <c r="K286" i="7"/>
  <c r="D287" i="7"/>
  <c r="E287" i="7"/>
  <c r="K287" i="7"/>
  <c r="H287" i="7"/>
  <c r="D288" i="7"/>
  <c r="E288" i="7"/>
  <c r="L288" i="7"/>
  <c r="F288" i="7"/>
  <c r="I288" i="7"/>
  <c r="D289" i="7"/>
  <c r="E289" i="7"/>
  <c r="F289" i="7"/>
  <c r="G289" i="7"/>
  <c r="H289" i="7"/>
  <c r="I289" i="7"/>
  <c r="J289" i="7"/>
  <c r="D290" i="7"/>
  <c r="I290" i="7"/>
  <c r="E290" i="7"/>
  <c r="F290" i="7"/>
  <c r="G290" i="7"/>
  <c r="H290" i="7"/>
  <c r="K290" i="7"/>
  <c r="L290" i="7"/>
  <c r="D291" i="7"/>
  <c r="E291" i="7"/>
  <c r="G291" i="7"/>
  <c r="L291" i="7"/>
  <c r="D292" i="7"/>
  <c r="E292" i="7"/>
  <c r="F292" i="7"/>
  <c r="H292" i="7"/>
  <c r="I292" i="7"/>
  <c r="J292" i="7"/>
  <c r="D293" i="7"/>
  <c r="H293" i="7"/>
  <c r="E293" i="7"/>
  <c r="F293" i="7"/>
  <c r="G293" i="7"/>
  <c r="I293" i="7"/>
  <c r="J293" i="7"/>
  <c r="K293" i="7"/>
  <c r="L293" i="7"/>
  <c r="D294" i="7"/>
  <c r="E294" i="7"/>
  <c r="G294" i="7"/>
  <c r="D295" i="7"/>
  <c r="H295" i="7"/>
  <c r="E295" i="7"/>
  <c r="D296" i="7"/>
  <c r="F296" i="7"/>
  <c r="E296" i="7"/>
  <c r="D297" i="7"/>
  <c r="E297" i="7"/>
  <c r="F297" i="7"/>
  <c r="H297" i="7"/>
  <c r="I297" i="7"/>
  <c r="J297" i="7"/>
  <c r="D298" i="7"/>
  <c r="I298" i="7"/>
  <c r="E298" i="7"/>
  <c r="F298" i="7"/>
  <c r="G298" i="7"/>
  <c r="H298" i="7"/>
  <c r="K298" i="7"/>
  <c r="L298" i="7"/>
  <c r="D299" i="7"/>
  <c r="E299" i="7"/>
  <c r="G299" i="7"/>
  <c r="H299" i="7"/>
  <c r="I299" i="7"/>
  <c r="L299" i="7"/>
  <c r="D300" i="7"/>
  <c r="E300" i="7"/>
  <c r="F300" i="7"/>
  <c r="H300" i="7"/>
  <c r="I300" i="7"/>
  <c r="J300" i="7"/>
  <c r="D301" i="7"/>
  <c r="H301" i="7"/>
  <c r="E301" i="7"/>
  <c r="F301" i="7"/>
  <c r="G301" i="7"/>
  <c r="I301" i="7"/>
  <c r="J301" i="7"/>
  <c r="K301" i="7"/>
  <c r="L301" i="7"/>
  <c r="D302" i="7"/>
  <c r="E302" i="7"/>
  <c r="G302" i="7"/>
  <c r="H302" i="7"/>
  <c r="J302" i="7"/>
  <c r="K302" i="7"/>
  <c r="L302" i="7"/>
  <c r="D303" i="7"/>
  <c r="E303" i="7"/>
  <c r="K303" i="7"/>
  <c r="H303" i="7"/>
  <c r="I303" i="7"/>
  <c r="L303" i="7"/>
  <c r="D304" i="7"/>
  <c r="H304" i="7"/>
  <c r="E304" i="7"/>
  <c r="F304" i="7"/>
  <c r="J304" i="7"/>
  <c r="D305" i="7"/>
  <c r="E305" i="7"/>
  <c r="L305" i="7"/>
  <c r="F305" i="7"/>
  <c r="H305" i="7"/>
  <c r="I305" i="7"/>
  <c r="J305" i="7"/>
  <c r="K305" i="7"/>
  <c r="D306" i="7"/>
  <c r="E306" i="7"/>
  <c r="F306" i="7"/>
  <c r="G306" i="7"/>
  <c r="H306" i="7"/>
  <c r="K306" i="7"/>
  <c r="L306" i="7"/>
  <c r="D307" i="7"/>
  <c r="H307" i="7"/>
  <c r="E307" i="7"/>
  <c r="G307" i="7"/>
  <c r="I307" i="7"/>
  <c r="D308" i="7"/>
  <c r="E308" i="7"/>
  <c r="F308" i="7"/>
  <c r="H308" i="7"/>
  <c r="I308" i="7"/>
  <c r="J308" i="7"/>
  <c r="D309" i="7"/>
  <c r="H309" i="7"/>
  <c r="E309" i="7"/>
  <c r="F309" i="7"/>
  <c r="G309" i="7"/>
  <c r="I309" i="7"/>
  <c r="J309" i="7"/>
  <c r="K309" i="7"/>
  <c r="L309" i="7"/>
  <c r="D310" i="7"/>
  <c r="H310" i="7"/>
  <c r="E310" i="7"/>
  <c r="G310" i="7"/>
  <c r="D311" i="7"/>
  <c r="E311" i="7"/>
  <c r="D312" i="7"/>
  <c r="H312" i="7"/>
  <c r="E312" i="7"/>
  <c r="L312" i="7"/>
  <c r="D313" i="7"/>
  <c r="E313" i="7"/>
  <c r="L313" i="7"/>
  <c r="F313" i="7"/>
  <c r="G313" i="7"/>
  <c r="H313" i="7"/>
  <c r="I313" i="7"/>
  <c r="J313" i="7"/>
  <c r="D314" i="7"/>
  <c r="F314" i="7"/>
  <c r="E314" i="7"/>
  <c r="G314" i="7"/>
  <c r="D315" i="7"/>
  <c r="E315" i="7"/>
  <c r="G315" i="7"/>
  <c r="L315" i="7"/>
  <c r="D316" i="7"/>
  <c r="E316" i="7"/>
  <c r="F316" i="7"/>
  <c r="H316" i="7"/>
  <c r="I316" i="7"/>
  <c r="J316" i="7"/>
  <c r="D317" i="7"/>
  <c r="H317" i="7"/>
  <c r="E317" i="7"/>
  <c r="F317" i="7"/>
  <c r="G317" i="7"/>
  <c r="I317" i="7"/>
  <c r="J317" i="7"/>
  <c r="K317" i="7"/>
  <c r="L317" i="7"/>
  <c r="D318" i="7"/>
  <c r="E318" i="7"/>
  <c r="G318" i="7"/>
  <c r="H318" i="7"/>
  <c r="J318" i="7"/>
  <c r="K318" i="7"/>
  <c r="L318" i="7"/>
  <c r="D319" i="7"/>
  <c r="E319" i="7"/>
  <c r="K319" i="7"/>
  <c r="H319" i="7"/>
  <c r="I319" i="7"/>
  <c r="L319" i="7"/>
  <c r="D320" i="7"/>
  <c r="H320" i="7"/>
  <c r="E320" i="7"/>
  <c r="F320" i="7"/>
  <c r="J320" i="7"/>
  <c r="D321" i="7"/>
  <c r="E321" i="7"/>
  <c r="L321" i="7"/>
  <c r="F321" i="7"/>
  <c r="H321" i="7"/>
  <c r="I321" i="7"/>
  <c r="J321" i="7"/>
  <c r="K321" i="7"/>
  <c r="D322" i="7"/>
  <c r="E322" i="7"/>
  <c r="F322" i="7"/>
  <c r="G322" i="7"/>
  <c r="H322" i="7"/>
  <c r="K322" i="7"/>
  <c r="L322" i="7"/>
  <c r="D323" i="7"/>
  <c r="H323" i="7"/>
  <c r="E323" i="7"/>
  <c r="G323" i="7"/>
  <c r="I323" i="7"/>
  <c r="D324" i="7"/>
  <c r="E324" i="7"/>
  <c r="F324" i="7"/>
  <c r="H324" i="7"/>
  <c r="I324" i="7"/>
  <c r="J324" i="7"/>
  <c r="D325" i="7"/>
  <c r="H325" i="7"/>
  <c r="E325" i="7"/>
  <c r="F325" i="7"/>
  <c r="G325" i="7"/>
  <c r="I325" i="7"/>
  <c r="J325" i="7"/>
  <c r="K325" i="7"/>
  <c r="L325" i="7"/>
  <c r="D326" i="7"/>
  <c r="H326" i="7"/>
  <c r="E326" i="7"/>
  <c r="G326" i="7"/>
  <c r="D327" i="7"/>
  <c r="E327" i="7"/>
  <c r="D328" i="7"/>
  <c r="H328" i="7"/>
  <c r="E328" i="7"/>
  <c r="L328" i="7"/>
  <c r="D329" i="7"/>
  <c r="E329" i="7"/>
  <c r="L329" i="7"/>
  <c r="F329" i="7"/>
  <c r="G329" i="7"/>
  <c r="H329" i="7"/>
  <c r="I329" i="7"/>
  <c r="J329" i="7"/>
  <c r="D330" i="7"/>
  <c r="F330" i="7"/>
  <c r="E330" i="7"/>
  <c r="G330" i="7"/>
  <c r="D331" i="7"/>
  <c r="E331" i="7"/>
  <c r="G331" i="7"/>
  <c r="L331" i="7"/>
  <c r="D332" i="7"/>
  <c r="E332" i="7"/>
  <c r="F332" i="7"/>
  <c r="H332" i="7"/>
  <c r="I332" i="7"/>
  <c r="J332" i="7"/>
  <c r="D333" i="7"/>
  <c r="H333" i="7"/>
  <c r="E333" i="7"/>
  <c r="F333" i="7"/>
  <c r="G333" i="7"/>
  <c r="I333" i="7"/>
  <c r="J333" i="7"/>
  <c r="K333" i="7"/>
  <c r="L333" i="7"/>
  <c r="D334" i="7"/>
  <c r="E334" i="7"/>
  <c r="G334" i="7"/>
  <c r="H334" i="7"/>
  <c r="J334" i="7"/>
  <c r="K334" i="7"/>
  <c r="L334" i="7"/>
  <c r="D335" i="7"/>
  <c r="E335" i="7"/>
  <c r="K335" i="7"/>
  <c r="H335" i="7"/>
  <c r="I335" i="7"/>
  <c r="L335" i="7"/>
  <c r="D336" i="7"/>
  <c r="H336" i="7"/>
  <c r="E336" i="7"/>
  <c r="F336" i="7"/>
  <c r="J336" i="7"/>
  <c r="D337" i="7"/>
  <c r="E337" i="7"/>
  <c r="L337" i="7"/>
  <c r="F337" i="7"/>
  <c r="H337" i="7"/>
  <c r="I337" i="7"/>
  <c r="J337" i="7"/>
  <c r="K337" i="7"/>
  <c r="D11" i="6"/>
  <c r="W9" i="6"/>
  <c r="D12" i="6"/>
  <c r="D13" i="6"/>
  <c r="D14" i="6"/>
  <c r="C7" i="6"/>
  <c r="W10" i="6"/>
  <c r="C11" i="6"/>
  <c r="C12" i="6"/>
  <c r="E21" i="6"/>
  <c r="F21" i="6"/>
  <c r="E23" i="6"/>
  <c r="F23" i="6"/>
  <c r="G23" i="6"/>
  <c r="I23" i="6"/>
  <c r="E24" i="6"/>
  <c r="F24" i="6"/>
  <c r="G24" i="6"/>
  <c r="I24" i="6"/>
  <c r="E25" i="6"/>
  <c r="F25" i="6"/>
  <c r="P25" i="6"/>
  <c r="E27" i="6"/>
  <c r="F27" i="6"/>
  <c r="G27" i="6"/>
  <c r="I27" i="6"/>
  <c r="E28" i="6"/>
  <c r="F28" i="6"/>
  <c r="G28" i="6"/>
  <c r="I28" i="6"/>
  <c r="E29" i="6"/>
  <c r="F29" i="6"/>
  <c r="P29" i="6"/>
  <c r="E31" i="6"/>
  <c r="F31" i="6"/>
  <c r="G31" i="6"/>
  <c r="I31" i="6"/>
  <c r="E32" i="6"/>
  <c r="F32" i="6"/>
  <c r="P32" i="6"/>
  <c r="G32" i="6"/>
  <c r="I32" i="6"/>
  <c r="E33" i="6"/>
  <c r="F33" i="6"/>
  <c r="E35" i="6"/>
  <c r="F35" i="6"/>
  <c r="G35" i="6"/>
  <c r="E36" i="6"/>
  <c r="F36" i="6"/>
  <c r="E37" i="6"/>
  <c r="F37" i="6"/>
  <c r="E39" i="6"/>
  <c r="F39" i="6"/>
  <c r="G39" i="6"/>
  <c r="N39" i="6"/>
  <c r="E40" i="6"/>
  <c r="F40" i="6"/>
  <c r="G40" i="6"/>
  <c r="N40" i="6"/>
  <c r="E41" i="6"/>
  <c r="F41" i="6"/>
  <c r="P41" i="6"/>
  <c r="S41" i="6"/>
  <c r="U41" i="6"/>
  <c r="G41" i="6"/>
  <c r="I41" i="6"/>
  <c r="E43" i="6"/>
  <c r="F43" i="6"/>
  <c r="G43" i="6"/>
  <c r="I43" i="6"/>
  <c r="E44" i="6"/>
  <c r="F44" i="6"/>
  <c r="P44" i="6"/>
  <c r="S44" i="6"/>
  <c r="U44" i="6"/>
  <c r="G44" i="6"/>
  <c r="I44" i="6"/>
  <c r="E45" i="6"/>
  <c r="F45" i="6"/>
  <c r="E47" i="6"/>
  <c r="F47" i="6"/>
  <c r="G47" i="6"/>
  <c r="I47" i="6"/>
  <c r="E48" i="6"/>
  <c r="F48" i="6"/>
  <c r="E49" i="6"/>
  <c r="F49" i="6"/>
  <c r="E51" i="6"/>
  <c r="F51" i="6"/>
  <c r="G51" i="6"/>
  <c r="N51" i="6"/>
  <c r="E52" i="6"/>
  <c r="F52" i="6"/>
  <c r="E53" i="6"/>
  <c r="F53" i="6"/>
  <c r="P53" i="6"/>
  <c r="G53" i="6"/>
  <c r="E55" i="6"/>
  <c r="F55" i="6"/>
  <c r="G55" i="6"/>
  <c r="C16" i="6"/>
  <c r="D18" i="6"/>
  <c r="C17" i="6"/>
  <c r="W19" i="6"/>
  <c r="Q21" i="6"/>
  <c r="Q22" i="6"/>
  <c r="W22" i="6"/>
  <c r="Q23" i="6"/>
  <c r="Q24" i="6"/>
  <c r="Q25" i="6"/>
  <c r="Q26" i="6"/>
  <c r="Q27" i="6"/>
  <c r="Q28" i="6"/>
  <c r="Q29" i="6"/>
  <c r="Q30" i="6"/>
  <c r="Q31" i="6"/>
  <c r="Q32" i="6"/>
  <c r="Q33" i="6"/>
  <c r="Q34" i="6"/>
  <c r="Q35" i="6"/>
  <c r="Q36" i="6"/>
  <c r="Q37" i="6"/>
  <c r="Q38" i="6"/>
  <c r="Q39" i="6"/>
  <c r="Q40" i="6"/>
  <c r="Q41" i="6"/>
  <c r="Q42" i="6"/>
  <c r="Q43" i="6"/>
  <c r="Q44" i="6"/>
  <c r="Q45" i="6"/>
  <c r="Q46" i="6"/>
  <c r="Q47" i="6"/>
  <c r="Q48" i="6"/>
  <c r="Q49" i="6"/>
  <c r="Q50" i="6"/>
  <c r="Q51" i="6"/>
  <c r="Q52" i="6"/>
  <c r="Q53" i="6"/>
  <c r="Q54" i="6"/>
  <c r="N55" i="6"/>
  <c r="Q55" i="6"/>
  <c r="A9" i="5"/>
  <c r="C9" i="5" s="1"/>
  <c r="H16" i="5"/>
  <c r="H15" i="5"/>
  <c r="D21" i="5"/>
  <c r="J21" i="5" s="1"/>
  <c r="D22" i="5"/>
  <c r="L22" i="5" s="1"/>
  <c r="D23" i="5"/>
  <c r="H23" i="5" s="1"/>
  <c r="D24" i="5"/>
  <c r="D25" i="5"/>
  <c r="F25" i="5" s="1"/>
  <c r="D26" i="5"/>
  <c r="K26" i="5" s="1"/>
  <c r="D27" i="5"/>
  <c r="K27" i="5" s="1"/>
  <c r="D28" i="5"/>
  <c r="H28" i="5" s="1"/>
  <c r="D29" i="5"/>
  <c r="J29" i="5" s="1"/>
  <c r="D30" i="5"/>
  <c r="J30" i="5" s="1"/>
  <c r="D31" i="5"/>
  <c r="D32" i="5"/>
  <c r="H32" i="5" s="1"/>
  <c r="D33" i="5"/>
  <c r="F33" i="5" s="1"/>
  <c r="D34" i="5"/>
  <c r="H34" i="5" s="1"/>
  <c r="D35" i="5"/>
  <c r="H35" i="5" s="1"/>
  <c r="D36" i="5"/>
  <c r="H36" i="5" s="1"/>
  <c r="D37" i="5"/>
  <c r="D38" i="5"/>
  <c r="D39" i="5"/>
  <c r="H39" i="5" s="1"/>
  <c r="D40" i="5"/>
  <c r="F40" i="5" s="1"/>
  <c r="I40" i="5"/>
  <c r="J16" i="5"/>
  <c r="J15" i="5"/>
  <c r="I16" i="5"/>
  <c r="I15" i="5"/>
  <c r="I32" i="5"/>
  <c r="I39" i="5"/>
  <c r="F16" i="5"/>
  <c r="F15" i="5"/>
  <c r="F21" i="5"/>
  <c r="F29" i="5"/>
  <c r="F36" i="5"/>
  <c r="G16" i="5"/>
  <c r="G15" i="5"/>
  <c r="G12" i="5"/>
  <c r="E21" i="5"/>
  <c r="G21" i="5"/>
  <c r="E22" i="5"/>
  <c r="G22" i="5"/>
  <c r="E23" i="5"/>
  <c r="G23" i="5"/>
  <c r="E24" i="5"/>
  <c r="E25" i="5"/>
  <c r="G25" i="5"/>
  <c r="E26" i="5"/>
  <c r="E27" i="5"/>
  <c r="G27" i="5"/>
  <c r="E28" i="5"/>
  <c r="E29" i="5"/>
  <c r="G29" i="5"/>
  <c r="E30" i="5"/>
  <c r="G30" i="5"/>
  <c r="E31" i="5"/>
  <c r="G31" i="5"/>
  <c r="E32" i="5"/>
  <c r="E33" i="5"/>
  <c r="G33" i="5"/>
  <c r="E34" i="5"/>
  <c r="E35" i="5"/>
  <c r="G35" i="5"/>
  <c r="E36" i="5"/>
  <c r="E37" i="5"/>
  <c r="G37" i="5"/>
  <c r="E38" i="5"/>
  <c r="G38" i="5"/>
  <c r="E39" i="5"/>
  <c r="G39" i="5"/>
  <c r="E40" i="5"/>
  <c r="K16" i="5"/>
  <c r="K15" i="5"/>
  <c r="K39" i="5"/>
  <c r="L16" i="5"/>
  <c r="L15" i="5"/>
  <c r="C16" i="5"/>
  <c r="C15" i="5"/>
  <c r="C12" i="5"/>
  <c r="N16" i="5"/>
  <c r="N15" i="5"/>
  <c r="O16" i="5"/>
  <c r="O15" i="5"/>
  <c r="G4" i="5"/>
  <c r="P16" i="5"/>
  <c r="P15" i="5"/>
  <c r="G5" i="5"/>
  <c r="Q16" i="5"/>
  <c r="Q15" i="5"/>
  <c r="Q12" i="5"/>
  <c r="G6" i="5"/>
  <c r="G7" i="5"/>
  <c r="E16" i="5"/>
  <c r="E15" i="5"/>
  <c r="M16" i="5"/>
  <c r="M15" i="5"/>
  <c r="B10" i="5"/>
  <c r="D16" i="5"/>
  <c r="D15" i="5"/>
  <c r="D41" i="5"/>
  <c r="H41" i="5" s="1"/>
  <c r="E41" i="5"/>
  <c r="D42" i="5"/>
  <c r="I42" i="5" s="1"/>
  <c r="E42" i="5"/>
  <c r="G42" i="5"/>
  <c r="D43" i="5"/>
  <c r="J43" i="5" s="1"/>
  <c r="E43" i="5"/>
  <c r="G43" i="5"/>
  <c r="D44" i="5"/>
  <c r="F44" i="5" s="1"/>
  <c r="E44" i="5"/>
  <c r="G44" i="5"/>
  <c r="D45" i="5"/>
  <c r="L45" i="5" s="1"/>
  <c r="E45" i="5"/>
  <c r="D46" i="5"/>
  <c r="F46" i="5" s="1"/>
  <c r="E46" i="5"/>
  <c r="G46" i="5"/>
  <c r="D47" i="5"/>
  <c r="L47" i="5" s="1"/>
  <c r="E47" i="5"/>
  <c r="G47" i="5"/>
  <c r="D48" i="5"/>
  <c r="L48" i="5" s="1"/>
  <c r="E48" i="5"/>
  <c r="G48" i="5"/>
  <c r="D49" i="5"/>
  <c r="E49" i="5"/>
  <c r="D50" i="5"/>
  <c r="I50" i="5" s="1"/>
  <c r="E50" i="5"/>
  <c r="G50" i="5"/>
  <c r="D51" i="5"/>
  <c r="F51" i="5" s="1"/>
  <c r="E51" i="5"/>
  <c r="G51" i="5"/>
  <c r="D52" i="5"/>
  <c r="K52" i="5" s="1"/>
  <c r="E52" i="5"/>
  <c r="G52" i="5"/>
  <c r="D53" i="5"/>
  <c r="F53" i="5" s="1"/>
  <c r="E53" i="5"/>
  <c r="D54" i="5"/>
  <c r="F54" i="5" s="1"/>
  <c r="E54" i="5"/>
  <c r="G54" i="5"/>
  <c r="D55" i="5"/>
  <c r="E55" i="5"/>
  <c r="G55" i="5"/>
  <c r="D56" i="5"/>
  <c r="I56" i="5" s="1"/>
  <c r="E56" i="5"/>
  <c r="D57" i="5"/>
  <c r="H57" i="5" s="1"/>
  <c r="E57" i="5"/>
  <c r="D58" i="5"/>
  <c r="I58" i="5" s="1"/>
  <c r="E58" i="5"/>
  <c r="G58" i="5"/>
  <c r="D59" i="5"/>
  <c r="E59" i="5"/>
  <c r="G59" i="5"/>
  <c r="D60" i="5"/>
  <c r="H60" i="5" s="1"/>
  <c r="E60" i="5"/>
  <c r="G60" i="5"/>
  <c r="D61" i="5"/>
  <c r="E61" i="5"/>
  <c r="D62" i="5"/>
  <c r="I62" i="5" s="1"/>
  <c r="E62" i="5"/>
  <c r="G62" i="5"/>
  <c r="D63" i="5"/>
  <c r="E63" i="5"/>
  <c r="G63" i="5"/>
  <c r="D64" i="5"/>
  <c r="E64" i="5"/>
  <c r="D65" i="5"/>
  <c r="F65" i="5" s="1"/>
  <c r="E65" i="5"/>
  <c r="D66" i="5"/>
  <c r="F66" i="5" s="1"/>
  <c r="E66" i="5"/>
  <c r="G66" i="5"/>
  <c r="D67" i="5"/>
  <c r="J67" i="5" s="1"/>
  <c r="E67" i="5"/>
  <c r="G67" i="5"/>
  <c r="D68" i="5"/>
  <c r="F68" i="5" s="1"/>
  <c r="E68" i="5"/>
  <c r="G68" i="5"/>
  <c r="D69" i="5"/>
  <c r="E69" i="5"/>
  <c r="D70" i="5"/>
  <c r="H70" i="5" s="1"/>
  <c r="E70" i="5"/>
  <c r="G70" i="5"/>
  <c r="D71" i="5"/>
  <c r="F71" i="5" s="1"/>
  <c r="E71" i="5"/>
  <c r="G71" i="5"/>
  <c r="D72" i="5"/>
  <c r="K72" i="5" s="1"/>
  <c r="E72" i="5"/>
  <c r="D73" i="5"/>
  <c r="J73" i="5" s="1"/>
  <c r="E73" i="5"/>
  <c r="D74" i="5"/>
  <c r="F74" i="5" s="1"/>
  <c r="E74" i="5"/>
  <c r="G74" i="5"/>
  <c r="D75" i="5"/>
  <c r="K75" i="5" s="1"/>
  <c r="E75" i="5"/>
  <c r="G75" i="5"/>
  <c r="I75" i="5"/>
  <c r="D76" i="5"/>
  <c r="F76" i="5" s="1"/>
  <c r="E76" i="5"/>
  <c r="G76" i="5"/>
  <c r="D77" i="5"/>
  <c r="E77" i="5"/>
  <c r="D78" i="5"/>
  <c r="K78" i="5" s="1"/>
  <c r="E78" i="5"/>
  <c r="G78" i="5"/>
  <c r="D79" i="5"/>
  <c r="H79" i="5" s="1"/>
  <c r="E79" i="5"/>
  <c r="G79" i="5"/>
  <c r="D80" i="5"/>
  <c r="L80" i="5" s="1"/>
  <c r="E80" i="5"/>
  <c r="D81" i="5"/>
  <c r="E81" i="5"/>
  <c r="D82" i="5"/>
  <c r="F82" i="5" s="1"/>
  <c r="E82" i="5"/>
  <c r="D83" i="5"/>
  <c r="I83" i="5" s="1"/>
  <c r="E83" i="5"/>
  <c r="G83" i="5"/>
  <c r="D84" i="5"/>
  <c r="L84" i="5" s="1"/>
  <c r="E84" i="5"/>
  <c r="G84" i="5"/>
  <c r="D85" i="5"/>
  <c r="E85" i="5"/>
  <c r="L85" i="5"/>
  <c r="F85" i="5"/>
  <c r="H85" i="5"/>
  <c r="I85" i="5"/>
  <c r="J85" i="5"/>
  <c r="D86" i="5"/>
  <c r="H86" i="5"/>
  <c r="E86" i="5"/>
  <c r="F86" i="5"/>
  <c r="G86" i="5"/>
  <c r="I86" i="5"/>
  <c r="J86" i="5"/>
  <c r="K86" i="5"/>
  <c r="L86" i="5"/>
  <c r="D87" i="5"/>
  <c r="J87" i="5"/>
  <c r="E87" i="5"/>
  <c r="G87" i="5"/>
  <c r="L87" i="5"/>
  <c r="D88" i="5"/>
  <c r="E88" i="5"/>
  <c r="K88" i="5"/>
  <c r="L88" i="5"/>
  <c r="D89" i="5"/>
  <c r="E89" i="5"/>
  <c r="F89" i="5"/>
  <c r="L89" i="5"/>
  <c r="D90" i="5"/>
  <c r="I90" i="5"/>
  <c r="E90" i="5"/>
  <c r="F90" i="5"/>
  <c r="G90" i="5"/>
  <c r="H90" i="5"/>
  <c r="J90" i="5"/>
  <c r="D91" i="5"/>
  <c r="J91" i="5"/>
  <c r="E91" i="5"/>
  <c r="F91" i="5"/>
  <c r="G91" i="5"/>
  <c r="H91" i="5"/>
  <c r="I91" i="5"/>
  <c r="K91" i="5"/>
  <c r="D92" i="5"/>
  <c r="F92" i="5"/>
  <c r="E92" i="5"/>
  <c r="K92" i="5"/>
  <c r="G92" i="5"/>
  <c r="H92" i="5"/>
  <c r="I92" i="5"/>
  <c r="L92" i="5"/>
  <c r="D93" i="5"/>
  <c r="E93" i="5"/>
  <c r="L93" i="5"/>
  <c r="F93" i="5"/>
  <c r="H93" i="5"/>
  <c r="I93" i="5"/>
  <c r="J93" i="5"/>
  <c r="D94" i="5"/>
  <c r="H94" i="5"/>
  <c r="E94" i="5"/>
  <c r="F94" i="5"/>
  <c r="G94" i="5"/>
  <c r="I94" i="5"/>
  <c r="J94" i="5"/>
  <c r="K94" i="5"/>
  <c r="L94" i="5"/>
  <c r="D95" i="5"/>
  <c r="E95" i="5"/>
  <c r="G95" i="5"/>
  <c r="D96" i="5"/>
  <c r="E96" i="5"/>
  <c r="D97" i="5"/>
  <c r="F97" i="5"/>
  <c r="E97" i="5"/>
  <c r="D98" i="5"/>
  <c r="I98" i="5"/>
  <c r="E98" i="5"/>
  <c r="F98" i="5"/>
  <c r="H98" i="5"/>
  <c r="J98" i="5"/>
  <c r="D99" i="5"/>
  <c r="J99" i="5"/>
  <c r="E99" i="5"/>
  <c r="F99" i="5"/>
  <c r="G99" i="5"/>
  <c r="H99" i="5"/>
  <c r="I99" i="5"/>
  <c r="K99" i="5"/>
  <c r="D100" i="5"/>
  <c r="H100" i="5"/>
  <c r="E100" i="5"/>
  <c r="K100" i="5"/>
  <c r="G100" i="5"/>
  <c r="I100" i="5"/>
  <c r="L100" i="5"/>
  <c r="D101" i="5"/>
  <c r="E101" i="5"/>
  <c r="F101" i="5"/>
  <c r="H101" i="5"/>
  <c r="I101" i="5"/>
  <c r="J101" i="5"/>
  <c r="D102" i="5"/>
  <c r="H102" i="5"/>
  <c r="E102" i="5"/>
  <c r="F102" i="5"/>
  <c r="G102" i="5"/>
  <c r="I102" i="5"/>
  <c r="J102" i="5"/>
  <c r="K102" i="5"/>
  <c r="L102" i="5"/>
  <c r="D103" i="5"/>
  <c r="E103" i="5"/>
  <c r="G103" i="5"/>
  <c r="J103" i="5"/>
  <c r="K103" i="5"/>
  <c r="L103" i="5"/>
  <c r="D104" i="5"/>
  <c r="E104" i="5"/>
  <c r="H104" i="5"/>
  <c r="K104" i="5"/>
  <c r="L104" i="5"/>
  <c r="D105" i="5"/>
  <c r="E105" i="5"/>
  <c r="D106" i="5"/>
  <c r="I106" i="5"/>
  <c r="E106" i="5"/>
  <c r="F106" i="5"/>
  <c r="G106" i="5"/>
  <c r="H106" i="5"/>
  <c r="J106" i="5"/>
  <c r="D107" i="5"/>
  <c r="J107" i="5"/>
  <c r="E107" i="5"/>
  <c r="F107" i="5"/>
  <c r="G107" i="5"/>
  <c r="H107" i="5"/>
  <c r="I107" i="5"/>
  <c r="K107" i="5"/>
  <c r="D108" i="5"/>
  <c r="L108" i="5"/>
  <c r="E108" i="5"/>
  <c r="G108" i="5"/>
  <c r="H108" i="5"/>
  <c r="I108" i="5"/>
  <c r="D109" i="5"/>
  <c r="E109" i="5"/>
  <c r="F109" i="5"/>
  <c r="H109" i="5"/>
  <c r="I109" i="5"/>
  <c r="J109" i="5"/>
  <c r="D110" i="5"/>
  <c r="H110" i="5"/>
  <c r="E110" i="5"/>
  <c r="F110" i="5"/>
  <c r="G110" i="5"/>
  <c r="I110" i="5"/>
  <c r="J110" i="5"/>
  <c r="K110" i="5"/>
  <c r="L110" i="5"/>
  <c r="D111" i="5"/>
  <c r="E111" i="5"/>
  <c r="G111" i="5"/>
  <c r="J111" i="5"/>
  <c r="K111" i="5"/>
  <c r="L111" i="5"/>
  <c r="D112" i="5"/>
  <c r="E112" i="5"/>
  <c r="L112" i="5"/>
  <c r="H112" i="5"/>
  <c r="K112" i="5"/>
  <c r="D113" i="5"/>
  <c r="E113" i="5"/>
  <c r="F113" i="5"/>
  <c r="I113" i="5"/>
  <c r="L113" i="5"/>
  <c r="D114" i="5"/>
  <c r="I114" i="5"/>
  <c r="E114" i="5"/>
  <c r="F114" i="5"/>
  <c r="G114" i="5"/>
  <c r="H114" i="5"/>
  <c r="J114" i="5"/>
  <c r="D115" i="5"/>
  <c r="J115" i="5"/>
  <c r="E115" i="5"/>
  <c r="F115" i="5"/>
  <c r="G115" i="5"/>
  <c r="H115" i="5"/>
  <c r="I115" i="5"/>
  <c r="K115" i="5"/>
  <c r="D116" i="5"/>
  <c r="F116" i="5"/>
  <c r="E116" i="5"/>
  <c r="K116" i="5"/>
  <c r="G116" i="5"/>
  <c r="J116" i="5"/>
  <c r="L116" i="5"/>
  <c r="D117" i="5"/>
  <c r="E117" i="5"/>
  <c r="F117" i="5"/>
  <c r="H117" i="5"/>
  <c r="I117" i="5"/>
  <c r="J117" i="5"/>
  <c r="K117" i="5"/>
  <c r="D118" i="5"/>
  <c r="H118" i="5"/>
  <c r="E118" i="5"/>
  <c r="G118" i="5"/>
  <c r="I118" i="5"/>
  <c r="D119" i="5"/>
  <c r="J119" i="5"/>
  <c r="E119" i="5"/>
  <c r="D120" i="5"/>
  <c r="E120" i="5"/>
  <c r="D121" i="5"/>
  <c r="E121" i="5"/>
  <c r="F121" i="5"/>
  <c r="G121" i="5"/>
  <c r="I121" i="5"/>
  <c r="L121" i="5"/>
  <c r="D122" i="5"/>
  <c r="I122" i="5"/>
  <c r="E122" i="5"/>
  <c r="F122" i="5"/>
  <c r="H122" i="5"/>
  <c r="J122" i="5"/>
  <c r="D123" i="5"/>
  <c r="J123" i="5"/>
  <c r="E123" i="5"/>
  <c r="F123" i="5"/>
  <c r="G123" i="5"/>
  <c r="H123" i="5"/>
  <c r="I123" i="5"/>
  <c r="K123" i="5"/>
  <c r="D124" i="5"/>
  <c r="F124" i="5"/>
  <c r="E124" i="5"/>
  <c r="G124" i="5"/>
  <c r="H124" i="5"/>
  <c r="I124" i="5"/>
  <c r="J124" i="5"/>
  <c r="L124" i="5"/>
  <c r="D125" i="5"/>
  <c r="E125" i="5"/>
  <c r="F125" i="5"/>
  <c r="H125" i="5"/>
  <c r="I125" i="5"/>
  <c r="J125" i="5"/>
  <c r="D126" i="5"/>
  <c r="H126" i="5"/>
  <c r="E126" i="5"/>
  <c r="G126" i="5"/>
  <c r="D127" i="5"/>
  <c r="E127" i="5"/>
  <c r="G127" i="5"/>
  <c r="I127" i="5"/>
  <c r="J127" i="5"/>
  <c r="K127" i="5"/>
  <c r="L127" i="5"/>
  <c r="D128" i="5"/>
  <c r="I128" i="5"/>
  <c r="E128" i="5"/>
  <c r="G128" i="5"/>
  <c r="F128" i="5"/>
  <c r="H128" i="5"/>
  <c r="D129" i="5"/>
  <c r="E129" i="5"/>
  <c r="G129" i="5"/>
  <c r="D130" i="5"/>
  <c r="I130" i="5"/>
  <c r="E130" i="5"/>
  <c r="K130" i="5"/>
  <c r="F130" i="5"/>
  <c r="H130" i="5"/>
  <c r="J130" i="5"/>
  <c r="D131" i="5"/>
  <c r="J131" i="5"/>
  <c r="E131" i="5"/>
  <c r="F131" i="5"/>
  <c r="H131" i="5"/>
  <c r="I131" i="5"/>
  <c r="D132" i="5"/>
  <c r="J132" i="5"/>
  <c r="E132" i="5"/>
  <c r="K132" i="5"/>
  <c r="F132" i="5"/>
  <c r="G132" i="5"/>
  <c r="H132" i="5"/>
  <c r="I132" i="5"/>
  <c r="D133" i="5"/>
  <c r="E133" i="5"/>
  <c r="L133" i="5"/>
  <c r="F133" i="5"/>
  <c r="G133" i="5"/>
  <c r="H133" i="5"/>
  <c r="I133" i="5"/>
  <c r="J133" i="5"/>
  <c r="K133" i="5"/>
  <c r="D134" i="5"/>
  <c r="J134" i="5"/>
  <c r="E134" i="5"/>
  <c r="F134" i="5"/>
  <c r="G134" i="5"/>
  <c r="K134" i="5"/>
  <c r="L134" i="5"/>
  <c r="D135" i="5"/>
  <c r="E135" i="5"/>
  <c r="G135" i="5"/>
  <c r="I135" i="5"/>
  <c r="J135" i="5"/>
  <c r="K135" i="5"/>
  <c r="L135" i="5"/>
  <c r="D136" i="5"/>
  <c r="I136" i="5"/>
  <c r="E136" i="5"/>
  <c r="G136" i="5"/>
  <c r="F136" i="5"/>
  <c r="H136" i="5"/>
  <c r="D137" i="5"/>
  <c r="E137" i="5"/>
  <c r="G137" i="5"/>
  <c r="D138" i="5"/>
  <c r="I138" i="5"/>
  <c r="E138" i="5"/>
  <c r="K138" i="5"/>
  <c r="F138" i="5"/>
  <c r="H138" i="5"/>
  <c r="J138" i="5"/>
  <c r="D139" i="5"/>
  <c r="J139" i="5"/>
  <c r="E139" i="5"/>
  <c r="F139" i="5"/>
  <c r="H139" i="5"/>
  <c r="I139" i="5"/>
  <c r="D140" i="5"/>
  <c r="J140" i="5"/>
  <c r="E140" i="5"/>
  <c r="K140" i="5"/>
  <c r="F140" i="5"/>
  <c r="G140" i="5"/>
  <c r="H140" i="5"/>
  <c r="I140" i="5"/>
  <c r="D141" i="5"/>
  <c r="E141" i="5"/>
  <c r="L141" i="5"/>
  <c r="F141" i="5"/>
  <c r="G141" i="5"/>
  <c r="H141" i="5"/>
  <c r="I141" i="5"/>
  <c r="J141" i="5"/>
  <c r="K141" i="5"/>
  <c r="D142" i="5"/>
  <c r="J142" i="5"/>
  <c r="E142" i="5"/>
  <c r="F142" i="5"/>
  <c r="G142" i="5"/>
  <c r="K142" i="5"/>
  <c r="L142" i="5"/>
  <c r="D143" i="5"/>
  <c r="E143" i="5"/>
  <c r="G143" i="5"/>
  <c r="I143" i="5"/>
  <c r="J143" i="5"/>
  <c r="K143" i="5"/>
  <c r="L143" i="5"/>
  <c r="D144" i="5"/>
  <c r="I144" i="5"/>
  <c r="E144" i="5"/>
  <c r="G144" i="5"/>
  <c r="F144" i="5"/>
  <c r="H144" i="5"/>
  <c r="D145" i="5"/>
  <c r="E145" i="5"/>
  <c r="G145" i="5"/>
  <c r="D146" i="5"/>
  <c r="I146" i="5"/>
  <c r="E146" i="5"/>
  <c r="K146" i="5"/>
  <c r="F146" i="5"/>
  <c r="H146" i="5"/>
  <c r="J146" i="5"/>
  <c r="D147" i="5"/>
  <c r="J147" i="5"/>
  <c r="E147" i="5"/>
  <c r="F147" i="5"/>
  <c r="H147" i="5"/>
  <c r="I147" i="5"/>
  <c r="D148" i="5"/>
  <c r="J148" i="5"/>
  <c r="E148" i="5"/>
  <c r="K148" i="5"/>
  <c r="F148" i="5"/>
  <c r="G148" i="5"/>
  <c r="H148" i="5"/>
  <c r="I148" i="5"/>
  <c r="D149" i="5"/>
  <c r="E149" i="5"/>
  <c r="L149" i="5"/>
  <c r="F149" i="5"/>
  <c r="G149" i="5"/>
  <c r="H149" i="5"/>
  <c r="I149" i="5"/>
  <c r="J149" i="5"/>
  <c r="K149" i="5"/>
  <c r="D150" i="5"/>
  <c r="J150" i="5"/>
  <c r="E150" i="5"/>
  <c r="F150" i="5"/>
  <c r="G150" i="5"/>
  <c r="K150" i="5"/>
  <c r="L150" i="5"/>
  <c r="D151" i="5"/>
  <c r="E151" i="5"/>
  <c r="G151" i="5"/>
  <c r="I151" i="5"/>
  <c r="J151" i="5"/>
  <c r="K151" i="5"/>
  <c r="L151" i="5"/>
  <c r="D152" i="5"/>
  <c r="I152" i="5"/>
  <c r="E152" i="5"/>
  <c r="G152" i="5"/>
  <c r="F152" i="5"/>
  <c r="H152" i="5"/>
  <c r="D153" i="5"/>
  <c r="E153" i="5"/>
  <c r="G153" i="5"/>
  <c r="D154" i="5"/>
  <c r="I154" i="5"/>
  <c r="E154" i="5"/>
  <c r="K154" i="5"/>
  <c r="F154" i="5"/>
  <c r="H154" i="5"/>
  <c r="J154" i="5"/>
  <c r="D155" i="5"/>
  <c r="J155" i="5"/>
  <c r="E155" i="5"/>
  <c r="I155" i="5"/>
  <c r="D156" i="5"/>
  <c r="J156" i="5"/>
  <c r="E156" i="5"/>
  <c r="F156" i="5"/>
  <c r="G156" i="5"/>
  <c r="K156" i="5"/>
  <c r="L156" i="5"/>
  <c r="D157" i="5"/>
  <c r="F157" i="5"/>
  <c r="E157" i="5"/>
  <c r="K157" i="5"/>
  <c r="G157" i="5"/>
  <c r="H157" i="5"/>
  <c r="L157" i="5"/>
  <c r="D158" i="5"/>
  <c r="J158" i="5"/>
  <c r="E158" i="5"/>
  <c r="L158" i="5"/>
  <c r="F158" i="5"/>
  <c r="H158" i="5"/>
  <c r="I158" i="5"/>
  <c r="D159" i="5"/>
  <c r="E159" i="5"/>
  <c r="K159" i="5"/>
  <c r="F159" i="5"/>
  <c r="G159" i="5"/>
  <c r="H159" i="5"/>
  <c r="I159" i="5"/>
  <c r="J159" i="5"/>
  <c r="D160" i="5"/>
  <c r="E160" i="5"/>
  <c r="F160" i="5"/>
  <c r="G160" i="5"/>
  <c r="H160" i="5"/>
  <c r="I160" i="5"/>
  <c r="J160" i="5"/>
  <c r="K160" i="5"/>
  <c r="L160" i="5"/>
  <c r="D161" i="5"/>
  <c r="E161" i="5"/>
  <c r="G161" i="5"/>
  <c r="L161" i="5"/>
  <c r="D162" i="5"/>
  <c r="H162" i="5"/>
  <c r="E162" i="5"/>
  <c r="D163" i="5"/>
  <c r="H163" i="5"/>
  <c r="E163" i="5"/>
  <c r="K163" i="5"/>
  <c r="F163" i="5"/>
  <c r="I163" i="5"/>
  <c r="J163" i="5"/>
  <c r="D164" i="5"/>
  <c r="J164" i="5"/>
  <c r="E164" i="5"/>
  <c r="F164" i="5"/>
  <c r="G164" i="5"/>
  <c r="K164" i="5"/>
  <c r="L164" i="5"/>
  <c r="D165" i="5"/>
  <c r="F165" i="5"/>
  <c r="E165" i="5"/>
  <c r="K165" i="5"/>
  <c r="H165" i="5"/>
  <c r="L165" i="5"/>
  <c r="D166" i="5"/>
  <c r="J166" i="5"/>
  <c r="E166" i="5"/>
  <c r="L166" i="5"/>
  <c r="F166" i="5"/>
  <c r="H166" i="5"/>
  <c r="I166" i="5"/>
  <c r="D167" i="5"/>
  <c r="E167" i="5"/>
  <c r="K167" i="5"/>
  <c r="F167" i="5"/>
  <c r="G167" i="5"/>
  <c r="H167" i="5"/>
  <c r="I167" i="5"/>
  <c r="J167" i="5"/>
  <c r="D168" i="5"/>
  <c r="E168" i="5"/>
  <c r="F168" i="5"/>
  <c r="G168" i="5"/>
  <c r="H168" i="5"/>
  <c r="I168" i="5"/>
  <c r="J168" i="5"/>
  <c r="K168" i="5"/>
  <c r="L168" i="5"/>
  <c r="D169" i="5"/>
  <c r="E169" i="5"/>
  <c r="G169" i="5"/>
  <c r="L169" i="5"/>
  <c r="D170" i="5"/>
  <c r="H170" i="5"/>
  <c r="E170" i="5"/>
  <c r="I170" i="5"/>
  <c r="J170" i="5"/>
  <c r="D171" i="5"/>
  <c r="H171" i="5"/>
  <c r="E171" i="5"/>
  <c r="L171" i="5"/>
  <c r="F171" i="5"/>
  <c r="I171" i="5"/>
  <c r="J171" i="5"/>
  <c r="K171" i="5"/>
  <c r="D172" i="5"/>
  <c r="J172" i="5"/>
  <c r="E172" i="5"/>
  <c r="G172" i="5"/>
  <c r="L172" i="5"/>
  <c r="D173" i="5"/>
  <c r="F173" i="5"/>
  <c r="E173" i="5"/>
  <c r="K173" i="5"/>
  <c r="H173" i="5"/>
  <c r="D174" i="5"/>
  <c r="J174" i="5"/>
  <c r="E174" i="5"/>
  <c r="L174" i="5"/>
  <c r="F174" i="5"/>
  <c r="H174" i="5"/>
  <c r="I174" i="5"/>
  <c r="D175" i="5"/>
  <c r="E175" i="5"/>
  <c r="K175" i="5"/>
  <c r="F175" i="5"/>
  <c r="G175" i="5"/>
  <c r="H175" i="5"/>
  <c r="I175" i="5"/>
  <c r="J175" i="5"/>
  <c r="D176" i="5"/>
  <c r="E176" i="5"/>
  <c r="F176" i="5"/>
  <c r="G176" i="5"/>
  <c r="H176" i="5"/>
  <c r="I176" i="5"/>
  <c r="J176" i="5"/>
  <c r="K176" i="5"/>
  <c r="L176" i="5"/>
  <c r="D177" i="5"/>
  <c r="E177" i="5"/>
  <c r="G177" i="5"/>
  <c r="L177" i="5"/>
  <c r="D178" i="5"/>
  <c r="H178" i="5"/>
  <c r="E178" i="5"/>
  <c r="I178" i="5"/>
  <c r="J178" i="5"/>
  <c r="D179" i="5"/>
  <c r="H179" i="5"/>
  <c r="E179" i="5"/>
  <c r="L179" i="5"/>
  <c r="F179" i="5"/>
  <c r="I179" i="5"/>
  <c r="J179" i="5"/>
  <c r="K179" i="5"/>
  <c r="D180" i="5"/>
  <c r="J180" i="5"/>
  <c r="E180" i="5"/>
  <c r="G180" i="5"/>
  <c r="L180" i="5"/>
  <c r="D181" i="5"/>
  <c r="F181" i="5"/>
  <c r="E181" i="5"/>
  <c r="K181" i="5"/>
  <c r="H181" i="5"/>
  <c r="D182" i="5"/>
  <c r="J182" i="5"/>
  <c r="E182" i="5"/>
  <c r="L182" i="5"/>
  <c r="F182" i="5"/>
  <c r="H182" i="5"/>
  <c r="I182" i="5"/>
  <c r="D183" i="5"/>
  <c r="E183" i="5"/>
  <c r="K183" i="5"/>
  <c r="F183" i="5"/>
  <c r="G183" i="5"/>
  <c r="H183" i="5"/>
  <c r="I183" i="5"/>
  <c r="J183" i="5"/>
  <c r="D184" i="5"/>
  <c r="E184" i="5"/>
  <c r="F184" i="5"/>
  <c r="G184" i="5"/>
  <c r="H184" i="5"/>
  <c r="I184" i="5"/>
  <c r="J184" i="5"/>
  <c r="K184" i="5"/>
  <c r="L184" i="5"/>
  <c r="D185" i="5"/>
  <c r="E185" i="5"/>
  <c r="G185" i="5"/>
  <c r="L185" i="5"/>
  <c r="D186" i="5"/>
  <c r="H186" i="5"/>
  <c r="E186" i="5"/>
  <c r="I186" i="5"/>
  <c r="J186" i="5"/>
  <c r="D187" i="5"/>
  <c r="H187" i="5"/>
  <c r="E187" i="5"/>
  <c r="L187" i="5"/>
  <c r="F187" i="5"/>
  <c r="I187" i="5"/>
  <c r="J187" i="5"/>
  <c r="K187" i="5"/>
  <c r="D188" i="5"/>
  <c r="J188" i="5"/>
  <c r="E188" i="5"/>
  <c r="G188" i="5"/>
  <c r="L188" i="5"/>
  <c r="D189" i="5"/>
  <c r="F189" i="5"/>
  <c r="E189" i="5"/>
  <c r="K189" i="5"/>
  <c r="H189" i="5"/>
  <c r="D190" i="5"/>
  <c r="J190" i="5"/>
  <c r="E190" i="5"/>
  <c r="L190" i="5"/>
  <c r="F190" i="5"/>
  <c r="H190" i="5"/>
  <c r="I190" i="5"/>
  <c r="D191" i="5"/>
  <c r="E191" i="5"/>
  <c r="K191" i="5"/>
  <c r="F191" i="5"/>
  <c r="G191" i="5"/>
  <c r="H191" i="5"/>
  <c r="I191" i="5"/>
  <c r="J191" i="5"/>
  <c r="D192" i="5"/>
  <c r="E192" i="5"/>
  <c r="F192" i="5"/>
  <c r="G192" i="5"/>
  <c r="H192" i="5"/>
  <c r="I192" i="5"/>
  <c r="J192" i="5"/>
  <c r="K192" i="5"/>
  <c r="L192" i="5"/>
  <c r="D193" i="5"/>
  <c r="E193" i="5"/>
  <c r="G193" i="5"/>
  <c r="D194" i="5"/>
  <c r="H194" i="5"/>
  <c r="E194" i="5"/>
  <c r="I194" i="5"/>
  <c r="J194" i="5"/>
  <c r="D195" i="5"/>
  <c r="H195" i="5"/>
  <c r="E195" i="5"/>
  <c r="L195" i="5"/>
  <c r="F195" i="5"/>
  <c r="I195" i="5"/>
  <c r="J195" i="5"/>
  <c r="K195" i="5"/>
  <c r="D196" i="5"/>
  <c r="J196" i="5"/>
  <c r="E196" i="5"/>
  <c r="G196" i="5"/>
  <c r="L196" i="5"/>
  <c r="D197" i="5"/>
  <c r="F197" i="5"/>
  <c r="E197" i="5"/>
  <c r="K197" i="5"/>
  <c r="H197" i="5"/>
  <c r="D198" i="5"/>
  <c r="J198" i="5"/>
  <c r="E198" i="5"/>
  <c r="L198" i="5"/>
  <c r="F198" i="5"/>
  <c r="H198" i="5"/>
  <c r="I198" i="5"/>
  <c r="D199" i="5"/>
  <c r="E199" i="5"/>
  <c r="K199" i="5"/>
  <c r="F199" i="5"/>
  <c r="G199" i="5"/>
  <c r="H199" i="5"/>
  <c r="I199" i="5"/>
  <c r="J199" i="5"/>
  <c r="D200" i="5"/>
  <c r="E200" i="5"/>
  <c r="F200" i="5"/>
  <c r="G200" i="5"/>
  <c r="H200" i="5"/>
  <c r="I200" i="5"/>
  <c r="J200" i="5"/>
  <c r="K200" i="5"/>
  <c r="L200" i="5"/>
  <c r="D201" i="5"/>
  <c r="E201" i="5"/>
  <c r="G201" i="5"/>
  <c r="I201" i="5"/>
  <c r="L201" i="5"/>
  <c r="D202" i="5"/>
  <c r="H202" i="5"/>
  <c r="E202" i="5"/>
  <c r="I202" i="5"/>
  <c r="J202" i="5"/>
  <c r="D203" i="5"/>
  <c r="H203" i="5"/>
  <c r="E203" i="5"/>
  <c r="L203" i="5"/>
  <c r="F203" i="5"/>
  <c r="I203" i="5"/>
  <c r="J203" i="5"/>
  <c r="K203" i="5"/>
  <c r="D204" i="5"/>
  <c r="L204" i="5"/>
  <c r="E204" i="5"/>
  <c r="G204" i="5"/>
  <c r="D205" i="5"/>
  <c r="F205" i="5"/>
  <c r="E205" i="5"/>
  <c r="H205" i="5"/>
  <c r="D206" i="5"/>
  <c r="J206" i="5"/>
  <c r="E206" i="5"/>
  <c r="L206" i="5"/>
  <c r="F206" i="5"/>
  <c r="H206" i="5"/>
  <c r="I206" i="5"/>
  <c r="D207" i="5"/>
  <c r="E207" i="5"/>
  <c r="K207" i="5"/>
  <c r="F207" i="5"/>
  <c r="G207" i="5"/>
  <c r="H207" i="5"/>
  <c r="I207" i="5"/>
  <c r="J207" i="5"/>
  <c r="D208" i="5"/>
  <c r="E208" i="5"/>
  <c r="F208" i="5"/>
  <c r="G208" i="5"/>
  <c r="H208" i="5"/>
  <c r="I208" i="5"/>
  <c r="J208" i="5"/>
  <c r="K208" i="5"/>
  <c r="L208" i="5"/>
  <c r="D209" i="5"/>
  <c r="E209" i="5"/>
  <c r="G209" i="5"/>
  <c r="L209" i="5"/>
  <c r="D210" i="5"/>
  <c r="H210" i="5"/>
  <c r="E210" i="5"/>
  <c r="I210" i="5"/>
  <c r="J210" i="5"/>
  <c r="D211" i="5"/>
  <c r="H211" i="5"/>
  <c r="E211" i="5"/>
  <c r="L211" i="5"/>
  <c r="F211" i="5"/>
  <c r="I211" i="5"/>
  <c r="J211" i="5"/>
  <c r="K211" i="5"/>
  <c r="D212" i="5"/>
  <c r="E212" i="5"/>
  <c r="G212" i="5"/>
  <c r="L212" i="5"/>
  <c r="D213" i="5"/>
  <c r="F213" i="5"/>
  <c r="E213" i="5"/>
  <c r="H213" i="5"/>
  <c r="D214" i="5"/>
  <c r="J214" i="5"/>
  <c r="E214" i="5"/>
  <c r="L214" i="5"/>
  <c r="F214" i="5"/>
  <c r="H214" i="5"/>
  <c r="I214" i="5"/>
  <c r="D215" i="5"/>
  <c r="E215" i="5"/>
  <c r="K215" i="5"/>
  <c r="F215" i="5"/>
  <c r="G215" i="5"/>
  <c r="H215" i="5"/>
  <c r="I215" i="5"/>
  <c r="J215" i="5"/>
  <c r="D216" i="5"/>
  <c r="E216" i="5"/>
  <c r="F216" i="5"/>
  <c r="G216" i="5"/>
  <c r="H216" i="5"/>
  <c r="I216" i="5"/>
  <c r="J216" i="5"/>
  <c r="K216" i="5"/>
  <c r="L216" i="5"/>
  <c r="D217" i="5"/>
  <c r="E217" i="5"/>
  <c r="G217" i="5"/>
  <c r="I217" i="5"/>
  <c r="L217" i="5"/>
  <c r="D218" i="5"/>
  <c r="H218" i="5"/>
  <c r="E218" i="5"/>
  <c r="I218" i="5"/>
  <c r="J218" i="5"/>
  <c r="D219" i="5"/>
  <c r="H219" i="5"/>
  <c r="E219" i="5"/>
  <c r="L219" i="5"/>
  <c r="F219" i="5"/>
  <c r="I219" i="5"/>
  <c r="J219" i="5"/>
  <c r="K219" i="5"/>
  <c r="D220" i="5"/>
  <c r="F220" i="5"/>
  <c r="E220" i="5"/>
  <c r="G220" i="5"/>
  <c r="D221" i="5"/>
  <c r="H221" i="5"/>
  <c r="E221" i="5"/>
  <c r="G221" i="5"/>
  <c r="D222" i="5"/>
  <c r="J222" i="5"/>
  <c r="E222" i="5"/>
  <c r="F222" i="5"/>
  <c r="H222" i="5"/>
  <c r="I222" i="5"/>
  <c r="D223" i="5"/>
  <c r="E223" i="5"/>
  <c r="K223" i="5"/>
  <c r="F223" i="5"/>
  <c r="G223" i="5"/>
  <c r="H223" i="5"/>
  <c r="I223" i="5"/>
  <c r="J223" i="5"/>
  <c r="D224" i="5"/>
  <c r="E224" i="5"/>
  <c r="F224" i="5"/>
  <c r="G224" i="5"/>
  <c r="H224" i="5"/>
  <c r="I224" i="5"/>
  <c r="J224" i="5"/>
  <c r="K224" i="5"/>
  <c r="L224" i="5"/>
  <c r="D225" i="5"/>
  <c r="H225" i="5"/>
  <c r="E225" i="5"/>
  <c r="G225" i="5"/>
  <c r="D226" i="5"/>
  <c r="I226" i="5"/>
  <c r="E226" i="5"/>
  <c r="D227" i="5"/>
  <c r="H227" i="5"/>
  <c r="E227" i="5"/>
  <c r="F227" i="5"/>
  <c r="I227" i="5"/>
  <c r="J227" i="5"/>
  <c r="K227" i="5"/>
  <c r="D228" i="5"/>
  <c r="E228" i="5"/>
  <c r="F228" i="5"/>
  <c r="G228" i="5"/>
  <c r="K228" i="5"/>
  <c r="L228" i="5"/>
  <c r="D229" i="5"/>
  <c r="E229" i="5"/>
  <c r="G229" i="5"/>
  <c r="H229" i="5"/>
  <c r="D230" i="5"/>
  <c r="J230" i="5"/>
  <c r="E230" i="5"/>
  <c r="F230" i="5"/>
  <c r="H230" i="5"/>
  <c r="I230" i="5"/>
  <c r="D231" i="5"/>
  <c r="E231" i="5"/>
  <c r="K231" i="5"/>
  <c r="F231" i="5"/>
  <c r="G231" i="5"/>
  <c r="H231" i="5"/>
  <c r="I231" i="5"/>
  <c r="J231" i="5"/>
  <c r="D232" i="5"/>
  <c r="E232" i="5"/>
  <c r="F232" i="5"/>
  <c r="G232" i="5"/>
  <c r="H232" i="5"/>
  <c r="I232" i="5"/>
  <c r="J232" i="5"/>
  <c r="K232" i="5"/>
  <c r="L232" i="5"/>
  <c r="D233" i="5"/>
  <c r="E233" i="5"/>
  <c r="G233" i="5"/>
  <c r="H233" i="5"/>
  <c r="I233" i="5"/>
  <c r="K233" i="5"/>
  <c r="L233" i="5"/>
  <c r="D234" i="5"/>
  <c r="I234" i="5"/>
  <c r="E234" i="5"/>
  <c r="L234" i="5"/>
  <c r="D235" i="5"/>
  <c r="H235" i="5"/>
  <c r="E235" i="5"/>
  <c r="F235" i="5"/>
  <c r="I235" i="5"/>
  <c r="J235" i="5"/>
  <c r="K235" i="5"/>
  <c r="D236" i="5"/>
  <c r="E236" i="5"/>
  <c r="F236" i="5"/>
  <c r="G236" i="5"/>
  <c r="K236" i="5"/>
  <c r="L236" i="5"/>
  <c r="D237" i="5"/>
  <c r="E237" i="5"/>
  <c r="G237" i="5"/>
  <c r="H237" i="5"/>
  <c r="L237" i="5"/>
  <c r="D238" i="5"/>
  <c r="J238" i="5"/>
  <c r="E238" i="5"/>
  <c r="F238" i="5"/>
  <c r="H238" i="5"/>
  <c r="I238" i="5"/>
  <c r="D239" i="5"/>
  <c r="E239" i="5"/>
  <c r="K239" i="5"/>
  <c r="F239" i="5"/>
  <c r="G239" i="5"/>
  <c r="H239" i="5"/>
  <c r="I239" i="5"/>
  <c r="J239" i="5"/>
  <c r="D240" i="5"/>
  <c r="E240" i="5"/>
  <c r="F240" i="5"/>
  <c r="G240" i="5"/>
  <c r="H240" i="5"/>
  <c r="I240" i="5"/>
  <c r="J240" i="5"/>
  <c r="K240" i="5"/>
  <c r="L240" i="5"/>
  <c r="D241" i="5"/>
  <c r="E241" i="5"/>
  <c r="G241" i="5"/>
  <c r="H241" i="5"/>
  <c r="I241" i="5"/>
  <c r="K241" i="5"/>
  <c r="D242" i="5"/>
  <c r="E242" i="5"/>
  <c r="I242" i="5"/>
  <c r="J242" i="5"/>
  <c r="L242" i="5"/>
  <c r="D243" i="5"/>
  <c r="H243" i="5"/>
  <c r="E243" i="5"/>
  <c r="K243" i="5"/>
  <c r="F243" i="5"/>
  <c r="I243" i="5"/>
  <c r="J243" i="5"/>
  <c r="D244" i="5"/>
  <c r="K244" i="5"/>
  <c r="E244" i="5"/>
  <c r="F244" i="5"/>
  <c r="G244" i="5"/>
  <c r="L244" i="5"/>
  <c r="D245" i="5"/>
  <c r="E245" i="5"/>
  <c r="L245" i="5"/>
  <c r="G245" i="5"/>
  <c r="H245" i="5"/>
  <c r="D246" i="5"/>
  <c r="J246" i="5"/>
  <c r="E246" i="5"/>
  <c r="F246" i="5"/>
  <c r="H246" i="5"/>
  <c r="I246" i="5"/>
  <c r="D247" i="5"/>
  <c r="E247" i="5"/>
  <c r="K247" i="5"/>
  <c r="F247" i="5"/>
  <c r="G247" i="5"/>
  <c r="H247" i="5"/>
  <c r="I247" i="5"/>
  <c r="J247" i="5"/>
  <c r="D248" i="5"/>
  <c r="E248" i="5"/>
  <c r="F248" i="5"/>
  <c r="G248" i="5"/>
  <c r="H248" i="5"/>
  <c r="I248" i="5"/>
  <c r="J248" i="5"/>
  <c r="K248" i="5"/>
  <c r="L248" i="5"/>
  <c r="D249" i="5"/>
  <c r="H249" i="5"/>
  <c r="E249" i="5"/>
  <c r="G249" i="5"/>
  <c r="D250" i="5"/>
  <c r="F250" i="5"/>
  <c r="E250" i="5"/>
  <c r="D251" i="5"/>
  <c r="H251" i="5"/>
  <c r="E251" i="5"/>
  <c r="F251" i="5"/>
  <c r="I251" i="5"/>
  <c r="J251" i="5"/>
  <c r="K251" i="5"/>
  <c r="D252" i="5"/>
  <c r="E252" i="5"/>
  <c r="F252" i="5"/>
  <c r="G252" i="5"/>
  <c r="J252" i="5"/>
  <c r="L252" i="5"/>
  <c r="D253" i="5"/>
  <c r="H253" i="5"/>
  <c r="E253" i="5"/>
  <c r="K253" i="5"/>
  <c r="G253" i="5"/>
  <c r="D254" i="5"/>
  <c r="J254" i="5"/>
  <c r="E254" i="5"/>
  <c r="L254" i="5"/>
  <c r="D255" i="5"/>
  <c r="E255" i="5"/>
  <c r="G255" i="5"/>
  <c r="F255" i="5"/>
  <c r="H255" i="5"/>
  <c r="I255" i="5"/>
  <c r="J255" i="5"/>
  <c r="D256" i="5"/>
  <c r="E256" i="5"/>
  <c r="F256" i="5"/>
  <c r="G256" i="5"/>
  <c r="H256" i="5"/>
  <c r="I256" i="5"/>
  <c r="J256" i="5"/>
  <c r="K256" i="5"/>
  <c r="L256" i="5"/>
  <c r="D257" i="5"/>
  <c r="E257" i="5"/>
  <c r="G257" i="5"/>
  <c r="I257" i="5"/>
  <c r="K257" i="5"/>
  <c r="L257" i="5"/>
  <c r="D258" i="5"/>
  <c r="F258" i="5"/>
  <c r="E258" i="5"/>
  <c r="L258" i="5"/>
  <c r="H258" i="5"/>
  <c r="I258" i="5"/>
  <c r="J258" i="5"/>
  <c r="D259" i="5"/>
  <c r="H259" i="5"/>
  <c r="E259" i="5"/>
  <c r="G259" i="5"/>
  <c r="F259" i="5"/>
  <c r="I259" i="5"/>
  <c r="J259" i="5"/>
  <c r="D260" i="5"/>
  <c r="E260" i="5"/>
  <c r="F260" i="5"/>
  <c r="J260" i="5"/>
  <c r="K260" i="5"/>
  <c r="L260" i="5"/>
  <c r="D261" i="5"/>
  <c r="E261" i="5"/>
  <c r="K261" i="5"/>
  <c r="F261" i="5"/>
  <c r="G261" i="5"/>
  <c r="H261" i="5"/>
  <c r="L261" i="5"/>
  <c r="D262" i="5"/>
  <c r="J262" i="5"/>
  <c r="E262" i="5"/>
  <c r="G262" i="5"/>
  <c r="D263" i="5"/>
  <c r="E263" i="5"/>
  <c r="F263" i="5"/>
  <c r="G263" i="5"/>
  <c r="H263" i="5"/>
  <c r="I263" i="5"/>
  <c r="J263" i="5"/>
  <c r="D264" i="5"/>
  <c r="E264" i="5"/>
  <c r="F264" i="5"/>
  <c r="G264" i="5"/>
  <c r="H264" i="5"/>
  <c r="I264" i="5"/>
  <c r="J264" i="5"/>
  <c r="K264" i="5"/>
  <c r="L264" i="5"/>
  <c r="D265" i="5"/>
  <c r="F265" i="5"/>
  <c r="E265" i="5"/>
  <c r="G265" i="5"/>
  <c r="D266" i="5"/>
  <c r="F266" i="5"/>
  <c r="E266" i="5"/>
  <c r="G266" i="5"/>
  <c r="J266" i="5"/>
  <c r="K266" i="5"/>
  <c r="L266" i="5"/>
  <c r="D267" i="5"/>
  <c r="H267" i="5"/>
  <c r="E267" i="5"/>
  <c r="G267" i="5"/>
  <c r="F267" i="5"/>
  <c r="I267" i="5"/>
  <c r="D268" i="5"/>
  <c r="F268" i="5"/>
  <c r="E268" i="5"/>
  <c r="G268" i="5"/>
  <c r="D269" i="5"/>
  <c r="E269" i="5"/>
  <c r="F269" i="5"/>
  <c r="G269" i="5"/>
  <c r="H269" i="5"/>
  <c r="K269" i="5"/>
  <c r="D270" i="5"/>
  <c r="J270" i="5"/>
  <c r="E270" i="5"/>
  <c r="G270" i="5"/>
  <c r="F270" i="5"/>
  <c r="D271" i="5"/>
  <c r="E271" i="5"/>
  <c r="F271" i="5"/>
  <c r="G271" i="5"/>
  <c r="H271" i="5"/>
  <c r="I271" i="5"/>
  <c r="J271" i="5"/>
  <c r="D272" i="5"/>
  <c r="E272" i="5"/>
  <c r="F272" i="5"/>
  <c r="G272" i="5"/>
  <c r="H272" i="5"/>
  <c r="I272" i="5"/>
  <c r="J272" i="5"/>
  <c r="K272" i="5"/>
  <c r="L272" i="5"/>
  <c r="D273" i="5"/>
  <c r="F273" i="5"/>
  <c r="E273" i="5"/>
  <c r="G273" i="5"/>
  <c r="H273" i="5"/>
  <c r="D274" i="5"/>
  <c r="F274" i="5"/>
  <c r="E274" i="5"/>
  <c r="G274" i="5"/>
  <c r="H274" i="5"/>
  <c r="I274" i="5"/>
  <c r="J274" i="5"/>
  <c r="K274" i="5"/>
  <c r="L274" i="5"/>
  <c r="D275" i="5"/>
  <c r="H275" i="5"/>
  <c r="E275" i="5"/>
  <c r="G275" i="5"/>
  <c r="F275" i="5"/>
  <c r="I275" i="5"/>
  <c r="J275" i="5"/>
  <c r="D276" i="5"/>
  <c r="F276" i="5"/>
  <c r="E276" i="5"/>
  <c r="L276" i="5"/>
  <c r="D277" i="5"/>
  <c r="F277" i="5"/>
  <c r="E277" i="5"/>
  <c r="G277" i="5"/>
  <c r="H277" i="5"/>
  <c r="K277" i="5"/>
  <c r="L277" i="5"/>
  <c r="D278" i="5"/>
  <c r="J278" i="5"/>
  <c r="E278" i="5"/>
  <c r="L278" i="5"/>
  <c r="F278" i="5"/>
  <c r="G278" i="5"/>
  <c r="D279" i="5"/>
  <c r="E279" i="5"/>
  <c r="G279" i="5"/>
  <c r="F279" i="5"/>
  <c r="H279" i="5"/>
  <c r="I279" i="5"/>
  <c r="J279" i="5"/>
  <c r="D280" i="5"/>
  <c r="E280" i="5"/>
  <c r="F280" i="5"/>
  <c r="G280" i="5"/>
  <c r="H280" i="5"/>
  <c r="I280" i="5"/>
  <c r="J280" i="5"/>
  <c r="K280" i="5"/>
  <c r="L280" i="5"/>
  <c r="D281" i="5"/>
  <c r="F281" i="5"/>
  <c r="E281" i="5"/>
  <c r="G281" i="5"/>
  <c r="H281" i="5"/>
  <c r="I281" i="5"/>
  <c r="K281" i="5"/>
  <c r="D282" i="5"/>
  <c r="F282" i="5"/>
  <c r="E282" i="5"/>
  <c r="G282" i="5"/>
  <c r="D283" i="5"/>
  <c r="H283" i="5"/>
  <c r="E283" i="5"/>
  <c r="G283" i="5"/>
  <c r="F283" i="5"/>
  <c r="I283" i="5"/>
  <c r="J283" i="5"/>
  <c r="K283" i="5"/>
  <c r="D284" i="5"/>
  <c r="J284" i="5"/>
  <c r="E284" i="5"/>
  <c r="G284" i="5"/>
  <c r="F284" i="5"/>
  <c r="D285" i="5"/>
  <c r="E285" i="5"/>
  <c r="G285" i="5"/>
  <c r="F285" i="5"/>
  <c r="H285" i="5"/>
  <c r="K285" i="5"/>
  <c r="L285" i="5"/>
  <c r="D286" i="5"/>
  <c r="J286" i="5"/>
  <c r="E286" i="5"/>
  <c r="L286" i="5"/>
  <c r="F286" i="5"/>
  <c r="G286" i="5"/>
  <c r="H286" i="5"/>
  <c r="D287" i="5"/>
  <c r="E287" i="5"/>
  <c r="F287" i="5"/>
  <c r="G287" i="5"/>
  <c r="H287" i="5"/>
  <c r="I287" i="5"/>
  <c r="J287" i="5"/>
  <c r="D288" i="5"/>
  <c r="E288" i="5"/>
  <c r="F288" i="5"/>
  <c r="G288" i="5"/>
  <c r="H288" i="5"/>
  <c r="I288" i="5"/>
  <c r="J288" i="5"/>
  <c r="K288" i="5"/>
  <c r="L288" i="5"/>
  <c r="D289" i="5"/>
  <c r="F289" i="5"/>
  <c r="E289" i="5"/>
  <c r="G289" i="5"/>
  <c r="H289" i="5"/>
  <c r="I289" i="5"/>
  <c r="J289" i="5"/>
  <c r="L289" i="5"/>
  <c r="D290" i="5"/>
  <c r="F290" i="5"/>
  <c r="E290" i="5"/>
  <c r="G290" i="5"/>
  <c r="D291" i="5"/>
  <c r="H291" i="5"/>
  <c r="E291" i="5"/>
  <c r="G291" i="5"/>
  <c r="I291" i="5"/>
  <c r="J291" i="5"/>
  <c r="K291" i="5"/>
  <c r="L291" i="5"/>
  <c r="D292" i="5"/>
  <c r="J292" i="5"/>
  <c r="E292" i="5"/>
  <c r="K292" i="5"/>
  <c r="F292" i="5"/>
  <c r="G292" i="5"/>
  <c r="D293" i="5"/>
  <c r="F293" i="5"/>
  <c r="E293" i="5"/>
  <c r="G293" i="5"/>
  <c r="D294" i="5"/>
  <c r="J294" i="5"/>
  <c r="E294" i="5"/>
  <c r="F294" i="5"/>
  <c r="G294" i="5"/>
  <c r="H294" i="5"/>
  <c r="I294" i="5"/>
  <c r="D295" i="5"/>
  <c r="E295" i="5"/>
  <c r="G295" i="5"/>
  <c r="F295" i="5"/>
  <c r="H295" i="5"/>
  <c r="I295" i="5"/>
  <c r="J295" i="5"/>
  <c r="D296" i="5"/>
  <c r="E296" i="5"/>
  <c r="F296" i="5"/>
  <c r="G296" i="5"/>
  <c r="H296" i="5"/>
  <c r="I296" i="5"/>
  <c r="J296" i="5"/>
  <c r="K296" i="5"/>
  <c r="L296" i="5"/>
  <c r="D297" i="5"/>
  <c r="F297" i="5"/>
  <c r="E297" i="5"/>
  <c r="G297" i="5"/>
  <c r="H297" i="5"/>
  <c r="I297" i="5"/>
  <c r="J297" i="5"/>
  <c r="K297" i="5"/>
  <c r="D298" i="5"/>
  <c r="F298" i="5"/>
  <c r="E298" i="5"/>
  <c r="G298" i="5"/>
  <c r="H298" i="5"/>
  <c r="D299" i="5"/>
  <c r="H299" i="5"/>
  <c r="E299" i="5"/>
  <c r="G299" i="5"/>
  <c r="F299" i="5"/>
  <c r="I299" i="5"/>
  <c r="J299" i="5"/>
  <c r="K299" i="5"/>
  <c r="L299" i="5"/>
  <c r="D300" i="5"/>
  <c r="E300" i="5"/>
  <c r="K300" i="5"/>
  <c r="F300" i="5"/>
  <c r="G300" i="5"/>
  <c r="J300" i="5"/>
  <c r="D301" i="5"/>
  <c r="J301" i="5"/>
  <c r="E301" i="5"/>
  <c r="G301" i="5"/>
  <c r="D302" i="5"/>
  <c r="H302" i="5"/>
  <c r="E302" i="5"/>
  <c r="K302" i="5"/>
  <c r="F302" i="5"/>
  <c r="G302" i="5"/>
  <c r="D303" i="5"/>
  <c r="E303" i="5"/>
  <c r="L303" i="5"/>
  <c r="F303" i="5"/>
  <c r="G303" i="5"/>
  <c r="H303" i="5"/>
  <c r="I303" i="5"/>
  <c r="J303" i="5"/>
  <c r="K303" i="5"/>
  <c r="D304" i="5"/>
  <c r="E304" i="5"/>
  <c r="F304" i="5"/>
  <c r="G304" i="5"/>
  <c r="H304" i="5"/>
  <c r="I304" i="5"/>
  <c r="J304" i="5"/>
  <c r="K304" i="5"/>
  <c r="L304" i="5"/>
  <c r="D305" i="5"/>
  <c r="F305" i="5"/>
  <c r="E305" i="5"/>
  <c r="K305" i="5"/>
  <c r="D306" i="5"/>
  <c r="J306" i="5"/>
  <c r="E306" i="5"/>
  <c r="G306" i="5"/>
  <c r="F306" i="5"/>
  <c r="H306" i="5"/>
  <c r="I306" i="5"/>
  <c r="D307" i="5"/>
  <c r="H307" i="5"/>
  <c r="E307" i="5"/>
  <c r="G307" i="5"/>
  <c r="F307" i="5"/>
  <c r="I307" i="5"/>
  <c r="J307" i="5"/>
  <c r="K307" i="5"/>
  <c r="L307" i="5"/>
  <c r="D308" i="5"/>
  <c r="H308" i="5"/>
  <c r="E308" i="5"/>
  <c r="K308" i="5"/>
  <c r="F308" i="5"/>
  <c r="D309" i="5"/>
  <c r="H309" i="5"/>
  <c r="E309" i="5"/>
  <c r="L309" i="5"/>
  <c r="F309" i="5"/>
  <c r="G309" i="5"/>
  <c r="D310" i="5"/>
  <c r="I310" i="5"/>
  <c r="E310" i="5"/>
  <c r="F310" i="5"/>
  <c r="G310" i="5"/>
  <c r="H310" i="5"/>
  <c r="J310" i="5"/>
  <c r="D311" i="5"/>
  <c r="J311" i="5"/>
  <c r="E311" i="5"/>
  <c r="F311" i="5"/>
  <c r="G311" i="5"/>
  <c r="H311" i="5"/>
  <c r="I311" i="5"/>
  <c r="K311" i="5"/>
  <c r="D312" i="5"/>
  <c r="F312" i="5"/>
  <c r="E312" i="5"/>
  <c r="K312" i="5"/>
  <c r="G312" i="5"/>
  <c r="H312" i="5"/>
  <c r="I312" i="5"/>
  <c r="J312" i="5"/>
  <c r="L312" i="5"/>
  <c r="D313" i="5"/>
  <c r="E313" i="5"/>
  <c r="L313" i="5"/>
  <c r="F313" i="5"/>
  <c r="H313" i="5"/>
  <c r="I313" i="5"/>
  <c r="J313" i="5"/>
  <c r="K313" i="5"/>
  <c r="D314" i="5"/>
  <c r="I314" i="5"/>
  <c r="E314" i="5"/>
  <c r="G314" i="5"/>
  <c r="L314" i="5"/>
  <c r="D315" i="5"/>
  <c r="J315" i="5"/>
  <c r="E315" i="5"/>
  <c r="D316" i="5"/>
  <c r="H316" i="5"/>
  <c r="E316" i="5"/>
  <c r="K316" i="5"/>
  <c r="F316" i="5"/>
  <c r="D317" i="5"/>
  <c r="H317" i="5"/>
  <c r="E317" i="5"/>
  <c r="L317" i="5"/>
  <c r="F317" i="5"/>
  <c r="G317" i="5"/>
  <c r="D318" i="5"/>
  <c r="I318" i="5"/>
  <c r="E318" i="5"/>
  <c r="F318" i="5"/>
  <c r="G318" i="5"/>
  <c r="H318" i="5"/>
  <c r="J318" i="5"/>
  <c r="D319" i="5"/>
  <c r="J319" i="5"/>
  <c r="E319" i="5"/>
  <c r="F319" i="5"/>
  <c r="G319" i="5"/>
  <c r="H319" i="5"/>
  <c r="I319" i="5"/>
  <c r="K319" i="5"/>
  <c r="D320" i="5"/>
  <c r="F320" i="5"/>
  <c r="E320" i="5"/>
  <c r="K320" i="5"/>
  <c r="G320" i="5"/>
  <c r="H320" i="5"/>
  <c r="I320" i="5"/>
  <c r="J320" i="5"/>
  <c r="L320" i="5"/>
  <c r="D321" i="5"/>
  <c r="E321" i="5"/>
  <c r="L321" i="5"/>
  <c r="F321" i="5"/>
  <c r="H321" i="5"/>
  <c r="I321" i="5"/>
  <c r="J321" i="5"/>
  <c r="K321" i="5"/>
  <c r="D322" i="5"/>
  <c r="I322" i="5"/>
  <c r="E322" i="5"/>
  <c r="G322" i="5"/>
  <c r="L322" i="5"/>
  <c r="D323" i="5"/>
  <c r="J323" i="5"/>
  <c r="E323" i="5"/>
  <c r="D324" i="5"/>
  <c r="H324" i="5"/>
  <c r="E324" i="5"/>
  <c r="K324" i="5"/>
  <c r="F324" i="5"/>
  <c r="D325" i="5"/>
  <c r="H325" i="5"/>
  <c r="E325" i="5"/>
  <c r="L325" i="5"/>
  <c r="F325" i="5"/>
  <c r="G325" i="5"/>
  <c r="I325" i="5"/>
  <c r="D326" i="5"/>
  <c r="I326" i="5"/>
  <c r="E326" i="5"/>
  <c r="K326" i="5"/>
  <c r="F326" i="5"/>
  <c r="G326" i="5"/>
  <c r="H326" i="5"/>
  <c r="J326" i="5"/>
  <c r="D327" i="5"/>
  <c r="J327" i="5"/>
  <c r="E327" i="5"/>
  <c r="F327" i="5"/>
  <c r="G327" i="5"/>
  <c r="H327" i="5"/>
  <c r="I327" i="5"/>
  <c r="K327" i="5"/>
  <c r="D328" i="5"/>
  <c r="F328" i="5"/>
  <c r="E328" i="5"/>
  <c r="K328" i="5"/>
  <c r="G328" i="5"/>
  <c r="H328" i="5"/>
  <c r="I328" i="5"/>
  <c r="J328" i="5"/>
  <c r="L328" i="5"/>
  <c r="D329" i="5"/>
  <c r="E329" i="5"/>
  <c r="L329" i="5"/>
  <c r="F329" i="5"/>
  <c r="H329" i="5"/>
  <c r="I329" i="5"/>
  <c r="J329" i="5"/>
  <c r="K329" i="5"/>
  <c r="D330" i="5"/>
  <c r="I330" i="5"/>
  <c r="E330" i="5"/>
  <c r="G330" i="5"/>
  <c r="L330" i="5"/>
  <c r="D331" i="5"/>
  <c r="J331" i="5"/>
  <c r="E331" i="5"/>
  <c r="D332" i="5"/>
  <c r="H332" i="5"/>
  <c r="E332" i="5"/>
  <c r="K332" i="5"/>
  <c r="F332" i="5"/>
  <c r="D333" i="5"/>
  <c r="H333" i="5"/>
  <c r="E333" i="5"/>
  <c r="L333" i="5"/>
  <c r="F333" i="5"/>
  <c r="G333" i="5"/>
  <c r="I333" i="5"/>
  <c r="D334" i="5"/>
  <c r="I334" i="5"/>
  <c r="E334" i="5"/>
  <c r="K334" i="5"/>
  <c r="F334" i="5"/>
  <c r="G334" i="5"/>
  <c r="H334" i="5"/>
  <c r="J334" i="5"/>
  <c r="D335" i="5"/>
  <c r="J335" i="5"/>
  <c r="E335" i="5"/>
  <c r="F335" i="5"/>
  <c r="G335" i="5"/>
  <c r="H335" i="5"/>
  <c r="I335" i="5"/>
  <c r="K335" i="5"/>
  <c r="D336" i="5"/>
  <c r="F336" i="5"/>
  <c r="E336" i="5"/>
  <c r="K336" i="5"/>
  <c r="G336" i="5"/>
  <c r="H336" i="5"/>
  <c r="I336" i="5"/>
  <c r="J336" i="5"/>
  <c r="L336" i="5"/>
  <c r="D337" i="5"/>
  <c r="E337" i="5"/>
  <c r="L337" i="5"/>
  <c r="F337" i="5"/>
  <c r="H337" i="5"/>
  <c r="I337" i="5"/>
  <c r="J337" i="5"/>
  <c r="K337" i="5"/>
  <c r="D11" i="4"/>
  <c r="W4" i="4"/>
  <c r="D12" i="4"/>
  <c r="D13" i="4"/>
  <c r="D14" i="4"/>
  <c r="W7" i="4"/>
  <c r="C11" i="4"/>
  <c r="C12" i="4"/>
  <c r="C16" i="4"/>
  <c r="D18" i="4"/>
  <c r="W13" i="4"/>
  <c r="E21" i="4"/>
  <c r="F21" i="4"/>
  <c r="E22" i="4"/>
  <c r="F22" i="4"/>
  <c r="G22" i="4"/>
  <c r="I22" i="4"/>
  <c r="E23" i="4"/>
  <c r="F23" i="4"/>
  <c r="E24" i="4"/>
  <c r="F24" i="4"/>
  <c r="E25" i="4"/>
  <c r="F25" i="4"/>
  <c r="E26" i="4"/>
  <c r="F26" i="4"/>
  <c r="G26" i="4"/>
  <c r="I26" i="4"/>
  <c r="E27" i="4"/>
  <c r="F27" i="4"/>
  <c r="E28" i="4"/>
  <c r="F28" i="4"/>
  <c r="E29" i="4"/>
  <c r="F29" i="4"/>
  <c r="E30" i="4"/>
  <c r="F30" i="4"/>
  <c r="G30" i="4"/>
  <c r="E31" i="4"/>
  <c r="F31" i="4"/>
  <c r="E32" i="4"/>
  <c r="F32" i="4"/>
  <c r="E33" i="4"/>
  <c r="F33" i="4"/>
  <c r="E34" i="4"/>
  <c r="F34" i="4"/>
  <c r="G34" i="4"/>
  <c r="I34" i="4"/>
  <c r="E35" i="4"/>
  <c r="F35" i="4"/>
  <c r="E36" i="4"/>
  <c r="F36" i="4"/>
  <c r="E37" i="4"/>
  <c r="F37" i="4"/>
  <c r="E38" i="4"/>
  <c r="F38" i="4"/>
  <c r="G38" i="4"/>
  <c r="I38" i="4"/>
  <c r="E39" i="4"/>
  <c r="F39" i="4"/>
  <c r="E40" i="4"/>
  <c r="F40" i="4"/>
  <c r="W15" i="4"/>
  <c r="C17" i="4"/>
  <c r="W18" i="4"/>
  <c r="W20" i="4"/>
  <c r="Q21" i="4"/>
  <c r="Q22" i="4"/>
  <c r="Q23" i="4"/>
  <c r="Q24" i="4"/>
  <c r="Q25" i="4"/>
  <c r="Q26" i="4"/>
  <c r="Q27" i="4"/>
  <c r="Q28" i="4"/>
  <c r="Q29" i="4"/>
  <c r="Q30" i="4"/>
  <c r="Q31" i="4"/>
  <c r="Q32" i="4"/>
  <c r="Q33" i="4"/>
  <c r="Q34" i="4"/>
  <c r="Q35" i="4"/>
  <c r="Q36" i="4"/>
  <c r="Q37" i="4"/>
  <c r="Q38" i="4"/>
  <c r="Q39" i="4"/>
  <c r="Q40" i="4"/>
  <c r="C7" i="14"/>
  <c r="E106" i="14"/>
  <c r="F106" i="14"/>
  <c r="AG2" i="14"/>
  <c r="AI2" i="14"/>
  <c r="AG3" i="14"/>
  <c r="T3" i="14"/>
  <c r="T5" i="14"/>
  <c r="AG4" i="14"/>
  <c r="AG5" i="14"/>
  <c r="V3" i="14"/>
  <c r="V5" i="14"/>
  <c r="AG6" i="14"/>
  <c r="AG7" i="14"/>
  <c r="AG9" i="14"/>
  <c r="BQ2" i="14"/>
  <c r="AG8" i="14"/>
  <c r="AG18" i="14"/>
  <c r="AG10" i="14"/>
  <c r="AG15" i="14"/>
  <c r="BQ4" i="14"/>
  <c r="BD2" i="14"/>
  <c r="U3" i="14"/>
  <c r="U5" i="14"/>
  <c r="W3" i="14"/>
  <c r="W5" i="14"/>
  <c r="Y3" i="14"/>
  <c r="Y5" i="14"/>
  <c r="AA3" i="14"/>
  <c r="AA5" i="14"/>
  <c r="AG13" i="14"/>
  <c r="AB3" i="14"/>
  <c r="AB5" i="14"/>
  <c r="AG17" i="14"/>
  <c r="AC3" i="14"/>
  <c r="AC5" i="14"/>
  <c r="F5" i="14"/>
  <c r="F6" i="14"/>
  <c r="BQ7" i="14"/>
  <c r="E103" i="14"/>
  <c r="F103" i="14"/>
  <c r="G103" i="14"/>
  <c r="E105" i="14"/>
  <c r="F105" i="14"/>
  <c r="G105" i="14"/>
  <c r="E107" i="14"/>
  <c r="F107" i="14"/>
  <c r="G107" i="14"/>
  <c r="E108" i="14"/>
  <c r="F108" i="14"/>
  <c r="E109" i="14"/>
  <c r="F109" i="14"/>
  <c r="G109" i="14"/>
  <c r="E110" i="14"/>
  <c r="F110" i="14"/>
  <c r="G110" i="14"/>
  <c r="E111" i="14"/>
  <c r="F111" i="14"/>
  <c r="G111" i="14"/>
  <c r="E113" i="14"/>
  <c r="F113" i="14"/>
  <c r="G113" i="14"/>
  <c r="E115" i="14"/>
  <c r="F115" i="14"/>
  <c r="G115" i="14"/>
  <c r="E116" i="14"/>
  <c r="F116" i="14"/>
  <c r="E117" i="14"/>
  <c r="F117" i="14"/>
  <c r="G117" i="14"/>
  <c r="E118" i="14"/>
  <c r="F118" i="14"/>
  <c r="G118" i="14"/>
  <c r="E119" i="14"/>
  <c r="F119" i="14"/>
  <c r="G119" i="14"/>
  <c r="E121" i="14"/>
  <c r="F121" i="14"/>
  <c r="G121" i="14"/>
  <c r="E123" i="14"/>
  <c r="F123" i="14"/>
  <c r="G123" i="14"/>
  <c r="E124" i="14"/>
  <c r="F124" i="14"/>
  <c r="E125" i="14"/>
  <c r="F125" i="14"/>
  <c r="G125" i="14"/>
  <c r="E126" i="14"/>
  <c r="F126" i="14"/>
  <c r="G126" i="14"/>
  <c r="E127" i="14"/>
  <c r="F127" i="14"/>
  <c r="G127" i="14"/>
  <c r="E129" i="14"/>
  <c r="F129" i="14"/>
  <c r="G129" i="14"/>
  <c r="E131" i="14"/>
  <c r="F131" i="14"/>
  <c r="G131" i="14"/>
  <c r="E132" i="14"/>
  <c r="F132" i="14"/>
  <c r="E133" i="14"/>
  <c r="F133" i="14"/>
  <c r="G133" i="14"/>
  <c r="E134" i="14"/>
  <c r="F134" i="14"/>
  <c r="G134" i="14"/>
  <c r="E135" i="14"/>
  <c r="F135" i="14"/>
  <c r="G135" i="14"/>
  <c r="E137" i="14"/>
  <c r="F137" i="14"/>
  <c r="G137" i="14"/>
  <c r="E139" i="14"/>
  <c r="F139" i="14"/>
  <c r="G139" i="14"/>
  <c r="E140" i="14"/>
  <c r="F140" i="14"/>
  <c r="E21" i="14"/>
  <c r="F21" i="14"/>
  <c r="AE21" i="14"/>
  <c r="E22" i="14"/>
  <c r="F22" i="14"/>
  <c r="AE22" i="14"/>
  <c r="E23" i="14"/>
  <c r="F23" i="14"/>
  <c r="AE23" i="14"/>
  <c r="E24" i="14"/>
  <c r="F24" i="14"/>
  <c r="E25" i="14"/>
  <c r="F25" i="14"/>
  <c r="AE25" i="14"/>
  <c r="E26" i="14"/>
  <c r="F26" i="14"/>
  <c r="G26" i="14"/>
  <c r="E27" i="14"/>
  <c r="F27" i="14"/>
  <c r="AZ27" i="14"/>
  <c r="E28" i="14"/>
  <c r="F28" i="14"/>
  <c r="G28" i="14"/>
  <c r="E29" i="14"/>
  <c r="F29" i="14"/>
  <c r="G29" i="14"/>
  <c r="E30" i="14"/>
  <c r="F30" i="14"/>
  <c r="G30" i="14"/>
  <c r="AE30" i="14"/>
  <c r="E31" i="14"/>
  <c r="F31" i="14"/>
  <c r="AE31" i="14"/>
  <c r="G31" i="14"/>
  <c r="AZ31" i="14"/>
  <c r="E32" i="14"/>
  <c r="F32" i="14"/>
  <c r="E33" i="14"/>
  <c r="F33" i="14"/>
  <c r="AE33" i="14"/>
  <c r="G33" i="14"/>
  <c r="AZ33" i="14"/>
  <c r="E34" i="14"/>
  <c r="F34" i="14"/>
  <c r="G34" i="14"/>
  <c r="E35" i="14"/>
  <c r="F35" i="14"/>
  <c r="AZ35" i="14"/>
  <c r="E36" i="14"/>
  <c r="F36" i="14"/>
  <c r="G36" i="14"/>
  <c r="AE36" i="14"/>
  <c r="E37" i="14"/>
  <c r="F37" i="14"/>
  <c r="G37" i="14"/>
  <c r="E38" i="14"/>
  <c r="F38" i="14"/>
  <c r="G38" i="14"/>
  <c r="AE38" i="14"/>
  <c r="E39" i="14"/>
  <c r="F39" i="14"/>
  <c r="AE39" i="14"/>
  <c r="E40" i="14"/>
  <c r="F40" i="14"/>
  <c r="E41" i="14"/>
  <c r="F41" i="14"/>
  <c r="AE41" i="14"/>
  <c r="E42" i="14"/>
  <c r="F42" i="14"/>
  <c r="AE42" i="14"/>
  <c r="E43" i="14"/>
  <c r="F43" i="14"/>
  <c r="AZ43" i="14"/>
  <c r="E44" i="14"/>
  <c r="F44" i="14"/>
  <c r="AE44" i="14"/>
  <c r="E45" i="14"/>
  <c r="F45" i="14"/>
  <c r="G45" i="14"/>
  <c r="E46" i="14"/>
  <c r="F46" i="14"/>
  <c r="G46" i="14"/>
  <c r="J46" i="14"/>
  <c r="AE46" i="14"/>
  <c r="E47" i="14"/>
  <c r="F47" i="14"/>
  <c r="AE47" i="14"/>
  <c r="G47" i="14"/>
  <c r="AZ47" i="14"/>
  <c r="E48" i="14"/>
  <c r="F48" i="14"/>
  <c r="E49" i="14"/>
  <c r="F49" i="14"/>
  <c r="AE49" i="14"/>
  <c r="G49" i="14"/>
  <c r="AZ49" i="14"/>
  <c r="E50" i="14"/>
  <c r="F50" i="14"/>
  <c r="AE50" i="14"/>
  <c r="E51" i="14"/>
  <c r="F51" i="14"/>
  <c r="AZ51" i="14"/>
  <c r="E52" i="14"/>
  <c r="F52" i="14"/>
  <c r="AE52" i="14"/>
  <c r="E53" i="14"/>
  <c r="F53" i="14"/>
  <c r="G53" i="14"/>
  <c r="E54" i="14"/>
  <c r="F54" i="14"/>
  <c r="G54" i="14"/>
  <c r="AE54" i="14"/>
  <c r="E55" i="14"/>
  <c r="F55" i="14"/>
  <c r="AE55" i="14"/>
  <c r="AZ55" i="14"/>
  <c r="E56" i="14"/>
  <c r="F56" i="14"/>
  <c r="E57" i="14"/>
  <c r="F57" i="14"/>
  <c r="AE57" i="14"/>
  <c r="AZ57" i="14"/>
  <c r="E58" i="14"/>
  <c r="F58" i="14"/>
  <c r="AE58" i="14"/>
  <c r="E59" i="14"/>
  <c r="F59" i="14"/>
  <c r="AZ59" i="14"/>
  <c r="E60" i="14"/>
  <c r="F60" i="14"/>
  <c r="AE60" i="14"/>
  <c r="E61" i="14"/>
  <c r="F61" i="14"/>
  <c r="G61" i="14"/>
  <c r="E62" i="14"/>
  <c r="F62" i="14"/>
  <c r="G62" i="14"/>
  <c r="AE62" i="14"/>
  <c r="E63" i="14"/>
  <c r="F63" i="14"/>
  <c r="AE63" i="14"/>
  <c r="E64" i="14"/>
  <c r="F64" i="14"/>
  <c r="AE64" i="14"/>
  <c r="E65" i="14"/>
  <c r="F65" i="14"/>
  <c r="AE65" i="14"/>
  <c r="E66" i="14"/>
  <c r="F66" i="14"/>
  <c r="AE66" i="14"/>
  <c r="E67" i="14"/>
  <c r="F67" i="14"/>
  <c r="AE67" i="14"/>
  <c r="G67" i="14"/>
  <c r="AZ67" i="14"/>
  <c r="E68" i="14"/>
  <c r="F68" i="14"/>
  <c r="AE68" i="14"/>
  <c r="E69" i="14"/>
  <c r="F69" i="14"/>
  <c r="AE69" i="14"/>
  <c r="E70" i="14"/>
  <c r="F70" i="14"/>
  <c r="AE70" i="14"/>
  <c r="E71" i="14"/>
  <c r="F71" i="14"/>
  <c r="AE71" i="14"/>
  <c r="G71" i="14"/>
  <c r="AZ71" i="14"/>
  <c r="E72" i="14"/>
  <c r="F72" i="14"/>
  <c r="AE72" i="14"/>
  <c r="E73" i="14"/>
  <c r="F73" i="14"/>
  <c r="AE73" i="14"/>
  <c r="E74" i="14"/>
  <c r="F74" i="14"/>
  <c r="AE74" i="14"/>
  <c r="E75" i="14"/>
  <c r="F75" i="14"/>
  <c r="AE75" i="14"/>
  <c r="G75" i="14"/>
  <c r="AZ75" i="14"/>
  <c r="E76" i="14"/>
  <c r="F76" i="14"/>
  <c r="AE76" i="14"/>
  <c r="E77" i="14"/>
  <c r="F77" i="14"/>
  <c r="G77" i="14"/>
  <c r="E78" i="14"/>
  <c r="F78" i="14"/>
  <c r="E79" i="14"/>
  <c r="F79" i="14"/>
  <c r="AZ79" i="14"/>
  <c r="G79" i="14"/>
  <c r="AE79" i="14"/>
  <c r="E80" i="14"/>
  <c r="F80" i="14"/>
  <c r="E81" i="14"/>
  <c r="F81" i="14"/>
  <c r="AE81" i="14"/>
  <c r="G81" i="14"/>
  <c r="AZ81" i="14"/>
  <c r="E82" i="14"/>
  <c r="F82" i="14"/>
  <c r="E83" i="14"/>
  <c r="F83" i="14"/>
  <c r="E84" i="14"/>
  <c r="F84" i="14"/>
  <c r="E85" i="14"/>
  <c r="F85" i="14"/>
  <c r="E86" i="14"/>
  <c r="F86" i="14"/>
  <c r="E87" i="14"/>
  <c r="F87" i="14"/>
  <c r="G87" i="14"/>
  <c r="E88" i="14"/>
  <c r="F88" i="14"/>
  <c r="G88" i="14"/>
  <c r="AZ88" i="14"/>
  <c r="AY88" i="14"/>
  <c r="E89" i="14"/>
  <c r="F89" i="14"/>
  <c r="G89" i="14"/>
  <c r="K89" i="14"/>
  <c r="E90" i="14"/>
  <c r="F90" i="14"/>
  <c r="E91" i="14"/>
  <c r="F91" i="14"/>
  <c r="E92" i="14"/>
  <c r="F92" i="14"/>
  <c r="E93" i="14"/>
  <c r="F93" i="14"/>
  <c r="E94" i="14"/>
  <c r="F94" i="14"/>
  <c r="E95" i="14"/>
  <c r="F95" i="14"/>
  <c r="G95" i="14"/>
  <c r="E96" i="14"/>
  <c r="F96" i="14"/>
  <c r="G96" i="14"/>
  <c r="AZ96" i="14"/>
  <c r="AY96" i="14"/>
  <c r="E97" i="14"/>
  <c r="F97" i="14"/>
  <c r="G97" i="14"/>
  <c r="E98" i="14"/>
  <c r="F98" i="14"/>
  <c r="E99" i="14"/>
  <c r="F99" i="14"/>
  <c r="E100" i="14"/>
  <c r="F100" i="14"/>
  <c r="E101" i="14"/>
  <c r="F101" i="14"/>
  <c r="E102" i="14"/>
  <c r="F102" i="14"/>
  <c r="AE103" i="14"/>
  <c r="AZ103" i="14"/>
  <c r="AE105" i="14"/>
  <c r="AZ105" i="14"/>
  <c r="AE106" i="14"/>
  <c r="AZ106" i="14"/>
  <c r="AE107" i="14"/>
  <c r="AZ107" i="14"/>
  <c r="AE108" i="14"/>
  <c r="AZ108" i="14"/>
  <c r="AE109" i="14"/>
  <c r="AZ109" i="14"/>
  <c r="AE110" i="14"/>
  <c r="AZ110" i="14"/>
  <c r="AE111" i="14"/>
  <c r="AZ111" i="14"/>
  <c r="AE113" i="14"/>
  <c r="AZ113" i="14"/>
  <c r="AE115" i="14"/>
  <c r="AZ115" i="14"/>
  <c r="AE116" i="14"/>
  <c r="AZ116" i="14"/>
  <c r="AE117" i="14"/>
  <c r="AZ117" i="14"/>
  <c r="AE118" i="14"/>
  <c r="AZ118" i="14"/>
  <c r="AE119" i="14"/>
  <c r="AZ119" i="14"/>
  <c r="AE121" i="14"/>
  <c r="AZ121" i="14"/>
  <c r="AZ123" i="14"/>
  <c r="AE124" i="14"/>
  <c r="AZ124" i="14"/>
  <c r="AE125" i="14"/>
  <c r="AZ125" i="14"/>
  <c r="AE126" i="14"/>
  <c r="AZ126" i="14"/>
  <c r="AZ127" i="14"/>
  <c r="AE129" i="14"/>
  <c r="AZ129" i="14"/>
  <c r="AE131" i="14"/>
  <c r="AZ131" i="14"/>
  <c r="AE132" i="14"/>
  <c r="AZ132" i="14"/>
  <c r="AE133" i="14"/>
  <c r="AZ133" i="14"/>
  <c r="AE134" i="14"/>
  <c r="AZ134" i="14"/>
  <c r="AE135" i="14"/>
  <c r="AZ135" i="14"/>
  <c r="AE137" i="14"/>
  <c r="AZ137" i="14"/>
  <c r="AE139" i="14"/>
  <c r="AZ139" i="14"/>
  <c r="AE140" i="14"/>
  <c r="AZ140" i="14"/>
  <c r="BQ11" i="14"/>
  <c r="BD11" i="14"/>
  <c r="D12" i="14"/>
  <c r="I26" i="14"/>
  <c r="I28" i="14"/>
  <c r="J29" i="14"/>
  <c r="J30" i="14"/>
  <c r="J31" i="14"/>
  <c r="J33" i="14"/>
  <c r="J34" i="14"/>
  <c r="J36" i="14"/>
  <c r="J38" i="14"/>
  <c r="J47" i="14"/>
  <c r="J49" i="14"/>
  <c r="J54" i="14"/>
  <c r="J62" i="14"/>
  <c r="J67" i="14"/>
  <c r="J71" i="14"/>
  <c r="J75" i="14"/>
  <c r="J79" i="14"/>
  <c r="BQ12" i="14"/>
  <c r="BP12" i="14"/>
  <c r="BO12" i="14"/>
  <c r="BN12" i="14"/>
  <c r="BM12" i="14"/>
  <c r="BL12" i="14"/>
  <c r="BK12" i="14"/>
  <c r="BJ12" i="14"/>
  <c r="BI12" i="14"/>
  <c r="BH12" i="14"/>
  <c r="BD12" i="14"/>
  <c r="D13" i="14"/>
  <c r="I13" i="14"/>
  <c r="BQ13" i="14"/>
  <c r="BP13" i="14"/>
  <c r="BO13" i="14"/>
  <c r="BN13" i="14"/>
  <c r="BD13" i="14"/>
  <c r="D14" i="14"/>
  <c r="K81" i="14"/>
  <c r="K88" i="14"/>
  <c r="K97" i="14"/>
  <c r="K103" i="14"/>
  <c r="K105" i="14"/>
  <c r="K107" i="14"/>
  <c r="K110" i="14"/>
  <c r="K111" i="14"/>
  <c r="K113" i="14"/>
  <c r="K117" i="14"/>
  <c r="K118" i="14"/>
  <c r="K119" i="14"/>
  <c r="K121" i="14"/>
  <c r="K125" i="14"/>
  <c r="K126" i="14"/>
  <c r="K127" i="14"/>
  <c r="K129" i="14"/>
  <c r="K133" i="14"/>
  <c r="K134" i="14"/>
  <c r="K135" i="14"/>
  <c r="K137" i="14"/>
  <c r="BQ14" i="14"/>
  <c r="BM14" i="14"/>
  <c r="BP14" i="14"/>
  <c r="BO14" i="14"/>
  <c r="BN14" i="14"/>
  <c r="BD14" i="14"/>
  <c r="BQ15" i="14"/>
  <c r="BP15" i="14"/>
  <c r="BO15" i="14"/>
  <c r="BN15" i="14"/>
  <c r="BM15" i="14"/>
  <c r="BL15" i="14"/>
  <c r="BK15" i="14"/>
  <c r="BJ15" i="14"/>
  <c r="BI15" i="14"/>
  <c r="BH15" i="14"/>
  <c r="BD15" i="14"/>
  <c r="F16" i="14"/>
  <c r="F17" i="14" s="1"/>
  <c r="S16" i="14"/>
  <c r="C17" i="14"/>
  <c r="W16" i="14"/>
  <c r="W17" i="14"/>
  <c r="U16" i="14"/>
  <c r="U17" i="14"/>
  <c r="V16" i="14"/>
  <c r="V17" i="14"/>
  <c r="AA16" i="14"/>
  <c r="AA17" i="14"/>
  <c r="AC16" i="14"/>
  <c r="AC17" i="14"/>
  <c r="AD85" i="14"/>
  <c r="AD128" i="14"/>
  <c r="AG16" i="14"/>
  <c r="BQ16" i="14"/>
  <c r="BP16" i="14"/>
  <c r="BD16" i="14"/>
  <c r="BQ17" i="14"/>
  <c r="BD17" i="14"/>
  <c r="S18" i="14"/>
  <c r="BQ18" i="14"/>
  <c r="BD18" i="14"/>
  <c r="BQ19" i="14"/>
  <c r="BD19" i="14"/>
  <c r="BQ20" i="14"/>
  <c r="BP20" i="14"/>
  <c r="BO20" i="14"/>
  <c r="BN20" i="14"/>
  <c r="BM20" i="14"/>
  <c r="BL20" i="14"/>
  <c r="BK20" i="14"/>
  <c r="BJ20" i="14"/>
  <c r="BI20" i="14"/>
  <c r="BH20" i="14"/>
  <c r="BD20" i="14"/>
  <c r="M21" i="14"/>
  <c r="BQ21" i="14"/>
  <c r="BP21" i="14"/>
  <c r="BD21" i="14"/>
  <c r="M22" i="14"/>
  <c r="BQ22" i="14"/>
  <c r="BP22" i="14"/>
  <c r="BD22" i="14"/>
  <c r="M23" i="14"/>
  <c r="BQ23" i="14"/>
  <c r="BD23" i="14"/>
  <c r="M24" i="14"/>
  <c r="BQ24" i="14"/>
  <c r="BP24" i="14"/>
  <c r="BO24" i="14"/>
  <c r="BN24" i="14"/>
  <c r="BD24" i="14"/>
  <c r="M25" i="14"/>
  <c r="BQ25" i="14"/>
  <c r="BD25" i="14"/>
  <c r="M26" i="14"/>
  <c r="BQ26" i="14"/>
  <c r="BP26" i="14"/>
  <c r="BD26" i="14"/>
  <c r="M27" i="14"/>
  <c r="BQ27" i="14"/>
  <c r="BD27" i="14"/>
  <c r="M28" i="14"/>
  <c r="BQ28" i="14"/>
  <c r="BP28" i="14"/>
  <c r="BO28" i="14"/>
  <c r="BN28" i="14"/>
  <c r="BM28" i="14"/>
  <c r="BL28" i="14"/>
  <c r="BK28" i="14"/>
  <c r="BJ28" i="14"/>
  <c r="BI28" i="14"/>
  <c r="BH28" i="14"/>
  <c r="BD28" i="14"/>
  <c r="M29" i="14"/>
  <c r="BQ29" i="14"/>
  <c r="BP29" i="14"/>
  <c r="BO29" i="14"/>
  <c r="BD29" i="14"/>
  <c r="M30" i="14"/>
  <c r="BQ30" i="14"/>
  <c r="BP30" i="14"/>
  <c r="BD30" i="14"/>
  <c r="M31" i="14"/>
  <c r="BQ31" i="14"/>
  <c r="BD31" i="14"/>
  <c r="M32" i="14"/>
  <c r="BQ32" i="14"/>
  <c r="BP32" i="14"/>
  <c r="BO32" i="14"/>
  <c r="BN32" i="14"/>
  <c r="BD32" i="14"/>
  <c r="M33" i="14"/>
  <c r="BQ33" i="14"/>
  <c r="BD33" i="14"/>
  <c r="M34" i="14"/>
  <c r="BQ34" i="14"/>
  <c r="BP34" i="14"/>
  <c r="BD34" i="14"/>
  <c r="M35" i="14"/>
  <c r="BQ35" i="14"/>
  <c r="BD35" i="14"/>
  <c r="M36" i="14"/>
  <c r="BQ36" i="14"/>
  <c r="BP36" i="14"/>
  <c r="BO36" i="14"/>
  <c r="BN36" i="14"/>
  <c r="BM36" i="14"/>
  <c r="BL36" i="14"/>
  <c r="BK36" i="14"/>
  <c r="BJ36" i="14"/>
  <c r="BI36" i="14"/>
  <c r="BH36" i="14"/>
  <c r="BD36" i="14"/>
  <c r="M37" i="14"/>
  <c r="BQ37" i="14"/>
  <c r="BO37" i="14"/>
  <c r="BP37" i="14"/>
  <c r="BD37" i="14"/>
  <c r="M38" i="14"/>
  <c r="BQ38" i="14"/>
  <c r="BP38" i="14"/>
  <c r="BD38" i="14"/>
  <c r="M39" i="14"/>
  <c r="BQ39" i="14"/>
  <c r="BD39" i="14"/>
  <c r="M40" i="14"/>
  <c r="BQ40" i="14"/>
  <c r="BP40" i="14"/>
  <c r="BO40" i="14"/>
  <c r="BN40" i="14"/>
  <c r="BD40" i="14"/>
  <c r="M41" i="14"/>
  <c r="BQ41" i="14"/>
  <c r="BD41" i="14"/>
  <c r="M42" i="14"/>
  <c r="BQ42" i="14"/>
  <c r="BP42" i="14"/>
  <c r="BD42" i="14"/>
  <c r="M43" i="14"/>
  <c r="BQ43" i="14"/>
  <c r="BD43" i="14"/>
  <c r="M44" i="14"/>
  <c r="BQ44" i="14"/>
  <c r="BP44" i="14"/>
  <c r="BO44" i="14"/>
  <c r="BN44" i="14"/>
  <c r="BD44" i="14"/>
  <c r="M45" i="14"/>
  <c r="BQ45" i="14"/>
  <c r="BO45" i="14"/>
  <c r="BN45" i="14"/>
  <c r="BM45" i="14"/>
  <c r="BP45" i="14"/>
  <c r="BD45" i="14"/>
  <c r="M46" i="14"/>
  <c r="BQ46" i="14"/>
  <c r="BD46" i="14"/>
  <c r="M47" i="14"/>
  <c r="BQ47" i="14"/>
  <c r="BD47" i="14"/>
  <c r="M48" i="14"/>
  <c r="BQ48" i="14"/>
  <c r="BP48" i="14"/>
  <c r="BO48" i="14"/>
  <c r="BN48" i="14"/>
  <c r="BM48" i="14"/>
  <c r="BL48" i="14"/>
  <c r="BK48" i="14"/>
  <c r="BJ48" i="14"/>
  <c r="BI48" i="14"/>
  <c r="BH48" i="14"/>
  <c r="BD48" i="14"/>
  <c r="M49" i="14"/>
  <c r="BQ49" i="14"/>
  <c r="BP49" i="14"/>
  <c r="BD49" i="14"/>
  <c r="M50" i="14"/>
  <c r="BQ50" i="14"/>
  <c r="BO50" i="14"/>
  <c r="BN50" i="14"/>
  <c r="BM50" i="14"/>
  <c r="BP50" i="14"/>
  <c r="BD50" i="14"/>
  <c r="M51" i="14"/>
  <c r="BQ51" i="14"/>
  <c r="BD51" i="14"/>
  <c r="M52" i="14"/>
  <c r="BQ52" i="14"/>
  <c r="BM52" i="14"/>
  <c r="BP52" i="14"/>
  <c r="BO52" i="14"/>
  <c r="BN52" i="14"/>
  <c r="BD52" i="14"/>
  <c r="M53" i="14"/>
  <c r="BQ53" i="14"/>
  <c r="BJ53" i="14"/>
  <c r="BI53" i="14"/>
  <c r="BH53" i="14"/>
  <c r="BP53" i="14"/>
  <c r="BO53" i="14"/>
  <c r="BN53" i="14"/>
  <c r="BM53" i="14"/>
  <c r="BL53" i="14"/>
  <c r="BK53" i="14"/>
  <c r="BD53" i="14"/>
  <c r="M54" i="14"/>
  <c r="BQ54" i="14"/>
  <c r="BD54" i="14"/>
  <c r="M55" i="14"/>
  <c r="BQ55" i="14"/>
  <c r="BD55" i="14"/>
  <c r="M56" i="14"/>
  <c r="BQ56" i="14"/>
  <c r="BP56" i="14"/>
  <c r="BO56" i="14"/>
  <c r="BN56" i="14"/>
  <c r="BM56" i="14"/>
  <c r="BL56" i="14"/>
  <c r="BK56" i="14"/>
  <c r="BJ56" i="14"/>
  <c r="BI56" i="14"/>
  <c r="BH56" i="14"/>
  <c r="BD56" i="14"/>
  <c r="M57" i="14"/>
  <c r="BQ57" i="14"/>
  <c r="BP57" i="14"/>
  <c r="BD57" i="14"/>
  <c r="M58" i="14"/>
  <c r="BQ58" i="14"/>
  <c r="BO58" i="14"/>
  <c r="BN58" i="14"/>
  <c r="BM58" i="14"/>
  <c r="BP58" i="14"/>
  <c r="BD58" i="14"/>
  <c r="M59" i="14"/>
  <c r="BQ59" i="14"/>
  <c r="BD59" i="14"/>
  <c r="M60" i="14"/>
  <c r="BQ60" i="14"/>
  <c r="BN60" i="14"/>
  <c r="BP60" i="14"/>
  <c r="BO60" i="14"/>
  <c r="BD60" i="14"/>
  <c r="M61" i="14"/>
  <c r="BQ61" i="14"/>
  <c r="BJ61" i="14"/>
  <c r="BI61" i="14"/>
  <c r="BH61" i="14"/>
  <c r="BP61" i="14"/>
  <c r="BO61" i="14"/>
  <c r="BN61" i="14"/>
  <c r="BM61" i="14"/>
  <c r="BL61" i="14"/>
  <c r="BK61" i="14"/>
  <c r="BD61" i="14"/>
  <c r="M62" i="14"/>
  <c r="BQ62" i="14"/>
  <c r="BD62" i="14"/>
  <c r="M63" i="14"/>
  <c r="BQ63" i="14"/>
  <c r="BD63" i="14"/>
  <c r="M64" i="14"/>
  <c r="BQ64" i="14"/>
  <c r="BP64" i="14"/>
  <c r="BO64" i="14"/>
  <c r="BN64" i="14"/>
  <c r="BM64" i="14"/>
  <c r="BL64" i="14"/>
  <c r="BK64" i="14"/>
  <c r="BJ64" i="14"/>
  <c r="BI64" i="14"/>
  <c r="BH64" i="14"/>
  <c r="BD64" i="14"/>
  <c r="M65" i="14"/>
  <c r="BQ65" i="14"/>
  <c r="BP65" i="14"/>
  <c r="BD65" i="14"/>
  <c r="M66" i="14"/>
  <c r="BQ66" i="14"/>
  <c r="BO66" i="14"/>
  <c r="BP66" i="14"/>
  <c r="BD66" i="14"/>
  <c r="M67" i="14"/>
  <c r="BQ67" i="14"/>
  <c r="BD67" i="14"/>
  <c r="M68" i="14"/>
  <c r="BQ68" i="14"/>
  <c r="BN68" i="14"/>
  <c r="BP68" i="14"/>
  <c r="BO68" i="14"/>
  <c r="BD68" i="14"/>
  <c r="M69" i="14"/>
  <c r="BQ69" i="14"/>
  <c r="BP69" i="14"/>
  <c r="BO69" i="14"/>
  <c r="BN69" i="14"/>
  <c r="BM69" i="14"/>
  <c r="BL69" i="14"/>
  <c r="BK69" i="14"/>
  <c r="BD69" i="14"/>
  <c r="M70" i="14"/>
  <c r="BQ70" i="14"/>
  <c r="BD70" i="14"/>
  <c r="M71" i="14"/>
  <c r="BQ71" i="14"/>
  <c r="BD71" i="14"/>
  <c r="M72" i="14"/>
  <c r="BQ72" i="14"/>
  <c r="BP72" i="14"/>
  <c r="BO72" i="14"/>
  <c r="BN72" i="14"/>
  <c r="BM72" i="14"/>
  <c r="BL72" i="14"/>
  <c r="BK72" i="14"/>
  <c r="BJ72" i="14"/>
  <c r="BI72" i="14"/>
  <c r="BH72" i="14"/>
  <c r="BD72" i="14"/>
  <c r="M73" i="14"/>
  <c r="BQ73" i="14"/>
  <c r="BP73" i="14"/>
  <c r="BD73" i="14"/>
  <c r="M74" i="14"/>
  <c r="BQ74" i="14"/>
  <c r="BO74" i="14"/>
  <c r="BP74" i="14"/>
  <c r="BD74" i="14"/>
  <c r="M75" i="14"/>
  <c r="BQ75" i="14"/>
  <c r="BD75" i="14"/>
  <c r="M76" i="14"/>
  <c r="BQ76" i="14"/>
  <c r="BN76" i="14"/>
  <c r="BP76" i="14"/>
  <c r="BO76" i="14"/>
  <c r="BD76" i="14"/>
  <c r="M77" i="14"/>
  <c r="BQ77" i="14"/>
  <c r="BJ77" i="14"/>
  <c r="BI77" i="14"/>
  <c r="BH77" i="14"/>
  <c r="BP77" i="14"/>
  <c r="BO77" i="14"/>
  <c r="BN77" i="14"/>
  <c r="BM77" i="14"/>
  <c r="BL77" i="14"/>
  <c r="BK77" i="14"/>
  <c r="BD77" i="14"/>
  <c r="M78" i="14"/>
  <c r="BQ78" i="14"/>
  <c r="BD78" i="14"/>
  <c r="M79" i="14"/>
  <c r="BQ79" i="14"/>
  <c r="BD79" i="14"/>
  <c r="M80" i="14"/>
  <c r="BQ80" i="14"/>
  <c r="BP80" i="14"/>
  <c r="BO80" i="14"/>
  <c r="BN80" i="14"/>
  <c r="BM80" i="14"/>
  <c r="BL80" i="14"/>
  <c r="BK80" i="14"/>
  <c r="BJ80" i="14"/>
  <c r="BI80" i="14"/>
  <c r="BH80" i="14"/>
  <c r="BD80" i="14"/>
  <c r="M81" i="14"/>
  <c r="BQ81" i="14"/>
  <c r="BP81" i="14"/>
  <c r="BD81" i="14"/>
  <c r="M82" i="14"/>
  <c r="BQ82" i="14"/>
  <c r="BO82" i="14"/>
  <c r="BP82" i="14"/>
  <c r="BD82" i="14"/>
  <c r="M83" i="14"/>
  <c r="BQ83" i="14"/>
  <c r="BD83" i="14"/>
  <c r="M84" i="14"/>
  <c r="BQ84" i="14"/>
  <c r="BN84" i="14"/>
  <c r="BP84" i="14"/>
  <c r="BO84" i="14"/>
  <c r="BD84" i="14"/>
  <c r="M85" i="14"/>
  <c r="BQ85" i="14"/>
  <c r="BJ85" i="14"/>
  <c r="BI85" i="14"/>
  <c r="BH85" i="14"/>
  <c r="BP85" i="14"/>
  <c r="BO85" i="14"/>
  <c r="BN85" i="14"/>
  <c r="BM85" i="14"/>
  <c r="BL85" i="14"/>
  <c r="BK85" i="14"/>
  <c r="BD85" i="14"/>
  <c r="M86" i="14"/>
  <c r="BQ86" i="14"/>
  <c r="BD86" i="14"/>
  <c r="M87" i="14"/>
  <c r="BQ87" i="14"/>
  <c r="BD87" i="14"/>
  <c r="M88" i="14"/>
  <c r="BQ88" i="14"/>
  <c r="BP88" i="14"/>
  <c r="BO88" i="14"/>
  <c r="BN88" i="14"/>
  <c r="BM88" i="14"/>
  <c r="BL88" i="14"/>
  <c r="BK88" i="14"/>
  <c r="BJ88" i="14"/>
  <c r="BI88" i="14"/>
  <c r="BH88" i="14"/>
  <c r="BD88" i="14"/>
  <c r="M89" i="14"/>
  <c r="BQ89" i="14"/>
  <c r="BP89" i="14"/>
  <c r="BD89" i="14"/>
  <c r="M90" i="14"/>
  <c r="BQ90" i="14"/>
  <c r="BO90" i="14"/>
  <c r="BN90" i="14"/>
  <c r="BM90" i="14"/>
  <c r="BP90" i="14"/>
  <c r="BD90" i="14"/>
  <c r="M91" i="14"/>
  <c r="BQ91" i="14"/>
  <c r="BD91" i="14"/>
  <c r="M92" i="14"/>
  <c r="BQ92" i="14"/>
  <c r="BN92" i="14"/>
  <c r="BP92" i="14"/>
  <c r="BO92" i="14"/>
  <c r="BD92" i="14"/>
  <c r="M93" i="14"/>
  <c r="BQ93" i="14"/>
  <c r="BJ93" i="14"/>
  <c r="BI93" i="14"/>
  <c r="BH93" i="14"/>
  <c r="BP93" i="14"/>
  <c r="BO93" i="14"/>
  <c r="BN93" i="14"/>
  <c r="BM93" i="14"/>
  <c r="BL93" i="14"/>
  <c r="BK93" i="14"/>
  <c r="BD93" i="14"/>
  <c r="M94" i="14"/>
  <c r="BQ94" i="14"/>
  <c r="BD94" i="14"/>
  <c r="M95" i="14"/>
  <c r="BQ95" i="14"/>
  <c r="BD95" i="14"/>
  <c r="M96" i="14"/>
  <c r="BQ96" i="14"/>
  <c r="BP96" i="14"/>
  <c r="BO96" i="14"/>
  <c r="BN96" i="14"/>
  <c r="BM96" i="14"/>
  <c r="BL96" i="14"/>
  <c r="BK96" i="14"/>
  <c r="BJ96" i="14"/>
  <c r="BI96" i="14"/>
  <c r="BH96" i="14"/>
  <c r="BD96" i="14"/>
  <c r="M97" i="14"/>
  <c r="BQ97" i="14"/>
  <c r="BP97" i="14"/>
  <c r="BD97" i="14"/>
  <c r="M98" i="14"/>
  <c r="BQ98" i="14"/>
  <c r="BO98" i="14"/>
  <c r="BP98" i="14"/>
  <c r="BD98" i="14"/>
  <c r="M99" i="14"/>
  <c r="BQ99" i="14"/>
  <c r="BD99" i="14"/>
  <c r="M100" i="14"/>
  <c r="BQ100" i="14"/>
  <c r="BM100" i="14"/>
  <c r="BP100" i="14"/>
  <c r="BO100" i="14"/>
  <c r="BN100" i="14"/>
  <c r="BD100" i="14"/>
  <c r="M101" i="14"/>
  <c r="BQ101" i="14"/>
  <c r="BP101" i="14"/>
  <c r="BO101" i="14"/>
  <c r="BN101" i="14"/>
  <c r="BM101" i="14"/>
  <c r="BL101" i="14"/>
  <c r="BK101" i="14"/>
  <c r="BD101" i="14"/>
  <c r="M102" i="14"/>
  <c r="BQ102" i="14"/>
  <c r="BD102" i="14"/>
  <c r="M103" i="14"/>
  <c r="BQ103" i="14"/>
  <c r="BD103" i="14"/>
  <c r="M104" i="14"/>
  <c r="BQ104" i="14"/>
  <c r="BP104" i="14"/>
  <c r="BO104" i="14"/>
  <c r="BN104" i="14"/>
  <c r="BM104" i="14"/>
  <c r="BL104" i="14"/>
  <c r="BK104" i="14"/>
  <c r="BJ104" i="14"/>
  <c r="BI104" i="14"/>
  <c r="BH104" i="14"/>
  <c r="BD104" i="14"/>
  <c r="M105" i="14"/>
  <c r="BQ105" i="14"/>
  <c r="BP105" i="14"/>
  <c r="BD105" i="14"/>
  <c r="M106" i="14"/>
  <c r="BQ106" i="14"/>
  <c r="BO106" i="14"/>
  <c r="BP106" i="14"/>
  <c r="BD106" i="14"/>
  <c r="M107" i="14"/>
  <c r="BQ107" i="14"/>
  <c r="BD107" i="14"/>
  <c r="M108" i="14"/>
  <c r="BQ108" i="14"/>
  <c r="BP108" i="14"/>
  <c r="BO108" i="14"/>
  <c r="BN108" i="14"/>
  <c r="BD108" i="14"/>
  <c r="M109" i="14"/>
  <c r="BQ109" i="14"/>
  <c r="BJ109" i="14"/>
  <c r="BI109" i="14"/>
  <c r="BH109" i="14"/>
  <c r="BP109" i="14"/>
  <c r="BO109" i="14"/>
  <c r="BN109" i="14"/>
  <c r="BM109" i="14"/>
  <c r="BL109" i="14"/>
  <c r="BK109" i="14"/>
  <c r="BD109" i="14"/>
  <c r="M110" i="14"/>
  <c r="M111" i="14"/>
  <c r="M112" i="14"/>
  <c r="M113" i="14"/>
  <c r="M114" i="14"/>
  <c r="M115" i="14"/>
  <c r="M116" i="14"/>
  <c r="M117" i="14"/>
  <c r="M118" i="14"/>
  <c r="M119" i="14"/>
  <c r="M120" i="14"/>
  <c r="M121" i="14"/>
  <c r="M122" i="14"/>
  <c r="M123" i="14"/>
  <c r="M124" i="14"/>
  <c r="M125" i="14"/>
  <c r="M126" i="14"/>
  <c r="M127" i="14"/>
  <c r="M128" i="14"/>
  <c r="M129" i="14"/>
  <c r="M130" i="14"/>
  <c r="M131" i="14"/>
  <c r="M132" i="14"/>
  <c r="M133" i="14"/>
  <c r="M134" i="14"/>
  <c r="M135" i="14"/>
  <c r="M136" i="14"/>
  <c r="M137" i="14"/>
  <c r="M138" i="14"/>
  <c r="M139" i="14"/>
  <c r="M140" i="14"/>
  <c r="A9" i="15"/>
  <c r="C9" i="15" s="1"/>
  <c r="H16" i="15"/>
  <c r="H15" i="15"/>
  <c r="H12" i="15"/>
  <c r="D21" i="15"/>
  <c r="H21" i="15" s="1"/>
  <c r="D22" i="15"/>
  <c r="H22" i="15" s="1"/>
  <c r="D23" i="15"/>
  <c r="I23" i="15" s="1"/>
  <c r="D24" i="15"/>
  <c r="H24" i="15" s="1"/>
  <c r="D25" i="15"/>
  <c r="H25" i="15" s="1"/>
  <c r="D26" i="15"/>
  <c r="D27" i="15"/>
  <c r="H27" i="15" s="1"/>
  <c r="D28" i="15"/>
  <c r="D29" i="15"/>
  <c r="H29" i="15" s="1"/>
  <c r="D30" i="15"/>
  <c r="H30" i="15" s="1"/>
  <c r="D31" i="15"/>
  <c r="D32" i="15"/>
  <c r="H32" i="15" s="1"/>
  <c r="D33" i="15"/>
  <c r="H33" i="15" s="1"/>
  <c r="D34" i="15"/>
  <c r="H34" i="15" s="1"/>
  <c r="D35" i="15"/>
  <c r="H35" i="15" s="1"/>
  <c r="D36" i="15"/>
  <c r="J36" i="15" s="1"/>
  <c r="D37" i="15"/>
  <c r="D38" i="15"/>
  <c r="D39" i="15"/>
  <c r="K39" i="15" s="1"/>
  <c r="D40" i="15"/>
  <c r="J40" i="15" s="1"/>
  <c r="D41" i="15"/>
  <c r="F41" i="15" s="1"/>
  <c r="D42" i="15"/>
  <c r="D43" i="15"/>
  <c r="D44" i="15"/>
  <c r="F44" i="15" s="1"/>
  <c r="D45" i="15"/>
  <c r="H45" i="15" s="1"/>
  <c r="D46" i="15"/>
  <c r="D47" i="15"/>
  <c r="H47" i="15" s="1"/>
  <c r="D48" i="15"/>
  <c r="J48" i="15" s="1"/>
  <c r="D49" i="15"/>
  <c r="H49" i="15" s="1"/>
  <c r="D50" i="15"/>
  <c r="H50" i="15" s="1"/>
  <c r="D51" i="15"/>
  <c r="F51" i="15" s="1"/>
  <c r="D52" i="15"/>
  <c r="J52" i="15" s="1"/>
  <c r="D53" i="15"/>
  <c r="H53" i="15" s="1"/>
  <c r="D54" i="15"/>
  <c r="H54" i="15" s="1"/>
  <c r="D55" i="15"/>
  <c r="H55" i="15" s="1"/>
  <c r="D56" i="15"/>
  <c r="D57" i="15"/>
  <c r="J57" i="15" s="1"/>
  <c r="D58" i="15"/>
  <c r="D59" i="15"/>
  <c r="H59" i="15" s="1"/>
  <c r="D60" i="15"/>
  <c r="K60" i="15" s="1"/>
  <c r="D61" i="15"/>
  <c r="I61" i="15" s="1"/>
  <c r="D62" i="15"/>
  <c r="H62" i="15" s="1"/>
  <c r="D63" i="15"/>
  <c r="H63" i="15" s="1"/>
  <c r="D64" i="15"/>
  <c r="D65" i="15"/>
  <c r="L65" i="15" s="1"/>
  <c r="D66" i="15"/>
  <c r="H66" i="15" s="1"/>
  <c r="D67" i="15"/>
  <c r="D68" i="15"/>
  <c r="J68" i="15" s="1"/>
  <c r="D69" i="15"/>
  <c r="D70" i="15"/>
  <c r="I70" i="15" s="1"/>
  <c r="D71" i="15"/>
  <c r="D72" i="15"/>
  <c r="J72" i="15" s="1"/>
  <c r="D73" i="15"/>
  <c r="D74" i="15"/>
  <c r="I74" i="15" s="1"/>
  <c r="D75" i="15"/>
  <c r="J75" i="15" s="1"/>
  <c r="D76" i="15"/>
  <c r="J76" i="15" s="1"/>
  <c r="D77" i="15"/>
  <c r="I77" i="15" s="1"/>
  <c r="D78" i="15"/>
  <c r="F78" i="15" s="1"/>
  <c r="D79" i="15"/>
  <c r="H79" i="15" s="1"/>
  <c r="D80" i="15"/>
  <c r="D81" i="15"/>
  <c r="K81" i="15" s="1"/>
  <c r="D82" i="15"/>
  <c r="H82" i="15" s="1"/>
  <c r="D83" i="15"/>
  <c r="H83" i="15" s="1"/>
  <c r="D84" i="15"/>
  <c r="D85" i="15"/>
  <c r="H85" i="15"/>
  <c r="D86" i="15"/>
  <c r="H86" i="15"/>
  <c r="D87" i="15"/>
  <c r="H87" i="15"/>
  <c r="D88" i="15"/>
  <c r="H88" i="15"/>
  <c r="D89" i="15"/>
  <c r="H89" i="15"/>
  <c r="D90" i="15"/>
  <c r="H90" i="15"/>
  <c r="D91" i="15"/>
  <c r="H91" i="15"/>
  <c r="D92" i="15"/>
  <c r="H92" i="15"/>
  <c r="D93" i="15"/>
  <c r="H93" i="15"/>
  <c r="D94" i="15"/>
  <c r="H94" i="15"/>
  <c r="D95" i="15"/>
  <c r="H95" i="15"/>
  <c r="D96" i="15"/>
  <c r="H96" i="15"/>
  <c r="D97" i="15"/>
  <c r="H97" i="15"/>
  <c r="D98" i="15"/>
  <c r="H98" i="15"/>
  <c r="D99" i="15"/>
  <c r="H99" i="15"/>
  <c r="D100" i="15"/>
  <c r="H100" i="15"/>
  <c r="D101" i="15"/>
  <c r="H101" i="15"/>
  <c r="D102" i="15"/>
  <c r="H102" i="15"/>
  <c r="D103" i="15"/>
  <c r="H103" i="15"/>
  <c r="D104" i="15"/>
  <c r="H104" i="15"/>
  <c r="D105" i="15"/>
  <c r="H105" i="15"/>
  <c r="D106" i="15"/>
  <c r="H106" i="15"/>
  <c r="D107" i="15"/>
  <c r="H107" i="15"/>
  <c r="D108" i="15"/>
  <c r="H108" i="15"/>
  <c r="D109" i="15"/>
  <c r="H109" i="15"/>
  <c r="D110" i="15"/>
  <c r="H110" i="15"/>
  <c r="D111" i="15"/>
  <c r="H111" i="15"/>
  <c r="D112" i="15"/>
  <c r="H112" i="15"/>
  <c r="D113" i="15"/>
  <c r="H113" i="15"/>
  <c r="D114" i="15"/>
  <c r="H114" i="15"/>
  <c r="D115" i="15"/>
  <c r="H115" i="15"/>
  <c r="D116" i="15"/>
  <c r="H116" i="15"/>
  <c r="D117" i="15"/>
  <c r="H117" i="15"/>
  <c r="D118" i="15"/>
  <c r="H118" i="15"/>
  <c r="D119" i="15"/>
  <c r="H119" i="15"/>
  <c r="D120" i="15"/>
  <c r="H120" i="15"/>
  <c r="D121" i="15"/>
  <c r="H121" i="15"/>
  <c r="D122" i="15"/>
  <c r="H122" i="15"/>
  <c r="D123" i="15"/>
  <c r="H123" i="15"/>
  <c r="D124" i="15"/>
  <c r="H124" i="15"/>
  <c r="D125" i="15"/>
  <c r="H125" i="15"/>
  <c r="D126" i="15"/>
  <c r="H126" i="15"/>
  <c r="D127" i="15"/>
  <c r="H127" i="15"/>
  <c r="D128" i="15"/>
  <c r="H128" i="15"/>
  <c r="D129" i="15"/>
  <c r="H129" i="15"/>
  <c r="D130" i="15"/>
  <c r="H130" i="15"/>
  <c r="D131" i="15"/>
  <c r="H131" i="15"/>
  <c r="D132" i="15"/>
  <c r="H132" i="15"/>
  <c r="D133" i="15"/>
  <c r="H133" i="15"/>
  <c r="D134" i="15"/>
  <c r="H134" i="15"/>
  <c r="D135" i="15"/>
  <c r="H135" i="15"/>
  <c r="D136" i="15"/>
  <c r="H136" i="15"/>
  <c r="D137" i="15"/>
  <c r="H137" i="15"/>
  <c r="D138" i="15"/>
  <c r="H138" i="15"/>
  <c r="D139" i="15"/>
  <c r="H139" i="15"/>
  <c r="D140" i="15"/>
  <c r="H140" i="15"/>
  <c r="D141" i="15"/>
  <c r="H141" i="15"/>
  <c r="D142" i="15"/>
  <c r="H142" i="15"/>
  <c r="D143" i="15"/>
  <c r="H143" i="15"/>
  <c r="J16" i="15"/>
  <c r="J15" i="15"/>
  <c r="J34" i="15"/>
  <c r="J50" i="15"/>
  <c r="J66" i="15"/>
  <c r="J85" i="15"/>
  <c r="J87" i="15"/>
  <c r="J88" i="15"/>
  <c r="J89" i="15"/>
  <c r="J91" i="15"/>
  <c r="J92" i="15"/>
  <c r="J93" i="15"/>
  <c r="J95" i="15"/>
  <c r="J96" i="15"/>
  <c r="J97" i="15"/>
  <c r="J99" i="15"/>
  <c r="J100" i="15"/>
  <c r="J101" i="15"/>
  <c r="J103" i="15"/>
  <c r="J104" i="15"/>
  <c r="J105" i="15"/>
  <c r="J107" i="15"/>
  <c r="J108" i="15"/>
  <c r="J109" i="15"/>
  <c r="J111" i="15"/>
  <c r="J112" i="15"/>
  <c r="J113" i="15"/>
  <c r="J115" i="15"/>
  <c r="J116" i="15"/>
  <c r="J117" i="15"/>
  <c r="J119" i="15"/>
  <c r="J120" i="15"/>
  <c r="J121" i="15"/>
  <c r="J123" i="15"/>
  <c r="J124" i="15"/>
  <c r="J125" i="15"/>
  <c r="J127" i="15"/>
  <c r="J128" i="15"/>
  <c r="J129" i="15"/>
  <c r="J131" i="15"/>
  <c r="J132" i="15"/>
  <c r="J133" i="15"/>
  <c r="J135" i="15"/>
  <c r="J136" i="15"/>
  <c r="J137" i="15"/>
  <c r="J139" i="15"/>
  <c r="J140" i="15"/>
  <c r="J141" i="15"/>
  <c r="J143" i="15"/>
  <c r="I16" i="15"/>
  <c r="I15" i="15"/>
  <c r="I24" i="15"/>
  <c r="I50" i="15"/>
  <c r="I66" i="15"/>
  <c r="I12" i="15"/>
  <c r="I85" i="15"/>
  <c r="I87" i="15"/>
  <c r="I88" i="15"/>
  <c r="I89" i="15"/>
  <c r="I91" i="15"/>
  <c r="I92" i="15"/>
  <c r="I93" i="15"/>
  <c r="I95" i="15"/>
  <c r="I96" i="15"/>
  <c r="I97" i="15"/>
  <c r="I99" i="15"/>
  <c r="I100" i="15"/>
  <c r="I101" i="15"/>
  <c r="I103" i="15"/>
  <c r="I104" i="15"/>
  <c r="I105" i="15"/>
  <c r="I107" i="15"/>
  <c r="I108" i="15"/>
  <c r="I109" i="15"/>
  <c r="I111" i="15"/>
  <c r="I112" i="15"/>
  <c r="I113" i="15"/>
  <c r="I115" i="15"/>
  <c r="I116" i="15"/>
  <c r="I117" i="15"/>
  <c r="I119" i="15"/>
  <c r="I120" i="15"/>
  <c r="I121" i="15"/>
  <c r="I123" i="15"/>
  <c r="I124" i="15"/>
  <c r="I125" i="15"/>
  <c r="I127" i="15"/>
  <c r="I128" i="15"/>
  <c r="I129" i="15"/>
  <c r="I131" i="15"/>
  <c r="I132" i="15"/>
  <c r="I133" i="15"/>
  <c r="I135" i="15"/>
  <c r="I136" i="15"/>
  <c r="I137" i="15"/>
  <c r="I139" i="15"/>
  <c r="I140" i="15"/>
  <c r="I141" i="15"/>
  <c r="I143" i="15"/>
  <c r="F16" i="15"/>
  <c r="F15" i="15"/>
  <c r="F24" i="15"/>
  <c r="F34" i="15"/>
  <c r="F36" i="15"/>
  <c r="F55" i="15"/>
  <c r="F66" i="15"/>
  <c r="F12" i="15"/>
  <c r="F85" i="15"/>
  <c r="F86" i="15"/>
  <c r="F87" i="15"/>
  <c r="F89" i="15"/>
  <c r="F91" i="15"/>
  <c r="F92" i="15"/>
  <c r="F93" i="15"/>
  <c r="F94" i="15"/>
  <c r="F95" i="15"/>
  <c r="F97" i="15"/>
  <c r="F99" i="15"/>
  <c r="F100" i="15"/>
  <c r="F101" i="15"/>
  <c r="F102" i="15"/>
  <c r="F103" i="15"/>
  <c r="F105" i="15"/>
  <c r="F107" i="15"/>
  <c r="F108" i="15"/>
  <c r="F109" i="15"/>
  <c r="F110" i="15"/>
  <c r="F111" i="15"/>
  <c r="F113" i="15"/>
  <c r="F115" i="15"/>
  <c r="F116" i="15"/>
  <c r="F117" i="15"/>
  <c r="F118" i="15"/>
  <c r="F119" i="15"/>
  <c r="F121" i="15"/>
  <c r="F123" i="15"/>
  <c r="F124" i="15"/>
  <c r="F125" i="15"/>
  <c r="F126" i="15"/>
  <c r="F127" i="15"/>
  <c r="F129" i="15"/>
  <c r="F131" i="15"/>
  <c r="F132" i="15"/>
  <c r="F133" i="15"/>
  <c r="F134" i="15"/>
  <c r="F135" i="15"/>
  <c r="F137" i="15"/>
  <c r="F139" i="15"/>
  <c r="F140" i="15"/>
  <c r="F141" i="15"/>
  <c r="F142" i="15"/>
  <c r="F143" i="15"/>
  <c r="G16" i="15"/>
  <c r="G15" i="15"/>
  <c r="G12" i="15"/>
  <c r="E21" i="15"/>
  <c r="G21" i="15"/>
  <c r="E22" i="15"/>
  <c r="G22" i="15"/>
  <c r="E23" i="15"/>
  <c r="G23" i="15"/>
  <c r="E24" i="15"/>
  <c r="G24" i="15"/>
  <c r="E25" i="15"/>
  <c r="G25" i="15"/>
  <c r="E26" i="15"/>
  <c r="G26" i="15"/>
  <c r="E27" i="15"/>
  <c r="G27" i="15"/>
  <c r="E28" i="15"/>
  <c r="G28" i="15"/>
  <c r="E29" i="15"/>
  <c r="E30" i="15"/>
  <c r="G30" i="15"/>
  <c r="E31" i="15"/>
  <c r="G31" i="15"/>
  <c r="E32" i="15"/>
  <c r="G32" i="15"/>
  <c r="E33" i="15"/>
  <c r="E34" i="15"/>
  <c r="G34" i="15"/>
  <c r="E35" i="15"/>
  <c r="G35" i="15"/>
  <c r="E36" i="15"/>
  <c r="G36" i="15"/>
  <c r="E37" i="15"/>
  <c r="G37" i="15"/>
  <c r="E38" i="15"/>
  <c r="G38" i="15"/>
  <c r="E39" i="15"/>
  <c r="G39" i="15"/>
  <c r="E40" i="15"/>
  <c r="G40" i="15"/>
  <c r="E41" i="15"/>
  <c r="G41" i="15"/>
  <c r="E42" i="15"/>
  <c r="G42" i="15"/>
  <c r="E43" i="15"/>
  <c r="G43" i="15"/>
  <c r="E44" i="15"/>
  <c r="G44" i="15"/>
  <c r="E45" i="15"/>
  <c r="E46" i="15"/>
  <c r="G46" i="15"/>
  <c r="E47" i="15"/>
  <c r="G47" i="15"/>
  <c r="E48" i="15"/>
  <c r="G48" i="15"/>
  <c r="E49" i="15"/>
  <c r="G49" i="15"/>
  <c r="E50" i="15"/>
  <c r="G50" i="15"/>
  <c r="E51" i="15"/>
  <c r="G51" i="15"/>
  <c r="E52" i="15"/>
  <c r="G52" i="15"/>
  <c r="E53" i="15"/>
  <c r="G53" i="15"/>
  <c r="E54" i="15"/>
  <c r="G54" i="15"/>
  <c r="E55" i="15"/>
  <c r="G55" i="15"/>
  <c r="E56" i="15"/>
  <c r="G56" i="15"/>
  <c r="E57" i="15"/>
  <c r="G57" i="15"/>
  <c r="E58" i="15"/>
  <c r="G58" i="15"/>
  <c r="E59" i="15"/>
  <c r="G59" i="15"/>
  <c r="E60" i="15"/>
  <c r="G60" i="15"/>
  <c r="E61" i="15"/>
  <c r="E62" i="15"/>
  <c r="G62" i="15"/>
  <c r="E63" i="15"/>
  <c r="G63" i="15"/>
  <c r="E64" i="15"/>
  <c r="G64" i="15"/>
  <c r="E65" i="15"/>
  <c r="G65" i="15"/>
  <c r="E66" i="15"/>
  <c r="G66" i="15"/>
  <c r="E67" i="15"/>
  <c r="G67" i="15"/>
  <c r="E68" i="15"/>
  <c r="G68" i="15"/>
  <c r="E69" i="15"/>
  <c r="G69" i="15"/>
  <c r="E70" i="15"/>
  <c r="G70" i="15"/>
  <c r="E71" i="15"/>
  <c r="G71" i="15"/>
  <c r="E72" i="15"/>
  <c r="G72" i="15"/>
  <c r="E73" i="15"/>
  <c r="G73" i="15"/>
  <c r="E74" i="15"/>
  <c r="G74" i="15"/>
  <c r="E75" i="15"/>
  <c r="G75" i="15"/>
  <c r="E76" i="15"/>
  <c r="G76" i="15"/>
  <c r="E77" i="15"/>
  <c r="E78" i="15"/>
  <c r="G78" i="15"/>
  <c r="E79" i="15"/>
  <c r="G79" i="15"/>
  <c r="E80" i="15"/>
  <c r="G80" i="15"/>
  <c r="E81" i="15"/>
  <c r="G81" i="15"/>
  <c r="E82" i="15"/>
  <c r="G82" i="15"/>
  <c r="E83" i="15"/>
  <c r="G83" i="15"/>
  <c r="E84" i="15"/>
  <c r="G84" i="15"/>
  <c r="E85" i="15"/>
  <c r="G85" i="15"/>
  <c r="E86" i="15"/>
  <c r="G86" i="15"/>
  <c r="E87" i="15"/>
  <c r="G87" i="15"/>
  <c r="E88" i="15"/>
  <c r="G88" i="15"/>
  <c r="E89" i="15"/>
  <c r="G89" i="15"/>
  <c r="E90" i="15"/>
  <c r="G90" i="15"/>
  <c r="E91" i="15"/>
  <c r="G91" i="15"/>
  <c r="E92" i="15"/>
  <c r="E93" i="15"/>
  <c r="E94" i="15"/>
  <c r="G94" i="15"/>
  <c r="E95" i="15"/>
  <c r="G95" i="15"/>
  <c r="E96" i="15"/>
  <c r="G96" i="15"/>
  <c r="E97" i="15"/>
  <c r="G97" i="15"/>
  <c r="E98" i="15"/>
  <c r="G98" i="15"/>
  <c r="E99" i="15"/>
  <c r="G99" i="15"/>
  <c r="E100" i="15"/>
  <c r="E101" i="15"/>
  <c r="G101" i="15"/>
  <c r="E102" i="15"/>
  <c r="G102" i="15"/>
  <c r="E103" i="15"/>
  <c r="G103" i="15"/>
  <c r="E104" i="15"/>
  <c r="G104" i="15"/>
  <c r="E105" i="15"/>
  <c r="G105" i="15"/>
  <c r="E106" i="15"/>
  <c r="G106" i="15"/>
  <c r="E107" i="15"/>
  <c r="G107" i="15"/>
  <c r="E108" i="15"/>
  <c r="E109" i="15"/>
  <c r="E110" i="15"/>
  <c r="G110" i="15"/>
  <c r="E111" i="15"/>
  <c r="G111" i="15"/>
  <c r="E112" i="15"/>
  <c r="G112" i="15"/>
  <c r="E113" i="15"/>
  <c r="G113" i="15"/>
  <c r="E114" i="15"/>
  <c r="G114" i="15"/>
  <c r="E115" i="15"/>
  <c r="G115" i="15"/>
  <c r="E116" i="15"/>
  <c r="E117" i="15"/>
  <c r="G117" i="15"/>
  <c r="E118" i="15"/>
  <c r="G118" i="15"/>
  <c r="E119" i="15"/>
  <c r="G119" i="15"/>
  <c r="E120" i="15"/>
  <c r="G120" i="15"/>
  <c r="E121" i="15"/>
  <c r="G121" i="15"/>
  <c r="E122" i="15"/>
  <c r="G122" i="15"/>
  <c r="E123" i="15"/>
  <c r="G123" i="15"/>
  <c r="E124" i="15"/>
  <c r="E125" i="15"/>
  <c r="E126" i="15"/>
  <c r="G126" i="15"/>
  <c r="E127" i="15"/>
  <c r="G127" i="15"/>
  <c r="E128" i="15"/>
  <c r="G128" i="15"/>
  <c r="E129" i="15"/>
  <c r="G129" i="15"/>
  <c r="E130" i="15"/>
  <c r="G130" i="15"/>
  <c r="E131" i="15"/>
  <c r="G131" i="15"/>
  <c r="E132" i="15"/>
  <c r="E133" i="15"/>
  <c r="G133" i="15"/>
  <c r="E134" i="15"/>
  <c r="G134" i="15"/>
  <c r="E135" i="15"/>
  <c r="G135" i="15"/>
  <c r="E136" i="15"/>
  <c r="G136" i="15"/>
  <c r="E137" i="15"/>
  <c r="G137" i="15"/>
  <c r="E138" i="15"/>
  <c r="G138" i="15"/>
  <c r="E139" i="15"/>
  <c r="G139" i="15"/>
  <c r="E140" i="15"/>
  <c r="E141" i="15"/>
  <c r="E142" i="15"/>
  <c r="G142" i="15"/>
  <c r="E143" i="15"/>
  <c r="G143" i="15"/>
  <c r="K16" i="15"/>
  <c r="K15" i="15"/>
  <c r="K12" i="15"/>
  <c r="K50" i="15"/>
  <c r="K66" i="15"/>
  <c r="K71" i="15"/>
  <c r="K86" i="15"/>
  <c r="K87" i="15"/>
  <c r="K90" i="15"/>
  <c r="K91" i="15"/>
  <c r="K94" i="15"/>
  <c r="K95" i="15"/>
  <c r="K96" i="15"/>
  <c r="K98" i="15"/>
  <c r="K99" i="15"/>
  <c r="K102" i="15"/>
  <c r="K103" i="15"/>
  <c r="K104" i="15"/>
  <c r="K106" i="15"/>
  <c r="K107" i="15"/>
  <c r="K110" i="15"/>
  <c r="K111" i="15"/>
  <c r="K112" i="15"/>
  <c r="K114" i="15"/>
  <c r="K115" i="15"/>
  <c r="K118" i="15"/>
  <c r="K119" i="15"/>
  <c r="K122" i="15"/>
  <c r="K123" i="15"/>
  <c r="K126" i="15"/>
  <c r="K127" i="15"/>
  <c r="K128" i="15"/>
  <c r="K130" i="15"/>
  <c r="K131" i="15"/>
  <c r="K134" i="15"/>
  <c r="K135" i="15"/>
  <c r="K136" i="15"/>
  <c r="K138" i="15"/>
  <c r="K139" i="15"/>
  <c r="K142" i="15"/>
  <c r="K143" i="15"/>
  <c r="L16" i="15"/>
  <c r="L15" i="15"/>
  <c r="L50" i="15"/>
  <c r="L66" i="15"/>
  <c r="L72" i="15"/>
  <c r="L86" i="15"/>
  <c r="L87" i="15"/>
  <c r="L88" i="15"/>
  <c r="L90" i="15"/>
  <c r="L91" i="15"/>
  <c r="L94" i="15"/>
  <c r="L95" i="15"/>
  <c r="L96" i="15"/>
  <c r="L98" i="15"/>
  <c r="L99" i="15"/>
  <c r="L102" i="15"/>
  <c r="L103" i="15"/>
  <c r="L104" i="15"/>
  <c r="L106" i="15"/>
  <c r="L107" i="15"/>
  <c r="L110" i="15"/>
  <c r="L111" i="15"/>
  <c r="L114" i="15"/>
  <c r="L115" i="15"/>
  <c r="L118" i="15"/>
  <c r="L119" i="15"/>
  <c r="L120" i="15"/>
  <c r="L122" i="15"/>
  <c r="L123" i="15"/>
  <c r="L126" i="15"/>
  <c r="L127" i="15"/>
  <c r="L128" i="15"/>
  <c r="L130" i="15"/>
  <c r="L131" i="15"/>
  <c r="L134" i="15"/>
  <c r="L135" i="15"/>
  <c r="L136" i="15"/>
  <c r="L138" i="15"/>
  <c r="L139" i="15"/>
  <c r="L142" i="15"/>
  <c r="L143" i="15"/>
  <c r="C16" i="15"/>
  <c r="C15" i="15"/>
  <c r="N16" i="15"/>
  <c r="N15" i="15"/>
  <c r="N12" i="15"/>
  <c r="O16" i="15"/>
  <c r="O15" i="15"/>
  <c r="O12" i="15"/>
  <c r="G4" i="15"/>
  <c r="P16" i="15"/>
  <c r="P15" i="15"/>
  <c r="G5" i="15"/>
  <c r="Q16" i="15"/>
  <c r="Q15" i="15"/>
  <c r="G6" i="15"/>
  <c r="G7" i="15"/>
  <c r="E16" i="15"/>
  <c r="E15" i="15"/>
  <c r="M16" i="15"/>
  <c r="M15" i="15"/>
  <c r="M12" i="15"/>
  <c r="B10" i="15"/>
  <c r="D16" i="15"/>
  <c r="D15" i="15"/>
  <c r="BL2" i="13"/>
  <c r="BK2" i="13"/>
  <c r="AY2" i="13"/>
  <c r="BL3" i="13"/>
  <c r="BK3" i="13"/>
  <c r="AY3" i="13"/>
  <c r="BL4" i="13"/>
  <c r="BK4" i="13"/>
  <c r="AY4" i="13"/>
  <c r="F5" i="13"/>
  <c r="BL5" i="13"/>
  <c r="AY5" i="13"/>
  <c r="F6" i="13"/>
  <c r="BL6" i="13"/>
  <c r="BK6" i="13"/>
  <c r="BJ6" i="13"/>
  <c r="BI6" i="13"/>
  <c r="AY6" i="13"/>
  <c r="BL7" i="13"/>
  <c r="BK7" i="13"/>
  <c r="BJ7" i="13"/>
  <c r="BI7" i="13"/>
  <c r="BH7" i="13"/>
  <c r="BG7" i="13"/>
  <c r="BF7" i="13"/>
  <c r="BE7" i="13"/>
  <c r="BD7" i="13"/>
  <c r="BC7" i="13"/>
  <c r="AY7" i="13"/>
  <c r="BL8" i="13"/>
  <c r="BF8" i="13"/>
  <c r="BE8" i="13"/>
  <c r="BD8" i="13"/>
  <c r="BC8" i="13"/>
  <c r="BB8" i="13"/>
  <c r="BK8" i="13"/>
  <c r="BJ8" i="13"/>
  <c r="BI8" i="13"/>
  <c r="BH8" i="13"/>
  <c r="BG8" i="13"/>
  <c r="AY8" i="13"/>
  <c r="BL9" i="13"/>
  <c r="BK9" i="13"/>
  <c r="BJ9" i="13"/>
  <c r="BI9" i="13"/>
  <c r="BH9" i="13"/>
  <c r="BG9" i="13"/>
  <c r="BF9" i="13"/>
  <c r="BE9" i="13"/>
  <c r="BD9" i="13"/>
  <c r="BC9" i="13"/>
  <c r="AY9" i="13"/>
  <c r="BL10" i="13"/>
  <c r="BK10" i="13"/>
  <c r="BJ10" i="13"/>
  <c r="BI10" i="13"/>
  <c r="AY10" i="13"/>
  <c r="E157" i="13"/>
  <c r="F157" i="13"/>
  <c r="E158" i="13"/>
  <c r="F158" i="13"/>
  <c r="G158" i="13"/>
  <c r="E159" i="13"/>
  <c r="F159" i="13"/>
  <c r="E160" i="13"/>
  <c r="F160" i="13"/>
  <c r="E161" i="13"/>
  <c r="F161" i="13"/>
  <c r="E162" i="13"/>
  <c r="F162" i="13"/>
  <c r="E163" i="13"/>
  <c r="F163" i="13"/>
  <c r="AU163" i="13"/>
  <c r="E164" i="13"/>
  <c r="F164" i="13"/>
  <c r="G164" i="13"/>
  <c r="K164" i="13"/>
  <c r="E165" i="13"/>
  <c r="F165" i="13"/>
  <c r="E166" i="13"/>
  <c r="F166" i="13"/>
  <c r="E167" i="13"/>
  <c r="F167" i="13"/>
  <c r="E168" i="13"/>
  <c r="F168" i="13"/>
  <c r="AU168" i="13"/>
  <c r="E169" i="13"/>
  <c r="F169" i="13"/>
  <c r="E170" i="13"/>
  <c r="F170" i="13"/>
  <c r="E171" i="13"/>
  <c r="F171" i="13"/>
  <c r="E172" i="13"/>
  <c r="F172" i="13"/>
  <c r="G172" i="13"/>
  <c r="E174" i="13"/>
  <c r="F174" i="13"/>
  <c r="Z174" i="13"/>
  <c r="E21" i="13"/>
  <c r="E22" i="13"/>
  <c r="F22" i="13"/>
  <c r="Z22" i="13"/>
  <c r="G22" i="13"/>
  <c r="J22" i="13"/>
  <c r="E23" i="13"/>
  <c r="F23" i="13"/>
  <c r="E24" i="13"/>
  <c r="F24" i="13"/>
  <c r="G24" i="13"/>
  <c r="J24" i="13"/>
  <c r="E25" i="13"/>
  <c r="F25" i="13"/>
  <c r="AU25" i="13"/>
  <c r="E26" i="13"/>
  <c r="F26" i="13"/>
  <c r="E27" i="13"/>
  <c r="F27" i="13"/>
  <c r="Z27" i="13"/>
  <c r="E28" i="13"/>
  <c r="F28" i="13"/>
  <c r="G28" i="13"/>
  <c r="E29" i="13"/>
  <c r="F29" i="13"/>
  <c r="E30" i="13"/>
  <c r="E31" i="13"/>
  <c r="F31" i="13"/>
  <c r="E32" i="13"/>
  <c r="F32" i="13"/>
  <c r="AU32" i="13"/>
  <c r="AT32" i="13"/>
  <c r="E33" i="13"/>
  <c r="F33" i="13"/>
  <c r="E34" i="13"/>
  <c r="F34" i="13"/>
  <c r="E35" i="13"/>
  <c r="F35" i="13"/>
  <c r="E36" i="13"/>
  <c r="F36" i="13"/>
  <c r="G36" i="13"/>
  <c r="J36" i="13"/>
  <c r="E37" i="13"/>
  <c r="F37" i="13"/>
  <c r="E38" i="13"/>
  <c r="F38" i="13"/>
  <c r="G38" i="13"/>
  <c r="J38" i="13"/>
  <c r="Z38" i="13"/>
  <c r="E39" i="13"/>
  <c r="F39" i="13"/>
  <c r="E40" i="13"/>
  <c r="F40" i="13"/>
  <c r="Z40" i="13"/>
  <c r="E41" i="13"/>
  <c r="F41" i="13"/>
  <c r="E42" i="13"/>
  <c r="F42" i="13"/>
  <c r="E43" i="13"/>
  <c r="F43" i="13"/>
  <c r="AU43" i="13"/>
  <c r="E44" i="13"/>
  <c r="F44" i="13"/>
  <c r="G44" i="13"/>
  <c r="E45" i="13"/>
  <c r="F45" i="13"/>
  <c r="E46" i="13"/>
  <c r="F46" i="13"/>
  <c r="E47" i="13"/>
  <c r="F47" i="13"/>
  <c r="E48" i="13"/>
  <c r="F48" i="13"/>
  <c r="E49" i="13"/>
  <c r="E50" i="13"/>
  <c r="F50" i="13"/>
  <c r="E51" i="13"/>
  <c r="F51" i="13"/>
  <c r="AU51" i="13"/>
  <c r="E52" i="13"/>
  <c r="F52" i="13"/>
  <c r="E53" i="13"/>
  <c r="F53" i="13"/>
  <c r="E54" i="13"/>
  <c r="F54" i="13"/>
  <c r="E55" i="13"/>
  <c r="F55" i="13"/>
  <c r="E56" i="13"/>
  <c r="F56" i="13"/>
  <c r="AU56" i="13"/>
  <c r="AT56" i="13"/>
  <c r="E57" i="13"/>
  <c r="F57" i="13"/>
  <c r="AU57" i="13"/>
  <c r="E58" i="13"/>
  <c r="F58" i="13"/>
  <c r="E59" i="13"/>
  <c r="F59" i="13"/>
  <c r="E60" i="13"/>
  <c r="F60" i="13"/>
  <c r="G60" i="13"/>
  <c r="E61" i="13"/>
  <c r="F61" i="13"/>
  <c r="E62" i="13"/>
  <c r="F62" i="13"/>
  <c r="G62" i="13"/>
  <c r="E63" i="13"/>
  <c r="F63" i="13"/>
  <c r="E64" i="13"/>
  <c r="F64" i="13"/>
  <c r="AU64" i="13"/>
  <c r="AT64" i="13"/>
  <c r="Z64" i="13"/>
  <c r="E65" i="13"/>
  <c r="F65" i="13"/>
  <c r="E66" i="13"/>
  <c r="F66" i="13"/>
  <c r="E67" i="13"/>
  <c r="F67" i="13"/>
  <c r="E68" i="13"/>
  <c r="F68" i="13"/>
  <c r="E69" i="13"/>
  <c r="F69" i="13"/>
  <c r="E70" i="13"/>
  <c r="E71" i="13"/>
  <c r="F71" i="13"/>
  <c r="E72" i="13"/>
  <c r="F72" i="13"/>
  <c r="E73" i="13"/>
  <c r="F73" i="13"/>
  <c r="AU73" i="13"/>
  <c r="E74" i="13"/>
  <c r="F74" i="13"/>
  <c r="E75" i="13"/>
  <c r="F75" i="13"/>
  <c r="E76" i="13"/>
  <c r="E77" i="13"/>
  <c r="F77" i="13"/>
  <c r="E78" i="13"/>
  <c r="F78" i="13"/>
  <c r="E79" i="13"/>
  <c r="F79" i="13"/>
  <c r="E80" i="13"/>
  <c r="E81" i="13"/>
  <c r="E82" i="13"/>
  <c r="F82" i="13"/>
  <c r="E83" i="13"/>
  <c r="F83" i="13"/>
  <c r="E84" i="13"/>
  <c r="F84" i="13"/>
  <c r="E85" i="13"/>
  <c r="E86" i="13"/>
  <c r="F86" i="13"/>
  <c r="Z86" i="13"/>
  <c r="G86" i="13"/>
  <c r="J86" i="13"/>
  <c r="E87" i="13"/>
  <c r="F87" i="13"/>
  <c r="AU87" i="13"/>
  <c r="E88" i="13"/>
  <c r="F88" i="13"/>
  <c r="G88" i="13"/>
  <c r="E89" i="13"/>
  <c r="F89" i="13"/>
  <c r="AU89" i="13"/>
  <c r="E90" i="13"/>
  <c r="F90" i="13"/>
  <c r="E91" i="13"/>
  <c r="E92" i="13"/>
  <c r="F92" i="13"/>
  <c r="E93" i="13"/>
  <c r="F93" i="13"/>
  <c r="E94" i="13"/>
  <c r="F94" i="13"/>
  <c r="Z94" i="13"/>
  <c r="G94" i="13"/>
  <c r="K94" i="13"/>
  <c r="E95" i="13"/>
  <c r="F95" i="13"/>
  <c r="E96" i="13"/>
  <c r="F96" i="13"/>
  <c r="Z96" i="13"/>
  <c r="G96" i="13"/>
  <c r="E97" i="13"/>
  <c r="F97" i="13"/>
  <c r="E98" i="13"/>
  <c r="F98" i="13"/>
  <c r="Z98" i="13"/>
  <c r="G98" i="13"/>
  <c r="K98" i="13"/>
  <c r="E99" i="13"/>
  <c r="F99" i="13"/>
  <c r="E100" i="13"/>
  <c r="F100" i="13"/>
  <c r="E101" i="13"/>
  <c r="F101" i="13"/>
  <c r="E102" i="13"/>
  <c r="F102" i="13"/>
  <c r="E103" i="13"/>
  <c r="F103" i="13"/>
  <c r="E104" i="13"/>
  <c r="F104" i="13"/>
  <c r="Z104" i="13"/>
  <c r="E105" i="13"/>
  <c r="E106" i="13"/>
  <c r="F106" i="13"/>
  <c r="Z106" i="13"/>
  <c r="E107" i="13"/>
  <c r="F107" i="13"/>
  <c r="E108" i="13"/>
  <c r="F108" i="13"/>
  <c r="E109" i="13"/>
  <c r="F109" i="13"/>
  <c r="E110" i="13"/>
  <c r="M124" i="2"/>
  <c r="F110" i="13"/>
  <c r="E111" i="13"/>
  <c r="F111" i="13"/>
  <c r="AU111" i="13"/>
  <c r="E112" i="13"/>
  <c r="F112" i="13"/>
  <c r="AU112" i="13"/>
  <c r="Z112" i="13"/>
  <c r="E113" i="13"/>
  <c r="F113" i="13"/>
  <c r="AU113" i="13"/>
  <c r="E114" i="13"/>
  <c r="F114" i="13"/>
  <c r="Z114" i="13"/>
  <c r="G114" i="13"/>
  <c r="E115" i="13"/>
  <c r="F115" i="13"/>
  <c r="E116" i="13"/>
  <c r="F116" i="13"/>
  <c r="E117" i="13"/>
  <c r="F117" i="13"/>
  <c r="E118" i="13"/>
  <c r="E119" i="13"/>
  <c r="F119" i="13"/>
  <c r="E120" i="13"/>
  <c r="F120" i="13"/>
  <c r="E121" i="13"/>
  <c r="F121" i="13"/>
  <c r="AU121" i="13"/>
  <c r="E122" i="13"/>
  <c r="F122" i="13"/>
  <c r="Z122" i="13"/>
  <c r="G122" i="13"/>
  <c r="K122" i="13"/>
  <c r="E123" i="13"/>
  <c r="F123" i="13"/>
  <c r="E124" i="13"/>
  <c r="F124" i="13"/>
  <c r="E125" i="13"/>
  <c r="F125" i="13"/>
  <c r="E126" i="13"/>
  <c r="E127" i="13"/>
  <c r="F127" i="13"/>
  <c r="E128" i="13"/>
  <c r="F128" i="13"/>
  <c r="E129" i="13"/>
  <c r="F129" i="13"/>
  <c r="AU129" i="13"/>
  <c r="E130" i="13"/>
  <c r="F130" i="13"/>
  <c r="E131" i="13"/>
  <c r="F131" i="13"/>
  <c r="E132" i="13"/>
  <c r="F132" i="13"/>
  <c r="E133" i="13"/>
  <c r="F133" i="13"/>
  <c r="E134" i="13"/>
  <c r="F134" i="13"/>
  <c r="E135" i="13"/>
  <c r="F135" i="13"/>
  <c r="AU135" i="13"/>
  <c r="E136" i="13"/>
  <c r="F136" i="13"/>
  <c r="E137" i="13"/>
  <c r="F137" i="13"/>
  <c r="AU137" i="13"/>
  <c r="E138" i="13"/>
  <c r="F138" i="13"/>
  <c r="E139" i="13"/>
  <c r="F139" i="13"/>
  <c r="E140" i="13"/>
  <c r="F140" i="13"/>
  <c r="E141" i="13"/>
  <c r="F141" i="13"/>
  <c r="E142" i="13"/>
  <c r="F142" i="13"/>
  <c r="Z142" i="13"/>
  <c r="E143" i="13"/>
  <c r="F143" i="13"/>
  <c r="AU143" i="13"/>
  <c r="E144" i="13"/>
  <c r="F144" i="13"/>
  <c r="E145" i="13"/>
  <c r="F145" i="13"/>
  <c r="E146" i="13"/>
  <c r="F146" i="13"/>
  <c r="G146" i="13"/>
  <c r="E147" i="13"/>
  <c r="F147" i="13"/>
  <c r="AU147" i="13"/>
  <c r="E148" i="13"/>
  <c r="F148" i="13"/>
  <c r="G148" i="13"/>
  <c r="E149" i="13"/>
  <c r="F149" i="13"/>
  <c r="E150" i="13"/>
  <c r="F150" i="13"/>
  <c r="E151" i="13"/>
  <c r="F151" i="13"/>
  <c r="AU151" i="13"/>
  <c r="E152" i="13"/>
  <c r="F152" i="13"/>
  <c r="AU152" i="13"/>
  <c r="Z152" i="13"/>
  <c r="G152" i="13"/>
  <c r="E153" i="13"/>
  <c r="F153" i="13"/>
  <c r="AU153" i="13"/>
  <c r="E154" i="13"/>
  <c r="F154" i="13"/>
  <c r="G154" i="13"/>
  <c r="E155" i="13"/>
  <c r="F155" i="13"/>
  <c r="AU155" i="13"/>
  <c r="E156" i="13"/>
  <c r="F156" i="13"/>
  <c r="Z158" i="13"/>
  <c r="AU160" i="13"/>
  <c r="AU164" i="13"/>
  <c r="Z164" i="13"/>
  <c r="AU166" i="13"/>
  <c r="Z166" i="13"/>
  <c r="AU171" i="13"/>
  <c r="Z172" i="13"/>
  <c r="AU182" i="13"/>
  <c r="Z182" i="13"/>
  <c r="BL11" i="13"/>
  <c r="BK11" i="13"/>
  <c r="BJ11" i="13"/>
  <c r="BI11" i="13"/>
  <c r="AY11" i="13"/>
  <c r="BL12" i="13"/>
  <c r="BK12" i="13"/>
  <c r="BJ12" i="13"/>
  <c r="BI12" i="13"/>
  <c r="BH12" i="13"/>
  <c r="BG12" i="13"/>
  <c r="BF12" i="13"/>
  <c r="AY12" i="13"/>
  <c r="AB13" i="13"/>
  <c r="BL13" i="13"/>
  <c r="AY13" i="13"/>
  <c r="D14" i="13"/>
  <c r="P172" i="13"/>
  <c r="AB14" i="13"/>
  <c r="BL14" i="13"/>
  <c r="AY14" i="13"/>
  <c r="BL15" i="13"/>
  <c r="AY15" i="13"/>
  <c r="F16" i="13"/>
  <c r="F17" i="13" s="1"/>
  <c r="AB16" i="13"/>
  <c r="BL16" i="13"/>
  <c r="BK16" i="13"/>
  <c r="AY16" i="13"/>
  <c r="C17" i="13"/>
  <c r="AB17" i="13"/>
  <c r="BL17" i="13"/>
  <c r="BK17" i="13"/>
  <c r="BJ17" i="13"/>
  <c r="BI17" i="13"/>
  <c r="BH17" i="13"/>
  <c r="BG17" i="13"/>
  <c r="BF17" i="13"/>
  <c r="BE17" i="13"/>
  <c r="BD17" i="13"/>
  <c r="BC17" i="13"/>
  <c r="BB17" i="13"/>
  <c r="AY17" i="13"/>
  <c r="Q21" i="13"/>
  <c r="Q22" i="13"/>
  <c r="Q23" i="13"/>
  <c r="Q24" i="13"/>
  <c r="Q25" i="13"/>
  <c r="Q26" i="13"/>
  <c r="Q27" i="13"/>
  <c r="Q28" i="13"/>
  <c r="Q29" i="13"/>
  <c r="Q30" i="13"/>
  <c r="Q31" i="13"/>
  <c r="Q32" i="13"/>
  <c r="Q33" i="13"/>
  <c r="Q34" i="13"/>
  <c r="Q35" i="13"/>
  <c r="Q36" i="13"/>
  <c r="Q37" i="13"/>
  <c r="Q38" i="13"/>
  <c r="Q39" i="13"/>
  <c r="Q40" i="13"/>
  <c r="Q41" i="13"/>
  <c r="Q42" i="13"/>
  <c r="Q43" i="13"/>
  <c r="Q44" i="13"/>
  <c r="Q45" i="13"/>
  <c r="Q46" i="13"/>
  <c r="Q47" i="13"/>
  <c r="Q48" i="13"/>
  <c r="Q49" i="13"/>
  <c r="Q50" i="13"/>
  <c r="Q51" i="13"/>
  <c r="Q52" i="13"/>
  <c r="Q53" i="13"/>
  <c r="Q54" i="13"/>
  <c r="Q55" i="13"/>
  <c r="Q56" i="13"/>
  <c r="Q57" i="13"/>
  <c r="Q58" i="13"/>
  <c r="Q59" i="13"/>
  <c r="Q60" i="13"/>
  <c r="Q61" i="13"/>
  <c r="Q62" i="13"/>
  <c r="Q63" i="13"/>
  <c r="Q64" i="13"/>
  <c r="Q65" i="13"/>
  <c r="Q66" i="13"/>
  <c r="Q67" i="13"/>
  <c r="Q68" i="13"/>
  <c r="Q69" i="13"/>
  <c r="Q70" i="13"/>
  <c r="Q71" i="13"/>
  <c r="Q72" i="13"/>
  <c r="Q73" i="13"/>
  <c r="Q74" i="13"/>
  <c r="Q75" i="13"/>
  <c r="Q76" i="13"/>
  <c r="Q77" i="13"/>
  <c r="Q78" i="13"/>
  <c r="Q79" i="13"/>
  <c r="Q80" i="13"/>
  <c r="Q81" i="13"/>
  <c r="Q82" i="13"/>
  <c r="Q83" i="13"/>
  <c r="Q84" i="13"/>
  <c r="Q85" i="13"/>
  <c r="Q86" i="13"/>
  <c r="Q87" i="13"/>
  <c r="Q88" i="13"/>
  <c r="Q89" i="13"/>
  <c r="Q90" i="13"/>
  <c r="Q91" i="13"/>
  <c r="Q92" i="13"/>
  <c r="Q93" i="13"/>
  <c r="Q94" i="13"/>
  <c r="Q95" i="13"/>
  <c r="Q96" i="13"/>
  <c r="Q97" i="13"/>
  <c r="Q98" i="13"/>
  <c r="Q99" i="13"/>
  <c r="Q100" i="13"/>
  <c r="Q101" i="13"/>
  <c r="Q102" i="13"/>
  <c r="Q103" i="13"/>
  <c r="Q104" i="13"/>
  <c r="Q105" i="13"/>
  <c r="Q106" i="13"/>
  <c r="Q107" i="13"/>
  <c r="Q108" i="13"/>
  <c r="Q109" i="13"/>
  <c r="Q110" i="13"/>
  <c r="Q111" i="13"/>
  <c r="Q112" i="13"/>
  <c r="Q113" i="13"/>
  <c r="Q114" i="13"/>
  <c r="Q115" i="13"/>
  <c r="Q116" i="13"/>
  <c r="Q117" i="13"/>
  <c r="Q118" i="13"/>
  <c r="Q119" i="13"/>
  <c r="Q120" i="13"/>
  <c r="Q121" i="13"/>
  <c r="Q122" i="13"/>
  <c r="Q123" i="13"/>
  <c r="Q124" i="13"/>
  <c r="Q125" i="13"/>
  <c r="Q126" i="13"/>
  <c r="Q127" i="13"/>
  <c r="Q128" i="13"/>
  <c r="Q129" i="13"/>
  <c r="Q130" i="13"/>
  <c r="Q131" i="13"/>
  <c r="Q132" i="13"/>
  <c r="Q133" i="13"/>
  <c r="Q134" i="13"/>
  <c r="Q135" i="13"/>
  <c r="Q136" i="13"/>
  <c r="Q137" i="13"/>
  <c r="Q138" i="13"/>
  <c r="Q139" i="13"/>
  <c r="Q140" i="13"/>
  <c r="Q141" i="13"/>
  <c r="Q142" i="13"/>
  <c r="Q143" i="13"/>
  <c r="Q144" i="13"/>
  <c r="Q145" i="13"/>
  <c r="Q146" i="13"/>
  <c r="Q147" i="13"/>
  <c r="Q148" i="13"/>
  <c r="Q149" i="13"/>
  <c r="Q150" i="13"/>
  <c r="Q151" i="13"/>
  <c r="Q152" i="13"/>
  <c r="Q153" i="13"/>
  <c r="Q154" i="13"/>
  <c r="Q155" i="13"/>
  <c r="Q156" i="13"/>
  <c r="Q157" i="13"/>
  <c r="Q158" i="13"/>
  <c r="Q159" i="13"/>
  <c r="Q160" i="13"/>
  <c r="Q161" i="13"/>
  <c r="Q162" i="13"/>
  <c r="Q163" i="13"/>
  <c r="Q164" i="13"/>
  <c r="Q165" i="13"/>
  <c r="Q166" i="13"/>
  <c r="Q167" i="13"/>
  <c r="Q168" i="13"/>
  <c r="Q169" i="13"/>
  <c r="Q170" i="13"/>
  <c r="Q171" i="13"/>
  <c r="Q172" i="13"/>
  <c r="Q174" i="13"/>
  <c r="Q176" i="13"/>
  <c r="Q182" i="13"/>
  <c r="BL18" i="13"/>
  <c r="AY18" i="13"/>
  <c r="BL19" i="13"/>
  <c r="AY19" i="13"/>
  <c r="BL20" i="13"/>
  <c r="BK20" i="13"/>
  <c r="BJ20" i="13"/>
  <c r="BI20" i="13"/>
  <c r="BH20" i="13"/>
  <c r="BG20" i="13"/>
  <c r="BF20" i="13"/>
  <c r="BE20" i="13"/>
  <c r="BD20" i="13"/>
  <c r="BC20" i="13"/>
  <c r="AY20" i="13"/>
  <c r="BL21" i="13"/>
  <c r="BK21" i="13"/>
  <c r="AY21" i="13"/>
  <c r="BL22" i="13"/>
  <c r="BJ22" i="13"/>
  <c r="BI22" i="13"/>
  <c r="BH22" i="13"/>
  <c r="BG22" i="13"/>
  <c r="BK22" i="13"/>
  <c r="AY22" i="13"/>
  <c r="BL23" i="13"/>
  <c r="AY23" i="13"/>
  <c r="BL24" i="13"/>
  <c r="BK24" i="13"/>
  <c r="BJ24" i="13"/>
  <c r="AY24" i="13"/>
  <c r="BL25" i="13"/>
  <c r="AY25" i="13"/>
  <c r="BL26" i="13"/>
  <c r="AY26" i="13"/>
  <c r="BL27" i="13"/>
  <c r="AY27" i="13"/>
  <c r="BL28" i="13"/>
  <c r="BK28" i="13"/>
  <c r="AY28" i="13"/>
  <c r="BL29" i="13"/>
  <c r="BK29" i="13"/>
  <c r="AY29" i="13"/>
  <c r="BL30" i="13"/>
  <c r="BK30" i="13"/>
  <c r="AY30" i="13"/>
  <c r="BL31" i="13"/>
  <c r="AY31" i="13"/>
  <c r="BL32" i="13"/>
  <c r="AY32" i="13"/>
  <c r="BL33" i="13"/>
  <c r="AY33" i="13"/>
  <c r="BL34" i="13"/>
  <c r="BK34" i="13"/>
  <c r="AY34" i="13"/>
  <c r="BL35" i="13"/>
  <c r="AY35" i="13"/>
  <c r="BL36" i="13"/>
  <c r="AY36" i="13"/>
  <c r="BL37" i="13"/>
  <c r="AY37" i="13"/>
  <c r="BL38" i="13"/>
  <c r="BK38" i="13"/>
  <c r="AY38" i="13"/>
  <c r="BL39" i="13"/>
  <c r="AY39" i="13"/>
  <c r="BL40" i="13"/>
  <c r="AY40" i="13"/>
  <c r="BL41" i="13"/>
  <c r="BK41" i="13"/>
  <c r="AY41" i="13"/>
  <c r="BL42" i="13"/>
  <c r="BK42" i="13"/>
  <c r="AY42" i="13"/>
  <c r="BL43" i="13"/>
  <c r="AY43" i="13"/>
  <c r="BL44" i="13"/>
  <c r="AY44" i="13"/>
  <c r="BL45" i="13"/>
  <c r="BK45" i="13"/>
  <c r="BJ45" i="13"/>
  <c r="AY45" i="13"/>
  <c r="BL46" i="13"/>
  <c r="BK46" i="13"/>
  <c r="AY46" i="13"/>
  <c r="BL47" i="13"/>
  <c r="AY47" i="13"/>
  <c r="BL48" i="13"/>
  <c r="AY48" i="13"/>
  <c r="BL49" i="13"/>
  <c r="AY49" i="13"/>
  <c r="BL50" i="13"/>
  <c r="AY50" i="13"/>
  <c r="BL51" i="13"/>
  <c r="AY51" i="13"/>
  <c r="BL52" i="13"/>
  <c r="BK52" i="13"/>
  <c r="BJ52" i="13"/>
  <c r="BI52" i="13"/>
  <c r="AY52" i="13"/>
  <c r="BL53" i="13"/>
  <c r="BK53" i="13"/>
  <c r="AY53" i="13"/>
  <c r="BL54" i="13"/>
  <c r="BK54" i="13"/>
  <c r="AY54" i="13"/>
  <c r="BL55" i="13"/>
  <c r="AY55" i="13"/>
  <c r="BL56" i="13"/>
  <c r="AY56" i="13"/>
  <c r="BL57" i="13"/>
  <c r="AY57" i="13"/>
  <c r="BL58" i="13"/>
  <c r="AY58" i="13"/>
  <c r="BL59" i="13"/>
  <c r="AY59" i="13"/>
  <c r="J60" i="13"/>
  <c r="BL60" i="13"/>
  <c r="AY60" i="13"/>
  <c r="BL61" i="13"/>
  <c r="BK61" i="13"/>
  <c r="BJ61" i="13"/>
  <c r="BI61" i="13"/>
  <c r="AY61" i="13"/>
  <c r="BL62" i="13"/>
  <c r="BK62" i="13"/>
  <c r="AY62" i="13"/>
  <c r="BL63" i="13"/>
  <c r="AY63" i="13"/>
  <c r="BL64" i="13"/>
  <c r="BJ64" i="13"/>
  <c r="BK64" i="13"/>
  <c r="BI64" i="13"/>
  <c r="AY64" i="13"/>
  <c r="BL65" i="13"/>
  <c r="AY65" i="13"/>
  <c r="BL66" i="13"/>
  <c r="AY66" i="13"/>
  <c r="BL67" i="13"/>
  <c r="AY67" i="13"/>
  <c r="BL68" i="13"/>
  <c r="AY68" i="13"/>
  <c r="BL69" i="13"/>
  <c r="BK69" i="13"/>
  <c r="BJ69" i="13"/>
  <c r="AY69" i="13"/>
  <c r="BL70" i="13"/>
  <c r="BK70" i="13"/>
  <c r="AY70" i="13"/>
  <c r="BL71" i="13"/>
  <c r="AY71" i="13"/>
  <c r="BL72" i="13"/>
  <c r="AY72" i="13"/>
  <c r="BL73" i="13"/>
  <c r="AY73" i="13"/>
  <c r="BL74" i="13"/>
  <c r="AY74" i="13"/>
  <c r="BL75" i="13"/>
  <c r="AY75" i="13"/>
  <c r="BL76" i="13"/>
  <c r="AY76" i="13"/>
  <c r="BL77" i="13"/>
  <c r="BJ77" i="13"/>
  <c r="BI77" i="13"/>
  <c r="BK77" i="13"/>
  <c r="AY77" i="13"/>
  <c r="BL78" i="13"/>
  <c r="AY78" i="13"/>
  <c r="BL79" i="13"/>
  <c r="AY79" i="13"/>
  <c r="BL80" i="13"/>
  <c r="AY80" i="13"/>
  <c r="BL81" i="13"/>
  <c r="AY81" i="13"/>
  <c r="BL82" i="13"/>
  <c r="BK82" i="13"/>
  <c r="BJ82" i="13"/>
  <c r="BI82" i="13"/>
  <c r="BH82" i="13"/>
  <c r="AY82" i="13"/>
  <c r="BL83" i="13"/>
  <c r="AY83" i="13"/>
  <c r="BL84" i="13"/>
  <c r="AY84" i="13"/>
  <c r="BL85" i="13"/>
  <c r="AY85" i="13"/>
  <c r="BL86" i="13"/>
  <c r="BK86" i="13"/>
  <c r="BJ86" i="13"/>
  <c r="AY86" i="13"/>
  <c r="BL87" i="13"/>
  <c r="AY87" i="13"/>
  <c r="I88" i="13"/>
  <c r="BL88" i="13"/>
  <c r="BJ88" i="13"/>
  <c r="BI88" i="13"/>
  <c r="BK88" i="13"/>
  <c r="AY88" i="13"/>
  <c r="BL89" i="13"/>
  <c r="AY89" i="13"/>
  <c r="BL90" i="13"/>
  <c r="BK90" i="13"/>
  <c r="AY90" i="13"/>
  <c r="BL91" i="13"/>
  <c r="AY91" i="13"/>
  <c r="BL92" i="13"/>
  <c r="AY92" i="13"/>
  <c r="BL93" i="13"/>
  <c r="AY93" i="13"/>
  <c r="BL94" i="13"/>
  <c r="AY94" i="13"/>
  <c r="BL95" i="13"/>
  <c r="BK95" i="13"/>
  <c r="AY95" i="13"/>
  <c r="BL96" i="13"/>
  <c r="BK96" i="13"/>
  <c r="BJ96" i="13"/>
  <c r="BI96" i="13"/>
  <c r="BH96" i="13"/>
  <c r="BG96" i="13"/>
  <c r="BF96" i="13"/>
  <c r="BE96" i="13"/>
  <c r="BD96" i="13"/>
  <c r="BC96" i="13"/>
  <c r="AY96" i="13"/>
  <c r="BL97" i="13"/>
  <c r="AY97" i="13"/>
  <c r="BL98" i="13"/>
  <c r="BJ98" i="13"/>
  <c r="BI98" i="13"/>
  <c r="BK98" i="13"/>
  <c r="AY98" i="13"/>
  <c r="BL99" i="13"/>
  <c r="AY99" i="13"/>
  <c r="BL100" i="13"/>
  <c r="BK100" i="13"/>
  <c r="AY100" i="13"/>
  <c r="BL101" i="13"/>
  <c r="AY101" i="13"/>
  <c r="BL102" i="13"/>
  <c r="AY102" i="13"/>
  <c r="BL103" i="13"/>
  <c r="BJ103" i="13"/>
  <c r="BI103" i="13"/>
  <c r="BH103" i="13"/>
  <c r="BG103" i="13"/>
  <c r="BK103" i="13"/>
  <c r="AY103" i="13"/>
  <c r="BL104" i="13"/>
  <c r="BJ104" i="13"/>
  <c r="BK104" i="13"/>
  <c r="BI104" i="13"/>
  <c r="AY104" i="13"/>
  <c r="BL105" i="13"/>
  <c r="AY105" i="13"/>
  <c r="BL106" i="13"/>
  <c r="BK106" i="13"/>
  <c r="AY106" i="13"/>
  <c r="K114" i="13"/>
  <c r="K146" i="13"/>
  <c r="K148" i="13"/>
  <c r="K154" i="13"/>
  <c r="K158" i="13"/>
  <c r="K172" i="13"/>
  <c r="A9" i="3"/>
  <c r="C9" i="3" s="1"/>
  <c r="H16" i="3"/>
  <c r="H15" i="3"/>
  <c r="H12" i="3"/>
  <c r="D21" i="3"/>
  <c r="K21" i="3" s="1"/>
  <c r="D22" i="3"/>
  <c r="H22" i="3"/>
  <c r="D23" i="3"/>
  <c r="D24" i="3"/>
  <c r="H24" i="3"/>
  <c r="D25" i="3"/>
  <c r="H25" i="3"/>
  <c r="D26" i="3"/>
  <c r="H26" i="3"/>
  <c r="D27" i="3"/>
  <c r="D28" i="3"/>
  <c r="H28" i="3"/>
  <c r="D29" i="3"/>
  <c r="H29" i="3"/>
  <c r="D30" i="3"/>
  <c r="H30" i="3"/>
  <c r="D31" i="3"/>
  <c r="D32" i="3"/>
  <c r="H32" i="3"/>
  <c r="D33" i="3"/>
  <c r="H33" i="3"/>
  <c r="D34" i="3"/>
  <c r="H34" i="3"/>
  <c r="D35" i="3"/>
  <c r="D36" i="3"/>
  <c r="H36" i="3"/>
  <c r="D37" i="3"/>
  <c r="H37" i="3"/>
  <c r="D38" i="3"/>
  <c r="H38" i="3"/>
  <c r="D39" i="3"/>
  <c r="D40" i="3"/>
  <c r="H40" i="3"/>
  <c r="D41" i="3"/>
  <c r="H41" i="3"/>
  <c r="D42" i="3"/>
  <c r="H42" i="3"/>
  <c r="D43" i="3"/>
  <c r="D44" i="3"/>
  <c r="H44" i="3"/>
  <c r="D45" i="3"/>
  <c r="H45" i="3"/>
  <c r="D46" i="3"/>
  <c r="H46" i="3"/>
  <c r="D47" i="3"/>
  <c r="D48" i="3"/>
  <c r="H48" i="3"/>
  <c r="D49" i="3"/>
  <c r="H49" i="3"/>
  <c r="D50" i="3"/>
  <c r="H50" i="3"/>
  <c r="D51" i="3"/>
  <c r="D52" i="3"/>
  <c r="H52" i="3"/>
  <c r="D53" i="3"/>
  <c r="H53" i="3"/>
  <c r="D54" i="3"/>
  <c r="H54" i="3"/>
  <c r="D55" i="3"/>
  <c r="D56" i="3"/>
  <c r="H56" i="3"/>
  <c r="D57" i="3"/>
  <c r="H57" i="3"/>
  <c r="D58" i="3"/>
  <c r="H58" i="3"/>
  <c r="D59" i="3"/>
  <c r="D60" i="3"/>
  <c r="H60" i="3"/>
  <c r="D61" i="3"/>
  <c r="H61" i="3"/>
  <c r="D62" i="3"/>
  <c r="H62" i="3"/>
  <c r="D63" i="3"/>
  <c r="D64" i="3"/>
  <c r="H64" i="3"/>
  <c r="D65" i="3"/>
  <c r="H65" i="3"/>
  <c r="D66" i="3"/>
  <c r="H66" i="3"/>
  <c r="D67" i="3"/>
  <c r="D68" i="3"/>
  <c r="H68" i="3"/>
  <c r="D69" i="3"/>
  <c r="H69" i="3"/>
  <c r="D70" i="3"/>
  <c r="H70" i="3"/>
  <c r="D71" i="3"/>
  <c r="D72" i="3"/>
  <c r="H72" i="3"/>
  <c r="D73" i="3"/>
  <c r="H73" i="3"/>
  <c r="D74" i="3"/>
  <c r="H74" i="3"/>
  <c r="D75" i="3"/>
  <c r="D76" i="3"/>
  <c r="H76" i="3"/>
  <c r="D77" i="3"/>
  <c r="H77" i="3"/>
  <c r="D78" i="3"/>
  <c r="H78" i="3"/>
  <c r="D79" i="3"/>
  <c r="D80" i="3"/>
  <c r="H80" i="3"/>
  <c r="D81" i="3"/>
  <c r="H81" i="3"/>
  <c r="D82" i="3"/>
  <c r="H82" i="3"/>
  <c r="D83" i="3"/>
  <c r="D84" i="3"/>
  <c r="H84" i="3"/>
  <c r="D85" i="3"/>
  <c r="H85" i="3"/>
  <c r="D86" i="3"/>
  <c r="H86" i="3"/>
  <c r="D87" i="3"/>
  <c r="D88" i="3"/>
  <c r="H88" i="3"/>
  <c r="D89" i="3"/>
  <c r="H89" i="3"/>
  <c r="D90" i="3"/>
  <c r="H90" i="3"/>
  <c r="D91" i="3"/>
  <c r="D92" i="3"/>
  <c r="H92" i="3"/>
  <c r="D93" i="3"/>
  <c r="H93" i="3"/>
  <c r="D94" i="3"/>
  <c r="H94" i="3"/>
  <c r="D95" i="3"/>
  <c r="D96" i="3"/>
  <c r="H96" i="3"/>
  <c r="D97" i="3"/>
  <c r="H97" i="3"/>
  <c r="D98" i="3"/>
  <c r="H98" i="3"/>
  <c r="D99" i="3"/>
  <c r="D100" i="3"/>
  <c r="H100" i="3"/>
  <c r="D101" i="3"/>
  <c r="H101" i="3"/>
  <c r="D102" i="3"/>
  <c r="H102" i="3"/>
  <c r="D103" i="3"/>
  <c r="D104" i="3"/>
  <c r="H104" i="3"/>
  <c r="D105" i="3"/>
  <c r="H105" i="3"/>
  <c r="D106" i="3"/>
  <c r="H106" i="3"/>
  <c r="D107" i="3"/>
  <c r="D108" i="3"/>
  <c r="H108" i="3"/>
  <c r="D109" i="3"/>
  <c r="H109" i="3"/>
  <c r="D110" i="3"/>
  <c r="H110" i="3"/>
  <c r="D111" i="3"/>
  <c r="D112" i="3"/>
  <c r="H112" i="3"/>
  <c r="D113" i="3"/>
  <c r="H113" i="3"/>
  <c r="D114" i="3"/>
  <c r="H114" i="3"/>
  <c r="D115" i="3"/>
  <c r="D116" i="3"/>
  <c r="H116" i="3"/>
  <c r="D117" i="3"/>
  <c r="H117" i="3"/>
  <c r="D118" i="3"/>
  <c r="H118" i="3"/>
  <c r="D119" i="3"/>
  <c r="D120" i="3"/>
  <c r="H120" i="3"/>
  <c r="D121" i="3"/>
  <c r="H121" i="3"/>
  <c r="D122" i="3"/>
  <c r="H122" i="3"/>
  <c r="D123" i="3"/>
  <c r="D124" i="3"/>
  <c r="H124" i="3"/>
  <c r="D125" i="3"/>
  <c r="H125" i="3"/>
  <c r="D126" i="3"/>
  <c r="H126" i="3"/>
  <c r="D127" i="3"/>
  <c r="J16" i="3"/>
  <c r="J15" i="3"/>
  <c r="J22" i="3"/>
  <c r="J24" i="3"/>
  <c r="J25" i="3"/>
  <c r="J26" i="3"/>
  <c r="J28" i="3"/>
  <c r="J29" i="3"/>
  <c r="J30" i="3"/>
  <c r="J32" i="3"/>
  <c r="J33" i="3"/>
  <c r="J34" i="3"/>
  <c r="J36" i="3"/>
  <c r="J37" i="3"/>
  <c r="J38" i="3"/>
  <c r="J40" i="3"/>
  <c r="J41" i="3"/>
  <c r="J42" i="3"/>
  <c r="J44" i="3"/>
  <c r="J45" i="3"/>
  <c r="J46" i="3"/>
  <c r="J48" i="3"/>
  <c r="J49" i="3"/>
  <c r="J50" i="3"/>
  <c r="J52" i="3"/>
  <c r="J53" i="3"/>
  <c r="J54" i="3"/>
  <c r="J56" i="3"/>
  <c r="J57" i="3"/>
  <c r="J58" i="3"/>
  <c r="J60" i="3"/>
  <c r="J61" i="3"/>
  <c r="J62" i="3"/>
  <c r="J64" i="3"/>
  <c r="J65" i="3"/>
  <c r="J66" i="3"/>
  <c r="J68" i="3"/>
  <c r="J69" i="3"/>
  <c r="J70" i="3"/>
  <c r="J72" i="3"/>
  <c r="J73" i="3"/>
  <c r="J74" i="3"/>
  <c r="J76" i="3"/>
  <c r="J77" i="3"/>
  <c r="J78" i="3"/>
  <c r="J80" i="3"/>
  <c r="J81" i="3"/>
  <c r="J82" i="3"/>
  <c r="J84" i="3"/>
  <c r="J86" i="3"/>
  <c r="J88" i="3"/>
  <c r="J89" i="3"/>
  <c r="J90" i="3"/>
  <c r="J92" i="3"/>
  <c r="J94" i="3"/>
  <c r="J96" i="3"/>
  <c r="J97" i="3"/>
  <c r="J98" i="3"/>
  <c r="J100" i="3"/>
  <c r="J102" i="3"/>
  <c r="J104" i="3"/>
  <c r="J105" i="3"/>
  <c r="J106" i="3"/>
  <c r="J108" i="3"/>
  <c r="J110" i="3"/>
  <c r="J112" i="3"/>
  <c r="J113" i="3"/>
  <c r="J114" i="3"/>
  <c r="J116" i="3"/>
  <c r="J118" i="3"/>
  <c r="J120" i="3"/>
  <c r="J121" i="3"/>
  <c r="J122" i="3"/>
  <c r="J124" i="3"/>
  <c r="J126" i="3"/>
  <c r="I16" i="3"/>
  <c r="I15" i="3"/>
  <c r="I22" i="3"/>
  <c r="I24" i="3"/>
  <c r="I25" i="3"/>
  <c r="I26" i="3"/>
  <c r="I28" i="3"/>
  <c r="I29" i="3"/>
  <c r="I30" i="3"/>
  <c r="I32" i="3"/>
  <c r="I33" i="3"/>
  <c r="I34" i="3"/>
  <c r="I36" i="3"/>
  <c r="I37" i="3"/>
  <c r="I38" i="3"/>
  <c r="I40" i="3"/>
  <c r="I41" i="3"/>
  <c r="I42" i="3"/>
  <c r="I44" i="3"/>
  <c r="I45" i="3"/>
  <c r="I46" i="3"/>
  <c r="I48" i="3"/>
  <c r="I49" i="3"/>
  <c r="I50" i="3"/>
  <c r="I52" i="3"/>
  <c r="I53" i="3"/>
  <c r="I54" i="3"/>
  <c r="I56" i="3"/>
  <c r="I57" i="3"/>
  <c r="I58" i="3"/>
  <c r="I60" i="3"/>
  <c r="I61" i="3"/>
  <c r="I62" i="3"/>
  <c r="I64" i="3"/>
  <c r="I65" i="3"/>
  <c r="I66" i="3"/>
  <c r="I68" i="3"/>
  <c r="I69" i="3"/>
  <c r="I70" i="3"/>
  <c r="I72" i="3"/>
  <c r="I73" i="3"/>
  <c r="I74" i="3"/>
  <c r="I76" i="3"/>
  <c r="I77" i="3"/>
  <c r="I78" i="3"/>
  <c r="I80" i="3"/>
  <c r="I81" i="3"/>
  <c r="I82" i="3"/>
  <c r="I84" i="3"/>
  <c r="I86" i="3"/>
  <c r="I88" i="3"/>
  <c r="I89" i="3"/>
  <c r="I90" i="3"/>
  <c r="I92" i="3"/>
  <c r="I94" i="3"/>
  <c r="I96" i="3"/>
  <c r="I97" i="3"/>
  <c r="I98" i="3"/>
  <c r="I100" i="3"/>
  <c r="I102" i="3"/>
  <c r="I104" i="3"/>
  <c r="I105" i="3"/>
  <c r="I106" i="3"/>
  <c r="I108" i="3"/>
  <c r="I110" i="3"/>
  <c r="I112" i="3"/>
  <c r="I113" i="3"/>
  <c r="I114" i="3"/>
  <c r="I116" i="3"/>
  <c r="I118" i="3"/>
  <c r="I120" i="3"/>
  <c r="I121" i="3"/>
  <c r="I122" i="3"/>
  <c r="I124" i="3"/>
  <c r="I126" i="3"/>
  <c r="F16" i="3"/>
  <c r="F15" i="3"/>
  <c r="F22" i="3"/>
  <c r="F24" i="3"/>
  <c r="F25" i="3"/>
  <c r="F26" i="3"/>
  <c r="F28" i="3"/>
  <c r="F29" i="3"/>
  <c r="F30" i="3"/>
  <c r="F32" i="3"/>
  <c r="F33" i="3"/>
  <c r="F34" i="3"/>
  <c r="F36" i="3"/>
  <c r="F37" i="3"/>
  <c r="F38" i="3"/>
  <c r="F40" i="3"/>
  <c r="F41" i="3"/>
  <c r="F42" i="3"/>
  <c r="F44" i="3"/>
  <c r="F45" i="3"/>
  <c r="F46" i="3"/>
  <c r="F48" i="3"/>
  <c r="F49" i="3"/>
  <c r="F50" i="3"/>
  <c r="F52" i="3"/>
  <c r="F53" i="3"/>
  <c r="F54" i="3"/>
  <c r="F56" i="3"/>
  <c r="F57" i="3"/>
  <c r="F58" i="3"/>
  <c r="F60" i="3"/>
  <c r="F61" i="3"/>
  <c r="F62" i="3"/>
  <c r="F64" i="3"/>
  <c r="F65" i="3"/>
  <c r="F66" i="3"/>
  <c r="F68" i="3"/>
  <c r="F69" i="3"/>
  <c r="F70" i="3"/>
  <c r="F72" i="3"/>
  <c r="F73" i="3"/>
  <c r="F74" i="3"/>
  <c r="F76" i="3"/>
  <c r="F77" i="3"/>
  <c r="F78" i="3"/>
  <c r="F80" i="3"/>
  <c r="F81" i="3"/>
  <c r="F82" i="3"/>
  <c r="F84" i="3"/>
  <c r="F85" i="3"/>
  <c r="F86" i="3"/>
  <c r="F88" i="3"/>
  <c r="F89" i="3"/>
  <c r="F90" i="3"/>
  <c r="F92" i="3"/>
  <c r="F93" i="3"/>
  <c r="F94" i="3"/>
  <c r="F96" i="3"/>
  <c r="F97" i="3"/>
  <c r="F98" i="3"/>
  <c r="F100" i="3"/>
  <c r="F101" i="3"/>
  <c r="F102" i="3"/>
  <c r="F104" i="3"/>
  <c r="F105" i="3"/>
  <c r="F106" i="3"/>
  <c r="F108" i="3"/>
  <c r="F109" i="3"/>
  <c r="F110" i="3"/>
  <c r="F112" i="3"/>
  <c r="F113" i="3"/>
  <c r="F114" i="3"/>
  <c r="F116" i="3"/>
  <c r="F117" i="3"/>
  <c r="F118" i="3"/>
  <c r="F120" i="3"/>
  <c r="F121" i="3"/>
  <c r="F122" i="3"/>
  <c r="F124" i="3"/>
  <c r="F125" i="3"/>
  <c r="F126" i="3"/>
  <c r="G16" i="3"/>
  <c r="G15" i="3"/>
  <c r="G12" i="3"/>
  <c r="E21" i="3"/>
  <c r="G21" i="3"/>
  <c r="E22" i="3"/>
  <c r="G22" i="3"/>
  <c r="E23" i="3"/>
  <c r="G23" i="3"/>
  <c r="E24" i="3"/>
  <c r="G24" i="3"/>
  <c r="E25" i="3"/>
  <c r="G25" i="3"/>
  <c r="E26" i="3"/>
  <c r="K26" i="3"/>
  <c r="E27" i="3"/>
  <c r="K27" i="3"/>
  <c r="G27" i="3"/>
  <c r="E28" i="3"/>
  <c r="G28" i="3"/>
  <c r="E29" i="3"/>
  <c r="G29" i="3"/>
  <c r="E30" i="3"/>
  <c r="G30" i="3"/>
  <c r="E31" i="3"/>
  <c r="G31" i="3"/>
  <c r="E32" i="3"/>
  <c r="G32" i="3"/>
  <c r="E33" i="3"/>
  <c r="G33" i="3"/>
  <c r="E34" i="3"/>
  <c r="K34" i="3"/>
  <c r="E35" i="3"/>
  <c r="K35" i="3"/>
  <c r="G35" i="3"/>
  <c r="E36" i="3"/>
  <c r="G36" i="3"/>
  <c r="E37" i="3"/>
  <c r="G37" i="3"/>
  <c r="E38" i="3"/>
  <c r="G38" i="3"/>
  <c r="E39" i="3"/>
  <c r="G39" i="3"/>
  <c r="E40" i="3"/>
  <c r="G40" i="3"/>
  <c r="E41" i="3"/>
  <c r="G41" i="3"/>
  <c r="E42" i="3"/>
  <c r="K42" i="3"/>
  <c r="E43" i="3"/>
  <c r="K43" i="3"/>
  <c r="G43" i="3"/>
  <c r="E44" i="3"/>
  <c r="G44" i="3"/>
  <c r="E45" i="3"/>
  <c r="G45" i="3"/>
  <c r="E46" i="3"/>
  <c r="G46" i="3"/>
  <c r="E47" i="3"/>
  <c r="G47" i="3"/>
  <c r="E48" i="3"/>
  <c r="G48" i="3"/>
  <c r="E49" i="3"/>
  <c r="G49" i="3"/>
  <c r="E50" i="3"/>
  <c r="K50" i="3"/>
  <c r="E51" i="3"/>
  <c r="K51" i="3"/>
  <c r="G51" i="3"/>
  <c r="E52" i="3"/>
  <c r="G52" i="3"/>
  <c r="E53" i="3"/>
  <c r="G53" i="3"/>
  <c r="E54" i="3"/>
  <c r="G54" i="3"/>
  <c r="E55" i="3"/>
  <c r="G55" i="3"/>
  <c r="E56" i="3"/>
  <c r="G56" i="3"/>
  <c r="E57" i="3"/>
  <c r="G57" i="3"/>
  <c r="E58" i="3"/>
  <c r="K58" i="3"/>
  <c r="E59" i="3"/>
  <c r="K59" i="3"/>
  <c r="G59" i="3"/>
  <c r="E60" i="3"/>
  <c r="G60" i="3"/>
  <c r="E61" i="3"/>
  <c r="G61" i="3"/>
  <c r="E62" i="3"/>
  <c r="G62" i="3"/>
  <c r="E63" i="3"/>
  <c r="G63" i="3"/>
  <c r="E64" i="3"/>
  <c r="G64" i="3"/>
  <c r="E65" i="3"/>
  <c r="G65" i="3"/>
  <c r="E66" i="3"/>
  <c r="K66" i="3"/>
  <c r="E67" i="3"/>
  <c r="K67" i="3"/>
  <c r="G67" i="3"/>
  <c r="E68" i="3"/>
  <c r="G68" i="3"/>
  <c r="E69" i="3"/>
  <c r="G69" i="3"/>
  <c r="E70" i="3"/>
  <c r="G70" i="3"/>
  <c r="E71" i="3"/>
  <c r="G71" i="3"/>
  <c r="E72" i="3"/>
  <c r="G72" i="3"/>
  <c r="E73" i="3"/>
  <c r="G73" i="3"/>
  <c r="E74" i="3"/>
  <c r="K74" i="3"/>
  <c r="E75" i="3"/>
  <c r="K75" i="3"/>
  <c r="G75" i="3"/>
  <c r="E76" i="3"/>
  <c r="G76" i="3"/>
  <c r="E77" i="3"/>
  <c r="G77" i="3"/>
  <c r="E78" i="3"/>
  <c r="G78" i="3"/>
  <c r="E79" i="3"/>
  <c r="G79" i="3"/>
  <c r="E80" i="3"/>
  <c r="G80" i="3"/>
  <c r="E81" i="3"/>
  <c r="G81" i="3"/>
  <c r="E82" i="3"/>
  <c r="K82" i="3"/>
  <c r="E83" i="3"/>
  <c r="K83" i="3"/>
  <c r="G83" i="3"/>
  <c r="E84" i="3"/>
  <c r="G84" i="3"/>
  <c r="E85" i="3"/>
  <c r="G85" i="3"/>
  <c r="E86" i="3"/>
  <c r="G86" i="3"/>
  <c r="E87" i="3"/>
  <c r="G87" i="3"/>
  <c r="E88" i="3"/>
  <c r="G88" i="3"/>
  <c r="E89" i="3"/>
  <c r="G89" i="3"/>
  <c r="E90" i="3"/>
  <c r="K90" i="3"/>
  <c r="E91" i="3"/>
  <c r="K91" i="3"/>
  <c r="G91" i="3"/>
  <c r="E92" i="3"/>
  <c r="G92" i="3"/>
  <c r="E93" i="3"/>
  <c r="G93" i="3"/>
  <c r="E94" i="3"/>
  <c r="G94" i="3"/>
  <c r="E95" i="3"/>
  <c r="G95" i="3"/>
  <c r="E96" i="3"/>
  <c r="G96" i="3"/>
  <c r="E97" i="3"/>
  <c r="G97" i="3"/>
  <c r="E98" i="3"/>
  <c r="K98" i="3"/>
  <c r="E99" i="3"/>
  <c r="K99" i="3"/>
  <c r="G99" i="3"/>
  <c r="E100" i="3"/>
  <c r="G100" i="3"/>
  <c r="E101" i="3"/>
  <c r="G101" i="3"/>
  <c r="E102" i="3"/>
  <c r="G102" i="3"/>
  <c r="E103" i="3"/>
  <c r="G103" i="3"/>
  <c r="E104" i="3"/>
  <c r="G104" i="3"/>
  <c r="E105" i="3"/>
  <c r="G105" i="3"/>
  <c r="E106" i="3"/>
  <c r="K106" i="3"/>
  <c r="E107" i="3"/>
  <c r="K107" i="3"/>
  <c r="G107" i="3"/>
  <c r="E108" i="3"/>
  <c r="G108" i="3"/>
  <c r="E109" i="3"/>
  <c r="G109" i="3"/>
  <c r="E110" i="3"/>
  <c r="G110" i="3"/>
  <c r="E111" i="3"/>
  <c r="G111" i="3"/>
  <c r="E112" i="3"/>
  <c r="G112" i="3"/>
  <c r="E113" i="3"/>
  <c r="G113" i="3"/>
  <c r="E114" i="3"/>
  <c r="K114" i="3"/>
  <c r="E115" i="3"/>
  <c r="K115" i="3"/>
  <c r="G115" i="3"/>
  <c r="E116" i="3"/>
  <c r="G116" i="3"/>
  <c r="E117" i="3"/>
  <c r="G117" i="3"/>
  <c r="E118" i="3"/>
  <c r="G118" i="3"/>
  <c r="E119" i="3"/>
  <c r="G119" i="3"/>
  <c r="E120" i="3"/>
  <c r="G120" i="3"/>
  <c r="E121" i="3"/>
  <c r="G121" i="3"/>
  <c r="E122" i="3"/>
  <c r="K122" i="3"/>
  <c r="E123" i="3"/>
  <c r="K123" i="3"/>
  <c r="G123" i="3"/>
  <c r="E124" i="3"/>
  <c r="G124" i="3"/>
  <c r="E125" i="3"/>
  <c r="G125" i="3"/>
  <c r="E126" i="3"/>
  <c r="G126" i="3"/>
  <c r="E127" i="3"/>
  <c r="G127" i="3"/>
  <c r="K16" i="3"/>
  <c r="K15" i="3"/>
  <c r="K24" i="3"/>
  <c r="K25" i="3"/>
  <c r="K28" i="3"/>
  <c r="K29" i="3"/>
  <c r="K32" i="3"/>
  <c r="K33" i="3"/>
  <c r="K36" i="3"/>
  <c r="K37" i="3"/>
  <c r="K40" i="3"/>
  <c r="K41" i="3"/>
  <c r="K44" i="3"/>
  <c r="K45" i="3"/>
  <c r="K48" i="3"/>
  <c r="K49" i="3"/>
  <c r="K52" i="3"/>
  <c r="K53" i="3"/>
  <c r="K56" i="3"/>
  <c r="K57" i="3"/>
  <c r="K60" i="3"/>
  <c r="K61" i="3"/>
  <c r="K64" i="3"/>
  <c r="K65" i="3"/>
  <c r="K68" i="3"/>
  <c r="K69" i="3"/>
  <c r="K72" i="3"/>
  <c r="K73" i="3"/>
  <c r="K76" i="3"/>
  <c r="K77" i="3"/>
  <c r="K80" i="3"/>
  <c r="K81" i="3"/>
  <c r="K84" i="3"/>
  <c r="K85" i="3"/>
  <c r="K88" i="3"/>
  <c r="K89" i="3"/>
  <c r="K92" i="3"/>
  <c r="K93" i="3"/>
  <c r="K96" i="3"/>
  <c r="K97" i="3"/>
  <c r="K100" i="3"/>
  <c r="K101" i="3"/>
  <c r="K104" i="3"/>
  <c r="K105" i="3"/>
  <c r="K108" i="3"/>
  <c r="K109" i="3"/>
  <c r="K112" i="3"/>
  <c r="K113" i="3"/>
  <c r="K116" i="3"/>
  <c r="K117" i="3"/>
  <c r="K120" i="3"/>
  <c r="K121" i="3"/>
  <c r="K124" i="3"/>
  <c r="K125" i="3"/>
  <c r="L16" i="3"/>
  <c r="L15" i="3"/>
  <c r="L21" i="3"/>
  <c r="L24" i="3"/>
  <c r="L25" i="3"/>
  <c r="L28" i="3"/>
  <c r="L29" i="3"/>
  <c r="L32" i="3"/>
  <c r="L33" i="3"/>
  <c r="L36" i="3"/>
  <c r="L37" i="3"/>
  <c r="L40" i="3"/>
  <c r="L41" i="3"/>
  <c r="L44" i="3"/>
  <c r="L45" i="3"/>
  <c r="L48" i="3"/>
  <c r="L49" i="3"/>
  <c r="L52" i="3"/>
  <c r="L53" i="3"/>
  <c r="L56" i="3"/>
  <c r="L57" i="3"/>
  <c r="L60" i="3"/>
  <c r="L61" i="3"/>
  <c r="L64" i="3"/>
  <c r="L65" i="3"/>
  <c r="L68" i="3"/>
  <c r="L69" i="3"/>
  <c r="L72" i="3"/>
  <c r="L73" i="3"/>
  <c r="L76" i="3"/>
  <c r="L77" i="3"/>
  <c r="L80" i="3"/>
  <c r="L81" i="3"/>
  <c r="L84" i="3"/>
  <c r="L85" i="3"/>
  <c r="L88" i="3"/>
  <c r="L89" i="3"/>
  <c r="L92" i="3"/>
  <c r="L93" i="3"/>
  <c r="L96" i="3"/>
  <c r="L97" i="3"/>
  <c r="L100" i="3"/>
  <c r="L101" i="3"/>
  <c r="L104" i="3"/>
  <c r="L105" i="3"/>
  <c r="L108" i="3"/>
  <c r="L109" i="3"/>
  <c r="L112" i="3"/>
  <c r="L113" i="3"/>
  <c r="L116" i="3"/>
  <c r="L117" i="3"/>
  <c r="L120" i="3"/>
  <c r="L121" i="3"/>
  <c r="L124" i="3"/>
  <c r="L125" i="3"/>
  <c r="C16" i="3"/>
  <c r="C15" i="3"/>
  <c r="N16" i="3"/>
  <c r="N15" i="3"/>
  <c r="O16" i="3"/>
  <c r="O15" i="3"/>
  <c r="G4" i="3"/>
  <c r="P16" i="3"/>
  <c r="P15" i="3"/>
  <c r="G5" i="3"/>
  <c r="Q16" i="3"/>
  <c r="Q15" i="3"/>
  <c r="G6" i="3"/>
  <c r="G7" i="3"/>
  <c r="E16" i="3"/>
  <c r="E15" i="3"/>
  <c r="M16" i="3"/>
  <c r="M15" i="3"/>
  <c r="M12" i="3"/>
  <c r="E12" i="3"/>
  <c r="B10" i="3"/>
  <c r="D16" i="3"/>
  <c r="D15" i="3"/>
  <c r="D128" i="3"/>
  <c r="E128" i="3"/>
  <c r="K128" i="3"/>
  <c r="F128" i="3"/>
  <c r="H128" i="3"/>
  <c r="I128" i="3"/>
  <c r="J128" i="3"/>
  <c r="D129" i="3"/>
  <c r="J129" i="3"/>
  <c r="E129" i="3"/>
  <c r="F129" i="3"/>
  <c r="G129" i="3"/>
  <c r="H129" i="3"/>
  <c r="I129" i="3"/>
  <c r="K129" i="3"/>
  <c r="L129" i="3"/>
  <c r="D130" i="3"/>
  <c r="E130" i="3"/>
  <c r="G130" i="3"/>
  <c r="D131" i="3"/>
  <c r="E131" i="3"/>
  <c r="F131" i="3"/>
  <c r="H131" i="3"/>
  <c r="I131" i="3"/>
  <c r="J131" i="3"/>
  <c r="D132" i="3"/>
  <c r="H132" i="3"/>
  <c r="E132" i="3"/>
  <c r="F132" i="3"/>
  <c r="G132" i="3"/>
  <c r="I132" i="3"/>
  <c r="J132" i="3"/>
  <c r="L132" i="3"/>
  <c r="D133" i="3"/>
  <c r="H133" i="3"/>
  <c r="E133" i="3"/>
  <c r="L133" i="3"/>
  <c r="G133" i="3"/>
  <c r="J133" i="3"/>
  <c r="K133" i="3"/>
  <c r="D134" i="3"/>
  <c r="I134" i="3"/>
  <c r="E134" i="3"/>
  <c r="H134" i="3"/>
  <c r="K134" i="3"/>
  <c r="L134" i="3"/>
  <c r="D135" i="3"/>
  <c r="J135" i="3"/>
  <c r="E135" i="3"/>
  <c r="I135" i="3"/>
  <c r="L135" i="3"/>
  <c r="D136" i="3"/>
  <c r="E136" i="3"/>
  <c r="K136" i="3"/>
  <c r="F136" i="3"/>
  <c r="H136" i="3"/>
  <c r="I136" i="3"/>
  <c r="J136" i="3"/>
  <c r="D137" i="3"/>
  <c r="J137" i="3"/>
  <c r="E137" i="3"/>
  <c r="F137" i="3"/>
  <c r="G137" i="3"/>
  <c r="H137" i="3"/>
  <c r="I137" i="3"/>
  <c r="K137" i="3"/>
  <c r="L137" i="3"/>
  <c r="D138" i="3"/>
  <c r="L138" i="3"/>
  <c r="E138" i="3"/>
  <c r="K138" i="3"/>
  <c r="G138" i="3"/>
  <c r="D139" i="3"/>
  <c r="E139" i="3"/>
  <c r="F139" i="3"/>
  <c r="H139" i="3"/>
  <c r="I139" i="3"/>
  <c r="J139" i="3"/>
  <c r="D140" i="3"/>
  <c r="H140" i="3"/>
  <c r="E140" i="3"/>
  <c r="F140" i="3"/>
  <c r="G140" i="3"/>
  <c r="I140" i="3"/>
  <c r="J140" i="3"/>
  <c r="L140" i="3"/>
  <c r="D141" i="3"/>
  <c r="H141" i="3"/>
  <c r="E141" i="3"/>
  <c r="L141" i="3"/>
  <c r="G141" i="3"/>
  <c r="J141" i="3"/>
  <c r="K141" i="3"/>
  <c r="D142" i="3"/>
  <c r="I142" i="3"/>
  <c r="E142" i="3"/>
  <c r="H142" i="3"/>
  <c r="K142" i="3"/>
  <c r="L142" i="3"/>
  <c r="D143" i="3"/>
  <c r="J143" i="3"/>
  <c r="E143" i="3"/>
  <c r="I143" i="3"/>
  <c r="L143" i="3"/>
  <c r="D144" i="3"/>
  <c r="E144" i="3"/>
  <c r="K144" i="3"/>
  <c r="F144" i="3"/>
  <c r="H144" i="3"/>
  <c r="I144" i="3"/>
  <c r="J144" i="3"/>
  <c r="D145" i="3"/>
  <c r="J145" i="3"/>
  <c r="E145" i="3"/>
  <c r="F145" i="3"/>
  <c r="G145" i="3"/>
  <c r="H145" i="3"/>
  <c r="I145" i="3"/>
  <c r="K145" i="3"/>
  <c r="L145" i="3"/>
  <c r="D146" i="3"/>
  <c r="E146" i="3"/>
  <c r="G146" i="3"/>
  <c r="D147" i="3"/>
  <c r="E147" i="3"/>
  <c r="F147" i="3"/>
  <c r="H147" i="3"/>
  <c r="I147" i="3"/>
  <c r="J147" i="3"/>
  <c r="D148" i="3"/>
  <c r="H148" i="3"/>
  <c r="E148" i="3"/>
  <c r="F148" i="3"/>
  <c r="G148" i="3"/>
  <c r="I148" i="3"/>
  <c r="J148" i="3"/>
  <c r="L148" i="3"/>
  <c r="D149" i="3"/>
  <c r="H149" i="3"/>
  <c r="E149" i="3"/>
  <c r="L149" i="3"/>
  <c r="G149" i="3"/>
  <c r="J149" i="3"/>
  <c r="K149" i="3"/>
  <c r="D150" i="3"/>
  <c r="I150" i="3"/>
  <c r="E150" i="3"/>
  <c r="H150" i="3"/>
  <c r="K150" i="3"/>
  <c r="L150" i="3"/>
  <c r="D151" i="3"/>
  <c r="J151" i="3"/>
  <c r="E151" i="3"/>
  <c r="I151" i="3"/>
  <c r="L151" i="3"/>
  <c r="D152" i="3"/>
  <c r="E152" i="3"/>
  <c r="K152" i="3"/>
  <c r="F152" i="3"/>
  <c r="H152" i="3"/>
  <c r="I152" i="3"/>
  <c r="J152" i="3"/>
  <c r="D153" i="3"/>
  <c r="J153" i="3"/>
  <c r="E153" i="3"/>
  <c r="F153" i="3"/>
  <c r="G153" i="3"/>
  <c r="H153" i="3"/>
  <c r="I153" i="3"/>
  <c r="K153" i="3"/>
  <c r="L153" i="3"/>
  <c r="D154" i="3"/>
  <c r="E154" i="3"/>
  <c r="K154" i="3"/>
  <c r="G154" i="3"/>
  <c r="L154" i="3"/>
  <c r="D155" i="3"/>
  <c r="E155" i="3"/>
  <c r="F155" i="3"/>
  <c r="H155" i="3"/>
  <c r="I155" i="3"/>
  <c r="J155" i="3"/>
  <c r="D156" i="3"/>
  <c r="H156" i="3"/>
  <c r="E156" i="3"/>
  <c r="F156" i="3"/>
  <c r="G156" i="3"/>
  <c r="I156" i="3"/>
  <c r="J156" i="3"/>
  <c r="L156" i="3"/>
  <c r="D157" i="3"/>
  <c r="H157" i="3"/>
  <c r="E157" i="3"/>
  <c r="L157" i="3"/>
  <c r="G157" i="3"/>
  <c r="J157" i="3"/>
  <c r="K157" i="3"/>
  <c r="D158" i="3"/>
  <c r="I158" i="3"/>
  <c r="E158" i="3"/>
  <c r="H158" i="3"/>
  <c r="K158" i="3"/>
  <c r="L158" i="3"/>
  <c r="D159" i="3"/>
  <c r="J159" i="3"/>
  <c r="E159" i="3"/>
  <c r="I159" i="3"/>
  <c r="L159" i="3"/>
  <c r="D160" i="3"/>
  <c r="E160" i="3"/>
  <c r="K160" i="3"/>
  <c r="F160" i="3"/>
  <c r="H160" i="3"/>
  <c r="I160" i="3"/>
  <c r="J160" i="3"/>
  <c r="D161" i="3"/>
  <c r="J161" i="3"/>
  <c r="E161" i="3"/>
  <c r="F161" i="3"/>
  <c r="G161" i="3"/>
  <c r="H161" i="3"/>
  <c r="I161" i="3"/>
  <c r="K161" i="3"/>
  <c r="L161" i="3"/>
  <c r="D162" i="3"/>
  <c r="L162" i="3"/>
  <c r="E162" i="3"/>
  <c r="G162" i="3"/>
  <c r="D163" i="3"/>
  <c r="E163" i="3"/>
  <c r="F163" i="3"/>
  <c r="H163" i="3"/>
  <c r="I163" i="3"/>
  <c r="J163" i="3"/>
  <c r="D164" i="3"/>
  <c r="H164" i="3"/>
  <c r="E164" i="3"/>
  <c r="F164" i="3"/>
  <c r="G164" i="3"/>
  <c r="I164" i="3"/>
  <c r="J164" i="3"/>
  <c r="L164" i="3"/>
  <c r="D165" i="3"/>
  <c r="H165" i="3"/>
  <c r="E165" i="3"/>
  <c r="L165" i="3"/>
  <c r="G165" i="3"/>
  <c r="J165" i="3"/>
  <c r="K165" i="3"/>
  <c r="D166" i="3"/>
  <c r="I166" i="3"/>
  <c r="E166" i="3"/>
  <c r="H166" i="3"/>
  <c r="K166" i="3"/>
  <c r="L166" i="3"/>
  <c r="D167" i="3"/>
  <c r="J167" i="3"/>
  <c r="E167" i="3"/>
  <c r="I167" i="3"/>
  <c r="L167" i="3"/>
  <c r="D168" i="3"/>
  <c r="E168" i="3"/>
  <c r="K168" i="3"/>
  <c r="F168" i="3"/>
  <c r="H168" i="3"/>
  <c r="I168" i="3"/>
  <c r="J168" i="3"/>
  <c r="D169" i="3"/>
  <c r="J169" i="3"/>
  <c r="E169" i="3"/>
  <c r="F169" i="3"/>
  <c r="G169" i="3"/>
  <c r="H169" i="3"/>
  <c r="I169" i="3"/>
  <c r="K169" i="3"/>
  <c r="L169" i="3"/>
  <c r="D170" i="3"/>
  <c r="E170" i="3"/>
  <c r="K170" i="3"/>
  <c r="G170" i="3"/>
  <c r="L170" i="3"/>
  <c r="D171" i="3"/>
  <c r="E171" i="3"/>
  <c r="F171" i="3"/>
  <c r="H171" i="3"/>
  <c r="I171" i="3"/>
  <c r="J171" i="3"/>
  <c r="D172" i="3"/>
  <c r="H172" i="3"/>
  <c r="E172" i="3"/>
  <c r="F172" i="3"/>
  <c r="G172" i="3"/>
  <c r="I172" i="3"/>
  <c r="J172" i="3"/>
  <c r="L172" i="3"/>
  <c r="D173" i="3"/>
  <c r="H173" i="3"/>
  <c r="E173" i="3"/>
  <c r="L173" i="3"/>
  <c r="G173" i="3"/>
  <c r="J173" i="3"/>
  <c r="K173" i="3"/>
  <c r="D174" i="3"/>
  <c r="I174" i="3"/>
  <c r="E174" i="3"/>
  <c r="H174" i="3"/>
  <c r="K174" i="3"/>
  <c r="L174" i="3"/>
  <c r="D175" i="3"/>
  <c r="J175" i="3"/>
  <c r="E175" i="3"/>
  <c r="I175" i="3"/>
  <c r="L175" i="3"/>
  <c r="D176" i="3"/>
  <c r="E176" i="3"/>
  <c r="K176" i="3"/>
  <c r="F176" i="3"/>
  <c r="H176" i="3"/>
  <c r="I176" i="3"/>
  <c r="J176" i="3"/>
  <c r="D177" i="3"/>
  <c r="J177" i="3"/>
  <c r="E177" i="3"/>
  <c r="F177" i="3"/>
  <c r="G177" i="3"/>
  <c r="H177" i="3"/>
  <c r="I177" i="3"/>
  <c r="K177" i="3"/>
  <c r="L177" i="3"/>
  <c r="D178" i="3"/>
  <c r="L178" i="3"/>
  <c r="E178" i="3"/>
  <c r="K178" i="3"/>
  <c r="G178" i="3"/>
  <c r="D179" i="3"/>
  <c r="E179" i="3"/>
  <c r="F179" i="3"/>
  <c r="H179" i="3"/>
  <c r="I179" i="3"/>
  <c r="J179" i="3"/>
  <c r="D180" i="3"/>
  <c r="H180" i="3"/>
  <c r="E180" i="3"/>
  <c r="F180" i="3"/>
  <c r="G180" i="3"/>
  <c r="I180" i="3"/>
  <c r="J180" i="3"/>
  <c r="L180" i="3"/>
  <c r="D181" i="3"/>
  <c r="H181" i="3"/>
  <c r="E181" i="3"/>
  <c r="L181" i="3"/>
  <c r="G181" i="3"/>
  <c r="J181" i="3"/>
  <c r="K181" i="3"/>
  <c r="D182" i="3"/>
  <c r="I182" i="3"/>
  <c r="E182" i="3"/>
  <c r="H182" i="3"/>
  <c r="L182" i="3"/>
  <c r="D183" i="3"/>
  <c r="J183" i="3"/>
  <c r="E183" i="3"/>
  <c r="I183" i="3"/>
  <c r="D184" i="3"/>
  <c r="E184" i="3"/>
  <c r="K184" i="3"/>
  <c r="F184" i="3"/>
  <c r="H184" i="3"/>
  <c r="I184" i="3"/>
  <c r="J184" i="3"/>
  <c r="D185" i="3"/>
  <c r="J185" i="3"/>
  <c r="E185" i="3"/>
  <c r="F185" i="3"/>
  <c r="G185" i="3"/>
  <c r="H185" i="3"/>
  <c r="I185" i="3"/>
  <c r="K185" i="3"/>
  <c r="L185" i="3"/>
  <c r="D186" i="3"/>
  <c r="L186" i="3"/>
  <c r="E186" i="3"/>
  <c r="K186" i="3"/>
  <c r="G186" i="3"/>
  <c r="D187" i="3"/>
  <c r="E187" i="3"/>
  <c r="F187" i="3"/>
  <c r="H187" i="3"/>
  <c r="I187" i="3"/>
  <c r="J187" i="3"/>
  <c r="D188" i="3"/>
  <c r="H188" i="3"/>
  <c r="E188" i="3"/>
  <c r="F188" i="3"/>
  <c r="G188" i="3"/>
  <c r="I188" i="3"/>
  <c r="J188" i="3"/>
  <c r="L188" i="3"/>
  <c r="D189" i="3"/>
  <c r="H189" i="3"/>
  <c r="E189" i="3"/>
  <c r="L189" i="3"/>
  <c r="G189" i="3"/>
  <c r="J189" i="3"/>
  <c r="K189" i="3"/>
  <c r="D190" i="3"/>
  <c r="I190" i="3"/>
  <c r="E190" i="3"/>
  <c r="H190" i="3"/>
  <c r="L190" i="3"/>
  <c r="D191" i="3"/>
  <c r="J191" i="3"/>
  <c r="E191" i="3"/>
  <c r="I191" i="3"/>
  <c r="D192" i="3"/>
  <c r="E192" i="3"/>
  <c r="K192" i="3"/>
  <c r="F192" i="3"/>
  <c r="H192" i="3"/>
  <c r="I192" i="3"/>
  <c r="J192" i="3"/>
  <c r="D193" i="3"/>
  <c r="J193" i="3"/>
  <c r="E193" i="3"/>
  <c r="F193" i="3"/>
  <c r="G193" i="3"/>
  <c r="H193" i="3"/>
  <c r="I193" i="3"/>
  <c r="K193" i="3"/>
  <c r="L193" i="3"/>
  <c r="D194" i="3"/>
  <c r="L194" i="3"/>
  <c r="E194" i="3"/>
  <c r="G194" i="3"/>
  <c r="D195" i="3"/>
  <c r="E195" i="3"/>
  <c r="F195" i="3"/>
  <c r="H195" i="3"/>
  <c r="I195" i="3"/>
  <c r="J195" i="3"/>
  <c r="D196" i="3"/>
  <c r="H196" i="3"/>
  <c r="E196" i="3"/>
  <c r="F196" i="3"/>
  <c r="G196" i="3"/>
  <c r="I196" i="3"/>
  <c r="J196" i="3"/>
  <c r="L196" i="3"/>
  <c r="D197" i="3"/>
  <c r="H197" i="3"/>
  <c r="E197" i="3"/>
  <c r="L197" i="3"/>
  <c r="G197" i="3"/>
  <c r="J197" i="3"/>
  <c r="K197" i="3"/>
  <c r="D198" i="3"/>
  <c r="I198" i="3"/>
  <c r="E198" i="3"/>
  <c r="H198" i="3"/>
  <c r="L198" i="3"/>
  <c r="D199" i="3"/>
  <c r="J199" i="3"/>
  <c r="E199" i="3"/>
  <c r="I199" i="3"/>
  <c r="D200" i="3"/>
  <c r="E200" i="3"/>
  <c r="K200" i="3"/>
  <c r="F200" i="3"/>
  <c r="H200" i="3"/>
  <c r="I200" i="3"/>
  <c r="J200" i="3"/>
  <c r="D201" i="3"/>
  <c r="J201" i="3"/>
  <c r="E201" i="3"/>
  <c r="F201" i="3"/>
  <c r="G201" i="3"/>
  <c r="H201" i="3"/>
  <c r="I201" i="3"/>
  <c r="K201" i="3"/>
  <c r="L201" i="3"/>
  <c r="D202" i="3"/>
  <c r="E202" i="3"/>
  <c r="G202" i="3"/>
  <c r="L202" i="3"/>
  <c r="D203" i="3"/>
  <c r="E203" i="3"/>
  <c r="F203" i="3"/>
  <c r="H203" i="3"/>
  <c r="I203" i="3"/>
  <c r="J203" i="3"/>
  <c r="D204" i="3"/>
  <c r="H204" i="3"/>
  <c r="E204" i="3"/>
  <c r="F204" i="3"/>
  <c r="G204" i="3"/>
  <c r="I204" i="3"/>
  <c r="J204" i="3"/>
  <c r="L204" i="3"/>
  <c r="D205" i="3"/>
  <c r="H205" i="3"/>
  <c r="E205" i="3"/>
  <c r="L205" i="3"/>
  <c r="G205" i="3"/>
  <c r="J205" i="3"/>
  <c r="K205" i="3"/>
  <c r="D206" i="3"/>
  <c r="I206" i="3"/>
  <c r="E206" i="3"/>
  <c r="H206" i="3"/>
  <c r="L206" i="3"/>
  <c r="D207" i="3"/>
  <c r="J207" i="3"/>
  <c r="E207" i="3"/>
  <c r="I207" i="3"/>
  <c r="D208" i="3"/>
  <c r="E208" i="3"/>
  <c r="K208" i="3"/>
  <c r="F208" i="3"/>
  <c r="H208" i="3"/>
  <c r="I208" i="3"/>
  <c r="J208" i="3"/>
  <c r="D209" i="3"/>
  <c r="J209" i="3"/>
  <c r="E209" i="3"/>
  <c r="F209" i="3"/>
  <c r="G209" i="3"/>
  <c r="H209" i="3"/>
  <c r="I209" i="3"/>
  <c r="K209" i="3"/>
  <c r="L209" i="3"/>
  <c r="D210" i="3"/>
  <c r="E210" i="3"/>
  <c r="K210" i="3"/>
  <c r="G210" i="3"/>
  <c r="H210" i="3"/>
  <c r="L210" i="3"/>
  <c r="D211" i="3"/>
  <c r="E211" i="3"/>
  <c r="F211" i="3"/>
  <c r="H211" i="3"/>
  <c r="I211" i="3"/>
  <c r="J211" i="3"/>
  <c r="D212" i="3"/>
  <c r="H212" i="3"/>
  <c r="E212" i="3"/>
  <c r="F212" i="3"/>
  <c r="G212" i="3"/>
  <c r="I212" i="3"/>
  <c r="J212" i="3"/>
  <c r="L212" i="3"/>
  <c r="D213" i="3"/>
  <c r="H213" i="3"/>
  <c r="E213" i="3"/>
  <c r="L213" i="3"/>
  <c r="G213" i="3"/>
  <c r="J213" i="3"/>
  <c r="K213" i="3"/>
  <c r="D214" i="3"/>
  <c r="E214" i="3"/>
  <c r="H214" i="3"/>
  <c r="D215" i="3"/>
  <c r="J215" i="3"/>
  <c r="E215" i="3"/>
  <c r="I215" i="3"/>
  <c r="D216" i="3"/>
  <c r="E216" i="3"/>
  <c r="K216" i="3"/>
  <c r="F216" i="3"/>
  <c r="H216" i="3"/>
  <c r="I216" i="3"/>
  <c r="J216" i="3"/>
  <c r="D217" i="3"/>
  <c r="J217" i="3"/>
  <c r="E217" i="3"/>
  <c r="F217" i="3"/>
  <c r="G217" i="3"/>
  <c r="H217" i="3"/>
  <c r="I217" i="3"/>
  <c r="K217" i="3"/>
  <c r="L217" i="3"/>
  <c r="D218" i="3"/>
  <c r="E218" i="3"/>
  <c r="K218" i="3"/>
  <c r="G218" i="3"/>
  <c r="H218" i="3"/>
  <c r="L218" i="3"/>
  <c r="D219" i="3"/>
  <c r="E219" i="3"/>
  <c r="F219" i="3"/>
  <c r="H219" i="3"/>
  <c r="I219" i="3"/>
  <c r="J219" i="3"/>
  <c r="D220" i="3"/>
  <c r="H220" i="3"/>
  <c r="E220" i="3"/>
  <c r="F220" i="3"/>
  <c r="G220" i="3"/>
  <c r="I220" i="3"/>
  <c r="J220" i="3"/>
  <c r="L220" i="3"/>
  <c r="D221" i="3"/>
  <c r="H221" i="3"/>
  <c r="E221" i="3"/>
  <c r="L221" i="3"/>
  <c r="G221" i="3"/>
  <c r="J221" i="3"/>
  <c r="K221" i="3"/>
  <c r="D222" i="3"/>
  <c r="E222" i="3"/>
  <c r="H222" i="3"/>
  <c r="D223" i="3"/>
  <c r="J223" i="3"/>
  <c r="E223" i="3"/>
  <c r="I223" i="3"/>
  <c r="D224" i="3"/>
  <c r="E224" i="3"/>
  <c r="K224" i="3"/>
  <c r="F224" i="3"/>
  <c r="H224" i="3"/>
  <c r="I224" i="3"/>
  <c r="J224" i="3"/>
  <c r="D225" i="3"/>
  <c r="J225" i="3"/>
  <c r="E225" i="3"/>
  <c r="F225" i="3"/>
  <c r="G225" i="3"/>
  <c r="H225" i="3"/>
  <c r="I225" i="3"/>
  <c r="K225" i="3"/>
  <c r="L225" i="3"/>
  <c r="D226" i="3"/>
  <c r="E226" i="3"/>
  <c r="K226" i="3"/>
  <c r="G226" i="3"/>
  <c r="H226" i="3"/>
  <c r="L226" i="3"/>
  <c r="D227" i="3"/>
  <c r="E227" i="3"/>
  <c r="F227" i="3"/>
  <c r="H227" i="3"/>
  <c r="I227" i="3"/>
  <c r="J227" i="3"/>
  <c r="D228" i="3"/>
  <c r="H228" i="3"/>
  <c r="E228" i="3"/>
  <c r="F228" i="3"/>
  <c r="G228" i="3"/>
  <c r="I228" i="3"/>
  <c r="J228" i="3"/>
  <c r="L228" i="3"/>
  <c r="D229" i="3"/>
  <c r="H229" i="3"/>
  <c r="E229" i="3"/>
  <c r="L229" i="3"/>
  <c r="G229" i="3"/>
  <c r="J229" i="3"/>
  <c r="K229" i="3"/>
  <c r="D230" i="3"/>
  <c r="E230" i="3"/>
  <c r="D231" i="3"/>
  <c r="E231" i="3"/>
  <c r="I231" i="3"/>
  <c r="D232" i="3"/>
  <c r="E232" i="3"/>
  <c r="F232" i="3"/>
  <c r="H232" i="3"/>
  <c r="I232" i="3"/>
  <c r="J232" i="3"/>
  <c r="D233" i="3"/>
  <c r="J233" i="3"/>
  <c r="E233" i="3"/>
  <c r="F233" i="3"/>
  <c r="G233" i="3"/>
  <c r="H233" i="3"/>
  <c r="I233" i="3"/>
  <c r="K233" i="3"/>
  <c r="L233" i="3"/>
  <c r="D234" i="3"/>
  <c r="E234" i="3"/>
  <c r="K234" i="3"/>
  <c r="G234" i="3"/>
  <c r="H234" i="3"/>
  <c r="L234" i="3"/>
  <c r="D235" i="3"/>
  <c r="E235" i="3"/>
  <c r="F235" i="3"/>
  <c r="H235" i="3"/>
  <c r="I235" i="3"/>
  <c r="J235" i="3"/>
  <c r="D236" i="3"/>
  <c r="H236" i="3"/>
  <c r="E236" i="3"/>
  <c r="F236" i="3"/>
  <c r="G236" i="3"/>
  <c r="I236" i="3"/>
  <c r="J236" i="3"/>
  <c r="L236" i="3"/>
  <c r="D237" i="3"/>
  <c r="H237" i="3"/>
  <c r="E237" i="3"/>
  <c r="L237" i="3"/>
  <c r="G237" i="3"/>
  <c r="J237" i="3"/>
  <c r="K237" i="3"/>
  <c r="D238" i="3"/>
  <c r="E238" i="3"/>
  <c r="D239" i="3"/>
  <c r="E239" i="3"/>
  <c r="I239" i="3"/>
  <c r="L239" i="3"/>
  <c r="D240" i="3"/>
  <c r="E240" i="3"/>
  <c r="F240" i="3"/>
  <c r="H240" i="3"/>
  <c r="I240" i="3"/>
  <c r="J240" i="3"/>
  <c r="D241" i="3"/>
  <c r="J241" i="3"/>
  <c r="E241" i="3"/>
  <c r="F241" i="3"/>
  <c r="G241" i="3"/>
  <c r="H241" i="3"/>
  <c r="I241" i="3"/>
  <c r="K241" i="3"/>
  <c r="L241" i="3"/>
  <c r="D242" i="3"/>
  <c r="E242" i="3"/>
  <c r="K242" i="3"/>
  <c r="G242" i="3"/>
  <c r="H242" i="3"/>
  <c r="L242" i="3"/>
  <c r="D243" i="3"/>
  <c r="E243" i="3"/>
  <c r="F243" i="3"/>
  <c r="H243" i="3"/>
  <c r="I243" i="3"/>
  <c r="J243" i="3"/>
  <c r="D244" i="3"/>
  <c r="H244" i="3"/>
  <c r="E244" i="3"/>
  <c r="F244" i="3"/>
  <c r="G244" i="3"/>
  <c r="I244" i="3"/>
  <c r="J244" i="3"/>
  <c r="L244" i="3"/>
  <c r="D245" i="3"/>
  <c r="H245" i="3"/>
  <c r="E245" i="3"/>
  <c r="L245" i="3"/>
  <c r="G245" i="3"/>
  <c r="J245" i="3"/>
  <c r="K245" i="3"/>
  <c r="D246" i="3"/>
  <c r="E246" i="3"/>
  <c r="D247" i="3"/>
  <c r="E247" i="3"/>
  <c r="I247" i="3"/>
  <c r="L247" i="3"/>
  <c r="D248" i="3"/>
  <c r="E248" i="3"/>
  <c r="F248" i="3"/>
  <c r="H248" i="3"/>
  <c r="I248" i="3"/>
  <c r="J248" i="3"/>
  <c r="D249" i="3"/>
  <c r="J249" i="3"/>
  <c r="E249" i="3"/>
  <c r="F249" i="3"/>
  <c r="G249" i="3"/>
  <c r="H249" i="3"/>
  <c r="I249" i="3"/>
  <c r="K249" i="3"/>
  <c r="L249" i="3"/>
  <c r="D250" i="3"/>
  <c r="E250" i="3"/>
  <c r="G250" i="3"/>
  <c r="D251" i="3"/>
  <c r="E251" i="3"/>
  <c r="K251" i="3"/>
  <c r="F251" i="3"/>
  <c r="H251" i="3"/>
  <c r="I251" i="3"/>
  <c r="J251" i="3"/>
  <c r="D252" i="3"/>
  <c r="I252" i="3"/>
  <c r="E252" i="3"/>
  <c r="F252" i="3"/>
  <c r="G252" i="3"/>
  <c r="J252" i="3"/>
  <c r="D253" i="3"/>
  <c r="H253" i="3"/>
  <c r="E253" i="3"/>
  <c r="L253" i="3"/>
  <c r="J253" i="3"/>
  <c r="K253" i="3"/>
  <c r="D254" i="3"/>
  <c r="F254" i="3"/>
  <c r="E254" i="3"/>
  <c r="H254" i="3"/>
  <c r="D255" i="3"/>
  <c r="E255" i="3"/>
  <c r="G255" i="3"/>
  <c r="I255" i="3"/>
  <c r="D256" i="3"/>
  <c r="E256" i="3"/>
  <c r="F256" i="3"/>
  <c r="H256" i="3"/>
  <c r="I256" i="3"/>
  <c r="J256" i="3"/>
  <c r="D257" i="3"/>
  <c r="J257" i="3"/>
  <c r="E257" i="3"/>
  <c r="F257" i="3"/>
  <c r="G257" i="3"/>
  <c r="H257" i="3"/>
  <c r="I257" i="3"/>
  <c r="K257" i="3"/>
  <c r="L257" i="3"/>
  <c r="D258" i="3"/>
  <c r="J258" i="3"/>
  <c r="E258" i="3"/>
  <c r="K258" i="3"/>
  <c r="G258" i="3"/>
  <c r="H258" i="3"/>
  <c r="D259" i="3"/>
  <c r="E259" i="3"/>
  <c r="F259" i="3"/>
  <c r="H259" i="3"/>
  <c r="I259" i="3"/>
  <c r="J259" i="3"/>
  <c r="D260" i="3"/>
  <c r="F260" i="3"/>
  <c r="E260" i="3"/>
  <c r="G260" i="3"/>
  <c r="D261" i="3"/>
  <c r="H261" i="3"/>
  <c r="E261" i="3"/>
  <c r="L261" i="3"/>
  <c r="J261" i="3"/>
  <c r="D262" i="3"/>
  <c r="E262" i="3"/>
  <c r="F262" i="3"/>
  <c r="H262" i="3"/>
  <c r="K262" i="3"/>
  <c r="L262" i="3"/>
  <c r="D263" i="3"/>
  <c r="E263" i="3"/>
  <c r="I263" i="3"/>
  <c r="D264" i="3"/>
  <c r="E264" i="3"/>
  <c r="F264" i="3"/>
  <c r="H264" i="3"/>
  <c r="I264" i="3"/>
  <c r="J264" i="3"/>
  <c r="D265" i="3"/>
  <c r="J265" i="3"/>
  <c r="E265" i="3"/>
  <c r="F265" i="3"/>
  <c r="G265" i="3"/>
  <c r="H265" i="3"/>
  <c r="I265" i="3"/>
  <c r="K265" i="3"/>
  <c r="L265" i="3"/>
  <c r="D266" i="3"/>
  <c r="H266" i="3"/>
  <c r="E266" i="3"/>
  <c r="G266" i="3"/>
  <c r="J266" i="3"/>
  <c r="D267" i="3"/>
  <c r="E267" i="3"/>
  <c r="F267" i="3"/>
  <c r="H267" i="3"/>
  <c r="I267" i="3"/>
  <c r="J267" i="3"/>
  <c r="K267" i="3"/>
  <c r="D268" i="3"/>
  <c r="E268" i="3"/>
  <c r="F268" i="3"/>
  <c r="G268" i="3"/>
  <c r="I268" i="3"/>
  <c r="J268" i="3"/>
  <c r="L268" i="3"/>
  <c r="D269" i="3"/>
  <c r="H269" i="3"/>
  <c r="E269" i="3"/>
  <c r="L269" i="3"/>
  <c r="G269" i="3"/>
  <c r="J269" i="3"/>
  <c r="K269" i="3"/>
  <c r="D270" i="3"/>
  <c r="L270" i="3"/>
  <c r="E270" i="3"/>
  <c r="F270" i="3"/>
  <c r="H270" i="3"/>
  <c r="K270" i="3"/>
  <c r="D271" i="3"/>
  <c r="E271" i="3"/>
  <c r="G271" i="3"/>
  <c r="I271" i="3"/>
  <c r="L271" i="3"/>
  <c r="D272" i="3"/>
  <c r="E272" i="3"/>
  <c r="F272" i="3"/>
  <c r="H272" i="3"/>
  <c r="I272" i="3"/>
  <c r="J272" i="3"/>
  <c r="D273" i="3"/>
  <c r="J273" i="3"/>
  <c r="E273" i="3"/>
  <c r="F273" i="3"/>
  <c r="G273" i="3"/>
  <c r="H273" i="3"/>
  <c r="I273" i="3"/>
  <c r="K273" i="3"/>
  <c r="L273" i="3"/>
  <c r="D274" i="3"/>
  <c r="F274" i="3"/>
  <c r="E274" i="3"/>
  <c r="K274" i="3"/>
  <c r="G274" i="3"/>
  <c r="H274" i="3"/>
  <c r="I274" i="3"/>
  <c r="J274" i="3"/>
  <c r="L274" i="3"/>
  <c r="D275" i="3"/>
  <c r="E275" i="3"/>
  <c r="F275" i="3"/>
  <c r="H275" i="3"/>
  <c r="I275" i="3"/>
  <c r="J275" i="3"/>
  <c r="K275" i="3"/>
  <c r="D276" i="3"/>
  <c r="H276" i="3"/>
  <c r="E276" i="3"/>
  <c r="G276" i="3"/>
  <c r="L276" i="3"/>
  <c r="D277" i="3"/>
  <c r="E277" i="3"/>
  <c r="G277" i="3"/>
  <c r="D278" i="3"/>
  <c r="E278" i="3"/>
  <c r="L278" i="3"/>
  <c r="F278" i="3"/>
  <c r="H278" i="3"/>
  <c r="K278" i="3"/>
  <c r="D279" i="3"/>
  <c r="I279" i="3"/>
  <c r="E279" i="3"/>
  <c r="L279" i="3"/>
  <c r="F279" i="3"/>
  <c r="G279" i="3"/>
  <c r="D280" i="3"/>
  <c r="E280" i="3"/>
  <c r="G280" i="3"/>
  <c r="F280" i="3"/>
  <c r="H280" i="3"/>
  <c r="I280" i="3"/>
  <c r="J280" i="3"/>
  <c r="D281" i="3"/>
  <c r="J281" i="3"/>
  <c r="E281" i="3"/>
  <c r="F281" i="3"/>
  <c r="G281" i="3"/>
  <c r="H281" i="3"/>
  <c r="I281" i="3"/>
  <c r="K281" i="3"/>
  <c r="L281" i="3"/>
  <c r="D282" i="3"/>
  <c r="F282" i="3"/>
  <c r="E282" i="3"/>
  <c r="G282" i="3"/>
  <c r="D283" i="3"/>
  <c r="E283" i="3"/>
  <c r="F283" i="3"/>
  <c r="H283" i="3"/>
  <c r="I283" i="3"/>
  <c r="J283" i="3"/>
  <c r="D284" i="3"/>
  <c r="H284" i="3"/>
  <c r="E284" i="3"/>
  <c r="F284" i="3"/>
  <c r="G284" i="3"/>
  <c r="K284" i="3"/>
  <c r="L284" i="3"/>
  <c r="D285" i="3"/>
  <c r="E285" i="3"/>
  <c r="G285" i="3"/>
  <c r="J285" i="3"/>
  <c r="D286" i="3"/>
  <c r="E286" i="3"/>
  <c r="F286" i="3"/>
  <c r="H286" i="3"/>
  <c r="K286" i="3"/>
  <c r="L286" i="3"/>
  <c r="D287" i="3"/>
  <c r="E287" i="3"/>
  <c r="F287" i="3"/>
  <c r="I287" i="3"/>
  <c r="L287" i="3"/>
  <c r="D288" i="3"/>
  <c r="E288" i="3"/>
  <c r="F288" i="3"/>
  <c r="G288" i="3"/>
  <c r="H288" i="3"/>
  <c r="I288" i="3"/>
  <c r="J288" i="3"/>
  <c r="D289" i="3"/>
  <c r="J289" i="3"/>
  <c r="E289" i="3"/>
  <c r="F289" i="3"/>
  <c r="G289" i="3"/>
  <c r="H289" i="3"/>
  <c r="I289" i="3"/>
  <c r="K289" i="3"/>
  <c r="L289" i="3"/>
  <c r="D290" i="3"/>
  <c r="F290" i="3"/>
  <c r="E290" i="3"/>
  <c r="G290" i="3"/>
  <c r="H290" i="3"/>
  <c r="I290" i="3"/>
  <c r="D291" i="3"/>
  <c r="E291" i="3"/>
  <c r="F291" i="3"/>
  <c r="H291" i="3"/>
  <c r="I291" i="3"/>
  <c r="J291" i="3"/>
  <c r="D292" i="3"/>
  <c r="H292" i="3"/>
  <c r="E292" i="3"/>
  <c r="F292" i="3"/>
  <c r="G292" i="3"/>
  <c r="I292" i="3"/>
  <c r="J292" i="3"/>
  <c r="K292" i="3"/>
  <c r="L292" i="3"/>
  <c r="D293" i="3"/>
  <c r="E293" i="3"/>
  <c r="G293" i="3"/>
  <c r="J293" i="3"/>
  <c r="D294" i="3"/>
  <c r="H294" i="3"/>
  <c r="E294" i="3"/>
  <c r="K294" i="3"/>
  <c r="F294" i="3"/>
  <c r="D295" i="3"/>
  <c r="F295" i="3"/>
  <c r="E295" i="3"/>
  <c r="G295" i="3"/>
  <c r="D296" i="3"/>
  <c r="E296" i="3"/>
  <c r="F296" i="3"/>
  <c r="G296" i="3"/>
  <c r="H296" i="3"/>
  <c r="I296" i="3"/>
  <c r="J296" i="3"/>
  <c r="D297" i="3"/>
  <c r="J297" i="3"/>
  <c r="E297" i="3"/>
  <c r="F297" i="3"/>
  <c r="G297" i="3"/>
  <c r="H297" i="3"/>
  <c r="I297" i="3"/>
  <c r="K297" i="3"/>
  <c r="L297" i="3"/>
  <c r="D298" i="3"/>
  <c r="F298" i="3"/>
  <c r="E298" i="3"/>
  <c r="G298" i="3"/>
  <c r="H298" i="3"/>
  <c r="I298" i="3"/>
  <c r="J298" i="3"/>
  <c r="L298" i="3"/>
  <c r="D299" i="3"/>
  <c r="E299" i="3"/>
  <c r="K299" i="3"/>
  <c r="F299" i="3"/>
  <c r="H299" i="3"/>
  <c r="I299" i="3"/>
  <c r="J299" i="3"/>
  <c r="D300" i="3"/>
  <c r="H300" i="3"/>
  <c r="E300" i="3"/>
  <c r="G300" i="3"/>
  <c r="D301" i="3"/>
  <c r="E301" i="3"/>
  <c r="G301" i="3"/>
  <c r="J301" i="3"/>
  <c r="L301" i="3"/>
  <c r="D302" i="3"/>
  <c r="E302" i="3"/>
  <c r="K302" i="3"/>
  <c r="D303" i="3"/>
  <c r="E303" i="3"/>
  <c r="L303" i="3"/>
  <c r="F303" i="3"/>
  <c r="G303" i="3"/>
  <c r="I303" i="3"/>
  <c r="D304" i="3"/>
  <c r="E304" i="3"/>
  <c r="G304" i="3"/>
  <c r="F304" i="3"/>
  <c r="H304" i="3"/>
  <c r="I304" i="3"/>
  <c r="J304" i="3"/>
  <c r="D305" i="3"/>
  <c r="J305" i="3"/>
  <c r="E305" i="3"/>
  <c r="F305" i="3"/>
  <c r="G305" i="3"/>
  <c r="H305" i="3"/>
  <c r="I305" i="3"/>
  <c r="K305" i="3"/>
  <c r="L305" i="3"/>
  <c r="D306" i="3"/>
  <c r="F306" i="3"/>
  <c r="E306" i="3"/>
  <c r="K306" i="3"/>
  <c r="G306" i="3"/>
  <c r="J306" i="3"/>
  <c r="L306" i="3"/>
  <c r="D307" i="3"/>
  <c r="E307" i="3"/>
  <c r="F307" i="3"/>
  <c r="H307" i="3"/>
  <c r="I307" i="3"/>
  <c r="J307" i="3"/>
  <c r="K307" i="3"/>
  <c r="D308" i="3"/>
  <c r="H308" i="3"/>
  <c r="E308" i="3"/>
  <c r="G308" i="3"/>
  <c r="I308" i="3"/>
  <c r="L308" i="3"/>
  <c r="D309" i="3"/>
  <c r="J309" i="3"/>
  <c r="E309" i="3"/>
  <c r="L309" i="3"/>
  <c r="D310" i="3"/>
  <c r="F310" i="3"/>
  <c r="E310" i="3"/>
  <c r="H310" i="3"/>
  <c r="D311" i="3"/>
  <c r="E311" i="3"/>
  <c r="F311" i="3"/>
  <c r="G311" i="3"/>
  <c r="I311" i="3"/>
  <c r="L311" i="3"/>
  <c r="D312" i="3"/>
  <c r="E312" i="3"/>
  <c r="G312" i="3"/>
  <c r="F312" i="3"/>
  <c r="H312" i="3"/>
  <c r="I312" i="3"/>
  <c r="J312" i="3"/>
  <c r="D313" i="3"/>
  <c r="J313" i="3"/>
  <c r="E313" i="3"/>
  <c r="F313" i="3"/>
  <c r="G313" i="3"/>
  <c r="H313" i="3"/>
  <c r="I313" i="3"/>
  <c r="K313" i="3"/>
  <c r="L313" i="3"/>
  <c r="D314" i="3"/>
  <c r="F314" i="3"/>
  <c r="E314" i="3"/>
  <c r="G314" i="3"/>
  <c r="I314" i="3"/>
  <c r="D315" i="3"/>
  <c r="E315" i="3"/>
  <c r="F315" i="3"/>
  <c r="H315" i="3"/>
  <c r="I315" i="3"/>
  <c r="J315" i="3"/>
  <c r="D316" i="3"/>
  <c r="H316" i="3"/>
  <c r="E316" i="3"/>
  <c r="F316" i="3"/>
  <c r="G316" i="3"/>
  <c r="I316" i="3"/>
  <c r="J316" i="3"/>
  <c r="K316" i="3"/>
  <c r="L316" i="3"/>
  <c r="D317" i="3"/>
  <c r="E317" i="3"/>
  <c r="L317" i="3"/>
  <c r="G317" i="3"/>
  <c r="J317" i="3"/>
  <c r="K317" i="3"/>
  <c r="D318" i="3"/>
  <c r="E318" i="3"/>
  <c r="K318" i="3"/>
  <c r="F318" i="3"/>
  <c r="H318" i="3"/>
  <c r="D319" i="3"/>
  <c r="I319" i="3"/>
  <c r="E319" i="3"/>
  <c r="G319" i="3"/>
  <c r="F319" i="3"/>
  <c r="D320" i="3"/>
  <c r="E320" i="3"/>
  <c r="F320" i="3"/>
  <c r="G320" i="3"/>
  <c r="H320" i="3"/>
  <c r="I320" i="3"/>
  <c r="J320" i="3"/>
  <c r="D321" i="3"/>
  <c r="J321" i="3"/>
  <c r="E321" i="3"/>
  <c r="F321" i="3"/>
  <c r="G321" i="3"/>
  <c r="H321" i="3"/>
  <c r="I321" i="3"/>
  <c r="K321" i="3"/>
  <c r="L321" i="3"/>
  <c r="D322" i="3"/>
  <c r="F322" i="3"/>
  <c r="E322" i="3"/>
  <c r="G322" i="3"/>
  <c r="H322" i="3"/>
  <c r="D323" i="3"/>
  <c r="E323" i="3"/>
  <c r="F323" i="3"/>
  <c r="H323" i="3"/>
  <c r="I323" i="3"/>
  <c r="J323" i="3"/>
  <c r="D324" i="3"/>
  <c r="H324" i="3"/>
  <c r="E324" i="3"/>
  <c r="F324" i="3"/>
  <c r="G324" i="3"/>
  <c r="J324" i="3"/>
  <c r="K324" i="3"/>
  <c r="D325" i="3"/>
  <c r="E325" i="3"/>
  <c r="G325" i="3"/>
  <c r="J325" i="3"/>
  <c r="L325" i="3"/>
  <c r="D326" i="3"/>
  <c r="J326" i="3"/>
  <c r="E326" i="3"/>
  <c r="L326" i="3"/>
  <c r="I326" i="3"/>
  <c r="D327" i="3"/>
  <c r="H327" i="3"/>
  <c r="E327" i="3"/>
  <c r="K327" i="3"/>
  <c r="F327" i="3"/>
  <c r="J327" i="3"/>
  <c r="D328" i="3"/>
  <c r="E328" i="3"/>
  <c r="L328" i="3"/>
  <c r="F328" i="3"/>
  <c r="H328" i="3"/>
  <c r="I328" i="3"/>
  <c r="J328" i="3"/>
  <c r="D329" i="3"/>
  <c r="J329" i="3"/>
  <c r="E329" i="3"/>
  <c r="G329" i="3"/>
  <c r="D330" i="3"/>
  <c r="F330" i="3"/>
  <c r="E330" i="3"/>
  <c r="G330" i="3"/>
  <c r="I330" i="3"/>
  <c r="D331" i="3"/>
  <c r="E331" i="3"/>
  <c r="F331" i="3"/>
  <c r="H331" i="3"/>
  <c r="I331" i="3"/>
  <c r="J331" i="3"/>
  <c r="D332" i="3"/>
  <c r="H332" i="3"/>
  <c r="E332" i="3"/>
  <c r="G332" i="3"/>
  <c r="I332" i="3"/>
  <c r="D333" i="3"/>
  <c r="H333" i="3"/>
  <c r="E333" i="3"/>
  <c r="K333" i="3"/>
  <c r="D334" i="3"/>
  <c r="J334" i="3"/>
  <c r="E334" i="3"/>
  <c r="F334" i="3"/>
  <c r="H334" i="3"/>
  <c r="I334" i="3"/>
  <c r="K334" i="3"/>
  <c r="D11" i="8"/>
  <c r="P29" i="8"/>
  <c r="S29" i="8"/>
  <c r="U29" i="8"/>
  <c r="D12" i="8"/>
  <c r="P25" i="8"/>
  <c r="D13" i="8"/>
  <c r="AC3" i="8"/>
  <c r="W7" i="8"/>
  <c r="AK9" i="8"/>
  <c r="W8" i="8"/>
  <c r="W9" i="8"/>
  <c r="W4" i="8"/>
  <c r="AC4" i="8"/>
  <c r="W5" i="8"/>
  <c r="W6" i="8"/>
  <c r="C7" i="8"/>
  <c r="E21" i="8"/>
  <c r="F21" i="8"/>
  <c r="AC8" i="8"/>
  <c r="E24" i="8"/>
  <c r="F24" i="8"/>
  <c r="P24" i="8"/>
  <c r="E25" i="8"/>
  <c r="F25" i="8"/>
  <c r="E27" i="8"/>
  <c r="F27" i="8"/>
  <c r="G27" i="8"/>
  <c r="K27" i="8"/>
  <c r="E29" i="8"/>
  <c r="F29" i="8"/>
  <c r="G29" i="8"/>
  <c r="E30" i="8"/>
  <c r="F30" i="8"/>
  <c r="P30" i="8"/>
  <c r="E32" i="8"/>
  <c r="F32" i="8"/>
  <c r="G32" i="8"/>
  <c r="K32" i="8"/>
  <c r="E33" i="8"/>
  <c r="F33" i="8"/>
  <c r="P33" i="8"/>
  <c r="E34" i="8"/>
  <c r="F34" i="8"/>
  <c r="P34" i="8"/>
  <c r="E38" i="8"/>
  <c r="F38" i="8"/>
  <c r="E41" i="8"/>
  <c r="F41" i="8"/>
  <c r="G41" i="8"/>
  <c r="E42" i="8"/>
  <c r="F42" i="8"/>
  <c r="P42" i="8"/>
  <c r="E48" i="8"/>
  <c r="F48" i="8"/>
  <c r="P48" i="8"/>
  <c r="E49" i="8"/>
  <c r="F49" i="8"/>
  <c r="P49" i="8"/>
  <c r="E53" i="8"/>
  <c r="F53" i="8"/>
  <c r="G53" i="8"/>
  <c r="K53" i="8"/>
  <c r="E55" i="8"/>
  <c r="F55" i="8"/>
  <c r="G55" i="8"/>
  <c r="E56" i="8"/>
  <c r="F56" i="8"/>
  <c r="P56" i="8"/>
  <c r="E58" i="8"/>
  <c r="F58" i="8"/>
  <c r="G58" i="8"/>
  <c r="J58" i="8"/>
  <c r="E59" i="8"/>
  <c r="F59" i="8"/>
  <c r="P59" i="8"/>
  <c r="E60" i="8"/>
  <c r="F60" i="8"/>
  <c r="P60" i="8"/>
  <c r="E62" i="8"/>
  <c r="F62" i="8"/>
  <c r="E64" i="8"/>
  <c r="F64" i="8"/>
  <c r="G64" i="8"/>
  <c r="E65" i="8"/>
  <c r="F65" i="8"/>
  <c r="P65" i="8"/>
  <c r="E68" i="8"/>
  <c r="F68" i="8"/>
  <c r="P68" i="8"/>
  <c r="E69" i="8"/>
  <c r="F69" i="8"/>
  <c r="P69" i="8"/>
  <c r="E74" i="8"/>
  <c r="F74" i="8"/>
  <c r="G74" i="8"/>
  <c r="J74" i="8"/>
  <c r="E75" i="8"/>
  <c r="F75" i="8"/>
  <c r="G75" i="8"/>
  <c r="I75" i="8"/>
  <c r="E77" i="8"/>
  <c r="F77" i="8"/>
  <c r="P77" i="8"/>
  <c r="E79" i="8"/>
  <c r="F79" i="8"/>
  <c r="G79" i="8"/>
  <c r="K79" i="8"/>
  <c r="E80" i="8"/>
  <c r="F80" i="8"/>
  <c r="P80" i="8"/>
  <c r="E81" i="8"/>
  <c r="F81" i="8"/>
  <c r="P81" i="8"/>
  <c r="E84" i="8"/>
  <c r="F84" i="8"/>
  <c r="E85" i="8"/>
  <c r="F85" i="8"/>
  <c r="G85" i="8"/>
  <c r="E86" i="8"/>
  <c r="F86" i="8"/>
  <c r="P86" i="8"/>
  <c r="E89" i="8"/>
  <c r="F89" i="8"/>
  <c r="P89" i="8"/>
  <c r="E90" i="8"/>
  <c r="F90" i="8"/>
  <c r="P90" i="8"/>
  <c r="E92" i="8"/>
  <c r="F92" i="8"/>
  <c r="G92" i="8"/>
  <c r="K92" i="8"/>
  <c r="E93" i="8"/>
  <c r="F93" i="8"/>
  <c r="G93" i="8"/>
  <c r="E94" i="8"/>
  <c r="F94" i="8"/>
  <c r="P94" i="8"/>
  <c r="E97" i="8"/>
  <c r="F97" i="8"/>
  <c r="G97" i="8"/>
  <c r="J97" i="8"/>
  <c r="E98" i="8"/>
  <c r="F98" i="8"/>
  <c r="P98" i="8"/>
  <c r="E99" i="8"/>
  <c r="F99" i="8"/>
  <c r="P99" i="8"/>
  <c r="E101" i="8"/>
  <c r="F101" i="8"/>
  <c r="E102" i="8"/>
  <c r="F102" i="8"/>
  <c r="G102" i="8"/>
  <c r="K102" i="8"/>
  <c r="E103" i="8"/>
  <c r="F103" i="8"/>
  <c r="P103" i="8"/>
  <c r="E106" i="8"/>
  <c r="F106" i="8"/>
  <c r="P106" i="8"/>
  <c r="E107" i="8"/>
  <c r="F107" i="8"/>
  <c r="P107" i="8"/>
  <c r="E109" i="8"/>
  <c r="F109" i="8"/>
  <c r="G109" i="8"/>
  <c r="K109" i="8"/>
  <c r="E110" i="8"/>
  <c r="F110" i="8"/>
  <c r="G110" i="8"/>
  <c r="E111" i="8"/>
  <c r="F111" i="8"/>
  <c r="P111" i="8"/>
  <c r="E113" i="8"/>
  <c r="F113" i="8"/>
  <c r="G113" i="8"/>
  <c r="K113" i="8"/>
  <c r="E114" i="8"/>
  <c r="F114" i="8"/>
  <c r="P114" i="8"/>
  <c r="E115" i="8"/>
  <c r="F115" i="8"/>
  <c r="P115" i="8"/>
  <c r="E117" i="8"/>
  <c r="F117" i="8"/>
  <c r="E118" i="8"/>
  <c r="F118" i="8"/>
  <c r="G118" i="8"/>
  <c r="K118" i="8"/>
  <c r="E119" i="8"/>
  <c r="F119" i="8"/>
  <c r="P119" i="8"/>
  <c r="E122" i="8"/>
  <c r="F122" i="8"/>
  <c r="P122" i="8"/>
  <c r="E123" i="8"/>
  <c r="F123" i="8"/>
  <c r="P123" i="8"/>
  <c r="E125" i="8"/>
  <c r="F125" i="8"/>
  <c r="G125" i="8"/>
  <c r="K125" i="8"/>
  <c r="E126" i="8"/>
  <c r="F126" i="8"/>
  <c r="G126" i="8"/>
  <c r="E127" i="8"/>
  <c r="F127" i="8"/>
  <c r="P127" i="8"/>
  <c r="E129" i="8"/>
  <c r="F129" i="8"/>
  <c r="G129" i="8"/>
  <c r="J129" i="8"/>
  <c r="E130" i="8"/>
  <c r="F130" i="8"/>
  <c r="P130" i="8"/>
  <c r="E131" i="8"/>
  <c r="F131" i="8"/>
  <c r="P131" i="8"/>
  <c r="E133" i="8"/>
  <c r="F133" i="8"/>
  <c r="G133" i="8"/>
  <c r="K133" i="8"/>
  <c r="E134" i="8"/>
  <c r="F134" i="8"/>
  <c r="P134" i="8"/>
  <c r="S134" i="8"/>
  <c r="U134" i="8"/>
  <c r="G134" i="8"/>
  <c r="K134" i="8"/>
  <c r="E135" i="8"/>
  <c r="F135" i="8"/>
  <c r="P135" i="8"/>
  <c r="E137" i="8"/>
  <c r="F137" i="8"/>
  <c r="G137" i="8"/>
  <c r="K137" i="8"/>
  <c r="E138" i="8"/>
  <c r="F138" i="8"/>
  <c r="P138" i="8"/>
  <c r="E139" i="8"/>
  <c r="F139" i="8"/>
  <c r="P139" i="8"/>
  <c r="E141" i="8"/>
  <c r="F141" i="8"/>
  <c r="G141" i="8"/>
  <c r="K141" i="8"/>
  <c r="E142" i="8"/>
  <c r="F142" i="8"/>
  <c r="G142" i="8"/>
  <c r="E143" i="8"/>
  <c r="F143" i="8"/>
  <c r="P143" i="8"/>
  <c r="E145" i="8"/>
  <c r="F145" i="8"/>
  <c r="G145" i="8"/>
  <c r="J145" i="8"/>
  <c r="E146" i="8"/>
  <c r="F146" i="8"/>
  <c r="P146" i="8"/>
  <c r="E147" i="8"/>
  <c r="F147" i="8"/>
  <c r="P147" i="8"/>
  <c r="E149" i="8"/>
  <c r="F149" i="8"/>
  <c r="G149" i="8"/>
  <c r="E150" i="8"/>
  <c r="F150" i="8"/>
  <c r="P150" i="8"/>
  <c r="E151" i="8"/>
  <c r="F151" i="8"/>
  <c r="E152" i="8"/>
  <c r="F152" i="8"/>
  <c r="P152" i="8"/>
  <c r="E153" i="8"/>
  <c r="F153" i="8"/>
  <c r="P153" i="8"/>
  <c r="S153" i="8"/>
  <c r="U153" i="8"/>
  <c r="G153" i="8"/>
  <c r="E154" i="8"/>
  <c r="F154" i="8"/>
  <c r="P154" i="8"/>
  <c r="E155" i="8"/>
  <c r="F155" i="8"/>
  <c r="E156" i="8"/>
  <c r="F156" i="8"/>
  <c r="P156" i="8"/>
  <c r="S156" i="8"/>
  <c r="U156" i="8"/>
  <c r="AC10" i="8"/>
  <c r="AK10" i="8"/>
  <c r="AC11" i="8"/>
  <c r="AK11" i="8"/>
  <c r="W12" i="8"/>
  <c r="W13" i="8"/>
  <c r="W14" i="8"/>
  <c r="AC12" i="8"/>
  <c r="AK12" i="8"/>
  <c r="AC13" i="8"/>
  <c r="AK13" i="8"/>
  <c r="D14" i="8"/>
  <c r="AC14" i="8"/>
  <c r="AK14" i="8"/>
  <c r="E28" i="8"/>
  <c r="F28" i="8"/>
  <c r="R28" i="8"/>
  <c r="E36" i="8"/>
  <c r="F36" i="8"/>
  <c r="E37" i="8"/>
  <c r="F37" i="8"/>
  <c r="E39" i="8"/>
  <c r="F39" i="8"/>
  <c r="E40" i="8"/>
  <c r="F40" i="8"/>
  <c r="G40" i="8"/>
  <c r="J40" i="8"/>
  <c r="E43" i="8"/>
  <c r="F43" i="8"/>
  <c r="E44" i="8"/>
  <c r="F44" i="8"/>
  <c r="E46" i="8"/>
  <c r="F46" i="8"/>
  <c r="E50" i="8"/>
  <c r="F50" i="8"/>
  <c r="G50" i="8"/>
  <c r="J50" i="8"/>
  <c r="E52" i="8"/>
  <c r="F52" i="8"/>
  <c r="E54" i="8"/>
  <c r="F54" i="8"/>
  <c r="E63" i="8"/>
  <c r="F63" i="8"/>
  <c r="E70" i="8"/>
  <c r="F70" i="8"/>
  <c r="P70" i="8"/>
  <c r="S70" i="8"/>
  <c r="E71" i="8"/>
  <c r="F71" i="8"/>
  <c r="E73" i="8"/>
  <c r="F73" i="8"/>
  <c r="E76" i="8"/>
  <c r="F76" i="8"/>
  <c r="E83" i="8"/>
  <c r="F83" i="8"/>
  <c r="P83" i="8"/>
  <c r="S83" i="8"/>
  <c r="E95" i="8"/>
  <c r="F95" i="8"/>
  <c r="AC15" i="8"/>
  <c r="AK15" i="8"/>
  <c r="F16" i="8"/>
  <c r="F17" i="8" s="1"/>
  <c r="AC16" i="8"/>
  <c r="AK16" i="8"/>
  <c r="C17" i="8"/>
  <c r="AC17" i="8"/>
  <c r="AC18" i="8"/>
  <c r="AK18" i="8"/>
  <c r="AC19" i="8"/>
  <c r="AK19" i="8"/>
  <c r="AC20" i="8"/>
  <c r="AK20" i="8"/>
  <c r="Q21" i="8"/>
  <c r="AC21" i="8"/>
  <c r="AK21" i="8"/>
  <c r="Q22" i="8"/>
  <c r="AC22" i="8"/>
  <c r="AK22" i="8"/>
  <c r="Q23" i="8"/>
  <c r="AC23" i="8"/>
  <c r="AK23" i="8"/>
  <c r="Q24" i="8"/>
  <c r="Q25" i="8"/>
  <c r="Q26" i="8"/>
  <c r="Q27" i="8"/>
  <c r="Q28" i="8"/>
  <c r="K29" i="8"/>
  <c r="Q29" i="8"/>
  <c r="Q30" i="8"/>
  <c r="Q31" i="8"/>
  <c r="Q32" i="8"/>
  <c r="Q33" i="8"/>
  <c r="Q34" i="8"/>
  <c r="Q35" i="8"/>
  <c r="Q36" i="8"/>
  <c r="Q37" i="8"/>
  <c r="Q38" i="8"/>
  <c r="Q39" i="8"/>
  <c r="Q40" i="8"/>
  <c r="J41" i="8"/>
  <c r="Q41" i="8"/>
  <c r="Q42" i="8"/>
  <c r="Q43" i="8"/>
  <c r="Q44" i="8"/>
  <c r="Q45" i="8"/>
  <c r="Q46" i="8"/>
  <c r="Q47" i="8"/>
  <c r="Q48" i="8"/>
  <c r="Q49" i="8"/>
  <c r="Q50" i="8"/>
  <c r="Q51" i="8"/>
  <c r="Q52" i="8"/>
  <c r="Q53" i="8"/>
  <c r="Q54" i="8"/>
  <c r="K55" i="8"/>
  <c r="Q55" i="8"/>
  <c r="Q56" i="8"/>
  <c r="Q57" i="8"/>
  <c r="Q58" i="8"/>
  <c r="Q59" i="8"/>
  <c r="Q60" i="8"/>
  <c r="Q61" i="8"/>
  <c r="Q62" i="8"/>
  <c r="Q63" i="8"/>
  <c r="I64" i="8"/>
  <c r="Q64" i="8"/>
  <c r="Q65" i="8"/>
  <c r="Q66" i="8"/>
  <c r="Q67" i="8"/>
  <c r="Q68" i="8"/>
  <c r="Q69" i="8"/>
  <c r="G70" i="8"/>
  <c r="K70" i="8"/>
  <c r="Q70" i="8"/>
  <c r="Q71" i="8"/>
  <c r="Q72" i="8"/>
  <c r="Q73" i="8"/>
  <c r="Q74" i="8"/>
  <c r="Q75" i="8"/>
  <c r="Q76" i="8"/>
  <c r="Q77" i="8"/>
  <c r="Q78" i="8"/>
  <c r="Q79" i="8"/>
  <c r="Q80" i="8"/>
  <c r="Q81" i="8"/>
  <c r="Q82" i="8"/>
  <c r="G83" i="8"/>
  <c r="K83" i="8"/>
  <c r="Q83" i="8"/>
  <c r="Q84" i="8"/>
  <c r="K85" i="8"/>
  <c r="Q85" i="8"/>
  <c r="Q86" i="8"/>
  <c r="Q87" i="8"/>
  <c r="Q88" i="8"/>
  <c r="Q89" i="8"/>
  <c r="Q90" i="8"/>
  <c r="Q91" i="8"/>
  <c r="Q92" i="8"/>
  <c r="J93" i="8"/>
  <c r="Q93" i="8"/>
  <c r="Q94" i="8"/>
  <c r="Q95" i="8"/>
  <c r="Q96" i="8"/>
  <c r="Q97" i="8"/>
  <c r="Q98" i="8"/>
  <c r="Q99" i="8"/>
  <c r="Q100" i="8"/>
  <c r="Q101" i="8"/>
  <c r="Q102" i="8"/>
  <c r="Q103" i="8"/>
  <c r="Q104" i="8"/>
  <c r="Q105" i="8"/>
  <c r="Q106" i="8"/>
  <c r="Q107" i="8"/>
  <c r="Q108" i="8"/>
  <c r="Q109" i="8"/>
  <c r="K110" i="8"/>
  <c r="Q110" i="8"/>
  <c r="Q111" i="8"/>
  <c r="Q112" i="8"/>
  <c r="Q113" i="8"/>
  <c r="Q114" i="8"/>
  <c r="Q115" i="8"/>
  <c r="Q116" i="8"/>
  <c r="Q117" i="8"/>
  <c r="Q118" i="8"/>
  <c r="Q119" i="8"/>
  <c r="Q120" i="8"/>
  <c r="Q121" i="8"/>
  <c r="Q122" i="8"/>
  <c r="Q123" i="8"/>
  <c r="Q124" i="8"/>
  <c r="Q125" i="8"/>
  <c r="K126" i="8"/>
  <c r="Q126" i="8"/>
  <c r="Q127" i="8"/>
  <c r="Q128" i="8"/>
  <c r="Q129" i="8"/>
  <c r="Q130" i="8"/>
  <c r="Q131" i="8"/>
  <c r="Q132" i="8"/>
  <c r="Q133" i="8"/>
  <c r="Q134" i="8"/>
  <c r="Q135" i="8"/>
  <c r="Q136" i="8"/>
  <c r="Q137" i="8"/>
  <c r="Q138" i="8"/>
  <c r="Q139" i="8"/>
  <c r="Q140" i="8"/>
  <c r="Q141" i="8"/>
  <c r="K142" i="8"/>
  <c r="Q142" i="8"/>
  <c r="Q143" i="8"/>
  <c r="Q144" i="8"/>
  <c r="Q145" i="8"/>
  <c r="Q146" i="8"/>
  <c r="Q147" i="8"/>
  <c r="Q148" i="8"/>
  <c r="K149" i="8"/>
  <c r="Q149" i="8"/>
  <c r="Q150" i="8"/>
  <c r="Q151" i="8"/>
  <c r="Q152" i="8"/>
  <c r="K153" i="8"/>
  <c r="Q153" i="8"/>
  <c r="Q154" i="8"/>
  <c r="Q155" i="8"/>
  <c r="Q156" i="8"/>
  <c r="D11" i="2"/>
  <c r="D12" i="2"/>
  <c r="D13" i="2"/>
  <c r="AF5" i="2"/>
  <c r="AF6" i="2"/>
  <c r="AF7" i="2"/>
  <c r="AK5" i="2"/>
  <c r="AC6" i="2"/>
  <c r="E21" i="2"/>
  <c r="F21" i="2" s="1"/>
  <c r="F23" i="2"/>
  <c r="F30" i="2"/>
  <c r="G30" i="2" s="1"/>
  <c r="K30" i="2" s="1"/>
  <c r="F34" i="2"/>
  <c r="E38" i="2"/>
  <c r="F38" i="2" s="1"/>
  <c r="E41" i="2"/>
  <c r="F41" i="2" s="1"/>
  <c r="W41" i="2" s="1"/>
  <c r="E42" i="2"/>
  <c r="F42" i="2" s="1"/>
  <c r="P42" i="2" s="1"/>
  <c r="F43" i="2"/>
  <c r="W43" i="2" s="1"/>
  <c r="E45" i="2"/>
  <c r="F45" i="2" s="1"/>
  <c r="W45" i="2" s="1"/>
  <c r="F46" i="2"/>
  <c r="G46" i="2" s="1"/>
  <c r="J46" i="2" s="1"/>
  <c r="F47" i="2"/>
  <c r="G47" i="2" s="1"/>
  <c r="E49" i="2"/>
  <c r="F49" i="2" s="1"/>
  <c r="E51" i="2"/>
  <c r="F51" i="2" s="1"/>
  <c r="W51" i="2" s="1"/>
  <c r="F52" i="2"/>
  <c r="G52" i="2" s="1"/>
  <c r="F53" i="2"/>
  <c r="G53" i="2" s="1"/>
  <c r="K53" i="2" s="1"/>
  <c r="F55" i="2"/>
  <c r="F56" i="2"/>
  <c r="G56" i="2" s="1"/>
  <c r="J56" i="2" s="1"/>
  <c r="F60" i="2"/>
  <c r="W60" i="2" s="1"/>
  <c r="F64" i="2"/>
  <c r="W64" i="2" s="1"/>
  <c r="G64" i="2"/>
  <c r="I64" i="2" s="1"/>
  <c r="F65" i="2"/>
  <c r="G65" i="2" s="1"/>
  <c r="F67" i="2"/>
  <c r="F74" i="2"/>
  <c r="G74" i="2" s="1"/>
  <c r="J74" i="2" s="1"/>
  <c r="E77" i="2"/>
  <c r="F77" i="2" s="1"/>
  <c r="E78" i="2"/>
  <c r="F78" i="2" s="1"/>
  <c r="E79" i="2"/>
  <c r="F79" i="2" s="1"/>
  <c r="F84" i="2"/>
  <c r="F85" i="2"/>
  <c r="F91" i="2"/>
  <c r="G91" i="2" s="1"/>
  <c r="F92" i="2"/>
  <c r="W92" i="2" s="1"/>
  <c r="F93" i="2"/>
  <c r="F95" i="2"/>
  <c r="F99" i="2"/>
  <c r="G99" i="2" s="1"/>
  <c r="J99" i="2" s="1"/>
  <c r="F102" i="2"/>
  <c r="G102" i="2" s="1"/>
  <c r="F104" i="2"/>
  <c r="F107" i="2"/>
  <c r="G107" i="2" s="1"/>
  <c r="F110" i="2"/>
  <c r="F114" i="2"/>
  <c r="G114" i="2" s="1"/>
  <c r="F115" i="2"/>
  <c r="F117" i="2"/>
  <c r="G117" i="2" s="1"/>
  <c r="F119" i="2"/>
  <c r="W119" i="2" s="1"/>
  <c r="F121" i="2"/>
  <c r="F122" i="2"/>
  <c r="G122" i="2" s="1"/>
  <c r="F123" i="2"/>
  <c r="G123" i="2" s="1"/>
  <c r="K123" i="2" s="1"/>
  <c r="E125" i="2"/>
  <c r="F125" i="2" s="1"/>
  <c r="P125" i="2" s="1"/>
  <c r="E126" i="2"/>
  <c r="F126" i="2" s="1"/>
  <c r="E127" i="2"/>
  <c r="F127" i="2" s="1"/>
  <c r="E128" i="2"/>
  <c r="F128" i="2" s="1"/>
  <c r="F134" i="2"/>
  <c r="G134" i="2" s="1"/>
  <c r="E135" i="2"/>
  <c r="F135" i="2" s="1"/>
  <c r="E136" i="2"/>
  <c r="F136" i="2" s="1"/>
  <c r="G136" i="2" s="1"/>
  <c r="K136" i="2" s="1"/>
  <c r="F137" i="2"/>
  <c r="G137" i="2" s="1"/>
  <c r="K137" i="2" s="1"/>
  <c r="E138" i="2"/>
  <c r="F138" i="2" s="1"/>
  <c r="E139" i="2"/>
  <c r="F139" i="2" s="1"/>
  <c r="F140" i="2"/>
  <c r="G140" i="2" s="1"/>
  <c r="K140" i="2" s="1"/>
  <c r="F144" i="2"/>
  <c r="P144" i="2" s="1"/>
  <c r="F153" i="2"/>
  <c r="W153" i="2" s="1"/>
  <c r="F155" i="2"/>
  <c r="G155" i="2" s="1"/>
  <c r="J155" i="2" s="1"/>
  <c r="E181" i="2"/>
  <c r="F181" i="2" s="1"/>
  <c r="AK8" i="2"/>
  <c r="D14" i="2"/>
  <c r="E28" i="2"/>
  <c r="F28" i="2" s="1"/>
  <c r="F63" i="2"/>
  <c r="R63" i="2" s="1"/>
  <c r="F76" i="2"/>
  <c r="AK15" i="2"/>
  <c r="AC16" i="2"/>
  <c r="C17" i="2"/>
  <c r="Q21" i="2"/>
  <c r="M22" i="2"/>
  <c r="Q22" i="2"/>
  <c r="AC22" i="2"/>
  <c r="M23" i="2"/>
  <c r="Q23" i="2"/>
  <c r="M24" i="2"/>
  <c r="Q24" i="2"/>
  <c r="M25" i="2"/>
  <c r="Q25" i="2"/>
  <c r="M26" i="2"/>
  <c r="Q26" i="2"/>
  <c r="M27" i="2"/>
  <c r="Q27" i="2"/>
  <c r="Q28" i="2"/>
  <c r="M29" i="2"/>
  <c r="Q29" i="2"/>
  <c r="M30" i="2"/>
  <c r="Q30" i="2"/>
  <c r="Q31" i="2"/>
  <c r="M32" i="2"/>
  <c r="Q32" i="2"/>
  <c r="M33" i="2"/>
  <c r="Q33" i="2"/>
  <c r="M34" i="2"/>
  <c r="Q34" i="2"/>
  <c r="M35" i="2"/>
  <c r="Q35" i="2"/>
  <c r="M36" i="2"/>
  <c r="Q36" i="2"/>
  <c r="M37" i="2"/>
  <c r="Q37" i="2"/>
  <c r="M38" i="2"/>
  <c r="Q38" i="2"/>
  <c r="M39" i="2"/>
  <c r="Q39" i="2"/>
  <c r="M40" i="2"/>
  <c r="Q40" i="2"/>
  <c r="M41" i="2"/>
  <c r="Q41" i="2"/>
  <c r="M42" i="2"/>
  <c r="Q42" i="2"/>
  <c r="M43" i="2"/>
  <c r="Q43" i="2"/>
  <c r="M44" i="2"/>
  <c r="Q44" i="2"/>
  <c r="M45" i="2"/>
  <c r="Q45" i="2"/>
  <c r="M46" i="2"/>
  <c r="Q46" i="2"/>
  <c r="M47" i="2"/>
  <c r="Q47" i="2"/>
  <c r="M48" i="2"/>
  <c r="Q48" i="2"/>
  <c r="M49" i="2"/>
  <c r="Q49" i="2"/>
  <c r="M50" i="2"/>
  <c r="Q50" i="2"/>
  <c r="M51" i="2"/>
  <c r="Q51" i="2"/>
  <c r="M52" i="2"/>
  <c r="Q52" i="2"/>
  <c r="M53" i="2"/>
  <c r="Q53" i="2"/>
  <c r="M54" i="2"/>
  <c r="Q54" i="2"/>
  <c r="M55" i="2"/>
  <c r="Q55" i="2"/>
  <c r="M56" i="2"/>
  <c r="Q56" i="2"/>
  <c r="M57" i="2"/>
  <c r="Q57" i="2"/>
  <c r="M58" i="2"/>
  <c r="Q58" i="2"/>
  <c r="M59" i="2"/>
  <c r="Q59" i="2"/>
  <c r="Q60" i="2"/>
  <c r="M61" i="2"/>
  <c r="Q61" i="2"/>
  <c r="M62" i="2"/>
  <c r="Q62" i="2"/>
  <c r="M63" i="2"/>
  <c r="Q63" i="2"/>
  <c r="M64" i="2"/>
  <c r="Q64" i="2"/>
  <c r="M65" i="2"/>
  <c r="Q65" i="2"/>
  <c r="M66" i="2"/>
  <c r="Q66" i="2"/>
  <c r="M67" i="2"/>
  <c r="Q67" i="2"/>
  <c r="M68" i="2"/>
  <c r="Q68" i="2"/>
  <c r="M69" i="2"/>
  <c r="Q69" i="2"/>
  <c r="M70" i="2"/>
  <c r="Q70" i="2"/>
  <c r="M71" i="2"/>
  <c r="Q71" i="2"/>
  <c r="M72" i="2"/>
  <c r="Q72" i="2"/>
  <c r="M73" i="2"/>
  <c r="Q73" i="2"/>
  <c r="M74" i="2"/>
  <c r="Q74" i="2"/>
  <c r="M75" i="2"/>
  <c r="Q75" i="2"/>
  <c r="M76" i="2"/>
  <c r="Q76" i="2"/>
  <c r="M77" i="2"/>
  <c r="Q77" i="2"/>
  <c r="M78" i="2"/>
  <c r="Q78" i="2"/>
  <c r="M79" i="2"/>
  <c r="Q79" i="2"/>
  <c r="M80" i="2"/>
  <c r="Q80" i="2"/>
  <c r="M81" i="2"/>
  <c r="Q81" i="2"/>
  <c r="M82" i="2"/>
  <c r="Q82" i="2"/>
  <c r="Q83" i="2"/>
  <c r="M84" i="2"/>
  <c r="Q84" i="2"/>
  <c r="M85" i="2"/>
  <c r="Q85" i="2"/>
  <c r="M86" i="2"/>
  <c r="Q86" i="2"/>
  <c r="M87" i="2"/>
  <c r="Q87" i="2"/>
  <c r="M88" i="2"/>
  <c r="Q88" i="2"/>
  <c r="Q89" i="2"/>
  <c r="M90" i="2"/>
  <c r="Q90" i="2"/>
  <c r="M91" i="2"/>
  <c r="Q91" i="2"/>
  <c r="M92" i="2"/>
  <c r="Q92" i="2"/>
  <c r="Q93" i="2"/>
  <c r="Q94" i="2"/>
  <c r="M95" i="2"/>
  <c r="Q95" i="2"/>
  <c r="M97" i="2"/>
  <c r="Q97" i="2"/>
  <c r="M98" i="2"/>
  <c r="Q98" i="2"/>
  <c r="Q99" i="2"/>
  <c r="M100" i="2"/>
  <c r="Q100" i="2"/>
  <c r="M101" i="2"/>
  <c r="Q101" i="2"/>
  <c r="M102" i="2"/>
  <c r="Q102" i="2"/>
  <c r="M103" i="2"/>
  <c r="Q103" i="2"/>
  <c r="M104" i="2"/>
  <c r="Q104" i="2"/>
  <c r="Q105" i="2"/>
  <c r="M106" i="2"/>
  <c r="Q106" i="2"/>
  <c r="M107" i="2"/>
  <c r="Q107" i="2"/>
  <c r="M108" i="2"/>
  <c r="Q108" i="2"/>
  <c r="M109" i="2"/>
  <c r="Q109" i="2"/>
  <c r="M110" i="2"/>
  <c r="Q110" i="2"/>
  <c r="M111" i="2"/>
  <c r="Q111" i="2"/>
  <c r="M112" i="2"/>
  <c r="Q112" i="2"/>
  <c r="M113" i="2"/>
  <c r="Q113" i="2"/>
  <c r="M114" i="2"/>
  <c r="Q114" i="2"/>
  <c r="M115" i="2"/>
  <c r="Q115" i="2"/>
  <c r="M116" i="2"/>
  <c r="Q116" i="2"/>
  <c r="M117" i="2"/>
  <c r="Q117" i="2"/>
  <c r="M118" i="2"/>
  <c r="Q118" i="2"/>
  <c r="Q119" i="2"/>
  <c r="M120" i="2"/>
  <c r="Q120" i="2"/>
  <c r="M121" i="2"/>
  <c r="Q121" i="2"/>
  <c r="M122" i="2"/>
  <c r="Q122" i="2"/>
  <c r="M123" i="2"/>
  <c r="Q123" i="2"/>
  <c r="Q124" i="2"/>
  <c r="M125" i="2"/>
  <c r="Q125" i="2"/>
  <c r="M126" i="2"/>
  <c r="Q126" i="2"/>
  <c r="M127" i="2"/>
  <c r="Q127" i="2"/>
  <c r="M128" i="2"/>
  <c r="Q128" i="2"/>
  <c r="M129" i="2"/>
  <c r="Q129" i="2"/>
  <c r="M130" i="2"/>
  <c r="Q130" i="2"/>
  <c r="M131" i="2"/>
  <c r="Q131" i="2"/>
  <c r="Q132" i="2"/>
  <c r="M133" i="2"/>
  <c r="Q133" i="2"/>
  <c r="M134" i="2"/>
  <c r="Q134" i="2"/>
  <c r="M135" i="2"/>
  <c r="Q135" i="2"/>
  <c r="M136" i="2"/>
  <c r="Q136" i="2"/>
  <c r="M137" i="2"/>
  <c r="Q137" i="2"/>
  <c r="M138" i="2"/>
  <c r="Q138" i="2"/>
  <c r="M139" i="2"/>
  <c r="Q139" i="2"/>
  <c r="Q140" i="2"/>
  <c r="M141" i="2"/>
  <c r="Q141" i="2"/>
  <c r="M142" i="2"/>
  <c r="Q142" i="2"/>
  <c r="M143" i="2"/>
  <c r="Q143" i="2"/>
  <c r="M144" i="2"/>
  <c r="Q144" i="2"/>
  <c r="M145" i="2"/>
  <c r="Q145" i="2"/>
  <c r="M146" i="2"/>
  <c r="Q146" i="2"/>
  <c r="M147" i="2"/>
  <c r="Q147" i="2"/>
  <c r="M148" i="2"/>
  <c r="Q148" i="2"/>
  <c r="M149" i="2"/>
  <c r="Q149" i="2"/>
  <c r="M150" i="2"/>
  <c r="Q150" i="2"/>
  <c r="M151" i="2"/>
  <c r="Q151" i="2"/>
  <c r="M152" i="2"/>
  <c r="Q152" i="2"/>
  <c r="Q153" i="2"/>
  <c r="Q154" i="2"/>
  <c r="Q155" i="2"/>
  <c r="Q156" i="2"/>
  <c r="Q181" i="2"/>
  <c r="AU178" i="13"/>
  <c r="Z178" i="13"/>
  <c r="G178" i="13"/>
  <c r="Z177" i="13"/>
  <c r="G177" i="13"/>
  <c r="AU177" i="13"/>
  <c r="AU184" i="13"/>
  <c r="Z184" i="13"/>
  <c r="G184" i="13"/>
  <c r="G180" i="13"/>
  <c r="G175" i="13"/>
  <c r="Z175" i="13"/>
  <c r="AU179" i="13"/>
  <c r="AU173" i="13"/>
  <c r="Z180" i="13"/>
  <c r="AU180" i="13"/>
  <c r="AU175" i="13"/>
  <c r="G95" i="8"/>
  <c r="K95" i="8"/>
  <c r="P95" i="8"/>
  <c r="S95" i="8"/>
  <c r="P63" i="8"/>
  <c r="S63" i="8"/>
  <c r="R63" i="8"/>
  <c r="P54" i="8"/>
  <c r="G54" i="8"/>
  <c r="J54" i="8"/>
  <c r="S34" i="8"/>
  <c r="U34" i="8"/>
  <c r="P52" i="8"/>
  <c r="S52" i="8"/>
  <c r="G52" i="8"/>
  <c r="J52" i="8"/>
  <c r="P76" i="8"/>
  <c r="S76" i="8"/>
  <c r="R76" i="8"/>
  <c r="G37" i="8"/>
  <c r="J37" i="8"/>
  <c r="P37" i="8"/>
  <c r="S152" i="8"/>
  <c r="U152" i="8"/>
  <c r="P73" i="8"/>
  <c r="S73" i="8"/>
  <c r="G73" i="8"/>
  <c r="K73" i="8"/>
  <c r="P36" i="8"/>
  <c r="G36" i="8"/>
  <c r="J36" i="8"/>
  <c r="S122" i="8"/>
  <c r="U122" i="8"/>
  <c r="G39" i="8"/>
  <c r="J39" i="8"/>
  <c r="P39" i="8"/>
  <c r="S98" i="8"/>
  <c r="U98" i="8"/>
  <c r="G71" i="8"/>
  <c r="K71" i="8"/>
  <c r="P71" i="8"/>
  <c r="S71" i="8"/>
  <c r="G46" i="8"/>
  <c r="J46" i="8"/>
  <c r="P46" i="8"/>
  <c r="P155" i="8"/>
  <c r="S155" i="8"/>
  <c r="U155" i="8"/>
  <c r="G155" i="8"/>
  <c r="K155" i="8"/>
  <c r="P151" i="8"/>
  <c r="S151" i="8"/>
  <c r="U151" i="8"/>
  <c r="G151" i="8"/>
  <c r="K151" i="8"/>
  <c r="S65" i="8"/>
  <c r="U65" i="8"/>
  <c r="S80" i="8"/>
  <c r="U80" i="8"/>
  <c r="P44" i="8"/>
  <c r="S44" i="8"/>
  <c r="G44" i="8"/>
  <c r="J44" i="8"/>
  <c r="G43" i="8"/>
  <c r="J43" i="8"/>
  <c r="P43" i="8"/>
  <c r="AC6" i="8"/>
  <c r="AC2" i="8"/>
  <c r="G334" i="3"/>
  <c r="J333" i="3"/>
  <c r="H329" i="3"/>
  <c r="L319" i="3"/>
  <c r="K309" i="3"/>
  <c r="I302" i="3"/>
  <c r="J302" i="3"/>
  <c r="I300" i="3"/>
  <c r="I295" i="3"/>
  <c r="L294" i="3"/>
  <c r="K287" i="3"/>
  <c r="G283" i="3"/>
  <c r="L283" i="3"/>
  <c r="I282" i="3"/>
  <c r="H277" i="3"/>
  <c r="I277" i="3"/>
  <c r="F277" i="3"/>
  <c r="K264" i="3"/>
  <c r="L264" i="3"/>
  <c r="G264" i="3"/>
  <c r="K263" i="3"/>
  <c r="F250" i="3"/>
  <c r="I250" i="3"/>
  <c r="I246" i="3"/>
  <c r="J246" i="3"/>
  <c r="F246" i="3"/>
  <c r="I238" i="3"/>
  <c r="J238" i="3"/>
  <c r="F238" i="3"/>
  <c r="I230" i="3"/>
  <c r="J230" i="3"/>
  <c r="F230" i="3"/>
  <c r="G227" i="3"/>
  <c r="K227" i="3"/>
  <c r="L227" i="3"/>
  <c r="G219" i="3"/>
  <c r="K219" i="3"/>
  <c r="L219" i="3"/>
  <c r="G211" i="3"/>
  <c r="K211" i="3"/>
  <c r="L211" i="3"/>
  <c r="G187" i="3"/>
  <c r="K187" i="3"/>
  <c r="L187" i="3"/>
  <c r="G139" i="3"/>
  <c r="K139" i="3"/>
  <c r="L139" i="3"/>
  <c r="F130" i="3"/>
  <c r="H130" i="3"/>
  <c r="I130" i="3"/>
  <c r="J130" i="3"/>
  <c r="Q12" i="3"/>
  <c r="P12" i="3"/>
  <c r="O12" i="3"/>
  <c r="H119" i="3"/>
  <c r="J119" i="3"/>
  <c r="I119" i="3"/>
  <c r="F119" i="3"/>
  <c r="K119" i="3"/>
  <c r="L119" i="3"/>
  <c r="H87" i="3"/>
  <c r="J87" i="3"/>
  <c r="I87" i="3"/>
  <c r="F87" i="3"/>
  <c r="K87" i="3"/>
  <c r="L87" i="3"/>
  <c r="C12" i="15"/>
  <c r="K141" i="15"/>
  <c r="L141" i="15"/>
  <c r="G141" i="15"/>
  <c r="K109" i="15"/>
  <c r="L109" i="15"/>
  <c r="G109" i="15"/>
  <c r="G77" i="15"/>
  <c r="K45" i="15"/>
  <c r="G45" i="15"/>
  <c r="BF93" i="14"/>
  <c r="BG93" i="14"/>
  <c r="BF61" i="14"/>
  <c r="BG61" i="14"/>
  <c r="BF20" i="14"/>
  <c r="BG20" i="14"/>
  <c r="AF10" i="2"/>
  <c r="AF11" i="2"/>
  <c r="AF12" i="2" s="1"/>
  <c r="P28" i="8"/>
  <c r="AK17" i="8"/>
  <c r="G156" i="8"/>
  <c r="K156" i="8"/>
  <c r="P149" i="8"/>
  <c r="S149" i="8"/>
  <c r="U149" i="8"/>
  <c r="P142" i="8"/>
  <c r="S142" i="8"/>
  <c r="U142" i="8"/>
  <c r="P126" i="8"/>
  <c r="S126" i="8"/>
  <c r="U126" i="8"/>
  <c r="E121" i="8"/>
  <c r="F121" i="8"/>
  <c r="G121" i="8"/>
  <c r="K121" i="8"/>
  <c r="G117" i="8"/>
  <c r="K117" i="8"/>
  <c r="P110" i="8"/>
  <c r="S110" i="8"/>
  <c r="U110" i="8"/>
  <c r="E105" i="8"/>
  <c r="F105" i="8"/>
  <c r="G105" i="8"/>
  <c r="K105" i="8"/>
  <c r="G101" i="8"/>
  <c r="K101" i="8"/>
  <c r="P93" i="8"/>
  <c r="S93" i="8"/>
  <c r="U93" i="8"/>
  <c r="E88" i="8"/>
  <c r="F88" i="8"/>
  <c r="G88" i="8"/>
  <c r="K88" i="8"/>
  <c r="G84" i="8"/>
  <c r="K84" i="8"/>
  <c r="P75" i="8"/>
  <c r="S75" i="8"/>
  <c r="U75" i="8"/>
  <c r="E67" i="8"/>
  <c r="F67" i="8"/>
  <c r="G67" i="8"/>
  <c r="J67" i="8"/>
  <c r="G62" i="8"/>
  <c r="I62" i="8"/>
  <c r="P55" i="8"/>
  <c r="S55" i="8"/>
  <c r="U55" i="8"/>
  <c r="E47" i="8"/>
  <c r="F47" i="8"/>
  <c r="G47" i="8"/>
  <c r="J47" i="8"/>
  <c r="G38" i="8"/>
  <c r="J38" i="8"/>
  <c r="E23" i="8"/>
  <c r="F23" i="8"/>
  <c r="G23" i="8"/>
  <c r="J23" i="8"/>
  <c r="L332" i="3"/>
  <c r="I327" i="3"/>
  <c r="I324" i="3"/>
  <c r="L318" i="3"/>
  <c r="K311" i="3"/>
  <c r="K308" i="3"/>
  <c r="G307" i="3"/>
  <c r="L307" i="3"/>
  <c r="I306" i="3"/>
  <c r="H301" i="3"/>
  <c r="I301" i="3"/>
  <c r="F301" i="3"/>
  <c r="K298" i="3"/>
  <c r="K296" i="3"/>
  <c r="L296" i="3"/>
  <c r="L293" i="3"/>
  <c r="L290" i="3"/>
  <c r="J287" i="3"/>
  <c r="H287" i="3"/>
  <c r="G286" i="3"/>
  <c r="J284" i="3"/>
  <c r="H282" i="3"/>
  <c r="F276" i="3"/>
  <c r="H268" i="3"/>
  <c r="K268" i="3"/>
  <c r="J263" i="3"/>
  <c r="F263" i="3"/>
  <c r="H263" i="3"/>
  <c r="I262" i="3"/>
  <c r="J262" i="3"/>
  <c r="L258" i="3"/>
  <c r="G253" i="3"/>
  <c r="K247" i="3"/>
  <c r="G247" i="3"/>
  <c r="G243" i="3"/>
  <c r="K243" i="3"/>
  <c r="L243" i="3"/>
  <c r="F242" i="3"/>
  <c r="I242" i="3"/>
  <c r="J242" i="3"/>
  <c r="K239" i="3"/>
  <c r="G239" i="3"/>
  <c r="G235" i="3"/>
  <c r="K235" i="3"/>
  <c r="L235" i="3"/>
  <c r="F234" i="3"/>
  <c r="I234" i="3"/>
  <c r="J234" i="3"/>
  <c r="K231" i="3"/>
  <c r="G231" i="3"/>
  <c r="G179" i="3"/>
  <c r="K179" i="3"/>
  <c r="L179" i="3"/>
  <c r="F170" i="3"/>
  <c r="H170" i="3"/>
  <c r="I170" i="3"/>
  <c r="J170" i="3"/>
  <c r="K146" i="3"/>
  <c r="N12" i="3"/>
  <c r="H99" i="3"/>
  <c r="J99" i="3"/>
  <c r="I99" i="3"/>
  <c r="F99" i="3"/>
  <c r="H75" i="3"/>
  <c r="J75" i="3"/>
  <c r="I75" i="3"/>
  <c r="F75" i="3"/>
  <c r="H59" i="3"/>
  <c r="J59" i="3"/>
  <c r="I59" i="3"/>
  <c r="F59" i="3"/>
  <c r="H43" i="3"/>
  <c r="J43" i="3"/>
  <c r="I43" i="3"/>
  <c r="F43" i="3"/>
  <c r="H27" i="3"/>
  <c r="J27" i="3"/>
  <c r="I27" i="3"/>
  <c r="F27" i="3"/>
  <c r="G154" i="8"/>
  <c r="J154" i="8"/>
  <c r="G150" i="8"/>
  <c r="K150" i="8"/>
  <c r="G138" i="8"/>
  <c r="K138" i="8"/>
  <c r="G122" i="8"/>
  <c r="K122" i="8"/>
  <c r="G106" i="8"/>
  <c r="K106" i="8"/>
  <c r="G89" i="8"/>
  <c r="K89" i="8"/>
  <c r="G68" i="8"/>
  <c r="J68" i="8"/>
  <c r="G48" i="8"/>
  <c r="J48" i="8"/>
  <c r="G24" i="8"/>
  <c r="J24" i="8"/>
  <c r="AC5" i="8"/>
  <c r="G333" i="3"/>
  <c r="K332" i="3"/>
  <c r="L330" i="3"/>
  <c r="F329" i="3"/>
  <c r="K328" i="3"/>
  <c r="G327" i="3"/>
  <c r="H325" i="3"/>
  <c r="I325" i="3"/>
  <c r="F325" i="3"/>
  <c r="K323" i="3"/>
  <c r="K322" i="3"/>
  <c r="K320" i="3"/>
  <c r="L320" i="3"/>
  <c r="L314" i="3"/>
  <c r="J311" i="3"/>
  <c r="H311" i="3"/>
  <c r="G310" i="3"/>
  <c r="G309" i="3"/>
  <c r="J308" i="3"/>
  <c r="H306" i="3"/>
  <c r="F300" i="3"/>
  <c r="K293" i="3"/>
  <c r="J290" i="3"/>
  <c r="I286" i="3"/>
  <c r="J286" i="3"/>
  <c r="I284" i="3"/>
  <c r="G267" i="3"/>
  <c r="L267" i="3"/>
  <c r="K256" i="3"/>
  <c r="L256" i="3"/>
  <c r="G256" i="3"/>
  <c r="K255" i="3"/>
  <c r="J247" i="3"/>
  <c r="F247" i="3"/>
  <c r="H247" i="3"/>
  <c r="J239" i="3"/>
  <c r="F239" i="3"/>
  <c r="H239" i="3"/>
  <c r="J231" i="3"/>
  <c r="F231" i="3"/>
  <c r="H231" i="3"/>
  <c r="I222" i="3"/>
  <c r="J222" i="3"/>
  <c r="K222" i="3"/>
  <c r="F222" i="3"/>
  <c r="I214" i="3"/>
  <c r="J214" i="3"/>
  <c r="K214" i="3"/>
  <c r="F214" i="3"/>
  <c r="K202" i="3"/>
  <c r="G155" i="3"/>
  <c r="K155" i="3"/>
  <c r="L155" i="3"/>
  <c r="F146" i="3"/>
  <c r="H146" i="3"/>
  <c r="I146" i="3"/>
  <c r="J146" i="3"/>
  <c r="H111" i="3"/>
  <c r="J111" i="3"/>
  <c r="I111" i="3"/>
  <c r="F111" i="3"/>
  <c r="K111" i="3"/>
  <c r="L111" i="3"/>
  <c r="AC9" i="8"/>
  <c r="AK2" i="8"/>
  <c r="AK5" i="8"/>
  <c r="AK8" i="8"/>
  <c r="AK4" i="8"/>
  <c r="L334" i="3"/>
  <c r="J332" i="3"/>
  <c r="G331" i="3"/>
  <c r="L331" i="3"/>
  <c r="J330" i="3"/>
  <c r="K326" i="3"/>
  <c r="J314" i="3"/>
  <c r="I310" i="3"/>
  <c r="J310" i="3"/>
  <c r="L302" i="3"/>
  <c r="K295" i="3"/>
  <c r="G291" i="3"/>
  <c r="L291" i="3"/>
  <c r="H285" i="3"/>
  <c r="I285" i="3"/>
  <c r="F285" i="3"/>
  <c r="K283" i="3"/>
  <c r="K282" i="3"/>
  <c r="K280" i="3"/>
  <c r="L280" i="3"/>
  <c r="L277" i="3"/>
  <c r="K266" i="3"/>
  <c r="H260" i="3"/>
  <c r="K260" i="3"/>
  <c r="J255" i="3"/>
  <c r="F255" i="3"/>
  <c r="H255" i="3"/>
  <c r="I254" i="3"/>
  <c r="J254" i="3"/>
  <c r="L250" i="3"/>
  <c r="K248" i="3"/>
  <c r="L248" i="3"/>
  <c r="G248" i="3"/>
  <c r="K240" i="3"/>
  <c r="L240" i="3"/>
  <c r="G240" i="3"/>
  <c r="K232" i="3"/>
  <c r="L232" i="3"/>
  <c r="G232" i="3"/>
  <c r="F202" i="3"/>
  <c r="H202" i="3"/>
  <c r="I202" i="3"/>
  <c r="J202" i="3"/>
  <c r="K194" i="3"/>
  <c r="K162" i="3"/>
  <c r="G131" i="3"/>
  <c r="K131" i="3"/>
  <c r="L131" i="3"/>
  <c r="I12" i="3"/>
  <c r="H123" i="3"/>
  <c r="J123" i="3"/>
  <c r="I123" i="3"/>
  <c r="F123" i="3"/>
  <c r="H91" i="3"/>
  <c r="J91" i="3"/>
  <c r="I91" i="3"/>
  <c r="F91" i="3"/>
  <c r="H79" i="3"/>
  <c r="J79" i="3"/>
  <c r="I79" i="3"/>
  <c r="F79" i="3"/>
  <c r="K79" i="3"/>
  <c r="L79" i="3"/>
  <c r="H63" i="3"/>
  <c r="J63" i="3"/>
  <c r="I63" i="3"/>
  <c r="F63" i="3"/>
  <c r="K63" i="3"/>
  <c r="L63" i="3"/>
  <c r="H47" i="3"/>
  <c r="J47" i="3"/>
  <c r="I47" i="3"/>
  <c r="F47" i="3"/>
  <c r="K47" i="3"/>
  <c r="L47" i="3"/>
  <c r="H31" i="3"/>
  <c r="J31" i="3"/>
  <c r="I31" i="3"/>
  <c r="F31" i="3"/>
  <c r="K31" i="3"/>
  <c r="L31" i="3"/>
  <c r="Z123" i="13"/>
  <c r="G123" i="13"/>
  <c r="AU123" i="13"/>
  <c r="BA8" i="13"/>
  <c r="I333" i="3"/>
  <c r="F333" i="3"/>
  <c r="K319" i="3"/>
  <c r="G315" i="3"/>
  <c r="L315" i="3"/>
  <c r="H309" i="3"/>
  <c r="I309" i="3"/>
  <c r="F309" i="3"/>
  <c r="K304" i="3"/>
  <c r="L304" i="3"/>
  <c r="J295" i="3"/>
  <c r="H295" i="3"/>
  <c r="G294" i="3"/>
  <c r="K277" i="3"/>
  <c r="F266" i="3"/>
  <c r="I266" i="3"/>
  <c r="G259" i="3"/>
  <c r="L259" i="3"/>
  <c r="J250" i="3"/>
  <c r="L246" i="3"/>
  <c r="L238" i="3"/>
  <c r="L230" i="3"/>
  <c r="K223" i="3"/>
  <c r="L223" i="3"/>
  <c r="G223" i="3"/>
  <c r="K215" i="3"/>
  <c r="L215" i="3"/>
  <c r="G215" i="3"/>
  <c r="F194" i="3"/>
  <c r="H194" i="3"/>
  <c r="I194" i="3"/>
  <c r="J194" i="3"/>
  <c r="G171" i="3"/>
  <c r="K171" i="3"/>
  <c r="L171" i="3"/>
  <c r="F162" i="3"/>
  <c r="H162" i="3"/>
  <c r="I162" i="3"/>
  <c r="J162" i="3"/>
  <c r="K12" i="3"/>
  <c r="H103" i="3"/>
  <c r="J103" i="3"/>
  <c r="I103" i="3"/>
  <c r="F103" i="3"/>
  <c r="K103" i="3"/>
  <c r="L103" i="3"/>
  <c r="BA17" i="13"/>
  <c r="P50" i="8"/>
  <c r="S50" i="8"/>
  <c r="P40" i="8"/>
  <c r="S40" i="8"/>
  <c r="P118" i="8"/>
  <c r="S118" i="8"/>
  <c r="U118" i="8"/>
  <c r="P102" i="8"/>
  <c r="S102" i="8"/>
  <c r="U102" i="8"/>
  <c r="P85" i="8"/>
  <c r="S85" i="8"/>
  <c r="U85" i="8"/>
  <c r="P64" i="8"/>
  <c r="S64" i="8"/>
  <c r="U64" i="8"/>
  <c r="P41" i="8"/>
  <c r="S41" i="8"/>
  <c r="U41" i="8"/>
  <c r="AK7" i="8"/>
  <c r="H330" i="3"/>
  <c r="L329" i="3"/>
  <c r="H326" i="3"/>
  <c r="L322" i="3"/>
  <c r="J319" i="3"/>
  <c r="H319" i="3"/>
  <c r="G318" i="3"/>
  <c r="H314" i="3"/>
  <c r="F308" i="3"/>
  <c r="H302" i="3"/>
  <c r="K301" i="3"/>
  <c r="L300" i="3"/>
  <c r="I294" i="3"/>
  <c r="J294" i="3"/>
  <c r="K279" i="3"/>
  <c r="J277" i="3"/>
  <c r="K276" i="3"/>
  <c r="G275" i="3"/>
  <c r="L275" i="3"/>
  <c r="L263" i="3"/>
  <c r="K261" i="3"/>
  <c r="L260" i="3"/>
  <c r="H252" i="3"/>
  <c r="K252" i="3"/>
  <c r="H250" i="3"/>
  <c r="K246" i="3"/>
  <c r="K238" i="3"/>
  <c r="K230" i="3"/>
  <c r="F186" i="3"/>
  <c r="H186" i="3"/>
  <c r="I186" i="3"/>
  <c r="J186" i="3"/>
  <c r="G147" i="3"/>
  <c r="K147" i="3"/>
  <c r="L147" i="3"/>
  <c r="F138" i="3"/>
  <c r="H138" i="3"/>
  <c r="I138" i="3"/>
  <c r="J138" i="3"/>
  <c r="L130" i="3"/>
  <c r="J12" i="3"/>
  <c r="H115" i="3"/>
  <c r="J115" i="3"/>
  <c r="I115" i="3"/>
  <c r="F115" i="3"/>
  <c r="H83" i="3"/>
  <c r="J83" i="3"/>
  <c r="I83" i="3"/>
  <c r="F83" i="3"/>
  <c r="H67" i="3"/>
  <c r="J67" i="3"/>
  <c r="I67" i="3"/>
  <c r="F67" i="3"/>
  <c r="H51" i="3"/>
  <c r="J51" i="3"/>
  <c r="I51" i="3"/>
  <c r="F51" i="3"/>
  <c r="H35" i="3"/>
  <c r="J35" i="3"/>
  <c r="I35" i="3"/>
  <c r="F35" i="3"/>
  <c r="AT171" i="13"/>
  <c r="AS171" i="13"/>
  <c r="AR171" i="13"/>
  <c r="AQ171" i="13"/>
  <c r="AP171" i="13"/>
  <c r="AO171" i="13"/>
  <c r="AN171" i="13"/>
  <c r="AM171" i="13"/>
  <c r="AL171" i="13"/>
  <c r="G152" i="8"/>
  <c r="K152" i="8"/>
  <c r="G146" i="8"/>
  <c r="J146" i="8"/>
  <c r="G130" i="8"/>
  <c r="K130" i="8"/>
  <c r="G114" i="8"/>
  <c r="K114" i="8"/>
  <c r="G98" i="8"/>
  <c r="J98" i="8"/>
  <c r="G80" i="8"/>
  <c r="J80" i="8"/>
  <c r="G59" i="8"/>
  <c r="J59" i="8"/>
  <c r="P35" i="8"/>
  <c r="S35" i="8"/>
  <c r="U35" i="8"/>
  <c r="G33" i="8"/>
  <c r="K33" i="8"/>
  <c r="E22" i="8"/>
  <c r="F22" i="8"/>
  <c r="E26" i="8"/>
  <c r="F26" i="8"/>
  <c r="G26" i="8"/>
  <c r="J26" i="8"/>
  <c r="E31" i="8"/>
  <c r="F31" i="8"/>
  <c r="E35" i="8"/>
  <c r="F35" i="8"/>
  <c r="G35" i="8"/>
  <c r="J35" i="8"/>
  <c r="E45" i="8"/>
  <c r="F45" i="8"/>
  <c r="E51" i="8"/>
  <c r="F51" i="8"/>
  <c r="P51" i="8"/>
  <c r="E57" i="8"/>
  <c r="F57" i="8"/>
  <c r="E61" i="8"/>
  <c r="F61" i="8"/>
  <c r="E66" i="8"/>
  <c r="F66" i="8"/>
  <c r="E72" i="8"/>
  <c r="F72" i="8"/>
  <c r="P72" i="8"/>
  <c r="E78" i="8"/>
  <c r="F78" i="8"/>
  <c r="E82" i="8"/>
  <c r="F82" i="8"/>
  <c r="E87" i="8"/>
  <c r="F87" i="8"/>
  <c r="E91" i="8"/>
  <c r="F91" i="8"/>
  <c r="P91" i="8"/>
  <c r="E96" i="8"/>
  <c r="F96" i="8"/>
  <c r="E100" i="8"/>
  <c r="F100" i="8"/>
  <c r="E104" i="8"/>
  <c r="F104" i="8"/>
  <c r="E108" i="8"/>
  <c r="F108" i="8"/>
  <c r="P108" i="8"/>
  <c r="E112" i="8"/>
  <c r="F112" i="8"/>
  <c r="E116" i="8"/>
  <c r="F116" i="8"/>
  <c r="E120" i="8"/>
  <c r="F120" i="8"/>
  <c r="E124" i="8"/>
  <c r="F124" i="8"/>
  <c r="P124" i="8"/>
  <c r="E128" i="8"/>
  <c r="F128" i="8"/>
  <c r="E132" i="8"/>
  <c r="F132" i="8"/>
  <c r="E136" i="8"/>
  <c r="F136" i="8"/>
  <c r="E140" i="8"/>
  <c r="F140" i="8"/>
  <c r="E144" i="8"/>
  <c r="F144" i="8"/>
  <c r="E148" i="8"/>
  <c r="F148" i="8"/>
  <c r="G25" i="8"/>
  <c r="J25" i="8"/>
  <c r="G30" i="8"/>
  <c r="K30" i="8"/>
  <c r="G34" i="8"/>
  <c r="K34" i="8"/>
  <c r="G42" i="8"/>
  <c r="J42" i="8"/>
  <c r="G49" i="8"/>
  <c r="J49" i="8"/>
  <c r="G56" i="8"/>
  <c r="J56" i="8"/>
  <c r="G60" i="8"/>
  <c r="J60" i="8"/>
  <c r="G65" i="8"/>
  <c r="I65" i="8"/>
  <c r="G69" i="8"/>
  <c r="J69" i="8"/>
  <c r="G77" i="8"/>
  <c r="K77" i="8"/>
  <c r="G81" i="8"/>
  <c r="J81" i="8"/>
  <c r="G86" i="8"/>
  <c r="K86" i="8"/>
  <c r="G90" i="8"/>
  <c r="K90" i="8"/>
  <c r="G94" i="8"/>
  <c r="K94" i="8"/>
  <c r="G99" i="8"/>
  <c r="J99" i="8"/>
  <c r="G103" i="8"/>
  <c r="K103" i="8"/>
  <c r="G107" i="8"/>
  <c r="K107" i="8"/>
  <c r="G111" i="8"/>
  <c r="K111" i="8"/>
  <c r="G115" i="8"/>
  <c r="K115" i="8"/>
  <c r="G119" i="8"/>
  <c r="K119" i="8"/>
  <c r="G123" i="8"/>
  <c r="J123" i="8"/>
  <c r="G127" i="8"/>
  <c r="K127" i="8"/>
  <c r="G131" i="8"/>
  <c r="K131" i="8"/>
  <c r="G135" i="8"/>
  <c r="K135" i="8"/>
  <c r="G139" i="8"/>
  <c r="K139" i="8"/>
  <c r="G143" i="8"/>
  <c r="K143" i="8"/>
  <c r="G147" i="8"/>
  <c r="K147" i="8"/>
  <c r="AK3" i="8"/>
  <c r="P23" i="8"/>
  <c r="S23" i="8"/>
  <c r="U23" i="8"/>
  <c r="P27" i="8"/>
  <c r="S27" i="8"/>
  <c r="U27" i="8"/>
  <c r="P32" i="8"/>
  <c r="S32" i="8"/>
  <c r="U32" i="8"/>
  <c r="P38" i="8"/>
  <c r="S38" i="8"/>
  <c r="U38" i="8"/>
  <c r="P53" i="8"/>
  <c r="S53" i="8"/>
  <c r="U53" i="8"/>
  <c r="P58" i="8"/>
  <c r="S58" i="8"/>
  <c r="U58" i="8"/>
  <c r="P62" i="8"/>
  <c r="S62" i="8"/>
  <c r="U62" i="8"/>
  <c r="P67" i="8"/>
  <c r="S67" i="8"/>
  <c r="U67" i="8"/>
  <c r="P74" i="8"/>
  <c r="S74" i="8"/>
  <c r="U74" i="8"/>
  <c r="P79" i="8"/>
  <c r="S79" i="8"/>
  <c r="U79" i="8"/>
  <c r="P84" i="8"/>
  <c r="S84" i="8"/>
  <c r="U84" i="8"/>
  <c r="P92" i="8"/>
  <c r="S92" i="8"/>
  <c r="U92" i="8"/>
  <c r="P97" i="8"/>
  <c r="S97" i="8"/>
  <c r="U97" i="8"/>
  <c r="P101" i="8"/>
  <c r="S101" i="8"/>
  <c r="U101" i="8"/>
  <c r="P105" i="8"/>
  <c r="S105" i="8"/>
  <c r="U105" i="8"/>
  <c r="P109" i="8"/>
  <c r="S109" i="8"/>
  <c r="U109" i="8"/>
  <c r="P113" i="8"/>
  <c r="S113" i="8"/>
  <c r="U113" i="8"/>
  <c r="P117" i="8"/>
  <c r="S117" i="8"/>
  <c r="U117" i="8"/>
  <c r="P125" i="8"/>
  <c r="S125" i="8"/>
  <c r="U125" i="8"/>
  <c r="P129" i="8"/>
  <c r="S129" i="8"/>
  <c r="U129" i="8"/>
  <c r="P133" i="8"/>
  <c r="S133" i="8"/>
  <c r="U133" i="8"/>
  <c r="P137" i="8"/>
  <c r="S137" i="8"/>
  <c r="U137" i="8"/>
  <c r="P141" i="8"/>
  <c r="S141" i="8"/>
  <c r="U141" i="8"/>
  <c r="P145" i="8"/>
  <c r="S145" i="8"/>
  <c r="U145" i="8"/>
  <c r="AC7" i="8"/>
  <c r="P21" i="8"/>
  <c r="S21" i="8"/>
  <c r="U21" i="8"/>
  <c r="L333" i="3"/>
  <c r="F332" i="3"/>
  <c r="K331" i="3"/>
  <c r="K329" i="3"/>
  <c r="G328" i="3"/>
  <c r="F326" i="3"/>
  <c r="K325" i="3"/>
  <c r="L324" i="3"/>
  <c r="J322" i="3"/>
  <c r="I318" i="3"/>
  <c r="J318" i="3"/>
  <c r="L310" i="3"/>
  <c r="K303" i="3"/>
  <c r="F302" i="3"/>
  <c r="K300" i="3"/>
  <c r="G299" i="3"/>
  <c r="L299" i="3"/>
  <c r="H293" i="3"/>
  <c r="I293" i="3"/>
  <c r="F293" i="3"/>
  <c r="K291" i="3"/>
  <c r="K290" i="3"/>
  <c r="K288" i="3"/>
  <c r="L288" i="3"/>
  <c r="G287" i="3"/>
  <c r="L285" i="3"/>
  <c r="L282" i="3"/>
  <c r="J279" i="3"/>
  <c r="H279" i="3"/>
  <c r="G278" i="3"/>
  <c r="J276" i="3"/>
  <c r="K272" i="3"/>
  <c r="L272" i="3"/>
  <c r="G272" i="3"/>
  <c r="K271" i="3"/>
  <c r="J260" i="3"/>
  <c r="F258" i="3"/>
  <c r="I258" i="3"/>
  <c r="L254" i="3"/>
  <c r="G251" i="3"/>
  <c r="L251" i="3"/>
  <c r="H246" i="3"/>
  <c r="H238" i="3"/>
  <c r="H230" i="3"/>
  <c r="G203" i="3"/>
  <c r="K203" i="3"/>
  <c r="L203" i="3"/>
  <c r="F178" i="3"/>
  <c r="H178" i="3"/>
  <c r="I178" i="3"/>
  <c r="J178" i="3"/>
  <c r="L12" i="3"/>
  <c r="H127" i="3"/>
  <c r="J127" i="3"/>
  <c r="I127" i="3"/>
  <c r="F127" i="3"/>
  <c r="K127" i="3"/>
  <c r="L127" i="3"/>
  <c r="H95" i="3"/>
  <c r="J95" i="3"/>
  <c r="I95" i="3"/>
  <c r="F95" i="3"/>
  <c r="K95" i="3"/>
  <c r="L95" i="3"/>
  <c r="BK50" i="13"/>
  <c r="AT87" i="13"/>
  <c r="AS87" i="13"/>
  <c r="AR87" i="13"/>
  <c r="AQ87" i="13"/>
  <c r="AP87" i="13"/>
  <c r="AO87" i="13"/>
  <c r="AN87" i="13"/>
  <c r="AM87" i="13"/>
  <c r="AL87" i="13"/>
  <c r="AK6" i="8"/>
  <c r="K330" i="3"/>
  <c r="I329" i="3"/>
  <c r="L327" i="3"/>
  <c r="G326" i="3"/>
  <c r="G323" i="3"/>
  <c r="L323" i="3"/>
  <c r="I322" i="3"/>
  <c r="H317" i="3"/>
  <c r="I317" i="3"/>
  <c r="F317" i="3"/>
  <c r="K315" i="3"/>
  <c r="K314" i="3"/>
  <c r="K312" i="3"/>
  <c r="L312" i="3"/>
  <c r="K310" i="3"/>
  <c r="J303" i="3"/>
  <c r="H303" i="3"/>
  <c r="G302" i="3"/>
  <c r="J300" i="3"/>
  <c r="L295" i="3"/>
  <c r="K285" i="3"/>
  <c r="J282" i="3"/>
  <c r="I278" i="3"/>
  <c r="J278" i="3"/>
  <c r="I276" i="3"/>
  <c r="J271" i="3"/>
  <c r="F271" i="3"/>
  <c r="H271" i="3"/>
  <c r="I270" i="3"/>
  <c r="J270" i="3"/>
  <c r="L266" i="3"/>
  <c r="G263" i="3"/>
  <c r="G261" i="3"/>
  <c r="I260" i="3"/>
  <c r="K259" i="3"/>
  <c r="L255" i="3"/>
  <c r="K254" i="3"/>
  <c r="L252" i="3"/>
  <c r="K250" i="3"/>
  <c r="L231" i="3"/>
  <c r="F226" i="3"/>
  <c r="I226" i="3"/>
  <c r="J226" i="3"/>
  <c r="L222" i="3"/>
  <c r="F218" i="3"/>
  <c r="I218" i="3"/>
  <c r="J218" i="3"/>
  <c r="L214" i="3"/>
  <c r="F210" i="3"/>
  <c r="I210" i="3"/>
  <c r="J210" i="3"/>
  <c r="G195" i="3"/>
  <c r="K195" i="3"/>
  <c r="L195" i="3"/>
  <c r="G163" i="3"/>
  <c r="K163" i="3"/>
  <c r="L163" i="3"/>
  <c r="F154" i="3"/>
  <c r="H154" i="3"/>
  <c r="I154" i="3"/>
  <c r="J154" i="3"/>
  <c r="L146" i="3"/>
  <c r="K130" i="3"/>
  <c r="C12" i="3"/>
  <c r="F12" i="3"/>
  <c r="H107" i="3"/>
  <c r="J107" i="3"/>
  <c r="I107" i="3"/>
  <c r="F107" i="3"/>
  <c r="H71" i="3"/>
  <c r="J71" i="3"/>
  <c r="I71" i="3"/>
  <c r="F71" i="3"/>
  <c r="K71" i="3"/>
  <c r="L71" i="3"/>
  <c r="H55" i="3"/>
  <c r="J55" i="3"/>
  <c r="I55" i="3"/>
  <c r="F55" i="3"/>
  <c r="K55" i="3"/>
  <c r="L55" i="3"/>
  <c r="H39" i="3"/>
  <c r="J39" i="3"/>
  <c r="I39" i="3"/>
  <c r="F39" i="3"/>
  <c r="K39" i="3"/>
  <c r="L39" i="3"/>
  <c r="H23" i="3"/>
  <c r="J23" i="3"/>
  <c r="I23" i="3"/>
  <c r="F23" i="3"/>
  <c r="K23" i="3"/>
  <c r="L23" i="3"/>
  <c r="Z66" i="13"/>
  <c r="G270" i="3"/>
  <c r="F269" i="3"/>
  <c r="G262" i="3"/>
  <c r="F261" i="3"/>
  <c r="G254" i="3"/>
  <c r="F253" i="3"/>
  <c r="G246" i="3"/>
  <c r="F245" i="3"/>
  <c r="G238" i="3"/>
  <c r="F237" i="3"/>
  <c r="G230" i="3"/>
  <c r="F229" i="3"/>
  <c r="H223" i="3"/>
  <c r="G222" i="3"/>
  <c r="F221" i="3"/>
  <c r="H215" i="3"/>
  <c r="G214" i="3"/>
  <c r="F213" i="3"/>
  <c r="H207" i="3"/>
  <c r="G206" i="3"/>
  <c r="F205" i="3"/>
  <c r="H199" i="3"/>
  <c r="G198" i="3"/>
  <c r="F197" i="3"/>
  <c r="H191" i="3"/>
  <c r="G190" i="3"/>
  <c r="F189" i="3"/>
  <c r="H183" i="3"/>
  <c r="G182" i="3"/>
  <c r="F181" i="3"/>
  <c r="H175" i="3"/>
  <c r="G174" i="3"/>
  <c r="F173" i="3"/>
  <c r="H167" i="3"/>
  <c r="G166" i="3"/>
  <c r="F165" i="3"/>
  <c r="H159" i="3"/>
  <c r="G158" i="3"/>
  <c r="F157" i="3"/>
  <c r="H151" i="3"/>
  <c r="G150" i="3"/>
  <c r="F149" i="3"/>
  <c r="H143" i="3"/>
  <c r="G142" i="3"/>
  <c r="F141" i="3"/>
  <c r="H135" i="3"/>
  <c r="G134" i="3"/>
  <c r="F133" i="3"/>
  <c r="D12" i="3"/>
  <c r="I125" i="3"/>
  <c r="I117" i="3"/>
  <c r="I109" i="3"/>
  <c r="I101" i="3"/>
  <c r="I93" i="3"/>
  <c r="I85" i="3"/>
  <c r="J125" i="3"/>
  <c r="J117" i="3"/>
  <c r="J109" i="3"/>
  <c r="J101" i="3"/>
  <c r="J93" i="3"/>
  <c r="J85" i="3"/>
  <c r="BK93" i="13"/>
  <c r="BJ93" i="13"/>
  <c r="BI93" i="13"/>
  <c r="BH93" i="13"/>
  <c r="BG93" i="13"/>
  <c r="BF93" i="13"/>
  <c r="BE93" i="13"/>
  <c r="BD93" i="13"/>
  <c r="BC93" i="13"/>
  <c r="BI66" i="13"/>
  <c r="BH66" i="13"/>
  <c r="BG66" i="13"/>
  <c r="BF66" i="13"/>
  <c r="BE66" i="13"/>
  <c r="BD66" i="13"/>
  <c r="BC66" i="13"/>
  <c r="BK66" i="13"/>
  <c r="BJ66" i="13"/>
  <c r="BH64" i="13"/>
  <c r="BG64" i="13"/>
  <c r="BF64" i="13"/>
  <c r="BE64" i="13"/>
  <c r="BD64" i="13"/>
  <c r="BC64" i="13"/>
  <c r="BJ46" i="13"/>
  <c r="BI46" i="13"/>
  <c r="BH46" i="13"/>
  <c r="BG46" i="13"/>
  <c r="BF46" i="13"/>
  <c r="BE46" i="13"/>
  <c r="BD46" i="13"/>
  <c r="BC46" i="13"/>
  <c r="AT129" i="13"/>
  <c r="Z83" i="13"/>
  <c r="G207" i="3"/>
  <c r="F206" i="3"/>
  <c r="G199" i="3"/>
  <c r="F198" i="3"/>
  <c r="G191" i="3"/>
  <c r="F190" i="3"/>
  <c r="G183" i="3"/>
  <c r="F182" i="3"/>
  <c r="G175" i="3"/>
  <c r="F174" i="3"/>
  <c r="G167" i="3"/>
  <c r="F166" i="3"/>
  <c r="G159" i="3"/>
  <c r="F158" i="3"/>
  <c r="G151" i="3"/>
  <c r="F150" i="3"/>
  <c r="G143" i="3"/>
  <c r="F142" i="3"/>
  <c r="G135" i="3"/>
  <c r="F134" i="3"/>
  <c r="BK105" i="13"/>
  <c r="AT135" i="13"/>
  <c r="AS135" i="13"/>
  <c r="AR135" i="13"/>
  <c r="AQ135" i="13"/>
  <c r="AP135" i="13"/>
  <c r="AO135" i="13"/>
  <c r="AN135" i="13"/>
  <c r="AM135" i="13"/>
  <c r="AL135" i="13"/>
  <c r="Z107" i="13"/>
  <c r="AU107" i="13"/>
  <c r="AT89" i="13"/>
  <c r="AR89" i="13"/>
  <c r="AS89" i="13"/>
  <c r="BA9" i="13"/>
  <c r="BB9" i="13"/>
  <c r="K244" i="3"/>
  <c r="K236" i="3"/>
  <c r="K228" i="3"/>
  <c r="G224" i="3"/>
  <c r="F223" i="3"/>
  <c r="K220" i="3"/>
  <c r="G216" i="3"/>
  <c r="F215" i="3"/>
  <c r="K212" i="3"/>
  <c r="G208" i="3"/>
  <c r="F207" i="3"/>
  <c r="K204" i="3"/>
  <c r="G200" i="3"/>
  <c r="F199" i="3"/>
  <c r="K196" i="3"/>
  <c r="G192" i="3"/>
  <c r="F191" i="3"/>
  <c r="K188" i="3"/>
  <c r="G184" i="3"/>
  <c r="F183" i="3"/>
  <c r="K180" i="3"/>
  <c r="G176" i="3"/>
  <c r="F175" i="3"/>
  <c r="K172" i="3"/>
  <c r="G168" i="3"/>
  <c r="F167" i="3"/>
  <c r="K164" i="3"/>
  <c r="G160" i="3"/>
  <c r="F159" i="3"/>
  <c r="K156" i="3"/>
  <c r="G152" i="3"/>
  <c r="F151" i="3"/>
  <c r="K148" i="3"/>
  <c r="G144" i="3"/>
  <c r="F143" i="3"/>
  <c r="K140" i="3"/>
  <c r="G136" i="3"/>
  <c r="F135" i="3"/>
  <c r="K132" i="3"/>
  <c r="G128" i="3"/>
  <c r="L126" i="3"/>
  <c r="L118" i="3"/>
  <c r="L110" i="3"/>
  <c r="L102" i="3"/>
  <c r="L94" i="3"/>
  <c r="L86" i="3"/>
  <c r="L78" i="3"/>
  <c r="L70" i="3"/>
  <c r="L62" i="3"/>
  <c r="L54" i="3"/>
  <c r="L46" i="3"/>
  <c r="L38" i="3"/>
  <c r="L30" i="3"/>
  <c r="L22" i="3"/>
  <c r="K126" i="3"/>
  <c r="K118" i="3"/>
  <c r="K110" i="3"/>
  <c r="K102" i="3"/>
  <c r="K94" i="3"/>
  <c r="K86" i="3"/>
  <c r="K78" i="3"/>
  <c r="K70" i="3"/>
  <c r="K62" i="3"/>
  <c r="K54" i="3"/>
  <c r="K46" i="3"/>
  <c r="K38" i="3"/>
  <c r="K30" i="3"/>
  <c r="K22" i="3"/>
  <c r="BK101" i="13"/>
  <c r="BJ101" i="13"/>
  <c r="BI101" i="13"/>
  <c r="BH101" i="13"/>
  <c r="BG101" i="13"/>
  <c r="BF101" i="13"/>
  <c r="BE101" i="13"/>
  <c r="BD101" i="13"/>
  <c r="BC101" i="13"/>
  <c r="BK57" i="13"/>
  <c r="BK47" i="13"/>
  <c r="BJ47" i="13"/>
  <c r="BI47" i="13"/>
  <c r="BH47" i="13"/>
  <c r="BG47" i="13"/>
  <c r="BF47" i="13"/>
  <c r="BE47" i="13"/>
  <c r="BD47" i="13"/>
  <c r="BC47" i="13"/>
  <c r="Z131" i="13"/>
  <c r="G131" i="13"/>
  <c r="AU131" i="13"/>
  <c r="AT113" i="13"/>
  <c r="AS113" i="13"/>
  <c r="AR113" i="13"/>
  <c r="AQ113" i="13"/>
  <c r="AP113" i="13"/>
  <c r="AO113" i="13"/>
  <c r="AN113" i="13"/>
  <c r="AM113" i="13"/>
  <c r="AL113" i="13"/>
  <c r="G31" i="13"/>
  <c r="AU31" i="13"/>
  <c r="Z31" i="13"/>
  <c r="G169" i="13"/>
  <c r="Z169" i="13"/>
  <c r="AU169" i="13"/>
  <c r="G161" i="13"/>
  <c r="Z161" i="13"/>
  <c r="AU161" i="13"/>
  <c r="G122" i="3"/>
  <c r="G114" i="3"/>
  <c r="G106" i="3"/>
  <c r="G98" i="3"/>
  <c r="G90" i="3"/>
  <c r="G82" i="3"/>
  <c r="G74" i="3"/>
  <c r="G66" i="3"/>
  <c r="G58" i="3"/>
  <c r="G50" i="3"/>
  <c r="G42" i="3"/>
  <c r="G34" i="3"/>
  <c r="G26" i="3"/>
  <c r="BJ100" i="13"/>
  <c r="BI100" i="13"/>
  <c r="BH100" i="13"/>
  <c r="BG100" i="13"/>
  <c r="BF100" i="13"/>
  <c r="BE100" i="13"/>
  <c r="BD100" i="13"/>
  <c r="BC100" i="13"/>
  <c r="BK81" i="13"/>
  <c r="BJ81" i="13"/>
  <c r="BI81" i="13"/>
  <c r="BH81" i="13"/>
  <c r="BG81" i="13"/>
  <c r="BF81" i="13"/>
  <c r="BE81" i="13"/>
  <c r="BD81" i="13"/>
  <c r="BC81" i="13"/>
  <c r="BB81" i="13"/>
  <c r="AT137" i="13"/>
  <c r="AS137" i="13"/>
  <c r="AR137" i="13"/>
  <c r="AQ137" i="13"/>
  <c r="AP137" i="13"/>
  <c r="AO137" i="13"/>
  <c r="AN137" i="13"/>
  <c r="AM137" i="13"/>
  <c r="AL137" i="13"/>
  <c r="AT73" i="13"/>
  <c r="AR73" i="13"/>
  <c r="AQ73" i="13"/>
  <c r="AP73" i="13"/>
  <c r="AO73" i="13"/>
  <c r="AN73" i="13"/>
  <c r="AM73" i="13"/>
  <c r="AL73" i="13"/>
  <c r="AS73" i="13"/>
  <c r="L207" i="3"/>
  <c r="K206" i="3"/>
  <c r="L199" i="3"/>
  <c r="K198" i="3"/>
  <c r="L191" i="3"/>
  <c r="K190" i="3"/>
  <c r="L183" i="3"/>
  <c r="K182" i="3"/>
  <c r="BK73" i="13"/>
  <c r="BJ73" i="13"/>
  <c r="BI73" i="13"/>
  <c r="BH73" i="13"/>
  <c r="BG73" i="13"/>
  <c r="BF73" i="13"/>
  <c r="BE73" i="13"/>
  <c r="BD73" i="13"/>
  <c r="BC73" i="13"/>
  <c r="BK58" i="13"/>
  <c r="BJ58" i="13"/>
  <c r="BI58" i="13"/>
  <c r="BH58" i="13"/>
  <c r="BG58" i="13"/>
  <c r="BF58" i="13"/>
  <c r="BE58" i="13"/>
  <c r="BD58" i="13"/>
  <c r="BC58" i="13"/>
  <c r="BK49" i="13"/>
  <c r="BJ49" i="13"/>
  <c r="BI49" i="13"/>
  <c r="BH49" i="13"/>
  <c r="BG49" i="13"/>
  <c r="BF49" i="13"/>
  <c r="BE49" i="13"/>
  <c r="BD49" i="13"/>
  <c r="BC49" i="13"/>
  <c r="AT143" i="13"/>
  <c r="Z115" i="13"/>
  <c r="G115" i="13"/>
  <c r="AU115" i="13"/>
  <c r="AT57" i="13"/>
  <c r="AS57" i="13"/>
  <c r="AR57" i="13"/>
  <c r="AQ57" i="13"/>
  <c r="AP57" i="13"/>
  <c r="AO57" i="13"/>
  <c r="AN57" i="13"/>
  <c r="AM57" i="13"/>
  <c r="AL57" i="13"/>
  <c r="K44" i="13"/>
  <c r="I269" i="3"/>
  <c r="I261" i="3"/>
  <c r="I253" i="3"/>
  <c r="I245" i="3"/>
  <c r="I237" i="3"/>
  <c r="I229" i="3"/>
  <c r="L224" i="3"/>
  <c r="I221" i="3"/>
  <c r="L216" i="3"/>
  <c r="I213" i="3"/>
  <c r="L208" i="3"/>
  <c r="K207" i="3"/>
  <c r="J206" i="3"/>
  <c r="I205" i="3"/>
  <c r="L200" i="3"/>
  <c r="K199" i="3"/>
  <c r="J198" i="3"/>
  <c r="I197" i="3"/>
  <c r="L192" i="3"/>
  <c r="K191" i="3"/>
  <c r="J190" i="3"/>
  <c r="I189" i="3"/>
  <c r="L184" i="3"/>
  <c r="K183" i="3"/>
  <c r="J182" i="3"/>
  <c r="I181" i="3"/>
  <c r="L176" i="3"/>
  <c r="K175" i="3"/>
  <c r="J174" i="3"/>
  <c r="I173" i="3"/>
  <c r="L168" i="3"/>
  <c r="K167" i="3"/>
  <c r="J166" i="3"/>
  <c r="I165" i="3"/>
  <c r="L160" i="3"/>
  <c r="K159" i="3"/>
  <c r="J158" i="3"/>
  <c r="I157" i="3"/>
  <c r="L152" i="3"/>
  <c r="K151" i="3"/>
  <c r="J150" i="3"/>
  <c r="I149" i="3"/>
  <c r="L144" i="3"/>
  <c r="K143" i="3"/>
  <c r="J142" i="3"/>
  <c r="I141" i="3"/>
  <c r="L136" i="3"/>
  <c r="K135" i="3"/>
  <c r="J134" i="3"/>
  <c r="I133" i="3"/>
  <c r="L128" i="3"/>
  <c r="L123" i="3"/>
  <c r="L115" i="3"/>
  <c r="L107" i="3"/>
  <c r="L99" i="3"/>
  <c r="L91" i="3"/>
  <c r="L83" i="3"/>
  <c r="L75" i="3"/>
  <c r="L67" i="3"/>
  <c r="L59" i="3"/>
  <c r="L51" i="3"/>
  <c r="L43" i="3"/>
  <c r="L35" i="3"/>
  <c r="L27" i="3"/>
  <c r="Z139" i="13"/>
  <c r="G139" i="13"/>
  <c r="AU139" i="13"/>
  <c r="AT121" i="13"/>
  <c r="AS121" i="13"/>
  <c r="AR121" i="13"/>
  <c r="AQ121" i="13"/>
  <c r="AP121" i="13"/>
  <c r="AO121" i="13"/>
  <c r="AN121" i="13"/>
  <c r="AM121" i="13"/>
  <c r="AL121" i="13"/>
  <c r="Z75" i="13"/>
  <c r="G75" i="13"/>
  <c r="AU75" i="13"/>
  <c r="L122" i="3"/>
  <c r="L114" i="3"/>
  <c r="L106" i="3"/>
  <c r="L98" i="3"/>
  <c r="L90" i="3"/>
  <c r="L82" i="3"/>
  <c r="L74" i="3"/>
  <c r="L66" i="3"/>
  <c r="L58" i="3"/>
  <c r="L50" i="3"/>
  <c r="L42" i="3"/>
  <c r="L34" i="3"/>
  <c r="L26" i="3"/>
  <c r="BH98" i="13"/>
  <c r="BG98" i="13"/>
  <c r="BF98" i="13"/>
  <c r="BE98" i="13"/>
  <c r="BD98" i="13"/>
  <c r="BC98" i="13"/>
  <c r="BK85" i="13"/>
  <c r="BJ85" i="13"/>
  <c r="BI85" i="13"/>
  <c r="BH85" i="13"/>
  <c r="BG85" i="13"/>
  <c r="BF85" i="13"/>
  <c r="BE85" i="13"/>
  <c r="BD85" i="13"/>
  <c r="BC85" i="13"/>
  <c r="BK79" i="13"/>
  <c r="BJ79" i="13"/>
  <c r="BI79" i="13"/>
  <c r="BH79" i="13"/>
  <c r="BG79" i="13"/>
  <c r="BF79" i="13"/>
  <c r="BE79" i="13"/>
  <c r="BD79" i="13"/>
  <c r="BC79" i="13"/>
  <c r="BA79" i="13"/>
  <c r="BK74" i="13"/>
  <c r="BJ74" i="13"/>
  <c r="BK15" i="13"/>
  <c r="BJ15" i="13"/>
  <c r="BI15" i="13"/>
  <c r="BH15" i="13"/>
  <c r="BG15" i="13"/>
  <c r="BF15" i="13"/>
  <c r="BE15" i="13"/>
  <c r="BD15" i="13"/>
  <c r="BC15" i="13"/>
  <c r="Z99" i="13"/>
  <c r="G99" i="13"/>
  <c r="AU99" i="13"/>
  <c r="G47" i="13"/>
  <c r="Z47" i="13"/>
  <c r="AU47" i="13"/>
  <c r="Z29" i="13"/>
  <c r="G29" i="13"/>
  <c r="AU29" i="13"/>
  <c r="BK25" i="13"/>
  <c r="BJ25" i="13"/>
  <c r="BI25" i="13"/>
  <c r="BH25" i="13"/>
  <c r="BG25" i="13"/>
  <c r="BF25" i="13"/>
  <c r="BE25" i="13"/>
  <c r="BD25" i="13"/>
  <c r="BC25" i="13"/>
  <c r="AT166" i="13"/>
  <c r="AS166" i="13"/>
  <c r="AR166" i="13"/>
  <c r="AQ166" i="13"/>
  <c r="AP166" i="13"/>
  <c r="AO166" i="13"/>
  <c r="AN166" i="13"/>
  <c r="AM166" i="13"/>
  <c r="AL166" i="13"/>
  <c r="G143" i="13"/>
  <c r="Z143" i="13"/>
  <c r="G135" i="13"/>
  <c r="Z135" i="13"/>
  <c r="G127" i="13"/>
  <c r="G119" i="13"/>
  <c r="Z119" i="13"/>
  <c r="G111" i="13"/>
  <c r="Z111" i="13"/>
  <c r="G103" i="13"/>
  <c r="Z103" i="13"/>
  <c r="G95" i="13"/>
  <c r="Z95" i="13"/>
  <c r="G87" i="13"/>
  <c r="Z87" i="13"/>
  <c r="G79" i="13"/>
  <c r="Z79" i="13"/>
  <c r="G71" i="13"/>
  <c r="Z71" i="13"/>
  <c r="K28" i="13"/>
  <c r="G168" i="13"/>
  <c r="Z168" i="13"/>
  <c r="G160" i="13"/>
  <c r="Z160" i="13"/>
  <c r="BH6" i="13"/>
  <c r="BG6" i="13"/>
  <c r="BF6" i="13"/>
  <c r="BE6" i="13"/>
  <c r="BD6" i="13"/>
  <c r="BC6" i="13"/>
  <c r="E12" i="15"/>
  <c r="P12" i="15"/>
  <c r="L12" i="15"/>
  <c r="BJ62" i="13"/>
  <c r="BI62" i="13"/>
  <c r="BH62" i="13"/>
  <c r="BG62" i="13"/>
  <c r="BF62" i="13"/>
  <c r="BE62" i="13"/>
  <c r="BD62" i="13"/>
  <c r="BC62" i="13"/>
  <c r="BI45" i="13"/>
  <c r="BH45" i="13"/>
  <c r="BG45" i="13"/>
  <c r="BF45" i="13"/>
  <c r="BE45" i="13"/>
  <c r="BD45" i="13"/>
  <c r="BC45" i="13"/>
  <c r="BK43" i="13"/>
  <c r="BJ43" i="13"/>
  <c r="BI43" i="13"/>
  <c r="BH43" i="13"/>
  <c r="BG43" i="13"/>
  <c r="BF43" i="13"/>
  <c r="BE43" i="13"/>
  <c r="BD43" i="13"/>
  <c r="BC43" i="13"/>
  <c r="BJ41" i="13"/>
  <c r="BJ30" i="13"/>
  <c r="BI30" i="13"/>
  <c r="BH30" i="13"/>
  <c r="BG30" i="13"/>
  <c r="BF30" i="13"/>
  <c r="BE30" i="13"/>
  <c r="BD30" i="13"/>
  <c r="BC30" i="13"/>
  <c r="BK19" i="13"/>
  <c r="BJ19" i="13"/>
  <c r="BI19" i="13"/>
  <c r="BH19" i="13"/>
  <c r="BG19" i="13"/>
  <c r="BF19" i="13"/>
  <c r="BE19" i="13"/>
  <c r="BD19" i="13"/>
  <c r="BC19" i="13"/>
  <c r="AU156" i="13"/>
  <c r="AT155" i="13"/>
  <c r="AS155" i="13"/>
  <c r="AR155" i="13"/>
  <c r="AQ155" i="13"/>
  <c r="AP155" i="13"/>
  <c r="AO155" i="13"/>
  <c r="AN155" i="13"/>
  <c r="AM155" i="13"/>
  <c r="AL155" i="13"/>
  <c r="AU154" i="13"/>
  <c r="AT153" i="13"/>
  <c r="AS153" i="13"/>
  <c r="AR153" i="13"/>
  <c r="AQ153" i="13"/>
  <c r="AP153" i="13"/>
  <c r="AO153" i="13"/>
  <c r="AN153" i="13"/>
  <c r="AM153" i="13"/>
  <c r="AL153" i="13"/>
  <c r="AU148" i="13"/>
  <c r="AT147" i="13"/>
  <c r="AS147" i="13"/>
  <c r="AR147" i="13"/>
  <c r="AQ147" i="13"/>
  <c r="AP147" i="13"/>
  <c r="AO147" i="13"/>
  <c r="AN147" i="13"/>
  <c r="AM147" i="13"/>
  <c r="AL147" i="13"/>
  <c r="AU146" i="13"/>
  <c r="AU140" i="13"/>
  <c r="Z140" i="13"/>
  <c r="AU124" i="13"/>
  <c r="Z124" i="13"/>
  <c r="AU116" i="13"/>
  <c r="Z116" i="13"/>
  <c r="AT112" i="13"/>
  <c r="AS112" i="13"/>
  <c r="AR112" i="13"/>
  <c r="AQ112" i="13"/>
  <c r="AP112" i="13"/>
  <c r="AO112" i="13"/>
  <c r="AN112" i="13"/>
  <c r="AM112" i="13"/>
  <c r="AL112" i="13"/>
  <c r="AU108" i="13"/>
  <c r="Z108" i="13"/>
  <c r="AU100" i="13"/>
  <c r="Z100" i="13"/>
  <c r="AU92" i="13"/>
  <c r="Z92" i="13"/>
  <c r="AU84" i="13"/>
  <c r="Z84" i="13"/>
  <c r="AU68" i="13"/>
  <c r="Z68" i="13"/>
  <c r="Z61" i="13"/>
  <c r="G61" i="13"/>
  <c r="AU61" i="13"/>
  <c r="AU50" i="13"/>
  <c r="G39" i="13"/>
  <c r="AU39" i="13"/>
  <c r="Z39" i="13"/>
  <c r="Z37" i="13"/>
  <c r="G37" i="13"/>
  <c r="AU37" i="13"/>
  <c r="AT25" i="13"/>
  <c r="AS25" i="13"/>
  <c r="AR25" i="13"/>
  <c r="AQ25" i="13"/>
  <c r="AP25" i="13"/>
  <c r="AO25" i="13"/>
  <c r="AN25" i="13"/>
  <c r="AM25" i="13"/>
  <c r="AL25" i="13"/>
  <c r="BH2" i="13"/>
  <c r="BG2" i="13"/>
  <c r="BF2" i="13"/>
  <c r="BE2" i="13"/>
  <c r="BD2" i="13"/>
  <c r="BC2" i="13"/>
  <c r="BH77" i="13"/>
  <c r="BK75" i="13"/>
  <c r="BJ75" i="13"/>
  <c r="BI75" i="13"/>
  <c r="BH75" i="13"/>
  <c r="BG75" i="13"/>
  <c r="BF75" i="13"/>
  <c r="BE75" i="13"/>
  <c r="BD75" i="13"/>
  <c r="BC75" i="13"/>
  <c r="BH61" i="13"/>
  <c r="BK59" i="13"/>
  <c r="BJ59" i="13"/>
  <c r="BI59" i="13"/>
  <c r="BH59" i="13"/>
  <c r="BG59" i="13"/>
  <c r="BF59" i="13"/>
  <c r="BE59" i="13"/>
  <c r="BD59" i="13"/>
  <c r="BC59" i="13"/>
  <c r="BB59" i="13"/>
  <c r="BJ42" i="13"/>
  <c r="BI42" i="13"/>
  <c r="BH42" i="13"/>
  <c r="BH31" i="13"/>
  <c r="BG31" i="13"/>
  <c r="BF31" i="13"/>
  <c r="BE31" i="13"/>
  <c r="BD31" i="13"/>
  <c r="BC31" i="13"/>
  <c r="BK31" i="13"/>
  <c r="BJ31" i="13"/>
  <c r="BI31" i="13"/>
  <c r="BJ16" i="13"/>
  <c r="BI16" i="13"/>
  <c r="BH16" i="13"/>
  <c r="BG16" i="13"/>
  <c r="BF16" i="13"/>
  <c r="BE16" i="13"/>
  <c r="BD16" i="13"/>
  <c r="BC16" i="13"/>
  <c r="AT168" i="13"/>
  <c r="AS168" i="13"/>
  <c r="AR168" i="13"/>
  <c r="AQ168" i="13"/>
  <c r="AP168" i="13"/>
  <c r="AO168" i="13"/>
  <c r="AN168" i="13"/>
  <c r="AM168" i="13"/>
  <c r="AL168" i="13"/>
  <c r="Z155" i="13"/>
  <c r="G155" i="13"/>
  <c r="Z153" i="13"/>
  <c r="G153" i="13"/>
  <c r="AU150" i="13"/>
  <c r="Z149" i="13"/>
  <c r="G149" i="13"/>
  <c r="AU149" i="13"/>
  <c r="Z147" i="13"/>
  <c r="G147" i="13"/>
  <c r="Z145" i="13"/>
  <c r="G55" i="13"/>
  <c r="Z55" i="13"/>
  <c r="AU28" i="13"/>
  <c r="Z28" i="13"/>
  <c r="Z25" i="13"/>
  <c r="G25" i="13"/>
  <c r="BI41" i="13"/>
  <c r="BH41" i="13"/>
  <c r="BG41" i="13"/>
  <c r="BF41" i="13"/>
  <c r="BE41" i="13"/>
  <c r="BD41" i="13"/>
  <c r="BC41" i="13"/>
  <c r="BK39" i="13"/>
  <c r="BJ39" i="13"/>
  <c r="BI39" i="13"/>
  <c r="BH39" i="13"/>
  <c r="BG39" i="13"/>
  <c r="BF39" i="13"/>
  <c r="BE39" i="13"/>
  <c r="BD39" i="13"/>
  <c r="BC39" i="13"/>
  <c r="BK27" i="13"/>
  <c r="BJ27" i="13"/>
  <c r="BI27" i="13"/>
  <c r="BH27" i="13"/>
  <c r="BG27" i="13"/>
  <c r="BF27" i="13"/>
  <c r="BE27" i="13"/>
  <c r="BD27" i="13"/>
  <c r="BC27" i="13"/>
  <c r="BK14" i="13"/>
  <c r="BJ14" i="13"/>
  <c r="BI14" i="13"/>
  <c r="BH14" i="13"/>
  <c r="BG14" i="13"/>
  <c r="BF14" i="13"/>
  <c r="BE14" i="13"/>
  <c r="BD14" i="13"/>
  <c r="BC14" i="13"/>
  <c r="AT163" i="13"/>
  <c r="AS163" i="13"/>
  <c r="AR163" i="13"/>
  <c r="AQ163" i="13"/>
  <c r="AP163" i="13"/>
  <c r="AO163" i="13"/>
  <c r="AN163" i="13"/>
  <c r="AM163" i="13"/>
  <c r="AL163" i="13"/>
  <c r="AJ163" i="13"/>
  <c r="G151" i="13"/>
  <c r="Z151" i="13"/>
  <c r="Z137" i="13"/>
  <c r="G137" i="13"/>
  <c r="Z129" i="13"/>
  <c r="G129" i="13"/>
  <c r="Z121" i="13"/>
  <c r="G121" i="13"/>
  <c r="Z113" i="13"/>
  <c r="G113" i="13"/>
  <c r="Z97" i="13"/>
  <c r="G97" i="13"/>
  <c r="Z89" i="13"/>
  <c r="G89" i="13"/>
  <c r="Z73" i="13"/>
  <c r="G73" i="13"/>
  <c r="Z57" i="13"/>
  <c r="G57" i="13"/>
  <c r="AU52" i="13"/>
  <c r="Z45" i="13"/>
  <c r="G45" i="13"/>
  <c r="AU45" i="13"/>
  <c r="BH3" i="13"/>
  <c r="BG3" i="13"/>
  <c r="BF3" i="13"/>
  <c r="BE3" i="13"/>
  <c r="BD3" i="13"/>
  <c r="BC3" i="13"/>
  <c r="K125" i="15"/>
  <c r="L125" i="15"/>
  <c r="G125" i="15"/>
  <c r="K93" i="15"/>
  <c r="L93" i="15"/>
  <c r="G93" i="15"/>
  <c r="G61" i="15"/>
  <c r="G29" i="15"/>
  <c r="BK99" i="13"/>
  <c r="BJ99" i="13"/>
  <c r="BI99" i="13"/>
  <c r="BH99" i="13"/>
  <c r="BG99" i="13"/>
  <c r="BF99" i="13"/>
  <c r="BE99" i="13"/>
  <c r="BD99" i="13"/>
  <c r="BC99" i="13"/>
  <c r="BK91" i="13"/>
  <c r="BJ91" i="13"/>
  <c r="BI91" i="13"/>
  <c r="BH91" i="13"/>
  <c r="BG91" i="13"/>
  <c r="BF91" i="13"/>
  <c r="BE91" i="13"/>
  <c r="BD91" i="13"/>
  <c r="BC91" i="13"/>
  <c r="BK83" i="13"/>
  <c r="BJ83" i="13"/>
  <c r="BI83" i="13"/>
  <c r="BH83" i="13"/>
  <c r="BG83" i="13"/>
  <c r="BF83" i="13"/>
  <c r="BE83" i="13"/>
  <c r="BD83" i="13"/>
  <c r="BC83" i="13"/>
  <c r="BK55" i="13"/>
  <c r="BJ55" i="13"/>
  <c r="BI55" i="13"/>
  <c r="BH55" i="13"/>
  <c r="BG55" i="13"/>
  <c r="BF55" i="13"/>
  <c r="BE55" i="13"/>
  <c r="BD55" i="13"/>
  <c r="BC55" i="13"/>
  <c r="BJ38" i="13"/>
  <c r="BI38" i="13"/>
  <c r="BH38" i="13"/>
  <c r="BG38" i="13"/>
  <c r="BF38" i="13"/>
  <c r="BE38" i="13"/>
  <c r="BD38" i="13"/>
  <c r="BC38" i="13"/>
  <c r="BK23" i="13"/>
  <c r="BJ23" i="13"/>
  <c r="BI23" i="13"/>
  <c r="BH23" i="13"/>
  <c r="BG23" i="13"/>
  <c r="BF23" i="13"/>
  <c r="BE23" i="13"/>
  <c r="BD23" i="13"/>
  <c r="BC23" i="13"/>
  <c r="BK18" i="13"/>
  <c r="BJ18" i="13"/>
  <c r="BI18" i="13"/>
  <c r="BH18" i="13"/>
  <c r="BG18" i="13"/>
  <c r="BF18" i="13"/>
  <c r="BE18" i="13"/>
  <c r="BD18" i="13"/>
  <c r="BC18" i="13"/>
  <c r="BE12" i="13"/>
  <c r="BD12" i="13"/>
  <c r="BC12" i="13"/>
  <c r="Z154" i="13"/>
  <c r="Z148" i="13"/>
  <c r="Z146" i="13"/>
  <c r="G141" i="13"/>
  <c r="AU141" i="13"/>
  <c r="AU138" i="13"/>
  <c r="Z133" i="13"/>
  <c r="G133" i="13"/>
  <c r="AU133" i="13"/>
  <c r="Z125" i="13"/>
  <c r="G125" i="13"/>
  <c r="AU125" i="13"/>
  <c r="AU122" i="13"/>
  <c r="Z117" i="13"/>
  <c r="G117" i="13"/>
  <c r="AU117" i="13"/>
  <c r="AU114" i="13"/>
  <c r="G109" i="13"/>
  <c r="AU109" i="13"/>
  <c r="AU106" i="13"/>
  <c r="Z101" i="13"/>
  <c r="G101" i="13"/>
  <c r="AU101" i="13"/>
  <c r="AU98" i="13"/>
  <c r="Z93" i="13"/>
  <c r="G93" i="13"/>
  <c r="AU90" i="13"/>
  <c r="AU82" i="13"/>
  <c r="Z77" i="13"/>
  <c r="G77" i="13"/>
  <c r="AU77" i="13"/>
  <c r="AU74" i="13"/>
  <c r="Z69" i="13"/>
  <c r="G69" i="13"/>
  <c r="AU69" i="13"/>
  <c r="AU36" i="13"/>
  <c r="Z36" i="13"/>
  <c r="Z33" i="13"/>
  <c r="G33" i="13"/>
  <c r="G171" i="13"/>
  <c r="Z171" i="13"/>
  <c r="G163" i="13"/>
  <c r="Z163" i="13"/>
  <c r="BH10" i="13"/>
  <c r="BG10" i="13"/>
  <c r="BF10" i="13"/>
  <c r="BE10" i="13"/>
  <c r="BD10" i="13"/>
  <c r="BC10" i="13"/>
  <c r="BF103" i="13"/>
  <c r="BE103" i="13"/>
  <c r="BD103" i="13"/>
  <c r="BC103" i="13"/>
  <c r="BA103" i="13"/>
  <c r="BG82" i="13"/>
  <c r="BF82" i="13"/>
  <c r="BE82" i="13"/>
  <c r="BD82" i="13"/>
  <c r="BC82" i="13"/>
  <c r="BJ70" i="13"/>
  <c r="BI70" i="13"/>
  <c r="BH70" i="13"/>
  <c r="BG70" i="13"/>
  <c r="BF70" i="13"/>
  <c r="BE70" i="13"/>
  <c r="BD70" i="13"/>
  <c r="BC70" i="13"/>
  <c r="BJ54" i="13"/>
  <c r="BI54" i="13"/>
  <c r="BH54" i="13"/>
  <c r="BG54" i="13"/>
  <c r="BF54" i="13"/>
  <c r="BE54" i="13"/>
  <c r="BD54" i="13"/>
  <c r="BC54" i="13"/>
  <c r="BK35" i="13"/>
  <c r="BJ35" i="13"/>
  <c r="BI35" i="13"/>
  <c r="BH35" i="13"/>
  <c r="BG35" i="13"/>
  <c r="BF35" i="13"/>
  <c r="BE35" i="13"/>
  <c r="BD35" i="13"/>
  <c r="BC35" i="13"/>
  <c r="BH11" i="13"/>
  <c r="BG11" i="13"/>
  <c r="BF11" i="13"/>
  <c r="BE11" i="13"/>
  <c r="BD11" i="13"/>
  <c r="BC11" i="13"/>
  <c r="AT182" i="13"/>
  <c r="AS182" i="13"/>
  <c r="AR182" i="13"/>
  <c r="AQ182" i="13"/>
  <c r="AP182" i="13"/>
  <c r="AO182" i="13"/>
  <c r="AN182" i="13"/>
  <c r="AM182" i="13"/>
  <c r="AL182" i="13"/>
  <c r="AT164" i="13"/>
  <c r="AS164" i="13"/>
  <c r="AR164" i="13"/>
  <c r="AQ164" i="13"/>
  <c r="AP164" i="13"/>
  <c r="AO164" i="13"/>
  <c r="AN164" i="13"/>
  <c r="AM164" i="13"/>
  <c r="AL164" i="13"/>
  <c r="G140" i="13"/>
  <c r="G124" i="13"/>
  <c r="G116" i="13"/>
  <c r="G108" i="13"/>
  <c r="G100" i="13"/>
  <c r="G92" i="13"/>
  <c r="G84" i="13"/>
  <c r="G68" i="13"/>
  <c r="AO64" i="13"/>
  <c r="AN64" i="13"/>
  <c r="AM64" i="13"/>
  <c r="AL64" i="13"/>
  <c r="G63" i="13"/>
  <c r="Z63" i="13"/>
  <c r="G50" i="13"/>
  <c r="G23" i="13"/>
  <c r="AU23" i="13"/>
  <c r="Z23" i="13"/>
  <c r="BG77" i="13"/>
  <c r="BF77" i="13"/>
  <c r="BE77" i="13"/>
  <c r="BD77" i="13"/>
  <c r="BC77" i="13"/>
  <c r="BI69" i="13"/>
  <c r="BH69" i="13"/>
  <c r="BG69" i="13"/>
  <c r="BF69" i="13"/>
  <c r="BE69" i="13"/>
  <c r="BD69" i="13"/>
  <c r="BC69" i="13"/>
  <c r="BK67" i="13"/>
  <c r="BJ67" i="13"/>
  <c r="BI67" i="13"/>
  <c r="BH67" i="13"/>
  <c r="BG67" i="13"/>
  <c r="BF67" i="13"/>
  <c r="BE67" i="13"/>
  <c r="BD67" i="13"/>
  <c r="BC67" i="13"/>
  <c r="BB67" i="13"/>
  <c r="BG61" i="13"/>
  <c r="BF61" i="13"/>
  <c r="BE61" i="13"/>
  <c r="BD61" i="13"/>
  <c r="BC61" i="13"/>
  <c r="BH52" i="13"/>
  <c r="BG52" i="13"/>
  <c r="BF52" i="13"/>
  <c r="BE52" i="13"/>
  <c r="BD52" i="13"/>
  <c r="BC52" i="13"/>
  <c r="BA52" i="13"/>
  <c r="BK51" i="13"/>
  <c r="BJ51" i="13"/>
  <c r="BI51" i="13"/>
  <c r="BH51" i="13"/>
  <c r="BG51" i="13"/>
  <c r="BF51" i="13"/>
  <c r="BE51" i="13"/>
  <c r="BD51" i="13"/>
  <c r="BC51" i="13"/>
  <c r="BG42" i="13"/>
  <c r="BF42" i="13"/>
  <c r="BE42" i="13"/>
  <c r="BD42" i="13"/>
  <c r="BC42" i="13"/>
  <c r="BJ34" i="13"/>
  <c r="BI34" i="13"/>
  <c r="BH34" i="13"/>
  <c r="BG34" i="13"/>
  <c r="BF34" i="13"/>
  <c r="BE34" i="13"/>
  <c r="BD34" i="13"/>
  <c r="BC34" i="13"/>
  <c r="BK33" i="13"/>
  <c r="BJ33" i="13"/>
  <c r="BI33" i="13"/>
  <c r="BH33" i="13"/>
  <c r="BG33" i="13"/>
  <c r="BF33" i="13"/>
  <c r="BE33" i="13"/>
  <c r="BD33" i="13"/>
  <c r="BC33" i="13"/>
  <c r="BJ29" i="13"/>
  <c r="BI29" i="13"/>
  <c r="BH29" i="13"/>
  <c r="BG29" i="13"/>
  <c r="BF29" i="13"/>
  <c r="BE29" i="13"/>
  <c r="BD29" i="13"/>
  <c r="BC29" i="13"/>
  <c r="AT160" i="13"/>
  <c r="AS160" i="13"/>
  <c r="AR160" i="13"/>
  <c r="AQ160" i="13"/>
  <c r="AP160" i="13"/>
  <c r="AO160" i="13"/>
  <c r="AN160" i="13"/>
  <c r="AM160" i="13"/>
  <c r="AL160" i="13"/>
  <c r="Z65" i="13"/>
  <c r="G65" i="13"/>
  <c r="AU60" i="13"/>
  <c r="Z60" i="13"/>
  <c r="Z53" i="13"/>
  <c r="G53" i="13"/>
  <c r="AU53" i="13"/>
  <c r="Z50" i="13"/>
  <c r="AU44" i="13"/>
  <c r="Z44" i="13"/>
  <c r="Z41" i="13"/>
  <c r="G41" i="13"/>
  <c r="Q12" i="15"/>
  <c r="BF22" i="13"/>
  <c r="BE22" i="13"/>
  <c r="BD22" i="13"/>
  <c r="BC22" i="13"/>
  <c r="AU142" i="13"/>
  <c r="AU134" i="13"/>
  <c r="AU110" i="13"/>
  <c r="AU102" i="13"/>
  <c r="AU94" i="13"/>
  <c r="AU86" i="13"/>
  <c r="AU78" i="13"/>
  <c r="AS64" i="13"/>
  <c r="AR64" i="13"/>
  <c r="AQ64" i="13"/>
  <c r="AP64" i="13"/>
  <c r="AU62" i="13"/>
  <c r="AS56" i="13"/>
  <c r="AR56" i="13"/>
  <c r="AQ56" i="13"/>
  <c r="AP56" i="13"/>
  <c r="AO56" i="13"/>
  <c r="AN56" i="13"/>
  <c r="AM56" i="13"/>
  <c r="AL56" i="13"/>
  <c r="AI56" i="13"/>
  <c r="AU54" i="13"/>
  <c r="AT51" i="13"/>
  <c r="AS51" i="13"/>
  <c r="AR51" i="13"/>
  <c r="AQ51" i="13"/>
  <c r="AP51" i="13"/>
  <c r="AO51" i="13"/>
  <c r="AN51" i="13"/>
  <c r="AM51" i="13"/>
  <c r="AL51" i="13"/>
  <c r="AK51" i="13"/>
  <c r="AU46" i="13"/>
  <c r="AT43" i="13"/>
  <c r="AS43" i="13"/>
  <c r="AR43" i="13"/>
  <c r="AQ43" i="13"/>
  <c r="AP43" i="13"/>
  <c r="AO43" i="13"/>
  <c r="AN43" i="13"/>
  <c r="AM43" i="13"/>
  <c r="AL43" i="13"/>
  <c r="AU38" i="13"/>
  <c r="AS32" i="13"/>
  <c r="AR32" i="13"/>
  <c r="AQ32" i="13"/>
  <c r="AP32" i="13"/>
  <c r="AU22" i="13"/>
  <c r="BK5" i="13"/>
  <c r="BJ5" i="13"/>
  <c r="BI5" i="13"/>
  <c r="BH5" i="13"/>
  <c r="BG5" i="13"/>
  <c r="BF5" i="13"/>
  <c r="BE5" i="13"/>
  <c r="BD5" i="13"/>
  <c r="BC5" i="13"/>
  <c r="BJ4" i="13"/>
  <c r="BI4" i="13"/>
  <c r="BH4" i="13"/>
  <c r="BG4" i="13"/>
  <c r="BF4" i="13"/>
  <c r="BE4" i="13"/>
  <c r="BD4" i="13"/>
  <c r="BC4" i="13"/>
  <c r="BJ3" i="13"/>
  <c r="BI3" i="13"/>
  <c r="BJ2" i="13"/>
  <c r="BI2" i="13"/>
  <c r="D12" i="15"/>
  <c r="K120" i="15"/>
  <c r="G140" i="15"/>
  <c r="K140" i="15"/>
  <c r="L140" i="15"/>
  <c r="G124" i="15"/>
  <c r="K124" i="15"/>
  <c r="L124" i="15"/>
  <c r="G108" i="15"/>
  <c r="K108" i="15"/>
  <c r="L108" i="15"/>
  <c r="G92" i="15"/>
  <c r="K92" i="15"/>
  <c r="L92" i="15"/>
  <c r="G33" i="15"/>
  <c r="BM108" i="14"/>
  <c r="BL108" i="14"/>
  <c r="BK108" i="14"/>
  <c r="BJ108" i="14"/>
  <c r="BI108" i="14"/>
  <c r="BH108" i="14"/>
  <c r="BF80" i="14"/>
  <c r="BG80" i="14"/>
  <c r="BF48" i="14"/>
  <c r="BG48" i="14"/>
  <c r="K129" i="15"/>
  <c r="L129" i="15"/>
  <c r="K113" i="15"/>
  <c r="L113" i="15"/>
  <c r="K97" i="15"/>
  <c r="L97" i="15"/>
  <c r="BJ101" i="14"/>
  <c r="BI101" i="14"/>
  <c r="BH101" i="14"/>
  <c r="BJ69" i="14"/>
  <c r="BI69" i="14"/>
  <c r="BH69" i="14"/>
  <c r="BL67" i="14"/>
  <c r="BK67" i="14"/>
  <c r="BJ67" i="14"/>
  <c r="BI67" i="14"/>
  <c r="BH67" i="14"/>
  <c r="BO17" i="14"/>
  <c r="BK13" i="13"/>
  <c r="BJ13" i="13"/>
  <c r="BI13" i="13"/>
  <c r="BH13" i="13"/>
  <c r="BG13" i="13"/>
  <c r="BF13" i="13"/>
  <c r="BE13" i="13"/>
  <c r="BD13" i="13"/>
  <c r="BC13" i="13"/>
  <c r="BF88" i="14"/>
  <c r="BG88" i="14"/>
  <c r="BF56" i="14"/>
  <c r="BG56" i="14"/>
  <c r="K133" i="15"/>
  <c r="L133" i="15"/>
  <c r="K117" i="15"/>
  <c r="L117" i="15"/>
  <c r="K101" i="15"/>
  <c r="L101" i="15"/>
  <c r="K85" i="15"/>
  <c r="L85" i="15"/>
  <c r="J12" i="15"/>
  <c r="BF109" i="14"/>
  <c r="BG109" i="14"/>
  <c r="BF77" i="14"/>
  <c r="BG77" i="14"/>
  <c r="BF36" i="14"/>
  <c r="BG36" i="14"/>
  <c r="BF28" i="14"/>
  <c r="BG28" i="14"/>
  <c r="AO32" i="13"/>
  <c r="AN32" i="13"/>
  <c r="AM32" i="13"/>
  <c r="AL32" i="13"/>
  <c r="AI32" i="13"/>
  <c r="L112" i="15"/>
  <c r="L32" i="15"/>
  <c r="K88" i="15"/>
  <c r="K24" i="15"/>
  <c r="G132" i="15"/>
  <c r="K132" i="15"/>
  <c r="L132" i="15"/>
  <c r="G116" i="15"/>
  <c r="K116" i="15"/>
  <c r="L116" i="15"/>
  <c r="G100" i="15"/>
  <c r="K100" i="15"/>
  <c r="L100" i="15"/>
  <c r="BF96" i="14"/>
  <c r="BG96" i="14"/>
  <c r="BF64" i="14"/>
  <c r="BG64" i="14"/>
  <c r="K137" i="15"/>
  <c r="L137" i="15"/>
  <c r="K121" i="15"/>
  <c r="L121" i="15"/>
  <c r="K105" i="15"/>
  <c r="L105" i="15"/>
  <c r="K89" i="15"/>
  <c r="L89" i="15"/>
  <c r="BF85" i="14"/>
  <c r="BG85" i="14"/>
  <c r="BF53" i="14"/>
  <c r="BG53" i="14"/>
  <c r="BF12" i="14"/>
  <c r="BG12" i="14"/>
  <c r="BF104" i="14"/>
  <c r="BG104" i="14"/>
  <c r="BF72" i="14"/>
  <c r="BG72" i="14"/>
  <c r="F138" i="15"/>
  <c r="F130" i="15"/>
  <c r="F122" i="15"/>
  <c r="F114" i="15"/>
  <c r="F106" i="15"/>
  <c r="F98" i="15"/>
  <c r="F90" i="15"/>
  <c r="I76" i="15"/>
  <c r="BO107" i="14"/>
  <c r="BN107" i="14"/>
  <c r="BM107" i="14"/>
  <c r="BL107" i="14"/>
  <c r="BK107" i="14"/>
  <c r="BJ107" i="14"/>
  <c r="BI107" i="14"/>
  <c r="BH107" i="14"/>
  <c r="BL100" i="14"/>
  <c r="BK100" i="14"/>
  <c r="BJ100" i="14"/>
  <c r="BI100" i="14"/>
  <c r="BH100" i="14"/>
  <c r="BO99" i="14"/>
  <c r="BN99" i="14"/>
  <c r="BM99" i="14"/>
  <c r="BL99" i="14"/>
  <c r="BK99" i="14"/>
  <c r="BJ99" i="14"/>
  <c r="BI99" i="14"/>
  <c r="BH99" i="14"/>
  <c r="BN94" i="14"/>
  <c r="BM94" i="14"/>
  <c r="BL94" i="14"/>
  <c r="BK94" i="14"/>
  <c r="BJ94" i="14"/>
  <c r="BI94" i="14"/>
  <c r="BH94" i="14"/>
  <c r="BL92" i="14"/>
  <c r="BK92" i="14"/>
  <c r="BJ92" i="14"/>
  <c r="BI92" i="14"/>
  <c r="BH92" i="14"/>
  <c r="BO83" i="14"/>
  <c r="BN83" i="14"/>
  <c r="BM83" i="14"/>
  <c r="BL83" i="14"/>
  <c r="BK83" i="14"/>
  <c r="BJ83" i="14"/>
  <c r="BI83" i="14"/>
  <c r="BH83" i="14"/>
  <c r="BO75" i="14"/>
  <c r="BN75" i="14"/>
  <c r="BM75" i="14"/>
  <c r="BL75" i="14"/>
  <c r="BK75" i="14"/>
  <c r="BJ75" i="14"/>
  <c r="BI75" i="14"/>
  <c r="BH75" i="14"/>
  <c r="BM73" i="14"/>
  <c r="BL73" i="14"/>
  <c r="BK73" i="14"/>
  <c r="BJ73" i="14"/>
  <c r="BI73" i="14"/>
  <c r="BH73" i="14"/>
  <c r="BO67" i="14"/>
  <c r="BN67" i="14"/>
  <c r="BM67" i="14"/>
  <c r="BN62" i="14"/>
  <c r="BM62" i="14"/>
  <c r="BL62" i="14"/>
  <c r="BK62" i="14"/>
  <c r="BJ62" i="14"/>
  <c r="BI62" i="14"/>
  <c r="BH62" i="14"/>
  <c r="BL60" i="14"/>
  <c r="BK60" i="14"/>
  <c r="BJ60" i="14"/>
  <c r="BI60" i="14"/>
  <c r="BH60" i="14"/>
  <c r="BL52" i="14"/>
  <c r="BK52" i="14"/>
  <c r="BJ52" i="14"/>
  <c r="BI52" i="14"/>
  <c r="BH52" i="14"/>
  <c r="BO51" i="14"/>
  <c r="BN51" i="14"/>
  <c r="BM51" i="14"/>
  <c r="BL51" i="14"/>
  <c r="BK51" i="14"/>
  <c r="BJ51" i="14"/>
  <c r="BI51" i="14"/>
  <c r="BH51" i="14"/>
  <c r="BJ50" i="14"/>
  <c r="BI50" i="14"/>
  <c r="BH50" i="14"/>
  <c r="BO42" i="14"/>
  <c r="BN42" i="14"/>
  <c r="BM42" i="14"/>
  <c r="BL42" i="14"/>
  <c r="BK42" i="14"/>
  <c r="BJ42" i="14"/>
  <c r="BI42" i="14"/>
  <c r="BH42" i="14"/>
  <c r="BK38" i="14"/>
  <c r="BJ38" i="14"/>
  <c r="BI38" i="14"/>
  <c r="BH38" i="14"/>
  <c r="BO34" i="14"/>
  <c r="BN34" i="14"/>
  <c r="BM34" i="14"/>
  <c r="BL34" i="14"/>
  <c r="BK34" i="14"/>
  <c r="BJ34" i="14"/>
  <c r="BI34" i="14"/>
  <c r="BH34" i="14"/>
  <c r="BN17" i="14"/>
  <c r="BM17" i="14"/>
  <c r="BL17" i="14"/>
  <c r="BK17" i="14"/>
  <c r="BJ17" i="14"/>
  <c r="BI17" i="14"/>
  <c r="BH17" i="14"/>
  <c r="G100" i="14"/>
  <c r="AE100" i="14"/>
  <c r="AZ100" i="14"/>
  <c r="K95" i="14"/>
  <c r="G84" i="14"/>
  <c r="AE84" i="14"/>
  <c r="AZ84" i="14"/>
  <c r="J37" i="14"/>
  <c r="I138" i="15"/>
  <c r="I130" i="15"/>
  <c r="I122" i="15"/>
  <c r="I114" i="15"/>
  <c r="I106" i="15"/>
  <c r="I98" i="15"/>
  <c r="I90" i="15"/>
  <c r="J138" i="15"/>
  <c r="J130" i="15"/>
  <c r="J122" i="15"/>
  <c r="J114" i="15"/>
  <c r="J106" i="15"/>
  <c r="J98" i="15"/>
  <c r="J90" i="15"/>
  <c r="BP107" i="14"/>
  <c r="BP99" i="14"/>
  <c r="BO94" i="14"/>
  <c r="BM92" i="14"/>
  <c r="BP91" i="14"/>
  <c r="BO91" i="14"/>
  <c r="BN91" i="14"/>
  <c r="BM91" i="14"/>
  <c r="BL91" i="14"/>
  <c r="BK91" i="14"/>
  <c r="BJ91" i="14"/>
  <c r="BI91" i="14"/>
  <c r="BH91" i="14"/>
  <c r="BK90" i="14"/>
  <c r="BJ90" i="14"/>
  <c r="BI90" i="14"/>
  <c r="BH90" i="14"/>
  <c r="BM84" i="14"/>
  <c r="BL84" i="14"/>
  <c r="BK84" i="14"/>
  <c r="BJ84" i="14"/>
  <c r="BI84" i="14"/>
  <c r="BH84" i="14"/>
  <c r="BP83" i="14"/>
  <c r="BM76" i="14"/>
  <c r="BL76" i="14"/>
  <c r="BK76" i="14"/>
  <c r="BJ76" i="14"/>
  <c r="BI76" i="14"/>
  <c r="BH76" i="14"/>
  <c r="BP75" i="14"/>
  <c r="BN73" i="14"/>
  <c r="BM68" i="14"/>
  <c r="BL68" i="14"/>
  <c r="BK68" i="14"/>
  <c r="BJ68" i="14"/>
  <c r="BI68" i="14"/>
  <c r="BH68" i="14"/>
  <c r="BP67" i="14"/>
  <c r="BO62" i="14"/>
  <c r="BM60" i="14"/>
  <c r="BP59" i="14"/>
  <c r="BO59" i="14"/>
  <c r="BN59" i="14"/>
  <c r="BM59" i="14"/>
  <c r="BL59" i="14"/>
  <c r="BK59" i="14"/>
  <c r="BJ59" i="14"/>
  <c r="BI59" i="14"/>
  <c r="BH59" i="14"/>
  <c r="BK58" i="14"/>
  <c r="BJ58" i="14"/>
  <c r="BI58" i="14"/>
  <c r="BH58" i="14"/>
  <c r="BP51" i="14"/>
  <c r="BK50" i="14"/>
  <c r="BO46" i="14"/>
  <c r="BN46" i="14"/>
  <c r="BM46" i="14"/>
  <c r="BL46" i="14"/>
  <c r="BK46" i="14"/>
  <c r="BJ46" i="14"/>
  <c r="BI46" i="14"/>
  <c r="BH46" i="14"/>
  <c r="BM32" i="14"/>
  <c r="BL32" i="14"/>
  <c r="BK32" i="14"/>
  <c r="BJ32" i="14"/>
  <c r="BI32" i="14"/>
  <c r="BH32" i="14"/>
  <c r="BK30" i="14"/>
  <c r="BJ30" i="14"/>
  <c r="BI30" i="14"/>
  <c r="BH30" i="14"/>
  <c r="BO26" i="14"/>
  <c r="BN26" i="14"/>
  <c r="BM26" i="14"/>
  <c r="BL26" i="14"/>
  <c r="BK26" i="14"/>
  <c r="BJ26" i="14"/>
  <c r="BI26" i="14"/>
  <c r="BH26" i="14"/>
  <c r="BP18" i="14"/>
  <c r="BO18" i="14"/>
  <c r="BN18" i="14"/>
  <c r="BM18" i="14"/>
  <c r="BL18" i="14"/>
  <c r="BK18" i="14"/>
  <c r="BJ18" i="14"/>
  <c r="BI18" i="14"/>
  <c r="BH18" i="14"/>
  <c r="AE99" i="14"/>
  <c r="AZ99" i="14"/>
  <c r="G99" i="14"/>
  <c r="AE83" i="14"/>
  <c r="AZ83" i="14"/>
  <c r="G83" i="14"/>
  <c r="AY79" i="14"/>
  <c r="AX79" i="14"/>
  <c r="AW79" i="14"/>
  <c r="AV79" i="14"/>
  <c r="AU79" i="14"/>
  <c r="AT79" i="14"/>
  <c r="AS79" i="14"/>
  <c r="AR79" i="14"/>
  <c r="AQ79" i="14"/>
  <c r="AX67" i="14"/>
  <c r="AY59" i="14"/>
  <c r="AX59" i="14"/>
  <c r="AW59" i="14"/>
  <c r="AV59" i="14"/>
  <c r="AU59" i="14"/>
  <c r="AT59" i="14"/>
  <c r="AS59" i="14"/>
  <c r="AR59" i="14"/>
  <c r="AQ59" i="14"/>
  <c r="F136" i="15"/>
  <c r="F128" i="15"/>
  <c r="F120" i="15"/>
  <c r="F112" i="15"/>
  <c r="F104" i="15"/>
  <c r="F96" i="15"/>
  <c r="F88" i="15"/>
  <c r="BO105" i="14"/>
  <c r="BN105" i="14"/>
  <c r="BM105" i="14"/>
  <c r="BL105" i="14"/>
  <c r="BK105" i="14"/>
  <c r="BJ105" i="14"/>
  <c r="BI105" i="14"/>
  <c r="BH105" i="14"/>
  <c r="BP102" i="14"/>
  <c r="BO102" i="14"/>
  <c r="BN102" i="14"/>
  <c r="BM102" i="14"/>
  <c r="BL102" i="14"/>
  <c r="BK102" i="14"/>
  <c r="BJ102" i="14"/>
  <c r="BI102" i="14"/>
  <c r="BH102" i="14"/>
  <c r="BO97" i="14"/>
  <c r="BN97" i="14"/>
  <c r="BM97" i="14"/>
  <c r="BL97" i="14"/>
  <c r="BK97" i="14"/>
  <c r="BJ97" i="14"/>
  <c r="BI97" i="14"/>
  <c r="BH97" i="14"/>
  <c r="BP94" i="14"/>
  <c r="BL90" i="14"/>
  <c r="BO89" i="14"/>
  <c r="BN89" i="14"/>
  <c r="BM89" i="14"/>
  <c r="BL89" i="14"/>
  <c r="BK89" i="14"/>
  <c r="BJ89" i="14"/>
  <c r="BI89" i="14"/>
  <c r="BH89" i="14"/>
  <c r="BP86" i="14"/>
  <c r="BO86" i="14"/>
  <c r="BN86" i="14"/>
  <c r="BM86" i="14"/>
  <c r="BL86" i="14"/>
  <c r="BK86" i="14"/>
  <c r="BJ86" i="14"/>
  <c r="BI86" i="14"/>
  <c r="BH86" i="14"/>
  <c r="BO81" i="14"/>
  <c r="BN81" i="14"/>
  <c r="BM81" i="14"/>
  <c r="BL81" i="14"/>
  <c r="BK81" i="14"/>
  <c r="BJ81" i="14"/>
  <c r="BI81" i="14"/>
  <c r="BH81" i="14"/>
  <c r="BP78" i="14"/>
  <c r="BO78" i="14"/>
  <c r="BN78" i="14"/>
  <c r="BM78" i="14"/>
  <c r="BL78" i="14"/>
  <c r="BK78" i="14"/>
  <c r="BJ78" i="14"/>
  <c r="BI78" i="14"/>
  <c r="BH78" i="14"/>
  <c r="BL74" i="14"/>
  <c r="BK74" i="14"/>
  <c r="BJ74" i="14"/>
  <c r="BI74" i="14"/>
  <c r="BH74" i="14"/>
  <c r="BO73" i="14"/>
  <c r="BP70" i="14"/>
  <c r="BO70" i="14"/>
  <c r="BN70" i="14"/>
  <c r="BM70" i="14"/>
  <c r="BL70" i="14"/>
  <c r="BK70" i="14"/>
  <c r="BJ70" i="14"/>
  <c r="BI70" i="14"/>
  <c r="BH70" i="14"/>
  <c r="BO65" i="14"/>
  <c r="BN65" i="14"/>
  <c r="BM65" i="14"/>
  <c r="BL65" i="14"/>
  <c r="BK65" i="14"/>
  <c r="BJ65" i="14"/>
  <c r="BI65" i="14"/>
  <c r="BH65" i="14"/>
  <c r="BP62" i="14"/>
  <c r="BL58" i="14"/>
  <c r="BO57" i="14"/>
  <c r="BN57" i="14"/>
  <c r="BM57" i="14"/>
  <c r="BL57" i="14"/>
  <c r="BK57" i="14"/>
  <c r="BJ57" i="14"/>
  <c r="BI57" i="14"/>
  <c r="BH57" i="14"/>
  <c r="BP54" i="14"/>
  <c r="BO54" i="14"/>
  <c r="BN54" i="14"/>
  <c r="BM54" i="14"/>
  <c r="BL54" i="14"/>
  <c r="BK54" i="14"/>
  <c r="BJ54" i="14"/>
  <c r="BI54" i="14"/>
  <c r="BH54" i="14"/>
  <c r="BL50" i="14"/>
  <c r="BO49" i="14"/>
  <c r="BN49" i="14"/>
  <c r="BM49" i="14"/>
  <c r="BL49" i="14"/>
  <c r="BK49" i="14"/>
  <c r="BJ49" i="14"/>
  <c r="BI49" i="14"/>
  <c r="BH49" i="14"/>
  <c r="BP46" i="14"/>
  <c r="BL45" i="14"/>
  <c r="BK45" i="14"/>
  <c r="BJ45" i="14"/>
  <c r="BI45" i="14"/>
  <c r="BH45" i="14"/>
  <c r="BP39" i="14"/>
  <c r="BO39" i="14"/>
  <c r="BN39" i="14"/>
  <c r="BM39" i="14"/>
  <c r="BL39" i="14"/>
  <c r="BK39" i="14"/>
  <c r="BJ39" i="14"/>
  <c r="BI39" i="14"/>
  <c r="BH39" i="14"/>
  <c r="BM24" i="14"/>
  <c r="BL24" i="14"/>
  <c r="BK24" i="14"/>
  <c r="BJ24" i="14"/>
  <c r="BI24" i="14"/>
  <c r="BH24" i="14"/>
  <c r="BP17" i="14"/>
  <c r="G98" i="14"/>
  <c r="AE98" i="14"/>
  <c r="AZ98" i="14"/>
  <c r="G94" i="14"/>
  <c r="AE94" i="14"/>
  <c r="AZ94" i="14"/>
  <c r="G82" i="14"/>
  <c r="AE82" i="14"/>
  <c r="AZ82" i="14"/>
  <c r="G78" i="14"/>
  <c r="AZ78" i="14"/>
  <c r="AE78" i="14"/>
  <c r="BN95" i="14"/>
  <c r="BM95" i="14"/>
  <c r="BL95" i="14"/>
  <c r="BK95" i="14"/>
  <c r="BJ95" i="14"/>
  <c r="BI95" i="14"/>
  <c r="BH95" i="14"/>
  <c r="BP31" i="14"/>
  <c r="BO31" i="14"/>
  <c r="BN31" i="14"/>
  <c r="BM31" i="14"/>
  <c r="BL31" i="14"/>
  <c r="BK31" i="14"/>
  <c r="BJ31" i="14"/>
  <c r="BI31" i="14"/>
  <c r="BH31" i="14"/>
  <c r="BF15" i="14"/>
  <c r="BG15" i="14"/>
  <c r="G93" i="14"/>
  <c r="AE93" i="14"/>
  <c r="AZ93" i="14"/>
  <c r="J77" i="14"/>
  <c r="BN106" i="14"/>
  <c r="BM106" i="14"/>
  <c r="BL106" i="14"/>
  <c r="BK106" i="14"/>
  <c r="BJ106" i="14"/>
  <c r="BI106" i="14"/>
  <c r="BH106" i="14"/>
  <c r="BN98" i="14"/>
  <c r="BM98" i="14"/>
  <c r="BL98" i="14"/>
  <c r="BK98" i="14"/>
  <c r="BJ98" i="14"/>
  <c r="BI98" i="14"/>
  <c r="BH98" i="14"/>
  <c r="BO95" i="14"/>
  <c r="BN82" i="14"/>
  <c r="BM82" i="14"/>
  <c r="BL82" i="14"/>
  <c r="BK82" i="14"/>
  <c r="BJ82" i="14"/>
  <c r="BI82" i="14"/>
  <c r="BH82" i="14"/>
  <c r="BN74" i="14"/>
  <c r="BM74" i="14"/>
  <c r="BO71" i="14"/>
  <c r="BN71" i="14"/>
  <c r="BM71" i="14"/>
  <c r="BL71" i="14"/>
  <c r="BK71" i="14"/>
  <c r="BJ71" i="14"/>
  <c r="BI71" i="14"/>
  <c r="BH71" i="14"/>
  <c r="BN66" i="14"/>
  <c r="BM66" i="14"/>
  <c r="BL66" i="14"/>
  <c r="BK66" i="14"/>
  <c r="BJ66" i="14"/>
  <c r="BI66" i="14"/>
  <c r="BH66" i="14"/>
  <c r="BO63" i="14"/>
  <c r="BN63" i="14"/>
  <c r="BM63" i="14"/>
  <c r="BL63" i="14"/>
  <c r="BK63" i="14"/>
  <c r="BJ63" i="14"/>
  <c r="BI63" i="14"/>
  <c r="BH63" i="14"/>
  <c r="BN37" i="14"/>
  <c r="BM37" i="14"/>
  <c r="BL37" i="14"/>
  <c r="BK37" i="14"/>
  <c r="BJ37" i="14"/>
  <c r="BI37" i="14"/>
  <c r="BH37" i="14"/>
  <c r="BP23" i="14"/>
  <c r="BO23" i="14"/>
  <c r="BN23" i="14"/>
  <c r="BM23" i="14"/>
  <c r="BL23" i="14"/>
  <c r="BK23" i="14"/>
  <c r="BJ23" i="14"/>
  <c r="BI23" i="14"/>
  <c r="BH23" i="14"/>
  <c r="BO21" i="14"/>
  <c r="BN21" i="14"/>
  <c r="BM21" i="14"/>
  <c r="BL21" i="14"/>
  <c r="BK21" i="14"/>
  <c r="BJ21" i="14"/>
  <c r="BI21" i="14"/>
  <c r="BH21" i="14"/>
  <c r="BM13" i="14"/>
  <c r="G92" i="14"/>
  <c r="AE92" i="14"/>
  <c r="AZ92" i="14"/>
  <c r="K87" i="14"/>
  <c r="K139" i="14"/>
  <c r="K109" i="14"/>
  <c r="I142" i="15"/>
  <c r="I134" i="15"/>
  <c r="I126" i="15"/>
  <c r="I118" i="15"/>
  <c r="I110" i="15"/>
  <c r="I102" i="15"/>
  <c r="I94" i="15"/>
  <c r="I86" i="15"/>
  <c r="I79" i="15"/>
  <c r="I55" i="15"/>
  <c r="I47" i="15"/>
  <c r="I39" i="15"/>
  <c r="J142" i="15"/>
  <c r="J134" i="15"/>
  <c r="J126" i="15"/>
  <c r="J118" i="15"/>
  <c r="J110" i="15"/>
  <c r="J102" i="15"/>
  <c r="J94" i="15"/>
  <c r="J86" i="15"/>
  <c r="J79" i="15"/>
  <c r="J55" i="15"/>
  <c r="J47" i="15"/>
  <c r="J39" i="15"/>
  <c r="BP103" i="14"/>
  <c r="BO103" i="14"/>
  <c r="BN103" i="14"/>
  <c r="BM103" i="14"/>
  <c r="BL103" i="14"/>
  <c r="BK103" i="14"/>
  <c r="BJ103" i="14"/>
  <c r="BI103" i="14"/>
  <c r="BH103" i="14"/>
  <c r="BP95" i="14"/>
  <c r="BP87" i="14"/>
  <c r="BO87" i="14"/>
  <c r="BN87" i="14"/>
  <c r="BM87" i="14"/>
  <c r="BL87" i="14"/>
  <c r="BK87" i="14"/>
  <c r="BJ87" i="14"/>
  <c r="BI87" i="14"/>
  <c r="BH87" i="14"/>
  <c r="BP79" i="14"/>
  <c r="BO79" i="14"/>
  <c r="BN79" i="14"/>
  <c r="BM79" i="14"/>
  <c r="BL79" i="14"/>
  <c r="BK79" i="14"/>
  <c r="BJ79" i="14"/>
  <c r="BI79" i="14"/>
  <c r="BH79" i="14"/>
  <c r="BP71" i="14"/>
  <c r="BP63" i="14"/>
  <c r="BP55" i="14"/>
  <c r="BO55" i="14"/>
  <c r="BN55" i="14"/>
  <c r="BM55" i="14"/>
  <c r="BL55" i="14"/>
  <c r="BK55" i="14"/>
  <c r="BJ55" i="14"/>
  <c r="BI55" i="14"/>
  <c r="BH55" i="14"/>
  <c r="BP47" i="14"/>
  <c r="BO47" i="14"/>
  <c r="BN47" i="14"/>
  <c r="BM47" i="14"/>
  <c r="BL47" i="14"/>
  <c r="BK47" i="14"/>
  <c r="BJ47" i="14"/>
  <c r="BI47" i="14"/>
  <c r="BH47" i="14"/>
  <c r="BM40" i="14"/>
  <c r="BL40" i="14"/>
  <c r="BK40" i="14"/>
  <c r="BJ40" i="14"/>
  <c r="BI40" i="14"/>
  <c r="BH40" i="14"/>
  <c r="BP35" i="14"/>
  <c r="BO35" i="14"/>
  <c r="BN35" i="14"/>
  <c r="BM35" i="14"/>
  <c r="BL35" i="14"/>
  <c r="BK35" i="14"/>
  <c r="BJ35" i="14"/>
  <c r="BI35" i="14"/>
  <c r="BH35" i="14"/>
  <c r="BN29" i="14"/>
  <c r="BM29" i="14"/>
  <c r="BL29" i="14"/>
  <c r="BK29" i="14"/>
  <c r="BJ29" i="14"/>
  <c r="BI29" i="14"/>
  <c r="BH29" i="14"/>
  <c r="AE91" i="14"/>
  <c r="AZ91" i="14"/>
  <c r="G91" i="14"/>
  <c r="AX57" i="14"/>
  <c r="AY43" i="14"/>
  <c r="AX43" i="14"/>
  <c r="AW43" i="14"/>
  <c r="AV43" i="14"/>
  <c r="AU43" i="14"/>
  <c r="AT43" i="14"/>
  <c r="AS43" i="14"/>
  <c r="AR43" i="14"/>
  <c r="AQ43" i="14"/>
  <c r="K131" i="14"/>
  <c r="BP41" i="14"/>
  <c r="BO41" i="14"/>
  <c r="BN41" i="14"/>
  <c r="BM41" i="14"/>
  <c r="BL41" i="14"/>
  <c r="BK41" i="14"/>
  <c r="BJ41" i="14"/>
  <c r="BI41" i="14"/>
  <c r="BH41" i="14"/>
  <c r="BP27" i="14"/>
  <c r="BO27" i="14"/>
  <c r="BN27" i="14"/>
  <c r="BM27" i="14"/>
  <c r="BL27" i="14"/>
  <c r="BK27" i="14"/>
  <c r="BJ27" i="14"/>
  <c r="BI27" i="14"/>
  <c r="BH27" i="14"/>
  <c r="BK16" i="14"/>
  <c r="BJ16" i="14"/>
  <c r="BI16" i="14"/>
  <c r="BH16" i="14"/>
  <c r="G102" i="14"/>
  <c r="AE102" i="14"/>
  <c r="AZ102" i="14"/>
  <c r="G90" i="14"/>
  <c r="AE90" i="14"/>
  <c r="AZ90" i="14"/>
  <c r="G86" i="14"/>
  <c r="AE86" i="14"/>
  <c r="AZ86" i="14"/>
  <c r="AZ80" i="14"/>
  <c r="G80" i="14"/>
  <c r="AE80" i="14"/>
  <c r="J61" i="14"/>
  <c r="J53" i="14"/>
  <c r="K123" i="14"/>
  <c r="BM44" i="14"/>
  <c r="BL44" i="14"/>
  <c r="BK44" i="14"/>
  <c r="BJ44" i="14"/>
  <c r="BI44" i="14"/>
  <c r="BH44" i="14"/>
  <c r="BP43" i="14"/>
  <c r="BO43" i="14"/>
  <c r="BN43" i="14"/>
  <c r="BM43" i="14"/>
  <c r="BL43" i="14"/>
  <c r="BK43" i="14"/>
  <c r="BJ43" i="14"/>
  <c r="BI43" i="14"/>
  <c r="BH43" i="14"/>
  <c r="K96" i="14"/>
  <c r="G101" i="14"/>
  <c r="AE101" i="14"/>
  <c r="AZ101" i="14"/>
  <c r="G85" i="14"/>
  <c r="AE85" i="14"/>
  <c r="AZ85" i="14"/>
  <c r="AX75" i="14"/>
  <c r="AW27" i="14"/>
  <c r="AY27" i="14"/>
  <c r="AX27" i="14"/>
  <c r="AV27" i="14"/>
  <c r="AU27" i="14"/>
  <c r="AT27" i="14"/>
  <c r="AS27" i="14"/>
  <c r="AR27" i="14"/>
  <c r="AQ27" i="14"/>
  <c r="K115" i="14"/>
  <c r="BO38" i="14"/>
  <c r="BN38" i="14"/>
  <c r="BM38" i="14"/>
  <c r="BL38" i="14"/>
  <c r="BN33" i="14"/>
  <c r="BM33" i="14"/>
  <c r="BL33" i="14"/>
  <c r="BK33" i="14"/>
  <c r="BJ33" i="14"/>
  <c r="BI33" i="14"/>
  <c r="BH33" i="14"/>
  <c r="BO30" i="14"/>
  <c r="BN30" i="14"/>
  <c r="BM30" i="14"/>
  <c r="BL30" i="14"/>
  <c r="BO22" i="14"/>
  <c r="BN22" i="14"/>
  <c r="BM22" i="14"/>
  <c r="BL22" i="14"/>
  <c r="BK22" i="14"/>
  <c r="BJ22" i="14"/>
  <c r="BI22" i="14"/>
  <c r="BH22" i="14"/>
  <c r="BO16" i="14"/>
  <c r="BN16" i="14"/>
  <c r="BM16" i="14"/>
  <c r="BL16" i="14"/>
  <c r="AB16" i="14"/>
  <c r="AB17" i="14"/>
  <c r="T16" i="14"/>
  <c r="T17" i="14"/>
  <c r="AE96" i="14"/>
  <c r="AE88" i="14"/>
  <c r="AZ76" i="14"/>
  <c r="G76" i="14"/>
  <c r="G72" i="14"/>
  <c r="AZ72" i="14"/>
  <c r="AZ68" i="14"/>
  <c r="G68" i="14"/>
  <c r="G64" i="14"/>
  <c r="AZ64" i="14"/>
  <c r="AZ63" i="14"/>
  <c r="G58" i="14"/>
  <c r="AZ58" i="14"/>
  <c r="G57" i="14"/>
  <c r="G56" i="14"/>
  <c r="AE56" i="14"/>
  <c r="AZ56" i="14"/>
  <c r="G55" i="14"/>
  <c r="AZ52" i="14"/>
  <c r="G52" i="14"/>
  <c r="G51" i="14"/>
  <c r="AE51" i="14"/>
  <c r="AE45" i="14"/>
  <c r="AZ45" i="14"/>
  <c r="AZ28" i="14"/>
  <c r="P35" i="4"/>
  <c r="S35" i="4"/>
  <c r="U35" i="4"/>
  <c r="G35" i="4"/>
  <c r="I35" i="4"/>
  <c r="P27" i="4"/>
  <c r="G27" i="4"/>
  <c r="I27" i="4"/>
  <c r="BJ13" i="14"/>
  <c r="BI13" i="14"/>
  <c r="BH13" i="14"/>
  <c r="J45" i="14"/>
  <c r="AW75" i="14"/>
  <c r="AV75" i="14"/>
  <c r="AU75" i="14"/>
  <c r="AT75" i="14"/>
  <c r="AS75" i="14"/>
  <c r="AR75" i="14"/>
  <c r="AQ75" i="14"/>
  <c r="AY75" i="14"/>
  <c r="AY71" i="14"/>
  <c r="AX71" i="14"/>
  <c r="AW71" i="14"/>
  <c r="AV71" i="14"/>
  <c r="AU71" i="14"/>
  <c r="AT71" i="14"/>
  <c r="AS71" i="14"/>
  <c r="AR71" i="14"/>
  <c r="AQ71" i="14"/>
  <c r="AW67" i="14"/>
  <c r="AV67" i="14"/>
  <c r="AU67" i="14"/>
  <c r="AT67" i="14"/>
  <c r="AS67" i="14"/>
  <c r="AR67" i="14"/>
  <c r="AQ67" i="14"/>
  <c r="AY67" i="14"/>
  <c r="G63" i="14"/>
  <c r="AZ60" i="14"/>
  <c r="G60" i="14"/>
  <c r="G59" i="14"/>
  <c r="AE59" i="14"/>
  <c r="AE53" i="14"/>
  <c r="AZ53" i="14"/>
  <c r="BP33" i="14"/>
  <c r="BO33" i="14"/>
  <c r="BP25" i="14"/>
  <c r="BO25" i="14"/>
  <c r="BN25" i="14"/>
  <c r="BM25" i="14"/>
  <c r="BL25" i="14"/>
  <c r="BK25" i="14"/>
  <c r="BJ25" i="14"/>
  <c r="BI25" i="14"/>
  <c r="BH25" i="14"/>
  <c r="BP19" i="14"/>
  <c r="BO19" i="14"/>
  <c r="BN19" i="14"/>
  <c r="BM19" i="14"/>
  <c r="BL19" i="14"/>
  <c r="BK19" i="14"/>
  <c r="BJ19" i="14"/>
  <c r="BI19" i="14"/>
  <c r="BH19" i="14"/>
  <c r="Z16" i="14"/>
  <c r="Z17" i="14"/>
  <c r="BK14" i="14"/>
  <c r="BJ14" i="14"/>
  <c r="BI14" i="14"/>
  <c r="BH14" i="14"/>
  <c r="BK13" i="14"/>
  <c r="AZ95" i="14"/>
  <c r="AZ87" i="14"/>
  <c r="AZ77" i="14"/>
  <c r="AE61" i="14"/>
  <c r="AZ61" i="14"/>
  <c r="BP2" i="14"/>
  <c r="BO2" i="14"/>
  <c r="BN2" i="14"/>
  <c r="BM2" i="14"/>
  <c r="BL2" i="14"/>
  <c r="BK2" i="14"/>
  <c r="BJ2" i="14"/>
  <c r="BI2" i="14"/>
  <c r="BH2" i="14"/>
  <c r="G33" i="4"/>
  <c r="I33" i="4"/>
  <c r="P33" i="4"/>
  <c r="G25" i="4"/>
  <c r="I25" i="4"/>
  <c r="P25" i="4"/>
  <c r="Y16" i="14"/>
  <c r="Y17" i="14"/>
  <c r="BL14" i="14"/>
  <c r="BL13" i="14"/>
  <c r="BO11" i="14"/>
  <c r="BN11" i="14"/>
  <c r="BM11" i="14"/>
  <c r="BL11" i="14"/>
  <c r="BK11" i="14"/>
  <c r="BJ11" i="14"/>
  <c r="BI11" i="14"/>
  <c r="BH11" i="14"/>
  <c r="AX139" i="14"/>
  <c r="AW139" i="14"/>
  <c r="AV139" i="14"/>
  <c r="AU139" i="14"/>
  <c r="AT139" i="14"/>
  <c r="AS139" i="14"/>
  <c r="AR139" i="14"/>
  <c r="AQ139" i="14"/>
  <c r="AX137" i="14"/>
  <c r="AW137" i="14"/>
  <c r="AV137" i="14"/>
  <c r="AU137" i="14"/>
  <c r="AT137" i="14"/>
  <c r="AS137" i="14"/>
  <c r="AR137" i="14"/>
  <c r="AQ137" i="14"/>
  <c r="AX134" i="14"/>
  <c r="AW134" i="14"/>
  <c r="AV134" i="14"/>
  <c r="AU134" i="14"/>
  <c r="AT134" i="14"/>
  <c r="AS134" i="14"/>
  <c r="AR134" i="14"/>
  <c r="AQ134" i="14"/>
  <c r="AX131" i="14"/>
  <c r="AW131" i="14"/>
  <c r="AV131" i="14"/>
  <c r="AU131" i="14"/>
  <c r="AT131" i="14"/>
  <c r="AS131" i="14"/>
  <c r="AR131" i="14"/>
  <c r="AQ131" i="14"/>
  <c r="AX127" i="14"/>
  <c r="AW127" i="14"/>
  <c r="AV127" i="14"/>
  <c r="AU127" i="14"/>
  <c r="AT127" i="14"/>
  <c r="AS127" i="14"/>
  <c r="AR127" i="14"/>
  <c r="AQ127" i="14"/>
  <c r="AX126" i="14"/>
  <c r="AW126" i="14"/>
  <c r="AV126" i="14"/>
  <c r="AU126" i="14"/>
  <c r="AT126" i="14"/>
  <c r="AS126" i="14"/>
  <c r="AR126" i="14"/>
  <c r="AQ126" i="14"/>
  <c r="AX124" i="14"/>
  <c r="AW124" i="14"/>
  <c r="AV124" i="14"/>
  <c r="AU124" i="14"/>
  <c r="AT124" i="14"/>
  <c r="AS124" i="14"/>
  <c r="AR124" i="14"/>
  <c r="AQ124" i="14"/>
  <c r="AX119" i="14"/>
  <c r="AW119" i="14"/>
  <c r="AV119" i="14"/>
  <c r="AU119" i="14"/>
  <c r="AT119" i="14"/>
  <c r="AS119" i="14"/>
  <c r="AR119" i="14"/>
  <c r="AQ119" i="14"/>
  <c r="AX117" i="14"/>
  <c r="AW117" i="14"/>
  <c r="AV117" i="14"/>
  <c r="AU117" i="14"/>
  <c r="AT117" i="14"/>
  <c r="AS117" i="14"/>
  <c r="AR117" i="14"/>
  <c r="AQ117" i="14"/>
  <c r="AX116" i="14"/>
  <c r="AW116" i="14"/>
  <c r="AV116" i="14"/>
  <c r="AU116" i="14"/>
  <c r="AT116" i="14"/>
  <c r="AS116" i="14"/>
  <c r="AR116" i="14"/>
  <c r="AQ116" i="14"/>
  <c r="AX113" i="14"/>
  <c r="AW113" i="14"/>
  <c r="AV113" i="14"/>
  <c r="AU113" i="14"/>
  <c r="AT113" i="14"/>
  <c r="AS113" i="14"/>
  <c r="AR113" i="14"/>
  <c r="AQ113" i="14"/>
  <c r="AX109" i="14"/>
  <c r="AW109" i="14"/>
  <c r="AV109" i="14"/>
  <c r="AU109" i="14"/>
  <c r="AT109" i="14"/>
  <c r="AS109" i="14"/>
  <c r="AR109" i="14"/>
  <c r="AQ109" i="14"/>
  <c r="AX107" i="14"/>
  <c r="AW107" i="14"/>
  <c r="AV107" i="14"/>
  <c r="AU107" i="14"/>
  <c r="AT107" i="14"/>
  <c r="AS107" i="14"/>
  <c r="AR107" i="14"/>
  <c r="AQ107" i="14"/>
  <c r="AX106" i="14"/>
  <c r="AW106" i="14"/>
  <c r="AV106" i="14"/>
  <c r="AU106" i="14"/>
  <c r="AT106" i="14"/>
  <c r="AS106" i="14"/>
  <c r="AR106" i="14"/>
  <c r="AQ106" i="14"/>
  <c r="AX103" i="14"/>
  <c r="AW103" i="14"/>
  <c r="AV103" i="14"/>
  <c r="AU103" i="14"/>
  <c r="AT103" i="14"/>
  <c r="AS103" i="14"/>
  <c r="AR103" i="14"/>
  <c r="AQ103" i="14"/>
  <c r="AE95" i="14"/>
  <c r="AE87" i="14"/>
  <c r="AY81" i="14"/>
  <c r="AX81" i="14"/>
  <c r="AW81" i="14"/>
  <c r="AV81" i="14"/>
  <c r="AU81" i="14"/>
  <c r="AT81" i="14"/>
  <c r="AS81" i="14"/>
  <c r="AR81" i="14"/>
  <c r="AQ81" i="14"/>
  <c r="AE77" i="14"/>
  <c r="AE26" i="14"/>
  <c r="AZ25" i="14"/>
  <c r="AZ23" i="14"/>
  <c r="P40" i="4"/>
  <c r="G40" i="4"/>
  <c r="I40" i="4"/>
  <c r="P32" i="4"/>
  <c r="S32" i="4"/>
  <c r="U32" i="4"/>
  <c r="G32" i="4"/>
  <c r="I32" i="4"/>
  <c r="P24" i="4"/>
  <c r="S24" i="4"/>
  <c r="U24" i="4"/>
  <c r="G24" i="4"/>
  <c r="I24" i="4"/>
  <c r="S19" i="14"/>
  <c r="AD16" i="14"/>
  <c r="AD17" i="14"/>
  <c r="X16" i="14"/>
  <c r="X17" i="14"/>
  <c r="BP11" i="14"/>
  <c r="AY140" i="14"/>
  <c r="AX140" i="14"/>
  <c r="AW140" i="14"/>
  <c r="AV140" i="14"/>
  <c r="AU140" i="14"/>
  <c r="AT140" i="14"/>
  <c r="AS140" i="14"/>
  <c r="AR140" i="14"/>
  <c r="AQ140" i="14"/>
  <c r="AY139" i="14"/>
  <c r="AY137" i="14"/>
  <c r="AY135" i="14"/>
  <c r="AX135" i="14"/>
  <c r="AW135" i="14"/>
  <c r="AV135" i="14"/>
  <c r="AU135" i="14"/>
  <c r="AT135" i="14"/>
  <c r="AS135" i="14"/>
  <c r="AR135" i="14"/>
  <c r="AQ135" i="14"/>
  <c r="AY134" i="14"/>
  <c r="AY133" i="14"/>
  <c r="AX133" i="14"/>
  <c r="AW133" i="14"/>
  <c r="AV133" i="14"/>
  <c r="AU133" i="14"/>
  <c r="AT133" i="14"/>
  <c r="AS133" i="14"/>
  <c r="AR133" i="14"/>
  <c r="AQ133" i="14"/>
  <c r="AY132" i="14"/>
  <c r="AX132" i="14"/>
  <c r="AW132" i="14"/>
  <c r="AV132" i="14"/>
  <c r="AU132" i="14"/>
  <c r="AT132" i="14"/>
  <c r="AS132" i="14"/>
  <c r="AR132" i="14"/>
  <c r="AQ132" i="14"/>
  <c r="AY131" i="14"/>
  <c r="AY129" i="14"/>
  <c r="AX129" i="14"/>
  <c r="AW129" i="14"/>
  <c r="AV129" i="14"/>
  <c r="AU129" i="14"/>
  <c r="AT129" i="14"/>
  <c r="AS129" i="14"/>
  <c r="AR129" i="14"/>
  <c r="AQ129" i="14"/>
  <c r="AY127" i="14"/>
  <c r="AY126" i="14"/>
  <c r="AY125" i="14"/>
  <c r="AX125" i="14"/>
  <c r="AW125" i="14"/>
  <c r="AV125" i="14"/>
  <c r="AU125" i="14"/>
  <c r="AT125" i="14"/>
  <c r="AS125" i="14"/>
  <c r="AR125" i="14"/>
  <c r="AQ125" i="14"/>
  <c r="AY124" i="14"/>
  <c r="AY123" i="14"/>
  <c r="AX123" i="14"/>
  <c r="AW123" i="14"/>
  <c r="AV123" i="14"/>
  <c r="AU123" i="14"/>
  <c r="AT123" i="14"/>
  <c r="AS123" i="14"/>
  <c r="AR123" i="14"/>
  <c r="AQ123" i="14"/>
  <c r="AY121" i="14"/>
  <c r="AX121" i="14"/>
  <c r="AW121" i="14"/>
  <c r="AV121" i="14"/>
  <c r="AU121" i="14"/>
  <c r="AT121" i="14"/>
  <c r="AS121" i="14"/>
  <c r="AR121" i="14"/>
  <c r="AQ121" i="14"/>
  <c r="AY119" i="14"/>
  <c r="AY118" i="14"/>
  <c r="AX118" i="14"/>
  <c r="AW118" i="14"/>
  <c r="AV118" i="14"/>
  <c r="AU118" i="14"/>
  <c r="AT118" i="14"/>
  <c r="AS118" i="14"/>
  <c r="AR118" i="14"/>
  <c r="AQ118" i="14"/>
  <c r="AY117" i="14"/>
  <c r="AY116" i="14"/>
  <c r="AY115" i="14"/>
  <c r="AX115" i="14"/>
  <c r="AW115" i="14"/>
  <c r="AV115" i="14"/>
  <c r="AU115" i="14"/>
  <c r="AT115" i="14"/>
  <c r="AS115" i="14"/>
  <c r="AR115" i="14"/>
  <c r="AQ115" i="14"/>
  <c r="AY113" i="14"/>
  <c r="AY111" i="14"/>
  <c r="AX111" i="14"/>
  <c r="AW111" i="14"/>
  <c r="AV111" i="14"/>
  <c r="AU111" i="14"/>
  <c r="AT111" i="14"/>
  <c r="AS111" i="14"/>
  <c r="AR111" i="14"/>
  <c r="AQ111" i="14"/>
  <c r="AY110" i="14"/>
  <c r="AX110" i="14"/>
  <c r="AW110" i="14"/>
  <c r="AV110" i="14"/>
  <c r="AU110" i="14"/>
  <c r="AT110" i="14"/>
  <c r="AS110" i="14"/>
  <c r="AR110" i="14"/>
  <c r="AQ110" i="14"/>
  <c r="AY109" i="14"/>
  <c r="AY108" i="14"/>
  <c r="AX108" i="14"/>
  <c r="AW108" i="14"/>
  <c r="AV108" i="14"/>
  <c r="AU108" i="14"/>
  <c r="AT108" i="14"/>
  <c r="AS108" i="14"/>
  <c r="AR108" i="14"/>
  <c r="AQ108" i="14"/>
  <c r="AY107" i="14"/>
  <c r="AY106" i="14"/>
  <c r="AY105" i="14"/>
  <c r="AX105" i="14"/>
  <c r="AW105" i="14"/>
  <c r="AV105" i="14"/>
  <c r="AU105" i="14"/>
  <c r="AT105" i="14"/>
  <c r="AS105" i="14"/>
  <c r="AR105" i="14"/>
  <c r="AQ105" i="14"/>
  <c r="AY103" i="14"/>
  <c r="AZ97" i="14"/>
  <c r="AZ89" i="14"/>
  <c r="G74" i="14"/>
  <c r="AZ74" i="14"/>
  <c r="G70" i="14"/>
  <c r="AZ70" i="14"/>
  <c r="G66" i="14"/>
  <c r="AZ66" i="14"/>
  <c r="AE34" i="14"/>
  <c r="AY33" i="14"/>
  <c r="AX33" i="14"/>
  <c r="AW33" i="14"/>
  <c r="AV33" i="14"/>
  <c r="AU33" i="14"/>
  <c r="AT33" i="14"/>
  <c r="AS33" i="14"/>
  <c r="AR33" i="14"/>
  <c r="AQ33" i="14"/>
  <c r="AY31" i="14"/>
  <c r="AX31" i="14"/>
  <c r="AW31" i="14"/>
  <c r="AV31" i="14"/>
  <c r="AU31" i="14"/>
  <c r="AT31" i="14"/>
  <c r="AS31" i="14"/>
  <c r="AR31" i="14"/>
  <c r="AQ31" i="14"/>
  <c r="AE28" i="14"/>
  <c r="G25" i="14"/>
  <c r="G24" i="14"/>
  <c r="AE24" i="14"/>
  <c r="G23" i="14"/>
  <c r="G21" i="14"/>
  <c r="P39" i="4"/>
  <c r="S39" i="4"/>
  <c r="U39" i="4"/>
  <c r="G39" i="4"/>
  <c r="I39" i="4"/>
  <c r="P31" i="4"/>
  <c r="S31" i="4"/>
  <c r="U31" i="4"/>
  <c r="G31" i="4"/>
  <c r="I31" i="4"/>
  <c r="P23" i="4"/>
  <c r="G23" i="4"/>
  <c r="I23" i="4"/>
  <c r="AE97" i="14"/>
  <c r="AX96" i="14"/>
  <c r="AW96" i="14"/>
  <c r="AV96" i="14"/>
  <c r="AU96" i="14"/>
  <c r="AT96" i="14"/>
  <c r="AS96" i="14"/>
  <c r="AR96" i="14"/>
  <c r="AQ96" i="14"/>
  <c r="AE89" i="14"/>
  <c r="AX88" i="14"/>
  <c r="AW88" i="14"/>
  <c r="AV88" i="14"/>
  <c r="AU88" i="14"/>
  <c r="AT88" i="14"/>
  <c r="AS88" i="14"/>
  <c r="AR88" i="14"/>
  <c r="AQ88" i="14"/>
  <c r="AZ73" i="14"/>
  <c r="AZ69" i="14"/>
  <c r="AZ65" i="14"/>
  <c r="AZ41" i="14"/>
  <c r="AZ39" i="14"/>
  <c r="AY35" i="14"/>
  <c r="AX35" i="14"/>
  <c r="AW35" i="14"/>
  <c r="AV35" i="14"/>
  <c r="AU35" i="14"/>
  <c r="AT35" i="14"/>
  <c r="AS35" i="14"/>
  <c r="AR35" i="14"/>
  <c r="AQ35" i="14"/>
  <c r="G32" i="14"/>
  <c r="AE32" i="14"/>
  <c r="G27" i="14"/>
  <c r="AE27" i="14"/>
  <c r="J30" i="4"/>
  <c r="N30" i="4"/>
  <c r="AE127" i="14"/>
  <c r="AE123" i="14"/>
  <c r="G73" i="14"/>
  <c r="G69" i="14"/>
  <c r="G65" i="14"/>
  <c r="AY49" i="14"/>
  <c r="AX49" i="14"/>
  <c r="AW49" i="14"/>
  <c r="AV49" i="14"/>
  <c r="AU49" i="14"/>
  <c r="AT49" i="14"/>
  <c r="AS49" i="14"/>
  <c r="AR49" i="14"/>
  <c r="AQ49" i="14"/>
  <c r="AY47" i="14"/>
  <c r="AX47" i="14"/>
  <c r="AW47" i="14"/>
  <c r="AV47" i="14"/>
  <c r="AU47" i="14"/>
  <c r="AT47" i="14"/>
  <c r="AS47" i="14"/>
  <c r="AR47" i="14"/>
  <c r="AQ47" i="14"/>
  <c r="G42" i="14"/>
  <c r="AZ42" i="14"/>
  <c r="G41" i="14"/>
  <c r="G40" i="14"/>
  <c r="AE40" i="14"/>
  <c r="G39" i="14"/>
  <c r="G35" i="14"/>
  <c r="AE35" i="14"/>
  <c r="AE29" i="14"/>
  <c r="AZ29" i="14"/>
  <c r="BP4" i="14"/>
  <c r="BO4" i="14"/>
  <c r="BN4" i="14"/>
  <c r="BM4" i="14"/>
  <c r="BL4" i="14"/>
  <c r="BK4" i="14"/>
  <c r="BJ4" i="14"/>
  <c r="BI4" i="14"/>
  <c r="BH4" i="14"/>
  <c r="G37" i="4"/>
  <c r="I37" i="4"/>
  <c r="P37" i="4"/>
  <c r="G29" i="4"/>
  <c r="P29" i="4"/>
  <c r="G21" i="4"/>
  <c r="I21" i="4"/>
  <c r="D16" i="4"/>
  <c r="D19" i="4"/>
  <c r="P21" i="4"/>
  <c r="C15" i="4"/>
  <c r="C18" i="4"/>
  <c r="AY57" i="14"/>
  <c r="AW57" i="14"/>
  <c r="AV57" i="14"/>
  <c r="AU57" i="14"/>
  <c r="AT57" i="14"/>
  <c r="AS57" i="14"/>
  <c r="AR57" i="14"/>
  <c r="AQ57" i="14"/>
  <c r="AY55" i="14"/>
  <c r="AX55" i="14"/>
  <c r="AW55" i="14"/>
  <c r="AV55" i="14"/>
  <c r="AU55" i="14"/>
  <c r="AT55" i="14"/>
  <c r="AS55" i="14"/>
  <c r="AR55" i="14"/>
  <c r="AQ55" i="14"/>
  <c r="AY51" i="14"/>
  <c r="AX51" i="14"/>
  <c r="AW51" i="14"/>
  <c r="AV51" i="14"/>
  <c r="AU51" i="14"/>
  <c r="AT51" i="14"/>
  <c r="AS51" i="14"/>
  <c r="AR51" i="14"/>
  <c r="AQ51" i="14"/>
  <c r="G50" i="14"/>
  <c r="AZ50" i="14"/>
  <c r="G48" i="14"/>
  <c r="AE48" i="14"/>
  <c r="AZ44" i="14"/>
  <c r="G44" i="14"/>
  <c r="G43" i="14"/>
  <c r="AE43" i="14"/>
  <c r="AE37" i="14"/>
  <c r="AZ37" i="14"/>
  <c r="BP7" i="14"/>
  <c r="BO7" i="14"/>
  <c r="BN7" i="14"/>
  <c r="BM7" i="14"/>
  <c r="BL7" i="14"/>
  <c r="BK7" i="14"/>
  <c r="BJ7" i="14"/>
  <c r="BI7" i="14"/>
  <c r="BH7" i="14"/>
  <c r="P36" i="4"/>
  <c r="G36" i="4"/>
  <c r="I36" i="4"/>
  <c r="P28" i="4"/>
  <c r="G28" i="4"/>
  <c r="W3" i="4"/>
  <c r="G337" i="5"/>
  <c r="L334" i="5"/>
  <c r="K333" i="5"/>
  <c r="J332" i="5"/>
  <c r="I331" i="5"/>
  <c r="H330" i="5"/>
  <c r="G329" i="5"/>
  <c r="L326" i="5"/>
  <c r="K325" i="5"/>
  <c r="J324" i="5"/>
  <c r="I323" i="5"/>
  <c r="H322" i="5"/>
  <c r="G321" i="5"/>
  <c r="L318" i="5"/>
  <c r="K317" i="5"/>
  <c r="J316" i="5"/>
  <c r="I315" i="5"/>
  <c r="H314" i="5"/>
  <c r="G313" i="5"/>
  <c r="L310" i="5"/>
  <c r="K309" i="5"/>
  <c r="J308" i="5"/>
  <c r="J305" i="5"/>
  <c r="L302" i="5"/>
  <c r="H301" i="5"/>
  <c r="H300" i="5"/>
  <c r="I300" i="5"/>
  <c r="L298" i="5"/>
  <c r="K294" i="5"/>
  <c r="H293" i="5"/>
  <c r="F291" i="5"/>
  <c r="K290" i="5"/>
  <c r="L284" i="5"/>
  <c r="J282" i="5"/>
  <c r="K276" i="5"/>
  <c r="L273" i="5"/>
  <c r="L270" i="5"/>
  <c r="J268" i="5"/>
  <c r="H266" i="5"/>
  <c r="K265" i="5"/>
  <c r="K263" i="5"/>
  <c r="L263" i="5"/>
  <c r="I262" i="5"/>
  <c r="I261" i="5"/>
  <c r="J261" i="5"/>
  <c r="G260" i="5"/>
  <c r="L259" i="5"/>
  <c r="H252" i="5"/>
  <c r="I252" i="5"/>
  <c r="J250" i="5"/>
  <c r="L249" i="5"/>
  <c r="H242" i="5"/>
  <c r="F242" i="5"/>
  <c r="L238" i="5"/>
  <c r="G238" i="5"/>
  <c r="K238" i="5"/>
  <c r="K237" i="5"/>
  <c r="L226" i="5"/>
  <c r="K225" i="5"/>
  <c r="L220" i="5"/>
  <c r="K205" i="5"/>
  <c r="L205" i="5"/>
  <c r="G205" i="5"/>
  <c r="K119" i="5"/>
  <c r="L119" i="5"/>
  <c r="G119" i="5"/>
  <c r="I64" i="5"/>
  <c r="P48" i="6"/>
  <c r="G48" i="6"/>
  <c r="I48" i="6"/>
  <c r="AZ62" i="14"/>
  <c r="AZ54" i="14"/>
  <c r="AZ46" i="14"/>
  <c r="AZ38" i="14"/>
  <c r="AZ30" i="14"/>
  <c r="AZ22" i="14"/>
  <c r="D11" i="14"/>
  <c r="E136" i="14"/>
  <c r="F136" i="14"/>
  <c r="G130" i="14"/>
  <c r="E128" i="14"/>
  <c r="F128" i="14"/>
  <c r="E120" i="14"/>
  <c r="F120" i="14"/>
  <c r="G114" i="14"/>
  <c r="E112" i="14"/>
  <c r="F112" i="14"/>
  <c r="G106" i="14"/>
  <c r="E104" i="14"/>
  <c r="F104" i="14"/>
  <c r="D16" i="14"/>
  <c r="D19" i="14"/>
  <c r="BQ8" i="14"/>
  <c r="BD6" i="14"/>
  <c r="BD5" i="14"/>
  <c r="BQ3" i="14"/>
  <c r="Z3" i="14"/>
  <c r="Z5" i="14"/>
  <c r="W17" i="4"/>
  <c r="W14" i="4"/>
  <c r="W10" i="4"/>
  <c r="W2" i="4"/>
  <c r="L335" i="5"/>
  <c r="J333" i="5"/>
  <c r="I332" i="5"/>
  <c r="H331" i="5"/>
  <c r="L327" i="5"/>
  <c r="J325" i="5"/>
  <c r="I324" i="5"/>
  <c r="H323" i="5"/>
  <c r="L319" i="5"/>
  <c r="K318" i="5"/>
  <c r="J317" i="5"/>
  <c r="I316" i="5"/>
  <c r="H315" i="5"/>
  <c r="L311" i="5"/>
  <c r="K310" i="5"/>
  <c r="J309" i="5"/>
  <c r="I308" i="5"/>
  <c r="L306" i="5"/>
  <c r="I305" i="5"/>
  <c r="J302" i="5"/>
  <c r="K298" i="5"/>
  <c r="L292" i="5"/>
  <c r="J290" i="5"/>
  <c r="K284" i="5"/>
  <c r="I282" i="5"/>
  <c r="L281" i="5"/>
  <c r="J276" i="5"/>
  <c r="K273" i="5"/>
  <c r="K271" i="5"/>
  <c r="L271" i="5"/>
  <c r="I270" i="5"/>
  <c r="I269" i="5"/>
  <c r="J269" i="5"/>
  <c r="L267" i="5"/>
  <c r="J265" i="5"/>
  <c r="H262" i="5"/>
  <c r="K259" i="5"/>
  <c r="I254" i="5"/>
  <c r="L253" i="5"/>
  <c r="L251" i="5"/>
  <c r="G251" i="5"/>
  <c r="I250" i="5"/>
  <c r="K249" i="5"/>
  <c r="J241" i="5"/>
  <c r="F241" i="5"/>
  <c r="F237" i="5"/>
  <c r="I237" i="5"/>
  <c r="J237" i="5"/>
  <c r="J236" i="5"/>
  <c r="H236" i="5"/>
  <c r="I236" i="5"/>
  <c r="L235" i="5"/>
  <c r="G235" i="5"/>
  <c r="K234" i="5"/>
  <c r="G234" i="5"/>
  <c r="J226" i="5"/>
  <c r="I225" i="5"/>
  <c r="L221" i="5"/>
  <c r="K220" i="5"/>
  <c r="K213" i="5"/>
  <c r="L213" i="5"/>
  <c r="G213" i="5"/>
  <c r="H201" i="5"/>
  <c r="J201" i="5"/>
  <c r="K201" i="5"/>
  <c r="F201" i="5"/>
  <c r="K155" i="5"/>
  <c r="L155" i="5"/>
  <c r="G155" i="5"/>
  <c r="L147" i="5"/>
  <c r="K147" i="5"/>
  <c r="G147" i="5"/>
  <c r="L139" i="5"/>
  <c r="K139" i="5"/>
  <c r="G139" i="5"/>
  <c r="L131" i="5"/>
  <c r="K131" i="5"/>
  <c r="G131" i="5"/>
  <c r="I96" i="5"/>
  <c r="J96" i="5"/>
  <c r="F96" i="5"/>
  <c r="K96" i="5"/>
  <c r="L96" i="5"/>
  <c r="H96" i="5"/>
  <c r="N53" i="6"/>
  <c r="S53" i="6"/>
  <c r="U53" i="6"/>
  <c r="BQ9" i="14"/>
  <c r="BD7" i="14"/>
  <c r="P38" i="4"/>
  <c r="S38" i="4"/>
  <c r="U38" i="4"/>
  <c r="P34" i="4"/>
  <c r="S34" i="4"/>
  <c r="U34" i="4"/>
  <c r="P30" i="4"/>
  <c r="S30" i="4"/>
  <c r="U30" i="4"/>
  <c r="P26" i="4"/>
  <c r="S26" i="4"/>
  <c r="U26" i="4"/>
  <c r="P22" i="4"/>
  <c r="S22" i="4"/>
  <c r="U22" i="4"/>
  <c r="W9" i="4"/>
  <c r="G331" i="5"/>
  <c r="F330" i="5"/>
  <c r="G323" i="5"/>
  <c r="F322" i="5"/>
  <c r="I317" i="5"/>
  <c r="G315" i="5"/>
  <c r="F314" i="5"/>
  <c r="I309" i="5"/>
  <c r="K306" i="5"/>
  <c r="H305" i="5"/>
  <c r="I302" i="5"/>
  <c r="F301" i="5"/>
  <c r="L300" i="5"/>
  <c r="J298" i="5"/>
  <c r="I290" i="5"/>
  <c r="H282" i="5"/>
  <c r="K279" i="5"/>
  <c r="L279" i="5"/>
  <c r="I278" i="5"/>
  <c r="I277" i="5"/>
  <c r="J277" i="5"/>
  <c r="G276" i="5"/>
  <c r="L275" i="5"/>
  <c r="J273" i="5"/>
  <c r="H270" i="5"/>
  <c r="K267" i="5"/>
  <c r="I265" i="5"/>
  <c r="J257" i="5"/>
  <c r="F257" i="5"/>
  <c r="K255" i="5"/>
  <c r="L255" i="5"/>
  <c r="H254" i="5"/>
  <c r="H250" i="5"/>
  <c r="I249" i="5"/>
  <c r="H234" i="5"/>
  <c r="F234" i="5"/>
  <c r="L230" i="5"/>
  <c r="G230" i="5"/>
  <c r="K230" i="5"/>
  <c r="K229" i="5"/>
  <c r="H209" i="5"/>
  <c r="J209" i="5"/>
  <c r="K209" i="5"/>
  <c r="F209" i="5"/>
  <c r="K202" i="5"/>
  <c r="L202" i="5"/>
  <c r="G202" i="5"/>
  <c r="H193" i="5"/>
  <c r="I193" i="5"/>
  <c r="J193" i="5"/>
  <c r="K193" i="5"/>
  <c r="F193" i="5"/>
  <c r="H185" i="5"/>
  <c r="I185" i="5"/>
  <c r="J185" i="5"/>
  <c r="K185" i="5"/>
  <c r="F185" i="5"/>
  <c r="H177" i="5"/>
  <c r="I177" i="5"/>
  <c r="J177" i="5"/>
  <c r="K177" i="5"/>
  <c r="F177" i="5"/>
  <c r="H169" i="5"/>
  <c r="I169" i="5"/>
  <c r="J169" i="5"/>
  <c r="K169" i="5"/>
  <c r="F169" i="5"/>
  <c r="H161" i="5"/>
  <c r="I161" i="5"/>
  <c r="J161" i="5"/>
  <c r="K161" i="5"/>
  <c r="F161" i="5"/>
  <c r="AZ48" i="14"/>
  <c r="AZ40" i="14"/>
  <c r="AZ32" i="14"/>
  <c r="AZ24" i="14"/>
  <c r="G22" i="14"/>
  <c r="G140" i="14"/>
  <c r="E138" i="14"/>
  <c r="F138" i="14"/>
  <c r="G132" i="14"/>
  <c r="E130" i="14"/>
  <c r="F130" i="14"/>
  <c r="G124" i="14"/>
  <c r="E122" i="14"/>
  <c r="F122" i="14"/>
  <c r="G116" i="14"/>
  <c r="E114" i="14"/>
  <c r="F114" i="14"/>
  <c r="G108" i="14"/>
  <c r="BQ10" i="14"/>
  <c r="BD8" i="14"/>
  <c r="BD3" i="14"/>
  <c r="AG14" i="14"/>
  <c r="AD3" i="14"/>
  <c r="AD5" i="14"/>
  <c r="X3" i="14"/>
  <c r="X5" i="14"/>
  <c r="AG12" i="14"/>
  <c r="W19" i="4"/>
  <c r="W16" i="4"/>
  <c r="W8" i="4"/>
  <c r="G332" i="5"/>
  <c r="F331" i="5"/>
  <c r="G324" i="5"/>
  <c r="F323" i="5"/>
  <c r="G316" i="5"/>
  <c r="F315" i="5"/>
  <c r="G308" i="5"/>
  <c r="G305" i="5"/>
  <c r="I298" i="5"/>
  <c r="L297" i="5"/>
  <c r="L294" i="5"/>
  <c r="H290" i="5"/>
  <c r="K289" i="5"/>
  <c r="K287" i="5"/>
  <c r="L287" i="5"/>
  <c r="I286" i="5"/>
  <c r="I285" i="5"/>
  <c r="J285" i="5"/>
  <c r="L283" i="5"/>
  <c r="J281" i="5"/>
  <c r="H278" i="5"/>
  <c r="K275" i="5"/>
  <c r="I273" i="5"/>
  <c r="L269" i="5"/>
  <c r="J267" i="5"/>
  <c r="H265" i="5"/>
  <c r="F262" i="5"/>
  <c r="H260" i="5"/>
  <c r="I260" i="5"/>
  <c r="F254" i="5"/>
  <c r="K252" i="5"/>
  <c r="K250" i="5"/>
  <c r="G250" i="5"/>
  <c r="L241" i="5"/>
  <c r="J233" i="5"/>
  <c r="F233" i="5"/>
  <c r="F229" i="5"/>
  <c r="I229" i="5"/>
  <c r="J229" i="5"/>
  <c r="J228" i="5"/>
  <c r="H228" i="5"/>
  <c r="I228" i="5"/>
  <c r="L227" i="5"/>
  <c r="G227" i="5"/>
  <c r="K226" i="5"/>
  <c r="G226" i="5"/>
  <c r="H217" i="5"/>
  <c r="J217" i="5"/>
  <c r="K217" i="5"/>
  <c r="F217" i="5"/>
  <c r="K210" i="5"/>
  <c r="L210" i="5"/>
  <c r="G210" i="5"/>
  <c r="H153" i="5"/>
  <c r="J153" i="5"/>
  <c r="I153" i="5"/>
  <c r="K153" i="5"/>
  <c r="L153" i="5"/>
  <c r="F153" i="5"/>
  <c r="H145" i="5"/>
  <c r="J145" i="5"/>
  <c r="I145" i="5"/>
  <c r="K145" i="5"/>
  <c r="L145" i="5"/>
  <c r="F145" i="5"/>
  <c r="H137" i="5"/>
  <c r="J137" i="5"/>
  <c r="I137" i="5"/>
  <c r="K137" i="5"/>
  <c r="L137" i="5"/>
  <c r="F137" i="5"/>
  <c r="H129" i="5"/>
  <c r="J129" i="5"/>
  <c r="I129" i="5"/>
  <c r="K129" i="5"/>
  <c r="L129" i="5"/>
  <c r="F129" i="5"/>
  <c r="AZ21" i="14"/>
  <c r="BD9" i="14"/>
  <c r="BD4" i="14"/>
  <c r="K295" i="5"/>
  <c r="L295" i="5"/>
  <c r="I293" i="5"/>
  <c r="J293" i="5"/>
  <c r="H268" i="5"/>
  <c r="I268" i="5"/>
  <c r="K262" i="5"/>
  <c r="G254" i="5"/>
  <c r="K254" i="5"/>
  <c r="H226" i="5"/>
  <c r="F226" i="5"/>
  <c r="L222" i="5"/>
  <c r="G222" i="5"/>
  <c r="K222" i="5"/>
  <c r="K221" i="5"/>
  <c r="K218" i="5"/>
  <c r="L218" i="5"/>
  <c r="G218" i="5"/>
  <c r="K98" i="5"/>
  <c r="L98" i="5"/>
  <c r="G98" i="5"/>
  <c r="F95" i="5"/>
  <c r="H95" i="5"/>
  <c r="I95" i="5"/>
  <c r="J95" i="5"/>
  <c r="K95" i="5"/>
  <c r="L95" i="5"/>
  <c r="G82" i="5"/>
  <c r="H12" i="5"/>
  <c r="P36" i="6"/>
  <c r="G36" i="6"/>
  <c r="AZ34" i="14"/>
  <c r="AZ26" i="14"/>
  <c r="BD10" i="14"/>
  <c r="AG11" i="14"/>
  <c r="W12" i="4"/>
  <c r="W6" i="4"/>
  <c r="L331" i="5"/>
  <c r="K330" i="5"/>
  <c r="L323" i="5"/>
  <c r="K322" i="5"/>
  <c r="L315" i="5"/>
  <c r="K314" i="5"/>
  <c r="L301" i="5"/>
  <c r="H276" i="5"/>
  <c r="I276" i="5"/>
  <c r="K270" i="5"/>
  <c r="J225" i="5"/>
  <c r="F225" i="5"/>
  <c r="F221" i="5"/>
  <c r="I221" i="5"/>
  <c r="J221" i="5"/>
  <c r="J220" i="5"/>
  <c r="H220" i="5"/>
  <c r="I220" i="5"/>
  <c r="K194" i="5"/>
  <c r="L194" i="5"/>
  <c r="G194" i="5"/>
  <c r="K186" i="5"/>
  <c r="L186" i="5"/>
  <c r="G186" i="5"/>
  <c r="K178" i="5"/>
  <c r="L178" i="5"/>
  <c r="G178" i="5"/>
  <c r="K170" i="5"/>
  <c r="L170" i="5"/>
  <c r="G170" i="5"/>
  <c r="K162" i="5"/>
  <c r="L162" i="5"/>
  <c r="G162" i="5"/>
  <c r="W5" i="4"/>
  <c r="L332" i="5"/>
  <c r="K331" i="5"/>
  <c r="J330" i="5"/>
  <c r="L324" i="5"/>
  <c r="K323" i="5"/>
  <c r="J322" i="5"/>
  <c r="L316" i="5"/>
  <c r="K315" i="5"/>
  <c r="J314" i="5"/>
  <c r="L308" i="5"/>
  <c r="L305" i="5"/>
  <c r="K301" i="5"/>
  <c r="L293" i="5"/>
  <c r="H284" i="5"/>
  <c r="I284" i="5"/>
  <c r="L282" i="5"/>
  <c r="K278" i="5"/>
  <c r="L268" i="5"/>
  <c r="F253" i="5"/>
  <c r="I253" i="5"/>
  <c r="J253" i="5"/>
  <c r="J249" i="5"/>
  <c r="F249" i="5"/>
  <c r="L246" i="5"/>
  <c r="G246" i="5"/>
  <c r="K246" i="5"/>
  <c r="K245" i="5"/>
  <c r="J204" i="5"/>
  <c r="K204" i="5"/>
  <c r="F204" i="5"/>
  <c r="H204" i="5"/>
  <c r="I204" i="5"/>
  <c r="K97" i="5"/>
  <c r="G97" i="5"/>
  <c r="L97" i="5"/>
  <c r="G36" i="5"/>
  <c r="F12" i="5"/>
  <c r="AZ36" i="14"/>
  <c r="BQ6" i="14"/>
  <c r="BQ5" i="14"/>
  <c r="W21" i="4"/>
  <c r="D15" i="4"/>
  <c r="C19" i="4"/>
  <c r="W11" i="4"/>
  <c r="I301" i="5"/>
  <c r="K293" i="5"/>
  <c r="H292" i="5"/>
  <c r="I292" i="5"/>
  <c r="L290" i="5"/>
  <c r="K286" i="5"/>
  <c r="K282" i="5"/>
  <c r="K268" i="5"/>
  <c r="I266" i="5"/>
  <c r="L265" i="5"/>
  <c r="L262" i="5"/>
  <c r="K258" i="5"/>
  <c r="G258" i="5"/>
  <c r="H257" i="5"/>
  <c r="L250" i="5"/>
  <c r="F245" i="5"/>
  <c r="I245" i="5"/>
  <c r="J245" i="5"/>
  <c r="J244" i="5"/>
  <c r="H244" i="5"/>
  <c r="I244" i="5"/>
  <c r="L243" i="5"/>
  <c r="G243" i="5"/>
  <c r="K242" i="5"/>
  <c r="G242" i="5"/>
  <c r="J234" i="5"/>
  <c r="L229" i="5"/>
  <c r="L225" i="5"/>
  <c r="J212" i="5"/>
  <c r="K212" i="5"/>
  <c r="F212" i="5"/>
  <c r="H212" i="5"/>
  <c r="I212" i="5"/>
  <c r="I209" i="5"/>
  <c r="L193" i="5"/>
  <c r="I120" i="5"/>
  <c r="J120" i="5"/>
  <c r="H120" i="5"/>
  <c r="K120" i="5"/>
  <c r="L120" i="5"/>
  <c r="F120" i="5"/>
  <c r="H105" i="5"/>
  <c r="J105" i="5"/>
  <c r="I105" i="5"/>
  <c r="L105" i="5"/>
  <c r="F105" i="5"/>
  <c r="L247" i="5"/>
  <c r="L239" i="5"/>
  <c r="L231" i="5"/>
  <c r="L223" i="5"/>
  <c r="L215" i="5"/>
  <c r="K214" i="5"/>
  <c r="J213" i="5"/>
  <c r="L207" i="5"/>
  <c r="K206" i="5"/>
  <c r="J205" i="5"/>
  <c r="L199" i="5"/>
  <c r="K198" i="5"/>
  <c r="J197" i="5"/>
  <c r="I196" i="5"/>
  <c r="L191" i="5"/>
  <c r="K190" i="5"/>
  <c r="J189" i="5"/>
  <c r="I188" i="5"/>
  <c r="L183" i="5"/>
  <c r="K182" i="5"/>
  <c r="J181" i="5"/>
  <c r="I180" i="5"/>
  <c r="L175" i="5"/>
  <c r="K174" i="5"/>
  <c r="J173" i="5"/>
  <c r="I172" i="5"/>
  <c r="L167" i="5"/>
  <c r="K166" i="5"/>
  <c r="J165" i="5"/>
  <c r="I164" i="5"/>
  <c r="L159" i="5"/>
  <c r="K158" i="5"/>
  <c r="J157" i="5"/>
  <c r="I156" i="5"/>
  <c r="K152" i="5"/>
  <c r="F151" i="5"/>
  <c r="H151" i="5"/>
  <c r="I150" i="5"/>
  <c r="L148" i="5"/>
  <c r="K144" i="5"/>
  <c r="F143" i="5"/>
  <c r="H143" i="5"/>
  <c r="I142" i="5"/>
  <c r="L140" i="5"/>
  <c r="K136" i="5"/>
  <c r="F135" i="5"/>
  <c r="H135" i="5"/>
  <c r="I134" i="5"/>
  <c r="L132" i="5"/>
  <c r="K128" i="5"/>
  <c r="F127" i="5"/>
  <c r="H127" i="5"/>
  <c r="K125" i="5"/>
  <c r="K124" i="5"/>
  <c r="K121" i="5"/>
  <c r="K118" i="5"/>
  <c r="L117" i="5"/>
  <c r="G117" i="5"/>
  <c r="I116" i="5"/>
  <c r="K114" i="5"/>
  <c r="L114" i="5"/>
  <c r="K113" i="5"/>
  <c r="G113" i="5"/>
  <c r="I112" i="5"/>
  <c r="J112" i="5"/>
  <c r="F112" i="5"/>
  <c r="F111" i="5"/>
  <c r="H111" i="5"/>
  <c r="I111" i="5"/>
  <c r="G104" i="5"/>
  <c r="I97" i="5"/>
  <c r="H89" i="5"/>
  <c r="I89" i="5"/>
  <c r="J89" i="5"/>
  <c r="K87" i="5"/>
  <c r="G81" i="5"/>
  <c r="P12" i="5"/>
  <c r="J12" i="5"/>
  <c r="G219" i="5"/>
  <c r="F218" i="5"/>
  <c r="I213" i="5"/>
  <c r="G211" i="5"/>
  <c r="F210" i="5"/>
  <c r="I205" i="5"/>
  <c r="G203" i="5"/>
  <c r="F202" i="5"/>
  <c r="I197" i="5"/>
  <c r="H196" i="5"/>
  <c r="G195" i="5"/>
  <c r="F194" i="5"/>
  <c r="I189" i="5"/>
  <c r="H188" i="5"/>
  <c r="G187" i="5"/>
  <c r="F186" i="5"/>
  <c r="I181" i="5"/>
  <c r="H180" i="5"/>
  <c r="G179" i="5"/>
  <c r="F178" i="5"/>
  <c r="I173" i="5"/>
  <c r="H172" i="5"/>
  <c r="G171" i="5"/>
  <c r="F170" i="5"/>
  <c r="I165" i="5"/>
  <c r="H164" i="5"/>
  <c r="G163" i="5"/>
  <c r="F162" i="5"/>
  <c r="I157" i="5"/>
  <c r="H156" i="5"/>
  <c r="F155" i="5"/>
  <c r="L154" i="5"/>
  <c r="J152" i="5"/>
  <c r="H150" i="5"/>
  <c r="L146" i="5"/>
  <c r="J144" i="5"/>
  <c r="H142" i="5"/>
  <c r="L138" i="5"/>
  <c r="J136" i="5"/>
  <c r="H134" i="5"/>
  <c r="L130" i="5"/>
  <c r="J128" i="5"/>
  <c r="F126" i="5"/>
  <c r="H121" i="5"/>
  <c r="J121" i="5"/>
  <c r="G120" i="5"/>
  <c r="J118" i="5"/>
  <c r="H116" i="5"/>
  <c r="H113" i="5"/>
  <c r="J113" i="5"/>
  <c r="K106" i="5"/>
  <c r="L106" i="5"/>
  <c r="K105" i="5"/>
  <c r="G105" i="5"/>
  <c r="I104" i="5"/>
  <c r="J104" i="5"/>
  <c r="F104" i="5"/>
  <c r="F103" i="5"/>
  <c r="H103" i="5"/>
  <c r="I103" i="5"/>
  <c r="G96" i="5"/>
  <c r="K90" i="5"/>
  <c r="L90" i="5"/>
  <c r="J81" i="5"/>
  <c r="G73" i="5"/>
  <c r="G64" i="5"/>
  <c r="G56" i="5"/>
  <c r="E12" i="5"/>
  <c r="G24" i="5"/>
  <c r="G49" i="6"/>
  <c r="I49" i="6"/>
  <c r="P49" i="6"/>
  <c r="G197" i="5"/>
  <c r="F196" i="5"/>
  <c r="G189" i="5"/>
  <c r="F188" i="5"/>
  <c r="G181" i="5"/>
  <c r="F180" i="5"/>
  <c r="G173" i="5"/>
  <c r="F172" i="5"/>
  <c r="G165" i="5"/>
  <c r="F119" i="5"/>
  <c r="H119" i="5"/>
  <c r="I119" i="5"/>
  <c r="H97" i="5"/>
  <c r="J97" i="5"/>
  <c r="K74" i="5"/>
  <c r="L74" i="5"/>
  <c r="L49" i="5"/>
  <c r="G49" i="5"/>
  <c r="D12" i="5"/>
  <c r="J35" i="6"/>
  <c r="N35" i="6"/>
  <c r="S29" i="6"/>
  <c r="U29" i="6"/>
  <c r="G214" i="5"/>
  <c r="G206" i="5"/>
  <c r="G198" i="5"/>
  <c r="G190" i="5"/>
  <c r="G182" i="5"/>
  <c r="G174" i="5"/>
  <c r="G166" i="5"/>
  <c r="L163" i="5"/>
  <c r="G158" i="5"/>
  <c r="G154" i="5"/>
  <c r="G146" i="5"/>
  <c r="G138" i="5"/>
  <c r="G130" i="5"/>
  <c r="L126" i="5"/>
  <c r="G122" i="5"/>
  <c r="F118" i="5"/>
  <c r="L109" i="5"/>
  <c r="G109" i="5"/>
  <c r="K109" i="5"/>
  <c r="G88" i="5"/>
  <c r="F87" i="5"/>
  <c r="H87" i="5"/>
  <c r="I87" i="5"/>
  <c r="L72" i="5"/>
  <c r="G28" i="5"/>
  <c r="J162" i="5"/>
  <c r="K126" i="5"/>
  <c r="L125" i="5"/>
  <c r="G125" i="5"/>
  <c r="K108" i="5"/>
  <c r="L101" i="5"/>
  <c r="G101" i="5"/>
  <c r="K101" i="5"/>
  <c r="H88" i="5"/>
  <c r="I88" i="5"/>
  <c r="J88" i="5"/>
  <c r="F88" i="5"/>
  <c r="G80" i="5"/>
  <c r="K65" i="5"/>
  <c r="L65" i="5"/>
  <c r="G65" i="5"/>
  <c r="K57" i="5"/>
  <c r="L57" i="5"/>
  <c r="G57" i="5"/>
  <c r="K41" i="5"/>
  <c r="L41" i="5"/>
  <c r="G41" i="5"/>
  <c r="L12" i="5"/>
  <c r="G40" i="5"/>
  <c r="L197" i="5"/>
  <c r="K196" i="5"/>
  <c r="L189" i="5"/>
  <c r="K188" i="5"/>
  <c r="L181" i="5"/>
  <c r="K180" i="5"/>
  <c r="L173" i="5"/>
  <c r="K172" i="5"/>
  <c r="I162" i="5"/>
  <c r="J126" i="5"/>
  <c r="K122" i="5"/>
  <c r="L122" i="5"/>
  <c r="F108" i="5"/>
  <c r="J108" i="5"/>
  <c r="H80" i="5"/>
  <c r="I80" i="5"/>
  <c r="J80" i="5"/>
  <c r="F80" i="5"/>
  <c r="G72" i="5"/>
  <c r="N12" i="5"/>
  <c r="G52" i="6"/>
  <c r="N52" i="6"/>
  <c r="P52" i="6"/>
  <c r="S52" i="6"/>
  <c r="U52" i="6"/>
  <c r="H155" i="5"/>
  <c r="L152" i="5"/>
  <c r="L144" i="5"/>
  <c r="L136" i="5"/>
  <c r="L128" i="5"/>
  <c r="I126" i="5"/>
  <c r="L118" i="5"/>
  <c r="G112" i="5"/>
  <c r="F100" i="5"/>
  <c r="J100" i="5"/>
  <c r="K89" i="5"/>
  <c r="G89" i="5"/>
  <c r="F48" i="5"/>
  <c r="M12" i="5"/>
  <c r="G32" i="5"/>
  <c r="K32" i="5"/>
  <c r="I12" i="5"/>
  <c r="P45" i="6"/>
  <c r="S45" i="6"/>
  <c r="U45" i="6"/>
  <c r="G45" i="6"/>
  <c r="I45" i="6"/>
  <c r="K93" i="5"/>
  <c r="J92" i="5"/>
  <c r="K85" i="5"/>
  <c r="K69" i="5"/>
  <c r="J68" i="5"/>
  <c r="J60" i="5"/>
  <c r="K53" i="5"/>
  <c r="J52" i="5"/>
  <c r="H50" i="5"/>
  <c r="J44" i="5"/>
  <c r="O12" i="5"/>
  <c r="K12" i="5"/>
  <c r="I34" i="5"/>
  <c r="I26" i="5"/>
  <c r="H30" i="5"/>
  <c r="H26" i="5"/>
  <c r="H22" i="5"/>
  <c r="W12" i="6"/>
  <c r="W4" i="6"/>
  <c r="J331" i="7"/>
  <c r="F331" i="7"/>
  <c r="G327" i="7"/>
  <c r="J315" i="7"/>
  <c r="F315" i="7"/>
  <c r="G311" i="7"/>
  <c r="G297" i="7"/>
  <c r="I296" i="7"/>
  <c r="J291" i="7"/>
  <c r="F291" i="7"/>
  <c r="L287" i="7"/>
  <c r="K284" i="7"/>
  <c r="L284" i="7"/>
  <c r="G284" i="7"/>
  <c r="F239" i="7"/>
  <c r="H239" i="7"/>
  <c r="I239" i="7"/>
  <c r="J239" i="7"/>
  <c r="G231" i="7"/>
  <c r="K231" i="7"/>
  <c r="F208" i="7"/>
  <c r="H208" i="7"/>
  <c r="I208" i="7"/>
  <c r="J208" i="7"/>
  <c r="L178" i="7"/>
  <c r="G178" i="7"/>
  <c r="K178" i="7"/>
  <c r="K145" i="7"/>
  <c r="G145" i="7"/>
  <c r="L145" i="7"/>
  <c r="G132" i="7"/>
  <c r="K132" i="7"/>
  <c r="L132" i="7"/>
  <c r="G69" i="7"/>
  <c r="BA77" i="18"/>
  <c r="BB77" i="18"/>
  <c r="W3" i="6"/>
  <c r="I336" i="7"/>
  <c r="F327" i="7"/>
  <c r="J327" i="7"/>
  <c r="K324" i="7"/>
  <c r="L324" i="7"/>
  <c r="G324" i="7"/>
  <c r="I320" i="7"/>
  <c r="F311" i="7"/>
  <c r="J311" i="7"/>
  <c r="K308" i="7"/>
  <c r="L308" i="7"/>
  <c r="G308" i="7"/>
  <c r="I304" i="7"/>
  <c r="G295" i="7"/>
  <c r="F231" i="7"/>
  <c r="H231" i="7"/>
  <c r="I231" i="7"/>
  <c r="J231" i="7"/>
  <c r="G193" i="7"/>
  <c r="K193" i="7"/>
  <c r="L193" i="7"/>
  <c r="G61" i="7"/>
  <c r="Q12" i="7"/>
  <c r="W2" i="6"/>
  <c r="I330" i="7"/>
  <c r="J330" i="7"/>
  <c r="I314" i="7"/>
  <c r="J314" i="7"/>
  <c r="K297" i="7"/>
  <c r="L297" i="7"/>
  <c r="G296" i="7"/>
  <c r="K296" i="7"/>
  <c r="F295" i="7"/>
  <c r="I295" i="7"/>
  <c r="J295" i="7"/>
  <c r="F294" i="7"/>
  <c r="H294" i="7"/>
  <c r="I294" i="7"/>
  <c r="J283" i="7"/>
  <c r="F283" i="7"/>
  <c r="F278" i="7"/>
  <c r="H278" i="7"/>
  <c r="I278" i="7"/>
  <c r="J278" i="7"/>
  <c r="F270" i="7"/>
  <c r="H270" i="7"/>
  <c r="I270" i="7"/>
  <c r="J270" i="7"/>
  <c r="F262" i="7"/>
  <c r="H262" i="7"/>
  <c r="I262" i="7"/>
  <c r="J262" i="7"/>
  <c r="F254" i="7"/>
  <c r="H254" i="7"/>
  <c r="I254" i="7"/>
  <c r="J254" i="7"/>
  <c r="G248" i="7"/>
  <c r="K248" i="7"/>
  <c r="L248" i="7"/>
  <c r="F215" i="7"/>
  <c r="H215" i="7"/>
  <c r="I215" i="7"/>
  <c r="J215" i="7"/>
  <c r="J176" i="7"/>
  <c r="F176" i="7"/>
  <c r="H176" i="7"/>
  <c r="I176" i="7"/>
  <c r="K126" i="7"/>
  <c r="L126" i="7"/>
  <c r="G126" i="7"/>
  <c r="K48" i="5"/>
  <c r="J47" i="5"/>
  <c r="K30" i="5"/>
  <c r="K22" i="5"/>
  <c r="S32" i="6"/>
  <c r="U32" i="6"/>
  <c r="G336" i="7"/>
  <c r="K336" i="7"/>
  <c r="F326" i="7"/>
  <c r="I326" i="7"/>
  <c r="K323" i="7"/>
  <c r="G320" i="7"/>
  <c r="K320" i="7"/>
  <c r="F310" i="7"/>
  <c r="I310" i="7"/>
  <c r="K307" i="7"/>
  <c r="G304" i="7"/>
  <c r="K304" i="7"/>
  <c r="H296" i="7"/>
  <c r="J296" i="7"/>
  <c r="G287" i="7"/>
  <c r="G279" i="7"/>
  <c r="K279" i="7"/>
  <c r="K276" i="7"/>
  <c r="L276" i="7"/>
  <c r="G276" i="7"/>
  <c r="G271" i="7"/>
  <c r="K271" i="7"/>
  <c r="K268" i="7"/>
  <c r="L268" i="7"/>
  <c r="G268" i="7"/>
  <c r="G263" i="7"/>
  <c r="K263" i="7"/>
  <c r="K260" i="7"/>
  <c r="L260" i="7"/>
  <c r="G260" i="7"/>
  <c r="G255" i="7"/>
  <c r="K255" i="7"/>
  <c r="G240" i="7"/>
  <c r="K240" i="7"/>
  <c r="L240" i="7"/>
  <c r="G224" i="7"/>
  <c r="K224" i="7"/>
  <c r="L224" i="7"/>
  <c r="F189" i="7"/>
  <c r="H189" i="7"/>
  <c r="I189" i="7"/>
  <c r="J189" i="7"/>
  <c r="M12" i="7"/>
  <c r="G93" i="5"/>
  <c r="G85" i="5"/>
  <c r="G77" i="5"/>
  <c r="G69" i="5"/>
  <c r="G61" i="5"/>
  <c r="G53" i="5"/>
  <c r="L50" i="5"/>
  <c r="I47" i="5"/>
  <c r="G45" i="5"/>
  <c r="K37" i="5"/>
  <c r="K29" i="5"/>
  <c r="K21" i="5"/>
  <c r="I30" i="5"/>
  <c r="I22" i="5"/>
  <c r="W21" i="6"/>
  <c r="W14" i="6"/>
  <c r="P37" i="6"/>
  <c r="P21" i="6"/>
  <c r="G335" i="7"/>
  <c r="I331" i="7"/>
  <c r="L330" i="7"/>
  <c r="J328" i="7"/>
  <c r="L327" i="7"/>
  <c r="J323" i="7"/>
  <c r="F323" i="7"/>
  <c r="G319" i="7"/>
  <c r="I315" i="7"/>
  <c r="L314" i="7"/>
  <c r="J312" i="7"/>
  <c r="L311" i="7"/>
  <c r="J307" i="7"/>
  <c r="F307" i="7"/>
  <c r="G303" i="7"/>
  <c r="K300" i="7"/>
  <c r="L300" i="7"/>
  <c r="G300" i="7"/>
  <c r="I291" i="7"/>
  <c r="K289" i="7"/>
  <c r="L289" i="7"/>
  <c r="G288" i="7"/>
  <c r="K288" i="7"/>
  <c r="F287" i="7"/>
  <c r="I287" i="7"/>
  <c r="J287" i="7"/>
  <c r="F286" i="7"/>
  <c r="H286" i="7"/>
  <c r="I286" i="7"/>
  <c r="F279" i="7"/>
  <c r="I279" i="7"/>
  <c r="J279" i="7"/>
  <c r="J275" i="7"/>
  <c r="F275" i="7"/>
  <c r="F271" i="7"/>
  <c r="I271" i="7"/>
  <c r="J271" i="7"/>
  <c r="J267" i="7"/>
  <c r="F267" i="7"/>
  <c r="F263" i="7"/>
  <c r="I263" i="7"/>
  <c r="J263" i="7"/>
  <c r="J259" i="7"/>
  <c r="F259" i="7"/>
  <c r="F255" i="7"/>
  <c r="I255" i="7"/>
  <c r="J255" i="7"/>
  <c r="F246" i="7"/>
  <c r="H246" i="7"/>
  <c r="I246" i="7"/>
  <c r="J246" i="7"/>
  <c r="G232" i="7"/>
  <c r="K232" i="7"/>
  <c r="L232" i="7"/>
  <c r="J180" i="7"/>
  <c r="F180" i="7"/>
  <c r="H180" i="7"/>
  <c r="I180" i="7"/>
  <c r="BA101" i="18"/>
  <c r="AZ101" i="18"/>
  <c r="AX101" i="18"/>
  <c r="BB101" i="18"/>
  <c r="L123" i="5"/>
  <c r="L115" i="5"/>
  <c r="L107" i="5"/>
  <c r="L99" i="5"/>
  <c r="L91" i="5"/>
  <c r="L83" i="5"/>
  <c r="L75" i="5"/>
  <c r="J65" i="5"/>
  <c r="J57" i="5"/>
  <c r="K50" i="5"/>
  <c r="H47" i="5"/>
  <c r="J41" i="5"/>
  <c r="G34" i="5"/>
  <c r="G26" i="5"/>
  <c r="I37" i="5"/>
  <c r="I29" i="5"/>
  <c r="I21" i="5"/>
  <c r="W17" i="6"/>
  <c r="P28" i="6"/>
  <c r="S28" i="6"/>
  <c r="U28" i="6"/>
  <c r="W8" i="6"/>
  <c r="W5" i="6"/>
  <c r="W11" i="6"/>
  <c r="W7" i="6"/>
  <c r="W13" i="6"/>
  <c r="P23" i="6"/>
  <c r="S23" i="6"/>
  <c r="U23" i="6"/>
  <c r="P27" i="6"/>
  <c r="S27" i="6"/>
  <c r="U27" i="6"/>
  <c r="P31" i="6"/>
  <c r="S31" i="6"/>
  <c r="U31" i="6"/>
  <c r="P35" i="6"/>
  <c r="S35" i="6"/>
  <c r="U35" i="6"/>
  <c r="P39" i="6"/>
  <c r="S39" i="6"/>
  <c r="U39" i="6"/>
  <c r="P43" i="6"/>
  <c r="S43" i="6"/>
  <c r="U43" i="6"/>
  <c r="P47" i="6"/>
  <c r="S47" i="6"/>
  <c r="U47" i="6"/>
  <c r="P51" i="6"/>
  <c r="S51" i="6"/>
  <c r="U51" i="6"/>
  <c r="P55" i="6"/>
  <c r="S55" i="6"/>
  <c r="U55" i="6"/>
  <c r="W15" i="6"/>
  <c r="W18" i="6"/>
  <c r="F335" i="7"/>
  <c r="J335" i="7"/>
  <c r="K332" i="7"/>
  <c r="L332" i="7"/>
  <c r="G332" i="7"/>
  <c r="H331" i="7"/>
  <c r="K330" i="7"/>
  <c r="I328" i="7"/>
  <c r="K327" i="7"/>
  <c r="L326" i="7"/>
  <c r="F319" i="7"/>
  <c r="J319" i="7"/>
  <c r="K316" i="7"/>
  <c r="L316" i="7"/>
  <c r="G316" i="7"/>
  <c r="H315" i="7"/>
  <c r="K314" i="7"/>
  <c r="I312" i="7"/>
  <c r="K311" i="7"/>
  <c r="L310" i="7"/>
  <c r="F303" i="7"/>
  <c r="J303" i="7"/>
  <c r="L294" i="7"/>
  <c r="H291" i="7"/>
  <c r="H288" i="7"/>
  <c r="J288" i="7"/>
  <c r="L283" i="7"/>
  <c r="G280" i="7"/>
  <c r="K280" i="7"/>
  <c r="L280" i="7"/>
  <c r="G272" i="7"/>
  <c r="K272" i="7"/>
  <c r="L272" i="7"/>
  <c r="G264" i="7"/>
  <c r="K264" i="7"/>
  <c r="L264" i="7"/>
  <c r="G256" i="7"/>
  <c r="K256" i="7"/>
  <c r="L256" i="7"/>
  <c r="F238" i="7"/>
  <c r="H238" i="7"/>
  <c r="I238" i="7"/>
  <c r="J238" i="7"/>
  <c r="G184" i="7"/>
  <c r="K184" i="7"/>
  <c r="L184" i="7"/>
  <c r="L174" i="7"/>
  <c r="G174" i="7"/>
  <c r="K174" i="7"/>
  <c r="H139" i="7"/>
  <c r="I139" i="7"/>
  <c r="F139" i="7"/>
  <c r="J139" i="7"/>
  <c r="K139" i="7"/>
  <c r="L139" i="7"/>
  <c r="C12" i="7"/>
  <c r="G36" i="7"/>
  <c r="I65" i="5"/>
  <c r="I57" i="5"/>
  <c r="I49" i="5"/>
  <c r="I41" i="5"/>
  <c r="L26" i="5"/>
  <c r="P33" i="6"/>
  <c r="P26" i="6"/>
  <c r="S26" i="6"/>
  <c r="U26" i="6"/>
  <c r="G21" i="6"/>
  <c r="I21" i="6"/>
  <c r="G25" i="6"/>
  <c r="I25" i="6"/>
  <c r="G29" i="6"/>
  <c r="I29" i="6"/>
  <c r="G33" i="6"/>
  <c r="I33" i="6"/>
  <c r="G37" i="6"/>
  <c r="E22" i="6"/>
  <c r="F22" i="6"/>
  <c r="C15" i="6"/>
  <c r="C18" i="6"/>
  <c r="E26" i="6"/>
  <c r="F26" i="6"/>
  <c r="G26" i="6"/>
  <c r="I26" i="6"/>
  <c r="E30" i="6"/>
  <c r="F30" i="6"/>
  <c r="E34" i="6"/>
  <c r="F34" i="6"/>
  <c r="E38" i="6"/>
  <c r="F38" i="6"/>
  <c r="E42" i="6"/>
  <c r="F42" i="6"/>
  <c r="E46" i="6"/>
  <c r="F46" i="6"/>
  <c r="E50" i="6"/>
  <c r="F50" i="6"/>
  <c r="E54" i="6"/>
  <c r="F54" i="6"/>
  <c r="G54" i="6"/>
  <c r="N54" i="6"/>
  <c r="H330" i="7"/>
  <c r="F328" i="7"/>
  <c r="I327" i="7"/>
  <c r="K326" i="7"/>
  <c r="I322" i="7"/>
  <c r="J322" i="7"/>
  <c r="H314" i="7"/>
  <c r="F312" i="7"/>
  <c r="I311" i="7"/>
  <c r="K310" i="7"/>
  <c r="I306" i="7"/>
  <c r="J306" i="7"/>
  <c r="J299" i="7"/>
  <c r="F299" i="7"/>
  <c r="L295" i="7"/>
  <c r="K294" i="7"/>
  <c r="K292" i="7"/>
  <c r="L292" i="7"/>
  <c r="G292" i="7"/>
  <c r="I283" i="7"/>
  <c r="L278" i="7"/>
  <c r="L270" i="7"/>
  <c r="L262" i="7"/>
  <c r="L254" i="7"/>
  <c r="G247" i="7"/>
  <c r="K247" i="7"/>
  <c r="F230" i="7"/>
  <c r="H230" i="7"/>
  <c r="I230" i="7"/>
  <c r="J230" i="7"/>
  <c r="G216" i="7"/>
  <c r="K216" i="7"/>
  <c r="L216" i="7"/>
  <c r="G202" i="7"/>
  <c r="K202" i="7"/>
  <c r="L202" i="7"/>
  <c r="L133" i="7"/>
  <c r="F100" i="7"/>
  <c r="I100" i="7"/>
  <c r="J100" i="7"/>
  <c r="H100" i="7"/>
  <c r="K100" i="7"/>
  <c r="L100" i="7"/>
  <c r="W20" i="6"/>
  <c r="W16" i="6"/>
  <c r="P40" i="6"/>
  <c r="S40" i="6"/>
  <c r="U40" i="6"/>
  <c r="P24" i="6"/>
  <c r="S24" i="6"/>
  <c r="U24" i="6"/>
  <c r="W6" i="6"/>
  <c r="G337" i="7"/>
  <c r="L336" i="7"/>
  <c r="F334" i="7"/>
  <c r="I334" i="7"/>
  <c r="K331" i="7"/>
  <c r="K329" i="7"/>
  <c r="G328" i="7"/>
  <c r="K328" i="7"/>
  <c r="H327" i="7"/>
  <c r="J326" i="7"/>
  <c r="L323" i="7"/>
  <c r="G321" i="7"/>
  <c r="L320" i="7"/>
  <c r="F318" i="7"/>
  <c r="I318" i="7"/>
  <c r="K315" i="7"/>
  <c r="K313" i="7"/>
  <c r="G312" i="7"/>
  <c r="K312" i="7"/>
  <c r="H311" i="7"/>
  <c r="J310" i="7"/>
  <c r="L307" i="7"/>
  <c r="G305" i="7"/>
  <c r="L304" i="7"/>
  <c r="F302" i="7"/>
  <c r="I302" i="7"/>
  <c r="L296" i="7"/>
  <c r="K295" i="7"/>
  <c r="J294" i="7"/>
  <c r="L286" i="7"/>
  <c r="H283" i="7"/>
  <c r="K278" i="7"/>
  <c r="L275" i="7"/>
  <c r="K270" i="7"/>
  <c r="L267" i="7"/>
  <c r="K262" i="7"/>
  <c r="L259" i="7"/>
  <c r="K254" i="7"/>
  <c r="F247" i="7"/>
  <c r="H247" i="7"/>
  <c r="I247" i="7"/>
  <c r="J247" i="7"/>
  <c r="G239" i="7"/>
  <c r="K239" i="7"/>
  <c r="L231" i="7"/>
  <c r="F223" i="7"/>
  <c r="H223" i="7"/>
  <c r="I223" i="7"/>
  <c r="J223" i="7"/>
  <c r="F172" i="7"/>
  <c r="J172" i="7"/>
  <c r="H172" i="7"/>
  <c r="I172" i="7"/>
  <c r="J133" i="7"/>
  <c r="F133" i="7"/>
  <c r="H133" i="7"/>
  <c r="I133" i="7"/>
  <c r="G77" i="7"/>
  <c r="L52" i="7"/>
  <c r="G52" i="7"/>
  <c r="K223" i="7"/>
  <c r="J222" i="7"/>
  <c r="K215" i="7"/>
  <c r="J214" i="7"/>
  <c r="L208" i="7"/>
  <c r="K204" i="7"/>
  <c r="K195" i="7"/>
  <c r="L189" i="7"/>
  <c r="K186" i="7"/>
  <c r="H185" i="7"/>
  <c r="J183" i="7"/>
  <c r="L180" i="7"/>
  <c r="H169" i="7"/>
  <c r="L168" i="7"/>
  <c r="K166" i="7"/>
  <c r="H165" i="7"/>
  <c r="L164" i="7"/>
  <c r="K153" i="7"/>
  <c r="G153" i="7"/>
  <c r="G149" i="7"/>
  <c r="K149" i="7"/>
  <c r="L138" i="7"/>
  <c r="G138" i="7"/>
  <c r="I137" i="7"/>
  <c r="F132" i="7"/>
  <c r="I132" i="7"/>
  <c r="J132" i="7"/>
  <c r="J128" i="7"/>
  <c r="F128" i="7"/>
  <c r="G124" i="7"/>
  <c r="G116" i="7"/>
  <c r="F108" i="7"/>
  <c r="I108" i="7"/>
  <c r="J108" i="7"/>
  <c r="K105" i="7"/>
  <c r="L105" i="7"/>
  <c r="G105" i="7"/>
  <c r="I104" i="7"/>
  <c r="J104" i="7"/>
  <c r="K104" i="7"/>
  <c r="F104" i="7"/>
  <c r="G101" i="7"/>
  <c r="K101" i="7"/>
  <c r="G85" i="7"/>
  <c r="K85" i="7"/>
  <c r="F61" i="7"/>
  <c r="D12" i="7"/>
  <c r="O12" i="7"/>
  <c r="K12" i="7"/>
  <c r="H29" i="7"/>
  <c r="J29" i="7"/>
  <c r="I29" i="7"/>
  <c r="BI95" i="18"/>
  <c r="BH95" i="18"/>
  <c r="BG95" i="18"/>
  <c r="BG93" i="18"/>
  <c r="BF93" i="18"/>
  <c r="BE93" i="18"/>
  <c r="BD93" i="18"/>
  <c r="BC93" i="18"/>
  <c r="BA86" i="18"/>
  <c r="BB86" i="18"/>
  <c r="BA70" i="18"/>
  <c r="BB70" i="18"/>
  <c r="L281" i="7"/>
  <c r="L273" i="7"/>
  <c r="L265" i="7"/>
  <c r="L257" i="7"/>
  <c r="G252" i="7"/>
  <c r="F251" i="7"/>
  <c r="L249" i="7"/>
  <c r="G244" i="7"/>
  <c r="F243" i="7"/>
  <c r="L241" i="7"/>
  <c r="G236" i="7"/>
  <c r="F235" i="7"/>
  <c r="L233" i="7"/>
  <c r="G228" i="7"/>
  <c r="F227" i="7"/>
  <c r="L225" i="7"/>
  <c r="I222" i="7"/>
  <c r="G220" i="7"/>
  <c r="F219" i="7"/>
  <c r="L217" i="7"/>
  <c r="I214" i="7"/>
  <c r="G212" i="7"/>
  <c r="F211" i="7"/>
  <c r="L209" i="7"/>
  <c r="K208" i="7"/>
  <c r="I204" i="7"/>
  <c r="F203" i="7"/>
  <c r="K199" i="7"/>
  <c r="G197" i="7"/>
  <c r="J195" i="7"/>
  <c r="F194" i="7"/>
  <c r="I192" i="7"/>
  <c r="F191" i="7"/>
  <c r="J186" i="7"/>
  <c r="I183" i="7"/>
  <c r="G182" i="7"/>
  <c r="K181" i="7"/>
  <c r="K180" i="7"/>
  <c r="L176" i="7"/>
  <c r="F175" i="7"/>
  <c r="L172" i="7"/>
  <c r="F171" i="7"/>
  <c r="K170" i="7"/>
  <c r="K161" i="7"/>
  <c r="G161" i="7"/>
  <c r="G157" i="7"/>
  <c r="K157" i="7"/>
  <c r="L151" i="7"/>
  <c r="K142" i="7"/>
  <c r="L142" i="7"/>
  <c r="H141" i="7"/>
  <c r="H137" i="7"/>
  <c r="G125" i="7"/>
  <c r="K125" i="7"/>
  <c r="F124" i="7"/>
  <c r="I124" i="7"/>
  <c r="J124" i="7"/>
  <c r="F123" i="7"/>
  <c r="H123" i="7"/>
  <c r="I123" i="7"/>
  <c r="K118" i="7"/>
  <c r="L118" i="7"/>
  <c r="G117" i="7"/>
  <c r="K117" i="7"/>
  <c r="F116" i="7"/>
  <c r="I116" i="7"/>
  <c r="J116" i="7"/>
  <c r="K113" i="7"/>
  <c r="L113" i="7"/>
  <c r="G113" i="7"/>
  <c r="I112" i="7"/>
  <c r="J112" i="7"/>
  <c r="K112" i="7"/>
  <c r="F112" i="7"/>
  <c r="G109" i="7"/>
  <c r="K109" i="7"/>
  <c r="F101" i="7"/>
  <c r="H101" i="7"/>
  <c r="J101" i="7"/>
  <c r="G93" i="7"/>
  <c r="K93" i="7"/>
  <c r="F85" i="7"/>
  <c r="H85" i="7"/>
  <c r="I85" i="7"/>
  <c r="J85" i="7"/>
  <c r="K40" i="7"/>
  <c r="J280" i="7"/>
  <c r="J272" i="7"/>
  <c r="J264" i="7"/>
  <c r="J256" i="7"/>
  <c r="J248" i="7"/>
  <c r="J240" i="7"/>
  <c r="J232" i="7"/>
  <c r="J224" i="7"/>
  <c r="H222" i="7"/>
  <c r="J216" i="7"/>
  <c r="H214" i="7"/>
  <c r="L205" i="7"/>
  <c r="H204" i="7"/>
  <c r="J199" i="7"/>
  <c r="L196" i="7"/>
  <c r="H195" i="7"/>
  <c r="K190" i="7"/>
  <c r="L187" i="7"/>
  <c r="I186" i="7"/>
  <c r="H183" i="7"/>
  <c r="K176" i="7"/>
  <c r="K172" i="7"/>
  <c r="K169" i="7"/>
  <c r="G169" i="7"/>
  <c r="I168" i="7"/>
  <c r="G165" i="7"/>
  <c r="K165" i="7"/>
  <c r="I164" i="7"/>
  <c r="K151" i="7"/>
  <c r="F148" i="7"/>
  <c r="I148" i="7"/>
  <c r="J148" i="7"/>
  <c r="J144" i="7"/>
  <c r="F144" i="7"/>
  <c r="K137" i="7"/>
  <c r="G137" i="7"/>
  <c r="H131" i="7"/>
  <c r="I131" i="7"/>
  <c r="J129" i="7"/>
  <c r="L128" i="7"/>
  <c r="K121" i="7"/>
  <c r="L121" i="7"/>
  <c r="G121" i="7"/>
  <c r="H117" i="7"/>
  <c r="J117" i="7"/>
  <c r="F109" i="7"/>
  <c r="H109" i="7"/>
  <c r="J109" i="7"/>
  <c r="G102" i="7"/>
  <c r="K102" i="7"/>
  <c r="L102" i="7"/>
  <c r="F93" i="7"/>
  <c r="H93" i="7"/>
  <c r="I93" i="7"/>
  <c r="J93" i="7"/>
  <c r="K177" i="7"/>
  <c r="G177" i="7"/>
  <c r="G173" i="7"/>
  <c r="K173" i="7"/>
  <c r="G141" i="7"/>
  <c r="K141" i="7"/>
  <c r="L130" i="7"/>
  <c r="G130" i="7"/>
  <c r="I129" i="7"/>
  <c r="G110" i="7"/>
  <c r="K110" i="7"/>
  <c r="L110" i="7"/>
  <c r="L92" i="7"/>
  <c r="G78" i="7"/>
  <c r="G70" i="7"/>
  <c r="K70" i="7"/>
  <c r="L70" i="7"/>
  <c r="G62" i="7"/>
  <c r="P12" i="7"/>
  <c r="K28" i="7"/>
  <c r="K299" i="7"/>
  <c r="J298" i="7"/>
  <c r="K291" i="7"/>
  <c r="J290" i="7"/>
  <c r="K283" i="7"/>
  <c r="J282" i="7"/>
  <c r="K275" i="7"/>
  <c r="J274" i="7"/>
  <c r="K267" i="7"/>
  <c r="J266" i="7"/>
  <c r="K259" i="7"/>
  <c r="J258" i="7"/>
  <c r="L252" i="7"/>
  <c r="K251" i="7"/>
  <c r="J250" i="7"/>
  <c r="L244" i="7"/>
  <c r="K243" i="7"/>
  <c r="J242" i="7"/>
  <c r="L236" i="7"/>
  <c r="K235" i="7"/>
  <c r="J234" i="7"/>
  <c r="L228" i="7"/>
  <c r="K227" i="7"/>
  <c r="J226" i="7"/>
  <c r="L220" i="7"/>
  <c r="K219" i="7"/>
  <c r="J218" i="7"/>
  <c r="L212" i="7"/>
  <c r="K211" i="7"/>
  <c r="J210" i="7"/>
  <c r="K206" i="7"/>
  <c r="F204" i="7"/>
  <c r="L203" i="7"/>
  <c r="I202" i="7"/>
  <c r="K200" i="7"/>
  <c r="F195" i="7"/>
  <c r="L194" i="7"/>
  <c r="I193" i="7"/>
  <c r="K191" i="7"/>
  <c r="F186" i="7"/>
  <c r="L185" i="7"/>
  <c r="I184" i="7"/>
  <c r="J181" i="7"/>
  <c r="L175" i="7"/>
  <c r="L171" i="7"/>
  <c r="G170" i="7"/>
  <c r="K167" i="7"/>
  <c r="G166" i="7"/>
  <c r="K163" i="7"/>
  <c r="L161" i="7"/>
  <c r="L157" i="7"/>
  <c r="J152" i="7"/>
  <c r="F152" i="7"/>
  <c r="H151" i="7"/>
  <c r="H147" i="7"/>
  <c r="I147" i="7"/>
  <c r="J145" i="7"/>
  <c r="L144" i="7"/>
  <c r="K138" i="7"/>
  <c r="K134" i="7"/>
  <c r="L134" i="7"/>
  <c r="L131" i="7"/>
  <c r="H129" i="7"/>
  <c r="I128" i="7"/>
  <c r="J120" i="7"/>
  <c r="K120" i="7"/>
  <c r="F120" i="7"/>
  <c r="L108" i="7"/>
  <c r="L104" i="7"/>
  <c r="G86" i="7"/>
  <c r="K86" i="7"/>
  <c r="L86" i="7"/>
  <c r="I76" i="7"/>
  <c r="I60" i="7"/>
  <c r="L12" i="7"/>
  <c r="J33" i="7"/>
  <c r="I33" i="7"/>
  <c r="F33" i="7"/>
  <c r="H12" i="7"/>
  <c r="J200" i="7"/>
  <c r="L197" i="7"/>
  <c r="L188" i="7"/>
  <c r="K185" i="7"/>
  <c r="H184" i="7"/>
  <c r="K182" i="7"/>
  <c r="L179" i="7"/>
  <c r="K175" i="7"/>
  <c r="K171" i="7"/>
  <c r="L169" i="7"/>
  <c r="J167" i="7"/>
  <c r="L165" i="7"/>
  <c r="J163" i="7"/>
  <c r="J160" i="7"/>
  <c r="F160" i="7"/>
  <c r="F156" i="7"/>
  <c r="J156" i="7"/>
  <c r="L148" i="7"/>
  <c r="L146" i="7"/>
  <c r="G146" i="7"/>
  <c r="I145" i="7"/>
  <c r="K144" i="7"/>
  <c r="F140" i="7"/>
  <c r="I140" i="7"/>
  <c r="J140" i="7"/>
  <c r="J136" i="7"/>
  <c r="F136" i="7"/>
  <c r="H132" i="7"/>
  <c r="K131" i="7"/>
  <c r="K129" i="7"/>
  <c r="G129" i="7"/>
  <c r="H128" i="7"/>
  <c r="L125" i="7"/>
  <c r="L124" i="7"/>
  <c r="L116" i="7"/>
  <c r="K108" i="7"/>
  <c r="H104" i="7"/>
  <c r="G94" i="7"/>
  <c r="K94" i="7"/>
  <c r="L94" i="7"/>
  <c r="F84" i="7"/>
  <c r="H84" i="7"/>
  <c r="I84" i="7"/>
  <c r="J84" i="7"/>
  <c r="H38" i="7"/>
  <c r="K189" i="7"/>
  <c r="J168" i="7"/>
  <c r="F168" i="7"/>
  <c r="F164" i="7"/>
  <c r="J164" i="7"/>
  <c r="G133" i="7"/>
  <c r="K133" i="7"/>
  <c r="F92" i="7"/>
  <c r="H92" i="7"/>
  <c r="I92" i="7"/>
  <c r="J92" i="7"/>
  <c r="F12" i="7"/>
  <c r="I115" i="7"/>
  <c r="I107" i="7"/>
  <c r="I99" i="7"/>
  <c r="G97" i="7"/>
  <c r="F96" i="7"/>
  <c r="I91" i="7"/>
  <c r="G89" i="7"/>
  <c r="F88" i="7"/>
  <c r="I83" i="7"/>
  <c r="G81" i="7"/>
  <c r="G73" i="7"/>
  <c r="I67" i="7"/>
  <c r="G65" i="7"/>
  <c r="G57" i="7"/>
  <c r="I21" i="7"/>
  <c r="J45" i="7"/>
  <c r="J21" i="7"/>
  <c r="BA21" i="18"/>
  <c r="BB21" i="18"/>
  <c r="G122" i="7"/>
  <c r="H115" i="7"/>
  <c r="G114" i="7"/>
  <c r="H107" i="7"/>
  <c r="G106" i="7"/>
  <c r="H99" i="7"/>
  <c r="G98" i="7"/>
  <c r="H91" i="7"/>
  <c r="G90" i="7"/>
  <c r="H83" i="7"/>
  <c r="G82" i="7"/>
  <c r="H67" i="7"/>
  <c r="I52" i="7"/>
  <c r="BH75" i="18"/>
  <c r="BG75" i="18"/>
  <c r="BF75" i="18"/>
  <c r="BE75" i="18"/>
  <c r="BD75" i="18"/>
  <c r="BC75" i="18"/>
  <c r="BE51" i="18"/>
  <c r="BD51" i="18"/>
  <c r="BC51" i="18"/>
  <c r="BB45" i="18"/>
  <c r="BA45" i="18"/>
  <c r="J86" i="18"/>
  <c r="BK100" i="18"/>
  <c r="BJ100" i="18"/>
  <c r="BI100" i="18"/>
  <c r="BH100" i="18"/>
  <c r="BG100" i="18"/>
  <c r="BF100" i="18"/>
  <c r="BE100" i="18"/>
  <c r="BD100" i="18"/>
  <c r="BC100" i="18"/>
  <c r="BH91" i="18"/>
  <c r="BG91" i="18"/>
  <c r="BA85" i="18"/>
  <c r="AZ85" i="18"/>
  <c r="AX85" i="18"/>
  <c r="BB85" i="18"/>
  <c r="BA78" i="18"/>
  <c r="BB78" i="18"/>
  <c r="BA69" i="18"/>
  <c r="BB69" i="18"/>
  <c r="L97" i="7"/>
  <c r="K96" i="7"/>
  <c r="L89" i="7"/>
  <c r="K88" i="7"/>
  <c r="L73" i="7"/>
  <c r="K56" i="7"/>
  <c r="L37" i="7"/>
  <c r="L29" i="7"/>
  <c r="L21" i="7"/>
  <c r="K45" i="7"/>
  <c r="K37" i="7"/>
  <c r="K29" i="7"/>
  <c r="K21" i="7"/>
  <c r="BA94" i="18"/>
  <c r="BB94" i="18"/>
  <c r="BI87" i="18"/>
  <c r="BH87" i="18"/>
  <c r="BG87" i="18"/>
  <c r="BI71" i="18"/>
  <c r="BA62" i="18"/>
  <c r="BB62" i="18"/>
  <c r="BG61" i="18"/>
  <c r="BF61" i="18"/>
  <c r="BE61" i="18"/>
  <c r="BD61" i="18"/>
  <c r="BC61" i="18"/>
  <c r="BA29" i="18"/>
  <c r="BB29" i="18"/>
  <c r="AT83" i="18"/>
  <c r="AS83" i="18"/>
  <c r="AR83" i="18"/>
  <c r="AQ83" i="18"/>
  <c r="AP83" i="18"/>
  <c r="AO83" i="18"/>
  <c r="AN83" i="18"/>
  <c r="AM83" i="18"/>
  <c r="AL83" i="18"/>
  <c r="K97" i="7"/>
  <c r="J96" i="7"/>
  <c r="K89" i="7"/>
  <c r="J88" i="7"/>
  <c r="K73" i="7"/>
  <c r="I25" i="7"/>
  <c r="J25" i="7"/>
  <c r="BA54" i="18"/>
  <c r="BB54" i="18"/>
  <c r="BA53" i="18"/>
  <c r="AZ53" i="18"/>
  <c r="AX53" i="18"/>
  <c r="BB53" i="18"/>
  <c r="BA17" i="18"/>
  <c r="BB17" i="18"/>
  <c r="AT99" i="18"/>
  <c r="AS99" i="18"/>
  <c r="AR99" i="18"/>
  <c r="AQ99" i="18"/>
  <c r="AP99" i="18"/>
  <c r="AO99" i="18"/>
  <c r="AN99" i="18"/>
  <c r="AM99" i="18"/>
  <c r="AL99" i="18"/>
  <c r="AS77" i="18"/>
  <c r="AR77" i="18"/>
  <c r="AQ77" i="18"/>
  <c r="AP77" i="18"/>
  <c r="AO77" i="18"/>
  <c r="AN77" i="18"/>
  <c r="AM77" i="18"/>
  <c r="AL77" i="18"/>
  <c r="BI91" i="18"/>
  <c r="BJ88" i="18"/>
  <c r="BI88" i="18"/>
  <c r="BH88" i="18"/>
  <c r="BG88" i="18"/>
  <c r="BF88" i="18"/>
  <c r="BE88" i="18"/>
  <c r="BD88" i="18"/>
  <c r="BC88" i="18"/>
  <c r="BJ64" i="18"/>
  <c r="BI64" i="18"/>
  <c r="BH64" i="18"/>
  <c r="BG64" i="18"/>
  <c r="BF64" i="18"/>
  <c r="BE64" i="18"/>
  <c r="BD64" i="18"/>
  <c r="BC64" i="18"/>
  <c r="BJ46" i="18"/>
  <c r="BI46" i="18"/>
  <c r="BH46" i="18"/>
  <c r="BG46" i="18"/>
  <c r="BF46" i="18"/>
  <c r="BE46" i="18"/>
  <c r="BD46" i="18"/>
  <c r="BC46" i="18"/>
  <c r="BJ41" i="18"/>
  <c r="BK39" i="18"/>
  <c r="BJ39" i="18"/>
  <c r="BI39" i="18"/>
  <c r="BH39" i="18"/>
  <c r="BG39" i="18"/>
  <c r="BF39" i="18"/>
  <c r="BE39" i="18"/>
  <c r="BD39" i="18"/>
  <c r="BC39" i="18"/>
  <c r="BK35" i="18"/>
  <c r="BJ35" i="18"/>
  <c r="BI35" i="18"/>
  <c r="BH35" i="18"/>
  <c r="BG35" i="18"/>
  <c r="BF35" i="18"/>
  <c r="BE35" i="18"/>
  <c r="BD35" i="18"/>
  <c r="BC35" i="18"/>
  <c r="BJ19" i="18"/>
  <c r="Q18" i="18"/>
  <c r="S18" i="18"/>
  <c r="AT115" i="18"/>
  <c r="AS115" i="18"/>
  <c r="AR115" i="18"/>
  <c r="AQ115" i="18"/>
  <c r="AP115" i="18"/>
  <c r="AO115" i="18"/>
  <c r="AN115" i="18"/>
  <c r="AM115" i="18"/>
  <c r="AL115" i="18"/>
  <c r="AU110" i="18"/>
  <c r="Z110" i="18"/>
  <c r="P104" i="18"/>
  <c r="R104" i="18" s="1"/>
  <c r="AF104" i="18" s="1"/>
  <c r="Z104" i="18"/>
  <c r="G104" i="18"/>
  <c r="AU104" i="18"/>
  <c r="AT100" i="18"/>
  <c r="AS100" i="18"/>
  <c r="AR100" i="18"/>
  <c r="AQ100" i="18"/>
  <c r="AP100" i="18"/>
  <c r="AO100" i="18"/>
  <c r="AN100" i="18"/>
  <c r="AM100" i="18"/>
  <c r="AL100" i="18"/>
  <c r="Z98" i="18"/>
  <c r="G98" i="18"/>
  <c r="AU98" i="18"/>
  <c r="P98" i="18"/>
  <c r="AT85" i="18"/>
  <c r="G81" i="18"/>
  <c r="AU81" i="18"/>
  <c r="Z81" i="18"/>
  <c r="AU75" i="18"/>
  <c r="Z75" i="18"/>
  <c r="G75" i="18"/>
  <c r="AT55" i="18"/>
  <c r="BJ99" i="18"/>
  <c r="BI99" i="18"/>
  <c r="BH99" i="18"/>
  <c r="BG99" i="18"/>
  <c r="BF99" i="18"/>
  <c r="BE99" i="18"/>
  <c r="BD99" i="18"/>
  <c r="BC99" i="18"/>
  <c r="BK96" i="18"/>
  <c r="BJ96" i="18"/>
  <c r="BI96" i="18"/>
  <c r="BH96" i="18"/>
  <c r="BG96" i="18"/>
  <c r="BF96" i="18"/>
  <c r="BE96" i="18"/>
  <c r="BD96" i="18"/>
  <c r="BC96" i="18"/>
  <c r="BF95" i="18"/>
  <c r="BE95" i="18"/>
  <c r="BD95" i="18"/>
  <c r="BC95" i="18"/>
  <c r="BJ91" i="18"/>
  <c r="BH89" i="18"/>
  <c r="BG89" i="18"/>
  <c r="BF89" i="18"/>
  <c r="BE89" i="18"/>
  <c r="BD89" i="18"/>
  <c r="BC89" i="18"/>
  <c r="BK88" i="18"/>
  <c r="BF87" i="18"/>
  <c r="BE87" i="18"/>
  <c r="BD87" i="18"/>
  <c r="BC87" i="18"/>
  <c r="BJ83" i="18"/>
  <c r="BI83" i="18"/>
  <c r="BH83" i="18"/>
  <c r="BG83" i="18"/>
  <c r="BF83" i="18"/>
  <c r="BE83" i="18"/>
  <c r="BD83" i="18"/>
  <c r="BC83" i="18"/>
  <c r="BK80" i="18"/>
  <c r="BJ80" i="18"/>
  <c r="BI80" i="18"/>
  <c r="BH80" i="18"/>
  <c r="BG80" i="18"/>
  <c r="BF80" i="18"/>
  <c r="BE80" i="18"/>
  <c r="BD80" i="18"/>
  <c r="BC80" i="18"/>
  <c r="BF79" i="18"/>
  <c r="BE79" i="18"/>
  <c r="BD79" i="18"/>
  <c r="BC79" i="18"/>
  <c r="BJ75" i="18"/>
  <c r="BI75" i="18"/>
  <c r="BK72" i="18"/>
  <c r="BJ72" i="18"/>
  <c r="BI72" i="18"/>
  <c r="BH72" i="18"/>
  <c r="BG72" i="18"/>
  <c r="BF72" i="18"/>
  <c r="BE72" i="18"/>
  <c r="BD72" i="18"/>
  <c r="BC72" i="18"/>
  <c r="BJ67" i="18"/>
  <c r="BI67" i="18"/>
  <c r="BH67" i="18"/>
  <c r="BG67" i="18"/>
  <c r="BF67" i="18"/>
  <c r="BE67" i="18"/>
  <c r="BD67" i="18"/>
  <c r="BC67" i="18"/>
  <c r="BK64" i="18"/>
  <c r="BJ59" i="18"/>
  <c r="BI59" i="18"/>
  <c r="BH59" i="18"/>
  <c r="BG59" i="18"/>
  <c r="BF59" i="18"/>
  <c r="BE59" i="18"/>
  <c r="BD59" i="18"/>
  <c r="BC59" i="18"/>
  <c r="BK56" i="18"/>
  <c r="BJ56" i="18"/>
  <c r="BI56" i="18"/>
  <c r="BH56" i="18"/>
  <c r="BG56" i="18"/>
  <c r="BF56" i="18"/>
  <c r="BE56" i="18"/>
  <c r="BD56" i="18"/>
  <c r="BC56" i="18"/>
  <c r="BF55" i="18"/>
  <c r="BE55" i="18"/>
  <c r="BD55" i="18"/>
  <c r="BC55" i="18"/>
  <c r="BJ51" i="18"/>
  <c r="BI51" i="18"/>
  <c r="BH51" i="18"/>
  <c r="BG51" i="18"/>
  <c r="BF51" i="18"/>
  <c r="BK47" i="18"/>
  <c r="BJ47" i="18"/>
  <c r="BI47" i="18"/>
  <c r="BH47" i="18"/>
  <c r="BG47" i="18"/>
  <c r="BF47" i="18"/>
  <c r="BE47" i="18"/>
  <c r="BD47" i="18"/>
  <c r="BC47" i="18"/>
  <c r="BG44" i="18"/>
  <c r="BF44" i="18"/>
  <c r="BE44" i="18"/>
  <c r="BD44" i="18"/>
  <c r="BC44" i="18"/>
  <c r="BK27" i="18"/>
  <c r="BJ27" i="18"/>
  <c r="BI27" i="18"/>
  <c r="BH27" i="18"/>
  <c r="BG27" i="18"/>
  <c r="BF27" i="18"/>
  <c r="BE27" i="18"/>
  <c r="BD27" i="18"/>
  <c r="BC27" i="18"/>
  <c r="BG15" i="18"/>
  <c r="BF15" i="18"/>
  <c r="BE15" i="18"/>
  <c r="BD15" i="18"/>
  <c r="BC15" i="18"/>
  <c r="G121" i="18"/>
  <c r="AU121" i="18"/>
  <c r="Z121" i="18"/>
  <c r="Z115" i="18"/>
  <c r="G115" i="18"/>
  <c r="Z95" i="18"/>
  <c r="G95" i="18"/>
  <c r="AU95" i="18"/>
  <c r="G89" i="18"/>
  <c r="AU89" i="18"/>
  <c r="Z89" i="18"/>
  <c r="AU78" i="18"/>
  <c r="Z78" i="18"/>
  <c r="AT71" i="18"/>
  <c r="AS71" i="18"/>
  <c r="AR71" i="18"/>
  <c r="AQ71" i="18"/>
  <c r="AP71" i="18"/>
  <c r="AO71" i="18"/>
  <c r="AN71" i="18"/>
  <c r="AM71" i="18"/>
  <c r="AL71" i="18"/>
  <c r="AT61" i="18"/>
  <c r="AS61" i="18"/>
  <c r="AR61" i="18"/>
  <c r="AQ61" i="18"/>
  <c r="AP61" i="18"/>
  <c r="AO61" i="18"/>
  <c r="AN61" i="18"/>
  <c r="AM61" i="18"/>
  <c r="AL61" i="18"/>
  <c r="BI41" i="18"/>
  <c r="BH41" i="18"/>
  <c r="BG41" i="18"/>
  <c r="BF41" i="18"/>
  <c r="BE41" i="18"/>
  <c r="BD41" i="18"/>
  <c r="BC41" i="18"/>
  <c r="BG36" i="18"/>
  <c r="BF36" i="18"/>
  <c r="BE36" i="18"/>
  <c r="BD36" i="18"/>
  <c r="BC36" i="18"/>
  <c r="BI19" i="18"/>
  <c r="BH19" i="18"/>
  <c r="BG19" i="18"/>
  <c r="BF19" i="18"/>
  <c r="BE19" i="18"/>
  <c r="BD19" i="18"/>
  <c r="BC19" i="18"/>
  <c r="AU118" i="18"/>
  <c r="Z118" i="18"/>
  <c r="Z112" i="18"/>
  <c r="G112" i="18"/>
  <c r="AU112" i="18"/>
  <c r="AT108" i="18"/>
  <c r="AS108" i="18"/>
  <c r="AR108" i="18"/>
  <c r="AQ108" i="18"/>
  <c r="AP108" i="18"/>
  <c r="AO108" i="18"/>
  <c r="AN108" i="18"/>
  <c r="AM108" i="18"/>
  <c r="AL108" i="18"/>
  <c r="Z106" i="18"/>
  <c r="G106" i="18"/>
  <c r="AU106" i="18"/>
  <c r="AT91" i="18"/>
  <c r="AS91" i="18"/>
  <c r="AR91" i="18"/>
  <c r="AQ91" i="18"/>
  <c r="AP91" i="18"/>
  <c r="AO91" i="18"/>
  <c r="AN91" i="18"/>
  <c r="AM91" i="18"/>
  <c r="AL91" i="18"/>
  <c r="AU86" i="18"/>
  <c r="Z86" i="18"/>
  <c r="Z83" i="18"/>
  <c r="G83" i="18"/>
  <c r="G70" i="18"/>
  <c r="AU70" i="18"/>
  <c r="Z70" i="18"/>
  <c r="AT63" i="18"/>
  <c r="AS63" i="18"/>
  <c r="AR63" i="18"/>
  <c r="AQ63" i="18"/>
  <c r="AP63" i="18"/>
  <c r="AO63" i="18"/>
  <c r="AN63" i="18"/>
  <c r="AM63" i="18"/>
  <c r="AL63" i="18"/>
  <c r="J50" i="18"/>
  <c r="Z43" i="18"/>
  <c r="G43" i="18"/>
  <c r="AU43" i="18"/>
  <c r="K287" i="11"/>
  <c r="G287" i="11"/>
  <c r="L287" i="11"/>
  <c r="BJ89" i="18"/>
  <c r="BI89" i="18"/>
  <c r="BJ73" i="18"/>
  <c r="BI73" i="18"/>
  <c r="BH73" i="18"/>
  <c r="BG73" i="18"/>
  <c r="BF73" i="18"/>
  <c r="BE73" i="18"/>
  <c r="BD73" i="18"/>
  <c r="BC73" i="18"/>
  <c r="BH71" i="18"/>
  <c r="BG71" i="18"/>
  <c r="BF71" i="18"/>
  <c r="BE71" i="18"/>
  <c r="BD71" i="18"/>
  <c r="BC71" i="18"/>
  <c r="BH63" i="18"/>
  <c r="BG63" i="18"/>
  <c r="BF63" i="18"/>
  <c r="BE63" i="18"/>
  <c r="BD63" i="18"/>
  <c r="BC63" i="18"/>
  <c r="BI60" i="18"/>
  <c r="BH60" i="18"/>
  <c r="BG60" i="18"/>
  <c r="BF60" i="18"/>
  <c r="BE60" i="18"/>
  <c r="BD60" i="18"/>
  <c r="BC60" i="18"/>
  <c r="BG58" i="18"/>
  <c r="BF58" i="18"/>
  <c r="BE58" i="18"/>
  <c r="BD58" i="18"/>
  <c r="BC58" i="18"/>
  <c r="BH55" i="18"/>
  <c r="BG55" i="18"/>
  <c r="BJ33" i="18"/>
  <c r="BI33" i="18"/>
  <c r="BH33" i="18"/>
  <c r="BG33" i="18"/>
  <c r="BF33" i="18"/>
  <c r="BE33" i="18"/>
  <c r="BD33" i="18"/>
  <c r="BC33" i="18"/>
  <c r="BK31" i="18"/>
  <c r="BJ31" i="18"/>
  <c r="BI31" i="18"/>
  <c r="BH31" i="18"/>
  <c r="BG31" i="18"/>
  <c r="BF31" i="18"/>
  <c r="BE31" i="18"/>
  <c r="BD31" i="18"/>
  <c r="BC31" i="18"/>
  <c r="BG23" i="18"/>
  <c r="BF23" i="18"/>
  <c r="BE23" i="18"/>
  <c r="BD23" i="18"/>
  <c r="BC23" i="18"/>
  <c r="BG20" i="18"/>
  <c r="BF20" i="18"/>
  <c r="BE20" i="18"/>
  <c r="BD20" i="18"/>
  <c r="BC20" i="18"/>
  <c r="BG11" i="18"/>
  <c r="BF11" i="18"/>
  <c r="BE11" i="18"/>
  <c r="BD11" i="18"/>
  <c r="BC11" i="18"/>
  <c r="Z103" i="18"/>
  <c r="G103" i="18"/>
  <c r="AU103" i="18"/>
  <c r="P103" i="18"/>
  <c r="R103" i="18" s="1"/>
  <c r="G97" i="18"/>
  <c r="AU97" i="18"/>
  <c r="Z97" i="18"/>
  <c r="Z91" i="18"/>
  <c r="G91" i="18"/>
  <c r="Z80" i="18"/>
  <c r="G80" i="18"/>
  <c r="AU80" i="18"/>
  <c r="AT69" i="18"/>
  <c r="AS69" i="18"/>
  <c r="AR69" i="18"/>
  <c r="AQ69" i="18"/>
  <c r="AP69" i="18"/>
  <c r="AO69" i="18"/>
  <c r="AN69" i="18"/>
  <c r="AM69" i="18"/>
  <c r="AL69" i="18"/>
  <c r="J42" i="18"/>
  <c r="BK97" i="18"/>
  <c r="BJ97" i="18"/>
  <c r="BI97" i="18"/>
  <c r="BH97" i="18"/>
  <c r="BG97" i="18"/>
  <c r="BF97" i="18"/>
  <c r="BE97" i="18"/>
  <c r="BD97" i="18"/>
  <c r="BC97" i="18"/>
  <c r="BJ92" i="18"/>
  <c r="BI92" i="18"/>
  <c r="BH92" i="18"/>
  <c r="BG92" i="18"/>
  <c r="BF92" i="18"/>
  <c r="BE92" i="18"/>
  <c r="BD92" i="18"/>
  <c r="BC92" i="18"/>
  <c r="BE91" i="18"/>
  <c r="BD91" i="18"/>
  <c r="BC91" i="18"/>
  <c r="BK89" i="18"/>
  <c r="BK81" i="18"/>
  <c r="BJ81" i="18"/>
  <c r="BI81" i="18"/>
  <c r="BH81" i="18"/>
  <c r="BG81" i="18"/>
  <c r="BF81" i="18"/>
  <c r="BE81" i="18"/>
  <c r="BD81" i="18"/>
  <c r="BC81" i="18"/>
  <c r="BH74" i="18"/>
  <c r="BG74" i="18"/>
  <c r="BF74" i="18"/>
  <c r="BE74" i="18"/>
  <c r="BD74" i="18"/>
  <c r="BC74" i="18"/>
  <c r="BK73" i="18"/>
  <c r="BH66" i="18"/>
  <c r="BG66" i="18"/>
  <c r="BF66" i="18"/>
  <c r="BE66" i="18"/>
  <c r="BD66" i="18"/>
  <c r="BC66" i="18"/>
  <c r="BK65" i="18"/>
  <c r="BJ65" i="18"/>
  <c r="BI65" i="18"/>
  <c r="BH65" i="18"/>
  <c r="BG65" i="18"/>
  <c r="BF65" i="18"/>
  <c r="BE65" i="18"/>
  <c r="BD65" i="18"/>
  <c r="BC65" i="18"/>
  <c r="BJ60" i="18"/>
  <c r="BH58" i="18"/>
  <c r="BK57" i="18"/>
  <c r="BJ57" i="18"/>
  <c r="BI57" i="18"/>
  <c r="BH57" i="18"/>
  <c r="BG57" i="18"/>
  <c r="BF57" i="18"/>
  <c r="BE57" i="18"/>
  <c r="BD57" i="18"/>
  <c r="BC57" i="18"/>
  <c r="BI37" i="18"/>
  <c r="BH37" i="18"/>
  <c r="BG37" i="18"/>
  <c r="BF37" i="18"/>
  <c r="BE37" i="18"/>
  <c r="BD37" i="18"/>
  <c r="BC37" i="18"/>
  <c r="BF26" i="18"/>
  <c r="BJ22" i="18"/>
  <c r="BI22" i="18"/>
  <c r="BH22" i="18"/>
  <c r="BG22" i="18"/>
  <c r="BF22" i="18"/>
  <c r="BE22" i="18"/>
  <c r="BD22" i="18"/>
  <c r="BC22" i="18"/>
  <c r="Z120" i="18"/>
  <c r="G120" i="18"/>
  <c r="AU120" i="18"/>
  <c r="AT116" i="18"/>
  <c r="AS116" i="18"/>
  <c r="AR116" i="18"/>
  <c r="AQ116" i="18"/>
  <c r="AP116" i="18"/>
  <c r="AO116" i="18"/>
  <c r="AN116" i="18"/>
  <c r="AM116" i="18"/>
  <c r="AL116" i="18"/>
  <c r="Z114" i="18"/>
  <c r="G114" i="18"/>
  <c r="AU114" i="18"/>
  <c r="AU94" i="18"/>
  <c r="Z94" i="18"/>
  <c r="Z88" i="18"/>
  <c r="G88" i="18"/>
  <c r="AU88" i="18"/>
  <c r="AT76" i="18"/>
  <c r="AS76" i="18"/>
  <c r="AR76" i="18"/>
  <c r="AQ76" i="18"/>
  <c r="AP76" i="18"/>
  <c r="AO76" i="18"/>
  <c r="AN76" i="18"/>
  <c r="AM76" i="18"/>
  <c r="AL76" i="18"/>
  <c r="BI98" i="18"/>
  <c r="BH98" i="18"/>
  <c r="BG98" i="18"/>
  <c r="BF98" i="18"/>
  <c r="BE98" i="18"/>
  <c r="BD98" i="18"/>
  <c r="BC98" i="18"/>
  <c r="BK92" i="18"/>
  <c r="BF91" i="18"/>
  <c r="BI90" i="18"/>
  <c r="BH90" i="18"/>
  <c r="BG90" i="18"/>
  <c r="BF90" i="18"/>
  <c r="BE90" i="18"/>
  <c r="BD90" i="18"/>
  <c r="BC90" i="18"/>
  <c r="BK84" i="18"/>
  <c r="BJ84" i="18"/>
  <c r="BI84" i="18"/>
  <c r="BH84" i="18"/>
  <c r="BG84" i="18"/>
  <c r="BF84" i="18"/>
  <c r="BE84" i="18"/>
  <c r="BD84" i="18"/>
  <c r="BC84" i="18"/>
  <c r="BI82" i="18"/>
  <c r="BH82" i="18"/>
  <c r="BG82" i="18"/>
  <c r="BF82" i="18"/>
  <c r="BE82" i="18"/>
  <c r="BD82" i="18"/>
  <c r="BC82" i="18"/>
  <c r="BK76" i="18"/>
  <c r="BJ76" i="18"/>
  <c r="BI76" i="18"/>
  <c r="BH76" i="18"/>
  <c r="BG76" i="18"/>
  <c r="BF76" i="18"/>
  <c r="BE76" i="18"/>
  <c r="BD76" i="18"/>
  <c r="BC76" i="18"/>
  <c r="BI74" i="18"/>
  <c r="BK68" i="18"/>
  <c r="BJ68" i="18"/>
  <c r="BI68" i="18"/>
  <c r="BH68" i="18"/>
  <c r="BG68" i="18"/>
  <c r="BF68" i="18"/>
  <c r="BE68" i="18"/>
  <c r="BD68" i="18"/>
  <c r="BC68" i="18"/>
  <c r="BI66" i="18"/>
  <c r="BK60" i="18"/>
  <c r="BI58" i="18"/>
  <c r="BK52" i="18"/>
  <c r="BJ52" i="18"/>
  <c r="BI52" i="18"/>
  <c r="BH52" i="18"/>
  <c r="BG52" i="18"/>
  <c r="BF52" i="18"/>
  <c r="BE52" i="18"/>
  <c r="BD52" i="18"/>
  <c r="BC52" i="18"/>
  <c r="BJ42" i="18"/>
  <c r="BI42" i="18"/>
  <c r="BH42" i="18"/>
  <c r="BG42" i="18"/>
  <c r="BF42" i="18"/>
  <c r="BE42" i="18"/>
  <c r="BD42" i="18"/>
  <c r="BC42" i="18"/>
  <c r="Z111" i="18"/>
  <c r="G111" i="18"/>
  <c r="AU111" i="18"/>
  <c r="G105" i="18"/>
  <c r="AU105" i="18"/>
  <c r="Z105" i="18"/>
  <c r="Z99" i="18"/>
  <c r="G99" i="18"/>
  <c r="AT84" i="18"/>
  <c r="AS84" i="18"/>
  <c r="AR84" i="18"/>
  <c r="AQ84" i="18"/>
  <c r="AP84" i="18"/>
  <c r="AO84" i="18"/>
  <c r="AN84" i="18"/>
  <c r="AM84" i="18"/>
  <c r="AL84" i="18"/>
  <c r="Z82" i="18"/>
  <c r="G82" i="18"/>
  <c r="AU82" i="18"/>
  <c r="BK43" i="18"/>
  <c r="BJ43" i="18"/>
  <c r="BI43" i="18"/>
  <c r="BH43" i="18"/>
  <c r="BG43" i="18"/>
  <c r="BF43" i="18"/>
  <c r="BE43" i="18"/>
  <c r="BD43" i="18"/>
  <c r="BC43" i="18"/>
  <c r="BJ38" i="18"/>
  <c r="BI38" i="18"/>
  <c r="BH38" i="18"/>
  <c r="BG38" i="18"/>
  <c r="BF38" i="18"/>
  <c r="BE38" i="18"/>
  <c r="BD38" i="18"/>
  <c r="BC38" i="18"/>
  <c r="BK12" i="18"/>
  <c r="BJ12" i="18"/>
  <c r="BI12" i="18"/>
  <c r="BH12" i="18"/>
  <c r="BG12" i="18"/>
  <c r="BF12" i="18"/>
  <c r="BE12" i="18"/>
  <c r="BD12" i="18"/>
  <c r="BC12" i="18"/>
  <c r="Z122" i="18"/>
  <c r="G122" i="18"/>
  <c r="AU122" i="18"/>
  <c r="G110" i="18"/>
  <c r="AT107" i="18"/>
  <c r="AS107" i="18"/>
  <c r="AR107" i="18"/>
  <c r="AQ107" i="18"/>
  <c r="AP107" i="18"/>
  <c r="AO107" i="18"/>
  <c r="AN107" i="18"/>
  <c r="AM107" i="18"/>
  <c r="AL107" i="18"/>
  <c r="AU102" i="18"/>
  <c r="Z102" i="18"/>
  <c r="Z96" i="18"/>
  <c r="G96" i="18"/>
  <c r="AU96" i="18"/>
  <c r="AT92" i="18"/>
  <c r="AS92" i="18"/>
  <c r="AR92" i="18"/>
  <c r="AQ92" i="18"/>
  <c r="AP92" i="18"/>
  <c r="AO92" i="18"/>
  <c r="AN92" i="18"/>
  <c r="AM92" i="18"/>
  <c r="AL92" i="18"/>
  <c r="Z90" i="18"/>
  <c r="G90" i="18"/>
  <c r="AU90" i="18"/>
  <c r="Z79" i="18"/>
  <c r="G79" i="18"/>
  <c r="AU79" i="18"/>
  <c r="Z67" i="18"/>
  <c r="G67" i="18"/>
  <c r="AU67" i="18"/>
  <c r="AR41" i="18"/>
  <c r="AQ41" i="18"/>
  <c r="AP41" i="18"/>
  <c r="AO41" i="18"/>
  <c r="AN41" i="18"/>
  <c r="AM41" i="18"/>
  <c r="AL41" i="18"/>
  <c r="BJ50" i="18"/>
  <c r="BI50" i="18"/>
  <c r="BH50" i="18"/>
  <c r="BG50" i="18"/>
  <c r="BF50" i="18"/>
  <c r="BE50" i="18"/>
  <c r="BD50" i="18"/>
  <c r="BC50" i="18"/>
  <c r="BH49" i="18"/>
  <c r="BG49" i="18"/>
  <c r="BF49" i="18"/>
  <c r="BE49" i="18"/>
  <c r="BD49" i="18"/>
  <c r="BC49" i="18"/>
  <c r="BK48" i="18"/>
  <c r="BJ48" i="18"/>
  <c r="BI48" i="18"/>
  <c r="BH48" i="18"/>
  <c r="BG48" i="18"/>
  <c r="BF48" i="18"/>
  <c r="BE48" i="18"/>
  <c r="BD48" i="18"/>
  <c r="BC48" i="18"/>
  <c r="BJ34" i="18"/>
  <c r="BI34" i="18"/>
  <c r="BH34" i="18"/>
  <c r="BG34" i="18"/>
  <c r="BF34" i="18"/>
  <c r="BE34" i="18"/>
  <c r="BD34" i="18"/>
  <c r="BC34" i="18"/>
  <c r="BK30" i="18"/>
  <c r="BJ30" i="18"/>
  <c r="BI30" i="18"/>
  <c r="BH30" i="18"/>
  <c r="BG30" i="18"/>
  <c r="BF30" i="18"/>
  <c r="BE30" i="18"/>
  <c r="BD30" i="18"/>
  <c r="BC30" i="18"/>
  <c r="BG28" i="18"/>
  <c r="BF28" i="18"/>
  <c r="BE28" i="18"/>
  <c r="BD28" i="18"/>
  <c r="BC28" i="18"/>
  <c r="BI25" i="18"/>
  <c r="BH25" i="18"/>
  <c r="BG25" i="18"/>
  <c r="BF25" i="18"/>
  <c r="BE25" i="18"/>
  <c r="BD25" i="18"/>
  <c r="BC25" i="18"/>
  <c r="Z119" i="18"/>
  <c r="G119" i="18"/>
  <c r="AU119" i="18"/>
  <c r="G113" i="18"/>
  <c r="AU113" i="18"/>
  <c r="Z113" i="18"/>
  <c r="P107" i="18"/>
  <c r="AC107" i="18" s="1"/>
  <c r="Z107" i="18"/>
  <c r="G107" i="18"/>
  <c r="Z87" i="18"/>
  <c r="G87" i="18"/>
  <c r="AU87" i="18"/>
  <c r="AS85" i="18"/>
  <c r="AR85" i="18"/>
  <c r="AQ85" i="18"/>
  <c r="AP85" i="18"/>
  <c r="AO85" i="18"/>
  <c r="AN85" i="18"/>
  <c r="AM85" i="18"/>
  <c r="AL85" i="18"/>
  <c r="AT77" i="18"/>
  <c r="AS55" i="18"/>
  <c r="AR55" i="18"/>
  <c r="AQ55" i="18"/>
  <c r="AP55" i="18"/>
  <c r="AO55" i="18"/>
  <c r="AN55" i="18"/>
  <c r="AM55" i="18"/>
  <c r="AL55" i="18"/>
  <c r="K30" i="18"/>
  <c r="BH40" i="18"/>
  <c r="BG40" i="18"/>
  <c r="BF40" i="18"/>
  <c r="BE40" i="18"/>
  <c r="BD40" i="18"/>
  <c r="BC40" i="18"/>
  <c r="BH32" i="18"/>
  <c r="BG32" i="18"/>
  <c r="BF32" i="18"/>
  <c r="BE32" i="18"/>
  <c r="BD32" i="18"/>
  <c r="BC32" i="18"/>
  <c r="BJ26" i="18"/>
  <c r="BI26" i="18"/>
  <c r="BH26" i="18"/>
  <c r="BG26" i="18"/>
  <c r="BH24" i="18"/>
  <c r="BG24" i="18"/>
  <c r="BF24" i="18"/>
  <c r="BE24" i="18"/>
  <c r="BD24" i="18"/>
  <c r="BC24" i="18"/>
  <c r="BK23" i="18"/>
  <c r="BJ23" i="18"/>
  <c r="BI23" i="18"/>
  <c r="BH23" i="18"/>
  <c r="BK18" i="18"/>
  <c r="BJ18" i="18"/>
  <c r="BI18" i="18"/>
  <c r="BH18" i="18"/>
  <c r="BG18" i="18"/>
  <c r="BF18" i="18"/>
  <c r="BE18" i="18"/>
  <c r="BD18" i="18"/>
  <c r="BC18" i="18"/>
  <c r="BF13" i="18"/>
  <c r="BE13" i="18"/>
  <c r="BD13" i="18"/>
  <c r="BC13" i="18"/>
  <c r="AS74" i="18"/>
  <c r="AR74" i="18"/>
  <c r="AQ74" i="18"/>
  <c r="AP74" i="18"/>
  <c r="AO74" i="18"/>
  <c r="AN74" i="18"/>
  <c r="AM74" i="18"/>
  <c r="AL74" i="18"/>
  <c r="Z63" i="18"/>
  <c r="G63" i="18"/>
  <c r="Z59" i="18"/>
  <c r="G59" i="18"/>
  <c r="AU59" i="18"/>
  <c r="G37" i="18"/>
  <c r="AU37" i="18"/>
  <c r="Z37" i="18"/>
  <c r="Z35" i="18"/>
  <c r="G35" i="18"/>
  <c r="AU35" i="18"/>
  <c r="H316" i="11"/>
  <c r="I316" i="11"/>
  <c r="F316" i="11"/>
  <c r="J316" i="11"/>
  <c r="K316" i="11"/>
  <c r="L316" i="11"/>
  <c r="BK26" i="18"/>
  <c r="BK14" i="18"/>
  <c r="BJ14" i="18"/>
  <c r="BI14" i="18"/>
  <c r="BH14" i="18"/>
  <c r="BG14" i="18"/>
  <c r="BF14" i="18"/>
  <c r="BE14" i="18"/>
  <c r="BD14" i="18"/>
  <c r="BC14" i="18"/>
  <c r="AU117" i="18"/>
  <c r="AU109" i="18"/>
  <c r="AU101" i="18"/>
  <c r="AU93" i="18"/>
  <c r="AT64" i="18"/>
  <c r="AS64" i="18"/>
  <c r="AR64" i="18"/>
  <c r="AQ64" i="18"/>
  <c r="AP64" i="18"/>
  <c r="AO64" i="18"/>
  <c r="AN64" i="18"/>
  <c r="AM64" i="18"/>
  <c r="AL64" i="18"/>
  <c r="Z55" i="18"/>
  <c r="G55" i="18"/>
  <c r="Z51" i="18"/>
  <c r="G51" i="18"/>
  <c r="AU51" i="18"/>
  <c r="G45" i="18"/>
  <c r="AU45" i="18"/>
  <c r="Z45" i="18"/>
  <c r="AT39" i="18"/>
  <c r="AS39" i="18"/>
  <c r="AR39" i="18"/>
  <c r="AQ39" i="18"/>
  <c r="AP39" i="18"/>
  <c r="AO39" i="18"/>
  <c r="AN39" i="18"/>
  <c r="AM39" i="18"/>
  <c r="AL39" i="18"/>
  <c r="AU29" i="18"/>
  <c r="Z29" i="18"/>
  <c r="G29" i="18"/>
  <c r="L310" i="11"/>
  <c r="K303" i="11"/>
  <c r="L303" i="11"/>
  <c r="G303" i="11"/>
  <c r="F258" i="11"/>
  <c r="I258" i="11"/>
  <c r="H258" i="11"/>
  <c r="J258" i="11"/>
  <c r="K258" i="11"/>
  <c r="AT73" i="18"/>
  <c r="AS73" i="18"/>
  <c r="AR73" i="18"/>
  <c r="AQ73" i="18"/>
  <c r="AP73" i="18"/>
  <c r="AO73" i="18"/>
  <c r="AN73" i="18"/>
  <c r="AM73" i="18"/>
  <c r="AL73" i="18"/>
  <c r="Z71" i="18"/>
  <c r="G71" i="18"/>
  <c r="Z68" i="18"/>
  <c r="G68" i="18"/>
  <c r="AU68" i="18"/>
  <c r="AT56" i="18"/>
  <c r="AS56" i="18"/>
  <c r="AR56" i="18"/>
  <c r="AQ56" i="18"/>
  <c r="AP56" i="18"/>
  <c r="AO56" i="18"/>
  <c r="AN56" i="18"/>
  <c r="AM56" i="18"/>
  <c r="AL56" i="18"/>
  <c r="AT47" i="18"/>
  <c r="AS47" i="18"/>
  <c r="AR47" i="18"/>
  <c r="AQ47" i="18"/>
  <c r="AP47" i="18"/>
  <c r="AO47" i="18"/>
  <c r="AN47" i="18"/>
  <c r="AM47" i="18"/>
  <c r="AL47" i="18"/>
  <c r="AU42" i="18"/>
  <c r="Z42" i="18"/>
  <c r="Z39" i="18"/>
  <c r="G39" i="18"/>
  <c r="AT31" i="18"/>
  <c r="AS31" i="18"/>
  <c r="AR31" i="18"/>
  <c r="AQ31" i="18"/>
  <c r="AP31" i="18"/>
  <c r="AO31" i="18"/>
  <c r="AN31" i="18"/>
  <c r="AM31" i="18"/>
  <c r="AL31" i="18"/>
  <c r="AT24" i="18"/>
  <c r="AS24" i="18"/>
  <c r="AR24" i="18"/>
  <c r="AQ24" i="18"/>
  <c r="AP24" i="18"/>
  <c r="AO24" i="18"/>
  <c r="AN24" i="18"/>
  <c r="AM24" i="18"/>
  <c r="AL24" i="18"/>
  <c r="J310" i="11"/>
  <c r="F310" i="11"/>
  <c r="H310" i="11"/>
  <c r="I310" i="11"/>
  <c r="BE26" i="18"/>
  <c r="BD26" i="18"/>
  <c r="BC26" i="18"/>
  <c r="BI13" i="18"/>
  <c r="BH13" i="18"/>
  <c r="BG13" i="18"/>
  <c r="AT72" i="18"/>
  <c r="AS72" i="18"/>
  <c r="AR72" i="18"/>
  <c r="AQ72" i="18"/>
  <c r="AP72" i="18"/>
  <c r="AO72" i="18"/>
  <c r="AN72" i="18"/>
  <c r="AM72" i="18"/>
  <c r="AL72" i="18"/>
  <c r="Z60" i="18"/>
  <c r="G60" i="18"/>
  <c r="AU60" i="18"/>
  <c r="G53" i="18"/>
  <c r="AU53" i="18"/>
  <c r="Z53" i="18"/>
  <c r="Z47" i="18"/>
  <c r="G47" i="18"/>
  <c r="AU34" i="18"/>
  <c r="Z34" i="18"/>
  <c r="Z31" i="18"/>
  <c r="G31" i="18"/>
  <c r="Z24" i="18"/>
  <c r="G24" i="18"/>
  <c r="K333" i="11"/>
  <c r="J286" i="11"/>
  <c r="H286" i="11"/>
  <c r="K286" i="11"/>
  <c r="L286" i="11"/>
  <c r="F286" i="11"/>
  <c r="I286" i="11"/>
  <c r="F282" i="11"/>
  <c r="I282" i="11"/>
  <c r="J282" i="11"/>
  <c r="H282" i="11"/>
  <c r="L282" i="11"/>
  <c r="K247" i="11"/>
  <c r="G247" i="11"/>
  <c r="L247" i="11"/>
  <c r="BK16" i="18"/>
  <c r="BJ16" i="18"/>
  <c r="BI16" i="18"/>
  <c r="BH16" i="18"/>
  <c r="BG16" i="18"/>
  <c r="BF16" i="18"/>
  <c r="BE16" i="18"/>
  <c r="BD16" i="18"/>
  <c r="BC16" i="18"/>
  <c r="AU66" i="18"/>
  <c r="Z66" i="18"/>
  <c r="AU50" i="18"/>
  <c r="Z50" i="18"/>
  <c r="Z44" i="18"/>
  <c r="G44" i="18"/>
  <c r="AU44" i="18"/>
  <c r="Z28" i="18"/>
  <c r="AU28" i="18"/>
  <c r="G28" i="18"/>
  <c r="F333" i="11"/>
  <c r="I333" i="11"/>
  <c r="J333" i="11"/>
  <c r="H333" i="11"/>
  <c r="G309" i="11"/>
  <c r="K309" i="11"/>
  <c r="L309" i="11"/>
  <c r="G69" i="18"/>
  <c r="Z69" i="18"/>
  <c r="AU58" i="18"/>
  <c r="Z58" i="18"/>
  <c r="AT40" i="18"/>
  <c r="AS40" i="18"/>
  <c r="AR40" i="18"/>
  <c r="AQ40" i="18"/>
  <c r="AP40" i="18"/>
  <c r="AO40" i="18"/>
  <c r="AN40" i="18"/>
  <c r="AM40" i="18"/>
  <c r="AL40" i="18"/>
  <c r="Z38" i="18"/>
  <c r="G38" i="18"/>
  <c r="AU38" i="18"/>
  <c r="AU23" i="18"/>
  <c r="Z23" i="18"/>
  <c r="G23" i="18"/>
  <c r="BK9" i="18"/>
  <c r="BJ9" i="18"/>
  <c r="BI9" i="18"/>
  <c r="BH9" i="18"/>
  <c r="BG9" i="18"/>
  <c r="BF9" i="18"/>
  <c r="BE9" i="18"/>
  <c r="BD9" i="18"/>
  <c r="BC9" i="18"/>
  <c r="K322" i="11"/>
  <c r="G322" i="11"/>
  <c r="L322" i="11"/>
  <c r="G61" i="18"/>
  <c r="Z61" i="18"/>
  <c r="Z52" i="18"/>
  <c r="G52" i="18"/>
  <c r="AU52" i="18"/>
  <c r="AT48" i="18"/>
  <c r="AS48" i="18"/>
  <c r="AR48" i="18"/>
  <c r="AQ48" i="18"/>
  <c r="AP48" i="18"/>
  <c r="AO48" i="18"/>
  <c r="AN48" i="18"/>
  <c r="AM48" i="18"/>
  <c r="AL48" i="18"/>
  <c r="Z46" i="18"/>
  <c r="G46" i="18"/>
  <c r="AU46" i="18"/>
  <c r="AT32" i="18"/>
  <c r="AS32" i="18"/>
  <c r="AR32" i="18"/>
  <c r="AQ32" i="18"/>
  <c r="AP32" i="18"/>
  <c r="AO32" i="18"/>
  <c r="AN32" i="18"/>
  <c r="AM32" i="18"/>
  <c r="AL32" i="18"/>
  <c r="AU27" i="18"/>
  <c r="Z27" i="18"/>
  <c r="G27" i="18"/>
  <c r="J329" i="11"/>
  <c r="F329" i="11"/>
  <c r="H329" i="11"/>
  <c r="I329" i="11"/>
  <c r="K329" i="11"/>
  <c r="L329" i="11"/>
  <c r="AS54" i="18"/>
  <c r="AR54" i="18"/>
  <c r="AQ54" i="18"/>
  <c r="AP54" i="18"/>
  <c r="AO54" i="18"/>
  <c r="AN54" i="18"/>
  <c r="AM54" i="18"/>
  <c r="AL54" i="18"/>
  <c r="AT41" i="18"/>
  <c r="AS41" i="18"/>
  <c r="AU36" i="18"/>
  <c r="AT33" i="18"/>
  <c r="AS33" i="18"/>
  <c r="AR33" i="18"/>
  <c r="AQ33" i="18"/>
  <c r="AP33" i="18"/>
  <c r="AO33" i="18"/>
  <c r="AN33" i="18"/>
  <c r="AM33" i="18"/>
  <c r="AL33" i="18"/>
  <c r="AU30" i="18"/>
  <c r="Z26" i="18"/>
  <c r="AU25" i="18"/>
  <c r="BG7" i="18"/>
  <c r="BF7" i="18"/>
  <c r="BE7" i="18"/>
  <c r="BD7" i="18"/>
  <c r="BC7" i="18"/>
  <c r="BK5" i="18"/>
  <c r="BJ5" i="18"/>
  <c r="BI5" i="18"/>
  <c r="BH5" i="18"/>
  <c r="BG5" i="18"/>
  <c r="BF5" i="18"/>
  <c r="BE5" i="18"/>
  <c r="BD5" i="18"/>
  <c r="BC5" i="18"/>
  <c r="BF2" i="18"/>
  <c r="BE2" i="18"/>
  <c r="BD2" i="18"/>
  <c r="BC2" i="18"/>
  <c r="BJ2" i="18"/>
  <c r="BI2" i="18"/>
  <c r="BH2" i="18"/>
  <c r="BG2" i="18"/>
  <c r="G326" i="11"/>
  <c r="K326" i="11"/>
  <c r="J324" i="11"/>
  <c r="I318" i="11"/>
  <c r="L317" i="11"/>
  <c r="L315" i="11"/>
  <c r="G315" i="11"/>
  <c r="I314" i="11"/>
  <c r="K313" i="11"/>
  <c r="F309" i="11"/>
  <c r="I309" i="11"/>
  <c r="J309" i="11"/>
  <c r="J305" i="11"/>
  <c r="F305" i="11"/>
  <c r="F302" i="11"/>
  <c r="K300" i="11"/>
  <c r="K298" i="11"/>
  <c r="H273" i="11"/>
  <c r="F273" i="11"/>
  <c r="I273" i="11"/>
  <c r="J273" i="11"/>
  <c r="K273" i="11"/>
  <c r="L273" i="11"/>
  <c r="K235" i="11"/>
  <c r="L235" i="11"/>
  <c r="G235" i="11"/>
  <c r="AU65" i="18"/>
  <c r="AT62" i="18"/>
  <c r="AS62" i="18"/>
  <c r="AR62" i="18"/>
  <c r="AQ62" i="18"/>
  <c r="AP62" i="18"/>
  <c r="AO62" i="18"/>
  <c r="AN62" i="18"/>
  <c r="AM62" i="18"/>
  <c r="AL62" i="18"/>
  <c r="AU57" i="18"/>
  <c r="AT54" i="18"/>
  <c r="AU49" i="18"/>
  <c r="BK10" i="18"/>
  <c r="BJ10" i="18"/>
  <c r="BI10" i="18"/>
  <c r="BH10" i="18"/>
  <c r="BG10" i="18"/>
  <c r="BF10" i="18"/>
  <c r="BE10" i="18"/>
  <c r="BD10" i="18"/>
  <c r="BC10" i="18"/>
  <c r="H332" i="11"/>
  <c r="I332" i="11"/>
  <c r="J330" i="11"/>
  <c r="K319" i="11"/>
  <c r="L319" i="11"/>
  <c r="K317" i="11"/>
  <c r="I313" i="11"/>
  <c r="G302" i="11"/>
  <c r="K302" i="11"/>
  <c r="J300" i="11"/>
  <c r="L296" i="11"/>
  <c r="J283" i="11"/>
  <c r="I283" i="11"/>
  <c r="F283" i="11"/>
  <c r="H276" i="11"/>
  <c r="F276" i="11"/>
  <c r="I276" i="11"/>
  <c r="J276" i="11"/>
  <c r="H241" i="11"/>
  <c r="I241" i="11"/>
  <c r="J241" i="11"/>
  <c r="F241" i="11"/>
  <c r="K241" i="11"/>
  <c r="L241" i="11"/>
  <c r="L230" i="11"/>
  <c r="G230" i="11"/>
  <c r="K230" i="11"/>
  <c r="AR26" i="18"/>
  <c r="AQ26" i="18"/>
  <c r="Z22" i="18"/>
  <c r="AS21" i="18"/>
  <c r="AR21" i="18"/>
  <c r="AQ21" i="18"/>
  <c r="AP21" i="18"/>
  <c r="AO21" i="18"/>
  <c r="AN21" i="18"/>
  <c r="AM21" i="18"/>
  <c r="AL21" i="18"/>
  <c r="BI6" i="18"/>
  <c r="BH6" i="18"/>
  <c r="BG6" i="18"/>
  <c r="BF6" i="18"/>
  <c r="BE6" i="18"/>
  <c r="BD6" i="18"/>
  <c r="BC6" i="18"/>
  <c r="I334" i="11"/>
  <c r="L333" i="11"/>
  <c r="L331" i="11"/>
  <c r="G331" i="11"/>
  <c r="I330" i="11"/>
  <c r="F325" i="11"/>
  <c r="I325" i="11"/>
  <c r="J325" i="11"/>
  <c r="J321" i="11"/>
  <c r="F321" i="11"/>
  <c r="F318" i="11"/>
  <c r="K314" i="11"/>
  <c r="G314" i="11"/>
  <c r="H308" i="11"/>
  <c r="I308" i="11"/>
  <c r="J306" i="11"/>
  <c r="K295" i="11"/>
  <c r="G295" i="11"/>
  <c r="BF3" i="18"/>
  <c r="BE3" i="18"/>
  <c r="BD3" i="18"/>
  <c r="BC3" i="18"/>
  <c r="BJ3" i="18"/>
  <c r="BI3" i="18"/>
  <c r="BH3" i="18"/>
  <c r="BG3" i="18"/>
  <c r="K335" i="11"/>
  <c r="L335" i="11"/>
  <c r="H334" i="11"/>
  <c r="L332" i="11"/>
  <c r="H330" i="11"/>
  <c r="G318" i="11"/>
  <c r="K318" i="11"/>
  <c r="L307" i="11"/>
  <c r="G307" i="11"/>
  <c r="I306" i="11"/>
  <c r="F301" i="11"/>
  <c r="I301" i="11"/>
  <c r="J301" i="11"/>
  <c r="K296" i="11"/>
  <c r="F290" i="11"/>
  <c r="I290" i="11"/>
  <c r="H290" i="11"/>
  <c r="J290" i="11"/>
  <c r="F271" i="11"/>
  <c r="H271" i="11"/>
  <c r="I271" i="11"/>
  <c r="J271" i="11"/>
  <c r="L248" i="11"/>
  <c r="G248" i="11"/>
  <c r="K248" i="11"/>
  <c r="AU22" i="18"/>
  <c r="BJ7" i="18"/>
  <c r="BI7" i="18"/>
  <c r="BH7" i="18"/>
  <c r="J337" i="11"/>
  <c r="F337" i="11"/>
  <c r="F334" i="11"/>
  <c r="K332" i="11"/>
  <c r="K330" i="11"/>
  <c r="G330" i="11"/>
  <c r="L326" i="11"/>
  <c r="H324" i="11"/>
  <c r="I324" i="11"/>
  <c r="K311" i="11"/>
  <c r="L311" i="11"/>
  <c r="L308" i="11"/>
  <c r="H306" i="11"/>
  <c r="L298" i="11"/>
  <c r="H284" i="11"/>
  <c r="I284" i="11"/>
  <c r="J278" i="11"/>
  <c r="L278" i="11"/>
  <c r="F278" i="11"/>
  <c r="H278" i="11"/>
  <c r="I278" i="11"/>
  <c r="G334" i="11"/>
  <c r="K334" i="11"/>
  <c r="L323" i="11"/>
  <c r="G323" i="11"/>
  <c r="F317" i="11"/>
  <c r="I317" i="11"/>
  <c r="J317" i="11"/>
  <c r="J313" i="11"/>
  <c r="F313" i="11"/>
  <c r="K306" i="11"/>
  <c r="G306" i="11"/>
  <c r="H300" i="11"/>
  <c r="I300" i="11"/>
  <c r="J298" i="11"/>
  <c r="L285" i="11"/>
  <c r="G285" i="11"/>
  <c r="J254" i="11"/>
  <c r="F254" i="11"/>
  <c r="H254" i="11"/>
  <c r="I254" i="11"/>
  <c r="K254" i="11"/>
  <c r="L254" i="11"/>
  <c r="L242" i="11"/>
  <c r="AP26" i="18"/>
  <c r="AO26" i="18"/>
  <c r="AN26" i="18"/>
  <c r="AM26" i="18"/>
  <c r="AL26" i="18"/>
  <c r="BK8" i="18"/>
  <c r="BJ8" i="18"/>
  <c r="BI8" i="18"/>
  <c r="BH8" i="18"/>
  <c r="BG8" i="18"/>
  <c r="BF8" i="18"/>
  <c r="BE8" i="18"/>
  <c r="BD8" i="18"/>
  <c r="BC8" i="18"/>
  <c r="BJ4" i="18"/>
  <c r="BI4" i="18"/>
  <c r="BH4" i="18"/>
  <c r="BG4" i="18"/>
  <c r="BF4" i="18"/>
  <c r="BE4" i="18"/>
  <c r="BD4" i="18"/>
  <c r="BC4" i="18"/>
  <c r="K327" i="11"/>
  <c r="L327" i="11"/>
  <c r="H326" i="11"/>
  <c r="K325" i="11"/>
  <c r="L324" i="11"/>
  <c r="G310" i="11"/>
  <c r="K310" i="11"/>
  <c r="L299" i="11"/>
  <c r="G299" i="11"/>
  <c r="I298" i="11"/>
  <c r="K283" i="11"/>
  <c r="K282" i="11"/>
  <c r="G275" i="11"/>
  <c r="K275" i="11"/>
  <c r="L275" i="11"/>
  <c r="L258" i="11"/>
  <c r="F242" i="11"/>
  <c r="I242" i="11"/>
  <c r="J242" i="11"/>
  <c r="H242" i="11"/>
  <c r="G298" i="11"/>
  <c r="K292" i="11"/>
  <c r="I291" i="11"/>
  <c r="H287" i="11"/>
  <c r="K279" i="11"/>
  <c r="G268" i="11"/>
  <c r="L267" i="11"/>
  <c r="J265" i="11"/>
  <c r="L264" i="11"/>
  <c r="G264" i="11"/>
  <c r="J263" i="11"/>
  <c r="K260" i="11"/>
  <c r="I259" i="11"/>
  <c r="H255" i="11"/>
  <c r="J252" i="11"/>
  <c r="F247" i="11"/>
  <c r="H247" i="11"/>
  <c r="L240" i="11"/>
  <c r="G240" i="11"/>
  <c r="K239" i="11"/>
  <c r="G239" i="11"/>
  <c r="F236" i="11"/>
  <c r="H236" i="11"/>
  <c r="H234" i="11"/>
  <c r="I234" i="11"/>
  <c r="J234" i="11"/>
  <c r="L233" i="11"/>
  <c r="K233" i="11"/>
  <c r="G233" i="11"/>
  <c r="I230" i="11"/>
  <c r="F230" i="11"/>
  <c r="H230" i="11"/>
  <c r="I228" i="11"/>
  <c r="J228" i="11"/>
  <c r="K228" i="11"/>
  <c r="F227" i="11"/>
  <c r="H227" i="11"/>
  <c r="G204" i="11"/>
  <c r="K204" i="11"/>
  <c r="L204" i="11"/>
  <c r="F289" i="11"/>
  <c r="K288" i="11"/>
  <c r="L284" i="11"/>
  <c r="G283" i="11"/>
  <c r="G274" i="11"/>
  <c r="L271" i="11"/>
  <c r="F270" i="11"/>
  <c r="K269" i="11"/>
  <c r="F268" i="11"/>
  <c r="F266" i="11"/>
  <c r="I266" i="11"/>
  <c r="I265" i="11"/>
  <c r="I263" i="11"/>
  <c r="F257" i="11"/>
  <c r="K256" i="11"/>
  <c r="G255" i="11"/>
  <c r="I252" i="11"/>
  <c r="L249" i="11"/>
  <c r="J246" i="11"/>
  <c r="F246" i="11"/>
  <c r="F239" i="11"/>
  <c r="H239" i="11"/>
  <c r="H237" i="11"/>
  <c r="I237" i="11"/>
  <c r="J237" i="11"/>
  <c r="K237" i="11"/>
  <c r="K231" i="11"/>
  <c r="L231" i="11"/>
  <c r="L225" i="11"/>
  <c r="G225" i="11"/>
  <c r="K225" i="11"/>
  <c r="F219" i="11"/>
  <c r="L219" i="11"/>
  <c r="I219" i="11"/>
  <c r="J219" i="11"/>
  <c r="K219" i="11"/>
  <c r="G212" i="11"/>
  <c r="L212" i="11"/>
  <c r="L272" i="11"/>
  <c r="G272" i="11"/>
  <c r="H263" i="11"/>
  <c r="L250" i="11"/>
  <c r="J231" i="11"/>
  <c r="F231" i="11"/>
  <c r="I231" i="11"/>
  <c r="G291" i="11"/>
  <c r="F274" i="11"/>
  <c r="I274" i="11"/>
  <c r="H267" i="11"/>
  <c r="F265" i="11"/>
  <c r="G259" i="11"/>
  <c r="F252" i="11"/>
  <c r="L221" i="11"/>
  <c r="G221" i="11"/>
  <c r="I294" i="11"/>
  <c r="J292" i="11"/>
  <c r="L289" i="11"/>
  <c r="L283" i="11"/>
  <c r="J281" i="11"/>
  <c r="L280" i="11"/>
  <c r="G280" i="11"/>
  <c r="J279" i="11"/>
  <c r="K276" i="11"/>
  <c r="L270" i="11"/>
  <c r="G269" i="11"/>
  <c r="F267" i="11"/>
  <c r="K266" i="11"/>
  <c r="K263" i="11"/>
  <c r="I262" i="11"/>
  <c r="J260" i="11"/>
  <c r="L257" i="11"/>
  <c r="K253" i="11"/>
  <c r="K252" i="11"/>
  <c r="K246" i="11"/>
  <c r="G213" i="11"/>
  <c r="K213" i="11"/>
  <c r="L213" i="11"/>
  <c r="H197" i="11"/>
  <c r="I197" i="11"/>
  <c r="K197" i="11"/>
  <c r="L197" i="11"/>
  <c r="F197" i="11"/>
  <c r="J197" i="11"/>
  <c r="G267" i="11"/>
  <c r="G251" i="11"/>
  <c r="K251" i="11"/>
  <c r="L251" i="11"/>
  <c r="K250" i="11"/>
  <c r="F203" i="11"/>
  <c r="J203" i="11"/>
  <c r="H203" i="11"/>
  <c r="I203" i="11"/>
  <c r="L288" i="11"/>
  <c r="G288" i="11"/>
  <c r="K284" i="11"/>
  <c r="K271" i="11"/>
  <c r="L265" i="11"/>
  <c r="L256" i="11"/>
  <c r="G256" i="11"/>
  <c r="F250" i="11"/>
  <c r="I250" i="11"/>
  <c r="J250" i="11"/>
  <c r="H249" i="11"/>
  <c r="I249" i="11"/>
  <c r="J249" i="11"/>
  <c r="G243" i="11"/>
  <c r="K243" i="11"/>
  <c r="L243" i="11"/>
  <c r="K242" i="11"/>
  <c r="G222" i="11"/>
  <c r="K222" i="11"/>
  <c r="L222" i="11"/>
  <c r="H208" i="11"/>
  <c r="J208" i="11"/>
  <c r="L208" i="11"/>
  <c r="F208" i="11"/>
  <c r="I221" i="11"/>
  <c r="H218" i="11"/>
  <c r="I212" i="11"/>
  <c r="K210" i="11"/>
  <c r="L202" i="11"/>
  <c r="L200" i="11"/>
  <c r="K191" i="11"/>
  <c r="K176" i="11"/>
  <c r="K170" i="11"/>
  <c r="G160" i="11"/>
  <c r="K160" i="11"/>
  <c r="L160" i="11"/>
  <c r="L216" i="11"/>
  <c r="H212" i="11"/>
  <c r="J210" i="11"/>
  <c r="L207" i="11"/>
  <c r="K202" i="11"/>
  <c r="K200" i="11"/>
  <c r="L199" i="11"/>
  <c r="K198" i="11"/>
  <c r="L198" i="11"/>
  <c r="K183" i="11"/>
  <c r="L179" i="11"/>
  <c r="L238" i="11"/>
  <c r="L229" i="11"/>
  <c r="K226" i="11"/>
  <c r="G224" i="11"/>
  <c r="J222" i="11"/>
  <c r="F221" i="11"/>
  <c r="L220" i="11"/>
  <c r="F218" i="11"/>
  <c r="J213" i="11"/>
  <c r="L211" i="11"/>
  <c r="I210" i="11"/>
  <c r="G209" i="11"/>
  <c r="K208" i="11"/>
  <c r="K207" i="11"/>
  <c r="J204" i="11"/>
  <c r="J202" i="11"/>
  <c r="K201" i="11"/>
  <c r="L201" i="11"/>
  <c r="K199" i="11"/>
  <c r="G197" i="11"/>
  <c r="J195" i="11"/>
  <c r="K195" i="11"/>
  <c r="L192" i="11"/>
  <c r="J189" i="11"/>
  <c r="L181" i="11"/>
  <c r="J179" i="11"/>
  <c r="L154" i="11"/>
  <c r="G154" i="11"/>
  <c r="K154" i="11"/>
  <c r="F168" i="11"/>
  <c r="J168" i="11"/>
  <c r="H168" i="11"/>
  <c r="I168" i="11"/>
  <c r="H204" i="11"/>
  <c r="H202" i="11"/>
  <c r="I191" i="11"/>
  <c r="H191" i="11"/>
  <c r="J191" i="11"/>
  <c r="F189" i="11"/>
  <c r="K188" i="11"/>
  <c r="J172" i="11"/>
  <c r="F172" i="11"/>
  <c r="H172" i="11"/>
  <c r="I172" i="11"/>
  <c r="F152" i="11"/>
  <c r="J152" i="11"/>
  <c r="H152" i="11"/>
  <c r="I152" i="11"/>
  <c r="L152" i="11"/>
  <c r="H238" i="11"/>
  <c r="K236" i="11"/>
  <c r="H235" i="11"/>
  <c r="I229" i="11"/>
  <c r="I223" i="11"/>
  <c r="F222" i="11"/>
  <c r="G216" i="11"/>
  <c r="J214" i="11"/>
  <c r="F213" i="11"/>
  <c r="I211" i="11"/>
  <c r="J205" i="11"/>
  <c r="L203" i="11"/>
  <c r="J200" i="11"/>
  <c r="H200" i="11"/>
  <c r="I200" i="11"/>
  <c r="J198" i="11"/>
  <c r="I195" i="11"/>
  <c r="L194" i="11"/>
  <c r="I193" i="11"/>
  <c r="K192" i="11"/>
  <c r="H190" i="11"/>
  <c r="F190" i="11"/>
  <c r="K190" i="11"/>
  <c r="G189" i="11"/>
  <c r="K189" i="11"/>
  <c r="L189" i="11"/>
  <c r="F187" i="11"/>
  <c r="H187" i="11"/>
  <c r="J187" i="11"/>
  <c r="G184" i="11"/>
  <c r="L184" i="11"/>
  <c r="K180" i="11"/>
  <c r="L176" i="11"/>
  <c r="L158" i="11"/>
  <c r="G158" i="11"/>
  <c r="K158" i="11"/>
  <c r="L186" i="11"/>
  <c r="K186" i="11"/>
  <c r="K185" i="11"/>
  <c r="J184" i="11"/>
  <c r="F184" i="11"/>
  <c r="I184" i="11"/>
  <c r="L183" i="11"/>
  <c r="F181" i="11"/>
  <c r="I181" i="11"/>
  <c r="K181" i="11"/>
  <c r="F180" i="11"/>
  <c r="H180" i="11"/>
  <c r="H179" i="11"/>
  <c r="I179" i="11"/>
  <c r="K179" i="11"/>
  <c r="L178" i="11"/>
  <c r="G178" i="11"/>
  <c r="K178" i="11"/>
  <c r="L170" i="11"/>
  <c r="G164" i="11"/>
  <c r="K164" i="11"/>
  <c r="L164" i="11"/>
  <c r="I199" i="11"/>
  <c r="F199" i="11"/>
  <c r="K193" i="11"/>
  <c r="G193" i="11"/>
  <c r="H182" i="11"/>
  <c r="I182" i="11"/>
  <c r="J182" i="11"/>
  <c r="L182" i="11"/>
  <c r="L174" i="11"/>
  <c r="K174" i="11"/>
  <c r="J156" i="11"/>
  <c r="F156" i="11"/>
  <c r="H156" i="11"/>
  <c r="I156" i="11"/>
  <c r="L156" i="11"/>
  <c r="K135" i="11"/>
  <c r="L135" i="11"/>
  <c r="I127" i="11"/>
  <c r="F127" i="11"/>
  <c r="Q12" i="11"/>
  <c r="G48" i="11"/>
  <c r="H117" i="11"/>
  <c r="J117" i="11"/>
  <c r="F117" i="11"/>
  <c r="K117" i="11"/>
  <c r="L117" i="11"/>
  <c r="I117" i="11"/>
  <c r="L166" i="18"/>
  <c r="Z164" i="18"/>
  <c r="AU164" i="18"/>
  <c r="G164" i="18"/>
  <c r="L158" i="18"/>
  <c r="Z156" i="18"/>
  <c r="G156" i="18"/>
  <c r="AU156" i="18"/>
  <c r="F185" i="11"/>
  <c r="F176" i="11"/>
  <c r="K175" i="11"/>
  <c r="L173" i="11"/>
  <c r="L169" i="11"/>
  <c r="J164" i="11"/>
  <c r="F164" i="11"/>
  <c r="F160" i="11"/>
  <c r="J160" i="11"/>
  <c r="H149" i="11"/>
  <c r="L148" i="11"/>
  <c r="F147" i="11"/>
  <c r="I140" i="11"/>
  <c r="I135" i="11"/>
  <c r="F135" i="11"/>
  <c r="H126" i="11"/>
  <c r="J126" i="11"/>
  <c r="K126" i="11"/>
  <c r="G124" i="11"/>
  <c r="D12" i="11"/>
  <c r="G63" i="11"/>
  <c r="K144" i="11"/>
  <c r="H134" i="11"/>
  <c r="J134" i="11"/>
  <c r="K134" i="11"/>
  <c r="M12" i="11"/>
  <c r="G69" i="11"/>
  <c r="K69" i="11"/>
  <c r="I122" i="11"/>
  <c r="J122" i="11"/>
  <c r="H122" i="11"/>
  <c r="F122" i="11"/>
  <c r="H175" i="11"/>
  <c r="I173" i="11"/>
  <c r="I169" i="11"/>
  <c r="K156" i="11"/>
  <c r="K152" i="11"/>
  <c r="K149" i="11"/>
  <c r="G149" i="11"/>
  <c r="J144" i="11"/>
  <c r="F144" i="11"/>
  <c r="G140" i="11"/>
  <c r="K140" i="11"/>
  <c r="F124" i="11"/>
  <c r="H124" i="11"/>
  <c r="I124" i="11"/>
  <c r="G119" i="11"/>
  <c r="K119" i="11"/>
  <c r="L119" i="11"/>
  <c r="G22" i="11"/>
  <c r="H96" i="11"/>
  <c r="K96" i="11"/>
  <c r="J96" i="11"/>
  <c r="H12" i="11"/>
  <c r="K157" i="11"/>
  <c r="G157" i="11"/>
  <c r="G153" i="11"/>
  <c r="K153" i="11"/>
  <c r="G143" i="11"/>
  <c r="L143" i="11"/>
  <c r="L141" i="11"/>
  <c r="F132" i="11"/>
  <c r="H132" i="11"/>
  <c r="I132" i="11"/>
  <c r="J127" i="11"/>
  <c r="I188" i="11"/>
  <c r="J185" i="11"/>
  <c r="L180" i="11"/>
  <c r="F175" i="11"/>
  <c r="K172" i="11"/>
  <c r="K168" i="11"/>
  <c r="K165" i="11"/>
  <c r="G165" i="11"/>
  <c r="I164" i="11"/>
  <c r="G161" i="11"/>
  <c r="K161" i="11"/>
  <c r="I160" i="11"/>
  <c r="L155" i="11"/>
  <c r="L151" i="11"/>
  <c r="G150" i="11"/>
  <c r="K147" i="11"/>
  <c r="L146" i="11"/>
  <c r="G146" i="11"/>
  <c r="K146" i="11"/>
  <c r="H145" i="11"/>
  <c r="K141" i="11"/>
  <c r="J135" i="11"/>
  <c r="L134" i="11"/>
  <c r="F129" i="11"/>
  <c r="J129" i="11"/>
  <c r="H127" i="11"/>
  <c r="I126" i="11"/>
  <c r="L125" i="11"/>
  <c r="L12" i="11"/>
  <c r="G28" i="11"/>
  <c r="F102" i="11"/>
  <c r="H102" i="11"/>
  <c r="K102" i="11"/>
  <c r="J102" i="11"/>
  <c r="I102" i="11"/>
  <c r="H188" i="11"/>
  <c r="I176" i="11"/>
  <c r="K173" i="11"/>
  <c r="G173" i="11"/>
  <c r="G169" i="11"/>
  <c r="K169" i="11"/>
  <c r="H164" i="11"/>
  <c r="L163" i="11"/>
  <c r="H160" i="11"/>
  <c r="L159" i="11"/>
  <c r="K155" i="11"/>
  <c r="K151" i="11"/>
  <c r="L149" i="11"/>
  <c r="J147" i="11"/>
  <c r="L144" i="11"/>
  <c r="I141" i="11"/>
  <c r="F137" i="11"/>
  <c r="J137" i="11"/>
  <c r="H135" i="11"/>
  <c r="I134" i="11"/>
  <c r="L133" i="11"/>
  <c r="L128" i="11"/>
  <c r="K128" i="11"/>
  <c r="K125" i="11"/>
  <c r="L124" i="11"/>
  <c r="K89" i="11"/>
  <c r="G89" i="11"/>
  <c r="L89" i="11"/>
  <c r="F96" i="11"/>
  <c r="L157" i="11"/>
  <c r="J155" i="11"/>
  <c r="L153" i="11"/>
  <c r="J151" i="11"/>
  <c r="J148" i="11"/>
  <c r="F148" i="11"/>
  <c r="H141" i="11"/>
  <c r="L136" i="11"/>
  <c r="K136" i="11"/>
  <c r="G135" i="11"/>
  <c r="K133" i="11"/>
  <c r="K127" i="11"/>
  <c r="L127" i="11"/>
  <c r="G100" i="11"/>
  <c r="L100" i="11"/>
  <c r="G43" i="11"/>
  <c r="G88" i="11"/>
  <c r="L88" i="11"/>
  <c r="K42" i="11"/>
  <c r="G42" i="11"/>
  <c r="J87" i="11"/>
  <c r="H116" i="11"/>
  <c r="I116" i="11"/>
  <c r="I106" i="11"/>
  <c r="J106" i="11"/>
  <c r="H101" i="11"/>
  <c r="J101" i="11"/>
  <c r="F101" i="11"/>
  <c r="I142" i="11"/>
  <c r="J133" i="11"/>
  <c r="J125" i="11"/>
  <c r="L120" i="11"/>
  <c r="L51" i="11"/>
  <c r="K120" i="11"/>
  <c r="K87" i="11"/>
  <c r="L118" i="11"/>
  <c r="G82" i="11"/>
  <c r="G41" i="11"/>
  <c r="G31" i="11"/>
  <c r="G26" i="11"/>
  <c r="F116" i="11"/>
  <c r="F72" i="11"/>
  <c r="H120" i="11"/>
  <c r="H115" i="11"/>
  <c r="H100" i="11"/>
  <c r="I90" i="11"/>
  <c r="F90" i="11"/>
  <c r="H90" i="11"/>
  <c r="H85" i="11"/>
  <c r="J85" i="11"/>
  <c r="L85" i="11"/>
  <c r="K85" i="11"/>
  <c r="K113" i="11"/>
  <c r="L113" i="11"/>
  <c r="K97" i="11"/>
  <c r="G97" i="11"/>
  <c r="L97" i="11"/>
  <c r="L77" i="11"/>
  <c r="K77" i="11"/>
  <c r="G56" i="11"/>
  <c r="K56" i="11"/>
  <c r="G112" i="11"/>
  <c r="K112" i="11"/>
  <c r="K92" i="11"/>
  <c r="L86" i="11"/>
  <c r="K66" i="11"/>
  <c r="G66" i="11"/>
  <c r="G55" i="11"/>
  <c r="G25" i="11"/>
  <c r="I92" i="11"/>
  <c r="H114" i="11"/>
  <c r="F99" i="11"/>
  <c r="H99" i="11"/>
  <c r="K84" i="11"/>
  <c r="F84" i="11"/>
  <c r="I80" i="11"/>
  <c r="J80" i="11"/>
  <c r="F64" i="11"/>
  <c r="J64" i="11"/>
  <c r="I64" i="11"/>
  <c r="C12" i="11"/>
  <c r="L122" i="11"/>
  <c r="K122" i="11"/>
  <c r="G106" i="11"/>
  <c r="L106" i="11"/>
  <c r="G65" i="11"/>
  <c r="K65" i="11"/>
  <c r="K50" i="11"/>
  <c r="L50" i="11"/>
  <c r="J92" i="11"/>
  <c r="H109" i="11"/>
  <c r="J109" i="11"/>
  <c r="I109" i="11"/>
  <c r="I98" i="11"/>
  <c r="H98" i="11"/>
  <c r="H93" i="11"/>
  <c r="J93" i="11"/>
  <c r="I88" i="11"/>
  <c r="J88" i="11"/>
  <c r="K145" i="11"/>
  <c r="L90" i="11"/>
  <c r="L33" i="11"/>
  <c r="K35" i="11"/>
  <c r="K24" i="11"/>
  <c r="K121" i="11"/>
  <c r="G121" i="11"/>
  <c r="G105" i="11"/>
  <c r="K101" i="11"/>
  <c r="G95" i="11"/>
  <c r="L95" i="11"/>
  <c r="G80" i="11"/>
  <c r="L80" i="11"/>
  <c r="G75" i="11"/>
  <c r="K75" i="11"/>
  <c r="G49" i="11"/>
  <c r="G34" i="11"/>
  <c r="G23" i="11"/>
  <c r="F98" i="11"/>
  <c r="F87" i="11"/>
  <c r="I101" i="11"/>
  <c r="I87" i="11"/>
  <c r="J91" i="11"/>
  <c r="F108" i="11"/>
  <c r="H108" i="11"/>
  <c r="H97" i="11"/>
  <c r="I97" i="11"/>
  <c r="J97" i="11"/>
  <c r="H92" i="11"/>
  <c r="I75" i="11"/>
  <c r="F75" i="11"/>
  <c r="I27" i="11"/>
  <c r="E108" i="16"/>
  <c r="G115" i="11"/>
  <c r="L115" i="11"/>
  <c r="L110" i="11"/>
  <c r="K110" i="11"/>
  <c r="K74" i="11"/>
  <c r="G74" i="11"/>
  <c r="G59" i="11"/>
  <c r="L59" i="11"/>
  <c r="K59" i="11"/>
  <c r="H107" i="11"/>
  <c r="I107" i="11"/>
  <c r="G71" i="11"/>
  <c r="L71" i="11"/>
  <c r="G39" i="11"/>
  <c r="E103" i="16"/>
  <c r="L102" i="11"/>
  <c r="G79" i="11"/>
  <c r="G47" i="11"/>
  <c r="E91" i="16"/>
  <c r="AU153" i="18"/>
  <c r="G153" i="18"/>
  <c r="Z153" i="18"/>
  <c r="AS143" i="18"/>
  <c r="AR143" i="18"/>
  <c r="AQ143" i="18"/>
  <c r="AP143" i="18"/>
  <c r="AO143" i="18"/>
  <c r="AN143" i="18"/>
  <c r="AM143" i="18"/>
  <c r="AL143" i="18"/>
  <c r="AT143" i="18"/>
  <c r="G163" i="18"/>
  <c r="Z163" i="18"/>
  <c r="AU163" i="18"/>
  <c r="E76" i="16"/>
  <c r="L162" i="18"/>
  <c r="Z160" i="18"/>
  <c r="AU160" i="18"/>
  <c r="G160" i="18"/>
  <c r="G145" i="18"/>
  <c r="Z145" i="18"/>
  <c r="AU145" i="18"/>
  <c r="G167" i="18"/>
  <c r="Z167" i="18"/>
  <c r="AU167" i="18"/>
  <c r="G159" i="18"/>
  <c r="Z159" i="18"/>
  <c r="AU159" i="18"/>
  <c r="G147" i="18"/>
  <c r="Z147" i="18"/>
  <c r="AU147" i="18"/>
  <c r="AT144" i="18"/>
  <c r="AS144" i="18"/>
  <c r="AR144" i="18"/>
  <c r="AQ144" i="18"/>
  <c r="AP144" i="18"/>
  <c r="AO144" i="18"/>
  <c r="AN144" i="18"/>
  <c r="AM144" i="18"/>
  <c r="AL144" i="18"/>
  <c r="AK168" i="18"/>
  <c r="AI168" i="18"/>
  <c r="AJ168" i="18"/>
  <c r="Z154" i="18"/>
  <c r="AU154" i="18"/>
  <c r="G154" i="18"/>
  <c r="L151" i="18"/>
  <c r="Z149" i="18"/>
  <c r="G148" i="18"/>
  <c r="Z142" i="18"/>
  <c r="G142" i="18"/>
  <c r="Z152" i="18"/>
  <c r="L171" i="18"/>
  <c r="L152" i="18"/>
  <c r="AQ165" i="18"/>
  <c r="AP165" i="18"/>
  <c r="AO165" i="18"/>
  <c r="AN165" i="18"/>
  <c r="AM165" i="18"/>
  <c r="AL165" i="18"/>
  <c r="AS150" i="18"/>
  <c r="AR150" i="18"/>
  <c r="AQ150" i="18"/>
  <c r="AP150" i="18"/>
  <c r="AO150" i="18"/>
  <c r="AN150" i="18"/>
  <c r="AM150" i="18"/>
  <c r="AL150" i="18"/>
  <c r="G149" i="18"/>
  <c r="AQ170" i="18"/>
  <c r="AP170" i="18"/>
  <c r="AO170" i="18"/>
  <c r="L169" i="18"/>
  <c r="AU166" i="18"/>
  <c r="AU162" i="18"/>
  <c r="AU158" i="18"/>
  <c r="AT155" i="18"/>
  <c r="AS155" i="18"/>
  <c r="AR155" i="18"/>
  <c r="AQ155" i="18"/>
  <c r="AP155" i="18"/>
  <c r="AO155" i="18"/>
  <c r="AN155" i="18"/>
  <c r="AM155" i="18"/>
  <c r="AL155" i="18"/>
  <c r="AS165" i="18"/>
  <c r="AR165" i="18"/>
  <c r="AS161" i="18"/>
  <c r="AR161" i="18"/>
  <c r="AQ161" i="18"/>
  <c r="AP161" i="18"/>
  <c r="AO161" i="18"/>
  <c r="AN161" i="18"/>
  <c r="AM161" i="18"/>
  <c r="AL161" i="18"/>
  <c r="AS157" i="18"/>
  <c r="AR157" i="18"/>
  <c r="AQ157" i="18"/>
  <c r="AP157" i="18"/>
  <c r="AO157" i="18"/>
  <c r="AN157" i="18"/>
  <c r="AM157" i="18"/>
  <c r="AL157" i="18"/>
  <c r="Z144" i="18"/>
  <c r="G144" i="18"/>
  <c r="E35" i="2"/>
  <c r="E31" i="2"/>
  <c r="E19" i="17" s="1"/>
  <c r="E26" i="2"/>
  <c r="F26" i="2" s="1"/>
  <c r="G26" i="2" s="1"/>
  <c r="AS171" i="18"/>
  <c r="AR171" i="18"/>
  <c r="AQ171" i="18"/>
  <c r="AP171" i="18"/>
  <c r="AO171" i="18"/>
  <c r="AN171" i="18"/>
  <c r="AM171" i="18"/>
  <c r="AL171" i="18"/>
  <c r="AR169" i="18"/>
  <c r="AQ169" i="18"/>
  <c r="AP169" i="18"/>
  <c r="AO169" i="18"/>
  <c r="AN169" i="18"/>
  <c r="AM169" i="18"/>
  <c r="AL169" i="18"/>
  <c r="Z165" i="18"/>
  <c r="Z161" i="18"/>
  <c r="Z157" i="18"/>
  <c r="Z150" i="18"/>
  <c r="G150" i="18"/>
  <c r="AU142" i="18"/>
  <c r="L157" i="18"/>
  <c r="AN170" i="18"/>
  <c r="AM170" i="18"/>
  <c r="AL170" i="18"/>
  <c r="AS169" i="18"/>
  <c r="AR152" i="18"/>
  <c r="AQ152" i="18"/>
  <c r="AP152" i="18"/>
  <c r="AO152" i="18"/>
  <c r="AN152" i="18"/>
  <c r="AM152" i="18"/>
  <c r="AL152" i="18"/>
  <c r="AT148" i="18"/>
  <c r="AS148" i="18"/>
  <c r="AR148" i="18"/>
  <c r="AQ148" i="18"/>
  <c r="AP148" i="18"/>
  <c r="AO148" i="18"/>
  <c r="AN148" i="18"/>
  <c r="AM148" i="18"/>
  <c r="AL148" i="18"/>
  <c r="Z143" i="18"/>
  <c r="Z166" i="18"/>
  <c r="Z162" i="18"/>
  <c r="Z158" i="18"/>
  <c r="Z151" i="18"/>
  <c r="AU151" i="18"/>
  <c r="AU149" i="18"/>
  <c r="AT146" i="18"/>
  <c r="AS146" i="18"/>
  <c r="AR146" i="18"/>
  <c r="AQ146" i="18"/>
  <c r="AP146" i="18"/>
  <c r="AO146" i="18"/>
  <c r="AN146" i="18"/>
  <c r="AM146" i="18"/>
  <c r="AL146" i="18"/>
  <c r="AT135" i="18"/>
  <c r="AS135" i="18"/>
  <c r="AR135" i="18"/>
  <c r="AQ135" i="18"/>
  <c r="AP135" i="18"/>
  <c r="AO135" i="18"/>
  <c r="AN135" i="18"/>
  <c r="AM135" i="18"/>
  <c r="AL135" i="18"/>
  <c r="Z146" i="18"/>
  <c r="AS125" i="18"/>
  <c r="AR125" i="18"/>
  <c r="AQ125" i="18"/>
  <c r="AP125" i="18"/>
  <c r="AO125" i="18"/>
  <c r="AN125" i="18"/>
  <c r="AM125" i="18"/>
  <c r="AL125" i="18"/>
  <c r="AT125" i="18"/>
  <c r="G141" i="18"/>
  <c r="AU141" i="18"/>
  <c r="G140" i="18"/>
  <c r="AU140" i="18"/>
  <c r="AT137" i="18"/>
  <c r="AS137" i="18"/>
  <c r="AR137" i="18"/>
  <c r="AQ137" i="18"/>
  <c r="AP137" i="18"/>
  <c r="AO137" i="18"/>
  <c r="AN137" i="18"/>
  <c r="AM137" i="18"/>
  <c r="AL137" i="18"/>
  <c r="G138" i="18"/>
  <c r="G134" i="18"/>
  <c r="AU134" i="18"/>
  <c r="G132" i="18"/>
  <c r="AU132" i="18"/>
  <c r="G130" i="18"/>
  <c r="AU130" i="18"/>
  <c r="G128" i="18"/>
  <c r="AU128" i="18"/>
  <c r="G126" i="18"/>
  <c r="AU126" i="18"/>
  <c r="BK121" i="18"/>
  <c r="BJ121" i="18"/>
  <c r="BI121" i="18"/>
  <c r="BH121" i="18"/>
  <c r="BG121" i="18"/>
  <c r="BF121" i="18"/>
  <c r="BE121" i="18"/>
  <c r="BD121" i="18"/>
  <c r="BC121" i="18"/>
  <c r="P58" i="9"/>
  <c r="S58" i="9"/>
  <c r="U58" i="9"/>
  <c r="G58" i="9"/>
  <c r="I58" i="9"/>
  <c r="P50" i="9"/>
  <c r="G50" i="9"/>
  <c r="I50" i="9"/>
  <c r="G106" i="9"/>
  <c r="I106" i="9"/>
  <c r="P106" i="9"/>
  <c r="S106" i="9"/>
  <c r="U106" i="9"/>
  <c r="G125" i="18"/>
  <c r="Z125" i="18"/>
  <c r="AT123" i="18"/>
  <c r="AS123" i="18"/>
  <c r="AR123" i="18"/>
  <c r="AQ123" i="18"/>
  <c r="AP123" i="18"/>
  <c r="AO123" i="18"/>
  <c r="AN123" i="18"/>
  <c r="AM123" i="18"/>
  <c r="AL123" i="18"/>
  <c r="BK115" i="18"/>
  <c r="BJ115" i="18"/>
  <c r="BI115" i="18"/>
  <c r="BH115" i="18"/>
  <c r="BG115" i="18"/>
  <c r="BF115" i="18"/>
  <c r="BE115" i="18"/>
  <c r="BD115" i="18"/>
  <c r="BC115" i="18"/>
  <c r="AU138" i="18"/>
  <c r="P135" i="9"/>
  <c r="S135" i="9"/>
  <c r="U135" i="9"/>
  <c r="G135" i="9"/>
  <c r="K135" i="9"/>
  <c r="P127" i="9"/>
  <c r="S127" i="9"/>
  <c r="U127" i="9"/>
  <c r="G127" i="9"/>
  <c r="K127" i="9"/>
  <c r="G109" i="9"/>
  <c r="I109" i="9"/>
  <c r="P109" i="9"/>
  <c r="S109" i="9"/>
  <c r="U109" i="9"/>
  <c r="G96" i="9"/>
  <c r="I96" i="9"/>
  <c r="P96" i="9"/>
  <c r="S96" i="9"/>
  <c r="U96" i="9"/>
  <c r="Z138" i="18"/>
  <c r="AU136" i="18"/>
  <c r="Z135" i="18"/>
  <c r="G135" i="18"/>
  <c r="Z134" i="18"/>
  <c r="Z133" i="18"/>
  <c r="AU133" i="18"/>
  <c r="G133" i="18"/>
  <c r="Z132" i="18"/>
  <c r="Z131" i="18"/>
  <c r="AU131" i="18"/>
  <c r="G131" i="18"/>
  <c r="Z130" i="18"/>
  <c r="Z129" i="18"/>
  <c r="AU129" i="18"/>
  <c r="G129" i="18"/>
  <c r="Z128" i="18"/>
  <c r="Z127" i="18"/>
  <c r="AU127" i="18"/>
  <c r="G127" i="18"/>
  <c r="Z126" i="18"/>
  <c r="BK134" i="18"/>
  <c r="BJ134" i="18"/>
  <c r="BI134" i="18"/>
  <c r="BH134" i="18"/>
  <c r="BG134" i="18"/>
  <c r="BF134" i="18"/>
  <c r="BE134" i="18"/>
  <c r="BD134" i="18"/>
  <c r="BC134" i="18"/>
  <c r="AS139" i="18"/>
  <c r="AR139" i="18"/>
  <c r="AQ139" i="18"/>
  <c r="AP139" i="18"/>
  <c r="AO139" i="18"/>
  <c r="AN139" i="18"/>
  <c r="AM139" i="18"/>
  <c r="AL139" i="18"/>
  <c r="P132" i="9"/>
  <c r="G132" i="9"/>
  <c r="K132" i="9"/>
  <c r="G124" i="18"/>
  <c r="BF132" i="18"/>
  <c r="BE132" i="18"/>
  <c r="BD132" i="18"/>
  <c r="BC132" i="18"/>
  <c r="BK113" i="18"/>
  <c r="BJ113" i="18"/>
  <c r="BI113" i="18"/>
  <c r="BH113" i="18"/>
  <c r="BG113" i="18"/>
  <c r="BF113" i="18"/>
  <c r="BE113" i="18"/>
  <c r="BD113" i="18"/>
  <c r="BC113" i="18"/>
  <c r="P89" i="9"/>
  <c r="G89" i="9"/>
  <c r="I89" i="9"/>
  <c r="BK123" i="18"/>
  <c r="BJ123" i="18"/>
  <c r="BI123" i="18"/>
  <c r="BH123" i="18"/>
  <c r="BG123" i="18"/>
  <c r="BF123" i="18"/>
  <c r="BE123" i="18"/>
  <c r="BD123" i="18"/>
  <c r="BC123" i="18"/>
  <c r="S140" i="9"/>
  <c r="U140" i="9"/>
  <c r="P116" i="9"/>
  <c r="S116" i="9"/>
  <c r="U116" i="9"/>
  <c r="G116" i="9"/>
  <c r="I116" i="9"/>
  <c r="P92" i="9"/>
  <c r="G92" i="9"/>
  <c r="I92" i="9"/>
  <c r="P78" i="9"/>
  <c r="G78" i="9"/>
  <c r="P71" i="9"/>
  <c r="S71" i="9"/>
  <c r="U71" i="9"/>
  <c r="G71" i="9"/>
  <c r="I71" i="9"/>
  <c r="G31" i="9"/>
  <c r="I31" i="9"/>
  <c r="P31" i="9"/>
  <c r="BH124" i="18"/>
  <c r="BG124" i="18"/>
  <c r="BF124" i="18"/>
  <c r="BE124" i="18"/>
  <c r="BD124" i="18"/>
  <c r="BC124" i="18"/>
  <c r="BJ124" i="18"/>
  <c r="BI124" i="18"/>
  <c r="BJ107" i="18"/>
  <c r="BI107" i="18"/>
  <c r="BH107" i="18"/>
  <c r="BG107" i="18"/>
  <c r="BF107" i="18"/>
  <c r="BE107" i="18"/>
  <c r="BD107" i="18"/>
  <c r="BC107" i="18"/>
  <c r="BK107" i="18"/>
  <c r="BH132" i="18"/>
  <c r="BG132" i="18"/>
  <c r="BJ132" i="18"/>
  <c r="BI132" i="18"/>
  <c r="BK127" i="18"/>
  <c r="BJ127" i="18"/>
  <c r="BI127" i="18"/>
  <c r="BH127" i="18"/>
  <c r="BG127" i="18"/>
  <c r="BF127" i="18"/>
  <c r="BE127" i="18"/>
  <c r="BD127" i="18"/>
  <c r="BC127" i="18"/>
  <c r="BH116" i="18"/>
  <c r="BG116" i="18"/>
  <c r="BF116" i="18"/>
  <c r="BE116" i="18"/>
  <c r="BD116" i="18"/>
  <c r="BC116" i="18"/>
  <c r="BJ116" i="18"/>
  <c r="BI116" i="18"/>
  <c r="P115" i="9"/>
  <c r="G115" i="9"/>
  <c r="I115" i="9"/>
  <c r="P34" i="9"/>
  <c r="G34" i="9"/>
  <c r="I34" i="9"/>
  <c r="G123" i="18"/>
  <c r="Z123" i="18"/>
  <c r="BK131" i="18"/>
  <c r="BJ131" i="18"/>
  <c r="BI131" i="18"/>
  <c r="BH131" i="18"/>
  <c r="BG131" i="18"/>
  <c r="BF131" i="18"/>
  <c r="BE131" i="18"/>
  <c r="BD131" i="18"/>
  <c r="BC131" i="18"/>
  <c r="BK129" i="18"/>
  <c r="BJ129" i="18"/>
  <c r="BI129" i="18"/>
  <c r="BH129" i="18"/>
  <c r="BG129" i="18"/>
  <c r="BF129" i="18"/>
  <c r="BE129" i="18"/>
  <c r="BD129" i="18"/>
  <c r="BC129" i="18"/>
  <c r="P152" i="9"/>
  <c r="G152" i="9"/>
  <c r="K152" i="9"/>
  <c r="P144" i="9"/>
  <c r="S144" i="9"/>
  <c r="U144" i="9"/>
  <c r="G144" i="9"/>
  <c r="K144" i="9"/>
  <c r="P136" i="9"/>
  <c r="S136" i="9"/>
  <c r="U136" i="9"/>
  <c r="G136" i="9"/>
  <c r="K136" i="9"/>
  <c r="P84" i="9"/>
  <c r="G84" i="9"/>
  <c r="I84" i="9"/>
  <c r="AY107" i="18"/>
  <c r="AY103" i="18"/>
  <c r="AY110" i="18"/>
  <c r="AY118" i="18"/>
  <c r="AY126" i="18"/>
  <c r="AY134" i="18"/>
  <c r="AY109" i="18"/>
  <c r="AY117" i="18"/>
  <c r="AY104" i="18"/>
  <c r="AY116" i="18"/>
  <c r="AY124" i="18"/>
  <c r="AY105" i="18"/>
  <c r="AY115" i="18"/>
  <c r="AY123" i="18"/>
  <c r="AY131" i="18"/>
  <c r="AY106" i="18"/>
  <c r="AY114" i="18"/>
  <c r="AY112" i="18"/>
  <c r="AY120" i="18"/>
  <c r="AY128" i="18"/>
  <c r="BL120" i="18"/>
  <c r="BL128" i="18"/>
  <c r="AU124" i="18"/>
  <c r="BL102" i="18"/>
  <c r="BL104" i="18"/>
  <c r="BL111" i="18"/>
  <c r="BL119" i="18"/>
  <c r="BL110" i="18"/>
  <c r="BL118" i="18"/>
  <c r="BL126" i="18"/>
  <c r="BL117" i="18"/>
  <c r="BL125" i="18"/>
  <c r="BL133" i="18"/>
  <c r="BL106" i="18"/>
  <c r="BL108" i="18"/>
  <c r="BL114" i="18"/>
  <c r="BL122" i="18"/>
  <c r="BL130" i="18"/>
  <c r="P159" i="9"/>
  <c r="G159" i="9"/>
  <c r="K159" i="9"/>
  <c r="P120" i="9"/>
  <c r="G120" i="9"/>
  <c r="I120" i="9"/>
  <c r="P90" i="9"/>
  <c r="S90" i="9"/>
  <c r="U90" i="9"/>
  <c r="G90" i="9"/>
  <c r="I90" i="9"/>
  <c r="P167" i="9"/>
  <c r="G167" i="9"/>
  <c r="K167" i="9"/>
  <c r="P163" i="9"/>
  <c r="S163" i="9"/>
  <c r="U163" i="9"/>
  <c r="G163" i="9"/>
  <c r="K163" i="9"/>
  <c r="S157" i="9"/>
  <c r="U157" i="9"/>
  <c r="P131" i="9"/>
  <c r="S131" i="9"/>
  <c r="U131" i="9"/>
  <c r="G131" i="9"/>
  <c r="K131" i="9"/>
  <c r="P81" i="9"/>
  <c r="S81" i="9"/>
  <c r="U81" i="9"/>
  <c r="G81" i="9"/>
  <c r="I81" i="9"/>
  <c r="P77" i="9"/>
  <c r="G77" i="9"/>
  <c r="I77" i="9"/>
  <c r="P57" i="9"/>
  <c r="G57" i="9"/>
  <c r="I57" i="9"/>
  <c r="G35" i="9"/>
  <c r="I35" i="9"/>
  <c r="P35" i="9"/>
  <c r="S148" i="9"/>
  <c r="U148" i="9"/>
  <c r="P139" i="9"/>
  <c r="G139" i="9"/>
  <c r="K139" i="9"/>
  <c r="S133" i="9"/>
  <c r="U133" i="9"/>
  <c r="P49" i="9"/>
  <c r="G49" i="9"/>
  <c r="I49" i="9"/>
  <c r="P38" i="9"/>
  <c r="S38" i="9"/>
  <c r="U38" i="9"/>
  <c r="G38" i="9"/>
  <c r="I38" i="9"/>
  <c r="BL103" i="18"/>
  <c r="BL109" i="18"/>
  <c r="BL105" i="18"/>
  <c r="G156" i="9"/>
  <c r="K156" i="9"/>
  <c r="P143" i="9"/>
  <c r="S143" i="9"/>
  <c r="U143" i="9"/>
  <c r="G143" i="9"/>
  <c r="K143" i="9"/>
  <c r="S137" i="9"/>
  <c r="U137" i="9"/>
  <c r="S124" i="9"/>
  <c r="U124" i="9"/>
  <c r="P119" i="9"/>
  <c r="G119" i="9"/>
  <c r="I119" i="9"/>
  <c r="S117" i="9"/>
  <c r="U117" i="9"/>
  <c r="G100" i="9"/>
  <c r="I100" i="9"/>
  <c r="P100" i="9"/>
  <c r="S100" i="9"/>
  <c r="U100" i="9"/>
  <c r="P94" i="9"/>
  <c r="G94" i="9"/>
  <c r="I94" i="9"/>
  <c r="S86" i="9"/>
  <c r="U86" i="9"/>
  <c r="P83" i="9"/>
  <c r="G83" i="9"/>
  <c r="I83" i="9"/>
  <c r="AB12" i="18"/>
  <c r="S156" i="9"/>
  <c r="U156" i="9"/>
  <c r="P147" i="9"/>
  <c r="G147" i="9"/>
  <c r="K147" i="9"/>
  <c r="P97" i="9"/>
  <c r="G97" i="9"/>
  <c r="I97" i="9"/>
  <c r="S164" i="9"/>
  <c r="U164" i="9"/>
  <c r="S160" i="9"/>
  <c r="U160" i="9"/>
  <c r="P151" i="9"/>
  <c r="S151" i="9"/>
  <c r="U151" i="9"/>
  <c r="G151" i="9"/>
  <c r="K151" i="9"/>
  <c r="S145" i="9"/>
  <c r="U145" i="9"/>
  <c r="S128" i="9"/>
  <c r="U128" i="9"/>
  <c r="P123" i="9"/>
  <c r="G123" i="9"/>
  <c r="K123" i="9"/>
  <c r="S121" i="9"/>
  <c r="U121" i="9"/>
  <c r="S110" i="9"/>
  <c r="U110" i="9"/>
  <c r="P66" i="9"/>
  <c r="S66" i="9"/>
  <c r="U66" i="9"/>
  <c r="G66" i="9"/>
  <c r="I66" i="9"/>
  <c r="BL112" i="18"/>
  <c r="P155" i="9"/>
  <c r="G155" i="9"/>
  <c r="K155" i="9"/>
  <c r="S149" i="9"/>
  <c r="U149" i="9"/>
  <c r="S107" i="9"/>
  <c r="U107" i="9"/>
  <c r="P65" i="9"/>
  <c r="S65" i="9"/>
  <c r="U65" i="9"/>
  <c r="G65" i="9"/>
  <c r="I65" i="9"/>
  <c r="P88" i="9"/>
  <c r="G88" i="9"/>
  <c r="I88" i="9"/>
  <c r="P68" i="9"/>
  <c r="G68" i="9"/>
  <c r="I68" i="9"/>
  <c r="P60" i="9"/>
  <c r="S60" i="9"/>
  <c r="U60" i="9"/>
  <c r="G60" i="9"/>
  <c r="I60" i="9"/>
  <c r="P52" i="9"/>
  <c r="S52" i="9"/>
  <c r="U52" i="9"/>
  <c r="G52" i="9"/>
  <c r="I52" i="9"/>
  <c r="P44" i="9"/>
  <c r="G44" i="9"/>
  <c r="I44" i="9"/>
  <c r="P28" i="9"/>
  <c r="G28" i="9"/>
  <c r="J28" i="9"/>
  <c r="S93" i="9"/>
  <c r="U93" i="9"/>
  <c r="S82" i="9"/>
  <c r="U82" i="9"/>
  <c r="P80" i="9"/>
  <c r="G80" i="9"/>
  <c r="I80" i="9"/>
  <c r="P72" i="9"/>
  <c r="S72" i="9"/>
  <c r="U72" i="9"/>
  <c r="G72" i="9"/>
  <c r="I72" i="9"/>
  <c r="S70" i="9"/>
  <c r="U70" i="9"/>
  <c r="P40" i="9"/>
  <c r="S40" i="9"/>
  <c r="U40" i="9"/>
  <c r="G40" i="9"/>
  <c r="I40" i="9"/>
  <c r="BL108" i="13"/>
  <c r="BL107" i="13"/>
  <c r="AU183" i="13"/>
  <c r="P76" i="9"/>
  <c r="G76" i="9"/>
  <c r="I76" i="9"/>
  <c r="S74" i="9"/>
  <c r="U74" i="9"/>
  <c r="S62" i="9"/>
  <c r="U62" i="9"/>
  <c r="S54" i="9"/>
  <c r="U54" i="9"/>
  <c r="S46" i="9"/>
  <c r="U46" i="9"/>
  <c r="S33" i="9"/>
  <c r="U33" i="9"/>
  <c r="P30" i="9"/>
  <c r="S30" i="9"/>
  <c r="U30" i="9"/>
  <c r="G30" i="9"/>
  <c r="I30" i="9"/>
  <c r="P24" i="9"/>
  <c r="S24" i="9"/>
  <c r="U24" i="9"/>
  <c r="G24" i="9"/>
  <c r="I24" i="9"/>
  <c r="S21" i="9"/>
  <c r="U21" i="9"/>
  <c r="P108" i="9"/>
  <c r="S108" i="9"/>
  <c r="U108" i="9"/>
  <c r="G85" i="9"/>
  <c r="I85" i="9"/>
  <c r="G69" i="9"/>
  <c r="I69" i="9"/>
  <c r="P64" i="9"/>
  <c r="S64" i="9"/>
  <c r="U64" i="9"/>
  <c r="G64" i="9"/>
  <c r="I64" i="9"/>
  <c r="G61" i="9"/>
  <c r="I61" i="9"/>
  <c r="P56" i="9"/>
  <c r="S56" i="9"/>
  <c r="U56" i="9"/>
  <c r="G56" i="9"/>
  <c r="I56" i="9"/>
  <c r="G53" i="9"/>
  <c r="I53" i="9"/>
  <c r="P48" i="9"/>
  <c r="S48" i="9"/>
  <c r="U48" i="9"/>
  <c r="G48" i="9"/>
  <c r="I48" i="9"/>
  <c r="G45" i="9"/>
  <c r="I45" i="9"/>
  <c r="P39" i="9"/>
  <c r="S39" i="9"/>
  <c r="U39" i="9"/>
  <c r="P36" i="9"/>
  <c r="G36" i="9"/>
  <c r="I36" i="9"/>
  <c r="BL109" i="13"/>
  <c r="S69" i="9"/>
  <c r="U69" i="9"/>
  <c r="P42" i="9"/>
  <c r="G42" i="9"/>
  <c r="I42" i="9"/>
  <c r="P23" i="9"/>
  <c r="G23" i="9"/>
  <c r="I23" i="9"/>
  <c r="BL110" i="13"/>
  <c r="S73" i="9"/>
  <c r="U73" i="9"/>
  <c r="P32" i="9"/>
  <c r="S32" i="9"/>
  <c r="U32" i="9"/>
  <c r="G32" i="9"/>
  <c r="I32" i="9"/>
  <c r="BL111" i="13"/>
  <c r="AY109" i="13"/>
  <c r="AY111" i="13"/>
  <c r="AY107" i="13"/>
  <c r="G182" i="13"/>
  <c r="AY108" i="13"/>
  <c r="G183" i="13"/>
  <c r="K178" i="13"/>
  <c r="AT180" i="13"/>
  <c r="AS180" i="13"/>
  <c r="AR180" i="13"/>
  <c r="AQ180" i="13"/>
  <c r="AP180" i="13"/>
  <c r="AO180" i="13"/>
  <c r="AN180" i="13"/>
  <c r="AM180" i="13"/>
  <c r="AL180" i="13"/>
  <c r="K180" i="13"/>
  <c r="K177" i="13"/>
  <c r="AT175" i="13"/>
  <c r="AS175" i="13"/>
  <c r="AR175" i="13"/>
  <c r="AQ175" i="13"/>
  <c r="AP175" i="13"/>
  <c r="AO175" i="13"/>
  <c r="AN175" i="13"/>
  <c r="AM175" i="13"/>
  <c r="AL175" i="13"/>
  <c r="AT178" i="13"/>
  <c r="AS178" i="13"/>
  <c r="AR178" i="13"/>
  <c r="AQ178" i="13"/>
  <c r="AP178" i="13"/>
  <c r="AO178" i="13"/>
  <c r="AN178" i="13"/>
  <c r="AM178" i="13"/>
  <c r="AL178" i="13"/>
  <c r="K175" i="13"/>
  <c r="K184" i="13"/>
  <c r="AS173" i="13"/>
  <c r="AR173" i="13"/>
  <c r="AQ173" i="13"/>
  <c r="AP173" i="13"/>
  <c r="AO173" i="13"/>
  <c r="AN173" i="13"/>
  <c r="AM173" i="13"/>
  <c r="AL173" i="13"/>
  <c r="AT173" i="13"/>
  <c r="AT184" i="13"/>
  <c r="AS184" i="13"/>
  <c r="AR184" i="13"/>
  <c r="AQ184" i="13"/>
  <c r="AP184" i="13"/>
  <c r="AO184" i="13"/>
  <c r="AN184" i="13"/>
  <c r="AM184" i="13"/>
  <c r="AL184" i="13"/>
  <c r="AT179" i="13"/>
  <c r="AS179" i="13"/>
  <c r="AR179" i="13"/>
  <c r="AQ179" i="13"/>
  <c r="AP179" i="13"/>
  <c r="AO179" i="13"/>
  <c r="AN179" i="13"/>
  <c r="AM179" i="13"/>
  <c r="AL179" i="13"/>
  <c r="AT177" i="13"/>
  <c r="AS177" i="13"/>
  <c r="AR177" i="13"/>
  <c r="AQ177" i="13"/>
  <c r="AP177" i="13"/>
  <c r="AO177" i="13"/>
  <c r="AN177" i="13"/>
  <c r="AM177" i="13"/>
  <c r="AL177" i="13"/>
  <c r="BA113" i="18"/>
  <c r="BB113" i="18"/>
  <c r="AI47" i="18"/>
  <c r="AJ47" i="18"/>
  <c r="AK47" i="18"/>
  <c r="AI69" i="18"/>
  <c r="AH69" i="18"/>
  <c r="AA69" i="18"/>
  <c r="AJ69" i="18"/>
  <c r="AK69" i="18"/>
  <c r="BA27" i="18"/>
  <c r="BB27" i="18"/>
  <c r="BA100" i="18"/>
  <c r="BB100" i="18"/>
  <c r="AN115" i="14"/>
  <c r="AM115" i="14"/>
  <c r="AF115" i="14"/>
  <c r="AO115" i="14"/>
  <c r="AP115" i="14"/>
  <c r="AN135" i="14"/>
  <c r="AO135" i="14"/>
  <c r="AP135" i="14"/>
  <c r="AN131" i="14"/>
  <c r="AO131" i="14"/>
  <c r="AP131" i="14"/>
  <c r="BG43" i="14"/>
  <c r="BF43" i="14"/>
  <c r="BF55" i="14"/>
  <c r="BG55" i="14"/>
  <c r="BF57" i="14"/>
  <c r="BG57" i="14"/>
  <c r="BF81" i="14"/>
  <c r="BE81" i="14"/>
  <c r="BC81" i="14"/>
  <c r="BG81" i="14"/>
  <c r="BF46" i="14"/>
  <c r="BG46" i="14"/>
  <c r="BF68" i="14"/>
  <c r="BG68" i="14"/>
  <c r="BG51" i="14"/>
  <c r="BF51" i="14"/>
  <c r="AJ147" i="13"/>
  <c r="AI147" i="13"/>
  <c r="AK147" i="13"/>
  <c r="BB79" i="13"/>
  <c r="BA81" i="13"/>
  <c r="AZ81" i="13"/>
  <c r="AX81" i="13"/>
  <c r="BA66" i="13"/>
  <c r="AZ66" i="13"/>
  <c r="AX66" i="13"/>
  <c r="BB66" i="13"/>
  <c r="BB131" i="18"/>
  <c r="BA131" i="18"/>
  <c r="BB116" i="18"/>
  <c r="BA116" i="18"/>
  <c r="AZ116" i="18"/>
  <c r="AX116" i="18"/>
  <c r="BA124" i="18"/>
  <c r="AZ124" i="18"/>
  <c r="AX124" i="18"/>
  <c r="BB124" i="18"/>
  <c r="AI157" i="18"/>
  <c r="AH157" i="18"/>
  <c r="AJ157" i="18"/>
  <c r="AK157" i="18"/>
  <c r="AJ143" i="18"/>
  <c r="AK143" i="18"/>
  <c r="AI143" i="18"/>
  <c r="AH143" i="18"/>
  <c r="BA2" i="18"/>
  <c r="AZ2" i="18"/>
  <c r="AX2" i="18"/>
  <c r="BB2" i="18"/>
  <c r="AI48" i="18"/>
  <c r="AH48" i="18"/>
  <c r="AJ48" i="18"/>
  <c r="AK48" i="18"/>
  <c r="AJ55" i="18"/>
  <c r="AI55" i="18"/>
  <c r="AH55" i="18"/>
  <c r="AK55" i="18"/>
  <c r="BA34" i="18"/>
  <c r="AZ34" i="18"/>
  <c r="AX34" i="18"/>
  <c r="BB34" i="18"/>
  <c r="BA12" i="18"/>
  <c r="AZ12" i="18"/>
  <c r="AX12" i="18"/>
  <c r="BB12" i="18"/>
  <c r="BA76" i="18"/>
  <c r="AZ76" i="18"/>
  <c r="AX76" i="18"/>
  <c r="BB76" i="18"/>
  <c r="BA74" i="18"/>
  <c r="BB74" i="18"/>
  <c r="BA63" i="18"/>
  <c r="AZ63" i="18"/>
  <c r="AX63" i="18"/>
  <c r="BB63" i="18"/>
  <c r="BB72" i="18"/>
  <c r="BA72" i="18"/>
  <c r="AO51" i="14"/>
  <c r="AN51" i="14"/>
  <c r="AP51" i="14"/>
  <c r="AO47" i="14"/>
  <c r="AP47" i="14"/>
  <c r="AN47" i="14"/>
  <c r="AN113" i="14"/>
  <c r="AO113" i="14"/>
  <c r="AP113" i="14"/>
  <c r="AN134" i="14"/>
  <c r="AO134" i="14"/>
  <c r="AP134" i="14"/>
  <c r="AO67" i="14"/>
  <c r="AM67" i="14"/>
  <c r="AF67" i="14"/>
  <c r="AN67" i="14"/>
  <c r="AP67" i="14"/>
  <c r="BG33" i="14"/>
  <c r="BF33" i="14"/>
  <c r="BG37" i="14"/>
  <c r="BF37" i="14"/>
  <c r="BF98" i="14"/>
  <c r="BE98" i="14"/>
  <c r="BC98" i="14"/>
  <c r="BG98" i="14"/>
  <c r="BF31" i="14"/>
  <c r="BG31" i="14"/>
  <c r="BF86" i="14"/>
  <c r="BG86" i="14"/>
  <c r="AO79" i="14"/>
  <c r="AN79" i="14"/>
  <c r="AP79" i="14"/>
  <c r="BF18" i="14"/>
  <c r="BE18" i="14"/>
  <c r="BC18" i="14"/>
  <c r="BG18" i="14"/>
  <c r="BF94" i="14"/>
  <c r="BG94" i="14"/>
  <c r="AK32" i="13"/>
  <c r="AJ32" i="13"/>
  <c r="BA67" i="13"/>
  <c r="AI182" i="13"/>
  <c r="AJ182" i="13"/>
  <c r="AH182" i="13"/>
  <c r="AA182" i="13"/>
  <c r="AK182" i="13"/>
  <c r="AJ56" i="13"/>
  <c r="AK56" i="13"/>
  <c r="BA42" i="13"/>
  <c r="AZ42" i="13"/>
  <c r="AX42" i="13"/>
  <c r="BB42" i="13"/>
  <c r="BA2" i="13"/>
  <c r="AZ2" i="13"/>
  <c r="AX2" i="13"/>
  <c r="BB2" i="13"/>
  <c r="AJ155" i="13"/>
  <c r="AI155" i="13"/>
  <c r="AH155" i="13"/>
  <c r="AK155" i="13"/>
  <c r="BA85" i="13"/>
  <c r="BB85" i="13"/>
  <c r="BA93" i="13"/>
  <c r="BB93" i="13"/>
  <c r="AJ155" i="18"/>
  <c r="AK155" i="18"/>
  <c r="AI155" i="18"/>
  <c r="AH155" i="18"/>
  <c r="AA155" i="18"/>
  <c r="AE155" i="18"/>
  <c r="AJ169" i="18"/>
  <c r="AK169" i="18"/>
  <c r="AI169" i="18"/>
  <c r="AJ73" i="18"/>
  <c r="AI73" i="18"/>
  <c r="AH73" i="18"/>
  <c r="AK73" i="18"/>
  <c r="AI108" i="18"/>
  <c r="AJ108" i="18"/>
  <c r="AK108" i="18"/>
  <c r="BA89" i="18"/>
  <c r="BB89" i="18"/>
  <c r="AN105" i="14"/>
  <c r="AO105" i="14"/>
  <c r="AP105" i="14"/>
  <c r="AN109" i="14"/>
  <c r="AO109" i="14"/>
  <c r="AP109" i="14"/>
  <c r="BA127" i="18"/>
  <c r="BB127" i="18"/>
  <c r="BB115" i="18"/>
  <c r="BA115" i="18"/>
  <c r="AZ115" i="18"/>
  <c r="AX115" i="18"/>
  <c r="AI135" i="18"/>
  <c r="AJ135" i="18"/>
  <c r="AK135" i="18"/>
  <c r="AI171" i="18"/>
  <c r="AH171" i="18"/>
  <c r="AJ171" i="18"/>
  <c r="AK171" i="18"/>
  <c r="AI161" i="18"/>
  <c r="AJ161" i="18"/>
  <c r="AK161" i="18"/>
  <c r="AK150" i="18"/>
  <c r="AI150" i="18"/>
  <c r="AJ150" i="18"/>
  <c r="BA4" i="18"/>
  <c r="BB4" i="18"/>
  <c r="AI21" i="18"/>
  <c r="AJ21" i="18"/>
  <c r="AK21" i="18"/>
  <c r="BA5" i="18"/>
  <c r="AZ5" i="18"/>
  <c r="AX5" i="18"/>
  <c r="BB5" i="18"/>
  <c r="AI54" i="18"/>
  <c r="AH54" i="18"/>
  <c r="AJ54" i="18"/>
  <c r="AK54" i="18"/>
  <c r="BA16" i="18"/>
  <c r="BB16" i="18"/>
  <c r="AI56" i="18"/>
  <c r="AJ56" i="18"/>
  <c r="AK56" i="18"/>
  <c r="BA18" i="18"/>
  <c r="AZ18" i="18"/>
  <c r="AX18" i="18"/>
  <c r="BB18" i="18"/>
  <c r="BB48" i="18"/>
  <c r="BA48" i="18"/>
  <c r="AZ48" i="18"/>
  <c r="AX48" i="18"/>
  <c r="AI92" i="18"/>
  <c r="AH92" i="18"/>
  <c r="AJ92" i="18"/>
  <c r="AK92" i="18"/>
  <c r="BA42" i="18"/>
  <c r="BB42" i="18"/>
  <c r="BA82" i="18"/>
  <c r="BB82" i="18"/>
  <c r="BA81" i="18"/>
  <c r="BB81" i="18"/>
  <c r="BA71" i="18"/>
  <c r="BB71" i="18"/>
  <c r="AI91" i="18"/>
  <c r="AJ91" i="18"/>
  <c r="AK91" i="18"/>
  <c r="BB19" i="18"/>
  <c r="BA19" i="18"/>
  <c r="AZ19" i="18"/>
  <c r="AX19" i="18"/>
  <c r="BA47" i="18"/>
  <c r="AZ47" i="18"/>
  <c r="AX47" i="18"/>
  <c r="BB47" i="18"/>
  <c r="AJ77" i="18"/>
  <c r="AI77" i="18"/>
  <c r="AK77" i="18"/>
  <c r="AI83" i="18"/>
  <c r="AJ83" i="18"/>
  <c r="AK83" i="18"/>
  <c r="AN55" i="14"/>
  <c r="AM55" i="14"/>
  <c r="AF55" i="14"/>
  <c r="AO55" i="14"/>
  <c r="AP55" i="14"/>
  <c r="AO49" i="14"/>
  <c r="AN49" i="14"/>
  <c r="AP49" i="14"/>
  <c r="AN81" i="14"/>
  <c r="AO81" i="14"/>
  <c r="AP81" i="14"/>
  <c r="AN116" i="14"/>
  <c r="AO116" i="14"/>
  <c r="AP116" i="14"/>
  <c r="AN137" i="14"/>
  <c r="AO137" i="14"/>
  <c r="AP137" i="14"/>
  <c r="AO71" i="14"/>
  <c r="AM71" i="14"/>
  <c r="AF71" i="14"/>
  <c r="AN71" i="14"/>
  <c r="AP71" i="14"/>
  <c r="BF27" i="14"/>
  <c r="BG27" i="14"/>
  <c r="BG29" i="14"/>
  <c r="BF29" i="14"/>
  <c r="BF106" i="14"/>
  <c r="BG106" i="14"/>
  <c r="BE106" i="14"/>
  <c r="BC106" i="14"/>
  <c r="BG39" i="14"/>
  <c r="BF39" i="14"/>
  <c r="BF89" i="14"/>
  <c r="BG89" i="14"/>
  <c r="BF17" i="14"/>
  <c r="BG17" i="14"/>
  <c r="BG99" i="14"/>
  <c r="BF99" i="14"/>
  <c r="BE99" i="14"/>
  <c r="BC99" i="14"/>
  <c r="AJ51" i="13"/>
  <c r="AI51" i="13"/>
  <c r="AH51" i="13"/>
  <c r="BA4" i="13"/>
  <c r="AZ4" i="13"/>
  <c r="AX4" i="13"/>
  <c r="BB4" i="13"/>
  <c r="BA35" i="13"/>
  <c r="BB35" i="13"/>
  <c r="BB103" i="13"/>
  <c r="AZ103" i="13"/>
  <c r="AX103" i="13"/>
  <c r="AI163" i="13"/>
  <c r="AK163" i="13"/>
  <c r="BA16" i="13"/>
  <c r="BB16" i="13"/>
  <c r="BA59" i="13"/>
  <c r="AZ59" i="13"/>
  <c r="AX59" i="13"/>
  <c r="AI25" i="13"/>
  <c r="AJ25" i="13"/>
  <c r="AK25" i="13"/>
  <c r="BA15" i="13"/>
  <c r="BB15" i="13"/>
  <c r="BB49" i="13"/>
  <c r="BA49" i="13"/>
  <c r="BA100" i="13"/>
  <c r="BB100" i="13"/>
  <c r="AJ113" i="13"/>
  <c r="AK113" i="13"/>
  <c r="AI113" i="13"/>
  <c r="AH113" i="13"/>
  <c r="BB129" i="18"/>
  <c r="BA129" i="18"/>
  <c r="BA121" i="18"/>
  <c r="BB121" i="18"/>
  <c r="AI72" i="18"/>
  <c r="AH72" i="18"/>
  <c r="AJ72" i="18"/>
  <c r="AK72" i="18"/>
  <c r="BA30" i="18"/>
  <c r="BB30" i="18"/>
  <c r="BA60" i="18"/>
  <c r="BB60" i="18"/>
  <c r="BB88" i="18"/>
  <c r="BA88" i="18"/>
  <c r="AZ88" i="18"/>
  <c r="AX88" i="18"/>
  <c r="AN125" i="14"/>
  <c r="AO125" i="14"/>
  <c r="AP125" i="14"/>
  <c r="BA132" i="18"/>
  <c r="AZ132" i="18"/>
  <c r="AX132" i="18"/>
  <c r="BB132" i="18"/>
  <c r="AK137" i="18"/>
  <c r="AI137" i="18"/>
  <c r="AJ137" i="18"/>
  <c r="AJ148" i="18"/>
  <c r="AK148" i="18"/>
  <c r="AI148" i="18"/>
  <c r="AH148" i="18"/>
  <c r="AA148" i="18"/>
  <c r="AE148" i="18"/>
  <c r="AI165" i="18"/>
  <c r="AH165" i="18"/>
  <c r="AJ165" i="18"/>
  <c r="AK165" i="18"/>
  <c r="BB8" i="18"/>
  <c r="BA8" i="18"/>
  <c r="AZ8" i="18"/>
  <c r="AX8" i="18"/>
  <c r="BA7" i="18"/>
  <c r="BB7" i="18"/>
  <c r="AI40" i="18"/>
  <c r="AJ40" i="18"/>
  <c r="AK40" i="18"/>
  <c r="AI31" i="18"/>
  <c r="AJ31" i="18"/>
  <c r="AK31" i="18"/>
  <c r="AJ85" i="18"/>
  <c r="AI85" i="18"/>
  <c r="AH85" i="18"/>
  <c r="AK85" i="18"/>
  <c r="BA49" i="18"/>
  <c r="AZ49" i="18"/>
  <c r="AX49" i="18"/>
  <c r="BB49" i="18"/>
  <c r="AI107" i="18"/>
  <c r="AJ107" i="18"/>
  <c r="AK107" i="18"/>
  <c r="AI84" i="18"/>
  <c r="AJ84" i="18"/>
  <c r="AK84" i="18"/>
  <c r="BA52" i="18"/>
  <c r="AZ52" i="18"/>
  <c r="AX52" i="18"/>
  <c r="BB52" i="18"/>
  <c r="BA84" i="18"/>
  <c r="BB84" i="18"/>
  <c r="BA57" i="18"/>
  <c r="AZ57" i="18"/>
  <c r="AX57" i="18"/>
  <c r="BB57" i="18"/>
  <c r="BA23" i="18"/>
  <c r="AZ23" i="18"/>
  <c r="AX23" i="18"/>
  <c r="BB23" i="18"/>
  <c r="BA73" i="18"/>
  <c r="AZ73" i="18"/>
  <c r="AX73" i="18"/>
  <c r="BB73" i="18"/>
  <c r="BB96" i="18"/>
  <c r="BA96" i="18"/>
  <c r="AZ96" i="18"/>
  <c r="AX96" i="18"/>
  <c r="AI100" i="18"/>
  <c r="AH100" i="18"/>
  <c r="AJ100" i="18"/>
  <c r="AK100" i="18"/>
  <c r="BA35" i="18"/>
  <c r="BB35" i="18"/>
  <c r="AI99" i="18"/>
  <c r="AJ99" i="18"/>
  <c r="AK99" i="18"/>
  <c r="AO57" i="14"/>
  <c r="AM57" i="14"/>
  <c r="AF57" i="14"/>
  <c r="AN57" i="14"/>
  <c r="AP57" i="14"/>
  <c r="AN108" i="14"/>
  <c r="AO108" i="14"/>
  <c r="AM108" i="14"/>
  <c r="AF108" i="14"/>
  <c r="AP108" i="14"/>
  <c r="AN118" i="14"/>
  <c r="AO118" i="14"/>
  <c r="AM118" i="14"/>
  <c r="AF118" i="14"/>
  <c r="AP118" i="14"/>
  <c r="AN129" i="14"/>
  <c r="AO129" i="14"/>
  <c r="AP129" i="14"/>
  <c r="AN140" i="14"/>
  <c r="AM140" i="14"/>
  <c r="AF140" i="14"/>
  <c r="AO140" i="14"/>
  <c r="AP140" i="14"/>
  <c r="AN117" i="14"/>
  <c r="AO117" i="14"/>
  <c r="AM117" i="14"/>
  <c r="AF117" i="14"/>
  <c r="AP117" i="14"/>
  <c r="AN139" i="14"/>
  <c r="AO139" i="14"/>
  <c r="AP139" i="14"/>
  <c r="BG41" i="14"/>
  <c r="BF41" i="14"/>
  <c r="BF79" i="14"/>
  <c r="BE79" i="14"/>
  <c r="BC79" i="14"/>
  <c r="BG79" i="14"/>
  <c r="BF63" i="14"/>
  <c r="BG63" i="14"/>
  <c r="BF95" i="14"/>
  <c r="BG95" i="14"/>
  <c r="BF45" i="14"/>
  <c r="BG45" i="14"/>
  <c r="BF65" i="14"/>
  <c r="BE65" i="14"/>
  <c r="BC65" i="14"/>
  <c r="BG65" i="14"/>
  <c r="BF26" i="14"/>
  <c r="BG26" i="14"/>
  <c r="BF58" i="14"/>
  <c r="BG58" i="14"/>
  <c r="BF76" i="14"/>
  <c r="BG76" i="14"/>
  <c r="BF34" i="14"/>
  <c r="BE34" i="14"/>
  <c r="BC34" i="14"/>
  <c r="BG34" i="14"/>
  <c r="BF62" i="14"/>
  <c r="BG62" i="14"/>
  <c r="BF108" i="14"/>
  <c r="BG108" i="14"/>
  <c r="BB69" i="13"/>
  <c r="BA69" i="13"/>
  <c r="AI64" i="13"/>
  <c r="AJ64" i="13"/>
  <c r="AK64" i="13"/>
  <c r="BB18" i="13"/>
  <c r="BA18" i="13"/>
  <c r="AZ18" i="13"/>
  <c r="AX18" i="13"/>
  <c r="BB83" i="13"/>
  <c r="BA83" i="13"/>
  <c r="AZ83" i="13"/>
  <c r="AX83" i="13"/>
  <c r="BA3" i="13"/>
  <c r="BB3" i="13"/>
  <c r="BA43" i="13"/>
  <c r="AZ43" i="13"/>
  <c r="AX43" i="13"/>
  <c r="BB43" i="13"/>
  <c r="BA98" i="13"/>
  <c r="BB98" i="13"/>
  <c r="AZ98" i="13"/>
  <c r="AX98" i="13"/>
  <c r="AJ121" i="13"/>
  <c r="AH121" i="13"/>
  <c r="AK121" i="13"/>
  <c r="AI121" i="13"/>
  <c r="BA101" i="13"/>
  <c r="BB101" i="13"/>
  <c r="BA134" i="18"/>
  <c r="AZ134" i="18"/>
  <c r="AX134" i="18"/>
  <c r="BB134" i="18"/>
  <c r="AI76" i="18"/>
  <c r="AH76" i="18"/>
  <c r="AJ76" i="18"/>
  <c r="AK76" i="18"/>
  <c r="BA67" i="18"/>
  <c r="BB67" i="18"/>
  <c r="AI123" i="18"/>
  <c r="AH123" i="18"/>
  <c r="AK123" i="18"/>
  <c r="AJ123" i="18"/>
  <c r="AJ125" i="18"/>
  <c r="AI125" i="18"/>
  <c r="AK125" i="18"/>
  <c r="AI146" i="18"/>
  <c r="AK146" i="18"/>
  <c r="AJ146" i="18"/>
  <c r="AJ26" i="18"/>
  <c r="AI26" i="18"/>
  <c r="AK26" i="18"/>
  <c r="AI62" i="18"/>
  <c r="AJ62" i="18"/>
  <c r="AK62" i="18"/>
  <c r="AI32" i="18"/>
  <c r="AJ32" i="18"/>
  <c r="AK32" i="18"/>
  <c r="BA9" i="18"/>
  <c r="BB9" i="18"/>
  <c r="BA50" i="18"/>
  <c r="BB50" i="18"/>
  <c r="BA38" i="18"/>
  <c r="BB38" i="18"/>
  <c r="BA90" i="18"/>
  <c r="BB90" i="18"/>
  <c r="AI116" i="18"/>
  <c r="AJ116" i="18"/>
  <c r="AK116" i="18"/>
  <c r="BA31" i="18"/>
  <c r="AZ31" i="18"/>
  <c r="AX31" i="18"/>
  <c r="BB31" i="18"/>
  <c r="BB80" i="18"/>
  <c r="BA80" i="18"/>
  <c r="BA99" i="18"/>
  <c r="AZ99" i="18"/>
  <c r="AX99" i="18"/>
  <c r="BB99" i="18"/>
  <c r="AI115" i="18"/>
  <c r="AJ115" i="18"/>
  <c r="AK115" i="18"/>
  <c r="BA39" i="18"/>
  <c r="BB39" i="18"/>
  <c r="AN88" i="14"/>
  <c r="AO88" i="14"/>
  <c r="AM88" i="14"/>
  <c r="AF88" i="14"/>
  <c r="AP88" i="14"/>
  <c r="AO31" i="14"/>
  <c r="AP31" i="14"/>
  <c r="AN31" i="14"/>
  <c r="AM31" i="14"/>
  <c r="AF31" i="14"/>
  <c r="AN119" i="14"/>
  <c r="AO119" i="14"/>
  <c r="AP119" i="14"/>
  <c r="BF11" i="14"/>
  <c r="BG11" i="14"/>
  <c r="BG2" i="14"/>
  <c r="BF2" i="14"/>
  <c r="BG14" i="14"/>
  <c r="BE14" i="14"/>
  <c r="BC14" i="14"/>
  <c r="BF14" i="14"/>
  <c r="AO75" i="14"/>
  <c r="AN75" i="14"/>
  <c r="AP75" i="14"/>
  <c r="AO27" i="14"/>
  <c r="AP27" i="14"/>
  <c r="AN27" i="14"/>
  <c r="AM27" i="14"/>
  <c r="AF27" i="14"/>
  <c r="BF87" i="14"/>
  <c r="BE87" i="14"/>
  <c r="BC87" i="14"/>
  <c r="BG87" i="14"/>
  <c r="BF66" i="14"/>
  <c r="BG66" i="14"/>
  <c r="BF70" i="14"/>
  <c r="BG70" i="14"/>
  <c r="BG59" i="14"/>
  <c r="BF59" i="14"/>
  <c r="BE59" i="14"/>
  <c r="BC59" i="14"/>
  <c r="BG107" i="14"/>
  <c r="BF107" i="14"/>
  <c r="BB77" i="13"/>
  <c r="BA77" i="13"/>
  <c r="BB91" i="13"/>
  <c r="BA91" i="13"/>
  <c r="AZ91" i="13"/>
  <c r="AX91" i="13"/>
  <c r="AI168" i="13"/>
  <c r="AH168" i="13"/>
  <c r="AJ168" i="13"/>
  <c r="AK168" i="13"/>
  <c r="BB25" i="13"/>
  <c r="BA25" i="13"/>
  <c r="BA58" i="13"/>
  <c r="BB58" i="13"/>
  <c r="BA47" i="13"/>
  <c r="BB47" i="13"/>
  <c r="BA10" i="18"/>
  <c r="BB10" i="18"/>
  <c r="AI74" i="18"/>
  <c r="AJ74" i="18"/>
  <c r="AK74" i="18"/>
  <c r="BB123" i="18"/>
  <c r="BA123" i="18"/>
  <c r="AK152" i="18"/>
  <c r="AI152" i="18"/>
  <c r="AJ152" i="18"/>
  <c r="AI39" i="18"/>
  <c r="AJ39" i="18"/>
  <c r="AK39" i="18"/>
  <c r="BA14" i="18"/>
  <c r="AZ14" i="18"/>
  <c r="AX14" i="18"/>
  <c r="BB14" i="18"/>
  <c r="BB25" i="18"/>
  <c r="BA25" i="18"/>
  <c r="AZ25" i="18"/>
  <c r="AX25" i="18"/>
  <c r="AJ41" i="18"/>
  <c r="AI41" i="18"/>
  <c r="AK41" i="18"/>
  <c r="BA92" i="18"/>
  <c r="BB92" i="18"/>
  <c r="BB33" i="18"/>
  <c r="BA33" i="18"/>
  <c r="AZ33" i="18"/>
  <c r="AX33" i="18"/>
  <c r="BB41" i="18"/>
  <c r="BA41" i="18"/>
  <c r="AZ41" i="18"/>
  <c r="AX41" i="18"/>
  <c r="BB56" i="18"/>
  <c r="BA56" i="18"/>
  <c r="AZ56" i="18"/>
  <c r="AX56" i="18"/>
  <c r="BA83" i="18"/>
  <c r="BB83" i="18"/>
  <c r="BG4" i="14"/>
  <c r="BF4" i="14"/>
  <c r="AO33" i="14"/>
  <c r="AP33" i="14"/>
  <c r="AN33" i="14"/>
  <c r="AN110" i="14"/>
  <c r="AO110" i="14"/>
  <c r="AP110" i="14"/>
  <c r="AN121" i="14"/>
  <c r="AO121" i="14"/>
  <c r="AP121" i="14"/>
  <c r="AN132" i="14"/>
  <c r="AM132" i="14"/>
  <c r="AF132" i="14"/>
  <c r="AO132" i="14"/>
  <c r="AP132" i="14"/>
  <c r="AN103" i="14"/>
  <c r="AO103" i="14"/>
  <c r="AP103" i="14"/>
  <c r="AN124" i="14"/>
  <c r="AO124" i="14"/>
  <c r="AM124" i="14"/>
  <c r="AF124" i="14"/>
  <c r="AP124" i="14"/>
  <c r="AO43" i="14"/>
  <c r="AN43" i="14"/>
  <c r="AP43" i="14"/>
  <c r="BG35" i="14"/>
  <c r="BF35" i="14"/>
  <c r="BF71" i="14"/>
  <c r="BG71" i="14"/>
  <c r="BE71" i="14"/>
  <c r="BC71" i="14"/>
  <c r="BF49" i="14"/>
  <c r="BE49" i="14"/>
  <c r="BC49" i="14"/>
  <c r="BG49" i="14"/>
  <c r="BF97" i="14"/>
  <c r="BG97" i="14"/>
  <c r="BF84" i="14"/>
  <c r="BG84" i="14"/>
  <c r="BF73" i="14"/>
  <c r="BG73" i="14"/>
  <c r="BB51" i="13"/>
  <c r="BA51" i="13"/>
  <c r="AZ51" i="13"/>
  <c r="AX51" i="13"/>
  <c r="BB23" i="13"/>
  <c r="BA23" i="13"/>
  <c r="AZ23" i="13"/>
  <c r="AX23" i="13"/>
  <c r="BA27" i="13"/>
  <c r="BB27" i="13"/>
  <c r="BB75" i="13"/>
  <c r="BA75" i="13"/>
  <c r="AZ75" i="13"/>
  <c r="AX75" i="13"/>
  <c r="BB45" i="13"/>
  <c r="BA45" i="13"/>
  <c r="AI166" i="13"/>
  <c r="AJ166" i="13"/>
  <c r="AK166" i="13"/>
  <c r="AJ57" i="13"/>
  <c r="AK57" i="13"/>
  <c r="AI57" i="13"/>
  <c r="AH57" i="13"/>
  <c r="AA57" i="13"/>
  <c r="AE57" i="13"/>
  <c r="BB73" i="13"/>
  <c r="AZ73" i="13"/>
  <c r="BA73" i="13"/>
  <c r="AX73" i="13"/>
  <c r="AI135" i="13"/>
  <c r="AJ135" i="13"/>
  <c r="AK135" i="13"/>
  <c r="BA46" i="13"/>
  <c r="AZ46" i="13"/>
  <c r="AX46" i="13"/>
  <c r="BB46" i="13"/>
  <c r="AI171" i="13"/>
  <c r="AJ171" i="13"/>
  <c r="AK171" i="13"/>
  <c r="BA39" i="13"/>
  <c r="BB39" i="13"/>
  <c r="AJ73" i="13"/>
  <c r="AK73" i="13"/>
  <c r="AI73" i="13"/>
  <c r="AI144" i="18"/>
  <c r="AK144" i="18"/>
  <c r="AJ144" i="18"/>
  <c r="BA43" i="18"/>
  <c r="BB43" i="18"/>
  <c r="BA22" i="18"/>
  <c r="BB22" i="18"/>
  <c r="BA65" i="18"/>
  <c r="BB65" i="18"/>
  <c r="BA97" i="18"/>
  <c r="BB97" i="18"/>
  <c r="AI61" i="18"/>
  <c r="AJ61" i="18"/>
  <c r="AK61" i="18"/>
  <c r="BA59" i="18"/>
  <c r="AZ59" i="18"/>
  <c r="AX59" i="18"/>
  <c r="BB59" i="18"/>
  <c r="BB46" i="18"/>
  <c r="BA46" i="18"/>
  <c r="AZ46" i="18"/>
  <c r="AX46" i="18"/>
  <c r="BA75" i="18"/>
  <c r="AZ75" i="18"/>
  <c r="AX75" i="18"/>
  <c r="BB75" i="18"/>
  <c r="BF7" i="14"/>
  <c r="BG7" i="14"/>
  <c r="AO35" i="14"/>
  <c r="AP35" i="14"/>
  <c r="AN35" i="14"/>
  <c r="AN96" i="14"/>
  <c r="AM96" i="14"/>
  <c r="AF96" i="14"/>
  <c r="AO96" i="14"/>
  <c r="AP96" i="14"/>
  <c r="AN111" i="14"/>
  <c r="AO111" i="14"/>
  <c r="AP111" i="14"/>
  <c r="AN123" i="14"/>
  <c r="AO123" i="14"/>
  <c r="AM123" i="14"/>
  <c r="AF123" i="14"/>
  <c r="AP123" i="14"/>
  <c r="AN133" i="14"/>
  <c r="AO133" i="14"/>
  <c r="AP133" i="14"/>
  <c r="AN106" i="14"/>
  <c r="AM106" i="14"/>
  <c r="AF106" i="14"/>
  <c r="AO106" i="14"/>
  <c r="AP106" i="14"/>
  <c r="AN126" i="14"/>
  <c r="AM126" i="14"/>
  <c r="AF126" i="14"/>
  <c r="AO126" i="14"/>
  <c r="AP126" i="14"/>
  <c r="BG19" i="14"/>
  <c r="BF19" i="14"/>
  <c r="BF103" i="14"/>
  <c r="BE103" i="14"/>
  <c r="BC103" i="14"/>
  <c r="BG103" i="14"/>
  <c r="BG21" i="14"/>
  <c r="BF21" i="14"/>
  <c r="BE21" i="14"/>
  <c r="BC21" i="14"/>
  <c r="BF74" i="14"/>
  <c r="BG74" i="14"/>
  <c r="BF102" i="14"/>
  <c r="BG102" i="14"/>
  <c r="BF90" i="14"/>
  <c r="BG90" i="14"/>
  <c r="BG75" i="14"/>
  <c r="BF75" i="14"/>
  <c r="BA54" i="13"/>
  <c r="BB54" i="13"/>
  <c r="BB99" i="13"/>
  <c r="BA99" i="13"/>
  <c r="AZ99" i="13"/>
  <c r="AX99" i="13"/>
  <c r="BB31" i="13"/>
  <c r="BA31" i="13"/>
  <c r="AZ31" i="13"/>
  <c r="AX31" i="13"/>
  <c r="AJ153" i="13"/>
  <c r="AI153" i="13"/>
  <c r="AK153" i="13"/>
  <c r="BB19" i="13"/>
  <c r="BA19" i="13"/>
  <c r="AZ19" i="13"/>
  <c r="AX19" i="13"/>
  <c r="BA62" i="13"/>
  <c r="BB62" i="13"/>
  <c r="AI112" i="13"/>
  <c r="AJ112" i="13"/>
  <c r="AK112" i="13"/>
  <c r="BB107" i="18"/>
  <c r="BA107" i="18"/>
  <c r="AI139" i="18"/>
  <c r="AH139" i="18"/>
  <c r="AA139" i="18"/>
  <c r="AE139" i="18"/>
  <c r="AK139" i="18"/>
  <c r="AJ139" i="18"/>
  <c r="AJ33" i="18"/>
  <c r="AI33" i="18"/>
  <c r="AH33" i="18"/>
  <c r="AK33" i="18"/>
  <c r="AI24" i="18"/>
  <c r="AH24" i="18"/>
  <c r="AJ24" i="18"/>
  <c r="AK24" i="18"/>
  <c r="AI64" i="18"/>
  <c r="AJ64" i="18"/>
  <c r="AK64" i="18"/>
  <c r="BA68" i="18"/>
  <c r="AZ68" i="18"/>
  <c r="AX68" i="18"/>
  <c r="BB68" i="18"/>
  <c r="BB98" i="18"/>
  <c r="BA98" i="18"/>
  <c r="BA66" i="18"/>
  <c r="AZ66" i="18"/>
  <c r="AX66" i="18"/>
  <c r="BB66" i="18"/>
  <c r="BA58" i="18"/>
  <c r="BB58" i="18"/>
  <c r="AJ63" i="18"/>
  <c r="AI63" i="18"/>
  <c r="AK63" i="18"/>
  <c r="AJ71" i="18"/>
  <c r="AI71" i="18"/>
  <c r="AH71" i="18"/>
  <c r="AA71" i="18"/>
  <c r="AE71" i="18"/>
  <c r="AK71" i="18"/>
  <c r="BB64" i="18"/>
  <c r="BA64" i="18"/>
  <c r="AZ64" i="18"/>
  <c r="AX64" i="18"/>
  <c r="AN107" i="14"/>
  <c r="AM107" i="14"/>
  <c r="AF107" i="14"/>
  <c r="AO107" i="14"/>
  <c r="AP107" i="14"/>
  <c r="AN127" i="14"/>
  <c r="AO127" i="14"/>
  <c r="AP127" i="14"/>
  <c r="BG25" i="14"/>
  <c r="BF25" i="14"/>
  <c r="BE25" i="14"/>
  <c r="BC25" i="14"/>
  <c r="BF22" i="14"/>
  <c r="BE22" i="14"/>
  <c r="BC22" i="14"/>
  <c r="BG22" i="14"/>
  <c r="BF47" i="14"/>
  <c r="BG47" i="14"/>
  <c r="BF23" i="14"/>
  <c r="BG23" i="14"/>
  <c r="BF82" i="14"/>
  <c r="BG82" i="14"/>
  <c r="BE82" i="14"/>
  <c r="BC82" i="14"/>
  <c r="BF54" i="14"/>
  <c r="BE54" i="14"/>
  <c r="BC54" i="14"/>
  <c r="BG54" i="14"/>
  <c r="BF78" i="14"/>
  <c r="BE78" i="14"/>
  <c r="BC78" i="14"/>
  <c r="BG78" i="14"/>
  <c r="BF105" i="14"/>
  <c r="BG105" i="14"/>
  <c r="AO59" i="14"/>
  <c r="AN59" i="14"/>
  <c r="AM59" i="14"/>
  <c r="AF59" i="14"/>
  <c r="AP59" i="14"/>
  <c r="BG91" i="14"/>
  <c r="BF91" i="14"/>
  <c r="BG83" i="14"/>
  <c r="BF83" i="14"/>
  <c r="BE83" i="14"/>
  <c r="BC83" i="14"/>
  <c r="BA70" i="13"/>
  <c r="BB70" i="13"/>
  <c r="AZ70" i="13"/>
  <c r="AX70" i="13"/>
  <c r="BB41" i="13"/>
  <c r="BA41" i="13"/>
  <c r="AJ137" i="13"/>
  <c r="AK137" i="13"/>
  <c r="AI137" i="13"/>
  <c r="AH137" i="13"/>
  <c r="AI87" i="13"/>
  <c r="AJ87" i="13"/>
  <c r="AH87" i="13"/>
  <c r="AK87" i="13"/>
  <c r="BK111" i="13"/>
  <c r="BJ111" i="13"/>
  <c r="BI111" i="13"/>
  <c r="BH111" i="13"/>
  <c r="BG111" i="13"/>
  <c r="BF111" i="13"/>
  <c r="BE111" i="13"/>
  <c r="BD111" i="13"/>
  <c r="BC111" i="13"/>
  <c r="BA26" i="18"/>
  <c r="BB26" i="18"/>
  <c r="BA40" i="18"/>
  <c r="BB40" i="18"/>
  <c r="AT88" i="18"/>
  <c r="AS88" i="18"/>
  <c r="AR88" i="18"/>
  <c r="AQ88" i="18"/>
  <c r="AP88" i="18"/>
  <c r="AO88" i="18"/>
  <c r="AN88" i="18"/>
  <c r="AM88" i="18"/>
  <c r="AL88" i="18"/>
  <c r="K103" i="18"/>
  <c r="AY63" i="14"/>
  <c r="AX63" i="14"/>
  <c r="AW63" i="14"/>
  <c r="AV63" i="14"/>
  <c r="AU63" i="14"/>
  <c r="AT63" i="14"/>
  <c r="AS63" i="14"/>
  <c r="AR63" i="14"/>
  <c r="AQ63" i="14"/>
  <c r="BF42" i="14"/>
  <c r="BE42" i="14"/>
  <c r="BC42" i="14"/>
  <c r="BG42" i="14"/>
  <c r="BG67" i="14"/>
  <c r="BF67" i="14"/>
  <c r="BE67" i="14"/>
  <c r="BC67" i="14"/>
  <c r="BK107" i="13"/>
  <c r="BJ107" i="13"/>
  <c r="BI107" i="13"/>
  <c r="BH107" i="13"/>
  <c r="BG107" i="13"/>
  <c r="BF107" i="13"/>
  <c r="BE107" i="13"/>
  <c r="BD107" i="13"/>
  <c r="BC107" i="13"/>
  <c r="BK106" i="18"/>
  <c r="BJ106" i="18"/>
  <c r="BI106" i="18"/>
  <c r="BH106" i="18"/>
  <c r="BG106" i="18"/>
  <c r="BF106" i="18"/>
  <c r="BE106" i="18"/>
  <c r="BD106" i="18"/>
  <c r="BC106" i="18"/>
  <c r="S115" i="9"/>
  <c r="U115" i="9"/>
  <c r="S92" i="9"/>
  <c r="U92" i="9"/>
  <c r="AS136" i="18"/>
  <c r="AR136" i="18"/>
  <c r="AQ136" i="18"/>
  <c r="AP136" i="18"/>
  <c r="AO136" i="18"/>
  <c r="AN136" i="18"/>
  <c r="AM136" i="18"/>
  <c r="AL136" i="18"/>
  <c r="AT136" i="18"/>
  <c r="S50" i="9"/>
  <c r="U50" i="9"/>
  <c r="L134" i="18"/>
  <c r="L153" i="18"/>
  <c r="AT65" i="18"/>
  <c r="AS65" i="18"/>
  <c r="AR65" i="18"/>
  <c r="AQ65" i="18"/>
  <c r="AP65" i="18"/>
  <c r="AO65" i="18"/>
  <c r="AN65" i="18"/>
  <c r="AM65" i="18"/>
  <c r="AL65" i="18"/>
  <c r="AT28" i="18"/>
  <c r="AS28" i="18"/>
  <c r="AR28" i="18"/>
  <c r="AQ28" i="18"/>
  <c r="AP28" i="18"/>
  <c r="AO28" i="18"/>
  <c r="AN28" i="18"/>
  <c r="AM28" i="18"/>
  <c r="AL28" i="18"/>
  <c r="J71" i="18"/>
  <c r="K63" i="18"/>
  <c r="AT111" i="18"/>
  <c r="AS111" i="18"/>
  <c r="AR111" i="18"/>
  <c r="AQ111" i="18"/>
  <c r="AP111" i="18"/>
  <c r="AO111" i="18"/>
  <c r="AN111" i="18"/>
  <c r="AM111" i="18"/>
  <c r="AL111" i="18"/>
  <c r="AT114" i="18"/>
  <c r="AS114" i="18"/>
  <c r="AR114" i="18"/>
  <c r="AQ114" i="18"/>
  <c r="AP114" i="18"/>
  <c r="AO114" i="18"/>
  <c r="AN114" i="18"/>
  <c r="AM114" i="18"/>
  <c r="AL114" i="18"/>
  <c r="J80" i="18"/>
  <c r="AT112" i="18"/>
  <c r="AS112" i="18"/>
  <c r="AR112" i="18"/>
  <c r="AQ112" i="18"/>
  <c r="AP112" i="18"/>
  <c r="AO112" i="18"/>
  <c r="AN112" i="18"/>
  <c r="AM112" i="18"/>
  <c r="AL112" i="18"/>
  <c r="AT95" i="18"/>
  <c r="AS95" i="18"/>
  <c r="AR95" i="18"/>
  <c r="AQ95" i="18"/>
  <c r="AP95" i="18"/>
  <c r="AO95" i="18"/>
  <c r="AN95" i="18"/>
  <c r="AM95" i="18"/>
  <c r="AL95" i="18"/>
  <c r="BA15" i="18"/>
  <c r="AZ15" i="18"/>
  <c r="AX15" i="18"/>
  <c r="BB15" i="18"/>
  <c r="J81" i="18"/>
  <c r="AT98" i="18"/>
  <c r="AS98" i="18"/>
  <c r="AR98" i="18"/>
  <c r="AQ98" i="18"/>
  <c r="AP98" i="18"/>
  <c r="AO98" i="18"/>
  <c r="AN98" i="18"/>
  <c r="AM98" i="18"/>
  <c r="AL98" i="18"/>
  <c r="AZ21" i="18"/>
  <c r="AX21" i="18"/>
  <c r="P50" i="6"/>
  <c r="G50" i="6"/>
  <c r="N50" i="6"/>
  <c r="J37" i="6"/>
  <c r="N37" i="6"/>
  <c r="AZ77" i="18"/>
  <c r="AX77" i="18"/>
  <c r="J36" i="6"/>
  <c r="N36" i="6"/>
  <c r="AE122" i="14"/>
  <c r="AZ122" i="14"/>
  <c r="K114" i="14"/>
  <c r="AX22" i="14"/>
  <c r="AW22" i="14"/>
  <c r="AV22" i="14"/>
  <c r="AU22" i="14"/>
  <c r="AT22" i="14"/>
  <c r="AS22" i="14"/>
  <c r="AR22" i="14"/>
  <c r="AQ22" i="14"/>
  <c r="AY22" i="14"/>
  <c r="AX38" i="14"/>
  <c r="AW38" i="14"/>
  <c r="AV38" i="14"/>
  <c r="AU38" i="14"/>
  <c r="AT38" i="14"/>
  <c r="AS38" i="14"/>
  <c r="AR38" i="14"/>
  <c r="AQ38" i="14"/>
  <c r="AY38" i="14"/>
  <c r="AY54" i="14"/>
  <c r="AX54" i="14"/>
  <c r="AW54" i="14"/>
  <c r="AV54" i="14"/>
  <c r="AU54" i="14"/>
  <c r="AT54" i="14"/>
  <c r="AS54" i="14"/>
  <c r="AR54" i="14"/>
  <c r="AQ54" i="14"/>
  <c r="S36" i="4"/>
  <c r="U36" i="4"/>
  <c r="J41" i="14"/>
  <c r="J69" i="14"/>
  <c r="AY74" i="14"/>
  <c r="AX74" i="14"/>
  <c r="AW74" i="14"/>
  <c r="AV74" i="14"/>
  <c r="AU74" i="14"/>
  <c r="AT74" i="14"/>
  <c r="AS74" i="14"/>
  <c r="AR74" i="14"/>
  <c r="AQ74" i="14"/>
  <c r="AY23" i="14"/>
  <c r="AX23" i="14"/>
  <c r="AW23" i="14"/>
  <c r="AV23" i="14"/>
  <c r="AU23" i="14"/>
  <c r="AT23" i="14"/>
  <c r="AS23" i="14"/>
  <c r="AR23" i="14"/>
  <c r="AQ23" i="14"/>
  <c r="J63" i="14"/>
  <c r="BG13" i="14"/>
  <c r="BF13" i="14"/>
  <c r="AY56" i="14"/>
  <c r="AX56" i="14"/>
  <c r="AW56" i="14"/>
  <c r="AV56" i="14"/>
  <c r="AU56" i="14"/>
  <c r="AT56" i="14"/>
  <c r="AS56" i="14"/>
  <c r="AR56" i="14"/>
  <c r="AQ56" i="14"/>
  <c r="AY64" i="14"/>
  <c r="AX64" i="14"/>
  <c r="AW64" i="14"/>
  <c r="AV64" i="14"/>
  <c r="AU64" i="14"/>
  <c r="AT64" i="14"/>
  <c r="AS64" i="14"/>
  <c r="AR64" i="14"/>
  <c r="AQ64" i="14"/>
  <c r="AY101" i="14"/>
  <c r="AX101" i="14"/>
  <c r="AW101" i="14"/>
  <c r="AV101" i="14"/>
  <c r="AU101" i="14"/>
  <c r="AT101" i="14"/>
  <c r="AS101" i="14"/>
  <c r="AR101" i="14"/>
  <c r="AQ101" i="14"/>
  <c r="AY99" i="14"/>
  <c r="AX99" i="14"/>
  <c r="AW99" i="14"/>
  <c r="AV99" i="14"/>
  <c r="AU99" i="14"/>
  <c r="AT99" i="14"/>
  <c r="AS99" i="14"/>
  <c r="AR99" i="14"/>
  <c r="AQ99" i="14"/>
  <c r="BF69" i="14"/>
  <c r="BE69" i="14"/>
  <c r="BC69" i="14"/>
  <c r="BG69" i="14"/>
  <c r="AT134" i="13"/>
  <c r="AS134" i="13"/>
  <c r="AR134" i="13"/>
  <c r="AQ134" i="13"/>
  <c r="AP134" i="13"/>
  <c r="AO134" i="13"/>
  <c r="AN134" i="13"/>
  <c r="AM134" i="13"/>
  <c r="AL134" i="13"/>
  <c r="AT44" i="13"/>
  <c r="AS44" i="13"/>
  <c r="AR44" i="13"/>
  <c r="AQ44" i="13"/>
  <c r="AP44" i="13"/>
  <c r="AO44" i="13"/>
  <c r="AN44" i="13"/>
  <c r="AM44" i="13"/>
  <c r="AL44" i="13"/>
  <c r="AI44" i="13"/>
  <c r="J50" i="13"/>
  <c r="J84" i="13"/>
  <c r="J116" i="13"/>
  <c r="J69" i="13"/>
  <c r="AT90" i="13"/>
  <c r="AS90" i="13"/>
  <c r="AR90" i="13"/>
  <c r="AQ90" i="13"/>
  <c r="AP90" i="13"/>
  <c r="AO90" i="13"/>
  <c r="AN90" i="13"/>
  <c r="AM90" i="13"/>
  <c r="AL90" i="13"/>
  <c r="K101" i="13"/>
  <c r="AT122" i="13"/>
  <c r="AS122" i="13"/>
  <c r="AR122" i="13"/>
  <c r="AQ122" i="13"/>
  <c r="AP122" i="13"/>
  <c r="AO122" i="13"/>
  <c r="AN122" i="13"/>
  <c r="AM122" i="13"/>
  <c r="AL122" i="13"/>
  <c r="J133" i="13"/>
  <c r="BA38" i="13"/>
  <c r="BB38" i="13"/>
  <c r="AT45" i="13"/>
  <c r="AS45" i="13"/>
  <c r="AR45" i="13"/>
  <c r="AQ45" i="13"/>
  <c r="AP45" i="13"/>
  <c r="AO45" i="13"/>
  <c r="AN45" i="13"/>
  <c r="AM45" i="13"/>
  <c r="AL45" i="13"/>
  <c r="J57" i="13"/>
  <c r="AT150" i="13"/>
  <c r="AS150" i="13"/>
  <c r="AR150" i="13"/>
  <c r="AQ150" i="13"/>
  <c r="AP150" i="13"/>
  <c r="AO150" i="13"/>
  <c r="AN150" i="13"/>
  <c r="AM150" i="13"/>
  <c r="AL150" i="13"/>
  <c r="K155" i="13"/>
  <c r="J39" i="13"/>
  <c r="AT50" i="13"/>
  <c r="AS50" i="13"/>
  <c r="AR50" i="13"/>
  <c r="AQ50" i="13"/>
  <c r="AP50" i="13"/>
  <c r="AO50" i="13"/>
  <c r="AN50" i="13"/>
  <c r="AM50" i="13"/>
  <c r="AL50" i="13"/>
  <c r="AT146" i="13"/>
  <c r="AS146" i="13"/>
  <c r="AR146" i="13"/>
  <c r="AQ146" i="13"/>
  <c r="AP146" i="13"/>
  <c r="AO146" i="13"/>
  <c r="AN146" i="13"/>
  <c r="AM146" i="13"/>
  <c r="AL146" i="13"/>
  <c r="K168" i="13"/>
  <c r="J87" i="13"/>
  <c r="K29" i="13"/>
  <c r="K169" i="13"/>
  <c r="K131" i="13"/>
  <c r="AZ9" i="13"/>
  <c r="AX9" i="13"/>
  <c r="AT107" i="13"/>
  <c r="AS107" i="13"/>
  <c r="AR107" i="13"/>
  <c r="AQ107" i="13"/>
  <c r="AP107" i="13"/>
  <c r="AO107" i="13"/>
  <c r="AN107" i="13"/>
  <c r="AM107" i="13"/>
  <c r="AL107" i="13"/>
  <c r="P132" i="8"/>
  <c r="S132" i="8"/>
  <c r="U132" i="8"/>
  <c r="G132" i="8"/>
  <c r="K132" i="8"/>
  <c r="P100" i="8"/>
  <c r="G100" i="8"/>
  <c r="K100" i="8"/>
  <c r="P61" i="8"/>
  <c r="S61" i="8"/>
  <c r="U61" i="8"/>
  <c r="G61" i="8"/>
  <c r="J61" i="8"/>
  <c r="G51" i="8"/>
  <c r="J51" i="8"/>
  <c r="G91" i="8"/>
  <c r="K91" i="8"/>
  <c r="G124" i="8"/>
  <c r="K124" i="8"/>
  <c r="S25" i="8"/>
  <c r="U25" i="8"/>
  <c r="S77" i="8"/>
  <c r="U77" i="8"/>
  <c r="S39" i="8"/>
  <c r="S130" i="8"/>
  <c r="U130" i="8"/>
  <c r="S69" i="8"/>
  <c r="U69" i="8"/>
  <c r="S37" i="8"/>
  <c r="S33" i="8"/>
  <c r="U33" i="8"/>
  <c r="S60" i="8"/>
  <c r="U60" i="8"/>
  <c r="BK110" i="13"/>
  <c r="BJ110" i="13"/>
  <c r="BI110" i="13"/>
  <c r="BH110" i="13"/>
  <c r="BG110" i="13"/>
  <c r="BF110" i="13"/>
  <c r="BE110" i="13"/>
  <c r="BD110" i="13"/>
  <c r="BC110" i="13"/>
  <c r="P54" i="6"/>
  <c r="S54" i="6"/>
  <c r="U54" i="6"/>
  <c r="J40" i="14"/>
  <c r="BF16" i="14"/>
  <c r="BG16" i="14"/>
  <c r="K99" i="14"/>
  <c r="BA10" i="13"/>
  <c r="BB10" i="13"/>
  <c r="I89" i="13"/>
  <c r="AT39" i="13"/>
  <c r="AS39" i="13"/>
  <c r="AR39" i="13"/>
  <c r="AQ39" i="13"/>
  <c r="AP39" i="13"/>
  <c r="AO39" i="13"/>
  <c r="AN39" i="13"/>
  <c r="AM39" i="13"/>
  <c r="AL39" i="13"/>
  <c r="S44" i="9"/>
  <c r="U44" i="9"/>
  <c r="S77" i="9"/>
  <c r="U77" i="9"/>
  <c r="BK111" i="18"/>
  <c r="BJ111" i="18"/>
  <c r="BI111" i="18"/>
  <c r="BH111" i="18"/>
  <c r="BG111" i="18"/>
  <c r="BF111" i="18"/>
  <c r="BE111" i="18"/>
  <c r="BD111" i="18"/>
  <c r="BC111" i="18"/>
  <c r="S89" i="9"/>
  <c r="U89" i="9"/>
  <c r="AT141" i="18"/>
  <c r="AS141" i="18"/>
  <c r="AR141" i="18"/>
  <c r="AQ141" i="18"/>
  <c r="AP141" i="18"/>
  <c r="AO141" i="18"/>
  <c r="AN141" i="18"/>
  <c r="AM141" i="18"/>
  <c r="AL141" i="18"/>
  <c r="AA143" i="18"/>
  <c r="AE143" i="18"/>
  <c r="AT162" i="18"/>
  <c r="AS162" i="18"/>
  <c r="AR162" i="18"/>
  <c r="AQ162" i="18"/>
  <c r="AP162" i="18"/>
  <c r="AO162" i="18"/>
  <c r="AN162" i="18"/>
  <c r="AM162" i="18"/>
  <c r="AL162" i="18"/>
  <c r="AT159" i="18"/>
  <c r="AS159" i="18"/>
  <c r="AR159" i="18"/>
  <c r="AQ159" i="18"/>
  <c r="AP159" i="18"/>
  <c r="AO159" i="18"/>
  <c r="AN159" i="18"/>
  <c r="AM159" i="18"/>
  <c r="AL159" i="18"/>
  <c r="L160" i="18"/>
  <c r="AS164" i="18"/>
  <c r="AR164" i="18"/>
  <c r="AQ164" i="18"/>
  <c r="AP164" i="18"/>
  <c r="AO164" i="18"/>
  <c r="AN164" i="18"/>
  <c r="AM164" i="18"/>
  <c r="AL164" i="18"/>
  <c r="AT164" i="18"/>
  <c r="AS36" i="18"/>
  <c r="AR36" i="18"/>
  <c r="AQ36" i="18"/>
  <c r="AP36" i="18"/>
  <c r="AO36" i="18"/>
  <c r="AN36" i="18"/>
  <c r="AM36" i="18"/>
  <c r="AL36" i="18"/>
  <c r="AT36" i="18"/>
  <c r="AS60" i="18"/>
  <c r="AQ60" i="18"/>
  <c r="AP60" i="18"/>
  <c r="AO60" i="18"/>
  <c r="AN60" i="18"/>
  <c r="AM60" i="18"/>
  <c r="AL60" i="18"/>
  <c r="AT60" i="18"/>
  <c r="AR60" i="18"/>
  <c r="AT45" i="18"/>
  <c r="AS45" i="18"/>
  <c r="AR45" i="18"/>
  <c r="AQ45" i="18"/>
  <c r="AP45" i="18"/>
  <c r="AO45" i="18"/>
  <c r="AN45" i="18"/>
  <c r="AM45" i="18"/>
  <c r="AL45" i="18"/>
  <c r="AR109" i="18"/>
  <c r="AQ109" i="18"/>
  <c r="AP109" i="18"/>
  <c r="AO109" i="18"/>
  <c r="AN109" i="18"/>
  <c r="AM109" i="18"/>
  <c r="AL109" i="18"/>
  <c r="AT109" i="18"/>
  <c r="AS109" i="18"/>
  <c r="K113" i="18"/>
  <c r="I88" i="18"/>
  <c r="K183" i="13"/>
  <c r="S23" i="9"/>
  <c r="U23" i="9"/>
  <c r="BK109" i="13"/>
  <c r="BJ109" i="13"/>
  <c r="BI109" i="13"/>
  <c r="BH109" i="13"/>
  <c r="BG109" i="13"/>
  <c r="BF109" i="13"/>
  <c r="BE109" i="13"/>
  <c r="BD109" i="13"/>
  <c r="BC109" i="13"/>
  <c r="BK108" i="13"/>
  <c r="BJ108" i="13"/>
  <c r="BI108" i="13"/>
  <c r="BH108" i="13"/>
  <c r="BG108" i="13"/>
  <c r="BF108" i="13"/>
  <c r="BE108" i="13"/>
  <c r="BD108" i="13"/>
  <c r="BC108" i="13"/>
  <c r="S80" i="9"/>
  <c r="U80" i="9"/>
  <c r="S123" i="9"/>
  <c r="U123" i="9"/>
  <c r="S97" i="9"/>
  <c r="U97" i="9"/>
  <c r="S94" i="9"/>
  <c r="U94" i="9"/>
  <c r="S139" i="9"/>
  <c r="U139" i="9"/>
  <c r="S167" i="9"/>
  <c r="U167" i="9"/>
  <c r="S120" i="9"/>
  <c r="U120" i="9"/>
  <c r="BJ133" i="18"/>
  <c r="BI133" i="18"/>
  <c r="BH133" i="18"/>
  <c r="BG133" i="18"/>
  <c r="BF133" i="18"/>
  <c r="BE133" i="18"/>
  <c r="BD133" i="18"/>
  <c r="BC133" i="18"/>
  <c r="BK133" i="18"/>
  <c r="BK104" i="18"/>
  <c r="BJ104" i="18"/>
  <c r="BI104" i="18"/>
  <c r="BH104" i="18"/>
  <c r="BG104" i="18"/>
  <c r="BF104" i="18"/>
  <c r="BE104" i="18"/>
  <c r="BD104" i="18"/>
  <c r="BC104" i="18"/>
  <c r="S152" i="9"/>
  <c r="U152" i="9"/>
  <c r="S31" i="9"/>
  <c r="U31" i="9"/>
  <c r="L124" i="18"/>
  <c r="AT130" i="18"/>
  <c r="AS130" i="18"/>
  <c r="AR130" i="18"/>
  <c r="AQ130" i="18"/>
  <c r="AP130" i="18"/>
  <c r="AO130" i="18"/>
  <c r="AN130" i="18"/>
  <c r="AM130" i="18"/>
  <c r="AL130" i="18"/>
  <c r="L141" i="18"/>
  <c r="AT166" i="18"/>
  <c r="AS166" i="18"/>
  <c r="AR166" i="18"/>
  <c r="AQ166" i="18"/>
  <c r="AP166" i="18"/>
  <c r="AO166" i="18"/>
  <c r="AN166" i="18"/>
  <c r="AM166" i="18"/>
  <c r="AL166" i="18"/>
  <c r="L149" i="18"/>
  <c r="AT160" i="18"/>
  <c r="AS160" i="18"/>
  <c r="AR160" i="18"/>
  <c r="AQ160" i="18"/>
  <c r="AP160" i="18"/>
  <c r="AO160" i="18"/>
  <c r="AN160" i="18"/>
  <c r="AM160" i="18"/>
  <c r="AL160" i="18"/>
  <c r="L163" i="18"/>
  <c r="AS153" i="18"/>
  <c r="AR153" i="18"/>
  <c r="AQ153" i="18"/>
  <c r="AP153" i="18"/>
  <c r="AO153" i="18"/>
  <c r="AN153" i="18"/>
  <c r="AM153" i="18"/>
  <c r="AL153" i="18"/>
  <c r="AT153" i="18"/>
  <c r="AT156" i="18"/>
  <c r="AS156" i="18"/>
  <c r="AR156" i="18"/>
  <c r="AQ156" i="18"/>
  <c r="AP156" i="18"/>
  <c r="AO156" i="18"/>
  <c r="AN156" i="18"/>
  <c r="AM156" i="18"/>
  <c r="AL156" i="18"/>
  <c r="AE24" i="18"/>
  <c r="J24" i="18"/>
  <c r="J47" i="18"/>
  <c r="J60" i="18"/>
  <c r="J45" i="18"/>
  <c r="AT117" i="18"/>
  <c r="AS117" i="18"/>
  <c r="AR117" i="18"/>
  <c r="AQ117" i="18"/>
  <c r="AP117" i="18"/>
  <c r="AO117" i="18"/>
  <c r="AN117" i="18"/>
  <c r="AM117" i="18"/>
  <c r="AL117" i="18"/>
  <c r="K107" i="18"/>
  <c r="K111" i="18"/>
  <c r="K114" i="18"/>
  <c r="BA11" i="18"/>
  <c r="AZ11" i="18"/>
  <c r="AX11" i="18"/>
  <c r="BB11" i="18"/>
  <c r="K112" i="18"/>
  <c r="BA36" i="18"/>
  <c r="BB36" i="18"/>
  <c r="AT78" i="18"/>
  <c r="AS78" i="18"/>
  <c r="AR78" i="18"/>
  <c r="AQ78" i="18"/>
  <c r="AP78" i="18"/>
  <c r="AO78" i="18"/>
  <c r="AN78" i="18"/>
  <c r="AM78" i="18"/>
  <c r="AL78" i="18"/>
  <c r="K95" i="18"/>
  <c r="AT121" i="18"/>
  <c r="AS121" i="18"/>
  <c r="AR121" i="18"/>
  <c r="AQ121" i="18"/>
  <c r="AP121" i="18"/>
  <c r="AO121" i="18"/>
  <c r="AN121" i="18"/>
  <c r="AM121" i="18"/>
  <c r="AL121" i="18"/>
  <c r="K75" i="18"/>
  <c r="K98" i="18"/>
  <c r="AT110" i="18"/>
  <c r="AS110" i="18"/>
  <c r="AR110" i="18"/>
  <c r="AQ110" i="18"/>
  <c r="AP110" i="18"/>
  <c r="AO110" i="18"/>
  <c r="AN110" i="18"/>
  <c r="AM110" i="18"/>
  <c r="AL110" i="18"/>
  <c r="AZ54" i="18"/>
  <c r="AX54" i="18"/>
  <c r="AZ29" i="18"/>
  <c r="AX29" i="18"/>
  <c r="AZ70" i="18"/>
  <c r="AX70" i="18"/>
  <c r="G46" i="6"/>
  <c r="I46" i="6"/>
  <c r="P46" i="6"/>
  <c r="S46" i="6"/>
  <c r="U46" i="6"/>
  <c r="S25" i="6"/>
  <c r="U25" i="6"/>
  <c r="BP6" i="14"/>
  <c r="BO6" i="14"/>
  <c r="BN6" i="14"/>
  <c r="BM6" i="14"/>
  <c r="BL6" i="14"/>
  <c r="BK6" i="14"/>
  <c r="BJ6" i="14"/>
  <c r="BI6" i="14"/>
  <c r="BH6" i="14"/>
  <c r="AX36" i="14"/>
  <c r="AW36" i="14"/>
  <c r="AV36" i="14"/>
  <c r="AU36" i="14"/>
  <c r="AT36" i="14"/>
  <c r="AS36" i="14"/>
  <c r="AR36" i="14"/>
  <c r="AQ36" i="14"/>
  <c r="AY36" i="14"/>
  <c r="AY26" i="14"/>
  <c r="AX26" i="14"/>
  <c r="AW26" i="14"/>
  <c r="AV26" i="14"/>
  <c r="AU26" i="14"/>
  <c r="AT26" i="14"/>
  <c r="AS26" i="14"/>
  <c r="AR26" i="14"/>
  <c r="AQ26" i="14"/>
  <c r="S36" i="6"/>
  <c r="U36" i="6"/>
  <c r="K124" i="14"/>
  <c r="G120" i="14"/>
  <c r="AE120" i="14"/>
  <c r="AZ120" i="14"/>
  <c r="S48" i="6"/>
  <c r="U48" i="6"/>
  <c r="AU37" i="14"/>
  <c r="AT37" i="14"/>
  <c r="AS37" i="14"/>
  <c r="AR37" i="14"/>
  <c r="AQ37" i="14"/>
  <c r="AY37" i="14"/>
  <c r="AW37" i="14"/>
  <c r="AX37" i="14"/>
  <c r="AV37" i="14"/>
  <c r="AH48" i="14"/>
  <c r="J48" i="14"/>
  <c r="S21" i="4"/>
  <c r="U21" i="4"/>
  <c r="AY42" i="14"/>
  <c r="AX42" i="14"/>
  <c r="AW42" i="14"/>
  <c r="AV42" i="14"/>
  <c r="AU42" i="14"/>
  <c r="AT42" i="14"/>
  <c r="AS42" i="14"/>
  <c r="AR42" i="14"/>
  <c r="AQ42" i="14"/>
  <c r="AH27" i="14"/>
  <c r="I27" i="14"/>
  <c r="I21" i="14"/>
  <c r="AH21" i="14"/>
  <c r="J74" i="14"/>
  <c r="AY25" i="14"/>
  <c r="AX25" i="14"/>
  <c r="AW25" i="14"/>
  <c r="AV25" i="14"/>
  <c r="AU25" i="14"/>
  <c r="AT25" i="14"/>
  <c r="AS25" i="14"/>
  <c r="AR25" i="14"/>
  <c r="AQ25" i="14"/>
  <c r="S25" i="4"/>
  <c r="U25" i="4"/>
  <c r="AY77" i="14"/>
  <c r="AX77" i="14"/>
  <c r="AW77" i="14"/>
  <c r="AV77" i="14"/>
  <c r="AU77" i="14"/>
  <c r="AT77" i="14"/>
  <c r="AS77" i="14"/>
  <c r="AR77" i="14"/>
  <c r="AQ77" i="14"/>
  <c r="J64" i="14"/>
  <c r="K86" i="14"/>
  <c r="K102" i="14"/>
  <c r="K82" i="14"/>
  <c r="AH82" i="14"/>
  <c r="K98" i="14"/>
  <c r="AH98" i="14"/>
  <c r="AY84" i="14"/>
  <c r="AX84" i="14"/>
  <c r="AW84" i="14"/>
  <c r="AV84" i="14"/>
  <c r="AU84" i="14"/>
  <c r="AT84" i="14"/>
  <c r="AS84" i="14"/>
  <c r="AR84" i="14"/>
  <c r="AQ84" i="14"/>
  <c r="K100" i="14"/>
  <c r="AH100" i="14"/>
  <c r="AT78" i="13"/>
  <c r="AS78" i="13"/>
  <c r="AR78" i="13"/>
  <c r="AQ78" i="13"/>
  <c r="AP78" i="13"/>
  <c r="AO78" i="13"/>
  <c r="AN78" i="13"/>
  <c r="AM78" i="13"/>
  <c r="AL78" i="13"/>
  <c r="AS142" i="13"/>
  <c r="AR142" i="13"/>
  <c r="AQ142" i="13"/>
  <c r="AP142" i="13"/>
  <c r="AO142" i="13"/>
  <c r="AN142" i="13"/>
  <c r="AM142" i="13"/>
  <c r="AL142" i="13"/>
  <c r="AT142" i="13"/>
  <c r="AT60" i="13"/>
  <c r="AS60" i="13"/>
  <c r="AR60" i="13"/>
  <c r="AQ60" i="13"/>
  <c r="AP60" i="13"/>
  <c r="AO60" i="13"/>
  <c r="AN60" i="13"/>
  <c r="AM60" i="13"/>
  <c r="AL60" i="13"/>
  <c r="K163" i="13"/>
  <c r="AT125" i="13"/>
  <c r="AS125" i="13"/>
  <c r="AR125" i="13"/>
  <c r="AQ125" i="13"/>
  <c r="AP125" i="13"/>
  <c r="AO125" i="13"/>
  <c r="AN125" i="13"/>
  <c r="AM125" i="13"/>
  <c r="AL125" i="13"/>
  <c r="AJ125" i="13"/>
  <c r="BA12" i="13"/>
  <c r="BB12" i="13"/>
  <c r="J45" i="13"/>
  <c r="K97" i="13"/>
  <c r="K129" i="13"/>
  <c r="K151" i="13"/>
  <c r="AT68" i="13"/>
  <c r="AS68" i="13"/>
  <c r="AR68" i="13"/>
  <c r="AQ68" i="13"/>
  <c r="AP68" i="13"/>
  <c r="AO68" i="13"/>
  <c r="AN68" i="13"/>
  <c r="AM68" i="13"/>
  <c r="AL68" i="13"/>
  <c r="AS100" i="13"/>
  <c r="AR100" i="13"/>
  <c r="AQ100" i="13"/>
  <c r="AP100" i="13"/>
  <c r="AO100" i="13"/>
  <c r="AN100" i="13"/>
  <c r="AM100" i="13"/>
  <c r="AL100" i="13"/>
  <c r="AT100" i="13"/>
  <c r="J71" i="13"/>
  <c r="K111" i="13"/>
  <c r="G128" i="8"/>
  <c r="K128" i="8"/>
  <c r="P128" i="8"/>
  <c r="S128" i="8"/>
  <c r="U128" i="8"/>
  <c r="G96" i="8"/>
  <c r="J96" i="8"/>
  <c r="P96" i="8"/>
  <c r="G57" i="8"/>
  <c r="J57" i="8"/>
  <c r="P57" i="8"/>
  <c r="S127" i="8"/>
  <c r="U127" i="8"/>
  <c r="S86" i="8"/>
  <c r="U86" i="8"/>
  <c r="S138" i="8"/>
  <c r="U138" i="8"/>
  <c r="S90" i="8"/>
  <c r="U90" i="8"/>
  <c r="S114" i="8"/>
  <c r="U114" i="8"/>
  <c r="S81" i="8"/>
  <c r="U81" i="8"/>
  <c r="AT134" i="18"/>
  <c r="AS134" i="18"/>
  <c r="AR134" i="18"/>
  <c r="AQ134" i="18"/>
  <c r="AP134" i="18"/>
  <c r="AO134" i="18"/>
  <c r="AN134" i="18"/>
  <c r="AM134" i="18"/>
  <c r="AL134" i="18"/>
  <c r="L144" i="18"/>
  <c r="J35" i="18"/>
  <c r="BP5" i="14"/>
  <c r="BO5" i="14"/>
  <c r="BN5" i="14"/>
  <c r="BM5" i="14"/>
  <c r="BL5" i="14"/>
  <c r="BK5" i="14"/>
  <c r="BJ5" i="14"/>
  <c r="BI5" i="14"/>
  <c r="BH5" i="14"/>
  <c r="AY76" i="14"/>
  <c r="AX76" i="14"/>
  <c r="AW76" i="14"/>
  <c r="AV76" i="14"/>
  <c r="AU76" i="14"/>
  <c r="AT76" i="14"/>
  <c r="AS76" i="14"/>
  <c r="AR76" i="14"/>
  <c r="AQ76" i="14"/>
  <c r="AY102" i="14"/>
  <c r="AX102" i="14"/>
  <c r="AW102" i="14"/>
  <c r="AV102" i="14"/>
  <c r="AU102" i="14"/>
  <c r="AT102" i="14"/>
  <c r="AS102" i="14"/>
  <c r="AR102" i="14"/>
  <c r="AQ102" i="14"/>
  <c r="L130" i="18"/>
  <c r="K121" i="18"/>
  <c r="AS104" i="18"/>
  <c r="AR104" i="18"/>
  <c r="AQ104" i="18"/>
  <c r="AP104" i="18"/>
  <c r="AO104" i="18"/>
  <c r="AN104" i="18"/>
  <c r="AM104" i="18"/>
  <c r="AL104" i="18"/>
  <c r="AT104" i="18"/>
  <c r="BA61" i="18"/>
  <c r="BB61" i="18"/>
  <c r="P42" i="6"/>
  <c r="G42" i="6"/>
  <c r="I42" i="6"/>
  <c r="BE4" i="14"/>
  <c r="BC4" i="14"/>
  <c r="BE7" i="14"/>
  <c r="BC7" i="14"/>
  <c r="AM33" i="14"/>
  <c r="AF33" i="14"/>
  <c r="AM49" i="14"/>
  <c r="AF49" i="14"/>
  <c r="BE2" i="14"/>
  <c r="BC2" i="14"/>
  <c r="AM79" i="14"/>
  <c r="AF79" i="14"/>
  <c r="BE17" i="14"/>
  <c r="BC17" i="14"/>
  <c r="BE13" i="14"/>
  <c r="BC13" i="14"/>
  <c r="BE32" i="14"/>
  <c r="BC32" i="14"/>
  <c r="AM75" i="14"/>
  <c r="AF75" i="14"/>
  <c r="BE29" i="14"/>
  <c r="BC29" i="14"/>
  <c r="BE37" i="14"/>
  <c r="BC37" i="14"/>
  <c r="AM47" i="14"/>
  <c r="AF47" i="14"/>
  <c r="AM51" i="14"/>
  <c r="BE26" i="14"/>
  <c r="BC26" i="14"/>
  <c r="AM43" i="14"/>
  <c r="AM103" i="14"/>
  <c r="AF103" i="14"/>
  <c r="AM105" i="14"/>
  <c r="AF105" i="14"/>
  <c r="AM109" i="14"/>
  <c r="AF109" i="14"/>
  <c r="AM110" i="14"/>
  <c r="AF110" i="14"/>
  <c r="AM111" i="14"/>
  <c r="AF111" i="14"/>
  <c r="AM113" i="14"/>
  <c r="AF113" i="14"/>
  <c r="AM116" i="14"/>
  <c r="AF116" i="14"/>
  <c r="AM119" i="14"/>
  <c r="AF119" i="14"/>
  <c r="AM121" i="14"/>
  <c r="AF121" i="14"/>
  <c r="AM125" i="14"/>
  <c r="AF125" i="14"/>
  <c r="AM127" i="14"/>
  <c r="AM129" i="14"/>
  <c r="AF129" i="14"/>
  <c r="AM131" i="14"/>
  <c r="AF131" i="14"/>
  <c r="AM133" i="14"/>
  <c r="AF133" i="14"/>
  <c r="AM134" i="14"/>
  <c r="AF134" i="14"/>
  <c r="AM135" i="14"/>
  <c r="AF135" i="14"/>
  <c r="AM137" i="14"/>
  <c r="AF137" i="14"/>
  <c r="AM139" i="14"/>
  <c r="AF139" i="14"/>
  <c r="BE11" i="14"/>
  <c r="BC11" i="14"/>
  <c r="AM35" i="14"/>
  <c r="AF35" i="14"/>
  <c r="AJ35" i="14"/>
  <c r="AM81" i="14"/>
  <c r="AF81" i="14"/>
  <c r="BE15" i="14"/>
  <c r="BC15" i="14"/>
  <c r="BE20" i="14"/>
  <c r="BC20" i="14"/>
  <c r="BE28" i="14"/>
  <c r="BC28" i="14"/>
  <c r="BE36" i="14"/>
  <c r="BC36" i="14"/>
  <c r="BE23" i="14"/>
  <c r="BC23" i="14"/>
  <c r="BE27" i="14"/>
  <c r="BC27" i="14"/>
  <c r="BE41" i="14"/>
  <c r="BC41" i="14"/>
  <c r="BE46" i="14"/>
  <c r="BC46" i="14"/>
  <c r="BE62" i="14"/>
  <c r="BC62" i="14"/>
  <c r="BE70" i="14"/>
  <c r="BC70" i="14"/>
  <c r="BE86" i="14"/>
  <c r="BC86" i="14"/>
  <c r="BE94" i="14"/>
  <c r="BC94" i="14"/>
  <c r="BE102" i="14"/>
  <c r="BC102" i="14"/>
  <c r="BE31" i="14"/>
  <c r="BC31" i="14"/>
  <c r="BE33" i="14"/>
  <c r="BC33" i="14"/>
  <c r="BE35" i="14"/>
  <c r="BC35" i="14"/>
  <c r="BE43" i="14"/>
  <c r="BC43" i="14"/>
  <c r="BE51" i="14"/>
  <c r="BC51" i="14"/>
  <c r="BE75" i="14"/>
  <c r="BC75" i="14"/>
  <c r="BE91" i="14"/>
  <c r="BC91" i="14"/>
  <c r="BE107" i="14"/>
  <c r="BC107" i="14"/>
  <c r="BE48" i="14"/>
  <c r="BC48" i="14"/>
  <c r="BE56" i="14"/>
  <c r="BC56" i="14"/>
  <c r="BE64" i="14"/>
  <c r="BC64" i="14"/>
  <c r="BE72" i="14"/>
  <c r="BC72" i="14"/>
  <c r="BE80" i="14"/>
  <c r="BC80" i="14"/>
  <c r="BE88" i="14"/>
  <c r="BC88" i="14"/>
  <c r="BE96" i="14"/>
  <c r="BC96" i="14"/>
  <c r="BE104" i="14"/>
  <c r="BC104" i="14"/>
  <c r="BE19" i="14"/>
  <c r="BC19" i="14"/>
  <c r="BE45" i="14"/>
  <c r="BC45" i="14"/>
  <c r="BE53" i="14"/>
  <c r="BC53" i="14"/>
  <c r="BE61" i="14"/>
  <c r="BC61" i="14"/>
  <c r="BE77" i="14"/>
  <c r="BC77" i="14"/>
  <c r="BE85" i="14"/>
  <c r="BC85" i="14"/>
  <c r="BE93" i="14"/>
  <c r="BC93" i="14"/>
  <c r="BE109" i="14"/>
  <c r="BC109" i="14"/>
  <c r="BE39" i="14"/>
  <c r="BC39" i="14"/>
  <c r="BE58" i="14"/>
  <c r="BC58" i="14"/>
  <c r="BE66" i="14"/>
  <c r="BC66" i="14"/>
  <c r="BE74" i="14"/>
  <c r="BC74" i="14"/>
  <c r="BE90" i="14"/>
  <c r="BC90" i="14"/>
  <c r="BE47" i="14"/>
  <c r="BC47" i="14"/>
  <c r="BE55" i="14"/>
  <c r="BC55" i="14"/>
  <c r="BE63" i="14"/>
  <c r="BC63" i="14"/>
  <c r="BE95" i="14"/>
  <c r="BC95" i="14"/>
  <c r="BE12" i="14"/>
  <c r="BC12" i="14"/>
  <c r="BE38" i="14"/>
  <c r="BC38" i="14"/>
  <c r="BE68" i="14"/>
  <c r="BC68" i="14"/>
  <c r="BE76" i="14"/>
  <c r="BC76" i="14"/>
  <c r="BE84" i="14"/>
  <c r="BC84" i="14"/>
  <c r="BE108" i="14"/>
  <c r="BC108" i="14"/>
  <c r="BE16" i="14"/>
  <c r="BC16" i="14"/>
  <c r="BE57" i="14"/>
  <c r="BC57" i="14"/>
  <c r="BE73" i="14"/>
  <c r="BC73" i="14"/>
  <c r="BE89" i="14"/>
  <c r="BC89" i="14"/>
  <c r="BE97" i="14"/>
  <c r="BC97" i="14"/>
  <c r="BE105" i="14"/>
  <c r="BC105" i="14"/>
  <c r="AE130" i="14"/>
  <c r="AZ130" i="14"/>
  <c r="BP9" i="14"/>
  <c r="BO9" i="14"/>
  <c r="BN9" i="14"/>
  <c r="BM9" i="14"/>
  <c r="BL9" i="14"/>
  <c r="BK9" i="14"/>
  <c r="BJ9" i="14"/>
  <c r="BI9" i="14"/>
  <c r="BH9" i="14"/>
  <c r="BP8" i="14"/>
  <c r="BO8" i="14"/>
  <c r="BN8" i="14"/>
  <c r="BM8" i="14"/>
  <c r="BL8" i="14"/>
  <c r="BK8" i="14"/>
  <c r="BJ8" i="14"/>
  <c r="BI8" i="14"/>
  <c r="BH8" i="14"/>
  <c r="G122" i="14"/>
  <c r="AY50" i="14"/>
  <c r="AX50" i="14"/>
  <c r="AW50" i="14"/>
  <c r="AV50" i="14"/>
  <c r="AU50" i="14"/>
  <c r="AT50" i="14"/>
  <c r="AS50" i="14"/>
  <c r="AR50" i="14"/>
  <c r="AQ50" i="14"/>
  <c r="J35" i="14"/>
  <c r="AH35" i="14"/>
  <c r="J42" i="14"/>
  <c r="AH42" i="14"/>
  <c r="J73" i="14"/>
  <c r="AH73" i="14"/>
  <c r="AY65" i="14"/>
  <c r="AX65" i="14"/>
  <c r="AW65" i="14"/>
  <c r="AV65" i="14"/>
  <c r="AU65" i="14"/>
  <c r="AT65" i="14"/>
  <c r="AS65" i="14"/>
  <c r="AR65" i="14"/>
  <c r="AQ65" i="14"/>
  <c r="I23" i="14"/>
  <c r="AH23" i="14"/>
  <c r="AY87" i="14"/>
  <c r="AX87" i="14"/>
  <c r="AW87" i="14"/>
  <c r="AV87" i="14"/>
  <c r="AU87" i="14"/>
  <c r="AT87" i="14"/>
  <c r="AS87" i="14"/>
  <c r="AR87" i="14"/>
  <c r="AQ87" i="14"/>
  <c r="AF51" i="14"/>
  <c r="AJ51" i="14"/>
  <c r="J56" i="14"/>
  <c r="J68" i="14"/>
  <c r="AH68" i="14"/>
  <c r="K101" i="14"/>
  <c r="AH101" i="14"/>
  <c r="AX90" i="14"/>
  <c r="AW90" i="14"/>
  <c r="AV90" i="14"/>
  <c r="AU90" i="14"/>
  <c r="AT90" i="14"/>
  <c r="AS90" i="14"/>
  <c r="AR90" i="14"/>
  <c r="AQ90" i="14"/>
  <c r="AY90" i="14"/>
  <c r="BF30" i="14"/>
  <c r="BE30" i="14"/>
  <c r="BC30" i="14"/>
  <c r="BG30" i="14"/>
  <c r="BF100" i="14"/>
  <c r="BE100" i="14"/>
  <c r="BC100" i="14"/>
  <c r="BG100" i="14"/>
  <c r="AT54" i="13"/>
  <c r="AS54" i="13"/>
  <c r="AR54" i="13"/>
  <c r="AQ54" i="13"/>
  <c r="AP54" i="13"/>
  <c r="AO54" i="13"/>
  <c r="AN54" i="13"/>
  <c r="AM54" i="13"/>
  <c r="AL54" i="13"/>
  <c r="AO86" i="13"/>
  <c r="AN86" i="13"/>
  <c r="AM86" i="13"/>
  <c r="AL86" i="13"/>
  <c r="AT86" i="13"/>
  <c r="AS86" i="13"/>
  <c r="AR86" i="13"/>
  <c r="AQ86" i="13"/>
  <c r="AP86" i="13"/>
  <c r="J92" i="13"/>
  <c r="K124" i="13"/>
  <c r="AT82" i="13"/>
  <c r="AS82" i="13"/>
  <c r="AR82" i="13"/>
  <c r="AQ82" i="13"/>
  <c r="AP82" i="13"/>
  <c r="AO82" i="13"/>
  <c r="AN82" i="13"/>
  <c r="AM82" i="13"/>
  <c r="AL82" i="13"/>
  <c r="K93" i="13"/>
  <c r="AT114" i="13"/>
  <c r="AS114" i="13"/>
  <c r="AR114" i="13"/>
  <c r="AQ114" i="13"/>
  <c r="AP114" i="13"/>
  <c r="AO114" i="13"/>
  <c r="AN114" i="13"/>
  <c r="AM114" i="13"/>
  <c r="AL114" i="13"/>
  <c r="K125" i="13"/>
  <c r="K147" i="13"/>
  <c r="BA6" i="13"/>
  <c r="BB6" i="13"/>
  <c r="K135" i="13"/>
  <c r="K161" i="13"/>
  <c r="BB64" i="13"/>
  <c r="BA64" i="13"/>
  <c r="AZ64" i="13"/>
  <c r="AX64" i="13"/>
  <c r="S124" i="8"/>
  <c r="U124" i="8"/>
  <c r="S51" i="8"/>
  <c r="U51" i="8"/>
  <c r="S135" i="8"/>
  <c r="U135" i="8"/>
  <c r="D16" i="8"/>
  <c r="D19" i="8"/>
  <c r="S94" i="8"/>
  <c r="U94" i="8"/>
  <c r="S46" i="8"/>
  <c r="S24" i="8"/>
  <c r="U24" i="8"/>
  <c r="S146" i="8"/>
  <c r="U146" i="8"/>
  <c r="S107" i="8"/>
  <c r="U107" i="8"/>
  <c r="S99" i="8"/>
  <c r="U99" i="8"/>
  <c r="BK108" i="18"/>
  <c r="BJ108" i="18"/>
  <c r="BI108" i="18"/>
  <c r="BH108" i="18"/>
  <c r="BG108" i="18"/>
  <c r="BF108" i="18"/>
  <c r="BE108" i="18"/>
  <c r="BD108" i="18"/>
  <c r="BC108" i="18"/>
  <c r="L128" i="18"/>
  <c r="AT154" i="18"/>
  <c r="AS154" i="18"/>
  <c r="AR154" i="18"/>
  <c r="AQ154" i="18"/>
  <c r="AP154" i="18"/>
  <c r="AO154" i="18"/>
  <c r="AN154" i="18"/>
  <c r="AM154" i="18"/>
  <c r="AL154" i="18"/>
  <c r="BA44" i="18"/>
  <c r="BB44" i="18"/>
  <c r="AY86" i="14"/>
  <c r="AX86" i="14"/>
  <c r="AW86" i="14"/>
  <c r="AV86" i="14"/>
  <c r="AU86" i="14"/>
  <c r="AT86" i="14"/>
  <c r="AS86" i="14"/>
  <c r="AR86" i="14"/>
  <c r="AQ86" i="14"/>
  <c r="AT101" i="13"/>
  <c r="AS101" i="13"/>
  <c r="AR101" i="13"/>
  <c r="AQ101" i="13"/>
  <c r="AP101" i="13"/>
  <c r="AO101" i="13"/>
  <c r="AN101" i="13"/>
  <c r="AM101" i="13"/>
  <c r="AL101" i="13"/>
  <c r="K121" i="13"/>
  <c r="AO148" i="13"/>
  <c r="AN148" i="13"/>
  <c r="AM148" i="13"/>
  <c r="AL148" i="13"/>
  <c r="AT148" i="13"/>
  <c r="AS148" i="13"/>
  <c r="AR148" i="13"/>
  <c r="AQ148" i="13"/>
  <c r="AP148" i="13"/>
  <c r="K127" i="13"/>
  <c r="P104" i="8"/>
  <c r="G104" i="8"/>
  <c r="K123" i="13"/>
  <c r="BK125" i="18"/>
  <c r="BJ125" i="18"/>
  <c r="BI125" i="18"/>
  <c r="BH125" i="18"/>
  <c r="BG125" i="18"/>
  <c r="BF125" i="18"/>
  <c r="BE125" i="18"/>
  <c r="BD125" i="18"/>
  <c r="BC125" i="18"/>
  <c r="L133" i="18"/>
  <c r="L148" i="18"/>
  <c r="L159" i="18"/>
  <c r="K27" i="18"/>
  <c r="J23" i="18"/>
  <c r="J69" i="18"/>
  <c r="AT50" i="18"/>
  <c r="AS50" i="18"/>
  <c r="AR50" i="18"/>
  <c r="AQ50" i="18"/>
  <c r="AP50" i="18"/>
  <c r="AO50" i="18"/>
  <c r="AN50" i="18"/>
  <c r="AM50" i="18"/>
  <c r="AL50" i="18"/>
  <c r="AA24" i="18"/>
  <c r="K29" i="18"/>
  <c r="AT37" i="18"/>
  <c r="AS37" i="18"/>
  <c r="AR37" i="18"/>
  <c r="AQ37" i="18"/>
  <c r="AP37" i="18"/>
  <c r="AO37" i="18"/>
  <c r="AN37" i="18"/>
  <c r="AM37" i="18"/>
  <c r="AL37" i="18"/>
  <c r="AT67" i="18"/>
  <c r="AS67" i="18"/>
  <c r="AR67" i="18"/>
  <c r="AQ67" i="18"/>
  <c r="AP67" i="18"/>
  <c r="AO67" i="18"/>
  <c r="AN67" i="18"/>
  <c r="AM67" i="18"/>
  <c r="AL67" i="18"/>
  <c r="AT90" i="18"/>
  <c r="AS90" i="18"/>
  <c r="AR90" i="18"/>
  <c r="AQ90" i="18"/>
  <c r="AP90" i="18"/>
  <c r="AO90" i="18"/>
  <c r="AN90" i="18"/>
  <c r="AM90" i="18"/>
  <c r="AL90" i="18"/>
  <c r="AS120" i="18"/>
  <c r="AR120" i="18"/>
  <c r="AQ120" i="18"/>
  <c r="AP120" i="18"/>
  <c r="AO120" i="18"/>
  <c r="AN120" i="18"/>
  <c r="AM120" i="18"/>
  <c r="AL120" i="18"/>
  <c r="AT120" i="18"/>
  <c r="AT97" i="18"/>
  <c r="AS97" i="18"/>
  <c r="AR97" i="18"/>
  <c r="AQ97" i="18"/>
  <c r="AP97" i="18"/>
  <c r="AO97" i="18"/>
  <c r="AN97" i="18"/>
  <c r="AM97" i="18"/>
  <c r="AL97" i="18"/>
  <c r="S42" i="9"/>
  <c r="U42" i="9"/>
  <c r="S36" i="9"/>
  <c r="U36" i="9"/>
  <c r="S147" i="9"/>
  <c r="U147" i="9"/>
  <c r="S35" i="9"/>
  <c r="U35" i="9"/>
  <c r="S159" i="9"/>
  <c r="U159" i="9"/>
  <c r="BK117" i="18"/>
  <c r="BJ117" i="18"/>
  <c r="BI117" i="18"/>
  <c r="BH117" i="18"/>
  <c r="BG117" i="18"/>
  <c r="BF117" i="18"/>
  <c r="BE117" i="18"/>
  <c r="BD117" i="18"/>
  <c r="BC117" i="18"/>
  <c r="AR124" i="18"/>
  <c r="AQ124" i="18"/>
  <c r="AP124" i="18"/>
  <c r="AO124" i="18"/>
  <c r="AN124" i="18"/>
  <c r="AM124" i="18"/>
  <c r="AL124" i="18"/>
  <c r="AT124" i="18"/>
  <c r="AS124" i="18"/>
  <c r="S84" i="9"/>
  <c r="U84" i="9"/>
  <c r="AA123" i="18"/>
  <c r="S132" i="9"/>
  <c r="U132" i="9"/>
  <c r="AT129" i="18"/>
  <c r="AS129" i="18"/>
  <c r="AR129" i="18"/>
  <c r="AQ129" i="18"/>
  <c r="AP129" i="18"/>
  <c r="AO129" i="18"/>
  <c r="AN129" i="18"/>
  <c r="AM129" i="18"/>
  <c r="AL129" i="18"/>
  <c r="AT133" i="18"/>
  <c r="AR133" i="18"/>
  <c r="AQ133" i="18"/>
  <c r="AP133" i="18"/>
  <c r="AO133" i="18"/>
  <c r="AN133" i="18"/>
  <c r="AM133" i="18"/>
  <c r="AL133" i="18"/>
  <c r="AS133" i="18"/>
  <c r="AS126" i="18"/>
  <c r="AR126" i="18"/>
  <c r="AQ126" i="18"/>
  <c r="AP126" i="18"/>
  <c r="AO126" i="18"/>
  <c r="AN126" i="18"/>
  <c r="AM126" i="18"/>
  <c r="AL126" i="18"/>
  <c r="AT126" i="18"/>
  <c r="AH168" i="18"/>
  <c r="AT46" i="18"/>
  <c r="AS46" i="18"/>
  <c r="AR46" i="18"/>
  <c r="AQ46" i="18"/>
  <c r="AP46" i="18"/>
  <c r="AO46" i="18"/>
  <c r="AN46" i="18"/>
  <c r="AM46" i="18"/>
  <c r="AL46" i="18"/>
  <c r="J61" i="18"/>
  <c r="K31" i="18"/>
  <c r="J39" i="18"/>
  <c r="AT51" i="18"/>
  <c r="AS51" i="18"/>
  <c r="AR51" i="18"/>
  <c r="AQ51" i="18"/>
  <c r="AP51" i="18"/>
  <c r="AO51" i="18"/>
  <c r="AN51" i="18"/>
  <c r="AM51" i="18"/>
  <c r="AL51" i="18"/>
  <c r="J37" i="18"/>
  <c r="AT119" i="18"/>
  <c r="AS119" i="18"/>
  <c r="AR119" i="18"/>
  <c r="AQ119" i="18"/>
  <c r="AP119" i="18"/>
  <c r="AO119" i="18"/>
  <c r="AN119" i="18"/>
  <c r="AM119" i="18"/>
  <c r="AL119" i="18"/>
  <c r="J67" i="18"/>
  <c r="I90" i="18"/>
  <c r="AT102" i="18"/>
  <c r="AS102" i="18"/>
  <c r="AR102" i="18"/>
  <c r="AQ102" i="18"/>
  <c r="AP102" i="18"/>
  <c r="AO102" i="18"/>
  <c r="AN102" i="18"/>
  <c r="AM102" i="18"/>
  <c r="AL102" i="18"/>
  <c r="J110" i="18"/>
  <c r="K120" i="18"/>
  <c r="K97" i="18"/>
  <c r="AT70" i="18"/>
  <c r="AS70" i="18"/>
  <c r="AR70" i="18"/>
  <c r="AQ70" i="18"/>
  <c r="AP70" i="18"/>
  <c r="AO70" i="18"/>
  <c r="AN70" i="18"/>
  <c r="AM70" i="18"/>
  <c r="AL70" i="18"/>
  <c r="K115" i="18"/>
  <c r="BA95" i="18"/>
  <c r="AZ95" i="18"/>
  <c r="AX95" i="18"/>
  <c r="BB95" i="18"/>
  <c r="AC104" i="18"/>
  <c r="K104" i="18"/>
  <c r="AZ94" i="18"/>
  <c r="AX94" i="18"/>
  <c r="AZ69" i="18"/>
  <c r="AX69" i="18"/>
  <c r="G38" i="6"/>
  <c r="N38" i="6"/>
  <c r="P38" i="6"/>
  <c r="S38" i="6"/>
  <c r="U38" i="6"/>
  <c r="S49" i="6"/>
  <c r="U49" i="6"/>
  <c r="BP10" i="14"/>
  <c r="BO10" i="14"/>
  <c r="BN10" i="14"/>
  <c r="BM10" i="14"/>
  <c r="BL10" i="14"/>
  <c r="BK10" i="14"/>
  <c r="BJ10" i="14"/>
  <c r="BI10" i="14"/>
  <c r="BH10" i="14"/>
  <c r="K132" i="14"/>
  <c r="AV32" i="14"/>
  <c r="AU32" i="14"/>
  <c r="AT32" i="14"/>
  <c r="AS32" i="14"/>
  <c r="AR32" i="14"/>
  <c r="AQ32" i="14"/>
  <c r="AX32" i="14"/>
  <c r="AY32" i="14"/>
  <c r="AW32" i="14"/>
  <c r="AY48" i="14"/>
  <c r="AX48" i="14"/>
  <c r="AW48" i="14"/>
  <c r="AV48" i="14"/>
  <c r="AU48" i="14"/>
  <c r="AT48" i="14"/>
  <c r="AS48" i="14"/>
  <c r="AR48" i="14"/>
  <c r="AQ48" i="14"/>
  <c r="G128" i="14"/>
  <c r="AE128" i="14"/>
  <c r="AZ128" i="14"/>
  <c r="AX62" i="14"/>
  <c r="AW62" i="14"/>
  <c r="AV62" i="14"/>
  <c r="AU62" i="14"/>
  <c r="AT62" i="14"/>
  <c r="AS62" i="14"/>
  <c r="AR62" i="14"/>
  <c r="AQ62" i="14"/>
  <c r="AY62" i="14"/>
  <c r="AF43" i="14"/>
  <c r="AL43" i="14"/>
  <c r="J50" i="14"/>
  <c r="AY69" i="14"/>
  <c r="AX69" i="14"/>
  <c r="AW69" i="14"/>
  <c r="AV69" i="14"/>
  <c r="AU69" i="14"/>
  <c r="AT69" i="14"/>
  <c r="AS69" i="14"/>
  <c r="AR69" i="14"/>
  <c r="AQ69" i="14"/>
  <c r="S23" i="4"/>
  <c r="U23" i="4"/>
  <c r="AY89" i="14"/>
  <c r="AX89" i="14"/>
  <c r="AW89" i="14"/>
  <c r="AV89" i="14"/>
  <c r="AU89" i="14"/>
  <c r="AT89" i="14"/>
  <c r="AS89" i="14"/>
  <c r="AR89" i="14"/>
  <c r="AQ89" i="14"/>
  <c r="S33" i="4"/>
  <c r="U33" i="4"/>
  <c r="S27" i="4"/>
  <c r="U27" i="4"/>
  <c r="J51" i="14"/>
  <c r="J57" i="14"/>
  <c r="AH57" i="14"/>
  <c r="AY68" i="14"/>
  <c r="AX68" i="14"/>
  <c r="AW68" i="14"/>
  <c r="AV68" i="14"/>
  <c r="AU68" i="14"/>
  <c r="AT68" i="14"/>
  <c r="AS68" i="14"/>
  <c r="AR68" i="14"/>
  <c r="AQ68" i="14"/>
  <c r="AY85" i="14"/>
  <c r="AX85" i="14"/>
  <c r="AW85" i="14"/>
  <c r="AV85" i="14"/>
  <c r="AU85" i="14"/>
  <c r="AT85" i="14"/>
  <c r="AS85" i="14"/>
  <c r="AR85" i="14"/>
  <c r="AQ85" i="14"/>
  <c r="AY93" i="14"/>
  <c r="AX93" i="14"/>
  <c r="AW93" i="14"/>
  <c r="AV93" i="14"/>
  <c r="AU93" i="14"/>
  <c r="AT93" i="14"/>
  <c r="AS93" i="14"/>
  <c r="AR93" i="14"/>
  <c r="AQ93" i="14"/>
  <c r="K84" i="14"/>
  <c r="AT94" i="13"/>
  <c r="AS94" i="13"/>
  <c r="AR94" i="13"/>
  <c r="AQ94" i="13"/>
  <c r="AP94" i="13"/>
  <c r="AO94" i="13"/>
  <c r="AN94" i="13"/>
  <c r="AM94" i="13"/>
  <c r="AL94" i="13"/>
  <c r="BA22" i="13"/>
  <c r="BB22" i="13"/>
  <c r="J41" i="13"/>
  <c r="AT53" i="13"/>
  <c r="AS53" i="13"/>
  <c r="AR53" i="13"/>
  <c r="AQ53" i="13"/>
  <c r="AP53" i="13"/>
  <c r="AO53" i="13"/>
  <c r="AN53" i="13"/>
  <c r="AM53" i="13"/>
  <c r="AL53" i="13"/>
  <c r="K65" i="13"/>
  <c r="K171" i="13"/>
  <c r="AT117" i="13"/>
  <c r="AS117" i="13"/>
  <c r="AR117" i="13"/>
  <c r="AQ117" i="13"/>
  <c r="AP117" i="13"/>
  <c r="AO117" i="13"/>
  <c r="AN117" i="13"/>
  <c r="AM117" i="13"/>
  <c r="AL117" i="13"/>
  <c r="J73" i="13"/>
  <c r="K137" i="13"/>
  <c r="AT28" i="13"/>
  <c r="AS28" i="13"/>
  <c r="AR28" i="13"/>
  <c r="AQ28" i="13"/>
  <c r="AP28" i="13"/>
  <c r="AO28" i="13"/>
  <c r="AN28" i="13"/>
  <c r="AM28" i="13"/>
  <c r="AL28" i="13"/>
  <c r="AK28" i="13"/>
  <c r="AT37" i="13"/>
  <c r="AS37" i="13"/>
  <c r="AR37" i="13"/>
  <c r="AQ37" i="13"/>
  <c r="AP37" i="13"/>
  <c r="AO37" i="13"/>
  <c r="AN37" i="13"/>
  <c r="AM37" i="13"/>
  <c r="AL37" i="13"/>
  <c r="AT61" i="13"/>
  <c r="AS61" i="13"/>
  <c r="AR61" i="13"/>
  <c r="AQ61" i="13"/>
  <c r="AP61" i="13"/>
  <c r="AO61" i="13"/>
  <c r="AN61" i="13"/>
  <c r="AM61" i="13"/>
  <c r="AL61" i="13"/>
  <c r="AT108" i="13"/>
  <c r="AS108" i="13"/>
  <c r="AR108" i="13"/>
  <c r="AQ108" i="13"/>
  <c r="AP108" i="13"/>
  <c r="AO108" i="13"/>
  <c r="AN108" i="13"/>
  <c r="AM108" i="13"/>
  <c r="AL108" i="13"/>
  <c r="AN140" i="13"/>
  <c r="AM140" i="13"/>
  <c r="AL140" i="13"/>
  <c r="AT140" i="13"/>
  <c r="AS140" i="13"/>
  <c r="AR140" i="13"/>
  <c r="AQ140" i="13"/>
  <c r="AP140" i="13"/>
  <c r="AO140" i="13"/>
  <c r="K95" i="13"/>
  <c r="AT47" i="13"/>
  <c r="AS47" i="13"/>
  <c r="AR47" i="13"/>
  <c r="AQ47" i="13"/>
  <c r="AP47" i="13"/>
  <c r="AO47" i="13"/>
  <c r="AN47" i="13"/>
  <c r="AM47" i="13"/>
  <c r="AL47" i="13"/>
  <c r="AT75" i="13"/>
  <c r="AS75" i="13"/>
  <c r="AR75" i="13"/>
  <c r="AQ75" i="13"/>
  <c r="AP75" i="13"/>
  <c r="AO75" i="13"/>
  <c r="AN75" i="13"/>
  <c r="AM75" i="13"/>
  <c r="AL75" i="13"/>
  <c r="P121" i="8"/>
  <c r="S121" i="8"/>
  <c r="U121" i="8"/>
  <c r="P88" i="8"/>
  <c r="S88" i="8"/>
  <c r="U88" i="8"/>
  <c r="P47" i="8"/>
  <c r="S47" i="8"/>
  <c r="U47" i="8"/>
  <c r="P120" i="8"/>
  <c r="G120" i="8"/>
  <c r="K120" i="8"/>
  <c r="P87" i="8"/>
  <c r="G87" i="8"/>
  <c r="K87" i="8"/>
  <c r="P45" i="8"/>
  <c r="G45" i="8"/>
  <c r="J45" i="8"/>
  <c r="S143" i="8"/>
  <c r="U143" i="8"/>
  <c r="S103" i="8"/>
  <c r="U103" i="8"/>
  <c r="S48" i="8"/>
  <c r="U48" i="8"/>
  <c r="S123" i="8"/>
  <c r="U123" i="8"/>
  <c r="S115" i="8"/>
  <c r="U115" i="8"/>
  <c r="BK119" i="18"/>
  <c r="BJ119" i="18"/>
  <c r="BI119" i="18"/>
  <c r="BH119" i="18"/>
  <c r="BG119" i="18"/>
  <c r="BF119" i="18"/>
  <c r="BE119" i="18"/>
  <c r="BD119" i="18"/>
  <c r="BC119" i="18"/>
  <c r="AT131" i="18"/>
  <c r="AS131" i="18"/>
  <c r="AR131" i="18"/>
  <c r="AQ131" i="18"/>
  <c r="AP131" i="18"/>
  <c r="AO131" i="18"/>
  <c r="AN131" i="18"/>
  <c r="AM131" i="18"/>
  <c r="AL131" i="18"/>
  <c r="AS163" i="18"/>
  <c r="AR163" i="18"/>
  <c r="AQ163" i="18"/>
  <c r="AP163" i="18"/>
  <c r="AO163" i="18"/>
  <c r="AN163" i="18"/>
  <c r="AM163" i="18"/>
  <c r="AL163" i="18"/>
  <c r="AT163" i="18"/>
  <c r="L164" i="18"/>
  <c r="BA13" i="18"/>
  <c r="AZ13" i="18"/>
  <c r="AX13" i="18"/>
  <c r="BB13" i="18"/>
  <c r="BA20" i="18"/>
  <c r="AZ20" i="18"/>
  <c r="AX20" i="18"/>
  <c r="BB20" i="18"/>
  <c r="K106" i="18"/>
  <c r="BA79" i="18"/>
  <c r="BB79" i="18"/>
  <c r="AJ116" i="14"/>
  <c r="K116" i="14"/>
  <c r="AH116" i="14"/>
  <c r="AL116" i="14"/>
  <c r="L22" i="14"/>
  <c r="N22" i="14"/>
  <c r="L30" i="14"/>
  <c r="L38" i="14"/>
  <c r="L46" i="14"/>
  <c r="L54" i="14"/>
  <c r="L62" i="14"/>
  <c r="L70" i="14"/>
  <c r="N70" i="14"/>
  <c r="L78" i="14"/>
  <c r="N78" i="14"/>
  <c r="L86" i="14"/>
  <c r="N86" i="14"/>
  <c r="L94" i="14"/>
  <c r="N94" i="14"/>
  <c r="L102" i="14"/>
  <c r="N102" i="14"/>
  <c r="L110" i="14"/>
  <c r="L118" i="14"/>
  <c r="L126" i="14"/>
  <c r="L134" i="14"/>
  <c r="L25" i="14"/>
  <c r="N25" i="14"/>
  <c r="L33" i="14"/>
  <c r="L41" i="14"/>
  <c r="N41" i="14"/>
  <c r="L49" i="14"/>
  <c r="L57" i="14"/>
  <c r="N57" i="14"/>
  <c r="L65" i="14"/>
  <c r="N65" i="14"/>
  <c r="L73" i="14"/>
  <c r="N73" i="14"/>
  <c r="L81" i="14"/>
  <c r="L89" i="14"/>
  <c r="L97" i="14"/>
  <c r="L105" i="14"/>
  <c r="L113" i="14"/>
  <c r="L121" i="14"/>
  <c r="L129" i="14"/>
  <c r="L137" i="14"/>
  <c r="L28" i="14"/>
  <c r="L36" i="14"/>
  <c r="L44" i="14"/>
  <c r="N44" i="14"/>
  <c r="L52" i="14"/>
  <c r="N52" i="14"/>
  <c r="L60" i="14"/>
  <c r="N60" i="14"/>
  <c r="L68" i="14"/>
  <c r="N68" i="14"/>
  <c r="L76" i="14"/>
  <c r="N76" i="14"/>
  <c r="L84" i="14"/>
  <c r="N84" i="14"/>
  <c r="L92" i="14"/>
  <c r="N92" i="14"/>
  <c r="L100" i="14"/>
  <c r="N100" i="14"/>
  <c r="L108" i="14"/>
  <c r="N108" i="14"/>
  <c r="L116" i="14"/>
  <c r="N116" i="14"/>
  <c r="L124" i="14"/>
  <c r="N124" i="14"/>
  <c r="L132" i="14"/>
  <c r="N132" i="14"/>
  <c r="L140" i="14"/>
  <c r="N140" i="14"/>
  <c r="L23" i="14"/>
  <c r="N23" i="14"/>
  <c r="L31" i="14"/>
  <c r="L39" i="14"/>
  <c r="N39" i="14"/>
  <c r="L47" i="14"/>
  <c r="L55" i="14"/>
  <c r="N55" i="14"/>
  <c r="L63" i="14"/>
  <c r="N63" i="14"/>
  <c r="L71" i="14"/>
  <c r="L79" i="14"/>
  <c r="L87" i="14"/>
  <c r="L95" i="14"/>
  <c r="L103" i="14"/>
  <c r="L111" i="14"/>
  <c r="L119" i="14"/>
  <c r="L127" i="14"/>
  <c r="L135" i="14"/>
  <c r="L26" i="14"/>
  <c r="L34" i="14"/>
  <c r="L42" i="14"/>
  <c r="N42" i="14"/>
  <c r="L50" i="14"/>
  <c r="N50" i="14"/>
  <c r="L58" i="14"/>
  <c r="N58" i="14"/>
  <c r="L66" i="14"/>
  <c r="N66" i="14"/>
  <c r="L74" i="14"/>
  <c r="N74" i="14"/>
  <c r="L82" i="14"/>
  <c r="N82" i="14"/>
  <c r="L90" i="14"/>
  <c r="N90" i="14"/>
  <c r="L98" i="14"/>
  <c r="N98" i="14"/>
  <c r="L106" i="14"/>
  <c r="N106" i="14"/>
  <c r="L114" i="14"/>
  <c r="N114" i="14"/>
  <c r="L122" i="14"/>
  <c r="N122" i="14"/>
  <c r="L130" i="14"/>
  <c r="N130" i="14"/>
  <c r="L138" i="14"/>
  <c r="L21" i="14"/>
  <c r="N21" i="14"/>
  <c r="L29" i="14"/>
  <c r="L37" i="14"/>
  <c r="L45" i="14"/>
  <c r="L53" i="14"/>
  <c r="L61" i="14"/>
  <c r="L69" i="14"/>
  <c r="N69" i="14"/>
  <c r="L77" i="14"/>
  <c r="L85" i="14"/>
  <c r="N85" i="14"/>
  <c r="L93" i="14"/>
  <c r="N93" i="14"/>
  <c r="L101" i="14"/>
  <c r="N101" i="14"/>
  <c r="L109" i="14"/>
  <c r="L117" i="14"/>
  <c r="L125" i="14"/>
  <c r="L133" i="14"/>
  <c r="D15" i="14"/>
  <c r="C19" i="14"/>
  <c r="L40" i="14"/>
  <c r="N40" i="14"/>
  <c r="L72" i="14"/>
  <c r="N72" i="14"/>
  <c r="L104" i="14"/>
  <c r="L136" i="14"/>
  <c r="N136" i="14"/>
  <c r="L51" i="14"/>
  <c r="N51" i="14"/>
  <c r="L83" i="14"/>
  <c r="N83" i="14"/>
  <c r="L115" i="14"/>
  <c r="L32" i="14"/>
  <c r="N32" i="14"/>
  <c r="L64" i="14"/>
  <c r="N64" i="14"/>
  <c r="L96" i="14"/>
  <c r="L128" i="14"/>
  <c r="N128" i="14"/>
  <c r="L43" i="14"/>
  <c r="N43" i="14"/>
  <c r="L75" i="14"/>
  <c r="L107" i="14"/>
  <c r="L139" i="14"/>
  <c r="L24" i="14"/>
  <c r="N24" i="14"/>
  <c r="L56" i="14"/>
  <c r="N56" i="14"/>
  <c r="L88" i="14"/>
  <c r="L120" i="14"/>
  <c r="N120" i="14"/>
  <c r="L35" i="14"/>
  <c r="N35" i="14"/>
  <c r="L67" i="14"/>
  <c r="L99" i="14"/>
  <c r="N99" i="14"/>
  <c r="L131" i="14"/>
  <c r="L48" i="14"/>
  <c r="N48" i="14"/>
  <c r="L80" i="14"/>
  <c r="N80" i="14"/>
  <c r="L112" i="14"/>
  <c r="N112" i="14"/>
  <c r="L27" i="14"/>
  <c r="N27" i="14"/>
  <c r="L59" i="14"/>
  <c r="N59" i="14"/>
  <c r="L91" i="14"/>
  <c r="N91" i="14"/>
  <c r="L123" i="14"/>
  <c r="AY45" i="14"/>
  <c r="AX45" i="14"/>
  <c r="AW45" i="14"/>
  <c r="AV45" i="14"/>
  <c r="AU45" i="14"/>
  <c r="AT45" i="14"/>
  <c r="AS45" i="14"/>
  <c r="AR45" i="14"/>
  <c r="AQ45" i="14"/>
  <c r="AY100" i="14"/>
  <c r="AX100" i="14"/>
  <c r="AW100" i="14"/>
  <c r="AV100" i="14"/>
  <c r="AU100" i="14"/>
  <c r="AT100" i="14"/>
  <c r="AS100" i="14"/>
  <c r="AR100" i="14"/>
  <c r="AQ100" i="14"/>
  <c r="J23" i="13"/>
  <c r="AT69" i="13"/>
  <c r="AS69" i="13"/>
  <c r="AR69" i="13"/>
  <c r="AQ69" i="13"/>
  <c r="AP69" i="13"/>
  <c r="AO69" i="13"/>
  <c r="AN69" i="13"/>
  <c r="AM69" i="13"/>
  <c r="AL69" i="13"/>
  <c r="AT29" i="13"/>
  <c r="AS29" i="13"/>
  <c r="AR29" i="13"/>
  <c r="AQ29" i="13"/>
  <c r="AP29" i="13"/>
  <c r="AO29" i="13"/>
  <c r="AN29" i="13"/>
  <c r="AM29" i="13"/>
  <c r="AL29" i="13"/>
  <c r="AT161" i="13"/>
  <c r="AS161" i="13"/>
  <c r="AR161" i="13"/>
  <c r="AQ161" i="13"/>
  <c r="AP161" i="13"/>
  <c r="AO161" i="13"/>
  <c r="AN161" i="13"/>
  <c r="AM161" i="13"/>
  <c r="AL161" i="13"/>
  <c r="P136" i="8"/>
  <c r="G136" i="8"/>
  <c r="K136" i="8"/>
  <c r="L129" i="18"/>
  <c r="L138" i="18"/>
  <c r="L156" i="18"/>
  <c r="S45" i="9"/>
  <c r="U45" i="9"/>
  <c r="BK105" i="18"/>
  <c r="BJ105" i="18"/>
  <c r="BI105" i="18"/>
  <c r="BH105" i="18"/>
  <c r="BG105" i="18"/>
  <c r="BF105" i="18"/>
  <c r="BE105" i="18"/>
  <c r="BD105" i="18"/>
  <c r="BC105" i="18"/>
  <c r="BK130" i="18"/>
  <c r="BJ130" i="18"/>
  <c r="BI130" i="18"/>
  <c r="BH130" i="18"/>
  <c r="BG130" i="18"/>
  <c r="BF130" i="18"/>
  <c r="BE130" i="18"/>
  <c r="BD130" i="18"/>
  <c r="BC130" i="18"/>
  <c r="BK126" i="18"/>
  <c r="BJ126" i="18"/>
  <c r="BI126" i="18"/>
  <c r="BH126" i="18"/>
  <c r="BG126" i="18"/>
  <c r="BF126" i="18"/>
  <c r="BE126" i="18"/>
  <c r="BD126" i="18"/>
  <c r="BC126" i="18"/>
  <c r="BK128" i="18"/>
  <c r="BJ128" i="18"/>
  <c r="BI128" i="18"/>
  <c r="BH128" i="18"/>
  <c r="BG128" i="18"/>
  <c r="BF128" i="18"/>
  <c r="BE128" i="18"/>
  <c r="BD128" i="18"/>
  <c r="BC128" i="18"/>
  <c r="L123" i="18"/>
  <c r="L126" i="18"/>
  <c r="AS132" i="18"/>
  <c r="AR132" i="18"/>
  <c r="AQ132" i="18"/>
  <c r="AP132" i="18"/>
  <c r="AO132" i="18"/>
  <c r="AN132" i="18"/>
  <c r="AM132" i="18"/>
  <c r="AL132" i="18"/>
  <c r="AT132" i="18"/>
  <c r="AS149" i="18"/>
  <c r="AR149" i="18"/>
  <c r="AQ149" i="18"/>
  <c r="AP149" i="18"/>
  <c r="AO149" i="18"/>
  <c r="AN149" i="18"/>
  <c r="AM149" i="18"/>
  <c r="AL149" i="18"/>
  <c r="AT149" i="18"/>
  <c r="AA157" i="18"/>
  <c r="AS147" i="18"/>
  <c r="AR147" i="18"/>
  <c r="AQ147" i="18"/>
  <c r="AP147" i="18"/>
  <c r="AO147" i="18"/>
  <c r="AN147" i="18"/>
  <c r="AM147" i="18"/>
  <c r="AL147" i="18"/>
  <c r="AT147" i="18"/>
  <c r="AS167" i="18"/>
  <c r="AR167" i="18"/>
  <c r="AQ167" i="18"/>
  <c r="AP167" i="18"/>
  <c r="AO167" i="18"/>
  <c r="AN167" i="18"/>
  <c r="AM167" i="18"/>
  <c r="AL167" i="18"/>
  <c r="AT167" i="18"/>
  <c r="AT145" i="18"/>
  <c r="AS145" i="18"/>
  <c r="AR145" i="18"/>
  <c r="AQ145" i="18"/>
  <c r="AP145" i="18"/>
  <c r="AO145" i="18"/>
  <c r="AN145" i="18"/>
  <c r="AM145" i="18"/>
  <c r="AL145" i="18"/>
  <c r="AT49" i="18"/>
  <c r="AS49" i="18"/>
  <c r="AR49" i="18"/>
  <c r="AQ49" i="18"/>
  <c r="AP49" i="18"/>
  <c r="AO49" i="18"/>
  <c r="AN49" i="18"/>
  <c r="AM49" i="18"/>
  <c r="AL49" i="18"/>
  <c r="AT25" i="18"/>
  <c r="AS25" i="18"/>
  <c r="AR25" i="18"/>
  <c r="AQ25" i="18"/>
  <c r="AP25" i="18"/>
  <c r="AO25" i="18"/>
  <c r="AN25" i="18"/>
  <c r="AM25" i="18"/>
  <c r="AL25" i="18"/>
  <c r="AT27" i="18"/>
  <c r="AS27" i="18"/>
  <c r="AR27" i="18"/>
  <c r="AQ27" i="18"/>
  <c r="AP27" i="18"/>
  <c r="AO27" i="18"/>
  <c r="AN27" i="18"/>
  <c r="AM27" i="18"/>
  <c r="AL27" i="18"/>
  <c r="J46" i="18"/>
  <c r="AT23" i="18"/>
  <c r="AS23" i="18"/>
  <c r="AR23" i="18"/>
  <c r="AQ23" i="18"/>
  <c r="AP23" i="18"/>
  <c r="AO23" i="18"/>
  <c r="AN23" i="18"/>
  <c r="AM23" i="18"/>
  <c r="AL23" i="18"/>
  <c r="AT29" i="18"/>
  <c r="AS29" i="18"/>
  <c r="AR29" i="18"/>
  <c r="AQ29" i="18"/>
  <c r="AP29" i="18"/>
  <c r="AO29" i="18"/>
  <c r="AN29" i="18"/>
  <c r="AM29" i="18"/>
  <c r="AL29" i="18"/>
  <c r="I51" i="18"/>
  <c r="BA24" i="18"/>
  <c r="AZ24" i="18"/>
  <c r="AX24" i="18"/>
  <c r="BB24" i="18"/>
  <c r="K119" i="18"/>
  <c r="AT96" i="18"/>
  <c r="AS96" i="18"/>
  <c r="AR96" i="18"/>
  <c r="AQ96" i="18"/>
  <c r="AP96" i="18"/>
  <c r="AO96" i="18"/>
  <c r="AN96" i="18"/>
  <c r="AM96" i="18"/>
  <c r="AL96" i="18"/>
  <c r="AT82" i="18"/>
  <c r="AS82" i="18"/>
  <c r="AR82" i="18"/>
  <c r="AQ82" i="18"/>
  <c r="AP82" i="18"/>
  <c r="AO82" i="18"/>
  <c r="AN82" i="18"/>
  <c r="AM82" i="18"/>
  <c r="AL82" i="18"/>
  <c r="AT105" i="18"/>
  <c r="AS105" i="18"/>
  <c r="AR105" i="18"/>
  <c r="AQ105" i="18"/>
  <c r="AP105" i="18"/>
  <c r="AO105" i="18"/>
  <c r="AN105" i="18"/>
  <c r="AM105" i="18"/>
  <c r="AL105" i="18"/>
  <c r="BB37" i="18"/>
  <c r="BA37" i="18"/>
  <c r="J91" i="18"/>
  <c r="AT43" i="18"/>
  <c r="AS43" i="18"/>
  <c r="AR43" i="18"/>
  <c r="AQ43" i="18"/>
  <c r="AP43" i="18"/>
  <c r="AO43" i="18"/>
  <c r="AN43" i="18"/>
  <c r="AM43" i="18"/>
  <c r="AL43" i="18"/>
  <c r="J70" i="18"/>
  <c r="AT86" i="18"/>
  <c r="AS86" i="18"/>
  <c r="AR86" i="18"/>
  <c r="AQ86" i="18"/>
  <c r="AP86" i="18"/>
  <c r="AO86" i="18"/>
  <c r="AN86" i="18"/>
  <c r="AM86" i="18"/>
  <c r="AL86" i="18"/>
  <c r="AT89" i="18"/>
  <c r="AS89" i="18"/>
  <c r="AR89" i="18"/>
  <c r="AQ89" i="18"/>
  <c r="AP89" i="18"/>
  <c r="AO89" i="18"/>
  <c r="AN89" i="18"/>
  <c r="AM89" i="18"/>
  <c r="AL89" i="18"/>
  <c r="AT75" i="18"/>
  <c r="AS75" i="18"/>
  <c r="AR75" i="18"/>
  <c r="AQ75" i="18"/>
  <c r="AP75" i="18"/>
  <c r="AO75" i="18"/>
  <c r="AN75" i="18"/>
  <c r="AM75" i="18"/>
  <c r="AL75" i="18"/>
  <c r="AZ17" i="18"/>
  <c r="AX17" i="18"/>
  <c r="AZ62" i="18"/>
  <c r="AX62" i="18"/>
  <c r="AZ86" i="18"/>
  <c r="AX86" i="18"/>
  <c r="G34" i="6"/>
  <c r="I34" i="6"/>
  <c r="P34" i="6"/>
  <c r="S34" i="6"/>
  <c r="U34" i="6"/>
  <c r="S21" i="6"/>
  <c r="U21" i="6"/>
  <c r="AY21" i="14"/>
  <c r="AX21" i="14"/>
  <c r="AW21" i="14"/>
  <c r="AV21" i="14"/>
  <c r="AU21" i="14"/>
  <c r="AT21" i="14"/>
  <c r="AS21" i="14"/>
  <c r="AR21" i="14"/>
  <c r="AQ21" i="14"/>
  <c r="AE138" i="14"/>
  <c r="AZ138" i="14"/>
  <c r="K130" i="14"/>
  <c r="AH130" i="14"/>
  <c r="AY30" i="14"/>
  <c r="AX30" i="14"/>
  <c r="AW30" i="14"/>
  <c r="AV30" i="14"/>
  <c r="AU30" i="14"/>
  <c r="AT30" i="14"/>
  <c r="AS30" i="14"/>
  <c r="AR30" i="14"/>
  <c r="AQ30" i="14"/>
  <c r="AX46" i="14"/>
  <c r="AW46" i="14"/>
  <c r="AV46" i="14"/>
  <c r="AU46" i="14"/>
  <c r="AT46" i="14"/>
  <c r="AS46" i="14"/>
  <c r="AR46" i="14"/>
  <c r="AQ46" i="14"/>
  <c r="AY46" i="14"/>
  <c r="AJ43" i="14"/>
  <c r="J43" i="14"/>
  <c r="AH43" i="14"/>
  <c r="S29" i="4"/>
  <c r="U29" i="4"/>
  <c r="AY73" i="14"/>
  <c r="AW73" i="14"/>
  <c r="AV73" i="14"/>
  <c r="AU73" i="14"/>
  <c r="AT73" i="14"/>
  <c r="AS73" i="14"/>
  <c r="AR73" i="14"/>
  <c r="AQ73" i="14"/>
  <c r="AX73" i="14"/>
  <c r="I24" i="14"/>
  <c r="AX66" i="14"/>
  <c r="AW66" i="14"/>
  <c r="AV66" i="14"/>
  <c r="AU66" i="14"/>
  <c r="AT66" i="14"/>
  <c r="AS66" i="14"/>
  <c r="AR66" i="14"/>
  <c r="AQ66" i="14"/>
  <c r="AY66" i="14"/>
  <c r="AW95" i="14"/>
  <c r="AV95" i="14"/>
  <c r="AU95" i="14"/>
  <c r="AT95" i="14"/>
  <c r="AS95" i="14"/>
  <c r="AR95" i="14"/>
  <c r="AQ95" i="14"/>
  <c r="AY95" i="14"/>
  <c r="AX95" i="14"/>
  <c r="J59" i="14"/>
  <c r="AH59" i="14"/>
  <c r="J52" i="14"/>
  <c r="AH52" i="14"/>
  <c r="AY58" i="14"/>
  <c r="AX58" i="14"/>
  <c r="AW58" i="14"/>
  <c r="AV58" i="14"/>
  <c r="AU58" i="14"/>
  <c r="AT58" i="14"/>
  <c r="AS58" i="14"/>
  <c r="AR58" i="14"/>
  <c r="AQ58" i="14"/>
  <c r="AX72" i="14"/>
  <c r="AW72" i="14"/>
  <c r="AV72" i="14"/>
  <c r="AU72" i="14"/>
  <c r="AT72" i="14"/>
  <c r="AS72" i="14"/>
  <c r="AR72" i="14"/>
  <c r="AQ72" i="14"/>
  <c r="AY72" i="14"/>
  <c r="K90" i="14"/>
  <c r="AY92" i="14"/>
  <c r="AX92" i="14"/>
  <c r="AW92" i="14"/>
  <c r="AV92" i="14"/>
  <c r="AU92" i="14"/>
  <c r="AT92" i="14"/>
  <c r="AS92" i="14"/>
  <c r="AR92" i="14"/>
  <c r="AQ92" i="14"/>
  <c r="AY94" i="14"/>
  <c r="AX94" i="14"/>
  <c r="AW94" i="14"/>
  <c r="AV94" i="14"/>
  <c r="AU94" i="14"/>
  <c r="AT94" i="14"/>
  <c r="AS94" i="14"/>
  <c r="AR94" i="14"/>
  <c r="AQ94" i="14"/>
  <c r="BF24" i="14"/>
  <c r="BE24" i="14"/>
  <c r="BC24" i="14"/>
  <c r="BG24" i="14"/>
  <c r="K83" i="14"/>
  <c r="AH83" i="14"/>
  <c r="BF32" i="14"/>
  <c r="BG32" i="14"/>
  <c r="BF50" i="14"/>
  <c r="BE50" i="14"/>
  <c r="BC50" i="14"/>
  <c r="BG50" i="14"/>
  <c r="BF60" i="14"/>
  <c r="BE60" i="14"/>
  <c r="BC60" i="14"/>
  <c r="BG60" i="14"/>
  <c r="BF92" i="14"/>
  <c r="BE92" i="14"/>
  <c r="BC92" i="14"/>
  <c r="BG92" i="14"/>
  <c r="BF101" i="14"/>
  <c r="BE101" i="14"/>
  <c r="BC101" i="14"/>
  <c r="BG101" i="14"/>
  <c r="AT38" i="13"/>
  <c r="AS38" i="13"/>
  <c r="AR38" i="13"/>
  <c r="AQ38" i="13"/>
  <c r="AP38" i="13"/>
  <c r="AO38" i="13"/>
  <c r="AN38" i="13"/>
  <c r="AM38" i="13"/>
  <c r="AL38" i="13"/>
  <c r="AT102" i="13"/>
  <c r="AS102" i="13"/>
  <c r="AR102" i="13"/>
  <c r="AQ102" i="13"/>
  <c r="AP102" i="13"/>
  <c r="AO102" i="13"/>
  <c r="AN102" i="13"/>
  <c r="AM102" i="13"/>
  <c r="AL102" i="13"/>
  <c r="BA30" i="13"/>
  <c r="BB30" i="13"/>
  <c r="I53" i="13"/>
  <c r="K63" i="13"/>
  <c r="J68" i="13"/>
  <c r="K100" i="13"/>
  <c r="AT74" i="13"/>
  <c r="AS74" i="13"/>
  <c r="AR74" i="13"/>
  <c r="AQ74" i="13"/>
  <c r="AP74" i="13"/>
  <c r="AO74" i="13"/>
  <c r="AN74" i="13"/>
  <c r="AM74" i="13"/>
  <c r="AL74" i="13"/>
  <c r="AT106" i="13"/>
  <c r="AS106" i="13"/>
  <c r="AR106" i="13"/>
  <c r="AQ106" i="13"/>
  <c r="AP106" i="13"/>
  <c r="AO106" i="13"/>
  <c r="AN106" i="13"/>
  <c r="AM106" i="13"/>
  <c r="AL106" i="13"/>
  <c r="K117" i="13"/>
  <c r="AT138" i="13"/>
  <c r="AS138" i="13"/>
  <c r="AR138" i="13"/>
  <c r="AQ138" i="13"/>
  <c r="AP138" i="13"/>
  <c r="AO138" i="13"/>
  <c r="AN138" i="13"/>
  <c r="AM138" i="13"/>
  <c r="AL138" i="13"/>
  <c r="AA137" i="13"/>
  <c r="I55" i="13"/>
  <c r="AT149" i="13"/>
  <c r="AS149" i="13"/>
  <c r="AR149" i="13"/>
  <c r="AQ149" i="13"/>
  <c r="AP149" i="13"/>
  <c r="AO149" i="13"/>
  <c r="AN149" i="13"/>
  <c r="AM149" i="13"/>
  <c r="AL149" i="13"/>
  <c r="J37" i="13"/>
  <c r="J61" i="13"/>
  <c r="K119" i="13"/>
  <c r="AT99" i="13"/>
  <c r="AS99" i="13"/>
  <c r="AR99" i="13"/>
  <c r="AQ99" i="13"/>
  <c r="AP99" i="13"/>
  <c r="AO99" i="13"/>
  <c r="AN99" i="13"/>
  <c r="AM99" i="13"/>
  <c r="AL99" i="13"/>
  <c r="K75" i="13"/>
  <c r="AT115" i="13"/>
  <c r="AS115" i="13"/>
  <c r="AR115" i="13"/>
  <c r="AQ115" i="13"/>
  <c r="AP115" i="13"/>
  <c r="AO115" i="13"/>
  <c r="AN115" i="13"/>
  <c r="AM115" i="13"/>
  <c r="AL115" i="13"/>
  <c r="P148" i="8"/>
  <c r="G148" i="8"/>
  <c r="K148" i="8"/>
  <c r="P116" i="8"/>
  <c r="G116" i="8"/>
  <c r="K116" i="8"/>
  <c r="P82" i="8"/>
  <c r="G82" i="8"/>
  <c r="K82" i="8"/>
  <c r="AZ8" i="13"/>
  <c r="AX8" i="13"/>
  <c r="P26" i="8"/>
  <c r="S26" i="8"/>
  <c r="U26" i="8"/>
  <c r="G72" i="8"/>
  <c r="J72" i="8"/>
  <c r="G108" i="8"/>
  <c r="K108" i="8"/>
  <c r="S43" i="8"/>
  <c r="S150" i="8"/>
  <c r="U150" i="8"/>
  <c r="S30" i="8"/>
  <c r="U30" i="8"/>
  <c r="S111" i="8"/>
  <c r="U111" i="8"/>
  <c r="S68" i="8"/>
  <c r="U68" i="8"/>
  <c r="S36" i="8"/>
  <c r="S131" i="8"/>
  <c r="U131" i="8"/>
  <c r="AT183" i="13"/>
  <c r="AS183" i="13"/>
  <c r="AR183" i="13"/>
  <c r="AQ183" i="13"/>
  <c r="AP183" i="13"/>
  <c r="AO183" i="13"/>
  <c r="AN183" i="13"/>
  <c r="AM183" i="13"/>
  <c r="AL183" i="13"/>
  <c r="L142" i="18"/>
  <c r="AS58" i="18"/>
  <c r="AR58" i="18"/>
  <c r="AQ58" i="18"/>
  <c r="AP58" i="18"/>
  <c r="AO58" i="18"/>
  <c r="AN58" i="18"/>
  <c r="AM58" i="18"/>
  <c r="AL58" i="18"/>
  <c r="AT58" i="18"/>
  <c r="AT42" i="18"/>
  <c r="AS42" i="18"/>
  <c r="AR42" i="18"/>
  <c r="AQ42" i="18"/>
  <c r="AP42" i="18"/>
  <c r="AO42" i="18"/>
  <c r="AN42" i="18"/>
  <c r="AM42" i="18"/>
  <c r="AL42" i="18"/>
  <c r="AA55" i="18"/>
  <c r="BA28" i="18"/>
  <c r="BB28" i="18"/>
  <c r="AT80" i="18"/>
  <c r="AS80" i="18"/>
  <c r="AR80" i="18"/>
  <c r="AQ80" i="18"/>
  <c r="AP80" i="18"/>
  <c r="AO80" i="18"/>
  <c r="AN80" i="18"/>
  <c r="AM80" i="18"/>
  <c r="AL80" i="18"/>
  <c r="AT118" i="18"/>
  <c r="AS118" i="18"/>
  <c r="AR118" i="18"/>
  <c r="AQ118" i="18"/>
  <c r="AP118" i="18"/>
  <c r="AO118" i="18"/>
  <c r="AN118" i="18"/>
  <c r="AM118" i="18"/>
  <c r="AL118" i="18"/>
  <c r="BA51" i="18"/>
  <c r="BB51" i="18"/>
  <c r="AY40" i="14"/>
  <c r="AX40" i="14"/>
  <c r="AW40" i="14"/>
  <c r="AV40" i="14"/>
  <c r="AU40" i="14"/>
  <c r="AT40" i="14"/>
  <c r="AS40" i="14"/>
  <c r="AR40" i="14"/>
  <c r="AQ40" i="14"/>
  <c r="G112" i="14"/>
  <c r="AE112" i="14"/>
  <c r="AZ112" i="14"/>
  <c r="J70" i="14"/>
  <c r="AH70" i="14"/>
  <c r="AH55" i="14"/>
  <c r="J55" i="14"/>
  <c r="AX98" i="14"/>
  <c r="AW98" i="14"/>
  <c r="AV98" i="14"/>
  <c r="AU98" i="14"/>
  <c r="AT98" i="14"/>
  <c r="AS98" i="14"/>
  <c r="AR98" i="14"/>
  <c r="AQ98" i="14"/>
  <c r="AY98" i="14"/>
  <c r="K139" i="13"/>
  <c r="P22" i="8"/>
  <c r="S22" i="8"/>
  <c r="U22" i="8"/>
  <c r="G22" i="8"/>
  <c r="J22" i="8"/>
  <c r="S49" i="8"/>
  <c r="U49" i="8"/>
  <c r="S53" i="9"/>
  <c r="U53" i="9"/>
  <c r="BK109" i="18"/>
  <c r="BJ109" i="18"/>
  <c r="BI109" i="18"/>
  <c r="BH109" i="18"/>
  <c r="BG109" i="18"/>
  <c r="BF109" i="18"/>
  <c r="BE109" i="18"/>
  <c r="BD109" i="18"/>
  <c r="BC109" i="18"/>
  <c r="BK118" i="18"/>
  <c r="BJ118" i="18"/>
  <c r="BI118" i="18"/>
  <c r="BH118" i="18"/>
  <c r="BG118" i="18"/>
  <c r="BF118" i="18"/>
  <c r="BE118" i="18"/>
  <c r="BD118" i="18"/>
  <c r="BC118" i="18"/>
  <c r="C12" i="9"/>
  <c r="C16" i="9"/>
  <c r="D18" i="9"/>
  <c r="C11" i="9"/>
  <c r="C15" i="9"/>
  <c r="C18" i="9"/>
  <c r="I78" i="9"/>
  <c r="AK170" i="18"/>
  <c r="AI170" i="18"/>
  <c r="AJ170" i="18"/>
  <c r="E23" i="17"/>
  <c r="F35" i="2"/>
  <c r="AS52" i="18"/>
  <c r="AR52" i="18"/>
  <c r="AQ52" i="18"/>
  <c r="AP52" i="18"/>
  <c r="AO52" i="18"/>
  <c r="AN52" i="18"/>
  <c r="AM52" i="18"/>
  <c r="AL52" i="18"/>
  <c r="AT52" i="18"/>
  <c r="AT38" i="18"/>
  <c r="AS38" i="18"/>
  <c r="AR38" i="18"/>
  <c r="AQ38" i="18"/>
  <c r="AP38" i="18"/>
  <c r="AO38" i="18"/>
  <c r="AN38" i="18"/>
  <c r="AM38" i="18"/>
  <c r="AL38" i="18"/>
  <c r="AT44" i="18"/>
  <c r="AS44" i="18"/>
  <c r="AR44" i="18"/>
  <c r="AQ44" i="18"/>
  <c r="AP44" i="18"/>
  <c r="AO44" i="18"/>
  <c r="AN44" i="18"/>
  <c r="AM44" i="18"/>
  <c r="AL44" i="18"/>
  <c r="AT66" i="18"/>
  <c r="AS66" i="18"/>
  <c r="AR66" i="18"/>
  <c r="AQ66" i="18"/>
  <c r="AP66" i="18"/>
  <c r="AO66" i="18"/>
  <c r="AN66" i="18"/>
  <c r="AM66" i="18"/>
  <c r="AL66" i="18"/>
  <c r="AT53" i="18"/>
  <c r="AS53" i="18"/>
  <c r="AR53" i="18"/>
  <c r="AQ53" i="18"/>
  <c r="AP53" i="18"/>
  <c r="AO53" i="18"/>
  <c r="AN53" i="18"/>
  <c r="AM53" i="18"/>
  <c r="AL53" i="18"/>
  <c r="AS68" i="18"/>
  <c r="AR68" i="18"/>
  <c r="AQ68" i="18"/>
  <c r="AP68" i="18"/>
  <c r="AO68" i="18"/>
  <c r="AN68" i="18"/>
  <c r="AM68" i="18"/>
  <c r="AL68" i="18"/>
  <c r="AT68" i="18"/>
  <c r="AT59" i="18"/>
  <c r="AS59" i="18"/>
  <c r="AR59" i="18"/>
  <c r="AQ59" i="18"/>
  <c r="AP59" i="18"/>
  <c r="AO59" i="18"/>
  <c r="AN59" i="18"/>
  <c r="AM59" i="18"/>
  <c r="AL59" i="18"/>
  <c r="AT87" i="18"/>
  <c r="AS87" i="18"/>
  <c r="AR87" i="18"/>
  <c r="AQ87" i="18"/>
  <c r="AP87" i="18"/>
  <c r="AO87" i="18"/>
  <c r="AN87" i="18"/>
  <c r="AM87" i="18"/>
  <c r="AL87" i="18"/>
  <c r="K96" i="18"/>
  <c r="AT122" i="18"/>
  <c r="AS122" i="18"/>
  <c r="AR122" i="18"/>
  <c r="AQ122" i="18"/>
  <c r="AP122" i="18"/>
  <c r="AO122" i="18"/>
  <c r="AN122" i="18"/>
  <c r="AM122" i="18"/>
  <c r="AL122" i="18"/>
  <c r="J82" i="18"/>
  <c r="K105" i="18"/>
  <c r="K43" i="18"/>
  <c r="I89" i="18"/>
  <c r="BA55" i="18"/>
  <c r="AZ55" i="18"/>
  <c r="AX55" i="18"/>
  <c r="BB55" i="18"/>
  <c r="BA87" i="18"/>
  <c r="AZ87" i="18"/>
  <c r="AX87" i="18"/>
  <c r="BB87" i="18"/>
  <c r="AZ78" i="18"/>
  <c r="AX78" i="18"/>
  <c r="AZ45" i="18"/>
  <c r="AX45" i="18"/>
  <c r="BA93" i="18"/>
  <c r="AZ93" i="18"/>
  <c r="AX93" i="18"/>
  <c r="BB93" i="18"/>
  <c r="P30" i="6"/>
  <c r="S30" i="6"/>
  <c r="U30" i="6"/>
  <c r="G30" i="6"/>
  <c r="I30" i="6"/>
  <c r="S37" i="6"/>
  <c r="U37" i="6"/>
  <c r="AY34" i="14"/>
  <c r="AX34" i="14"/>
  <c r="AW34" i="14"/>
  <c r="AV34" i="14"/>
  <c r="AU34" i="14"/>
  <c r="AT34" i="14"/>
  <c r="AS34" i="14"/>
  <c r="AR34" i="14"/>
  <c r="AQ34" i="14"/>
  <c r="K108" i="14"/>
  <c r="K140" i="14"/>
  <c r="G104" i="14"/>
  <c r="AE104" i="14"/>
  <c r="AZ104" i="14"/>
  <c r="G136" i="14"/>
  <c r="AE136" i="14"/>
  <c r="AZ136" i="14"/>
  <c r="J28" i="4"/>
  <c r="N28" i="4"/>
  <c r="J44" i="14"/>
  <c r="AH44" i="14"/>
  <c r="J29" i="4"/>
  <c r="N29" i="4"/>
  <c r="J39" i="14"/>
  <c r="AH39" i="14"/>
  <c r="AF127" i="14"/>
  <c r="J32" i="14"/>
  <c r="AY39" i="14"/>
  <c r="AX39" i="14"/>
  <c r="AW39" i="14"/>
  <c r="AV39" i="14"/>
  <c r="AU39" i="14"/>
  <c r="AT39" i="14"/>
  <c r="AS39" i="14"/>
  <c r="AR39" i="14"/>
  <c r="AQ39" i="14"/>
  <c r="I25" i="14"/>
  <c r="AH25" i="14"/>
  <c r="J66" i="14"/>
  <c r="AH66" i="14"/>
  <c r="AY97" i="14"/>
  <c r="AX97" i="14"/>
  <c r="AW97" i="14"/>
  <c r="AV97" i="14"/>
  <c r="AU97" i="14"/>
  <c r="AT97" i="14"/>
  <c r="AS97" i="14"/>
  <c r="AR97" i="14"/>
  <c r="AQ97" i="14"/>
  <c r="J60" i="14"/>
  <c r="AH60" i="14"/>
  <c r="AX52" i="14"/>
  <c r="AW52" i="14"/>
  <c r="AV52" i="14"/>
  <c r="AU52" i="14"/>
  <c r="AT52" i="14"/>
  <c r="AS52" i="14"/>
  <c r="AR52" i="14"/>
  <c r="AQ52" i="14"/>
  <c r="AY52" i="14"/>
  <c r="J58" i="14"/>
  <c r="AH72" i="14"/>
  <c r="J72" i="14"/>
  <c r="K85" i="14"/>
  <c r="AH85" i="14"/>
  <c r="AH80" i="14"/>
  <c r="K80" i="14"/>
  <c r="K93" i="14"/>
  <c r="AY78" i="14"/>
  <c r="AX78" i="14"/>
  <c r="AW78" i="14"/>
  <c r="AV78" i="14"/>
  <c r="AU78" i="14"/>
  <c r="AT78" i="14"/>
  <c r="AS78" i="14"/>
  <c r="AR78" i="14"/>
  <c r="AQ78" i="14"/>
  <c r="AY83" i="14"/>
  <c r="AX83" i="14"/>
  <c r="AW83" i="14"/>
  <c r="AV83" i="14"/>
  <c r="AU83" i="14"/>
  <c r="AT83" i="14"/>
  <c r="AS83" i="14"/>
  <c r="AR83" i="14"/>
  <c r="AQ83" i="14"/>
  <c r="BF38" i="14"/>
  <c r="BG38" i="14"/>
  <c r="AT62" i="13"/>
  <c r="AS62" i="13"/>
  <c r="AR62" i="13"/>
  <c r="AQ62" i="13"/>
  <c r="AP62" i="13"/>
  <c r="AO62" i="13"/>
  <c r="AN62" i="13"/>
  <c r="AM62" i="13"/>
  <c r="AL62" i="13"/>
  <c r="AT110" i="13"/>
  <c r="AS110" i="13"/>
  <c r="AR110" i="13"/>
  <c r="AQ110" i="13"/>
  <c r="AP110" i="13"/>
  <c r="AO110" i="13"/>
  <c r="AN110" i="13"/>
  <c r="AM110" i="13"/>
  <c r="AL110" i="13"/>
  <c r="BA34" i="13"/>
  <c r="BB34" i="13"/>
  <c r="K33" i="13"/>
  <c r="AT77" i="13"/>
  <c r="AS77" i="13"/>
  <c r="AR77" i="13"/>
  <c r="AQ77" i="13"/>
  <c r="AP77" i="13"/>
  <c r="AO77" i="13"/>
  <c r="AN77" i="13"/>
  <c r="AM77" i="13"/>
  <c r="AL77" i="13"/>
  <c r="AT109" i="13"/>
  <c r="AS109" i="13"/>
  <c r="AR109" i="13"/>
  <c r="AQ109" i="13"/>
  <c r="AP109" i="13"/>
  <c r="AO109" i="13"/>
  <c r="AN109" i="13"/>
  <c r="AM109" i="13"/>
  <c r="AL109" i="13"/>
  <c r="AT141" i="13"/>
  <c r="AS141" i="13"/>
  <c r="AR141" i="13"/>
  <c r="AQ141" i="13"/>
  <c r="AP141" i="13"/>
  <c r="AO141" i="13"/>
  <c r="AN141" i="13"/>
  <c r="AM141" i="13"/>
  <c r="AL141" i="13"/>
  <c r="AI141" i="13"/>
  <c r="BA55" i="13"/>
  <c r="BB55" i="13"/>
  <c r="K113" i="13"/>
  <c r="K149" i="13"/>
  <c r="AT84" i="13"/>
  <c r="AS84" i="13"/>
  <c r="AR84" i="13"/>
  <c r="AQ84" i="13"/>
  <c r="AP84" i="13"/>
  <c r="AO84" i="13"/>
  <c r="AN84" i="13"/>
  <c r="AM84" i="13"/>
  <c r="AL84" i="13"/>
  <c r="AR116" i="13"/>
  <c r="AQ116" i="13"/>
  <c r="AP116" i="13"/>
  <c r="AO116" i="13"/>
  <c r="AN116" i="13"/>
  <c r="AM116" i="13"/>
  <c r="AL116" i="13"/>
  <c r="AT116" i="13"/>
  <c r="AS116" i="13"/>
  <c r="AT156" i="13"/>
  <c r="AS156" i="13"/>
  <c r="AR156" i="13"/>
  <c r="AQ156" i="13"/>
  <c r="AP156" i="13"/>
  <c r="AO156" i="13"/>
  <c r="AN156" i="13"/>
  <c r="AM156" i="13"/>
  <c r="AL156" i="13"/>
  <c r="K160" i="13"/>
  <c r="J79" i="13"/>
  <c r="K143" i="13"/>
  <c r="J47" i="13"/>
  <c r="K99" i="13"/>
  <c r="K115" i="13"/>
  <c r="AT31" i="13"/>
  <c r="AS31" i="13"/>
  <c r="AR31" i="13"/>
  <c r="AQ31" i="13"/>
  <c r="AP31" i="13"/>
  <c r="AO31" i="13"/>
  <c r="AN31" i="13"/>
  <c r="AM31" i="13"/>
  <c r="AL31" i="13"/>
  <c r="G144" i="8"/>
  <c r="K144" i="8"/>
  <c r="P144" i="8"/>
  <c r="S144" i="8"/>
  <c r="U144" i="8"/>
  <c r="G112" i="8"/>
  <c r="K112" i="8"/>
  <c r="P112" i="8"/>
  <c r="S112" i="8"/>
  <c r="U112" i="8"/>
  <c r="G78" i="8"/>
  <c r="K78" i="8"/>
  <c r="P78" i="8"/>
  <c r="S78" i="8"/>
  <c r="U78" i="8"/>
  <c r="G31" i="8"/>
  <c r="K31" i="8"/>
  <c r="P31" i="8"/>
  <c r="S31" i="8"/>
  <c r="U31" i="8"/>
  <c r="S154" i="8"/>
  <c r="U154" i="8"/>
  <c r="S42" i="8"/>
  <c r="U42" i="8"/>
  <c r="S119" i="8"/>
  <c r="U119" i="8"/>
  <c r="S89" i="8"/>
  <c r="U89" i="8"/>
  <c r="S139" i="8"/>
  <c r="U139" i="8"/>
  <c r="S54" i="8"/>
  <c r="BK112" i="18"/>
  <c r="BJ112" i="18"/>
  <c r="BI112" i="18"/>
  <c r="BH112" i="18"/>
  <c r="BG112" i="18"/>
  <c r="BF112" i="18"/>
  <c r="BE112" i="18"/>
  <c r="BD112" i="18"/>
  <c r="BC112" i="18"/>
  <c r="AT127" i="18"/>
  <c r="AS127" i="18"/>
  <c r="AR127" i="18"/>
  <c r="AQ127" i="18"/>
  <c r="AP127" i="18"/>
  <c r="AO127" i="18"/>
  <c r="AN127" i="18"/>
  <c r="AM127" i="18"/>
  <c r="AL127" i="18"/>
  <c r="L125" i="18"/>
  <c r="AT142" i="18"/>
  <c r="AS142" i="18"/>
  <c r="AR142" i="18"/>
  <c r="AQ142" i="18"/>
  <c r="AP142" i="18"/>
  <c r="AO142" i="18"/>
  <c r="AN142" i="18"/>
  <c r="AM142" i="18"/>
  <c r="AL142" i="18"/>
  <c r="BB6" i="18"/>
  <c r="BA6" i="18"/>
  <c r="K28" i="18"/>
  <c r="AT34" i="18"/>
  <c r="AS34" i="18"/>
  <c r="AR34" i="18"/>
  <c r="AQ34" i="18"/>
  <c r="AP34" i="18"/>
  <c r="AO34" i="18"/>
  <c r="AN34" i="18"/>
  <c r="AM34" i="18"/>
  <c r="AL34" i="18"/>
  <c r="AT101" i="18"/>
  <c r="AS101" i="18"/>
  <c r="AR101" i="18"/>
  <c r="AQ101" i="18"/>
  <c r="AP101" i="18"/>
  <c r="AO101" i="18"/>
  <c r="AN101" i="18"/>
  <c r="AM101" i="18"/>
  <c r="AL101" i="18"/>
  <c r="AT113" i="18"/>
  <c r="AS113" i="18"/>
  <c r="AR113" i="18"/>
  <c r="AQ113" i="18"/>
  <c r="AP113" i="18"/>
  <c r="AO113" i="18"/>
  <c r="AN113" i="18"/>
  <c r="AM113" i="18"/>
  <c r="AL113" i="18"/>
  <c r="J79" i="18"/>
  <c r="BA91" i="18"/>
  <c r="BB91" i="18"/>
  <c r="AT81" i="18"/>
  <c r="AS81" i="18"/>
  <c r="AR81" i="18"/>
  <c r="AQ81" i="18"/>
  <c r="AP81" i="18"/>
  <c r="AO81" i="18"/>
  <c r="AN81" i="18"/>
  <c r="AM81" i="18"/>
  <c r="AL81" i="18"/>
  <c r="G22" i="6"/>
  <c r="I22" i="6"/>
  <c r="P22" i="6"/>
  <c r="D16" i="6"/>
  <c r="D19" i="6"/>
  <c r="D15" i="6"/>
  <c r="C19" i="6"/>
  <c r="AY24" i="14"/>
  <c r="AX24" i="14"/>
  <c r="AW24" i="14"/>
  <c r="AV24" i="14"/>
  <c r="AU24" i="14"/>
  <c r="AT24" i="14"/>
  <c r="AS24" i="14"/>
  <c r="AR24" i="14"/>
  <c r="AQ24" i="14"/>
  <c r="AY29" i="14"/>
  <c r="AX29" i="14"/>
  <c r="AW29" i="14"/>
  <c r="AV29" i="14"/>
  <c r="AU29" i="14"/>
  <c r="AT29" i="14"/>
  <c r="AS29" i="14"/>
  <c r="AR29" i="14"/>
  <c r="AQ29" i="14"/>
  <c r="AY53" i="14"/>
  <c r="AX53" i="14"/>
  <c r="AW53" i="14"/>
  <c r="AV53" i="14"/>
  <c r="AU53" i="14"/>
  <c r="AT53" i="14"/>
  <c r="AS53" i="14"/>
  <c r="AR53" i="14"/>
  <c r="AQ53" i="14"/>
  <c r="BF44" i="14"/>
  <c r="BG44" i="14"/>
  <c r="BE44" i="14"/>
  <c r="BC44" i="14"/>
  <c r="AY91" i="14"/>
  <c r="AX91" i="14"/>
  <c r="AW91" i="14"/>
  <c r="AV91" i="14"/>
  <c r="AU91" i="14"/>
  <c r="AT91" i="14"/>
  <c r="AS91" i="14"/>
  <c r="AR91" i="14"/>
  <c r="AQ91" i="14"/>
  <c r="AY82" i="14"/>
  <c r="AX82" i="14"/>
  <c r="AW82" i="14"/>
  <c r="AV82" i="14"/>
  <c r="AU82" i="14"/>
  <c r="AT82" i="14"/>
  <c r="AS82" i="14"/>
  <c r="AR82" i="14"/>
  <c r="AQ82" i="14"/>
  <c r="AT46" i="13"/>
  <c r="AS46" i="13"/>
  <c r="AR46" i="13"/>
  <c r="AQ46" i="13"/>
  <c r="AP46" i="13"/>
  <c r="AO46" i="13"/>
  <c r="AN46" i="13"/>
  <c r="AM46" i="13"/>
  <c r="AL46" i="13"/>
  <c r="AT133" i="13"/>
  <c r="AS133" i="13"/>
  <c r="AR133" i="13"/>
  <c r="AQ133" i="13"/>
  <c r="AP133" i="13"/>
  <c r="AO133" i="13"/>
  <c r="AN133" i="13"/>
  <c r="AM133" i="13"/>
  <c r="AL133" i="13"/>
  <c r="AT92" i="13"/>
  <c r="AS92" i="13"/>
  <c r="AR92" i="13"/>
  <c r="AQ92" i="13"/>
  <c r="AP92" i="13"/>
  <c r="AO92" i="13"/>
  <c r="AN92" i="13"/>
  <c r="AM92" i="13"/>
  <c r="AL92" i="13"/>
  <c r="AT124" i="13"/>
  <c r="AS124" i="13"/>
  <c r="AR124" i="13"/>
  <c r="AQ124" i="13"/>
  <c r="AP124" i="13"/>
  <c r="AO124" i="13"/>
  <c r="AN124" i="13"/>
  <c r="AM124" i="13"/>
  <c r="AL124" i="13"/>
  <c r="AT131" i="13"/>
  <c r="AS131" i="13"/>
  <c r="AR131" i="13"/>
  <c r="AQ131" i="13"/>
  <c r="AP131" i="13"/>
  <c r="AO131" i="13"/>
  <c r="AN131" i="13"/>
  <c r="AM131" i="13"/>
  <c r="AL131" i="13"/>
  <c r="P66" i="8"/>
  <c r="G66" i="8"/>
  <c r="I66" i="8"/>
  <c r="S85" i="9"/>
  <c r="U85" i="9"/>
  <c r="S88" i="9"/>
  <c r="U88" i="9"/>
  <c r="BJ102" i="18"/>
  <c r="BK102" i="18"/>
  <c r="BI102" i="18"/>
  <c r="BH102" i="18"/>
  <c r="BG102" i="18"/>
  <c r="BF102" i="18"/>
  <c r="BE102" i="18"/>
  <c r="BD102" i="18"/>
  <c r="BC102" i="18"/>
  <c r="L150" i="18"/>
  <c r="BA3" i="18"/>
  <c r="BB3" i="18"/>
  <c r="BK122" i="18"/>
  <c r="BJ122" i="18"/>
  <c r="BI122" i="18"/>
  <c r="BH122" i="18"/>
  <c r="BG122" i="18"/>
  <c r="BF122" i="18"/>
  <c r="BE122" i="18"/>
  <c r="BD122" i="18"/>
  <c r="BC122" i="18"/>
  <c r="BK120" i="18"/>
  <c r="BJ120" i="18"/>
  <c r="BI120" i="18"/>
  <c r="BH120" i="18"/>
  <c r="BG120" i="18"/>
  <c r="BF120" i="18"/>
  <c r="BE120" i="18"/>
  <c r="BD120" i="18"/>
  <c r="BC120" i="18"/>
  <c r="AT138" i="18"/>
  <c r="AS138" i="18"/>
  <c r="AR138" i="18"/>
  <c r="AQ138" i="18"/>
  <c r="AP138" i="18"/>
  <c r="AO138" i="18"/>
  <c r="AN138" i="18"/>
  <c r="AM138" i="18"/>
  <c r="AL138" i="18"/>
  <c r="L132" i="18"/>
  <c r="AS140" i="18"/>
  <c r="AR140" i="18"/>
  <c r="AQ140" i="18"/>
  <c r="AP140" i="18"/>
  <c r="AO140" i="18"/>
  <c r="AN140" i="18"/>
  <c r="AM140" i="18"/>
  <c r="AL140" i="18"/>
  <c r="AT140" i="18"/>
  <c r="AS151" i="18"/>
  <c r="AR151" i="18"/>
  <c r="AQ151" i="18"/>
  <c r="AP151" i="18"/>
  <c r="AO151" i="18"/>
  <c r="AN151" i="18"/>
  <c r="AM151" i="18"/>
  <c r="AL151" i="18"/>
  <c r="AT151" i="18"/>
  <c r="AE182" i="13"/>
  <c r="K182" i="13"/>
  <c r="S61" i="9"/>
  <c r="U61" i="9"/>
  <c r="S76" i="9"/>
  <c r="U76" i="9"/>
  <c r="S28" i="9"/>
  <c r="U28" i="9"/>
  <c r="E14" i="9"/>
  <c r="S68" i="9"/>
  <c r="U68" i="9"/>
  <c r="S155" i="9"/>
  <c r="U155" i="9"/>
  <c r="S83" i="9"/>
  <c r="U83" i="9"/>
  <c r="S119" i="9"/>
  <c r="U119" i="9"/>
  <c r="BK103" i="18"/>
  <c r="BJ103" i="18"/>
  <c r="BI103" i="18"/>
  <c r="BH103" i="18"/>
  <c r="BG103" i="18"/>
  <c r="BF103" i="18"/>
  <c r="BE103" i="18"/>
  <c r="BD103" i="18"/>
  <c r="BC103" i="18"/>
  <c r="S49" i="9"/>
  <c r="U49" i="9"/>
  <c r="S57" i="9"/>
  <c r="U57" i="9"/>
  <c r="BJ114" i="18"/>
  <c r="BI114" i="18"/>
  <c r="BH114" i="18"/>
  <c r="BG114" i="18"/>
  <c r="BF114" i="18"/>
  <c r="BE114" i="18"/>
  <c r="BD114" i="18"/>
  <c r="BC114" i="18"/>
  <c r="BK114" i="18"/>
  <c r="BK110" i="18"/>
  <c r="BJ110" i="18"/>
  <c r="BI110" i="18"/>
  <c r="BH110" i="18"/>
  <c r="BG110" i="18"/>
  <c r="BF110" i="18"/>
  <c r="BE110" i="18"/>
  <c r="BD110" i="18"/>
  <c r="BC110" i="18"/>
  <c r="S34" i="9"/>
  <c r="U34" i="9"/>
  <c r="S78" i="9"/>
  <c r="U78" i="9"/>
  <c r="L127" i="18"/>
  <c r="L131" i="18"/>
  <c r="L135" i="18"/>
  <c r="AT128" i="18"/>
  <c r="AS128" i="18"/>
  <c r="AR128" i="18"/>
  <c r="AQ128" i="18"/>
  <c r="AP128" i="18"/>
  <c r="AO128" i="18"/>
  <c r="AN128" i="18"/>
  <c r="AM128" i="18"/>
  <c r="AL128" i="18"/>
  <c r="L140" i="18"/>
  <c r="AA165" i="18"/>
  <c r="AS158" i="18"/>
  <c r="AR158" i="18"/>
  <c r="AQ158" i="18"/>
  <c r="AP158" i="18"/>
  <c r="AO158" i="18"/>
  <c r="AN158" i="18"/>
  <c r="AM158" i="18"/>
  <c r="AL158" i="18"/>
  <c r="AT158" i="18"/>
  <c r="L154" i="18"/>
  <c r="L147" i="18"/>
  <c r="L167" i="18"/>
  <c r="L145" i="18"/>
  <c r="AT22" i="18"/>
  <c r="AS22" i="18"/>
  <c r="AR22" i="18"/>
  <c r="AQ22" i="18"/>
  <c r="AP22" i="18"/>
  <c r="AO22" i="18"/>
  <c r="AN22" i="18"/>
  <c r="AM22" i="18"/>
  <c r="AL22" i="18"/>
  <c r="AT57" i="18"/>
  <c r="AS57" i="18"/>
  <c r="AR57" i="18"/>
  <c r="AQ57" i="18"/>
  <c r="AP57" i="18"/>
  <c r="AO57" i="18"/>
  <c r="AN57" i="18"/>
  <c r="AM57" i="18"/>
  <c r="AL57" i="18"/>
  <c r="AR30" i="18"/>
  <c r="AS30" i="18"/>
  <c r="AQ30" i="18"/>
  <c r="AP30" i="18"/>
  <c r="AO30" i="18"/>
  <c r="AN30" i="18"/>
  <c r="AM30" i="18"/>
  <c r="AL30" i="18"/>
  <c r="AT30" i="18"/>
  <c r="I52" i="18"/>
  <c r="J38" i="18"/>
  <c r="K44" i="18"/>
  <c r="I53" i="18"/>
  <c r="J68" i="18"/>
  <c r="AE55" i="18"/>
  <c r="I55" i="18"/>
  <c r="AT93" i="18"/>
  <c r="AS93" i="18"/>
  <c r="AR93" i="18"/>
  <c r="AQ93" i="18"/>
  <c r="AP93" i="18"/>
  <c r="AO93" i="18"/>
  <c r="AN93" i="18"/>
  <c r="AM93" i="18"/>
  <c r="AL93" i="18"/>
  <c r="AT35" i="18"/>
  <c r="AS35" i="18"/>
  <c r="AR35" i="18"/>
  <c r="AQ35" i="18"/>
  <c r="AP35" i="18"/>
  <c r="AO35" i="18"/>
  <c r="AN35" i="18"/>
  <c r="AM35" i="18"/>
  <c r="AL35" i="18"/>
  <c r="K59" i="18"/>
  <c r="BA32" i="18"/>
  <c r="BB32" i="18"/>
  <c r="J87" i="18"/>
  <c r="AT79" i="18"/>
  <c r="AS79" i="18"/>
  <c r="AR79" i="18"/>
  <c r="AQ79" i="18"/>
  <c r="AP79" i="18"/>
  <c r="AO79" i="18"/>
  <c r="AN79" i="18"/>
  <c r="AM79" i="18"/>
  <c r="AL79" i="18"/>
  <c r="K122" i="18"/>
  <c r="K99" i="18"/>
  <c r="AT94" i="18"/>
  <c r="AS94" i="18"/>
  <c r="AR94" i="18"/>
  <c r="AQ94" i="18"/>
  <c r="AP94" i="18"/>
  <c r="AO94" i="18"/>
  <c r="AN94" i="18"/>
  <c r="AM94" i="18"/>
  <c r="AL94" i="18"/>
  <c r="AT103" i="18"/>
  <c r="AS103" i="18"/>
  <c r="AR103" i="18"/>
  <c r="AQ103" i="18"/>
  <c r="AP103" i="18"/>
  <c r="AO103" i="18"/>
  <c r="AN103" i="18"/>
  <c r="AM103" i="18"/>
  <c r="AL103" i="18"/>
  <c r="J83" i="18"/>
  <c r="AT106" i="18"/>
  <c r="AS106" i="18"/>
  <c r="AR106" i="18"/>
  <c r="AQ106" i="18"/>
  <c r="AP106" i="18"/>
  <c r="AO106" i="18"/>
  <c r="AN106" i="18"/>
  <c r="AM106" i="18"/>
  <c r="AL106" i="18"/>
  <c r="S33" i="6"/>
  <c r="U33" i="6"/>
  <c r="AE114" i="14"/>
  <c r="AZ114" i="14"/>
  <c r="I22" i="14"/>
  <c r="BP3" i="14"/>
  <c r="BO3" i="14"/>
  <c r="BN3" i="14"/>
  <c r="BM3" i="14"/>
  <c r="BL3" i="14"/>
  <c r="BK3" i="14"/>
  <c r="BJ3" i="14"/>
  <c r="BI3" i="14"/>
  <c r="BH3" i="14"/>
  <c r="K106" i="14"/>
  <c r="AH106" i="14"/>
  <c r="G138" i="14"/>
  <c r="S28" i="4"/>
  <c r="U28" i="4"/>
  <c r="AX44" i="14"/>
  <c r="AW44" i="14"/>
  <c r="AV44" i="14"/>
  <c r="AU44" i="14"/>
  <c r="AT44" i="14"/>
  <c r="AS44" i="14"/>
  <c r="AR44" i="14"/>
  <c r="AQ44" i="14"/>
  <c r="AY44" i="14"/>
  <c r="S37" i="4"/>
  <c r="U37" i="4"/>
  <c r="J65" i="14"/>
  <c r="AY41" i="14"/>
  <c r="AX41" i="14"/>
  <c r="AW41" i="14"/>
  <c r="AV41" i="14"/>
  <c r="AU41" i="14"/>
  <c r="AT41" i="14"/>
  <c r="AS41" i="14"/>
  <c r="AR41" i="14"/>
  <c r="AQ41" i="14"/>
  <c r="AY70" i="14"/>
  <c r="AX70" i="14"/>
  <c r="AW70" i="14"/>
  <c r="AV70" i="14"/>
  <c r="AU70" i="14"/>
  <c r="AT70" i="14"/>
  <c r="AS70" i="14"/>
  <c r="AR70" i="14"/>
  <c r="AQ70" i="14"/>
  <c r="S40" i="4"/>
  <c r="U40" i="4"/>
  <c r="AY61" i="14"/>
  <c r="AX61" i="14"/>
  <c r="AW61" i="14"/>
  <c r="AV61" i="14"/>
  <c r="AU61" i="14"/>
  <c r="AT61" i="14"/>
  <c r="AS61" i="14"/>
  <c r="AR61" i="14"/>
  <c r="AQ61" i="14"/>
  <c r="AY60" i="14"/>
  <c r="AX60" i="14"/>
  <c r="AW60" i="14"/>
  <c r="AV60" i="14"/>
  <c r="AU60" i="14"/>
  <c r="AT60" i="14"/>
  <c r="AS60" i="14"/>
  <c r="AR60" i="14"/>
  <c r="AQ60" i="14"/>
  <c r="AY28" i="14"/>
  <c r="AX28" i="14"/>
  <c r="AW28" i="14"/>
  <c r="AV28" i="14"/>
  <c r="AU28" i="14"/>
  <c r="AT28" i="14"/>
  <c r="AS28" i="14"/>
  <c r="AR28" i="14"/>
  <c r="AQ28" i="14"/>
  <c r="J76" i="14"/>
  <c r="AY80" i="14"/>
  <c r="AX80" i="14"/>
  <c r="AW80" i="14"/>
  <c r="AV80" i="14"/>
  <c r="AU80" i="14"/>
  <c r="AT80" i="14"/>
  <c r="AS80" i="14"/>
  <c r="AR80" i="14"/>
  <c r="AQ80" i="14"/>
  <c r="K91" i="14"/>
  <c r="AH91" i="14"/>
  <c r="BF40" i="14"/>
  <c r="BE40" i="14"/>
  <c r="BC40" i="14"/>
  <c r="BG40" i="14"/>
  <c r="K92" i="14"/>
  <c r="AH92" i="14"/>
  <c r="J78" i="14"/>
  <c r="K94" i="14"/>
  <c r="AH94" i="14"/>
  <c r="BF52" i="14"/>
  <c r="BG52" i="14"/>
  <c r="BE52" i="14"/>
  <c r="BC52" i="14"/>
  <c r="AT22" i="13"/>
  <c r="AS22" i="13"/>
  <c r="AR22" i="13"/>
  <c r="AQ22" i="13"/>
  <c r="AP22" i="13"/>
  <c r="AO22" i="13"/>
  <c r="AN22" i="13"/>
  <c r="AM22" i="13"/>
  <c r="AL22" i="13"/>
  <c r="BB52" i="13"/>
  <c r="AZ52" i="13"/>
  <c r="AX52" i="13"/>
  <c r="AT23" i="13"/>
  <c r="AS23" i="13"/>
  <c r="AR23" i="13"/>
  <c r="AQ23" i="13"/>
  <c r="AP23" i="13"/>
  <c r="AO23" i="13"/>
  <c r="AN23" i="13"/>
  <c r="AM23" i="13"/>
  <c r="AL23" i="13"/>
  <c r="K108" i="13"/>
  <c r="K140" i="13"/>
  <c r="BA11" i="13"/>
  <c r="AZ11" i="13"/>
  <c r="AX11" i="13"/>
  <c r="BB11" i="13"/>
  <c r="J77" i="13"/>
  <c r="AT98" i="13"/>
  <c r="AS98" i="13"/>
  <c r="AR98" i="13"/>
  <c r="AQ98" i="13"/>
  <c r="AP98" i="13"/>
  <c r="AO98" i="13"/>
  <c r="AN98" i="13"/>
  <c r="AM98" i="13"/>
  <c r="AL98" i="13"/>
  <c r="AJ98" i="13"/>
  <c r="K109" i="13"/>
  <c r="K141" i="13"/>
  <c r="AT52" i="13"/>
  <c r="AS52" i="13"/>
  <c r="AR52" i="13"/>
  <c r="AQ52" i="13"/>
  <c r="AP52" i="13"/>
  <c r="AO52" i="13"/>
  <c r="AN52" i="13"/>
  <c r="AM52" i="13"/>
  <c r="AL52" i="13"/>
  <c r="J25" i="13"/>
  <c r="K153" i="13"/>
  <c r="AT154" i="13"/>
  <c r="AS154" i="13"/>
  <c r="AR154" i="13"/>
  <c r="AQ154" i="13"/>
  <c r="AP154" i="13"/>
  <c r="AO154" i="13"/>
  <c r="AN154" i="13"/>
  <c r="AM154" i="13"/>
  <c r="AL154" i="13"/>
  <c r="AI154" i="13"/>
  <c r="AH154" i="13"/>
  <c r="K103" i="13"/>
  <c r="AT139" i="13"/>
  <c r="AS139" i="13"/>
  <c r="AR139" i="13"/>
  <c r="AQ139" i="13"/>
  <c r="AP139" i="13"/>
  <c r="AO139" i="13"/>
  <c r="AN139" i="13"/>
  <c r="AM139" i="13"/>
  <c r="AL139" i="13"/>
  <c r="AT169" i="13"/>
  <c r="AS169" i="13"/>
  <c r="AR169" i="13"/>
  <c r="AQ169" i="13"/>
  <c r="AP169" i="13"/>
  <c r="AO169" i="13"/>
  <c r="AN169" i="13"/>
  <c r="AM169" i="13"/>
  <c r="AL169" i="13"/>
  <c r="K31" i="13"/>
  <c r="P140" i="8"/>
  <c r="S140" i="8"/>
  <c r="U140" i="8"/>
  <c r="G140" i="8"/>
  <c r="K140" i="8"/>
  <c r="AZ17" i="13"/>
  <c r="AX17" i="13"/>
  <c r="AT123" i="13"/>
  <c r="AS123" i="13"/>
  <c r="AR123" i="13"/>
  <c r="AQ123" i="13"/>
  <c r="AP123" i="13"/>
  <c r="AO123" i="13"/>
  <c r="AN123" i="13"/>
  <c r="AM123" i="13"/>
  <c r="AL123" i="13"/>
  <c r="S59" i="8"/>
  <c r="U59" i="8"/>
  <c r="S56" i="8"/>
  <c r="U56" i="8"/>
  <c r="S106" i="8"/>
  <c r="U106" i="8"/>
  <c r="S147" i="8"/>
  <c r="U147" i="8"/>
  <c r="AK177" i="13"/>
  <c r="AI177" i="13"/>
  <c r="AJ177" i="13"/>
  <c r="AK173" i="13"/>
  <c r="AJ179" i="13"/>
  <c r="AK179" i="13"/>
  <c r="AI179" i="13"/>
  <c r="AI175" i="13"/>
  <c r="AH175" i="13"/>
  <c r="AA175" i="13"/>
  <c r="AE175" i="13"/>
  <c r="AJ175" i="13"/>
  <c r="AK175" i="13"/>
  <c r="AK178" i="13"/>
  <c r="AI180" i="13"/>
  <c r="AH180" i="13"/>
  <c r="AJ180" i="13"/>
  <c r="AK180" i="13"/>
  <c r="AI184" i="13"/>
  <c r="AJ184" i="13"/>
  <c r="AK184" i="13"/>
  <c r="AI106" i="18"/>
  <c r="AK106" i="18"/>
  <c r="AJ106" i="18"/>
  <c r="AO52" i="14"/>
  <c r="AP52" i="14"/>
  <c r="AN52" i="14"/>
  <c r="AM52" i="14"/>
  <c r="AF52" i="14"/>
  <c r="BG5" i="14"/>
  <c r="BF5" i="14"/>
  <c r="BE5" i="14"/>
  <c r="BC5" i="14"/>
  <c r="AO64" i="14"/>
  <c r="AP64" i="14"/>
  <c r="AN64" i="14"/>
  <c r="AJ57" i="18"/>
  <c r="AI57" i="18"/>
  <c r="AH57" i="18"/>
  <c r="AK57" i="18"/>
  <c r="AI128" i="18"/>
  <c r="AJ128" i="18"/>
  <c r="AK128" i="18"/>
  <c r="AN91" i="14"/>
  <c r="AM91" i="14"/>
  <c r="AF91" i="14"/>
  <c r="AO91" i="14"/>
  <c r="AP91" i="14"/>
  <c r="AJ101" i="18"/>
  <c r="AI101" i="18"/>
  <c r="AK101" i="18"/>
  <c r="BA112" i="18"/>
  <c r="AZ112" i="18"/>
  <c r="AX112" i="18"/>
  <c r="BB112" i="18"/>
  <c r="AI59" i="18"/>
  <c r="AH59" i="18"/>
  <c r="AJ59" i="18"/>
  <c r="AK59" i="18"/>
  <c r="AI52" i="18"/>
  <c r="AJ52" i="18"/>
  <c r="AK52" i="18"/>
  <c r="AI80" i="18"/>
  <c r="AH80" i="18"/>
  <c r="AJ80" i="18"/>
  <c r="AK80" i="18"/>
  <c r="AI58" i="18"/>
  <c r="AJ58" i="18"/>
  <c r="AK58" i="18"/>
  <c r="AO66" i="14"/>
  <c r="AP66" i="14"/>
  <c r="AN66" i="14"/>
  <c r="AM66" i="14"/>
  <c r="AF66" i="14"/>
  <c r="AO21" i="14"/>
  <c r="AN21" i="14"/>
  <c r="AP21" i="14"/>
  <c r="AI75" i="18"/>
  <c r="AH75" i="18"/>
  <c r="AA75" i="18"/>
  <c r="AE75" i="18"/>
  <c r="AJ75" i="18"/>
  <c r="AK75" i="18"/>
  <c r="AI25" i="18"/>
  <c r="AH25" i="18"/>
  <c r="AJ25" i="18"/>
  <c r="AK25" i="18"/>
  <c r="AI133" i="18"/>
  <c r="AH133" i="18"/>
  <c r="AJ133" i="18"/>
  <c r="AK133" i="18"/>
  <c r="AN90" i="14"/>
  <c r="AO90" i="14"/>
  <c r="AP90" i="14"/>
  <c r="BG8" i="14"/>
  <c r="BF8" i="14"/>
  <c r="BE8" i="14"/>
  <c r="BC8" i="14"/>
  <c r="AI104" i="18"/>
  <c r="AH104" i="18"/>
  <c r="AJ104" i="18"/>
  <c r="AK104" i="18"/>
  <c r="AI166" i="18"/>
  <c r="AK166" i="18"/>
  <c r="AJ166" i="18"/>
  <c r="BB133" i="18"/>
  <c r="BA133" i="18"/>
  <c r="AZ133" i="18"/>
  <c r="AX133" i="18"/>
  <c r="AI36" i="18"/>
  <c r="AJ36" i="18"/>
  <c r="AK36" i="18"/>
  <c r="BB111" i="18"/>
  <c r="BA111" i="18"/>
  <c r="AO56" i="14"/>
  <c r="AP56" i="14"/>
  <c r="AN56" i="14"/>
  <c r="AI112" i="18"/>
  <c r="AJ112" i="18"/>
  <c r="AK112" i="18"/>
  <c r="AI111" i="18"/>
  <c r="AJ111" i="18"/>
  <c r="AK111" i="18"/>
  <c r="AJ65" i="18"/>
  <c r="AI65" i="18"/>
  <c r="AH65" i="18"/>
  <c r="AK65" i="18"/>
  <c r="BB106" i="18"/>
  <c r="BA106" i="18"/>
  <c r="AJ67" i="14"/>
  <c r="AL67" i="14"/>
  <c r="AE69" i="18"/>
  <c r="AI118" i="18"/>
  <c r="AH118" i="18"/>
  <c r="AA118" i="18"/>
  <c r="AE118" i="18"/>
  <c r="AJ118" i="18"/>
  <c r="AK118" i="18"/>
  <c r="AI86" i="18"/>
  <c r="AH86" i="18"/>
  <c r="AJ86" i="18"/>
  <c r="AK86" i="18"/>
  <c r="AI78" i="18"/>
  <c r="AJ78" i="18"/>
  <c r="AK78" i="18"/>
  <c r="AO44" i="14"/>
  <c r="AP44" i="14"/>
  <c r="AN44" i="14"/>
  <c r="AM44" i="14"/>
  <c r="AF44" i="14"/>
  <c r="AI138" i="18"/>
  <c r="AH138" i="18"/>
  <c r="AJ138" i="18"/>
  <c r="AK138" i="18"/>
  <c r="AI34" i="18"/>
  <c r="AH34" i="18"/>
  <c r="AJ34" i="18"/>
  <c r="AK34" i="18"/>
  <c r="AO39" i="14"/>
  <c r="AP39" i="14"/>
  <c r="AN39" i="14"/>
  <c r="AM39" i="14"/>
  <c r="AF39" i="14"/>
  <c r="AN98" i="14"/>
  <c r="AO98" i="14"/>
  <c r="AP98" i="14"/>
  <c r="AI96" i="18"/>
  <c r="AJ96" i="18"/>
  <c r="AK96" i="18"/>
  <c r="AJ49" i="18"/>
  <c r="AK49" i="18"/>
  <c r="AI49" i="18"/>
  <c r="BA128" i="18"/>
  <c r="AZ128" i="18"/>
  <c r="AX128" i="18"/>
  <c r="BB128" i="18"/>
  <c r="AO45" i="14"/>
  <c r="AN45" i="14"/>
  <c r="AM45" i="14"/>
  <c r="AF45" i="14"/>
  <c r="AP45" i="14"/>
  <c r="AI75" i="13"/>
  <c r="AN85" i="14"/>
  <c r="AM85" i="14"/>
  <c r="AF85" i="14"/>
  <c r="AO85" i="14"/>
  <c r="AP85" i="14"/>
  <c r="AN89" i="14"/>
  <c r="AM89" i="14"/>
  <c r="AF89" i="14"/>
  <c r="AO89" i="14"/>
  <c r="AP89" i="14"/>
  <c r="AO62" i="14"/>
  <c r="AP62" i="14"/>
  <c r="AN62" i="14"/>
  <c r="AM62" i="14"/>
  <c r="AF62" i="14"/>
  <c r="AO32" i="14"/>
  <c r="AP32" i="14"/>
  <c r="AN32" i="14"/>
  <c r="AM32" i="14"/>
  <c r="AF32" i="14"/>
  <c r="AI102" i="18"/>
  <c r="AJ102" i="18"/>
  <c r="AK102" i="18"/>
  <c r="AJ124" i="18"/>
  <c r="AK124" i="18"/>
  <c r="AI124" i="18"/>
  <c r="AH124" i="18"/>
  <c r="AA124" i="18"/>
  <c r="AE124" i="18"/>
  <c r="AI97" i="18"/>
  <c r="AJ97" i="18"/>
  <c r="AK97" i="18"/>
  <c r="AI37" i="18"/>
  <c r="AH37" i="18"/>
  <c r="AJ37" i="18"/>
  <c r="AK37" i="18"/>
  <c r="BG9" i="14"/>
  <c r="BF9" i="14"/>
  <c r="AO26" i="14"/>
  <c r="AP26" i="14"/>
  <c r="AN26" i="14"/>
  <c r="AM26" i="14"/>
  <c r="AF26" i="14"/>
  <c r="AO54" i="14"/>
  <c r="AP54" i="14"/>
  <c r="AN54" i="14"/>
  <c r="AM54" i="14"/>
  <c r="AF54" i="14"/>
  <c r="AO63" i="14"/>
  <c r="AN63" i="14"/>
  <c r="AM63" i="14"/>
  <c r="AF63" i="14"/>
  <c r="AI63" i="14"/>
  <c r="AP63" i="14"/>
  <c r="AJ132" i="14"/>
  <c r="AL132" i="14"/>
  <c r="AJ31" i="14"/>
  <c r="AL31" i="14"/>
  <c r="AJ140" i="14"/>
  <c r="AL140" i="14"/>
  <c r="AL108" i="14"/>
  <c r="AJ108" i="14"/>
  <c r="AJ115" i="14"/>
  <c r="AL115" i="14"/>
  <c r="AN82" i="14"/>
  <c r="AM82" i="14"/>
  <c r="AF82" i="14"/>
  <c r="AO82" i="14"/>
  <c r="AP82" i="14"/>
  <c r="BB109" i="18"/>
  <c r="BA109" i="18"/>
  <c r="AZ109" i="18"/>
  <c r="AX109" i="18"/>
  <c r="AN93" i="14"/>
  <c r="AM93" i="14"/>
  <c r="AF93" i="14"/>
  <c r="AO93" i="14"/>
  <c r="AP93" i="14"/>
  <c r="AI45" i="18"/>
  <c r="AJ45" i="18"/>
  <c r="AK45" i="18"/>
  <c r="BB114" i="18"/>
  <c r="BA114" i="18"/>
  <c r="AZ114" i="18"/>
  <c r="AX114" i="18"/>
  <c r="AJ151" i="18"/>
  <c r="AK151" i="18"/>
  <c r="AI151" i="18"/>
  <c r="AH151" i="18"/>
  <c r="BA120" i="18"/>
  <c r="BB120" i="18"/>
  <c r="AI68" i="18"/>
  <c r="AH68" i="18"/>
  <c r="AJ68" i="18"/>
  <c r="AK68" i="18"/>
  <c r="AN92" i="14"/>
  <c r="AO92" i="14"/>
  <c r="AP92" i="14"/>
  <c r="AO46" i="14"/>
  <c r="AP46" i="14"/>
  <c r="AN46" i="14"/>
  <c r="AM46" i="14"/>
  <c r="AF46" i="14"/>
  <c r="AI29" i="18"/>
  <c r="AH29" i="18"/>
  <c r="AA29" i="18"/>
  <c r="AE29" i="18"/>
  <c r="AJ29" i="18"/>
  <c r="AK29" i="18"/>
  <c r="AJ145" i="18"/>
  <c r="AK145" i="18"/>
  <c r="AI145" i="18"/>
  <c r="AH145" i="18"/>
  <c r="AJ149" i="18"/>
  <c r="AK149" i="18"/>
  <c r="AI149" i="18"/>
  <c r="AH149" i="18"/>
  <c r="BB126" i="18"/>
  <c r="BA126" i="18"/>
  <c r="AZ126" i="18"/>
  <c r="AX126" i="18"/>
  <c r="AI163" i="18"/>
  <c r="AJ163" i="18"/>
  <c r="AK163" i="18"/>
  <c r="AI129" i="18"/>
  <c r="AJ129" i="18"/>
  <c r="AK129" i="18"/>
  <c r="BB117" i="18"/>
  <c r="BA117" i="18"/>
  <c r="AO87" i="14"/>
  <c r="AN87" i="14"/>
  <c r="AP87" i="14"/>
  <c r="AN84" i="14"/>
  <c r="AM84" i="14"/>
  <c r="AF84" i="14"/>
  <c r="AO84" i="14"/>
  <c r="AP84" i="14"/>
  <c r="AO77" i="14"/>
  <c r="AN77" i="14"/>
  <c r="AP77" i="14"/>
  <c r="AO42" i="14"/>
  <c r="AP42" i="14"/>
  <c r="AN42" i="14"/>
  <c r="AM42" i="14"/>
  <c r="AF42" i="14"/>
  <c r="AO37" i="14"/>
  <c r="AN37" i="14"/>
  <c r="AM37" i="14"/>
  <c r="AF37" i="14"/>
  <c r="AP37" i="14"/>
  <c r="AJ153" i="18"/>
  <c r="AK153" i="18"/>
  <c r="AI153" i="18"/>
  <c r="AH153" i="18"/>
  <c r="AJ50" i="13"/>
  <c r="AI136" i="18"/>
  <c r="AJ136" i="18"/>
  <c r="AK136" i="18"/>
  <c r="AL96" i="14"/>
  <c r="AJ96" i="14"/>
  <c r="AL124" i="14"/>
  <c r="AJ124" i="14"/>
  <c r="AJ27" i="14"/>
  <c r="AL27" i="14"/>
  <c r="AO28" i="14"/>
  <c r="AP28" i="14"/>
  <c r="AN28" i="14"/>
  <c r="AM28" i="14"/>
  <c r="AF28" i="14"/>
  <c r="AO24" i="14"/>
  <c r="AP24" i="14"/>
  <c r="AN24" i="14"/>
  <c r="AM24" i="14"/>
  <c r="AF24" i="14"/>
  <c r="AJ100" i="13"/>
  <c r="AO61" i="14"/>
  <c r="AN61" i="14"/>
  <c r="AP61" i="14"/>
  <c r="AN70" i="14"/>
  <c r="AM70" i="14"/>
  <c r="AF70" i="14"/>
  <c r="AO70" i="14"/>
  <c r="AP70" i="14"/>
  <c r="AI103" i="18"/>
  <c r="AJ103" i="18"/>
  <c r="AK103" i="18"/>
  <c r="AI30" i="18"/>
  <c r="AJ30" i="18"/>
  <c r="AK30" i="18"/>
  <c r="AI140" i="18"/>
  <c r="AK140" i="18"/>
  <c r="AJ140" i="18"/>
  <c r="BB122" i="18"/>
  <c r="BA122" i="18"/>
  <c r="BB102" i="18"/>
  <c r="BA102" i="18"/>
  <c r="AZ102" i="18"/>
  <c r="AX102" i="18"/>
  <c r="AO53" i="14"/>
  <c r="AN53" i="14"/>
  <c r="AP53" i="14"/>
  <c r="AI142" i="18"/>
  <c r="AK142" i="18"/>
  <c r="AJ142" i="18"/>
  <c r="AN97" i="14"/>
  <c r="AO97" i="14"/>
  <c r="AP97" i="14"/>
  <c r="AI122" i="18"/>
  <c r="AJ122" i="18"/>
  <c r="AK122" i="18"/>
  <c r="AI53" i="18"/>
  <c r="AH53" i="18"/>
  <c r="AJ53" i="18"/>
  <c r="AK53" i="18"/>
  <c r="AO73" i="14"/>
  <c r="AN73" i="14"/>
  <c r="AP73" i="14"/>
  <c r="AO30" i="14"/>
  <c r="AP30" i="14"/>
  <c r="AN30" i="14"/>
  <c r="AM30" i="14"/>
  <c r="AF30" i="14"/>
  <c r="AI43" i="18"/>
  <c r="AJ43" i="18"/>
  <c r="AK43" i="18"/>
  <c r="AI105" i="18"/>
  <c r="AJ105" i="18"/>
  <c r="AK105" i="18"/>
  <c r="AI23" i="18"/>
  <c r="AH23" i="18"/>
  <c r="AA23" i="18"/>
  <c r="AE23" i="18"/>
  <c r="AJ23" i="18"/>
  <c r="AK23" i="18"/>
  <c r="AN68" i="14"/>
  <c r="AM68" i="14"/>
  <c r="AF68" i="14"/>
  <c r="AO68" i="14"/>
  <c r="AP68" i="14"/>
  <c r="BG10" i="14"/>
  <c r="BF10" i="14"/>
  <c r="BE10" i="14"/>
  <c r="BC10" i="14"/>
  <c r="BB125" i="18"/>
  <c r="BA125" i="18"/>
  <c r="AI154" i="18"/>
  <c r="AH154" i="18"/>
  <c r="AJ154" i="18"/>
  <c r="AK154" i="18"/>
  <c r="AO36" i="14"/>
  <c r="AP36" i="14"/>
  <c r="AN36" i="14"/>
  <c r="AM36" i="14"/>
  <c r="AF36" i="14"/>
  <c r="AI121" i="18"/>
  <c r="AH121" i="18"/>
  <c r="AJ121" i="18"/>
  <c r="AK121" i="18"/>
  <c r="AI164" i="18"/>
  <c r="AK164" i="18"/>
  <c r="AJ164" i="18"/>
  <c r="AI162" i="18"/>
  <c r="AK162" i="18"/>
  <c r="AJ162" i="18"/>
  <c r="AP38" i="14"/>
  <c r="AO38" i="14"/>
  <c r="AN38" i="14"/>
  <c r="AM38" i="14"/>
  <c r="AF38" i="14"/>
  <c r="AI98" i="18"/>
  <c r="AH98" i="18"/>
  <c r="AJ98" i="18"/>
  <c r="AK98" i="18"/>
  <c r="AI95" i="18"/>
  <c r="AH95" i="18"/>
  <c r="AJ95" i="18"/>
  <c r="AK95" i="18"/>
  <c r="AJ107" i="14"/>
  <c r="AL107" i="14"/>
  <c r="AJ126" i="14"/>
  <c r="AL126" i="14"/>
  <c r="AJ123" i="14"/>
  <c r="AL123" i="14"/>
  <c r="AO58" i="14"/>
  <c r="AP58" i="14"/>
  <c r="AN58" i="14"/>
  <c r="AM58" i="14"/>
  <c r="AF58" i="14"/>
  <c r="BB108" i="18"/>
  <c r="BA108" i="18"/>
  <c r="AZ108" i="18"/>
  <c r="AX108" i="18"/>
  <c r="AO60" i="14"/>
  <c r="AP60" i="14"/>
  <c r="AN60" i="14"/>
  <c r="AM60" i="14"/>
  <c r="AF60" i="14"/>
  <c r="AJ93" i="18"/>
  <c r="AI93" i="18"/>
  <c r="AH93" i="18"/>
  <c r="AK93" i="18"/>
  <c r="AI79" i="18"/>
  <c r="AH79" i="18"/>
  <c r="AA79" i="18"/>
  <c r="AE79" i="18"/>
  <c r="AJ79" i="18"/>
  <c r="AK79" i="18"/>
  <c r="AI81" i="18"/>
  <c r="AH81" i="18"/>
  <c r="AA81" i="18"/>
  <c r="AE81" i="18"/>
  <c r="AJ81" i="18"/>
  <c r="AK81" i="18"/>
  <c r="AN83" i="14"/>
  <c r="AM83" i="14"/>
  <c r="AF83" i="14"/>
  <c r="AO83" i="14"/>
  <c r="AP83" i="14"/>
  <c r="AI66" i="18"/>
  <c r="AJ66" i="18"/>
  <c r="AK66" i="18"/>
  <c r="AO40" i="14"/>
  <c r="AP40" i="14"/>
  <c r="AN40" i="14"/>
  <c r="AM40" i="14"/>
  <c r="AF40" i="14"/>
  <c r="AI167" i="18"/>
  <c r="AH167" i="18"/>
  <c r="AJ167" i="18"/>
  <c r="AK167" i="18"/>
  <c r="AI132" i="18"/>
  <c r="AH132" i="18"/>
  <c r="AA132" i="18"/>
  <c r="AE132" i="18"/>
  <c r="AJ132" i="18"/>
  <c r="AK132" i="18"/>
  <c r="AI53" i="13"/>
  <c r="AO69" i="14"/>
  <c r="AN69" i="14"/>
  <c r="AM69" i="14"/>
  <c r="AF69" i="14"/>
  <c r="AP69" i="14"/>
  <c r="AI51" i="18"/>
  <c r="AJ51" i="18"/>
  <c r="AK51" i="18"/>
  <c r="AI46" i="18"/>
  <c r="AJ46" i="18"/>
  <c r="AK46" i="18"/>
  <c r="AI90" i="18"/>
  <c r="AH90" i="18"/>
  <c r="AJ90" i="18"/>
  <c r="AK90" i="18"/>
  <c r="AN86" i="14"/>
  <c r="AM86" i="14"/>
  <c r="AF86" i="14"/>
  <c r="AO86" i="14"/>
  <c r="AP86" i="14"/>
  <c r="AN102" i="14"/>
  <c r="AM102" i="14"/>
  <c r="AF102" i="14"/>
  <c r="AO102" i="14"/>
  <c r="AP102" i="14"/>
  <c r="AI134" i="18"/>
  <c r="AH134" i="18"/>
  <c r="AA134" i="18"/>
  <c r="AE134" i="18"/>
  <c r="AJ134" i="18"/>
  <c r="AK134" i="18"/>
  <c r="AK142" i="13"/>
  <c r="AO25" i="14"/>
  <c r="AN25" i="14"/>
  <c r="AM25" i="14"/>
  <c r="AF25" i="14"/>
  <c r="AP25" i="14"/>
  <c r="BG6" i="14"/>
  <c r="BF6" i="14"/>
  <c r="BE6" i="14"/>
  <c r="BC6" i="14"/>
  <c r="AJ117" i="18"/>
  <c r="AI117" i="18"/>
  <c r="AK117" i="18"/>
  <c r="AI60" i="18"/>
  <c r="AK60" i="18"/>
  <c r="AJ60" i="18"/>
  <c r="AN99" i="14"/>
  <c r="AO99" i="14"/>
  <c r="AP99" i="14"/>
  <c r="AO23" i="14"/>
  <c r="AP23" i="14"/>
  <c r="AN23" i="14"/>
  <c r="AM23" i="14"/>
  <c r="AF23" i="14"/>
  <c r="AI28" i="18"/>
  <c r="AJ28" i="18"/>
  <c r="AK28" i="18"/>
  <c r="AL59" i="14"/>
  <c r="AJ59" i="14"/>
  <c r="AJ55" i="14"/>
  <c r="AL55" i="14"/>
  <c r="AI35" i="18"/>
  <c r="AH35" i="18"/>
  <c r="AA35" i="18"/>
  <c r="AE35" i="18"/>
  <c r="AJ35" i="18"/>
  <c r="AK35" i="18"/>
  <c r="AI87" i="18"/>
  <c r="AH87" i="18"/>
  <c r="AJ87" i="18"/>
  <c r="AK87" i="18"/>
  <c r="AI156" i="18"/>
  <c r="AK156" i="18"/>
  <c r="AJ156" i="18"/>
  <c r="AJ22" i="18"/>
  <c r="AI22" i="18"/>
  <c r="AK22" i="18"/>
  <c r="AO41" i="14"/>
  <c r="AP41" i="14"/>
  <c r="AN41" i="14"/>
  <c r="AM41" i="14"/>
  <c r="AF41" i="14"/>
  <c r="BB103" i="18"/>
  <c r="BA103" i="18"/>
  <c r="AK23" i="13"/>
  <c r="AN80" i="14"/>
  <c r="AM80" i="14"/>
  <c r="AF80" i="14"/>
  <c r="AO80" i="14"/>
  <c r="AP80" i="14"/>
  <c r="BA110" i="18"/>
  <c r="AZ110" i="18"/>
  <c r="AX110" i="18"/>
  <c r="BB110" i="18"/>
  <c r="AO29" i="14"/>
  <c r="AN29" i="14"/>
  <c r="AP29" i="14"/>
  <c r="AI113" i="18"/>
  <c r="AH113" i="18"/>
  <c r="AA113" i="18"/>
  <c r="AE113" i="18"/>
  <c r="AJ113" i="18"/>
  <c r="AK113" i="18"/>
  <c r="AN78" i="14"/>
  <c r="AM78" i="14"/>
  <c r="AF78" i="14"/>
  <c r="AO78" i="14"/>
  <c r="AP78" i="14"/>
  <c r="AI44" i="18"/>
  <c r="AH44" i="18"/>
  <c r="AA44" i="18"/>
  <c r="AE44" i="18"/>
  <c r="AJ44" i="18"/>
  <c r="AK44" i="18"/>
  <c r="AI42" i="18"/>
  <c r="AJ42" i="18"/>
  <c r="AK42" i="18"/>
  <c r="AI89" i="18"/>
  <c r="AJ89" i="18"/>
  <c r="AK89" i="18"/>
  <c r="BA130" i="18"/>
  <c r="AZ130" i="18"/>
  <c r="AX130" i="18"/>
  <c r="BB130" i="18"/>
  <c r="AI28" i="13"/>
  <c r="AO48" i="14"/>
  <c r="AP48" i="14"/>
  <c r="AN48" i="14"/>
  <c r="AI70" i="18"/>
  <c r="AH70" i="18"/>
  <c r="AJ70" i="18"/>
  <c r="AK70" i="18"/>
  <c r="AO50" i="14"/>
  <c r="AP50" i="14"/>
  <c r="AN50" i="14"/>
  <c r="AM50" i="14"/>
  <c r="AF50" i="14"/>
  <c r="AO76" i="14"/>
  <c r="AN76" i="14"/>
  <c r="AM76" i="14"/>
  <c r="AF76" i="14"/>
  <c r="AP76" i="14"/>
  <c r="AI125" i="13"/>
  <c r="AK125" i="13"/>
  <c r="AI110" i="18"/>
  <c r="AH110" i="18"/>
  <c r="AJ110" i="18"/>
  <c r="AK110" i="18"/>
  <c r="AI160" i="18"/>
  <c r="AH160" i="18"/>
  <c r="AA160" i="18"/>
  <c r="AE160" i="18"/>
  <c r="AK160" i="18"/>
  <c r="AJ160" i="18"/>
  <c r="AJ141" i="18"/>
  <c r="AK141" i="18"/>
  <c r="AI141" i="18"/>
  <c r="AH141" i="18"/>
  <c r="AN74" i="14"/>
  <c r="AM74" i="14"/>
  <c r="AF74" i="14"/>
  <c r="AO74" i="14"/>
  <c r="AP74" i="14"/>
  <c r="AO22" i="14"/>
  <c r="AP22" i="14"/>
  <c r="AN22" i="14"/>
  <c r="AM22" i="14"/>
  <c r="AF22" i="14"/>
  <c r="AI114" i="18"/>
  <c r="AJ114" i="18"/>
  <c r="AK114" i="18"/>
  <c r="AI88" i="18"/>
  <c r="AJ88" i="18"/>
  <c r="AK88" i="18"/>
  <c r="AL88" i="14"/>
  <c r="AJ88" i="14"/>
  <c r="AJ117" i="14"/>
  <c r="AL117" i="14"/>
  <c r="AL57" i="14"/>
  <c r="AJ57" i="14"/>
  <c r="AJ71" i="14"/>
  <c r="AL71" i="14"/>
  <c r="AI127" i="18"/>
  <c r="AH127" i="18"/>
  <c r="AJ127" i="18"/>
  <c r="AK127" i="18"/>
  <c r="AN94" i="14"/>
  <c r="AO94" i="14"/>
  <c r="AP94" i="14"/>
  <c r="BB119" i="18"/>
  <c r="BA119" i="18"/>
  <c r="AZ119" i="18"/>
  <c r="AX119" i="18"/>
  <c r="AI114" i="13"/>
  <c r="AJ114" i="13"/>
  <c r="AH114" i="13"/>
  <c r="AK114" i="13"/>
  <c r="AI159" i="18"/>
  <c r="AJ159" i="18"/>
  <c r="AK159" i="18"/>
  <c r="AK154" i="13"/>
  <c r="AJ154" i="13"/>
  <c r="BG3" i="14"/>
  <c r="BF3" i="14"/>
  <c r="AI94" i="18"/>
  <c r="AH94" i="18"/>
  <c r="AA94" i="18"/>
  <c r="AE94" i="18"/>
  <c r="AJ94" i="18"/>
  <c r="AK94" i="18"/>
  <c r="AI158" i="18"/>
  <c r="AK158" i="18"/>
  <c r="AJ158" i="18"/>
  <c r="AO34" i="14"/>
  <c r="AP34" i="14"/>
  <c r="AN34" i="14"/>
  <c r="AM34" i="14"/>
  <c r="AF34" i="14"/>
  <c r="AI38" i="18"/>
  <c r="AJ38" i="18"/>
  <c r="AK38" i="18"/>
  <c r="BA118" i="18"/>
  <c r="AZ118" i="18"/>
  <c r="AX118" i="18"/>
  <c r="BB118" i="18"/>
  <c r="AO72" i="14"/>
  <c r="AP72" i="14"/>
  <c r="AN72" i="14"/>
  <c r="AM72" i="14"/>
  <c r="AF72" i="14"/>
  <c r="AO95" i="14"/>
  <c r="AN95" i="14"/>
  <c r="AM95" i="14"/>
  <c r="AF95" i="14"/>
  <c r="AP95" i="14"/>
  <c r="AI82" i="18"/>
  <c r="AH82" i="18"/>
  <c r="AJ82" i="18"/>
  <c r="AK82" i="18"/>
  <c r="AI27" i="18"/>
  <c r="AJ27" i="18"/>
  <c r="AK27" i="18"/>
  <c r="AJ147" i="18"/>
  <c r="AK147" i="18"/>
  <c r="AI147" i="18"/>
  <c r="AH147" i="18"/>
  <c r="BB105" i="18"/>
  <c r="BA105" i="18"/>
  <c r="AN100" i="14"/>
  <c r="AO100" i="14"/>
  <c r="AP100" i="14"/>
  <c r="AI131" i="18"/>
  <c r="AH131" i="18"/>
  <c r="AJ131" i="18"/>
  <c r="AK131" i="18"/>
  <c r="AI119" i="18"/>
  <c r="AH119" i="18"/>
  <c r="AJ119" i="18"/>
  <c r="AK119" i="18"/>
  <c r="AI126" i="18"/>
  <c r="AH126" i="18"/>
  <c r="AJ126" i="18"/>
  <c r="AK126" i="18"/>
  <c r="AI120" i="18"/>
  <c r="AJ120" i="18"/>
  <c r="AK120" i="18"/>
  <c r="AI67" i="18"/>
  <c r="AJ67" i="18"/>
  <c r="AK67" i="18"/>
  <c r="AI50" i="18"/>
  <c r="AJ50" i="18"/>
  <c r="AK50" i="18"/>
  <c r="AI101" i="13"/>
  <c r="AH101" i="13"/>
  <c r="AJ101" i="13"/>
  <c r="AK101" i="13"/>
  <c r="AO65" i="14"/>
  <c r="AN65" i="14"/>
  <c r="AM65" i="14"/>
  <c r="AF65" i="14"/>
  <c r="AP65" i="14"/>
  <c r="AI78" i="13"/>
  <c r="AH78" i="13"/>
  <c r="AJ78" i="13"/>
  <c r="AK78" i="13"/>
  <c r="AI130" i="18"/>
  <c r="AH130" i="18"/>
  <c r="AA130" i="18"/>
  <c r="AE130" i="18"/>
  <c r="AJ130" i="18"/>
  <c r="AK130" i="18"/>
  <c r="BB104" i="18"/>
  <c r="BA104" i="18"/>
  <c r="AJ109" i="18"/>
  <c r="AI109" i="18"/>
  <c r="AK109" i="18"/>
  <c r="AI90" i="13"/>
  <c r="AJ90" i="13"/>
  <c r="AH90" i="13"/>
  <c r="AK90" i="13"/>
  <c r="AN101" i="14"/>
  <c r="AM101" i="14"/>
  <c r="AF101" i="14"/>
  <c r="AO101" i="14"/>
  <c r="AP101" i="14"/>
  <c r="AJ106" i="14"/>
  <c r="AL106" i="14"/>
  <c r="AJ118" i="14"/>
  <c r="AL118" i="14"/>
  <c r="AJ127" i="14"/>
  <c r="AL127" i="14"/>
  <c r="N123" i="14"/>
  <c r="AH123" i="14"/>
  <c r="AG58" i="14"/>
  <c r="AI58" i="14"/>
  <c r="P58" i="14"/>
  <c r="AK58" i="14"/>
  <c r="N97" i="14"/>
  <c r="AH97" i="14"/>
  <c r="AL81" i="14"/>
  <c r="AJ81" i="14"/>
  <c r="AZ28" i="18"/>
  <c r="AX28" i="18"/>
  <c r="P51" i="14"/>
  <c r="AG51" i="14"/>
  <c r="AI51" i="14"/>
  <c r="AK51" i="14"/>
  <c r="N103" i="14"/>
  <c r="AH103" i="14"/>
  <c r="P100" i="14"/>
  <c r="AK100" i="14"/>
  <c r="P78" i="14"/>
  <c r="AI78" i="14"/>
  <c r="AK78" i="14"/>
  <c r="AG78" i="14"/>
  <c r="S87" i="8"/>
  <c r="U87" i="8"/>
  <c r="K104" i="8"/>
  <c r="AL47" i="14"/>
  <c r="AJ47" i="14"/>
  <c r="AJ75" i="14"/>
  <c r="AL75" i="14"/>
  <c r="I19" i="14"/>
  <c r="I14" i="14"/>
  <c r="AZ97" i="18"/>
  <c r="AX97" i="18"/>
  <c r="AZ39" i="13"/>
  <c r="AX39" i="13"/>
  <c r="AH135" i="13"/>
  <c r="AA135" i="13"/>
  <c r="AE135" i="13"/>
  <c r="AH166" i="13"/>
  <c r="AZ27" i="13"/>
  <c r="AX27" i="13"/>
  <c r="AH152" i="18"/>
  <c r="AZ10" i="18"/>
  <c r="AX10" i="18"/>
  <c r="AZ50" i="18"/>
  <c r="AX50" i="18"/>
  <c r="AH163" i="13"/>
  <c r="AA163" i="13"/>
  <c r="AZ81" i="18"/>
  <c r="AX81" i="18"/>
  <c r="AZ16" i="18"/>
  <c r="AX16" i="18"/>
  <c r="AH21" i="18"/>
  <c r="AH161" i="18"/>
  <c r="AZ93" i="13"/>
  <c r="AX93" i="13"/>
  <c r="AK122" i="14"/>
  <c r="P122" i="14"/>
  <c r="P86" i="14"/>
  <c r="AI86" i="14"/>
  <c r="AK86" i="14"/>
  <c r="AG86" i="14"/>
  <c r="AJ113" i="14"/>
  <c r="AL113" i="14"/>
  <c r="AG39" i="14"/>
  <c r="P39" i="14"/>
  <c r="AI39" i="14"/>
  <c r="AK39" i="14"/>
  <c r="AE165" i="18"/>
  <c r="C12" i="14"/>
  <c r="C16" i="14"/>
  <c r="D18" i="14"/>
  <c r="AH104" i="14"/>
  <c r="K104" i="14"/>
  <c r="C11" i="14"/>
  <c r="C15" i="14"/>
  <c r="AH170" i="18"/>
  <c r="AH24" i="14"/>
  <c r="P59" i="14"/>
  <c r="AG59" i="14"/>
  <c r="AI59" i="14"/>
  <c r="AK59" i="14"/>
  <c r="P35" i="14"/>
  <c r="AI35" i="14"/>
  <c r="AK35" i="14"/>
  <c r="AG35" i="14"/>
  <c r="P43" i="14"/>
  <c r="AI43" i="14"/>
  <c r="AG43" i="14"/>
  <c r="AK43" i="14"/>
  <c r="P136" i="14"/>
  <c r="AK136" i="14"/>
  <c r="AH109" i="14"/>
  <c r="N109" i="14"/>
  <c r="N45" i="14"/>
  <c r="AH45" i="14"/>
  <c r="P106" i="14"/>
  <c r="AG106" i="14"/>
  <c r="AI106" i="14"/>
  <c r="AK106" i="14"/>
  <c r="AK42" i="14"/>
  <c r="P42" i="14"/>
  <c r="AG42" i="14"/>
  <c r="AI42" i="14"/>
  <c r="N95" i="14"/>
  <c r="AH95" i="14"/>
  <c r="N31" i="14"/>
  <c r="AH31" i="14"/>
  <c r="P92" i="14"/>
  <c r="AK92" i="14"/>
  <c r="N28" i="14"/>
  <c r="AH28" i="14"/>
  <c r="N81" i="14"/>
  <c r="AH81" i="14"/>
  <c r="N134" i="14"/>
  <c r="AH134" i="14"/>
  <c r="P70" i="14"/>
  <c r="AI70" i="14"/>
  <c r="AK70" i="14"/>
  <c r="AG70" i="14"/>
  <c r="S104" i="8"/>
  <c r="U104" i="8"/>
  <c r="S91" i="8"/>
  <c r="U91" i="8"/>
  <c r="AL135" i="14"/>
  <c r="AJ135" i="14"/>
  <c r="AJ119" i="14"/>
  <c r="AL119" i="14"/>
  <c r="AJ111" i="14"/>
  <c r="AL111" i="14"/>
  <c r="AJ103" i="14"/>
  <c r="AL103" i="14"/>
  <c r="AL49" i="14"/>
  <c r="AJ49" i="14"/>
  <c r="AZ12" i="13"/>
  <c r="AX12" i="13"/>
  <c r="AZ36" i="18"/>
  <c r="AX36" i="18"/>
  <c r="AZ10" i="13"/>
  <c r="AX10" i="13"/>
  <c r="S100" i="8"/>
  <c r="U100" i="8"/>
  <c r="AA121" i="13"/>
  <c r="AH69" i="14"/>
  <c r="AH114" i="14"/>
  <c r="AZ58" i="18"/>
  <c r="AX58" i="18"/>
  <c r="AH144" i="18"/>
  <c r="AA144" i="18"/>
  <c r="AE144" i="18"/>
  <c r="AH73" i="13"/>
  <c r="AA73" i="13"/>
  <c r="AH171" i="13"/>
  <c r="AZ47" i="13"/>
  <c r="AX47" i="13"/>
  <c r="AH115" i="18"/>
  <c r="AH32" i="18"/>
  <c r="AZ84" i="18"/>
  <c r="AX84" i="18"/>
  <c r="AH107" i="18"/>
  <c r="AA107" i="18"/>
  <c r="AE107" i="18"/>
  <c r="AH31" i="18"/>
  <c r="AA31" i="18"/>
  <c r="AE31" i="18"/>
  <c r="AZ121" i="18"/>
  <c r="AX121" i="18"/>
  <c r="AH108" i="18"/>
  <c r="AZ74" i="18"/>
  <c r="AX74" i="18"/>
  <c r="N61" i="14"/>
  <c r="AH61" i="14"/>
  <c r="N33" i="14"/>
  <c r="AH33" i="14"/>
  <c r="AA33" i="18"/>
  <c r="P114" i="14"/>
  <c r="AK114" i="14"/>
  <c r="AY128" i="14"/>
  <c r="AX128" i="14"/>
  <c r="AW128" i="14"/>
  <c r="AV128" i="14"/>
  <c r="AU128" i="14"/>
  <c r="AT128" i="14"/>
  <c r="AS128" i="14"/>
  <c r="AR128" i="14"/>
  <c r="AQ128" i="14"/>
  <c r="K138" i="14"/>
  <c r="AH138" i="14"/>
  <c r="AY114" i="14"/>
  <c r="AX114" i="14"/>
  <c r="AW114" i="14"/>
  <c r="AV114" i="14"/>
  <c r="AU114" i="14"/>
  <c r="AT114" i="14"/>
  <c r="AS114" i="14"/>
  <c r="AR114" i="14"/>
  <c r="AQ114" i="14"/>
  <c r="AZ32" i="18"/>
  <c r="AX32" i="18"/>
  <c r="AH140" i="14"/>
  <c r="S136" i="8"/>
  <c r="U136" i="8"/>
  <c r="P27" i="14"/>
  <c r="AI27" i="14"/>
  <c r="AK27" i="14"/>
  <c r="AG27" i="14"/>
  <c r="P120" i="14"/>
  <c r="AK120" i="14"/>
  <c r="P128" i="14"/>
  <c r="AK128" i="14"/>
  <c r="N104" i="14"/>
  <c r="AG101" i="14"/>
  <c r="AI101" i="14"/>
  <c r="AK101" i="14"/>
  <c r="P101" i="14"/>
  <c r="N37" i="14"/>
  <c r="AH37" i="14"/>
  <c r="P98" i="14"/>
  <c r="AK98" i="14"/>
  <c r="AH34" i="14"/>
  <c r="N34" i="14"/>
  <c r="N87" i="14"/>
  <c r="AH87" i="14"/>
  <c r="AG23" i="14"/>
  <c r="P23" i="14"/>
  <c r="AI23" i="14"/>
  <c r="AK23" i="14"/>
  <c r="P84" i="14"/>
  <c r="AK84" i="14"/>
  <c r="AG84" i="14"/>
  <c r="AI84" i="14"/>
  <c r="N137" i="14"/>
  <c r="AH137" i="14"/>
  <c r="P73" i="14"/>
  <c r="AK73" i="14"/>
  <c r="N126" i="14"/>
  <c r="AH126" i="14"/>
  <c r="N62" i="14"/>
  <c r="AH62" i="14"/>
  <c r="S120" i="8"/>
  <c r="U120" i="8"/>
  <c r="AE137" i="13"/>
  <c r="AZ22" i="13"/>
  <c r="AX22" i="13"/>
  <c r="K128" i="14"/>
  <c r="AH128" i="14"/>
  <c r="AH132" i="14"/>
  <c r="AZ6" i="13"/>
  <c r="AX6" i="13"/>
  <c r="AL134" i="14"/>
  <c r="AJ134" i="14"/>
  <c r="AJ110" i="14"/>
  <c r="AL110" i="14"/>
  <c r="AL79" i="14"/>
  <c r="AJ79" i="14"/>
  <c r="S42" i="6"/>
  <c r="U42" i="6"/>
  <c r="AH74" i="14"/>
  <c r="AY120" i="14"/>
  <c r="AX120" i="14"/>
  <c r="AW120" i="14"/>
  <c r="AV120" i="14"/>
  <c r="AU120" i="14"/>
  <c r="AT120" i="14"/>
  <c r="AS120" i="14"/>
  <c r="AR120" i="14"/>
  <c r="AQ120" i="14"/>
  <c r="AZ40" i="18"/>
  <c r="AX40" i="18"/>
  <c r="AH64" i="18"/>
  <c r="AH153" i="13"/>
  <c r="AZ65" i="18"/>
  <c r="AX65" i="18"/>
  <c r="AZ123" i="18"/>
  <c r="AX123" i="18"/>
  <c r="AH116" i="18"/>
  <c r="AH146" i="18"/>
  <c r="AZ67" i="18"/>
  <c r="AX67" i="18"/>
  <c r="AZ3" i="13"/>
  <c r="AX3" i="13"/>
  <c r="AH99" i="18"/>
  <c r="AZ60" i="18"/>
  <c r="AX60" i="18"/>
  <c r="AZ129" i="18"/>
  <c r="AX129" i="18"/>
  <c r="AZ16" i="13"/>
  <c r="AX16" i="13"/>
  <c r="AZ35" i="13"/>
  <c r="AX35" i="13"/>
  <c r="AH83" i="18"/>
  <c r="AZ82" i="18"/>
  <c r="AX82" i="18"/>
  <c r="AZ4" i="18"/>
  <c r="AX4" i="18"/>
  <c r="AZ85" i="13"/>
  <c r="AX85" i="13"/>
  <c r="AH56" i="13"/>
  <c r="AZ131" i="18"/>
  <c r="AX131" i="18"/>
  <c r="AZ100" i="18"/>
  <c r="AX100" i="18"/>
  <c r="AH47" i="18"/>
  <c r="N107" i="14"/>
  <c r="AH107" i="14"/>
  <c r="N111" i="14"/>
  <c r="AH111" i="14"/>
  <c r="AK22" i="14"/>
  <c r="P22" i="14"/>
  <c r="AG22" i="14"/>
  <c r="AI22" i="14"/>
  <c r="AL129" i="14"/>
  <c r="AJ129" i="14"/>
  <c r="AA72" i="18"/>
  <c r="AZ91" i="18"/>
  <c r="AX91" i="18"/>
  <c r="N75" i="14"/>
  <c r="AH75" i="14"/>
  <c r="N53" i="14"/>
  <c r="AH53" i="14"/>
  <c r="P25" i="14"/>
  <c r="AI25" i="14"/>
  <c r="AK25" i="14"/>
  <c r="J19" i="14"/>
  <c r="AY112" i="14"/>
  <c r="AX112" i="14"/>
  <c r="AW112" i="14"/>
  <c r="AV112" i="14"/>
  <c r="AU112" i="14"/>
  <c r="AT112" i="14"/>
  <c r="AS112" i="14"/>
  <c r="AR112" i="14"/>
  <c r="AQ112" i="14"/>
  <c r="AY138" i="14"/>
  <c r="AX138" i="14"/>
  <c r="AW138" i="14"/>
  <c r="AV138" i="14"/>
  <c r="AU138" i="14"/>
  <c r="AT138" i="14"/>
  <c r="AS138" i="14"/>
  <c r="AR138" i="14"/>
  <c r="AQ138" i="14"/>
  <c r="P112" i="14"/>
  <c r="AK112" i="14"/>
  <c r="AH96" i="14"/>
  <c r="N96" i="14"/>
  <c r="P93" i="14"/>
  <c r="AG93" i="14"/>
  <c r="AI93" i="14"/>
  <c r="AK93" i="14"/>
  <c r="AH29" i="14"/>
  <c r="N29" i="14"/>
  <c r="AH26" i="14"/>
  <c r="N26" i="14"/>
  <c r="N79" i="14"/>
  <c r="AH79" i="14"/>
  <c r="P76" i="14"/>
  <c r="AK76" i="14"/>
  <c r="AI76" i="14"/>
  <c r="N129" i="14"/>
  <c r="AH129" i="14"/>
  <c r="N118" i="14"/>
  <c r="AH118" i="14"/>
  <c r="N54" i="14"/>
  <c r="AH54" i="14"/>
  <c r="AH51" i="14"/>
  <c r="AJ133" i="14"/>
  <c r="AL133" i="14"/>
  <c r="AJ125" i="14"/>
  <c r="AL125" i="14"/>
  <c r="AL109" i="14"/>
  <c r="AJ109" i="14"/>
  <c r="AJ33" i="14"/>
  <c r="AL33" i="14"/>
  <c r="AH102" i="14"/>
  <c r="AA54" i="18"/>
  <c r="AA171" i="18"/>
  <c r="AA73" i="18"/>
  <c r="AH32" i="13"/>
  <c r="P99" i="14"/>
  <c r="AK99" i="14"/>
  <c r="P44" i="14"/>
  <c r="AG44" i="14"/>
  <c r="AI44" i="14"/>
  <c r="AK44" i="14"/>
  <c r="AL137" i="14"/>
  <c r="AJ137" i="14"/>
  <c r="AH86" i="14"/>
  <c r="AZ55" i="13"/>
  <c r="AX55" i="13"/>
  <c r="P91" i="14"/>
  <c r="AK91" i="14"/>
  <c r="N117" i="14"/>
  <c r="AH117" i="14"/>
  <c r="N36" i="14"/>
  <c r="AH36" i="14"/>
  <c r="AE157" i="18"/>
  <c r="AH88" i="14"/>
  <c r="N88" i="14"/>
  <c r="P72" i="14"/>
  <c r="AG72" i="14"/>
  <c r="AI72" i="14"/>
  <c r="AK72" i="14"/>
  <c r="P90" i="14"/>
  <c r="AK90" i="14"/>
  <c r="P140" i="14"/>
  <c r="AG140" i="14"/>
  <c r="AI140" i="14"/>
  <c r="AK140" i="14"/>
  <c r="P65" i="14"/>
  <c r="AI65" i="14"/>
  <c r="AK65" i="14"/>
  <c r="AG65" i="14"/>
  <c r="S72" i="8"/>
  <c r="U72" i="8"/>
  <c r="AH76" i="14"/>
  <c r="AH65" i="14"/>
  <c r="S66" i="8"/>
  <c r="U66" i="8"/>
  <c r="AH32" i="14"/>
  <c r="AY136" i="14"/>
  <c r="AX136" i="14"/>
  <c r="AW136" i="14"/>
  <c r="AV136" i="14"/>
  <c r="AU136" i="14"/>
  <c r="AT136" i="14"/>
  <c r="AS136" i="14"/>
  <c r="AR136" i="14"/>
  <c r="AQ136" i="14"/>
  <c r="S82" i="8"/>
  <c r="U82" i="8"/>
  <c r="AZ30" i="13"/>
  <c r="AX30" i="13"/>
  <c r="AE123" i="18"/>
  <c r="P80" i="14"/>
  <c r="AG80" i="14"/>
  <c r="AI80" i="14"/>
  <c r="AK80" i="14"/>
  <c r="P56" i="14"/>
  <c r="AK56" i="14"/>
  <c r="P64" i="14"/>
  <c r="AK64" i="14"/>
  <c r="P40" i="14"/>
  <c r="AK40" i="14"/>
  <c r="AI40" i="14"/>
  <c r="AG40" i="14"/>
  <c r="AG85" i="14"/>
  <c r="P85" i="14"/>
  <c r="AI85" i="14"/>
  <c r="AK85" i="14"/>
  <c r="AK21" i="14"/>
  <c r="P21" i="14"/>
  <c r="P82" i="14"/>
  <c r="AG82" i="14"/>
  <c r="AI82" i="14"/>
  <c r="AK82" i="14"/>
  <c r="N135" i="14"/>
  <c r="AH135" i="14"/>
  <c r="N71" i="14"/>
  <c r="AH71" i="14"/>
  <c r="P132" i="14"/>
  <c r="AG132" i="14"/>
  <c r="AI132" i="14"/>
  <c r="AK132" i="14"/>
  <c r="P68" i="14"/>
  <c r="AK68" i="14"/>
  <c r="AG68" i="14"/>
  <c r="AI68" i="14"/>
  <c r="N121" i="14"/>
  <c r="AH121" i="14"/>
  <c r="P57" i="14"/>
  <c r="AI57" i="14"/>
  <c r="AK57" i="14"/>
  <c r="AG57" i="14"/>
  <c r="N110" i="14"/>
  <c r="AH110" i="14"/>
  <c r="N46" i="14"/>
  <c r="AH46" i="14"/>
  <c r="AH84" i="14"/>
  <c r="AL51" i="14"/>
  <c r="AH50" i="14"/>
  <c r="AH56" i="14"/>
  <c r="AL35" i="14"/>
  <c r="AZ61" i="18"/>
  <c r="AX61" i="18"/>
  <c r="S57" i="8"/>
  <c r="U57" i="8"/>
  <c r="AA155" i="13"/>
  <c r="AE155" i="13"/>
  <c r="AH120" i="14"/>
  <c r="K120" i="14"/>
  <c r="AY122" i="14"/>
  <c r="AX122" i="14"/>
  <c r="AW122" i="14"/>
  <c r="AV122" i="14"/>
  <c r="AU122" i="14"/>
  <c r="AT122" i="14"/>
  <c r="AS122" i="14"/>
  <c r="AR122" i="14"/>
  <c r="AQ122" i="14"/>
  <c r="S50" i="6"/>
  <c r="U50" i="6"/>
  <c r="AZ26" i="18"/>
  <c r="AX26" i="18"/>
  <c r="AZ41" i="13"/>
  <c r="AX41" i="13"/>
  <c r="AZ98" i="18"/>
  <c r="AX98" i="18"/>
  <c r="AZ107" i="18"/>
  <c r="AX107" i="18"/>
  <c r="AH112" i="13"/>
  <c r="AZ54" i="13"/>
  <c r="AX54" i="13"/>
  <c r="AZ22" i="18"/>
  <c r="AX22" i="18"/>
  <c r="AZ83" i="18"/>
  <c r="AX83" i="18"/>
  <c r="AZ92" i="18"/>
  <c r="AX92" i="18"/>
  <c r="AZ80" i="18"/>
  <c r="AX80" i="18"/>
  <c r="AZ90" i="18"/>
  <c r="AX90" i="18"/>
  <c r="AH62" i="18"/>
  <c r="AH125" i="18"/>
  <c r="AA125" i="18"/>
  <c r="AE125" i="18"/>
  <c r="AH64" i="13"/>
  <c r="AZ35" i="18"/>
  <c r="AX35" i="18"/>
  <c r="AH40" i="18"/>
  <c r="AH137" i="18"/>
  <c r="AZ30" i="18"/>
  <c r="AX30" i="18"/>
  <c r="AZ100" i="13"/>
  <c r="AX100" i="13"/>
  <c r="AH77" i="18"/>
  <c r="AH91" i="18"/>
  <c r="AA91" i="18"/>
  <c r="AE91" i="18"/>
  <c r="AZ42" i="18"/>
  <c r="AX42" i="18"/>
  <c r="AH150" i="18"/>
  <c r="AZ72" i="18"/>
  <c r="AX72" i="18"/>
  <c r="AZ79" i="13"/>
  <c r="AX79" i="13"/>
  <c r="AZ27" i="18"/>
  <c r="AX27" i="18"/>
  <c r="AZ113" i="18"/>
  <c r="AX113" i="18"/>
  <c r="AY104" i="14"/>
  <c r="AX104" i="14"/>
  <c r="AW104" i="14"/>
  <c r="AV104" i="14"/>
  <c r="AU104" i="14"/>
  <c r="AT104" i="14"/>
  <c r="AS104" i="14"/>
  <c r="AR104" i="14"/>
  <c r="AQ104" i="14"/>
  <c r="P83" i="14"/>
  <c r="AG83" i="14"/>
  <c r="AI83" i="14"/>
  <c r="AK83" i="14"/>
  <c r="P108" i="14"/>
  <c r="AK108" i="14"/>
  <c r="AG108" i="14"/>
  <c r="AI108" i="14"/>
  <c r="AJ121" i="14"/>
  <c r="AL121" i="14"/>
  <c r="AA100" i="18"/>
  <c r="AH77" i="14"/>
  <c r="N77" i="14"/>
  <c r="N138" i="14"/>
  <c r="P74" i="14"/>
  <c r="AG74" i="14"/>
  <c r="AI74" i="14"/>
  <c r="AK74" i="14"/>
  <c r="N127" i="14"/>
  <c r="AH127" i="14"/>
  <c r="P63" i="14"/>
  <c r="AK63" i="14"/>
  <c r="P124" i="14"/>
  <c r="AG124" i="14"/>
  <c r="AI124" i="14"/>
  <c r="AK124" i="14"/>
  <c r="P60" i="14"/>
  <c r="AK60" i="14"/>
  <c r="AG60" i="14"/>
  <c r="AI60" i="14"/>
  <c r="N113" i="14"/>
  <c r="AH113" i="14"/>
  <c r="N49" i="14"/>
  <c r="AH49" i="14"/>
  <c r="P102" i="14"/>
  <c r="AI102" i="14"/>
  <c r="AK102" i="14"/>
  <c r="AG102" i="14"/>
  <c r="N38" i="14"/>
  <c r="AH38" i="14"/>
  <c r="AY130" i="14"/>
  <c r="AX130" i="14"/>
  <c r="AW130" i="14"/>
  <c r="AV130" i="14"/>
  <c r="AU130" i="14"/>
  <c r="AT130" i="14"/>
  <c r="AS130" i="14"/>
  <c r="AR130" i="14"/>
  <c r="AQ130" i="14"/>
  <c r="AJ139" i="14"/>
  <c r="AL139" i="14"/>
  <c r="AJ131" i="14"/>
  <c r="AL131" i="14"/>
  <c r="AH64" i="14"/>
  <c r="E14" i="4"/>
  <c r="AH124" i="14"/>
  <c r="AH40" i="14"/>
  <c r="AH63" i="14"/>
  <c r="AH41" i="14"/>
  <c r="AA76" i="18"/>
  <c r="AA85" i="18"/>
  <c r="AH169" i="18"/>
  <c r="AA48" i="18"/>
  <c r="N125" i="14"/>
  <c r="AH125" i="14"/>
  <c r="N47" i="14"/>
  <c r="AH47" i="14"/>
  <c r="AJ105" i="14"/>
  <c r="AL105" i="14"/>
  <c r="AA92" i="18"/>
  <c r="S148" i="8"/>
  <c r="U148" i="8"/>
  <c r="N67" i="14"/>
  <c r="AH67" i="14"/>
  <c r="P50" i="14"/>
  <c r="AG50" i="14"/>
  <c r="AI50" i="14"/>
  <c r="AK50" i="14"/>
  <c r="N89" i="14"/>
  <c r="AH89" i="14"/>
  <c r="S108" i="8"/>
  <c r="U108" i="8"/>
  <c r="K112" i="14"/>
  <c r="K19" i="14"/>
  <c r="AH112" i="14"/>
  <c r="P48" i="14"/>
  <c r="AK48" i="14"/>
  <c r="P24" i="14"/>
  <c r="AI24" i="14"/>
  <c r="AK24" i="14"/>
  <c r="AG24" i="14"/>
  <c r="P32" i="14"/>
  <c r="AI32" i="14"/>
  <c r="AK32" i="14"/>
  <c r="AG32" i="14"/>
  <c r="AA168" i="13"/>
  <c r="AH78" i="14"/>
  <c r="AH22" i="14"/>
  <c r="AZ3" i="18"/>
  <c r="AX3" i="18"/>
  <c r="S22" i="6"/>
  <c r="U22" i="6"/>
  <c r="E14" i="6"/>
  <c r="AZ6" i="18"/>
  <c r="AX6" i="18"/>
  <c r="AZ34" i="13"/>
  <c r="AX34" i="13"/>
  <c r="AH93" i="14"/>
  <c r="AH58" i="14"/>
  <c r="AH136" i="14"/>
  <c r="K136" i="14"/>
  <c r="AH108" i="14"/>
  <c r="G35" i="2"/>
  <c r="J35" i="2" s="1"/>
  <c r="W35" i="2"/>
  <c r="AZ51" i="18"/>
  <c r="AX51" i="18"/>
  <c r="S116" i="8"/>
  <c r="U116" i="8"/>
  <c r="AH90" i="14"/>
  <c r="AZ37" i="18"/>
  <c r="AX37" i="18"/>
  <c r="N131" i="14"/>
  <c r="AH131" i="14"/>
  <c r="N139" i="14"/>
  <c r="AH139" i="14"/>
  <c r="N115" i="14"/>
  <c r="AH115" i="14"/>
  <c r="AH133" i="14"/>
  <c r="N133" i="14"/>
  <c r="AI69" i="14"/>
  <c r="AK69" i="14"/>
  <c r="P69" i="14"/>
  <c r="AK130" i="14"/>
  <c r="P130" i="14"/>
  <c r="AG66" i="14"/>
  <c r="P66" i="14"/>
  <c r="AI66" i="14"/>
  <c r="AK66" i="14"/>
  <c r="N119" i="14"/>
  <c r="AH119" i="14"/>
  <c r="P55" i="14"/>
  <c r="AG55" i="14"/>
  <c r="AI55" i="14"/>
  <c r="AK55" i="14"/>
  <c r="P116" i="14"/>
  <c r="AG116" i="14"/>
  <c r="AI116" i="14"/>
  <c r="AK116" i="14"/>
  <c r="P52" i="14"/>
  <c r="AK52" i="14"/>
  <c r="AG52" i="14"/>
  <c r="AI52" i="14"/>
  <c r="N105" i="14"/>
  <c r="AH105" i="14"/>
  <c r="P41" i="14"/>
  <c r="AK41" i="14"/>
  <c r="P94" i="14"/>
  <c r="AK94" i="14"/>
  <c r="N30" i="14"/>
  <c r="AH30" i="14"/>
  <c r="AZ79" i="18"/>
  <c r="AX79" i="18"/>
  <c r="S45" i="8"/>
  <c r="U45" i="8"/>
  <c r="AA168" i="18"/>
  <c r="AZ44" i="18"/>
  <c r="AX44" i="18"/>
  <c r="K122" i="14"/>
  <c r="AH122" i="14"/>
  <c r="S96" i="8"/>
  <c r="U96" i="8"/>
  <c r="AH99" i="14"/>
  <c r="AZ38" i="13"/>
  <c r="AX38" i="13"/>
  <c r="AH63" i="18"/>
  <c r="AA63" i="18"/>
  <c r="AE63" i="18"/>
  <c r="AZ62" i="13"/>
  <c r="AX62" i="13"/>
  <c r="AH61" i="18"/>
  <c r="AA61" i="18"/>
  <c r="AE61" i="18"/>
  <c r="AZ43" i="18"/>
  <c r="AX43" i="18"/>
  <c r="AH41" i="18"/>
  <c r="AH39" i="18"/>
  <c r="AH74" i="18"/>
  <c r="AZ58" i="13"/>
  <c r="AX58" i="13"/>
  <c r="AZ25" i="13"/>
  <c r="AX25" i="13"/>
  <c r="AZ77" i="13"/>
  <c r="AX77" i="13"/>
  <c r="AZ39" i="18"/>
  <c r="AX39" i="18"/>
  <c r="AZ38" i="18"/>
  <c r="AX38" i="18"/>
  <c r="AZ9" i="18"/>
  <c r="AX9" i="18"/>
  <c r="AH26" i="18"/>
  <c r="AZ101" i="13"/>
  <c r="AX101" i="13"/>
  <c r="AH84" i="18"/>
  <c r="AZ7" i="18"/>
  <c r="AX7" i="18"/>
  <c r="AH25" i="13"/>
  <c r="AZ71" i="18"/>
  <c r="AX71" i="18"/>
  <c r="AH56" i="18"/>
  <c r="AH135" i="18"/>
  <c r="AZ127" i="18"/>
  <c r="AX127" i="18"/>
  <c r="AZ89" i="18"/>
  <c r="AX89" i="18"/>
  <c r="AZ67" i="13"/>
  <c r="AX67" i="13"/>
  <c r="AH147" i="13"/>
  <c r="AA180" i="13"/>
  <c r="AH184" i="13"/>
  <c r="AH177" i="13"/>
  <c r="AA177" i="13"/>
  <c r="AE177" i="13"/>
  <c r="AH179" i="13"/>
  <c r="AN114" i="14"/>
  <c r="AM114" i="14"/>
  <c r="AO114" i="14"/>
  <c r="AP114" i="14"/>
  <c r="AN136" i="14"/>
  <c r="AM136" i="14"/>
  <c r="AO136" i="14"/>
  <c r="AP136" i="14"/>
  <c r="AN120" i="14"/>
  <c r="AM120" i="14"/>
  <c r="AO120" i="14"/>
  <c r="AP120" i="14"/>
  <c r="AN122" i="14"/>
  <c r="AO122" i="14"/>
  <c r="AP122" i="14"/>
  <c r="AN138" i="14"/>
  <c r="AO138" i="14"/>
  <c r="AP138" i="14"/>
  <c r="AN104" i="14"/>
  <c r="AO104" i="14"/>
  <c r="AP104" i="14"/>
  <c r="AN112" i="14"/>
  <c r="AO112" i="14"/>
  <c r="AP112" i="14"/>
  <c r="AN128" i="14"/>
  <c r="AM128" i="14"/>
  <c r="AO128" i="14"/>
  <c r="AP128" i="14"/>
  <c r="AN130" i="14"/>
  <c r="AM130" i="14"/>
  <c r="AO130" i="14"/>
  <c r="AP130" i="14"/>
  <c r="P77" i="14"/>
  <c r="AK77" i="14"/>
  <c r="AA150" i="18"/>
  <c r="P107" i="14"/>
  <c r="AG107" i="14"/>
  <c r="AI107" i="14"/>
  <c r="AK107" i="14"/>
  <c r="AA101" i="13"/>
  <c r="AE101" i="13"/>
  <c r="AJ76" i="14"/>
  <c r="AL76" i="14"/>
  <c r="AJ25" i="14"/>
  <c r="AL25" i="14"/>
  <c r="AA68" i="18"/>
  <c r="AA138" i="18"/>
  <c r="AA57" i="18"/>
  <c r="AA147" i="13"/>
  <c r="AA26" i="18"/>
  <c r="AA39" i="18"/>
  <c r="AE92" i="18"/>
  <c r="AA169" i="18"/>
  <c r="AA62" i="18"/>
  <c r="AG26" i="14"/>
  <c r="AK26" i="14"/>
  <c r="AI26" i="14"/>
  <c r="P26" i="14"/>
  <c r="P96" i="14"/>
  <c r="AG96" i="14"/>
  <c r="AI96" i="14"/>
  <c r="AK96" i="14"/>
  <c r="P75" i="14"/>
  <c r="AG75" i="14"/>
  <c r="AI75" i="14"/>
  <c r="AK75" i="14"/>
  <c r="P111" i="14"/>
  <c r="AK111" i="14"/>
  <c r="AG111" i="14"/>
  <c r="AI111" i="14"/>
  <c r="P104" i="14"/>
  <c r="AK104" i="14"/>
  <c r="P33" i="14"/>
  <c r="AG33" i="14"/>
  <c r="AI33" i="14"/>
  <c r="AK33" i="14"/>
  <c r="AG109" i="14"/>
  <c r="AI109" i="14"/>
  <c r="P109" i="14"/>
  <c r="AK109" i="14"/>
  <c r="AA21" i="18"/>
  <c r="AH67" i="18"/>
  <c r="AZ105" i="18"/>
  <c r="AX105" i="18"/>
  <c r="BE3" i="14"/>
  <c r="BC3" i="14"/>
  <c r="AH114" i="18"/>
  <c r="AZ103" i="18"/>
  <c r="AX103" i="18"/>
  <c r="AH51" i="18"/>
  <c r="AZ125" i="18"/>
  <c r="AX125" i="18"/>
  <c r="AH43" i="18"/>
  <c r="AM97" i="14"/>
  <c r="AF97" i="14"/>
  <c r="AH30" i="18"/>
  <c r="AM61" i="14"/>
  <c r="AF61" i="14"/>
  <c r="AH136" i="18"/>
  <c r="AM77" i="14"/>
  <c r="AF77" i="14"/>
  <c r="AI77" i="14"/>
  <c r="AH49" i="18"/>
  <c r="AH111" i="18"/>
  <c r="AH166" i="18"/>
  <c r="AH128" i="18"/>
  <c r="AA141" i="18"/>
  <c r="AJ41" i="14"/>
  <c r="AL41" i="14"/>
  <c r="AJ69" i="14"/>
  <c r="AL69" i="14"/>
  <c r="AJ37" i="14"/>
  <c r="AL37" i="14"/>
  <c r="AA41" i="18"/>
  <c r="P105" i="14"/>
  <c r="AI105" i="14"/>
  <c r="AK105" i="14"/>
  <c r="AG105" i="14"/>
  <c r="P139" i="14"/>
  <c r="AK139" i="14"/>
  <c r="AG139" i="14"/>
  <c r="AI139" i="14"/>
  <c r="AG63" i="14"/>
  <c r="P138" i="14"/>
  <c r="AK138" i="14"/>
  <c r="P36" i="14"/>
  <c r="AG36" i="14"/>
  <c r="AI36" i="14"/>
  <c r="AK36" i="14"/>
  <c r="AE171" i="18"/>
  <c r="P129" i="14"/>
  <c r="AG129" i="14"/>
  <c r="AI129" i="14"/>
  <c r="AK129" i="14"/>
  <c r="P62" i="14"/>
  <c r="AI62" i="14"/>
  <c r="AK62" i="14"/>
  <c r="AG62" i="14"/>
  <c r="P137" i="14"/>
  <c r="AG137" i="14"/>
  <c r="AI137" i="14"/>
  <c r="AK137" i="14"/>
  <c r="AA32" i="18"/>
  <c r="AE121" i="13"/>
  <c r="P134" i="14"/>
  <c r="AI134" i="14"/>
  <c r="AK134" i="14"/>
  <c r="AG134" i="14"/>
  <c r="J14" i="14"/>
  <c r="J12" i="14"/>
  <c r="J13" i="14"/>
  <c r="I15" i="14"/>
  <c r="P103" i="14"/>
  <c r="AG103" i="14"/>
  <c r="AI103" i="14"/>
  <c r="AK103" i="14"/>
  <c r="AA119" i="18"/>
  <c r="AA127" i="18"/>
  <c r="AL22" i="14"/>
  <c r="AJ22" i="14"/>
  <c r="AJ78" i="14"/>
  <c r="AL78" i="14"/>
  <c r="AA87" i="18"/>
  <c r="AJ60" i="14"/>
  <c r="AL60" i="14"/>
  <c r="AA98" i="18"/>
  <c r="AA121" i="18"/>
  <c r="AL30" i="14"/>
  <c r="AJ30" i="14"/>
  <c r="AZ122" i="18"/>
  <c r="AX122" i="18"/>
  <c r="AZ117" i="18"/>
  <c r="AX117" i="18"/>
  <c r="AA149" i="18"/>
  <c r="AA151" i="18"/>
  <c r="AZ106" i="18"/>
  <c r="AX106" i="18"/>
  <c r="AH36" i="18"/>
  <c r="AM21" i="14"/>
  <c r="AH52" i="18"/>
  <c r="P29" i="14"/>
  <c r="AK29" i="14"/>
  <c r="AA99" i="18"/>
  <c r="P61" i="14"/>
  <c r="AG61" i="14"/>
  <c r="AI61" i="14"/>
  <c r="AK61" i="14"/>
  <c r="AA82" i="18"/>
  <c r="AL36" i="14"/>
  <c r="AJ36" i="14"/>
  <c r="AG69" i="14"/>
  <c r="P131" i="14"/>
  <c r="AK131" i="14"/>
  <c r="AG131" i="14"/>
  <c r="AI131" i="14"/>
  <c r="P47" i="14"/>
  <c r="AG47" i="14"/>
  <c r="AI47" i="14"/>
  <c r="AK47" i="14"/>
  <c r="AE85" i="18"/>
  <c r="AA40" i="18"/>
  <c r="AA112" i="13"/>
  <c r="P46" i="14"/>
  <c r="AI46" i="14"/>
  <c r="AK46" i="14"/>
  <c r="AG46" i="14"/>
  <c r="P121" i="14"/>
  <c r="AG121" i="14"/>
  <c r="AI121" i="14"/>
  <c r="AK121" i="14"/>
  <c r="AG117" i="14"/>
  <c r="P117" i="14"/>
  <c r="AI117" i="14"/>
  <c r="AK117" i="14"/>
  <c r="AG76" i="14"/>
  <c r="AG25" i="14"/>
  <c r="P126" i="14"/>
  <c r="AI126" i="14"/>
  <c r="AK126" i="14"/>
  <c r="AG126" i="14"/>
  <c r="P87" i="14"/>
  <c r="AK87" i="14"/>
  <c r="AG37" i="14"/>
  <c r="AI37" i="14"/>
  <c r="AK37" i="14"/>
  <c r="P37" i="14"/>
  <c r="P81" i="14"/>
  <c r="AI81" i="14"/>
  <c r="AK81" i="14"/>
  <c r="AG81" i="14"/>
  <c r="AG31" i="14"/>
  <c r="P31" i="14"/>
  <c r="AI31" i="14"/>
  <c r="AK31" i="14"/>
  <c r="AA170" i="18"/>
  <c r="AA152" i="18"/>
  <c r="AH109" i="18"/>
  <c r="AH120" i="18"/>
  <c r="AH159" i="18"/>
  <c r="AM94" i="14"/>
  <c r="AH42" i="18"/>
  <c r="AM99" i="14"/>
  <c r="AH60" i="18"/>
  <c r="AH66" i="18"/>
  <c r="AH162" i="18"/>
  <c r="AH142" i="18"/>
  <c r="AH103" i="18"/>
  <c r="AH163" i="18"/>
  <c r="AH45" i="18"/>
  <c r="AH102" i="18"/>
  <c r="AM98" i="14"/>
  <c r="AL44" i="14"/>
  <c r="AJ44" i="14"/>
  <c r="AH78" i="18"/>
  <c r="AH112" i="18"/>
  <c r="AM90" i="14"/>
  <c r="AL66" i="14"/>
  <c r="AJ66" i="14"/>
  <c r="AH58" i="18"/>
  <c r="AE72" i="18"/>
  <c r="AA115" i="18"/>
  <c r="P127" i="14"/>
  <c r="AK127" i="14"/>
  <c r="AG127" i="14"/>
  <c r="AI127" i="14"/>
  <c r="AA47" i="18"/>
  <c r="AA153" i="13"/>
  <c r="AG34" i="14"/>
  <c r="AK34" i="14"/>
  <c r="P34" i="14"/>
  <c r="AI34" i="14"/>
  <c r="C18" i="14"/>
  <c r="P123" i="14"/>
  <c r="AK123" i="14"/>
  <c r="AG123" i="14"/>
  <c r="AI123" i="14"/>
  <c r="AA131" i="18"/>
  <c r="AJ95" i="14"/>
  <c r="AL95" i="14"/>
  <c r="AH158" i="18"/>
  <c r="AL50" i="14"/>
  <c r="AJ50" i="14"/>
  <c r="AA70" i="18"/>
  <c r="AJ80" i="14"/>
  <c r="AL80" i="14"/>
  <c r="AJ102" i="14"/>
  <c r="AL102" i="14"/>
  <c r="AJ42" i="14"/>
  <c r="AL42" i="14"/>
  <c r="AJ84" i="14"/>
  <c r="AL84" i="14"/>
  <c r="AA145" i="18"/>
  <c r="AL26" i="14"/>
  <c r="AJ26" i="14"/>
  <c r="AJ32" i="14"/>
  <c r="AL32" i="14"/>
  <c r="AL89" i="14"/>
  <c r="AJ89" i="14"/>
  <c r="AL45" i="14"/>
  <c r="AJ45" i="14"/>
  <c r="AJ39" i="14"/>
  <c r="AL39" i="14"/>
  <c r="AA65" i="18"/>
  <c r="AM56" i="14"/>
  <c r="AA25" i="18"/>
  <c r="AA59" i="18"/>
  <c r="AM64" i="14"/>
  <c r="AH106" i="18"/>
  <c r="AE54" i="18"/>
  <c r="AA110" i="18"/>
  <c r="AL28" i="14"/>
  <c r="AJ28" i="14"/>
  <c r="AL63" i="14"/>
  <c r="AJ63" i="14"/>
  <c r="AL91" i="14"/>
  <c r="AJ91" i="14"/>
  <c r="AG133" i="14"/>
  <c r="AI133" i="14"/>
  <c r="AK133" i="14"/>
  <c r="P133" i="14"/>
  <c r="P49" i="14"/>
  <c r="AI49" i="14"/>
  <c r="AK49" i="14"/>
  <c r="AG49" i="14"/>
  <c r="AA84" i="18"/>
  <c r="P125" i="14"/>
  <c r="AG125" i="14"/>
  <c r="AI125" i="14"/>
  <c r="AK125" i="14"/>
  <c r="AE76" i="18"/>
  <c r="AA77" i="18"/>
  <c r="AA64" i="13"/>
  <c r="P110" i="14"/>
  <c r="AI110" i="14"/>
  <c r="AK110" i="14"/>
  <c r="AG110" i="14"/>
  <c r="P71" i="14"/>
  <c r="AG71" i="14"/>
  <c r="AI71" i="14"/>
  <c r="AK71" i="14"/>
  <c r="AI91" i="14"/>
  <c r="P54" i="14"/>
  <c r="AI54" i="14"/>
  <c r="AK54" i="14"/>
  <c r="AG54" i="14"/>
  <c r="AA83" i="18"/>
  <c r="AA146" i="18"/>
  <c r="AA64" i="18"/>
  <c r="AE33" i="18"/>
  <c r="P28" i="14"/>
  <c r="E14" i="14"/>
  <c r="AG28" i="14"/>
  <c r="AI28" i="14"/>
  <c r="AK28" i="14"/>
  <c r="P95" i="14"/>
  <c r="AG95" i="14"/>
  <c r="AI95" i="14"/>
  <c r="AK95" i="14"/>
  <c r="AZ104" i="18"/>
  <c r="AX104" i="18"/>
  <c r="AH50" i="18"/>
  <c r="AH38" i="18"/>
  <c r="AH88" i="18"/>
  <c r="AH125" i="13"/>
  <c r="AM48" i="14"/>
  <c r="AH89" i="18"/>
  <c r="AH156" i="18"/>
  <c r="AH28" i="18"/>
  <c r="AH117" i="18"/>
  <c r="AH46" i="18"/>
  <c r="AH105" i="18"/>
  <c r="AM73" i="14"/>
  <c r="AH122" i="18"/>
  <c r="AM53" i="14"/>
  <c r="AF53" i="14"/>
  <c r="AH140" i="18"/>
  <c r="AH129" i="18"/>
  <c r="BE9" i="14"/>
  <c r="BC9" i="14"/>
  <c r="AH97" i="18"/>
  <c r="AH96" i="18"/>
  <c r="AZ111" i="18"/>
  <c r="AX111" i="18"/>
  <c r="AA108" i="18"/>
  <c r="AA147" i="18"/>
  <c r="AL46" i="14"/>
  <c r="AJ46" i="14"/>
  <c r="AA37" i="18"/>
  <c r="AI41" i="14"/>
  <c r="AE168" i="13"/>
  <c r="AE100" i="18"/>
  <c r="AA135" i="18"/>
  <c r="AG41" i="14"/>
  <c r="P89" i="14"/>
  <c r="AI89" i="14"/>
  <c r="AK89" i="14"/>
  <c r="AG89" i="14"/>
  <c r="AE48" i="18"/>
  <c r="AK38" i="14"/>
  <c r="P38" i="14"/>
  <c r="AG38" i="14"/>
  <c r="AI38" i="14"/>
  <c r="P113" i="14"/>
  <c r="AG113" i="14"/>
  <c r="AI113" i="14"/>
  <c r="AK113" i="14"/>
  <c r="AG91" i="14"/>
  <c r="AE73" i="18"/>
  <c r="P53" i="14"/>
  <c r="AI53" i="14"/>
  <c r="AK53" i="14"/>
  <c r="AA116" i="18"/>
  <c r="AA171" i="13"/>
  <c r="AA166" i="13"/>
  <c r="P97" i="14"/>
  <c r="AI97" i="14"/>
  <c r="AK97" i="14"/>
  <c r="AG97" i="14"/>
  <c r="AJ101" i="14"/>
  <c r="AL101" i="14"/>
  <c r="AL65" i="14"/>
  <c r="AJ65" i="14"/>
  <c r="AA126" i="18"/>
  <c r="AJ72" i="14"/>
  <c r="AL72" i="14"/>
  <c r="AL34" i="14"/>
  <c r="AJ34" i="14"/>
  <c r="AJ74" i="14"/>
  <c r="AL74" i="14"/>
  <c r="AM29" i="14"/>
  <c r="AF29" i="14"/>
  <c r="AH22" i="18"/>
  <c r="AJ23" i="14"/>
  <c r="AL23" i="14"/>
  <c r="AL40" i="14"/>
  <c r="AJ40" i="14"/>
  <c r="AL83" i="14"/>
  <c r="AJ83" i="14"/>
  <c r="AL58" i="14"/>
  <c r="AJ58" i="14"/>
  <c r="AA95" i="18"/>
  <c r="AH164" i="18"/>
  <c r="AJ68" i="14"/>
  <c r="AL68" i="14"/>
  <c r="AL70" i="14"/>
  <c r="AJ70" i="14"/>
  <c r="AA153" i="18"/>
  <c r="AM87" i="14"/>
  <c r="AF87" i="14"/>
  <c r="AL93" i="14"/>
  <c r="AJ93" i="14"/>
  <c r="AJ82" i="14"/>
  <c r="AL82" i="14"/>
  <c r="AL54" i="14"/>
  <c r="AJ54" i="14"/>
  <c r="AA86" i="18"/>
  <c r="AA104" i="18"/>
  <c r="AA133" i="18"/>
  <c r="AA80" i="18"/>
  <c r="AH101" i="18"/>
  <c r="AA25" i="13"/>
  <c r="AE168" i="18"/>
  <c r="AA137" i="18"/>
  <c r="AA90" i="18"/>
  <c r="AL38" i="14"/>
  <c r="AJ38" i="14"/>
  <c r="AA53" i="18"/>
  <c r="P67" i="14"/>
  <c r="AG67" i="14"/>
  <c r="AI67" i="14"/>
  <c r="AK67" i="14"/>
  <c r="AA56" i="18"/>
  <c r="AA74" i="18"/>
  <c r="AK30" i="14"/>
  <c r="P30" i="14"/>
  <c r="AG30" i="14"/>
  <c r="AI30" i="14"/>
  <c r="P119" i="14"/>
  <c r="AK119" i="14"/>
  <c r="AG119" i="14"/>
  <c r="AI119" i="14"/>
  <c r="P115" i="14"/>
  <c r="AK115" i="14"/>
  <c r="AG115" i="14"/>
  <c r="AI115" i="14"/>
  <c r="P135" i="14"/>
  <c r="AK135" i="14"/>
  <c r="AG135" i="14"/>
  <c r="AI135" i="14"/>
  <c r="P88" i="14"/>
  <c r="AG88" i="14"/>
  <c r="AI88" i="14"/>
  <c r="AK88" i="14"/>
  <c r="P118" i="14"/>
  <c r="AI118" i="14"/>
  <c r="AK118" i="14"/>
  <c r="AG118" i="14"/>
  <c r="P79" i="14"/>
  <c r="AG79" i="14"/>
  <c r="AI79" i="14"/>
  <c r="AK79" i="14"/>
  <c r="AG45" i="14"/>
  <c r="P45" i="14"/>
  <c r="AI45" i="14"/>
  <c r="AK45" i="14"/>
  <c r="AA161" i="18"/>
  <c r="AM100" i="14"/>
  <c r="AH27" i="18"/>
  <c r="AJ86" i="14"/>
  <c r="AL86" i="14"/>
  <c r="AA167" i="18"/>
  <c r="AA93" i="18"/>
  <c r="AA154" i="18"/>
  <c r="AL24" i="14"/>
  <c r="AJ24" i="14"/>
  <c r="AM92" i="14"/>
  <c r="AZ120" i="18"/>
  <c r="AX120" i="18"/>
  <c r="AL62" i="14"/>
  <c r="AJ62" i="14"/>
  <c r="AL85" i="14"/>
  <c r="AJ85" i="14"/>
  <c r="AA34" i="18"/>
  <c r="AJ52" i="14"/>
  <c r="AL52" i="14"/>
  <c r="AA184" i="13"/>
  <c r="AE184" i="13"/>
  <c r="AA179" i="13"/>
  <c r="AE180" i="13"/>
  <c r="AE171" i="13"/>
  <c r="AL53" i="14"/>
  <c r="AJ53" i="14"/>
  <c r="AF99" i="14"/>
  <c r="AG99" i="14"/>
  <c r="AG29" i="14"/>
  <c r="AE41" i="18"/>
  <c r="AA166" i="18"/>
  <c r="AJ61" i="14"/>
  <c r="AL61" i="14"/>
  <c r="AE68" i="18"/>
  <c r="AF128" i="14"/>
  <c r="AG128" i="14"/>
  <c r="AA101" i="18"/>
  <c r="AA97" i="18"/>
  <c r="AA158" i="18"/>
  <c r="AE152" i="18"/>
  <c r="AE34" i="18"/>
  <c r="AE167" i="18"/>
  <c r="AE56" i="18"/>
  <c r="AA122" i="18"/>
  <c r="AA117" i="18"/>
  <c r="AE77" i="18"/>
  <c r="AE110" i="18"/>
  <c r="AA106" i="18"/>
  <c r="AE153" i="13"/>
  <c r="AA58" i="18"/>
  <c r="AE87" i="18"/>
  <c r="AA111" i="18"/>
  <c r="AA30" i="18"/>
  <c r="AE62" i="18"/>
  <c r="AM138" i="14"/>
  <c r="AJ29" i="14"/>
  <c r="AL29" i="14"/>
  <c r="AE65" i="18"/>
  <c r="AE53" i="18"/>
  <c r="AE137" i="18"/>
  <c r="AE80" i="18"/>
  <c r="AG53" i="14"/>
  <c r="AE37" i="18"/>
  <c r="AF73" i="14"/>
  <c r="AG73" i="14"/>
  <c r="AA28" i="18"/>
  <c r="AA38" i="18"/>
  <c r="AE64" i="18"/>
  <c r="AF64" i="14"/>
  <c r="AG64" i="14"/>
  <c r="AF98" i="14"/>
  <c r="AG98" i="14"/>
  <c r="AA103" i="18"/>
  <c r="AA42" i="18"/>
  <c r="AA49" i="18"/>
  <c r="AL97" i="14"/>
  <c r="AJ97" i="14"/>
  <c r="AF136" i="14"/>
  <c r="AG136" i="14"/>
  <c r="AE47" i="18"/>
  <c r="AA102" i="18"/>
  <c r="AA142" i="18"/>
  <c r="AF94" i="14"/>
  <c r="AG94" i="14"/>
  <c r="AE170" i="18"/>
  <c r="AE98" i="18"/>
  <c r="AE127" i="18"/>
  <c r="AA43" i="18"/>
  <c r="AE57" i="18"/>
  <c r="AM112" i="14"/>
  <c r="AF100" i="14"/>
  <c r="AG100" i="14"/>
  <c r="AJ87" i="14"/>
  <c r="AL87" i="14"/>
  <c r="AA105" i="18"/>
  <c r="AA156" i="18"/>
  <c r="AE84" i="18"/>
  <c r="AE131" i="18"/>
  <c r="AE153" i="18"/>
  <c r="AE95" i="18"/>
  <c r="AE126" i="18"/>
  <c r="AA129" i="18"/>
  <c r="AA89" i="18"/>
  <c r="AE59" i="18"/>
  <c r="AF90" i="14"/>
  <c r="AG90" i="14"/>
  <c r="AA162" i="18"/>
  <c r="AA159" i="18"/>
  <c r="AE99" i="18"/>
  <c r="AA52" i="18"/>
  <c r="AE151" i="18"/>
  <c r="AE141" i="18"/>
  <c r="AA114" i="18"/>
  <c r="AE21" i="18"/>
  <c r="AE39" i="18"/>
  <c r="AG77" i="14"/>
  <c r="AM122" i="14"/>
  <c r="AF92" i="14"/>
  <c r="AG92" i="14"/>
  <c r="AA88" i="18"/>
  <c r="AE133" i="18"/>
  <c r="AA164" i="18"/>
  <c r="AE116" i="18"/>
  <c r="AE135" i="18"/>
  <c r="AA50" i="18"/>
  <c r="AE154" i="18"/>
  <c r="AE25" i="13"/>
  <c r="AE104" i="18"/>
  <c r="AE146" i="18"/>
  <c r="AE25" i="18"/>
  <c r="AE70" i="18"/>
  <c r="AA120" i="18"/>
  <c r="AE82" i="18"/>
  <c r="AF21" i="14"/>
  <c r="AG21" i="14"/>
  <c r="AA128" i="18"/>
  <c r="AL77" i="14"/>
  <c r="AJ77" i="14"/>
  <c r="AE138" i="18"/>
  <c r="AG130" i="14"/>
  <c r="AF130" i="14"/>
  <c r="AF114" i="14"/>
  <c r="AG114" i="14"/>
  <c r="AA46" i="18"/>
  <c r="AE161" i="18"/>
  <c r="AE93" i="18"/>
  <c r="AA27" i="18"/>
  <c r="AE147" i="18"/>
  <c r="AF48" i="14"/>
  <c r="AG48" i="14"/>
  <c r="AE83" i="18"/>
  <c r="AE145" i="18"/>
  <c r="AE115" i="18"/>
  <c r="AA112" i="18"/>
  <c r="AA45" i="18"/>
  <c r="AA66" i="18"/>
  <c r="AA109" i="18"/>
  <c r="AI87" i="14"/>
  <c r="AA36" i="18"/>
  <c r="AE149" i="18"/>
  <c r="AE121" i="18"/>
  <c r="AE119" i="18"/>
  <c r="K12" i="14"/>
  <c r="K13" i="14"/>
  <c r="K14" i="14"/>
  <c r="K15" i="14"/>
  <c r="J15" i="14"/>
  <c r="AE32" i="18"/>
  <c r="AA136" i="18"/>
  <c r="AE169" i="18"/>
  <c r="AE26" i="18"/>
  <c r="AM104" i="14"/>
  <c r="AE74" i="18"/>
  <c r="AE90" i="18"/>
  <c r="AE86" i="18"/>
  <c r="AA22" i="18"/>
  <c r="AE108" i="18"/>
  <c r="AA96" i="18"/>
  <c r="AA140" i="18"/>
  <c r="AA125" i="13"/>
  <c r="AF56" i="14"/>
  <c r="AG56" i="14"/>
  <c r="AA78" i="18"/>
  <c r="AA163" i="18"/>
  <c r="AA60" i="18"/>
  <c r="AG87" i="14"/>
  <c r="AE40" i="18"/>
  <c r="AI29" i="14"/>
  <c r="AA51" i="18"/>
  <c r="AA67" i="18"/>
  <c r="AE150" i="18"/>
  <c r="AG120" i="14"/>
  <c r="AF120" i="14"/>
  <c r="AE163" i="18"/>
  <c r="AE109" i="18"/>
  <c r="AE46" i="18"/>
  <c r="AE88" i="18"/>
  <c r="AE114" i="18"/>
  <c r="AE52" i="18"/>
  <c r="AE159" i="18"/>
  <c r="AE129" i="18"/>
  <c r="AE156" i="18"/>
  <c r="AE43" i="18"/>
  <c r="AJ98" i="14"/>
  <c r="AL98" i="14"/>
  <c r="AI98" i="14"/>
  <c r="AF138" i="14"/>
  <c r="AG138" i="14"/>
  <c r="AE97" i="18"/>
  <c r="AE125" i="13"/>
  <c r="AE136" i="18"/>
  <c r="AE162" i="18"/>
  <c r="AE142" i="18"/>
  <c r="AE111" i="18"/>
  <c r="AE101" i="18"/>
  <c r="AE51" i="18"/>
  <c r="AE78" i="18"/>
  <c r="AE22" i="18"/>
  <c r="AF104" i="14"/>
  <c r="AG104" i="14"/>
  <c r="AE66" i="18"/>
  <c r="AE120" i="18"/>
  <c r="AE105" i="18"/>
  <c r="AL136" i="14"/>
  <c r="AJ136" i="14"/>
  <c r="AI136" i="14"/>
  <c r="AE28" i="18"/>
  <c r="AE166" i="18"/>
  <c r="AE36" i="18"/>
  <c r="AE27" i="18"/>
  <c r="AJ114" i="14"/>
  <c r="AL114" i="14"/>
  <c r="AI114" i="14"/>
  <c r="AL21" i="14"/>
  <c r="AJ21" i="14"/>
  <c r="AI21" i="14"/>
  <c r="AJ92" i="14"/>
  <c r="AL92" i="14"/>
  <c r="AI92" i="14"/>
  <c r="AE102" i="18"/>
  <c r="AE42" i="18"/>
  <c r="AL99" i="14"/>
  <c r="AJ99" i="14"/>
  <c r="AI99" i="14"/>
  <c r="AJ130" i="14"/>
  <c r="AL130" i="14"/>
  <c r="AI130" i="14"/>
  <c r="AE128" i="18"/>
  <c r="AE50" i="18"/>
  <c r="AF122" i="14"/>
  <c r="AG122" i="14"/>
  <c r="AE89" i="18"/>
  <c r="AJ100" i="14"/>
  <c r="AL100" i="14"/>
  <c r="AI100" i="14"/>
  <c r="AL64" i="14"/>
  <c r="AJ64" i="14"/>
  <c r="AI64" i="14"/>
  <c r="AJ73" i="14"/>
  <c r="AL73" i="14"/>
  <c r="AI73" i="14"/>
  <c r="AE106" i="18"/>
  <c r="AL128" i="14"/>
  <c r="AI128" i="14"/>
  <c r="AJ128" i="14"/>
  <c r="AE67" i="18"/>
  <c r="AI120" i="14"/>
  <c r="AJ120" i="14"/>
  <c r="AL120" i="14"/>
  <c r="AE140" i="18"/>
  <c r="AE45" i="18"/>
  <c r="AE164" i="18"/>
  <c r="AF112" i="14"/>
  <c r="AG112" i="14"/>
  <c r="AE58" i="18"/>
  <c r="AE117" i="18"/>
  <c r="AE60" i="18"/>
  <c r="AE96" i="18"/>
  <c r="AL90" i="14"/>
  <c r="AJ90" i="14"/>
  <c r="AI90" i="14"/>
  <c r="AE103" i="18"/>
  <c r="AE158" i="18"/>
  <c r="AJ56" i="14"/>
  <c r="AL56" i="14"/>
  <c r="AI56" i="14"/>
  <c r="AE112" i="18"/>
  <c r="AJ48" i="14"/>
  <c r="AL48" i="14"/>
  <c r="AI48" i="14"/>
  <c r="AJ94" i="14"/>
  <c r="AL94" i="14"/>
  <c r="AI94" i="14"/>
  <c r="AE49" i="18"/>
  <c r="AE38" i="18"/>
  <c r="AE30" i="18"/>
  <c r="AE122" i="18"/>
  <c r="AH11" i="14"/>
  <c r="AJ122" i="14"/>
  <c r="AL122" i="14"/>
  <c r="AI122" i="14"/>
  <c r="AJ112" i="14"/>
  <c r="AI112" i="14"/>
  <c r="AL112" i="14"/>
  <c r="AL104" i="14"/>
  <c r="AJ104" i="14"/>
  <c r="AI104" i="14"/>
  <c r="AJ138" i="14"/>
  <c r="AL138" i="14"/>
  <c r="AI138" i="14"/>
  <c r="J71" i="5"/>
  <c r="H37" i="15"/>
  <c r="K37" i="15"/>
  <c r="L37" i="15"/>
  <c r="F37" i="15"/>
  <c r="J37" i="15"/>
  <c r="I37" i="15"/>
  <c r="L25" i="7"/>
  <c r="K25" i="7"/>
  <c r="F25" i="7"/>
  <c r="I67" i="15"/>
  <c r="L69" i="5"/>
  <c r="F69" i="5"/>
  <c r="H69" i="5"/>
  <c r="I69" i="5"/>
  <c r="J69" i="5"/>
  <c r="I23" i="5"/>
  <c r="F23" i="5"/>
  <c r="J23" i="5"/>
  <c r="K23" i="5"/>
  <c r="L23" i="5"/>
  <c r="H41" i="15"/>
  <c r="L41" i="15"/>
  <c r="I41" i="15"/>
  <c r="J41" i="15"/>
  <c r="I29" i="15"/>
  <c r="K29" i="15"/>
  <c r="J29" i="15"/>
  <c r="L29" i="15"/>
  <c r="F29" i="15"/>
  <c r="H71" i="15"/>
  <c r="F71" i="15"/>
  <c r="L71" i="15"/>
  <c r="I71" i="15"/>
  <c r="J71" i="15"/>
  <c r="H78" i="5"/>
  <c r="F78" i="5"/>
  <c r="I78" i="5"/>
  <c r="J78" i="5"/>
  <c r="L37" i="11"/>
  <c r="I66" i="5"/>
  <c r="K66" i="5"/>
  <c r="I51" i="11"/>
  <c r="H51" i="11"/>
  <c r="J51" i="11"/>
  <c r="F51" i="11"/>
  <c r="K51" i="11"/>
  <c r="L33" i="15"/>
  <c r="I33" i="15"/>
  <c r="J33" i="15"/>
  <c r="K33" i="15"/>
  <c r="H26" i="15"/>
  <c r="I26" i="15"/>
  <c r="J26" i="15"/>
  <c r="F26" i="15"/>
  <c r="K26" i="15"/>
  <c r="L26" i="15"/>
  <c r="K68" i="5"/>
  <c r="H68" i="5"/>
  <c r="I68" i="5"/>
  <c r="L68" i="5"/>
  <c r="K82" i="15"/>
  <c r="F82" i="15"/>
  <c r="L82" i="15"/>
  <c r="I82" i="15"/>
  <c r="J82" i="15"/>
  <c r="K75" i="15"/>
  <c r="F63" i="15"/>
  <c r="K63" i="15"/>
  <c r="L63" i="15"/>
  <c r="I63" i="15"/>
  <c r="J63" i="15"/>
  <c r="H56" i="15"/>
  <c r="I56" i="15"/>
  <c r="K56" i="15"/>
  <c r="J56" i="15"/>
  <c r="F56" i="15"/>
  <c r="L56" i="15"/>
  <c r="F68" i="15"/>
  <c r="F49" i="15"/>
  <c r="I34" i="15"/>
  <c r="I77" i="5"/>
  <c r="F60" i="5"/>
  <c r="J40" i="5"/>
  <c r="H73" i="7"/>
  <c r="I73" i="7"/>
  <c r="J73" i="7"/>
  <c r="I71" i="7"/>
  <c r="F71" i="7"/>
  <c r="H71" i="7"/>
  <c r="K46" i="7"/>
  <c r="J46" i="7"/>
  <c r="I46" i="7"/>
  <c r="F46" i="7"/>
  <c r="L46" i="7"/>
  <c r="K30" i="7"/>
  <c r="J30" i="7"/>
  <c r="F30" i="7"/>
  <c r="F82" i="11"/>
  <c r="J82" i="11"/>
  <c r="I82" i="11"/>
  <c r="I68" i="11"/>
  <c r="L64" i="11"/>
  <c r="K64" i="11"/>
  <c r="J45" i="15"/>
  <c r="J79" i="5"/>
  <c r="H77" i="5"/>
  <c r="J37" i="5"/>
  <c r="L37" i="5"/>
  <c r="H37" i="5"/>
  <c r="F37" i="5"/>
  <c r="H34" i="7"/>
  <c r="K34" i="7"/>
  <c r="P22" i="18"/>
  <c r="AC22" i="18" s="1"/>
  <c r="S3" i="18"/>
  <c r="P108" i="18"/>
  <c r="R108" i="18" s="1"/>
  <c r="P56" i="18"/>
  <c r="R56" i="18" s="1"/>
  <c r="P37" i="18"/>
  <c r="R37" i="18" s="1"/>
  <c r="S7" i="18"/>
  <c r="L83" i="15"/>
  <c r="L34" i="15"/>
  <c r="I45" i="15"/>
  <c r="F77" i="5"/>
  <c r="L60" i="5"/>
  <c r="J54" i="7"/>
  <c r="I54" i="7"/>
  <c r="F54" i="7"/>
  <c r="K54" i="7"/>
  <c r="H33" i="7"/>
  <c r="K83" i="15"/>
  <c r="K64" i="15"/>
  <c r="F64" i="15"/>
  <c r="K83" i="5"/>
  <c r="K62" i="5"/>
  <c r="J61" i="5"/>
  <c r="I60" i="5"/>
  <c r="I59" i="5"/>
  <c r="I72" i="7"/>
  <c r="H40" i="11"/>
  <c r="F40" i="11"/>
  <c r="K40" i="11"/>
  <c r="L40" i="11"/>
  <c r="P180" i="13"/>
  <c r="AC180" i="13" s="1"/>
  <c r="K34" i="15"/>
  <c r="F45" i="15"/>
  <c r="H40" i="5"/>
  <c r="I79" i="7"/>
  <c r="F79" i="7"/>
  <c r="H79" i="7"/>
  <c r="L71" i="7"/>
  <c r="F34" i="7"/>
  <c r="H21" i="7"/>
  <c r="H75" i="11"/>
  <c r="L75" i="11"/>
  <c r="J75" i="11"/>
  <c r="H61" i="11"/>
  <c r="L61" i="11"/>
  <c r="J61" i="11"/>
  <c r="K61" i="11"/>
  <c r="F61" i="11"/>
  <c r="I61" i="11"/>
  <c r="J24" i="11"/>
  <c r="H24" i="11"/>
  <c r="I24" i="11"/>
  <c r="L24" i="11"/>
  <c r="F50" i="5"/>
  <c r="J50" i="5"/>
  <c r="K57" i="11"/>
  <c r="I57" i="11"/>
  <c r="L57" i="11"/>
  <c r="H70" i="7"/>
  <c r="L84" i="11"/>
  <c r="K67" i="11"/>
  <c r="J84" i="11"/>
  <c r="H77" i="11"/>
  <c r="F36" i="11"/>
  <c r="H26" i="11"/>
  <c r="H21" i="5"/>
  <c r="J44" i="7"/>
  <c r="H40" i="7"/>
  <c r="K26" i="11"/>
  <c r="P175" i="13"/>
  <c r="R175" i="13" s="1"/>
  <c r="AU173" i="18"/>
  <c r="G173" i="18"/>
  <c r="Z173" i="18"/>
  <c r="Z172" i="18"/>
  <c r="G172" i="18"/>
  <c r="AU172" i="18"/>
  <c r="P168" i="8"/>
  <c r="S168" i="8"/>
  <c r="U168" i="8"/>
  <c r="G168" i="8"/>
  <c r="K168" i="8"/>
  <c r="P162" i="8"/>
  <c r="S162" i="8"/>
  <c r="U162" i="8"/>
  <c r="G162" i="8"/>
  <c r="K162" i="8"/>
  <c r="P170" i="8"/>
  <c r="S170" i="8"/>
  <c r="U170" i="8"/>
  <c r="G170" i="8"/>
  <c r="K170" i="8"/>
  <c r="G165" i="8"/>
  <c r="K165" i="8"/>
  <c r="P165" i="8"/>
  <c r="S165" i="8"/>
  <c r="U165" i="8"/>
  <c r="G164" i="8"/>
  <c r="K164" i="8"/>
  <c r="P164" i="8"/>
  <c r="S164" i="8"/>
  <c r="U164" i="8"/>
  <c r="G158" i="8"/>
  <c r="K158" i="8"/>
  <c r="P158" i="8"/>
  <c r="S158" i="8"/>
  <c r="U158" i="8"/>
  <c r="P160" i="8"/>
  <c r="S160" i="8"/>
  <c r="U160" i="8"/>
  <c r="G160" i="8"/>
  <c r="K160" i="8"/>
  <c r="G157" i="8"/>
  <c r="P157" i="8"/>
  <c r="S157" i="8"/>
  <c r="U157" i="8"/>
  <c r="D15" i="8"/>
  <c r="C19" i="8"/>
  <c r="G169" i="8"/>
  <c r="K169" i="8"/>
  <c r="G161" i="8"/>
  <c r="K161" i="8"/>
  <c r="P163" i="8"/>
  <c r="S163" i="8"/>
  <c r="U163" i="8"/>
  <c r="P51" i="2"/>
  <c r="G145" i="2"/>
  <c r="K145" i="2" s="1"/>
  <c r="AC8" i="2"/>
  <c r="P64" i="2"/>
  <c r="S64" i="2" s="1"/>
  <c r="U64" i="2" s="1"/>
  <c r="AC9" i="2"/>
  <c r="AC23" i="2"/>
  <c r="AC156" i="2"/>
  <c r="AC7" i="2"/>
  <c r="P53" i="2"/>
  <c r="AC5" i="2"/>
  <c r="P114" i="2"/>
  <c r="P140" i="2"/>
  <c r="V140" i="2" s="1"/>
  <c r="AC153" i="2"/>
  <c r="AC3" i="2"/>
  <c r="P119" i="2"/>
  <c r="AC17" i="2"/>
  <c r="AC21" i="2"/>
  <c r="P65" i="2"/>
  <c r="P92" i="2"/>
  <c r="S92" i="2" s="1"/>
  <c r="U92" i="2" s="1"/>
  <c r="P99" i="2"/>
  <c r="V99" i="2" s="1"/>
  <c r="AC4" i="2"/>
  <c r="AC14" i="2"/>
  <c r="AC10" i="2"/>
  <c r="AC11" i="2"/>
  <c r="E103" i="17"/>
  <c r="F70" i="2"/>
  <c r="P35" i="2"/>
  <c r="V35" i="2" s="1"/>
  <c r="W56" i="2"/>
  <c r="P49" i="2"/>
  <c r="AC13" i="2"/>
  <c r="W67" i="2"/>
  <c r="G67" i="2"/>
  <c r="AK16" i="2"/>
  <c r="AK20" i="2"/>
  <c r="W53" i="2"/>
  <c r="W122" i="2"/>
  <c r="W55" i="2"/>
  <c r="F150" i="2"/>
  <c r="P150" i="2" s="1"/>
  <c r="E101" i="16"/>
  <c r="E26" i="17"/>
  <c r="E111" i="16"/>
  <c r="P155" i="2"/>
  <c r="S155" i="2" s="1"/>
  <c r="U155" i="2" s="1"/>
  <c r="E102" i="16"/>
  <c r="E82" i="17"/>
  <c r="E70" i="16"/>
  <c r="AC24" i="2"/>
  <c r="P110" i="2"/>
  <c r="G110" i="2"/>
  <c r="K110" i="2" s="1"/>
  <c r="AK13" i="2"/>
  <c r="AK6" i="2"/>
  <c r="AC12" i="2"/>
  <c r="AC15" i="2"/>
  <c r="AC20" i="2"/>
  <c r="F109" i="2"/>
  <c r="P109" i="2" s="1"/>
  <c r="E92" i="16"/>
  <c r="F141" i="2"/>
  <c r="F129" i="2"/>
  <c r="P129" i="2" s="1"/>
  <c r="E86" i="16"/>
  <c r="E74" i="16"/>
  <c r="E58" i="16"/>
  <c r="F58" i="2"/>
  <c r="G58" i="2" s="1"/>
  <c r="J58" i="2" s="1"/>
  <c r="E29" i="16"/>
  <c r="P107" i="2"/>
  <c r="AC19" i="2"/>
  <c r="P56" i="2"/>
  <c r="AK22" i="2"/>
  <c r="AC155" i="2"/>
  <c r="AK18" i="2"/>
  <c r="P72" i="2"/>
  <c r="E88" i="16"/>
  <c r="P121" i="2"/>
  <c r="V121" i="2" s="1"/>
  <c r="X121" i="2" s="1"/>
  <c r="AC18" i="2"/>
  <c r="W99" i="2"/>
  <c r="P85" i="2"/>
  <c r="S85" i="2" s="1"/>
  <c r="U85" i="2" s="1"/>
  <c r="W85" i="2"/>
  <c r="G85" i="2"/>
  <c r="W23" i="2"/>
  <c r="E98" i="17"/>
  <c r="E95" i="17"/>
  <c r="F130" i="2"/>
  <c r="P130" i="2" s="1"/>
  <c r="E94" i="17"/>
  <c r="E17" i="16"/>
  <c r="F29" i="2"/>
  <c r="E17" i="17"/>
  <c r="W114" i="2"/>
  <c r="P67" i="2"/>
  <c r="S67" i="2" s="1"/>
  <c r="U67" i="2" s="1"/>
  <c r="AK14" i="2"/>
  <c r="AC2" i="2"/>
  <c r="W110" i="2"/>
  <c r="AK2" i="2"/>
  <c r="AK9" i="2"/>
  <c r="W140" i="2"/>
  <c r="AK19" i="2"/>
  <c r="E25" i="2"/>
  <c r="E14" i="17" s="1"/>
  <c r="E191" i="2"/>
  <c r="F191" i="2" s="1"/>
  <c r="P191" i="2" s="1"/>
  <c r="E188" i="2"/>
  <c r="F188" i="2" s="1"/>
  <c r="W188" i="2" s="1"/>
  <c r="E179" i="2"/>
  <c r="F179" i="2" s="1"/>
  <c r="G179" i="2" s="1"/>
  <c r="E169" i="2"/>
  <c r="F169" i="2" s="1"/>
  <c r="P169" i="2" s="1"/>
  <c r="S169" i="2" s="1"/>
  <c r="U169" i="2" s="1"/>
  <c r="E165" i="2"/>
  <c r="F165" i="2" s="1"/>
  <c r="G165" i="2" s="1"/>
  <c r="E162" i="2"/>
  <c r="F162" i="2" s="1"/>
  <c r="G162" i="2" s="1"/>
  <c r="AK21" i="2"/>
  <c r="W144" i="2"/>
  <c r="AK17" i="2"/>
  <c r="AK12" i="2"/>
  <c r="W136" i="2"/>
  <c r="P55" i="2"/>
  <c r="AK4" i="2"/>
  <c r="E190" i="2"/>
  <c r="F190" i="2" s="1"/>
  <c r="E193" i="2"/>
  <c r="F193" i="2" s="1"/>
  <c r="W193" i="2" s="1"/>
  <c r="E182" i="2"/>
  <c r="F182" i="2" s="1"/>
  <c r="E164" i="2"/>
  <c r="F164" i="2"/>
  <c r="P164" i="2" s="1"/>
  <c r="E161" i="2"/>
  <c r="F161" i="2" s="1"/>
  <c r="P161" i="2" s="1"/>
  <c r="S161" i="2" s="1"/>
  <c r="U161" i="2" s="1"/>
  <c r="E157" i="2"/>
  <c r="F157" i="2" s="1"/>
  <c r="W58" i="2"/>
  <c r="W102" i="2"/>
  <c r="W29" i="2"/>
  <c r="W65" i="2"/>
  <c r="W95" i="2"/>
  <c r="AK7" i="2"/>
  <c r="AK11" i="2"/>
  <c r="E33" i="2"/>
  <c r="E21" i="17" s="1"/>
  <c r="E184" i="2"/>
  <c r="F184" i="2" s="1"/>
  <c r="G184" i="2" s="1"/>
  <c r="K184" i="2" s="1"/>
  <c r="E174" i="2"/>
  <c r="F174" i="2" s="1"/>
  <c r="E171" i="2"/>
  <c r="F171" i="2" s="1"/>
  <c r="G171" i="2" s="1"/>
  <c r="K171" i="2" s="1"/>
  <c r="E167" i="2"/>
  <c r="F167" i="2" s="1"/>
  <c r="G167" i="2" s="1"/>
  <c r="K167" i="2" s="1"/>
  <c r="AK23" i="2"/>
  <c r="AK10" i="2"/>
  <c r="P122" i="2"/>
  <c r="P102" i="2"/>
  <c r="S102" i="2" s="1"/>
  <c r="U102" i="2" s="1"/>
  <c r="AK3" i="2"/>
  <c r="E189" i="2"/>
  <c r="F189" i="2"/>
  <c r="G189" i="2" s="1"/>
  <c r="E187" i="2"/>
  <c r="F187" i="2" s="1"/>
  <c r="E177" i="2"/>
  <c r="F177" i="2" s="1"/>
  <c r="P177" i="2" s="1"/>
  <c r="S177" i="2" s="1"/>
  <c r="U177" i="2" s="1"/>
  <c r="E160" i="2"/>
  <c r="F160" i="2" s="1"/>
  <c r="E24" i="2"/>
  <c r="E13" i="17" s="1"/>
  <c r="E192" i="2"/>
  <c r="F192" i="2" s="1"/>
  <c r="E195" i="2"/>
  <c r="F195" i="2" s="1"/>
  <c r="G195" i="2" s="1"/>
  <c r="E180" i="2"/>
  <c r="F180" i="2" s="1"/>
  <c r="P180" i="2" s="1"/>
  <c r="S180" i="2" s="1"/>
  <c r="U180" i="2" s="1"/>
  <c r="E170" i="2"/>
  <c r="F170" i="2" s="1"/>
  <c r="G170" i="2" s="1"/>
  <c r="K170" i="2" s="1"/>
  <c r="E166" i="2"/>
  <c r="F166" i="2" s="1"/>
  <c r="G166" i="2" s="1"/>
  <c r="AT181" i="13"/>
  <c r="AS181" i="13"/>
  <c r="AR181" i="13"/>
  <c r="AQ181" i="13"/>
  <c r="AP181" i="13"/>
  <c r="AO181" i="13"/>
  <c r="AN181" i="13"/>
  <c r="AM181" i="13"/>
  <c r="AL181" i="13"/>
  <c r="AK123" i="13"/>
  <c r="AJ123" i="13"/>
  <c r="AI123" i="13"/>
  <c r="AJ124" i="13"/>
  <c r="AK124" i="13"/>
  <c r="AI124" i="13"/>
  <c r="AK77" i="13"/>
  <c r="AI77" i="13"/>
  <c r="AH77" i="13"/>
  <c r="AJ77" i="13"/>
  <c r="AJ94" i="13"/>
  <c r="AK94" i="13"/>
  <c r="AI94" i="13"/>
  <c r="AI150" i="13"/>
  <c r="AH150" i="13"/>
  <c r="AJ150" i="13"/>
  <c r="AK150" i="13"/>
  <c r="AE73" i="13"/>
  <c r="AE163" i="13"/>
  <c r="AJ139" i="13"/>
  <c r="AI139" i="13"/>
  <c r="AH139" i="13"/>
  <c r="AK139" i="13"/>
  <c r="AI52" i="13"/>
  <c r="AJ52" i="13"/>
  <c r="AK52" i="13"/>
  <c r="AJ92" i="13"/>
  <c r="AK92" i="13"/>
  <c r="AI92" i="13"/>
  <c r="AJ156" i="13"/>
  <c r="AK156" i="13"/>
  <c r="AI156" i="13"/>
  <c r="AI138" i="13"/>
  <c r="AH138" i="13"/>
  <c r="AJ138" i="13"/>
  <c r="AK138" i="13"/>
  <c r="AI31" i="13"/>
  <c r="AJ31" i="13"/>
  <c r="AK31" i="13"/>
  <c r="AK99" i="13"/>
  <c r="AI99" i="13"/>
  <c r="AH99" i="13"/>
  <c r="AJ99" i="13"/>
  <c r="AI102" i="13"/>
  <c r="AH102" i="13"/>
  <c r="AJ102" i="13"/>
  <c r="AK102" i="13"/>
  <c r="BA110" i="13"/>
  <c r="AZ110" i="13"/>
  <c r="AX110" i="13"/>
  <c r="BB110" i="13"/>
  <c r="AJ62" i="13"/>
  <c r="AI62" i="13"/>
  <c r="AH62" i="13"/>
  <c r="AK62" i="13"/>
  <c r="BA111" i="13"/>
  <c r="AZ111" i="13"/>
  <c r="AX111" i="13"/>
  <c r="BB111" i="13"/>
  <c r="AJ133" i="13"/>
  <c r="AK133" i="13"/>
  <c r="AI133" i="13"/>
  <c r="AH133" i="13"/>
  <c r="AJ149" i="13"/>
  <c r="AI149" i="13"/>
  <c r="AK149" i="13"/>
  <c r="AI106" i="13"/>
  <c r="AH106" i="13"/>
  <c r="AA106" i="13"/>
  <c r="AJ106" i="13"/>
  <c r="AK106" i="13"/>
  <c r="AI140" i="13"/>
  <c r="AH140" i="13"/>
  <c r="AA140" i="13"/>
  <c r="AE140" i="13"/>
  <c r="AJ140" i="13"/>
  <c r="AK140" i="13"/>
  <c r="AA154" i="13"/>
  <c r="AE154" i="13"/>
  <c r="AK46" i="13"/>
  <c r="AI46" i="13"/>
  <c r="AJ46" i="13"/>
  <c r="AJ69" i="13"/>
  <c r="AK69" i="13"/>
  <c r="AI69" i="13"/>
  <c r="AJ108" i="13"/>
  <c r="AI108" i="13"/>
  <c r="AK108" i="13"/>
  <c r="AI122" i="13"/>
  <c r="AH122" i="13"/>
  <c r="AJ122" i="13"/>
  <c r="AK122" i="13"/>
  <c r="BA107" i="13"/>
  <c r="BB107" i="13"/>
  <c r="AE179" i="13"/>
  <c r="AJ131" i="13"/>
  <c r="AK131" i="13"/>
  <c r="AI131" i="13"/>
  <c r="AI116" i="13"/>
  <c r="AK116" i="13"/>
  <c r="AJ116" i="13"/>
  <c r="AK110" i="13"/>
  <c r="AI110" i="13"/>
  <c r="AJ110" i="13"/>
  <c r="AJ115" i="13"/>
  <c r="AK115" i="13"/>
  <c r="AI115" i="13"/>
  <c r="AK74" i="13"/>
  <c r="AI74" i="13"/>
  <c r="AH74" i="13"/>
  <c r="AJ74" i="13"/>
  <c r="AI61" i="13"/>
  <c r="AK61" i="13"/>
  <c r="AJ61" i="13"/>
  <c r="AI82" i="13"/>
  <c r="AH82" i="13"/>
  <c r="AJ82" i="13"/>
  <c r="AK82" i="13"/>
  <c r="AI169" i="13"/>
  <c r="AH169" i="13"/>
  <c r="AJ169" i="13"/>
  <c r="AK169" i="13"/>
  <c r="AK161" i="13"/>
  <c r="AJ161" i="13"/>
  <c r="AI161" i="13"/>
  <c r="AH161" i="13"/>
  <c r="AA161" i="13"/>
  <c r="AE161" i="13"/>
  <c r="AE147" i="13"/>
  <c r="AA114" i="13"/>
  <c r="AJ84" i="13"/>
  <c r="AK84" i="13"/>
  <c r="AI84" i="13"/>
  <c r="AH84" i="13"/>
  <c r="AJ37" i="13"/>
  <c r="AK37" i="13"/>
  <c r="AI37" i="13"/>
  <c r="AJ54" i="13"/>
  <c r="AK54" i="13"/>
  <c r="AI54" i="13"/>
  <c r="AI146" i="13"/>
  <c r="AH146" i="13"/>
  <c r="AK146" i="13"/>
  <c r="AJ146" i="13"/>
  <c r="AI109" i="13"/>
  <c r="AK109" i="13"/>
  <c r="AJ148" i="13"/>
  <c r="AK148" i="13"/>
  <c r="AJ60" i="13"/>
  <c r="AK60" i="13"/>
  <c r="AJ107" i="13"/>
  <c r="AK107" i="13"/>
  <c r="AI107" i="13"/>
  <c r="AJ45" i="13"/>
  <c r="AK45" i="13"/>
  <c r="AI98" i="13"/>
  <c r="AH98" i="13"/>
  <c r="AJ28" i="13"/>
  <c r="AH28" i="13"/>
  <c r="AI45" i="13"/>
  <c r="AH45" i="13"/>
  <c r="AJ134" i="13"/>
  <c r="AK134" i="13"/>
  <c r="AI134" i="13"/>
  <c r="AA87" i="13"/>
  <c r="AI173" i="13"/>
  <c r="AJ173" i="13"/>
  <c r="AT36" i="13"/>
  <c r="AS36" i="13"/>
  <c r="AR36" i="13"/>
  <c r="AQ36" i="13"/>
  <c r="AP36" i="13"/>
  <c r="AO36" i="13"/>
  <c r="AN36" i="13"/>
  <c r="AM36" i="13"/>
  <c r="AL36" i="13"/>
  <c r="AI22" i="13"/>
  <c r="AJ22" i="13"/>
  <c r="AK22" i="13"/>
  <c r="AK29" i="13"/>
  <c r="AI29" i="13"/>
  <c r="AK100" i="13"/>
  <c r="AI100" i="13"/>
  <c r="AH100" i="13"/>
  <c r="AI142" i="13"/>
  <c r="AH142" i="13"/>
  <c r="AA142" i="13"/>
  <c r="AJ142" i="13"/>
  <c r="BB108" i="13"/>
  <c r="BA108" i="13"/>
  <c r="AI60" i="13"/>
  <c r="AH60" i="13"/>
  <c r="AK44" i="13"/>
  <c r="AI23" i="13"/>
  <c r="AJ23" i="13"/>
  <c r="AJ141" i="13"/>
  <c r="AH141" i="13"/>
  <c r="AK141" i="13"/>
  <c r="AJ183" i="13"/>
  <c r="AI183" i="13"/>
  <c r="AK75" i="13"/>
  <c r="AJ75" i="13"/>
  <c r="AH75" i="13"/>
  <c r="AJ68" i="13"/>
  <c r="AK68" i="13"/>
  <c r="AI68" i="13"/>
  <c r="AK50" i="13"/>
  <c r="AI50" i="13"/>
  <c r="AH50" i="13"/>
  <c r="AA50" i="13"/>
  <c r="AE50" i="13"/>
  <c r="P181" i="13"/>
  <c r="R181" i="13" s="1"/>
  <c r="AB181" i="13" s="1"/>
  <c r="AK98" i="13"/>
  <c r="AJ44" i="13"/>
  <c r="AH44" i="13"/>
  <c r="AI38" i="13"/>
  <c r="AH38" i="13"/>
  <c r="AA38" i="13"/>
  <c r="AJ38" i="13"/>
  <c r="AK38" i="13"/>
  <c r="BB109" i="13"/>
  <c r="BA109" i="13"/>
  <c r="AI39" i="13"/>
  <c r="AH39" i="13"/>
  <c r="AJ39" i="13"/>
  <c r="AK39" i="13"/>
  <c r="BB33" i="13"/>
  <c r="BA33" i="13"/>
  <c r="R180" i="13"/>
  <c r="T180" i="13" s="1"/>
  <c r="G181" i="13"/>
  <c r="AK183" i="13"/>
  <c r="AI178" i="13"/>
  <c r="AJ178" i="13"/>
  <c r="Z181" i="13"/>
  <c r="AJ47" i="13"/>
  <c r="AK47" i="13"/>
  <c r="AI47" i="13"/>
  <c r="AJ117" i="13"/>
  <c r="AK117" i="13"/>
  <c r="AI117" i="13"/>
  <c r="AJ53" i="13"/>
  <c r="AH53" i="13"/>
  <c r="AK53" i="13"/>
  <c r="AJ86" i="13"/>
  <c r="AK86" i="13"/>
  <c r="AI86" i="13"/>
  <c r="AA113" i="13"/>
  <c r="AJ29" i="13"/>
  <c r="AJ109" i="13"/>
  <c r="AI148" i="13"/>
  <c r="BB5" i="13"/>
  <c r="BA5" i="13"/>
  <c r="AJ43" i="13"/>
  <c r="AK43" i="13"/>
  <c r="AI43" i="13"/>
  <c r="AH43" i="13"/>
  <c r="AI160" i="13"/>
  <c r="AH160" i="13"/>
  <c r="AA160" i="13"/>
  <c r="AE160" i="13"/>
  <c r="AJ160" i="13"/>
  <c r="AK160" i="13"/>
  <c r="AZ45" i="13"/>
  <c r="AX45" i="13"/>
  <c r="AZ69" i="13"/>
  <c r="AX69" i="13"/>
  <c r="AI164" i="13"/>
  <c r="AJ164" i="13"/>
  <c r="AK164" i="13"/>
  <c r="BB13" i="13"/>
  <c r="BA13" i="13"/>
  <c r="AZ13" i="13"/>
  <c r="AX13" i="13"/>
  <c r="BB29" i="13"/>
  <c r="BA29" i="13"/>
  <c r="BB14" i="13"/>
  <c r="BA14" i="13"/>
  <c r="BB96" i="13"/>
  <c r="BA96" i="13"/>
  <c r="BB61" i="13"/>
  <c r="BA61" i="13"/>
  <c r="AZ61" i="13"/>
  <c r="AX61" i="13"/>
  <c r="BA82" i="13"/>
  <c r="BB82" i="13"/>
  <c r="AZ15" i="13"/>
  <c r="AX15" i="13"/>
  <c r="BJ71" i="13"/>
  <c r="BI71" i="13"/>
  <c r="BH71" i="13"/>
  <c r="BG71" i="13"/>
  <c r="BF71" i="13"/>
  <c r="BE71" i="13"/>
  <c r="BD71" i="13"/>
  <c r="BC71" i="13"/>
  <c r="BK71" i="13"/>
  <c r="BK68" i="13"/>
  <c r="BJ68" i="13"/>
  <c r="BI68" i="13"/>
  <c r="BH68" i="13"/>
  <c r="BG68" i="13"/>
  <c r="BF68" i="13"/>
  <c r="BE68" i="13"/>
  <c r="BD68" i="13"/>
  <c r="BC68" i="13"/>
  <c r="AZ49" i="13"/>
  <c r="AX49" i="13"/>
  <c r="AT111" i="13"/>
  <c r="AS111" i="13"/>
  <c r="AR111" i="13"/>
  <c r="AQ111" i="13"/>
  <c r="AP111" i="13"/>
  <c r="AO111" i="13"/>
  <c r="AN111" i="13"/>
  <c r="AM111" i="13"/>
  <c r="AL111" i="13"/>
  <c r="K96" i="13"/>
  <c r="F76" i="13"/>
  <c r="M89" i="2"/>
  <c r="BA7" i="13"/>
  <c r="AZ7" i="13"/>
  <c r="AX7" i="13"/>
  <c r="BB7" i="13"/>
  <c r="BK26" i="13"/>
  <c r="BJ26" i="13"/>
  <c r="BI26" i="13"/>
  <c r="BH26" i="13"/>
  <c r="BG26" i="13"/>
  <c r="BF26" i="13"/>
  <c r="BE26" i="13"/>
  <c r="BD26" i="13"/>
  <c r="BC26" i="13"/>
  <c r="BI44" i="13"/>
  <c r="BH44" i="13"/>
  <c r="BG44" i="13"/>
  <c r="BF44" i="13"/>
  <c r="BE44" i="13"/>
  <c r="BD44" i="13"/>
  <c r="BC44" i="13"/>
  <c r="BJ44" i="13"/>
  <c r="BK44" i="13"/>
  <c r="Z128" i="13"/>
  <c r="P128" i="13"/>
  <c r="R128" i="13" s="1"/>
  <c r="AF128" i="13" s="1"/>
  <c r="G128" i="13"/>
  <c r="AU128" i="13"/>
  <c r="Z110" i="13"/>
  <c r="G110" i="13"/>
  <c r="F105" i="13"/>
  <c r="M119" i="2"/>
  <c r="F91" i="13"/>
  <c r="M105" i="2"/>
  <c r="F80" i="13"/>
  <c r="M93" i="2"/>
  <c r="Z74" i="13"/>
  <c r="AA74" i="13"/>
  <c r="G74" i="13"/>
  <c r="P74" i="13"/>
  <c r="BK92" i="13"/>
  <c r="BJ92" i="13"/>
  <c r="BI92" i="13"/>
  <c r="BH92" i="13"/>
  <c r="BG92" i="13"/>
  <c r="BF92" i="13"/>
  <c r="BE92" i="13"/>
  <c r="BD92" i="13"/>
  <c r="BC92" i="13"/>
  <c r="BK80" i="13"/>
  <c r="BJ80" i="13"/>
  <c r="BI80" i="13"/>
  <c r="BH80" i="13"/>
  <c r="BG80" i="13"/>
  <c r="BF80" i="13"/>
  <c r="BE80" i="13"/>
  <c r="BD80" i="13"/>
  <c r="BC80" i="13"/>
  <c r="P145" i="13"/>
  <c r="AC145" i="13" s="1"/>
  <c r="G145" i="13"/>
  <c r="AU145" i="13"/>
  <c r="AU136" i="13"/>
  <c r="Z136" i="13"/>
  <c r="G136" i="13"/>
  <c r="P136" i="13"/>
  <c r="R136" i="13" s="1"/>
  <c r="AD136" i="13" s="1"/>
  <c r="AU132" i="13"/>
  <c r="P132" i="13"/>
  <c r="R132" i="13" s="1"/>
  <c r="AF132" i="13" s="1"/>
  <c r="Z132" i="13"/>
  <c r="G132" i="13"/>
  <c r="BK76" i="13"/>
  <c r="BJ76" i="13"/>
  <c r="BI76" i="13"/>
  <c r="BH76" i="13"/>
  <c r="BG76" i="13"/>
  <c r="BF76" i="13"/>
  <c r="BE76" i="13"/>
  <c r="BD76" i="13"/>
  <c r="BC76" i="13"/>
  <c r="BK84" i="13"/>
  <c r="BJ84" i="13"/>
  <c r="BI84" i="13"/>
  <c r="BH84" i="13"/>
  <c r="BG84" i="13"/>
  <c r="BF84" i="13"/>
  <c r="BE84" i="13"/>
  <c r="BD84" i="13"/>
  <c r="BC84" i="13"/>
  <c r="BK37" i="13"/>
  <c r="BJ37" i="13"/>
  <c r="BI37" i="13"/>
  <c r="BH37" i="13"/>
  <c r="BG37" i="13"/>
  <c r="BF37" i="13"/>
  <c r="BE37" i="13"/>
  <c r="BD37" i="13"/>
  <c r="BC37" i="13"/>
  <c r="G150" i="13"/>
  <c r="Z150" i="13"/>
  <c r="AA150" i="13"/>
  <c r="P141" i="13"/>
  <c r="AC141" i="13" s="1"/>
  <c r="Z141" i="13"/>
  <c r="M132" i="2"/>
  <c r="F118" i="13"/>
  <c r="G106" i="13"/>
  <c r="P106" i="13"/>
  <c r="R106" i="13" s="1"/>
  <c r="P71" i="13"/>
  <c r="AC71" i="13" s="1"/>
  <c r="AU71" i="13"/>
  <c r="P66" i="13"/>
  <c r="R66" i="13" s="1"/>
  <c r="AF66" i="13" s="1"/>
  <c r="AU66" i="13"/>
  <c r="G66" i="13"/>
  <c r="K62" i="13"/>
  <c r="P176" i="13"/>
  <c r="R176" i="13" s="1"/>
  <c r="T176" i="13" s="1"/>
  <c r="AU176" i="13"/>
  <c r="Z176" i="13"/>
  <c r="G176" i="13"/>
  <c r="BK94" i="13"/>
  <c r="BJ94" i="13"/>
  <c r="BI94" i="13"/>
  <c r="BH94" i="13"/>
  <c r="BG94" i="13"/>
  <c r="BF94" i="13"/>
  <c r="BE94" i="13"/>
  <c r="BD94" i="13"/>
  <c r="BC94" i="13"/>
  <c r="K152" i="13"/>
  <c r="AU127" i="13"/>
  <c r="P127" i="13"/>
  <c r="AC127" i="13" s="1"/>
  <c r="Z127" i="13"/>
  <c r="BJ106" i="13"/>
  <c r="BI106" i="13"/>
  <c r="BH106" i="13"/>
  <c r="BG106" i="13"/>
  <c r="BF106" i="13"/>
  <c r="BE106" i="13"/>
  <c r="BD106" i="13"/>
  <c r="BC106" i="13"/>
  <c r="BK78" i="13"/>
  <c r="BJ78" i="13"/>
  <c r="BI78" i="13"/>
  <c r="BH78" i="13"/>
  <c r="BG78" i="13"/>
  <c r="BF78" i="13"/>
  <c r="BE78" i="13"/>
  <c r="BD78" i="13"/>
  <c r="BC78" i="13"/>
  <c r="M140" i="2"/>
  <c r="F126" i="13"/>
  <c r="P109" i="13"/>
  <c r="R109" i="13" s="1"/>
  <c r="Z109" i="13"/>
  <c r="G42" i="13"/>
  <c r="AU42" i="13"/>
  <c r="P42" i="13"/>
  <c r="Z42" i="13"/>
  <c r="AU159" i="13"/>
  <c r="Z159" i="13"/>
  <c r="P159" i="13"/>
  <c r="AC159" i="13" s="1"/>
  <c r="G159" i="13"/>
  <c r="G156" i="13"/>
  <c r="Z156" i="13"/>
  <c r="AT152" i="13"/>
  <c r="AS152" i="13"/>
  <c r="AR152" i="13"/>
  <c r="AQ152" i="13"/>
  <c r="AP152" i="13"/>
  <c r="AO152" i="13"/>
  <c r="AN152" i="13"/>
  <c r="AM152" i="13"/>
  <c r="AL152" i="13"/>
  <c r="AS143" i="13"/>
  <c r="AR143" i="13"/>
  <c r="AQ143" i="13"/>
  <c r="AP143" i="13"/>
  <c r="AO143" i="13"/>
  <c r="AN143" i="13"/>
  <c r="AM143" i="13"/>
  <c r="AL143" i="13"/>
  <c r="G130" i="13"/>
  <c r="Z130" i="13"/>
  <c r="AU130" i="13"/>
  <c r="P59" i="13"/>
  <c r="R59" i="13" s="1"/>
  <c r="AF59" i="13" s="1"/>
  <c r="AU59" i="13"/>
  <c r="G59" i="13"/>
  <c r="Z59" i="13"/>
  <c r="Z46" i="13"/>
  <c r="G46" i="13"/>
  <c r="P46" i="13"/>
  <c r="AC46" i="13" s="1"/>
  <c r="P165" i="13"/>
  <c r="R165" i="13" s="1"/>
  <c r="T165" i="13" s="1"/>
  <c r="Z165" i="13"/>
  <c r="AU165" i="13"/>
  <c r="G165" i="13"/>
  <c r="BK87" i="13"/>
  <c r="BJ87" i="13"/>
  <c r="BI87" i="13"/>
  <c r="BH87" i="13"/>
  <c r="BG87" i="13"/>
  <c r="BF87" i="13"/>
  <c r="BE87" i="13"/>
  <c r="BD87" i="13"/>
  <c r="BC87" i="13"/>
  <c r="BI74" i="13"/>
  <c r="BH74" i="13"/>
  <c r="BG74" i="13"/>
  <c r="BF74" i="13"/>
  <c r="BE74" i="13"/>
  <c r="BD74" i="13"/>
  <c r="BC74" i="13"/>
  <c r="BK60" i="13"/>
  <c r="BJ60" i="13"/>
  <c r="BI60" i="13"/>
  <c r="BH60" i="13"/>
  <c r="BG60" i="13"/>
  <c r="BF60" i="13"/>
  <c r="BE60" i="13"/>
  <c r="BD60" i="13"/>
  <c r="BC60" i="13"/>
  <c r="BJ57" i="13"/>
  <c r="BI57" i="13"/>
  <c r="BH57" i="13"/>
  <c r="BG57" i="13"/>
  <c r="BF57" i="13"/>
  <c r="BE57" i="13"/>
  <c r="BD57" i="13"/>
  <c r="BC57" i="13"/>
  <c r="BK48" i="13"/>
  <c r="BJ48" i="13"/>
  <c r="BI48" i="13"/>
  <c r="BH48" i="13"/>
  <c r="BG48" i="13"/>
  <c r="BF48" i="13"/>
  <c r="BE48" i="13"/>
  <c r="BD48" i="13"/>
  <c r="BC48" i="13"/>
  <c r="BA20" i="13"/>
  <c r="BB20" i="13"/>
  <c r="Z102" i="13"/>
  <c r="AA102" i="13"/>
  <c r="G102" i="13"/>
  <c r="AU97" i="13"/>
  <c r="P97" i="13"/>
  <c r="AC97" i="13" s="1"/>
  <c r="P83" i="13"/>
  <c r="G83" i="13"/>
  <c r="AU83" i="13"/>
  <c r="Z58" i="13"/>
  <c r="G58" i="13"/>
  <c r="AU58" i="13"/>
  <c r="AU170" i="13"/>
  <c r="Z170" i="13"/>
  <c r="G170" i="13"/>
  <c r="BI105" i="13"/>
  <c r="BH105" i="13"/>
  <c r="BG105" i="13"/>
  <c r="BF105" i="13"/>
  <c r="BE105" i="13"/>
  <c r="BD105" i="13"/>
  <c r="BC105" i="13"/>
  <c r="BJ105" i="13"/>
  <c r="BK89" i="13"/>
  <c r="BJ89" i="13"/>
  <c r="BI89" i="13"/>
  <c r="BH89" i="13"/>
  <c r="BG89" i="13"/>
  <c r="BF89" i="13"/>
  <c r="BE89" i="13"/>
  <c r="BD89" i="13"/>
  <c r="BC89" i="13"/>
  <c r="BK65" i="13"/>
  <c r="BJ65" i="13"/>
  <c r="BI65" i="13"/>
  <c r="BH65" i="13"/>
  <c r="BG65" i="13"/>
  <c r="BF65" i="13"/>
  <c r="BE65" i="13"/>
  <c r="BD65" i="13"/>
  <c r="BC65" i="13"/>
  <c r="P93" i="13"/>
  <c r="AC93" i="13" s="1"/>
  <c r="AU93" i="13"/>
  <c r="Z67" i="13"/>
  <c r="AU67" i="13"/>
  <c r="G67" i="13"/>
  <c r="P67" i="13"/>
  <c r="G52" i="13"/>
  <c r="Z52" i="13"/>
  <c r="P26" i="13"/>
  <c r="AU26" i="13"/>
  <c r="Z26" i="13"/>
  <c r="G26" i="13"/>
  <c r="BK97" i="13"/>
  <c r="BJ97" i="13"/>
  <c r="BI97" i="13"/>
  <c r="BH97" i="13"/>
  <c r="BG97" i="13"/>
  <c r="BF97" i="13"/>
  <c r="BE97" i="13"/>
  <c r="BD97" i="13"/>
  <c r="BC97" i="13"/>
  <c r="BI86" i="13"/>
  <c r="BH86" i="13"/>
  <c r="BK36" i="13"/>
  <c r="BJ36" i="13"/>
  <c r="BI36" i="13"/>
  <c r="BH36" i="13"/>
  <c r="BG36" i="13"/>
  <c r="BF36" i="13"/>
  <c r="BE36" i="13"/>
  <c r="BD36" i="13"/>
  <c r="BC36" i="13"/>
  <c r="BI24" i="13"/>
  <c r="BH24" i="13"/>
  <c r="BG24" i="13"/>
  <c r="BF24" i="13"/>
  <c r="BE24" i="13"/>
  <c r="BD24" i="13"/>
  <c r="BC24" i="13"/>
  <c r="P144" i="13"/>
  <c r="R144" i="13" s="1"/>
  <c r="AU144" i="13"/>
  <c r="Z144" i="13"/>
  <c r="G144" i="13"/>
  <c r="F81" i="13"/>
  <c r="M94" i="2"/>
  <c r="AU63" i="13"/>
  <c r="P63" i="13"/>
  <c r="Z35" i="13"/>
  <c r="AU35" i="13"/>
  <c r="G35" i="13"/>
  <c r="BJ50" i="13"/>
  <c r="BI50" i="13"/>
  <c r="BH50" i="13"/>
  <c r="BG50" i="13"/>
  <c r="BF50" i="13"/>
  <c r="BE50" i="13"/>
  <c r="BD50" i="13"/>
  <c r="BC50" i="13"/>
  <c r="BK32" i="13"/>
  <c r="BJ32" i="13"/>
  <c r="BI32" i="13"/>
  <c r="BH32" i="13"/>
  <c r="BG32" i="13"/>
  <c r="BF32" i="13"/>
  <c r="BE32" i="13"/>
  <c r="BD32" i="13"/>
  <c r="BC32" i="13"/>
  <c r="Z138" i="13"/>
  <c r="G138" i="13"/>
  <c r="Z90" i="13"/>
  <c r="AA90" i="13"/>
  <c r="G90" i="13"/>
  <c r="P79" i="13"/>
  <c r="AU79" i="13"/>
  <c r="P62" i="13"/>
  <c r="R62" i="13" s="1"/>
  <c r="Z62" i="13"/>
  <c r="F49" i="13"/>
  <c r="M60" i="2"/>
  <c r="AU34" i="13"/>
  <c r="Z34" i="13"/>
  <c r="G34" i="13"/>
  <c r="P34" i="13"/>
  <c r="AC34" i="13" s="1"/>
  <c r="F30" i="13"/>
  <c r="M31" i="2"/>
  <c r="F21" i="13"/>
  <c r="M21" i="2"/>
  <c r="BJ102" i="13"/>
  <c r="BI102" i="13"/>
  <c r="BH102" i="13"/>
  <c r="BG102" i="13"/>
  <c r="BF102" i="13"/>
  <c r="BE102" i="13"/>
  <c r="BD102" i="13"/>
  <c r="BC102" i="13"/>
  <c r="BK102" i="13"/>
  <c r="BJ95" i="13"/>
  <c r="BI95" i="13"/>
  <c r="BH95" i="13"/>
  <c r="BG95" i="13"/>
  <c r="BF95" i="13"/>
  <c r="BE95" i="13"/>
  <c r="BD95" i="13"/>
  <c r="BC95" i="13"/>
  <c r="BJ90" i="13"/>
  <c r="BI90" i="13"/>
  <c r="BH90" i="13"/>
  <c r="BG90" i="13"/>
  <c r="BF90" i="13"/>
  <c r="BE90" i="13"/>
  <c r="BD90" i="13"/>
  <c r="BC90" i="13"/>
  <c r="BK56" i="13"/>
  <c r="BJ56" i="13"/>
  <c r="BI56" i="13"/>
  <c r="BH56" i="13"/>
  <c r="BG56" i="13"/>
  <c r="BF56" i="13"/>
  <c r="BE56" i="13"/>
  <c r="BD56" i="13"/>
  <c r="BC56" i="13"/>
  <c r="AP151" i="13"/>
  <c r="AO151" i="13"/>
  <c r="AN151" i="13"/>
  <c r="AM151" i="13"/>
  <c r="AL151" i="13"/>
  <c r="AT151" i="13"/>
  <c r="AS151" i="13"/>
  <c r="AR151" i="13"/>
  <c r="AQ151" i="13"/>
  <c r="Z134" i="13"/>
  <c r="G134" i="13"/>
  <c r="AS129" i="13"/>
  <c r="AR129" i="13"/>
  <c r="AQ129" i="13"/>
  <c r="AP129" i="13"/>
  <c r="AO129" i="13"/>
  <c r="AN129" i="13"/>
  <c r="AM129" i="13"/>
  <c r="AL129" i="13"/>
  <c r="G120" i="13"/>
  <c r="AU120" i="13"/>
  <c r="Z120" i="13"/>
  <c r="G112" i="13"/>
  <c r="P112" i="13"/>
  <c r="R112" i="13" s="1"/>
  <c r="T112" i="13" s="1"/>
  <c r="AQ89" i="13"/>
  <c r="AP89" i="13"/>
  <c r="AO89" i="13"/>
  <c r="AN89" i="13"/>
  <c r="AM89" i="13"/>
  <c r="AL89" i="13"/>
  <c r="F85" i="13"/>
  <c r="M99" i="2"/>
  <c r="F70" i="13"/>
  <c r="M83" i="2"/>
  <c r="AU65" i="13"/>
  <c r="P65" i="13"/>
  <c r="P55" i="13"/>
  <c r="AU55" i="13"/>
  <c r="BK63" i="13"/>
  <c r="BJ63" i="13"/>
  <c r="BI63" i="13"/>
  <c r="BH63" i="13"/>
  <c r="BG63" i="13"/>
  <c r="BF63" i="13"/>
  <c r="BE63" i="13"/>
  <c r="BD63" i="13"/>
  <c r="BC63" i="13"/>
  <c r="BJ28" i="13"/>
  <c r="AU119" i="13"/>
  <c r="P119" i="13"/>
  <c r="AC119" i="13" s="1"/>
  <c r="G107" i="13"/>
  <c r="P107" i="13"/>
  <c r="Z78" i="13"/>
  <c r="AA78" i="13"/>
  <c r="G78" i="13"/>
  <c r="Z54" i="13"/>
  <c r="G54" i="13"/>
  <c r="P54" i="13"/>
  <c r="AC54" i="13" s="1"/>
  <c r="AU48" i="13"/>
  <c r="Z48" i="13"/>
  <c r="G48" i="13"/>
  <c r="Z43" i="13"/>
  <c r="AA43" i="13"/>
  <c r="G43" i="13"/>
  <c r="P43" i="13"/>
  <c r="R43" i="13" s="1"/>
  <c r="P33" i="13"/>
  <c r="AC33" i="13" s="1"/>
  <c r="AU33" i="13"/>
  <c r="Z157" i="13"/>
  <c r="G157" i="13"/>
  <c r="AU157" i="13"/>
  <c r="P157" i="13"/>
  <c r="R157" i="13" s="1"/>
  <c r="AD157" i="13" s="1"/>
  <c r="BH104" i="13"/>
  <c r="BG104" i="13"/>
  <c r="BF104" i="13"/>
  <c r="BE104" i="13"/>
  <c r="BD104" i="13"/>
  <c r="BC104" i="13"/>
  <c r="BH88" i="13"/>
  <c r="BG88" i="13"/>
  <c r="BF88" i="13"/>
  <c r="BE88" i="13"/>
  <c r="BD88" i="13"/>
  <c r="BC88" i="13"/>
  <c r="BG86" i="13"/>
  <c r="BF86" i="13"/>
  <c r="BE86" i="13"/>
  <c r="BD86" i="13"/>
  <c r="BC86" i="13"/>
  <c r="P56" i="13"/>
  <c r="R56" i="13" s="1"/>
  <c r="G104" i="13"/>
  <c r="AU158" i="13"/>
  <c r="P158" i="13"/>
  <c r="G173" i="13"/>
  <c r="Z173" i="13"/>
  <c r="BK72" i="13"/>
  <c r="BJ72" i="13"/>
  <c r="BI72" i="13"/>
  <c r="BH72" i="13"/>
  <c r="BG72" i="13"/>
  <c r="BF72" i="13"/>
  <c r="BE72" i="13"/>
  <c r="BD72" i="13"/>
  <c r="BC72" i="13"/>
  <c r="BI28" i="13"/>
  <c r="BH28" i="13"/>
  <c r="BG28" i="13"/>
  <c r="BF28" i="13"/>
  <c r="BE28" i="13"/>
  <c r="BD28" i="13"/>
  <c r="BC28" i="13"/>
  <c r="AU172" i="13"/>
  <c r="AU104" i="13"/>
  <c r="AU88" i="13"/>
  <c r="Z88" i="13"/>
  <c r="AU41" i="13"/>
  <c r="P41" i="13"/>
  <c r="AU24" i="13"/>
  <c r="Z24" i="13"/>
  <c r="AU174" i="13"/>
  <c r="G174" i="13"/>
  <c r="AU167" i="13"/>
  <c r="Z167" i="13"/>
  <c r="P167" i="13"/>
  <c r="R167" i="13" s="1"/>
  <c r="G167" i="13"/>
  <c r="AU162" i="13"/>
  <c r="Z162" i="13"/>
  <c r="G162" i="13"/>
  <c r="BJ53" i="13"/>
  <c r="BI53" i="13"/>
  <c r="BH53" i="13"/>
  <c r="BG53" i="13"/>
  <c r="BF53" i="13"/>
  <c r="BE53" i="13"/>
  <c r="BD53" i="13"/>
  <c r="BC53" i="13"/>
  <c r="Q18" i="13"/>
  <c r="S18" i="13"/>
  <c r="AU96" i="13"/>
  <c r="P96" i="13"/>
  <c r="Z82" i="13"/>
  <c r="AA82" i="13"/>
  <c r="G82" i="13"/>
  <c r="Z56" i="13"/>
  <c r="AA56" i="13"/>
  <c r="G56" i="13"/>
  <c r="G51" i="13"/>
  <c r="P51" i="13"/>
  <c r="Z51" i="13"/>
  <c r="AA51" i="13"/>
  <c r="BK40" i="13"/>
  <c r="BJ40" i="13"/>
  <c r="BI40" i="13"/>
  <c r="BH40" i="13"/>
  <c r="BG40" i="13"/>
  <c r="BF40" i="13"/>
  <c r="BE40" i="13"/>
  <c r="BD40" i="13"/>
  <c r="BC40" i="13"/>
  <c r="BJ21" i="13"/>
  <c r="BI21" i="13"/>
  <c r="BH21" i="13"/>
  <c r="BG21" i="13"/>
  <c r="BF21" i="13"/>
  <c r="BE21" i="13"/>
  <c r="BD21" i="13"/>
  <c r="BC21" i="13"/>
  <c r="P103" i="13"/>
  <c r="R103" i="13" s="1"/>
  <c r="AU103" i="13"/>
  <c r="AU95" i="13"/>
  <c r="P95" i="13"/>
  <c r="AU72" i="13"/>
  <c r="Z72" i="13"/>
  <c r="G72" i="13"/>
  <c r="P72" i="13"/>
  <c r="R72" i="13" s="1"/>
  <c r="AB72" i="13" s="1"/>
  <c r="G64" i="13"/>
  <c r="P64" i="13"/>
  <c r="AC64" i="13" s="1"/>
  <c r="G40" i="13"/>
  <c r="P40" i="13"/>
  <c r="AU40" i="13"/>
  <c r="P32" i="13"/>
  <c r="R32" i="13" s="1"/>
  <c r="Z32" i="13"/>
  <c r="AA32" i="13"/>
  <c r="G32" i="13"/>
  <c r="AU27" i="13"/>
  <c r="G27" i="13"/>
  <c r="P27" i="13"/>
  <c r="G166" i="13"/>
  <c r="P166" i="13"/>
  <c r="G142" i="13"/>
  <c r="P195" i="2"/>
  <c r="S195" i="2" s="1"/>
  <c r="U195" i="2" s="1"/>
  <c r="V155" i="2"/>
  <c r="F133" i="2"/>
  <c r="G133" i="2" s="1"/>
  <c r="K102" i="2"/>
  <c r="G72" i="2"/>
  <c r="S72" i="2" s="1"/>
  <c r="U72" i="2" s="1"/>
  <c r="W38" i="2"/>
  <c r="W150" i="2"/>
  <c r="G121" i="2"/>
  <c r="K121" i="2" s="1"/>
  <c r="W121" i="2"/>
  <c r="W115" i="2"/>
  <c r="G92" i="2"/>
  <c r="G55" i="2"/>
  <c r="G150" i="2"/>
  <c r="S150" i="2" s="1"/>
  <c r="U150" i="2" s="1"/>
  <c r="K85" i="2"/>
  <c r="G51" i="2"/>
  <c r="E78" i="17"/>
  <c r="E66" i="16"/>
  <c r="F105" i="2"/>
  <c r="G105" i="2" s="1"/>
  <c r="S105" i="2" s="1"/>
  <c r="U105" i="2" s="1"/>
  <c r="P143" i="2"/>
  <c r="S143" i="2" s="1"/>
  <c r="U143" i="2" s="1"/>
  <c r="W42" i="2"/>
  <c r="W155" i="2"/>
  <c r="X155" i="2" s="1"/>
  <c r="G152" i="2"/>
  <c r="P152" i="2"/>
  <c r="S152" i="2" s="1"/>
  <c r="U152" i="2"/>
  <c r="W143" i="2"/>
  <c r="P104" i="2"/>
  <c r="G95" i="2"/>
  <c r="V95" i="2" s="1"/>
  <c r="X95" i="2" s="1"/>
  <c r="P95" i="2"/>
  <c r="S95" i="2" s="1"/>
  <c r="U95" i="2" s="1"/>
  <c r="F132" i="2"/>
  <c r="W132" i="2" s="1"/>
  <c r="E89" i="16"/>
  <c r="P175" i="2"/>
  <c r="S175" i="2" s="1"/>
  <c r="U175" i="2" s="1"/>
  <c r="G175" i="2"/>
  <c r="K175" i="2" s="1"/>
  <c r="W175" i="2"/>
  <c r="G172" i="2"/>
  <c r="K172" i="2" s="1"/>
  <c r="G164" i="2"/>
  <c r="K164" i="2" s="1"/>
  <c r="G191" i="2"/>
  <c r="K191" i="2" s="1"/>
  <c r="W191" i="2"/>
  <c r="G185" i="2"/>
  <c r="W185" i="2"/>
  <c r="P185" i="2"/>
  <c r="S185" i="2" s="1"/>
  <c r="U185" i="2" s="1"/>
  <c r="K163" i="2"/>
  <c r="P189" i="2"/>
  <c r="S189" i="2" s="1"/>
  <c r="U189" i="2" s="1"/>
  <c r="W158" i="2"/>
  <c r="P158" i="2"/>
  <c r="S158" i="2" s="1"/>
  <c r="U158" i="2" s="1"/>
  <c r="G158" i="2"/>
  <c r="K158" i="2" s="1"/>
  <c r="S172" i="2"/>
  <c r="U172" i="2" s="1"/>
  <c r="V172" i="2"/>
  <c r="P166" i="2"/>
  <c r="S166" i="2" s="1"/>
  <c r="U166" i="2" s="1"/>
  <c r="S164" i="2"/>
  <c r="U164" i="2" s="1"/>
  <c r="W195" i="2"/>
  <c r="W180" i="2"/>
  <c r="G177" i="2"/>
  <c r="V177" i="2" s="1"/>
  <c r="W172" i="2"/>
  <c r="P165" i="2"/>
  <c r="S165" i="2" s="1"/>
  <c r="U165" i="2" s="1"/>
  <c r="W164" i="2"/>
  <c r="P179" i="2"/>
  <c r="S179" i="2" s="1"/>
  <c r="U179" i="2" s="1"/>
  <c r="P163" i="2"/>
  <c r="V163" i="2" s="1"/>
  <c r="S163" i="2"/>
  <c r="U163" i="2" s="1"/>
  <c r="W165" i="2"/>
  <c r="W179" i="2"/>
  <c r="W163" i="2"/>
  <c r="T104" i="18"/>
  <c r="M13" i="7"/>
  <c r="G13" i="7"/>
  <c r="P13" i="7"/>
  <c r="D13" i="7"/>
  <c r="J13" i="7"/>
  <c r="N13" i="7"/>
  <c r="B15" i="7"/>
  <c r="O13" i="7"/>
  <c r="L13" i="7"/>
  <c r="E13" i="7"/>
  <c r="K13" i="7"/>
  <c r="Q13" i="7"/>
  <c r="C13" i="7"/>
  <c r="H13" i="7"/>
  <c r="F13" i="7"/>
  <c r="I13" i="7"/>
  <c r="C13" i="15"/>
  <c r="N13" i="15"/>
  <c r="B15" i="15"/>
  <c r="K13" i="15"/>
  <c r="B15" i="11"/>
  <c r="E13" i="11"/>
  <c r="M13" i="11"/>
  <c r="H13" i="11"/>
  <c r="G13" i="11"/>
  <c r="L13" i="11"/>
  <c r="Q13" i="11"/>
  <c r="I13" i="11"/>
  <c r="O13" i="11"/>
  <c r="J13" i="11"/>
  <c r="N13" i="11"/>
  <c r="K13" i="11"/>
  <c r="F13" i="11"/>
  <c r="F38" i="5"/>
  <c r="K45" i="11"/>
  <c r="F69" i="11"/>
  <c r="J45" i="11"/>
  <c r="H35" i="11"/>
  <c r="H23" i="11"/>
  <c r="L38" i="5"/>
  <c r="K34" i="5"/>
  <c r="F22" i="5"/>
  <c r="J34" i="5"/>
  <c r="J82" i="7"/>
  <c r="I78" i="7"/>
  <c r="L35" i="7"/>
  <c r="F42" i="11"/>
  <c r="I45" i="11"/>
  <c r="H69" i="11"/>
  <c r="H65" i="11"/>
  <c r="H45" i="11"/>
  <c r="H42" i="11"/>
  <c r="I35" i="11"/>
  <c r="H23" i="15"/>
  <c r="J62" i="5"/>
  <c r="L53" i="5"/>
  <c r="J45" i="5"/>
  <c r="L83" i="7"/>
  <c r="I82" i="7"/>
  <c r="L79" i="7"/>
  <c r="F59" i="7"/>
  <c r="L58" i="7"/>
  <c r="J39" i="7"/>
  <c r="K60" i="5"/>
  <c r="F52" i="5"/>
  <c r="J51" i="5"/>
  <c r="I45" i="5"/>
  <c r="L30" i="5"/>
  <c r="K83" i="7"/>
  <c r="F82" i="7"/>
  <c r="F66" i="7"/>
  <c r="F35" i="7"/>
  <c r="F65" i="11"/>
  <c r="J77" i="5"/>
  <c r="H61" i="5"/>
  <c r="J83" i="7"/>
  <c r="L82" i="7"/>
  <c r="F35" i="11"/>
  <c r="I69" i="11"/>
  <c r="F61" i="5"/>
  <c r="L52" i="5"/>
  <c r="K51" i="5"/>
  <c r="J70" i="7"/>
  <c r="I48" i="7"/>
  <c r="H59" i="11"/>
  <c r="H82" i="7"/>
  <c r="J31" i="7"/>
  <c r="L172" i="18"/>
  <c r="L173" i="18"/>
  <c r="AT173" i="18"/>
  <c r="AS173" i="18"/>
  <c r="AQ173" i="18"/>
  <c r="AP173" i="18"/>
  <c r="AO173" i="18"/>
  <c r="AN173" i="18"/>
  <c r="AM173" i="18"/>
  <c r="AL173" i="18"/>
  <c r="AR173" i="18"/>
  <c r="AT172" i="18"/>
  <c r="AS172" i="18"/>
  <c r="AR172" i="18"/>
  <c r="AQ172" i="18"/>
  <c r="AP172" i="18"/>
  <c r="AO172" i="18"/>
  <c r="AN172" i="18"/>
  <c r="AM172" i="18"/>
  <c r="AL172" i="18"/>
  <c r="C11" i="8"/>
  <c r="K157" i="8"/>
  <c r="C12" i="8"/>
  <c r="C16" i="8"/>
  <c r="D18" i="8"/>
  <c r="E14" i="8"/>
  <c r="X10" i="8"/>
  <c r="V56" i="2"/>
  <c r="X56" i="2" s="1"/>
  <c r="P58" i="2"/>
  <c r="V58" i="2" s="1"/>
  <c r="G141" i="2"/>
  <c r="V141" i="2" s="1"/>
  <c r="X141" i="2" s="1"/>
  <c r="W141" i="2"/>
  <c r="P141" i="2"/>
  <c r="G169" i="2"/>
  <c r="V169" i="2" s="1"/>
  <c r="X169" i="2" s="1"/>
  <c r="S53" i="2"/>
  <c r="U53" i="2" s="1"/>
  <c r="V53" i="2"/>
  <c r="G29" i="2"/>
  <c r="K29" i="2" s="1"/>
  <c r="P29" i="2"/>
  <c r="W169" i="2"/>
  <c r="G131" i="2"/>
  <c r="W109" i="2"/>
  <c r="G109" i="2"/>
  <c r="K109" i="2" s="1"/>
  <c r="J67" i="2"/>
  <c r="V164" i="2"/>
  <c r="BA36" i="13"/>
  <c r="BB36" i="13"/>
  <c r="BA80" i="13"/>
  <c r="BB80" i="13"/>
  <c r="BA68" i="13"/>
  <c r="AZ68" i="13"/>
  <c r="AX68" i="13"/>
  <c r="BB68" i="13"/>
  <c r="BB63" i="13"/>
  <c r="BA63" i="13"/>
  <c r="AK129" i="13"/>
  <c r="AI129" i="13"/>
  <c r="AH129" i="13"/>
  <c r="AJ129" i="13"/>
  <c r="BB65" i="13"/>
  <c r="BA65" i="13"/>
  <c r="AZ65" i="13"/>
  <c r="AX65" i="13"/>
  <c r="BB84" i="13"/>
  <c r="BA84" i="13"/>
  <c r="AZ84" i="13"/>
  <c r="AX84" i="13"/>
  <c r="BA97" i="13"/>
  <c r="BB97" i="13"/>
  <c r="BA89" i="13"/>
  <c r="AZ89" i="13"/>
  <c r="AX89" i="13"/>
  <c r="BB89" i="13"/>
  <c r="BB92" i="13"/>
  <c r="BA92" i="13"/>
  <c r="AZ92" i="13"/>
  <c r="AX92" i="13"/>
  <c r="BA40" i="13"/>
  <c r="BB40" i="13"/>
  <c r="BA60" i="13"/>
  <c r="BB60" i="13"/>
  <c r="BA74" i="13"/>
  <c r="AZ74" i="13"/>
  <c r="AX74" i="13"/>
  <c r="BB74" i="13"/>
  <c r="AJ143" i="13"/>
  <c r="AK143" i="13"/>
  <c r="AI143" i="13"/>
  <c r="BB94" i="13"/>
  <c r="BA94" i="13"/>
  <c r="BA76" i="13"/>
  <c r="BB76" i="13"/>
  <c r="BA71" i="13"/>
  <c r="BB71" i="13"/>
  <c r="AJ36" i="13"/>
  <c r="AI36" i="13"/>
  <c r="AK36" i="13"/>
  <c r="BB102" i="13"/>
  <c r="BA102" i="13"/>
  <c r="AZ102" i="13"/>
  <c r="AX102" i="13"/>
  <c r="BB87" i="13"/>
  <c r="BA87" i="13"/>
  <c r="BA44" i="13"/>
  <c r="BB44" i="13"/>
  <c r="AA53" i="13"/>
  <c r="BB105" i="13"/>
  <c r="BA105" i="13"/>
  <c r="AZ105" i="13"/>
  <c r="AX105" i="13"/>
  <c r="BA78" i="13"/>
  <c r="BB78" i="13"/>
  <c r="AJ111" i="13"/>
  <c r="AI111" i="13"/>
  <c r="AH111" i="13"/>
  <c r="AK111" i="13"/>
  <c r="BA106" i="13"/>
  <c r="BB106" i="13"/>
  <c r="BB26" i="13"/>
  <c r="BA26" i="13"/>
  <c r="BB48" i="13"/>
  <c r="BA48" i="13"/>
  <c r="AA44" i="13"/>
  <c r="AA28" i="13"/>
  <c r="BA72" i="13"/>
  <c r="AZ72" i="13"/>
  <c r="AX72" i="13"/>
  <c r="BB72" i="13"/>
  <c r="BA56" i="13"/>
  <c r="AZ56" i="13"/>
  <c r="AX56" i="13"/>
  <c r="BB56" i="13"/>
  <c r="BA32" i="13"/>
  <c r="BB32" i="13"/>
  <c r="BB57" i="13"/>
  <c r="BA57" i="13"/>
  <c r="AZ57" i="13"/>
  <c r="AX57" i="13"/>
  <c r="BA37" i="13"/>
  <c r="AZ37" i="13"/>
  <c r="AX37" i="13"/>
  <c r="BB37" i="13"/>
  <c r="AJ181" i="13"/>
  <c r="AK181" i="13"/>
  <c r="AI181" i="13"/>
  <c r="AI89" i="13"/>
  <c r="AH89" i="13"/>
  <c r="AJ89" i="13"/>
  <c r="AK89" i="13"/>
  <c r="AA146" i="13"/>
  <c r="AA122" i="13"/>
  <c r="AA133" i="13"/>
  <c r="AA99" i="13"/>
  <c r="AA77" i="13"/>
  <c r="J40" i="13"/>
  <c r="AT95" i="13"/>
  <c r="AS95" i="13"/>
  <c r="AR95" i="13"/>
  <c r="AQ95" i="13"/>
  <c r="AP95" i="13"/>
  <c r="AO95" i="13"/>
  <c r="AN95" i="13"/>
  <c r="AM95" i="13"/>
  <c r="AL95" i="13"/>
  <c r="AR162" i="13"/>
  <c r="AQ162" i="13"/>
  <c r="AP162" i="13"/>
  <c r="AO162" i="13"/>
  <c r="AN162" i="13"/>
  <c r="AM162" i="13"/>
  <c r="AL162" i="13"/>
  <c r="AT162" i="13"/>
  <c r="AS162" i="13"/>
  <c r="AT24" i="13"/>
  <c r="AS24" i="13"/>
  <c r="AR24" i="13"/>
  <c r="AQ24" i="13"/>
  <c r="AP24" i="13"/>
  <c r="AO24" i="13"/>
  <c r="AN24" i="13"/>
  <c r="AM24" i="13"/>
  <c r="AL24" i="13"/>
  <c r="AT48" i="13"/>
  <c r="AS48" i="13"/>
  <c r="AR48" i="13"/>
  <c r="AQ48" i="13"/>
  <c r="AP48" i="13"/>
  <c r="AO48" i="13"/>
  <c r="AN48" i="13"/>
  <c r="AM48" i="13"/>
  <c r="AL48" i="13"/>
  <c r="AB112" i="13"/>
  <c r="BA90" i="13"/>
  <c r="BB90" i="13"/>
  <c r="K138" i="13"/>
  <c r="AE138" i="13"/>
  <c r="J35" i="13"/>
  <c r="R93" i="13"/>
  <c r="AB93" i="13" s="1"/>
  <c r="AT83" i="13"/>
  <c r="AS83" i="13"/>
  <c r="AR83" i="13"/>
  <c r="AQ83" i="13"/>
  <c r="AP83" i="13"/>
  <c r="AO83" i="13"/>
  <c r="AN83" i="13"/>
  <c r="AM83" i="13"/>
  <c r="AL83" i="13"/>
  <c r="AZ20" i="13"/>
  <c r="AX20" i="13"/>
  <c r="K156" i="13"/>
  <c r="AS42" i="13"/>
  <c r="AR42" i="13"/>
  <c r="AQ42" i="13"/>
  <c r="AP42" i="13"/>
  <c r="AO42" i="13"/>
  <c r="AN42" i="13"/>
  <c r="AM42" i="13"/>
  <c r="AL42" i="13"/>
  <c r="AT42" i="13"/>
  <c r="K66" i="13"/>
  <c r="AT128" i="13"/>
  <c r="AS128" i="13"/>
  <c r="AR128" i="13"/>
  <c r="AQ128" i="13"/>
  <c r="AP128" i="13"/>
  <c r="AO128" i="13"/>
  <c r="AN128" i="13"/>
  <c r="AM128" i="13"/>
  <c r="AL128" i="13"/>
  <c r="AZ82" i="13"/>
  <c r="AX82" i="13"/>
  <c r="AZ29" i="13"/>
  <c r="AX29" i="13"/>
  <c r="AH117" i="13"/>
  <c r="AH22" i="13"/>
  <c r="AA22" i="13"/>
  <c r="AE22" i="13"/>
  <c r="AH173" i="13"/>
  <c r="AA173" i="13"/>
  <c r="AA98" i="13"/>
  <c r="AH54" i="13"/>
  <c r="AH61" i="13"/>
  <c r="AH110" i="13"/>
  <c r="AH46" i="13"/>
  <c r="AH156" i="13"/>
  <c r="AA156" i="13"/>
  <c r="AE156" i="13"/>
  <c r="AH52" i="13"/>
  <c r="AA52" i="13"/>
  <c r="K27" i="13"/>
  <c r="AS103" i="13"/>
  <c r="AR103" i="13"/>
  <c r="AQ103" i="13"/>
  <c r="AP103" i="13"/>
  <c r="AO103" i="13"/>
  <c r="AN103" i="13"/>
  <c r="AM103" i="13"/>
  <c r="AL103" i="13"/>
  <c r="AT103" i="13"/>
  <c r="K167" i="13"/>
  <c r="BA86" i="13"/>
  <c r="BB86" i="13"/>
  <c r="AT33" i="13"/>
  <c r="AS33" i="13"/>
  <c r="AR33" i="13"/>
  <c r="AQ33" i="13"/>
  <c r="AP33" i="13"/>
  <c r="AO33" i="13"/>
  <c r="AN33" i="13"/>
  <c r="AM33" i="13"/>
  <c r="AL33" i="13"/>
  <c r="AT119" i="13"/>
  <c r="AS119" i="13"/>
  <c r="AR119" i="13"/>
  <c r="AQ119" i="13"/>
  <c r="AP119" i="13"/>
  <c r="AO119" i="13"/>
  <c r="AN119" i="13"/>
  <c r="AM119" i="13"/>
  <c r="AL119" i="13"/>
  <c r="K112" i="13"/>
  <c r="AC112" i="13"/>
  <c r="AE112" i="13"/>
  <c r="D16" i="13"/>
  <c r="D19" i="13" s="1"/>
  <c r="P21" i="13"/>
  <c r="R21" i="13" s="1"/>
  <c r="Z21" i="13"/>
  <c r="G21" i="13"/>
  <c r="AU21" i="13"/>
  <c r="D15" i="13"/>
  <c r="C19" i="13" s="1"/>
  <c r="P49" i="13"/>
  <c r="R49" i="13" s="1"/>
  <c r="AD49" i="13" s="1"/>
  <c r="AU49" i="13"/>
  <c r="Z49" i="13"/>
  <c r="G49" i="13"/>
  <c r="AA138" i="13"/>
  <c r="AT35" i="13"/>
  <c r="AS35" i="13"/>
  <c r="AR35" i="13"/>
  <c r="AQ35" i="13"/>
  <c r="AP35" i="13"/>
  <c r="AO35" i="13"/>
  <c r="AN35" i="13"/>
  <c r="AM35" i="13"/>
  <c r="AL35" i="13"/>
  <c r="AT144" i="13"/>
  <c r="AS144" i="13"/>
  <c r="AR144" i="13"/>
  <c r="AQ144" i="13"/>
  <c r="AP144" i="13"/>
  <c r="AO144" i="13"/>
  <c r="AN144" i="13"/>
  <c r="AM144" i="13"/>
  <c r="AL144" i="13"/>
  <c r="J83" i="13"/>
  <c r="J46" i="13"/>
  <c r="AE46" i="13"/>
  <c r="K130" i="13"/>
  <c r="J42" i="13"/>
  <c r="AT127" i="13"/>
  <c r="AS127" i="13"/>
  <c r="AR127" i="13"/>
  <c r="AQ127" i="13"/>
  <c r="AP127" i="13"/>
  <c r="AO127" i="13"/>
  <c r="AN127" i="13"/>
  <c r="AM127" i="13"/>
  <c r="AL127" i="13"/>
  <c r="AT66" i="13"/>
  <c r="AS66" i="13"/>
  <c r="AR66" i="13"/>
  <c r="AQ66" i="13"/>
  <c r="AP66" i="13"/>
  <c r="AO66" i="13"/>
  <c r="AN66" i="13"/>
  <c r="AM66" i="13"/>
  <c r="AL66" i="13"/>
  <c r="AA141" i="13"/>
  <c r="AE141" i="13"/>
  <c r="K136" i="13"/>
  <c r="AU80" i="13"/>
  <c r="P80" i="13"/>
  <c r="R80" i="13" s="1"/>
  <c r="AF80" i="13" s="1"/>
  <c r="Z80" i="13"/>
  <c r="G80" i="13"/>
  <c r="K128" i="13"/>
  <c r="AZ5" i="13"/>
  <c r="AX5" i="13"/>
  <c r="AE113" i="13"/>
  <c r="AZ33" i="13"/>
  <c r="AX33" i="13"/>
  <c r="AH68" i="13"/>
  <c r="AE87" i="13"/>
  <c r="AE114" i="13"/>
  <c r="AH108" i="13"/>
  <c r="AA108" i="13"/>
  <c r="AE108" i="13"/>
  <c r="AH124" i="13"/>
  <c r="K166" i="13"/>
  <c r="AE166" i="13"/>
  <c r="AT55" i="13"/>
  <c r="AS55" i="13"/>
  <c r="AR55" i="13"/>
  <c r="AQ55" i="13"/>
  <c r="AP55" i="13"/>
  <c r="AO55" i="13"/>
  <c r="AN55" i="13"/>
  <c r="AM55" i="13"/>
  <c r="AL55" i="13"/>
  <c r="AT93" i="13"/>
  <c r="AS93" i="13"/>
  <c r="AR93" i="13"/>
  <c r="AQ93" i="13"/>
  <c r="AP93" i="13"/>
  <c r="AO93" i="13"/>
  <c r="AN93" i="13"/>
  <c r="AM93" i="13"/>
  <c r="AL93" i="13"/>
  <c r="AT27" i="13"/>
  <c r="AS27" i="13"/>
  <c r="AR27" i="13"/>
  <c r="AQ27" i="13"/>
  <c r="AP27" i="13"/>
  <c r="AO27" i="13"/>
  <c r="AN27" i="13"/>
  <c r="AM27" i="13"/>
  <c r="AL27" i="13"/>
  <c r="AC103" i="13"/>
  <c r="AT96" i="13"/>
  <c r="AS96" i="13"/>
  <c r="AR96" i="13"/>
  <c r="AQ96" i="13"/>
  <c r="AP96" i="13"/>
  <c r="AO96" i="13"/>
  <c r="AN96" i="13"/>
  <c r="AM96" i="13"/>
  <c r="AL96" i="13"/>
  <c r="BA88" i="13"/>
  <c r="AZ88" i="13"/>
  <c r="AX88" i="13"/>
  <c r="BB88" i="13"/>
  <c r="I54" i="13"/>
  <c r="AT65" i="13"/>
  <c r="AS65" i="13"/>
  <c r="AR65" i="13"/>
  <c r="AQ65" i="13"/>
  <c r="AP65" i="13"/>
  <c r="AO65" i="13"/>
  <c r="AN65" i="13"/>
  <c r="AM65" i="13"/>
  <c r="AL65" i="13"/>
  <c r="BB95" i="13"/>
  <c r="BA95" i="13"/>
  <c r="AA62" i="13"/>
  <c r="AE62" i="13"/>
  <c r="I52" i="13"/>
  <c r="K170" i="13"/>
  <c r="AA46" i="13"/>
  <c r="K159" i="13"/>
  <c r="K176" i="13"/>
  <c r="AE38" i="13"/>
  <c r="AA100" i="13"/>
  <c r="AA169" i="13"/>
  <c r="AA139" i="13"/>
  <c r="I82" i="13"/>
  <c r="AE82" i="13"/>
  <c r="K134" i="13"/>
  <c r="J144" i="13"/>
  <c r="AA110" i="13"/>
  <c r="K64" i="13"/>
  <c r="AE64" i="13"/>
  <c r="AT41" i="13"/>
  <c r="AS41" i="13"/>
  <c r="AR41" i="13"/>
  <c r="AQ41" i="13"/>
  <c r="AP41" i="13"/>
  <c r="AO41" i="13"/>
  <c r="AN41" i="13"/>
  <c r="AM41" i="13"/>
  <c r="AL41" i="13"/>
  <c r="AK151" i="13"/>
  <c r="AI151" i="13"/>
  <c r="AH151" i="13"/>
  <c r="AJ151" i="13"/>
  <c r="K32" i="13"/>
  <c r="AE32" i="13"/>
  <c r="BB104" i="13"/>
  <c r="BA104" i="13"/>
  <c r="AZ104" i="13"/>
  <c r="AX104" i="13"/>
  <c r="T43" i="13"/>
  <c r="AB43" i="13"/>
  <c r="AD43" i="13"/>
  <c r="AF43" i="13"/>
  <c r="AA54" i="13"/>
  <c r="AE54" i="13"/>
  <c r="AT120" i="13"/>
  <c r="AS120" i="13"/>
  <c r="AR120" i="13"/>
  <c r="AQ120" i="13"/>
  <c r="AP120" i="13"/>
  <c r="AO120" i="13"/>
  <c r="AN120" i="13"/>
  <c r="AM120" i="13"/>
  <c r="AL120" i="13"/>
  <c r="Z30" i="13"/>
  <c r="G30" i="13"/>
  <c r="P30" i="13"/>
  <c r="AC30" i="13" s="1"/>
  <c r="AU30" i="13"/>
  <c r="R97" i="13"/>
  <c r="AF97" i="13" s="1"/>
  <c r="AS71" i="13"/>
  <c r="AR71" i="13"/>
  <c r="AQ71" i="13"/>
  <c r="AP71" i="13"/>
  <c r="AO71" i="13"/>
  <c r="AN71" i="13"/>
  <c r="AM71" i="13"/>
  <c r="AL71" i="13"/>
  <c r="AT71" i="13"/>
  <c r="AT136" i="13"/>
  <c r="AS136" i="13"/>
  <c r="AR136" i="13"/>
  <c r="AQ136" i="13"/>
  <c r="AP136" i="13"/>
  <c r="AO136" i="13"/>
  <c r="AN136" i="13"/>
  <c r="AM136" i="13"/>
  <c r="AL136" i="13"/>
  <c r="G91" i="13"/>
  <c r="Z91" i="13"/>
  <c r="P91" i="13"/>
  <c r="AC91" i="13" s="1"/>
  <c r="AU91" i="13"/>
  <c r="AH148" i="13"/>
  <c r="AH86" i="13"/>
  <c r="AH47" i="13"/>
  <c r="AH178" i="13"/>
  <c r="AH23" i="13"/>
  <c r="AH134" i="13"/>
  <c r="AA134" i="13"/>
  <c r="AE134" i="13"/>
  <c r="AH37" i="13"/>
  <c r="AZ107" i="13"/>
  <c r="AX107" i="13"/>
  <c r="AH69" i="13"/>
  <c r="AH31" i="13"/>
  <c r="AH92" i="13"/>
  <c r="AH94" i="13"/>
  <c r="J157" i="13"/>
  <c r="AS34" i="13"/>
  <c r="AR34" i="13"/>
  <c r="AQ34" i="13"/>
  <c r="AP34" i="13"/>
  <c r="AO34" i="13"/>
  <c r="AN34" i="13"/>
  <c r="AM34" i="13"/>
  <c r="AL34" i="13"/>
  <c r="AT34" i="13"/>
  <c r="AT26" i="13"/>
  <c r="AS26" i="13"/>
  <c r="AR26" i="13"/>
  <c r="AQ26" i="13"/>
  <c r="AP26" i="13"/>
  <c r="AO26" i="13"/>
  <c r="AN26" i="13"/>
  <c r="AM26" i="13"/>
  <c r="AL26" i="13"/>
  <c r="AT130" i="13"/>
  <c r="AS130" i="13"/>
  <c r="AR130" i="13"/>
  <c r="AQ130" i="13"/>
  <c r="AP130" i="13"/>
  <c r="AO130" i="13"/>
  <c r="AN130" i="13"/>
  <c r="AM130" i="13"/>
  <c r="AL130" i="13"/>
  <c r="AS132" i="13"/>
  <c r="AR132" i="13"/>
  <c r="AQ132" i="13"/>
  <c r="AP132" i="13"/>
  <c r="AO132" i="13"/>
  <c r="AN132" i="13"/>
  <c r="AM132" i="13"/>
  <c r="AL132" i="13"/>
  <c r="AT132" i="13"/>
  <c r="K173" i="13"/>
  <c r="J72" i="13"/>
  <c r="BB21" i="13"/>
  <c r="BA21" i="13"/>
  <c r="AZ21" i="13"/>
  <c r="AX21" i="13"/>
  <c r="I51" i="13"/>
  <c r="AE51" i="13"/>
  <c r="AT167" i="13"/>
  <c r="AS167" i="13"/>
  <c r="AR167" i="13"/>
  <c r="AQ167" i="13"/>
  <c r="AP167" i="13"/>
  <c r="AO167" i="13"/>
  <c r="AN167" i="13"/>
  <c r="AM167" i="13"/>
  <c r="AL167" i="13"/>
  <c r="AT88" i="13"/>
  <c r="AS88" i="13"/>
  <c r="AR88" i="13"/>
  <c r="AQ88" i="13"/>
  <c r="AP88" i="13"/>
  <c r="AO88" i="13"/>
  <c r="AN88" i="13"/>
  <c r="AM88" i="13"/>
  <c r="AL88" i="13"/>
  <c r="AT158" i="13"/>
  <c r="AS158" i="13"/>
  <c r="AR158" i="13"/>
  <c r="AQ158" i="13"/>
  <c r="AP158" i="13"/>
  <c r="AO158" i="13"/>
  <c r="AN158" i="13"/>
  <c r="AM158" i="13"/>
  <c r="AL158" i="13"/>
  <c r="K43" i="13"/>
  <c r="AC43" i="13"/>
  <c r="AE43" i="13"/>
  <c r="J78" i="13"/>
  <c r="AE78" i="13"/>
  <c r="P70" i="13"/>
  <c r="Z70" i="13"/>
  <c r="G70" i="13"/>
  <c r="AU70" i="13"/>
  <c r="K120" i="13"/>
  <c r="R34" i="13"/>
  <c r="AD34" i="13" s="1"/>
  <c r="AT79" i="13"/>
  <c r="AS79" i="13"/>
  <c r="AR79" i="13"/>
  <c r="AQ79" i="13"/>
  <c r="AP79" i="13"/>
  <c r="AO79" i="13"/>
  <c r="AN79" i="13"/>
  <c r="AM79" i="13"/>
  <c r="AL79" i="13"/>
  <c r="AT63" i="13"/>
  <c r="AS63" i="13"/>
  <c r="AR63" i="13"/>
  <c r="AQ63" i="13"/>
  <c r="AP63" i="13"/>
  <c r="AO63" i="13"/>
  <c r="AN63" i="13"/>
  <c r="AM63" i="13"/>
  <c r="AL63" i="13"/>
  <c r="BA24" i="13"/>
  <c r="AZ24" i="13"/>
  <c r="AX24" i="13"/>
  <c r="BB24" i="13"/>
  <c r="J67" i="13"/>
  <c r="AT170" i="13"/>
  <c r="AS170" i="13"/>
  <c r="AR170" i="13"/>
  <c r="AQ170" i="13"/>
  <c r="AP170" i="13"/>
  <c r="AO170" i="13"/>
  <c r="AN170" i="13"/>
  <c r="AM170" i="13"/>
  <c r="AL170" i="13"/>
  <c r="AT97" i="13"/>
  <c r="AS97" i="13"/>
  <c r="AR97" i="13"/>
  <c r="AQ97" i="13"/>
  <c r="AP97" i="13"/>
  <c r="AO97" i="13"/>
  <c r="AN97" i="13"/>
  <c r="AM97" i="13"/>
  <c r="AL97" i="13"/>
  <c r="K165" i="13"/>
  <c r="AC165" i="13"/>
  <c r="I59" i="13"/>
  <c r="Z126" i="13"/>
  <c r="G126" i="13"/>
  <c r="P126" i="13"/>
  <c r="AC126" i="13" s="1"/>
  <c r="AU126" i="13"/>
  <c r="AT176" i="13"/>
  <c r="AS176" i="13"/>
  <c r="AR176" i="13"/>
  <c r="AQ176" i="13"/>
  <c r="AP176" i="13"/>
  <c r="AO176" i="13"/>
  <c r="AN176" i="13"/>
  <c r="AM176" i="13"/>
  <c r="AL176" i="13"/>
  <c r="K150" i="13"/>
  <c r="AE150" i="13"/>
  <c r="J132" i="13"/>
  <c r="AT145" i="13"/>
  <c r="AS145" i="13"/>
  <c r="AR145" i="13"/>
  <c r="AQ145" i="13"/>
  <c r="AP145" i="13"/>
  <c r="AO145" i="13"/>
  <c r="AN145" i="13"/>
  <c r="AM145" i="13"/>
  <c r="AL145" i="13"/>
  <c r="P76" i="13"/>
  <c r="R76" i="13" s="1"/>
  <c r="T76" i="13" s="1"/>
  <c r="AU76" i="13"/>
  <c r="Z76" i="13"/>
  <c r="G76" i="13"/>
  <c r="AZ96" i="13"/>
  <c r="AX96" i="13"/>
  <c r="AA75" i="13"/>
  <c r="AH29" i="13"/>
  <c r="AH107" i="13"/>
  <c r="AA107" i="13"/>
  <c r="AE107" i="13"/>
  <c r="AH109" i="13"/>
  <c r="AA109" i="13"/>
  <c r="AE109" i="13"/>
  <c r="AH115" i="13"/>
  <c r="AH116" i="13"/>
  <c r="AH149" i="13"/>
  <c r="AH123" i="13"/>
  <c r="K107" i="13"/>
  <c r="K142" i="13"/>
  <c r="AE142" i="13"/>
  <c r="J56" i="13"/>
  <c r="AC56" i="13"/>
  <c r="AE56" i="13"/>
  <c r="K174" i="13"/>
  <c r="K104" i="13"/>
  <c r="J34" i="13"/>
  <c r="R79" i="13"/>
  <c r="AF79" i="13" s="1"/>
  <c r="AC79" i="13"/>
  <c r="BB50" i="13"/>
  <c r="BA50" i="13"/>
  <c r="J26" i="13"/>
  <c r="AT67" i="13"/>
  <c r="AS67" i="13"/>
  <c r="AR67" i="13"/>
  <c r="AQ67" i="13"/>
  <c r="AP67" i="13"/>
  <c r="AO67" i="13"/>
  <c r="AN67" i="13"/>
  <c r="AM67" i="13"/>
  <c r="AL67" i="13"/>
  <c r="AT58" i="13"/>
  <c r="AS58" i="13"/>
  <c r="AR58" i="13"/>
  <c r="AQ58" i="13"/>
  <c r="AP58" i="13"/>
  <c r="AO58" i="13"/>
  <c r="AN58" i="13"/>
  <c r="AM58" i="13"/>
  <c r="AL58" i="13"/>
  <c r="K102" i="13"/>
  <c r="AE102" i="13"/>
  <c r="AT165" i="13"/>
  <c r="AS165" i="13"/>
  <c r="AR165" i="13"/>
  <c r="AQ165" i="13"/>
  <c r="AP165" i="13"/>
  <c r="AO165" i="13"/>
  <c r="AN165" i="13"/>
  <c r="AM165" i="13"/>
  <c r="AL165" i="13"/>
  <c r="AT59" i="13"/>
  <c r="AS59" i="13"/>
  <c r="AR59" i="13"/>
  <c r="AQ59" i="13"/>
  <c r="AP59" i="13"/>
  <c r="AO59" i="13"/>
  <c r="AN59" i="13"/>
  <c r="AM59" i="13"/>
  <c r="AL59" i="13"/>
  <c r="AI152" i="13"/>
  <c r="AJ152" i="13"/>
  <c r="AK152" i="13"/>
  <c r="AR159" i="13"/>
  <c r="AQ159" i="13"/>
  <c r="AP159" i="13"/>
  <c r="AO159" i="13"/>
  <c r="AN159" i="13"/>
  <c r="AM159" i="13"/>
  <c r="AL159" i="13"/>
  <c r="AT159" i="13"/>
  <c r="AS159" i="13"/>
  <c r="K145" i="13"/>
  <c r="AU105" i="13"/>
  <c r="P105" i="13"/>
  <c r="R105" i="13" s="1"/>
  <c r="Z105" i="13"/>
  <c r="G105" i="13"/>
  <c r="AA39" i="13"/>
  <c r="T181" i="13"/>
  <c r="AF181" i="13"/>
  <c r="AA60" i="13"/>
  <c r="AH131" i="13"/>
  <c r="BA28" i="13"/>
  <c r="BB28" i="13"/>
  <c r="G118" i="13"/>
  <c r="Z118" i="13"/>
  <c r="P118" i="13"/>
  <c r="R118" i="13" s="1"/>
  <c r="AB118" i="13" s="1"/>
  <c r="AU118" i="13"/>
  <c r="BA53" i="13"/>
  <c r="AZ53" i="13"/>
  <c r="AX53" i="13"/>
  <c r="BB53" i="13"/>
  <c r="AT104" i="13"/>
  <c r="AS104" i="13"/>
  <c r="AR104" i="13"/>
  <c r="AQ104" i="13"/>
  <c r="AP104" i="13"/>
  <c r="AO104" i="13"/>
  <c r="AN104" i="13"/>
  <c r="AM104" i="13"/>
  <c r="AL104" i="13"/>
  <c r="AT40" i="13"/>
  <c r="AS40" i="13"/>
  <c r="AR40" i="13"/>
  <c r="AQ40" i="13"/>
  <c r="AP40" i="13"/>
  <c r="AO40" i="13"/>
  <c r="AN40" i="13"/>
  <c r="AM40" i="13"/>
  <c r="AL40" i="13"/>
  <c r="AS72" i="13"/>
  <c r="AR72" i="13"/>
  <c r="AQ72" i="13"/>
  <c r="AP72" i="13"/>
  <c r="AO72" i="13"/>
  <c r="AN72" i="13"/>
  <c r="AM72" i="13"/>
  <c r="AL72" i="13"/>
  <c r="AT72" i="13"/>
  <c r="K162" i="13"/>
  <c r="AT174" i="13"/>
  <c r="AS174" i="13"/>
  <c r="AR174" i="13"/>
  <c r="AQ174" i="13"/>
  <c r="AP174" i="13"/>
  <c r="AO174" i="13"/>
  <c r="AN174" i="13"/>
  <c r="AM174" i="13"/>
  <c r="AL174" i="13"/>
  <c r="AS172" i="13"/>
  <c r="AR172" i="13"/>
  <c r="AQ172" i="13"/>
  <c r="AP172" i="13"/>
  <c r="AO172" i="13"/>
  <c r="AN172" i="13"/>
  <c r="AM172" i="13"/>
  <c r="AL172" i="13"/>
  <c r="AT172" i="13"/>
  <c r="AT157" i="13"/>
  <c r="AS157" i="13"/>
  <c r="AR157" i="13"/>
  <c r="AQ157" i="13"/>
  <c r="AP157" i="13"/>
  <c r="AO157" i="13"/>
  <c r="AN157" i="13"/>
  <c r="AM157" i="13"/>
  <c r="AL157" i="13"/>
  <c r="J48" i="13"/>
  <c r="P85" i="13"/>
  <c r="G85" i="13"/>
  <c r="Z85" i="13"/>
  <c r="AU85" i="13"/>
  <c r="I90" i="13"/>
  <c r="AE90" i="13"/>
  <c r="P81" i="13"/>
  <c r="AU81" i="13"/>
  <c r="Z81" i="13"/>
  <c r="G81" i="13"/>
  <c r="J58" i="13"/>
  <c r="AC62" i="13"/>
  <c r="K106" i="13"/>
  <c r="AE106" i="13"/>
  <c r="J74" i="13"/>
  <c r="AE74" i="13"/>
  <c r="J110" i="13"/>
  <c r="AE110" i="13"/>
  <c r="AZ14" i="13"/>
  <c r="AX14" i="13"/>
  <c r="AH164" i="13"/>
  <c r="AA164" i="13"/>
  <c r="AE164" i="13"/>
  <c r="K181" i="13"/>
  <c r="AC181" i="13"/>
  <c r="AZ109" i="13"/>
  <c r="AX109" i="13"/>
  <c r="AH183" i="13"/>
  <c r="AZ108" i="13"/>
  <c r="AX108" i="13"/>
  <c r="AA45" i="13"/>
  <c r="AA84" i="13"/>
  <c r="K152" i="2"/>
  <c r="K55" i="2"/>
  <c r="G132" i="2"/>
  <c r="P132" i="2"/>
  <c r="P105" i="2"/>
  <c r="K92" i="2"/>
  <c r="W133" i="2"/>
  <c r="P133" i="2"/>
  <c r="S133" i="2" s="1"/>
  <c r="U133" i="2" s="1"/>
  <c r="V143" i="2"/>
  <c r="X143" i="2" s="1"/>
  <c r="V185" i="2"/>
  <c r="K185" i="2"/>
  <c r="AI172" i="18"/>
  <c r="AJ172" i="18"/>
  <c r="AK172" i="18"/>
  <c r="AK173" i="18"/>
  <c r="AI173" i="18"/>
  <c r="AJ173" i="18"/>
  <c r="O161" i="8"/>
  <c r="O169" i="8"/>
  <c r="O89" i="8"/>
  <c r="O155" i="8"/>
  <c r="O134" i="8"/>
  <c r="O121" i="8"/>
  <c r="O108" i="8"/>
  <c r="O93" i="8"/>
  <c r="O88" i="8"/>
  <c r="O154" i="8"/>
  <c r="O141" i="8"/>
  <c r="O128" i="8"/>
  <c r="O120" i="8"/>
  <c r="O162" i="8"/>
  <c r="O170" i="8"/>
  <c r="O99" i="8"/>
  <c r="O82" i="8"/>
  <c r="O142" i="8"/>
  <c r="O129" i="8"/>
  <c r="O116" i="8"/>
  <c r="O103" i="8"/>
  <c r="O98" i="8"/>
  <c r="O81" i="8"/>
  <c r="O149" i="8"/>
  <c r="O136" i="8"/>
  <c r="O123" i="8"/>
  <c r="O87" i="8"/>
  <c r="O153" i="8"/>
  <c r="O127" i="8"/>
  <c r="O122" i="8"/>
  <c r="O96" i="8"/>
  <c r="O160" i="8"/>
  <c r="O163" i="8"/>
  <c r="O107" i="8"/>
  <c r="O84" i="8"/>
  <c r="O150" i="8"/>
  <c r="O137" i="8"/>
  <c r="O124" i="8"/>
  <c r="O111" i="8"/>
  <c r="O106" i="8"/>
  <c r="O91" i="8"/>
  <c r="O86" i="8"/>
  <c r="O144" i="8"/>
  <c r="O164" i="8"/>
  <c r="O115" i="8"/>
  <c r="O92" i="8"/>
  <c r="C15" i="8"/>
  <c r="O145" i="8"/>
  <c r="O132" i="8"/>
  <c r="O119" i="8"/>
  <c r="O114" i="8"/>
  <c r="O101" i="8"/>
  <c r="O94" i="8"/>
  <c r="O152" i="8"/>
  <c r="O102" i="8"/>
  <c r="O140" i="8"/>
  <c r="O109" i="8"/>
  <c r="O157" i="8"/>
  <c r="O165" i="8"/>
  <c r="O158" i="8"/>
  <c r="O166" i="8"/>
  <c r="O131" i="8"/>
  <c r="O110" i="8"/>
  <c r="O97" i="8"/>
  <c r="O80" i="8"/>
  <c r="O148" i="8"/>
  <c r="O135" i="8"/>
  <c r="O130" i="8"/>
  <c r="O117" i="8"/>
  <c r="O104" i="8"/>
  <c r="O168" i="8"/>
  <c r="O159" i="8"/>
  <c r="O167" i="8"/>
  <c r="O139" i="8"/>
  <c r="O118" i="8"/>
  <c r="O105" i="8"/>
  <c r="O90" i="8"/>
  <c r="O156" i="8"/>
  <c r="O143" i="8"/>
  <c r="O138" i="8"/>
  <c r="O125" i="8"/>
  <c r="O112" i="8"/>
  <c r="O147" i="8"/>
  <c r="O126" i="8"/>
  <c r="O113" i="8"/>
  <c r="O100" i="8"/>
  <c r="O85" i="8"/>
  <c r="O151" i="8"/>
  <c r="O146" i="8"/>
  <c r="O133" i="8"/>
  <c r="AJ158" i="13"/>
  <c r="AI158" i="13"/>
  <c r="AH158" i="13"/>
  <c r="AA158" i="13"/>
  <c r="AE158" i="13"/>
  <c r="AK158" i="13"/>
  <c r="AI132" i="13"/>
  <c r="AJ132" i="13"/>
  <c r="AK132" i="13"/>
  <c r="AK119" i="13"/>
  <c r="AI119" i="13"/>
  <c r="AJ119" i="13"/>
  <c r="AE52" i="13"/>
  <c r="AE173" i="13"/>
  <c r="AI157" i="13"/>
  <c r="AH157" i="13"/>
  <c r="AJ157" i="13"/>
  <c r="AK157" i="13"/>
  <c r="AI72" i="13"/>
  <c r="AJ72" i="13"/>
  <c r="AK72" i="13"/>
  <c r="AI59" i="13"/>
  <c r="AJ59" i="13"/>
  <c r="AK59" i="13"/>
  <c r="AI67" i="13"/>
  <c r="AH67" i="13"/>
  <c r="AK67" i="13"/>
  <c r="AJ67" i="13"/>
  <c r="AI88" i="13"/>
  <c r="AH88" i="13"/>
  <c r="AK88" i="13"/>
  <c r="AJ88" i="13"/>
  <c r="AI130" i="13"/>
  <c r="AJ130" i="13"/>
  <c r="AK130" i="13"/>
  <c r="AJ24" i="13"/>
  <c r="AK24" i="13"/>
  <c r="AI24" i="13"/>
  <c r="AH24" i="13"/>
  <c r="AJ58" i="13"/>
  <c r="AK58" i="13"/>
  <c r="AI58" i="13"/>
  <c r="AK40" i="13"/>
  <c r="AJ40" i="13"/>
  <c r="AI40" i="13"/>
  <c r="AJ165" i="13"/>
  <c r="AI165" i="13"/>
  <c r="AH165" i="13"/>
  <c r="AK165" i="13"/>
  <c r="AK167" i="13"/>
  <c r="AI167" i="13"/>
  <c r="AJ167" i="13"/>
  <c r="AI26" i="13"/>
  <c r="AH26" i="13"/>
  <c r="AA26" i="13"/>
  <c r="AE26" i="13"/>
  <c r="AK26" i="13"/>
  <c r="AJ26" i="13"/>
  <c r="AI71" i="13"/>
  <c r="AH71" i="13"/>
  <c r="AA71" i="13"/>
  <c r="AE71" i="13"/>
  <c r="AJ71" i="13"/>
  <c r="AK71" i="13"/>
  <c r="AI93" i="13"/>
  <c r="AJ93" i="13"/>
  <c r="AK93" i="13"/>
  <c r="AI33" i="13"/>
  <c r="AJ33" i="13"/>
  <c r="AK33" i="13"/>
  <c r="AJ145" i="13"/>
  <c r="AI145" i="13"/>
  <c r="AK145" i="13"/>
  <c r="AI176" i="13"/>
  <c r="AH176" i="13"/>
  <c r="AA176" i="13"/>
  <c r="AE176" i="13"/>
  <c r="AK176" i="13"/>
  <c r="AJ176" i="13"/>
  <c r="AJ41" i="13"/>
  <c r="AK41" i="13"/>
  <c r="AI41" i="13"/>
  <c r="AH41" i="13"/>
  <c r="AA41" i="13"/>
  <c r="AE41" i="13"/>
  <c r="AJ96" i="13"/>
  <c r="AK96" i="13"/>
  <c r="AI96" i="13"/>
  <c r="AH96" i="13"/>
  <c r="AJ83" i="13"/>
  <c r="AK83" i="13"/>
  <c r="AI83" i="13"/>
  <c r="AJ172" i="13"/>
  <c r="AK172" i="13"/>
  <c r="AI172" i="13"/>
  <c r="AI63" i="13"/>
  <c r="AJ63" i="13"/>
  <c r="AK63" i="13"/>
  <c r="AI34" i="13"/>
  <c r="AJ34" i="13"/>
  <c r="AK34" i="13"/>
  <c r="AI65" i="13"/>
  <c r="AH65" i="13"/>
  <c r="AA65" i="13"/>
  <c r="AE65" i="13"/>
  <c r="AJ65" i="13"/>
  <c r="AK65" i="13"/>
  <c r="AI55" i="13"/>
  <c r="AH55" i="13"/>
  <c r="AA55" i="13"/>
  <c r="AE55" i="13"/>
  <c r="AK55" i="13"/>
  <c r="AJ55" i="13"/>
  <c r="AJ66" i="13"/>
  <c r="AK66" i="13"/>
  <c r="AI66" i="13"/>
  <c r="AH66" i="13"/>
  <c r="AJ103" i="13"/>
  <c r="AI103" i="13"/>
  <c r="AH103" i="13"/>
  <c r="AA103" i="13"/>
  <c r="AE103" i="13"/>
  <c r="AK103" i="13"/>
  <c r="AJ97" i="13"/>
  <c r="AI97" i="13"/>
  <c r="AK97" i="13"/>
  <c r="AK174" i="13"/>
  <c r="AI174" i="13"/>
  <c r="AH174" i="13"/>
  <c r="AA174" i="13"/>
  <c r="AE174" i="13"/>
  <c r="AJ174" i="13"/>
  <c r="AI159" i="13"/>
  <c r="AJ159" i="13"/>
  <c r="AK159" i="13"/>
  <c r="AJ170" i="13"/>
  <c r="AK170" i="13"/>
  <c r="AI170" i="13"/>
  <c r="AH170" i="13"/>
  <c r="AI127" i="13"/>
  <c r="AH127" i="13"/>
  <c r="AA127" i="13"/>
  <c r="AE127" i="13"/>
  <c r="AK127" i="13"/>
  <c r="AJ127" i="13"/>
  <c r="AJ144" i="13"/>
  <c r="AK144" i="13"/>
  <c r="AI144" i="13"/>
  <c r="AI128" i="13"/>
  <c r="AJ128" i="13"/>
  <c r="AK128" i="13"/>
  <c r="AI42" i="13"/>
  <c r="AJ42" i="13"/>
  <c r="AK42" i="13"/>
  <c r="AK162" i="13"/>
  <c r="AI162" i="13"/>
  <c r="AJ162" i="13"/>
  <c r="AK104" i="13"/>
  <c r="AI104" i="13"/>
  <c r="AH104" i="13"/>
  <c r="AJ104" i="13"/>
  <c r="AI79" i="13"/>
  <c r="AJ79" i="13"/>
  <c r="AK79" i="13"/>
  <c r="AI120" i="13"/>
  <c r="AJ120" i="13"/>
  <c r="AK120" i="13"/>
  <c r="AJ27" i="13"/>
  <c r="AK27" i="13"/>
  <c r="AI27" i="13"/>
  <c r="AK35" i="13"/>
  <c r="AJ35" i="13"/>
  <c r="AI35" i="13"/>
  <c r="AK95" i="13"/>
  <c r="AI95" i="13"/>
  <c r="AJ95" i="13"/>
  <c r="AJ136" i="13"/>
  <c r="AI136" i="13"/>
  <c r="AH136" i="13"/>
  <c r="AA136" i="13"/>
  <c r="AE136" i="13"/>
  <c r="AK136" i="13"/>
  <c r="AJ48" i="13"/>
  <c r="AK48" i="13"/>
  <c r="AI48" i="13"/>
  <c r="AA183" i="13"/>
  <c r="AA131" i="13"/>
  <c r="AA178" i="13"/>
  <c r="J21" i="13"/>
  <c r="AE77" i="13"/>
  <c r="AA129" i="13"/>
  <c r="AE60" i="13"/>
  <c r="AH152" i="13"/>
  <c r="AA116" i="13"/>
  <c r="J76" i="13"/>
  <c r="AA92" i="13"/>
  <c r="AA47" i="13"/>
  <c r="K30" i="13"/>
  <c r="J80" i="13"/>
  <c r="AZ86" i="13"/>
  <c r="AX86" i="13"/>
  <c r="AA117" i="13"/>
  <c r="AE146" i="13"/>
  <c r="AH181" i="13"/>
  <c r="AZ32" i="13"/>
  <c r="AX32" i="13"/>
  <c r="AE44" i="13"/>
  <c r="AA111" i="13"/>
  <c r="AZ76" i="13"/>
  <c r="AX76" i="13"/>
  <c r="AZ36" i="13"/>
  <c r="AX36" i="13"/>
  <c r="AE39" i="13"/>
  <c r="AA149" i="13"/>
  <c r="AA94" i="13"/>
  <c r="AA89" i="13"/>
  <c r="AA115" i="13"/>
  <c r="AA31" i="13"/>
  <c r="AA86" i="13"/>
  <c r="AA151" i="13"/>
  <c r="AZ95" i="13"/>
  <c r="AX95" i="13"/>
  <c r="AA124" i="13"/>
  <c r="J49" i="13"/>
  <c r="AZ90" i="13"/>
  <c r="AX90" i="13"/>
  <c r="AE99" i="13"/>
  <c r="AZ48" i="13"/>
  <c r="AX48" i="13"/>
  <c r="AZ94" i="13"/>
  <c r="AX94" i="13"/>
  <c r="AZ60" i="13"/>
  <c r="AX60" i="13"/>
  <c r="AZ97" i="13"/>
  <c r="AX97" i="13"/>
  <c r="AZ63" i="13"/>
  <c r="AX63" i="13"/>
  <c r="I70" i="13"/>
  <c r="J81" i="13"/>
  <c r="K105" i="13"/>
  <c r="AT76" i="13"/>
  <c r="AS76" i="13"/>
  <c r="AR76" i="13"/>
  <c r="AQ76" i="13"/>
  <c r="AP76" i="13"/>
  <c r="AO76" i="13"/>
  <c r="AN76" i="13"/>
  <c r="AM76" i="13"/>
  <c r="AL76" i="13"/>
  <c r="AA69" i="13"/>
  <c r="AA148" i="13"/>
  <c r="AE139" i="13"/>
  <c r="T80" i="13"/>
  <c r="AA61" i="13"/>
  <c r="K118" i="13"/>
  <c r="J91" i="13"/>
  <c r="AA68" i="13"/>
  <c r="AE84" i="13"/>
  <c r="AT85" i="13"/>
  <c r="AS85" i="13"/>
  <c r="AR85" i="13"/>
  <c r="AQ85" i="13"/>
  <c r="AP85" i="13"/>
  <c r="AO85" i="13"/>
  <c r="AN85" i="13"/>
  <c r="AM85" i="13"/>
  <c r="AL85" i="13"/>
  <c r="AT126" i="13"/>
  <c r="AS126" i="13"/>
  <c r="AR126" i="13"/>
  <c r="AQ126" i="13"/>
  <c r="AP126" i="13"/>
  <c r="AO126" i="13"/>
  <c r="AN126" i="13"/>
  <c r="AM126" i="13"/>
  <c r="AL126" i="13"/>
  <c r="AT80" i="13"/>
  <c r="AS80" i="13"/>
  <c r="AR80" i="13"/>
  <c r="AQ80" i="13"/>
  <c r="AP80" i="13"/>
  <c r="AO80" i="13"/>
  <c r="AN80" i="13"/>
  <c r="AM80" i="13"/>
  <c r="AL80" i="13"/>
  <c r="AS49" i="13"/>
  <c r="AR49" i="13"/>
  <c r="AQ49" i="13"/>
  <c r="AP49" i="13"/>
  <c r="AO49" i="13"/>
  <c r="AN49" i="13"/>
  <c r="AM49" i="13"/>
  <c r="AL49" i="13"/>
  <c r="AT49" i="13"/>
  <c r="AZ26" i="13"/>
  <c r="AX26" i="13"/>
  <c r="AZ78" i="13"/>
  <c r="AX78" i="13"/>
  <c r="AE53" i="13"/>
  <c r="AH36" i="13"/>
  <c r="AH143" i="13"/>
  <c r="AZ40" i="13"/>
  <c r="AX40" i="13"/>
  <c r="AE45" i="13"/>
  <c r="AT81" i="13"/>
  <c r="AS81" i="13"/>
  <c r="AR81" i="13"/>
  <c r="AQ81" i="13"/>
  <c r="AP81" i="13"/>
  <c r="AO81" i="13"/>
  <c r="AN81" i="13"/>
  <c r="AM81" i="13"/>
  <c r="AL81" i="13"/>
  <c r="AS118" i="13"/>
  <c r="AR118" i="13"/>
  <c r="AQ118" i="13"/>
  <c r="AP118" i="13"/>
  <c r="AO118" i="13"/>
  <c r="AN118" i="13"/>
  <c r="AM118" i="13"/>
  <c r="AL118" i="13"/>
  <c r="AT118" i="13"/>
  <c r="AZ50" i="13"/>
  <c r="AX50" i="13"/>
  <c r="AA29" i="13"/>
  <c r="AA37" i="13"/>
  <c r="AT91" i="13"/>
  <c r="AS91" i="13"/>
  <c r="AR91" i="13"/>
  <c r="AQ91" i="13"/>
  <c r="AP91" i="13"/>
  <c r="AO91" i="13"/>
  <c r="AN91" i="13"/>
  <c r="AM91" i="13"/>
  <c r="AL91" i="13"/>
  <c r="AE133" i="13"/>
  <c r="J85" i="13"/>
  <c r="AT105" i="13"/>
  <c r="AS105" i="13"/>
  <c r="AR105" i="13"/>
  <c r="AQ105" i="13"/>
  <c r="AP105" i="13"/>
  <c r="AO105" i="13"/>
  <c r="AN105" i="13"/>
  <c r="AM105" i="13"/>
  <c r="AL105" i="13"/>
  <c r="K126" i="13"/>
  <c r="AE169" i="13"/>
  <c r="AE98" i="13"/>
  <c r="AE28" i="13"/>
  <c r="AZ44" i="13"/>
  <c r="AX44" i="13"/>
  <c r="AZ28" i="13"/>
  <c r="AX28" i="13"/>
  <c r="AA123" i="13"/>
  <c r="AE75" i="13"/>
  <c r="AT70" i="13"/>
  <c r="AS70" i="13"/>
  <c r="AR70" i="13"/>
  <c r="AQ70" i="13"/>
  <c r="AP70" i="13"/>
  <c r="AO70" i="13"/>
  <c r="AN70" i="13"/>
  <c r="AM70" i="13"/>
  <c r="AL70" i="13"/>
  <c r="AA23" i="13"/>
  <c r="AT30" i="13"/>
  <c r="AS30" i="13"/>
  <c r="AR30" i="13"/>
  <c r="AQ30" i="13"/>
  <c r="AP30" i="13"/>
  <c r="AO30" i="13"/>
  <c r="AN30" i="13"/>
  <c r="AM30" i="13"/>
  <c r="AL30" i="13"/>
  <c r="AE100" i="13"/>
  <c r="AS21" i="13"/>
  <c r="AR21" i="13"/>
  <c r="AQ21" i="13"/>
  <c r="AP21" i="13"/>
  <c r="AO21" i="13"/>
  <c r="AN21" i="13"/>
  <c r="AM21" i="13"/>
  <c r="AL21" i="13"/>
  <c r="AT21" i="13"/>
  <c r="AE122" i="13"/>
  <c r="AZ106" i="13"/>
  <c r="AX106" i="13"/>
  <c r="AZ87" i="13"/>
  <c r="AX87" i="13"/>
  <c r="AZ71" i="13"/>
  <c r="AX71" i="13"/>
  <c r="AZ80" i="13"/>
  <c r="AX80" i="13"/>
  <c r="K133" i="2"/>
  <c r="V133" i="2"/>
  <c r="K132" i="2"/>
  <c r="AH173" i="18"/>
  <c r="AH172" i="18"/>
  <c r="C18" i="8"/>
  <c r="F18" i="8"/>
  <c r="F19" i="8" s="1"/>
  <c r="AK70" i="13"/>
  <c r="AI70" i="13"/>
  <c r="AH70" i="13"/>
  <c r="AJ70" i="13"/>
  <c r="AK118" i="13"/>
  <c r="AI118" i="13"/>
  <c r="AJ118" i="13"/>
  <c r="AI49" i="13"/>
  <c r="AH49" i="13"/>
  <c r="AK49" i="13"/>
  <c r="AJ49" i="13"/>
  <c r="AK81" i="13"/>
  <c r="AJ81" i="13"/>
  <c r="AI81" i="13"/>
  <c r="AJ80" i="13"/>
  <c r="AI80" i="13"/>
  <c r="AH80" i="13"/>
  <c r="AK80" i="13"/>
  <c r="AK30" i="13"/>
  <c r="AI30" i="13"/>
  <c r="AJ30" i="13"/>
  <c r="AJ105" i="13"/>
  <c r="AI105" i="13"/>
  <c r="AK105" i="13"/>
  <c r="AI76" i="13"/>
  <c r="AH76" i="13"/>
  <c r="AJ76" i="13"/>
  <c r="AK76" i="13"/>
  <c r="AI85" i="13"/>
  <c r="AJ85" i="13"/>
  <c r="AK85" i="13"/>
  <c r="AK21" i="13"/>
  <c r="AI21" i="13"/>
  <c r="AJ21" i="13"/>
  <c r="AJ91" i="13"/>
  <c r="AK91" i="13"/>
  <c r="AI91" i="13"/>
  <c r="AK126" i="13"/>
  <c r="AJ126" i="13"/>
  <c r="AI126" i="13"/>
  <c r="AE89" i="13"/>
  <c r="AE149" i="13"/>
  <c r="AH35" i="13"/>
  <c r="AH120" i="13"/>
  <c r="AH162" i="13"/>
  <c r="AH144" i="13"/>
  <c r="AH97" i="13"/>
  <c r="AH34" i="13"/>
  <c r="AH33" i="13"/>
  <c r="AH40" i="13"/>
  <c r="AH119" i="13"/>
  <c r="AE29" i="13"/>
  <c r="AA143" i="13"/>
  <c r="AA67" i="13"/>
  <c r="AE23" i="13"/>
  <c r="AE123" i="13"/>
  <c r="AA36" i="13"/>
  <c r="AE148" i="13"/>
  <c r="AE151" i="13"/>
  <c r="AE115" i="13"/>
  <c r="AE111" i="13"/>
  <c r="AA152" i="13"/>
  <c r="AE129" i="13"/>
  <c r="AA96" i="13"/>
  <c r="AA157" i="13"/>
  <c r="AH27" i="13"/>
  <c r="AH79" i="13"/>
  <c r="AH159" i="13"/>
  <c r="AH63" i="13"/>
  <c r="AH93" i="13"/>
  <c r="AH167" i="13"/>
  <c r="AH58" i="13"/>
  <c r="AH130" i="13"/>
  <c r="AE69" i="13"/>
  <c r="AE47" i="13"/>
  <c r="AE131" i="13"/>
  <c r="AH42" i="13"/>
  <c r="AH172" i="13"/>
  <c r="AH145" i="13"/>
  <c r="AH59" i="13"/>
  <c r="AH132" i="13"/>
  <c r="AE68" i="13"/>
  <c r="AE61" i="13"/>
  <c r="AE86" i="13"/>
  <c r="AE117" i="13"/>
  <c r="AE116" i="13"/>
  <c r="AA104" i="13"/>
  <c r="AA66" i="13"/>
  <c r="AE37" i="13"/>
  <c r="AE31" i="13"/>
  <c r="AE94" i="13"/>
  <c r="AA181" i="13"/>
  <c r="AE92" i="13"/>
  <c r="AE178" i="13"/>
  <c r="AE183" i="13"/>
  <c r="AH95" i="13"/>
  <c r="AA170" i="13"/>
  <c r="AA165" i="13"/>
  <c r="AA24" i="13"/>
  <c r="AA88" i="13"/>
  <c r="AE124" i="13"/>
  <c r="AH48" i="13"/>
  <c r="AH128" i="13"/>
  <c r="AH83" i="13"/>
  <c r="AH72" i="13"/>
  <c r="AA172" i="18"/>
  <c r="AA173" i="18"/>
  <c r="AE24" i="13"/>
  <c r="AE104" i="13"/>
  <c r="AA63" i="13"/>
  <c r="AA97" i="13"/>
  <c r="AA159" i="13"/>
  <c r="AE143" i="13"/>
  <c r="AA144" i="13"/>
  <c r="AA49" i="13"/>
  <c r="AA79" i="13"/>
  <c r="AE67" i="13"/>
  <c r="AA162" i="13"/>
  <c r="AA76" i="13"/>
  <c r="AA80" i="13"/>
  <c r="AE165" i="13"/>
  <c r="AA132" i="13"/>
  <c r="AB132" i="13"/>
  <c r="AA27" i="13"/>
  <c r="AE152" i="13"/>
  <c r="AA120" i="13"/>
  <c r="AH21" i="13"/>
  <c r="AH118" i="13"/>
  <c r="AA72" i="13"/>
  <c r="AA59" i="13"/>
  <c r="AA130" i="13"/>
  <c r="AA119" i="13"/>
  <c r="AA35" i="13"/>
  <c r="AH126" i="13"/>
  <c r="AH105" i="13"/>
  <c r="AH81" i="13"/>
  <c r="AA83" i="13"/>
  <c r="AE170" i="13"/>
  <c r="AE181" i="13"/>
  <c r="AA145" i="13"/>
  <c r="AA58" i="13"/>
  <c r="AE157" i="13"/>
  <c r="AE36" i="13"/>
  <c r="AA40" i="13"/>
  <c r="AA128" i="13"/>
  <c r="AE88" i="13"/>
  <c r="AA95" i="13"/>
  <c r="AE66" i="13"/>
  <c r="AD66" i="13"/>
  <c r="AA172" i="13"/>
  <c r="AA167" i="13"/>
  <c r="AA33" i="13"/>
  <c r="AA70" i="13"/>
  <c r="AA48" i="13"/>
  <c r="AA42" i="13"/>
  <c r="AA93" i="13"/>
  <c r="AE96" i="13"/>
  <c r="AA34" i="13"/>
  <c r="AH91" i="13"/>
  <c r="AH85" i="13"/>
  <c r="AH30" i="13"/>
  <c r="AE173" i="18"/>
  <c r="AE172" i="18"/>
  <c r="AE40" i="13"/>
  <c r="AE145" i="13"/>
  <c r="AA105" i="13"/>
  <c r="AE27" i="13"/>
  <c r="AE76" i="13"/>
  <c r="AE49" i="13"/>
  <c r="AA30" i="13"/>
  <c r="AE93" i="13"/>
  <c r="AA126" i="13"/>
  <c r="AE59" i="13"/>
  <c r="AA118" i="13"/>
  <c r="AE97" i="13"/>
  <c r="AA85" i="13"/>
  <c r="AE33" i="13"/>
  <c r="AE95" i="13"/>
  <c r="AE35" i="13"/>
  <c r="AA21" i="13"/>
  <c r="AE132" i="13"/>
  <c r="AA91" i="13"/>
  <c r="AE42" i="13"/>
  <c r="AE167" i="13"/>
  <c r="AE72" i="13"/>
  <c r="AE162" i="13"/>
  <c r="AE144" i="13"/>
  <c r="AE63" i="13"/>
  <c r="AE120" i="13"/>
  <c r="AE34" i="13"/>
  <c r="AE48" i="13"/>
  <c r="AE128" i="13"/>
  <c r="AE119" i="13"/>
  <c r="AE172" i="13"/>
  <c r="AE58" i="13"/>
  <c r="AE83" i="13"/>
  <c r="AE80" i="13"/>
  <c r="AE70" i="13"/>
  <c r="AA81" i="13"/>
  <c r="AE130" i="13"/>
  <c r="AE79" i="13"/>
  <c r="AE159" i="13"/>
  <c r="AC11" i="18"/>
  <c r="AE81" i="13"/>
  <c r="AE30" i="13"/>
  <c r="AE91" i="13"/>
  <c r="AE118" i="13"/>
  <c r="AE105" i="13"/>
  <c r="AE21" i="13"/>
  <c r="AC11" i="13"/>
  <c r="AE85" i="13"/>
  <c r="AE126" i="13"/>
  <c r="C12" i="13"/>
  <c r="D18" i="7"/>
  <c r="C11" i="18"/>
  <c r="I18" i="14"/>
  <c r="E18" i="11"/>
  <c r="C12" i="18"/>
  <c r="K18" i="14"/>
  <c r="J18" i="14"/>
  <c r="C18" i="7"/>
  <c r="C11" i="13"/>
  <c r="C18" i="15"/>
  <c r="G18" i="11"/>
  <c r="G18" i="7"/>
  <c r="E18" i="7"/>
  <c r="I65" i="2" l="1"/>
  <c r="S65" i="2"/>
  <c r="U65" i="2" s="1"/>
  <c r="V65" i="2"/>
  <c r="X65" i="2" s="1"/>
  <c r="G82" i="2"/>
  <c r="K82" i="2" s="1"/>
  <c r="P82" i="2"/>
  <c r="W82" i="2"/>
  <c r="V189" i="2"/>
  <c r="K189" i="2"/>
  <c r="W139" i="2"/>
  <c r="P139" i="2"/>
  <c r="G139" i="2"/>
  <c r="V139" i="2" s="1"/>
  <c r="X139" i="2" s="1"/>
  <c r="W105" i="2"/>
  <c r="W189" i="2"/>
  <c r="W123" i="2"/>
  <c r="X35" i="2"/>
  <c r="F148" i="2"/>
  <c r="W148" i="2" s="1"/>
  <c r="E61" i="16"/>
  <c r="X185" i="2"/>
  <c r="W46" i="2"/>
  <c r="F147" i="2"/>
  <c r="F103" i="2"/>
  <c r="F73" i="2"/>
  <c r="S140" i="2"/>
  <c r="U140" i="2" s="1"/>
  <c r="P171" i="2"/>
  <c r="P46" i="2"/>
  <c r="S46" i="2" s="1"/>
  <c r="U46" i="2" s="1"/>
  <c r="P136" i="2"/>
  <c r="E34" i="16"/>
  <c r="E18" i="16"/>
  <c r="K169" i="2"/>
  <c r="S29" i="2"/>
  <c r="U29" i="2" s="1"/>
  <c r="G129" i="2"/>
  <c r="E51" i="16"/>
  <c r="S109" i="2"/>
  <c r="U109" i="2" s="1"/>
  <c r="P30" i="2"/>
  <c r="F100" i="2"/>
  <c r="P100" i="2" s="1"/>
  <c r="E77" i="16"/>
  <c r="E58" i="17"/>
  <c r="W171" i="2"/>
  <c r="P170" i="2"/>
  <c r="S170" i="2" s="1"/>
  <c r="U170" i="2" s="1"/>
  <c r="G193" i="2"/>
  <c r="K193" i="2" s="1"/>
  <c r="W129" i="2"/>
  <c r="F88" i="2"/>
  <c r="G88" i="2" s="1"/>
  <c r="E64" i="16"/>
  <c r="E23" i="16"/>
  <c r="K150" i="2"/>
  <c r="X53" i="2"/>
  <c r="W170" i="2"/>
  <c r="F31" i="2"/>
  <c r="X99" i="2"/>
  <c r="W30" i="2"/>
  <c r="E107" i="16"/>
  <c r="V92" i="2"/>
  <c r="X92" i="2" s="1"/>
  <c r="K177" i="2"/>
  <c r="V150" i="2"/>
  <c r="S35" i="2"/>
  <c r="U35" i="2" s="1"/>
  <c r="W107" i="2"/>
  <c r="G96" i="2"/>
  <c r="W96" i="2"/>
  <c r="P96" i="2"/>
  <c r="S96" i="2" s="1"/>
  <c r="U96" i="2" s="1"/>
  <c r="G196" i="2"/>
  <c r="W196" i="2"/>
  <c r="P196" i="2"/>
  <c r="S196" i="2" s="1"/>
  <c r="U196" i="2" s="1"/>
  <c r="G178" i="2"/>
  <c r="W178" i="2"/>
  <c r="P178" i="2"/>
  <c r="S178" i="2" s="1"/>
  <c r="U178" i="2" s="1"/>
  <c r="K162" i="2"/>
  <c r="P159" i="2"/>
  <c r="G159" i="2"/>
  <c r="K159" i="2" s="1"/>
  <c r="W159" i="2"/>
  <c r="G186" i="2"/>
  <c r="K186" i="2" s="1"/>
  <c r="P186" i="2"/>
  <c r="S186" i="2" s="1"/>
  <c r="U186" i="2" s="1"/>
  <c r="W186" i="2"/>
  <c r="J47" i="2"/>
  <c r="W157" i="2"/>
  <c r="G157" i="2"/>
  <c r="G135" i="2"/>
  <c r="K135" i="2" s="1"/>
  <c r="P135" i="2"/>
  <c r="W135" i="2"/>
  <c r="G127" i="2"/>
  <c r="W127" i="2"/>
  <c r="P127" i="2"/>
  <c r="S127" i="2" s="1"/>
  <c r="U127" i="2" s="1"/>
  <c r="W111" i="2"/>
  <c r="G111" i="2"/>
  <c r="K111" i="2" s="1"/>
  <c r="P111" i="2"/>
  <c r="S111" i="2" s="1"/>
  <c r="U111" i="2" s="1"/>
  <c r="S131" i="2"/>
  <c r="U131" i="2" s="1"/>
  <c r="P137" i="2"/>
  <c r="V137" i="2" s="1"/>
  <c r="S51" i="2"/>
  <c r="U51" i="2" s="1"/>
  <c r="F154" i="2"/>
  <c r="F89" i="2"/>
  <c r="V67" i="2"/>
  <c r="X67" i="2" s="1"/>
  <c r="P131" i="2"/>
  <c r="P162" i="2"/>
  <c r="S162" i="2" s="1"/>
  <c r="U162" i="2" s="1"/>
  <c r="V131" i="2"/>
  <c r="X131" i="2" s="1"/>
  <c r="V170" i="2"/>
  <c r="X170" i="2" s="1"/>
  <c r="J95" i="2"/>
  <c r="S99" i="2"/>
  <c r="U99" i="2" s="1"/>
  <c r="E14" i="16"/>
  <c r="E13" i="16"/>
  <c r="W162" i="2"/>
  <c r="X172" i="2"/>
  <c r="X150" i="2"/>
  <c r="P63" i="2"/>
  <c r="S63" i="2" s="1"/>
  <c r="F124" i="2"/>
  <c r="E52" i="16"/>
  <c r="K131" i="2"/>
  <c r="V132" i="2"/>
  <c r="X132" i="2" s="1"/>
  <c r="F25" i="2"/>
  <c r="F33" i="2"/>
  <c r="F24" i="2"/>
  <c r="G24" i="2" s="1"/>
  <c r="J24" i="2" s="1"/>
  <c r="V46" i="2"/>
  <c r="X46" i="2" s="1"/>
  <c r="P60" i="2"/>
  <c r="W47" i="2"/>
  <c r="V158" i="2"/>
  <c r="E21" i="16"/>
  <c r="P193" i="2"/>
  <c r="S193" i="2" s="1"/>
  <c r="U193" i="2" s="1"/>
  <c r="W137" i="2"/>
  <c r="X137" i="2" s="1"/>
  <c r="S121" i="2"/>
  <c r="U121" i="2" s="1"/>
  <c r="S129" i="2"/>
  <c r="U129" i="2" s="1"/>
  <c r="P88" i="2"/>
  <c r="V88" i="2" s="1"/>
  <c r="V110" i="2"/>
  <c r="X110" i="2" s="1"/>
  <c r="P47" i="2"/>
  <c r="S47" i="2" s="1"/>
  <c r="U47" i="2" s="1"/>
  <c r="E96" i="16"/>
  <c r="E94" i="16"/>
  <c r="E85" i="16"/>
  <c r="E44" i="16"/>
  <c r="X58" i="2"/>
  <c r="P103" i="2"/>
  <c r="E90" i="17"/>
  <c r="W91" i="2"/>
  <c r="F120" i="2"/>
  <c r="G120" i="2" s="1"/>
  <c r="E79" i="16"/>
  <c r="X163" i="2"/>
  <c r="J72" i="2"/>
  <c r="W88" i="2"/>
  <c r="P91" i="2"/>
  <c r="V91" i="2" s="1"/>
  <c r="X91" i="2" s="1"/>
  <c r="P117" i="2"/>
  <c r="S117" i="2" s="1"/>
  <c r="U117" i="2" s="1"/>
  <c r="S110" i="2"/>
  <c r="U110" i="2" s="1"/>
  <c r="W117" i="2"/>
  <c r="G60" i="2"/>
  <c r="F80" i="2"/>
  <c r="G80" i="2" s="1"/>
  <c r="G173" i="2"/>
  <c r="P173" i="2"/>
  <c r="S173" i="2" s="1"/>
  <c r="U173" i="2" s="1"/>
  <c r="W173" i="2"/>
  <c r="K165" i="2"/>
  <c r="V165" i="2"/>
  <c r="X165" i="2" s="1"/>
  <c r="W183" i="2"/>
  <c r="P183" i="2"/>
  <c r="S183" i="2" s="1"/>
  <c r="U183" i="2" s="1"/>
  <c r="G183" i="2"/>
  <c r="K166" i="2"/>
  <c r="V166" i="2"/>
  <c r="J26" i="2"/>
  <c r="V179" i="2"/>
  <c r="X179" i="2" s="1"/>
  <c r="K179" i="2"/>
  <c r="G194" i="2"/>
  <c r="P194" i="2"/>
  <c r="S194" i="2" s="1"/>
  <c r="U194" i="2" s="1"/>
  <c r="W194" i="2"/>
  <c r="W160" i="2"/>
  <c r="G160" i="2"/>
  <c r="K160" i="2" s="1"/>
  <c r="P160" i="2"/>
  <c r="S160" i="2" s="1"/>
  <c r="U160" i="2" s="1"/>
  <c r="W181" i="2"/>
  <c r="G181" i="2"/>
  <c r="P181" i="2"/>
  <c r="S181" i="2" s="1"/>
  <c r="U181" i="2" s="1"/>
  <c r="S122" i="2"/>
  <c r="U122" i="2" s="1"/>
  <c r="K122" i="2"/>
  <c r="V122" i="2"/>
  <c r="X122" i="2" s="1"/>
  <c r="J52" i="2"/>
  <c r="W174" i="2"/>
  <c r="P174" i="2"/>
  <c r="S174" i="2" s="1"/>
  <c r="U174" i="2" s="1"/>
  <c r="G174" i="2"/>
  <c r="K174" i="2" s="1"/>
  <c r="S191" i="2"/>
  <c r="U191" i="2" s="1"/>
  <c r="V191" i="2"/>
  <c r="G79" i="2"/>
  <c r="K79" i="2" s="1"/>
  <c r="P79" i="2"/>
  <c r="W79" i="2"/>
  <c r="G151" i="2"/>
  <c r="P151" i="2"/>
  <c r="W151" i="2"/>
  <c r="P126" i="2"/>
  <c r="G126" i="2"/>
  <c r="W126" i="2"/>
  <c r="W182" i="2"/>
  <c r="G182" i="2"/>
  <c r="P182" i="2"/>
  <c r="S182" i="2" s="1"/>
  <c r="U182" i="2" s="1"/>
  <c r="K88" i="2"/>
  <c r="K120" i="2"/>
  <c r="S107" i="2"/>
  <c r="U107" i="2" s="1"/>
  <c r="V107" i="2"/>
  <c r="K107" i="2"/>
  <c r="W168" i="2"/>
  <c r="P168" i="2"/>
  <c r="S168" i="2" s="1"/>
  <c r="U168" i="2" s="1"/>
  <c r="G168" i="2"/>
  <c r="S141" i="2"/>
  <c r="U141" i="2" s="1"/>
  <c r="P26" i="2"/>
  <c r="S26" i="2" s="1"/>
  <c r="U26" i="2" s="1"/>
  <c r="F87" i="2"/>
  <c r="G42" i="2"/>
  <c r="E59" i="16"/>
  <c r="V109" i="2"/>
  <c r="X109" i="2" s="1"/>
  <c r="V186" i="2"/>
  <c r="W26" i="2"/>
  <c r="W166" i="2"/>
  <c r="X166" i="2" s="1"/>
  <c r="P188" i="2"/>
  <c r="S188" i="2" s="1"/>
  <c r="U188" i="2" s="1"/>
  <c r="S55" i="2"/>
  <c r="U55" i="2" s="1"/>
  <c r="E110" i="16"/>
  <c r="G153" i="2"/>
  <c r="P120" i="2"/>
  <c r="S120" i="2" s="1"/>
  <c r="U120" i="2" s="1"/>
  <c r="F98" i="2"/>
  <c r="E100" i="17"/>
  <c r="E68" i="17"/>
  <c r="E50" i="17"/>
  <c r="G188" i="2"/>
  <c r="P153" i="2"/>
  <c r="W52" i="2"/>
  <c r="F39" i="2"/>
  <c r="G144" i="2"/>
  <c r="F106" i="2"/>
  <c r="F69" i="2"/>
  <c r="W69" i="2" s="1"/>
  <c r="F48" i="2"/>
  <c r="K141" i="2"/>
  <c r="W24" i="2"/>
  <c r="V175" i="2"/>
  <c r="X175" i="2" s="1"/>
  <c r="W184" i="2"/>
  <c r="P184" i="2"/>
  <c r="V184" i="2" s="1"/>
  <c r="V30" i="2"/>
  <c r="P52" i="2"/>
  <c r="S52" i="2" s="1"/>
  <c r="U52" i="2" s="1"/>
  <c r="S136" i="2"/>
  <c r="U136" i="2" s="1"/>
  <c r="F94" i="2"/>
  <c r="K157" i="2"/>
  <c r="S58" i="2"/>
  <c r="U58" i="2" s="1"/>
  <c r="V152" i="2"/>
  <c r="X152" i="2" s="1"/>
  <c r="X164" i="2"/>
  <c r="W177" i="2"/>
  <c r="X177" i="2" s="1"/>
  <c r="G130" i="2"/>
  <c r="W130" i="2"/>
  <c r="V64" i="2"/>
  <c r="X64" i="2" s="1"/>
  <c r="E19" i="16"/>
  <c r="X30" i="2"/>
  <c r="P123" i="2"/>
  <c r="S123" i="2" s="1"/>
  <c r="U123" i="2" s="1"/>
  <c r="E50" i="16"/>
  <c r="V29" i="2"/>
  <c r="X29" i="2" s="1"/>
  <c r="X133" i="2"/>
  <c r="V111" i="2"/>
  <c r="P157" i="2"/>
  <c r="S157" i="2" s="1"/>
  <c r="U157" i="2" s="1"/>
  <c r="W167" i="2"/>
  <c r="W120" i="2"/>
  <c r="S30" i="2"/>
  <c r="U30" i="2" s="1"/>
  <c r="E113" i="16"/>
  <c r="E40" i="16"/>
  <c r="X158" i="2"/>
  <c r="S88" i="2"/>
  <c r="U88" i="2" s="1"/>
  <c r="V85" i="2"/>
  <c r="X85" i="2" s="1"/>
  <c r="P167" i="2"/>
  <c r="V167" i="2" s="1"/>
  <c r="V72" i="2"/>
  <c r="X72" i="2" s="1"/>
  <c r="E24" i="16"/>
  <c r="E79" i="17"/>
  <c r="F18" i="14"/>
  <c r="F19" i="14" s="1"/>
  <c r="F5" i="2"/>
  <c r="L47" i="11"/>
  <c r="I59" i="7"/>
  <c r="H60" i="7"/>
  <c r="L60" i="7"/>
  <c r="L42" i="5"/>
  <c r="H42" i="5"/>
  <c r="L36" i="5"/>
  <c r="J59" i="15"/>
  <c r="J28" i="11"/>
  <c r="AC80" i="13"/>
  <c r="F63" i="11"/>
  <c r="I27" i="7"/>
  <c r="K36" i="11"/>
  <c r="H75" i="15"/>
  <c r="AD80" i="13"/>
  <c r="AB80" i="13"/>
  <c r="AC136" i="13"/>
  <c r="AC167" i="13"/>
  <c r="J35" i="7"/>
  <c r="J75" i="5"/>
  <c r="F42" i="5"/>
  <c r="F27" i="7"/>
  <c r="H27" i="7"/>
  <c r="K46" i="5"/>
  <c r="H67" i="5"/>
  <c r="F60" i="7"/>
  <c r="K36" i="5"/>
  <c r="J83" i="15"/>
  <c r="I27" i="15"/>
  <c r="K62" i="15"/>
  <c r="F47" i="15"/>
  <c r="R127" i="13"/>
  <c r="T127" i="13" s="1"/>
  <c r="J48" i="7"/>
  <c r="H28" i="11"/>
  <c r="L56" i="7"/>
  <c r="H75" i="5"/>
  <c r="I75" i="15"/>
  <c r="L66" i="5"/>
  <c r="F73" i="5"/>
  <c r="L28" i="11"/>
  <c r="L28" i="5"/>
  <c r="F27" i="15"/>
  <c r="K35" i="15"/>
  <c r="L43" i="7"/>
  <c r="AC21" i="13"/>
  <c r="T34" i="13"/>
  <c r="K35" i="7"/>
  <c r="I40" i="7"/>
  <c r="I30" i="15"/>
  <c r="F75" i="15"/>
  <c r="J66" i="5"/>
  <c r="K28" i="11"/>
  <c r="K51" i="7"/>
  <c r="K69" i="7"/>
  <c r="K27" i="15"/>
  <c r="L29" i="5"/>
  <c r="AC176" i="13"/>
  <c r="AD181" i="13"/>
  <c r="H68" i="11"/>
  <c r="L75" i="15"/>
  <c r="H66" i="5"/>
  <c r="F43" i="7"/>
  <c r="K42" i="5"/>
  <c r="L61" i="15"/>
  <c r="L45" i="15"/>
  <c r="L21" i="5"/>
  <c r="H36" i="11"/>
  <c r="I35" i="7"/>
  <c r="H83" i="11"/>
  <c r="F75" i="5"/>
  <c r="F68" i="11"/>
  <c r="J69" i="7"/>
  <c r="F71" i="11"/>
  <c r="J60" i="7"/>
  <c r="L40" i="7"/>
  <c r="J43" i="7"/>
  <c r="AD112" i="13"/>
  <c r="L59" i="7"/>
  <c r="I70" i="5"/>
  <c r="F70" i="11"/>
  <c r="H76" i="15"/>
  <c r="L46" i="5"/>
  <c r="I52" i="15"/>
  <c r="I67" i="5"/>
  <c r="F58" i="5"/>
  <c r="J52" i="7"/>
  <c r="L51" i="7"/>
  <c r="L28" i="7"/>
  <c r="L32" i="5"/>
  <c r="H72" i="5"/>
  <c r="J51" i="15"/>
  <c r="I68" i="15"/>
  <c r="J21" i="3"/>
  <c r="L59" i="15"/>
  <c r="K36" i="15"/>
  <c r="K53" i="11"/>
  <c r="J38" i="11"/>
  <c r="R64" i="13"/>
  <c r="AF112" i="13"/>
  <c r="I44" i="7"/>
  <c r="F54" i="11"/>
  <c r="H56" i="7"/>
  <c r="K68" i="15"/>
  <c r="J46" i="5"/>
  <c r="F67" i="5"/>
  <c r="K22" i="11"/>
  <c r="L65" i="7"/>
  <c r="L44" i="7"/>
  <c r="K52" i="7"/>
  <c r="I21" i="3"/>
  <c r="L44" i="15"/>
  <c r="I25" i="5"/>
  <c r="F60" i="15"/>
  <c r="J44" i="15"/>
  <c r="L70" i="11"/>
  <c r="H68" i="15"/>
  <c r="J54" i="11"/>
  <c r="I56" i="7"/>
  <c r="H21" i="3"/>
  <c r="I46" i="5"/>
  <c r="L58" i="5"/>
  <c r="J56" i="7"/>
  <c r="J71" i="7"/>
  <c r="H59" i="7"/>
  <c r="K44" i="7"/>
  <c r="K25" i="5"/>
  <c r="I35" i="15"/>
  <c r="F35" i="15"/>
  <c r="F21" i="3"/>
  <c r="L36" i="15"/>
  <c r="F32" i="5"/>
  <c r="I43" i="7"/>
  <c r="L53" i="11"/>
  <c r="F53" i="11"/>
  <c r="J74" i="11"/>
  <c r="K44" i="15"/>
  <c r="H44" i="15"/>
  <c r="I70" i="11"/>
  <c r="J65" i="7"/>
  <c r="L54" i="11"/>
  <c r="J33" i="5"/>
  <c r="L52" i="15"/>
  <c r="H46" i="5"/>
  <c r="K58" i="5"/>
  <c r="K65" i="7"/>
  <c r="K33" i="5"/>
  <c r="I59" i="15"/>
  <c r="L35" i="15"/>
  <c r="L42" i="11"/>
  <c r="F30" i="11"/>
  <c r="AC106" i="13"/>
  <c r="H36" i="15"/>
  <c r="AB136" i="13"/>
  <c r="J59" i="7"/>
  <c r="H62" i="7"/>
  <c r="I65" i="7"/>
  <c r="I54" i="11"/>
  <c r="I33" i="5"/>
  <c r="K52" i="15"/>
  <c r="J58" i="5"/>
  <c r="F44" i="7"/>
  <c r="F51" i="7"/>
  <c r="L62" i="7"/>
  <c r="F72" i="5"/>
  <c r="I83" i="15"/>
  <c r="F59" i="15"/>
  <c r="L27" i="15"/>
  <c r="J32" i="5"/>
  <c r="K43" i="7"/>
  <c r="I37" i="7"/>
  <c r="L38" i="11"/>
  <c r="I72" i="11"/>
  <c r="T49" i="13"/>
  <c r="J62" i="7"/>
  <c r="H65" i="7"/>
  <c r="H54" i="11"/>
  <c r="H52" i="15"/>
  <c r="K67" i="5"/>
  <c r="H58" i="5"/>
  <c r="F52" i="7"/>
  <c r="I51" i="7"/>
  <c r="K62" i="7"/>
  <c r="L25" i="5"/>
  <c r="J72" i="5"/>
  <c r="L40" i="5"/>
  <c r="J27" i="15"/>
  <c r="I36" i="15"/>
  <c r="F83" i="15"/>
  <c r="K59" i="15"/>
  <c r="I49" i="15"/>
  <c r="K70" i="5"/>
  <c r="L39" i="5"/>
  <c r="J25" i="5"/>
  <c r="I62" i="11"/>
  <c r="J53" i="11"/>
  <c r="H70" i="11"/>
  <c r="H25" i="5"/>
  <c r="L67" i="5"/>
  <c r="J51" i="7"/>
  <c r="L33" i="5"/>
  <c r="I72" i="5"/>
  <c r="K40" i="5"/>
  <c r="J35" i="15"/>
  <c r="I44" i="15"/>
  <c r="F52" i="15"/>
  <c r="L78" i="5"/>
  <c r="L29" i="11"/>
  <c r="I53" i="11"/>
  <c r="F23" i="11"/>
  <c r="J30" i="15"/>
  <c r="H76" i="5"/>
  <c r="J22" i="15"/>
  <c r="K31" i="7"/>
  <c r="J55" i="7"/>
  <c r="K23" i="7"/>
  <c r="L78" i="7"/>
  <c r="J62" i="11"/>
  <c r="I31" i="7"/>
  <c r="J23" i="11"/>
  <c r="H63" i="7"/>
  <c r="F22" i="15"/>
  <c r="L49" i="15"/>
  <c r="K49" i="15"/>
  <c r="F46" i="11"/>
  <c r="I42" i="11"/>
  <c r="T97" i="13"/>
  <c r="F63" i="7"/>
  <c r="J31" i="11"/>
  <c r="I22" i="15"/>
  <c r="K41" i="15"/>
  <c r="L74" i="11"/>
  <c r="K71" i="11"/>
  <c r="F38" i="11"/>
  <c r="I38" i="11"/>
  <c r="S4" i="18"/>
  <c r="K39" i="7"/>
  <c r="F31" i="7"/>
  <c r="L31" i="7"/>
  <c r="F39" i="7"/>
  <c r="H78" i="7"/>
  <c r="H31" i="11"/>
  <c r="H27" i="5"/>
  <c r="L22" i="15"/>
  <c r="K31" i="11"/>
  <c r="I39" i="7"/>
  <c r="AD97" i="13"/>
  <c r="L72" i="7"/>
  <c r="F31" i="11"/>
  <c r="K76" i="5"/>
  <c r="K22" i="15"/>
  <c r="L39" i="11"/>
  <c r="L23" i="11"/>
  <c r="L31" i="11"/>
  <c r="L66" i="11"/>
  <c r="K38" i="11"/>
  <c r="F22" i="11"/>
  <c r="J46" i="11"/>
  <c r="R126" i="13"/>
  <c r="AD126" i="13" s="1"/>
  <c r="I66" i="7"/>
  <c r="H72" i="7"/>
  <c r="F30" i="15"/>
  <c r="I71" i="11"/>
  <c r="J76" i="5"/>
  <c r="L30" i="15"/>
  <c r="K30" i="15"/>
  <c r="J49" i="15"/>
  <c r="F74" i="11"/>
  <c r="I74" i="11"/>
  <c r="J39" i="11"/>
  <c r="AF109" i="13"/>
  <c r="T109" i="13"/>
  <c r="AD109" i="13"/>
  <c r="AB109" i="13"/>
  <c r="AC109" i="13"/>
  <c r="T66" i="13"/>
  <c r="AD76" i="13"/>
  <c r="AB66" i="13"/>
  <c r="AF118" i="13"/>
  <c r="R33" i="13"/>
  <c r="H45" i="5"/>
  <c r="H81" i="7"/>
  <c r="I34" i="7"/>
  <c r="I48" i="5"/>
  <c r="L36" i="11"/>
  <c r="J21" i="11"/>
  <c r="AD59" i="13"/>
  <c r="AC59" i="13"/>
  <c r="R159" i="13"/>
  <c r="T159" i="13" s="1"/>
  <c r="R54" i="13"/>
  <c r="AC66" i="13"/>
  <c r="F45" i="5"/>
  <c r="J36" i="11"/>
  <c r="J72" i="7"/>
  <c r="K45" i="5"/>
  <c r="H48" i="5"/>
  <c r="I62" i="15"/>
  <c r="H70" i="15"/>
  <c r="L76" i="5"/>
  <c r="H53" i="5"/>
  <c r="I51" i="5"/>
  <c r="F39" i="5"/>
  <c r="I36" i="5"/>
  <c r="J28" i="7"/>
  <c r="K33" i="11"/>
  <c r="F83" i="11"/>
  <c r="J83" i="11"/>
  <c r="H29" i="11"/>
  <c r="AB126" i="13"/>
  <c r="AB34" i="13"/>
  <c r="AB59" i="13"/>
  <c r="AF34" i="13"/>
  <c r="AC72" i="13"/>
  <c r="R119" i="13"/>
  <c r="K42" i="7"/>
  <c r="J68" i="11"/>
  <c r="K72" i="7"/>
  <c r="L51" i="5"/>
  <c r="K56" i="5"/>
  <c r="L21" i="11"/>
  <c r="K21" i="11"/>
  <c r="I49" i="11"/>
  <c r="T59" i="13"/>
  <c r="I52" i="11"/>
  <c r="K68" i="11"/>
  <c r="L77" i="15"/>
  <c r="J70" i="15"/>
  <c r="L65" i="11"/>
  <c r="F29" i="11"/>
  <c r="AF49" i="13"/>
  <c r="H75" i="7"/>
  <c r="L79" i="15"/>
  <c r="F79" i="15"/>
  <c r="K58" i="7"/>
  <c r="F77" i="15"/>
  <c r="F30" i="5"/>
  <c r="F57" i="11"/>
  <c r="F21" i="11"/>
  <c r="I29" i="11"/>
  <c r="AD180" i="13"/>
  <c r="J81" i="7"/>
  <c r="J34" i="7"/>
  <c r="I75" i="7"/>
  <c r="K78" i="7"/>
  <c r="J48" i="5"/>
  <c r="L70" i="15"/>
  <c r="K79" i="15"/>
  <c r="F70" i="15"/>
  <c r="J36" i="5"/>
  <c r="L26" i="7"/>
  <c r="K44" i="11"/>
  <c r="I21" i="11"/>
  <c r="AD62" i="13"/>
  <c r="AF62" i="13"/>
  <c r="T62" i="13"/>
  <c r="AB62" i="13"/>
  <c r="AB144" i="13"/>
  <c r="AD144" i="13"/>
  <c r="T144" i="13"/>
  <c r="AF144" i="13"/>
  <c r="AD26" i="18"/>
  <c r="T26" i="18"/>
  <c r="AF26" i="18"/>
  <c r="AB26" i="18"/>
  <c r="AF103" i="18"/>
  <c r="AB103" i="18"/>
  <c r="T103" i="18"/>
  <c r="AD103" i="18"/>
  <c r="T103" i="13"/>
  <c r="AD103" i="13"/>
  <c r="AB103" i="13"/>
  <c r="AF103" i="13"/>
  <c r="AF21" i="13"/>
  <c r="T21" i="13"/>
  <c r="R67" i="13"/>
  <c r="AF67" i="13" s="1"/>
  <c r="AC67" i="13"/>
  <c r="R83" i="13"/>
  <c r="AF83" i="13" s="1"/>
  <c r="AC83" i="13"/>
  <c r="R42" i="13"/>
  <c r="AC42" i="13"/>
  <c r="R74" i="13"/>
  <c r="AC74" i="13"/>
  <c r="AF180" i="13"/>
  <c r="AB180" i="13"/>
  <c r="R166" i="13"/>
  <c r="AF166" i="13" s="1"/>
  <c r="AC166" i="13"/>
  <c r="AF32" i="13"/>
  <c r="T32" i="13"/>
  <c r="AC41" i="13"/>
  <c r="R41" i="13"/>
  <c r="AF41" i="13" s="1"/>
  <c r="R158" i="13"/>
  <c r="AF158" i="13" s="1"/>
  <c r="AC158" i="13"/>
  <c r="AC107" i="13"/>
  <c r="R107" i="13"/>
  <c r="AF107" i="13" s="1"/>
  <c r="R65" i="13"/>
  <c r="AC65" i="13"/>
  <c r="AB104" i="18"/>
  <c r="P127" i="18"/>
  <c r="P64" i="18"/>
  <c r="P135" i="18"/>
  <c r="P29" i="18"/>
  <c r="R29" i="18" s="1"/>
  <c r="P48" i="18"/>
  <c r="AC48" i="18" s="1"/>
  <c r="P76" i="18"/>
  <c r="P150" i="18"/>
  <c r="P165" i="18"/>
  <c r="AC165" i="18" s="1"/>
  <c r="P125" i="18"/>
  <c r="P80" i="18"/>
  <c r="F65" i="15"/>
  <c r="K65" i="15"/>
  <c r="F38" i="7"/>
  <c r="J38" i="7"/>
  <c r="K38" i="7"/>
  <c r="L38" i="7"/>
  <c r="I30" i="7"/>
  <c r="L30" i="7"/>
  <c r="H30" i="7"/>
  <c r="H22" i="7"/>
  <c r="K22" i="7"/>
  <c r="J22" i="7"/>
  <c r="I22" i="7"/>
  <c r="F22" i="7"/>
  <c r="L22" i="7"/>
  <c r="P124" i="18"/>
  <c r="P173" i="18"/>
  <c r="P52" i="18"/>
  <c r="R52" i="18" s="1"/>
  <c r="P100" i="18"/>
  <c r="P24" i="18"/>
  <c r="P33" i="18"/>
  <c r="P55" i="18"/>
  <c r="P72" i="18"/>
  <c r="P155" i="18"/>
  <c r="P151" i="18"/>
  <c r="P82" i="18"/>
  <c r="P70" i="18"/>
  <c r="J66" i="7"/>
  <c r="H45" i="7"/>
  <c r="I45" i="7"/>
  <c r="L45" i="7"/>
  <c r="S14" i="18"/>
  <c r="S6" i="18"/>
  <c r="F79" i="11"/>
  <c r="I79" i="11"/>
  <c r="L79" i="11"/>
  <c r="J32" i="11"/>
  <c r="I32" i="11"/>
  <c r="L32" i="11"/>
  <c r="K32" i="11"/>
  <c r="F32" i="11"/>
  <c r="R98" i="18"/>
  <c r="AC98" i="18"/>
  <c r="H58" i="15"/>
  <c r="F58" i="15"/>
  <c r="I58" i="15"/>
  <c r="K58" i="15"/>
  <c r="S2" i="18"/>
  <c r="P35" i="18"/>
  <c r="P57" i="18"/>
  <c r="P84" i="18"/>
  <c r="P81" i="18"/>
  <c r="P78" i="18"/>
  <c r="P118" i="18"/>
  <c r="P88" i="18"/>
  <c r="P111" i="18"/>
  <c r="P96" i="18"/>
  <c r="P90" i="18"/>
  <c r="R90" i="18" s="1"/>
  <c r="P67" i="18"/>
  <c r="P152" i="18"/>
  <c r="AC152" i="18" s="1"/>
  <c r="P166" i="18"/>
  <c r="AC166" i="18" s="1"/>
  <c r="P141" i="18"/>
  <c r="P134" i="18"/>
  <c r="P161" i="18"/>
  <c r="R161" i="18" s="1"/>
  <c r="P39" i="18"/>
  <c r="P60" i="18"/>
  <c r="P92" i="18"/>
  <c r="P145" i="18"/>
  <c r="R145" i="18" s="1"/>
  <c r="AB145" i="18" s="1"/>
  <c r="P159" i="18"/>
  <c r="P128" i="18"/>
  <c r="P136" i="18"/>
  <c r="P169" i="18"/>
  <c r="P93" i="18"/>
  <c r="P40" i="18"/>
  <c r="R40" i="18" s="1"/>
  <c r="T40" i="18" s="1"/>
  <c r="P61" i="18"/>
  <c r="AC61" i="18" s="1"/>
  <c r="P101" i="18"/>
  <c r="AC101" i="18" s="1"/>
  <c r="P110" i="18"/>
  <c r="R110" i="18" s="1"/>
  <c r="AF110" i="18" s="1"/>
  <c r="P121" i="18"/>
  <c r="R121" i="18" s="1"/>
  <c r="T121" i="18" s="1"/>
  <c r="P95" i="18"/>
  <c r="R95" i="18" s="1"/>
  <c r="AB95" i="18" s="1"/>
  <c r="P112" i="18"/>
  <c r="R112" i="18" s="1"/>
  <c r="P106" i="18"/>
  <c r="P97" i="18"/>
  <c r="P122" i="18"/>
  <c r="P113" i="18"/>
  <c r="P87" i="18"/>
  <c r="P153" i="18"/>
  <c r="P148" i="18"/>
  <c r="P162" i="18"/>
  <c r="P139" i="18"/>
  <c r="P21" i="18"/>
  <c r="P44" i="18"/>
  <c r="P65" i="18"/>
  <c r="P116" i="18"/>
  <c r="P75" i="18"/>
  <c r="P43" i="18"/>
  <c r="P105" i="18"/>
  <c r="P140" i="18"/>
  <c r="P132" i="18"/>
  <c r="P123" i="18"/>
  <c r="S11" i="18"/>
  <c r="P31" i="18"/>
  <c r="P49" i="18"/>
  <c r="P69" i="18"/>
  <c r="P89" i="18"/>
  <c r="P86" i="18"/>
  <c r="P99" i="18"/>
  <c r="P164" i="18"/>
  <c r="P156" i="18"/>
  <c r="P160" i="18"/>
  <c r="R160" i="18" s="1"/>
  <c r="AF160" i="18" s="1"/>
  <c r="P167" i="18"/>
  <c r="P147" i="18"/>
  <c r="P142" i="18"/>
  <c r="P149" i="18"/>
  <c r="S9" i="18"/>
  <c r="P32" i="18"/>
  <c r="R32" i="18" s="1"/>
  <c r="P53" i="18"/>
  <c r="P71" i="18"/>
  <c r="P94" i="18"/>
  <c r="P102" i="18"/>
  <c r="P154" i="18"/>
  <c r="P144" i="18"/>
  <c r="P143" i="18"/>
  <c r="AC143" i="18" s="1"/>
  <c r="P146" i="18"/>
  <c r="P130" i="18"/>
  <c r="P170" i="18"/>
  <c r="AB97" i="13"/>
  <c r="T136" i="13"/>
  <c r="P172" i="18"/>
  <c r="R22" i="18"/>
  <c r="AF22" i="18" s="1"/>
  <c r="P42" i="18"/>
  <c r="P73" i="18"/>
  <c r="S10" i="18"/>
  <c r="P28" i="18"/>
  <c r="P47" i="18"/>
  <c r="P62" i="18"/>
  <c r="P137" i="18"/>
  <c r="D16" i="18"/>
  <c r="D19" i="18" s="1"/>
  <c r="P115" i="18"/>
  <c r="L58" i="15"/>
  <c r="P74" i="18"/>
  <c r="H63" i="11"/>
  <c r="J63" i="11"/>
  <c r="I63" i="11"/>
  <c r="K63" i="11"/>
  <c r="F73" i="15"/>
  <c r="J73" i="15"/>
  <c r="AF136" i="13"/>
  <c r="R145" i="13"/>
  <c r="AB145" i="13" s="1"/>
  <c r="AC144" i="13"/>
  <c r="K73" i="15"/>
  <c r="AC26" i="18"/>
  <c r="P38" i="18"/>
  <c r="R38" i="18" s="1"/>
  <c r="P157" i="18"/>
  <c r="R157" i="18" s="1"/>
  <c r="P23" i="18"/>
  <c r="P58" i="18"/>
  <c r="AC103" i="18"/>
  <c r="P126" i="18"/>
  <c r="R126" i="18" s="1"/>
  <c r="AF126" i="18" s="1"/>
  <c r="P158" i="18"/>
  <c r="P163" i="18"/>
  <c r="R163" i="18" s="1"/>
  <c r="T163" i="18" s="1"/>
  <c r="P119" i="18"/>
  <c r="P114" i="18"/>
  <c r="R114" i="18" s="1"/>
  <c r="P120" i="18"/>
  <c r="P91" i="18"/>
  <c r="L73" i="15"/>
  <c r="J84" i="15"/>
  <c r="I84" i="15"/>
  <c r="H84" i="15"/>
  <c r="K84" i="15"/>
  <c r="F84" i="15"/>
  <c r="L84" i="15"/>
  <c r="H77" i="15"/>
  <c r="J77" i="15"/>
  <c r="K77" i="15"/>
  <c r="H46" i="15"/>
  <c r="J46" i="15"/>
  <c r="K46" i="15"/>
  <c r="I46" i="15"/>
  <c r="F46" i="15"/>
  <c r="L46" i="15"/>
  <c r="H38" i="15"/>
  <c r="J38" i="15"/>
  <c r="I38" i="15"/>
  <c r="F38" i="15"/>
  <c r="L38" i="15"/>
  <c r="K38" i="15"/>
  <c r="H31" i="15"/>
  <c r="I31" i="15"/>
  <c r="K31" i="15"/>
  <c r="L31" i="15"/>
  <c r="J31" i="15"/>
  <c r="H71" i="5"/>
  <c r="I71" i="5"/>
  <c r="K71" i="5"/>
  <c r="L71" i="5"/>
  <c r="L56" i="5"/>
  <c r="H56" i="5"/>
  <c r="J56" i="5"/>
  <c r="F56" i="5"/>
  <c r="F34" i="5"/>
  <c r="L34" i="5"/>
  <c r="J27" i="5"/>
  <c r="F27" i="5"/>
  <c r="I27" i="5"/>
  <c r="P68" i="18"/>
  <c r="H73" i="15"/>
  <c r="D15" i="18"/>
  <c r="C19" i="18" s="1"/>
  <c r="P30" i="18"/>
  <c r="P63" i="18"/>
  <c r="P117" i="18"/>
  <c r="S5" i="18"/>
  <c r="P41" i="18"/>
  <c r="P50" i="18"/>
  <c r="J61" i="15"/>
  <c r="K61" i="15"/>
  <c r="K63" i="7"/>
  <c r="J63" i="7"/>
  <c r="L57" i="7"/>
  <c r="H57" i="7"/>
  <c r="I57" i="7"/>
  <c r="J57" i="7"/>
  <c r="F57" i="7"/>
  <c r="J50" i="7"/>
  <c r="F50" i="7"/>
  <c r="I50" i="7"/>
  <c r="H50" i="7"/>
  <c r="I42" i="7"/>
  <c r="F42" i="7"/>
  <c r="L42" i="7"/>
  <c r="H42" i="7"/>
  <c r="P54" i="18"/>
  <c r="J69" i="11"/>
  <c r="L69" i="11"/>
  <c r="F45" i="11"/>
  <c r="L45" i="11"/>
  <c r="H37" i="11"/>
  <c r="F37" i="11"/>
  <c r="I37" i="11"/>
  <c r="K37" i="11"/>
  <c r="J37" i="11"/>
  <c r="I73" i="15"/>
  <c r="AD104" i="18"/>
  <c r="P109" i="18"/>
  <c r="P25" i="18"/>
  <c r="P59" i="18"/>
  <c r="P85" i="18"/>
  <c r="P171" i="18"/>
  <c r="P27" i="18"/>
  <c r="P46" i="18"/>
  <c r="R46" i="18" s="1"/>
  <c r="AB46" i="18" s="1"/>
  <c r="R107" i="18"/>
  <c r="P79" i="18"/>
  <c r="J77" i="7"/>
  <c r="H77" i="7"/>
  <c r="P45" i="18"/>
  <c r="K76" i="11"/>
  <c r="I76" i="11"/>
  <c r="L76" i="11"/>
  <c r="J76" i="11"/>
  <c r="F76" i="11"/>
  <c r="H60" i="11"/>
  <c r="K60" i="11"/>
  <c r="F60" i="11"/>
  <c r="I60" i="11"/>
  <c r="L60" i="11"/>
  <c r="L52" i="11"/>
  <c r="J52" i="11"/>
  <c r="F52" i="11"/>
  <c r="AC157" i="13"/>
  <c r="P138" i="18"/>
  <c r="R138" i="18" s="1"/>
  <c r="T138" i="18" s="1"/>
  <c r="P133" i="18"/>
  <c r="P77" i="18"/>
  <c r="S12" i="18"/>
  <c r="P51" i="18"/>
  <c r="P66" i="18"/>
  <c r="S15" i="18"/>
  <c r="S8" i="18"/>
  <c r="P36" i="18"/>
  <c r="AC36" i="18" s="1"/>
  <c r="P83" i="18"/>
  <c r="J58" i="15"/>
  <c r="H67" i="15"/>
  <c r="L67" i="15"/>
  <c r="K67" i="15"/>
  <c r="J67" i="15"/>
  <c r="F67" i="15"/>
  <c r="H51" i="15"/>
  <c r="L51" i="15"/>
  <c r="I51" i="15"/>
  <c r="H43" i="15"/>
  <c r="K43" i="15"/>
  <c r="F43" i="15"/>
  <c r="J43" i="15"/>
  <c r="L43" i="15"/>
  <c r="I43" i="15"/>
  <c r="J28" i="15"/>
  <c r="F28" i="15"/>
  <c r="F81" i="5"/>
  <c r="K81" i="5"/>
  <c r="H81" i="5"/>
  <c r="I81" i="5"/>
  <c r="L73" i="5"/>
  <c r="K73" i="5"/>
  <c r="H73" i="5"/>
  <c r="I73" i="5"/>
  <c r="J64" i="5"/>
  <c r="F64" i="5"/>
  <c r="L64" i="5"/>
  <c r="K64" i="5"/>
  <c r="H64" i="5"/>
  <c r="I61" i="5"/>
  <c r="K61" i="5"/>
  <c r="K55" i="5"/>
  <c r="F55" i="5"/>
  <c r="H55" i="5"/>
  <c r="I55" i="5"/>
  <c r="J55" i="5"/>
  <c r="J38" i="5"/>
  <c r="I38" i="5"/>
  <c r="K38" i="5"/>
  <c r="H38" i="5"/>
  <c r="H24" i="5"/>
  <c r="J24" i="5"/>
  <c r="P34" i="18"/>
  <c r="S13" i="18"/>
  <c r="L82" i="11"/>
  <c r="K82" i="11"/>
  <c r="H82" i="11"/>
  <c r="I67" i="11"/>
  <c r="H67" i="11"/>
  <c r="L67" i="11"/>
  <c r="P29" i="13"/>
  <c r="P99" i="13"/>
  <c r="AC99" i="13" s="1"/>
  <c r="P155" i="13"/>
  <c r="R155" i="13" s="1"/>
  <c r="L62" i="15"/>
  <c r="L47" i="15"/>
  <c r="F33" i="15"/>
  <c r="J24" i="15"/>
  <c r="K83" i="11"/>
  <c r="F28" i="11"/>
  <c r="I66" i="11"/>
  <c r="I33" i="11"/>
  <c r="J33" i="11"/>
  <c r="P129" i="18"/>
  <c r="P110" i="13"/>
  <c r="P57" i="13"/>
  <c r="AC57" i="13" s="1"/>
  <c r="S7" i="13"/>
  <c r="K55" i="15"/>
  <c r="F50" i="15"/>
  <c r="I54" i="15"/>
  <c r="J62" i="15"/>
  <c r="K35" i="5"/>
  <c r="J35" i="5"/>
  <c r="J74" i="7"/>
  <c r="K58" i="11"/>
  <c r="K49" i="11"/>
  <c r="F49" i="11"/>
  <c r="J57" i="11"/>
  <c r="L22" i="11"/>
  <c r="P177" i="13"/>
  <c r="AC177" i="13" s="1"/>
  <c r="S15" i="13"/>
  <c r="L55" i="15"/>
  <c r="L24" i="15"/>
  <c r="L54" i="5"/>
  <c r="L83" i="11"/>
  <c r="L49" i="11"/>
  <c r="K72" i="11"/>
  <c r="F66" i="11"/>
  <c r="I22" i="11"/>
  <c r="J66" i="11"/>
  <c r="J22" i="11"/>
  <c r="J72" i="11"/>
  <c r="P115" i="13"/>
  <c r="R115" i="13" s="1"/>
  <c r="L68" i="15"/>
  <c r="L54" i="15"/>
  <c r="L40" i="15"/>
  <c r="K70" i="15"/>
  <c r="K47" i="15"/>
  <c r="F35" i="5"/>
  <c r="I35" i="5"/>
  <c r="I49" i="7"/>
  <c r="F41" i="11"/>
  <c r="P138" i="13"/>
  <c r="R138" i="13" s="1"/>
  <c r="F62" i="15"/>
  <c r="L35" i="5"/>
  <c r="K79" i="7"/>
  <c r="H39" i="7"/>
  <c r="T167" i="13"/>
  <c r="AD167" i="13"/>
  <c r="AF167" i="13"/>
  <c r="AB167" i="13"/>
  <c r="T112" i="18"/>
  <c r="AF112" i="18"/>
  <c r="AD112" i="18"/>
  <c r="AB112" i="18"/>
  <c r="T46" i="18"/>
  <c r="AD46" i="18"/>
  <c r="AF46" i="18"/>
  <c r="AF56" i="18"/>
  <c r="AD56" i="18"/>
  <c r="AB76" i="13"/>
  <c r="AD32" i="13"/>
  <c r="R71" i="13"/>
  <c r="T71" i="13" s="1"/>
  <c r="R30" i="13"/>
  <c r="AB30" i="13" s="1"/>
  <c r="H27" i="11"/>
  <c r="H47" i="11"/>
  <c r="J78" i="11"/>
  <c r="AC121" i="18"/>
  <c r="F27" i="11"/>
  <c r="L34" i="11"/>
  <c r="K80" i="7"/>
  <c r="I77" i="7"/>
  <c r="L69" i="7"/>
  <c r="I60" i="15"/>
  <c r="L78" i="15"/>
  <c r="L48" i="15"/>
  <c r="K72" i="15"/>
  <c r="K51" i="15"/>
  <c r="F32" i="15"/>
  <c r="H72" i="15"/>
  <c r="H48" i="15"/>
  <c r="I53" i="5"/>
  <c r="K74" i="7"/>
  <c r="K66" i="7"/>
  <c r="I58" i="7"/>
  <c r="I26" i="7"/>
  <c r="L58" i="11"/>
  <c r="K62" i="11"/>
  <c r="L73" i="11"/>
  <c r="H73" i="11"/>
  <c r="H62" i="11"/>
  <c r="AB176" i="13"/>
  <c r="AB158" i="13"/>
  <c r="T132" i="13"/>
  <c r="AB32" i="13"/>
  <c r="AF161" i="18"/>
  <c r="AF121" i="18"/>
  <c r="J34" i="11"/>
  <c r="I69" i="7"/>
  <c r="K48" i="15"/>
  <c r="AC112" i="18"/>
  <c r="K47" i="11"/>
  <c r="K34" i="11"/>
  <c r="L27" i="11"/>
  <c r="J80" i="7"/>
  <c r="L55" i="7"/>
  <c r="F77" i="7"/>
  <c r="L24" i="5"/>
  <c r="L21" i="15"/>
  <c r="L57" i="15"/>
  <c r="I32" i="15"/>
  <c r="L81" i="5"/>
  <c r="K54" i="5"/>
  <c r="F24" i="5"/>
  <c r="L50" i="7"/>
  <c r="F49" i="7"/>
  <c r="I47" i="7"/>
  <c r="J32" i="7"/>
  <c r="K55" i="11"/>
  <c r="J44" i="11"/>
  <c r="AB165" i="13"/>
  <c r="T158" i="13"/>
  <c r="AC132" i="13"/>
  <c r="R46" i="13"/>
  <c r="T46" i="13" s="1"/>
  <c r="T161" i="18"/>
  <c r="I34" i="11"/>
  <c r="H28" i="15"/>
  <c r="H69" i="7"/>
  <c r="I48" i="15"/>
  <c r="AC110" i="18"/>
  <c r="F47" i="11"/>
  <c r="L78" i="11"/>
  <c r="K55" i="7"/>
  <c r="L77" i="7"/>
  <c r="K24" i="5"/>
  <c r="K21" i="15"/>
  <c r="K32" i="15"/>
  <c r="F81" i="15"/>
  <c r="F57" i="15"/>
  <c r="F39" i="15"/>
  <c r="F21" i="15"/>
  <c r="I81" i="15"/>
  <c r="I25" i="15"/>
  <c r="J32" i="15"/>
  <c r="J54" i="5"/>
  <c r="I44" i="5"/>
  <c r="I24" i="5"/>
  <c r="H29" i="5"/>
  <c r="H58" i="7"/>
  <c r="L49" i="7"/>
  <c r="K49" i="7"/>
  <c r="L46" i="11"/>
  <c r="F33" i="11"/>
  <c r="J41" i="11"/>
  <c r="P131" i="18"/>
  <c r="AC131" i="18" s="1"/>
  <c r="AD165" i="13"/>
  <c r="AD67" i="13"/>
  <c r="AD158" i="13"/>
  <c r="AF76" i="13"/>
  <c r="AC32" i="13"/>
  <c r="I55" i="7"/>
  <c r="AC56" i="18"/>
  <c r="H34" i="11"/>
  <c r="F48" i="15"/>
  <c r="I55" i="11"/>
  <c r="F55" i="7"/>
  <c r="L32" i="7"/>
  <c r="L47" i="7"/>
  <c r="K77" i="7"/>
  <c r="L82" i="5"/>
  <c r="L53" i="15"/>
  <c r="L28" i="15"/>
  <c r="J81" i="15"/>
  <c r="J53" i="15"/>
  <c r="J25" i="15"/>
  <c r="H81" i="15"/>
  <c r="H39" i="15"/>
  <c r="H83" i="5"/>
  <c r="H65" i="5"/>
  <c r="I54" i="5"/>
  <c r="J26" i="7"/>
  <c r="L44" i="11"/>
  <c r="K73" i="11"/>
  <c r="F73" i="11"/>
  <c r="J73" i="11"/>
  <c r="H71" i="11"/>
  <c r="AB67" i="13"/>
  <c r="K27" i="11"/>
  <c r="K78" i="15"/>
  <c r="L60" i="15"/>
  <c r="F55" i="11"/>
  <c r="L55" i="11"/>
  <c r="K32" i="7"/>
  <c r="K47" i="7"/>
  <c r="K82" i="5"/>
  <c r="I28" i="15"/>
  <c r="K53" i="15"/>
  <c r="F53" i="15"/>
  <c r="I53" i="15"/>
  <c r="I21" i="15"/>
  <c r="L41" i="7"/>
  <c r="F26" i="7"/>
  <c r="J49" i="7"/>
  <c r="K46" i="11"/>
  <c r="L41" i="11"/>
  <c r="F67" i="11"/>
  <c r="I46" i="11"/>
  <c r="J67" i="11"/>
  <c r="J55" i="11"/>
  <c r="H44" i="11"/>
  <c r="AD128" i="13"/>
  <c r="AB49" i="13"/>
  <c r="R91" i="13"/>
  <c r="AD91" i="13" s="1"/>
  <c r="AC49" i="13"/>
  <c r="AC76" i="13"/>
  <c r="AF165" i="13"/>
  <c r="AC128" i="13"/>
  <c r="AC108" i="18"/>
  <c r="AC37" i="18"/>
  <c r="J82" i="5"/>
  <c r="K78" i="11"/>
  <c r="J78" i="15"/>
  <c r="H60" i="15"/>
  <c r="F47" i="7"/>
  <c r="L43" i="5"/>
  <c r="L81" i="15"/>
  <c r="L39" i="15"/>
  <c r="L25" i="15"/>
  <c r="K28" i="15"/>
  <c r="F72" i="15"/>
  <c r="I72" i="15"/>
  <c r="K26" i="7"/>
  <c r="J47" i="7"/>
  <c r="L62" i="11"/>
  <c r="AD132" i="13"/>
  <c r="AD21" i="13"/>
  <c r="AB21" i="13"/>
  <c r="R101" i="18"/>
  <c r="I47" i="11"/>
  <c r="I78" i="11"/>
  <c r="I78" i="15"/>
  <c r="J60" i="15"/>
  <c r="AC161" i="18"/>
  <c r="H32" i="7"/>
  <c r="F80" i="7"/>
  <c r="J21" i="15"/>
  <c r="I32" i="7"/>
  <c r="K70" i="11"/>
  <c r="K41" i="11"/>
  <c r="F44" i="11"/>
  <c r="I41" i="11"/>
  <c r="G192" i="2"/>
  <c r="W192" i="2"/>
  <c r="E11" i="16"/>
  <c r="E11" i="17"/>
  <c r="F22" i="2"/>
  <c r="G180" i="2"/>
  <c r="S139" i="2"/>
  <c r="U139" i="2" s="1"/>
  <c r="K139" i="2"/>
  <c r="R28" i="2"/>
  <c r="P28" i="2"/>
  <c r="W138" i="2"/>
  <c r="G138" i="2"/>
  <c r="P138" i="2"/>
  <c r="K134" i="2"/>
  <c r="F27" i="2"/>
  <c r="E16" i="16"/>
  <c r="E16" i="17"/>
  <c r="S132" i="2"/>
  <c r="U132" i="2" s="1"/>
  <c r="S159" i="2"/>
  <c r="U159" i="2" s="1"/>
  <c r="V159" i="2"/>
  <c r="P148" i="2"/>
  <c r="E24" i="17"/>
  <c r="F37" i="2"/>
  <c r="E109" i="16"/>
  <c r="V51" i="2"/>
  <c r="X51" i="2" s="1"/>
  <c r="P192" i="2"/>
  <c r="S192" i="2" s="1"/>
  <c r="U192" i="2" s="1"/>
  <c r="X140" i="2"/>
  <c r="F54" i="2"/>
  <c r="E34" i="17"/>
  <c r="E117" i="16"/>
  <c r="G70" i="2"/>
  <c r="W70" i="2"/>
  <c r="P70" i="2"/>
  <c r="S70" i="2" s="1"/>
  <c r="U70" i="2" s="1"/>
  <c r="J51" i="2"/>
  <c r="S167" i="2"/>
  <c r="U167" i="2" s="1"/>
  <c r="G118" i="2"/>
  <c r="P118" i="2"/>
  <c r="P84" i="2"/>
  <c r="W84" i="2"/>
  <c r="G84" i="2"/>
  <c r="W49" i="2"/>
  <c r="G49" i="2"/>
  <c r="S49" i="2" s="1"/>
  <c r="U49" i="2" s="1"/>
  <c r="E37" i="16"/>
  <c r="F66" i="2"/>
  <c r="E46" i="17"/>
  <c r="E37" i="17"/>
  <c r="E28" i="16"/>
  <c r="F57" i="2"/>
  <c r="V55" i="2"/>
  <c r="X55" i="2" s="1"/>
  <c r="G161" i="2"/>
  <c r="V114" i="2"/>
  <c r="X114" i="2" s="1"/>
  <c r="K114" i="2"/>
  <c r="W104" i="2"/>
  <c r="G104" i="2"/>
  <c r="E55" i="17"/>
  <c r="F81" i="2"/>
  <c r="E45" i="16"/>
  <c r="E52" i="17"/>
  <c r="E42" i="16"/>
  <c r="F75" i="2"/>
  <c r="G176" i="2"/>
  <c r="W176" i="2"/>
  <c r="P176" i="2"/>
  <c r="S176" i="2" s="1"/>
  <c r="U176" i="2" s="1"/>
  <c r="K105" i="2"/>
  <c r="S184" i="2"/>
  <c r="U184" i="2" s="1"/>
  <c r="P187" i="2"/>
  <c r="S187" i="2" s="1"/>
  <c r="U187" i="2" s="1"/>
  <c r="W187" i="2"/>
  <c r="G187" i="2"/>
  <c r="P190" i="2"/>
  <c r="S190" i="2" s="1"/>
  <c r="U190" i="2" s="1"/>
  <c r="W190" i="2"/>
  <c r="G190" i="2"/>
  <c r="E99" i="17"/>
  <c r="F146" i="2"/>
  <c r="E97" i="16"/>
  <c r="G78" i="2"/>
  <c r="P78" i="2"/>
  <c r="W78" i="2"/>
  <c r="V105" i="2"/>
  <c r="X105" i="2" s="1"/>
  <c r="W161" i="2"/>
  <c r="X191" i="2"/>
  <c r="R195" i="2"/>
  <c r="V195" i="2"/>
  <c r="X195" i="2" s="1"/>
  <c r="S56" i="2"/>
  <c r="U56" i="2" s="1"/>
  <c r="E15" i="16"/>
  <c r="E15" i="17"/>
  <c r="P76" i="2"/>
  <c r="G125" i="2"/>
  <c r="W125" i="2"/>
  <c r="G93" i="2"/>
  <c r="W93" i="2"/>
  <c r="P93" i="2"/>
  <c r="S93" i="2" s="1"/>
  <c r="U93" i="2" s="1"/>
  <c r="G156" i="2"/>
  <c r="W156" i="2"/>
  <c r="W134" i="2"/>
  <c r="P134" i="2"/>
  <c r="S134" i="2" s="1"/>
  <c r="U134" i="2" s="1"/>
  <c r="V102" i="2"/>
  <c r="X102" i="2" s="1"/>
  <c r="W74" i="2"/>
  <c r="P74" i="2"/>
  <c r="P41" i="2"/>
  <c r="G41" i="2"/>
  <c r="W36" i="2"/>
  <c r="P36" i="2"/>
  <c r="S36" i="2" s="1"/>
  <c r="U36" i="2" s="1"/>
  <c r="F113" i="2"/>
  <c r="E86" i="17"/>
  <c r="E44" i="17"/>
  <c r="E35" i="16"/>
  <c r="E28" i="17"/>
  <c r="S137" i="2"/>
  <c r="U137" i="2" s="1"/>
  <c r="P128" i="2"/>
  <c r="W128" i="2"/>
  <c r="G128" i="2"/>
  <c r="G119" i="2"/>
  <c r="G100" i="2"/>
  <c r="S100" i="2" s="1"/>
  <c r="U100" i="2" s="1"/>
  <c r="W100" i="2"/>
  <c r="S91" i="2"/>
  <c r="U91" i="2" s="1"/>
  <c r="K91" i="2"/>
  <c r="P73" i="2"/>
  <c r="S73" i="2" s="1"/>
  <c r="U73" i="2" s="1"/>
  <c r="G73" i="2"/>
  <c r="W73" i="2"/>
  <c r="E56" i="17"/>
  <c r="E46" i="16"/>
  <c r="E41" i="17"/>
  <c r="E32" i="16"/>
  <c r="F61" i="2"/>
  <c r="P44" i="2"/>
  <c r="S44" i="2" s="1"/>
  <c r="U44" i="2" s="1"/>
  <c r="G44" i="2"/>
  <c r="W44" i="2"/>
  <c r="E20" i="17"/>
  <c r="E20" i="16"/>
  <c r="F32" i="2"/>
  <c r="S114" i="2"/>
  <c r="U114" i="2" s="1"/>
  <c r="V136" i="2"/>
  <c r="X136" i="2" s="1"/>
  <c r="G38" i="2"/>
  <c r="P38" i="2"/>
  <c r="P23" i="2"/>
  <c r="G23" i="2"/>
  <c r="F50" i="2"/>
  <c r="E115" i="16"/>
  <c r="F149" i="2"/>
  <c r="E100" i="16"/>
  <c r="E84" i="17"/>
  <c r="E72" i="16"/>
  <c r="F108" i="2"/>
  <c r="E81" i="17"/>
  <c r="E69" i="16"/>
  <c r="K117" i="2"/>
  <c r="G89" i="2"/>
  <c r="P89" i="2"/>
  <c r="W89" i="2"/>
  <c r="W21" i="2"/>
  <c r="P21" i="2"/>
  <c r="G21" i="2"/>
  <c r="E70" i="17"/>
  <c r="F97" i="2"/>
  <c r="E49" i="16"/>
  <c r="E60" i="17"/>
  <c r="F86" i="2"/>
  <c r="P80" i="2"/>
  <c r="E48" i="17"/>
  <c r="E39" i="16"/>
  <c r="F68" i="2"/>
  <c r="P62" i="2"/>
  <c r="W62" i="2"/>
  <c r="F59" i="2"/>
  <c r="E39" i="17"/>
  <c r="G40" i="2"/>
  <c r="P40" i="2"/>
  <c r="S40" i="2" s="1"/>
  <c r="U40" i="2" s="1"/>
  <c r="P45" i="2"/>
  <c r="G45" i="2"/>
  <c r="G36" i="2"/>
  <c r="F142" i="2"/>
  <c r="E93" i="16"/>
  <c r="E91" i="17"/>
  <c r="E80" i="16"/>
  <c r="E88" i="17"/>
  <c r="F101" i="2"/>
  <c r="E74" i="17"/>
  <c r="E62" i="16"/>
  <c r="F83" i="2"/>
  <c r="E120" i="16"/>
  <c r="E57" i="17"/>
  <c r="G115" i="2"/>
  <c r="P115" i="2"/>
  <c r="P77" i="2"/>
  <c r="W77" i="2"/>
  <c r="G77" i="2"/>
  <c r="G43" i="2"/>
  <c r="P43" i="2"/>
  <c r="S43" i="2" s="1"/>
  <c r="U43" i="2" s="1"/>
  <c r="G34" i="2"/>
  <c r="P34" i="2"/>
  <c r="W34" i="2"/>
  <c r="E118" i="16"/>
  <c r="F71" i="2"/>
  <c r="W145" i="2"/>
  <c r="P145" i="2"/>
  <c r="W116" i="2"/>
  <c r="G116" i="2"/>
  <c r="P116" i="2"/>
  <c r="E73" i="16"/>
  <c r="E85" i="17"/>
  <c r="F112" i="2"/>
  <c r="F90" i="2"/>
  <c r="E53" i="16"/>
  <c r="E64" i="17"/>
  <c r="E38" i="16"/>
  <c r="AF56" i="13"/>
  <c r="T56" i="13"/>
  <c r="AB56" i="13"/>
  <c r="AD56" i="13"/>
  <c r="AD118" i="13"/>
  <c r="T118" i="13"/>
  <c r="AC70" i="13"/>
  <c r="R70" i="13"/>
  <c r="T33" i="13"/>
  <c r="AF33" i="13"/>
  <c r="AB157" i="13"/>
  <c r="T157" i="13"/>
  <c r="R26" i="13"/>
  <c r="AC26" i="13"/>
  <c r="R48" i="18"/>
  <c r="AC76" i="18"/>
  <c r="R76" i="18"/>
  <c r="R36" i="18"/>
  <c r="AD36" i="18" s="1"/>
  <c r="H48" i="11"/>
  <c r="I48" i="11"/>
  <c r="L48" i="11"/>
  <c r="F48" i="11"/>
  <c r="K48" i="11"/>
  <c r="J48" i="11"/>
  <c r="AD119" i="13"/>
  <c r="T72" i="13"/>
  <c r="AF157" i="13"/>
  <c r="R55" i="13"/>
  <c r="AC55" i="13"/>
  <c r="H42" i="15"/>
  <c r="L42" i="15"/>
  <c r="K42" i="15"/>
  <c r="I42" i="15"/>
  <c r="J42" i="15"/>
  <c r="F42" i="15"/>
  <c r="J64" i="7"/>
  <c r="F64" i="7"/>
  <c r="I64" i="7"/>
  <c r="H64" i="7"/>
  <c r="L64" i="7"/>
  <c r="K64" i="7"/>
  <c r="H24" i="7"/>
  <c r="J24" i="7"/>
  <c r="I24" i="7"/>
  <c r="K24" i="7"/>
  <c r="F24" i="7"/>
  <c r="L24" i="7"/>
  <c r="T145" i="13"/>
  <c r="R51" i="13"/>
  <c r="AC51" i="13"/>
  <c r="R96" i="13"/>
  <c r="AC96" i="13"/>
  <c r="AB128" i="13"/>
  <c r="T128" i="13"/>
  <c r="AF72" i="13"/>
  <c r="AF176" i="13"/>
  <c r="AD176" i="13"/>
  <c r="AD93" i="13"/>
  <c r="T93" i="13"/>
  <c r="R141" i="13"/>
  <c r="AD145" i="13"/>
  <c r="R27" i="13"/>
  <c r="AF27" i="13" s="1"/>
  <c r="AC27" i="13"/>
  <c r="R40" i="13"/>
  <c r="AC40" i="13"/>
  <c r="R95" i="13"/>
  <c r="AC95" i="13"/>
  <c r="AB106" i="13"/>
  <c r="T106" i="13"/>
  <c r="AF106" i="13"/>
  <c r="AD106" i="13"/>
  <c r="AD105" i="13"/>
  <c r="T105" i="13"/>
  <c r="AB105" i="13"/>
  <c r="AF105" i="13"/>
  <c r="AD72" i="13"/>
  <c r="T79" i="13"/>
  <c r="AB79" i="13"/>
  <c r="R63" i="13"/>
  <c r="AC63" i="13"/>
  <c r="AF93" i="13"/>
  <c r="AC118" i="13"/>
  <c r="T119" i="13"/>
  <c r="AF46" i="13"/>
  <c r="AC105" i="13"/>
  <c r="AC138" i="18"/>
  <c r="R81" i="13"/>
  <c r="AC81" i="13"/>
  <c r="R85" i="13"/>
  <c r="AC85" i="13"/>
  <c r="AD71" i="13"/>
  <c r="AD42" i="13"/>
  <c r="T42" i="13"/>
  <c r="AC138" i="13"/>
  <c r="AD79" i="13"/>
  <c r="AD138" i="18"/>
  <c r="AF126" i="13"/>
  <c r="R105" i="18"/>
  <c r="AB105" i="18" s="1"/>
  <c r="AC105" i="18"/>
  <c r="F23" i="15"/>
  <c r="L23" i="15"/>
  <c r="K23" i="15"/>
  <c r="J23" i="15"/>
  <c r="F49" i="5"/>
  <c r="H49" i="5"/>
  <c r="J49" i="5"/>
  <c r="K49" i="5"/>
  <c r="H31" i="5"/>
  <c r="L31" i="5"/>
  <c r="J31" i="5"/>
  <c r="I31" i="5"/>
  <c r="K31" i="5"/>
  <c r="F31" i="5"/>
  <c r="J41" i="7"/>
  <c r="H41" i="7"/>
  <c r="F41" i="7"/>
  <c r="I41" i="7"/>
  <c r="H81" i="11"/>
  <c r="F81" i="11"/>
  <c r="J81" i="11"/>
  <c r="L81" i="11"/>
  <c r="I81" i="11"/>
  <c r="K81" i="11"/>
  <c r="S2" i="13"/>
  <c r="S4" i="13"/>
  <c r="S9" i="13"/>
  <c r="P69" i="13"/>
  <c r="P111" i="13"/>
  <c r="P152" i="13"/>
  <c r="P108" i="13"/>
  <c r="P122" i="13"/>
  <c r="P53" i="13"/>
  <c r="P102" i="13"/>
  <c r="S6" i="13"/>
  <c r="P37" i="13"/>
  <c r="P39" i="13"/>
  <c r="P125" i="13"/>
  <c r="P22" i="13"/>
  <c r="P73" i="13"/>
  <c r="P113" i="13"/>
  <c r="P153" i="13"/>
  <c r="P174" i="13"/>
  <c r="P179" i="13"/>
  <c r="P123" i="13"/>
  <c r="P131" i="13"/>
  <c r="P168" i="13"/>
  <c r="P148" i="13"/>
  <c r="P124" i="13"/>
  <c r="P84" i="13"/>
  <c r="P61" i="13"/>
  <c r="P150" i="13"/>
  <c r="P52" i="13"/>
  <c r="P94" i="13"/>
  <c r="P25" i="13"/>
  <c r="P89" i="13"/>
  <c r="P104" i="13"/>
  <c r="P133" i="13"/>
  <c r="P23" i="13"/>
  <c r="P75" i="13"/>
  <c r="P120" i="13"/>
  <c r="P162" i="13"/>
  <c r="P182" i="13"/>
  <c r="P169" i="13"/>
  <c r="P90" i="13"/>
  <c r="P86" i="13"/>
  <c r="S8" i="13"/>
  <c r="S11" i="13"/>
  <c r="P101" i="13"/>
  <c r="S12" i="13"/>
  <c r="P24" i="13"/>
  <c r="P77" i="13"/>
  <c r="P121" i="13"/>
  <c r="P163" i="13"/>
  <c r="S14" i="13"/>
  <c r="P173" i="13"/>
  <c r="P47" i="13"/>
  <c r="P156" i="13"/>
  <c r="P100" i="13"/>
  <c r="P50" i="13"/>
  <c r="P130" i="13"/>
  <c r="P60" i="13"/>
  <c r="P44" i="13"/>
  <c r="S3" i="13"/>
  <c r="S10" i="13"/>
  <c r="S13" i="13"/>
  <c r="P35" i="13"/>
  <c r="P78" i="13"/>
  <c r="P143" i="13"/>
  <c r="P164" i="13"/>
  <c r="P178" i="13"/>
  <c r="P184" i="13"/>
  <c r="P160" i="13"/>
  <c r="P146" i="13"/>
  <c r="P116" i="13"/>
  <c r="P68" i="13"/>
  <c r="P28" i="13"/>
  <c r="P82" i="13"/>
  <c r="P58" i="13"/>
  <c r="S5" i="13"/>
  <c r="P117" i="13"/>
  <c r="P137" i="13"/>
  <c r="P38" i="13"/>
  <c r="P87" i="13"/>
  <c r="P149" i="13"/>
  <c r="P170" i="13"/>
  <c r="P161" i="13"/>
  <c r="P139" i="13"/>
  <c r="P45" i="13"/>
  <c r="P142" i="13"/>
  <c r="P183" i="13"/>
  <c r="P147" i="13"/>
  <c r="P48" i="13"/>
  <c r="P88" i="13"/>
  <c r="P151" i="13"/>
  <c r="P171" i="13"/>
  <c r="P31" i="13"/>
  <c r="P154" i="13"/>
  <c r="P140" i="13"/>
  <c r="P92" i="13"/>
  <c r="P114" i="13"/>
  <c r="P98" i="13"/>
  <c r="P36" i="13"/>
  <c r="P129" i="13"/>
  <c r="P134" i="13"/>
  <c r="T126" i="13"/>
  <c r="T22" i="18"/>
  <c r="L77" i="5"/>
  <c r="K77" i="5"/>
  <c r="K61" i="7"/>
  <c r="H61" i="7"/>
  <c r="L61" i="7"/>
  <c r="I61" i="7"/>
  <c r="J61" i="7"/>
  <c r="H48" i="7"/>
  <c r="L48" i="7"/>
  <c r="F48" i="7"/>
  <c r="I43" i="11"/>
  <c r="H43" i="11"/>
  <c r="L43" i="11"/>
  <c r="K43" i="11"/>
  <c r="T67" i="13"/>
  <c r="R165" i="18"/>
  <c r="R151" i="18"/>
  <c r="AC151" i="18"/>
  <c r="R96" i="18"/>
  <c r="T96" i="18" s="1"/>
  <c r="AC96" i="18"/>
  <c r="K79" i="5"/>
  <c r="I79" i="5"/>
  <c r="L79" i="5"/>
  <c r="F79" i="5"/>
  <c r="L63" i="5"/>
  <c r="K63" i="5"/>
  <c r="F63" i="5"/>
  <c r="H63" i="5"/>
  <c r="I63" i="5"/>
  <c r="J63" i="5"/>
  <c r="AC38" i="18"/>
  <c r="R119" i="18"/>
  <c r="AC119" i="18"/>
  <c r="R172" i="13"/>
  <c r="AC172" i="13"/>
  <c r="R135" i="13"/>
  <c r="AC135" i="13"/>
  <c r="K84" i="5"/>
  <c r="I84" i="5"/>
  <c r="J84" i="5"/>
  <c r="F84" i="5"/>
  <c r="H84" i="5"/>
  <c r="J53" i="7"/>
  <c r="K53" i="7"/>
  <c r="F53" i="7"/>
  <c r="I53" i="7"/>
  <c r="L53" i="7"/>
  <c r="J43" i="11"/>
  <c r="H64" i="15"/>
  <c r="L64" i="15"/>
  <c r="I64" i="15"/>
  <c r="J64" i="15"/>
  <c r="K76" i="7"/>
  <c r="L76" i="7"/>
  <c r="J76" i="7"/>
  <c r="F76" i="7"/>
  <c r="H76" i="7"/>
  <c r="K68" i="7"/>
  <c r="L68" i="7"/>
  <c r="F68" i="7"/>
  <c r="H68" i="7"/>
  <c r="I68" i="7"/>
  <c r="J68" i="7"/>
  <c r="H25" i="11"/>
  <c r="J25" i="11"/>
  <c r="I25" i="11"/>
  <c r="F25" i="11"/>
  <c r="L25" i="11"/>
  <c r="K25" i="11"/>
  <c r="H74" i="15"/>
  <c r="K74" i="15"/>
  <c r="J74" i="15"/>
  <c r="F74" i="15"/>
  <c r="L74" i="15"/>
  <c r="J69" i="15"/>
  <c r="K69" i="15"/>
  <c r="L69" i="15"/>
  <c r="J59" i="5"/>
  <c r="H59" i="5"/>
  <c r="F59" i="5"/>
  <c r="K59" i="5"/>
  <c r="L59" i="5"/>
  <c r="J28" i="5"/>
  <c r="I28" i="5"/>
  <c r="F28" i="5"/>
  <c r="K28" i="5"/>
  <c r="H36" i="7"/>
  <c r="J36" i="7"/>
  <c r="K36" i="7"/>
  <c r="L36" i="7"/>
  <c r="F36" i="7"/>
  <c r="I36" i="7"/>
  <c r="AC157" i="18"/>
  <c r="R86" i="18"/>
  <c r="AC86" i="18"/>
  <c r="R89" i="18"/>
  <c r="AC89" i="18"/>
  <c r="H80" i="15"/>
  <c r="F80" i="15"/>
  <c r="I80" i="15"/>
  <c r="L80" i="15"/>
  <c r="K80" i="15"/>
  <c r="J80" i="15"/>
  <c r="F81" i="7"/>
  <c r="L81" i="7"/>
  <c r="K81" i="7"/>
  <c r="L76" i="15"/>
  <c r="K25" i="15"/>
  <c r="F31" i="15"/>
  <c r="H54" i="5"/>
  <c r="J53" i="5"/>
  <c r="K44" i="5"/>
  <c r="J22" i="5"/>
  <c r="L80" i="7"/>
  <c r="K75" i="7"/>
  <c r="I74" i="7"/>
  <c r="F70" i="7"/>
  <c r="L67" i="7"/>
  <c r="F76" i="15"/>
  <c r="I76" i="5"/>
  <c r="J70" i="5"/>
  <c r="H84" i="11"/>
  <c r="H79" i="11"/>
  <c r="AC114" i="18"/>
  <c r="F54" i="15"/>
  <c r="F25" i="15"/>
  <c r="J74" i="5"/>
  <c r="I43" i="5"/>
  <c r="F74" i="7"/>
  <c r="L63" i="7"/>
  <c r="J54" i="15"/>
  <c r="F57" i="5"/>
  <c r="F41" i="5"/>
  <c r="F75" i="7"/>
  <c r="L74" i="7"/>
  <c r="F67" i="7"/>
  <c r="L54" i="7"/>
  <c r="P168" i="18"/>
  <c r="AC168" i="18" s="1"/>
  <c r="K76" i="15"/>
  <c r="L61" i="5"/>
  <c r="J75" i="7"/>
  <c r="J67" i="7"/>
  <c r="J58" i="7"/>
  <c r="I74" i="5"/>
  <c r="F43" i="5"/>
  <c r="K54" i="15"/>
  <c r="C16" i="13"/>
  <c r="D18" i="13" s="1"/>
  <c r="O134" i="13"/>
  <c r="O168" i="13"/>
  <c r="O171" i="13"/>
  <c r="O169" i="13"/>
  <c r="O156" i="13"/>
  <c r="O149" i="13"/>
  <c r="O139" i="13"/>
  <c r="O182" i="13"/>
  <c r="O163" i="13"/>
  <c r="O162" i="13"/>
  <c r="O172" i="13"/>
  <c r="O144" i="13"/>
  <c r="O141" i="13"/>
  <c r="O136" i="13"/>
  <c r="O142" i="13"/>
  <c r="O147" i="13"/>
  <c r="O184" i="13"/>
  <c r="O164" i="13"/>
  <c r="O179" i="13"/>
  <c r="O177" i="13"/>
  <c r="O181" i="13"/>
  <c r="O150" i="13"/>
  <c r="O135" i="13"/>
  <c r="O161" i="13"/>
  <c r="O173" i="13"/>
  <c r="O153" i="13"/>
  <c r="O133" i="13"/>
  <c r="O148" i="13"/>
  <c r="O165" i="13"/>
  <c r="O157" i="13"/>
  <c r="O145" i="13"/>
  <c r="O151" i="13"/>
  <c r="O180" i="13"/>
  <c r="O176" i="13"/>
  <c r="O166" i="13"/>
  <c r="O143" i="13"/>
  <c r="O174" i="13"/>
  <c r="O170" i="13"/>
  <c r="O154" i="13"/>
  <c r="O152" i="13"/>
  <c r="O175" i="13"/>
  <c r="O146" i="13"/>
  <c r="O140" i="13"/>
  <c r="O138" i="13"/>
  <c r="O178" i="13"/>
  <c r="O183" i="13"/>
  <c r="C15" i="13"/>
  <c r="O137" i="13"/>
  <c r="O159" i="13"/>
  <c r="O167" i="13"/>
  <c r="O160" i="13"/>
  <c r="O155" i="13"/>
  <c r="O158" i="13"/>
  <c r="C15" i="18"/>
  <c r="C16" i="18"/>
  <c r="D18" i="18" s="1"/>
  <c r="I17" i="14"/>
  <c r="J17" i="14"/>
  <c r="K17" i="14"/>
  <c r="C13" i="11"/>
  <c r="D13" i="11"/>
  <c r="P13" i="11"/>
  <c r="AD37" i="18"/>
  <c r="T37" i="18"/>
  <c r="AF37" i="18"/>
  <c r="AB37" i="18"/>
  <c r="T108" i="18"/>
  <c r="AF108" i="18"/>
  <c r="AD108" i="18"/>
  <c r="AB108" i="18"/>
  <c r="AB40" i="18"/>
  <c r="AF175" i="13"/>
  <c r="T175" i="13"/>
  <c r="AD175" i="13"/>
  <c r="AB175" i="13"/>
  <c r="AB121" i="18"/>
  <c r="AD121" i="18"/>
  <c r="AD38" i="18"/>
  <c r="T38" i="18"/>
  <c r="AF38" i="18"/>
  <c r="AB38" i="18"/>
  <c r="AB157" i="18"/>
  <c r="T157" i="18"/>
  <c r="AF157" i="18"/>
  <c r="AD157" i="18"/>
  <c r="I13" i="3"/>
  <c r="P13" i="3"/>
  <c r="N13" i="3"/>
  <c r="H13" i="3"/>
  <c r="K13" i="3"/>
  <c r="E13" i="3"/>
  <c r="G13" i="3"/>
  <c r="D13" i="3"/>
  <c r="J13" i="3"/>
  <c r="B15" i="3"/>
  <c r="L13" i="3"/>
  <c r="F13" i="3"/>
  <c r="M13" i="3"/>
  <c r="C13" i="3"/>
  <c r="O13" i="3"/>
  <c r="Q13" i="3"/>
  <c r="T126" i="18"/>
  <c r="AD126" i="18"/>
  <c r="AF163" i="18"/>
  <c r="D13" i="15"/>
  <c r="L13" i="15"/>
  <c r="E13" i="15"/>
  <c r="H13" i="15"/>
  <c r="M13" i="15"/>
  <c r="Q13" i="15"/>
  <c r="J13" i="15"/>
  <c r="P13" i="15"/>
  <c r="G13" i="15"/>
  <c r="I13" i="15"/>
  <c r="F13" i="15"/>
  <c r="O13" i="15"/>
  <c r="AD114" i="18"/>
  <c r="AB114" i="18"/>
  <c r="O13" i="5"/>
  <c r="P13" i="5"/>
  <c r="E13" i="5"/>
  <c r="M13" i="5"/>
  <c r="N13" i="5"/>
  <c r="G13" i="5"/>
  <c r="I13" i="5"/>
  <c r="B15" i="5"/>
  <c r="F13" i="5"/>
  <c r="J13" i="5"/>
  <c r="L13" i="5"/>
  <c r="K13" i="5"/>
  <c r="C13" i="5"/>
  <c r="D13" i="5"/>
  <c r="Q13" i="5"/>
  <c r="H13" i="5"/>
  <c r="AD32" i="18"/>
  <c r="AF32" i="18"/>
  <c r="T32" i="18"/>
  <c r="AB32" i="18"/>
  <c r="T56" i="18"/>
  <c r="I65" i="15"/>
  <c r="I82" i="5"/>
  <c r="K80" i="5"/>
  <c r="F47" i="5"/>
  <c r="H33" i="5"/>
  <c r="F26" i="5"/>
  <c r="F23" i="7"/>
  <c r="AD22" i="18"/>
  <c r="F61" i="15"/>
  <c r="J65" i="15"/>
  <c r="F83" i="5"/>
  <c r="H82" i="5"/>
  <c r="L70" i="5"/>
  <c r="L62" i="5"/>
  <c r="L55" i="5"/>
  <c r="I52" i="5"/>
  <c r="K47" i="5"/>
  <c r="L44" i="5"/>
  <c r="K43" i="5"/>
  <c r="J42" i="5"/>
  <c r="J39" i="5"/>
  <c r="J26" i="5"/>
  <c r="I62" i="7"/>
  <c r="L26" i="11"/>
  <c r="K23" i="11"/>
  <c r="F78" i="11"/>
  <c r="I58" i="11"/>
  <c r="I26" i="11"/>
  <c r="J50" i="11"/>
  <c r="AB22" i="18"/>
  <c r="AC175" i="13"/>
  <c r="K57" i="15"/>
  <c r="H78" i="15"/>
  <c r="H69" i="15"/>
  <c r="H65" i="15"/>
  <c r="H61" i="15"/>
  <c r="H57" i="15"/>
  <c r="H40" i="15"/>
  <c r="L84" i="7"/>
  <c r="I80" i="7"/>
  <c r="J78" i="7"/>
  <c r="L66" i="7"/>
  <c r="J23" i="7"/>
  <c r="K50" i="7"/>
  <c r="K39" i="11"/>
  <c r="I56" i="11"/>
  <c r="I40" i="11"/>
  <c r="J83" i="5"/>
  <c r="H74" i="5"/>
  <c r="F62" i="5"/>
  <c r="H51" i="5"/>
  <c r="H44" i="5"/>
  <c r="H43" i="5"/>
  <c r="L27" i="5"/>
  <c r="L27" i="7"/>
  <c r="F45" i="7"/>
  <c r="I28" i="7"/>
  <c r="H53" i="7"/>
  <c r="F58" i="11"/>
  <c r="I39" i="11"/>
  <c r="J30" i="11"/>
  <c r="J56" i="11"/>
  <c r="H52" i="11"/>
  <c r="H32" i="11"/>
  <c r="I40" i="15"/>
  <c r="F70" i="5"/>
  <c r="K27" i="7"/>
  <c r="H28" i="7"/>
  <c r="I50" i="11"/>
  <c r="J58" i="11"/>
  <c r="H56" i="11"/>
  <c r="K40" i="15"/>
  <c r="F69" i="15"/>
  <c r="F40" i="15"/>
  <c r="I57" i="15"/>
  <c r="H62" i="5"/>
  <c r="H52" i="5"/>
  <c r="L23" i="7"/>
  <c r="I23" i="7"/>
  <c r="AB56" i="18"/>
  <c r="I69" i="15"/>
  <c r="AC32" i="18"/>
  <c r="K30" i="11"/>
  <c r="J26" i="11"/>
  <c r="F39" i="11"/>
  <c r="L30" i="11"/>
  <c r="F50" i="11"/>
  <c r="I30" i="11"/>
  <c r="L18" i="11"/>
  <c r="K18" i="11"/>
  <c r="F18" i="7"/>
  <c r="I18" i="15"/>
  <c r="H18" i="7"/>
  <c r="G18" i="3"/>
  <c r="F18" i="5"/>
  <c r="F18" i="11"/>
  <c r="C18" i="5"/>
  <c r="L18" i="7"/>
  <c r="I18" i="3"/>
  <c r="K18" i="7"/>
  <c r="L18" i="15"/>
  <c r="H18" i="11"/>
  <c r="L18" i="5"/>
  <c r="D18" i="3"/>
  <c r="J18" i="3"/>
  <c r="G18" i="15"/>
  <c r="J18" i="15"/>
  <c r="J18" i="11"/>
  <c r="J18" i="7"/>
  <c r="K18" i="5"/>
  <c r="D18" i="11"/>
  <c r="I18" i="11"/>
  <c r="I18" i="7"/>
  <c r="K18" i="3"/>
  <c r="K18" i="15"/>
  <c r="J18" i="5"/>
  <c r="C18" i="3"/>
  <c r="C18" i="11"/>
  <c r="F18" i="15"/>
  <c r="D18" i="15"/>
  <c r="L18" i="3"/>
  <c r="H18" i="3"/>
  <c r="F18" i="3"/>
  <c r="H18" i="5"/>
  <c r="H18" i="15"/>
  <c r="G18" i="5"/>
  <c r="D18" i="5"/>
  <c r="I18" i="5"/>
  <c r="X88" i="2" l="1"/>
  <c r="X167" i="2"/>
  <c r="V171" i="2"/>
  <c r="X171" i="2" s="1"/>
  <c r="S171" i="2"/>
  <c r="U171" i="2" s="1"/>
  <c r="W80" i="2"/>
  <c r="G148" i="2"/>
  <c r="K129" i="2"/>
  <c r="V129" i="2"/>
  <c r="X129" i="2" s="1"/>
  <c r="X189" i="2"/>
  <c r="W31" i="2"/>
  <c r="P31" i="2"/>
  <c r="P24" i="2"/>
  <c r="X107" i="2"/>
  <c r="G103" i="2"/>
  <c r="K103" i="2" s="1"/>
  <c r="W103" i="2"/>
  <c r="V82" i="2"/>
  <c r="X82" i="2" s="1"/>
  <c r="S82" i="2"/>
  <c r="U82" i="2" s="1"/>
  <c r="S148" i="2"/>
  <c r="U148" i="2" s="1"/>
  <c r="G147" i="2"/>
  <c r="W147" i="2"/>
  <c r="P147" i="2"/>
  <c r="S147" i="2" s="1"/>
  <c r="U147" i="2" s="1"/>
  <c r="G31" i="2"/>
  <c r="S31" i="2" s="1"/>
  <c r="U31" i="2" s="1"/>
  <c r="S126" i="2"/>
  <c r="U126" i="2" s="1"/>
  <c r="V117" i="2"/>
  <c r="X117" i="2" s="1"/>
  <c r="V160" i="2"/>
  <c r="X160" i="2" s="1"/>
  <c r="X111" i="2"/>
  <c r="S115" i="2"/>
  <c r="U115" i="2" s="1"/>
  <c r="X186" i="2"/>
  <c r="S151" i="2"/>
  <c r="U151" i="2" s="1"/>
  <c r="V96" i="2"/>
  <c r="X96" i="2" s="1"/>
  <c r="V196" i="2"/>
  <c r="X196" i="2" s="1"/>
  <c r="K196" i="2"/>
  <c r="S21" i="2"/>
  <c r="U21" i="2" s="1"/>
  <c r="S41" i="2"/>
  <c r="U41" i="2" s="1"/>
  <c r="X159" i="2"/>
  <c r="S23" i="2"/>
  <c r="U23" i="2" s="1"/>
  <c r="X184" i="2"/>
  <c r="V103" i="2"/>
  <c r="X103" i="2" s="1"/>
  <c r="S103" i="2"/>
  <c r="U103" i="2" s="1"/>
  <c r="P154" i="2"/>
  <c r="W154" i="2"/>
  <c r="G154" i="2"/>
  <c r="V135" i="2"/>
  <c r="X135" i="2" s="1"/>
  <c r="S60" i="2"/>
  <c r="U60" i="2" s="1"/>
  <c r="W124" i="2"/>
  <c r="P124" i="2"/>
  <c r="G124" i="2"/>
  <c r="K127" i="2"/>
  <c r="V127" i="2"/>
  <c r="X127" i="2" s="1"/>
  <c r="V47" i="2"/>
  <c r="X47" i="2" s="1"/>
  <c r="S89" i="2"/>
  <c r="U89" i="2" s="1"/>
  <c r="S135" i="2"/>
  <c r="U135" i="2" s="1"/>
  <c r="V193" i="2"/>
  <c r="X193" i="2" s="1"/>
  <c r="V162" i="2"/>
  <c r="X162" i="2" s="1"/>
  <c r="G69" i="2"/>
  <c r="J69" i="2" s="1"/>
  <c r="V120" i="2"/>
  <c r="X120" i="2" s="1"/>
  <c r="V123" i="2"/>
  <c r="X123" i="2" s="1"/>
  <c r="J60" i="2"/>
  <c r="V60" i="2"/>
  <c r="X60" i="2" s="1"/>
  <c r="P33" i="2"/>
  <c r="G33" i="2"/>
  <c r="W33" i="2"/>
  <c r="S116" i="2"/>
  <c r="U116" i="2" s="1"/>
  <c r="S34" i="2"/>
  <c r="U34" i="2" s="1"/>
  <c r="V181" i="2"/>
  <c r="X181" i="2" s="1"/>
  <c r="G25" i="2"/>
  <c r="W25" i="2"/>
  <c r="P25" i="2"/>
  <c r="S25" i="2" s="1"/>
  <c r="U25" i="2" s="1"/>
  <c r="V178" i="2"/>
  <c r="X178" i="2" s="1"/>
  <c r="K178" i="2"/>
  <c r="S144" i="2"/>
  <c r="U144" i="2" s="1"/>
  <c r="K144" i="2"/>
  <c r="V144" i="2"/>
  <c r="X144" i="2" s="1"/>
  <c r="P39" i="2"/>
  <c r="S39" i="2" s="1"/>
  <c r="U39" i="2" s="1"/>
  <c r="G39" i="2"/>
  <c r="W39" i="2"/>
  <c r="V42" i="2"/>
  <c r="X42" i="2" s="1"/>
  <c r="J42" i="2"/>
  <c r="V157" i="2"/>
  <c r="X157" i="2" s="1"/>
  <c r="S76" i="2"/>
  <c r="W87" i="2"/>
  <c r="P87" i="2"/>
  <c r="G87" i="2"/>
  <c r="K182" i="2"/>
  <c r="V182" i="2"/>
  <c r="X182" i="2" s="1"/>
  <c r="V52" i="2"/>
  <c r="X52" i="2" s="1"/>
  <c r="S130" i="2"/>
  <c r="U130" i="2" s="1"/>
  <c r="V130" i="2"/>
  <c r="X130" i="2" s="1"/>
  <c r="J130" i="2"/>
  <c r="S153" i="2"/>
  <c r="U153" i="2" s="1"/>
  <c r="W98" i="2"/>
  <c r="P98" i="2"/>
  <c r="G98" i="2"/>
  <c r="V79" i="2"/>
  <c r="X79" i="2" s="1"/>
  <c r="S79" i="2"/>
  <c r="U79" i="2" s="1"/>
  <c r="K151" i="2"/>
  <c r="V151" i="2"/>
  <c r="X151" i="2" s="1"/>
  <c r="S42" i="2"/>
  <c r="U42" i="2" s="1"/>
  <c r="K181" i="2"/>
  <c r="S118" i="2"/>
  <c r="U118" i="2" s="1"/>
  <c r="W94" i="2"/>
  <c r="G94" i="2"/>
  <c r="P94" i="2"/>
  <c r="K188" i="2"/>
  <c r="V188" i="2"/>
  <c r="X188" i="2" s="1"/>
  <c r="K31" i="2"/>
  <c r="V31" i="2"/>
  <c r="X31" i="2" s="1"/>
  <c r="V26" i="2"/>
  <c r="X26" i="2" s="1"/>
  <c r="S78" i="2"/>
  <c r="U78" i="2" s="1"/>
  <c r="V174" i="2"/>
  <c r="X174" i="2" s="1"/>
  <c r="P48" i="2"/>
  <c r="G48" i="2"/>
  <c r="W48" i="2"/>
  <c r="V153" i="2"/>
  <c r="X153" i="2" s="1"/>
  <c r="K153" i="2"/>
  <c r="K126" i="2"/>
  <c r="V126" i="2"/>
  <c r="X126" i="2" s="1"/>
  <c r="V168" i="2"/>
  <c r="X168" i="2" s="1"/>
  <c r="K168" i="2"/>
  <c r="P69" i="2"/>
  <c r="W106" i="2"/>
  <c r="G106" i="2"/>
  <c r="P106" i="2"/>
  <c r="V194" i="2"/>
  <c r="X194" i="2" s="1"/>
  <c r="K194" i="2"/>
  <c r="V183" i="2"/>
  <c r="X183" i="2" s="1"/>
  <c r="K183" i="2"/>
  <c r="V173" i="2"/>
  <c r="X173" i="2" s="1"/>
  <c r="K173" i="2"/>
  <c r="AB163" i="18"/>
  <c r="R57" i="13"/>
  <c r="AD95" i="18"/>
  <c r="AB127" i="13"/>
  <c r="AF95" i="18"/>
  <c r="AD127" i="13"/>
  <c r="T95" i="18"/>
  <c r="AF127" i="13"/>
  <c r="T41" i="13"/>
  <c r="AD163" i="18"/>
  <c r="AB41" i="13"/>
  <c r="AC95" i="18"/>
  <c r="AD41" i="13"/>
  <c r="AC163" i="18"/>
  <c r="R99" i="13"/>
  <c r="R143" i="18"/>
  <c r="AB143" i="18" s="1"/>
  <c r="AD107" i="13"/>
  <c r="AD64" i="13"/>
  <c r="T64" i="13"/>
  <c r="AF64" i="13"/>
  <c r="AB64" i="13"/>
  <c r="AB107" i="13"/>
  <c r="AC52" i="18"/>
  <c r="T83" i="13"/>
  <c r="T107" i="13"/>
  <c r="AC40" i="18"/>
  <c r="T166" i="13"/>
  <c r="AC155" i="13"/>
  <c r="R61" i="18"/>
  <c r="T61" i="18" s="1"/>
  <c r="AB160" i="18"/>
  <c r="AB159" i="13"/>
  <c r="AB110" i="18"/>
  <c r="R177" i="13"/>
  <c r="AF159" i="13"/>
  <c r="AC46" i="18"/>
  <c r="T110" i="18"/>
  <c r="AC145" i="18"/>
  <c r="AD110" i="18"/>
  <c r="AF145" i="18"/>
  <c r="AD105" i="18"/>
  <c r="AD159" i="13"/>
  <c r="AD145" i="18"/>
  <c r="AD96" i="18"/>
  <c r="AC160" i="18"/>
  <c r="AB138" i="18"/>
  <c r="R166" i="18"/>
  <c r="AF138" i="18"/>
  <c r="R152" i="18"/>
  <c r="AD152" i="18" s="1"/>
  <c r="AB126" i="18"/>
  <c r="T145" i="18"/>
  <c r="AF145" i="13"/>
  <c r="AC126" i="18"/>
  <c r="AD52" i="18"/>
  <c r="AB52" i="18"/>
  <c r="AF52" i="18"/>
  <c r="T52" i="18"/>
  <c r="AD40" i="18"/>
  <c r="T27" i="13"/>
  <c r="AC29" i="18"/>
  <c r="AD166" i="13"/>
  <c r="T36" i="18"/>
  <c r="AF40" i="18"/>
  <c r="AB166" i="13"/>
  <c r="AF36" i="18"/>
  <c r="AB83" i="13"/>
  <c r="AF119" i="13"/>
  <c r="AB119" i="13"/>
  <c r="AB54" i="13"/>
  <c r="AF54" i="13"/>
  <c r="AD54" i="13"/>
  <c r="T54" i="13"/>
  <c r="AB36" i="18"/>
  <c r="AC90" i="18"/>
  <c r="AC115" i="13"/>
  <c r="AD83" i="13"/>
  <c r="AD33" i="13"/>
  <c r="AB33" i="13"/>
  <c r="R131" i="18"/>
  <c r="T131" i="18" s="1"/>
  <c r="R59" i="18"/>
  <c r="AC59" i="18"/>
  <c r="AC50" i="18"/>
  <c r="R50" i="18"/>
  <c r="R68" i="18"/>
  <c r="AC68" i="18"/>
  <c r="R74" i="18"/>
  <c r="AC74" i="18"/>
  <c r="R130" i="18"/>
  <c r="AC130" i="18"/>
  <c r="R53" i="18"/>
  <c r="AC53" i="18"/>
  <c r="AC156" i="18"/>
  <c r="R156" i="18"/>
  <c r="AC65" i="18"/>
  <c r="R65" i="18"/>
  <c r="AC113" i="18"/>
  <c r="R113" i="18"/>
  <c r="AC81" i="18"/>
  <c r="R81" i="18"/>
  <c r="AC24" i="18"/>
  <c r="R24" i="18"/>
  <c r="AB65" i="13"/>
  <c r="T65" i="13"/>
  <c r="AF65" i="13"/>
  <c r="AD65" i="13"/>
  <c r="AB42" i="13"/>
  <c r="AF42" i="13"/>
  <c r="AC25" i="18"/>
  <c r="R25" i="18"/>
  <c r="R41" i="18"/>
  <c r="AC41" i="18"/>
  <c r="AC91" i="18"/>
  <c r="R91" i="18"/>
  <c r="R58" i="18"/>
  <c r="AC58" i="18"/>
  <c r="AC73" i="18"/>
  <c r="R73" i="18"/>
  <c r="AC146" i="18"/>
  <c r="R146" i="18"/>
  <c r="R164" i="18"/>
  <c r="AC164" i="18"/>
  <c r="R123" i="18"/>
  <c r="AC123" i="18"/>
  <c r="AC44" i="18"/>
  <c r="R44" i="18"/>
  <c r="R122" i="18"/>
  <c r="AC122" i="18"/>
  <c r="R92" i="18"/>
  <c r="AC92" i="18"/>
  <c r="AC67" i="18"/>
  <c r="R67" i="18"/>
  <c r="AC84" i="18"/>
  <c r="R84" i="18"/>
  <c r="R70" i="18"/>
  <c r="AC70" i="18"/>
  <c r="R100" i="18"/>
  <c r="AC100" i="18"/>
  <c r="R79" i="18"/>
  <c r="AC79" i="18"/>
  <c r="AC109" i="18"/>
  <c r="R109" i="18"/>
  <c r="R120" i="18"/>
  <c r="AC120" i="18"/>
  <c r="AC23" i="18"/>
  <c r="R23" i="18"/>
  <c r="R115" i="18"/>
  <c r="AC115" i="18"/>
  <c r="AC42" i="18"/>
  <c r="R42" i="18"/>
  <c r="R99" i="18"/>
  <c r="AC99" i="18"/>
  <c r="R132" i="18"/>
  <c r="AC132" i="18"/>
  <c r="AC21" i="18"/>
  <c r="R21" i="18"/>
  <c r="R97" i="18"/>
  <c r="AC97" i="18"/>
  <c r="R60" i="18"/>
  <c r="AC60" i="18"/>
  <c r="AC57" i="18"/>
  <c r="R57" i="18"/>
  <c r="AF98" i="18"/>
  <c r="T98" i="18"/>
  <c r="AD98" i="18"/>
  <c r="AB98" i="18"/>
  <c r="R82" i="18"/>
  <c r="AC82" i="18"/>
  <c r="R110" i="13"/>
  <c r="AC110" i="13"/>
  <c r="AC171" i="18"/>
  <c r="R171" i="18"/>
  <c r="AD46" i="13"/>
  <c r="R29" i="13"/>
  <c r="AC29" i="13"/>
  <c r="R34" i="18"/>
  <c r="AC34" i="18"/>
  <c r="R66" i="18"/>
  <c r="AC66" i="18"/>
  <c r="T107" i="18"/>
  <c r="AD107" i="18"/>
  <c r="AB107" i="18"/>
  <c r="AF107" i="18"/>
  <c r="R117" i="18"/>
  <c r="AC117" i="18"/>
  <c r="T114" i="18"/>
  <c r="AF114" i="18"/>
  <c r="AC144" i="18"/>
  <c r="R144" i="18"/>
  <c r="AC149" i="18"/>
  <c r="R149" i="18"/>
  <c r="R140" i="18"/>
  <c r="AC140" i="18"/>
  <c r="R139" i="18"/>
  <c r="AC139" i="18"/>
  <c r="R106" i="18"/>
  <c r="AC106" i="18"/>
  <c r="R93" i="18"/>
  <c r="AC93" i="18"/>
  <c r="AC39" i="18"/>
  <c r="R39" i="18"/>
  <c r="AC35" i="18"/>
  <c r="R35" i="18"/>
  <c r="AC173" i="18"/>
  <c r="R173" i="18"/>
  <c r="R135" i="18"/>
  <c r="AC135" i="18"/>
  <c r="AB46" i="13"/>
  <c r="R51" i="18"/>
  <c r="AC51" i="18"/>
  <c r="AC63" i="18"/>
  <c r="R63" i="18"/>
  <c r="R137" i="18"/>
  <c r="AC137" i="18"/>
  <c r="R172" i="18"/>
  <c r="AC172" i="18"/>
  <c r="AC154" i="18"/>
  <c r="R154" i="18"/>
  <c r="R142" i="18"/>
  <c r="AC142" i="18"/>
  <c r="R162" i="18"/>
  <c r="AC162" i="18"/>
  <c r="R169" i="18"/>
  <c r="AC169" i="18"/>
  <c r="AD161" i="18"/>
  <c r="AB161" i="18"/>
  <c r="AC111" i="18"/>
  <c r="R111" i="18"/>
  <c r="AC155" i="18"/>
  <c r="R155" i="18"/>
  <c r="AC124" i="18"/>
  <c r="R124" i="18"/>
  <c r="R80" i="18"/>
  <c r="AC80" i="18"/>
  <c r="AC64" i="18"/>
  <c r="R64" i="18"/>
  <c r="R27" i="18"/>
  <c r="AC27" i="18"/>
  <c r="R30" i="18"/>
  <c r="AC30" i="18"/>
  <c r="R62" i="18"/>
  <c r="AC62" i="18"/>
  <c r="R102" i="18"/>
  <c r="AC102" i="18"/>
  <c r="R147" i="18"/>
  <c r="AC147" i="18"/>
  <c r="R69" i="18"/>
  <c r="AC69" i="18"/>
  <c r="AC43" i="18"/>
  <c r="R43" i="18"/>
  <c r="R148" i="18"/>
  <c r="AC148" i="18"/>
  <c r="AC136" i="18"/>
  <c r="R136" i="18"/>
  <c r="AC134" i="18"/>
  <c r="R134" i="18"/>
  <c r="R88" i="18"/>
  <c r="AC88" i="18"/>
  <c r="R72" i="18"/>
  <c r="AC72" i="18"/>
  <c r="AC125" i="18"/>
  <c r="R125" i="18"/>
  <c r="R127" i="18"/>
  <c r="AC127" i="18"/>
  <c r="AC158" i="18"/>
  <c r="R158" i="18"/>
  <c r="R47" i="18"/>
  <c r="AC47" i="18"/>
  <c r="R94" i="18"/>
  <c r="AC94" i="18"/>
  <c r="R167" i="18"/>
  <c r="AC167" i="18"/>
  <c r="AC49" i="18"/>
  <c r="R49" i="18"/>
  <c r="AC75" i="18"/>
  <c r="R75" i="18"/>
  <c r="R153" i="18"/>
  <c r="AC153" i="18"/>
  <c r="R128" i="18"/>
  <c r="AC128" i="18"/>
  <c r="R141" i="18"/>
  <c r="AC141" i="18"/>
  <c r="R118" i="18"/>
  <c r="AC118" i="18"/>
  <c r="R55" i="18"/>
  <c r="AC55" i="18"/>
  <c r="T74" i="13"/>
  <c r="AD74" i="13"/>
  <c r="AF74" i="13"/>
  <c r="AB74" i="13"/>
  <c r="R77" i="18"/>
  <c r="AC77" i="18"/>
  <c r="AC54" i="18"/>
  <c r="R54" i="18"/>
  <c r="R129" i="18"/>
  <c r="AC129" i="18"/>
  <c r="R83" i="18"/>
  <c r="AC83" i="18"/>
  <c r="R133" i="18"/>
  <c r="AC133" i="18"/>
  <c r="AC45" i="18"/>
  <c r="R45" i="18"/>
  <c r="R85" i="18"/>
  <c r="AC85" i="18"/>
  <c r="R28" i="18"/>
  <c r="AC28" i="18"/>
  <c r="R170" i="18"/>
  <c r="AC170" i="18"/>
  <c r="AC71" i="18"/>
  <c r="R71" i="18"/>
  <c r="AD160" i="18"/>
  <c r="T160" i="18"/>
  <c r="R31" i="18"/>
  <c r="AC31" i="18"/>
  <c r="AC116" i="18"/>
  <c r="R116" i="18"/>
  <c r="R87" i="18"/>
  <c r="AC87" i="18"/>
  <c r="AC159" i="18"/>
  <c r="R159" i="18"/>
  <c r="R78" i="18"/>
  <c r="AC78" i="18"/>
  <c r="R33" i="18"/>
  <c r="AC33" i="18"/>
  <c r="R150" i="18"/>
  <c r="AC150" i="18"/>
  <c r="AB91" i="13"/>
  <c r="T91" i="13"/>
  <c r="AF91" i="13"/>
  <c r="T101" i="18"/>
  <c r="AB101" i="18"/>
  <c r="AD101" i="18"/>
  <c r="AF101" i="18"/>
  <c r="AF96" i="18"/>
  <c r="AF143" i="18"/>
  <c r="AB96" i="18"/>
  <c r="AF30" i="13"/>
  <c r="AD30" i="13"/>
  <c r="T30" i="13"/>
  <c r="AF71" i="13"/>
  <c r="AB71" i="13"/>
  <c r="K116" i="2"/>
  <c r="V116" i="2"/>
  <c r="X116" i="2" s="1"/>
  <c r="K34" i="2"/>
  <c r="V34" i="2"/>
  <c r="X34" i="2" s="1"/>
  <c r="J40" i="2"/>
  <c r="V40" i="2"/>
  <c r="X40" i="2" s="1"/>
  <c r="S80" i="2"/>
  <c r="U80" i="2" s="1"/>
  <c r="V21" i="2"/>
  <c r="X21" i="2" s="1"/>
  <c r="J21" i="2"/>
  <c r="G50" i="2"/>
  <c r="W50" i="2"/>
  <c r="P50" i="2"/>
  <c r="S50" i="2" s="1"/>
  <c r="U50" i="2" s="1"/>
  <c r="P61" i="2"/>
  <c r="G61" i="2"/>
  <c r="W61" i="2"/>
  <c r="S128" i="2"/>
  <c r="U128" i="2" s="1"/>
  <c r="K187" i="2"/>
  <c r="V187" i="2"/>
  <c r="X187" i="2" s="1"/>
  <c r="V161" i="2"/>
  <c r="X161" i="2" s="1"/>
  <c r="K161" i="2"/>
  <c r="J49" i="2"/>
  <c r="V49" i="2"/>
  <c r="V118" i="2"/>
  <c r="X118" i="2" s="1"/>
  <c r="K118" i="2"/>
  <c r="V23" i="2"/>
  <c r="X23" i="2" s="1"/>
  <c r="J23" i="2"/>
  <c r="J41" i="2"/>
  <c r="V41" i="2"/>
  <c r="X41" i="2" s="1"/>
  <c r="K156" i="2"/>
  <c r="V156" i="2"/>
  <c r="X156" i="2" s="1"/>
  <c r="P146" i="2"/>
  <c r="G146" i="2"/>
  <c r="W146" i="2"/>
  <c r="K176" i="2"/>
  <c r="V176" i="2"/>
  <c r="X176" i="2" s="1"/>
  <c r="V104" i="2"/>
  <c r="K104" i="2"/>
  <c r="X49" i="2"/>
  <c r="V70" i="2"/>
  <c r="X70" i="2" s="1"/>
  <c r="K70" i="2"/>
  <c r="K128" i="2"/>
  <c r="V128" i="2"/>
  <c r="X128" i="2" s="1"/>
  <c r="W66" i="2"/>
  <c r="G66" i="2"/>
  <c r="P66" i="2"/>
  <c r="K180" i="2"/>
  <c r="V180" i="2"/>
  <c r="X180" i="2" s="1"/>
  <c r="K115" i="2"/>
  <c r="V115" i="2"/>
  <c r="X115" i="2" s="1"/>
  <c r="P22" i="2"/>
  <c r="G22" i="2"/>
  <c r="W22" i="2"/>
  <c r="D16" i="2"/>
  <c r="D19" i="2" s="1"/>
  <c r="D15" i="2"/>
  <c r="C19" i="2" s="1"/>
  <c r="S145" i="2"/>
  <c r="U145" i="2" s="1"/>
  <c r="V145" i="2"/>
  <c r="J43" i="2"/>
  <c r="V43" i="2"/>
  <c r="X43" i="2" s="1"/>
  <c r="G83" i="2"/>
  <c r="W83" i="2"/>
  <c r="P83" i="2"/>
  <c r="S83" i="2" s="1"/>
  <c r="U83" i="2" s="1"/>
  <c r="W59" i="2"/>
  <c r="P59" i="2"/>
  <c r="G59" i="2"/>
  <c r="J80" i="2"/>
  <c r="V80" i="2"/>
  <c r="X80" i="2" s="1"/>
  <c r="G108" i="2"/>
  <c r="P108" i="2"/>
  <c r="W108" i="2"/>
  <c r="G32" i="2"/>
  <c r="W32" i="2"/>
  <c r="P32" i="2"/>
  <c r="X104" i="2"/>
  <c r="W57" i="2"/>
  <c r="G57" i="2"/>
  <c r="P57" i="2"/>
  <c r="K84" i="2"/>
  <c r="V84" i="2"/>
  <c r="X84" i="2" s="1"/>
  <c r="G37" i="2"/>
  <c r="P37" i="2"/>
  <c r="S37" i="2" s="1"/>
  <c r="U37" i="2" s="1"/>
  <c r="W37" i="2"/>
  <c r="W27" i="2"/>
  <c r="P27" i="2"/>
  <c r="G27" i="2"/>
  <c r="S156" i="2"/>
  <c r="U156" i="2" s="1"/>
  <c r="P97" i="2"/>
  <c r="S97" i="2" s="1"/>
  <c r="U97" i="2" s="1"/>
  <c r="W97" i="2"/>
  <c r="G97" i="2"/>
  <c r="J44" i="2"/>
  <c r="V44" i="2"/>
  <c r="X44" i="2" s="1"/>
  <c r="G90" i="2"/>
  <c r="P90" i="2"/>
  <c r="W90" i="2"/>
  <c r="X145" i="2"/>
  <c r="V77" i="2"/>
  <c r="X77" i="2" s="1"/>
  <c r="K77" i="2"/>
  <c r="J36" i="2"/>
  <c r="V36" i="2"/>
  <c r="X36" i="2" s="1"/>
  <c r="P86" i="2"/>
  <c r="W86" i="2"/>
  <c r="G86" i="2"/>
  <c r="S38" i="2"/>
  <c r="U38" i="2" s="1"/>
  <c r="S74" i="2"/>
  <c r="U74" i="2" s="1"/>
  <c r="V74" i="2"/>
  <c r="X74" i="2" s="1"/>
  <c r="G75" i="2"/>
  <c r="W75" i="2"/>
  <c r="P75" i="2"/>
  <c r="V134" i="2"/>
  <c r="X134" i="2" s="1"/>
  <c r="K192" i="2"/>
  <c r="V192" i="2"/>
  <c r="X192" i="2" s="1"/>
  <c r="W142" i="2"/>
  <c r="P142" i="2"/>
  <c r="G142" i="2"/>
  <c r="W112" i="2"/>
  <c r="G112" i="2"/>
  <c r="P112" i="2"/>
  <c r="P71" i="2"/>
  <c r="S71" i="2" s="1"/>
  <c r="U71" i="2" s="1"/>
  <c r="G71" i="2"/>
  <c r="W71" i="2"/>
  <c r="J45" i="2"/>
  <c r="V45" i="2"/>
  <c r="X45" i="2" s="1"/>
  <c r="S62" i="2"/>
  <c r="U62" i="2" s="1"/>
  <c r="V62" i="2"/>
  <c r="X62" i="2" s="1"/>
  <c r="J38" i="2"/>
  <c r="V38" i="2"/>
  <c r="X38" i="2" s="1"/>
  <c r="J100" i="2"/>
  <c r="V100" i="2"/>
  <c r="X100" i="2" s="1"/>
  <c r="S84" i="2"/>
  <c r="U84" i="2" s="1"/>
  <c r="S104" i="2"/>
  <c r="U104" i="2" s="1"/>
  <c r="W54" i="2"/>
  <c r="P54" i="2"/>
  <c r="S54" i="2" s="1"/>
  <c r="U54" i="2" s="1"/>
  <c r="G54" i="2"/>
  <c r="V148" i="2"/>
  <c r="X148" i="2" s="1"/>
  <c r="K148" i="2"/>
  <c r="W149" i="2"/>
  <c r="P149" i="2"/>
  <c r="G149" i="2"/>
  <c r="J73" i="2"/>
  <c r="V73" i="2"/>
  <c r="W113" i="2"/>
  <c r="G113" i="2"/>
  <c r="P113" i="2"/>
  <c r="V138" i="2"/>
  <c r="X138" i="2" s="1"/>
  <c r="K138" i="2"/>
  <c r="K125" i="2"/>
  <c r="V125" i="2"/>
  <c r="X125" i="2" s="1"/>
  <c r="P81" i="2"/>
  <c r="G81" i="2"/>
  <c r="W81" i="2"/>
  <c r="S77" i="2"/>
  <c r="U77" i="2" s="1"/>
  <c r="G101" i="2"/>
  <c r="P101" i="2"/>
  <c r="W101" i="2"/>
  <c r="S45" i="2"/>
  <c r="U45" i="2" s="1"/>
  <c r="W68" i="2"/>
  <c r="G68" i="2"/>
  <c r="P68" i="2"/>
  <c r="K89" i="2"/>
  <c r="V89" i="2"/>
  <c r="X89" i="2" s="1"/>
  <c r="X73" i="2"/>
  <c r="K119" i="2"/>
  <c r="V119" i="2"/>
  <c r="X119" i="2" s="1"/>
  <c r="S119" i="2"/>
  <c r="U119" i="2" s="1"/>
  <c r="J93" i="2"/>
  <c r="V93" i="2"/>
  <c r="X93" i="2" s="1"/>
  <c r="K78" i="2"/>
  <c r="V78" i="2"/>
  <c r="X78" i="2" s="1"/>
  <c r="V190" i="2"/>
  <c r="X190" i="2" s="1"/>
  <c r="K190" i="2"/>
  <c r="S125" i="2"/>
  <c r="U125" i="2" s="1"/>
  <c r="S138" i="2"/>
  <c r="U138" i="2" s="1"/>
  <c r="AD95" i="13"/>
  <c r="T95" i="13"/>
  <c r="AB95" i="13"/>
  <c r="AF95" i="13"/>
  <c r="T70" i="13"/>
  <c r="AB70" i="13"/>
  <c r="AF70" i="13"/>
  <c r="AD70" i="13"/>
  <c r="R36" i="13"/>
  <c r="AC36" i="13"/>
  <c r="AC151" i="13"/>
  <c r="R151" i="13"/>
  <c r="AC161" i="13"/>
  <c r="R161" i="13"/>
  <c r="AC58" i="13"/>
  <c r="R58" i="13"/>
  <c r="R178" i="13"/>
  <c r="AC178" i="13"/>
  <c r="R44" i="13"/>
  <c r="AC44" i="13"/>
  <c r="R23" i="13"/>
  <c r="AC23" i="13"/>
  <c r="AC61" i="13"/>
  <c r="R61" i="13"/>
  <c r="R174" i="13"/>
  <c r="AC174" i="13"/>
  <c r="AB138" i="13"/>
  <c r="AF138" i="13"/>
  <c r="AD138" i="13"/>
  <c r="T138" i="13"/>
  <c r="R171" i="13"/>
  <c r="AC171" i="13"/>
  <c r="AF86" i="18"/>
  <c r="T86" i="18"/>
  <c r="AF151" i="18"/>
  <c r="T151" i="18"/>
  <c r="AB151" i="18"/>
  <c r="AD151" i="18"/>
  <c r="AC98" i="13"/>
  <c r="R98" i="13"/>
  <c r="AC88" i="13"/>
  <c r="R88" i="13"/>
  <c r="AC170" i="13"/>
  <c r="R170" i="13"/>
  <c r="R82" i="13"/>
  <c r="AC82" i="13"/>
  <c r="R164" i="13"/>
  <c r="AC164" i="13"/>
  <c r="R60" i="13"/>
  <c r="AC60" i="13"/>
  <c r="R163" i="13"/>
  <c r="AC163" i="13"/>
  <c r="R86" i="13"/>
  <c r="AC86" i="13"/>
  <c r="AC133" i="13"/>
  <c r="R133" i="13"/>
  <c r="AC84" i="13"/>
  <c r="R84" i="13"/>
  <c r="R153" i="13"/>
  <c r="AC153" i="13"/>
  <c r="AC102" i="13"/>
  <c r="R102" i="13"/>
  <c r="T40" i="13"/>
  <c r="AF40" i="13"/>
  <c r="AB40" i="13"/>
  <c r="AD40" i="13"/>
  <c r="T96" i="13"/>
  <c r="AF96" i="13"/>
  <c r="AB96" i="13"/>
  <c r="AD96" i="13"/>
  <c r="AF76" i="18"/>
  <c r="AD76" i="18"/>
  <c r="T76" i="18"/>
  <c r="AB76" i="18"/>
  <c r="AC139" i="13"/>
  <c r="R139" i="13"/>
  <c r="AC173" i="13"/>
  <c r="R173" i="13"/>
  <c r="AC37" i="13"/>
  <c r="R37" i="13"/>
  <c r="AF81" i="13"/>
  <c r="AD81" i="13"/>
  <c r="T81" i="13"/>
  <c r="AB81" i="13"/>
  <c r="AD86" i="18"/>
  <c r="AD131" i="18"/>
  <c r="AB131" i="18"/>
  <c r="AF131" i="18"/>
  <c r="AB165" i="18"/>
  <c r="AF165" i="18"/>
  <c r="AD165" i="18"/>
  <c r="T165" i="18"/>
  <c r="R114" i="13"/>
  <c r="AC114" i="13"/>
  <c r="AC48" i="13"/>
  <c r="R48" i="13"/>
  <c r="R149" i="13"/>
  <c r="AC149" i="13"/>
  <c r="R28" i="13"/>
  <c r="AC28" i="13"/>
  <c r="R143" i="13"/>
  <c r="AC143" i="13"/>
  <c r="AC130" i="13"/>
  <c r="R130" i="13"/>
  <c r="AC121" i="13"/>
  <c r="R121" i="13"/>
  <c r="R90" i="13"/>
  <c r="AC90" i="13"/>
  <c r="AC104" i="13"/>
  <c r="R104" i="13"/>
  <c r="AC124" i="13"/>
  <c r="R124" i="13"/>
  <c r="AC113" i="13"/>
  <c r="R113" i="13"/>
  <c r="AC53" i="13"/>
  <c r="R53" i="13"/>
  <c r="T26" i="13"/>
  <c r="AD26" i="13"/>
  <c r="AF26" i="13"/>
  <c r="AB26" i="13"/>
  <c r="T119" i="18"/>
  <c r="AF119" i="18"/>
  <c r="AD119" i="18"/>
  <c r="AB119" i="18"/>
  <c r="AC184" i="13"/>
  <c r="R184" i="13"/>
  <c r="R150" i="13"/>
  <c r="AC150" i="13"/>
  <c r="AB86" i="18"/>
  <c r="AD57" i="13"/>
  <c r="AF57" i="13"/>
  <c r="AB57" i="13"/>
  <c r="T57" i="13"/>
  <c r="T135" i="13"/>
  <c r="AB135" i="13"/>
  <c r="AF135" i="13"/>
  <c r="AD135" i="13"/>
  <c r="AC92" i="13"/>
  <c r="R92" i="13"/>
  <c r="R147" i="13"/>
  <c r="AC147" i="13"/>
  <c r="R87" i="13"/>
  <c r="AC87" i="13"/>
  <c r="AC68" i="13"/>
  <c r="R68" i="13"/>
  <c r="R78" i="13"/>
  <c r="AC78" i="13"/>
  <c r="AC50" i="13"/>
  <c r="R50" i="13"/>
  <c r="R77" i="13"/>
  <c r="AC77" i="13"/>
  <c r="R169" i="13"/>
  <c r="AC169" i="13"/>
  <c r="AC89" i="13"/>
  <c r="R89" i="13"/>
  <c r="R148" i="13"/>
  <c r="AC148" i="13"/>
  <c r="R73" i="13"/>
  <c r="AC73" i="13"/>
  <c r="AC122" i="13"/>
  <c r="R122" i="13"/>
  <c r="AF177" i="13"/>
  <c r="AD177" i="13"/>
  <c r="T177" i="13"/>
  <c r="AB177" i="13"/>
  <c r="AD27" i="13"/>
  <c r="AB27" i="13"/>
  <c r="T51" i="13"/>
  <c r="AF51" i="13"/>
  <c r="AD51" i="13"/>
  <c r="AB51" i="13"/>
  <c r="AB55" i="13"/>
  <c r="AD55" i="13"/>
  <c r="T55" i="13"/>
  <c r="AF55" i="13"/>
  <c r="T48" i="18"/>
  <c r="AB48" i="18"/>
  <c r="AF48" i="18"/>
  <c r="AD48" i="18"/>
  <c r="T90" i="18"/>
  <c r="AF90" i="18"/>
  <c r="AB90" i="18"/>
  <c r="AD90" i="18"/>
  <c r="R179" i="13"/>
  <c r="AC179" i="13"/>
  <c r="AF141" i="13"/>
  <c r="AB141" i="13"/>
  <c r="T141" i="13"/>
  <c r="AD141" i="13"/>
  <c r="T155" i="13"/>
  <c r="AB155" i="13"/>
  <c r="AF155" i="13"/>
  <c r="AD155" i="13"/>
  <c r="AC140" i="13"/>
  <c r="R140" i="13"/>
  <c r="R183" i="13"/>
  <c r="AC183" i="13"/>
  <c r="AC38" i="13"/>
  <c r="R38" i="13"/>
  <c r="AC116" i="13"/>
  <c r="R116" i="13"/>
  <c r="R35" i="13"/>
  <c r="AC35" i="13"/>
  <c r="AC100" i="13"/>
  <c r="R100" i="13"/>
  <c r="AC24" i="13"/>
  <c r="R24" i="13"/>
  <c r="R182" i="13"/>
  <c r="AC182" i="13"/>
  <c r="R25" i="13"/>
  <c r="AC25" i="13"/>
  <c r="R168" i="13"/>
  <c r="AC168" i="13"/>
  <c r="AC22" i="13"/>
  <c r="R22" i="13"/>
  <c r="AC108" i="13"/>
  <c r="R108" i="13"/>
  <c r="T105" i="18"/>
  <c r="AF105" i="18"/>
  <c r="R129" i="13"/>
  <c r="AC129" i="13"/>
  <c r="R75" i="13"/>
  <c r="AC75" i="13"/>
  <c r="R69" i="13"/>
  <c r="AC69" i="13"/>
  <c r="T99" i="13"/>
  <c r="AF99" i="13"/>
  <c r="AD99" i="13"/>
  <c r="AB99" i="13"/>
  <c r="T172" i="13"/>
  <c r="AF172" i="13"/>
  <c r="AB172" i="13"/>
  <c r="AD172" i="13"/>
  <c r="R154" i="13"/>
  <c r="AC154" i="13"/>
  <c r="R142" i="13"/>
  <c r="AC142" i="13"/>
  <c r="R137" i="13"/>
  <c r="AC137" i="13"/>
  <c r="R146" i="13"/>
  <c r="AC146" i="13"/>
  <c r="AC156" i="13"/>
  <c r="R156" i="13"/>
  <c r="R162" i="13"/>
  <c r="AC162" i="13"/>
  <c r="AC94" i="13"/>
  <c r="R94" i="13"/>
  <c r="AC131" i="13"/>
  <c r="R131" i="13"/>
  <c r="R125" i="13"/>
  <c r="AC125" i="13"/>
  <c r="AC152" i="13"/>
  <c r="R152" i="13"/>
  <c r="AF85" i="13"/>
  <c r="T85" i="13"/>
  <c r="AB85" i="13"/>
  <c r="AD85" i="13"/>
  <c r="T63" i="13"/>
  <c r="AD63" i="13"/>
  <c r="AB63" i="13"/>
  <c r="AF63" i="13"/>
  <c r="R168" i="18"/>
  <c r="AB168" i="18" s="1"/>
  <c r="AF89" i="18"/>
  <c r="AB89" i="18"/>
  <c r="T89" i="18"/>
  <c r="AD89" i="18"/>
  <c r="R134" i="13"/>
  <c r="AC134" i="13"/>
  <c r="R31" i="13"/>
  <c r="AC31" i="13"/>
  <c r="R45" i="13"/>
  <c r="AC45" i="13"/>
  <c r="R117" i="13"/>
  <c r="AC117" i="13"/>
  <c r="AC160" i="13"/>
  <c r="R160" i="13"/>
  <c r="AC47" i="13"/>
  <c r="R47" i="13"/>
  <c r="AC101" i="13"/>
  <c r="R101" i="13"/>
  <c r="AC120" i="13"/>
  <c r="R120" i="13"/>
  <c r="AC52" i="13"/>
  <c r="R52" i="13"/>
  <c r="R123" i="13"/>
  <c r="AC123" i="13"/>
  <c r="AC39" i="13"/>
  <c r="R39" i="13"/>
  <c r="R111" i="13"/>
  <c r="AC111" i="13"/>
  <c r="AF115" i="13"/>
  <c r="T115" i="13"/>
  <c r="AB115" i="13"/>
  <c r="AD115" i="13"/>
  <c r="AF29" i="18"/>
  <c r="AD29" i="18"/>
  <c r="AB29" i="18"/>
  <c r="T29" i="18"/>
  <c r="O2" i="15"/>
  <c r="O3" i="15"/>
  <c r="O4" i="5"/>
  <c r="O5" i="5"/>
  <c r="O6" i="5"/>
  <c r="O3" i="7"/>
  <c r="O2" i="7"/>
  <c r="O4" i="15"/>
  <c r="O3" i="11"/>
  <c r="O2" i="11"/>
  <c r="O5" i="7"/>
  <c r="O1" i="11"/>
  <c r="O4" i="7"/>
  <c r="O3" i="5"/>
  <c r="O2" i="5"/>
  <c r="O4" i="3"/>
  <c r="O6" i="3"/>
  <c r="O5" i="3"/>
  <c r="O6" i="11"/>
  <c r="O5" i="11"/>
  <c r="O4" i="11"/>
  <c r="O1" i="5"/>
  <c r="O1" i="15"/>
  <c r="O6" i="15"/>
  <c r="O2" i="3"/>
  <c r="O3" i="3"/>
  <c r="O1" i="3"/>
  <c r="O1" i="7"/>
  <c r="O6" i="7"/>
  <c r="O5" i="15"/>
  <c r="C18" i="13"/>
  <c r="F18" i="13"/>
  <c r="F19" i="13" s="1"/>
  <c r="C18" i="18"/>
  <c r="F18" i="18"/>
  <c r="F19" i="18" s="1"/>
  <c r="AB152" i="18"/>
  <c r="AD166" i="18"/>
  <c r="AB166" i="18"/>
  <c r="T166" i="18"/>
  <c r="AF166" i="18"/>
  <c r="T168" i="18"/>
  <c r="E18" i="15"/>
  <c r="E18" i="5"/>
  <c r="E18" i="3"/>
  <c r="S124" i="2" l="1"/>
  <c r="U124" i="2" s="1"/>
  <c r="S142" i="2"/>
  <c r="U142" i="2" s="1"/>
  <c r="V24" i="2"/>
  <c r="X24" i="2" s="1"/>
  <c r="S24" i="2"/>
  <c r="U24" i="2" s="1"/>
  <c r="X147" i="2"/>
  <c r="J147" i="2"/>
  <c r="V147" i="2"/>
  <c r="V69" i="2"/>
  <c r="X69" i="2" s="1"/>
  <c r="S98" i="2"/>
  <c r="U98" i="2" s="1"/>
  <c r="K33" i="2"/>
  <c r="V33" i="2"/>
  <c r="X33" i="2" s="1"/>
  <c r="S33" i="2"/>
  <c r="U33" i="2" s="1"/>
  <c r="V25" i="2"/>
  <c r="X25" i="2" s="1"/>
  <c r="J25" i="2"/>
  <c r="K154" i="2"/>
  <c r="V154" i="2"/>
  <c r="X154" i="2" s="1"/>
  <c r="S27" i="2"/>
  <c r="U27" i="2" s="1"/>
  <c r="S113" i="2"/>
  <c r="U113" i="2" s="1"/>
  <c r="V124" i="2"/>
  <c r="X124" i="2" s="1"/>
  <c r="J124" i="2"/>
  <c r="S154" i="2"/>
  <c r="U154" i="2" s="1"/>
  <c r="K87" i="2"/>
  <c r="V87" i="2"/>
  <c r="X87" i="2" s="1"/>
  <c r="S68" i="2"/>
  <c r="U68" i="2" s="1"/>
  <c r="S86" i="2"/>
  <c r="U86" i="2" s="1"/>
  <c r="S81" i="2"/>
  <c r="U81" i="2" s="1"/>
  <c r="S94" i="2"/>
  <c r="U94" i="2" s="1"/>
  <c r="J39" i="2"/>
  <c r="V39" i="2"/>
  <c r="X39" i="2" s="1"/>
  <c r="J48" i="2"/>
  <c r="V48" i="2"/>
  <c r="X48" i="2" s="1"/>
  <c r="K94" i="2"/>
  <c r="V94" i="2"/>
  <c r="X94" i="2" s="1"/>
  <c r="S87" i="2"/>
  <c r="U87" i="2" s="1"/>
  <c r="S69" i="2"/>
  <c r="U69" i="2" s="1"/>
  <c r="S101" i="2"/>
  <c r="U101" i="2" s="1"/>
  <c r="S59" i="2"/>
  <c r="U59" i="2" s="1"/>
  <c r="S48" i="2"/>
  <c r="U48" i="2" s="1"/>
  <c r="S106" i="2"/>
  <c r="U106" i="2" s="1"/>
  <c r="S75" i="2"/>
  <c r="U75" i="2" s="1"/>
  <c r="K106" i="2"/>
  <c r="V106" i="2"/>
  <c r="X106" i="2" s="1"/>
  <c r="V98" i="2"/>
  <c r="X98" i="2" s="1"/>
  <c r="J98" i="2"/>
  <c r="AF152" i="18"/>
  <c r="AD143" i="18"/>
  <c r="T152" i="18"/>
  <c r="T143" i="18"/>
  <c r="AD61" i="18"/>
  <c r="AF61" i="18"/>
  <c r="AB61" i="18"/>
  <c r="AD168" i="18"/>
  <c r="AF168" i="18"/>
  <c r="AF85" i="18"/>
  <c r="AD85" i="18"/>
  <c r="T85" i="18"/>
  <c r="AB85" i="18"/>
  <c r="T129" i="18"/>
  <c r="AD129" i="18"/>
  <c r="AF129" i="18"/>
  <c r="AB129" i="18"/>
  <c r="T128" i="18"/>
  <c r="AF128" i="18"/>
  <c r="AB128" i="18"/>
  <c r="AD128" i="18"/>
  <c r="T167" i="18"/>
  <c r="AF167" i="18"/>
  <c r="AB167" i="18"/>
  <c r="AD167" i="18"/>
  <c r="AB127" i="18"/>
  <c r="T127" i="18"/>
  <c r="AF127" i="18"/>
  <c r="AD127" i="18"/>
  <c r="AD69" i="18"/>
  <c r="AB69" i="18"/>
  <c r="T69" i="18"/>
  <c r="AF69" i="18"/>
  <c r="AD30" i="18"/>
  <c r="AB30" i="18"/>
  <c r="AF30" i="18"/>
  <c r="T30" i="18"/>
  <c r="AF169" i="18"/>
  <c r="AD169" i="18"/>
  <c r="AB169" i="18"/>
  <c r="T169" i="18"/>
  <c r="T172" i="18"/>
  <c r="AD172" i="18"/>
  <c r="AF172" i="18"/>
  <c r="AB172" i="18"/>
  <c r="AF149" i="18"/>
  <c r="T149" i="18"/>
  <c r="AB149" i="18"/>
  <c r="AD149" i="18"/>
  <c r="AB82" i="18"/>
  <c r="AD82" i="18"/>
  <c r="AF82" i="18"/>
  <c r="T82" i="18"/>
  <c r="AD60" i="18"/>
  <c r="AB60" i="18"/>
  <c r="T60" i="18"/>
  <c r="AF60" i="18"/>
  <c r="AF99" i="18"/>
  <c r="AD99" i="18"/>
  <c r="T99" i="18"/>
  <c r="AB99" i="18"/>
  <c r="T120" i="18"/>
  <c r="AF120" i="18"/>
  <c r="AB120" i="18"/>
  <c r="AD120" i="18"/>
  <c r="T70" i="18"/>
  <c r="AF70" i="18"/>
  <c r="AD70" i="18"/>
  <c r="AB70" i="18"/>
  <c r="AB122" i="18"/>
  <c r="AD122" i="18"/>
  <c r="T122" i="18"/>
  <c r="AF122" i="18"/>
  <c r="AD41" i="18"/>
  <c r="T41" i="18"/>
  <c r="AF41" i="18"/>
  <c r="AB41" i="18"/>
  <c r="T74" i="18"/>
  <c r="AB74" i="18"/>
  <c r="AF74" i="18"/>
  <c r="AD74" i="18"/>
  <c r="T71" i="18"/>
  <c r="AB71" i="18"/>
  <c r="AD71" i="18"/>
  <c r="AF71" i="18"/>
  <c r="AB45" i="18"/>
  <c r="T45" i="18"/>
  <c r="AF45" i="18"/>
  <c r="AD45" i="18"/>
  <c r="AF54" i="18"/>
  <c r="AB54" i="18"/>
  <c r="AD54" i="18"/>
  <c r="T54" i="18"/>
  <c r="AD125" i="18"/>
  <c r="AB125" i="18"/>
  <c r="T125" i="18"/>
  <c r="AF125" i="18"/>
  <c r="AD136" i="18"/>
  <c r="T136" i="18"/>
  <c r="AB136" i="18"/>
  <c r="AF136" i="18"/>
  <c r="T155" i="18"/>
  <c r="AF155" i="18"/>
  <c r="AB155" i="18"/>
  <c r="AD155" i="18"/>
  <c r="AD135" i="18"/>
  <c r="T135" i="18"/>
  <c r="AF135" i="18"/>
  <c r="AB135" i="18"/>
  <c r="AD93" i="18"/>
  <c r="T93" i="18"/>
  <c r="AF93" i="18"/>
  <c r="AB93" i="18"/>
  <c r="AF29" i="13"/>
  <c r="AB29" i="13"/>
  <c r="AD29" i="13"/>
  <c r="T29" i="13"/>
  <c r="AB42" i="18"/>
  <c r="T42" i="18"/>
  <c r="AF42" i="18"/>
  <c r="AD42" i="18"/>
  <c r="AD109" i="18"/>
  <c r="AF109" i="18"/>
  <c r="T109" i="18"/>
  <c r="AB109" i="18"/>
  <c r="AB84" i="18"/>
  <c r="AD84" i="18"/>
  <c r="T84" i="18"/>
  <c r="AF84" i="18"/>
  <c r="T44" i="18"/>
  <c r="AB44" i="18"/>
  <c r="AD44" i="18"/>
  <c r="AF44" i="18"/>
  <c r="AB73" i="18"/>
  <c r="AD73" i="18"/>
  <c r="T73" i="18"/>
  <c r="AF73" i="18"/>
  <c r="T25" i="18"/>
  <c r="AD25" i="18"/>
  <c r="AB25" i="18"/>
  <c r="AF25" i="18"/>
  <c r="AB24" i="18"/>
  <c r="T24" i="18"/>
  <c r="AF24" i="18"/>
  <c r="AD24" i="18"/>
  <c r="AF156" i="18"/>
  <c r="AB156" i="18"/>
  <c r="AD156" i="18"/>
  <c r="T156" i="18"/>
  <c r="AD150" i="18"/>
  <c r="AF150" i="18"/>
  <c r="AB150" i="18"/>
  <c r="T150" i="18"/>
  <c r="AF87" i="18"/>
  <c r="AD87" i="18"/>
  <c r="T87" i="18"/>
  <c r="AB87" i="18"/>
  <c r="AF55" i="18"/>
  <c r="T55" i="18"/>
  <c r="AB55" i="18"/>
  <c r="AD55" i="18"/>
  <c r="AD153" i="18"/>
  <c r="T153" i="18"/>
  <c r="AF153" i="18"/>
  <c r="AB153" i="18"/>
  <c r="T94" i="18"/>
  <c r="AF94" i="18"/>
  <c r="AB94" i="18"/>
  <c r="AD94" i="18"/>
  <c r="AF147" i="18"/>
  <c r="T147" i="18"/>
  <c r="AB147" i="18"/>
  <c r="AD147" i="18"/>
  <c r="AB27" i="18"/>
  <c r="T27" i="18"/>
  <c r="AD27" i="18"/>
  <c r="AF27" i="18"/>
  <c r="AB162" i="18"/>
  <c r="AF162" i="18"/>
  <c r="T162" i="18"/>
  <c r="AD162" i="18"/>
  <c r="AF137" i="18"/>
  <c r="T137" i="18"/>
  <c r="AB137" i="18"/>
  <c r="AD137" i="18"/>
  <c r="T173" i="18"/>
  <c r="AD173" i="18"/>
  <c r="AB173" i="18"/>
  <c r="AF173" i="18"/>
  <c r="AF144" i="18"/>
  <c r="AB144" i="18"/>
  <c r="AD144" i="18"/>
  <c r="T144" i="18"/>
  <c r="AB97" i="18"/>
  <c r="AD97" i="18"/>
  <c r="T97" i="18"/>
  <c r="AF97" i="18"/>
  <c r="T68" i="18"/>
  <c r="AF68" i="18"/>
  <c r="AB68" i="18"/>
  <c r="AD68" i="18"/>
  <c r="AF116" i="18"/>
  <c r="AD116" i="18"/>
  <c r="T116" i="18"/>
  <c r="AB116" i="18"/>
  <c r="AD75" i="18"/>
  <c r="AF75" i="18"/>
  <c r="T75" i="18"/>
  <c r="AB75" i="18"/>
  <c r="AD64" i="18"/>
  <c r="T64" i="18"/>
  <c r="AF64" i="18"/>
  <c r="AB64" i="18"/>
  <c r="T111" i="18"/>
  <c r="AF111" i="18"/>
  <c r="AB111" i="18"/>
  <c r="AD111" i="18"/>
  <c r="AD63" i="18"/>
  <c r="AB63" i="18"/>
  <c r="T63" i="18"/>
  <c r="AF63" i="18"/>
  <c r="AB106" i="18"/>
  <c r="AD106" i="18"/>
  <c r="AF106" i="18"/>
  <c r="T106" i="18"/>
  <c r="AD171" i="18"/>
  <c r="AF171" i="18"/>
  <c r="T171" i="18"/>
  <c r="AB171" i="18"/>
  <c r="AD21" i="18"/>
  <c r="AB21" i="18"/>
  <c r="T21" i="18"/>
  <c r="AF21" i="18"/>
  <c r="T67" i="18"/>
  <c r="AF67" i="18"/>
  <c r="AD67" i="18"/>
  <c r="AB67" i="18"/>
  <c r="AF81" i="18"/>
  <c r="AB81" i="18"/>
  <c r="AD81" i="18"/>
  <c r="T81" i="18"/>
  <c r="AF50" i="18"/>
  <c r="AB50" i="18"/>
  <c r="AD50" i="18"/>
  <c r="T50" i="18"/>
  <c r="T33" i="18"/>
  <c r="AD33" i="18"/>
  <c r="AF33" i="18"/>
  <c r="AB33" i="18"/>
  <c r="T170" i="18"/>
  <c r="AF170" i="18"/>
  <c r="AB170" i="18"/>
  <c r="AD170" i="18"/>
  <c r="AB133" i="18"/>
  <c r="AD133" i="18"/>
  <c r="T133" i="18"/>
  <c r="AF133" i="18"/>
  <c r="AF77" i="18"/>
  <c r="T77" i="18"/>
  <c r="AD77" i="18"/>
  <c r="AB77" i="18"/>
  <c r="T118" i="18"/>
  <c r="AB118" i="18"/>
  <c r="AD118" i="18"/>
  <c r="AF118" i="18"/>
  <c r="T47" i="18"/>
  <c r="AD47" i="18"/>
  <c r="AF47" i="18"/>
  <c r="AB47" i="18"/>
  <c r="T72" i="18"/>
  <c r="AB72" i="18"/>
  <c r="AD72" i="18"/>
  <c r="AF72" i="18"/>
  <c r="T148" i="18"/>
  <c r="AB148" i="18"/>
  <c r="AD148" i="18"/>
  <c r="AF148" i="18"/>
  <c r="T102" i="18"/>
  <c r="AB102" i="18"/>
  <c r="AD102" i="18"/>
  <c r="AF102" i="18"/>
  <c r="AD142" i="18"/>
  <c r="T142" i="18"/>
  <c r="AB142" i="18"/>
  <c r="AF142" i="18"/>
  <c r="T35" i="18"/>
  <c r="AD35" i="18"/>
  <c r="AF35" i="18"/>
  <c r="AB35" i="18"/>
  <c r="T115" i="18"/>
  <c r="AF115" i="18"/>
  <c r="AB115" i="18"/>
  <c r="AD115" i="18"/>
  <c r="AD79" i="18"/>
  <c r="T79" i="18"/>
  <c r="AF79" i="18"/>
  <c r="AB79" i="18"/>
  <c r="T123" i="18"/>
  <c r="AF123" i="18"/>
  <c r="AD123" i="18"/>
  <c r="AB123" i="18"/>
  <c r="T58" i="18"/>
  <c r="AB58" i="18"/>
  <c r="AF58" i="18"/>
  <c r="AD58" i="18"/>
  <c r="AD53" i="18"/>
  <c r="AB53" i="18"/>
  <c r="T53" i="18"/>
  <c r="AF53" i="18"/>
  <c r="AF49" i="18"/>
  <c r="AB49" i="18"/>
  <c r="AD49" i="18"/>
  <c r="T49" i="18"/>
  <c r="AD158" i="18"/>
  <c r="AF158" i="18"/>
  <c r="T158" i="18"/>
  <c r="AB158" i="18"/>
  <c r="AB43" i="18"/>
  <c r="T43" i="18"/>
  <c r="AF43" i="18"/>
  <c r="AD43" i="18"/>
  <c r="T154" i="18"/>
  <c r="AF154" i="18"/>
  <c r="AD154" i="18"/>
  <c r="AB154" i="18"/>
  <c r="AF139" i="18"/>
  <c r="T139" i="18"/>
  <c r="AB139" i="18"/>
  <c r="AD139" i="18"/>
  <c r="T66" i="18"/>
  <c r="AB66" i="18"/>
  <c r="AD66" i="18"/>
  <c r="AF66" i="18"/>
  <c r="AF57" i="18"/>
  <c r="AD57" i="18"/>
  <c r="T57" i="18"/>
  <c r="AB57" i="18"/>
  <c r="T23" i="18"/>
  <c r="AD23" i="18"/>
  <c r="AB23" i="18"/>
  <c r="AF23" i="18"/>
  <c r="T91" i="18"/>
  <c r="AB91" i="18"/>
  <c r="AD91" i="18"/>
  <c r="AF91" i="18"/>
  <c r="AB113" i="18"/>
  <c r="AF113" i="18"/>
  <c r="AD113" i="18"/>
  <c r="T113" i="18"/>
  <c r="AB78" i="18"/>
  <c r="T78" i="18"/>
  <c r="AF78" i="18"/>
  <c r="AD78" i="18"/>
  <c r="AD31" i="18"/>
  <c r="AB31" i="18"/>
  <c r="AF31" i="18"/>
  <c r="T31" i="18"/>
  <c r="AD28" i="18"/>
  <c r="T28" i="18"/>
  <c r="AF28" i="18"/>
  <c r="AB28" i="18"/>
  <c r="AB83" i="18"/>
  <c r="AF83" i="18"/>
  <c r="T83" i="18"/>
  <c r="AD83" i="18"/>
  <c r="AB141" i="18"/>
  <c r="T141" i="18"/>
  <c r="AD141" i="18"/>
  <c r="AF141" i="18"/>
  <c r="T88" i="18"/>
  <c r="AD88" i="18"/>
  <c r="AF88" i="18"/>
  <c r="AB88" i="18"/>
  <c r="T62" i="18"/>
  <c r="AF62" i="18"/>
  <c r="AB62" i="18"/>
  <c r="AD62" i="18"/>
  <c r="AB80" i="18"/>
  <c r="AD80" i="18"/>
  <c r="AF80" i="18"/>
  <c r="T80" i="18"/>
  <c r="AF51" i="18"/>
  <c r="T51" i="18"/>
  <c r="AD51" i="18"/>
  <c r="AB51" i="18"/>
  <c r="T39" i="18"/>
  <c r="AB39" i="18"/>
  <c r="AD39" i="18"/>
  <c r="AF39" i="18"/>
  <c r="T110" i="13"/>
  <c r="AF110" i="13"/>
  <c r="AB110" i="13"/>
  <c r="AD110" i="13"/>
  <c r="AF132" i="18"/>
  <c r="AD132" i="18"/>
  <c r="T132" i="18"/>
  <c r="AB132" i="18"/>
  <c r="AD100" i="18"/>
  <c r="AB100" i="18"/>
  <c r="AF100" i="18"/>
  <c r="T100" i="18"/>
  <c r="T92" i="18"/>
  <c r="AB92" i="18"/>
  <c r="AF92" i="18"/>
  <c r="AD92" i="18"/>
  <c r="AF164" i="18"/>
  <c r="AB164" i="18"/>
  <c r="AD164" i="18"/>
  <c r="T164" i="18"/>
  <c r="AB130" i="18"/>
  <c r="AD130" i="18"/>
  <c r="AF130" i="18"/>
  <c r="T130" i="18"/>
  <c r="AD59" i="18"/>
  <c r="AF59" i="18"/>
  <c r="AB59" i="18"/>
  <c r="T59" i="18"/>
  <c r="AD159" i="18"/>
  <c r="AF159" i="18"/>
  <c r="AB159" i="18"/>
  <c r="T159" i="18"/>
  <c r="AB134" i="18"/>
  <c r="AF134" i="18"/>
  <c r="AD134" i="18"/>
  <c r="T134" i="18"/>
  <c r="AD124" i="18"/>
  <c r="AF124" i="18"/>
  <c r="T124" i="18"/>
  <c r="AB124" i="18"/>
  <c r="AF140" i="18"/>
  <c r="T140" i="18"/>
  <c r="AB140" i="18"/>
  <c r="AD140" i="18"/>
  <c r="AF117" i="18"/>
  <c r="AD117" i="18"/>
  <c r="T117" i="18"/>
  <c r="AB117" i="18"/>
  <c r="AB34" i="18"/>
  <c r="AD34" i="18"/>
  <c r="AF34" i="18"/>
  <c r="T34" i="18"/>
  <c r="AF146" i="18"/>
  <c r="T146" i="18"/>
  <c r="AB146" i="18"/>
  <c r="AD146" i="18"/>
  <c r="AD65" i="18"/>
  <c r="AB65" i="18"/>
  <c r="AF65" i="18"/>
  <c r="T65" i="18"/>
  <c r="V112" i="2"/>
  <c r="X112" i="2" s="1"/>
  <c r="K112" i="2"/>
  <c r="J57" i="2"/>
  <c r="V57" i="2"/>
  <c r="J22" i="2"/>
  <c r="V22" i="2"/>
  <c r="X22" i="2" s="1"/>
  <c r="X57" i="2"/>
  <c r="J81" i="2"/>
  <c r="V81" i="2"/>
  <c r="X81" i="2" s="1"/>
  <c r="K113" i="2"/>
  <c r="V113" i="2"/>
  <c r="X113" i="2" s="1"/>
  <c r="V142" i="2"/>
  <c r="X142" i="2" s="1"/>
  <c r="K142" i="2"/>
  <c r="V86" i="2"/>
  <c r="X86" i="2" s="1"/>
  <c r="K86" i="2"/>
  <c r="V97" i="2"/>
  <c r="X97" i="2" s="1"/>
  <c r="J97" i="2"/>
  <c r="V61" i="2"/>
  <c r="X61" i="2" s="1"/>
  <c r="J61" i="2"/>
  <c r="J68" i="2"/>
  <c r="V68" i="2"/>
  <c r="X68" i="2" s="1"/>
  <c r="S22" i="2"/>
  <c r="U22" i="2" s="1"/>
  <c r="S146" i="2"/>
  <c r="U146" i="2" s="1"/>
  <c r="V75" i="2"/>
  <c r="X75" i="2" s="1"/>
  <c r="I75" i="2"/>
  <c r="S32" i="2"/>
  <c r="U32" i="2" s="1"/>
  <c r="J59" i="2"/>
  <c r="V59" i="2"/>
  <c r="S61" i="2"/>
  <c r="U61" i="2" s="1"/>
  <c r="K108" i="2"/>
  <c r="V108" i="2"/>
  <c r="X108" i="2" s="1"/>
  <c r="C11" i="2"/>
  <c r="C12" i="2"/>
  <c r="C16" i="2" s="1"/>
  <c r="D18" i="2" s="1"/>
  <c r="J54" i="2"/>
  <c r="V54" i="2"/>
  <c r="X54" i="2" s="1"/>
  <c r="S90" i="2"/>
  <c r="U90" i="2" s="1"/>
  <c r="J37" i="2"/>
  <c r="V37" i="2"/>
  <c r="X37" i="2" s="1"/>
  <c r="J146" i="2"/>
  <c r="V146" i="2"/>
  <c r="X146" i="2" s="1"/>
  <c r="K90" i="2"/>
  <c r="V90" i="2"/>
  <c r="X90" i="2" s="1"/>
  <c r="V32" i="2"/>
  <c r="X32" i="2" s="1"/>
  <c r="K32" i="2"/>
  <c r="K101" i="2"/>
  <c r="V101" i="2"/>
  <c r="X101" i="2" s="1"/>
  <c r="V149" i="2"/>
  <c r="X149" i="2" s="1"/>
  <c r="K149" i="2"/>
  <c r="S66" i="2"/>
  <c r="U66" i="2" s="1"/>
  <c r="J50" i="2"/>
  <c r="V50" i="2"/>
  <c r="X50" i="2" s="1"/>
  <c r="J83" i="2"/>
  <c r="V83" i="2"/>
  <c r="X83" i="2" s="1"/>
  <c r="J71" i="2"/>
  <c r="V71" i="2"/>
  <c r="X71" i="2" s="1"/>
  <c r="X59" i="2"/>
  <c r="S149" i="2"/>
  <c r="U149" i="2" s="1"/>
  <c r="S112" i="2"/>
  <c r="U112" i="2" s="1"/>
  <c r="V27" i="2"/>
  <c r="X27" i="2" s="1"/>
  <c r="K27" i="2"/>
  <c r="S57" i="2"/>
  <c r="U57" i="2" s="1"/>
  <c r="S108" i="2"/>
  <c r="U108" i="2" s="1"/>
  <c r="I66" i="2"/>
  <c r="V66" i="2"/>
  <c r="X66" i="2" s="1"/>
  <c r="AF38" i="13"/>
  <c r="AD38" i="13"/>
  <c r="AB38" i="13"/>
  <c r="T38" i="13"/>
  <c r="AF150" i="13"/>
  <c r="AD150" i="13"/>
  <c r="AB150" i="13"/>
  <c r="T150" i="13"/>
  <c r="T47" i="13"/>
  <c r="AF47" i="13"/>
  <c r="AD47" i="13"/>
  <c r="AB47" i="13"/>
  <c r="AB137" i="13"/>
  <c r="AD137" i="13"/>
  <c r="AF137" i="13"/>
  <c r="T137" i="13"/>
  <c r="T75" i="13"/>
  <c r="AF75" i="13"/>
  <c r="AD75" i="13"/>
  <c r="AB75" i="13"/>
  <c r="AF73" i="13"/>
  <c r="AB73" i="13"/>
  <c r="AD73" i="13"/>
  <c r="T73" i="13"/>
  <c r="T77" i="13"/>
  <c r="AF77" i="13"/>
  <c r="AB77" i="13"/>
  <c r="AD77" i="13"/>
  <c r="T87" i="13"/>
  <c r="AF87" i="13"/>
  <c r="AB87" i="13"/>
  <c r="AD87" i="13"/>
  <c r="AF184" i="13"/>
  <c r="AB184" i="13"/>
  <c r="T184" i="13"/>
  <c r="AD184" i="13"/>
  <c r="AD104" i="13"/>
  <c r="T104" i="13"/>
  <c r="AB104" i="13"/>
  <c r="AF104" i="13"/>
  <c r="AB164" i="13"/>
  <c r="AF164" i="13"/>
  <c r="T164" i="13"/>
  <c r="AD164" i="13"/>
  <c r="T171" i="13"/>
  <c r="AF171" i="13"/>
  <c r="AB171" i="13"/>
  <c r="AD171" i="13"/>
  <c r="T94" i="13"/>
  <c r="AF94" i="13"/>
  <c r="AB94" i="13"/>
  <c r="AD94" i="13"/>
  <c r="AF123" i="13"/>
  <c r="T123" i="13"/>
  <c r="AB123" i="13"/>
  <c r="AD123" i="13"/>
  <c r="AD31" i="13"/>
  <c r="T31" i="13"/>
  <c r="AF31" i="13"/>
  <c r="AB31" i="13"/>
  <c r="AF152" i="13"/>
  <c r="AD152" i="13"/>
  <c r="AB152" i="13"/>
  <c r="T152" i="13"/>
  <c r="AF100" i="13"/>
  <c r="AB100" i="13"/>
  <c r="AD100" i="13"/>
  <c r="T100" i="13"/>
  <c r="AD50" i="13"/>
  <c r="AF50" i="13"/>
  <c r="T50" i="13"/>
  <c r="AB50" i="13"/>
  <c r="AD143" i="13"/>
  <c r="T143" i="13"/>
  <c r="AB143" i="13"/>
  <c r="AF143" i="13"/>
  <c r="AF114" i="13"/>
  <c r="AD114" i="13"/>
  <c r="T114" i="13"/>
  <c r="AB114" i="13"/>
  <c r="AB173" i="13"/>
  <c r="AD173" i="13"/>
  <c r="T173" i="13"/>
  <c r="AF173" i="13"/>
  <c r="AB102" i="13"/>
  <c r="AF102" i="13"/>
  <c r="T102" i="13"/>
  <c r="AD102" i="13"/>
  <c r="AF161" i="13"/>
  <c r="AB161" i="13"/>
  <c r="AD161" i="13"/>
  <c r="T161" i="13"/>
  <c r="AF24" i="13"/>
  <c r="AD24" i="13"/>
  <c r="T24" i="13"/>
  <c r="AB24" i="13"/>
  <c r="AB133" i="13"/>
  <c r="AF133" i="13"/>
  <c r="AD133" i="13"/>
  <c r="T133" i="13"/>
  <c r="AB52" i="13"/>
  <c r="AD52" i="13"/>
  <c r="AF52" i="13"/>
  <c r="T52" i="13"/>
  <c r="T160" i="13"/>
  <c r="AF160" i="13"/>
  <c r="AB160" i="13"/>
  <c r="AD160" i="13"/>
  <c r="T162" i="13"/>
  <c r="AB162" i="13"/>
  <c r="AF162" i="13"/>
  <c r="AD162" i="13"/>
  <c r="AF142" i="13"/>
  <c r="AD142" i="13"/>
  <c r="T142" i="13"/>
  <c r="AB142" i="13"/>
  <c r="AD129" i="13"/>
  <c r="AB129" i="13"/>
  <c r="AF129" i="13"/>
  <c r="T129" i="13"/>
  <c r="AD168" i="13"/>
  <c r="AB168" i="13"/>
  <c r="T168" i="13"/>
  <c r="AF168" i="13"/>
  <c r="T183" i="13"/>
  <c r="AF183" i="13"/>
  <c r="AB183" i="13"/>
  <c r="AD183" i="13"/>
  <c r="T148" i="13"/>
  <c r="AF148" i="13"/>
  <c r="AB148" i="13"/>
  <c r="AD148" i="13"/>
  <c r="T147" i="13"/>
  <c r="AF147" i="13"/>
  <c r="AD147" i="13"/>
  <c r="AB147" i="13"/>
  <c r="T53" i="13"/>
  <c r="AB53" i="13"/>
  <c r="AF53" i="13"/>
  <c r="AD53" i="13"/>
  <c r="AF86" i="13"/>
  <c r="AB86" i="13"/>
  <c r="T86" i="13"/>
  <c r="AD86" i="13"/>
  <c r="T82" i="13"/>
  <c r="AD82" i="13"/>
  <c r="AB82" i="13"/>
  <c r="AF82" i="13"/>
  <c r="AF23" i="13"/>
  <c r="AD23" i="13"/>
  <c r="AB23" i="13"/>
  <c r="T23" i="13"/>
  <c r="AF22" i="13"/>
  <c r="AD22" i="13"/>
  <c r="AB22" i="13"/>
  <c r="T22" i="13"/>
  <c r="AF37" i="13"/>
  <c r="T37" i="13"/>
  <c r="AD37" i="13"/>
  <c r="AB37" i="13"/>
  <c r="T61" i="13"/>
  <c r="AF61" i="13"/>
  <c r="AB61" i="13"/>
  <c r="AD61" i="13"/>
  <c r="AD134" i="13"/>
  <c r="AF134" i="13"/>
  <c r="AB134" i="13"/>
  <c r="T134" i="13"/>
  <c r="AF156" i="13"/>
  <c r="AD156" i="13"/>
  <c r="T156" i="13"/>
  <c r="AB156" i="13"/>
  <c r="T140" i="13"/>
  <c r="AB140" i="13"/>
  <c r="AF140" i="13"/>
  <c r="AD140" i="13"/>
  <c r="T89" i="13"/>
  <c r="AF89" i="13"/>
  <c r="AD89" i="13"/>
  <c r="AB89" i="13"/>
  <c r="T92" i="13"/>
  <c r="AD92" i="13"/>
  <c r="AF92" i="13"/>
  <c r="AB92" i="13"/>
  <c r="AB90" i="13"/>
  <c r="T90" i="13"/>
  <c r="AF90" i="13"/>
  <c r="AD90" i="13"/>
  <c r="AB28" i="13"/>
  <c r="AD28" i="13"/>
  <c r="T28" i="13"/>
  <c r="AF28" i="13"/>
  <c r="AF139" i="13"/>
  <c r="T139" i="13"/>
  <c r="AB139" i="13"/>
  <c r="AD139" i="13"/>
  <c r="T170" i="13"/>
  <c r="AB170" i="13"/>
  <c r="AF170" i="13"/>
  <c r="AD170" i="13"/>
  <c r="T151" i="13"/>
  <c r="AF151" i="13"/>
  <c r="AB151" i="13"/>
  <c r="AD151" i="13"/>
  <c r="AB45" i="13"/>
  <c r="AD45" i="13"/>
  <c r="T45" i="13"/>
  <c r="AF45" i="13"/>
  <c r="T120" i="13"/>
  <c r="AB120" i="13"/>
  <c r="AF120" i="13"/>
  <c r="AD120" i="13"/>
  <c r="T125" i="13"/>
  <c r="AB125" i="13"/>
  <c r="AF125" i="13"/>
  <c r="AD125" i="13"/>
  <c r="T154" i="13"/>
  <c r="AF154" i="13"/>
  <c r="AB154" i="13"/>
  <c r="AD154" i="13"/>
  <c r="T25" i="13"/>
  <c r="AF25" i="13"/>
  <c r="AD25" i="13"/>
  <c r="AB25" i="13"/>
  <c r="AD35" i="13"/>
  <c r="AF35" i="13"/>
  <c r="T35" i="13"/>
  <c r="AB35" i="13"/>
  <c r="T78" i="13"/>
  <c r="AF78" i="13"/>
  <c r="AD78" i="13"/>
  <c r="AB78" i="13"/>
  <c r="AF113" i="13"/>
  <c r="T113" i="13"/>
  <c r="AB113" i="13"/>
  <c r="AD113" i="13"/>
  <c r="T121" i="13"/>
  <c r="AD121" i="13"/>
  <c r="AB121" i="13"/>
  <c r="AF121" i="13"/>
  <c r="AF153" i="13"/>
  <c r="T153" i="13"/>
  <c r="AB153" i="13"/>
  <c r="AD153" i="13"/>
  <c r="T163" i="13"/>
  <c r="AF163" i="13"/>
  <c r="AB163" i="13"/>
  <c r="AD163" i="13"/>
  <c r="AD44" i="13"/>
  <c r="T44" i="13"/>
  <c r="AB44" i="13"/>
  <c r="AF44" i="13"/>
  <c r="AF58" i="13"/>
  <c r="AD58" i="13"/>
  <c r="T58" i="13"/>
  <c r="AB58" i="13"/>
  <c r="T111" i="13"/>
  <c r="AF111" i="13"/>
  <c r="AD111" i="13"/>
  <c r="AB111" i="13"/>
  <c r="T117" i="13"/>
  <c r="AB117" i="13"/>
  <c r="AD117" i="13"/>
  <c r="AF117" i="13"/>
  <c r="AB131" i="13"/>
  <c r="AF131" i="13"/>
  <c r="T131" i="13"/>
  <c r="AD131" i="13"/>
  <c r="T108" i="13"/>
  <c r="AB108" i="13"/>
  <c r="AD108" i="13"/>
  <c r="AF108" i="13"/>
  <c r="AF116" i="13"/>
  <c r="AB116" i="13"/>
  <c r="T116" i="13"/>
  <c r="AD116" i="13"/>
  <c r="AF122" i="13"/>
  <c r="T122" i="13"/>
  <c r="AB122" i="13"/>
  <c r="AD122" i="13"/>
  <c r="AF68" i="13"/>
  <c r="T68" i="13"/>
  <c r="AD68" i="13"/>
  <c r="AB68" i="13"/>
  <c r="T149" i="13"/>
  <c r="AF149" i="13"/>
  <c r="AD149" i="13"/>
  <c r="AB149" i="13"/>
  <c r="AF84" i="13"/>
  <c r="T84" i="13"/>
  <c r="AB84" i="13"/>
  <c r="AD84" i="13"/>
  <c r="T88" i="13"/>
  <c r="AF88" i="13"/>
  <c r="AB88" i="13"/>
  <c r="AD88" i="13"/>
  <c r="AF98" i="13"/>
  <c r="T98" i="13"/>
  <c r="AB98" i="13"/>
  <c r="AD98" i="13"/>
  <c r="AF39" i="13"/>
  <c r="AD39" i="13"/>
  <c r="AB39" i="13"/>
  <c r="T39" i="13"/>
  <c r="AB101" i="13"/>
  <c r="T101" i="13"/>
  <c r="AD101" i="13"/>
  <c r="AF101" i="13"/>
  <c r="T146" i="13"/>
  <c r="AF146" i="13"/>
  <c r="AB146" i="13"/>
  <c r="AD146" i="13"/>
  <c r="T69" i="13"/>
  <c r="AF69" i="13"/>
  <c r="AD69" i="13"/>
  <c r="AB69" i="13"/>
  <c r="T182" i="13"/>
  <c r="AB182" i="13"/>
  <c r="AD182" i="13"/>
  <c r="AF182" i="13"/>
  <c r="AF179" i="13"/>
  <c r="T179" i="13"/>
  <c r="AD179" i="13"/>
  <c r="AB179" i="13"/>
  <c r="AD169" i="13"/>
  <c r="AB169" i="13"/>
  <c r="AF169" i="13"/>
  <c r="T169" i="13"/>
  <c r="AF124" i="13"/>
  <c r="T124" i="13"/>
  <c r="AD124" i="13"/>
  <c r="AB124" i="13"/>
  <c r="AB130" i="13"/>
  <c r="AF130" i="13"/>
  <c r="AD130" i="13"/>
  <c r="T130" i="13"/>
  <c r="AD48" i="13"/>
  <c r="AF48" i="13"/>
  <c r="T48" i="13"/>
  <c r="AB48" i="13"/>
  <c r="AB60" i="13"/>
  <c r="AD60" i="13"/>
  <c r="T60" i="13"/>
  <c r="AF60" i="13"/>
  <c r="T174" i="13"/>
  <c r="AD174" i="13"/>
  <c r="AB174" i="13"/>
  <c r="AF174" i="13"/>
  <c r="T178" i="13"/>
  <c r="AB178" i="13"/>
  <c r="AD178" i="13"/>
  <c r="AF178" i="13"/>
  <c r="AF36" i="13"/>
  <c r="AB36" i="13"/>
  <c r="T36" i="13"/>
  <c r="AD36" i="13"/>
  <c r="Q151" i="3"/>
  <c r="Q324" i="3"/>
  <c r="Q40" i="3"/>
  <c r="Q123" i="3"/>
  <c r="Q200" i="3"/>
  <c r="Q291" i="3"/>
  <c r="Q195" i="3"/>
  <c r="Q313" i="3"/>
  <c r="Q265" i="3"/>
  <c r="Q133" i="3"/>
  <c r="Q238" i="3"/>
  <c r="Q235" i="3"/>
  <c r="Q159" i="3"/>
  <c r="Q333" i="3"/>
  <c r="Q253" i="3"/>
  <c r="Q42" i="3"/>
  <c r="Q175" i="3"/>
  <c r="Q116" i="3"/>
  <c r="Q131" i="3"/>
  <c r="Q279" i="3"/>
  <c r="Q312" i="3"/>
  <c r="Q179" i="3"/>
  <c r="Q242" i="3"/>
  <c r="Q149" i="3"/>
  <c r="Q54" i="3"/>
  <c r="Q197" i="3"/>
  <c r="Q298" i="3"/>
  <c r="Q173" i="3"/>
  <c r="Q166" i="3"/>
  <c r="Q31" i="3"/>
  <c r="Q29" i="3"/>
  <c r="Q22" i="3"/>
  <c r="Q281" i="3"/>
  <c r="Q241" i="3"/>
  <c r="Q243" i="3"/>
  <c r="Q132" i="3"/>
  <c r="Q268" i="3"/>
  <c r="Q103" i="3"/>
  <c r="Q299" i="3"/>
  <c r="Q43" i="3"/>
  <c r="Q219" i="3"/>
  <c r="Q82" i="3"/>
  <c r="Q321" i="3"/>
  <c r="Q101" i="3"/>
  <c r="Q61" i="3"/>
  <c r="Q184" i="3"/>
  <c r="Q221" i="3"/>
  <c r="Q207" i="3"/>
  <c r="Q60" i="3"/>
  <c r="Q326" i="3"/>
  <c r="Q274" i="3"/>
  <c r="Q174" i="3"/>
  <c r="Q92" i="3"/>
  <c r="Q300" i="3"/>
  <c r="Q233" i="3"/>
  <c r="Q78" i="3"/>
  <c r="Q154" i="3"/>
  <c r="Q223" i="3"/>
  <c r="Q105" i="3"/>
  <c r="Q142" i="3"/>
  <c r="Q224" i="3"/>
  <c r="Q90" i="3"/>
  <c r="Q50" i="3"/>
  <c r="Q146" i="3"/>
  <c r="Q88" i="3"/>
  <c r="Q26" i="3"/>
  <c r="Q282" i="3"/>
  <c r="Q216" i="3"/>
  <c r="Q120" i="3"/>
  <c r="Q156" i="3"/>
  <c r="Q256" i="3"/>
  <c r="Q153" i="3"/>
  <c r="Q70" i="3"/>
  <c r="Q58" i="3"/>
  <c r="Q234" i="3"/>
  <c r="Q244" i="3"/>
  <c r="Q129" i="3"/>
  <c r="Q165" i="3"/>
  <c r="Q49" i="3"/>
  <c r="Q305" i="3"/>
  <c r="Q213" i="3"/>
  <c r="Q112" i="3"/>
  <c r="Q138" i="3"/>
  <c r="Q318" i="3"/>
  <c r="Q115" i="3"/>
  <c r="Q247" i="3"/>
  <c r="Q271" i="3"/>
  <c r="Q294" i="3"/>
  <c r="Q66" i="3"/>
  <c r="Q36" i="3"/>
  <c r="Q263" i="3"/>
  <c r="Q218" i="3"/>
  <c r="Q257" i="3"/>
  <c r="Q230" i="3"/>
  <c r="Q320" i="3"/>
  <c r="Q176" i="3"/>
  <c r="Q63" i="3"/>
  <c r="Q215" i="3"/>
  <c r="Q102" i="3"/>
  <c r="Q316" i="3"/>
  <c r="Q47" i="3"/>
  <c r="Q46" i="3"/>
  <c r="Q249" i="3"/>
  <c r="Q229" i="3"/>
  <c r="Q296" i="3"/>
  <c r="Q250" i="3"/>
  <c r="Q119" i="3"/>
  <c r="Q160" i="3"/>
  <c r="Q95" i="3"/>
  <c r="Q202" i="3"/>
  <c r="Q295" i="3"/>
  <c r="Q44" i="3"/>
  <c r="Q304" i="3"/>
  <c r="Q261" i="3"/>
  <c r="Q110" i="3"/>
  <c r="Q248" i="3"/>
  <c r="Q27" i="3"/>
  <c r="Q289" i="3"/>
  <c r="Q332" i="3"/>
  <c r="Q64" i="3"/>
  <c r="Q97" i="3"/>
  <c r="Q189" i="3"/>
  <c r="Q147" i="3"/>
  <c r="Q280" i="3"/>
  <c r="Q239" i="3"/>
  <c r="Q52" i="3"/>
  <c r="Q208" i="3"/>
  <c r="Q270" i="3"/>
  <c r="Q59" i="3"/>
  <c r="Q272" i="3"/>
  <c r="Q276" i="3"/>
  <c r="Q267" i="3"/>
  <c r="Q73" i="3"/>
  <c r="Q100" i="3"/>
  <c r="Q211" i="3"/>
  <c r="Q30" i="3"/>
  <c r="Q240" i="3"/>
  <c r="Q155" i="3"/>
  <c r="Q328" i="3"/>
  <c r="Q191" i="3"/>
  <c r="Q62" i="3"/>
  <c r="Q96" i="3"/>
  <c r="Q168" i="3"/>
  <c r="Q32" i="3"/>
  <c r="Q121" i="3"/>
  <c r="Q141" i="3"/>
  <c r="Q113" i="3"/>
  <c r="Q334" i="3"/>
  <c r="Q301" i="3"/>
  <c r="Q109" i="3"/>
  <c r="Q252" i="3"/>
  <c r="Q107" i="3"/>
  <c r="Q57" i="3"/>
  <c r="Q212" i="3"/>
  <c r="Q290" i="3"/>
  <c r="Q254" i="3"/>
  <c r="Q278" i="3"/>
  <c r="Q124" i="3"/>
  <c r="Q220" i="3"/>
  <c r="Q192" i="3"/>
  <c r="Q167" i="3"/>
  <c r="Q33" i="3"/>
  <c r="Q273" i="3"/>
  <c r="Q286" i="3"/>
  <c r="Q323" i="3"/>
  <c r="Q170" i="3"/>
  <c r="Q303" i="3"/>
  <c r="Q23" i="3"/>
  <c r="Q53" i="3"/>
  <c r="Q210" i="3"/>
  <c r="Q258" i="3"/>
  <c r="Q81" i="3"/>
  <c r="Q111" i="3"/>
  <c r="Q39" i="3"/>
  <c r="Q209" i="3"/>
  <c r="Q68" i="3"/>
  <c r="Q177" i="3"/>
  <c r="Q228" i="3"/>
  <c r="Q182" i="3"/>
  <c r="Q181" i="3"/>
  <c r="Q130" i="3"/>
  <c r="Q245" i="3"/>
  <c r="Q194" i="3"/>
  <c r="Q331" i="3"/>
  <c r="Q199" i="3"/>
  <c r="Q157" i="3"/>
  <c r="Q158" i="3"/>
  <c r="Q314" i="3"/>
  <c r="Q297" i="3"/>
  <c r="Q169" i="3"/>
  <c r="Q283" i="3"/>
  <c r="Q287" i="3"/>
  <c r="Q77" i="3"/>
  <c r="Q65" i="3"/>
  <c r="Q226" i="3"/>
  <c r="Q231" i="3"/>
  <c r="Q327" i="3"/>
  <c r="Q126" i="3"/>
  <c r="Q139" i="3"/>
  <c r="Q93" i="3"/>
  <c r="Q232" i="3"/>
  <c r="Q311" i="3"/>
  <c r="Q56" i="3"/>
  <c r="Q293" i="3"/>
  <c r="Q264" i="3"/>
  <c r="Q284" i="3"/>
  <c r="Q307" i="3"/>
  <c r="Q163" i="3"/>
  <c r="Q198" i="3"/>
  <c r="Q152" i="3"/>
  <c r="Q227" i="3"/>
  <c r="Q277" i="3"/>
  <c r="Q237" i="3"/>
  <c r="Q322" i="3"/>
  <c r="Q246" i="3"/>
  <c r="Q38" i="3"/>
  <c r="Q37" i="3"/>
  <c r="Q74" i="3"/>
  <c r="Q217" i="3"/>
  <c r="Q148" i="3"/>
  <c r="Q164" i="3"/>
  <c r="Q145" i="3"/>
  <c r="Q67" i="3"/>
  <c r="Q89" i="3"/>
  <c r="Q161" i="3"/>
  <c r="Q205" i="3"/>
  <c r="Q21" i="3"/>
  <c r="Q196" i="3"/>
  <c r="Q69" i="3"/>
  <c r="Q319" i="3"/>
  <c r="Q172" i="3"/>
  <c r="Q25" i="3"/>
  <c r="Q35" i="3"/>
  <c r="Q236" i="3"/>
  <c r="Q214" i="3"/>
  <c r="Q98" i="3"/>
  <c r="Q72" i="3"/>
  <c r="Q28" i="3"/>
  <c r="Q83" i="3"/>
  <c r="Q140" i="3"/>
  <c r="Q204" i="3"/>
  <c r="Q266" i="3"/>
  <c r="Q137" i="3"/>
  <c r="Q251" i="3"/>
  <c r="Q262" i="3"/>
  <c r="Q269" i="3"/>
  <c r="Q288" i="3"/>
  <c r="Q34" i="3"/>
  <c r="Q330" i="3"/>
  <c r="Q171" i="3"/>
  <c r="Q306" i="3"/>
  <c r="Q317" i="3"/>
  <c r="Q178" i="3"/>
  <c r="Q310" i="3"/>
  <c r="Q222" i="3"/>
  <c r="Q308" i="3"/>
  <c r="Q186" i="3"/>
  <c r="Q122" i="3"/>
  <c r="Q24" i="3"/>
  <c r="Q190" i="3"/>
  <c r="Q162" i="3"/>
  <c r="Q55" i="3"/>
  <c r="Q114" i="3"/>
  <c r="Q128" i="3"/>
  <c r="Q185" i="3"/>
  <c r="Q80" i="3"/>
  <c r="Q183" i="3"/>
  <c r="Q275" i="3"/>
  <c r="Q85" i="3"/>
  <c r="Q108" i="3"/>
  <c r="Q87" i="3"/>
  <c r="Q260" i="3"/>
  <c r="Q71" i="3"/>
  <c r="Q143" i="3"/>
  <c r="Q201" i="3"/>
  <c r="Q127" i="3"/>
  <c r="Q325" i="3"/>
  <c r="Q91" i="3"/>
  <c r="Q41" i="3"/>
  <c r="Q144" i="3"/>
  <c r="Q51" i="3"/>
  <c r="Q84" i="3"/>
  <c r="Q86" i="3"/>
  <c r="Q75" i="3"/>
  <c r="Q79" i="3"/>
  <c r="Q285" i="3"/>
  <c r="Q134" i="3"/>
  <c r="Q94" i="3"/>
  <c r="Q225" i="3"/>
  <c r="Q315" i="3"/>
  <c r="Q255" i="3"/>
  <c r="Q193" i="3"/>
  <c r="Q309" i="3"/>
  <c r="Q206" i="3"/>
  <c r="Q292" i="3"/>
  <c r="Q135" i="3"/>
  <c r="Q203" i="3"/>
  <c r="Q117" i="3"/>
  <c r="Q125" i="3"/>
  <c r="Q136" i="3"/>
  <c r="Q106" i="3"/>
  <c r="Q76" i="3"/>
  <c r="Q45" i="3"/>
  <c r="Q329" i="3"/>
  <c r="Q302" i="3"/>
  <c r="Q187" i="3"/>
  <c r="Q48" i="3"/>
  <c r="Q188" i="3"/>
  <c r="Q118" i="3"/>
  <c r="Q150" i="3"/>
  <c r="Q99" i="3"/>
  <c r="Q104" i="3"/>
  <c r="Q180" i="3"/>
  <c r="Q259" i="3"/>
  <c r="O76" i="11"/>
  <c r="O42" i="11"/>
  <c r="O133" i="11"/>
  <c r="O162" i="11"/>
  <c r="O253" i="11"/>
  <c r="O49" i="11"/>
  <c r="O264" i="11"/>
  <c r="O79" i="11"/>
  <c r="O149" i="11"/>
  <c r="O313" i="11"/>
  <c r="O179" i="11"/>
  <c r="O282" i="11"/>
  <c r="O185" i="11"/>
  <c r="O307" i="11"/>
  <c r="O135" i="11"/>
  <c r="O101" i="11"/>
  <c r="O69" i="11"/>
  <c r="O100" i="11"/>
  <c r="O222" i="11"/>
  <c r="O39" i="11"/>
  <c r="O45" i="11"/>
  <c r="O169" i="11"/>
  <c r="O172" i="11"/>
  <c r="O335" i="11"/>
  <c r="O119" i="11"/>
  <c r="O57" i="11"/>
  <c r="O190" i="11"/>
  <c r="O82" i="11"/>
  <c r="O212" i="11"/>
  <c r="O148" i="11"/>
  <c r="O166" i="11"/>
  <c r="O285" i="11"/>
  <c r="O91" i="11"/>
  <c r="O221" i="11"/>
  <c r="O317" i="11"/>
  <c r="O304" i="11"/>
  <c r="O312" i="11"/>
  <c r="O151" i="11"/>
  <c r="O267" i="11"/>
  <c r="O74" i="11"/>
  <c r="O108" i="11"/>
  <c r="O308" i="11"/>
  <c r="O96" i="11"/>
  <c r="O194" i="11"/>
  <c r="O152" i="11"/>
  <c r="O246" i="11"/>
  <c r="O314" i="11"/>
  <c r="O165" i="11"/>
  <c r="O46" i="11"/>
  <c r="O163" i="11"/>
  <c r="O126" i="11"/>
  <c r="O299" i="11"/>
  <c r="O261" i="11"/>
  <c r="O147" i="11"/>
  <c r="O325" i="11"/>
  <c r="O240" i="11"/>
  <c r="O230" i="11"/>
  <c r="O105" i="11"/>
  <c r="O300" i="11"/>
  <c r="O193" i="11"/>
  <c r="O336" i="11"/>
  <c r="O234" i="11"/>
  <c r="O24" i="11"/>
  <c r="O274" i="11"/>
  <c r="O34" i="11"/>
  <c r="O32" i="11"/>
  <c r="O59" i="11"/>
  <c r="O208" i="11"/>
  <c r="O58" i="11"/>
  <c r="O123" i="11"/>
  <c r="O328" i="11"/>
  <c r="O322" i="11"/>
  <c r="O104" i="11"/>
  <c r="O290" i="11"/>
  <c r="O278" i="11"/>
  <c r="O70" i="11"/>
  <c r="O292" i="11"/>
  <c r="O28" i="11"/>
  <c r="O134" i="11"/>
  <c r="O187" i="11"/>
  <c r="O55" i="11"/>
  <c r="O213" i="11"/>
  <c r="O75" i="11"/>
  <c r="O116" i="11"/>
  <c r="O117" i="11"/>
  <c r="O298" i="11"/>
  <c r="O323" i="11"/>
  <c r="O244" i="11"/>
  <c r="O198" i="11"/>
  <c r="O77" i="11"/>
  <c r="O92" i="11"/>
  <c r="O184" i="11"/>
  <c r="O44" i="11"/>
  <c r="O281" i="11"/>
  <c r="O309" i="11"/>
  <c r="O288" i="11"/>
  <c r="O53" i="11"/>
  <c r="O188" i="11"/>
  <c r="O174" i="11"/>
  <c r="O140" i="11"/>
  <c r="O158" i="11"/>
  <c r="O180" i="11"/>
  <c r="O43" i="11"/>
  <c r="O259" i="11"/>
  <c r="O192" i="11"/>
  <c r="O207" i="11"/>
  <c r="O124" i="11"/>
  <c r="O114" i="11"/>
  <c r="O315" i="11"/>
  <c r="O324" i="11"/>
  <c r="O143" i="11"/>
  <c r="O50" i="11"/>
  <c r="O275" i="11"/>
  <c r="O86" i="11"/>
  <c r="O209" i="11"/>
  <c r="O202" i="11"/>
  <c r="O107" i="11"/>
  <c r="O276" i="11"/>
  <c r="O199" i="11"/>
  <c r="O54" i="11"/>
  <c r="O229" i="11"/>
  <c r="O106" i="11"/>
  <c r="O48" i="11"/>
  <c r="O122" i="11"/>
  <c r="O161" i="11"/>
  <c r="O141" i="11"/>
  <c r="O67" i="11"/>
  <c r="O40" i="11"/>
  <c r="O268" i="11"/>
  <c r="O215" i="11"/>
  <c r="O89" i="11"/>
  <c r="O273" i="11"/>
  <c r="O132" i="11"/>
  <c r="O56" i="11"/>
  <c r="O87" i="11"/>
  <c r="O239" i="11"/>
  <c r="O319" i="11"/>
  <c r="O160" i="11"/>
  <c r="O168" i="11"/>
  <c r="O171" i="11"/>
  <c r="O68" i="11"/>
  <c r="O263" i="11"/>
  <c r="O226" i="11"/>
  <c r="O262" i="11"/>
  <c r="O223" i="11"/>
  <c r="O22" i="11"/>
  <c r="O85" i="11"/>
  <c r="O98" i="11"/>
  <c r="O125" i="11"/>
  <c r="O29" i="11"/>
  <c r="O201" i="11"/>
  <c r="O62" i="11"/>
  <c r="O150" i="11"/>
  <c r="O283" i="11"/>
  <c r="O220" i="11"/>
  <c r="O200" i="11"/>
  <c r="O178" i="11"/>
  <c r="O144" i="11"/>
  <c r="O219" i="11"/>
  <c r="O63" i="11"/>
  <c r="O84" i="11"/>
  <c r="O296" i="11"/>
  <c r="O136" i="11"/>
  <c r="O295" i="11"/>
  <c r="O21" i="11"/>
  <c r="O23" i="11"/>
  <c r="O72" i="11"/>
  <c r="O103" i="11"/>
  <c r="O176" i="11"/>
  <c r="O154" i="11"/>
  <c r="O121" i="11"/>
  <c r="O331" i="11"/>
  <c r="O186" i="11"/>
  <c r="O301" i="11"/>
  <c r="O159" i="11"/>
  <c r="O227" i="11"/>
  <c r="O88" i="11"/>
  <c r="O214" i="11"/>
  <c r="O228" i="11"/>
  <c r="O146" i="11"/>
  <c r="O326" i="11"/>
  <c r="O256" i="11"/>
  <c r="O238" i="11"/>
  <c r="O337" i="11"/>
  <c r="O270" i="11"/>
  <c r="O311" i="11"/>
  <c r="O332" i="11"/>
  <c r="O142" i="11"/>
  <c r="O155" i="11"/>
  <c r="O289" i="11"/>
  <c r="O115" i="11"/>
  <c r="O99" i="11"/>
  <c r="O249" i="11"/>
  <c r="O279" i="11"/>
  <c r="O109" i="11"/>
  <c r="O65" i="11"/>
  <c r="O321" i="11"/>
  <c r="O80" i="11"/>
  <c r="O293" i="11"/>
  <c r="O78" i="11"/>
  <c r="O233" i="11"/>
  <c r="O237" i="11"/>
  <c r="O83" i="11"/>
  <c r="O266" i="11"/>
  <c r="O272" i="11"/>
  <c r="O330" i="11"/>
  <c r="O41" i="11"/>
  <c r="O297" i="11"/>
  <c r="O305" i="11"/>
  <c r="O73" i="11"/>
  <c r="O333" i="11"/>
  <c r="O30" i="11"/>
  <c r="O310" i="11"/>
  <c r="O211" i="11"/>
  <c r="O251" i="11"/>
  <c r="O241" i="11"/>
  <c r="O277" i="11"/>
  <c r="O167" i="11"/>
  <c r="O318" i="11"/>
  <c r="O258" i="11"/>
  <c r="O294" i="11"/>
  <c r="O112" i="11"/>
  <c r="O210" i="11"/>
  <c r="O37" i="11"/>
  <c r="O138" i="11"/>
  <c r="O51" i="11"/>
  <c r="O25" i="11"/>
  <c r="O257" i="11"/>
  <c r="O232" i="11"/>
  <c r="O303" i="11"/>
  <c r="O242" i="11"/>
  <c r="O64" i="11"/>
  <c r="O27" i="11"/>
  <c r="O157" i="11"/>
  <c r="O191" i="11"/>
  <c r="O182" i="11"/>
  <c r="O60" i="11"/>
  <c r="O145" i="11"/>
  <c r="O204" i="11"/>
  <c r="O156" i="11"/>
  <c r="O139" i="11"/>
  <c r="O31" i="11"/>
  <c r="O271" i="11"/>
  <c r="O177" i="11"/>
  <c r="O127" i="11"/>
  <c r="O243" i="11"/>
  <c r="O231" i="11"/>
  <c r="O153" i="11"/>
  <c r="O329" i="11"/>
  <c r="O66" i="11"/>
  <c r="O33" i="11"/>
  <c r="O111" i="11"/>
  <c r="O320" i="11"/>
  <c r="O245" i="11"/>
  <c r="O235" i="11"/>
  <c r="O128" i="11"/>
  <c r="O206" i="11"/>
  <c r="O110" i="11"/>
  <c r="O260" i="11"/>
  <c r="O197" i="11"/>
  <c r="O71" i="11"/>
  <c r="O217" i="11"/>
  <c r="O47" i="11"/>
  <c r="O247" i="11"/>
  <c r="O225" i="11"/>
  <c r="O224" i="11"/>
  <c r="O291" i="11"/>
  <c r="O38" i="11"/>
  <c r="O327" i="11"/>
  <c r="O97" i="11"/>
  <c r="O306" i="11"/>
  <c r="O113" i="11"/>
  <c r="O36" i="11"/>
  <c r="O280" i="11"/>
  <c r="O181" i="11"/>
  <c r="O216" i="11"/>
  <c r="O316" i="11"/>
  <c r="O170" i="11"/>
  <c r="O284" i="11"/>
  <c r="O189" i="11"/>
  <c r="O269" i="11"/>
  <c r="O26" i="11"/>
  <c r="O94" i="11"/>
  <c r="O118" i="11"/>
  <c r="O252" i="11"/>
  <c r="O137" i="11"/>
  <c r="O61" i="11"/>
  <c r="O164" i="11"/>
  <c r="O90" i="11"/>
  <c r="O183" i="11"/>
  <c r="O102" i="11"/>
  <c r="O205" i="11"/>
  <c r="O302" i="11"/>
  <c r="O334" i="11"/>
  <c r="O129" i="11"/>
  <c r="O255" i="11"/>
  <c r="O236" i="11"/>
  <c r="O81" i="11"/>
  <c r="O218" i="11"/>
  <c r="O173" i="11"/>
  <c r="O95" i="11"/>
  <c r="O195" i="11"/>
  <c r="O131" i="11"/>
  <c r="O250" i="11"/>
  <c r="O254" i="11"/>
  <c r="O203" i="11"/>
  <c r="O93" i="11"/>
  <c r="O120" i="11"/>
  <c r="O52" i="11"/>
  <c r="O286" i="11"/>
  <c r="O265" i="11"/>
  <c r="O248" i="11"/>
  <c r="O196" i="11"/>
  <c r="O287" i="11"/>
  <c r="O175" i="11"/>
  <c r="O130" i="11"/>
  <c r="O35" i="11"/>
  <c r="P71" i="7"/>
  <c r="P220" i="7"/>
  <c r="P106" i="7"/>
  <c r="P329" i="7"/>
  <c r="P213" i="7"/>
  <c r="P77" i="7"/>
  <c r="P335" i="7"/>
  <c r="P113" i="7"/>
  <c r="P261" i="7"/>
  <c r="P167" i="7"/>
  <c r="P31" i="7"/>
  <c r="P124" i="7"/>
  <c r="P215" i="7"/>
  <c r="P36" i="7"/>
  <c r="P187" i="7"/>
  <c r="P249" i="7"/>
  <c r="P268" i="7"/>
  <c r="P104" i="7"/>
  <c r="P274" i="7"/>
  <c r="P114" i="7"/>
  <c r="P50" i="7"/>
  <c r="P23" i="7"/>
  <c r="P200" i="7"/>
  <c r="P40" i="7"/>
  <c r="P61" i="7"/>
  <c r="P42" i="7"/>
  <c r="P97" i="7"/>
  <c r="P150" i="7"/>
  <c r="P75" i="7"/>
  <c r="P288" i="7"/>
  <c r="P286" i="7"/>
  <c r="P256" i="7"/>
  <c r="P194" i="7"/>
  <c r="P216" i="7"/>
  <c r="P257" i="7"/>
  <c r="P186" i="7"/>
  <c r="P161" i="7"/>
  <c r="P30" i="7"/>
  <c r="P301" i="7"/>
  <c r="P139" i="7"/>
  <c r="P233" i="7"/>
  <c r="P89" i="7"/>
  <c r="P320" i="7"/>
  <c r="P125" i="7"/>
  <c r="P172" i="7"/>
  <c r="P126" i="7"/>
  <c r="P22" i="7"/>
  <c r="P294" i="7"/>
  <c r="P94" i="7"/>
  <c r="P152" i="7"/>
  <c r="P299" i="7"/>
  <c r="P45" i="7"/>
  <c r="P122" i="7"/>
  <c r="P174" i="7"/>
  <c r="P245" i="7"/>
  <c r="P227" i="7"/>
  <c r="P156" i="7"/>
  <c r="P90" i="7"/>
  <c r="P165" i="7"/>
  <c r="P206" i="7"/>
  <c r="P166" i="7"/>
  <c r="P241" i="7"/>
  <c r="P312" i="7"/>
  <c r="P315" i="7"/>
  <c r="P229" i="7"/>
  <c r="P103" i="7"/>
  <c r="P137" i="7"/>
  <c r="P34" i="7"/>
  <c r="P146" i="7"/>
  <c r="P266" i="7"/>
  <c r="P198" i="7"/>
  <c r="P192" i="7"/>
  <c r="P157" i="7"/>
  <c r="P175" i="7"/>
  <c r="P297" i="7"/>
  <c r="P180" i="7"/>
  <c r="P73" i="7"/>
  <c r="P173" i="7"/>
  <c r="P246" i="7"/>
  <c r="P271" i="7"/>
  <c r="P168" i="7"/>
  <c r="P236" i="7"/>
  <c r="P145" i="7"/>
  <c r="P21" i="7"/>
  <c r="P304" i="7"/>
  <c r="P111" i="7"/>
  <c r="P25" i="7"/>
  <c r="P48" i="7"/>
  <c r="P237" i="7"/>
  <c r="P204" i="7"/>
  <c r="P158" i="7"/>
  <c r="P116" i="7"/>
  <c r="P38" i="7"/>
  <c r="P147" i="7"/>
  <c r="P171" i="7"/>
  <c r="P101" i="7"/>
  <c r="P244" i="7"/>
  <c r="P57" i="7"/>
  <c r="P212" i="7"/>
  <c r="P199" i="7"/>
  <c r="P138" i="7"/>
  <c r="P254" i="7"/>
  <c r="P208" i="7"/>
  <c r="P289" i="7"/>
  <c r="P205" i="7"/>
  <c r="P91" i="7"/>
  <c r="P270" i="7"/>
  <c r="P290" i="7"/>
  <c r="P69" i="7"/>
  <c r="P224" i="7"/>
  <c r="P277" i="7"/>
  <c r="P86" i="7"/>
  <c r="P110" i="7"/>
  <c r="P332" i="7"/>
  <c r="P279" i="7"/>
  <c r="P24" i="7"/>
  <c r="P228" i="7"/>
  <c r="P163" i="7"/>
  <c r="P56" i="7"/>
  <c r="P197" i="7"/>
  <c r="P135" i="7"/>
  <c r="P323" i="7"/>
  <c r="P324" i="7"/>
  <c r="P80" i="7"/>
  <c r="P303" i="7"/>
  <c r="P51" i="7"/>
  <c r="P331" i="7"/>
  <c r="P235" i="7"/>
  <c r="P298" i="7"/>
  <c r="P336" i="7"/>
  <c r="P284" i="7"/>
  <c r="P273" i="7"/>
  <c r="P127" i="7"/>
  <c r="P123" i="7"/>
  <c r="P39" i="7"/>
  <c r="P322" i="7"/>
  <c r="P179" i="7"/>
  <c r="P328" i="7"/>
  <c r="P185" i="7"/>
  <c r="P330" i="7"/>
  <c r="P134" i="7"/>
  <c r="P218" i="7"/>
  <c r="P64" i="7"/>
  <c r="P108" i="7"/>
  <c r="P62" i="7"/>
  <c r="P115" i="7"/>
  <c r="P300" i="7"/>
  <c r="P63" i="7"/>
  <c r="P140" i="7"/>
  <c r="P239" i="7"/>
  <c r="P221" i="7"/>
  <c r="P293" i="7"/>
  <c r="P55" i="7"/>
  <c r="P72" i="7"/>
  <c r="P53" i="7"/>
  <c r="P87" i="7"/>
  <c r="P132" i="7"/>
  <c r="P281" i="7"/>
  <c r="P231" i="7"/>
  <c r="P214" i="7"/>
  <c r="P314" i="7"/>
  <c r="P68" i="7"/>
  <c r="P230" i="7"/>
  <c r="P176" i="7"/>
  <c r="P276" i="7"/>
  <c r="P272" i="7"/>
  <c r="P84" i="7"/>
  <c r="P183" i="7"/>
  <c r="P326" i="7"/>
  <c r="P202" i="7"/>
  <c r="P178" i="7"/>
  <c r="P262" i="7"/>
  <c r="P316" i="7"/>
  <c r="P67" i="7"/>
  <c r="P242" i="7"/>
  <c r="P79" i="7"/>
  <c r="P27" i="7"/>
  <c r="P325" i="7"/>
  <c r="P99" i="7"/>
  <c r="P310" i="7"/>
  <c r="P76" i="7"/>
  <c r="P153" i="7"/>
  <c r="P259" i="7"/>
  <c r="P52" i="7"/>
  <c r="P78" i="7"/>
  <c r="P203" i="7"/>
  <c r="P149" i="7"/>
  <c r="P83" i="7"/>
  <c r="P188" i="7"/>
  <c r="P112" i="7"/>
  <c r="P247" i="7"/>
  <c r="P223" i="7"/>
  <c r="P225" i="7"/>
  <c r="P95" i="7"/>
  <c r="P251" i="7"/>
  <c r="P81" i="7"/>
  <c r="P155" i="7"/>
  <c r="P169" i="7"/>
  <c r="P189" i="7"/>
  <c r="P107" i="7"/>
  <c r="P217" i="7"/>
  <c r="P307" i="7"/>
  <c r="P283" i="7"/>
  <c r="P311" i="7"/>
  <c r="P41" i="7"/>
  <c r="P70" i="7"/>
  <c r="P100" i="7"/>
  <c r="P282" i="7"/>
  <c r="P29" i="7"/>
  <c r="P258" i="7"/>
  <c r="P154" i="7"/>
  <c r="P285" i="7"/>
  <c r="P82" i="7"/>
  <c r="P263" i="7"/>
  <c r="P128" i="7"/>
  <c r="P35" i="7"/>
  <c r="P253" i="7"/>
  <c r="P184" i="7"/>
  <c r="P54" i="7"/>
  <c r="P305" i="7"/>
  <c r="P327" i="7"/>
  <c r="P243" i="7"/>
  <c r="P219" i="7"/>
  <c r="P43" i="7"/>
  <c r="P207" i="7"/>
  <c r="P238" i="7"/>
  <c r="P148" i="7"/>
  <c r="P93" i="7"/>
  <c r="P334" i="7"/>
  <c r="P118" i="7"/>
  <c r="P313" i="7"/>
  <c r="P85" i="7"/>
  <c r="P240" i="7"/>
  <c r="P159" i="7"/>
  <c r="P269" i="7"/>
  <c r="P37" i="7"/>
  <c r="P318" i="7"/>
  <c r="P191" i="7"/>
  <c r="P47" i="7"/>
  <c r="P195" i="7"/>
  <c r="P302" i="7"/>
  <c r="P193" i="7"/>
  <c r="P131" i="7"/>
  <c r="P26" i="7"/>
  <c r="P33" i="7"/>
  <c r="P141" i="7"/>
  <c r="P58" i="7"/>
  <c r="P136" i="7"/>
  <c r="P196" i="7"/>
  <c r="P117" i="7"/>
  <c r="P306" i="7"/>
  <c r="P226" i="7"/>
  <c r="P190" i="7"/>
  <c r="P222" i="7"/>
  <c r="P151" i="7"/>
  <c r="P234" i="7"/>
  <c r="P295" i="7"/>
  <c r="P333" i="7"/>
  <c r="P287" i="7"/>
  <c r="P321" i="7"/>
  <c r="P164" i="7"/>
  <c r="P317" i="7"/>
  <c r="P119" i="7"/>
  <c r="P32" i="7"/>
  <c r="P59" i="7"/>
  <c r="P264" i="7"/>
  <c r="P275" i="7"/>
  <c r="P44" i="7"/>
  <c r="P160" i="7"/>
  <c r="P170" i="7"/>
  <c r="P260" i="7"/>
  <c r="P121" i="7"/>
  <c r="P265" i="7"/>
  <c r="P291" i="7"/>
  <c r="P292" i="7"/>
  <c r="P66" i="7"/>
  <c r="P181" i="7"/>
  <c r="P280" i="7"/>
  <c r="P309" i="7"/>
  <c r="P142" i="7"/>
  <c r="P88" i="7"/>
  <c r="P46" i="7"/>
  <c r="P109" i="7"/>
  <c r="P98" i="7"/>
  <c r="P252" i="7"/>
  <c r="P250" i="7"/>
  <c r="P65" i="7"/>
  <c r="P144" i="7"/>
  <c r="P102" i="7"/>
  <c r="P232" i="7"/>
  <c r="P120" i="7"/>
  <c r="P182" i="7"/>
  <c r="P96" i="7"/>
  <c r="P209" i="7"/>
  <c r="P308" i="7"/>
  <c r="P201" i="7"/>
  <c r="P130" i="7"/>
  <c r="P211" i="7"/>
  <c r="P337" i="7"/>
  <c r="P133" i="7"/>
  <c r="P105" i="7"/>
  <c r="P162" i="7"/>
  <c r="P28" i="7"/>
  <c r="P267" i="7"/>
  <c r="P210" i="7"/>
  <c r="P255" i="7"/>
  <c r="P278" i="7"/>
  <c r="P129" i="7"/>
  <c r="P92" i="7"/>
  <c r="P60" i="7"/>
  <c r="P319" i="7"/>
  <c r="P49" i="7"/>
  <c r="P143" i="7"/>
  <c r="P296" i="7"/>
  <c r="P177" i="7"/>
  <c r="P248" i="7"/>
  <c r="P74" i="7"/>
  <c r="P319" i="3"/>
  <c r="P129" i="3"/>
  <c r="P105" i="3"/>
  <c r="P155" i="3"/>
  <c r="P309" i="3"/>
  <c r="P173" i="3"/>
  <c r="P310" i="3"/>
  <c r="P148" i="3"/>
  <c r="P282" i="3"/>
  <c r="P142" i="3"/>
  <c r="P234" i="3"/>
  <c r="P140" i="3"/>
  <c r="P159" i="3"/>
  <c r="P78" i="3"/>
  <c r="P280" i="3"/>
  <c r="P75" i="3"/>
  <c r="P77" i="3"/>
  <c r="P21" i="3"/>
  <c r="P289" i="3"/>
  <c r="P103" i="3"/>
  <c r="P28" i="3"/>
  <c r="P224" i="3"/>
  <c r="P244" i="3"/>
  <c r="P139" i="3"/>
  <c r="P65" i="3"/>
  <c r="P232" i="3"/>
  <c r="P222" i="3"/>
  <c r="P278" i="3"/>
  <c r="P267" i="3"/>
  <c r="P178" i="3"/>
  <c r="P243" i="3"/>
  <c r="P106" i="3"/>
  <c r="P270" i="3"/>
  <c r="P82" i="3"/>
  <c r="P68" i="3"/>
  <c r="P209" i="3"/>
  <c r="P315" i="3"/>
  <c r="P153" i="3"/>
  <c r="P66" i="3"/>
  <c r="P90" i="3"/>
  <c r="P199" i="3"/>
  <c r="P43" i="3"/>
  <c r="P146" i="3"/>
  <c r="P26" i="3"/>
  <c r="P274" i="3"/>
  <c r="P299" i="3"/>
  <c r="P265" i="3"/>
  <c r="P32" i="3"/>
  <c r="P236" i="3"/>
  <c r="P223" i="3"/>
  <c r="P256" i="3"/>
  <c r="P235" i="3"/>
  <c r="P314" i="3"/>
  <c r="P134" i="3"/>
  <c r="P156" i="3"/>
  <c r="P230" i="3"/>
  <c r="P217" i="3"/>
  <c r="P249" i="3"/>
  <c r="P329" i="3"/>
  <c r="P168" i="3"/>
  <c r="P227" i="3"/>
  <c r="P177" i="3"/>
  <c r="P154" i="3"/>
  <c r="P117" i="3"/>
  <c r="P136" i="3"/>
  <c r="P85" i="3"/>
  <c r="P260" i="3"/>
  <c r="P22" i="3"/>
  <c r="P92" i="3"/>
  <c r="P298" i="3"/>
  <c r="P125" i="3"/>
  <c r="P331" i="3"/>
  <c r="P54" i="3"/>
  <c r="P228" i="3"/>
  <c r="P216" i="3"/>
  <c r="P58" i="3"/>
  <c r="P239" i="3"/>
  <c r="P40" i="3"/>
  <c r="P206" i="3"/>
  <c r="P108" i="3"/>
  <c r="P57" i="3"/>
  <c r="P292" i="3"/>
  <c r="P333" i="3"/>
  <c r="P261" i="3"/>
  <c r="P114" i="3"/>
  <c r="P112" i="3"/>
  <c r="P116" i="3"/>
  <c r="P225" i="3"/>
  <c r="P259" i="3"/>
  <c r="P23" i="3"/>
  <c r="P262" i="3"/>
  <c r="P301" i="3"/>
  <c r="P194" i="3"/>
  <c r="P94" i="3"/>
  <c r="P293" i="3"/>
  <c r="P248" i="3"/>
  <c r="P283" i="3"/>
  <c r="P113" i="3"/>
  <c r="P169" i="3"/>
  <c r="P141" i="3"/>
  <c r="P53" i="3"/>
  <c r="P80" i="3"/>
  <c r="P252" i="3"/>
  <c r="P162" i="3"/>
  <c r="P317" i="3"/>
  <c r="P132" i="3"/>
  <c r="P245" i="3"/>
  <c r="P175" i="3"/>
  <c r="P34" i="3"/>
  <c r="P42" i="3"/>
  <c r="P81" i="3"/>
  <c r="P130" i="3"/>
  <c r="P61" i="3"/>
  <c r="P67" i="3"/>
  <c r="P334" i="3"/>
  <c r="P100" i="3"/>
  <c r="P44" i="3"/>
  <c r="P88" i="3"/>
  <c r="P182" i="3"/>
  <c r="P288" i="3"/>
  <c r="P332" i="3"/>
  <c r="P323" i="3"/>
  <c r="P48" i="3"/>
  <c r="P193" i="3"/>
  <c r="P308" i="3"/>
  <c r="P255" i="3"/>
  <c r="P151" i="3"/>
  <c r="P158" i="3"/>
  <c r="P201" i="3"/>
  <c r="P76" i="3"/>
  <c r="P257" i="3"/>
  <c r="P96" i="3"/>
  <c r="P237" i="3"/>
  <c r="P41" i="3"/>
  <c r="P50" i="3"/>
  <c r="P109" i="3"/>
  <c r="P214" i="3"/>
  <c r="P200" i="3"/>
  <c r="P135" i="3"/>
  <c r="P51" i="3"/>
  <c r="P202" i="3"/>
  <c r="P62" i="3"/>
  <c r="P273" i="3"/>
  <c r="P330" i="3"/>
  <c r="P279" i="3"/>
  <c r="P122" i="3"/>
  <c r="P107" i="3"/>
  <c r="P150" i="3"/>
  <c r="P157" i="3"/>
  <c r="P311" i="3"/>
  <c r="P56" i="3"/>
  <c r="P91" i="3"/>
  <c r="P118" i="3"/>
  <c r="P231" i="3"/>
  <c r="P241" i="3"/>
  <c r="P296" i="3"/>
  <c r="P133" i="3"/>
  <c r="P160" i="3"/>
  <c r="P268" i="3"/>
  <c r="P291" i="3"/>
  <c r="P24" i="3"/>
  <c r="P250" i="3"/>
  <c r="P251" i="3"/>
  <c r="P165" i="3"/>
  <c r="P316" i="3"/>
  <c r="P144" i="3"/>
  <c r="P269" i="3"/>
  <c r="P276" i="3"/>
  <c r="P166" i="3"/>
  <c r="P327" i="3"/>
  <c r="P207" i="3"/>
  <c r="P37" i="3"/>
  <c r="P203" i="3"/>
  <c r="P49" i="3"/>
  <c r="P324" i="3"/>
  <c r="P145" i="3"/>
  <c r="P212" i="3"/>
  <c r="P277" i="3"/>
  <c r="P174" i="3"/>
  <c r="P119" i="3"/>
  <c r="P38" i="3"/>
  <c r="P321" i="3"/>
  <c r="P115" i="3"/>
  <c r="P171" i="3"/>
  <c r="P197" i="3"/>
  <c r="P31" i="3"/>
  <c r="P306" i="3"/>
  <c r="P36" i="3"/>
  <c r="P263" i="3"/>
  <c r="P284" i="3"/>
  <c r="P218" i="3"/>
  <c r="P181" i="3"/>
  <c r="P73" i="3"/>
  <c r="P33" i="3"/>
  <c r="P121" i="3"/>
  <c r="P55" i="3"/>
  <c r="P240" i="3"/>
  <c r="P325" i="3"/>
  <c r="P305" i="3"/>
  <c r="P247" i="3"/>
  <c r="P190" i="3"/>
  <c r="P307" i="3"/>
  <c r="P287" i="3"/>
  <c r="P149" i="3"/>
  <c r="P210" i="3"/>
  <c r="P128" i="3"/>
  <c r="P60" i="3"/>
  <c r="P164" i="3"/>
  <c r="P183" i="3"/>
  <c r="P254" i="3"/>
  <c r="P297" i="3"/>
  <c r="P312" i="3"/>
  <c r="P205" i="3"/>
  <c r="P29" i="3"/>
  <c r="P110" i="3"/>
  <c r="P191" i="3"/>
  <c r="P211" i="3"/>
  <c r="P196" i="3"/>
  <c r="P170" i="3"/>
  <c r="P101" i="3"/>
  <c r="P258" i="3"/>
  <c r="P208" i="3"/>
  <c r="P185" i="3"/>
  <c r="P221" i="3"/>
  <c r="P35" i="3"/>
  <c r="P219" i="3"/>
  <c r="P294" i="3"/>
  <c r="P179" i="3"/>
  <c r="P272" i="3"/>
  <c r="P147" i="3"/>
  <c r="P64" i="3"/>
  <c r="P303" i="3"/>
  <c r="P120" i="3"/>
  <c r="P275" i="3"/>
  <c r="P95" i="3"/>
  <c r="P313" i="3"/>
  <c r="P123" i="3"/>
  <c r="P189" i="3"/>
  <c r="P111" i="3"/>
  <c r="P98" i="3"/>
  <c r="P47" i="3"/>
  <c r="P70" i="3"/>
  <c r="P99" i="3"/>
  <c r="P192" i="3"/>
  <c r="P188" i="3"/>
  <c r="P253" i="3"/>
  <c r="P242" i="3"/>
  <c r="P46" i="3"/>
  <c r="P187" i="3"/>
  <c r="P137" i="3"/>
  <c r="P300" i="3"/>
  <c r="P328" i="3"/>
  <c r="P39" i="3"/>
  <c r="P326" i="3"/>
  <c r="P52" i="3"/>
  <c r="P89" i="3"/>
  <c r="P266" i="3"/>
  <c r="P286" i="3"/>
  <c r="P198" i="3"/>
  <c r="P322" i="3"/>
  <c r="P71" i="3"/>
  <c r="P320" i="3"/>
  <c r="P246" i="3"/>
  <c r="P161" i="3"/>
  <c r="P104" i="3"/>
  <c r="P302" i="3"/>
  <c r="P102" i="3"/>
  <c r="P63" i="3"/>
  <c r="P131" i="3"/>
  <c r="P290" i="3"/>
  <c r="P229" i="3"/>
  <c r="P25" i="3"/>
  <c r="P83" i="3"/>
  <c r="P138" i="3"/>
  <c r="P45" i="3"/>
  <c r="P172" i="3"/>
  <c r="P93" i="3"/>
  <c r="P271" i="3"/>
  <c r="P167" i="3"/>
  <c r="P27" i="3"/>
  <c r="P84" i="3"/>
  <c r="P143" i="3"/>
  <c r="P204" i="3"/>
  <c r="P87" i="3"/>
  <c r="P79" i="3"/>
  <c r="P220" i="3"/>
  <c r="P126" i="3"/>
  <c r="P30" i="3"/>
  <c r="P184" i="3"/>
  <c r="P74" i="3"/>
  <c r="P238" i="3"/>
  <c r="P304" i="3"/>
  <c r="P281" i="3"/>
  <c r="P264" i="3"/>
  <c r="P186" i="3"/>
  <c r="P127" i="3"/>
  <c r="P318" i="3"/>
  <c r="P163" i="3"/>
  <c r="P59" i="3"/>
  <c r="P215" i="3"/>
  <c r="P72" i="3"/>
  <c r="P124" i="3"/>
  <c r="P69" i="3"/>
  <c r="P86" i="3"/>
  <c r="P195" i="3"/>
  <c r="P97" i="3"/>
  <c r="P213" i="3"/>
  <c r="P176" i="3"/>
  <c r="P226" i="3"/>
  <c r="P233" i="3"/>
  <c r="P180" i="3"/>
  <c r="P285" i="3"/>
  <c r="P152" i="3"/>
  <c r="P295" i="3"/>
  <c r="O7" i="3"/>
  <c r="E6" i="3" s="1"/>
  <c r="E9" i="3" s="1"/>
  <c r="E10" i="3" s="1"/>
  <c r="Q238" i="7"/>
  <c r="Q57" i="7"/>
  <c r="Q321" i="7"/>
  <c r="Q105" i="7"/>
  <c r="Q67" i="7"/>
  <c r="Q172" i="7"/>
  <c r="Q138" i="7"/>
  <c r="Q276" i="7"/>
  <c r="Q148" i="7"/>
  <c r="Q215" i="7"/>
  <c r="Q120" i="7"/>
  <c r="Q173" i="7"/>
  <c r="Q268" i="7"/>
  <c r="Q95" i="7"/>
  <c r="Q36" i="7"/>
  <c r="Q202" i="7"/>
  <c r="Q337" i="7"/>
  <c r="Q75" i="7"/>
  <c r="Q315" i="7"/>
  <c r="Q298" i="7"/>
  <c r="Q119" i="7"/>
  <c r="Q271" i="7"/>
  <c r="Q221" i="7"/>
  <c r="Q225" i="7"/>
  <c r="Q312" i="7"/>
  <c r="Q25" i="7"/>
  <c r="Q141" i="7"/>
  <c r="Q70" i="7"/>
  <c r="Q306" i="7"/>
  <c r="Q328" i="7"/>
  <c r="Q89" i="7"/>
  <c r="Q283" i="7"/>
  <c r="Q252" i="7"/>
  <c r="Q265" i="7"/>
  <c r="Q334" i="7"/>
  <c r="Q118" i="7"/>
  <c r="Q96" i="7"/>
  <c r="Q47" i="7"/>
  <c r="Q71" i="7"/>
  <c r="Q197" i="7"/>
  <c r="Q295" i="7"/>
  <c r="Q200" i="7"/>
  <c r="Q266" i="7"/>
  <c r="Q247" i="7"/>
  <c r="Q208" i="7"/>
  <c r="Q150" i="7"/>
  <c r="Q94" i="7"/>
  <c r="Q282" i="7"/>
  <c r="Q190" i="7"/>
  <c r="Q243" i="7"/>
  <c r="Q80" i="7"/>
  <c r="Q84" i="7"/>
  <c r="Q260" i="7"/>
  <c r="Q104" i="7"/>
  <c r="Q274" i="7"/>
  <c r="Q31" i="7"/>
  <c r="Q73" i="7"/>
  <c r="Q297" i="7"/>
  <c r="Q222" i="7"/>
  <c r="Q253" i="7"/>
  <c r="Q49" i="7"/>
  <c r="Q125" i="7"/>
  <c r="Q59" i="7"/>
  <c r="Q154" i="7"/>
  <c r="Q212" i="7"/>
  <c r="Q258" i="7"/>
  <c r="Q191" i="7"/>
  <c r="Q74" i="7"/>
  <c r="Q39" i="7"/>
  <c r="Q251" i="7"/>
  <c r="Q284" i="7"/>
  <c r="Q100" i="7"/>
  <c r="Q310" i="7"/>
  <c r="Q116" i="7"/>
  <c r="Q72" i="7"/>
  <c r="Q218" i="7"/>
  <c r="Q290" i="7"/>
  <c r="Q231" i="7"/>
  <c r="Q152" i="7"/>
  <c r="Q35" i="7"/>
  <c r="Q179" i="7"/>
  <c r="Q24" i="7"/>
  <c r="Q180" i="7"/>
  <c r="Q320" i="7"/>
  <c r="Q53" i="7"/>
  <c r="Q261" i="7"/>
  <c r="Q163" i="7"/>
  <c r="Q162" i="7"/>
  <c r="Q186" i="7"/>
  <c r="Q204" i="7"/>
  <c r="Q308" i="7"/>
  <c r="Q324" i="7"/>
  <c r="Q188" i="7"/>
  <c r="Q174" i="7"/>
  <c r="Q296" i="7"/>
  <c r="Q121" i="7"/>
  <c r="Q333" i="7"/>
  <c r="Q76" i="7"/>
  <c r="Q305" i="7"/>
  <c r="Q23" i="7"/>
  <c r="Q207" i="7"/>
  <c r="Q292" i="7"/>
  <c r="Q109" i="7"/>
  <c r="Q21" i="7"/>
  <c r="Q213" i="7"/>
  <c r="Q108" i="7"/>
  <c r="Q319" i="7"/>
  <c r="Q82" i="7"/>
  <c r="Q249" i="7"/>
  <c r="Q220" i="7"/>
  <c r="Q107" i="7"/>
  <c r="Q117" i="7"/>
  <c r="Q164" i="7"/>
  <c r="Q160" i="7"/>
  <c r="Q235" i="7"/>
  <c r="Q287" i="7"/>
  <c r="Q301" i="7"/>
  <c r="Q155" i="7"/>
  <c r="Q68" i="7"/>
  <c r="Q193" i="7"/>
  <c r="Q196" i="7"/>
  <c r="Q144" i="7"/>
  <c r="Q177" i="7"/>
  <c r="Q60" i="7"/>
  <c r="Q43" i="7"/>
  <c r="Q227" i="7"/>
  <c r="Q168" i="7"/>
  <c r="Q158" i="7"/>
  <c r="Q206" i="7"/>
  <c r="Q300" i="7"/>
  <c r="Q195" i="7"/>
  <c r="Q58" i="7"/>
  <c r="Q269" i="7"/>
  <c r="Q248" i="7"/>
  <c r="Q86" i="7"/>
  <c r="Q226" i="7"/>
  <c r="Q286" i="7"/>
  <c r="Q273" i="7"/>
  <c r="Q275" i="7"/>
  <c r="Q302" i="7"/>
  <c r="Q128" i="7"/>
  <c r="Q139" i="7"/>
  <c r="Q178" i="7"/>
  <c r="Q289" i="7"/>
  <c r="Q161" i="7"/>
  <c r="Q270" i="7"/>
  <c r="Q230" i="7"/>
  <c r="Q98" i="7"/>
  <c r="Q132" i="7"/>
  <c r="Q63" i="7"/>
  <c r="Q81" i="7"/>
  <c r="Q246" i="7"/>
  <c r="Q115" i="7"/>
  <c r="Q93" i="7"/>
  <c r="Q326" i="7"/>
  <c r="Q240" i="7"/>
  <c r="Q111" i="7"/>
  <c r="Q52" i="7"/>
  <c r="Q309" i="7"/>
  <c r="Q272" i="7"/>
  <c r="Q219" i="7"/>
  <c r="Q277" i="7"/>
  <c r="Q112" i="7"/>
  <c r="Q133" i="7"/>
  <c r="Q66" i="7"/>
  <c r="Q256" i="7"/>
  <c r="Q123" i="7"/>
  <c r="Q192" i="7"/>
  <c r="Q182" i="7"/>
  <c r="Q194" i="7"/>
  <c r="Q64" i="7"/>
  <c r="Q291" i="7"/>
  <c r="Q38" i="7"/>
  <c r="Q250" i="7"/>
  <c r="Q233" i="7"/>
  <c r="Q45" i="7"/>
  <c r="Q122" i="7"/>
  <c r="Q264" i="7"/>
  <c r="Q159" i="7"/>
  <c r="Q65" i="7"/>
  <c r="Q147" i="7"/>
  <c r="Q28" i="7"/>
  <c r="Q77" i="7"/>
  <c r="Q90" i="7"/>
  <c r="Q69" i="7"/>
  <c r="Q88" i="7"/>
  <c r="Q110" i="7"/>
  <c r="Q44" i="7"/>
  <c r="Q169" i="7"/>
  <c r="Q232" i="7"/>
  <c r="Q129" i="7"/>
  <c r="Q171" i="7"/>
  <c r="Q216" i="7"/>
  <c r="Q199" i="7"/>
  <c r="Q85" i="7"/>
  <c r="Q166" i="7"/>
  <c r="Q137" i="7"/>
  <c r="Q330" i="7"/>
  <c r="Q203" i="7"/>
  <c r="Q32" i="7"/>
  <c r="Q185" i="7"/>
  <c r="Q33" i="7"/>
  <c r="Q237" i="7"/>
  <c r="Q131" i="7"/>
  <c r="Q136" i="7"/>
  <c r="Q254" i="7"/>
  <c r="Q303" i="7"/>
  <c r="Q255" i="7"/>
  <c r="Q151" i="7"/>
  <c r="Q99" i="7"/>
  <c r="Q257" i="7"/>
  <c r="Q239" i="7"/>
  <c r="Q114" i="7"/>
  <c r="Q201" i="7"/>
  <c r="Q54" i="7"/>
  <c r="Q92" i="7"/>
  <c r="Q311" i="7"/>
  <c r="Q135" i="7"/>
  <c r="Q149" i="7"/>
  <c r="Q145" i="7"/>
  <c r="Q48" i="7"/>
  <c r="Q61" i="7"/>
  <c r="Q244" i="7"/>
  <c r="Q187" i="7"/>
  <c r="Q153" i="7"/>
  <c r="Q211" i="7"/>
  <c r="Q217" i="7"/>
  <c r="Q142" i="7"/>
  <c r="Q143" i="7"/>
  <c r="Q245" i="7"/>
  <c r="Q229" i="7"/>
  <c r="Q26" i="7"/>
  <c r="Q126" i="7"/>
  <c r="Q157" i="7"/>
  <c r="Q279" i="7"/>
  <c r="Q113" i="7"/>
  <c r="Q22" i="7"/>
  <c r="Q124" i="7"/>
  <c r="Q156" i="7"/>
  <c r="Q285" i="7"/>
  <c r="Q228" i="7"/>
  <c r="Q127" i="7"/>
  <c r="Q241" i="7"/>
  <c r="Q170" i="7"/>
  <c r="Q214" i="7"/>
  <c r="Q40" i="7"/>
  <c r="Q130" i="7"/>
  <c r="Q236" i="7"/>
  <c r="Q175" i="7"/>
  <c r="Q294" i="7"/>
  <c r="Q146" i="7"/>
  <c r="Q189" i="7"/>
  <c r="Q307" i="7"/>
  <c r="Q87" i="7"/>
  <c r="Q103" i="7"/>
  <c r="Q62" i="7"/>
  <c r="Q288" i="7"/>
  <c r="Q314" i="7"/>
  <c r="Q329" i="7"/>
  <c r="Q29" i="7"/>
  <c r="Q259" i="7"/>
  <c r="Q134" i="7"/>
  <c r="Q37" i="7"/>
  <c r="Q224" i="7"/>
  <c r="Q325" i="7"/>
  <c r="Q322" i="7"/>
  <c r="Q42" i="7"/>
  <c r="Q323" i="7"/>
  <c r="Q299" i="7"/>
  <c r="Q335" i="7"/>
  <c r="Q205" i="7"/>
  <c r="Q267" i="7"/>
  <c r="Q97" i="7"/>
  <c r="Q280" i="7"/>
  <c r="Q263" i="7"/>
  <c r="Q102" i="7"/>
  <c r="Q327" i="7"/>
  <c r="Q50" i="7"/>
  <c r="Q181" i="7"/>
  <c r="Q262" i="7"/>
  <c r="Q198" i="7"/>
  <c r="Q313" i="7"/>
  <c r="Q101" i="7"/>
  <c r="Q184" i="7"/>
  <c r="Q106" i="7"/>
  <c r="Q51" i="7"/>
  <c r="Q318" i="7"/>
  <c r="Q336" i="7"/>
  <c r="Q331" i="7"/>
  <c r="Q332" i="7"/>
  <c r="Q167" i="7"/>
  <c r="Q27" i="7"/>
  <c r="Q223" i="7"/>
  <c r="Q317" i="7"/>
  <c r="Q176" i="7"/>
  <c r="Q91" i="7"/>
  <c r="Q165" i="7"/>
  <c r="Q278" i="7"/>
  <c r="Q41" i="7"/>
  <c r="Q183" i="7"/>
  <c r="Q79" i="7"/>
  <c r="Q293" i="7"/>
  <c r="Q55" i="7"/>
  <c r="Q56" i="7"/>
  <c r="Q234" i="7"/>
  <c r="Q140" i="7"/>
  <c r="Q210" i="7"/>
  <c r="Q316" i="7"/>
  <c r="Q242" i="7"/>
  <c r="Q34" i="7"/>
  <c r="Q209" i="7"/>
  <c r="Q83" i="7"/>
  <c r="Q304" i="7"/>
  <c r="Q78" i="7"/>
  <c r="Q46" i="7"/>
  <c r="Q281" i="7"/>
  <c r="Q30" i="7"/>
  <c r="Q30" i="15"/>
  <c r="Q136" i="15"/>
  <c r="Q33" i="15"/>
  <c r="Q117" i="15"/>
  <c r="Q45" i="15"/>
  <c r="Q76" i="15"/>
  <c r="Q84" i="15"/>
  <c r="Q77" i="15"/>
  <c r="Q104" i="15"/>
  <c r="Q49" i="15"/>
  <c r="Q105" i="15"/>
  <c r="Q66" i="15"/>
  <c r="Q42" i="15"/>
  <c r="Q44" i="15"/>
  <c r="Q116" i="15"/>
  <c r="Q108" i="15"/>
  <c r="Q87" i="15"/>
  <c r="Q94" i="15"/>
  <c r="Q120" i="15"/>
  <c r="Q55" i="15"/>
  <c r="Q93" i="15"/>
  <c r="Q28" i="15"/>
  <c r="Q79" i="15"/>
  <c r="Q119" i="15"/>
  <c r="Q56" i="15"/>
  <c r="Q129" i="15"/>
  <c r="Q32" i="15"/>
  <c r="Q59" i="15"/>
  <c r="Q80" i="15"/>
  <c r="Q90" i="15"/>
  <c r="Q113" i="15"/>
  <c r="Q46" i="15"/>
  <c r="Q103" i="15"/>
  <c r="Q135" i="15"/>
  <c r="Q51" i="15"/>
  <c r="Q140" i="15"/>
  <c r="Q133" i="15"/>
  <c r="Q92" i="15"/>
  <c r="Q47" i="15"/>
  <c r="Q40" i="15"/>
  <c r="Q111" i="15"/>
  <c r="Q85" i="15"/>
  <c r="Q82" i="15"/>
  <c r="Q130" i="15"/>
  <c r="Q57" i="15"/>
  <c r="Q63" i="15"/>
  <c r="Q78" i="15"/>
  <c r="Q141" i="15"/>
  <c r="Q36" i="15"/>
  <c r="Q73" i="15"/>
  <c r="Q122" i="15"/>
  <c r="Q58" i="15"/>
  <c r="Q37" i="15"/>
  <c r="Q106" i="15"/>
  <c r="Q118" i="15"/>
  <c r="Q88" i="15"/>
  <c r="Q38" i="15"/>
  <c r="Q115" i="15"/>
  <c r="Q110" i="15"/>
  <c r="Q81" i="15"/>
  <c r="Q61" i="15"/>
  <c r="Q102" i="15"/>
  <c r="Q41" i="15"/>
  <c r="Q72" i="15"/>
  <c r="Q131" i="15"/>
  <c r="Q132" i="15"/>
  <c r="Q138" i="15"/>
  <c r="Q83" i="15"/>
  <c r="Q67" i="15"/>
  <c r="Q69" i="15"/>
  <c r="Q139" i="15"/>
  <c r="Q75" i="15"/>
  <c r="Q86" i="15"/>
  <c r="Q34" i="15"/>
  <c r="Q71" i="15"/>
  <c r="Q98" i="15"/>
  <c r="Q21" i="15"/>
  <c r="Q112" i="15"/>
  <c r="Q124" i="15"/>
  <c r="Q24" i="15"/>
  <c r="Q68" i="15"/>
  <c r="Q137" i="15"/>
  <c r="Q62" i="15"/>
  <c r="Q25" i="15"/>
  <c r="Q99" i="15"/>
  <c r="Q114" i="15"/>
  <c r="Q107" i="15"/>
  <c r="Q43" i="15"/>
  <c r="Q74" i="15"/>
  <c r="Q54" i="15"/>
  <c r="Q39" i="15"/>
  <c r="Q143" i="15"/>
  <c r="Q35" i="15"/>
  <c r="Q128" i="15"/>
  <c r="Q100" i="15"/>
  <c r="Q53" i="15"/>
  <c r="Q97" i="15"/>
  <c r="Q89" i="15"/>
  <c r="Q48" i="15"/>
  <c r="Q27" i="15"/>
  <c r="Q52" i="15"/>
  <c r="Q64" i="15"/>
  <c r="Q65" i="15"/>
  <c r="Q96" i="15"/>
  <c r="Q70" i="15"/>
  <c r="Q121" i="15"/>
  <c r="Q91" i="15"/>
  <c r="Q101" i="15"/>
  <c r="Q142" i="15"/>
  <c r="Q26" i="15"/>
  <c r="Q134" i="15"/>
  <c r="Q22" i="15"/>
  <c r="Q31" i="15"/>
  <c r="Q50" i="15"/>
  <c r="Q95" i="15"/>
  <c r="Q29" i="15"/>
  <c r="Q127" i="15"/>
  <c r="Q23" i="15"/>
  <c r="Q126" i="15"/>
  <c r="Q109" i="15"/>
  <c r="Q123" i="15"/>
  <c r="Q60" i="15"/>
  <c r="Q125" i="15"/>
  <c r="P152" i="11"/>
  <c r="P123" i="11"/>
  <c r="P33" i="11"/>
  <c r="P35" i="11"/>
  <c r="P124" i="11"/>
  <c r="P74" i="11"/>
  <c r="P321" i="11"/>
  <c r="P336" i="11"/>
  <c r="P110" i="11"/>
  <c r="P207" i="11"/>
  <c r="P209" i="11"/>
  <c r="P49" i="11"/>
  <c r="P307" i="11"/>
  <c r="P240" i="11"/>
  <c r="P159" i="11"/>
  <c r="P113" i="11"/>
  <c r="P178" i="11"/>
  <c r="P82" i="11"/>
  <c r="P197" i="11"/>
  <c r="P290" i="11"/>
  <c r="P281" i="11"/>
  <c r="P98" i="11"/>
  <c r="P36" i="11"/>
  <c r="P62" i="11"/>
  <c r="P298" i="11"/>
  <c r="P295" i="11"/>
  <c r="P206" i="11"/>
  <c r="P219" i="11"/>
  <c r="P238" i="11"/>
  <c r="P163" i="11"/>
  <c r="P148" i="11"/>
  <c r="P300" i="11"/>
  <c r="P222" i="11"/>
  <c r="P198" i="11"/>
  <c r="P119" i="11"/>
  <c r="P28" i="11"/>
  <c r="P303" i="11"/>
  <c r="P154" i="11"/>
  <c r="P39" i="11"/>
  <c r="P88" i="11"/>
  <c r="P94" i="11"/>
  <c r="P129" i="11"/>
  <c r="P57" i="11"/>
  <c r="P76" i="11"/>
  <c r="P89" i="11"/>
  <c r="P214" i="11"/>
  <c r="P191" i="11"/>
  <c r="P130" i="11"/>
  <c r="P40" i="11"/>
  <c r="P67" i="11"/>
  <c r="P337" i="11"/>
  <c r="P175" i="11"/>
  <c r="P125" i="11"/>
  <c r="P105" i="11"/>
  <c r="P322" i="11"/>
  <c r="P285" i="11"/>
  <c r="P85" i="11"/>
  <c r="P122" i="11"/>
  <c r="P93" i="11"/>
  <c r="P58" i="11"/>
  <c r="P149" i="11"/>
  <c r="P291" i="11"/>
  <c r="P276" i="11"/>
  <c r="P244" i="11"/>
  <c r="P46" i="11"/>
  <c r="P173" i="11"/>
  <c r="P132" i="11"/>
  <c r="P305" i="11"/>
  <c r="P314" i="11"/>
  <c r="P200" i="11"/>
  <c r="P243" i="11"/>
  <c r="P185" i="11"/>
  <c r="P326" i="11"/>
  <c r="P313" i="11"/>
  <c r="P170" i="11"/>
  <c r="P217" i="11"/>
  <c r="P64" i="11"/>
  <c r="P254" i="11"/>
  <c r="P144" i="11"/>
  <c r="P95" i="11"/>
  <c r="P128" i="11"/>
  <c r="P179" i="11"/>
  <c r="P90" i="11"/>
  <c r="P145" i="11"/>
  <c r="P236" i="11"/>
  <c r="P289" i="11"/>
  <c r="P120" i="11"/>
  <c r="P177" i="11"/>
  <c r="P100" i="11"/>
  <c r="P53" i="11"/>
  <c r="P32" i="11"/>
  <c r="P137" i="11"/>
  <c r="P183" i="11"/>
  <c r="P147" i="11"/>
  <c r="P203" i="11"/>
  <c r="P248" i="11"/>
  <c r="P226" i="11"/>
  <c r="P184" i="11"/>
  <c r="P55" i="11"/>
  <c r="P165" i="11"/>
  <c r="P146" i="11"/>
  <c r="P115" i="11"/>
  <c r="P87" i="11"/>
  <c r="P205" i="11"/>
  <c r="P31" i="11"/>
  <c r="P104" i="11"/>
  <c r="P108" i="11"/>
  <c r="P284" i="11"/>
  <c r="P37" i="11"/>
  <c r="P176" i="11"/>
  <c r="P133" i="11"/>
  <c r="P258" i="11"/>
  <c r="P140" i="11"/>
  <c r="P70" i="11"/>
  <c r="P262" i="11"/>
  <c r="P302" i="11"/>
  <c r="P297" i="11"/>
  <c r="P141" i="11"/>
  <c r="P117" i="11"/>
  <c r="P272" i="11"/>
  <c r="P189" i="11"/>
  <c r="P42" i="11"/>
  <c r="P142" i="11"/>
  <c r="P228" i="11"/>
  <c r="P317" i="11"/>
  <c r="P167" i="11"/>
  <c r="P22" i="11"/>
  <c r="P166" i="11"/>
  <c r="P91" i="11"/>
  <c r="P180" i="11"/>
  <c r="P60" i="11"/>
  <c r="P172" i="11"/>
  <c r="P168" i="11"/>
  <c r="P59" i="11"/>
  <c r="P264" i="11"/>
  <c r="P34" i="11"/>
  <c r="P332" i="11"/>
  <c r="P25" i="11"/>
  <c r="P134" i="11"/>
  <c r="P81" i="11"/>
  <c r="P48" i="11"/>
  <c r="P138" i="11"/>
  <c r="P280" i="11"/>
  <c r="P232" i="11"/>
  <c r="P190" i="11"/>
  <c r="P72" i="11"/>
  <c r="P136" i="11"/>
  <c r="P23" i="11"/>
  <c r="P237" i="11"/>
  <c r="P220" i="11"/>
  <c r="P103" i="11"/>
  <c r="P66" i="11"/>
  <c r="P252" i="11"/>
  <c r="P174" i="11"/>
  <c r="P308" i="11"/>
  <c r="P266" i="11"/>
  <c r="P204" i="11"/>
  <c r="P116" i="11"/>
  <c r="P304" i="11"/>
  <c r="P274" i="11"/>
  <c r="P287" i="11"/>
  <c r="P182" i="11"/>
  <c r="P216" i="11"/>
  <c r="P106" i="11"/>
  <c r="P195" i="11"/>
  <c r="P215" i="11"/>
  <c r="P135" i="11"/>
  <c r="P139" i="11"/>
  <c r="P101" i="11"/>
  <c r="P249" i="11"/>
  <c r="P54" i="11"/>
  <c r="P251" i="11"/>
  <c r="P227" i="11"/>
  <c r="P164" i="11"/>
  <c r="P155" i="11"/>
  <c r="P323" i="11"/>
  <c r="P299" i="11"/>
  <c r="P213" i="11"/>
  <c r="P83" i="11"/>
  <c r="P131" i="11"/>
  <c r="P92" i="11"/>
  <c r="P234" i="11"/>
  <c r="P325" i="11"/>
  <c r="P311" i="11"/>
  <c r="P196" i="11"/>
  <c r="P282" i="11"/>
  <c r="P102" i="11"/>
  <c r="P218" i="11"/>
  <c r="P96" i="11"/>
  <c r="P275" i="11"/>
  <c r="P112" i="11"/>
  <c r="P27" i="11"/>
  <c r="P335" i="11"/>
  <c r="P78" i="11"/>
  <c r="P279" i="11"/>
  <c r="P250" i="11"/>
  <c r="P331" i="11"/>
  <c r="P221" i="11"/>
  <c r="P79" i="11"/>
  <c r="P41" i="11"/>
  <c r="P312" i="11"/>
  <c r="P169" i="11"/>
  <c r="P56" i="11"/>
  <c r="P97" i="11"/>
  <c r="P269" i="11"/>
  <c r="P202" i="11"/>
  <c r="P273" i="11"/>
  <c r="P50" i="11"/>
  <c r="P286" i="11"/>
  <c r="P265" i="11"/>
  <c r="P24" i="11"/>
  <c r="P187" i="11"/>
  <c r="P315" i="11"/>
  <c r="P29" i="11"/>
  <c r="P61" i="11"/>
  <c r="P21" i="11"/>
  <c r="P99" i="11"/>
  <c r="P257" i="11"/>
  <c r="P283" i="11"/>
  <c r="P38" i="11"/>
  <c r="P43" i="11"/>
  <c r="P160" i="11"/>
  <c r="P296" i="11"/>
  <c r="P225" i="11"/>
  <c r="P193" i="11"/>
  <c r="P63" i="11"/>
  <c r="P150" i="11"/>
  <c r="P181" i="11"/>
  <c r="P271" i="11"/>
  <c r="P294" i="11"/>
  <c r="P259" i="11"/>
  <c r="P292" i="11"/>
  <c r="P233" i="11"/>
  <c r="P199" i="11"/>
  <c r="P310" i="11"/>
  <c r="P333" i="11"/>
  <c r="P268" i="11"/>
  <c r="P211" i="11"/>
  <c r="P84" i="11"/>
  <c r="P316" i="11"/>
  <c r="P194" i="11"/>
  <c r="P270" i="11"/>
  <c r="P109" i="11"/>
  <c r="P245" i="11"/>
  <c r="P242" i="11"/>
  <c r="P75" i="11"/>
  <c r="P188" i="11"/>
  <c r="P127" i="11"/>
  <c r="P309" i="11"/>
  <c r="P256" i="11"/>
  <c r="P223" i="11"/>
  <c r="P255" i="11"/>
  <c r="P247" i="11"/>
  <c r="P44" i="11"/>
  <c r="P210" i="11"/>
  <c r="P47" i="11"/>
  <c r="P229" i="11"/>
  <c r="P80" i="11"/>
  <c r="P186" i="11"/>
  <c r="P30" i="11"/>
  <c r="P328" i="11"/>
  <c r="P45" i="11"/>
  <c r="P224" i="11"/>
  <c r="P157" i="11"/>
  <c r="P68" i="11"/>
  <c r="P126" i="11"/>
  <c r="P278" i="11"/>
  <c r="P51" i="11"/>
  <c r="P192" i="11"/>
  <c r="P158" i="11"/>
  <c r="P26" i="11"/>
  <c r="P212" i="11"/>
  <c r="P239" i="11"/>
  <c r="P318" i="11"/>
  <c r="P324" i="11"/>
  <c r="P156" i="11"/>
  <c r="P306" i="11"/>
  <c r="P111" i="11"/>
  <c r="P161" i="11"/>
  <c r="P107" i="11"/>
  <c r="P261" i="11"/>
  <c r="P235" i="11"/>
  <c r="P69" i="11"/>
  <c r="P231" i="11"/>
  <c r="P327" i="11"/>
  <c r="P73" i="11"/>
  <c r="P162" i="11"/>
  <c r="P71" i="11"/>
  <c r="P263" i="11"/>
  <c r="P65" i="11"/>
  <c r="P114" i="11"/>
  <c r="P86" i="11"/>
  <c r="P334" i="11"/>
  <c r="P277" i="11"/>
  <c r="P52" i="11"/>
  <c r="P260" i="11"/>
  <c r="P253" i="11"/>
  <c r="P151" i="11"/>
  <c r="P301" i="11"/>
  <c r="P288" i="11"/>
  <c r="P267" i="11"/>
  <c r="P143" i="11"/>
  <c r="P319" i="11"/>
  <c r="P153" i="11"/>
  <c r="P208" i="11"/>
  <c r="P241" i="11"/>
  <c r="P77" i="11"/>
  <c r="P230" i="11"/>
  <c r="P293" i="11"/>
  <c r="P171" i="11"/>
  <c r="P320" i="11"/>
  <c r="P246" i="11"/>
  <c r="P201" i="11"/>
  <c r="P118" i="11"/>
  <c r="P329" i="11"/>
  <c r="P330" i="11"/>
  <c r="P121" i="11"/>
  <c r="P43" i="15"/>
  <c r="P110" i="15"/>
  <c r="P101" i="15"/>
  <c r="P45" i="15"/>
  <c r="P96" i="15"/>
  <c r="P87" i="15"/>
  <c r="P127" i="15"/>
  <c r="P41" i="15"/>
  <c r="P40" i="15"/>
  <c r="P86" i="15"/>
  <c r="P106" i="15"/>
  <c r="P27" i="15"/>
  <c r="P63" i="15"/>
  <c r="P82" i="15"/>
  <c r="P102" i="15"/>
  <c r="P53" i="15"/>
  <c r="P49" i="15"/>
  <c r="P91" i="15"/>
  <c r="P22" i="15"/>
  <c r="P136" i="15"/>
  <c r="P30" i="15"/>
  <c r="P60" i="15"/>
  <c r="P35" i="15"/>
  <c r="P56" i="15"/>
  <c r="P92" i="15"/>
  <c r="P95" i="15"/>
  <c r="P112" i="15"/>
  <c r="P24" i="15"/>
  <c r="P138" i="15"/>
  <c r="P21" i="15"/>
  <c r="P80" i="15"/>
  <c r="P42" i="15"/>
  <c r="P99" i="15"/>
  <c r="P46" i="15"/>
  <c r="P89" i="15"/>
  <c r="P68" i="15"/>
  <c r="P121" i="15"/>
  <c r="P57" i="15"/>
  <c r="P67" i="15"/>
  <c r="P73" i="15"/>
  <c r="P98" i="15"/>
  <c r="P85" i="15"/>
  <c r="P33" i="15"/>
  <c r="P123" i="15"/>
  <c r="P76" i="15"/>
  <c r="P50" i="15"/>
  <c r="P118" i="15"/>
  <c r="P36" i="15"/>
  <c r="P141" i="15"/>
  <c r="P131" i="15"/>
  <c r="P29" i="15"/>
  <c r="P113" i="15"/>
  <c r="P81" i="15"/>
  <c r="P133" i="15"/>
  <c r="P59" i="15"/>
  <c r="P135" i="15"/>
  <c r="P52" i="15"/>
  <c r="P125" i="15"/>
  <c r="P104" i="15"/>
  <c r="P74" i="15"/>
  <c r="P84" i="15"/>
  <c r="P130" i="15"/>
  <c r="P105" i="15"/>
  <c r="P139" i="15"/>
  <c r="P54" i="15"/>
  <c r="P134" i="15"/>
  <c r="P26" i="15"/>
  <c r="P72" i="15"/>
  <c r="P115" i="15"/>
  <c r="P103" i="15"/>
  <c r="P109" i="15"/>
  <c r="P119" i="15"/>
  <c r="P34" i="15"/>
  <c r="P117" i="15"/>
  <c r="P48" i="15"/>
  <c r="P39" i="15"/>
  <c r="P94" i="15"/>
  <c r="P129" i="15"/>
  <c r="P51" i="15"/>
  <c r="P122" i="15"/>
  <c r="P90" i="15"/>
  <c r="P55" i="15"/>
  <c r="P32" i="15"/>
  <c r="P37" i="15"/>
  <c r="P124" i="15"/>
  <c r="P97" i="15"/>
  <c r="P77" i="15"/>
  <c r="P120" i="15"/>
  <c r="P78" i="15"/>
  <c r="P62" i="15"/>
  <c r="P93" i="15"/>
  <c r="P116" i="15"/>
  <c r="P126" i="15"/>
  <c r="P23" i="15"/>
  <c r="P71" i="15"/>
  <c r="P137" i="15"/>
  <c r="P108" i="15"/>
  <c r="P107" i="15"/>
  <c r="P70" i="15"/>
  <c r="P100" i="15"/>
  <c r="P143" i="15"/>
  <c r="P31" i="15"/>
  <c r="P38" i="15"/>
  <c r="P61" i="15"/>
  <c r="P75" i="15"/>
  <c r="P47" i="15"/>
  <c r="P28" i="15"/>
  <c r="P140" i="15"/>
  <c r="P142" i="15"/>
  <c r="P65" i="15"/>
  <c r="P79" i="15"/>
  <c r="P58" i="15"/>
  <c r="P44" i="15"/>
  <c r="P64" i="15"/>
  <c r="P132" i="15"/>
  <c r="P69" i="15"/>
  <c r="P111" i="15"/>
  <c r="P66" i="15"/>
  <c r="P25" i="15"/>
  <c r="P88" i="15"/>
  <c r="P128" i="15"/>
  <c r="P114" i="15"/>
  <c r="P83" i="15"/>
  <c r="O58" i="15"/>
  <c r="O34" i="15"/>
  <c r="O76" i="15"/>
  <c r="O42" i="15"/>
  <c r="O110" i="15"/>
  <c r="O117" i="15"/>
  <c r="O52" i="15"/>
  <c r="O115" i="15"/>
  <c r="O102" i="15"/>
  <c r="O28" i="15"/>
  <c r="O63" i="15"/>
  <c r="O73" i="15"/>
  <c r="O57" i="15"/>
  <c r="O123" i="15"/>
  <c r="O136" i="15"/>
  <c r="O135" i="15"/>
  <c r="O89" i="15"/>
  <c r="O25" i="15"/>
  <c r="O101" i="15"/>
  <c r="O108" i="15"/>
  <c r="O133" i="15"/>
  <c r="O64" i="15"/>
  <c r="O96" i="15"/>
  <c r="O90" i="15"/>
  <c r="O77" i="15"/>
  <c r="O45" i="15"/>
  <c r="O86" i="15"/>
  <c r="O65" i="15"/>
  <c r="O23" i="15"/>
  <c r="O130" i="15"/>
  <c r="O36" i="15"/>
  <c r="O48" i="15"/>
  <c r="O54" i="15"/>
  <c r="O125" i="15"/>
  <c r="O79" i="15"/>
  <c r="O121" i="15"/>
  <c r="O75" i="15"/>
  <c r="O70" i="15"/>
  <c r="O127" i="15"/>
  <c r="O39" i="15"/>
  <c r="O91" i="15"/>
  <c r="O33" i="15"/>
  <c r="O140" i="15"/>
  <c r="O84" i="15"/>
  <c r="O62" i="15"/>
  <c r="O137" i="15"/>
  <c r="O106" i="15"/>
  <c r="O98" i="15"/>
  <c r="O85" i="15"/>
  <c r="O29" i="15"/>
  <c r="O53" i="15"/>
  <c r="O111" i="15"/>
  <c r="O87" i="15"/>
  <c r="O60" i="15"/>
  <c r="O82" i="15"/>
  <c r="O50" i="15"/>
  <c r="O78" i="15"/>
  <c r="O37" i="15"/>
  <c r="O124" i="15"/>
  <c r="O69" i="15"/>
  <c r="O56" i="15"/>
  <c r="O132" i="15"/>
  <c r="O126" i="15"/>
  <c r="O134" i="15"/>
  <c r="O93" i="15"/>
  <c r="O97" i="15"/>
  <c r="O40" i="15"/>
  <c r="O30" i="15"/>
  <c r="O128" i="15"/>
  <c r="O21" i="15"/>
  <c r="O46" i="15"/>
  <c r="O35" i="15"/>
  <c r="O47" i="15"/>
  <c r="O27" i="15"/>
  <c r="O74" i="15"/>
  <c r="O24" i="15"/>
  <c r="O129" i="15"/>
  <c r="O66" i="15"/>
  <c r="O22" i="15"/>
  <c r="O83" i="15"/>
  <c r="O26" i="15"/>
  <c r="O55" i="15"/>
  <c r="O114" i="15"/>
  <c r="O116" i="15"/>
  <c r="O141" i="15"/>
  <c r="O95" i="15"/>
  <c r="O100" i="15"/>
  <c r="O44" i="15"/>
  <c r="O51" i="15"/>
  <c r="O142" i="15"/>
  <c r="O105" i="15"/>
  <c r="O72" i="15"/>
  <c r="O61" i="15"/>
  <c r="O41" i="15"/>
  <c r="O131" i="15"/>
  <c r="O138" i="15"/>
  <c r="O71" i="15"/>
  <c r="O88" i="15"/>
  <c r="O43" i="15"/>
  <c r="O32" i="15"/>
  <c r="O92" i="15"/>
  <c r="O118" i="15"/>
  <c r="O49" i="15"/>
  <c r="O59" i="15"/>
  <c r="O81" i="15"/>
  <c r="O67" i="15"/>
  <c r="O80" i="15"/>
  <c r="O143" i="15"/>
  <c r="O31" i="15"/>
  <c r="O120" i="15"/>
  <c r="O107" i="15"/>
  <c r="O68" i="15"/>
  <c r="O38" i="15"/>
  <c r="O109" i="15"/>
  <c r="O112" i="15"/>
  <c r="O122" i="15"/>
  <c r="O113" i="15"/>
  <c r="O139" i="15"/>
  <c r="O119" i="15"/>
  <c r="O94" i="15"/>
  <c r="O103" i="15"/>
  <c r="O104" i="15"/>
  <c r="O99" i="15"/>
  <c r="O7" i="15"/>
  <c r="E5" i="15" s="1"/>
  <c r="Q22" i="11"/>
  <c r="Q325" i="11"/>
  <c r="Q315" i="11"/>
  <c r="Q62" i="11"/>
  <c r="Q42" i="11"/>
  <c r="Q137" i="11"/>
  <c r="Q324" i="11"/>
  <c r="Q28" i="11"/>
  <c r="Q306" i="11"/>
  <c r="Q227" i="11"/>
  <c r="Q289" i="11"/>
  <c r="Q305" i="11"/>
  <c r="Q206" i="11"/>
  <c r="Q331" i="11"/>
  <c r="Q336" i="11"/>
  <c r="Q110" i="11"/>
  <c r="Q239" i="11"/>
  <c r="Q295" i="11"/>
  <c r="Q33" i="11"/>
  <c r="Q30" i="11"/>
  <c r="Q161" i="11"/>
  <c r="Q73" i="11"/>
  <c r="Q120" i="11"/>
  <c r="Q230" i="11"/>
  <c r="Q329" i="11"/>
  <c r="Q282" i="11"/>
  <c r="Q96" i="11"/>
  <c r="Q147" i="11"/>
  <c r="Q138" i="11"/>
  <c r="Q208" i="11"/>
  <c r="Q183" i="11"/>
  <c r="Q224" i="11"/>
  <c r="Q103" i="11"/>
  <c r="Q288" i="11"/>
  <c r="Q77" i="11"/>
  <c r="Q41" i="11"/>
  <c r="Q83" i="11"/>
  <c r="Q25" i="11"/>
  <c r="Q122" i="11"/>
  <c r="Q333" i="11"/>
  <c r="Q127" i="11"/>
  <c r="Q303" i="11"/>
  <c r="Q105" i="11"/>
  <c r="Q186" i="11"/>
  <c r="Q291" i="11"/>
  <c r="Q67" i="11"/>
  <c r="Q313" i="11"/>
  <c r="Q115" i="11"/>
  <c r="Q240" i="11"/>
  <c r="Q211" i="11"/>
  <c r="Q330" i="11"/>
  <c r="Q292" i="11"/>
  <c r="Q23" i="11"/>
  <c r="Q312" i="11"/>
  <c r="Q272" i="11"/>
  <c r="Q281" i="11"/>
  <c r="Q210" i="11"/>
  <c r="Q314" i="11"/>
  <c r="Q160" i="11"/>
  <c r="Q287" i="11"/>
  <c r="Q21" i="11"/>
  <c r="Q125" i="11"/>
  <c r="Q164" i="11"/>
  <c r="Q43" i="11"/>
  <c r="Q321" i="11"/>
  <c r="Q129" i="11"/>
  <c r="Q89" i="11"/>
  <c r="Q36" i="11"/>
  <c r="Q273" i="11"/>
  <c r="Q256" i="11"/>
  <c r="Q132" i="11"/>
  <c r="Q69" i="11"/>
  <c r="Q92" i="11"/>
  <c r="Q223" i="11"/>
  <c r="Q152" i="11"/>
  <c r="Q271" i="11"/>
  <c r="Q72" i="11"/>
  <c r="Q74" i="11"/>
  <c r="Q219" i="11"/>
  <c r="Q215" i="11"/>
  <c r="Q189" i="11"/>
  <c r="Q66" i="11"/>
  <c r="Q51" i="11"/>
  <c r="Q140" i="11"/>
  <c r="Q194" i="11"/>
  <c r="Q187" i="11"/>
  <c r="Q98" i="11"/>
  <c r="Q166" i="11"/>
  <c r="Q297" i="11"/>
  <c r="Q197" i="11"/>
  <c r="Q139" i="11"/>
  <c r="Q213" i="11"/>
  <c r="Q170" i="11"/>
  <c r="Q258" i="11"/>
  <c r="Q247" i="11"/>
  <c r="Q251" i="11"/>
  <c r="Q276" i="11"/>
  <c r="Q246" i="11"/>
  <c r="Q37" i="11"/>
  <c r="Q193" i="11"/>
  <c r="Q316" i="11"/>
  <c r="Q327" i="11"/>
  <c r="Q237" i="11"/>
  <c r="Q144" i="11"/>
  <c r="Q283" i="11"/>
  <c r="Q284" i="11"/>
  <c r="Q270" i="11"/>
  <c r="Q79" i="11"/>
  <c r="Q209" i="11"/>
  <c r="Q88" i="11"/>
  <c r="Q301" i="11"/>
  <c r="Q44" i="11"/>
  <c r="Q150" i="11"/>
  <c r="Q252" i="11"/>
  <c r="Q200" i="11"/>
  <c r="Q97" i="11"/>
  <c r="Q275" i="11"/>
  <c r="Q124" i="11"/>
  <c r="Q337" i="11"/>
  <c r="Q201" i="11"/>
  <c r="Q95" i="11"/>
  <c r="Q64" i="11"/>
  <c r="Q134" i="11"/>
  <c r="Q232" i="11"/>
  <c r="Q27" i="11"/>
  <c r="Q121" i="11"/>
  <c r="Q32" i="11"/>
  <c r="Q332" i="11"/>
  <c r="Q26" i="11"/>
  <c r="Q93" i="11"/>
  <c r="Q118" i="11"/>
  <c r="Q260" i="11"/>
  <c r="Q169" i="11"/>
  <c r="Q274" i="11"/>
  <c r="Q68" i="11"/>
  <c r="Q63" i="11"/>
  <c r="Q198" i="11"/>
  <c r="Q176" i="11"/>
  <c r="Q173" i="11"/>
  <c r="Q112" i="11"/>
  <c r="Q45" i="11"/>
  <c r="Q199" i="11"/>
  <c r="Q180" i="11"/>
  <c r="Q52" i="11"/>
  <c r="Q328" i="11"/>
  <c r="Q145" i="11"/>
  <c r="Q225" i="11"/>
  <c r="Q58" i="11"/>
  <c r="Q229" i="11"/>
  <c r="Q216" i="11"/>
  <c r="Q34" i="11"/>
  <c r="Q100" i="11"/>
  <c r="Q259" i="11"/>
  <c r="Q99" i="11"/>
  <c r="Q148" i="11"/>
  <c r="Q104" i="11"/>
  <c r="Q217" i="11"/>
  <c r="Q311" i="11"/>
  <c r="Q59" i="11"/>
  <c r="Q250" i="11"/>
  <c r="Q290" i="11"/>
  <c r="Q212" i="11"/>
  <c r="Q47" i="11"/>
  <c r="Q149" i="11"/>
  <c r="Q323" i="11"/>
  <c r="Q203" i="11"/>
  <c r="Q235" i="11"/>
  <c r="Q130" i="11"/>
  <c r="Q85" i="11"/>
  <c r="Q182" i="11"/>
  <c r="Q264" i="11"/>
  <c r="Q188" i="11"/>
  <c r="Q263" i="11"/>
  <c r="Q155" i="11"/>
  <c r="Q94" i="11"/>
  <c r="Q285" i="11"/>
  <c r="Q65" i="11"/>
  <c r="Q24" i="11"/>
  <c r="Q48" i="11"/>
  <c r="Q238" i="11"/>
  <c r="Q151" i="11"/>
  <c r="Q80" i="11"/>
  <c r="Q113" i="11"/>
  <c r="Q31" i="11"/>
  <c r="Q334" i="11"/>
  <c r="Q181" i="11"/>
  <c r="Q142" i="11"/>
  <c r="Q78" i="11"/>
  <c r="Q159" i="11"/>
  <c r="Q280" i="11"/>
  <c r="Q81" i="11"/>
  <c r="Q261" i="11"/>
  <c r="Q90" i="11"/>
  <c r="Q179" i="11"/>
  <c r="Q202" i="11"/>
  <c r="Q277" i="11"/>
  <c r="Q49" i="11"/>
  <c r="Q114" i="11"/>
  <c r="Q126" i="11"/>
  <c r="Q172" i="11"/>
  <c r="Q262" i="11"/>
  <c r="Q254" i="11"/>
  <c r="Q266" i="11"/>
  <c r="Q296" i="11"/>
  <c r="Q109" i="11"/>
  <c r="Q87" i="11"/>
  <c r="Q236" i="11"/>
  <c r="Q298" i="11"/>
  <c r="Q308" i="11"/>
  <c r="Q205" i="11"/>
  <c r="Q302" i="11"/>
  <c r="Q102" i="11"/>
  <c r="Q131" i="11"/>
  <c r="Q226" i="11"/>
  <c r="Q322" i="11"/>
  <c r="Q286" i="11"/>
  <c r="Q91" i="11"/>
  <c r="Q268" i="11"/>
  <c r="Q317" i="11"/>
  <c r="Q204" i="11"/>
  <c r="Q136" i="11"/>
  <c r="Q307" i="11"/>
  <c r="Q185" i="11"/>
  <c r="Q101" i="11"/>
  <c r="Q294" i="11"/>
  <c r="Q61" i="11"/>
  <c r="Q244" i="11"/>
  <c r="Q234" i="11"/>
  <c r="Q309" i="11"/>
  <c r="Q162" i="11"/>
  <c r="Q220" i="11"/>
  <c r="Q76" i="11"/>
  <c r="Q278" i="11"/>
  <c r="Q158" i="11"/>
  <c r="Q195" i="11"/>
  <c r="Q168" i="11"/>
  <c r="Q40" i="11"/>
  <c r="Q119" i="11"/>
  <c r="Q154" i="11"/>
  <c r="Q191" i="11"/>
  <c r="Q192" i="11"/>
  <c r="Q39" i="11"/>
  <c r="Q249" i="11"/>
  <c r="Q50" i="11"/>
  <c r="Q165" i="11"/>
  <c r="Q56" i="11"/>
  <c r="Q196" i="11"/>
  <c r="Q106" i="11"/>
  <c r="Q71" i="11"/>
  <c r="Q157" i="11"/>
  <c r="Q243" i="11"/>
  <c r="Q53" i="11"/>
  <c r="Q231" i="11"/>
  <c r="Q57" i="11"/>
  <c r="Q184" i="11"/>
  <c r="Q141" i="11"/>
  <c r="Q174" i="11"/>
  <c r="Q153" i="11"/>
  <c r="Q46" i="11"/>
  <c r="Q70" i="11"/>
  <c r="Q35" i="11"/>
  <c r="Q228" i="11"/>
  <c r="Q207" i="11"/>
  <c r="Q310" i="11"/>
  <c r="Q178" i="11"/>
  <c r="Q267" i="11"/>
  <c r="Q75" i="11"/>
  <c r="Q38" i="11"/>
  <c r="Q128" i="11"/>
  <c r="Q108" i="11"/>
  <c r="Q111" i="11"/>
  <c r="Q265" i="11"/>
  <c r="Q318" i="11"/>
  <c r="Q117" i="11"/>
  <c r="Q222" i="11"/>
  <c r="Q255" i="11"/>
  <c r="Q116" i="11"/>
  <c r="Q233" i="11"/>
  <c r="Q214" i="11"/>
  <c r="Q167" i="11"/>
  <c r="Q146" i="11"/>
  <c r="Q55" i="11"/>
  <c r="Q82" i="11"/>
  <c r="Q279" i="11"/>
  <c r="Q299" i="11"/>
  <c r="Q60" i="11"/>
  <c r="Q175" i="11"/>
  <c r="Q86" i="11"/>
  <c r="Q242" i="11"/>
  <c r="Q143" i="11"/>
  <c r="Q248" i="11"/>
  <c r="Q54" i="11"/>
  <c r="Q326" i="11"/>
  <c r="Q156" i="11"/>
  <c r="Q257" i="11"/>
  <c r="Q107" i="11"/>
  <c r="Q269" i="11"/>
  <c r="Q177" i="11"/>
  <c r="Q241" i="11"/>
  <c r="Q133" i="11"/>
  <c r="Q253" i="11"/>
  <c r="Q123" i="11"/>
  <c r="Q190" i="11"/>
  <c r="Q245" i="11"/>
  <c r="Q163" i="11"/>
  <c r="Q218" i="11"/>
  <c r="Q29" i="11"/>
  <c r="Q319" i="11"/>
  <c r="Q135" i="11"/>
  <c r="Q335" i="11"/>
  <c r="Q293" i="11"/>
  <c r="Q300" i="11"/>
  <c r="Q84" i="11"/>
  <c r="Q171" i="11"/>
  <c r="Q304" i="11"/>
  <c r="Q320" i="11"/>
  <c r="Q221" i="11"/>
  <c r="O136" i="5"/>
  <c r="O105" i="5"/>
  <c r="O268" i="5"/>
  <c r="O257" i="5"/>
  <c r="O85" i="5"/>
  <c r="O47" i="5"/>
  <c r="O109" i="5"/>
  <c r="O190" i="5"/>
  <c r="O167" i="5"/>
  <c r="O241" i="5"/>
  <c r="O89" i="5"/>
  <c r="O274" i="5"/>
  <c r="O104" i="5"/>
  <c r="O44" i="5"/>
  <c r="O66" i="5"/>
  <c r="O249" i="5"/>
  <c r="O186" i="5"/>
  <c r="O313" i="5"/>
  <c r="O67" i="5"/>
  <c r="O329" i="5"/>
  <c r="O127" i="5"/>
  <c r="O48" i="5"/>
  <c r="O175" i="5"/>
  <c r="O189" i="5"/>
  <c r="O216" i="5"/>
  <c r="O41" i="5"/>
  <c r="O133" i="5"/>
  <c r="O215" i="5"/>
  <c r="O72" i="5"/>
  <c r="O45" i="5"/>
  <c r="O28" i="5"/>
  <c r="O99" i="5"/>
  <c r="O333" i="5"/>
  <c r="O135" i="5"/>
  <c r="O317" i="5"/>
  <c r="O155" i="5"/>
  <c r="O196" i="5"/>
  <c r="O309" i="5"/>
  <c r="O86" i="5"/>
  <c r="O126" i="5"/>
  <c r="O203" i="5"/>
  <c r="O305" i="5"/>
  <c r="O113" i="5"/>
  <c r="O75" i="5"/>
  <c r="O246" i="5"/>
  <c r="O224" i="5"/>
  <c r="O121" i="5"/>
  <c r="O259" i="5"/>
  <c r="O283" i="5"/>
  <c r="O202" i="5"/>
  <c r="O222" i="5"/>
  <c r="O193" i="5"/>
  <c r="O275" i="5"/>
  <c r="O32" i="5"/>
  <c r="O327" i="5"/>
  <c r="O332" i="5"/>
  <c r="O191" i="5"/>
  <c r="O40" i="5"/>
  <c r="O65" i="5"/>
  <c r="O263" i="5"/>
  <c r="O298" i="5"/>
  <c r="O318" i="5"/>
  <c r="O330" i="5"/>
  <c r="O204" i="5"/>
  <c r="O250" i="5"/>
  <c r="O23" i="5"/>
  <c r="O22" i="5"/>
  <c r="O51" i="5"/>
  <c r="O220" i="5"/>
  <c r="O157" i="5"/>
  <c r="O228" i="5"/>
  <c r="O213" i="5"/>
  <c r="O234" i="5"/>
  <c r="O168" i="5"/>
  <c r="O88" i="5"/>
  <c r="O293" i="5"/>
  <c r="O174" i="5"/>
  <c r="O91" i="5"/>
  <c r="O195" i="5"/>
  <c r="O225" i="5"/>
  <c r="O267" i="5"/>
  <c r="O173" i="5"/>
  <c r="O144" i="5"/>
  <c r="O229" i="5"/>
  <c r="O280" i="5"/>
  <c r="O53" i="5"/>
  <c r="O131" i="5"/>
  <c r="O73" i="5"/>
  <c r="O315" i="5"/>
  <c r="O30" i="5"/>
  <c r="O187" i="5"/>
  <c r="O83" i="5"/>
  <c r="O312" i="5"/>
  <c r="O270" i="5"/>
  <c r="O134" i="5"/>
  <c r="O78" i="5"/>
  <c r="O320" i="5"/>
  <c r="O156" i="5"/>
  <c r="O254" i="5"/>
  <c r="O130" i="5"/>
  <c r="O68" i="5"/>
  <c r="O197" i="5"/>
  <c r="O171" i="5"/>
  <c r="O252" i="5"/>
  <c r="O34" i="5"/>
  <c r="O227" i="5"/>
  <c r="O302" i="5"/>
  <c r="O123" i="5"/>
  <c r="O272" i="5"/>
  <c r="O122" i="5"/>
  <c r="O294" i="5"/>
  <c r="O226" i="5"/>
  <c r="O334" i="5"/>
  <c r="O292" i="5"/>
  <c r="O286" i="5"/>
  <c r="O326" i="5"/>
  <c r="O295" i="5"/>
  <c r="O192" i="5"/>
  <c r="O336" i="5"/>
  <c r="O92" i="5"/>
  <c r="O164" i="5"/>
  <c r="O230" i="5"/>
  <c r="O55" i="5"/>
  <c r="O253" i="5"/>
  <c r="O159" i="5"/>
  <c r="O314" i="5"/>
  <c r="O151" i="5"/>
  <c r="O97" i="5"/>
  <c r="O244" i="5"/>
  <c r="O223" i="5"/>
  <c r="O161" i="5"/>
  <c r="O102" i="5"/>
  <c r="O237" i="5"/>
  <c r="O206" i="5"/>
  <c r="O235" i="5"/>
  <c r="O110" i="5"/>
  <c r="O21" i="5"/>
  <c r="O287" i="5"/>
  <c r="O59" i="5"/>
  <c r="O108" i="5"/>
  <c r="O160" i="5"/>
  <c r="O120" i="5"/>
  <c r="O138" i="5"/>
  <c r="O290" i="5"/>
  <c r="O54" i="5"/>
  <c r="O77" i="5"/>
  <c r="O304" i="5"/>
  <c r="O271" i="5"/>
  <c r="O247" i="5"/>
  <c r="O306" i="5"/>
  <c r="O62" i="5"/>
  <c r="O57" i="5"/>
  <c r="O140" i="5"/>
  <c r="O118" i="5"/>
  <c r="O93" i="5"/>
  <c r="O119" i="5"/>
  <c r="O281" i="5"/>
  <c r="O310" i="5"/>
  <c r="O38" i="5"/>
  <c r="O36" i="5"/>
  <c r="O335" i="5"/>
  <c r="O76" i="5"/>
  <c r="O103" i="5"/>
  <c r="O251" i="5"/>
  <c r="O33" i="5"/>
  <c r="O297" i="5"/>
  <c r="O210" i="5"/>
  <c r="O212" i="5"/>
  <c r="O71" i="5"/>
  <c r="O266" i="5"/>
  <c r="O291" i="5"/>
  <c r="O29" i="5"/>
  <c r="O300" i="5"/>
  <c r="O269" i="5"/>
  <c r="O299" i="5"/>
  <c r="O117" i="5"/>
  <c r="O182" i="5"/>
  <c r="O166" i="5"/>
  <c r="O90" i="5"/>
  <c r="O277" i="5"/>
  <c r="O98" i="5"/>
  <c r="O180" i="5"/>
  <c r="O69" i="5"/>
  <c r="O188" i="5"/>
  <c r="O328" i="5"/>
  <c r="O163" i="5"/>
  <c r="O64" i="5"/>
  <c r="O52" i="5"/>
  <c r="O42" i="5"/>
  <c r="O31" i="5"/>
  <c r="O37" i="5"/>
  <c r="O214" i="5"/>
  <c r="O149" i="5"/>
  <c r="O87" i="5"/>
  <c r="O46" i="5"/>
  <c r="O43" i="5"/>
  <c r="O24" i="5"/>
  <c r="O74" i="5"/>
  <c r="O128" i="5"/>
  <c r="O183" i="5"/>
  <c r="O35" i="5"/>
  <c r="O256" i="5"/>
  <c r="O25" i="5"/>
  <c r="O111" i="5"/>
  <c r="O129" i="5"/>
  <c r="O81" i="5"/>
  <c r="O323" i="5"/>
  <c r="O39" i="5"/>
  <c r="O184" i="5"/>
  <c r="O181" i="5"/>
  <c r="O321" i="5"/>
  <c r="O296" i="5"/>
  <c r="O124" i="5"/>
  <c r="O205" i="5"/>
  <c r="O276" i="5"/>
  <c r="O141" i="5"/>
  <c r="O209" i="5"/>
  <c r="O236" i="5"/>
  <c r="O201" i="5"/>
  <c r="O243" i="5"/>
  <c r="O331" i="5"/>
  <c r="O152" i="5"/>
  <c r="O58" i="5"/>
  <c r="O137" i="5"/>
  <c r="O142" i="5"/>
  <c r="O101" i="5"/>
  <c r="O198" i="5"/>
  <c r="O26" i="5"/>
  <c r="O185" i="5"/>
  <c r="O288" i="5"/>
  <c r="O207" i="5"/>
  <c r="O239" i="5"/>
  <c r="O324" i="5"/>
  <c r="O177" i="5"/>
  <c r="O303" i="5"/>
  <c r="O245" i="5"/>
  <c r="O107" i="5"/>
  <c r="O240" i="5"/>
  <c r="O165" i="5"/>
  <c r="O242" i="5"/>
  <c r="O238" i="5"/>
  <c r="O79" i="5"/>
  <c r="O150" i="5"/>
  <c r="O307" i="5"/>
  <c r="O147" i="5"/>
  <c r="O178" i="5"/>
  <c r="O115" i="5"/>
  <c r="O143" i="5"/>
  <c r="O194" i="5"/>
  <c r="O308" i="5"/>
  <c r="O100" i="5"/>
  <c r="O63" i="5"/>
  <c r="O233" i="5"/>
  <c r="O316" i="5"/>
  <c r="O260" i="5"/>
  <c r="O279" i="5"/>
  <c r="O325" i="5"/>
  <c r="O148" i="5"/>
  <c r="O258" i="5"/>
  <c r="O94" i="5"/>
  <c r="O114" i="5"/>
  <c r="O179" i="5"/>
  <c r="O158" i="5"/>
  <c r="O95" i="5"/>
  <c r="O170" i="5"/>
  <c r="O112" i="5"/>
  <c r="O265" i="5"/>
  <c r="O273" i="5"/>
  <c r="O319" i="5"/>
  <c r="O125" i="5"/>
  <c r="O217" i="5"/>
  <c r="O154" i="5"/>
  <c r="O146" i="5"/>
  <c r="O337" i="5"/>
  <c r="O96" i="5"/>
  <c r="O132" i="5"/>
  <c r="O285" i="5"/>
  <c r="O311" i="5"/>
  <c r="O106" i="5"/>
  <c r="O255" i="5"/>
  <c r="O139" i="5"/>
  <c r="O82" i="5"/>
  <c r="O248" i="5"/>
  <c r="O61" i="5"/>
  <c r="O80" i="5"/>
  <c r="O301" i="5"/>
  <c r="O218" i="5"/>
  <c r="O169" i="5"/>
  <c r="O84" i="5"/>
  <c r="O200" i="5"/>
  <c r="O211" i="5"/>
  <c r="O176" i="5"/>
  <c r="O221" i="5"/>
  <c r="O208" i="5"/>
  <c r="O264" i="5"/>
  <c r="O49" i="5"/>
  <c r="O153" i="5"/>
  <c r="O261" i="5"/>
  <c r="O56" i="5"/>
  <c r="O232" i="5"/>
  <c r="O262" i="5"/>
  <c r="O27" i="5"/>
  <c r="O322" i="5"/>
  <c r="O172" i="5"/>
  <c r="O282" i="5"/>
  <c r="O219" i="5"/>
  <c r="O70" i="5"/>
  <c r="O60" i="5"/>
  <c r="O50" i="5"/>
  <c r="O145" i="5"/>
  <c r="O289" i="5"/>
  <c r="O284" i="5"/>
  <c r="O231" i="5"/>
  <c r="O162" i="5"/>
  <c r="O116" i="5"/>
  <c r="O278" i="5"/>
  <c r="O199" i="5"/>
  <c r="O7" i="11"/>
  <c r="E4" i="11" s="1"/>
  <c r="P74" i="5"/>
  <c r="P262" i="5"/>
  <c r="P123" i="5"/>
  <c r="P44" i="5"/>
  <c r="P166" i="5"/>
  <c r="P48" i="5"/>
  <c r="P67" i="5"/>
  <c r="P39" i="5"/>
  <c r="P141" i="5"/>
  <c r="P70" i="5"/>
  <c r="P296" i="5"/>
  <c r="P95" i="5"/>
  <c r="P136" i="5"/>
  <c r="P290" i="5"/>
  <c r="P135" i="5"/>
  <c r="P169" i="5"/>
  <c r="P301" i="5"/>
  <c r="P28" i="5"/>
  <c r="P128" i="5"/>
  <c r="P206" i="5"/>
  <c r="P138" i="5"/>
  <c r="P249" i="5"/>
  <c r="P300" i="5"/>
  <c r="P69" i="5"/>
  <c r="P331" i="5"/>
  <c r="P328" i="5"/>
  <c r="P303" i="5"/>
  <c r="P260" i="5"/>
  <c r="P34" i="5"/>
  <c r="P133" i="5"/>
  <c r="P312" i="5"/>
  <c r="P232" i="5"/>
  <c r="P117" i="5"/>
  <c r="P310" i="5"/>
  <c r="P324" i="5"/>
  <c r="P41" i="5"/>
  <c r="P317" i="5"/>
  <c r="P311" i="5"/>
  <c r="P208" i="5"/>
  <c r="P121" i="5"/>
  <c r="P89" i="5"/>
  <c r="P275" i="5"/>
  <c r="P321" i="5"/>
  <c r="P224" i="5"/>
  <c r="P170" i="5"/>
  <c r="P337" i="5"/>
  <c r="P234" i="5"/>
  <c r="P241" i="5"/>
  <c r="P148" i="5"/>
  <c r="P112" i="5"/>
  <c r="P139" i="5"/>
  <c r="P236" i="5"/>
  <c r="P109" i="5"/>
  <c r="P308" i="5"/>
  <c r="P336" i="5"/>
  <c r="P332" i="5"/>
  <c r="P30" i="5"/>
  <c r="P47" i="5"/>
  <c r="P330" i="5"/>
  <c r="P171" i="5"/>
  <c r="P99" i="5"/>
  <c r="P79" i="5"/>
  <c r="P64" i="5"/>
  <c r="P272" i="5"/>
  <c r="P111" i="5"/>
  <c r="P130" i="5"/>
  <c r="P68" i="5"/>
  <c r="P186" i="5"/>
  <c r="P57" i="5"/>
  <c r="P53" i="5"/>
  <c r="P270" i="5"/>
  <c r="P248" i="5"/>
  <c r="P172" i="5"/>
  <c r="P58" i="5"/>
  <c r="P150" i="5"/>
  <c r="P61" i="5"/>
  <c r="P274" i="5"/>
  <c r="P36" i="5"/>
  <c r="P188" i="5"/>
  <c r="P105" i="5"/>
  <c r="P194" i="5"/>
  <c r="P22" i="5"/>
  <c r="P80" i="5"/>
  <c r="P31" i="5"/>
  <c r="P327" i="5"/>
  <c r="P154" i="5"/>
  <c r="P71" i="5"/>
  <c r="P185" i="5"/>
  <c r="P92" i="5"/>
  <c r="P209" i="5"/>
  <c r="P137" i="5"/>
  <c r="P66" i="5"/>
  <c r="P149" i="5"/>
  <c r="P175" i="5"/>
  <c r="P320" i="5"/>
  <c r="P294" i="5"/>
  <c r="P160" i="5"/>
  <c r="P143" i="5"/>
  <c r="P90" i="5"/>
  <c r="P189" i="5"/>
  <c r="P314" i="5"/>
  <c r="P140" i="5"/>
  <c r="P196" i="5"/>
  <c r="P187" i="5"/>
  <c r="P51" i="5"/>
  <c r="P42" i="5"/>
  <c r="P299" i="5"/>
  <c r="P219" i="5"/>
  <c r="P81" i="5"/>
  <c r="P98" i="5"/>
  <c r="P23" i="5"/>
  <c r="P108" i="5"/>
  <c r="P210" i="5"/>
  <c r="P84" i="5"/>
  <c r="P33" i="5"/>
  <c r="P276" i="5"/>
  <c r="P287" i="5"/>
  <c r="P181" i="5"/>
  <c r="P96" i="5"/>
  <c r="P24" i="5"/>
  <c r="P252" i="5"/>
  <c r="P177" i="5"/>
  <c r="P132" i="5"/>
  <c r="P282" i="5"/>
  <c r="P115" i="5"/>
  <c r="P93" i="5"/>
  <c r="P102" i="5"/>
  <c r="P212" i="5"/>
  <c r="P26" i="5"/>
  <c r="P203" i="5"/>
  <c r="P144" i="5"/>
  <c r="P27" i="5"/>
  <c r="P243" i="5"/>
  <c r="P43" i="5"/>
  <c r="P173" i="5"/>
  <c r="P267" i="5"/>
  <c r="P162" i="5"/>
  <c r="P46" i="5"/>
  <c r="P247" i="5"/>
  <c r="P104" i="5"/>
  <c r="P83" i="5"/>
  <c r="P263" i="5"/>
  <c r="P59" i="5"/>
  <c r="P222" i="5"/>
  <c r="P271" i="5"/>
  <c r="P278" i="5"/>
  <c r="P122" i="5"/>
  <c r="P258" i="5"/>
  <c r="P87" i="5"/>
  <c r="P228" i="5"/>
  <c r="P146" i="5"/>
  <c r="P223" i="5"/>
  <c r="P155" i="5"/>
  <c r="P78" i="5"/>
  <c r="P273" i="5"/>
  <c r="P151" i="5"/>
  <c r="P335" i="5"/>
  <c r="P279" i="5"/>
  <c r="P250" i="5"/>
  <c r="P159" i="5"/>
  <c r="P230" i="5"/>
  <c r="P179" i="5"/>
  <c r="P277" i="5"/>
  <c r="P318" i="5"/>
  <c r="P227" i="5"/>
  <c r="P29" i="5"/>
  <c r="P334" i="5"/>
  <c r="P145" i="5"/>
  <c r="P251" i="5"/>
  <c r="P280" i="5"/>
  <c r="P237" i="5"/>
  <c r="P333" i="5"/>
  <c r="P197" i="5"/>
  <c r="P238" i="5"/>
  <c r="P167" i="5"/>
  <c r="P86" i="5"/>
  <c r="P286" i="5"/>
  <c r="P124" i="5"/>
  <c r="P73" i="5"/>
  <c r="P297" i="5"/>
  <c r="P254" i="5"/>
  <c r="P126" i="5"/>
  <c r="P165" i="5"/>
  <c r="P323" i="5"/>
  <c r="P147" i="5"/>
  <c r="P221" i="5"/>
  <c r="P156" i="5"/>
  <c r="P120" i="5"/>
  <c r="P54" i="5"/>
  <c r="P239" i="5"/>
  <c r="P190" i="5"/>
  <c r="P322" i="5"/>
  <c r="P183" i="5"/>
  <c r="P142" i="5"/>
  <c r="P288" i="5"/>
  <c r="P191" i="5"/>
  <c r="P65" i="5"/>
  <c r="P305" i="5"/>
  <c r="P240" i="5"/>
  <c r="P113" i="5"/>
  <c r="P153" i="5"/>
  <c r="P38" i="5"/>
  <c r="P88" i="5"/>
  <c r="P242" i="5"/>
  <c r="P62" i="5"/>
  <c r="P168" i="5"/>
  <c r="P164" i="5"/>
  <c r="P266" i="5"/>
  <c r="P127" i="5"/>
  <c r="P91" i="5"/>
  <c r="P114" i="5"/>
  <c r="P100" i="5"/>
  <c r="P245" i="5"/>
  <c r="P319" i="5"/>
  <c r="P293" i="5"/>
  <c r="P253" i="5"/>
  <c r="P49" i="5"/>
  <c r="P32" i="5"/>
  <c r="P315" i="5"/>
  <c r="P50" i="5"/>
  <c r="P205" i="5"/>
  <c r="P284" i="5"/>
  <c r="P37" i="5"/>
  <c r="P129" i="5"/>
  <c r="P97" i="5"/>
  <c r="P176" i="5"/>
  <c r="P309" i="5"/>
  <c r="P207" i="5"/>
  <c r="P82" i="5"/>
  <c r="P106" i="5"/>
  <c r="P107" i="5"/>
  <c r="P182" i="5"/>
  <c r="P218" i="5"/>
  <c r="P85" i="5"/>
  <c r="P268" i="5"/>
  <c r="P292" i="5"/>
  <c r="P316" i="5"/>
  <c r="P261" i="5"/>
  <c r="P306" i="5"/>
  <c r="P326" i="5"/>
  <c r="P77" i="5"/>
  <c r="P304" i="5"/>
  <c r="P220" i="5"/>
  <c r="P125" i="5"/>
  <c r="P161" i="5"/>
  <c r="P63" i="5"/>
  <c r="P193" i="5"/>
  <c r="P215" i="5"/>
  <c r="P291" i="5"/>
  <c r="P116" i="5"/>
  <c r="P110" i="5"/>
  <c r="P184" i="5"/>
  <c r="P217" i="5"/>
  <c r="P202" i="5"/>
  <c r="P307" i="5"/>
  <c r="P134" i="5"/>
  <c r="P56" i="5"/>
  <c r="P198" i="5"/>
  <c r="P255" i="5"/>
  <c r="P283" i="5"/>
  <c r="P158" i="5"/>
  <c r="P281" i="5"/>
  <c r="P213" i="5"/>
  <c r="P225" i="5"/>
  <c r="P265" i="5"/>
  <c r="P246" i="5"/>
  <c r="P178" i="5"/>
  <c r="P40" i="5"/>
  <c r="P204" i="5"/>
  <c r="P231" i="5"/>
  <c r="P313" i="5"/>
  <c r="P216" i="5"/>
  <c r="P55" i="5"/>
  <c r="P180" i="5"/>
  <c r="P103" i="5"/>
  <c r="P131" i="5"/>
  <c r="P257" i="5"/>
  <c r="P119" i="5"/>
  <c r="P174" i="5"/>
  <c r="P60" i="5"/>
  <c r="P226" i="5"/>
  <c r="P118" i="5"/>
  <c r="P101" i="5"/>
  <c r="P35" i="5"/>
  <c r="P329" i="5"/>
  <c r="P199" i="5"/>
  <c r="P195" i="5"/>
  <c r="P76" i="5"/>
  <c r="P259" i="5"/>
  <c r="P295" i="5"/>
  <c r="P325" i="5"/>
  <c r="P157" i="5"/>
  <c r="P200" i="5"/>
  <c r="P192" i="5"/>
  <c r="P75" i="5"/>
  <c r="P94" i="5"/>
  <c r="P233" i="5"/>
  <c r="P285" i="5"/>
  <c r="P264" i="5"/>
  <c r="P52" i="5"/>
  <c r="P214" i="5"/>
  <c r="P45" i="5"/>
  <c r="P289" i="5"/>
  <c r="P163" i="5"/>
  <c r="P152" i="5"/>
  <c r="P244" i="5"/>
  <c r="P201" i="5"/>
  <c r="P235" i="5"/>
  <c r="P72" i="5"/>
  <c r="P25" i="5"/>
  <c r="P229" i="5"/>
  <c r="P298" i="5"/>
  <c r="P269" i="5"/>
  <c r="P211" i="5"/>
  <c r="P21" i="5"/>
  <c r="P302" i="5"/>
  <c r="P256" i="5"/>
  <c r="O7" i="5"/>
  <c r="E4" i="5" s="1"/>
  <c r="O104" i="7"/>
  <c r="O234" i="7"/>
  <c r="O163" i="7"/>
  <c r="O87" i="7"/>
  <c r="O157" i="7"/>
  <c r="O118" i="7"/>
  <c r="O289" i="7"/>
  <c r="O172" i="7"/>
  <c r="O220" i="7"/>
  <c r="O55" i="7"/>
  <c r="O38" i="7"/>
  <c r="O171" i="7"/>
  <c r="O279" i="7"/>
  <c r="O207" i="7"/>
  <c r="O28" i="7"/>
  <c r="O211" i="7"/>
  <c r="O51" i="7"/>
  <c r="O123" i="7"/>
  <c r="O270" i="7"/>
  <c r="O109" i="7"/>
  <c r="O188" i="7"/>
  <c r="O62" i="7"/>
  <c r="O53" i="7"/>
  <c r="O30" i="7"/>
  <c r="O91" i="7"/>
  <c r="O227" i="7"/>
  <c r="O325" i="7"/>
  <c r="O274" i="7"/>
  <c r="O50" i="7"/>
  <c r="O304" i="7"/>
  <c r="O116" i="7"/>
  <c r="O82" i="7"/>
  <c r="O267" i="7"/>
  <c r="O256" i="7"/>
  <c r="O26" i="7"/>
  <c r="O73" i="7"/>
  <c r="O288" i="7"/>
  <c r="O287" i="7"/>
  <c r="O74" i="7"/>
  <c r="O76" i="7"/>
  <c r="O337" i="7"/>
  <c r="O101" i="7"/>
  <c r="O278" i="7"/>
  <c r="O201" i="7"/>
  <c r="O105" i="7"/>
  <c r="O83" i="7"/>
  <c r="O217" i="7"/>
  <c r="O119" i="7"/>
  <c r="O137" i="7"/>
  <c r="O262" i="7"/>
  <c r="O224" i="7"/>
  <c r="O208" i="7"/>
  <c r="O162" i="7"/>
  <c r="O229" i="7"/>
  <c r="O187" i="7"/>
  <c r="O223" i="7"/>
  <c r="O295" i="7"/>
  <c r="O131" i="7"/>
  <c r="O210" i="7"/>
  <c r="O228" i="7"/>
  <c r="O79" i="7"/>
  <c r="O67" i="7"/>
  <c r="O284" i="7"/>
  <c r="O290" i="7"/>
  <c r="O311" i="7"/>
  <c r="O111" i="7"/>
  <c r="O269" i="7"/>
  <c r="O324" i="7"/>
  <c r="O321" i="7"/>
  <c r="O232" i="7"/>
  <c r="O25" i="7"/>
  <c r="O332" i="7"/>
  <c r="O307" i="7"/>
  <c r="O22" i="7"/>
  <c r="O291" i="7"/>
  <c r="O36" i="7"/>
  <c r="O303" i="7"/>
  <c r="O177" i="7"/>
  <c r="O260" i="7"/>
  <c r="O81" i="7"/>
  <c r="O130" i="7"/>
  <c r="O200" i="7"/>
  <c r="O72" i="7"/>
  <c r="O136" i="7"/>
  <c r="O99" i="7"/>
  <c r="O205" i="7"/>
  <c r="O156" i="7"/>
  <c r="O176" i="7"/>
  <c r="O129" i="7"/>
  <c r="O257" i="7"/>
  <c r="O166" i="7"/>
  <c r="O276" i="7"/>
  <c r="O292" i="7"/>
  <c r="O179" i="7"/>
  <c r="O195" i="7"/>
  <c r="O335" i="7"/>
  <c r="O47" i="7"/>
  <c r="O35" i="7"/>
  <c r="O296" i="7"/>
  <c r="O235" i="7"/>
  <c r="O317" i="7"/>
  <c r="O77" i="7"/>
  <c r="O328" i="7"/>
  <c r="O245" i="7"/>
  <c r="O306" i="7"/>
  <c r="O98" i="7"/>
  <c r="O309" i="7"/>
  <c r="O31" i="7"/>
  <c r="O214" i="7"/>
  <c r="O175" i="7"/>
  <c r="O56" i="7"/>
  <c r="O314" i="7"/>
  <c r="O44" i="7"/>
  <c r="O243" i="7"/>
  <c r="O102" i="7"/>
  <c r="O192" i="7"/>
  <c r="O242" i="7"/>
  <c r="O310" i="7"/>
  <c r="O110" i="7"/>
  <c r="O182" i="7"/>
  <c r="O244" i="7"/>
  <c r="O54" i="7"/>
  <c r="O93" i="7"/>
  <c r="O132" i="7"/>
  <c r="O252" i="7"/>
  <c r="O293" i="7"/>
  <c r="O48" i="7"/>
  <c r="O193" i="7"/>
  <c r="O294" i="7"/>
  <c r="O236" i="7"/>
  <c r="O125" i="7"/>
  <c r="O226" i="7"/>
  <c r="O95" i="7"/>
  <c r="O103" i="7"/>
  <c r="O59" i="7"/>
  <c r="O301" i="7"/>
  <c r="O203" i="7"/>
  <c r="O58" i="7"/>
  <c r="O142" i="7"/>
  <c r="O37" i="7"/>
  <c r="O151" i="7"/>
  <c r="O330" i="7"/>
  <c r="O199" i="7"/>
  <c r="O221" i="7"/>
  <c r="O248" i="7"/>
  <c r="O69" i="7"/>
  <c r="O336" i="7"/>
  <c r="O190" i="7"/>
  <c r="O155" i="7"/>
  <c r="O247" i="7"/>
  <c r="O66" i="7"/>
  <c r="O261" i="7"/>
  <c r="O52" i="7"/>
  <c r="O89" i="7"/>
  <c r="O122" i="7"/>
  <c r="O41" i="7"/>
  <c r="O39" i="7"/>
  <c r="O140" i="7"/>
  <c r="O259" i="7"/>
  <c r="O263" i="7"/>
  <c r="O178" i="7"/>
  <c r="O34" i="7"/>
  <c r="O147" i="7"/>
  <c r="O329" i="7"/>
  <c r="O308" i="7"/>
  <c r="O181" i="7"/>
  <c r="O238" i="7"/>
  <c r="O167" i="7"/>
  <c r="O42" i="7"/>
  <c r="O24" i="7"/>
  <c r="O197" i="7"/>
  <c r="O169" i="7"/>
  <c r="O107" i="7"/>
  <c r="O108" i="7"/>
  <c r="O184" i="7"/>
  <c r="O282" i="7"/>
  <c r="O272" i="7"/>
  <c r="O212" i="7"/>
  <c r="O264" i="7"/>
  <c r="O75" i="7"/>
  <c r="O154" i="7"/>
  <c r="O146" i="7"/>
  <c r="O85" i="7"/>
  <c r="O266" i="7"/>
  <c r="O120" i="7"/>
  <c r="O283" i="7"/>
  <c r="O40" i="7"/>
  <c r="O319" i="7"/>
  <c r="O161" i="7"/>
  <c r="O213" i="7"/>
  <c r="O239" i="7"/>
  <c r="O331" i="7"/>
  <c r="O209" i="7"/>
  <c r="O168" i="7"/>
  <c r="O258" i="7"/>
  <c r="O21" i="7"/>
  <c r="O134" i="7"/>
  <c r="O189" i="7"/>
  <c r="O57" i="7"/>
  <c r="O158" i="7"/>
  <c r="O149" i="7"/>
  <c r="O148" i="7"/>
  <c r="O327" i="7"/>
  <c r="O106" i="7"/>
  <c r="O165" i="7"/>
  <c r="O298" i="7"/>
  <c r="O305" i="7"/>
  <c r="O121" i="7"/>
  <c r="O33" i="7"/>
  <c r="O117" i="7"/>
  <c r="O100" i="7"/>
  <c r="O280" i="7"/>
  <c r="O88" i="7"/>
  <c r="O300" i="7"/>
  <c r="O29" i="7"/>
  <c r="O86" i="7"/>
  <c r="O70" i="7"/>
  <c r="O174" i="7"/>
  <c r="O46" i="7"/>
  <c r="O126" i="7"/>
  <c r="O112" i="7"/>
  <c r="O43" i="7"/>
  <c r="O271" i="7"/>
  <c r="O281" i="7"/>
  <c r="O196" i="7"/>
  <c r="O333" i="7"/>
  <c r="O253" i="7"/>
  <c r="O143" i="7"/>
  <c r="O206" i="7"/>
  <c r="O316" i="7"/>
  <c r="O216" i="7"/>
  <c r="O94" i="7"/>
  <c r="O23" i="7"/>
  <c r="O173" i="7"/>
  <c r="O127" i="7"/>
  <c r="O241" i="7"/>
  <c r="O84" i="7"/>
  <c r="O97" i="7"/>
  <c r="O254" i="7"/>
  <c r="O218" i="7"/>
  <c r="O128" i="7"/>
  <c r="O277" i="7"/>
  <c r="O65" i="7"/>
  <c r="O198" i="7"/>
  <c r="O45" i="7"/>
  <c r="O231" i="7"/>
  <c r="O215" i="7"/>
  <c r="O249" i="7"/>
  <c r="O255" i="7"/>
  <c r="O133" i="7"/>
  <c r="O185" i="7"/>
  <c r="O246" i="7"/>
  <c r="O113" i="7"/>
  <c r="O115" i="7"/>
  <c r="O96" i="7"/>
  <c r="O159" i="7"/>
  <c r="O326" i="7"/>
  <c r="O138" i="7"/>
  <c r="O323" i="7"/>
  <c r="O299" i="7"/>
  <c r="O160" i="7"/>
  <c r="O315" i="7"/>
  <c r="O265" i="7"/>
  <c r="O144" i="7"/>
  <c r="O286" i="7"/>
  <c r="O145" i="7"/>
  <c r="O183" i="7"/>
  <c r="O153" i="7"/>
  <c r="O63" i="7"/>
  <c r="O186" i="7"/>
  <c r="O312" i="7"/>
  <c r="O219" i="7"/>
  <c r="O240" i="7"/>
  <c r="O32" i="7"/>
  <c r="O180" i="7"/>
  <c r="O61" i="7"/>
  <c r="O322" i="7"/>
  <c r="O152" i="7"/>
  <c r="O251" i="7"/>
  <c r="O68" i="7"/>
  <c r="O135" i="7"/>
  <c r="O92" i="7"/>
  <c r="O318" i="7"/>
  <c r="O49" i="7"/>
  <c r="O320" i="7"/>
  <c r="O225" i="7"/>
  <c r="O268" i="7"/>
  <c r="O334" i="7"/>
  <c r="O297" i="7"/>
  <c r="O302" i="7"/>
  <c r="O60" i="7"/>
  <c r="O202" i="7"/>
  <c r="O90" i="7"/>
  <c r="O164" i="7"/>
  <c r="O150" i="7"/>
  <c r="O71" i="7"/>
  <c r="O313" i="7"/>
  <c r="O204" i="7"/>
  <c r="O64" i="7"/>
  <c r="O170" i="7"/>
  <c r="O114" i="7"/>
  <c r="O250" i="7"/>
  <c r="O80" i="7"/>
  <c r="O237" i="7"/>
  <c r="O191" i="7"/>
  <c r="O78" i="7"/>
  <c r="O273" i="7"/>
  <c r="O230" i="7"/>
  <c r="O124" i="7"/>
  <c r="O141" i="7"/>
  <c r="O285" i="7"/>
  <c r="O233" i="7"/>
  <c r="O139" i="7"/>
  <c r="O194" i="7"/>
  <c r="O275" i="7"/>
  <c r="O27" i="7"/>
  <c r="O222" i="7"/>
  <c r="O7" i="7"/>
  <c r="E5" i="7" s="1"/>
  <c r="Q56" i="5"/>
  <c r="Q337" i="5"/>
  <c r="Q250" i="5"/>
  <c r="Q135" i="5"/>
  <c r="Q246" i="5"/>
  <c r="Q232" i="5"/>
  <c r="Q213" i="5"/>
  <c r="Q236" i="5"/>
  <c r="Q187" i="5"/>
  <c r="Q189" i="5"/>
  <c r="Q27" i="5"/>
  <c r="Q71" i="5"/>
  <c r="Q117" i="5"/>
  <c r="Q328" i="5"/>
  <c r="Q256" i="5"/>
  <c r="Q260" i="5"/>
  <c r="Q193" i="5"/>
  <c r="Q233" i="5"/>
  <c r="Q77" i="5"/>
  <c r="Q52" i="5"/>
  <c r="Q265" i="5"/>
  <c r="Q334" i="5"/>
  <c r="Q277" i="5"/>
  <c r="Q311" i="5"/>
  <c r="Q323" i="5"/>
  <c r="Q175" i="5"/>
  <c r="Q173" i="5"/>
  <c r="Q98" i="5"/>
  <c r="Q295" i="5"/>
  <c r="Q276" i="5"/>
  <c r="Q268" i="5"/>
  <c r="Q62" i="5"/>
  <c r="Q114" i="5"/>
  <c r="Q155" i="5"/>
  <c r="Q312" i="5"/>
  <c r="Q118" i="5"/>
  <c r="Q307" i="5"/>
  <c r="Q102" i="5"/>
  <c r="Q166" i="5"/>
  <c r="Q54" i="5"/>
  <c r="Q299" i="5"/>
  <c r="Q40" i="5"/>
  <c r="Q220" i="5"/>
  <c r="Q58" i="5"/>
  <c r="Q180" i="5"/>
  <c r="Q91" i="5"/>
  <c r="Q235" i="5"/>
  <c r="Q208" i="5"/>
  <c r="Q224" i="5"/>
  <c r="Q25" i="5"/>
  <c r="Q320" i="5"/>
  <c r="Q301" i="5"/>
  <c r="Q67" i="5"/>
  <c r="Q113" i="5"/>
  <c r="Q157" i="5"/>
  <c r="Q279" i="5"/>
  <c r="Q298" i="5"/>
  <c r="Q316" i="5"/>
  <c r="Q124" i="5"/>
  <c r="Q103" i="5"/>
  <c r="Q258" i="5"/>
  <c r="Q297" i="5"/>
  <c r="Q156" i="5"/>
  <c r="Q240" i="5"/>
  <c r="Q66" i="5"/>
  <c r="Q237" i="5"/>
  <c r="Q120" i="5"/>
  <c r="Q321" i="5"/>
  <c r="Q283" i="5"/>
  <c r="Q50" i="5"/>
  <c r="Q139" i="5"/>
  <c r="Q109" i="5"/>
  <c r="Q46" i="5"/>
  <c r="Q146" i="5"/>
  <c r="Q329" i="5"/>
  <c r="Q199" i="5"/>
  <c r="Q145" i="5"/>
  <c r="Q203" i="5"/>
  <c r="Q270" i="5"/>
  <c r="Q165" i="5"/>
  <c r="Q241" i="5"/>
  <c r="Q200" i="5"/>
  <c r="Q257" i="5"/>
  <c r="Q252" i="5"/>
  <c r="Q96" i="5"/>
  <c r="Q179" i="5"/>
  <c r="Q336" i="5"/>
  <c r="Q22" i="5"/>
  <c r="Q176" i="5"/>
  <c r="Q65" i="5"/>
  <c r="Q107" i="5"/>
  <c r="Q161" i="5"/>
  <c r="Q63" i="5"/>
  <c r="Q171" i="5"/>
  <c r="Q263" i="5"/>
  <c r="Q28" i="5"/>
  <c r="Q178" i="5"/>
  <c r="Q201" i="5"/>
  <c r="Q183" i="5"/>
  <c r="Q287" i="5"/>
  <c r="Q34" i="5"/>
  <c r="Q95" i="5"/>
  <c r="Q138" i="5"/>
  <c r="Q29" i="5"/>
  <c r="Q163" i="5"/>
  <c r="Q317" i="5"/>
  <c r="Q230" i="5"/>
  <c r="Q266" i="5"/>
  <c r="Q259" i="5"/>
  <c r="Q144" i="5"/>
  <c r="Q254" i="5"/>
  <c r="Q286" i="5"/>
  <c r="Q296" i="5"/>
  <c r="Q221" i="5"/>
  <c r="Q249" i="5"/>
  <c r="Q154" i="5"/>
  <c r="Q148" i="5"/>
  <c r="Q207" i="5"/>
  <c r="Q210" i="5"/>
  <c r="Q306" i="5"/>
  <c r="Q169" i="5"/>
  <c r="Q168" i="5"/>
  <c r="Q335" i="5"/>
  <c r="Q204" i="5"/>
  <c r="Q159" i="5"/>
  <c r="Q310" i="5"/>
  <c r="Q267" i="5"/>
  <c r="Q315" i="5"/>
  <c r="Q238" i="5"/>
  <c r="Q85" i="5"/>
  <c r="Q195" i="5"/>
  <c r="Q162" i="5"/>
  <c r="Q140" i="5"/>
  <c r="Q196" i="5"/>
  <c r="Q90" i="5"/>
  <c r="Q294" i="5"/>
  <c r="Q36" i="5"/>
  <c r="Q219" i="5"/>
  <c r="Q332" i="5"/>
  <c r="Q49" i="5"/>
  <c r="Q188" i="5"/>
  <c r="Q167" i="5"/>
  <c r="Q111" i="5"/>
  <c r="Q289" i="5"/>
  <c r="Q131" i="5"/>
  <c r="Q150" i="5"/>
  <c r="Q226" i="5"/>
  <c r="Q271" i="5"/>
  <c r="Q288" i="5"/>
  <c r="Q285" i="5"/>
  <c r="Q181" i="5"/>
  <c r="Q39" i="5"/>
  <c r="Q278" i="5"/>
  <c r="Q38" i="5"/>
  <c r="Q248" i="5"/>
  <c r="Q112" i="5"/>
  <c r="Q48" i="5"/>
  <c r="Q170" i="5"/>
  <c r="Q164" i="5"/>
  <c r="Q119" i="5"/>
  <c r="Q79" i="5"/>
  <c r="Q324" i="5"/>
  <c r="Q24" i="5"/>
  <c r="Q31" i="5"/>
  <c r="Q136" i="5"/>
  <c r="Q269" i="5"/>
  <c r="Q100" i="5"/>
  <c r="Q30" i="5"/>
  <c r="Q209" i="5"/>
  <c r="Q304" i="5"/>
  <c r="Q32" i="5"/>
  <c r="Q231" i="5"/>
  <c r="Q59" i="5"/>
  <c r="Q214" i="5"/>
  <c r="Q64" i="5"/>
  <c r="Q108" i="5"/>
  <c r="Q115" i="5"/>
  <c r="Q186" i="5"/>
  <c r="Q191" i="5"/>
  <c r="Q83" i="5"/>
  <c r="Q217" i="5"/>
  <c r="Q192" i="5"/>
  <c r="Q61" i="5"/>
  <c r="Q160" i="5"/>
  <c r="Q88" i="5"/>
  <c r="Q331" i="5"/>
  <c r="Q55" i="5"/>
  <c r="Q153" i="5"/>
  <c r="Q182" i="5"/>
  <c r="Q116" i="5"/>
  <c r="Q184" i="5"/>
  <c r="Q51" i="5"/>
  <c r="Q313" i="5"/>
  <c r="Q76" i="5"/>
  <c r="Q194" i="5"/>
  <c r="Q110" i="5"/>
  <c r="Q205" i="5"/>
  <c r="Q68" i="5"/>
  <c r="Q211" i="5"/>
  <c r="Q274" i="5"/>
  <c r="Q121" i="5"/>
  <c r="Q143" i="5"/>
  <c r="Q282" i="5"/>
  <c r="Q225" i="5"/>
  <c r="Q134" i="5"/>
  <c r="Q293" i="5"/>
  <c r="Q262" i="5"/>
  <c r="Q97" i="5"/>
  <c r="Q280" i="5"/>
  <c r="Q197" i="5"/>
  <c r="Q128" i="5"/>
  <c r="Q212" i="5"/>
  <c r="Q47" i="5"/>
  <c r="Q190" i="5"/>
  <c r="Q227" i="5"/>
  <c r="Q261" i="5"/>
  <c r="Q275" i="5"/>
  <c r="Q302" i="5"/>
  <c r="Q142" i="5"/>
  <c r="Q215" i="5"/>
  <c r="Q87" i="5"/>
  <c r="Q174" i="5"/>
  <c r="Q130" i="5"/>
  <c r="Q99" i="5"/>
  <c r="Q255" i="5"/>
  <c r="Q57" i="5"/>
  <c r="Q127" i="5"/>
  <c r="Q264" i="5"/>
  <c r="Q290" i="5"/>
  <c r="Q82" i="5"/>
  <c r="Q26" i="5"/>
  <c r="Q101" i="5"/>
  <c r="Q42" i="5"/>
  <c r="Q292" i="5"/>
  <c r="Q74" i="5"/>
  <c r="Q281" i="5"/>
  <c r="Q123" i="5"/>
  <c r="Q308" i="5"/>
  <c r="Q132" i="5"/>
  <c r="Q318" i="5"/>
  <c r="Q78" i="5"/>
  <c r="Q322" i="5"/>
  <c r="Q216" i="5"/>
  <c r="Q86" i="5"/>
  <c r="Q303" i="5"/>
  <c r="Q172" i="5"/>
  <c r="Q202" i="5"/>
  <c r="Q158" i="5"/>
  <c r="Q300" i="5"/>
  <c r="Q185" i="5"/>
  <c r="Q228" i="5"/>
  <c r="Q253" i="5"/>
  <c r="Q43" i="5"/>
  <c r="Q21" i="5"/>
  <c r="Q75" i="5"/>
  <c r="Q325" i="5"/>
  <c r="Q223" i="5"/>
  <c r="Q92" i="5"/>
  <c r="Q239" i="5"/>
  <c r="Q309" i="5"/>
  <c r="Q245" i="5"/>
  <c r="Q218" i="5"/>
  <c r="Q122" i="5"/>
  <c r="Q137" i="5"/>
  <c r="Q106" i="5"/>
  <c r="Q105" i="5"/>
  <c r="Q244" i="5"/>
  <c r="Q33" i="5"/>
  <c r="Q129" i="5"/>
  <c r="Q305" i="5"/>
  <c r="Q141" i="5"/>
  <c r="Q242" i="5"/>
  <c r="Q89" i="5"/>
  <c r="Q177" i="5"/>
  <c r="Q272" i="5"/>
  <c r="Q273" i="5"/>
  <c r="Q23" i="5"/>
  <c r="Q69" i="5"/>
  <c r="Q151" i="5"/>
  <c r="Q41" i="5"/>
  <c r="Q326" i="5"/>
  <c r="Q70" i="5"/>
  <c r="Q198" i="5"/>
  <c r="Q251" i="5"/>
  <c r="Q72" i="5"/>
  <c r="Q126" i="5"/>
  <c r="Q53" i="5"/>
  <c r="Q229" i="5"/>
  <c r="Q60" i="5"/>
  <c r="Q147" i="5"/>
  <c r="Q44" i="5"/>
  <c r="Q93" i="5"/>
  <c r="Q37" i="5"/>
  <c r="Q284" i="5"/>
  <c r="Q80" i="5"/>
  <c r="Q327" i="5"/>
  <c r="Q291" i="5"/>
  <c r="Q243" i="5"/>
  <c r="Q35" i="5"/>
  <c r="Q152" i="5"/>
  <c r="Q125" i="5"/>
  <c r="Q314" i="5"/>
  <c r="Q94" i="5"/>
  <c r="Q84" i="5"/>
  <c r="Q333" i="5"/>
  <c r="Q206" i="5"/>
  <c r="Q104" i="5"/>
  <c r="Q133" i="5"/>
  <c r="Q81" i="5"/>
  <c r="Q73" i="5"/>
  <c r="Q234" i="5"/>
  <c r="Q222" i="5"/>
  <c r="Q45" i="5"/>
  <c r="Q330" i="5"/>
  <c r="Q319" i="5"/>
  <c r="Q149" i="5"/>
  <c r="Q247" i="5"/>
  <c r="O128" i="3"/>
  <c r="O91" i="3"/>
  <c r="O292" i="3"/>
  <c r="O209" i="3"/>
  <c r="O125" i="3"/>
  <c r="O188" i="3"/>
  <c r="O310" i="3"/>
  <c r="O167" i="3"/>
  <c r="O266" i="3"/>
  <c r="O272" i="3"/>
  <c r="O294" i="3"/>
  <c r="O304" i="3"/>
  <c r="O289" i="3"/>
  <c r="O54" i="3"/>
  <c r="O97" i="3"/>
  <c r="O318" i="3"/>
  <c r="O108" i="3"/>
  <c r="O58" i="3"/>
  <c r="O213" i="3"/>
  <c r="O45" i="3"/>
  <c r="O287" i="3"/>
  <c r="O331" i="3"/>
  <c r="O207" i="3"/>
  <c r="O286" i="3"/>
  <c r="O302" i="3"/>
  <c r="O291" i="3"/>
  <c r="O152" i="3"/>
  <c r="O271" i="3"/>
  <c r="O320" i="3"/>
  <c r="O70" i="3"/>
  <c r="O146" i="3"/>
  <c r="O269" i="3"/>
  <c r="O261" i="3"/>
  <c r="O63" i="3"/>
  <c r="O208" i="3"/>
  <c r="O218" i="3"/>
  <c r="O64" i="3"/>
  <c r="O95" i="3"/>
  <c r="O265" i="3"/>
  <c r="O158" i="3"/>
  <c r="O117" i="3"/>
  <c r="O107" i="3"/>
  <c r="O231" i="3"/>
  <c r="O314" i="3"/>
  <c r="O81" i="3"/>
  <c r="O245" i="3"/>
  <c r="O327" i="3"/>
  <c r="O121" i="3"/>
  <c r="O205" i="3"/>
  <c r="O296" i="3"/>
  <c r="O89" i="3"/>
  <c r="O334" i="3"/>
  <c r="O55" i="3"/>
  <c r="O159" i="3"/>
  <c r="O300" i="3"/>
  <c r="O220" i="3"/>
  <c r="O29" i="3"/>
  <c r="O243" i="3"/>
  <c r="O290" i="3"/>
  <c r="O214" i="3"/>
  <c r="O76" i="3"/>
  <c r="O118" i="3"/>
  <c r="O196" i="3"/>
  <c r="O144" i="3"/>
  <c r="O195" i="3"/>
  <c r="O293" i="3"/>
  <c r="O201" i="3"/>
  <c r="O77" i="3"/>
  <c r="O239" i="3"/>
  <c r="O82" i="3"/>
  <c r="O270" i="3"/>
  <c r="O306" i="3"/>
  <c r="O329" i="3"/>
  <c r="O319" i="3"/>
  <c r="O312" i="3"/>
  <c r="O216" i="3"/>
  <c r="O142" i="3"/>
  <c r="O285" i="3"/>
  <c r="O203" i="3"/>
  <c r="O295" i="3"/>
  <c r="O328" i="3"/>
  <c r="O132" i="3"/>
  <c r="O42" i="3"/>
  <c r="O200" i="3"/>
  <c r="O147" i="3"/>
  <c r="O104" i="3"/>
  <c r="O234" i="3"/>
  <c r="O260" i="3"/>
  <c r="O33" i="3"/>
  <c r="O222" i="3"/>
  <c r="O168" i="3"/>
  <c r="O193" i="3"/>
  <c r="O148" i="3"/>
  <c r="O103" i="3"/>
  <c r="O190" i="3"/>
  <c r="O126" i="3"/>
  <c r="O230" i="3"/>
  <c r="O248" i="3"/>
  <c r="O224" i="3"/>
  <c r="O153" i="3"/>
  <c r="O43" i="3"/>
  <c r="O92" i="3"/>
  <c r="O212" i="3"/>
  <c r="O23" i="3"/>
  <c r="O199" i="3"/>
  <c r="O40" i="3"/>
  <c r="O250" i="3"/>
  <c r="O240" i="3"/>
  <c r="O264" i="3"/>
  <c r="O124" i="3"/>
  <c r="O123" i="3"/>
  <c r="O85" i="3"/>
  <c r="O204" i="3"/>
  <c r="O27" i="3"/>
  <c r="O249" i="3"/>
  <c r="O242" i="3"/>
  <c r="O252" i="3"/>
  <c r="O51" i="3"/>
  <c r="O74" i="3"/>
  <c r="O262" i="3"/>
  <c r="O326" i="3"/>
  <c r="O206" i="3"/>
  <c r="O145" i="3"/>
  <c r="O189" i="3"/>
  <c r="O99" i="3"/>
  <c r="O120" i="3"/>
  <c r="O161" i="3"/>
  <c r="O115" i="3"/>
  <c r="O228" i="3"/>
  <c r="O241" i="3"/>
  <c r="O37" i="3"/>
  <c r="O137" i="3"/>
  <c r="O98" i="3"/>
  <c r="O48" i="3"/>
  <c r="O30" i="3"/>
  <c r="O313" i="3"/>
  <c r="O170" i="3"/>
  <c r="O102" i="3"/>
  <c r="O62" i="3"/>
  <c r="O73" i="3"/>
  <c r="O141" i="3"/>
  <c r="O60" i="3"/>
  <c r="O253" i="3"/>
  <c r="O139" i="3"/>
  <c r="O164" i="3"/>
  <c r="O150" i="3"/>
  <c r="O80" i="3"/>
  <c r="O94" i="3"/>
  <c r="O173" i="3"/>
  <c r="O32" i="3"/>
  <c r="O229" i="3"/>
  <c r="O131" i="3"/>
  <c r="O246" i="3"/>
  <c r="O194" i="3"/>
  <c r="O151" i="3"/>
  <c r="O66" i="3"/>
  <c r="O50" i="3"/>
  <c r="O111" i="3"/>
  <c r="O191" i="3"/>
  <c r="O84" i="3"/>
  <c r="O110" i="3"/>
  <c r="O41" i="3"/>
  <c r="O259" i="3"/>
  <c r="O317" i="3"/>
  <c r="O273" i="3"/>
  <c r="O105" i="3"/>
  <c r="O114" i="3"/>
  <c r="O179" i="3"/>
  <c r="O187" i="3"/>
  <c r="O309" i="3"/>
  <c r="O171" i="3"/>
  <c r="O238" i="3"/>
  <c r="O22" i="3"/>
  <c r="O308" i="3"/>
  <c r="O268" i="3"/>
  <c r="O109" i="3"/>
  <c r="O284" i="3"/>
  <c r="O35" i="3"/>
  <c r="O135" i="3"/>
  <c r="O236" i="3"/>
  <c r="O325" i="3"/>
  <c r="O49" i="3"/>
  <c r="O136" i="3"/>
  <c r="O176" i="3"/>
  <c r="O106" i="3"/>
  <c r="O69" i="3"/>
  <c r="O140" i="3"/>
  <c r="O90" i="3"/>
  <c r="O280" i="3"/>
  <c r="O244" i="3"/>
  <c r="O67" i="3"/>
  <c r="O78" i="3"/>
  <c r="O332" i="3"/>
  <c r="O184" i="3"/>
  <c r="O101" i="3"/>
  <c r="O303" i="3"/>
  <c r="O197" i="3"/>
  <c r="O26" i="3"/>
  <c r="O154" i="3"/>
  <c r="O333" i="3"/>
  <c r="O288" i="3"/>
  <c r="O166" i="3"/>
  <c r="O86" i="3"/>
  <c r="O56" i="3"/>
  <c r="O235" i="3"/>
  <c r="O47" i="3"/>
  <c r="O324" i="3"/>
  <c r="O307" i="3"/>
  <c r="O323" i="3"/>
  <c r="O283" i="3"/>
  <c r="O297" i="3"/>
  <c r="O44" i="3"/>
  <c r="O281" i="3"/>
  <c r="O68" i="3"/>
  <c r="O28" i="3"/>
  <c r="O299" i="3"/>
  <c r="O227" i="3"/>
  <c r="O172" i="3"/>
  <c r="O75" i="3"/>
  <c r="O83" i="3"/>
  <c r="O113" i="3"/>
  <c r="O31" i="3"/>
  <c r="O258" i="3"/>
  <c r="O186" i="3"/>
  <c r="O279" i="3"/>
  <c r="O180" i="3"/>
  <c r="O223" i="3"/>
  <c r="O211" i="3"/>
  <c r="O315" i="3"/>
  <c r="O93" i="3"/>
  <c r="O210" i="3"/>
  <c r="O57" i="3"/>
  <c r="O274" i="3"/>
  <c r="O169" i="3"/>
  <c r="O155" i="3"/>
  <c r="O21" i="3"/>
  <c r="O251" i="3"/>
  <c r="O219" i="3"/>
  <c r="O163" i="3"/>
  <c r="O198" i="3"/>
  <c r="O87" i="3"/>
  <c r="O160" i="3"/>
  <c r="O130" i="3"/>
  <c r="O221" i="3"/>
  <c r="O116" i="3"/>
  <c r="O182" i="3"/>
  <c r="O301" i="3"/>
  <c r="O311" i="3"/>
  <c r="O79" i="3"/>
  <c r="O149" i="3"/>
  <c r="O263" i="3"/>
  <c r="O321" i="3"/>
  <c r="O34" i="3"/>
  <c r="O96" i="3"/>
  <c r="O174" i="3"/>
  <c r="O257" i="3"/>
  <c r="O232" i="3"/>
  <c r="O36" i="3"/>
  <c r="O72" i="3"/>
  <c r="O175" i="3"/>
  <c r="O181" i="3"/>
  <c r="O52" i="3"/>
  <c r="O165" i="3"/>
  <c r="O129" i="3"/>
  <c r="O24" i="3"/>
  <c r="O277" i="3"/>
  <c r="O71" i="3"/>
  <c r="O225" i="3"/>
  <c r="O61" i="3"/>
  <c r="O65" i="3"/>
  <c r="O100" i="3"/>
  <c r="O298" i="3"/>
  <c r="O254" i="3"/>
  <c r="O112" i="3"/>
  <c r="O215" i="3"/>
  <c r="O322" i="3"/>
  <c r="O183" i="3"/>
  <c r="O156" i="3"/>
  <c r="O255" i="3"/>
  <c r="O282" i="3"/>
  <c r="O217" i="3"/>
  <c r="O202" i="3"/>
  <c r="O133" i="3"/>
  <c r="O59" i="3"/>
  <c r="O122" i="3"/>
  <c r="O178" i="3"/>
  <c r="O316" i="3"/>
  <c r="O53" i="3"/>
  <c r="O185" i="3"/>
  <c r="O162" i="3"/>
  <c r="O138" i="3"/>
  <c r="O267" i="3"/>
  <c r="O38" i="3"/>
  <c r="O192" i="3"/>
  <c r="O134" i="3"/>
  <c r="O177" i="3"/>
  <c r="O247" i="3"/>
  <c r="O233" i="3"/>
  <c r="O157" i="3"/>
  <c r="O226" i="3"/>
  <c r="O127" i="3"/>
  <c r="O237" i="3"/>
  <c r="O25" i="3"/>
  <c r="O143" i="3"/>
  <c r="O256" i="3"/>
  <c r="O119" i="3"/>
  <c r="O278" i="3"/>
  <c r="O46" i="3"/>
  <c r="O276" i="3"/>
  <c r="O88" i="3"/>
  <c r="O305" i="3"/>
  <c r="O39" i="3"/>
  <c r="O330" i="3"/>
  <c r="O275" i="3"/>
  <c r="O18" i="3"/>
  <c r="Q18" i="5"/>
  <c r="Q18" i="3"/>
  <c r="Q18" i="15"/>
  <c r="P18" i="7"/>
  <c r="P18" i="11"/>
  <c r="P18" i="15"/>
  <c r="P18" i="3"/>
  <c r="O18" i="5"/>
  <c r="O18" i="11"/>
  <c r="O18" i="7"/>
  <c r="Q18" i="11"/>
  <c r="Q18" i="7"/>
  <c r="O18" i="15"/>
  <c r="P18" i="5"/>
  <c r="O96" i="2" l="1"/>
  <c r="O196" i="2"/>
  <c r="E4" i="3"/>
  <c r="E14" i="18"/>
  <c r="AG8" i="2"/>
  <c r="E14" i="2"/>
  <c r="O180" i="2"/>
  <c r="O46" i="2"/>
  <c r="O93" i="2"/>
  <c r="O193" i="2"/>
  <c r="O107" i="2"/>
  <c r="O141" i="2"/>
  <c r="O90" i="2"/>
  <c r="O147" i="2"/>
  <c r="O73" i="2"/>
  <c r="O192" i="2"/>
  <c r="O176" i="2"/>
  <c r="O86" i="2"/>
  <c r="O168" i="2"/>
  <c r="O104" i="2"/>
  <c r="O160" i="2"/>
  <c r="O127" i="2"/>
  <c r="O106" i="2"/>
  <c r="O103" i="2"/>
  <c r="O125" i="2"/>
  <c r="O98" i="2"/>
  <c r="O121" i="2"/>
  <c r="O120" i="2"/>
  <c r="O154" i="2"/>
  <c r="O126" i="2"/>
  <c r="O111" i="2"/>
  <c r="O112" i="2"/>
  <c r="O130" i="2"/>
  <c r="O88" i="2"/>
  <c r="O149" i="2"/>
  <c r="O101" i="2"/>
  <c r="O174" i="2"/>
  <c r="O185" i="2"/>
  <c r="O133" i="2"/>
  <c r="O80" i="2"/>
  <c r="O151" i="2"/>
  <c r="O99" i="2"/>
  <c r="O195" i="2"/>
  <c r="O175" i="2"/>
  <c r="O128" i="2"/>
  <c r="O84" i="2"/>
  <c r="O146" i="2"/>
  <c r="O109" i="2"/>
  <c r="O100" i="2"/>
  <c r="O123" i="2"/>
  <c r="O118" i="2"/>
  <c r="O186" i="2"/>
  <c r="O143" i="2"/>
  <c r="O181" i="2"/>
  <c r="O182" i="2"/>
  <c r="O179" i="2"/>
  <c r="O171" i="2"/>
  <c r="O163" i="2"/>
  <c r="O81" i="2"/>
  <c r="O91" i="2"/>
  <c r="O92" i="2"/>
  <c r="O95" i="2"/>
  <c r="O167" i="2"/>
  <c r="O138" i="2"/>
  <c r="O40" i="2"/>
  <c r="O188" i="2"/>
  <c r="O135" i="2"/>
  <c r="O178" i="2"/>
  <c r="O52" i="2"/>
  <c r="O159" i="2"/>
  <c r="O156" i="2"/>
  <c r="O124" i="2"/>
  <c r="O116" i="2"/>
  <c r="O119" i="2"/>
  <c r="O134" i="2"/>
  <c r="O70" i="2"/>
  <c r="O117" i="2"/>
  <c r="O54" i="2"/>
  <c r="O136" i="2"/>
  <c r="O194" i="2"/>
  <c r="O137" i="2"/>
  <c r="O122" i="2"/>
  <c r="O191" i="2"/>
  <c r="O39" i="2"/>
  <c r="O173" i="2"/>
  <c r="O44" i="2"/>
  <c r="O108" i="2"/>
  <c r="O115" i="2"/>
  <c r="O82" i="2"/>
  <c r="O177" i="2"/>
  <c r="O172" i="2"/>
  <c r="O142" i="2"/>
  <c r="O83" i="2"/>
  <c r="O102" i="2"/>
  <c r="O169" i="2"/>
  <c r="O110" i="2"/>
  <c r="O183" i="2"/>
  <c r="O165" i="2"/>
  <c r="O113" i="2"/>
  <c r="O155" i="2"/>
  <c r="O36" i="2"/>
  <c r="O71" i="2"/>
  <c r="O150" i="2"/>
  <c r="O166" i="2"/>
  <c r="O158" i="2"/>
  <c r="O114" i="2"/>
  <c r="O87" i="2"/>
  <c r="O139" i="2"/>
  <c r="O187" i="2"/>
  <c r="O85" i="2"/>
  <c r="O43" i="2"/>
  <c r="O161" i="2"/>
  <c r="O162" i="2"/>
  <c r="O184" i="2"/>
  <c r="O144" i="2"/>
  <c r="O129" i="2"/>
  <c r="O94" i="2"/>
  <c r="O37" i="2"/>
  <c r="O89" i="2"/>
  <c r="O140" i="2"/>
  <c r="O97" i="2"/>
  <c r="O105" i="2"/>
  <c r="C15" i="2"/>
  <c r="O157" i="2"/>
  <c r="O132" i="2"/>
  <c r="O189" i="2"/>
  <c r="O148" i="2"/>
  <c r="O50" i="2"/>
  <c r="O131" i="2"/>
  <c r="O153" i="2"/>
  <c r="O145" i="2"/>
  <c r="O152" i="2"/>
  <c r="O190" i="2"/>
  <c r="O164" i="2"/>
  <c r="O170" i="2"/>
  <c r="E14" i="13"/>
  <c r="E4" i="15"/>
  <c r="E6" i="11"/>
  <c r="E9" i="11" s="1"/>
  <c r="E10" i="11" s="1"/>
  <c r="E4" i="7"/>
  <c r="E6" i="15"/>
  <c r="E9" i="15" s="1"/>
  <c r="E10" i="15" s="1"/>
  <c r="E5" i="11"/>
  <c r="E6" i="5"/>
  <c r="E9" i="5" s="1"/>
  <c r="E10" i="5" s="1"/>
  <c r="E6" i="7"/>
  <c r="E9" i="7" s="1"/>
  <c r="E10" i="7" s="1"/>
  <c r="E5" i="3"/>
  <c r="E5" i="5"/>
  <c r="F6" i="2" l="1"/>
  <c r="F7" i="2" s="1"/>
  <c r="M157" i="3"/>
  <c r="N157" i="3" s="1"/>
  <c r="M322" i="5"/>
  <c r="R322" i="5" s="1"/>
  <c r="M81" i="15"/>
  <c r="M97" i="15"/>
  <c r="N97" i="15" s="1"/>
  <c r="M23" i="15"/>
  <c r="R23" i="15" s="1"/>
  <c r="M76" i="15"/>
  <c r="R76" i="15" s="1"/>
  <c r="V10" i="15"/>
  <c r="M31" i="15"/>
  <c r="M29" i="15"/>
  <c r="R29" i="15" s="1"/>
  <c r="M58" i="15"/>
  <c r="R58" i="15" s="1"/>
  <c r="M133" i="15"/>
  <c r="M323" i="11"/>
  <c r="R323" i="11" s="1"/>
  <c r="C18" i="2"/>
  <c r="V16" i="15"/>
  <c r="M65" i="15"/>
  <c r="R65" i="15" s="1"/>
  <c r="M54" i="15"/>
  <c r="N54" i="15" s="1"/>
  <c r="M88" i="15"/>
  <c r="R88" i="15" s="1"/>
  <c r="M136" i="15"/>
  <c r="N136" i="15" s="1"/>
  <c r="V23" i="15"/>
  <c r="V2" i="15"/>
  <c r="M39" i="15"/>
  <c r="N39" i="15" s="1"/>
  <c r="V6" i="15"/>
  <c r="M106" i="15"/>
  <c r="N106" i="15" s="1"/>
  <c r="M42" i="15"/>
  <c r="R42" i="15" s="1"/>
  <c r="M43" i="15"/>
  <c r="R43" i="15" s="1"/>
  <c r="V8" i="15"/>
  <c r="M115" i="15"/>
  <c r="N115" i="15" s="1"/>
  <c r="M128" i="15"/>
  <c r="R128" i="15" s="1"/>
  <c r="M73" i="15"/>
  <c r="N73" i="15" s="1"/>
  <c r="V7" i="15"/>
  <c r="M94" i="15"/>
  <c r="N94" i="15" s="1"/>
  <c r="M102" i="15"/>
  <c r="N102" i="15" s="1"/>
  <c r="M69" i="15"/>
  <c r="R69" i="15" s="1"/>
  <c r="M64" i="15"/>
  <c r="N64" i="15" s="1"/>
  <c r="V20" i="15"/>
  <c r="M125" i="15"/>
  <c r="R125" i="15" s="1"/>
  <c r="M83" i="15"/>
  <c r="N83" i="15" s="1"/>
  <c r="M53" i="15"/>
  <c r="R53" i="15" s="1"/>
  <c r="M63" i="15"/>
  <c r="R63" i="15" s="1"/>
  <c r="M21" i="15"/>
  <c r="N21" i="15" s="1"/>
  <c r="M99" i="15"/>
  <c r="N99" i="15" s="1"/>
  <c r="V13" i="15"/>
  <c r="M139" i="15"/>
  <c r="N139" i="15" s="1"/>
  <c r="M79" i="15"/>
  <c r="N79" i="15" s="1"/>
  <c r="M37" i="15"/>
  <c r="R37" i="15" s="1"/>
  <c r="M33" i="15"/>
  <c r="R33" i="15" s="1"/>
  <c r="M75" i="15"/>
  <c r="N75" i="15" s="1"/>
  <c r="M67" i="15"/>
  <c r="R67" i="15" s="1"/>
  <c r="M74" i="15"/>
  <c r="R74" i="15" s="1"/>
  <c r="M96" i="15"/>
  <c r="R96" i="15" s="1"/>
  <c r="M109" i="15"/>
  <c r="N109" i="15" s="1"/>
  <c r="M124" i="15"/>
  <c r="R124" i="15" s="1"/>
  <c r="M24" i="15"/>
  <c r="R24" i="15" s="1"/>
  <c r="M135" i="15"/>
  <c r="R135" i="15" s="1"/>
  <c r="V14" i="15"/>
  <c r="M100" i="15"/>
  <c r="N100" i="15" s="1"/>
  <c r="M59" i="15"/>
  <c r="R59" i="15" s="1"/>
  <c r="M51" i="15"/>
  <c r="N51" i="15" s="1"/>
  <c r="M40" i="15"/>
  <c r="N40" i="15" s="1"/>
  <c r="M119" i="15"/>
  <c r="N119" i="15" s="1"/>
  <c r="M49" i="15"/>
  <c r="R49" i="15" s="1"/>
  <c r="V24" i="15"/>
  <c r="V21" i="15"/>
  <c r="M117" i="15"/>
  <c r="N117" i="15" s="1"/>
  <c r="M134" i="15"/>
  <c r="M25" i="15"/>
  <c r="N25" i="15" s="1"/>
  <c r="M47" i="15"/>
  <c r="N47" i="15" s="1"/>
  <c r="M26" i="15"/>
  <c r="N26" i="15" s="1"/>
  <c r="M131" i="15"/>
  <c r="R131" i="15" s="1"/>
  <c r="M30" i="15"/>
  <c r="R30" i="15" s="1"/>
  <c r="M44" i="15"/>
  <c r="R44" i="15" s="1"/>
  <c r="M116" i="15"/>
  <c r="N116" i="15" s="1"/>
  <c r="V17" i="15"/>
  <c r="M104" i="15"/>
  <c r="N104" i="15" s="1"/>
  <c r="M108" i="15"/>
  <c r="R108" i="15" s="1"/>
  <c r="M143" i="15"/>
  <c r="N143" i="15" s="1"/>
  <c r="M72" i="15"/>
  <c r="N72" i="15" s="1"/>
  <c r="V18" i="15"/>
  <c r="M68" i="15"/>
  <c r="N68" i="15" s="1"/>
  <c r="V9" i="15"/>
  <c r="M103" i="15"/>
  <c r="N103" i="15" s="1"/>
  <c r="M86" i="15"/>
  <c r="M113" i="15"/>
  <c r="N113" i="15" s="1"/>
  <c r="M57" i="15"/>
  <c r="R57" i="15" s="1"/>
  <c r="M52" i="15"/>
  <c r="R52" i="15" s="1"/>
  <c r="M122" i="15"/>
  <c r="N122" i="15" s="1"/>
  <c r="M138" i="15"/>
  <c r="N138" i="15" s="1"/>
  <c r="M68" i="3"/>
  <c r="N68" i="3" s="1"/>
  <c r="V22" i="3"/>
  <c r="M120" i="15"/>
  <c r="N120" i="15" s="1"/>
  <c r="M70" i="15"/>
  <c r="N70" i="15" s="1"/>
  <c r="M319" i="3"/>
  <c r="R319" i="3" s="1"/>
  <c r="M127" i="15"/>
  <c r="N127" i="15" s="1"/>
  <c r="V15" i="15"/>
  <c r="M71" i="15"/>
  <c r="R71" i="15" s="1"/>
  <c r="M107" i="15"/>
  <c r="N107" i="15" s="1"/>
  <c r="M55" i="15"/>
  <c r="R55" i="15" s="1"/>
  <c r="M205" i="3"/>
  <c r="N205" i="3" s="1"/>
  <c r="M86" i="3"/>
  <c r="R86" i="3" s="1"/>
  <c r="M47" i="3"/>
  <c r="N47" i="3" s="1"/>
  <c r="M211" i="3"/>
  <c r="N211" i="3" s="1"/>
  <c r="M32" i="3"/>
  <c r="N32" i="3" s="1"/>
  <c r="M300" i="3"/>
  <c r="R300" i="3" s="1"/>
  <c r="M66" i="3"/>
  <c r="R66" i="3" s="1"/>
  <c r="M83" i="3"/>
  <c r="R83" i="3" s="1"/>
  <c r="M49" i="3"/>
  <c r="M148" i="3"/>
  <c r="N148" i="3" s="1"/>
  <c r="M307" i="3"/>
  <c r="N307" i="3" s="1"/>
  <c r="M145" i="3"/>
  <c r="N145" i="3" s="1"/>
  <c r="M318" i="3"/>
  <c r="R318" i="3" s="1"/>
  <c r="M82" i="15"/>
  <c r="R82" i="15" s="1"/>
  <c r="M140" i="15"/>
  <c r="N140" i="15" s="1"/>
  <c r="M240" i="3"/>
  <c r="R240" i="3" s="1"/>
  <c r="M117" i="3"/>
  <c r="N117" i="3" s="1"/>
  <c r="M329" i="3"/>
  <c r="N329" i="3" s="1"/>
  <c r="M113" i="3"/>
  <c r="R113" i="3" s="1"/>
  <c r="M288" i="3"/>
  <c r="N288" i="3" s="1"/>
  <c r="M258" i="3"/>
  <c r="R258" i="3" s="1"/>
  <c r="M93" i="3"/>
  <c r="N93" i="3" s="1"/>
  <c r="M190" i="3"/>
  <c r="N190" i="3" s="1"/>
  <c r="M325" i="3"/>
  <c r="N325" i="3" s="1"/>
  <c r="M161" i="3"/>
  <c r="R161" i="3" s="1"/>
  <c r="M208" i="3"/>
  <c r="N208" i="3" s="1"/>
  <c r="M216" i="3"/>
  <c r="R216" i="3" s="1"/>
  <c r="M301" i="3"/>
  <c r="N301" i="3" s="1"/>
  <c r="M71" i="3"/>
  <c r="N71" i="3" s="1"/>
  <c r="M26" i="3"/>
  <c r="R26" i="3" s="1"/>
  <c r="V11" i="3"/>
  <c r="M179" i="3"/>
  <c r="N179" i="3" s="1"/>
  <c r="M198" i="3"/>
  <c r="N198" i="3" s="1"/>
  <c r="M293" i="3"/>
  <c r="R293" i="3" s="1"/>
  <c r="M262" i="3"/>
  <c r="R262" i="3" s="1"/>
  <c r="M24" i="3"/>
  <c r="N24" i="3" s="1"/>
  <c r="M164" i="3"/>
  <c r="N164" i="3" s="1"/>
  <c r="M334" i="3"/>
  <c r="N334" i="3" s="1"/>
  <c r="M60" i="3"/>
  <c r="N60" i="3" s="1"/>
  <c r="M225" i="3"/>
  <c r="N225" i="3" s="1"/>
  <c r="V6" i="3"/>
  <c r="M181" i="3"/>
  <c r="N181" i="3" s="1"/>
  <c r="M310" i="3"/>
  <c r="R310" i="3" s="1"/>
  <c r="M231" i="3"/>
  <c r="R231" i="3" s="1"/>
  <c r="M236" i="3"/>
  <c r="R236" i="3" s="1"/>
  <c r="M194" i="3"/>
  <c r="N194" i="3" s="1"/>
  <c r="M29" i="3"/>
  <c r="N29" i="3" s="1"/>
  <c r="M289" i="3"/>
  <c r="R289" i="3" s="1"/>
  <c r="M122" i="3"/>
  <c r="N122" i="3" s="1"/>
  <c r="M165" i="3"/>
  <c r="R165" i="3" s="1"/>
  <c r="M257" i="3"/>
  <c r="R257" i="3" s="1"/>
  <c r="M224" i="3"/>
  <c r="N224" i="3" s="1"/>
  <c r="M105" i="3"/>
  <c r="R105" i="3" s="1"/>
  <c r="M173" i="3"/>
  <c r="N173" i="3" s="1"/>
  <c r="M27" i="3"/>
  <c r="R27" i="3" s="1"/>
  <c r="M311" i="3"/>
  <c r="R311" i="3" s="1"/>
  <c r="M140" i="3"/>
  <c r="N140" i="3" s="1"/>
  <c r="M285" i="3"/>
  <c r="R285" i="3" s="1"/>
  <c r="M153" i="3"/>
  <c r="R153" i="3" s="1"/>
  <c r="M243" i="3"/>
  <c r="R243" i="3" s="1"/>
  <c r="M63" i="3"/>
  <c r="R63" i="3" s="1"/>
  <c r="V2" i="3"/>
  <c r="M82" i="3"/>
  <c r="N82" i="3" s="1"/>
  <c r="M182" i="3"/>
  <c r="R182" i="3" s="1"/>
  <c r="M271" i="3"/>
  <c r="N271" i="3" s="1"/>
  <c r="M116" i="3"/>
  <c r="R116" i="3" s="1"/>
  <c r="M187" i="3"/>
  <c r="N187" i="3" s="1"/>
  <c r="M98" i="3"/>
  <c r="N98" i="3" s="1"/>
  <c r="M128" i="3"/>
  <c r="N128" i="3" s="1"/>
  <c r="M174" i="3"/>
  <c r="R174" i="3" s="1"/>
  <c r="M180" i="3"/>
  <c r="N180" i="3" s="1"/>
  <c r="M144" i="3"/>
  <c r="R144" i="3" s="1"/>
  <c r="M28" i="3"/>
  <c r="N28" i="3" s="1"/>
  <c r="M219" i="3"/>
  <c r="N219" i="3" s="1"/>
  <c r="M64" i="3"/>
  <c r="N64" i="3" s="1"/>
  <c r="M242" i="3"/>
  <c r="N242" i="3" s="1"/>
  <c r="V13" i="3"/>
  <c r="M58" i="3"/>
  <c r="N58" i="3" s="1"/>
  <c r="M305" i="3"/>
  <c r="R305" i="3" s="1"/>
  <c r="M136" i="3"/>
  <c r="N136" i="3" s="1"/>
  <c r="M197" i="3"/>
  <c r="R197" i="3" s="1"/>
  <c r="M59" i="3"/>
  <c r="R59" i="3" s="1"/>
  <c r="V4" i="3"/>
  <c r="M130" i="3"/>
  <c r="R130" i="3" s="1"/>
  <c r="M90" i="3"/>
  <c r="R90" i="3" s="1"/>
  <c r="M237" i="3"/>
  <c r="N237" i="3" s="1"/>
  <c r="M308" i="3"/>
  <c r="N308" i="3" s="1"/>
  <c r="R157" i="3"/>
  <c r="M93" i="15"/>
  <c r="M90" i="15"/>
  <c r="M46" i="15"/>
  <c r="M61" i="15"/>
  <c r="M89" i="15"/>
  <c r="V19" i="15"/>
  <c r="M185" i="3"/>
  <c r="V5" i="3"/>
  <c r="M297" i="3"/>
  <c r="M149" i="3"/>
  <c r="M255" i="3"/>
  <c r="M54" i="3"/>
  <c r="M279" i="3"/>
  <c r="M306" i="3"/>
  <c r="M79" i="3"/>
  <c r="M87" i="3"/>
  <c r="M175" i="3"/>
  <c r="M75" i="3"/>
  <c r="M152" i="3"/>
  <c r="M178" i="3"/>
  <c r="M291" i="3"/>
  <c r="M210" i="3"/>
  <c r="M299" i="3"/>
  <c r="M333" i="3"/>
  <c r="M62" i="3"/>
  <c r="M147" i="3"/>
  <c r="M40" i="3"/>
  <c r="M292" i="3"/>
  <c r="M94" i="3"/>
  <c r="M249" i="3"/>
  <c r="M256" i="3"/>
  <c r="M200" i="3"/>
  <c r="M89" i="3"/>
  <c r="M247" i="3"/>
  <c r="M328" i="3"/>
  <c r="M30" i="3"/>
  <c r="V22" i="7"/>
  <c r="M207" i="7"/>
  <c r="M82" i="7"/>
  <c r="M55" i="7"/>
  <c r="M272" i="7"/>
  <c r="M224" i="7"/>
  <c r="M134" i="7"/>
  <c r="M77" i="7"/>
  <c r="M321" i="7"/>
  <c r="M208" i="7"/>
  <c r="M124" i="7"/>
  <c r="M156" i="7"/>
  <c r="M97" i="7"/>
  <c r="M129" i="7"/>
  <c r="M235" i="7"/>
  <c r="M232" i="7"/>
  <c r="M93" i="7"/>
  <c r="M49" i="7"/>
  <c r="M30" i="7"/>
  <c r="M329" i="7"/>
  <c r="M193" i="7"/>
  <c r="M335" i="7"/>
  <c r="M210" i="7"/>
  <c r="M314" i="7"/>
  <c r="M275" i="7"/>
  <c r="M213" i="7"/>
  <c r="M179" i="7"/>
  <c r="M154" i="7"/>
  <c r="M81" i="7"/>
  <c r="M141" i="7"/>
  <c r="V15" i="7"/>
  <c r="M217" i="7"/>
  <c r="M251" i="7"/>
  <c r="V16" i="7"/>
  <c r="M160" i="7"/>
  <c r="M185" i="7"/>
  <c r="M100" i="7"/>
  <c r="M167" i="7"/>
  <c r="M70" i="7"/>
  <c r="M180" i="7"/>
  <c r="V17" i="7"/>
  <c r="M263" i="7"/>
  <c r="M112" i="7"/>
  <c r="M323" i="7"/>
  <c r="M248" i="7"/>
  <c r="M31" i="7"/>
  <c r="M316" i="7"/>
  <c r="M120" i="7"/>
  <c r="M299" i="7"/>
  <c r="M37" i="7"/>
  <c r="M198" i="7"/>
  <c r="M318" i="7"/>
  <c r="M184" i="7"/>
  <c r="M66" i="7"/>
  <c r="M172" i="7"/>
  <c r="M315" i="7"/>
  <c r="V20" i="7"/>
  <c r="M233" i="7"/>
  <c r="M334" i="7"/>
  <c r="V9" i="7"/>
  <c r="M230" i="7"/>
  <c r="M50" i="7"/>
  <c r="M40" i="7"/>
  <c r="M41" i="7"/>
  <c r="M85" i="7"/>
  <c r="M194" i="7"/>
  <c r="V21" i="7"/>
  <c r="M32" i="7"/>
  <c r="M282" i="7"/>
  <c r="M176" i="7"/>
  <c r="M162" i="7"/>
  <c r="M189" i="7"/>
  <c r="M287" i="7"/>
  <c r="M102" i="7"/>
  <c r="V12" i="7"/>
  <c r="M319" i="7"/>
  <c r="M157" i="7"/>
  <c r="M204" i="7"/>
  <c r="M191" i="7"/>
  <c r="M267" i="7"/>
  <c r="M140" i="7"/>
  <c r="M305" i="7"/>
  <c r="M109" i="7"/>
  <c r="M257" i="7"/>
  <c r="M291" i="7"/>
  <c r="M149" i="7"/>
  <c r="V3" i="7"/>
  <c r="M94" i="7"/>
  <c r="M332" i="7"/>
  <c r="M187" i="7"/>
  <c r="M206" i="7"/>
  <c r="M311" i="7"/>
  <c r="M313" i="7"/>
  <c r="M195" i="7"/>
  <c r="M159" i="7"/>
  <c r="M110" i="7"/>
  <c r="M130" i="7"/>
  <c r="M246" i="7"/>
  <c r="M23" i="7"/>
  <c r="M328" i="7"/>
  <c r="M312" i="7"/>
  <c r="M273" i="7"/>
  <c r="M132" i="7"/>
  <c r="M36" i="7"/>
  <c r="V7" i="7"/>
  <c r="M290" i="7"/>
  <c r="M265" i="7"/>
  <c r="M317" i="7"/>
  <c r="M247" i="7"/>
  <c r="V2" i="7"/>
  <c r="V18" i="7"/>
  <c r="M330" i="7"/>
  <c r="M202" i="7"/>
  <c r="M29" i="7"/>
  <c r="M47" i="7"/>
  <c r="M169" i="7"/>
  <c r="M127" i="7"/>
  <c r="M308" i="7"/>
  <c r="M108" i="7"/>
  <c r="M286" i="7"/>
  <c r="M238" i="7"/>
  <c r="M38" i="7"/>
  <c r="M89" i="7"/>
  <c r="M244" i="7"/>
  <c r="M253" i="7"/>
  <c r="M39" i="7"/>
  <c r="M151" i="7"/>
  <c r="M259" i="7"/>
  <c r="M57" i="7"/>
  <c r="M25" i="7"/>
  <c r="M336" i="7"/>
  <c r="M225" i="7"/>
  <c r="M255" i="7"/>
  <c r="M277" i="7"/>
  <c r="M145" i="7"/>
  <c r="M152" i="7"/>
  <c r="M260" i="7"/>
  <c r="M289" i="7"/>
  <c r="M158" i="7"/>
  <c r="M292" i="7"/>
  <c r="M300" i="7"/>
  <c r="M264" i="7"/>
  <c r="M331" i="7"/>
  <c r="M276" i="7"/>
  <c r="M197" i="7"/>
  <c r="M45" i="7"/>
  <c r="M250" i="7"/>
  <c r="M249" i="7"/>
  <c r="M54" i="7"/>
  <c r="M48" i="7"/>
  <c r="M288" i="7"/>
  <c r="M153" i="7"/>
  <c r="M222" i="7"/>
  <c r="M133" i="7"/>
  <c r="M216" i="7"/>
  <c r="M241" i="7"/>
  <c r="M116" i="7"/>
  <c r="M21" i="7"/>
  <c r="M274" i="7"/>
  <c r="M26" i="7"/>
  <c r="M278" i="7"/>
  <c r="M307" i="7"/>
  <c r="M53" i="7"/>
  <c r="M96" i="7"/>
  <c r="M131" i="7"/>
  <c r="M293" i="7"/>
  <c r="M164" i="7"/>
  <c r="M285" i="7"/>
  <c r="M219" i="7"/>
  <c r="M161" i="7"/>
  <c r="M64" i="7"/>
  <c r="M173" i="7"/>
  <c r="M284" i="7"/>
  <c r="M256" i="7"/>
  <c r="M209" i="7"/>
  <c r="M306" i="7"/>
  <c r="M43" i="7"/>
  <c r="M262" i="7"/>
  <c r="M104" i="7"/>
  <c r="M236" i="7"/>
  <c r="V13" i="7"/>
  <c r="M121" i="7"/>
  <c r="M79" i="7"/>
  <c r="M99" i="7"/>
  <c r="M60" i="7"/>
  <c r="M107" i="7"/>
  <c r="M84" i="7"/>
  <c r="M115" i="7"/>
  <c r="M24" i="7"/>
  <c r="M243" i="7"/>
  <c r="M117" i="7"/>
  <c r="M337" i="7"/>
  <c r="M298" i="7"/>
  <c r="V11" i="7"/>
  <c r="M163" i="7"/>
  <c r="M261" i="7"/>
  <c r="M239" i="7"/>
  <c r="M295" i="7"/>
  <c r="M106" i="7"/>
  <c r="M75" i="7"/>
  <c r="M200" i="7"/>
  <c r="M231" i="7"/>
  <c r="M44" i="7"/>
  <c r="M183" i="7"/>
  <c r="M226" i="7"/>
  <c r="M27" i="7"/>
  <c r="M114" i="7"/>
  <c r="M279" i="7"/>
  <c r="M148" i="7"/>
  <c r="M71" i="7"/>
  <c r="M327" i="7"/>
  <c r="M303" i="7"/>
  <c r="M138" i="7"/>
  <c r="M212" i="7"/>
  <c r="M190" i="7"/>
  <c r="M68" i="7"/>
  <c r="V10" i="7"/>
  <c r="M220" i="7"/>
  <c r="V19" i="7"/>
  <c r="M234" i="7"/>
  <c r="M155" i="7"/>
  <c r="M205" i="7"/>
  <c r="M296" i="7"/>
  <c r="M294" i="7"/>
  <c r="M181" i="7"/>
  <c r="M333" i="7"/>
  <c r="M322" i="7"/>
  <c r="M271" i="7"/>
  <c r="M128" i="7"/>
  <c r="M91" i="7"/>
  <c r="M254" i="7"/>
  <c r="M326" i="7"/>
  <c r="M320" i="7"/>
  <c r="M33" i="7"/>
  <c r="M90" i="7"/>
  <c r="M196" i="7"/>
  <c r="M42" i="7"/>
  <c r="M221" i="7"/>
  <c r="M324" i="7"/>
  <c r="M237" i="7"/>
  <c r="M203" i="7"/>
  <c r="M52" i="7"/>
  <c r="M297" i="7"/>
  <c r="M177" i="7"/>
  <c r="M182" i="7"/>
  <c r="M83" i="7"/>
  <c r="V23" i="7"/>
  <c r="M62" i="7"/>
  <c r="M143" i="7"/>
  <c r="M218" i="7"/>
  <c r="M123" i="7"/>
  <c r="V4" i="7"/>
  <c r="M301" i="7"/>
  <c r="M95" i="7"/>
  <c r="M69" i="7"/>
  <c r="M258" i="7"/>
  <c r="M136" i="7"/>
  <c r="M142" i="7"/>
  <c r="M61" i="7"/>
  <c r="M87" i="7"/>
  <c r="M270" i="7"/>
  <c r="M139" i="7"/>
  <c r="M103" i="7"/>
  <c r="M266" i="7"/>
  <c r="M65" i="7"/>
  <c r="M80" i="7"/>
  <c r="M281" i="7"/>
  <c r="M74" i="7"/>
  <c r="M242" i="7"/>
  <c r="M215" i="7"/>
  <c r="M146" i="7"/>
  <c r="M28" i="7"/>
  <c r="M252" i="7"/>
  <c r="M119" i="7"/>
  <c r="M76" i="7"/>
  <c r="M51" i="7"/>
  <c r="M147" i="7"/>
  <c r="M86" i="7"/>
  <c r="M214" i="7"/>
  <c r="M126" i="7"/>
  <c r="M137" i="7"/>
  <c r="M201" i="7"/>
  <c r="M325" i="7"/>
  <c r="V8" i="7"/>
  <c r="V14" i="7"/>
  <c r="M228" i="7"/>
  <c r="M165" i="7"/>
  <c r="M211" i="7"/>
  <c r="M268" i="7"/>
  <c r="M135" i="7"/>
  <c r="M125" i="7"/>
  <c r="M46" i="7"/>
  <c r="M283" i="7"/>
  <c r="M175" i="7"/>
  <c r="M178" i="7"/>
  <c r="M199" i="7"/>
  <c r="M58" i="7"/>
  <c r="M73" i="7"/>
  <c r="M186" i="7"/>
  <c r="M88" i="7"/>
  <c r="M166" i="7"/>
  <c r="M240" i="7"/>
  <c r="M34" i="7"/>
  <c r="M171" i="7"/>
  <c r="M35" i="7"/>
  <c r="M229" i="7"/>
  <c r="M118" i="7"/>
  <c r="M168" i="7"/>
  <c r="M78" i="7"/>
  <c r="M105" i="7"/>
  <c r="M302" i="7"/>
  <c r="M59" i="7"/>
  <c r="M92" i="7"/>
  <c r="M174" i="7"/>
  <c r="M22" i="7"/>
  <c r="M223" i="7"/>
  <c r="M310" i="7"/>
  <c r="M98" i="7"/>
  <c r="M188" i="7"/>
  <c r="M150" i="7"/>
  <c r="M192" i="7"/>
  <c r="M280" i="7"/>
  <c r="M113" i="7"/>
  <c r="M72" i="7"/>
  <c r="M111" i="7"/>
  <c r="M227" i="7"/>
  <c r="M269" i="7"/>
  <c r="M67" i="7"/>
  <c r="M245" i="7"/>
  <c r="M101" i="7"/>
  <c r="V6" i="7"/>
  <c r="M63" i="7"/>
  <c r="M122" i="7"/>
  <c r="M170" i="7"/>
  <c r="M304" i="7"/>
  <c r="M56" i="7"/>
  <c r="V5" i="7"/>
  <c r="M309" i="7"/>
  <c r="M144" i="7"/>
  <c r="M285" i="5"/>
  <c r="M187" i="5"/>
  <c r="M312" i="5"/>
  <c r="V23" i="5"/>
  <c r="M140" i="5"/>
  <c r="M63" i="5"/>
  <c r="M282" i="5"/>
  <c r="M123" i="5"/>
  <c r="V7" i="5"/>
  <c r="M224" i="5"/>
  <c r="M260" i="5"/>
  <c r="M324" i="5"/>
  <c r="M23" i="5"/>
  <c r="M120" i="5"/>
  <c r="M165" i="5"/>
  <c r="M272" i="5"/>
  <c r="M119" i="5"/>
  <c r="V4" i="5"/>
  <c r="M89" i="5"/>
  <c r="M214" i="5"/>
  <c r="V18" i="5"/>
  <c r="M153" i="5"/>
  <c r="M307" i="5"/>
  <c r="M244" i="5"/>
  <c r="M205" i="5"/>
  <c r="M245" i="11"/>
  <c r="F10" i="7"/>
  <c r="M121" i="15"/>
  <c r="V3" i="15"/>
  <c r="M98" i="15"/>
  <c r="M118" i="15"/>
  <c r="M50" i="15"/>
  <c r="M111" i="15"/>
  <c r="M92" i="15"/>
  <c r="V11" i="15"/>
  <c r="M142" i="15"/>
  <c r="V5" i="15"/>
  <c r="M112" i="15"/>
  <c r="M32" i="15"/>
  <c r="V12" i="15"/>
  <c r="M66" i="15"/>
  <c r="M114" i="15"/>
  <c r="M105" i="15"/>
  <c r="M60" i="15"/>
  <c r="M95" i="15"/>
  <c r="M270" i="3"/>
  <c r="M102" i="3"/>
  <c r="M196" i="3"/>
  <c r="M294" i="3"/>
  <c r="V21" i="3"/>
  <c r="M121" i="3"/>
  <c r="M155" i="3"/>
  <c r="M67" i="3"/>
  <c r="M92" i="3"/>
  <c r="M72" i="3"/>
  <c r="M77" i="3"/>
  <c r="M272" i="3"/>
  <c r="M146" i="3"/>
  <c r="M191" i="3"/>
  <c r="M109" i="3"/>
  <c r="M320" i="3"/>
  <c r="M267" i="3"/>
  <c r="M150" i="3"/>
  <c r="M254" i="3"/>
  <c r="M314" i="3"/>
  <c r="M312" i="3"/>
  <c r="M207" i="3"/>
  <c r="M160" i="3"/>
  <c r="M52" i="3"/>
  <c r="M37" i="3"/>
  <c r="M330" i="3"/>
  <c r="M204" i="3"/>
  <c r="M99" i="3"/>
  <c r="M206" i="3"/>
  <c r="M265" i="3"/>
  <c r="M151" i="3"/>
  <c r="M101" i="3"/>
  <c r="M322" i="3"/>
  <c r="M141" i="3"/>
  <c r="M281" i="3"/>
  <c r="M251" i="3"/>
  <c r="M290" i="3"/>
  <c r="M120" i="3"/>
  <c r="M127" i="3"/>
  <c r="M321" i="3"/>
  <c r="M80" i="3"/>
  <c r="M233" i="3"/>
  <c r="M217" i="5"/>
  <c r="M39" i="5"/>
  <c r="M302" i="5"/>
  <c r="M271" i="5"/>
  <c r="M42" i="5"/>
  <c r="M210" i="5"/>
  <c r="M291" i="5"/>
  <c r="M149" i="5"/>
  <c r="M333" i="5"/>
  <c r="M219" i="5"/>
  <c r="M113" i="5"/>
  <c r="M261" i="5"/>
  <c r="M150" i="5"/>
  <c r="M185" i="5"/>
  <c r="M173" i="5"/>
  <c r="M254" i="5"/>
  <c r="M265" i="5"/>
  <c r="M69" i="5"/>
  <c r="M213" i="5"/>
  <c r="V10" i="5"/>
  <c r="M81" i="5"/>
  <c r="M225" i="5"/>
  <c r="M248" i="5"/>
  <c r="V11" i="5"/>
  <c r="M256" i="5"/>
  <c r="M155" i="5"/>
  <c r="M93" i="5"/>
  <c r="M295" i="5"/>
  <c r="M186" i="5"/>
  <c r="M303" i="5"/>
  <c r="M158" i="5"/>
  <c r="M317" i="5"/>
  <c r="M171" i="5"/>
  <c r="M141" i="5"/>
  <c r="M41" i="5"/>
  <c r="M321" i="5"/>
  <c r="M211" i="5"/>
  <c r="M246" i="5"/>
  <c r="M151" i="5"/>
  <c r="M163" i="5"/>
  <c r="M199" i="5"/>
  <c r="M239" i="5"/>
  <c r="M100" i="5"/>
  <c r="M67" i="11"/>
  <c r="M39" i="11"/>
  <c r="M268" i="11"/>
  <c r="M286" i="11"/>
  <c r="M144" i="11"/>
  <c r="V11" i="11"/>
  <c r="M236" i="11"/>
  <c r="M223" i="11"/>
  <c r="M69" i="11"/>
  <c r="M206" i="11"/>
  <c r="M181" i="11"/>
  <c r="V15" i="11"/>
  <c r="M145" i="11"/>
  <c r="M90" i="11"/>
  <c r="M62" i="11"/>
  <c r="M199" i="11"/>
  <c r="M178" i="11"/>
  <c r="M115" i="11"/>
  <c r="M244" i="11"/>
  <c r="M249" i="11"/>
  <c r="M310" i="11"/>
  <c r="M58" i="11"/>
  <c r="M333" i="11"/>
  <c r="M56" i="11"/>
  <c r="M269" i="11"/>
  <c r="M73" i="11"/>
  <c r="M38" i="11"/>
  <c r="M173" i="11"/>
  <c r="M71" i="11"/>
  <c r="M264" i="11"/>
  <c r="M196" i="11"/>
  <c r="M237" i="11"/>
  <c r="M103" i="11"/>
  <c r="M309" i="11"/>
  <c r="M156" i="11"/>
  <c r="M54" i="11"/>
  <c r="M136" i="11"/>
  <c r="M230" i="11"/>
  <c r="V23" i="11"/>
  <c r="M298" i="11"/>
  <c r="M308" i="11"/>
  <c r="M64" i="11"/>
  <c r="R28" i="3"/>
  <c r="M248" i="3"/>
  <c r="M33" i="3"/>
  <c r="M78" i="3"/>
  <c r="M259" i="3"/>
  <c r="V23" i="3"/>
  <c r="M48" i="3"/>
  <c r="V12" i="3"/>
  <c r="M61" i="3"/>
  <c r="M296" i="3"/>
  <c r="M110" i="3"/>
  <c r="M313" i="3"/>
  <c r="M133" i="3"/>
  <c r="M315" i="3"/>
  <c r="M139" i="3"/>
  <c r="M43" i="3"/>
  <c r="M170" i="3"/>
  <c r="M183" i="3"/>
  <c r="M226" i="3"/>
  <c r="M245" i="3"/>
  <c r="M217" i="3"/>
  <c r="M308" i="5"/>
  <c r="M310" i="5"/>
  <c r="M273" i="5"/>
  <c r="M288" i="5"/>
  <c r="M64" i="5"/>
  <c r="M107" i="5"/>
  <c r="M253" i="5"/>
  <c r="M237" i="5"/>
  <c r="M274" i="5"/>
  <c r="M223" i="5"/>
  <c r="M193" i="5"/>
  <c r="M52" i="5"/>
  <c r="M72" i="5"/>
  <c r="M70" i="5"/>
  <c r="M125" i="5"/>
  <c r="M176" i="5"/>
  <c r="M32" i="5"/>
  <c r="M91" i="5"/>
  <c r="V16" i="5"/>
  <c r="M129" i="5"/>
  <c r="M183" i="5"/>
  <c r="V12" i="5"/>
  <c r="M22" i="5"/>
  <c r="M117" i="5"/>
  <c r="M142" i="5"/>
  <c r="M294" i="5"/>
  <c r="M104" i="5"/>
  <c r="M114" i="5"/>
  <c r="V19" i="5"/>
  <c r="V3" i="5"/>
  <c r="M264" i="5"/>
  <c r="M106" i="5"/>
  <c r="M80" i="5"/>
  <c r="M280" i="5"/>
  <c r="M329" i="5"/>
  <c r="M94" i="5"/>
  <c r="M306" i="5"/>
  <c r="M326" i="5"/>
  <c r="M276" i="5"/>
  <c r="M167" i="5"/>
  <c r="M111" i="5"/>
  <c r="M135" i="5"/>
  <c r="M47" i="5"/>
  <c r="V16" i="11"/>
  <c r="M317" i="11"/>
  <c r="M200" i="11"/>
  <c r="M121" i="11"/>
  <c r="M166" i="11"/>
  <c r="M59" i="11"/>
  <c r="M83" i="11"/>
  <c r="M270" i="11"/>
  <c r="M262" i="11"/>
  <c r="M43" i="11"/>
  <c r="V5" i="11"/>
  <c r="M260" i="11"/>
  <c r="M138" i="11"/>
  <c r="V14" i="11"/>
  <c r="V17" i="11"/>
  <c r="M267" i="11"/>
  <c r="M265" i="11"/>
  <c r="M316" i="11"/>
  <c r="M158" i="11"/>
  <c r="M321" i="11"/>
  <c r="M180" i="11"/>
  <c r="M131" i="11"/>
  <c r="M254" i="11"/>
  <c r="M49" i="11"/>
  <c r="M209" i="11"/>
  <c r="M140" i="11"/>
  <c r="M33" i="11"/>
  <c r="M34" i="11"/>
  <c r="M239" i="11"/>
  <c r="M85" i="11"/>
  <c r="M218" i="11"/>
  <c r="M99" i="11"/>
  <c r="M315" i="11"/>
  <c r="M171" i="11"/>
  <c r="M123" i="11"/>
  <c r="M335" i="11"/>
  <c r="M151" i="11"/>
  <c r="M263" i="11"/>
  <c r="M45" i="11"/>
  <c r="M112" i="11"/>
  <c r="M125" i="11"/>
  <c r="M189" i="11"/>
  <c r="R31" i="15"/>
  <c r="N31" i="15"/>
  <c r="R225" i="3"/>
  <c r="M108" i="3"/>
  <c r="M230" i="3"/>
  <c r="M263" i="3"/>
  <c r="M36" i="3"/>
  <c r="M81" i="3"/>
  <c r="M252" i="3"/>
  <c r="M232" i="3"/>
  <c r="M25" i="3"/>
  <c r="M73" i="3"/>
  <c r="M177" i="3"/>
  <c r="M241" i="3"/>
  <c r="M238" i="3"/>
  <c r="M221" i="3"/>
  <c r="M119" i="3"/>
  <c r="M316" i="3"/>
  <c r="M228" i="3"/>
  <c r="M50" i="3"/>
  <c r="M268" i="3"/>
  <c r="M234" i="3"/>
  <c r="M186" i="3"/>
  <c r="V8" i="3"/>
  <c r="M304" i="3"/>
  <c r="M278" i="3"/>
  <c r="M97" i="3"/>
  <c r="M109" i="5"/>
  <c r="M25" i="5"/>
  <c r="M79" i="5"/>
  <c r="M189" i="5"/>
  <c r="M279" i="5"/>
  <c r="M68" i="5"/>
  <c r="M180" i="5"/>
  <c r="M170" i="5"/>
  <c r="M331" i="5"/>
  <c r="M309" i="5"/>
  <c r="M178" i="5"/>
  <c r="M267" i="5"/>
  <c r="M207" i="5"/>
  <c r="M229" i="5"/>
  <c r="M190" i="5"/>
  <c r="M57" i="5"/>
  <c r="M278" i="5"/>
  <c r="M96" i="5"/>
  <c r="M323" i="5"/>
  <c r="M62" i="5"/>
  <c r="M28" i="5"/>
  <c r="M122" i="5"/>
  <c r="M46" i="5"/>
  <c r="M238" i="5"/>
  <c r="M99" i="5"/>
  <c r="M277" i="5"/>
  <c r="M102" i="5"/>
  <c r="M250" i="5"/>
  <c r="M201" i="5"/>
  <c r="M133" i="5"/>
  <c r="M198" i="5"/>
  <c r="V6" i="5"/>
  <c r="M325" i="5"/>
  <c r="M36" i="5"/>
  <c r="M304" i="5"/>
  <c r="M84" i="5"/>
  <c r="M197" i="5"/>
  <c r="M86" i="5"/>
  <c r="M118" i="5"/>
  <c r="M243" i="5"/>
  <c r="M195" i="5"/>
  <c r="M74" i="5"/>
  <c r="M332" i="5"/>
  <c r="M152" i="11"/>
  <c r="M146" i="11"/>
  <c r="M276" i="11"/>
  <c r="M61" i="11"/>
  <c r="M32" i="11"/>
  <c r="M65" i="11"/>
  <c r="M330" i="11"/>
  <c r="M204" i="11"/>
  <c r="M84" i="11"/>
  <c r="M222" i="11"/>
  <c r="M220" i="11"/>
  <c r="M232" i="11"/>
  <c r="M44" i="11"/>
  <c r="M162" i="11"/>
  <c r="M170" i="11"/>
  <c r="M305" i="11"/>
  <c r="M280" i="11"/>
  <c r="M272" i="11"/>
  <c r="V13" i="11"/>
  <c r="V7" i="11"/>
  <c r="M256" i="11"/>
  <c r="M183" i="11"/>
  <c r="M149" i="11"/>
  <c r="M126" i="11"/>
  <c r="M167" i="11"/>
  <c r="M234" i="11"/>
  <c r="M258" i="11"/>
  <c r="M21" i="11"/>
  <c r="V22" i="11"/>
  <c r="M235" i="11"/>
  <c r="M225" i="11"/>
  <c r="M87" i="11"/>
  <c r="M202" i="11"/>
  <c r="M177" i="11"/>
  <c r="M274" i="11"/>
  <c r="M241" i="11"/>
  <c r="M311" i="11"/>
  <c r="M179" i="11"/>
  <c r="M111" i="11"/>
  <c r="M172" i="11"/>
  <c r="M102" i="11"/>
  <c r="M30" i="11"/>
  <c r="N128" i="15"/>
  <c r="M35" i="15"/>
  <c r="M41" i="3"/>
  <c r="M167" i="3"/>
  <c r="M118" i="3"/>
  <c r="M239" i="3"/>
  <c r="M319" i="5"/>
  <c r="M33" i="5"/>
  <c r="M262" i="5"/>
  <c r="M116" i="5"/>
  <c r="M289" i="5"/>
  <c r="M175" i="5"/>
  <c r="M255" i="5"/>
  <c r="M220" i="5"/>
  <c r="M231" i="5"/>
  <c r="M61" i="5"/>
  <c r="M162" i="5"/>
  <c r="M103" i="5"/>
  <c r="M316" i="5"/>
  <c r="M110" i="5"/>
  <c r="M174" i="11"/>
  <c r="M325" i="11"/>
  <c r="M224" i="11"/>
  <c r="M133" i="11"/>
  <c r="M259" i="11"/>
  <c r="M106" i="11"/>
  <c r="M192" i="11"/>
  <c r="M205" i="11"/>
  <c r="M93" i="11"/>
  <c r="M182" i="11"/>
  <c r="M51" i="11"/>
  <c r="M107" i="11"/>
  <c r="M78" i="11"/>
  <c r="M110" i="11"/>
  <c r="M108" i="11"/>
  <c r="M128" i="11"/>
  <c r="M292" i="11"/>
  <c r="V2" i="11"/>
  <c r="M119" i="11"/>
  <c r="M283" i="11"/>
  <c r="M327" i="11"/>
  <c r="M130" i="11"/>
  <c r="M143" i="11"/>
  <c r="M75" i="11"/>
  <c r="M184" i="11"/>
  <c r="M53" i="11"/>
  <c r="M336" i="11"/>
  <c r="M213" i="11"/>
  <c r="M165" i="11"/>
  <c r="M27" i="11"/>
  <c r="M66" i="11"/>
  <c r="M331" i="11"/>
  <c r="M36" i="11"/>
  <c r="M52" i="11"/>
  <c r="M80" i="11"/>
  <c r="M120" i="11"/>
  <c r="V20" i="11"/>
  <c r="M139" i="11"/>
  <c r="M191" i="11"/>
  <c r="M288" i="11"/>
  <c r="M281" i="11"/>
  <c r="M314" i="11"/>
  <c r="R81" i="15"/>
  <c r="N81" i="15"/>
  <c r="N57" i="15"/>
  <c r="R86" i="15"/>
  <c r="N86" i="15"/>
  <c r="N133" i="15"/>
  <c r="R133" i="15"/>
  <c r="M78" i="15"/>
  <c r="M41" i="15"/>
  <c r="M123" i="15"/>
  <c r="M34" i="15"/>
  <c r="M38" i="15"/>
  <c r="M85" i="15"/>
  <c r="M137" i="15"/>
  <c r="M36" i="15"/>
  <c r="M126" i="15"/>
  <c r="V25" i="15"/>
  <c r="M273" i="3"/>
  <c r="M266" i="3"/>
  <c r="M193" i="3"/>
  <c r="M222" i="3"/>
  <c r="M132" i="3"/>
  <c r="M171" i="3"/>
  <c r="M85" i="3"/>
  <c r="M303" i="3"/>
  <c r="M284" i="3"/>
  <c r="M143" i="3"/>
  <c r="M229" i="3"/>
  <c r="M55" i="3"/>
  <c r="M38" i="3"/>
  <c r="M184" i="3"/>
  <c r="M56" i="3"/>
  <c r="M100" i="3"/>
  <c r="M244" i="3"/>
  <c r="M218" i="3"/>
  <c r="M137" i="3"/>
  <c r="M21" i="3"/>
  <c r="M134" i="3"/>
  <c r="V17" i="3"/>
  <c r="M287" i="3"/>
  <c r="M44" i="3"/>
  <c r="M298" i="3"/>
  <c r="M260" i="3"/>
  <c r="M123" i="3"/>
  <c r="M264" i="3"/>
  <c r="M214" i="3"/>
  <c r="M283" i="3"/>
  <c r="M235" i="3"/>
  <c r="M326" i="3"/>
  <c r="M331" i="3"/>
  <c r="V3" i="3"/>
  <c r="M162" i="3"/>
  <c r="M212" i="3"/>
  <c r="M156" i="3"/>
  <c r="V14" i="3"/>
  <c r="M134" i="5"/>
  <c r="M137" i="5"/>
  <c r="M48" i="5"/>
  <c r="M236" i="5"/>
  <c r="M144" i="5"/>
  <c r="M27" i="5"/>
  <c r="M77" i="5"/>
  <c r="M159" i="5"/>
  <c r="M53" i="5"/>
  <c r="M115" i="5"/>
  <c r="M287" i="5"/>
  <c r="M245" i="5"/>
  <c r="V9" i="5"/>
  <c r="M147" i="5"/>
  <c r="M235" i="5"/>
  <c r="M73" i="5"/>
  <c r="M59" i="5"/>
  <c r="M58" i="5"/>
  <c r="M232" i="5"/>
  <c r="M124" i="5"/>
  <c r="M221" i="5"/>
  <c r="M181" i="5"/>
  <c r="M240" i="5"/>
  <c r="M92" i="5"/>
  <c r="M293" i="5"/>
  <c r="M56" i="5"/>
  <c r="M204" i="5"/>
  <c r="M75" i="5"/>
  <c r="M243" i="11"/>
  <c r="M22" i="15"/>
  <c r="M110" i="15"/>
  <c r="V22" i="15"/>
  <c r="M130" i="15"/>
  <c r="M132" i="15"/>
  <c r="M77" i="15"/>
  <c r="M48" i="15"/>
  <c r="M141" i="15"/>
  <c r="M84" i="15"/>
  <c r="M80" i="15"/>
  <c r="M129" i="15"/>
  <c r="M87" i="15"/>
  <c r="M27" i="15"/>
  <c r="M28" i="15"/>
  <c r="M91" i="15"/>
  <c r="M62" i="15"/>
  <c r="M101" i="15"/>
  <c r="M45" i="15"/>
  <c r="M169" i="3"/>
  <c r="M95" i="3"/>
  <c r="V7" i="3"/>
  <c r="M51" i="3"/>
  <c r="M302" i="3"/>
  <c r="M324" i="3"/>
  <c r="M22" i="3"/>
  <c r="M282" i="3"/>
  <c r="M188" i="3"/>
  <c r="M246" i="3"/>
  <c r="M168" i="3"/>
  <c r="M65" i="3"/>
  <c r="M69" i="3"/>
  <c r="M192" i="3"/>
  <c r="M172" i="3"/>
  <c r="M135" i="3"/>
  <c r="M215" i="3"/>
  <c r="M46" i="3"/>
  <c r="M213" i="3"/>
  <c r="M274" i="3"/>
  <c r="M199" i="3"/>
  <c r="M112" i="3"/>
  <c r="M159" i="3"/>
  <c r="M84" i="3"/>
  <c r="M104" i="3"/>
  <c r="M163" i="3"/>
  <c r="M176" i="3"/>
  <c r="M57" i="3"/>
  <c r="M96" i="3"/>
  <c r="M203" i="3"/>
  <c r="M309" i="3"/>
  <c r="M277" i="3"/>
  <c r="M35" i="3"/>
  <c r="M227" i="3"/>
  <c r="M31" i="3"/>
  <c r="M23" i="3"/>
  <c r="M166" i="3"/>
  <c r="V10" i="3"/>
  <c r="M53" i="3"/>
  <c r="M295" i="3"/>
  <c r="V20" i="3"/>
  <c r="M323" i="3"/>
  <c r="V21" i="5"/>
  <c r="M29" i="5"/>
  <c r="M98" i="5"/>
  <c r="M301" i="5"/>
  <c r="M50" i="5"/>
  <c r="M292" i="5"/>
  <c r="M268" i="5"/>
  <c r="M208" i="5"/>
  <c r="M299" i="5"/>
  <c r="M65" i="5"/>
  <c r="M97" i="5"/>
  <c r="M249" i="5"/>
  <c r="M314" i="5"/>
  <c r="M85" i="5"/>
  <c r="M242" i="5"/>
  <c r="V14" i="5"/>
  <c r="M184" i="5"/>
  <c r="M132" i="5"/>
  <c r="M330" i="5"/>
  <c r="M51" i="5"/>
  <c r="M212" i="5"/>
  <c r="M286" i="5"/>
  <c r="M258" i="5"/>
  <c r="M230" i="5"/>
  <c r="M30" i="5"/>
  <c r="M222" i="5"/>
  <c r="M164" i="5"/>
  <c r="M202" i="5"/>
  <c r="M270" i="5"/>
  <c r="M315" i="5"/>
  <c r="M49" i="5"/>
  <c r="M227" i="5"/>
  <c r="M169" i="5"/>
  <c r="V2" i="5"/>
  <c r="M152" i="5"/>
  <c r="V17" i="5"/>
  <c r="M313" i="5"/>
  <c r="V5" i="5"/>
  <c r="M121" i="5"/>
  <c r="M203" i="5"/>
  <c r="M78" i="5"/>
  <c r="M228" i="5"/>
  <c r="M101" i="11"/>
  <c r="M300" i="11"/>
  <c r="M190" i="11"/>
  <c r="M324" i="11"/>
  <c r="M302" i="11"/>
  <c r="M68" i="11"/>
  <c r="M35" i="11"/>
  <c r="M154" i="11"/>
  <c r="M253" i="11"/>
  <c r="M261" i="11"/>
  <c r="M159" i="11"/>
  <c r="M124" i="11"/>
  <c r="M161" i="11"/>
  <c r="M313" i="11"/>
  <c r="M164" i="11"/>
  <c r="M197" i="11"/>
  <c r="M29" i="11"/>
  <c r="M147" i="11"/>
  <c r="M89" i="11"/>
  <c r="M46" i="11"/>
  <c r="M291" i="11"/>
  <c r="M278" i="11"/>
  <c r="V18" i="11"/>
  <c r="M320" i="11"/>
  <c r="M88" i="11"/>
  <c r="M246" i="11"/>
  <c r="V19" i="11"/>
  <c r="M31" i="11"/>
  <c r="M290" i="11"/>
  <c r="M312" i="11"/>
  <c r="M297" i="11"/>
  <c r="M122" i="11"/>
  <c r="M284" i="11"/>
  <c r="M109" i="11"/>
  <c r="M208" i="11"/>
  <c r="M294" i="11"/>
  <c r="M304" i="11"/>
  <c r="V3" i="11"/>
  <c r="M24" i="11"/>
  <c r="M250" i="11"/>
  <c r="M74" i="11"/>
  <c r="M279" i="11"/>
  <c r="M228" i="11"/>
  <c r="R117" i="3"/>
  <c r="N165" i="3"/>
  <c r="M209" i="3"/>
  <c r="M76" i="3"/>
  <c r="M34" i="3"/>
  <c r="M158" i="3"/>
  <c r="M250" i="3"/>
  <c r="M131" i="3"/>
  <c r="M74" i="3"/>
  <c r="V9" i="3"/>
  <c r="M154" i="3"/>
  <c r="M114" i="3"/>
  <c r="M138" i="3"/>
  <c r="V18" i="3"/>
  <c r="M286" i="3"/>
  <c r="M106" i="3"/>
  <c r="M275" i="3"/>
  <c r="M129" i="3"/>
  <c r="M115" i="3"/>
  <c r="M39" i="3"/>
  <c r="M88" i="3"/>
  <c r="M70" i="3"/>
  <c r="M157" i="5"/>
  <c r="M131" i="5"/>
  <c r="V20" i="5"/>
  <c r="M34" i="5"/>
  <c r="M194" i="5"/>
  <c r="M43" i="5"/>
  <c r="M130" i="5"/>
  <c r="M44" i="5"/>
  <c r="M146" i="5"/>
  <c r="M247" i="5"/>
  <c r="M108" i="5"/>
  <c r="M156" i="5"/>
  <c r="M234" i="5"/>
  <c r="M311" i="5"/>
  <c r="M266" i="5"/>
  <c r="M31" i="5"/>
  <c r="M328" i="5"/>
  <c r="M26" i="5"/>
  <c r="V15" i="5"/>
  <c r="M128" i="5"/>
  <c r="M290" i="5"/>
  <c r="M54" i="5"/>
  <c r="M296" i="5"/>
  <c r="V22" i="5"/>
  <c r="M320" i="5"/>
  <c r="M168" i="5"/>
  <c r="M177" i="5"/>
  <c r="M269" i="5"/>
  <c r="M126" i="5"/>
  <c r="M305" i="5"/>
  <c r="V8" i="5"/>
  <c r="M40" i="5"/>
  <c r="M337" i="5"/>
  <c r="M182" i="5"/>
  <c r="M281" i="5"/>
  <c r="M188" i="5"/>
  <c r="M172" i="5"/>
  <c r="M206" i="5"/>
  <c r="M241" i="5"/>
  <c r="M143" i="5"/>
  <c r="M200" i="5"/>
  <c r="M139" i="5"/>
  <c r="M334" i="11"/>
  <c r="M105" i="11"/>
  <c r="V9" i="11"/>
  <c r="M163" i="11"/>
  <c r="M188" i="11"/>
  <c r="M141" i="11"/>
  <c r="M150" i="11"/>
  <c r="M79" i="11"/>
  <c r="M275" i="11"/>
  <c r="M299" i="11"/>
  <c r="M187" i="11"/>
  <c r="M337" i="11"/>
  <c r="M135" i="11"/>
  <c r="M40" i="11"/>
  <c r="M194" i="11"/>
  <c r="M185" i="11"/>
  <c r="M193" i="11"/>
  <c r="M113" i="11"/>
  <c r="M252" i="11"/>
  <c r="M98" i="11"/>
  <c r="M155" i="11"/>
  <c r="M50" i="11"/>
  <c r="M271" i="11"/>
  <c r="M134" i="11"/>
  <c r="M217" i="11"/>
  <c r="V4" i="11"/>
  <c r="M242" i="11"/>
  <c r="M22" i="11"/>
  <c r="M233" i="11"/>
  <c r="M114" i="11"/>
  <c r="V12" i="11"/>
  <c r="M157" i="11"/>
  <c r="M211" i="11"/>
  <c r="M95" i="11"/>
  <c r="M293" i="11"/>
  <c r="M186" i="11"/>
  <c r="M81" i="11"/>
  <c r="M63" i="11"/>
  <c r="M142" i="11"/>
  <c r="M100" i="11"/>
  <c r="M231" i="11"/>
  <c r="M221" i="11"/>
  <c r="M148" i="11"/>
  <c r="R64" i="15"/>
  <c r="N240" i="3"/>
  <c r="R70" i="15"/>
  <c r="N216" i="3"/>
  <c r="N49" i="3"/>
  <c r="R49" i="3"/>
  <c r="M103" i="3"/>
  <c r="M327" i="3"/>
  <c r="M107" i="3"/>
  <c r="M261" i="3"/>
  <c r="M317" i="3"/>
  <c r="M91" i="3"/>
  <c r="M223" i="3"/>
  <c r="M276" i="3"/>
  <c r="M269" i="3"/>
  <c r="V15" i="3"/>
  <c r="M220" i="3"/>
  <c r="M124" i="3"/>
  <c r="M142" i="3"/>
  <c r="M202" i="3"/>
  <c r="M201" i="3"/>
  <c r="M189" i="3"/>
  <c r="M215" i="5"/>
  <c r="M233" i="5"/>
  <c r="M263" i="5"/>
  <c r="M38" i="5"/>
  <c r="M275" i="5"/>
  <c r="M90" i="5"/>
  <c r="M37" i="5"/>
  <c r="M154" i="5"/>
  <c r="M160" i="5"/>
  <c r="M327" i="5"/>
  <c r="M283" i="5"/>
  <c r="M45" i="5"/>
  <c r="M112" i="5"/>
  <c r="M259" i="5"/>
  <c r="M105" i="5"/>
  <c r="M298" i="5"/>
  <c r="M161" i="5"/>
  <c r="M55" i="5"/>
  <c r="M35" i="5"/>
  <c r="M174" i="5"/>
  <c r="M209" i="5"/>
  <c r="M24" i="5"/>
  <c r="M82" i="5"/>
  <c r="M336" i="5"/>
  <c r="M101" i="5"/>
  <c r="M166" i="5"/>
  <c r="M71" i="5"/>
  <c r="M252" i="5"/>
  <c r="M191" i="5"/>
  <c r="M334" i="5"/>
  <c r="M192" i="5"/>
  <c r="M318" i="5"/>
  <c r="M83" i="5"/>
  <c r="M226" i="5"/>
  <c r="M87" i="5"/>
  <c r="M66" i="5"/>
  <c r="V13" i="5"/>
  <c r="M257" i="5"/>
  <c r="M60" i="5"/>
  <c r="M67" i="5"/>
  <c r="M196" i="5"/>
  <c r="M335" i="5"/>
  <c r="M219" i="11"/>
  <c r="V21" i="11"/>
  <c r="M76" i="11"/>
  <c r="M266" i="11"/>
  <c r="M328" i="11"/>
  <c r="M329" i="11"/>
  <c r="M214" i="11"/>
  <c r="M216" i="11"/>
  <c r="M26" i="11"/>
  <c r="V8" i="11"/>
  <c r="M132" i="11"/>
  <c r="M176" i="11"/>
  <c r="M307" i="11"/>
  <c r="M42" i="11"/>
  <c r="M227" i="11"/>
  <c r="M301" i="11"/>
  <c r="M248" i="11"/>
  <c r="M127" i="11"/>
  <c r="M203" i="11"/>
  <c r="M37" i="11"/>
  <c r="M41" i="11"/>
  <c r="M287" i="11"/>
  <c r="M303" i="11"/>
  <c r="V10" i="11"/>
  <c r="M212" i="11"/>
  <c r="M116" i="11"/>
  <c r="M322" i="11"/>
  <c r="M332" i="11"/>
  <c r="M198" i="11"/>
  <c r="M255" i="11"/>
  <c r="M55" i="11"/>
  <c r="M137" i="11"/>
  <c r="M326" i="11"/>
  <c r="M238" i="11"/>
  <c r="M195" i="11"/>
  <c r="M72" i="11"/>
  <c r="M175" i="11"/>
  <c r="M60" i="11"/>
  <c r="M207" i="11"/>
  <c r="M23" i="11"/>
  <c r="M82" i="11"/>
  <c r="M296" i="11"/>
  <c r="N88" i="15"/>
  <c r="N134" i="15"/>
  <c r="R134" i="15"/>
  <c r="N311" i="3"/>
  <c r="R325" i="3"/>
  <c r="V4" i="15"/>
  <c r="M56" i="15"/>
  <c r="M111" i="3"/>
  <c r="M280" i="3"/>
  <c r="M332" i="3"/>
  <c r="M126" i="3"/>
  <c r="M45" i="3"/>
  <c r="V19" i="3"/>
  <c r="M125" i="3"/>
  <c r="M42" i="3"/>
  <c r="M253" i="3"/>
  <c r="V16" i="3"/>
  <c r="M195" i="3"/>
  <c r="M218" i="5"/>
  <c r="M251" i="5"/>
  <c r="M148" i="5"/>
  <c r="M136" i="5"/>
  <c r="M21" i="5"/>
  <c r="M145" i="5"/>
  <c r="M179" i="5"/>
  <c r="M297" i="5"/>
  <c r="M76" i="5"/>
  <c r="M284" i="5"/>
  <c r="M127" i="5"/>
  <c r="M95" i="5"/>
  <c r="M216" i="5"/>
  <c r="M138" i="5"/>
  <c r="M300" i="5"/>
  <c r="M88" i="5"/>
  <c r="M229" i="11"/>
  <c r="M282" i="11"/>
  <c r="M160" i="11"/>
  <c r="M97" i="11"/>
  <c r="M201" i="11"/>
  <c r="M277" i="11"/>
  <c r="M57" i="11"/>
  <c r="M118" i="11"/>
  <c r="M306" i="11"/>
  <c r="M129" i="11"/>
  <c r="M240" i="11"/>
  <c r="M104" i="11"/>
  <c r="M215" i="11"/>
  <c r="M285" i="11"/>
  <c r="M94" i="11"/>
  <c r="M210" i="11"/>
  <c r="M153" i="11"/>
  <c r="M91" i="11"/>
  <c r="M70" i="11"/>
  <c r="M226" i="11"/>
  <c r="M257" i="11"/>
  <c r="M247" i="11"/>
  <c r="M318" i="11"/>
  <c r="M117" i="11"/>
  <c r="M92" i="11"/>
  <c r="M25" i="11"/>
  <c r="M28" i="11"/>
  <c r="M48" i="11"/>
  <c r="M47" i="11"/>
  <c r="M168" i="11"/>
  <c r="M289" i="11"/>
  <c r="M77" i="11"/>
  <c r="V6" i="11"/>
  <c r="M273" i="11"/>
  <c r="M295" i="11"/>
  <c r="M251" i="11"/>
  <c r="M96" i="11"/>
  <c r="M86" i="11"/>
  <c r="M169" i="11"/>
  <c r="M319" i="11"/>
  <c r="R307" i="3" l="1"/>
  <c r="R143" i="15"/>
  <c r="R39" i="15"/>
  <c r="R73" i="15"/>
  <c r="N153" i="3"/>
  <c r="N24" i="15"/>
  <c r="N319" i="3"/>
  <c r="N262" i="3"/>
  <c r="R97" i="15"/>
  <c r="N49" i="15"/>
  <c r="R79" i="15"/>
  <c r="N52" i="15"/>
  <c r="R47" i="3"/>
  <c r="N257" i="3"/>
  <c r="R211" i="3"/>
  <c r="N125" i="15"/>
  <c r="R127" i="15"/>
  <c r="N124" i="15"/>
  <c r="N113" i="3"/>
  <c r="F8" i="2"/>
  <c r="N323" i="11"/>
  <c r="R334" i="3"/>
  <c r="R173" i="3"/>
  <c r="N71" i="15"/>
  <c r="N23" i="15"/>
  <c r="N26" i="3"/>
  <c r="N63" i="15"/>
  <c r="R194" i="3"/>
  <c r="R93" i="3"/>
  <c r="R58" i="3"/>
  <c r="R138" i="15"/>
  <c r="R68" i="15"/>
  <c r="R106" i="15"/>
  <c r="N174" i="3"/>
  <c r="R94" i="15"/>
  <c r="N65" i="15"/>
  <c r="R75" i="15"/>
  <c r="N82" i="15"/>
  <c r="N300" i="3"/>
  <c r="N44" i="15"/>
  <c r="R237" i="3"/>
  <c r="N243" i="3"/>
  <c r="N130" i="3"/>
  <c r="R24" i="3"/>
  <c r="R242" i="3"/>
  <c r="N131" i="15"/>
  <c r="R72" i="15"/>
  <c r="R224" i="3"/>
  <c r="N33" i="15"/>
  <c r="R145" i="3"/>
  <c r="R119" i="15"/>
  <c r="R98" i="3"/>
  <c r="N289" i="3"/>
  <c r="N58" i="15"/>
  <c r="N144" i="3"/>
  <c r="N322" i="5"/>
  <c r="R288" i="3"/>
  <c r="R83" i="15"/>
  <c r="R29" i="3"/>
  <c r="R71" i="3"/>
  <c r="N135" i="15"/>
  <c r="N53" i="15"/>
  <c r="R122" i="15"/>
  <c r="N105" i="3"/>
  <c r="R32" i="3"/>
  <c r="R164" i="3"/>
  <c r="N318" i="3"/>
  <c r="N258" i="3"/>
  <c r="N30" i="15"/>
  <c r="N236" i="3"/>
  <c r="R301" i="3"/>
  <c r="R103" i="15"/>
  <c r="N37" i="15"/>
  <c r="N76" i="15"/>
  <c r="N231" i="3"/>
  <c r="R308" i="3"/>
  <c r="N66" i="3"/>
  <c r="R21" i="15"/>
  <c r="N67" i="15"/>
  <c r="R68" i="3"/>
  <c r="R116" i="15"/>
  <c r="N285" i="3"/>
  <c r="N197" i="3"/>
  <c r="R136" i="15"/>
  <c r="N29" i="15"/>
  <c r="R26" i="15"/>
  <c r="R60" i="3"/>
  <c r="R117" i="15"/>
  <c r="R180" i="3"/>
  <c r="N42" i="15"/>
  <c r="R190" i="3"/>
  <c r="N27" i="3"/>
  <c r="N305" i="3"/>
  <c r="R102" i="15"/>
  <c r="R107" i="15"/>
  <c r="R100" i="15"/>
  <c r="R140" i="15"/>
  <c r="R54" i="15"/>
  <c r="R64" i="3"/>
  <c r="N59" i="15"/>
  <c r="R179" i="3"/>
  <c r="N43" i="15"/>
  <c r="N69" i="15"/>
  <c r="N182" i="3"/>
  <c r="R136" i="3"/>
  <c r="N74" i="15"/>
  <c r="N55" i="15"/>
  <c r="N83" i="3"/>
  <c r="R99" i="15"/>
  <c r="N108" i="15"/>
  <c r="N293" i="3"/>
  <c r="R198" i="3"/>
  <c r="R82" i="3"/>
  <c r="R329" i="3"/>
  <c r="R140" i="3"/>
  <c r="R113" i="15"/>
  <c r="R122" i="3"/>
  <c r="R115" i="15"/>
  <c r="R139" i="15"/>
  <c r="R271" i="3"/>
  <c r="R51" i="15"/>
  <c r="N96" i="15"/>
  <c r="R148" i="3"/>
  <c r="N59" i="3"/>
  <c r="R181" i="3"/>
  <c r="R219" i="3"/>
  <c r="R104" i="15"/>
  <c r="R208" i="3"/>
  <c r="R25" i="15"/>
  <c r="R120" i="15"/>
  <c r="R47" i="15"/>
  <c r="N116" i="3"/>
  <c r="R40" i="15"/>
  <c r="R205" i="3"/>
  <c r="N86" i="3"/>
  <c r="R109" i="15"/>
  <c r="N161" i="3"/>
  <c r="R128" i="3"/>
  <c r="R187" i="3"/>
  <c r="N90" i="3"/>
  <c r="N310" i="3"/>
  <c r="N63" i="3"/>
  <c r="N92" i="11"/>
  <c r="R92" i="11"/>
  <c r="R76" i="5"/>
  <c r="N76" i="5"/>
  <c r="R77" i="11"/>
  <c r="N77" i="11"/>
  <c r="N118" i="11"/>
  <c r="R118" i="11"/>
  <c r="N195" i="3"/>
  <c r="R195" i="3"/>
  <c r="R289" i="11"/>
  <c r="N289" i="11"/>
  <c r="R94" i="11"/>
  <c r="N94" i="11"/>
  <c r="N300" i="5"/>
  <c r="R300" i="5"/>
  <c r="N179" i="5"/>
  <c r="R179" i="5"/>
  <c r="N280" i="3"/>
  <c r="R280" i="3"/>
  <c r="R23" i="11"/>
  <c r="N23" i="11"/>
  <c r="N137" i="11"/>
  <c r="R137" i="11"/>
  <c r="N301" i="11"/>
  <c r="R301" i="11"/>
  <c r="R335" i="5"/>
  <c r="N335" i="5"/>
  <c r="R226" i="5"/>
  <c r="N226" i="5"/>
  <c r="N55" i="5"/>
  <c r="R55" i="5"/>
  <c r="N233" i="5"/>
  <c r="R233" i="5"/>
  <c r="N327" i="3"/>
  <c r="R327" i="3"/>
  <c r="R211" i="11"/>
  <c r="N211" i="11"/>
  <c r="R193" i="11"/>
  <c r="N193" i="11"/>
  <c r="R334" i="11"/>
  <c r="N334" i="11"/>
  <c r="R177" i="5"/>
  <c r="N177" i="5"/>
  <c r="R108" i="5"/>
  <c r="N108" i="5"/>
  <c r="N275" i="3"/>
  <c r="R275" i="3"/>
  <c r="N31" i="11"/>
  <c r="R31" i="11"/>
  <c r="N124" i="11"/>
  <c r="R124" i="11"/>
  <c r="N315" i="5"/>
  <c r="R315" i="5"/>
  <c r="R85" i="5"/>
  <c r="N85" i="5"/>
  <c r="R86" i="11"/>
  <c r="N86" i="11"/>
  <c r="N168" i="11"/>
  <c r="R168" i="11"/>
  <c r="R247" i="11"/>
  <c r="N247" i="11"/>
  <c r="R285" i="11"/>
  <c r="N285" i="11"/>
  <c r="R277" i="11"/>
  <c r="N277" i="11"/>
  <c r="R138" i="5"/>
  <c r="N138" i="5"/>
  <c r="R145" i="5"/>
  <c r="N145" i="5"/>
  <c r="R253" i="3"/>
  <c r="N253" i="3"/>
  <c r="R111" i="3"/>
  <c r="N111" i="3"/>
  <c r="R207" i="11"/>
  <c r="N207" i="11"/>
  <c r="N55" i="11"/>
  <c r="R55" i="11"/>
  <c r="R303" i="11"/>
  <c r="N303" i="11"/>
  <c r="R227" i="11"/>
  <c r="N227" i="11"/>
  <c r="N214" i="11"/>
  <c r="R214" i="11"/>
  <c r="R196" i="5"/>
  <c r="N196" i="5"/>
  <c r="N83" i="5"/>
  <c r="R83" i="5"/>
  <c r="N101" i="5"/>
  <c r="R101" i="5"/>
  <c r="R161" i="5"/>
  <c r="N161" i="5"/>
  <c r="R160" i="5"/>
  <c r="N160" i="5"/>
  <c r="R215" i="5"/>
  <c r="N215" i="5"/>
  <c r="R269" i="3"/>
  <c r="N269" i="3"/>
  <c r="N103" i="3"/>
  <c r="R103" i="3"/>
  <c r="N100" i="11"/>
  <c r="R100" i="11"/>
  <c r="N157" i="11"/>
  <c r="R157" i="11"/>
  <c r="R134" i="11"/>
  <c r="N134" i="11"/>
  <c r="N185" i="11"/>
  <c r="R185" i="11"/>
  <c r="N79" i="11"/>
  <c r="R79" i="11"/>
  <c r="N139" i="5"/>
  <c r="R139" i="5"/>
  <c r="R182" i="5"/>
  <c r="N182" i="5"/>
  <c r="R168" i="5"/>
  <c r="N168" i="5"/>
  <c r="R26" i="5"/>
  <c r="N26" i="5"/>
  <c r="N247" i="5"/>
  <c r="R247" i="5"/>
  <c r="N131" i="5"/>
  <c r="R131" i="5"/>
  <c r="R106" i="3"/>
  <c r="N106" i="3"/>
  <c r="R131" i="3"/>
  <c r="N131" i="3"/>
  <c r="N228" i="11"/>
  <c r="R228" i="11"/>
  <c r="R208" i="11"/>
  <c r="N208" i="11"/>
  <c r="N89" i="11"/>
  <c r="R89" i="11"/>
  <c r="R159" i="11"/>
  <c r="N159" i="11"/>
  <c r="R190" i="11"/>
  <c r="N190" i="11"/>
  <c r="N313" i="5"/>
  <c r="R313" i="5"/>
  <c r="N270" i="5"/>
  <c r="R270" i="5"/>
  <c r="R212" i="5"/>
  <c r="N212" i="5"/>
  <c r="N314" i="5"/>
  <c r="R314" i="5"/>
  <c r="N50" i="5"/>
  <c r="R50" i="5"/>
  <c r="N53" i="3"/>
  <c r="R53" i="3"/>
  <c r="N309" i="3"/>
  <c r="R309" i="3"/>
  <c r="N159" i="3"/>
  <c r="R159" i="3"/>
  <c r="R172" i="3"/>
  <c r="N172" i="3"/>
  <c r="N22" i="3"/>
  <c r="R22" i="3"/>
  <c r="R45" i="15"/>
  <c r="N45" i="15"/>
  <c r="N80" i="15"/>
  <c r="R80" i="15"/>
  <c r="N110" i="15"/>
  <c r="R110" i="15"/>
  <c r="N240" i="5"/>
  <c r="R240" i="5"/>
  <c r="N235" i="5"/>
  <c r="R235" i="5"/>
  <c r="N77" i="5"/>
  <c r="R77" i="5"/>
  <c r="R156" i="3"/>
  <c r="N156" i="3"/>
  <c r="R214" i="3"/>
  <c r="N214" i="3"/>
  <c r="R134" i="3"/>
  <c r="N134" i="3"/>
  <c r="R38" i="3"/>
  <c r="N38" i="3"/>
  <c r="N132" i="3"/>
  <c r="R132" i="3"/>
  <c r="R137" i="15"/>
  <c r="N137" i="15"/>
  <c r="N191" i="11"/>
  <c r="R191" i="11"/>
  <c r="N66" i="11"/>
  <c r="R66" i="11"/>
  <c r="N143" i="11"/>
  <c r="R143" i="11"/>
  <c r="R108" i="11"/>
  <c r="N108" i="11"/>
  <c r="R192" i="11"/>
  <c r="N192" i="11"/>
  <c r="N316" i="5"/>
  <c r="R316" i="5"/>
  <c r="N289" i="5"/>
  <c r="R289" i="5"/>
  <c r="R41" i="3"/>
  <c r="N41" i="3"/>
  <c r="N241" i="11"/>
  <c r="R241" i="11"/>
  <c r="N21" i="11"/>
  <c r="R21" i="11"/>
  <c r="R232" i="11"/>
  <c r="N232" i="11"/>
  <c r="N61" i="11"/>
  <c r="R61" i="11"/>
  <c r="N118" i="5"/>
  <c r="R118" i="5"/>
  <c r="R198" i="5"/>
  <c r="N198" i="5"/>
  <c r="N46" i="5"/>
  <c r="R46" i="5"/>
  <c r="N190" i="5"/>
  <c r="R190" i="5"/>
  <c r="R180" i="5"/>
  <c r="N180" i="5"/>
  <c r="N278" i="3"/>
  <c r="R278" i="3"/>
  <c r="R316" i="3"/>
  <c r="N316" i="3"/>
  <c r="R232" i="3"/>
  <c r="N232" i="3"/>
  <c r="R45" i="11"/>
  <c r="N45" i="11"/>
  <c r="R218" i="11"/>
  <c r="N218" i="11"/>
  <c r="R254" i="11"/>
  <c r="N254" i="11"/>
  <c r="N83" i="11"/>
  <c r="R83" i="11"/>
  <c r="R135" i="5"/>
  <c r="N135" i="5"/>
  <c r="N280" i="5"/>
  <c r="R280" i="5"/>
  <c r="N294" i="5"/>
  <c r="R294" i="5"/>
  <c r="R91" i="5"/>
  <c r="N91" i="5"/>
  <c r="N223" i="5"/>
  <c r="R223" i="5"/>
  <c r="R310" i="5"/>
  <c r="N310" i="5"/>
  <c r="R139" i="3"/>
  <c r="N139" i="3"/>
  <c r="N48" i="3"/>
  <c r="R48" i="3"/>
  <c r="R64" i="11"/>
  <c r="N64" i="11"/>
  <c r="N309" i="11"/>
  <c r="R309" i="11"/>
  <c r="N73" i="11"/>
  <c r="R73" i="11"/>
  <c r="R115" i="11"/>
  <c r="N115" i="11"/>
  <c r="R206" i="11"/>
  <c r="N206" i="11"/>
  <c r="R39" i="11"/>
  <c r="N39" i="11"/>
  <c r="R211" i="5"/>
  <c r="N211" i="5"/>
  <c r="R186" i="5"/>
  <c r="N186" i="5"/>
  <c r="N81" i="5"/>
  <c r="R81" i="5"/>
  <c r="N150" i="5"/>
  <c r="R150" i="5"/>
  <c r="N42" i="5"/>
  <c r="R42" i="5"/>
  <c r="N127" i="3"/>
  <c r="R127" i="3"/>
  <c r="N151" i="3"/>
  <c r="R151" i="3"/>
  <c r="R160" i="3"/>
  <c r="N160" i="3"/>
  <c r="R109" i="3"/>
  <c r="N109" i="3"/>
  <c r="N155" i="3"/>
  <c r="R155" i="3"/>
  <c r="R60" i="15"/>
  <c r="N60" i="15"/>
  <c r="R142" i="15"/>
  <c r="N142" i="15"/>
  <c r="N121" i="15"/>
  <c r="R121" i="15"/>
  <c r="N23" i="5"/>
  <c r="R23" i="5"/>
  <c r="N140" i="5"/>
  <c r="R140" i="5"/>
  <c r="R56" i="7"/>
  <c r="N56" i="7"/>
  <c r="N67" i="7"/>
  <c r="R67" i="7"/>
  <c r="R150" i="7"/>
  <c r="N150" i="7"/>
  <c r="N59" i="7"/>
  <c r="R59" i="7"/>
  <c r="N171" i="7"/>
  <c r="R171" i="7"/>
  <c r="N199" i="7"/>
  <c r="R199" i="7"/>
  <c r="R211" i="7"/>
  <c r="N211" i="7"/>
  <c r="N126" i="7"/>
  <c r="R126" i="7"/>
  <c r="R28" i="7"/>
  <c r="N28" i="7"/>
  <c r="R266" i="7"/>
  <c r="N266" i="7"/>
  <c r="R258" i="7"/>
  <c r="N258" i="7"/>
  <c r="R62" i="7"/>
  <c r="N62" i="7"/>
  <c r="N237" i="7"/>
  <c r="R237" i="7"/>
  <c r="N326" i="7"/>
  <c r="R326" i="7"/>
  <c r="R294" i="7"/>
  <c r="N294" i="7"/>
  <c r="R68" i="7"/>
  <c r="N68" i="7"/>
  <c r="R279" i="7"/>
  <c r="N279" i="7"/>
  <c r="N75" i="7"/>
  <c r="R75" i="7"/>
  <c r="N337" i="7"/>
  <c r="R337" i="7"/>
  <c r="R99" i="7"/>
  <c r="N99" i="7"/>
  <c r="N306" i="7"/>
  <c r="R306" i="7"/>
  <c r="N285" i="7"/>
  <c r="R285" i="7"/>
  <c r="N26" i="7"/>
  <c r="R26" i="7"/>
  <c r="R153" i="7"/>
  <c r="N153" i="7"/>
  <c r="N276" i="7"/>
  <c r="R276" i="7"/>
  <c r="N152" i="7"/>
  <c r="R152" i="7"/>
  <c r="R259" i="7"/>
  <c r="N259" i="7"/>
  <c r="R286" i="7"/>
  <c r="N286" i="7"/>
  <c r="R330" i="7"/>
  <c r="N330" i="7"/>
  <c r="R36" i="7"/>
  <c r="N36" i="7"/>
  <c r="N110" i="7"/>
  <c r="R110" i="7"/>
  <c r="R94" i="7"/>
  <c r="N94" i="7"/>
  <c r="R267" i="7"/>
  <c r="N267" i="7"/>
  <c r="N189" i="7"/>
  <c r="R189" i="7"/>
  <c r="N41" i="7"/>
  <c r="R41" i="7"/>
  <c r="R315" i="7"/>
  <c r="N315" i="7"/>
  <c r="N120" i="7"/>
  <c r="R120" i="7"/>
  <c r="N180" i="7"/>
  <c r="R180" i="7"/>
  <c r="R217" i="7"/>
  <c r="N217" i="7"/>
  <c r="N314" i="7"/>
  <c r="R314" i="7"/>
  <c r="R232" i="7"/>
  <c r="N232" i="7"/>
  <c r="N77" i="7"/>
  <c r="R77" i="7"/>
  <c r="R30" i="3"/>
  <c r="N30" i="3"/>
  <c r="R292" i="3"/>
  <c r="N292" i="3"/>
  <c r="N178" i="3"/>
  <c r="R178" i="3"/>
  <c r="N54" i="3"/>
  <c r="R54" i="3"/>
  <c r="R61" i="15"/>
  <c r="N61" i="15"/>
  <c r="R201" i="11"/>
  <c r="N201" i="11"/>
  <c r="R42" i="3"/>
  <c r="N42" i="3"/>
  <c r="N56" i="15"/>
  <c r="R56" i="15"/>
  <c r="N60" i="11"/>
  <c r="R60" i="11"/>
  <c r="R255" i="11"/>
  <c r="N255" i="11"/>
  <c r="N287" i="11"/>
  <c r="R287" i="11"/>
  <c r="R42" i="11"/>
  <c r="N42" i="11"/>
  <c r="R329" i="11"/>
  <c r="N329" i="11"/>
  <c r="R67" i="5"/>
  <c r="N67" i="5"/>
  <c r="R318" i="5"/>
  <c r="N318" i="5"/>
  <c r="R336" i="5"/>
  <c r="N336" i="5"/>
  <c r="N298" i="5"/>
  <c r="R298" i="5"/>
  <c r="R154" i="5"/>
  <c r="N154" i="5"/>
  <c r="R189" i="3"/>
  <c r="N189" i="3"/>
  <c r="R276" i="3"/>
  <c r="N276" i="3"/>
  <c r="R142" i="11"/>
  <c r="N142" i="11"/>
  <c r="N271" i="11"/>
  <c r="R271" i="11"/>
  <c r="R194" i="11"/>
  <c r="N194" i="11"/>
  <c r="N150" i="11"/>
  <c r="R150" i="11"/>
  <c r="N200" i="5"/>
  <c r="R200" i="5"/>
  <c r="R337" i="5"/>
  <c r="N337" i="5"/>
  <c r="R320" i="5"/>
  <c r="N320" i="5"/>
  <c r="R328" i="5"/>
  <c r="N328" i="5"/>
  <c r="R146" i="5"/>
  <c r="N146" i="5"/>
  <c r="R157" i="5"/>
  <c r="N157" i="5"/>
  <c r="N286" i="3"/>
  <c r="R286" i="3"/>
  <c r="R250" i="3"/>
  <c r="N250" i="3"/>
  <c r="N279" i="11"/>
  <c r="R279" i="11"/>
  <c r="R109" i="11"/>
  <c r="N109" i="11"/>
  <c r="N246" i="11"/>
  <c r="R246" i="11"/>
  <c r="N147" i="11"/>
  <c r="R147" i="11"/>
  <c r="N261" i="11"/>
  <c r="R261" i="11"/>
  <c r="N300" i="11"/>
  <c r="R300" i="11"/>
  <c r="N202" i="5"/>
  <c r="R202" i="5"/>
  <c r="N51" i="5"/>
  <c r="R51" i="5"/>
  <c r="N249" i="5"/>
  <c r="R249" i="5"/>
  <c r="R301" i="5"/>
  <c r="N301" i="5"/>
  <c r="R203" i="3"/>
  <c r="N203" i="3"/>
  <c r="R112" i="3"/>
  <c r="N112" i="3"/>
  <c r="R192" i="3"/>
  <c r="N192" i="3"/>
  <c r="R324" i="3"/>
  <c r="N324" i="3"/>
  <c r="N101" i="15"/>
  <c r="R101" i="15"/>
  <c r="N84" i="15"/>
  <c r="R84" i="15"/>
  <c r="N22" i="15"/>
  <c r="R22" i="15"/>
  <c r="R181" i="5"/>
  <c r="N181" i="5"/>
  <c r="N147" i="5"/>
  <c r="R147" i="5"/>
  <c r="N27" i="5"/>
  <c r="R27" i="5"/>
  <c r="N212" i="3"/>
  <c r="R212" i="3"/>
  <c r="N264" i="3"/>
  <c r="R264" i="3"/>
  <c r="R21" i="3"/>
  <c r="N21" i="3"/>
  <c r="R55" i="3"/>
  <c r="N55" i="3"/>
  <c r="N222" i="3"/>
  <c r="R222" i="3"/>
  <c r="R85" i="15"/>
  <c r="N85" i="15"/>
  <c r="N139" i="11"/>
  <c r="R139" i="11"/>
  <c r="R27" i="11"/>
  <c r="N27" i="11"/>
  <c r="N130" i="11"/>
  <c r="R130" i="11"/>
  <c r="R110" i="11"/>
  <c r="N110" i="11"/>
  <c r="N106" i="11"/>
  <c r="R106" i="11"/>
  <c r="N103" i="5"/>
  <c r="R103" i="5"/>
  <c r="R116" i="5"/>
  <c r="N116" i="5"/>
  <c r="N35" i="15"/>
  <c r="R35" i="15"/>
  <c r="R274" i="11"/>
  <c r="N274" i="11"/>
  <c r="N258" i="11"/>
  <c r="R258" i="11"/>
  <c r="R220" i="11"/>
  <c r="N220" i="11"/>
  <c r="R276" i="11"/>
  <c r="N276" i="11"/>
  <c r="N86" i="5"/>
  <c r="R86" i="5"/>
  <c r="N133" i="5"/>
  <c r="R133" i="5"/>
  <c r="R122" i="5"/>
  <c r="N122" i="5"/>
  <c r="R229" i="5"/>
  <c r="N229" i="5"/>
  <c r="R68" i="5"/>
  <c r="N68" i="5"/>
  <c r="N304" i="3"/>
  <c r="R304" i="3"/>
  <c r="R119" i="3"/>
  <c r="N119" i="3"/>
  <c r="R252" i="3"/>
  <c r="N252" i="3"/>
  <c r="N263" i="11"/>
  <c r="R263" i="11"/>
  <c r="R85" i="11"/>
  <c r="N85" i="11"/>
  <c r="R131" i="11"/>
  <c r="N131" i="11"/>
  <c r="N59" i="11"/>
  <c r="R59" i="11"/>
  <c r="R111" i="5"/>
  <c r="N111" i="5"/>
  <c r="N80" i="5"/>
  <c r="R80" i="5"/>
  <c r="N142" i="5"/>
  <c r="R142" i="5"/>
  <c r="R32" i="5"/>
  <c r="N32" i="5"/>
  <c r="N274" i="5"/>
  <c r="R274" i="5"/>
  <c r="R308" i="5"/>
  <c r="N308" i="5"/>
  <c r="R315" i="3"/>
  <c r="N315" i="3"/>
  <c r="R308" i="11"/>
  <c r="N308" i="11"/>
  <c r="N103" i="11"/>
  <c r="R103" i="11"/>
  <c r="R269" i="11"/>
  <c r="N269" i="11"/>
  <c r="R178" i="11"/>
  <c r="N178" i="11"/>
  <c r="R69" i="11"/>
  <c r="N69" i="11"/>
  <c r="R67" i="11"/>
  <c r="N67" i="11"/>
  <c r="R321" i="5"/>
  <c r="N321" i="5"/>
  <c r="N295" i="5"/>
  <c r="R295" i="5"/>
  <c r="R261" i="5"/>
  <c r="N261" i="5"/>
  <c r="N271" i="5"/>
  <c r="R271" i="5"/>
  <c r="N120" i="3"/>
  <c r="R120" i="3"/>
  <c r="R265" i="3"/>
  <c r="N265" i="3"/>
  <c r="N207" i="3"/>
  <c r="R207" i="3"/>
  <c r="R191" i="3"/>
  <c r="N191" i="3"/>
  <c r="R121" i="3"/>
  <c r="N121" i="3"/>
  <c r="R105" i="15"/>
  <c r="N105" i="15"/>
  <c r="N214" i="5"/>
  <c r="R214" i="5"/>
  <c r="R324" i="5"/>
  <c r="N324" i="5"/>
  <c r="R304" i="7"/>
  <c r="N304" i="7"/>
  <c r="N269" i="7"/>
  <c r="R269" i="7"/>
  <c r="R188" i="7"/>
  <c r="N188" i="7"/>
  <c r="N302" i="7"/>
  <c r="R302" i="7"/>
  <c r="N34" i="7"/>
  <c r="R34" i="7"/>
  <c r="N178" i="7"/>
  <c r="R178" i="7"/>
  <c r="R165" i="7"/>
  <c r="N165" i="7"/>
  <c r="N214" i="7"/>
  <c r="R214" i="7"/>
  <c r="N146" i="7"/>
  <c r="R146" i="7"/>
  <c r="N103" i="7"/>
  <c r="R103" i="7"/>
  <c r="R69" i="7"/>
  <c r="N69" i="7"/>
  <c r="N324" i="7"/>
  <c r="R324" i="7"/>
  <c r="R254" i="7"/>
  <c r="N254" i="7"/>
  <c r="N296" i="7"/>
  <c r="R296" i="7"/>
  <c r="N190" i="7"/>
  <c r="R190" i="7"/>
  <c r="R114" i="7"/>
  <c r="N114" i="7"/>
  <c r="N106" i="7"/>
  <c r="R106" i="7"/>
  <c r="R117" i="7"/>
  <c r="N117" i="7"/>
  <c r="N79" i="7"/>
  <c r="R79" i="7"/>
  <c r="R209" i="7"/>
  <c r="N209" i="7"/>
  <c r="N164" i="7"/>
  <c r="R164" i="7"/>
  <c r="R274" i="7"/>
  <c r="N274" i="7"/>
  <c r="N288" i="7"/>
  <c r="R288" i="7"/>
  <c r="R331" i="7"/>
  <c r="N331" i="7"/>
  <c r="R145" i="7"/>
  <c r="N145" i="7"/>
  <c r="R151" i="7"/>
  <c r="N151" i="7"/>
  <c r="N108" i="7"/>
  <c r="R108" i="7"/>
  <c r="R132" i="7"/>
  <c r="N132" i="7"/>
  <c r="R159" i="7"/>
  <c r="N159" i="7"/>
  <c r="R191" i="7"/>
  <c r="N191" i="7"/>
  <c r="R162" i="7"/>
  <c r="N162" i="7"/>
  <c r="N40" i="7"/>
  <c r="R40" i="7"/>
  <c r="N172" i="7"/>
  <c r="R172" i="7"/>
  <c r="R316" i="7"/>
  <c r="N316" i="7"/>
  <c r="N70" i="7"/>
  <c r="R70" i="7"/>
  <c r="N210" i="7"/>
  <c r="R210" i="7"/>
  <c r="N235" i="7"/>
  <c r="R235" i="7"/>
  <c r="R134" i="7"/>
  <c r="N134" i="7"/>
  <c r="R328" i="3"/>
  <c r="N328" i="3"/>
  <c r="R40" i="3"/>
  <c r="N40" i="3"/>
  <c r="R152" i="3"/>
  <c r="N152" i="3"/>
  <c r="R255" i="3"/>
  <c r="N255" i="3"/>
  <c r="N46" i="15"/>
  <c r="R46" i="15"/>
  <c r="N96" i="11"/>
  <c r="R96" i="11"/>
  <c r="N215" i="11"/>
  <c r="R215" i="11"/>
  <c r="N251" i="11"/>
  <c r="R251" i="11"/>
  <c r="N104" i="11"/>
  <c r="R104" i="11"/>
  <c r="N136" i="5"/>
  <c r="R136" i="5"/>
  <c r="N175" i="11"/>
  <c r="R175" i="11"/>
  <c r="N198" i="11"/>
  <c r="R198" i="11"/>
  <c r="R41" i="11"/>
  <c r="N41" i="11"/>
  <c r="N307" i="11"/>
  <c r="R307" i="11"/>
  <c r="R328" i="11"/>
  <c r="N328" i="11"/>
  <c r="N60" i="5"/>
  <c r="R60" i="5"/>
  <c r="R192" i="5"/>
  <c r="N192" i="5"/>
  <c r="N82" i="5"/>
  <c r="R82" i="5"/>
  <c r="N105" i="5"/>
  <c r="R105" i="5"/>
  <c r="R37" i="5"/>
  <c r="N37" i="5"/>
  <c r="N201" i="3"/>
  <c r="R201" i="3"/>
  <c r="R223" i="3"/>
  <c r="N223" i="3"/>
  <c r="R63" i="11"/>
  <c r="N63" i="11"/>
  <c r="N114" i="11"/>
  <c r="R114" i="11"/>
  <c r="R50" i="11"/>
  <c r="N50" i="11"/>
  <c r="N40" i="11"/>
  <c r="R40" i="11"/>
  <c r="R141" i="11"/>
  <c r="N141" i="11"/>
  <c r="R143" i="5"/>
  <c r="N143" i="5"/>
  <c r="N40" i="5"/>
  <c r="R40" i="5"/>
  <c r="R31" i="5"/>
  <c r="N31" i="5"/>
  <c r="N44" i="5"/>
  <c r="R44" i="5"/>
  <c r="N70" i="3"/>
  <c r="R70" i="3"/>
  <c r="N158" i="3"/>
  <c r="R158" i="3"/>
  <c r="N74" i="11"/>
  <c r="R74" i="11"/>
  <c r="R284" i="11"/>
  <c r="N284" i="11"/>
  <c r="R88" i="11"/>
  <c r="N88" i="11"/>
  <c r="R29" i="11"/>
  <c r="N29" i="11"/>
  <c r="N253" i="11"/>
  <c r="R253" i="11"/>
  <c r="N101" i="11"/>
  <c r="R101" i="11"/>
  <c r="N152" i="5"/>
  <c r="R152" i="5"/>
  <c r="N164" i="5"/>
  <c r="R164" i="5"/>
  <c r="N330" i="5"/>
  <c r="R330" i="5"/>
  <c r="R97" i="5"/>
  <c r="N97" i="5"/>
  <c r="N98" i="5"/>
  <c r="R98" i="5"/>
  <c r="N166" i="3"/>
  <c r="R166" i="3"/>
  <c r="N96" i="3"/>
  <c r="R96" i="3"/>
  <c r="N199" i="3"/>
  <c r="R199" i="3"/>
  <c r="R69" i="3"/>
  <c r="N69" i="3"/>
  <c r="N302" i="3"/>
  <c r="R302" i="3"/>
  <c r="R62" i="15"/>
  <c r="N62" i="15"/>
  <c r="N141" i="15"/>
  <c r="R141" i="15"/>
  <c r="N243" i="11"/>
  <c r="R243" i="11"/>
  <c r="R221" i="5"/>
  <c r="N221" i="5"/>
  <c r="N144" i="5"/>
  <c r="R144" i="5"/>
  <c r="N162" i="3"/>
  <c r="R162" i="3"/>
  <c r="N123" i="3"/>
  <c r="R123" i="3"/>
  <c r="N137" i="3"/>
  <c r="R137" i="3"/>
  <c r="N229" i="3"/>
  <c r="R229" i="3"/>
  <c r="R193" i="3"/>
  <c r="N193" i="3"/>
  <c r="N38" i="15"/>
  <c r="R38" i="15"/>
  <c r="N165" i="11"/>
  <c r="R165" i="11"/>
  <c r="R327" i="11"/>
  <c r="N327" i="11"/>
  <c r="R78" i="11"/>
  <c r="N78" i="11"/>
  <c r="R259" i="11"/>
  <c r="N259" i="11"/>
  <c r="N162" i="5"/>
  <c r="R162" i="5"/>
  <c r="R262" i="5"/>
  <c r="N262" i="5"/>
  <c r="N30" i="11"/>
  <c r="R30" i="11"/>
  <c r="N177" i="11"/>
  <c r="R177" i="11"/>
  <c r="N234" i="11"/>
  <c r="R234" i="11"/>
  <c r="N272" i="11"/>
  <c r="R272" i="11"/>
  <c r="N222" i="11"/>
  <c r="R222" i="11"/>
  <c r="R146" i="11"/>
  <c r="N146" i="11"/>
  <c r="R197" i="5"/>
  <c r="N197" i="5"/>
  <c r="R201" i="5"/>
  <c r="N201" i="5"/>
  <c r="N28" i="5"/>
  <c r="R28" i="5"/>
  <c r="R207" i="5"/>
  <c r="N207" i="5"/>
  <c r="R279" i="5"/>
  <c r="N279" i="5"/>
  <c r="R221" i="3"/>
  <c r="N221" i="3"/>
  <c r="N81" i="3"/>
  <c r="R81" i="3"/>
  <c r="R151" i="11"/>
  <c r="N151" i="11"/>
  <c r="R239" i="11"/>
  <c r="N239" i="11"/>
  <c r="N180" i="11"/>
  <c r="R180" i="11"/>
  <c r="R138" i="11"/>
  <c r="N138" i="11"/>
  <c r="R166" i="11"/>
  <c r="N166" i="11"/>
  <c r="N167" i="5"/>
  <c r="R167" i="5"/>
  <c r="N106" i="5"/>
  <c r="R106" i="5"/>
  <c r="R117" i="5"/>
  <c r="N117" i="5"/>
  <c r="N176" i="5"/>
  <c r="R176" i="5"/>
  <c r="N237" i="5"/>
  <c r="R237" i="5"/>
  <c r="N217" i="3"/>
  <c r="R217" i="3"/>
  <c r="R133" i="3"/>
  <c r="N133" i="3"/>
  <c r="R259" i="3"/>
  <c r="N259" i="3"/>
  <c r="R298" i="11"/>
  <c r="N298" i="11"/>
  <c r="N237" i="11"/>
  <c r="R237" i="11"/>
  <c r="N56" i="11"/>
  <c r="R56" i="11"/>
  <c r="R199" i="11"/>
  <c r="N199" i="11"/>
  <c r="N223" i="11"/>
  <c r="R223" i="11"/>
  <c r="R100" i="5"/>
  <c r="N100" i="5"/>
  <c r="N41" i="5"/>
  <c r="R41" i="5"/>
  <c r="N93" i="5"/>
  <c r="R93" i="5"/>
  <c r="N213" i="5"/>
  <c r="R213" i="5"/>
  <c r="N113" i="5"/>
  <c r="R113" i="5"/>
  <c r="N302" i="5"/>
  <c r="R302" i="5"/>
  <c r="R290" i="3"/>
  <c r="N290" i="3"/>
  <c r="N206" i="3"/>
  <c r="R206" i="3"/>
  <c r="R312" i="3"/>
  <c r="N312" i="3"/>
  <c r="N146" i="3"/>
  <c r="R146" i="3"/>
  <c r="N114" i="15"/>
  <c r="R114" i="15"/>
  <c r="R92" i="15"/>
  <c r="N92" i="15"/>
  <c r="N89" i="5"/>
  <c r="R89" i="5"/>
  <c r="R260" i="5"/>
  <c r="N260" i="5"/>
  <c r="R312" i="5"/>
  <c r="N312" i="5"/>
  <c r="N170" i="7"/>
  <c r="R170" i="7"/>
  <c r="N227" i="7"/>
  <c r="R227" i="7"/>
  <c r="R98" i="7"/>
  <c r="N98" i="7"/>
  <c r="N105" i="7"/>
  <c r="R105" i="7"/>
  <c r="N240" i="7"/>
  <c r="R240" i="7"/>
  <c r="N175" i="7"/>
  <c r="R175" i="7"/>
  <c r="N228" i="7"/>
  <c r="R228" i="7"/>
  <c r="N86" i="7"/>
  <c r="R86" i="7"/>
  <c r="N215" i="7"/>
  <c r="R215" i="7"/>
  <c r="R139" i="7"/>
  <c r="N139" i="7"/>
  <c r="R95" i="7"/>
  <c r="N95" i="7"/>
  <c r="R83" i="7"/>
  <c r="N83" i="7"/>
  <c r="N221" i="7"/>
  <c r="R221" i="7"/>
  <c r="R91" i="7"/>
  <c r="N91" i="7"/>
  <c r="N205" i="7"/>
  <c r="R205" i="7"/>
  <c r="R212" i="7"/>
  <c r="N212" i="7"/>
  <c r="R27" i="7"/>
  <c r="N27" i="7"/>
  <c r="R295" i="7"/>
  <c r="N295" i="7"/>
  <c r="R243" i="7"/>
  <c r="N243" i="7"/>
  <c r="R121" i="7"/>
  <c r="N121" i="7"/>
  <c r="N256" i="7"/>
  <c r="R256" i="7"/>
  <c r="R293" i="7"/>
  <c r="N293" i="7"/>
  <c r="N21" i="7"/>
  <c r="R21" i="7"/>
  <c r="R48" i="7"/>
  <c r="N48" i="7"/>
  <c r="N264" i="7"/>
  <c r="R264" i="7"/>
  <c r="R277" i="7"/>
  <c r="N277" i="7"/>
  <c r="R39" i="7"/>
  <c r="N39" i="7"/>
  <c r="N308" i="7"/>
  <c r="R308" i="7"/>
  <c r="R273" i="7"/>
  <c r="N273" i="7"/>
  <c r="N195" i="7"/>
  <c r="R195" i="7"/>
  <c r="N149" i="7"/>
  <c r="R149" i="7"/>
  <c r="N204" i="7"/>
  <c r="R204" i="7"/>
  <c r="N176" i="7"/>
  <c r="R176" i="7"/>
  <c r="R50" i="7"/>
  <c r="N50" i="7"/>
  <c r="N66" i="7"/>
  <c r="R66" i="7"/>
  <c r="R31" i="7"/>
  <c r="N31" i="7"/>
  <c r="N167" i="7"/>
  <c r="R167" i="7"/>
  <c r="R141" i="7"/>
  <c r="N141" i="7"/>
  <c r="N335" i="7"/>
  <c r="R335" i="7"/>
  <c r="N129" i="7"/>
  <c r="R129" i="7"/>
  <c r="N224" i="7"/>
  <c r="R224" i="7"/>
  <c r="R247" i="3"/>
  <c r="N247" i="3"/>
  <c r="N147" i="3"/>
  <c r="R147" i="3"/>
  <c r="R75" i="3"/>
  <c r="N75" i="3"/>
  <c r="N149" i="3"/>
  <c r="R149" i="3"/>
  <c r="N90" i="15"/>
  <c r="R90" i="15"/>
  <c r="N257" i="11"/>
  <c r="R257" i="11"/>
  <c r="R21" i="5"/>
  <c r="N21" i="5"/>
  <c r="R226" i="11"/>
  <c r="N226" i="11"/>
  <c r="N95" i="5"/>
  <c r="R95" i="5"/>
  <c r="N295" i="11"/>
  <c r="R295" i="11"/>
  <c r="R240" i="11"/>
  <c r="N240" i="11"/>
  <c r="N127" i="5"/>
  <c r="R127" i="5"/>
  <c r="N332" i="11"/>
  <c r="R332" i="11"/>
  <c r="R176" i="11"/>
  <c r="N176" i="11"/>
  <c r="R334" i="5"/>
  <c r="N334" i="5"/>
  <c r="N259" i="5"/>
  <c r="R259" i="5"/>
  <c r="N91" i="3"/>
  <c r="R91" i="3"/>
  <c r="R233" i="11"/>
  <c r="N233" i="11"/>
  <c r="N135" i="11"/>
  <c r="R135" i="11"/>
  <c r="R241" i="5"/>
  <c r="N241" i="5"/>
  <c r="R296" i="5"/>
  <c r="N296" i="5"/>
  <c r="N130" i="5"/>
  <c r="R130" i="5"/>
  <c r="N34" i="3"/>
  <c r="R34" i="3"/>
  <c r="N250" i="11"/>
  <c r="R250" i="11"/>
  <c r="N320" i="11"/>
  <c r="R320" i="11"/>
  <c r="R154" i="11"/>
  <c r="N154" i="11"/>
  <c r="R222" i="5"/>
  <c r="N222" i="5"/>
  <c r="N132" i="5"/>
  <c r="R132" i="5"/>
  <c r="R65" i="5"/>
  <c r="N65" i="5"/>
  <c r="N29" i="5"/>
  <c r="R29" i="5"/>
  <c r="N23" i="3"/>
  <c r="R23" i="3"/>
  <c r="N57" i="3"/>
  <c r="R57" i="3"/>
  <c r="R65" i="3"/>
  <c r="N65" i="3"/>
  <c r="R51" i="3"/>
  <c r="N51" i="3"/>
  <c r="N91" i="15"/>
  <c r="R91" i="15"/>
  <c r="R48" i="15"/>
  <c r="N48" i="15"/>
  <c r="R75" i="5"/>
  <c r="N75" i="5"/>
  <c r="R124" i="5"/>
  <c r="N124" i="5"/>
  <c r="R245" i="5"/>
  <c r="N245" i="5"/>
  <c r="N236" i="5"/>
  <c r="R236" i="5"/>
  <c r="R260" i="3"/>
  <c r="N260" i="3"/>
  <c r="N218" i="3"/>
  <c r="R218" i="3"/>
  <c r="N143" i="3"/>
  <c r="R143" i="3"/>
  <c r="N266" i="3"/>
  <c r="R266" i="3"/>
  <c r="R34" i="15"/>
  <c r="N34" i="15"/>
  <c r="N120" i="11"/>
  <c r="R120" i="11"/>
  <c r="N213" i="11"/>
  <c r="R213" i="11"/>
  <c r="N283" i="11"/>
  <c r="R283" i="11"/>
  <c r="R107" i="11"/>
  <c r="N107" i="11"/>
  <c r="N133" i="11"/>
  <c r="R133" i="11"/>
  <c r="N61" i="5"/>
  <c r="R61" i="5"/>
  <c r="N33" i="5"/>
  <c r="R33" i="5"/>
  <c r="R102" i="11"/>
  <c r="N102" i="11"/>
  <c r="N202" i="11"/>
  <c r="R202" i="11"/>
  <c r="N167" i="11"/>
  <c r="R167" i="11"/>
  <c r="N280" i="11"/>
  <c r="R280" i="11"/>
  <c r="N84" i="11"/>
  <c r="R84" i="11"/>
  <c r="R152" i="11"/>
  <c r="N152" i="11"/>
  <c r="R84" i="5"/>
  <c r="N84" i="5"/>
  <c r="N250" i="5"/>
  <c r="R250" i="5"/>
  <c r="N62" i="5"/>
  <c r="R62" i="5"/>
  <c r="N267" i="5"/>
  <c r="R267" i="5"/>
  <c r="R189" i="5"/>
  <c r="N189" i="5"/>
  <c r="N186" i="3"/>
  <c r="R186" i="3"/>
  <c r="N238" i="3"/>
  <c r="R238" i="3"/>
  <c r="R36" i="3"/>
  <c r="N36" i="3"/>
  <c r="R335" i="11"/>
  <c r="N335" i="11"/>
  <c r="N34" i="11"/>
  <c r="R34" i="11"/>
  <c r="R321" i="11"/>
  <c r="N321" i="11"/>
  <c r="R260" i="11"/>
  <c r="N260" i="11"/>
  <c r="R121" i="11"/>
  <c r="N121" i="11"/>
  <c r="R276" i="5"/>
  <c r="N276" i="5"/>
  <c r="R264" i="5"/>
  <c r="N264" i="5"/>
  <c r="N22" i="5"/>
  <c r="R22" i="5"/>
  <c r="N125" i="5"/>
  <c r="R125" i="5"/>
  <c r="R253" i="5"/>
  <c r="N253" i="5"/>
  <c r="R245" i="3"/>
  <c r="N245" i="3"/>
  <c r="R313" i="3"/>
  <c r="N313" i="3"/>
  <c r="R78" i="3"/>
  <c r="N78" i="3"/>
  <c r="N196" i="11"/>
  <c r="R196" i="11"/>
  <c r="N333" i="11"/>
  <c r="R333" i="11"/>
  <c r="R62" i="11"/>
  <c r="N62" i="11"/>
  <c r="N236" i="11"/>
  <c r="R236" i="11"/>
  <c r="R239" i="5"/>
  <c r="N239" i="5"/>
  <c r="N141" i="5"/>
  <c r="R141" i="5"/>
  <c r="N155" i="5"/>
  <c r="R155" i="5"/>
  <c r="N69" i="5"/>
  <c r="R69" i="5"/>
  <c r="R219" i="5"/>
  <c r="N219" i="5"/>
  <c r="N39" i="5"/>
  <c r="R39" i="5"/>
  <c r="R251" i="3"/>
  <c r="N251" i="3"/>
  <c r="N99" i="3"/>
  <c r="R99" i="3"/>
  <c r="R314" i="3"/>
  <c r="N314" i="3"/>
  <c r="R272" i="3"/>
  <c r="N272" i="3"/>
  <c r="R294" i="3"/>
  <c r="N294" i="3"/>
  <c r="N66" i="15"/>
  <c r="R66" i="15"/>
  <c r="N111" i="15"/>
  <c r="R111" i="15"/>
  <c r="N245" i="11"/>
  <c r="R245" i="11"/>
  <c r="R224" i="5"/>
  <c r="N224" i="5"/>
  <c r="N187" i="5"/>
  <c r="R187" i="5"/>
  <c r="N122" i="7"/>
  <c r="R122" i="7"/>
  <c r="N111" i="7"/>
  <c r="R111" i="7"/>
  <c r="R310" i="7"/>
  <c r="N310" i="7"/>
  <c r="R78" i="7"/>
  <c r="N78" i="7"/>
  <c r="R166" i="7"/>
  <c r="N166" i="7"/>
  <c r="N283" i="7"/>
  <c r="R283" i="7"/>
  <c r="N147" i="7"/>
  <c r="R147" i="7"/>
  <c r="R242" i="7"/>
  <c r="N242" i="7"/>
  <c r="N270" i="7"/>
  <c r="R270" i="7"/>
  <c r="R301" i="7"/>
  <c r="N301" i="7"/>
  <c r="R182" i="7"/>
  <c r="N182" i="7"/>
  <c r="R42" i="7"/>
  <c r="N42" i="7"/>
  <c r="N128" i="7"/>
  <c r="R128" i="7"/>
  <c r="R155" i="7"/>
  <c r="N155" i="7"/>
  <c r="R138" i="7"/>
  <c r="N138" i="7"/>
  <c r="N226" i="7"/>
  <c r="R226" i="7"/>
  <c r="R239" i="7"/>
  <c r="N239" i="7"/>
  <c r="N24" i="7"/>
  <c r="R24" i="7"/>
  <c r="R284" i="7"/>
  <c r="N284" i="7"/>
  <c r="N131" i="7"/>
  <c r="R131" i="7"/>
  <c r="N116" i="7"/>
  <c r="R116" i="7"/>
  <c r="R54" i="7"/>
  <c r="N54" i="7"/>
  <c r="R300" i="7"/>
  <c r="N300" i="7"/>
  <c r="N255" i="7"/>
  <c r="R255" i="7"/>
  <c r="R253" i="7"/>
  <c r="N253" i="7"/>
  <c r="R127" i="7"/>
  <c r="N127" i="7"/>
  <c r="N247" i="7"/>
  <c r="R247" i="7"/>
  <c r="N312" i="7"/>
  <c r="R312" i="7"/>
  <c r="N313" i="7"/>
  <c r="R313" i="7"/>
  <c r="N291" i="7"/>
  <c r="R291" i="7"/>
  <c r="N157" i="7"/>
  <c r="R157" i="7"/>
  <c r="N282" i="7"/>
  <c r="R282" i="7"/>
  <c r="R230" i="7"/>
  <c r="N230" i="7"/>
  <c r="N184" i="7"/>
  <c r="R184" i="7"/>
  <c r="N248" i="7"/>
  <c r="R248" i="7"/>
  <c r="R100" i="7"/>
  <c r="N100" i="7"/>
  <c r="N81" i="7"/>
  <c r="R81" i="7"/>
  <c r="N193" i="7"/>
  <c r="R193" i="7"/>
  <c r="R97" i="7"/>
  <c r="N97" i="7"/>
  <c r="N272" i="7"/>
  <c r="R272" i="7"/>
  <c r="R89" i="3"/>
  <c r="N89" i="3"/>
  <c r="N62" i="3"/>
  <c r="R62" i="3"/>
  <c r="R175" i="3"/>
  <c r="N175" i="3"/>
  <c r="R297" i="3"/>
  <c r="N297" i="3"/>
  <c r="N93" i="15"/>
  <c r="R93" i="15"/>
  <c r="N47" i="11"/>
  <c r="R47" i="11"/>
  <c r="N216" i="5"/>
  <c r="R216" i="5"/>
  <c r="N48" i="11"/>
  <c r="R48" i="11"/>
  <c r="N97" i="11"/>
  <c r="R97" i="11"/>
  <c r="N125" i="3"/>
  <c r="R125" i="3"/>
  <c r="N28" i="11"/>
  <c r="R28" i="11"/>
  <c r="N70" i="11"/>
  <c r="R70" i="11"/>
  <c r="R160" i="11"/>
  <c r="N160" i="11"/>
  <c r="N148" i="5"/>
  <c r="R148" i="5"/>
  <c r="R72" i="11"/>
  <c r="N72" i="11"/>
  <c r="R37" i="11"/>
  <c r="N37" i="11"/>
  <c r="R266" i="11"/>
  <c r="N266" i="11"/>
  <c r="R257" i="5"/>
  <c r="N257" i="5"/>
  <c r="N24" i="5"/>
  <c r="R24" i="5"/>
  <c r="N90" i="5"/>
  <c r="R90" i="5"/>
  <c r="R202" i="3"/>
  <c r="N202" i="3"/>
  <c r="R81" i="11"/>
  <c r="N81" i="11"/>
  <c r="R155" i="11"/>
  <c r="N155" i="11"/>
  <c r="N188" i="11"/>
  <c r="R188" i="11"/>
  <c r="N266" i="5"/>
  <c r="R266" i="5"/>
  <c r="R88" i="3"/>
  <c r="N88" i="3"/>
  <c r="N138" i="3"/>
  <c r="R138" i="3"/>
  <c r="N122" i="11"/>
  <c r="R122" i="11"/>
  <c r="N197" i="11"/>
  <c r="R197" i="11"/>
  <c r="R228" i="5"/>
  <c r="N228" i="5"/>
  <c r="R274" i="3"/>
  <c r="N274" i="3"/>
  <c r="N273" i="11"/>
  <c r="R273" i="11"/>
  <c r="N25" i="11"/>
  <c r="R25" i="11"/>
  <c r="R91" i="11"/>
  <c r="N91" i="11"/>
  <c r="N129" i="11"/>
  <c r="R129" i="11"/>
  <c r="R282" i="11"/>
  <c r="N282" i="11"/>
  <c r="N284" i="5"/>
  <c r="R284" i="5"/>
  <c r="R251" i="5"/>
  <c r="N251" i="5"/>
  <c r="N45" i="3"/>
  <c r="R45" i="3"/>
  <c r="N195" i="11"/>
  <c r="R195" i="11"/>
  <c r="N322" i="11"/>
  <c r="R322" i="11"/>
  <c r="N203" i="11"/>
  <c r="R203" i="11"/>
  <c r="N132" i="11"/>
  <c r="R132" i="11"/>
  <c r="R76" i="11"/>
  <c r="N76" i="11"/>
  <c r="N191" i="5"/>
  <c r="R191" i="5"/>
  <c r="R209" i="5"/>
  <c r="N209" i="5"/>
  <c r="R112" i="5"/>
  <c r="N112" i="5"/>
  <c r="R275" i="5"/>
  <c r="N275" i="5"/>
  <c r="R142" i="3"/>
  <c r="N142" i="3"/>
  <c r="R317" i="3"/>
  <c r="N317" i="3"/>
  <c r="R186" i="11"/>
  <c r="N186" i="11"/>
  <c r="R22" i="11"/>
  <c r="N22" i="11"/>
  <c r="N98" i="11"/>
  <c r="R98" i="11"/>
  <c r="N337" i="11"/>
  <c r="R337" i="11"/>
  <c r="N163" i="11"/>
  <c r="R163" i="11"/>
  <c r="R206" i="5"/>
  <c r="N206" i="5"/>
  <c r="R305" i="5"/>
  <c r="N305" i="5"/>
  <c r="R54" i="5"/>
  <c r="N54" i="5"/>
  <c r="N311" i="5"/>
  <c r="R311" i="5"/>
  <c r="N43" i="5"/>
  <c r="R43" i="5"/>
  <c r="R39" i="3"/>
  <c r="N39" i="3"/>
  <c r="R114" i="3"/>
  <c r="N114" i="3"/>
  <c r="N76" i="3"/>
  <c r="R76" i="3"/>
  <c r="R24" i="11"/>
  <c r="N24" i="11"/>
  <c r="R297" i="11"/>
  <c r="N297" i="11"/>
  <c r="N164" i="11"/>
  <c r="R164" i="11"/>
  <c r="N35" i="11"/>
  <c r="R35" i="11"/>
  <c r="N78" i="5"/>
  <c r="R78" i="5"/>
  <c r="N169" i="5"/>
  <c r="R169" i="5"/>
  <c r="N30" i="5"/>
  <c r="R30" i="5"/>
  <c r="R184" i="5"/>
  <c r="N184" i="5"/>
  <c r="N299" i="5"/>
  <c r="R299" i="5"/>
  <c r="N31" i="3"/>
  <c r="R31" i="3"/>
  <c r="R176" i="3"/>
  <c r="N176" i="3"/>
  <c r="R213" i="3"/>
  <c r="N213" i="3"/>
  <c r="R168" i="3"/>
  <c r="N168" i="3"/>
  <c r="N28" i="15"/>
  <c r="R28" i="15"/>
  <c r="R77" i="15"/>
  <c r="N77" i="15"/>
  <c r="R204" i="5"/>
  <c r="N204" i="5"/>
  <c r="R232" i="5"/>
  <c r="N232" i="5"/>
  <c r="N287" i="5"/>
  <c r="R287" i="5"/>
  <c r="N48" i="5"/>
  <c r="R48" i="5"/>
  <c r="N331" i="3"/>
  <c r="R331" i="3"/>
  <c r="N298" i="3"/>
  <c r="R298" i="3"/>
  <c r="R244" i="3"/>
  <c r="N244" i="3"/>
  <c r="R284" i="3"/>
  <c r="N284" i="3"/>
  <c r="N273" i="3"/>
  <c r="R273" i="3"/>
  <c r="R123" i="15"/>
  <c r="N123" i="15"/>
  <c r="N80" i="11"/>
  <c r="R80" i="11"/>
  <c r="N336" i="11"/>
  <c r="R336" i="11"/>
  <c r="R119" i="11"/>
  <c r="N119" i="11"/>
  <c r="N51" i="11"/>
  <c r="R51" i="11"/>
  <c r="N224" i="11"/>
  <c r="R224" i="11"/>
  <c r="N231" i="5"/>
  <c r="R231" i="5"/>
  <c r="N319" i="5"/>
  <c r="R319" i="5"/>
  <c r="R172" i="11"/>
  <c r="N172" i="11"/>
  <c r="N87" i="11"/>
  <c r="R87" i="11"/>
  <c r="N126" i="11"/>
  <c r="R126" i="11"/>
  <c r="N305" i="11"/>
  <c r="R305" i="11"/>
  <c r="N204" i="11"/>
  <c r="R204" i="11"/>
  <c r="N332" i="5"/>
  <c r="R332" i="5"/>
  <c r="N304" i="5"/>
  <c r="R304" i="5"/>
  <c r="R102" i="5"/>
  <c r="N102" i="5"/>
  <c r="R323" i="5"/>
  <c r="N323" i="5"/>
  <c r="N178" i="5"/>
  <c r="R178" i="5"/>
  <c r="N79" i="5"/>
  <c r="R79" i="5"/>
  <c r="R234" i="3"/>
  <c r="N234" i="3"/>
  <c r="N241" i="3"/>
  <c r="R241" i="3"/>
  <c r="N263" i="3"/>
  <c r="R263" i="3"/>
  <c r="N123" i="11"/>
  <c r="R123" i="11"/>
  <c r="R33" i="11"/>
  <c r="N33" i="11"/>
  <c r="R158" i="11"/>
  <c r="N158" i="11"/>
  <c r="R200" i="11"/>
  <c r="N200" i="11"/>
  <c r="N326" i="5"/>
  <c r="R326" i="5"/>
  <c r="R70" i="5"/>
  <c r="N70" i="5"/>
  <c r="N107" i="5"/>
  <c r="R107" i="5"/>
  <c r="N226" i="3"/>
  <c r="R226" i="3"/>
  <c r="N110" i="3"/>
  <c r="R110" i="3"/>
  <c r="R33" i="3"/>
  <c r="N33" i="3"/>
  <c r="N230" i="11"/>
  <c r="R230" i="11"/>
  <c r="N264" i="11"/>
  <c r="R264" i="11"/>
  <c r="R58" i="11"/>
  <c r="N58" i="11"/>
  <c r="N90" i="11"/>
  <c r="R90" i="11"/>
  <c r="R199" i="5"/>
  <c r="N199" i="5"/>
  <c r="R171" i="5"/>
  <c r="N171" i="5"/>
  <c r="N256" i="5"/>
  <c r="R256" i="5"/>
  <c r="N265" i="5"/>
  <c r="R265" i="5"/>
  <c r="N333" i="5"/>
  <c r="R333" i="5"/>
  <c r="N217" i="5"/>
  <c r="R217" i="5"/>
  <c r="R281" i="3"/>
  <c r="N281" i="3"/>
  <c r="R204" i="3"/>
  <c r="N204" i="3"/>
  <c r="N254" i="3"/>
  <c r="R254" i="3"/>
  <c r="R77" i="3"/>
  <c r="N77" i="3"/>
  <c r="N196" i="3"/>
  <c r="R196" i="3"/>
  <c r="N50" i="15"/>
  <c r="R50" i="15"/>
  <c r="N205" i="5"/>
  <c r="R205" i="5"/>
  <c r="R119" i="5"/>
  <c r="N119" i="5"/>
  <c r="R285" i="5"/>
  <c r="N285" i="5"/>
  <c r="N63" i="7"/>
  <c r="R63" i="7"/>
  <c r="N72" i="7"/>
  <c r="R72" i="7"/>
  <c r="N223" i="7"/>
  <c r="R223" i="7"/>
  <c r="R168" i="7"/>
  <c r="N168" i="7"/>
  <c r="R88" i="7"/>
  <c r="N88" i="7"/>
  <c r="R46" i="7"/>
  <c r="N46" i="7"/>
  <c r="R51" i="7"/>
  <c r="N51" i="7"/>
  <c r="N74" i="7"/>
  <c r="R74" i="7"/>
  <c r="R87" i="7"/>
  <c r="N87" i="7"/>
  <c r="N177" i="7"/>
  <c r="R177" i="7"/>
  <c r="R196" i="7"/>
  <c r="N196" i="7"/>
  <c r="R271" i="7"/>
  <c r="N271" i="7"/>
  <c r="N234" i="7"/>
  <c r="R234" i="7"/>
  <c r="R303" i="7"/>
  <c r="N303" i="7"/>
  <c r="N183" i="7"/>
  <c r="R183" i="7"/>
  <c r="R261" i="7"/>
  <c r="N261" i="7"/>
  <c r="R115" i="7"/>
  <c r="N115" i="7"/>
  <c r="R236" i="7"/>
  <c r="N236" i="7"/>
  <c r="R173" i="7"/>
  <c r="N173" i="7"/>
  <c r="N96" i="7"/>
  <c r="R96" i="7"/>
  <c r="R241" i="7"/>
  <c r="N241" i="7"/>
  <c r="R249" i="7"/>
  <c r="N249" i="7"/>
  <c r="N292" i="7"/>
  <c r="R292" i="7"/>
  <c r="R225" i="7"/>
  <c r="N225" i="7"/>
  <c r="N244" i="7"/>
  <c r="R244" i="7"/>
  <c r="R169" i="7"/>
  <c r="N169" i="7"/>
  <c r="R317" i="7"/>
  <c r="N317" i="7"/>
  <c r="R328" i="7"/>
  <c r="N328" i="7"/>
  <c r="R311" i="7"/>
  <c r="N311" i="7"/>
  <c r="N257" i="7"/>
  <c r="R257" i="7"/>
  <c r="R319" i="7"/>
  <c r="N319" i="7"/>
  <c r="R32" i="7"/>
  <c r="N32" i="7"/>
  <c r="R318" i="7"/>
  <c r="N318" i="7"/>
  <c r="N323" i="7"/>
  <c r="R323" i="7"/>
  <c r="R185" i="7"/>
  <c r="N185" i="7"/>
  <c r="N154" i="7"/>
  <c r="R154" i="7"/>
  <c r="N329" i="7"/>
  <c r="R329" i="7"/>
  <c r="N156" i="7"/>
  <c r="R156" i="7"/>
  <c r="R55" i="7"/>
  <c r="N55" i="7"/>
  <c r="R200" i="3"/>
  <c r="N200" i="3"/>
  <c r="R333" i="3"/>
  <c r="N333" i="3"/>
  <c r="N87" i="3"/>
  <c r="R87" i="3"/>
  <c r="N153" i="11"/>
  <c r="R153" i="11"/>
  <c r="N218" i="5"/>
  <c r="R218" i="5"/>
  <c r="N126" i="3"/>
  <c r="R126" i="3"/>
  <c r="N296" i="11"/>
  <c r="R296" i="11"/>
  <c r="N238" i="11"/>
  <c r="R238" i="11"/>
  <c r="R116" i="11"/>
  <c r="N116" i="11"/>
  <c r="R127" i="11"/>
  <c r="N127" i="11"/>
  <c r="R66" i="5"/>
  <c r="N66" i="5"/>
  <c r="N252" i="5"/>
  <c r="R252" i="5"/>
  <c r="N174" i="5"/>
  <c r="R174" i="5"/>
  <c r="R45" i="5"/>
  <c r="N45" i="5"/>
  <c r="R38" i="5"/>
  <c r="N38" i="5"/>
  <c r="N124" i="3"/>
  <c r="R124" i="3"/>
  <c r="N261" i="3"/>
  <c r="R261" i="3"/>
  <c r="N148" i="11"/>
  <c r="R148" i="11"/>
  <c r="N293" i="11"/>
  <c r="R293" i="11"/>
  <c r="N242" i="11"/>
  <c r="R242" i="11"/>
  <c r="N252" i="11"/>
  <c r="R252" i="11"/>
  <c r="N187" i="11"/>
  <c r="R187" i="11"/>
  <c r="R172" i="5"/>
  <c r="N172" i="5"/>
  <c r="R126" i="5"/>
  <c r="N126" i="5"/>
  <c r="N290" i="5"/>
  <c r="R290" i="5"/>
  <c r="N234" i="5"/>
  <c r="R234" i="5"/>
  <c r="N194" i="5"/>
  <c r="R194" i="5"/>
  <c r="N115" i="3"/>
  <c r="R115" i="3"/>
  <c r="N154" i="3"/>
  <c r="R154" i="3"/>
  <c r="N209" i="3"/>
  <c r="R209" i="3"/>
  <c r="R312" i="11"/>
  <c r="N312" i="11"/>
  <c r="R278" i="11"/>
  <c r="N278" i="11"/>
  <c r="N313" i="11"/>
  <c r="R313" i="11"/>
  <c r="N68" i="11"/>
  <c r="R68" i="11"/>
  <c r="N203" i="5"/>
  <c r="R203" i="5"/>
  <c r="N227" i="5"/>
  <c r="R227" i="5"/>
  <c r="R230" i="5"/>
  <c r="N230" i="5"/>
  <c r="R208" i="5"/>
  <c r="N208" i="5"/>
  <c r="N323" i="3"/>
  <c r="R323" i="3"/>
  <c r="N227" i="3"/>
  <c r="R227" i="3"/>
  <c r="R163" i="3"/>
  <c r="N163" i="3"/>
  <c r="N46" i="3"/>
  <c r="R46" i="3"/>
  <c r="R246" i="3"/>
  <c r="N246" i="3"/>
  <c r="N95" i="3"/>
  <c r="R95" i="3"/>
  <c r="R27" i="15"/>
  <c r="N27" i="15"/>
  <c r="R132" i="15"/>
  <c r="N132" i="15"/>
  <c r="R56" i="5"/>
  <c r="N56" i="5"/>
  <c r="R58" i="5"/>
  <c r="N58" i="5"/>
  <c r="R115" i="5"/>
  <c r="N115" i="5"/>
  <c r="R137" i="5"/>
  <c r="N137" i="5"/>
  <c r="R326" i="3"/>
  <c r="N326" i="3"/>
  <c r="N44" i="3"/>
  <c r="R44" i="3"/>
  <c r="N100" i="3"/>
  <c r="R100" i="3"/>
  <c r="R303" i="3"/>
  <c r="N303" i="3"/>
  <c r="N41" i="15"/>
  <c r="R41" i="15"/>
  <c r="N314" i="11"/>
  <c r="R314" i="11"/>
  <c r="N52" i="11"/>
  <c r="R52" i="11"/>
  <c r="R53" i="11"/>
  <c r="N53" i="11"/>
  <c r="N182" i="11"/>
  <c r="R182" i="11"/>
  <c r="N325" i="11"/>
  <c r="R325" i="11"/>
  <c r="N220" i="5"/>
  <c r="R220" i="5"/>
  <c r="R239" i="3"/>
  <c r="N239" i="3"/>
  <c r="N111" i="11"/>
  <c r="R111" i="11"/>
  <c r="N225" i="11"/>
  <c r="R225" i="11"/>
  <c r="N149" i="11"/>
  <c r="R149" i="11"/>
  <c r="N170" i="11"/>
  <c r="R170" i="11"/>
  <c r="R330" i="11"/>
  <c r="N330" i="11"/>
  <c r="N74" i="5"/>
  <c r="R74" i="5"/>
  <c r="N36" i="5"/>
  <c r="R36" i="5"/>
  <c r="N277" i="5"/>
  <c r="R277" i="5"/>
  <c r="R96" i="5"/>
  <c r="N96" i="5"/>
  <c r="N309" i="5"/>
  <c r="R309" i="5"/>
  <c r="N25" i="5"/>
  <c r="R25" i="5"/>
  <c r="R268" i="3"/>
  <c r="N268" i="3"/>
  <c r="N177" i="3"/>
  <c r="R177" i="3"/>
  <c r="N230" i="3"/>
  <c r="R230" i="3"/>
  <c r="N189" i="11"/>
  <c r="R189" i="11"/>
  <c r="N171" i="11"/>
  <c r="R171" i="11"/>
  <c r="R140" i="11"/>
  <c r="N140" i="11"/>
  <c r="N316" i="11"/>
  <c r="R316" i="11"/>
  <c r="N43" i="11"/>
  <c r="R43" i="11"/>
  <c r="R317" i="11"/>
  <c r="N317" i="11"/>
  <c r="R306" i="5"/>
  <c r="N306" i="5"/>
  <c r="N183" i="5"/>
  <c r="R183" i="5"/>
  <c r="R72" i="5"/>
  <c r="N72" i="5"/>
  <c r="R64" i="5"/>
  <c r="N64" i="5"/>
  <c r="R183" i="3"/>
  <c r="N183" i="3"/>
  <c r="N296" i="3"/>
  <c r="R296" i="3"/>
  <c r="N248" i="3"/>
  <c r="R248" i="3"/>
  <c r="N136" i="11"/>
  <c r="R136" i="11"/>
  <c r="N71" i="11"/>
  <c r="R71" i="11"/>
  <c r="N310" i="11"/>
  <c r="R310" i="11"/>
  <c r="R145" i="11"/>
  <c r="N145" i="11"/>
  <c r="N144" i="11"/>
  <c r="R144" i="11"/>
  <c r="R163" i="5"/>
  <c r="N163" i="5"/>
  <c r="N317" i="5"/>
  <c r="R317" i="5"/>
  <c r="R254" i="5"/>
  <c r="N254" i="5"/>
  <c r="R149" i="5"/>
  <c r="N149" i="5"/>
  <c r="R233" i="3"/>
  <c r="N233" i="3"/>
  <c r="N141" i="3"/>
  <c r="R141" i="3"/>
  <c r="R330" i="3"/>
  <c r="N330" i="3"/>
  <c r="R150" i="3"/>
  <c r="N150" i="3"/>
  <c r="N72" i="3"/>
  <c r="R72" i="3"/>
  <c r="R102" i="3"/>
  <c r="N102" i="3"/>
  <c r="R32" i="15"/>
  <c r="N32" i="15"/>
  <c r="N118" i="15"/>
  <c r="R118" i="15"/>
  <c r="N244" i="5"/>
  <c r="R244" i="5"/>
  <c r="N272" i="5"/>
  <c r="R272" i="5"/>
  <c r="N123" i="5"/>
  <c r="R123" i="5"/>
  <c r="R144" i="7"/>
  <c r="N144" i="7"/>
  <c r="R113" i="7"/>
  <c r="N113" i="7"/>
  <c r="R22" i="7"/>
  <c r="N22" i="7"/>
  <c r="N118" i="7"/>
  <c r="R118" i="7"/>
  <c r="R186" i="7"/>
  <c r="N186" i="7"/>
  <c r="N125" i="7"/>
  <c r="R125" i="7"/>
  <c r="N325" i="7"/>
  <c r="R325" i="7"/>
  <c r="N76" i="7"/>
  <c r="R76" i="7"/>
  <c r="R281" i="7"/>
  <c r="N281" i="7"/>
  <c r="R61" i="7"/>
  <c r="N61" i="7"/>
  <c r="R123" i="7"/>
  <c r="N123" i="7"/>
  <c r="N297" i="7"/>
  <c r="R297" i="7"/>
  <c r="N90" i="7"/>
  <c r="R90" i="7"/>
  <c r="R322" i="7"/>
  <c r="N322" i="7"/>
  <c r="N327" i="7"/>
  <c r="R327" i="7"/>
  <c r="N44" i="7"/>
  <c r="R44" i="7"/>
  <c r="N163" i="7"/>
  <c r="R163" i="7"/>
  <c r="R84" i="7"/>
  <c r="N84" i="7"/>
  <c r="N104" i="7"/>
  <c r="R104" i="7"/>
  <c r="N64" i="7"/>
  <c r="R64" i="7"/>
  <c r="R53" i="7"/>
  <c r="N53" i="7"/>
  <c r="R216" i="7"/>
  <c r="N216" i="7"/>
  <c r="R250" i="7"/>
  <c r="N250" i="7"/>
  <c r="N158" i="7"/>
  <c r="R158" i="7"/>
  <c r="N336" i="7"/>
  <c r="R336" i="7"/>
  <c r="N89" i="7"/>
  <c r="R89" i="7"/>
  <c r="R47" i="7"/>
  <c r="N47" i="7"/>
  <c r="R265" i="7"/>
  <c r="N265" i="7"/>
  <c r="R23" i="7"/>
  <c r="N23" i="7"/>
  <c r="R206" i="7"/>
  <c r="N206" i="7"/>
  <c r="R109" i="7"/>
  <c r="N109" i="7"/>
  <c r="R334" i="7"/>
  <c r="N334" i="7"/>
  <c r="N198" i="7"/>
  <c r="R198" i="7"/>
  <c r="N112" i="7"/>
  <c r="R112" i="7"/>
  <c r="R160" i="7"/>
  <c r="N160" i="7"/>
  <c r="R179" i="7"/>
  <c r="N179" i="7"/>
  <c r="R30" i="7"/>
  <c r="N30" i="7"/>
  <c r="N124" i="7"/>
  <c r="R124" i="7"/>
  <c r="R82" i="7"/>
  <c r="N82" i="7"/>
  <c r="R256" i="3"/>
  <c r="N256" i="3"/>
  <c r="N299" i="3"/>
  <c r="R299" i="3"/>
  <c r="N79" i="3"/>
  <c r="R79" i="3"/>
  <c r="N185" i="3"/>
  <c r="R185" i="3"/>
  <c r="N229" i="11"/>
  <c r="R229" i="11"/>
  <c r="N117" i="11"/>
  <c r="R117" i="11"/>
  <c r="R88" i="5"/>
  <c r="N88" i="5"/>
  <c r="R332" i="3"/>
  <c r="N332" i="3"/>
  <c r="R82" i="11"/>
  <c r="N82" i="11"/>
  <c r="R326" i="11"/>
  <c r="N326" i="11"/>
  <c r="R212" i="11"/>
  <c r="N212" i="11"/>
  <c r="N248" i="11"/>
  <c r="R248" i="11"/>
  <c r="N26" i="11"/>
  <c r="R26" i="11"/>
  <c r="N219" i="11"/>
  <c r="R219" i="11"/>
  <c r="N87" i="5"/>
  <c r="R87" i="5"/>
  <c r="N71" i="5"/>
  <c r="R71" i="5"/>
  <c r="N35" i="5"/>
  <c r="R35" i="5"/>
  <c r="N283" i="5"/>
  <c r="R283" i="5"/>
  <c r="R263" i="5"/>
  <c r="N263" i="5"/>
  <c r="N220" i="3"/>
  <c r="R220" i="3"/>
  <c r="R107" i="3"/>
  <c r="N107" i="3"/>
  <c r="R221" i="11"/>
  <c r="N221" i="11"/>
  <c r="R95" i="11"/>
  <c r="N95" i="11"/>
  <c r="R113" i="11"/>
  <c r="N113" i="11"/>
  <c r="N299" i="11"/>
  <c r="R299" i="11"/>
  <c r="N105" i="11"/>
  <c r="R105" i="11"/>
  <c r="N188" i="5"/>
  <c r="R188" i="5"/>
  <c r="N269" i="5"/>
  <c r="R269" i="5"/>
  <c r="N128" i="5"/>
  <c r="R128" i="5"/>
  <c r="N156" i="5"/>
  <c r="R156" i="5"/>
  <c r="R34" i="5"/>
  <c r="N34" i="5"/>
  <c r="R129" i="3"/>
  <c r="N129" i="3"/>
  <c r="R304" i="11"/>
  <c r="N304" i="11"/>
  <c r="R290" i="11"/>
  <c r="N290" i="11"/>
  <c r="R291" i="11"/>
  <c r="N291" i="11"/>
  <c r="N161" i="11"/>
  <c r="R161" i="11"/>
  <c r="N302" i="11"/>
  <c r="R302" i="11"/>
  <c r="N121" i="5"/>
  <c r="R121" i="5"/>
  <c r="N49" i="5"/>
  <c r="R49" i="5"/>
  <c r="R258" i="5"/>
  <c r="N258" i="5"/>
  <c r="N242" i="5"/>
  <c r="R242" i="5"/>
  <c r="R268" i="5"/>
  <c r="N268" i="5"/>
  <c r="R35" i="3"/>
  <c r="N35" i="3"/>
  <c r="R104" i="3"/>
  <c r="N104" i="3"/>
  <c r="N215" i="3"/>
  <c r="R215" i="3"/>
  <c r="R188" i="3"/>
  <c r="N188" i="3"/>
  <c r="R169" i="3"/>
  <c r="N169" i="3"/>
  <c r="N87" i="15"/>
  <c r="R87" i="15"/>
  <c r="N130" i="15"/>
  <c r="R130" i="15"/>
  <c r="R293" i="5"/>
  <c r="N293" i="5"/>
  <c r="N59" i="5"/>
  <c r="R59" i="5"/>
  <c r="N53" i="5"/>
  <c r="R53" i="5"/>
  <c r="R134" i="5"/>
  <c r="N134" i="5"/>
  <c r="R235" i="3"/>
  <c r="N235" i="3"/>
  <c r="R287" i="3"/>
  <c r="N287" i="3"/>
  <c r="R56" i="3"/>
  <c r="N56" i="3"/>
  <c r="N85" i="3"/>
  <c r="R85" i="3"/>
  <c r="N126" i="15"/>
  <c r="R126" i="15"/>
  <c r="R78" i="15"/>
  <c r="N78" i="15"/>
  <c r="R281" i="11"/>
  <c r="N281" i="11"/>
  <c r="N36" i="11"/>
  <c r="R36" i="11"/>
  <c r="R184" i="11"/>
  <c r="N184" i="11"/>
  <c r="R292" i="11"/>
  <c r="N292" i="11"/>
  <c r="N93" i="11"/>
  <c r="R93" i="11"/>
  <c r="R174" i="11"/>
  <c r="N174" i="11"/>
  <c r="R255" i="5"/>
  <c r="N255" i="5"/>
  <c r="N118" i="3"/>
  <c r="R118" i="3"/>
  <c r="R179" i="11"/>
  <c r="N179" i="11"/>
  <c r="N235" i="11"/>
  <c r="R235" i="11"/>
  <c r="N183" i="11"/>
  <c r="R183" i="11"/>
  <c r="N162" i="11"/>
  <c r="R162" i="11"/>
  <c r="N65" i="11"/>
  <c r="R65" i="11"/>
  <c r="N195" i="5"/>
  <c r="R195" i="5"/>
  <c r="N325" i="5"/>
  <c r="R325" i="5"/>
  <c r="N99" i="5"/>
  <c r="R99" i="5"/>
  <c r="N278" i="5"/>
  <c r="R278" i="5"/>
  <c r="R331" i="5"/>
  <c r="N331" i="5"/>
  <c r="N109" i="5"/>
  <c r="R109" i="5"/>
  <c r="N50" i="3"/>
  <c r="R50" i="3"/>
  <c r="N73" i="3"/>
  <c r="R73" i="3"/>
  <c r="N108" i="3"/>
  <c r="R108" i="3"/>
  <c r="N125" i="11"/>
  <c r="R125" i="11"/>
  <c r="N315" i="11"/>
  <c r="R315" i="11"/>
  <c r="R209" i="11"/>
  <c r="N209" i="11"/>
  <c r="R265" i="11"/>
  <c r="N265" i="11"/>
  <c r="R262" i="11"/>
  <c r="N262" i="11"/>
  <c r="N94" i="5"/>
  <c r="R94" i="5"/>
  <c r="R114" i="5"/>
  <c r="N114" i="5"/>
  <c r="N129" i="5"/>
  <c r="R129" i="5"/>
  <c r="R52" i="5"/>
  <c r="N52" i="5"/>
  <c r="R288" i="5"/>
  <c r="N288" i="5"/>
  <c r="R170" i="3"/>
  <c r="N170" i="3"/>
  <c r="N61" i="3"/>
  <c r="R61" i="3"/>
  <c r="R54" i="11"/>
  <c r="N54" i="11"/>
  <c r="R173" i="11"/>
  <c r="N173" i="11"/>
  <c r="R249" i="11"/>
  <c r="N249" i="11"/>
  <c r="N286" i="11"/>
  <c r="R286" i="11"/>
  <c r="N151" i="5"/>
  <c r="R151" i="5"/>
  <c r="R158" i="5"/>
  <c r="N158" i="5"/>
  <c r="R248" i="5"/>
  <c r="N248" i="5"/>
  <c r="N173" i="5"/>
  <c r="R173" i="5"/>
  <c r="N291" i="5"/>
  <c r="R291" i="5"/>
  <c r="R80" i="3"/>
  <c r="N80" i="3"/>
  <c r="N322" i="3"/>
  <c r="R322" i="3"/>
  <c r="R37" i="3"/>
  <c r="N37" i="3"/>
  <c r="N267" i="3"/>
  <c r="R267" i="3"/>
  <c r="N92" i="3"/>
  <c r="R92" i="3"/>
  <c r="N270" i="3"/>
  <c r="R270" i="3"/>
  <c r="N112" i="15"/>
  <c r="R112" i="15"/>
  <c r="R98" i="15"/>
  <c r="N98" i="15"/>
  <c r="R307" i="5"/>
  <c r="N307" i="5"/>
  <c r="R165" i="5"/>
  <c r="N165" i="5"/>
  <c r="R282" i="5"/>
  <c r="N282" i="5"/>
  <c r="N309" i="7"/>
  <c r="R309" i="7"/>
  <c r="N101" i="7"/>
  <c r="R101" i="7"/>
  <c r="N280" i="7"/>
  <c r="R280" i="7"/>
  <c r="R174" i="7"/>
  <c r="N174" i="7"/>
  <c r="N229" i="7"/>
  <c r="R229" i="7"/>
  <c r="N73" i="7"/>
  <c r="R73" i="7"/>
  <c r="R135" i="7"/>
  <c r="N135" i="7"/>
  <c r="N201" i="7"/>
  <c r="R201" i="7"/>
  <c r="N119" i="7"/>
  <c r="R119" i="7"/>
  <c r="N80" i="7"/>
  <c r="R80" i="7"/>
  <c r="N142" i="7"/>
  <c r="R142" i="7"/>
  <c r="N218" i="7"/>
  <c r="R218" i="7"/>
  <c r="N52" i="7"/>
  <c r="R52" i="7"/>
  <c r="N33" i="7"/>
  <c r="R33" i="7"/>
  <c r="R333" i="7"/>
  <c r="N333" i="7"/>
  <c r="N220" i="7"/>
  <c r="R220" i="7"/>
  <c r="N71" i="7"/>
  <c r="R71" i="7"/>
  <c r="R231" i="7"/>
  <c r="N231" i="7"/>
  <c r="R107" i="7"/>
  <c r="N107" i="7"/>
  <c r="R262" i="7"/>
  <c r="N262" i="7"/>
  <c r="N161" i="7"/>
  <c r="R161" i="7"/>
  <c r="N307" i="7"/>
  <c r="R307" i="7"/>
  <c r="N133" i="7"/>
  <c r="R133" i="7"/>
  <c r="N45" i="7"/>
  <c r="R45" i="7"/>
  <c r="R289" i="7"/>
  <c r="N289" i="7"/>
  <c r="N25" i="7"/>
  <c r="R25" i="7"/>
  <c r="N38" i="7"/>
  <c r="R38" i="7"/>
  <c r="R29" i="7"/>
  <c r="N29" i="7"/>
  <c r="R290" i="7"/>
  <c r="N290" i="7"/>
  <c r="R246" i="7"/>
  <c r="N246" i="7"/>
  <c r="N187" i="7"/>
  <c r="R187" i="7"/>
  <c r="N305" i="7"/>
  <c r="R305" i="7"/>
  <c r="R102" i="7"/>
  <c r="N102" i="7"/>
  <c r="R194" i="7"/>
  <c r="N194" i="7"/>
  <c r="R233" i="7"/>
  <c r="N233" i="7"/>
  <c r="N37" i="7"/>
  <c r="R37" i="7"/>
  <c r="N263" i="7"/>
  <c r="R263" i="7"/>
  <c r="R213" i="7"/>
  <c r="N213" i="7"/>
  <c r="R49" i="7"/>
  <c r="N49" i="7"/>
  <c r="R208" i="7"/>
  <c r="N208" i="7"/>
  <c r="R207" i="7"/>
  <c r="N207" i="7"/>
  <c r="N249" i="3"/>
  <c r="R249" i="3"/>
  <c r="N210" i="3"/>
  <c r="R210" i="3"/>
  <c r="N306" i="3"/>
  <c r="R306" i="3"/>
  <c r="N306" i="11"/>
  <c r="R306" i="11"/>
  <c r="R319" i="11"/>
  <c r="N319" i="11"/>
  <c r="R210" i="11"/>
  <c r="N210" i="11"/>
  <c r="N297" i="5"/>
  <c r="R297" i="5"/>
  <c r="R169" i="11"/>
  <c r="N169" i="11"/>
  <c r="N318" i="11"/>
  <c r="R318" i="11"/>
  <c r="R57" i="11"/>
  <c r="N57" i="11"/>
  <c r="N216" i="11"/>
  <c r="R216" i="11"/>
  <c r="R166" i="5"/>
  <c r="N166" i="5"/>
  <c r="N327" i="5"/>
  <c r="R327" i="5"/>
  <c r="R231" i="11"/>
  <c r="N231" i="11"/>
  <c r="R217" i="11"/>
  <c r="N217" i="11"/>
  <c r="R275" i="11"/>
  <c r="N275" i="11"/>
  <c r="N281" i="5"/>
  <c r="R281" i="5"/>
  <c r="R74" i="3"/>
  <c r="N74" i="3"/>
  <c r="N294" i="11"/>
  <c r="R294" i="11"/>
  <c r="N46" i="11"/>
  <c r="R46" i="11"/>
  <c r="R324" i="11"/>
  <c r="N324" i="11"/>
  <c r="N286" i="5"/>
  <c r="R286" i="5"/>
  <c r="N292" i="5"/>
  <c r="R292" i="5"/>
  <c r="R295" i="3"/>
  <c r="N295" i="3"/>
  <c r="N277" i="3"/>
  <c r="R277" i="3"/>
  <c r="R84" i="3"/>
  <c r="N84" i="3"/>
  <c r="N135" i="3"/>
  <c r="R135" i="3"/>
  <c r="N282" i="3"/>
  <c r="R282" i="3"/>
  <c r="R129" i="15"/>
  <c r="N129" i="15"/>
  <c r="R92" i="5"/>
  <c r="N92" i="5"/>
  <c r="N73" i="5"/>
  <c r="R73" i="5"/>
  <c r="N159" i="5"/>
  <c r="R159" i="5"/>
  <c r="R283" i="3"/>
  <c r="N283" i="3"/>
  <c r="R184" i="3"/>
  <c r="N184" i="3"/>
  <c r="R171" i="3"/>
  <c r="N171" i="3"/>
  <c r="R36" i="15"/>
  <c r="N36" i="15"/>
  <c r="R288" i="11"/>
  <c r="N288" i="11"/>
  <c r="N331" i="11"/>
  <c r="R331" i="11"/>
  <c r="N75" i="11"/>
  <c r="R75" i="11"/>
  <c r="N128" i="11"/>
  <c r="R128" i="11"/>
  <c r="R205" i="11"/>
  <c r="N205" i="11"/>
  <c r="N110" i="5"/>
  <c r="R110" i="5"/>
  <c r="R175" i="5"/>
  <c r="N175" i="5"/>
  <c r="R167" i="3"/>
  <c r="N167" i="3"/>
  <c r="N311" i="11"/>
  <c r="R311" i="11"/>
  <c r="N256" i="11"/>
  <c r="R256" i="11"/>
  <c r="R44" i="11"/>
  <c r="N44" i="11"/>
  <c r="R32" i="11"/>
  <c r="N32" i="11"/>
  <c r="N243" i="5"/>
  <c r="R243" i="5"/>
  <c r="R238" i="5"/>
  <c r="N238" i="5"/>
  <c r="N57" i="5"/>
  <c r="R57" i="5"/>
  <c r="N170" i="5"/>
  <c r="R170" i="5"/>
  <c r="N97" i="3"/>
  <c r="R97" i="3"/>
  <c r="R228" i="3"/>
  <c r="N228" i="3"/>
  <c r="N25" i="3"/>
  <c r="R25" i="3"/>
  <c r="R112" i="11"/>
  <c r="N112" i="11"/>
  <c r="N99" i="11"/>
  <c r="R99" i="11"/>
  <c r="N49" i="11"/>
  <c r="R49" i="11"/>
  <c r="R267" i="11"/>
  <c r="N267" i="11"/>
  <c r="N270" i="11"/>
  <c r="R270" i="11"/>
  <c r="R47" i="5"/>
  <c r="N47" i="5"/>
  <c r="R329" i="5"/>
  <c r="N329" i="5"/>
  <c r="N104" i="5"/>
  <c r="R104" i="5"/>
  <c r="N193" i="5"/>
  <c r="R193" i="5"/>
  <c r="R273" i="5"/>
  <c r="N273" i="5"/>
  <c r="R43" i="3"/>
  <c r="N43" i="3"/>
  <c r="R156" i="11"/>
  <c r="N156" i="11"/>
  <c r="N38" i="11"/>
  <c r="R38" i="11"/>
  <c r="R244" i="11"/>
  <c r="N244" i="11"/>
  <c r="R181" i="11"/>
  <c r="N181" i="11"/>
  <c r="N268" i="11"/>
  <c r="R268" i="11"/>
  <c r="R246" i="5"/>
  <c r="N246" i="5"/>
  <c r="R303" i="5"/>
  <c r="N303" i="5"/>
  <c r="R225" i="5"/>
  <c r="N225" i="5"/>
  <c r="R185" i="5"/>
  <c r="N185" i="5"/>
  <c r="R210" i="5"/>
  <c r="N210" i="5"/>
  <c r="R321" i="3"/>
  <c r="N321" i="3"/>
  <c r="N101" i="3"/>
  <c r="R101" i="3"/>
  <c r="N52" i="3"/>
  <c r="R52" i="3"/>
  <c r="R320" i="3"/>
  <c r="N320" i="3"/>
  <c r="R67" i="3"/>
  <c r="N67" i="3"/>
  <c r="R95" i="15"/>
  <c r="N95" i="15"/>
  <c r="R153" i="5"/>
  <c r="N153" i="5"/>
  <c r="N120" i="5"/>
  <c r="R120" i="5"/>
  <c r="R63" i="5"/>
  <c r="N63" i="5"/>
  <c r="R245" i="7"/>
  <c r="N245" i="7"/>
  <c r="N192" i="7"/>
  <c r="R192" i="7"/>
  <c r="R92" i="7"/>
  <c r="N92" i="7"/>
  <c r="R35" i="7"/>
  <c r="N35" i="7"/>
  <c r="R58" i="7"/>
  <c r="N58" i="7"/>
  <c r="R268" i="7"/>
  <c r="N268" i="7"/>
  <c r="R137" i="7"/>
  <c r="N137" i="7"/>
  <c r="N252" i="7"/>
  <c r="R252" i="7"/>
  <c r="N65" i="7"/>
  <c r="R65" i="7"/>
  <c r="N136" i="7"/>
  <c r="R136" i="7"/>
  <c r="N143" i="7"/>
  <c r="R143" i="7"/>
  <c r="N203" i="7"/>
  <c r="R203" i="7"/>
  <c r="R320" i="7"/>
  <c r="N320" i="7"/>
  <c r="N181" i="7"/>
  <c r="R181" i="7"/>
  <c r="R148" i="7"/>
  <c r="N148" i="7"/>
  <c r="R200" i="7"/>
  <c r="N200" i="7"/>
  <c r="R298" i="7"/>
  <c r="N298" i="7"/>
  <c r="R60" i="7"/>
  <c r="N60" i="7"/>
  <c r="N43" i="7"/>
  <c r="R43" i="7"/>
  <c r="R219" i="7"/>
  <c r="N219" i="7"/>
  <c r="R278" i="7"/>
  <c r="N278" i="7"/>
  <c r="R222" i="7"/>
  <c r="N222" i="7"/>
  <c r="R197" i="7"/>
  <c r="N197" i="7"/>
  <c r="R260" i="7"/>
  <c r="N260" i="7"/>
  <c r="R57" i="7"/>
  <c r="N57" i="7"/>
  <c r="R238" i="7"/>
  <c r="N238" i="7"/>
  <c r="N202" i="7"/>
  <c r="R202" i="7"/>
  <c r="N130" i="7"/>
  <c r="R130" i="7"/>
  <c r="R332" i="7"/>
  <c r="N332" i="7"/>
  <c r="N140" i="7"/>
  <c r="R140" i="7"/>
  <c r="N287" i="7"/>
  <c r="R287" i="7"/>
  <c r="R85" i="7"/>
  <c r="N85" i="7"/>
  <c r="N299" i="7"/>
  <c r="R299" i="7"/>
  <c r="N251" i="7"/>
  <c r="R251" i="7"/>
  <c r="R275" i="7"/>
  <c r="N275" i="7"/>
  <c r="R93" i="7"/>
  <c r="N93" i="7"/>
  <c r="N321" i="7"/>
  <c r="R321" i="7"/>
  <c r="N94" i="3"/>
  <c r="R94" i="3"/>
  <c r="N291" i="3"/>
  <c r="R291" i="3"/>
  <c r="R279" i="3"/>
  <c r="N279" i="3"/>
  <c r="R89" i="15"/>
  <c r="N89" i="15"/>
  <c r="N18" i="15"/>
  <c r="N18" i="3"/>
  <c r="N18" i="7"/>
  <c r="N18" i="11"/>
  <c r="N18" i="5"/>
  <c r="E7" i="3" l="1"/>
  <c r="E7" i="11"/>
  <c r="N9" i="11"/>
  <c r="N9" i="5"/>
  <c r="E7" i="5"/>
  <c r="E7" i="15"/>
  <c r="N9" i="7"/>
  <c r="E7" i="7"/>
  <c r="F4" i="3" l="1"/>
  <c r="H4" i="3" s="1"/>
  <c r="F5" i="3"/>
  <c r="H5" i="3" s="1"/>
  <c r="F6" i="3"/>
  <c r="H6" i="3" s="1"/>
  <c r="F9" i="3" s="1"/>
  <c r="F10" i="3" s="1"/>
  <c r="F4" i="7"/>
  <c r="H4" i="7" s="1"/>
  <c r="F5" i="7"/>
  <c r="H5" i="7" s="1"/>
  <c r="F6" i="7"/>
  <c r="H6" i="7" s="1"/>
  <c r="F9" i="7" s="1"/>
  <c r="E11" i="7" s="1"/>
  <c r="F4" i="11"/>
  <c r="H4" i="11" s="1"/>
  <c r="F6" i="11"/>
  <c r="H6" i="11" s="1"/>
  <c r="F9" i="11" s="1"/>
  <c r="F5" i="11"/>
  <c r="H5" i="11" s="1"/>
  <c r="F4" i="15"/>
  <c r="H4" i="15" s="1"/>
  <c r="F6" i="15"/>
  <c r="H6" i="15" s="1"/>
  <c r="F9" i="15" s="1"/>
  <c r="F10" i="15" s="1"/>
  <c r="F5" i="15"/>
  <c r="H5" i="15" s="1"/>
  <c r="F4" i="5"/>
  <c r="H4" i="5" s="1"/>
  <c r="F6" i="5"/>
  <c r="H6" i="5" s="1"/>
  <c r="F9" i="5" s="1"/>
  <c r="F5" i="5"/>
  <c r="H5" i="5" s="1"/>
  <c r="F10" i="11" l="1"/>
  <c r="E11" i="11"/>
  <c r="F10" i="5"/>
  <c r="E11" i="5"/>
  <c r="F8" i="5"/>
  <c r="F8" i="3"/>
  <c r="F8" i="11"/>
  <c r="F8" i="15"/>
  <c r="F8" i="7"/>
  <c r="G9" i="11" l="1"/>
  <c r="G9" i="7"/>
  <c r="G9" i="5"/>
  <c r="G9" i="3"/>
  <c r="G9" i="15"/>
</calcChain>
</file>

<file path=xl/sharedStrings.xml><?xml version="1.0" encoding="utf-8"?>
<sst xmlns="http://schemas.openxmlformats.org/spreadsheetml/2006/main" count="5158" uniqueCount="831">
  <si>
    <t>IBVS 6196</t>
  </si>
  <si>
    <r>
      <t>HJD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</si>
  <si>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</si>
  <si>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</t>
    </r>
  </si>
  <si>
    <r>
      <t>ω</t>
    </r>
    <r>
      <rPr>
        <vertAlign val="subscript"/>
        <sz val="10"/>
        <rFont val="Arial"/>
        <family val="2"/>
      </rPr>
      <t xml:space="preserve">3 </t>
    </r>
    <r>
      <rPr>
        <sz val="10"/>
        <rFont val="Arial"/>
        <family val="2"/>
      </rPr>
      <t xml:space="preserve">(arg per) </t>
    </r>
    <r>
      <rPr>
        <sz val="10"/>
        <rFont val="Arial"/>
        <family val="2"/>
      </rPr>
      <t>=</t>
    </r>
  </si>
  <si>
    <r>
      <t>1-e</t>
    </r>
    <r>
      <rPr>
        <vertAlign val="superscript"/>
        <sz val="10"/>
        <rFont val="Arial"/>
        <family val="2"/>
      </rPr>
      <t>2</t>
    </r>
  </si>
  <si>
    <r>
      <t>&lt;&lt; Sum(wt.diff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)</t>
    </r>
  </si>
  <si>
    <r>
      <t>a</t>
    </r>
    <r>
      <rPr>
        <vertAlign val="subscript"/>
        <sz val="10"/>
        <color indexed="20"/>
        <rFont val="Arial"/>
        <family val="2"/>
      </rPr>
      <t>3</t>
    </r>
    <r>
      <rPr>
        <sz val="10"/>
        <color indexed="20"/>
        <rFont val="Arial"/>
        <family val="2"/>
      </rPr>
      <t xml:space="preserve"> sin i =</t>
    </r>
  </si>
  <si>
    <r>
      <t>n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</si>
  <si>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</si>
  <si>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r>
      <t>f (m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>) =</t>
    </r>
  </si>
  <si>
    <r>
      <t>Ang freq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</si>
  <si>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t>s5</t>
  </si>
  <si>
    <t>s6</t>
  </si>
  <si>
    <t>s7</t>
  </si>
  <si>
    <t>Q. resid</t>
  </si>
  <si>
    <t>Q resid</t>
  </si>
  <si>
    <t>--- Working ----</t>
  </si>
  <si>
    <t>Epoch =</t>
  </si>
  <si>
    <t>Period =</t>
  </si>
  <si>
    <t>New Period =</t>
  </si>
  <si>
    <t>New Ephemeris =</t>
  </si>
  <si>
    <t>Source</t>
  </si>
  <si>
    <t>Typ</t>
  </si>
  <si>
    <t>ToM</t>
  </si>
  <si>
    <t>n'</t>
  </si>
  <si>
    <t>n</t>
  </si>
  <si>
    <t>O-C</t>
  </si>
  <si>
    <t>GCVS 4</t>
  </si>
  <si>
    <t>error</t>
  </si>
  <si>
    <t>na</t>
  </si>
  <si>
    <t>Date</t>
  </si>
  <si>
    <t>LS Intercept =</t>
  </si>
  <si>
    <t>LS Slope =</t>
  </si>
  <si>
    <t>New epoch =</t>
  </si>
  <si>
    <t>S3</t>
  </si>
  <si>
    <t>LS Quadr term =</t>
  </si>
  <si>
    <t>Linear</t>
  </si>
  <si>
    <t>Quadratic</t>
  </si>
  <si>
    <t>Q. Fit</t>
  </si>
  <si>
    <t>Lin Fit</t>
  </si>
  <si>
    <t>Sum diff² =</t>
  </si>
  <si>
    <t>System Type:</t>
  </si>
  <si>
    <t>S4</t>
  </si>
  <si>
    <t>S5</t>
  </si>
  <si>
    <t>IBVS 3811</t>
  </si>
  <si>
    <t>Robb &amp; Scarfe 1989</t>
  </si>
  <si>
    <t>Hubscher et al</t>
  </si>
  <si>
    <t xml:space="preserve">Hubscher, J., Agerer, F., Wunder, E., 1992, BAV-Mitteilungen, No. 60, in print. </t>
  </si>
  <si>
    <t>IBVS 3370</t>
  </si>
  <si>
    <t>IBVS</t>
  </si>
  <si>
    <t>Misc</t>
  </si>
  <si>
    <t>IBVS 4222</t>
  </si>
  <si>
    <t>IBVS 4383</t>
  </si>
  <si>
    <t>IBVS 4711</t>
  </si>
  <si>
    <t>IBVS 4472</t>
  </si>
  <si>
    <t>IBVS 5056</t>
  </si>
  <si>
    <t>IBVS 5017</t>
  </si>
  <si>
    <t>IBVS 5341</t>
  </si>
  <si>
    <t>I</t>
  </si>
  <si>
    <t>II</t>
  </si>
  <si>
    <t>Pribulla, 2001</t>
  </si>
  <si>
    <t xml:space="preserve">Pribulla, T., et al,  2001CoSka..31...26P </t>
  </si>
  <si>
    <t>Pribulla</t>
  </si>
  <si>
    <t>IBVS 5296</t>
  </si>
  <si>
    <t>IBVS 5484</t>
  </si>
  <si>
    <t>EW</t>
  </si>
  <si>
    <t>IBVS 5594</t>
  </si>
  <si>
    <t>IBVS 5623</t>
  </si>
  <si>
    <t>IBVS 5643</t>
  </si>
  <si>
    <t>IBVS 5668</t>
  </si>
  <si>
    <t>Or &gt;&gt;&gt;&gt;&gt;&gt;</t>
  </si>
  <si>
    <t>Quad</t>
  </si>
  <si>
    <t># of data points:</t>
  </si>
  <si>
    <t>IBVS 5438</t>
  </si>
  <si>
    <t>EF Dra / GSC 04433-01802</t>
  </si>
  <si>
    <t>IBVS 5741</t>
  </si>
  <si>
    <t>IBVS 5777</t>
  </si>
  <si>
    <t>Quad Fit</t>
  </si>
  <si>
    <r>
      <t>Y = A + B.X + C.X</t>
    </r>
    <r>
      <rPr>
        <b/>
        <vertAlign val="superscript"/>
        <sz val="10"/>
        <rFont val="Arial"/>
        <family val="2"/>
      </rPr>
      <t>2</t>
    </r>
  </si>
  <si>
    <t>ZA =</t>
  </si>
  <si>
    <t>X2.X4-X3.X3</t>
  </si>
  <si>
    <t>A</t>
  </si>
  <si>
    <t xml:space="preserve">ZB = </t>
  </si>
  <si>
    <t>X1.X4-X2.X3</t>
  </si>
  <si>
    <t>B</t>
  </si>
  <si>
    <t>File:</t>
  </si>
  <si>
    <t>Quad_Fit.xls</t>
  </si>
  <si>
    <t>Quantity</t>
  </si>
  <si>
    <t>Error</t>
  </si>
  <si>
    <t>Power</t>
  </si>
  <si>
    <t>%</t>
  </si>
  <si>
    <t xml:space="preserve">ZC = </t>
  </si>
  <si>
    <t>X1.X3-X2.X2</t>
  </si>
  <si>
    <t>C</t>
  </si>
  <si>
    <t>By:</t>
  </si>
  <si>
    <t>Bob Nelson</t>
  </si>
  <si>
    <t xml:space="preserve">A = </t>
  </si>
  <si>
    <t xml:space="preserve">ZD = </t>
  </si>
  <si>
    <t>N.X4-X2.X2</t>
  </si>
  <si>
    <t>D</t>
  </si>
  <si>
    <t>Date:</t>
  </si>
  <si>
    <t xml:space="preserve">B = </t>
  </si>
  <si>
    <t xml:space="preserve">ZE = </t>
  </si>
  <si>
    <t>N.X3-X1.X2</t>
  </si>
  <si>
    <t>E</t>
  </si>
  <si>
    <t xml:space="preserve">C = </t>
  </si>
  <si>
    <t xml:space="preserve">ZF = </t>
  </si>
  <si>
    <t>N.X2-X1.X1</t>
  </si>
  <si>
    <t>F</t>
  </si>
  <si>
    <t xml:space="preserve">δy = </t>
  </si>
  <si>
    <t>MM =</t>
  </si>
  <si>
    <t>many terms</t>
  </si>
  <si>
    <t>G</t>
  </si>
  <si>
    <t xml:space="preserve">Correlation = </t>
  </si>
  <si>
    <t>H</t>
  </si>
  <si>
    <t>J</t>
  </si>
  <si>
    <t>K</t>
  </si>
  <si>
    <t>Start Row</t>
  </si>
  <si>
    <t>L</t>
  </si>
  <si>
    <t>End Row</t>
  </si>
  <si>
    <t>M</t>
  </si>
  <si>
    <t>N</t>
  </si>
  <si>
    <t>O</t>
  </si>
  <si>
    <t>P</t>
  </si>
  <si>
    <t>SCALE FACTORS</t>
  </si>
  <si>
    <t xml:space="preserve">N = </t>
  </si>
  <si>
    <t>Q</t>
  </si>
  <si>
    <t>R</t>
  </si>
  <si>
    <t>DUMP DATA HERE</t>
  </si>
  <si>
    <t>X1</t>
  </si>
  <si>
    <t>Y1</t>
  </si>
  <si>
    <t>X2</t>
  </si>
  <si>
    <t>X3</t>
  </si>
  <si>
    <t>X4</t>
  </si>
  <si>
    <t>W1</t>
  </si>
  <si>
    <t>W2</t>
  </si>
  <si>
    <t>S</t>
  </si>
  <si>
    <t>X</t>
  </si>
  <si>
    <t>Y</t>
  </si>
  <si>
    <t>Q.Fit</t>
  </si>
  <si>
    <r>
      <t>err</t>
    </r>
    <r>
      <rPr>
        <b/>
        <vertAlign val="superscript"/>
        <sz val="10"/>
        <rFont val="Arial"/>
        <family val="2"/>
      </rPr>
      <t>2</t>
    </r>
  </si>
  <si>
    <t>for δA</t>
  </si>
  <si>
    <t>for δB</t>
  </si>
  <si>
    <t>for δC</t>
  </si>
  <si>
    <t>Dev'n</t>
  </si>
  <si>
    <t>T</t>
  </si>
  <si>
    <t>U</t>
  </si>
  <si>
    <t>V</t>
  </si>
  <si>
    <t>W</t>
  </si>
  <si>
    <t>Z</t>
  </si>
  <si>
    <t>IBVS 5945</t>
  </si>
  <si>
    <t>PE</t>
  </si>
  <si>
    <t>IBVS 5672</t>
  </si>
  <si>
    <t>IBVS 5835</t>
  </si>
  <si>
    <t>IBVS 5918</t>
  </si>
  <si>
    <t>IBVS 5997</t>
  </si>
  <si>
    <t>IBVS 6010</t>
  </si>
  <si>
    <t>OEJV 0060</t>
  </si>
  <si>
    <t>vis</t>
  </si>
  <si>
    <t>OEJV 0074</t>
  </si>
  <si>
    <t>CCD</t>
  </si>
  <si>
    <t>BAD</t>
  </si>
  <si>
    <r>
      <t>diff</t>
    </r>
    <r>
      <rPr>
        <b/>
        <vertAlign val="superscript"/>
        <sz val="10"/>
        <rFont val="Arial"/>
        <family val="2"/>
      </rPr>
      <t>2</t>
    </r>
  </si>
  <si>
    <t>wt</t>
  </si>
  <si>
    <r>
      <t>wt.diff</t>
    </r>
    <r>
      <rPr>
        <b/>
        <vertAlign val="superscript"/>
        <sz val="10"/>
        <rFont val="Arial"/>
        <family val="2"/>
      </rPr>
      <t>2</t>
    </r>
  </si>
  <si>
    <t>dP/dt</t>
  </si>
  <si>
    <t>days/year</t>
  </si>
  <si>
    <t>w</t>
  </si>
  <si>
    <t>w*X</t>
  </si>
  <si>
    <t>w*Y</t>
  </si>
  <si>
    <t>w*YX</t>
  </si>
  <si>
    <t>ZA</t>
  </si>
  <si>
    <t>ZB</t>
  </si>
  <si>
    <t>ZC</t>
  </si>
  <si>
    <t>ZD</t>
  </si>
  <si>
    <t>ZE</t>
  </si>
  <si>
    <t>ZF</t>
  </si>
  <si>
    <r>
      <t>w*X</t>
    </r>
    <r>
      <rPr>
        <b/>
        <vertAlign val="superscript"/>
        <sz val="10"/>
        <rFont val="Arial"/>
        <family val="2"/>
      </rPr>
      <t>2</t>
    </r>
  </si>
  <si>
    <r>
      <t>w*X</t>
    </r>
    <r>
      <rPr>
        <b/>
        <vertAlign val="superscript"/>
        <sz val="10"/>
        <rFont val="Arial"/>
        <family val="2"/>
      </rPr>
      <t>3</t>
    </r>
  </si>
  <si>
    <r>
      <t>w*X</t>
    </r>
    <r>
      <rPr>
        <b/>
        <vertAlign val="superscript"/>
        <sz val="10"/>
        <rFont val="Arial"/>
        <family val="2"/>
      </rPr>
      <t>4</t>
    </r>
  </si>
  <si>
    <r>
      <t>w*YX</t>
    </r>
    <r>
      <rPr>
        <b/>
        <vertAlign val="superscript"/>
        <sz val="10"/>
        <rFont val="Arial"/>
        <family val="2"/>
      </rPr>
      <t>2</t>
    </r>
  </si>
  <si>
    <t>dP/dt =</t>
  </si>
  <si>
    <t>error =</t>
  </si>
  <si>
    <t>Analysis of Qian 2001MNRAS.328..914</t>
  </si>
  <si>
    <t xml:space="preserve">Analysis of Pribulla, T., et al,  2001CoSka..31...26P </t>
  </si>
  <si>
    <t>OEJV 0160</t>
  </si>
  <si>
    <t>IBVS 6048</t>
  </si>
  <si>
    <t>IBVS 6070</t>
  </si>
  <si>
    <t>Add cycle</t>
  </si>
  <si>
    <t>JD today</t>
  </si>
  <si>
    <t>Old Cycle</t>
  </si>
  <si>
    <t>New Cycle</t>
  </si>
  <si>
    <t>Next ToM</t>
  </si>
  <si>
    <t>Linear Ephemeris =</t>
  </si>
  <si>
    <t>Quad. Ephemeris =</t>
  </si>
  <si>
    <t>Residuals</t>
  </si>
  <si>
    <t>Ang freq</t>
  </si>
  <si>
    <t>Phase Cnst</t>
  </si>
  <si>
    <t>Amplitude</t>
  </si>
  <si>
    <t>Sin.fit</t>
  </si>
  <si>
    <r>
      <t>Sum diff</t>
    </r>
    <r>
      <rPr>
        <vertAlign val="superscript"/>
        <sz val="10"/>
        <rFont val="Arial"/>
        <family val="2"/>
      </rPr>
      <t>2</t>
    </r>
  </si>
  <si>
    <t xml:space="preserve">Period 3 = </t>
  </si>
  <si>
    <t>cycles</t>
  </si>
  <si>
    <t>days</t>
  </si>
  <si>
    <t>years</t>
  </si>
  <si>
    <t>Q+Sin.fit</t>
  </si>
  <si>
    <t>Constant</t>
  </si>
  <si>
    <t>Slope</t>
  </si>
  <si>
    <t>Quad coeff</t>
  </si>
  <si>
    <t>Combined quad + sine fit</t>
  </si>
  <si>
    <t>Analysis of Yang 2012RAA….12..419</t>
  </si>
  <si>
    <t>Yang 2013RAA….12..419</t>
  </si>
  <si>
    <t>Yang 2012RAA….12..419</t>
  </si>
  <si>
    <t>RHN 2015</t>
  </si>
  <si>
    <t>Q.fit</t>
  </si>
  <si>
    <t>Sine + Quad fit</t>
  </si>
  <si>
    <t>Multiplier</t>
  </si>
  <si>
    <t>Power of 10</t>
  </si>
  <si>
    <t>Q fit</t>
  </si>
  <si>
    <t>A.BOX</t>
  </si>
  <si>
    <t>1+e cos nu</t>
  </si>
  <si>
    <t>sin(nu + nu_o)</t>
  </si>
  <si>
    <t>nu</t>
  </si>
  <si>
    <t>tan (nu/2)</t>
  </si>
  <si>
    <t>B7</t>
  </si>
  <si>
    <t>B6</t>
  </si>
  <si>
    <t>B5</t>
  </si>
  <si>
    <t>B4</t>
  </si>
  <si>
    <t>B3</t>
  </si>
  <si>
    <t>B2</t>
  </si>
  <si>
    <t>B1</t>
  </si>
  <si>
    <t>Cnst</t>
  </si>
  <si>
    <t xml:space="preserve">A (ampl) = </t>
  </si>
  <si>
    <t>rad/cycle</t>
  </si>
  <si>
    <t>e sin nu_o</t>
  </si>
  <si>
    <t>Q+S resid</t>
  </si>
  <si>
    <t xml:space="preserve"> e sin nu</t>
  </si>
  <si>
    <t>e (eccen)</t>
  </si>
  <si>
    <t>HJD</t>
  </si>
  <si>
    <t xml:space="preserve">To = </t>
  </si>
  <si>
    <t>cycle #</t>
  </si>
  <si>
    <t>Q+S fit</t>
  </si>
  <si>
    <t>degrees</t>
  </si>
  <si>
    <t>Q.+LTE fit</t>
  </si>
  <si>
    <t>LTE Resid</t>
  </si>
  <si>
    <t>AU</t>
  </si>
  <si>
    <t>pg</t>
  </si>
  <si>
    <t xml:space="preserve">P3 = </t>
  </si>
  <si>
    <t>Standard</t>
  </si>
  <si>
    <t>Revised</t>
  </si>
  <si>
    <t>rms dev'n</t>
  </si>
  <si>
    <t>start row</t>
  </si>
  <si>
    <t>cell</t>
  </si>
  <si>
    <t>end row</t>
  </si>
  <si>
    <r>
      <t>Σ diff</t>
    </r>
    <r>
      <rPr>
        <vertAlign val="superscript"/>
        <sz val="10"/>
        <rFont val="Arial"/>
        <family val="2"/>
      </rPr>
      <t>2</t>
    </r>
  </si>
  <si>
    <t># points</t>
  </si>
  <si>
    <t>&lt;&lt; FIXED VALUES</t>
  </si>
  <si>
    <r>
      <t>diff</t>
    </r>
    <r>
      <rPr>
        <b/>
        <vertAlign val="superscript"/>
        <sz val="10"/>
        <color indexed="8"/>
        <rFont val="Arial"/>
        <family val="2"/>
      </rPr>
      <t>2</t>
    </r>
  </si>
  <si>
    <t>FIXED &gt;&gt;</t>
  </si>
  <si>
    <t>A (ampl)</t>
  </si>
  <si>
    <r>
      <t>P</t>
    </r>
    <r>
      <rPr>
        <vertAlign val="subscript"/>
        <sz val="10"/>
        <rFont val="Arial"/>
        <family val="2"/>
      </rPr>
      <t>3</t>
    </r>
  </si>
  <si>
    <r>
      <t>ω</t>
    </r>
    <r>
      <rPr>
        <vertAlign val="subscript"/>
        <sz val="10"/>
        <rFont val="Arial"/>
        <family val="2"/>
      </rPr>
      <t xml:space="preserve">3 </t>
    </r>
    <r>
      <rPr>
        <sz val="10"/>
        <rFont val="Arial"/>
        <family val="2"/>
      </rPr>
      <t>(arg per)</t>
    </r>
  </si>
  <si>
    <t>To</t>
  </si>
  <si>
    <t>GO TO ROW &gt;&gt;&gt;&gt;&gt;&gt;</t>
  </si>
  <si>
    <t>IN / OUT</t>
  </si>
  <si>
    <t>AL</t>
  </si>
  <si>
    <t>Check</t>
  </si>
  <si>
    <t>Minima from the Lichtenknecker Database of the BAV</t>
  </si>
  <si>
    <t>http://www.bav-astro.de/LkDB/index.php?lang=en&amp;sprache_dial=en</t>
  </si>
  <si>
    <t>C-C Gateway</t>
  </si>
  <si>
    <t>http://var.astro.cz/ocgate/</t>
  </si>
  <si>
    <t>p</t>
  </si>
  <si>
    <t>2447701.8201 </t>
  </si>
  <si>
    <t> 24.06.1989 07:40 </t>
  </si>
  <si>
    <t> 0.1489 </t>
  </si>
  <si>
    <t>E </t>
  </si>
  <si>
    <t>?</t>
  </si>
  <si>
    <t> Robb &amp; Scarfe </t>
  </si>
  <si>
    <t>IBVS 3370 </t>
  </si>
  <si>
    <t>2447715.8125 </t>
  </si>
  <si>
    <t> 08.07.1989 07:30 </t>
  </si>
  <si>
    <t> 0.1481 </t>
  </si>
  <si>
    <t>2447716.8710 </t>
  </si>
  <si>
    <t> 09.07.1989 08:54 </t>
  </si>
  <si>
    <t> 0.1465 </t>
  </si>
  <si>
    <t>2447727.8971 </t>
  </si>
  <si>
    <t> 20.07.1989 09:31 </t>
  </si>
  <si>
    <t> 0.1477 </t>
  </si>
  <si>
    <t>2447730.8650 </t>
  </si>
  <si>
    <t> 23.07.1989 08:45 </t>
  </si>
  <si>
    <t> 0.1473 </t>
  </si>
  <si>
    <t>2447734.8902 </t>
  </si>
  <si>
    <t> 27.07.1989 09:21 </t>
  </si>
  <si>
    <t> 0.1442 </t>
  </si>
  <si>
    <t>2447752.4872 </t>
  </si>
  <si>
    <t> 13.08.1989 23:41 </t>
  </si>
  <si>
    <t> 0.1437 </t>
  </si>
  <si>
    <t> T.Plewa et al. </t>
  </si>
  <si>
    <t> AA 41.291 </t>
  </si>
  <si>
    <t>2447759.4876 </t>
  </si>
  <si>
    <t> 20.08.1989 23:42 </t>
  </si>
  <si>
    <t> 0.1475 </t>
  </si>
  <si>
    <t>2447760.3305 </t>
  </si>
  <si>
    <t> 21.08.1989 19:55 </t>
  </si>
  <si>
    <t> 0.1423 </t>
  </si>
  <si>
    <t>2447763.5069 </t>
  </si>
  <si>
    <t> 25.08.1989 00:09 </t>
  </si>
  <si>
    <t> 0.1384 </t>
  </si>
  <si>
    <t>2447792.3481 </t>
  </si>
  <si>
    <t> 22.09.1989 20:21 </t>
  </si>
  <si>
    <t> 0.1451 </t>
  </si>
  <si>
    <t>2447820.3335 </t>
  </si>
  <si>
    <t> 20.10.1989 20:00 </t>
  </si>
  <si>
    <t> 0.1441 </t>
  </si>
  <si>
    <t>2448467.3958 </t>
  </si>
  <si>
    <t> 29.07.1991 21:29 </t>
  </si>
  <si>
    <t> 0.1270 </t>
  </si>
  <si>
    <t> E.Wunder </t>
  </si>
  <si>
    <t>BAVM 63 </t>
  </si>
  <si>
    <t>2448475.4492 </t>
  </si>
  <si>
    <t> 06.08.1991 22:46 </t>
  </si>
  <si>
    <t> 0.1238 </t>
  </si>
  <si>
    <t> F.Agerer </t>
  </si>
  <si>
    <t>BAVM 60 </t>
  </si>
  <si>
    <t>2448475.4504 </t>
  </si>
  <si>
    <t> 06.08.1991 22:48 </t>
  </si>
  <si>
    <t> 0.1250 </t>
  </si>
  <si>
    <t>B;V</t>
  </si>
  <si>
    <t>2448488.3823 </t>
  </si>
  <si>
    <t> 19.08.1991 21:10 </t>
  </si>
  <si>
    <t>2448488.3847 </t>
  </si>
  <si>
    <t> 19.08.1991 21:13 </t>
  </si>
  <si>
    <t> 0.1262 </t>
  </si>
  <si>
    <t>2448491.5632 </t>
  </si>
  <si>
    <t> 23.08.1991 01:31 </t>
  </si>
  <si>
    <t> 0.1244 </t>
  </si>
  <si>
    <t>2448491.5635 </t>
  </si>
  <si>
    <t> 0.1247 </t>
  </si>
  <si>
    <t>2448502.3729 </t>
  </si>
  <si>
    <t> 02.09.1991 20:56 </t>
  </si>
  <si>
    <t> 0.1212 </t>
  </si>
  <si>
    <t>2448624.2819 </t>
  </si>
  <si>
    <t> 02.01.1992 18:45 </t>
  </si>
  <si>
    <t> 0.1197 </t>
  </si>
  <si>
    <t>2448775.449 </t>
  </si>
  <si>
    <t> 01.06.1992 22:46 </t>
  </si>
  <si>
    <t> 0.118 </t>
  </si>
  <si>
    <t>2448909.4420 </t>
  </si>
  <si>
    <t> 13.10.1992 22:36 </t>
  </si>
  <si>
    <t> 0.1154 </t>
  </si>
  <si>
    <t>2449132.4789 </t>
  </si>
  <si>
    <t> 24.05.1993 23:29 </t>
  </si>
  <si>
    <t> 0.1092 </t>
  </si>
  <si>
    <t>BAVM 62 </t>
  </si>
  <si>
    <t>2449132.4793 </t>
  </si>
  <si>
    <t> 24.05.1993 23:30 </t>
  </si>
  <si>
    <t> 0.1096 </t>
  </si>
  <si>
    <t>2449416.5707 </t>
  </si>
  <si>
    <t> 05.03.1994 01:41 </t>
  </si>
  <si>
    <t> 0.0967 </t>
  </si>
  <si>
    <t>BAVM 68 </t>
  </si>
  <si>
    <t>2449465.549 </t>
  </si>
  <si>
    <t> 23.04.1994 01:10 </t>
  </si>
  <si>
    <t> 0.099 </t>
  </si>
  <si>
    <t>BAVM 80 </t>
  </si>
  <si>
    <t>2449465.550 </t>
  </si>
  <si>
    <t> 23.04.1994 01:12 </t>
  </si>
  <si>
    <t> 0.100 </t>
  </si>
  <si>
    <t>2449580.4595 </t>
  </si>
  <si>
    <t> 15.08.1994 23:01 </t>
  </si>
  <si>
    <t> 0.0955 </t>
  </si>
  <si>
    <t>2449580.4606 </t>
  </si>
  <si>
    <t> 15.08.1994 23:03 </t>
  </si>
  <si>
    <t> 0.0966 </t>
  </si>
  <si>
    <t>2449763.6371 </t>
  </si>
  <si>
    <t> 15.02.1995 03:17 </t>
  </si>
  <si>
    <t> 0.0894 </t>
  </si>
  <si>
    <t>BAVM 91 </t>
  </si>
  <si>
    <t>2449763.6379 </t>
  </si>
  <si>
    <t> 15.02.1995 03:18 </t>
  </si>
  <si>
    <t> 0.0902 </t>
  </si>
  <si>
    <t>2449995.376 </t>
  </si>
  <si>
    <t> 04.10.1995 21:01 </t>
  </si>
  <si>
    <t> 0.092 </t>
  </si>
  <si>
    <t>V </t>
  </si>
  <si>
    <t> P.Molik </t>
  </si>
  <si>
    <t>OEJV 0060 </t>
  </si>
  <si>
    <t>2449999.405 </t>
  </si>
  <si>
    <t> 08.10.1995 21:43 </t>
  </si>
  <si>
    <t> 0.093 </t>
  </si>
  <si>
    <t>2450180.457 </t>
  </si>
  <si>
    <t> 06.04.1996 22:58 </t>
  </si>
  <si>
    <t> 0.082 </t>
  </si>
  <si>
    <t>2450189.573 </t>
  </si>
  <si>
    <t> 16.04.1996 01:45 </t>
  </si>
  <si>
    <t> 0.081 </t>
  </si>
  <si>
    <t>2450195.505 </t>
  </si>
  <si>
    <t> 22.04.1996 00:07 </t>
  </si>
  <si>
    <t> 0.076 </t>
  </si>
  <si>
    <t>2450301.5180 </t>
  </si>
  <si>
    <t> 06.08.1996 00:25 </t>
  </si>
  <si>
    <t> 0.0802 </t>
  </si>
  <si>
    <t>BAVM 99 </t>
  </si>
  <si>
    <t>2450301.5194 </t>
  </si>
  <si>
    <t> 06.08.1996 00:27 </t>
  </si>
  <si>
    <t> 0.0816 </t>
  </si>
  <si>
    <t>2450571.4095 </t>
  </si>
  <si>
    <t> 02.05.1997 21:49 </t>
  </si>
  <si>
    <t> 0.0726 </t>
  </si>
  <si>
    <t>BAVM 117 </t>
  </si>
  <si>
    <t>2451331.478 </t>
  </si>
  <si>
    <t> 01.06.1999 23:28 </t>
  </si>
  <si>
    <t> 0.056 </t>
  </si>
  <si>
    <t>BAVM 133 </t>
  </si>
  <si>
    <t>2451331.484 </t>
  </si>
  <si>
    <t> 01.06.1999 23:36 </t>
  </si>
  <si>
    <t> 0.062 </t>
  </si>
  <si>
    <t>2451680.4526 </t>
  </si>
  <si>
    <t> 15.05.2000 22:51 </t>
  </si>
  <si>
    <t> 0.0488 </t>
  </si>
  <si>
    <t>BAVM 152 </t>
  </si>
  <si>
    <t>2451705.45870 </t>
  </si>
  <si>
    <t> 09.06.2000 23:00 </t>
  </si>
  <si>
    <t> 0.03674 </t>
  </si>
  <si>
    <t>C </t>
  </si>
  <si>
    <t> O.Pejcha </t>
  </si>
  <si>
    <t>OEJV 0074 </t>
  </si>
  <si>
    <t>2451705.45940 </t>
  </si>
  <si>
    <t> 09.06.2000 23:01 </t>
  </si>
  <si>
    <t> 0.03744 </t>
  </si>
  <si>
    <t>2451968.5766 </t>
  </si>
  <si>
    <t> 28.02.2001 01:50 </t>
  </si>
  <si>
    <t> 0.0401 </t>
  </si>
  <si>
    <t> T.Pribulla et al. </t>
  </si>
  <si>
    <t>IBVS 5056 </t>
  </si>
  <si>
    <t>2451968.5772 </t>
  </si>
  <si>
    <t> 28.02.2001 01:51 </t>
  </si>
  <si>
    <t> 0.0407 </t>
  </si>
  <si>
    <t>2452031.3346 </t>
  </si>
  <si>
    <t> 01.05.2001 20:01 </t>
  </si>
  <si>
    <t>IBVS 5341 </t>
  </si>
  <si>
    <t>2452041.504 </t>
  </si>
  <si>
    <t> 12.05.2001 00:05 </t>
  </si>
  <si>
    <t> 0.033 </t>
  </si>
  <si>
    <t> R.Diethelm </t>
  </si>
  <si>
    <t> BBS 125 </t>
  </si>
  <si>
    <t>2452139.4607 </t>
  </si>
  <si>
    <t> 17.08.2001 23:03 </t>
  </si>
  <si>
    <t> 0.0376 </t>
  </si>
  <si>
    <t>2452189.2824 </t>
  </si>
  <si>
    <t> 06.10.2001 18:46 </t>
  </si>
  <si>
    <t> 0.0350 </t>
  </si>
  <si>
    <t>2452203.2757 </t>
  </si>
  <si>
    <t> 20.10.2001 18:37 </t>
  </si>
  <si>
    <t> 0.0351 </t>
  </si>
  <si>
    <t>2452252.2516 </t>
  </si>
  <si>
    <t> 08.12.2001 18:02 </t>
  </si>
  <si>
    <t> 0.0348 </t>
  </si>
  <si>
    <t>2452277.6938 </t>
  </si>
  <si>
    <t> 03.01.2002 04:39 </t>
  </si>
  <si>
    <t> 0.0349 </t>
  </si>
  <si>
    <t> Sarounova &amp; Wolf </t>
  </si>
  <si>
    <t>IBVS 5594 </t>
  </si>
  <si>
    <t>2452321.5799 </t>
  </si>
  <si>
    <t> 16.02.2002 01:55 </t>
  </si>
  <si>
    <t> 0.0332 </t>
  </si>
  <si>
    <t>2452348.5043 </t>
  </si>
  <si>
    <t> 15.03.2002 00:06 </t>
  </si>
  <si>
    <t> 0.0313 </t>
  </si>
  <si>
    <t>2452352.3203 </t>
  </si>
  <si>
    <t> 18.03.2002 19:41 </t>
  </si>
  <si>
    <t> 0.0310 </t>
  </si>
  <si>
    <t>2452352.5360 </t>
  </si>
  <si>
    <t> 19.03.2002 00:51 </t>
  </si>
  <si>
    <t> 0.0347 </t>
  </si>
  <si>
    <t>2452369.4948 </t>
  </si>
  <si>
    <t> 04.04.2002 23:52 </t>
  </si>
  <si>
    <t> 0.0320 </t>
  </si>
  <si>
    <t>o</t>
  </si>
  <si>
    <t>BAVM 158 </t>
  </si>
  <si>
    <t>2452401.5073 </t>
  </si>
  <si>
    <t> 07.05.2002 00:10 </t>
  </si>
  <si>
    <t> 0.0298 </t>
  </si>
  <si>
    <t>2452415.5014 </t>
  </si>
  <si>
    <t> 21.05.2002 00:02 </t>
  </si>
  <si>
    <t> 0.0307 </t>
  </si>
  <si>
    <t> BBS 128 </t>
  </si>
  <si>
    <t>2452509.4210 </t>
  </si>
  <si>
    <t> 22.08.2002 22:06 </t>
  </si>
  <si>
    <t> 0.0262 </t>
  </si>
  <si>
    <t> M.Drozdz et al. </t>
  </si>
  <si>
    <t>IBVS 5623 </t>
  </si>
  <si>
    <t>2452510.4854 </t>
  </si>
  <si>
    <t> 23.08.2002 23:38 </t>
  </si>
  <si>
    <t> 0.0305 </t>
  </si>
  <si>
    <t>2452511.3349 </t>
  </si>
  <si>
    <t> 24.08.2002 20:02 </t>
  </si>
  <si>
    <t>2452511.5439 </t>
  </si>
  <si>
    <t> 25.08.2002 01:03 </t>
  </si>
  <si>
    <t> 0.0289 </t>
  </si>
  <si>
    <t>2452550.3423 </t>
  </si>
  <si>
    <t> 02.10.2002 20:12 </t>
  </si>
  <si>
    <t> 0.0280 </t>
  </si>
  <si>
    <t>2452568.3659 </t>
  </si>
  <si>
    <t> 20.10.2002 20:46 </t>
  </si>
  <si>
    <t> 0.0301 </t>
  </si>
  <si>
    <t> E.Blättler </t>
  </si>
  <si>
    <t> BBS 129 </t>
  </si>
  <si>
    <t>2452717.4122 </t>
  </si>
  <si>
    <t> 18.03.2003 21:53 </t>
  </si>
  <si>
    <t> 0.0276 </t>
  </si>
  <si>
    <t>2452717.618 </t>
  </si>
  <si>
    <t> 19.03.2003 02:49 </t>
  </si>
  <si>
    <t> 0.021 </t>
  </si>
  <si>
    <t>2452718.4702 </t>
  </si>
  <si>
    <t> 19.03.2003 23:17 </t>
  </si>
  <si>
    <t> 0.0255 </t>
  </si>
  <si>
    <t>-I</t>
  </si>
  <si>
    <t>2452835.5067 </t>
  </si>
  <si>
    <t> 15.07.2003 00:09 </t>
  </si>
  <si>
    <t>790.5</t>
  </si>
  <si>
    <t> v.Poschinger </t>
  </si>
  <si>
    <t>BAVM 172 </t>
  </si>
  <si>
    <t>2452908.4374 </t>
  </si>
  <si>
    <t> 25.09.2003 22:29 </t>
  </si>
  <si>
    <t>962.5</t>
  </si>
  <si>
    <t> 0.0245 </t>
  </si>
  <si>
    <t>IBVS 5668 </t>
  </si>
  <si>
    <t>2452909.4968 </t>
  </si>
  <si>
    <t> 26.09.2003 23:55 </t>
  </si>
  <si>
    <t>965</t>
  </si>
  <si>
    <t> 0.0238 </t>
  </si>
  <si>
    <t>2453082.5013 </t>
  </si>
  <si>
    <t> 18.03.2004 00:01 </t>
  </si>
  <si>
    <t>1373</t>
  </si>
  <si>
    <t> 0.0215 </t>
  </si>
  <si>
    <t>2453084.4092 </t>
  </si>
  <si>
    <t> 19.03.2004 21:49 </t>
  </si>
  <si>
    <t>1377.5</t>
  </si>
  <si>
    <t> 0.0212 </t>
  </si>
  <si>
    <t>2453098.4049 </t>
  </si>
  <si>
    <t> 02.04.2004 21:43 </t>
  </si>
  <si>
    <t>1410.5</t>
  </si>
  <si>
    <t> 0.0237 </t>
  </si>
  <si>
    <t>2453285.3991 </t>
  </si>
  <si>
    <t> 06.10.2004 21:34 </t>
  </si>
  <si>
    <t>1851.5</t>
  </si>
  <si>
    <t> 0.0179 </t>
  </si>
  <si>
    <t>2453410.2776 </t>
  </si>
  <si>
    <t> 08.02.2005 18:39 </t>
  </si>
  <si>
    <t>2146</t>
  </si>
  <si>
    <t> 0.0177 </t>
  </si>
  <si>
    <t> M. Zejda et al. </t>
  </si>
  <si>
    <t>IBVS 5741 </t>
  </si>
  <si>
    <t>2453452.4636 </t>
  </si>
  <si>
    <t> 22.03.2005 23:07 </t>
  </si>
  <si>
    <t>2245.5</t>
  </si>
  <si>
    <t> 0.0121 </t>
  </si>
  <si>
    <t>2453458.61587 </t>
  </si>
  <si>
    <t> 29.03.2005 02:46 </t>
  </si>
  <si>
    <t>2260</t>
  </si>
  <si>
    <t> 0.01583 </t>
  </si>
  <si>
    <t> L.Brát </t>
  </si>
  <si>
    <t>2453466.4614 </t>
  </si>
  <si>
    <t> 05.04.2005 23:04 </t>
  </si>
  <si>
    <t>2278.5</t>
  </si>
  <si>
    <t> 0.0167 </t>
  </si>
  <si>
    <t>2453507.8055 </t>
  </si>
  <si>
    <t> 17.05.2005 07:19 </t>
  </si>
  <si>
    <t>2376</t>
  </si>
  <si>
    <t> 0.0173 </t>
  </si>
  <si>
    <t> R. Nelson </t>
  </si>
  <si>
    <t>IBVS 5672 </t>
  </si>
  <si>
    <t>2453848.5136 </t>
  </si>
  <si>
    <t> 23.04.2006 00:19 </t>
  </si>
  <si>
    <t>3179.5</t>
  </si>
  <si>
    <t> 0.0122 </t>
  </si>
  <si>
    <t> S. Parimucha et al. </t>
  </si>
  <si>
    <t>IBVS 5777 </t>
  </si>
  <si>
    <t>2453911.4791 </t>
  </si>
  <si>
    <t> 24.06.2006 23:29 </t>
  </si>
  <si>
    <t>3328</t>
  </si>
  <si>
    <t> 0.0083 </t>
  </si>
  <si>
    <t>2454091.69356 </t>
  </si>
  <si>
    <t> 22.12.2006 04:38 </t>
  </si>
  <si>
    <t>3753</t>
  </si>
  <si>
    <t> 0.00733 </t>
  </si>
  <si>
    <t>2454270.42157 </t>
  </si>
  <si>
    <t> 18.06.2007 22:07 </t>
  </si>
  <si>
    <t>4174.5</t>
  </si>
  <si>
    <t> 0.00404 </t>
  </si>
  <si>
    <t> R.Kocián </t>
  </si>
  <si>
    <t>2454279.53768 </t>
  </si>
  <si>
    <t> 28.06.2007 00:54 </t>
  </si>
  <si>
    <t>4196</t>
  </si>
  <si>
    <t> 0.00337 </t>
  </si>
  <si>
    <t>2454570.4248 </t>
  </si>
  <si>
    <t> 13.04.2008 22:11 </t>
  </si>
  <si>
    <t>4882</t>
  </si>
  <si>
    <t> 0.0016 </t>
  </si>
  <si>
    <t> T.Borkovits et al. </t>
  </si>
  <si>
    <t>IBVS 5835 </t>
  </si>
  <si>
    <t>2454943.5757 </t>
  </si>
  <si>
    <t> 22.04.2009 01:49 </t>
  </si>
  <si>
    <t>5762</t>
  </si>
  <si>
    <t> 0.0005 </t>
  </si>
  <si>
    <t>BAVM 209 </t>
  </si>
  <si>
    <t>2455327.7494 </t>
  </si>
  <si>
    <t> 11.05.2010 05:59 </t>
  </si>
  <si>
    <t>6668</t>
  </si>
  <si>
    <t> -0.0026 </t>
  </si>
  <si>
    <t>IBVS 5945 </t>
  </si>
  <si>
    <t>2455628.3942 </t>
  </si>
  <si>
    <t> 07.03.2011 21:27 </t>
  </si>
  <si>
    <t>7377</t>
  </si>
  <si>
    <t> 0.0004 </t>
  </si>
  <si>
    <t>BAVM 220 </t>
  </si>
  <si>
    <t>2455644.50644 </t>
  </si>
  <si>
    <t> 24.03.2011 00:09 </t>
  </si>
  <si>
    <t>7415</t>
  </si>
  <si>
    <t> -0.00072 </t>
  </si>
  <si>
    <t> M.Lehky </t>
  </si>
  <si>
    <t>OEJV 0160 </t>
  </si>
  <si>
    <t>2455644.50665 </t>
  </si>
  <si>
    <t> -0.00051 </t>
  </si>
  <si>
    <t>2455644.50751 </t>
  </si>
  <si>
    <t> 24.03.2011 00:10 </t>
  </si>
  <si>
    <t> 0.00035 </t>
  </si>
  <si>
    <t>2455644.50827 </t>
  </si>
  <si>
    <t> 24.03.2011 00:11 </t>
  </si>
  <si>
    <t> 0.00111 </t>
  </si>
  <si>
    <t>2455754.5431 </t>
  </si>
  <si>
    <t> 12.07.2011 01:02 </t>
  </si>
  <si>
    <t>7674.5</t>
  </si>
  <si>
    <t> -0.0015 </t>
  </si>
  <si>
    <t> C.Arena </t>
  </si>
  <si>
    <t>IBVS 5997 </t>
  </si>
  <si>
    <t>2455996.45885 </t>
  </si>
  <si>
    <t> 09.03.2012 23:00 </t>
  </si>
  <si>
    <t>8245</t>
  </si>
  <si>
    <t> 0.00156 </t>
  </si>
  <si>
    <t>2455996.45952 </t>
  </si>
  <si>
    <t> 09.03.2012 23:01 </t>
  </si>
  <si>
    <t> 0.00223 </t>
  </si>
  <si>
    <t>2455996.45967 </t>
  </si>
  <si>
    <t> 0.00238 </t>
  </si>
  <si>
    <t>2455996.45972 </t>
  </si>
  <si>
    <t> 0.00243 </t>
  </si>
  <si>
    <t>2456001.3329 </t>
  </si>
  <si>
    <t> 14.03.2012 19:59 </t>
  </si>
  <si>
    <t>8256.5</t>
  </si>
  <si>
    <t> -0.0008 </t>
  </si>
  <si>
    <t>BAVM 228 </t>
  </si>
  <si>
    <t>2456001.5469 </t>
  </si>
  <si>
    <t> 15.03.2012 01:07 </t>
  </si>
  <si>
    <t> 0.0012 </t>
  </si>
  <si>
    <t>2456004.51367 </t>
  </si>
  <si>
    <t> 18.03.2012 00:19 </t>
  </si>
  <si>
    <t> -0.00031 </t>
  </si>
  <si>
    <t> L.Šmelcer </t>
  </si>
  <si>
    <t>2456004.51437 </t>
  </si>
  <si>
    <t> 18.03.2012 00:20 </t>
  </si>
  <si>
    <t> 0.00039 </t>
  </si>
  <si>
    <t>2456004.51447 </t>
  </si>
  <si>
    <t> 0.00049 </t>
  </si>
  <si>
    <t>2456009.39094 </t>
  </si>
  <si>
    <t> 22.03.2012 21:22 </t>
  </si>
  <si>
    <t> 0.00054 </t>
  </si>
  <si>
    <t>2456009.39197 </t>
  </si>
  <si>
    <t> 22.03.2012 21:24 </t>
  </si>
  <si>
    <t> 0.00157 </t>
  </si>
  <si>
    <t>2456009.39219 </t>
  </si>
  <si>
    <t> 0.00179 </t>
  </si>
  <si>
    <t>2456009.39309 </t>
  </si>
  <si>
    <t> 22.03.2012 21:26 </t>
  </si>
  <si>
    <t> 0.00269 </t>
  </si>
  <si>
    <t>2456181.3378 </t>
  </si>
  <si>
    <t> 10.09.2012 20:06 </t>
  </si>
  <si>
    <t> 0.0007 </t>
  </si>
  <si>
    <t> M.&amp; K.Rätz </t>
  </si>
  <si>
    <t>BAVM 231 </t>
  </si>
  <si>
    <t>2456398.4479 </t>
  </si>
  <si>
    <t> 15.04.2013 22:44 </t>
  </si>
  <si>
    <t> 0.0042 </t>
  </si>
  <si>
    <t> K.Ho?kova </t>
  </si>
  <si>
    <t>s</t>
  </si>
  <si>
    <t>pe</t>
  </si>
  <si>
    <t>Robb R M</t>
  </si>
  <si>
    <t>I,3370,I,3811,,</t>
  </si>
  <si>
    <t>Plewa T</t>
  </si>
  <si>
    <t>,,D,Lich,AA 41.291,</t>
  </si>
  <si>
    <t>Wunder Edgar</t>
  </si>
  <si>
    <t>I,3811,I,3811,,</t>
  </si>
  <si>
    <t>Agerer Franz</t>
  </si>
  <si>
    <t>D,0060,D,3811,,</t>
  </si>
  <si>
    <t>VB</t>
  </si>
  <si>
    <t>D,0062,D,0062,,</t>
  </si>
  <si>
    <t>D,0068,D,0068,,</t>
  </si>
  <si>
    <t>D,0080,I,4222,,</t>
  </si>
  <si>
    <t>D,0091,I,4383,,</t>
  </si>
  <si>
    <t>Molik Petr</t>
  </si>
  <si>
    <t>E,0060,,,,RF200</t>
  </si>
  <si>
    <t>E,0060,,,normal,RF200</t>
  </si>
  <si>
    <t>D,0099,I,4472,,EMI 9781A</t>
  </si>
  <si>
    <t>ccd</t>
  </si>
  <si>
    <t>D,0117,I,4711,,</t>
  </si>
  <si>
    <t>Paschke Anton</t>
  </si>
  <si>
    <t>0,home,,,,Rotse</t>
  </si>
  <si>
    <t>BV</t>
  </si>
  <si>
    <t>D,0133,I,5017,,2</t>
  </si>
  <si>
    <t>D,0152,I,5296,,EMI 9781A</t>
  </si>
  <si>
    <t>Pribulla Theodor</t>
  </si>
  <si>
    <t>I,5056,,,,60cm, Stara</t>
  </si>
  <si>
    <t>I,5341,,,,Stara Lesna</t>
  </si>
  <si>
    <t>Diethelm Roger</t>
  </si>
  <si>
    <t>B,0125,B,0125,,</t>
  </si>
  <si>
    <t>BVR</t>
  </si>
  <si>
    <t>I,5341,,,,Skalnate Ple</t>
  </si>
  <si>
    <t>Sarounova Lenka</t>
  </si>
  <si>
    <t>I,5594,,,,</t>
  </si>
  <si>
    <t>VRI</t>
  </si>
  <si>
    <t>I,5341,,,,Roztoky</t>
  </si>
  <si>
    <t>RI</t>
  </si>
  <si>
    <t>VR</t>
  </si>
  <si>
    <t>D,0158,I,5484,,</t>
  </si>
  <si>
    <t>B,0128,B,0128,,</t>
  </si>
  <si>
    <t>Drozdz Marek</t>
  </si>
  <si>
    <t>I,5623,,,,</t>
  </si>
  <si>
    <t>Blaettler Ernst</t>
  </si>
  <si>
    <t>B,0129,I,5438,,</t>
  </si>
  <si>
    <t>Poschinger K</t>
  </si>
  <si>
    <t>D,0172,I,5643,,</t>
  </si>
  <si>
    <t>I,5668,,,,G1</t>
  </si>
  <si>
    <t>BVRI</t>
  </si>
  <si>
    <t>I,5668,,,,G2</t>
  </si>
  <si>
    <t>Zejda Miloslav</t>
  </si>
  <si>
    <t>I,5741,,,,RL200</t>
  </si>
  <si>
    <t>I,5668,,,,SP</t>
  </si>
  <si>
    <t>Nelson Robert</t>
  </si>
  <si>
    <t>I,5672,,,,</t>
  </si>
  <si>
    <t>Parimucha Stefan</t>
  </si>
  <si>
    <t>I,5777,,,,56mmZeiss</t>
  </si>
  <si>
    <t>I,5777,,,,26cmNewton</t>
  </si>
  <si>
    <t>Klagyivik Peter</t>
  </si>
  <si>
    <t>I,5835,,,,IAO40</t>
  </si>
  <si>
    <t>D,0209,I,5918,,Sig 1603</t>
  </si>
  <si>
    <t>Yuan Giu Yang</t>
  </si>
  <si>
    <t>,,,,Res.A+A 12.4,60-cm</t>
  </si>
  <si>
    <t>I,5945,,,,Astrokolchoz</t>
  </si>
  <si>
    <t>D,0220,I,6010,,Sigma 403</t>
  </si>
  <si>
    <t>,,,,Res.A+A 12.4,85-cm</t>
  </si>
  <si>
    <t>Arena</t>
  </si>
  <si>
    <t>I,5997,,,,NW20+DSI</t>
  </si>
  <si>
    <t>D,0228,I,6048,,Sigma 1603</t>
  </si>
  <si>
    <t>Raetz M</t>
  </si>
  <si>
    <t>D,0231,I,6070,,G2</t>
  </si>
  <si>
    <t>ccdB</t>
  </si>
  <si>
    <t>Pejcha O</t>
  </si>
  <si>
    <t>C,0034,E,0074,,RL170</t>
  </si>
  <si>
    <t>ccdV</t>
  </si>
  <si>
    <t>ccdC</t>
  </si>
  <si>
    <t>Brat L</t>
  </si>
  <si>
    <t>C,0034,E,0074,,RF80</t>
  </si>
  <si>
    <t>Brat Lubos</t>
  </si>
  <si>
    <t>C,0000,,,,</t>
  </si>
  <si>
    <t>ccdR</t>
  </si>
  <si>
    <t>C,0034,E,0074,,RL200 + ST8</t>
  </si>
  <si>
    <t>Kocian R</t>
  </si>
  <si>
    <t>C,0034,E,0074,,Newton 200/1</t>
  </si>
  <si>
    <t>Lehky M.</t>
  </si>
  <si>
    <t>C,0038,E,0160,,40cm+G2</t>
  </si>
  <si>
    <t>Smelcer L.</t>
  </si>
  <si>
    <t>C,0038,E,0160,,35cm+G2</t>
  </si>
  <si>
    <t>Honkova Katerina</t>
  </si>
  <si>
    <t>C,0038,E,0165,,15cm+ST7</t>
  </si>
  <si>
    <t>BBS 125 </t>
  </si>
  <si>
    <t>BBS 128 </t>
  </si>
  <si>
    <t>Start of linear fit</t>
  </si>
  <si>
    <t>LiTE fit</t>
  </si>
  <si>
    <r>
      <t>a</t>
    </r>
    <r>
      <rPr>
        <vertAlign val="subscript"/>
        <sz val="10"/>
        <color indexed="20"/>
        <rFont val="Arial"/>
        <family val="2"/>
      </rPr>
      <t>12</t>
    </r>
    <r>
      <rPr>
        <sz val="10"/>
        <color indexed="20"/>
        <rFont val="Arial"/>
        <family val="2"/>
      </rPr>
      <t xml:space="preserve"> sin i =</t>
    </r>
  </si>
  <si>
    <r>
      <t>a</t>
    </r>
    <r>
      <rPr>
        <vertAlign val="subscript"/>
        <sz val="10"/>
        <rFont val="Arial"/>
        <family val="2"/>
      </rPr>
      <t>12</t>
    </r>
    <r>
      <rPr>
        <sz val="10"/>
        <rFont val="Arial"/>
        <family val="2"/>
      </rPr>
      <t xml:space="preserve"> sin i</t>
    </r>
  </si>
  <si>
    <r>
      <t>f (m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>)</t>
    </r>
  </si>
  <si>
    <t>OEJV 0165</t>
  </si>
  <si>
    <t>OEJV 0168</t>
  </si>
  <si>
    <t>IBVS 6154</t>
  </si>
  <si>
    <t>2016-05-07</t>
  </si>
  <si>
    <t>new point</t>
  </si>
  <si>
    <t>IBVS 6157</t>
  </si>
  <si>
    <t>IBVS 6167</t>
  </si>
  <si>
    <t>IBVS 6158</t>
  </si>
  <si>
    <t>IBVS 6195</t>
  </si>
  <si>
    <t>2017-05-07</t>
  </si>
  <si>
    <t>OEJV 0179</t>
  </si>
  <si>
    <t>IBVS 6234</t>
  </si>
  <si>
    <t>IBVS 6225</t>
  </si>
  <si>
    <t>2018-08-30</t>
  </si>
  <si>
    <t>RHN 2019</t>
  </si>
  <si>
    <t>Span</t>
  </si>
  <si>
    <t>days    =</t>
  </si>
  <si>
    <t>P3 cycles</t>
  </si>
  <si>
    <t>2019-12-15</t>
  </si>
  <si>
    <t>omit last</t>
  </si>
  <si>
    <r>
      <t>ω</t>
    </r>
    <r>
      <rPr>
        <vertAlign val="subscript"/>
        <sz val="10"/>
        <rFont val="Arial"/>
        <family val="2"/>
      </rPr>
      <t xml:space="preserve">3 </t>
    </r>
    <r>
      <rPr>
        <sz val="10"/>
        <rFont val="Arial"/>
        <family val="2"/>
      </rPr>
      <t xml:space="preserve">(arg per) </t>
    </r>
    <r>
      <rPr>
        <sz val="10"/>
        <rFont val="Arial"/>
        <family val="2"/>
      </rPr>
      <t>=</t>
    </r>
  </si>
  <si>
    <t>Yang</t>
  </si>
  <si>
    <t>rad</t>
  </si>
  <si>
    <t>deg</t>
  </si>
  <si>
    <t>UPDATE</t>
  </si>
  <si>
    <t>yang - reduced data set</t>
  </si>
  <si>
    <t>2020-03-25</t>
  </si>
  <si>
    <t>from</t>
  </si>
  <si>
    <t>pg A(8)</t>
  </si>
  <si>
    <t>no LiTE</t>
  </si>
  <si>
    <t>Adjust all</t>
  </si>
  <si>
    <t>FAILS with</t>
  </si>
  <si>
    <t>later data</t>
  </si>
  <si>
    <t>RHN 2020</t>
  </si>
  <si>
    <t>2020-03-26 Last</t>
  </si>
  <si>
    <t>2 pts deviate</t>
  </si>
  <si>
    <t>As of 2020-03-26 I have no idea as to the correct LiTE fit (if it exists)</t>
  </si>
  <si>
    <t>OEJV 0210</t>
  </si>
  <si>
    <t>OEJV 0211</t>
  </si>
  <si>
    <t>JAVSO 49, 106</t>
  </si>
  <si>
    <t>My time zone &gt;&gt;&gt;&gt;&gt;</t>
  </si>
  <si>
    <t>OEJV 226</t>
  </si>
  <si>
    <t xml:space="preserve">Mag </t>
  </si>
  <si>
    <t>Next ToM-P</t>
  </si>
  <si>
    <t>Next ToM-S</t>
  </si>
  <si>
    <t>VSX</t>
  </si>
  <si>
    <t>10.38-10.71</t>
  </si>
  <si>
    <t>EW / KW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</si>
</sst>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&quot;$&quot;#,##0_);\(&quot;$&quot;#,##0\)"/>
    <numFmt numFmtId="165" formatCode="0.E+00"/>
    <numFmt numFmtId="166" formatCode="0.0%"/>
    <numFmt numFmtId="167" formatCode="0.000E+00"/>
    <numFmt numFmtId="168" formatCode="0.0000"/>
    <numFmt numFmtId="169" formatCode="0.00000"/>
  </numFmts>
  <fonts count="69">
    <font>
      <sz val="10"/>
      <name val="Arial"/>
    </font>
    <font>
      <b/>
      <sz val="18"/>
      <name val="Arial"/>
      <family val="2"/>
    </font>
    <font>
      <b/>
      <sz val="12"/>
      <name val="Arial"/>
      <family val="2"/>
    </font>
    <font>
      <sz val="16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b/>
      <sz val="10"/>
      <color indexed="20"/>
      <name val="Arial"/>
      <family val="2"/>
    </font>
    <font>
      <sz val="10"/>
      <color indexed="20"/>
      <name val="Arial"/>
      <family val="2"/>
    </font>
    <font>
      <sz val="14"/>
      <name val="Arial"/>
      <family val="2"/>
    </font>
    <font>
      <b/>
      <vertAlign val="superscript"/>
      <sz val="10"/>
      <name val="Arial"/>
      <family val="2"/>
    </font>
    <font>
      <sz val="10"/>
      <color indexed="16"/>
      <name val="Arial"/>
      <family val="2"/>
    </font>
    <font>
      <b/>
      <sz val="10"/>
      <color indexed="10"/>
      <name val="Arial"/>
      <family val="2"/>
    </font>
    <font>
      <b/>
      <sz val="10"/>
      <color indexed="8"/>
      <name val="Arial"/>
      <family val="2"/>
    </font>
    <font>
      <b/>
      <sz val="10"/>
      <color indexed="12"/>
      <name val="Arial"/>
      <family val="2"/>
    </font>
    <font>
      <b/>
      <sz val="10"/>
      <color indexed="14"/>
      <name val="Arial"/>
      <family val="2"/>
    </font>
    <font>
      <sz val="10"/>
      <color indexed="16"/>
      <name val="Arial"/>
      <family val="2"/>
    </font>
    <font>
      <sz val="10"/>
      <color indexed="17"/>
      <name val="Arial"/>
      <family val="2"/>
    </font>
    <font>
      <sz val="10"/>
      <color indexed="20"/>
      <name val="Arial"/>
      <family val="2"/>
    </font>
    <font>
      <sz val="10"/>
      <color indexed="12"/>
      <name val="Arial"/>
      <family val="2"/>
    </font>
    <font>
      <sz val="10"/>
      <color indexed="14"/>
      <name val="Arial"/>
      <family val="2"/>
    </font>
    <font>
      <i/>
      <sz val="10"/>
      <color indexed="20"/>
      <name val="Arial"/>
      <family val="2"/>
    </font>
    <font>
      <sz val="10"/>
      <color indexed="17"/>
      <name val="Arial"/>
      <family val="2"/>
    </font>
    <font>
      <sz val="10"/>
      <color indexed="12"/>
      <name val="Arial"/>
      <family val="2"/>
    </font>
    <font>
      <vertAlign val="superscript"/>
      <sz val="10"/>
      <name val="Arial"/>
      <family val="2"/>
    </font>
    <font>
      <b/>
      <sz val="10"/>
      <color indexed="16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b/>
      <sz val="10"/>
      <color indexed="17"/>
      <name val="Arial"/>
      <family val="2"/>
    </font>
    <font>
      <vertAlign val="subscript"/>
      <sz val="10"/>
      <name val="Arial"/>
      <family val="2"/>
    </font>
    <font>
      <vertAlign val="subscript"/>
      <sz val="10"/>
      <color indexed="20"/>
      <name val="Arial"/>
      <family val="2"/>
    </font>
    <font>
      <sz val="10"/>
      <color indexed="13"/>
      <name val="Arial"/>
      <family val="2"/>
    </font>
    <font>
      <b/>
      <vertAlign val="superscript"/>
      <sz val="10"/>
      <color indexed="8"/>
      <name val="Arial"/>
      <family val="2"/>
    </font>
    <font>
      <b/>
      <sz val="12"/>
      <color indexed="8"/>
      <name val="Arial"/>
      <family val="2"/>
    </font>
    <font>
      <sz val="14"/>
      <color indexed="13"/>
      <name val="Arial"/>
      <family val="2"/>
    </font>
    <font>
      <sz val="9"/>
      <color indexed="8"/>
      <name val="CourierNewPSMT"/>
    </font>
    <font>
      <sz val="12"/>
      <color indexed="8"/>
      <name val="Arial"/>
      <family val="2"/>
    </font>
    <font>
      <sz val="12"/>
      <color indexed="9"/>
      <name val="Arial"/>
      <family val="2"/>
    </font>
    <font>
      <sz val="12"/>
      <color indexed="20"/>
      <name val="Arial"/>
      <family val="2"/>
    </font>
    <font>
      <b/>
      <sz val="12"/>
      <color indexed="52"/>
      <name val="Arial"/>
      <family val="2"/>
    </font>
    <font>
      <b/>
      <sz val="12"/>
      <color indexed="9"/>
      <name val="Arial"/>
      <family val="2"/>
    </font>
    <font>
      <i/>
      <sz val="12"/>
      <color indexed="23"/>
      <name val="Arial"/>
      <family val="2"/>
    </font>
    <font>
      <sz val="12"/>
      <color indexed="17"/>
      <name val="Arial"/>
      <family val="2"/>
    </font>
    <font>
      <b/>
      <sz val="11"/>
      <color indexed="56"/>
      <name val="Arial"/>
      <family val="2"/>
    </font>
    <font>
      <sz val="12"/>
      <color indexed="62"/>
      <name val="Arial"/>
      <family val="2"/>
    </font>
    <font>
      <sz val="12"/>
      <color indexed="52"/>
      <name val="Arial"/>
      <family val="2"/>
    </font>
    <font>
      <sz val="12"/>
      <color indexed="60"/>
      <name val="Arial"/>
      <family val="2"/>
    </font>
    <font>
      <b/>
      <sz val="12"/>
      <color indexed="63"/>
      <name val="Arial"/>
      <family val="2"/>
    </font>
    <font>
      <b/>
      <sz val="18"/>
      <color indexed="56"/>
      <name val="Cambria"/>
      <family val="2"/>
    </font>
    <font>
      <sz val="12"/>
      <color indexed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9"/>
      <color indexed="8"/>
      <name val="CourierNewPSMT"/>
    </font>
    <font>
      <b/>
      <sz val="10"/>
      <color indexed="8"/>
      <name val="Arial"/>
      <family val="2"/>
    </font>
    <font>
      <b/>
      <sz val="10"/>
      <color indexed="30"/>
      <name val="Arial"/>
      <family val="2"/>
    </font>
    <font>
      <sz val="10"/>
      <color indexed="12"/>
      <name val="Arial"/>
      <family val="2"/>
    </font>
    <font>
      <sz val="10"/>
      <color indexed="13"/>
      <name val="Arial"/>
      <family val="2"/>
    </font>
    <font>
      <b/>
      <sz val="10"/>
      <color indexed="13"/>
      <name val="Arial"/>
      <family val="2"/>
    </font>
    <font>
      <b/>
      <sz val="12"/>
      <color indexed="13"/>
      <name val="Arial"/>
      <family val="2"/>
    </font>
    <font>
      <b/>
      <sz val="10"/>
      <color rgb="FF0070C0"/>
      <name val="Arial"/>
      <family val="2"/>
    </font>
    <font>
      <sz val="10"/>
      <color rgb="FF00B050"/>
      <name val="Arial"/>
      <family val="2"/>
    </font>
    <font>
      <b/>
      <sz val="10"/>
      <color rgb="FF7030A0"/>
      <name val="Arial"/>
      <family val="2"/>
    </font>
    <font>
      <sz val="10"/>
      <color rgb="FF7030A0"/>
      <name val="Arial"/>
      <family val="2"/>
    </font>
    <font>
      <sz val="10"/>
      <color rgb="FFFF0000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8"/>
      </patternFill>
    </fill>
    <fill>
      <patternFill patternType="solid">
        <fgColor indexed="43"/>
        <bgColor indexed="25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8"/>
      </patternFill>
    </fill>
    <fill>
      <patternFill patternType="solid">
        <fgColor indexed="8"/>
        <bgColor indexed="8"/>
      </patternFill>
    </fill>
    <fill>
      <patternFill patternType="solid">
        <fgColor indexed="42"/>
        <bgColor indexed="8"/>
      </patternFill>
    </fill>
    <fill>
      <patternFill patternType="solid">
        <fgColor indexed="9"/>
        <bgColor indexed="64"/>
      </patternFill>
    </fill>
    <fill>
      <patternFill patternType="solid">
        <fgColor indexed="23"/>
        <bgColor indexed="8"/>
      </patternFill>
    </fill>
    <fill>
      <patternFill patternType="solid">
        <fgColor indexed="8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8" tint="0.59999389629810485"/>
        <bgColor indexed="64"/>
      </patternFill>
    </fill>
  </fills>
  <borders count="3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8"/>
      </left>
      <right/>
      <top style="thick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22"/>
      </left>
      <right style="thin">
        <color indexed="22"/>
      </right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49">
    <xf numFmtId="0" fontId="0" fillId="0" borderId="0">
      <alignment vertical="top"/>
    </xf>
    <xf numFmtId="0" fontId="41" fillId="2" borderId="0" applyNumberFormat="0" applyBorder="0" applyAlignment="0" applyProtection="0"/>
    <xf numFmtId="0" fontId="41" fillId="3" borderId="0" applyNumberFormat="0" applyBorder="0" applyAlignment="0" applyProtection="0"/>
    <xf numFmtId="0" fontId="41" fillId="4" borderId="0" applyNumberFormat="0" applyBorder="0" applyAlignment="0" applyProtection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5" borderId="0" applyNumberFormat="0" applyBorder="0" applyAlignment="0" applyProtection="0"/>
    <xf numFmtId="0" fontId="41" fillId="8" borderId="0" applyNumberFormat="0" applyBorder="0" applyAlignment="0" applyProtection="0"/>
    <xf numFmtId="0" fontId="41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18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9" borderId="0" applyNumberFormat="0" applyBorder="0" applyAlignment="0" applyProtection="0"/>
    <xf numFmtId="0" fontId="43" fillId="3" borderId="0" applyNumberFormat="0" applyBorder="0" applyAlignment="0" applyProtection="0"/>
    <xf numFmtId="0" fontId="44" fillId="20" borderId="1" applyNumberFormat="0" applyAlignment="0" applyProtection="0"/>
    <xf numFmtId="0" fontId="45" fillId="21" borderId="2" applyNumberFormat="0" applyAlignment="0" applyProtection="0"/>
    <xf numFmtId="3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0" fontId="55" fillId="0" borderId="0" applyFont="0" applyFill="0" applyBorder="0" applyAlignment="0" applyProtection="0"/>
    <xf numFmtId="0" fontId="46" fillId="0" borderId="0" applyNumberFormat="0" applyFill="0" applyBorder="0" applyAlignment="0" applyProtection="0"/>
    <xf numFmtId="2" fontId="55" fillId="0" borderId="0" applyFont="0" applyFill="0" applyBorder="0" applyAlignment="0" applyProtection="0"/>
    <xf numFmtId="0" fontId="47" fillId="4" borderId="0" applyNumberFormat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8" fillId="0" borderId="3" applyNumberFormat="0" applyFill="0" applyAlignment="0" applyProtection="0"/>
    <xf numFmtId="0" fontId="48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49" fillId="7" borderId="1" applyNumberFormat="0" applyAlignment="0" applyProtection="0"/>
    <xf numFmtId="0" fontId="50" fillId="0" borderId="4" applyNumberFormat="0" applyFill="0" applyAlignment="0" applyProtection="0"/>
    <xf numFmtId="0" fontId="51" fillId="22" borderId="0" applyNumberFormat="0" applyBorder="0" applyAlignment="0" applyProtection="0"/>
    <xf numFmtId="0" fontId="10" fillId="0" borderId="0"/>
    <xf numFmtId="0" fontId="6" fillId="0" borderId="0"/>
    <xf numFmtId="0" fontId="10" fillId="23" borderId="5" applyNumberFormat="0" applyFont="0" applyAlignment="0" applyProtection="0"/>
    <xf numFmtId="0" fontId="52" fillId="20" borderId="6" applyNumberFormat="0" applyAlignment="0" applyProtection="0"/>
    <xf numFmtId="0" fontId="53" fillId="0" borderId="0" applyNumberFormat="0" applyFill="0" applyBorder="0" applyAlignment="0" applyProtection="0"/>
    <xf numFmtId="0" fontId="55" fillId="0" borderId="7" applyNumberFormat="0" applyFont="0" applyFill="0" applyAlignment="0" applyProtection="0"/>
    <xf numFmtId="0" fontId="54" fillId="0" borderId="0" applyNumberFormat="0" applyFill="0" applyBorder="0" applyAlignment="0" applyProtection="0"/>
  </cellStyleXfs>
  <cellXfs count="313">
    <xf numFmtId="0" fontId="0" fillId="0" borderId="0" xfId="0" applyAlignment="1"/>
    <xf numFmtId="0" fontId="3" fillId="0" borderId="0" xfId="0" applyFont="1" applyAlignment="1"/>
    <xf numFmtId="14" fontId="0" fillId="0" borderId="0" xfId="0" applyNumberFormat="1" applyAlignment="1"/>
    <xf numFmtId="0" fontId="0" fillId="0" borderId="8" xfId="0" applyBorder="1" applyAlignment="1"/>
    <xf numFmtId="0" fontId="0" fillId="0" borderId="9" xfId="0" applyBorder="1" applyAlignment="1"/>
    <xf numFmtId="0" fontId="4" fillId="0" borderId="0" xfId="0" applyFont="1" applyAlignment="1"/>
    <xf numFmtId="0" fontId="0" fillId="0" borderId="0" xfId="0" applyAlignment="1">
      <alignment horizontal="center"/>
    </xf>
    <xf numFmtId="0" fontId="0" fillId="0" borderId="10" xfId="0" applyBorder="1" applyAlignment="1">
      <alignment horizontal="center"/>
    </xf>
    <xf numFmtId="0" fontId="7" fillId="0" borderId="0" xfId="0" applyFont="1" applyAlignment="1"/>
    <xf numFmtId="0" fontId="7" fillId="0" borderId="10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8" fillId="0" borderId="0" xfId="0" applyFont="1" applyAlignment="1"/>
    <xf numFmtId="11" fontId="0" fillId="0" borderId="0" xfId="0" applyNumberFormat="1" applyAlignment="1"/>
    <xf numFmtId="11" fontId="0" fillId="0" borderId="0" xfId="0" applyNumberFormat="1" applyAlignment="1">
      <alignment horizontal="center"/>
    </xf>
    <xf numFmtId="0" fontId="0" fillId="0" borderId="11" xfId="0" applyBorder="1" applyAlignment="1"/>
    <xf numFmtId="0" fontId="0" fillId="0" borderId="12" xfId="0" applyBorder="1" applyAlignment="1"/>
    <xf numFmtId="0" fontId="0" fillId="0" borderId="13" xfId="0" applyBorder="1" applyAlignment="1"/>
    <xf numFmtId="0" fontId="9" fillId="0" borderId="0" xfId="0" applyFont="1" applyAlignment="1"/>
    <xf numFmtId="0" fontId="9" fillId="0" borderId="0" xfId="0" applyFont="1" applyAlignment="1">
      <alignment horizontal="left"/>
    </xf>
    <xf numFmtId="0" fontId="5" fillId="0" borderId="5" xfId="0" applyFont="1" applyBorder="1" applyAlignment="1">
      <alignment horizontal="left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0" fontId="9" fillId="0" borderId="0" xfId="0" applyFont="1" applyAlignment="1">
      <alignment horizontal="left" vertical="center" wrapText="1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vertical="center"/>
    </xf>
    <xf numFmtId="0" fontId="0" fillId="0" borderId="0" xfId="0" applyAlignment="1">
      <alignment horizontal="center" wrapText="1"/>
    </xf>
    <xf numFmtId="0" fontId="0" fillId="0" borderId="0" xfId="0" applyAlignment="1">
      <alignment horizontal="left" wrapText="1"/>
    </xf>
    <xf numFmtId="0" fontId="8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0" fillId="0" borderId="14" xfId="0" applyBorder="1" applyAlignment="1"/>
    <xf numFmtId="0" fontId="0" fillId="0" borderId="15" xfId="0" applyBorder="1" applyAlignment="1"/>
    <xf numFmtId="0" fontId="0" fillId="0" borderId="16" xfId="0" applyBorder="1" applyAlignment="1"/>
    <xf numFmtId="0" fontId="0" fillId="0" borderId="17" xfId="0" applyBorder="1" applyAlignment="1"/>
    <xf numFmtId="0" fontId="12" fillId="0" borderId="0" xfId="0" applyFont="1" applyAlignment="1"/>
    <xf numFmtId="0" fontId="13" fillId="0" borderId="0" xfId="0" applyFont="1" applyAlignment="1"/>
    <xf numFmtId="0" fontId="5" fillId="0" borderId="0" xfId="0" applyFont="1">
      <alignment vertical="top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0" fillId="0" borderId="0" xfId="0" applyAlignment="1">
      <alignment horizontal="left"/>
    </xf>
    <xf numFmtId="0" fontId="10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left"/>
    </xf>
    <xf numFmtId="0" fontId="10" fillId="0" borderId="0" xfId="0" applyFont="1" applyAlignment="1">
      <alignment horizontal="left" wrapText="1"/>
    </xf>
    <xf numFmtId="0" fontId="5" fillId="0" borderId="0" xfId="0" applyFont="1" applyAlignment="1">
      <alignment horizontal="left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14" fillId="0" borderId="0" xfId="0" applyFont="1">
      <alignment vertical="top"/>
    </xf>
    <xf numFmtId="0" fontId="0" fillId="0" borderId="0" xfId="0">
      <alignment vertical="top"/>
    </xf>
    <xf numFmtId="0" fontId="7" fillId="0" borderId="0" xfId="0" applyFont="1">
      <alignment vertical="top"/>
    </xf>
    <xf numFmtId="0" fontId="16" fillId="0" borderId="0" xfId="0" applyFont="1">
      <alignment vertical="top"/>
    </xf>
    <xf numFmtId="0" fontId="7" fillId="0" borderId="0" xfId="0" applyFont="1" applyAlignment="1">
      <alignment horizontal="center"/>
    </xf>
    <xf numFmtId="0" fontId="7" fillId="0" borderId="18" xfId="0" applyFont="1" applyBorder="1">
      <alignment vertical="top"/>
    </xf>
    <xf numFmtId="0" fontId="17" fillId="0" borderId="19" xfId="0" applyFont="1" applyBorder="1">
      <alignment vertical="top"/>
    </xf>
    <xf numFmtId="0" fontId="8" fillId="0" borderId="11" xfId="0" applyFont="1" applyBorder="1">
      <alignment vertical="top"/>
    </xf>
    <xf numFmtId="165" fontId="8" fillId="0" borderId="11" xfId="0" applyNumberFormat="1" applyFont="1" applyBorder="1" applyAlignment="1">
      <alignment horizontal="center"/>
    </xf>
    <xf numFmtId="166" fontId="7" fillId="0" borderId="0" xfId="0" applyNumberFormat="1" applyFont="1">
      <alignment vertical="top"/>
    </xf>
    <xf numFmtId="14" fontId="0" fillId="0" borderId="0" xfId="0" applyNumberFormat="1">
      <alignment vertical="top"/>
    </xf>
    <xf numFmtId="0" fontId="7" fillId="0" borderId="20" xfId="0" applyFont="1" applyBorder="1">
      <alignment vertical="top"/>
    </xf>
    <xf numFmtId="0" fontId="17" fillId="0" borderId="21" xfId="0" applyFont="1" applyBorder="1">
      <alignment vertical="top"/>
    </xf>
    <xf numFmtId="0" fontId="8" fillId="0" borderId="12" xfId="0" applyFont="1" applyBorder="1">
      <alignment vertical="top"/>
    </xf>
    <xf numFmtId="165" fontId="8" fillId="0" borderId="12" xfId="0" applyNumberFormat="1" applyFont="1" applyBorder="1" applyAlignment="1">
      <alignment horizontal="center"/>
    </xf>
    <xf numFmtId="0" fontId="7" fillId="0" borderId="22" xfId="0" applyFont="1" applyBorder="1">
      <alignment vertical="top"/>
    </xf>
    <xf numFmtId="0" fontId="17" fillId="0" borderId="23" xfId="0" applyFont="1" applyBorder="1">
      <alignment vertical="top"/>
    </xf>
    <xf numFmtId="0" fontId="8" fillId="0" borderId="13" xfId="0" applyFont="1" applyBorder="1">
      <alignment vertical="top"/>
    </xf>
    <xf numFmtId="165" fontId="8" fillId="0" borderId="13" xfId="0" applyNumberFormat="1" applyFont="1" applyBorder="1" applyAlignment="1">
      <alignment horizontal="center"/>
    </xf>
    <xf numFmtId="0" fontId="16" fillId="0" borderId="10" xfId="0" applyFont="1" applyBorder="1">
      <alignment vertical="top"/>
    </xf>
    <xf numFmtId="0" fontId="0" fillId="0" borderId="10" xfId="0" applyBorder="1">
      <alignment vertical="top"/>
    </xf>
    <xf numFmtId="0" fontId="17" fillId="0" borderId="0" xfId="0" applyFont="1">
      <alignment vertical="top"/>
    </xf>
    <xf numFmtId="165" fontId="8" fillId="0" borderId="0" xfId="0" applyNumberFormat="1" applyFont="1" applyAlignment="1">
      <alignment horizontal="center"/>
    </xf>
    <xf numFmtId="0" fontId="18" fillId="0" borderId="0" xfId="0" applyFont="1">
      <alignment vertical="top"/>
    </xf>
    <xf numFmtId="166" fontId="18" fillId="0" borderId="0" xfId="0" applyNumberFormat="1" applyFont="1">
      <alignment vertical="top"/>
    </xf>
    <xf numFmtId="10" fontId="18" fillId="0" borderId="0" xfId="0" applyNumberFormat="1" applyFont="1">
      <alignment vertical="top"/>
    </xf>
    <xf numFmtId="0" fontId="8" fillId="0" borderId="0" xfId="0" applyFont="1">
      <alignment vertical="top"/>
    </xf>
    <xf numFmtId="0" fontId="19" fillId="0" borderId="0" xfId="0" applyFont="1" applyAlignment="1">
      <alignment horizontal="center"/>
    </xf>
    <xf numFmtId="0" fontId="20" fillId="0" borderId="0" xfId="0" applyFont="1">
      <alignment vertical="top"/>
    </xf>
    <xf numFmtId="0" fontId="21" fillId="0" borderId="0" xfId="0" applyFont="1" applyAlignment="1">
      <alignment horizontal="center"/>
    </xf>
    <xf numFmtId="0" fontId="10" fillId="0" borderId="0" xfId="0" applyFont="1">
      <alignment vertical="top"/>
    </xf>
    <xf numFmtId="0" fontId="12" fillId="0" borderId="10" xfId="0" applyFont="1" applyBorder="1" applyAlignment="1">
      <alignment horizontal="center"/>
    </xf>
    <xf numFmtId="0" fontId="19" fillId="24" borderId="5" xfId="0" applyFont="1" applyFill="1" applyBorder="1">
      <alignment vertical="top"/>
    </xf>
    <xf numFmtId="0" fontId="8" fillId="0" borderId="24" xfId="0" applyFont="1" applyBorder="1">
      <alignment vertical="top"/>
    </xf>
    <xf numFmtId="0" fontId="8" fillId="0" borderId="0" xfId="0" applyFont="1" applyAlignment="1">
      <alignment horizontal="left"/>
    </xf>
    <xf numFmtId="0" fontId="22" fillId="0" borderId="0" xfId="0" applyFont="1" applyAlignment="1">
      <alignment horizontal="left" vertical="center"/>
    </xf>
    <xf numFmtId="0" fontId="22" fillId="0" borderId="0" xfId="0" applyFont="1" applyAlignment="1">
      <alignment horizontal="center" vertical="center"/>
    </xf>
    <xf numFmtId="0" fontId="23" fillId="0" borderId="0" xfId="0" applyFont="1" applyAlignment="1"/>
    <xf numFmtId="0" fontId="24" fillId="0" borderId="0" xfId="0" applyFont="1" applyAlignment="1">
      <alignment horizontal="left" vertical="center"/>
    </xf>
    <xf numFmtId="0" fontId="24" fillId="0" borderId="0" xfId="0" applyFont="1" applyAlignment="1">
      <alignment horizontal="center" vertical="center"/>
    </xf>
    <xf numFmtId="0" fontId="25" fillId="0" borderId="10" xfId="0" applyFont="1" applyBorder="1" applyAlignment="1">
      <alignment horizontal="center"/>
    </xf>
    <xf numFmtId="14" fontId="25" fillId="0" borderId="0" xfId="0" applyNumberFormat="1" applyFont="1" applyAlignment="1"/>
    <xf numFmtId="0" fontId="25" fillId="0" borderId="0" xfId="0" applyFont="1" applyAlignment="1"/>
    <xf numFmtId="0" fontId="19" fillId="0" borderId="0" xfId="0" applyFont="1" applyAlignment="1" applyProtection="1">
      <alignment horizontal="left"/>
      <protection locked="0"/>
    </xf>
    <xf numFmtId="10" fontId="7" fillId="0" borderId="0" xfId="0" applyNumberFormat="1" applyFont="1">
      <alignment vertical="top"/>
    </xf>
    <xf numFmtId="0" fontId="26" fillId="0" borderId="0" xfId="0" applyFont="1">
      <alignment vertical="top"/>
    </xf>
    <xf numFmtId="0" fontId="19" fillId="24" borderId="24" xfId="0" applyFont="1" applyFill="1" applyBorder="1">
      <alignment vertical="top"/>
    </xf>
    <xf numFmtId="0" fontId="27" fillId="0" borderId="0" xfId="0" applyFont="1">
      <alignment vertical="top"/>
    </xf>
    <xf numFmtId="0" fontId="27" fillId="0" borderId="0" xfId="0" applyFont="1" applyAlignment="1">
      <alignment horizontal="left"/>
    </xf>
    <xf numFmtId="0" fontId="24" fillId="0" borderId="0" xfId="0" applyFont="1" applyAlignment="1">
      <alignment horizontal="left"/>
    </xf>
    <xf numFmtId="0" fontId="28" fillId="0" borderId="0" xfId="0" applyFont="1" applyAlignment="1"/>
    <xf numFmtId="0" fontId="5" fillId="0" borderId="0" xfId="0" applyFont="1" applyAlignment="1">
      <alignment horizontal="left" vertical="center" wrapText="1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center" wrapText="1"/>
    </xf>
    <xf numFmtId="0" fontId="9" fillId="0" borderId="0" xfId="0" applyFont="1">
      <alignment vertical="top"/>
    </xf>
    <xf numFmtId="0" fontId="9" fillId="0" borderId="0" xfId="0" applyFont="1" applyAlignment="1">
      <alignment horizontal="center" wrapText="1"/>
    </xf>
    <xf numFmtId="0" fontId="9" fillId="0" borderId="0" xfId="0" applyFont="1" applyAlignment="1">
      <alignment horizontal="left" wrapText="1"/>
    </xf>
    <xf numFmtId="0" fontId="27" fillId="0" borderId="0" xfId="0" applyFont="1" applyAlignment="1">
      <alignment horizontal="center"/>
    </xf>
    <xf numFmtId="0" fontId="13" fillId="0" borderId="0" xfId="0" applyFont="1">
      <alignment vertical="top"/>
    </xf>
    <xf numFmtId="0" fontId="19" fillId="0" borderId="0" xfId="0" applyFont="1">
      <alignment vertical="top"/>
    </xf>
    <xf numFmtId="0" fontId="11" fillId="0" borderId="0" xfId="0" applyFont="1">
      <alignment vertical="top"/>
    </xf>
    <xf numFmtId="22" fontId="8" fillId="0" borderId="0" xfId="0" applyNumberFormat="1" applyFont="1">
      <alignment vertical="top"/>
    </xf>
    <xf numFmtId="0" fontId="19" fillId="0" borderId="0" xfId="0" applyFont="1" applyAlignment="1"/>
    <xf numFmtId="0" fontId="10" fillId="0" borderId="10" xfId="0" applyFont="1" applyBorder="1" applyAlignment="1">
      <alignment horizontal="left"/>
    </xf>
    <xf numFmtId="0" fontId="10" fillId="0" borderId="10" xfId="0" applyFont="1" applyBorder="1" applyAlignment="1">
      <alignment horizontal="left" vertical="center" wrapText="1"/>
    </xf>
    <xf numFmtId="0" fontId="20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30" fillId="0" borderId="0" xfId="0" applyFont="1">
      <alignment vertical="top"/>
    </xf>
    <xf numFmtId="0" fontId="18" fillId="0" borderId="0" xfId="0" applyFont="1" applyAlignment="1"/>
    <xf numFmtId="0" fontId="7" fillId="0" borderId="16" xfId="0" applyFont="1" applyBorder="1" applyAlignment="1"/>
    <xf numFmtId="0" fontId="0" fillId="0" borderId="25" xfId="0" applyBorder="1" applyAlignment="1"/>
    <xf numFmtId="0" fontId="7" fillId="0" borderId="25" xfId="0" applyFont="1" applyBorder="1" applyAlignment="1">
      <alignment horizontal="center"/>
    </xf>
    <xf numFmtId="0" fontId="7" fillId="0" borderId="25" xfId="0" applyFont="1" applyBorder="1" applyAlignment="1">
      <alignment horizontal="left"/>
    </xf>
    <xf numFmtId="0" fontId="19" fillId="0" borderId="10" xfId="0" applyFont="1" applyBorder="1" applyAlignment="1">
      <alignment horizontal="center"/>
    </xf>
    <xf numFmtId="0" fontId="17" fillId="0" borderId="10" xfId="0" applyFont="1" applyBorder="1" applyAlignment="1">
      <alignment horizontal="center"/>
    </xf>
    <xf numFmtId="0" fontId="33" fillId="0" borderId="10" xfId="0" applyFont="1" applyBorder="1" applyAlignment="1">
      <alignment horizontal="center"/>
    </xf>
    <xf numFmtId="0" fontId="0" fillId="0" borderId="18" xfId="0" applyBorder="1" applyAlignment="1"/>
    <xf numFmtId="0" fontId="8" fillId="0" borderId="26" xfId="0" applyFont="1" applyBorder="1" applyAlignment="1"/>
    <xf numFmtId="0" fontId="0" fillId="0" borderId="26" xfId="0" applyBorder="1" applyAlignment="1">
      <alignment horizontal="right"/>
    </xf>
    <xf numFmtId="0" fontId="0" fillId="0" borderId="19" xfId="0" applyBorder="1" applyAlignment="1"/>
    <xf numFmtId="0" fontId="10" fillId="0" borderId="0" xfId="0" applyFont="1" applyAlignment="1"/>
    <xf numFmtId="0" fontId="0" fillId="25" borderId="18" xfId="0" applyFill="1" applyBorder="1" applyAlignment="1"/>
    <xf numFmtId="0" fontId="10" fillId="25" borderId="19" xfId="0" applyFont="1" applyFill="1" applyBorder="1" applyAlignment="1"/>
    <xf numFmtId="0" fontId="28" fillId="0" borderId="11" xfId="0" applyFont="1" applyBorder="1" applyAlignment="1"/>
    <xf numFmtId="0" fontId="0" fillId="0" borderId="21" xfId="0" applyBorder="1" applyAlignment="1"/>
    <xf numFmtId="0" fontId="0" fillId="25" borderId="20" xfId="0" applyFill="1" applyBorder="1" applyAlignment="1"/>
    <xf numFmtId="0" fontId="10" fillId="25" borderId="21" xfId="0" applyFont="1" applyFill="1" applyBorder="1" applyAlignment="1"/>
    <xf numFmtId="0" fontId="28" fillId="0" borderId="12" xfId="0" applyFont="1" applyBorder="1" applyAlignment="1"/>
    <xf numFmtId="0" fontId="0" fillId="26" borderId="20" xfId="0" applyFill="1" applyBorder="1" applyAlignment="1"/>
    <xf numFmtId="0" fontId="10" fillId="27" borderId="21" xfId="0" applyFont="1" applyFill="1" applyBorder="1" applyAlignment="1"/>
    <xf numFmtId="0" fontId="10" fillId="26" borderId="20" xfId="0" applyFont="1" applyFill="1" applyBorder="1" applyAlignment="1"/>
    <xf numFmtId="0" fontId="0" fillId="25" borderId="22" xfId="0" applyFill="1" applyBorder="1" applyAlignment="1"/>
    <xf numFmtId="0" fontId="10" fillId="25" borderId="23" xfId="0" applyFont="1" applyFill="1" applyBorder="1" applyAlignment="1"/>
    <xf numFmtId="0" fontId="28" fillId="0" borderId="13" xfId="0" applyFont="1" applyBorder="1" applyAlignment="1"/>
    <xf numFmtId="0" fontId="0" fillId="0" borderId="20" xfId="0" applyBorder="1" applyAlignment="1"/>
    <xf numFmtId="0" fontId="0" fillId="0" borderId="20" xfId="0" applyBorder="1" applyAlignment="1">
      <alignment horizontal="left"/>
    </xf>
    <xf numFmtId="0" fontId="13" fillId="0" borderId="20" xfId="0" applyFont="1" applyBorder="1" applyAlignment="1"/>
    <xf numFmtId="2" fontId="8" fillId="0" borderId="0" xfId="0" applyNumberFormat="1" applyFont="1" applyAlignment="1"/>
    <xf numFmtId="1" fontId="8" fillId="0" borderId="0" xfId="0" applyNumberFormat="1" applyFont="1" applyAlignment="1"/>
    <xf numFmtId="167" fontId="8" fillId="0" borderId="0" xfId="0" applyNumberFormat="1" applyFont="1" applyAlignment="1"/>
    <xf numFmtId="0" fontId="10" fillId="0" borderId="22" xfId="0" applyFont="1" applyBorder="1" applyAlignment="1"/>
    <xf numFmtId="0" fontId="30" fillId="27" borderId="10" xfId="0" applyFont="1" applyFill="1" applyBorder="1" applyAlignment="1"/>
    <xf numFmtId="0" fontId="0" fillId="0" borderId="10" xfId="0" applyBorder="1" applyAlignment="1"/>
    <xf numFmtId="0" fontId="0" fillId="0" borderId="23" xfId="0" applyBorder="1" applyAlignment="1"/>
    <xf numFmtId="0" fontId="36" fillId="0" borderId="0" xfId="0" applyFont="1" applyAlignment="1">
      <alignment horizontal="left"/>
    </xf>
    <xf numFmtId="0" fontId="17" fillId="0" borderId="0" xfId="0" applyFont="1" applyAlignment="1">
      <alignment horizontal="center"/>
    </xf>
    <xf numFmtId="14" fontId="10" fillId="0" borderId="0" xfId="0" applyNumberFormat="1" applyFont="1" applyAlignment="1"/>
    <xf numFmtId="11" fontId="8" fillId="0" borderId="0" xfId="0" applyNumberFormat="1" applyFont="1" applyAlignment="1">
      <alignment horizontal="center"/>
    </xf>
    <xf numFmtId="0" fontId="12" fillId="0" borderId="0" xfId="0" applyFont="1" applyAlignment="1">
      <alignment horizontal="left"/>
    </xf>
    <xf numFmtId="0" fontId="12" fillId="0" borderId="16" xfId="0" applyFont="1" applyBorder="1" applyAlignment="1">
      <alignment horizontal="left"/>
    </xf>
    <xf numFmtId="0" fontId="10" fillId="28" borderId="0" xfId="0" applyFont="1" applyFill="1" applyAlignment="1">
      <alignment horizontal="left" vertical="center"/>
    </xf>
    <xf numFmtId="0" fontId="13" fillId="25" borderId="0" xfId="0" applyFont="1" applyFill="1" applyAlignment="1">
      <alignment horizontal="left"/>
    </xf>
    <xf numFmtId="0" fontId="36" fillId="29" borderId="0" xfId="0" applyFont="1" applyFill="1" applyAlignment="1"/>
    <xf numFmtId="0" fontId="12" fillId="0" borderId="25" xfId="0" applyFont="1" applyBorder="1" applyAlignment="1"/>
    <xf numFmtId="0" fontId="12" fillId="0" borderId="17" xfId="0" applyFont="1" applyBorder="1" applyAlignment="1"/>
    <xf numFmtId="0" fontId="0" fillId="28" borderId="0" xfId="0" applyFill="1" applyAlignment="1"/>
    <xf numFmtId="0" fontId="13" fillId="25" borderId="0" xfId="0" applyFont="1" applyFill="1" applyAlignment="1">
      <alignment horizontal="center"/>
    </xf>
    <xf numFmtId="0" fontId="18" fillId="0" borderId="10" xfId="0" applyFont="1" applyBorder="1" applyAlignment="1">
      <alignment horizontal="center"/>
    </xf>
    <xf numFmtId="0" fontId="17" fillId="0" borderId="0" xfId="0" applyFont="1" applyAlignment="1"/>
    <xf numFmtId="0" fontId="0" fillId="25" borderId="22" xfId="0" applyFill="1" applyBorder="1" applyAlignment="1">
      <alignment horizontal="center"/>
    </xf>
    <xf numFmtId="0" fontId="0" fillId="25" borderId="10" xfId="0" applyFill="1" applyBorder="1" applyAlignment="1">
      <alignment horizontal="center"/>
    </xf>
    <xf numFmtId="0" fontId="0" fillId="27" borderId="10" xfId="0" applyFill="1" applyBorder="1" applyAlignment="1">
      <alignment horizontal="center"/>
    </xf>
    <xf numFmtId="0" fontId="10" fillId="25" borderId="10" xfId="0" applyFont="1" applyFill="1" applyBorder="1" applyAlignment="1">
      <alignment horizontal="center"/>
    </xf>
    <xf numFmtId="10" fontId="0" fillId="0" borderId="0" xfId="0" applyNumberFormat="1" applyAlignment="1"/>
    <xf numFmtId="0" fontId="17" fillId="0" borderId="16" xfId="0" applyFont="1" applyBorder="1" applyAlignment="1">
      <alignment horizontal="left"/>
    </xf>
    <xf numFmtId="1" fontId="17" fillId="0" borderId="17" xfId="0" applyNumberFormat="1" applyFont="1" applyBorder="1" applyAlignment="1">
      <alignment horizontal="center"/>
    </xf>
    <xf numFmtId="0" fontId="17" fillId="30" borderId="27" xfId="0" applyFont="1" applyFill="1" applyBorder="1" applyAlignment="1">
      <alignment horizontal="center"/>
    </xf>
    <xf numFmtId="0" fontId="10" fillId="30" borderId="24" xfId="0" applyFont="1" applyFill="1" applyBorder="1" applyAlignment="1">
      <alignment horizontal="center"/>
    </xf>
    <xf numFmtId="0" fontId="10" fillId="30" borderId="5" xfId="0" applyFont="1" applyFill="1" applyBorder="1" applyAlignment="1">
      <alignment horizontal="center"/>
    </xf>
    <xf numFmtId="0" fontId="38" fillId="0" borderId="0" xfId="0" applyFont="1" applyAlignment="1">
      <alignment horizontal="left"/>
    </xf>
    <xf numFmtId="0" fontId="0" fillId="0" borderId="18" xfId="0" applyBorder="1" applyAlignment="1">
      <alignment horizontal="center"/>
    </xf>
    <xf numFmtId="0" fontId="0" fillId="0" borderId="19" xfId="0" applyBorder="1">
      <alignment vertical="top"/>
    </xf>
    <xf numFmtId="0" fontId="0" fillId="0" borderId="20" xfId="0" applyBorder="1" applyAlignment="1">
      <alignment horizontal="center"/>
    </xf>
    <xf numFmtId="0" fontId="0" fillId="0" borderId="21" xfId="0" applyBorder="1">
      <alignment vertical="top"/>
    </xf>
    <xf numFmtId="0" fontId="32" fillId="0" borderId="0" xfId="38" applyAlignment="1" applyProtection="1">
      <alignment horizontal="left"/>
    </xf>
    <xf numFmtId="0" fontId="0" fillId="0" borderId="22" xfId="0" applyBorder="1" applyAlignment="1">
      <alignment horizontal="center"/>
    </xf>
    <xf numFmtId="0" fontId="0" fillId="0" borderId="23" xfId="0" applyBorder="1">
      <alignment vertical="top"/>
    </xf>
    <xf numFmtId="0" fontId="0" fillId="0" borderId="0" xfId="0" quotePrefix="1">
      <alignment vertical="top"/>
    </xf>
    <xf numFmtId="0" fontId="5" fillId="31" borderId="28" xfId="0" applyFont="1" applyFill="1" applyBorder="1" applyAlignment="1">
      <alignment horizontal="left" vertical="top" wrapText="1" indent="1"/>
    </xf>
    <xf numFmtId="0" fontId="5" fillId="31" borderId="28" xfId="0" applyFont="1" applyFill="1" applyBorder="1" applyAlignment="1">
      <alignment horizontal="center" vertical="top" wrapText="1"/>
    </xf>
    <xf numFmtId="0" fontId="5" fillId="31" borderId="28" xfId="0" applyFont="1" applyFill="1" applyBorder="1" applyAlignment="1">
      <alignment horizontal="right" vertical="top" wrapText="1"/>
    </xf>
    <xf numFmtId="0" fontId="32" fillId="31" borderId="28" xfId="38" applyFill="1" applyBorder="1" applyAlignment="1" applyProtection="1">
      <alignment horizontal="right" vertical="top" wrapText="1"/>
    </xf>
    <xf numFmtId="0" fontId="14" fillId="0" borderId="0" xfId="0" applyFont="1" applyAlignment="1">
      <alignment horizontal="left"/>
    </xf>
    <xf numFmtId="0" fontId="0" fillId="32" borderId="0" xfId="0" applyFill="1">
      <alignment vertical="top"/>
    </xf>
    <xf numFmtId="0" fontId="39" fillId="29" borderId="0" xfId="0" applyFont="1" applyFill="1" applyAlignment="1"/>
    <xf numFmtId="0" fontId="0" fillId="0" borderId="0" xfId="0" quotePrefix="1" applyAlignment="1"/>
    <xf numFmtId="0" fontId="40" fillId="0" borderId="0" xfId="0" applyFont="1" applyAlignment="1">
      <alignment horizontal="left"/>
    </xf>
    <xf numFmtId="0" fontId="28" fillId="30" borderId="0" xfId="0" applyFont="1" applyFill="1" applyAlignment="1"/>
    <xf numFmtId="0" fontId="56" fillId="0" borderId="0" xfId="0" applyFont="1" applyAlignment="1">
      <alignment horizontal="left"/>
    </xf>
    <xf numFmtId="0" fontId="56" fillId="0" borderId="0" xfId="0" applyFont="1" applyAlignment="1">
      <alignment horizontal="center"/>
    </xf>
    <xf numFmtId="0" fontId="57" fillId="0" borderId="0" xfId="0" applyFont="1" applyAlignment="1">
      <alignment horizontal="left"/>
    </xf>
    <xf numFmtId="0" fontId="56" fillId="0" borderId="0" xfId="42" applyFont="1"/>
    <xf numFmtId="0" fontId="56" fillId="0" borderId="0" xfId="42" applyFont="1" applyAlignment="1">
      <alignment horizontal="center"/>
    </xf>
    <xf numFmtId="0" fontId="56" fillId="0" borderId="0" xfId="42" applyFont="1" applyAlignment="1">
      <alignment horizontal="left"/>
    </xf>
    <xf numFmtId="0" fontId="56" fillId="0" borderId="0" xfId="43" applyFont="1" applyAlignment="1">
      <alignment wrapText="1"/>
    </xf>
    <xf numFmtId="0" fontId="56" fillId="0" borderId="0" xfId="43" applyFont="1" applyAlignment="1">
      <alignment horizontal="center" wrapText="1"/>
    </xf>
    <xf numFmtId="0" fontId="56" fillId="0" borderId="0" xfId="43" applyFont="1" applyAlignment="1">
      <alignment horizontal="left" wrapText="1"/>
    </xf>
    <xf numFmtId="0" fontId="58" fillId="0" borderId="0" xfId="0" applyFont="1" applyAlignment="1"/>
    <xf numFmtId="0" fontId="56" fillId="0" borderId="0" xfId="0" applyFont="1" applyAlignment="1"/>
    <xf numFmtId="0" fontId="59" fillId="0" borderId="0" xfId="43" applyFont="1" applyAlignment="1">
      <alignment horizontal="left" vertical="center"/>
    </xf>
    <xf numFmtId="0" fontId="59" fillId="0" borderId="0" xfId="43" applyFont="1" applyAlignment="1">
      <alignment horizontal="center" vertical="center"/>
    </xf>
    <xf numFmtId="0" fontId="59" fillId="0" borderId="0" xfId="43" applyFont="1" applyAlignment="1">
      <alignment horizontal="left"/>
    </xf>
    <xf numFmtId="0" fontId="13" fillId="0" borderId="11" xfId="0" applyFont="1" applyBorder="1" applyAlignment="1"/>
    <xf numFmtId="0" fontId="13" fillId="0" borderId="12" xfId="0" applyFont="1" applyBorder="1" applyAlignment="1"/>
    <xf numFmtId="0" fontId="13" fillId="0" borderId="13" xfId="0" applyFont="1" applyBorder="1" applyAlignment="1"/>
    <xf numFmtId="0" fontId="4" fillId="0" borderId="16" xfId="0" applyFont="1" applyBorder="1" applyAlignment="1"/>
    <xf numFmtId="0" fontId="4" fillId="0" borderId="25" xfId="0" applyFont="1" applyBorder="1" applyAlignment="1">
      <alignment horizontal="center"/>
    </xf>
    <xf numFmtId="0" fontId="4" fillId="0" borderId="25" xfId="0" applyFont="1" applyBorder="1" applyAlignment="1">
      <alignment horizontal="left"/>
    </xf>
    <xf numFmtId="0" fontId="6" fillId="0" borderId="0" xfId="0" applyFont="1" applyAlignment="1"/>
    <xf numFmtId="0" fontId="6" fillId="25" borderId="19" xfId="0" applyFont="1" applyFill="1" applyBorder="1" applyAlignment="1"/>
    <xf numFmtId="0" fontId="24" fillId="0" borderId="11" xfId="0" applyFont="1" applyBorder="1" applyAlignment="1"/>
    <xf numFmtId="0" fontId="6" fillId="25" borderId="21" xfId="0" applyFont="1" applyFill="1" applyBorder="1" applyAlignment="1"/>
    <xf numFmtId="0" fontId="24" fillId="0" borderId="12" xfId="0" applyFont="1" applyBorder="1" applyAlignment="1"/>
    <xf numFmtId="0" fontId="6" fillId="27" borderId="21" xfId="0" applyFont="1" applyFill="1" applyBorder="1" applyAlignment="1"/>
    <xf numFmtId="0" fontId="6" fillId="26" borderId="20" xfId="0" applyFont="1" applyFill="1" applyBorder="1" applyAlignment="1"/>
    <xf numFmtId="0" fontId="6" fillId="25" borderId="23" xfId="0" applyFont="1" applyFill="1" applyBorder="1" applyAlignment="1"/>
    <xf numFmtId="0" fontId="24" fillId="0" borderId="13" xfId="0" applyFont="1" applyBorder="1" applyAlignment="1"/>
    <xf numFmtId="0" fontId="6" fillId="0" borderId="22" xfId="0" applyFont="1" applyBorder="1" applyAlignment="1"/>
    <xf numFmtId="0" fontId="6" fillId="0" borderId="0" xfId="0" applyFont="1" applyAlignment="1">
      <alignment horizontal="center"/>
    </xf>
    <xf numFmtId="0" fontId="5" fillId="0" borderId="0" xfId="0" applyFont="1" applyAlignment="1"/>
    <xf numFmtId="14" fontId="6" fillId="0" borderId="0" xfId="0" applyNumberFormat="1" applyFont="1" applyAlignment="1"/>
    <xf numFmtId="0" fontId="22" fillId="0" borderId="11" xfId="0" applyFont="1" applyBorder="1" applyAlignment="1"/>
    <xf numFmtId="0" fontId="22" fillId="0" borderId="12" xfId="0" applyFont="1" applyBorder="1" applyAlignment="1"/>
    <xf numFmtId="0" fontId="22" fillId="0" borderId="13" xfId="0" applyFont="1" applyBorder="1" applyAlignment="1"/>
    <xf numFmtId="0" fontId="60" fillId="0" borderId="0" xfId="0" applyFont="1" applyAlignment="1"/>
    <xf numFmtId="0" fontId="61" fillId="33" borderId="0" xfId="0" applyFont="1" applyFill="1" applyAlignment="1"/>
    <xf numFmtId="0" fontId="62" fillId="34" borderId="0" xfId="0" applyFont="1" applyFill="1" applyAlignment="1"/>
    <xf numFmtId="0" fontId="18" fillId="0" borderId="0" xfId="0" applyFont="1" applyAlignment="1">
      <alignment horizontal="left" vertical="center"/>
    </xf>
    <xf numFmtId="0" fontId="61" fillId="33" borderId="0" xfId="0" quotePrefix="1" applyFont="1" applyFill="1" applyAlignment="1"/>
    <xf numFmtId="0" fontId="0" fillId="33" borderId="0" xfId="0" applyFill="1" applyAlignment="1"/>
    <xf numFmtId="0" fontId="0" fillId="34" borderId="0" xfId="0" applyFill="1" applyAlignment="1"/>
    <xf numFmtId="0" fontId="63" fillId="34" borderId="0" xfId="0" applyFont="1" applyFill="1" applyAlignment="1"/>
    <xf numFmtId="0" fontId="22" fillId="0" borderId="0" xfId="43" applyFont="1"/>
    <xf numFmtId="0" fontId="22" fillId="0" borderId="0" xfId="43" applyFont="1" applyAlignment="1">
      <alignment horizontal="center"/>
    </xf>
    <xf numFmtId="0" fontId="22" fillId="0" borderId="0" xfId="43" applyFont="1" applyAlignment="1">
      <alignment horizontal="left"/>
    </xf>
    <xf numFmtId="0" fontId="22" fillId="0" borderId="0" xfId="0" applyFont="1" applyAlignment="1"/>
    <xf numFmtId="0" fontId="22" fillId="0" borderId="0" xfId="0" applyFont="1" applyAlignment="1">
      <alignment horizontal="center"/>
    </xf>
    <xf numFmtId="0" fontId="22" fillId="0" borderId="0" xfId="0" applyFont="1" applyAlignment="1">
      <alignment horizontal="left"/>
    </xf>
    <xf numFmtId="0" fontId="65" fillId="0" borderId="0" xfId="0" applyFont="1" applyAlignment="1" applyProtection="1">
      <alignment vertical="center" wrapText="1"/>
      <protection locked="0"/>
    </xf>
    <xf numFmtId="0" fontId="0" fillId="0" borderId="0" xfId="0" applyAlignment="1">
      <alignment vertical="center"/>
    </xf>
    <xf numFmtId="0" fontId="5" fillId="0" borderId="5" xfId="0" applyFont="1" applyBorder="1" applyAlignment="1">
      <alignment horizontal="left" vertical="center"/>
    </xf>
    <xf numFmtId="11" fontId="0" fillId="0" borderId="0" xfId="0" applyNumberFormat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8" xfId="0" applyBorder="1" applyAlignment="1">
      <alignment vertical="center"/>
    </xf>
    <xf numFmtId="0" fontId="0" fillId="0" borderId="9" xfId="0" applyBorder="1" applyAlignment="1">
      <alignment vertical="center"/>
    </xf>
    <xf numFmtId="0" fontId="0" fillId="0" borderId="11" xfId="0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0" fillId="0" borderId="10" xfId="0" applyBorder="1" applyAlignment="1">
      <alignment horizontal="center" vertical="center"/>
    </xf>
    <xf numFmtId="11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11" fillId="0" borderId="0" xfId="0" applyFont="1" applyAlignment="1">
      <alignment vertical="center"/>
    </xf>
    <xf numFmtId="0" fontId="0" fillId="0" borderId="14" xfId="0" applyBorder="1" applyAlignment="1">
      <alignment vertical="center"/>
    </xf>
    <xf numFmtId="0" fontId="0" fillId="0" borderId="15" xfId="0" applyBorder="1" applyAlignment="1">
      <alignment vertical="center"/>
    </xf>
    <xf numFmtId="0" fontId="0" fillId="0" borderId="16" xfId="0" applyBorder="1" applyAlignment="1">
      <alignment vertical="center"/>
    </xf>
    <xf numFmtId="0" fontId="0" fillId="0" borderId="17" xfId="0" applyBorder="1" applyAlignment="1">
      <alignment vertical="center"/>
    </xf>
    <xf numFmtId="22" fontId="8" fillId="0" borderId="0" xfId="0" applyNumberFormat="1" applyFont="1" applyAlignment="1">
      <alignment vertical="center"/>
    </xf>
    <xf numFmtId="0" fontId="4" fillId="0" borderId="10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25" fillId="0" borderId="10" xfId="0" applyFont="1" applyBorder="1" applyAlignment="1">
      <alignment horizontal="center" vertical="center"/>
    </xf>
    <xf numFmtId="14" fontId="0" fillId="0" borderId="0" xfId="0" applyNumberFormat="1" applyAlignment="1">
      <alignment vertical="center"/>
    </xf>
    <xf numFmtId="14" fontId="25" fillId="0" borderId="0" xfId="0" applyNumberFormat="1" applyFont="1" applyAlignment="1">
      <alignment vertical="center"/>
    </xf>
    <xf numFmtId="0" fontId="25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27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40" fillId="0" borderId="0" xfId="0" applyFont="1" applyAlignment="1">
      <alignment horizontal="left" vertical="center"/>
    </xf>
    <xf numFmtId="0" fontId="56" fillId="0" borderId="0" xfId="0" applyFont="1" applyAlignment="1">
      <alignment horizontal="left" vertical="center"/>
    </xf>
    <xf numFmtId="0" fontId="56" fillId="0" borderId="0" xfId="0" applyFont="1" applyAlignment="1">
      <alignment horizontal="center" vertical="center"/>
    </xf>
    <xf numFmtId="0" fontId="57" fillId="0" borderId="0" xfId="0" applyFont="1" applyAlignment="1">
      <alignment horizontal="left" vertical="center"/>
    </xf>
    <xf numFmtId="0" fontId="56" fillId="0" borderId="0" xfId="42" applyFont="1" applyAlignment="1">
      <alignment vertical="center"/>
    </xf>
    <xf numFmtId="0" fontId="56" fillId="0" borderId="0" xfId="42" applyFont="1" applyAlignment="1">
      <alignment horizontal="center" vertical="center"/>
    </xf>
    <xf numFmtId="0" fontId="56" fillId="0" borderId="0" xfId="42" applyFont="1" applyAlignment="1">
      <alignment horizontal="left" vertical="center"/>
    </xf>
    <xf numFmtId="0" fontId="56" fillId="0" borderId="0" xfId="43" applyFont="1" applyAlignment="1">
      <alignment vertical="center" wrapText="1"/>
    </xf>
    <xf numFmtId="0" fontId="56" fillId="0" borderId="0" xfId="43" applyFont="1" applyAlignment="1">
      <alignment horizontal="center" vertical="center" wrapText="1"/>
    </xf>
    <xf numFmtId="0" fontId="56" fillId="0" borderId="0" xfId="43" applyFont="1" applyAlignment="1">
      <alignment horizontal="left" vertical="center" wrapText="1"/>
    </xf>
    <xf numFmtId="0" fontId="18" fillId="0" borderId="0" xfId="0" applyFont="1" applyAlignment="1">
      <alignment vertical="center"/>
    </xf>
    <xf numFmtId="0" fontId="22" fillId="0" borderId="0" xfId="43" applyFont="1" applyAlignment="1">
      <alignment vertical="center"/>
    </xf>
    <xf numFmtId="0" fontId="22" fillId="0" borderId="0" xfId="43" applyFont="1" applyAlignment="1">
      <alignment horizontal="center" vertical="center"/>
    </xf>
    <xf numFmtId="0" fontId="22" fillId="0" borderId="0" xfId="43" applyFont="1" applyAlignment="1">
      <alignment horizontal="left" vertical="center"/>
    </xf>
    <xf numFmtId="0" fontId="58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65" fillId="0" borderId="0" xfId="0" applyFont="1" applyAlignment="1">
      <alignment horizontal="center" vertical="center"/>
    </xf>
    <xf numFmtId="168" fontId="65" fillId="0" borderId="0" xfId="0" applyNumberFormat="1" applyFont="1" applyAlignment="1">
      <alignment horizontal="left" vertical="center"/>
    </xf>
    <xf numFmtId="0" fontId="65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66" fillId="0" borderId="0" xfId="0" applyFont="1" applyAlignment="1">
      <alignment vertical="center"/>
    </xf>
    <xf numFmtId="0" fontId="6" fillId="35" borderId="30" xfId="0" applyFont="1" applyFill="1" applyBorder="1" applyAlignment="1">
      <alignment horizontal="center" vertical="center"/>
    </xf>
    <xf numFmtId="0" fontId="6" fillId="35" borderId="29" xfId="0" applyFont="1" applyFill="1" applyBorder="1" applyAlignment="1">
      <alignment horizontal="right" vertical="center"/>
    </xf>
    <xf numFmtId="0" fontId="67" fillId="0" borderId="31" xfId="0" applyFont="1" applyBorder="1" applyAlignment="1">
      <alignment horizontal="right" vertical="center"/>
    </xf>
    <xf numFmtId="0" fontId="64" fillId="0" borderId="32" xfId="0" applyFont="1" applyBorder="1" applyAlignment="1">
      <alignment horizontal="right" vertical="center"/>
    </xf>
    <xf numFmtId="0" fontId="68" fillId="0" borderId="32" xfId="0" applyFont="1" applyBorder="1" applyAlignment="1">
      <alignment horizontal="right" vertical="center"/>
    </xf>
    <xf numFmtId="0" fontId="67" fillId="0" borderId="33" xfId="0" applyFont="1" applyBorder="1" applyAlignment="1">
      <alignment horizontal="right" vertical="center"/>
    </xf>
    <xf numFmtId="22" fontId="68" fillId="0" borderId="32" xfId="0" applyNumberFormat="1" applyFont="1" applyBorder="1" applyAlignment="1">
      <alignment horizontal="right" vertical="center"/>
    </xf>
    <xf numFmtId="22" fontId="68" fillId="0" borderId="34" xfId="0" applyNumberFormat="1" applyFont="1" applyBorder="1" applyAlignment="1">
      <alignment horizontal="right" vertical="center"/>
    </xf>
    <xf numFmtId="0" fontId="67" fillId="0" borderId="0" xfId="0" applyFont="1" applyBorder="1" applyAlignment="1">
      <alignment horizontal="right" vertical="center"/>
    </xf>
    <xf numFmtId="0" fontId="27" fillId="0" borderId="0" xfId="0" applyFont="1" applyAlignment="1">
      <alignment horizontal="center" vertical="center"/>
    </xf>
    <xf numFmtId="169" fontId="0" fillId="0" borderId="0" xfId="0" applyNumberFormat="1" applyAlignment="1">
      <alignment vertical="center"/>
    </xf>
  </cellXfs>
  <cellStyles count="49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0" xfId="28" xr:uid="{00000000-0005-0000-0000-00001B000000}"/>
    <cellStyle name="Currency0" xfId="29" xr:uid="{00000000-0005-0000-0000-00001C000000}"/>
    <cellStyle name="Date" xfId="30" xr:uid="{00000000-0005-0000-0000-00001D000000}"/>
    <cellStyle name="Explanatory Text" xfId="31" builtinId="53" customBuiltin="1"/>
    <cellStyle name="Fixed" xfId="32" xr:uid="{00000000-0005-0000-0000-00001F000000}"/>
    <cellStyle name="Good" xfId="33" builtinId="26" customBuiltin="1"/>
    <cellStyle name="Heading 1" xfId="34" builtinId="16" customBuiltin="1"/>
    <cellStyle name="Heading 2" xfId="35" builtinId="17" customBuiltin="1"/>
    <cellStyle name="Heading 3" xfId="36" builtinId="18" customBuiltin="1"/>
    <cellStyle name="Heading 4" xfId="37" builtinId="19" customBuiltin="1"/>
    <cellStyle name="Hyperlink" xfId="38" builtinId="8"/>
    <cellStyle name="Input" xfId="39" builtinId="20" customBuiltin="1"/>
    <cellStyle name="Linked Cell" xfId="40" builtinId="24" customBuiltin="1"/>
    <cellStyle name="Neutral" xfId="41" builtinId="28" customBuiltin="1"/>
    <cellStyle name="Normal" xfId="0" builtinId="0"/>
    <cellStyle name="Normal_A" xfId="42" xr:uid="{00000000-0005-0000-0000-00002A000000}"/>
    <cellStyle name="Normal_A (6)" xfId="43" xr:uid="{00000000-0005-0000-0000-00002B000000}"/>
    <cellStyle name="Note" xfId="44" builtinId="10" customBuiltin="1"/>
    <cellStyle name="Output" xfId="45" builtinId="21" customBuiltin="1"/>
    <cellStyle name="Title" xfId="46" builtinId="15" customBuiltin="1"/>
    <cellStyle name="Total" xfId="47" builtinId="25" customBuiltin="1"/>
    <cellStyle name="Warning Text" xfId="48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EF Dra - O-C Diagr.</a:t>
            </a:r>
          </a:p>
        </c:rich>
      </c:tx>
      <c:layout>
        <c:manualLayout>
          <c:xMode val="edge"/>
          <c:yMode val="edge"/>
          <c:x val="0.4100369767120603"/>
          <c:y val="3.3232628398791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8311573826436"/>
          <c:y val="0.14501531966242162"/>
          <c:w val="0.84944971208123288"/>
          <c:h val="0.6676747009457328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VSX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1'!$F$21:$F$971</c:f>
              <c:numCache>
                <c:formatCode>General</c:formatCode>
                <c:ptCount val="951"/>
                <c:pt idx="0">
                  <c:v>-11319</c:v>
                </c:pt>
                <c:pt idx="1">
                  <c:v>-11316.5</c:v>
                </c:pt>
                <c:pt idx="2">
                  <c:v>-11283.5</c:v>
                </c:pt>
                <c:pt idx="3">
                  <c:v>-11281</c:v>
                </c:pt>
                <c:pt idx="4">
                  <c:v>-11255</c:v>
                </c:pt>
                <c:pt idx="5">
                  <c:v>-11248</c:v>
                </c:pt>
                <c:pt idx="6">
                  <c:v>-11238.5</c:v>
                </c:pt>
                <c:pt idx="7">
                  <c:v>-11226.5</c:v>
                </c:pt>
                <c:pt idx="8">
                  <c:v>-11197</c:v>
                </c:pt>
                <c:pt idx="9">
                  <c:v>-11180.5</c:v>
                </c:pt>
                <c:pt idx="10">
                  <c:v>-11178.5</c:v>
                </c:pt>
                <c:pt idx="11">
                  <c:v>-11171</c:v>
                </c:pt>
                <c:pt idx="12">
                  <c:v>-11103</c:v>
                </c:pt>
                <c:pt idx="13">
                  <c:v>-11037</c:v>
                </c:pt>
                <c:pt idx="14">
                  <c:v>-9511</c:v>
                </c:pt>
                <c:pt idx="15">
                  <c:v>-9511</c:v>
                </c:pt>
                <c:pt idx="16">
                  <c:v>-9492</c:v>
                </c:pt>
                <c:pt idx="17">
                  <c:v>-9492</c:v>
                </c:pt>
                <c:pt idx="18">
                  <c:v>-9492</c:v>
                </c:pt>
                <c:pt idx="19">
                  <c:v>-9461.5</c:v>
                </c:pt>
                <c:pt idx="20">
                  <c:v>-9461.5</c:v>
                </c:pt>
                <c:pt idx="21">
                  <c:v>-9461.5</c:v>
                </c:pt>
                <c:pt idx="22">
                  <c:v>-9461.5</c:v>
                </c:pt>
                <c:pt idx="23">
                  <c:v>-9454</c:v>
                </c:pt>
                <c:pt idx="24">
                  <c:v>-9454</c:v>
                </c:pt>
                <c:pt idx="25">
                  <c:v>-9454</c:v>
                </c:pt>
                <c:pt idx="26">
                  <c:v>-9428.5</c:v>
                </c:pt>
                <c:pt idx="27">
                  <c:v>-9141</c:v>
                </c:pt>
                <c:pt idx="28">
                  <c:v>-8784.5</c:v>
                </c:pt>
                <c:pt idx="29">
                  <c:v>-8784.5</c:v>
                </c:pt>
                <c:pt idx="30">
                  <c:v>-8468.5</c:v>
                </c:pt>
                <c:pt idx="31">
                  <c:v>-8468.5</c:v>
                </c:pt>
                <c:pt idx="32">
                  <c:v>-7942.5</c:v>
                </c:pt>
                <c:pt idx="33">
                  <c:v>-7942.5</c:v>
                </c:pt>
                <c:pt idx="34">
                  <c:v>-7272.5</c:v>
                </c:pt>
                <c:pt idx="35">
                  <c:v>-7157</c:v>
                </c:pt>
                <c:pt idx="36">
                  <c:v>-7157</c:v>
                </c:pt>
                <c:pt idx="37">
                  <c:v>-6886</c:v>
                </c:pt>
                <c:pt idx="38">
                  <c:v>-6886</c:v>
                </c:pt>
                <c:pt idx="39">
                  <c:v>-6454</c:v>
                </c:pt>
                <c:pt idx="40">
                  <c:v>-6454</c:v>
                </c:pt>
                <c:pt idx="41">
                  <c:v>-5907.5</c:v>
                </c:pt>
                <c:pt idx="42">
                  <c:v>-5898</c:v>
                </c:pt>
                <c:pt idx="43">
                  <c:v>-5471</c:v>
                </c:pt>
                <c:pt idx="44">
                  <c:v>-5449.5</c:v>
                </c:pt>
                <c:pt idx="45">
                  <c:v>-5435.5</c:v>
                </c:pt>
                <c:pt idx="46">
                  <c:v>-5185.5</c:v>
                </c:pt>
                <c:pt idx="47">
                  <c:v>-5185.5</c:v>
                </c:pt>
                <c:pt idx="48">
                  <c:v>-4549</c:v>
                </c:pt>
                <c:pt idx="49">
                  <c:v>-2890</c:v>
                </c:pt>
                <c:pt idx="50">
                  <c:v>-2756.5</c:v>
                </c:pt>
                <c:pt idx="51">
                  <c:v>-2756.5</c:v>
                </c:pt>
                <c:pt idx="52">
                  <c:v>-2756.5</c:v>
                </c:pt>
                <c:pt idx="53">
                  <c:v>-1933.5</c:v>
                </c:pt>
                <c:pt idx="54">
                  <c:v>-1874.5</c:v>
                </c:pt>
                <c:pt idx="55">
                  <c:v>-1874.5</c:v>
                </c:pt>
                <c:pt idx="56">
                  <c:v>-1676.5</c:v>
                </c:pt>
                <c:pt idx="57">
                  <c:v>-1660</c:v>
                </c:pt>
                <c:pt idx="58">
                  <c:v>-1655.5</c:v>
                </c:pt>
                <c:pt idx="59">
                  <c:v>-1254</c:v>
                </c:pt>
                <c:pt idx="60">
                  <c:v>-1254</c:v>
                </c:pt>
                <c:pt idx="61">
                  <c:v>-1106</c:v>
                </c:pt>
                <c:pt idx="62">
                  <c:v>-1082</c:v>
                </c:pt>
                <c:pt idx="63">
                  <c:v>-851</c:v>
                </c:pt>
                <c:pt idx="64">
                  <c:v>-733.5</c:v>
                </c:pt>
                <c:pt idx="65">
                  <c:v>-700.5</c:v>
                </c:pt>
                <c:pt idx="66">
                  <c:v>-585</c:v>
                </c:pt>
                <c:pt idx="67">
                  <c:v>-525</c:v>
                </c:pt>
                <c:pt idx="68">
                  <c:v>-421.5</c:v>
                </c:pt>
                <c:pt idx="69">
                  <c:v>-358</c:v>
                </c:pt>
                <c:pt idx="70">
                  <c:v>-349</c:v>
                </c:pt>
                <c:pt idx="71">
                  <c:v>-348.5</c:v>
                </c:pt>
                <c:pt idx="72">
                  <c:v>-308.5</c:v>
                </c:pt>
                <c:pt idx="73">
                  <c:v>-233</c:v>
                </c:pt>
                <c:pt idx="74">
                  <c:v>-200</c:v>
                </c:pt>
                <c:pt idx="75">
                  <c:v>0</c:v>
                </c:pt>
                <c:pt idx="76">
                  <c:v>21.5</c:v>
                </c:pt>
                <c:pt idx="77">
                  <c:v>24</c:v>
                </c:pt>
                <c:pt idx="78">
                  <c:v>26</c:v>
                </c:pt>
                <c:pt idx="79">
                  <c:v>26.5</c:v>
                </c:pt>
                <c:pt idx="80">
                  <c:v>118</c:v>
                </c:pt>
                <c:pt idx="81">
                  <c:v>160.5</c:v>
                </c:pt>
                <c:pt idx="82">
                  <c:v>512</c:v>
                </c:pt>
                <c:pt idx="83">
                  <c:v>512.5</c:v>
                </c:pt>
                <c:pt idx="84">
                  <c:v>514.5</c:v>
                </c:pt>
                <c:pt idx="85">
                  <c:v>790.5</c:v>
                </c:pt>
                <c:pt idx="86">
                  <c:v>962.5</c:v>
                </c:pt>
                <c:pt idx="87">
                  <c:v>965</c:v>
                </c:pt>
                <c:pt idx="88">
                  <c:v>1373</c:v>
                </c:pt>
                <c:pt idx="89">
                  <c:v>1377.5</c:v>
                </c:pt>
                <c:pt idx="90">
                  <c:v>1410.5</c:v>
                </c:pt>
                <c:pt idx="91">
                  <c:v>1851.5</c:v>
                </c:pt>
                <c:pt idx="92">
                  <c:v>2146</c:v>
                </c:pt>
                <c:pt idx="93">
                  <c:v>2245.5</c:v>
                </c:pt>
                <c:pt idx="94">
                  <c:v>2260</c:v>
                </c:pt>
                <c:pt idx="95">
                  <c:v>2278.5</c:v>
                </c:pt>
                <c:pt idx="96">
                  <c:v>2376</c:v>
                </c:pt>
                <c:pt idx="97">
                  <c:v>3179.5</c:v>
                </c:pt>
                <c:pt idx="98">
                  <c:v>3328</c:v>
                </c:pt>
                <c:pt idx="99">
                  <c:v>3753</c:v>
                </c:pt>
                <c:pt idx="100">
                  <c:v>4174.5</c:v>
                </c:pt>
                <c:pt idx="101">
                  <c:v>4196</c:v>
                </c:pt>
                <c:pt idx="102">
                  <c:v>4882</c:v>
                </c:pt>
                <c:pt idx="103">
                  <c:v>5762</c:v>
                </c:pt>
                <c:pt idx="104">
                  <c:v>6101</c:v>
                </c:pt>
                <c:pt idx="105">
                  <c:v>6138</c:v>
                </c:pt>
                <c:pt idx="106">
                  <c:v>6173.5</c:v>
                </c:pt>
                <c:pt idx="107">
                  <c:v>6286.5</c:v>
                </c:pt>
                <c:pt idx="108">
                  <c:v>6668</c:v>
                </c:pt>
                <c:pt idx="109">
                  <c:v>7377</c:v>
                </c:pt>
                <c:pt idx="110">
                  <c:v>7415</c:v>
                </c:pt>
                <c:pt idx="111">
                  <c:v>7415</c:v>
                </c:pt>
                <c:pt idx="112">
                  <c:v>7415</c:v>
                </c:pt>
                <c:pt idx="113">
                  <c:v>7415</c:v>
                </c:pt>
                <c:pt idx="114">
                  <c:v>7487.5</c:v>
                </c:pt>
                <c:pt idx="115">
                  <c:v>7494.5</c:v>
                </c:pt>
                <c:pt idx="116">
                  <c:v>7567.5</c:v>
                </c:pt>
                <c:pt idx="117">
                  <c:v>7574.5</c:v>
                </c:pt>
                <c:pt idx="118">
                  <c:v>7577</c:v>
                </c:pt>
                <c:pt idx="119">
                  <c:v>7579.5</c:v>
                </c:pt>
                <c:pt idx="120">
                  <c:v>7674.5</c:v>
                </c:pt>
                <c:pt idx="121">
                  <c:v>8245</c:v>
                </c:pt>
                <c:pt idx="122">
                  <c:v>8245</c:v>
                </c:pt>
                <c:pt idx="123">
                  <c:v>8245</c:v>
                </c:pt>
                <c:pt idx="124">
                  <c:v>8245</c:v>
                </c:pt>
                <c:pt idx="125">
                  <c:v>8256.5</c:v>
                </c:pt>
                <c:pt idx="126">
                  <c:v>8257</c:v>
                </c:pt>
                <c:pt idx="127">
                  <c:v>8264</c:v>
                </c:pt>
                <c:pt idx="128">
                  <c:v>8264</c:v>
                </c:pt>
                <c:pt idx="129">
                  <c:v>8264</c:v>
                </c:pt>
                <c:pt idx="130">
                  <c:v>8275.5</c:v>
                </c:pt>
                <c:pt idx="131">
                  <c:v>8275.5</c:v>
                </c:pt>
                <c:pt idx="132">
                  <c:v>8275.5</c:v>
                </c:pt>
                <c:pt idx="133">
                  <c:v>8275.5</c:v>
                </c:pt>
                <c:pt idx="134">
                  <c:v>8681</c:v>
                </c:pt>
                <c:pt idx="135">
                  <c:v>9193</c:v>
                </c:pt>
                <c:pt idx="136">
                  <c:v>9193</c:v>
                </c:pt>
                <c:pt idx="137">
                  <c:v>9377</c:v>
                </c:pt>
                <c:pt idx="138">
                  <c:v>9377</c:v>
                </c:pt>
                <c:pt idx="139">
                  <c:v>9377</c:v>
                </c:pt>
                <c:pt idx="140">
                  <c:v>9377</c:v>
                </c:pt>
                <c:pt idx="141">
                  <c:v>9584</c:v>
                </c:pt>
                <c:pt idx="142">
                  <c:v>9586.5</c:v>
                </c:pt>
                <c:pt idx="143">
                  <c:v>9591.5</c:v>
                </c:pt>
                <c:pt idx="144">
                  <c:v>9603</c:v>
                </c:pt>
                <c:pt idx="145">
                  <c:v>9612.5</c:v>
                </c:pt>
                <c:pt idx="146">
                  <c:v>9615</c:v>
                </c:pt>
                <c:pt idx="147">
                  <c:v>9964.5</c:v>
                </c:pt>
                <c:pt idx="148">
                  <c:v>10058.5</c:v>
                </c:pt>
                <c:pt idx="149">
                  <c:v>10058.5</c:v>
                </c:pt>
                <c:pt idx="150">
                  <c:v>10058.5</c:v>
                </c:pt>
                <c:pt idx="151">
                  <c:v>10058.5</c:v>
                </c:pt>
                <c:pt idx="152">
                  <c:v>10058.5</c:v>
                </c:pt>
                <c:pt idx="153">
                  <c:v>10110.5</c:v>
                </c:pt>
                <c:pt idx="154">
                  <c:v>10806.5</c:v>
                </c:pt>
                <c:pt idx="155">
                  <c:v>10806.5</c:v>
                </c:pt>
                <c:pt idx="156">
                  <c:v>10806.5</c:v>
                </c:pt>
                <c:pt idx="157">
                  <c:v>10806.5</c:v>
                </c:pt>
                <c:pt idx="158">
                  <c:v>10853.5</c:v>
                </c:pt>
                <c:pt idx="159">
                  <c:v>10933.5</c:v>
                </c:pt>
                <c:pt idx="160">
                  <c:v>10988.5</c:v>
                </c:pt>
                <c:pt idx="161">
                  <c:v>11056</c:v>
                </c:pt>
                <c:pt idx="162">
                  <c:v>11617.5</c:v>
                </c:pt>
                <c:pt idx="163">
                  <c:v>11747</c:v>
                </c:pt>
                <c:pt idx="164">
                  <c:v>11828</c:v>
                </c:pt>
                <c:pt idx="165">
                  <c:v>12605.5</c:v>
                </c:pt>
                <c:pt idx="166">
                  <c:v>12689</c:v>
                </c:pt>
                <c:pt idx="167">
                  <c:v>12697.5</c:v>
                </c:pt>
                <c:pt idx="168">
                  <c:v>12697.5</c:v>
                </c:pt>
                <c:pt idx="169">
                  <c:v>12697.5</c:v>
                </c:pt>
                <c:pt idx="170">
                  <c:v>12697.5</c:v>
                </c:pt>
                <c:pt idx="171">
                  <c:v>13599</c:v>
                </c:pt>
                <c:pt idx="172">
                  <c:v>14297.5</c:v>
                </c:pt>
                <c:pt idx="173">
                  <c:v>15174.5</c:v>
                </c:pt>
                <c:pt idx="174">
                  <c:v>15473.5</c:v>
                </c:pt>
                <c:pt idx="175">
                  <c:v>15936.5</c:v>
                </c:pt>
              </c:numCache>
            </c:numRef>
          </c:xVal>
          <c:yVal>
            <c:numRef>
              <c:f>'Active 1'!$H$21:$H$971</c:f>
              <c:numCache>
                <c:formatCode>General</c:formatCode>
                <c:ptCount val="951"/>
                <c:pt idx="7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E81-4B55-9F5F-8127F8CD3D06}"/>
            </c:ext>
          </c:extLst>
        </c:ser>
        <c:ser>
          <c:idx val="1"/>
          <c:order val="1"/>
          <c:tx>
            <c:strRef>
              <c:f>'Active 1'!$I$20:$I$20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1'!$D$22:$D$56</c:f>
                <c:numCache>
                  <c:formatCode>General</c:formatCode>
                  <c:ptCount val="3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6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2">
                    <c:v>0</c:v>
                  </c:pt>
                  <c:pt idx="34">
                    <c:v>1E-3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'Active 1'!$F$21:$F$971</c:f>
              <c:numCache>
                <c:formatCode>General</c:formatCode>
                <c:ptCount val="951"/>
                <c:pt idx="0">
                  <c:v>-11319</c:v>
                </c:pt>
                <c:pt idx="1">
                  <c:v>-11316.5</c:v>
                </c:pt>
                <c:pt idx="2">
                  <c:v>-11283.5</c:v>
                </c:pt>
                <c:pt idx="3">
                  <c:v>-11281</c:v>
                </c:pt>
                <c:pt idx="4">
                  <c:v>-11255</c:v>
                </c:pt>
                <c:pt idx="5">
                  <c:v>-11248</c:v>
                </c:pt>
                <c:pt idx="6">
                  <c:v>-11238.5</c:v>
                </c:pt>
                <c:pt idx="7">
                  <c:v>-11226.5</c:v>
                </c:pt>
                <c:pt idx="8">
                  <c:v>-11197</c:v>
                </c:pt>
                <c:pt idx="9">
                  <c:v>-11180.5</c:v>
                </c:pt>
                <c:pt idx="10">
                  <c:v>-11178.5</c:v>
                </c:pt>
                <c:pt idx="11">
                  <c:v>-11171</c:v>
                </c:pt>
                <c:pt idx="12">
                  <c:v>-11103</c:v>
                </c:pt>
                <c:pt idx="13">
                  <c:v>-11037</c:v>
                </c:pt>
                <c:pt idx="14">
                  <c:v>-9511</c:v>
                </c:pt>
                <c:pt idx="15">
                  <c:v>-9511</c:v>
                </c:pt>
                <c:pt idx="16">
                  <c:v>-9492</c:v>
                </c:pt>
                <c:pt idx="17">
                  <c:v>-9492</c:v>
                </c:pt>
                <c:pt idx="18">
                  <c:v>-9492</c:v>
                </c:pt>
                <c:pt idx="19">
                  <c:v>-9461.5</c:v>
                </c:pt>
                <c:pt idx="20">
                  <c:v>-9461.5</c:v>
                </c:pt>
                <c:pt idx="21">
                  <c:v>-9461.5</c:v>
                </c:pt>
                <c:pt idx="22">
                  <c:v>-9461.5</c:v>
                </c:pt>
                <c:pt idx="23">
                  <c:v>-9454</c:v>
                </c:pt>
                <c:pt idx="24">
                  <c:v>-9454</c:v>
                </c:pt>
                <c:pt idx="25">
                  <c:v>-9454</c:v>
                </c:pt>
                <c:pt idx="26">
                  <c:v>-9428.5</c:v>
                </c:pt>
                <c:pt idx="27">
                  <c:v>-9141</c:v>
                </c:pt>
                <c:pt idx="28">
                  <c:v>-8784.5</c:v>
                </c:pt>
                <c:pt idx="29">
                  <c:v>-8784.5</c:v>
                </c:pt>
                <c:pt idx="30">
                  <c:v>-8468.5</c:v>
                </c:pt>
                <c:pt idx="31">
                  <c:v>-8468.5</c:v>
                </c:pt>
                <c:pt idx="32">
                  <c:v>-7942.5</c:v>
                </c:pt>
                <c:pt idx="33">
                  <c:v>-7942.5</c:v>
                </c:pt>
                <c:pt idx="34">
                  <c:v>-7272.5</c:v>
                </c:pt>
                <c:pt idx="35">
                  <c:v>-7157</c:v>
                </c:pt>
                <c:pt idx="36">
                  <c:v>-7157</c:v>
                </c:pt>
                <c:pt idx="37">
                  <c:v>-6886</c:v>
                </c:pt>
                <c:pt idx="38">
                  <c:v>-6886</c:v>
                </c:pt>
                <c:pt idx="39">
                  <c:v>-6454</c:v>
                </c:pt>
                <c:pt idx="40">
                  <c:v>-6454</c:v>
                </c:pt>
                <c:pt idx="41">
                  <c:v>-5907.5</c:v>
                </c:pt>
                <c:pt idx="42">
                  <c:v>-5898</c:v>
                </c:pt>
                <c:pt idx="43">
                  <c:v>-5471</c:v>
                </c:pt>
                <c:pt idx="44">
                  <c:v>-5449.5</c:v>
                </c:pt>
                <c:pt idx="45">
                  <c:v>-5435.5</c:v>
                </c:pt>
                <c:pt idx="46">
                  <c:v>-5185.5</c:v>
                </c:pt>
                <c:pt idx="47">
                  <c:v>-5185.5</c:v>
                </c:pt>
                <c:pt idx="48">
                  <c:v>-4549</c:v>
                </c:pt>
                <c:pt idx="49">
                  <c:v>-2890</c:v>
                </c:pt>
                <c:pt idx="50">
                  <c:v>-2756.5</c:v>
                </c:pt>
                <c:pt idx="51">
                  <c:v>-2756.5</c:v>
                </c:pt>
                <c:pt idx="52">
                  <c:v>-2756.5</c:v>
                </c:pt>
                <c:pt idx="53">
                  <c:v>-1933.5</c:v>
                </c:pt>
                <c:pt idx="54">
                  <c:v>-1874.5</c:v>
                </c:pt>
                <c:pt idx="55">
                  <c:v>-1874.5</c:v>
                </c:pt>
                <c:pt idx="56">
                  <c:v>-1676.5</c:v>
                </c:pt>
                <c:pt idx="57">
                  <c:v>-1660</c:v>
                </c:pt>
                <c:pt idx="58">
                  <c:v>-1655.5</c:v>
                </c:pt>
                <c:pt idx="59">
                  <c:v>-1254</c:v>
                </c:pt>
                <c:pt idx="60">
                  <c:v>-1254</c:v>
                </c:pt>
                <c:pt idx="61">
                  <c:v>-1106</c:v>
                </c:pt>
                <c:pt idx="62">
                  <c:v>-1082</c:v>
                </c:pt>
                <c:pt idx="63">
                  <c:v>-851</c:v>
                </c:pt>
                <c:pt idx="64">
                  <c:v>-733.5</c:v>
                </c:pt>
                <c:pt idx="65">
                  <c:v>-700.5</c:v>
                </c:pt>
                <c:pt idx="66">
                  <c:v>-585</c:v>
                </c:pt>
                <c:pt idx="67">
                  <c:v>-525</c:v>
                </c:pt>
                <c:pt idx="68">
                  <c:v>-421.5</c:v>
                </c:pt>
                <c:pt idx="69">
                  <c:v>-358</c:v>
                </c:pt>
                <c:pt idx="70">
                  <c:v>-349</c:v>
                </c:pt>
                <c:pt idx="71">
                  <c:v>-348.5</c:v>
                </c:pt>
                <c:pt idx="72">
                  <c:v>-308.5</c:v>
                </c:pt>
                <c:pt idx="73">
                  <c:v>-233</c:v>
                </c:pt>
                <c:pt idx="74">
                  <c:v>-200</c:v>
                </c:pt>
                <c:pt idx="75">
                  <c:v>0</c:v>
                </c:pt>
                <c:pt idx="76">
                  <c:v>21.5</c:v>
                </c:pt>
                <c:pt idx="77">
                  <c:v>24</c:v>
                </c:pt>
                <c:pt idx="78">
                  <c:v>26</c:v>
                </c:pt>
                <c:pt idx="79">
                  <c:v>26.5</c:v>
                </c:pt>
                <c:pt idx="80">
                  <c:v>118</c:v>
                </c:pt>
                <c:pt idx="81">
                  <c:v>160.5</c:v>
                </c:pt>
                <c:pt idx="82">
                  <c:v>512</c:v>
                </c:pt>
                <c:pt idx="83">
                  <c:v>512.5</c:v>
                </c:pt>
                <c:pt idx="84">
                  <c:v>514.5</c:v>
                </c:pt>
                <c:pt idx="85">
                  <c:v>790.5</c:v>
                </c:pt>
                <c:pt idx="86">
                  <c:v>962.5</c:v>
                </c:pt>
                <c:pt idx="87">
                  <c:v>965</c:v>
                </c:pt>
                <c:pt idx="88">
                  <c:v>1373</c:v>
                </c:pt>
                <c:pt idx="89">
                  <c:v>1377.5</c:v>
                </c:pt>
                <c:pt idx="90">
                  <c:v>1410.5</c:v>
                </c:pt>
                <c:pt idx="91">
                  <c:v>1851.5</c:v>
                </c:pt>
                <c:pt idx="92">
                  <c:v>2146</c:v>
                </c:pt>
                <c:pt idx="93">
                  <c:v>2245.5</c:v>
                </c:pt>
                <c:pt idx="94">
                  <c:v>2260</c:v>
                </c:pt>
                <c:pt idx="95">
                  <c:v>2278.5</c:v>
                </c:pt>
                <c:pt idx="96">
                  <c:v>2376</c:v>
                </c:pt>
                <c:pt idx="97">
                  <c:v>3179.5</c:v>
                </c:pt>
                <c:pt idx="98">
                  <c:v>3328</c:v>
                </c:pt>
                <c:pt idx="99">
                  <c:v>3753</c:v>
                </c:pt>
                <c:pt idx="100">
                  <c:v>4174.5</c:v>
                </c:pt>
                <c:pt idx="101">
                  <c:v>4196</c:v>
                </c:pt>
                <c:pt idx="102">
                  <c:v>4882</c:v>
                </c:pt>
                <c:pt idx="103">
                  <c:v>5762</c:v>
                </c:pt>
                <c:pt idx="104">
                  <c:v>6101</c:v>
                </c:pt>
                <c:pt idx="105">
                  <c:v>6138</c:v>
                </c:pt>
                <c:pt idx="106">
                  <c:v>6173.5</c:v>
                </c:pt>
                <c:pt idx="107">
                  <c:v>6286.5</c:v>
                </c:pt>
                <c:pt idx="108">
                  <c:v>6668</c:v>
                </c:pt>
                <c:pt idx="109">
                  <c:v>7377</c:v>
                </c:pt>
                <c:pt idx="110">
                  <c:v>7415</c:v>
                </c:pt>
                <c:pt idx="111">
                  <c:v>7415</c:v>
                </c:pt>
                <c:pt idx="112">
                  <c:v>7415</c:v>
                </c:pt>
                <c:pt idx="113">
                  <c:v>7415</c:v>
                </c:pt>
                <c:pt idx="114">
                  <c:v>7487.5</c:v>
                </c:pt>
                <c:pt idx="115">
                  <c:v>7494.5</c:v>
                </c:pt>
                <c:pt idx="116">
                  <c:v>7567.5</c:v>
                </c:pt>
                <c:pt idx="117">
                  <c:v>7574.5</c:v>
                </c:pt>
                <c:pt idx="118">
                  <c:v>7577</c:v>
                </c:pt>
                <c:pt idx="119">
                  <c:v>7579.5</c:v>
                </c:pt>
                <c:pt idx="120">
                  <c:v>7674.5</c:v>
                </c:pt>
                <c:pt idx="121">
                  <c:v>8245</c:v>
                </c:pt>
                <c:pt idx="122">
                  <c:v>8245</c:v>
                </c:pt>
                <c:pt idx="123">
                  <c:v>8245</c:v>
                </c:pt>
                <c:pt idx="124">
                  <c:v>8245</c:v>
                </c:pt>
                <c:pt idx="125">
                  <c:v>8256.5</c:v>
                </c:pt>
                <c:pt idx="126">
                  <c:v>8257</c:v>
                </c:pt>
                <c:pt idx="127">
                  <c:v>8264</c:v>
                </c:pt>
                <c:pt idx="128">
                  <c:v>8264</c:v>
                </c:pt>
                <c:pt idx="129">
                  <c:v>8264</c:v>
                </c:pt>
                <c:pt idx="130">
                  <c:v>8275.5</c:v>
                </c:pt>
                <c:pt idx="131">
                  <c:v>8275.5</c:v>
                </c:pt>
                <c:pt idx="132">
                  <c:v>8275.5</c:v>
                </c:pt>
                <c:pt idx="133">
                  <c:v>8275.5</c:v>
                </c:pt>
                <c:pt idx="134">
                  <c:v>8681</c:v>
                </c:pt>
                <c:pt idx="135">
                  <c:v>9193</c:v>
                </c:pt>
                <c:pt idx="136">
                  <c:v>9193</c:v>
                </c:pt>
                <c:pt idx="137">
                  <c:v>9377</c:v>
                </c:pt>
                <c:pt idx="138">
                  <c:v>9377</c:v>
                </c:pt>
                <c:pt idx="139">
                  <c:v>9377</c:v>
                </c:pt>
                <c:pt idx="140">
                  <c:v>9377</c:v>
                </c:pt>
                <c:pt idx="141">
                  <c:v>9584</c:v>
                </c:pt>
                <c:pt idx="142">
                  <c:v>9586.5</c:v>
                </c:pt>
                <c:pt idx="143">
                  <c:v>9591.5</c:v>
                </c:pt>
                <c:pt idx="144">
                  <c:v>9603</c:v>
                </c:pt>
                <c:pt idx="145">
                  <c:v>9612.5</c:v>
                </c:pt>
                <c:pt idx="146">
                  <c:v>9615</c:v>
                </c:pt>
                <c:pt idx="147">
                  <c:v>9964.5</c:v>
                </c:pt>
                <c:pt idx="148">
                  <c:v>10058.5</c:v>
                </c:pt>
                <c:pt idx="149">
                  <c:v>10058.5</c:v>
                </c:pt>
                <c:pt idx="150">
                  <c:v>10058.5</c:v>
                </c:pt>
                <c:pt idx="151">
                  <c:v>10058.5</c:v>
                </c:pt>
                <c:pt idx="152">
                  <c:v>10058.5</c:v>
                </c:pt>
                <c:pt idx="153">
                  <c:v>10110.5</c:v>
                </c:pt>
                <c:pt idx="154">
                  <c:v>10806.5</c:v>
                </c:pt>
                <c:pt idx="155">
                  <c:v>10806.5</c:v>
                </c:pt>
                <c:pt idx="156">
                  <c:v>10806.5</c:v>
                </c:pt>
                <c:pt idx="157">
                  <c:v>10806.5</c:v>
                </c:pt>
                <c:pt idx="158">
                  <c:v>10853.5</c:v>
                </c:pt>
                <c:pt idx="159">
                  <c:v>10933.5</c:v>
                </c:pt>
                <c:pt idx="160">
                  <c:v>10988.5</c:v>
                </c:pt>
                <c:pt idx="161">
                  <c:v>11056</c:v>
                </c:pt>
                <c:pt idx="162">
                  <c:v>11617.5</c:v>
                </c:pt>
                <c:pt idx="163">
                  <c:v>11747</c:v>
                </c:pt>
                <c:pt idx="164">
                  <c:v>11828</c:v>
                </c:pt>
                <c:pt idx="165">
                  <c:v>12605.5</c:v>
                </c:pt>
                <c:pt idx="166">
                  <c:v>12689</c:v>
                </c:pt>
                <c:pt idx="167">
                  <c:v>12697.5</c:v>
                </c:pt>
                <c:pt idx="168">
                  <c:v>12697.5</c:v>
                </c:pt>
                <c:pt idx="169">
                  <c:v>12697.5</c:v>
                </c:pt>
                <c:pt idx="170">
                  <c:v>12697.5</c:v>
                </c:pt>
                <c:pt idx="171">
                  <c:v>13599</c:v>
                </c:pt>
                <c:pt idx="172">
                  <c:v>14297.5</c:v>
                </c:pt>
                <c:pt idx="173">
                  <c:v>15174.5</c:v>
                </c:pt>
                <c:pt idx="174">
                  <c:v>15473.5</c:v>
                </c:pt>
                <c:pt idx="175">
                  <c:v>15936.5</c:v>
                </c:pt>
              </c:numCache>
            </c:numRef>
          </c:xVal>
          <c:yVal>
            <c:numRef>
              <c:f>'Active 1'!$I$21:$I$971</c:f>
              <c:numCache>
                <c:formatCode>General</c:formatCode>
                <c:ptCount val="951"/>
                <c:pt idx="41">
                  <c:v>3.1632499994884711E-2</c:v>
                </c:pt>
                <c:pt idx="43">
                  <c:v>2.3100999998860061E-2</c:v>
                </c:pt>
                <c:pt idx="44">
                  <c:v>2.2434499995142687E-2</c:v>
                </c:pt>
                <c:pt idx="45">
                  <c:v>1.8000499992922414E-2</c:v>
                </c:pt>
                <c:pt idx="54">
                  <c:v>-2.6904999976977706E-3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E81-4B55-9F5F-8127F8CD3D06}"/>
            </c:ext>
          </c:extLst>
        </c:ser>
        <c:ser>
          <c:idx val="3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008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1'!$D$21:$D$56</c:f>
                <c:numCache>
                  <c:formatCode>General</c:formatCode>
                  <c:ptCount val="3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7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3">
                    <c:v>0</c:v>
                  </c:pt>
                  <c:pt idx="35">
                    <c:v>1E-3</c:v>
                  </c:pt>
                </c:numCache>
              </c:numRef>
            </c:plus>
            <c:minus>
              <c:numRef>
                <c:f>'Active 1'!$D$21:$D$56</c:f>
                <c:numCache>
                  <c:formatCode>General</c:formatCode>
                  <c:ptCount val="3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7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3">
                    <c:v>0</c:v>
                  </c:pt>
                  <c:pt idx="35">
                    <c:v>1E-3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1'!$F$21:$F$971</c:f>
              <c:numCache>
                <c:formatCode>General</c:formatCode>
                <c:ptCount val="951"/>
                <c:pt idx="0">
                  <c:v>-11319</c:v>
                </c:pt>
                <c:pt idx="1">
                  <c:v>-11316.5</c:v>
                </c:pt>
                <c:pt idx="2">
                  <c:v>-11283.5</c:v>
                </c:pt>
                <c:pt idx="3">
                  <c:v>-11281</c:v>
                </c:pt>
                <c:pt idx="4">
                  <c:v>-11255</c:v>
                </c:pt>
                <c:pt idx="5">
                  <c:v>-11248</c:v>
                </c:pt>
                <c:pt idx="6">
                  <c:v>-11238.5</c:v>
                </c:pt>
                <c:pt idx="7">
                  <c:v>-11226.5</c:v>
                </c:pt>
                <c:pt idx="8">
                  <c:v>-11197</c:v>
                </c:pt>
                <c:pt idx="9">
                  <c:v>-11180.5</c:v>
                </c:pt>
                <c:pt idx="10">
                  <c:v>-11178.5</c:v>
                </c:pt>
                <c:pt idx="11">
                  <c:v>-11171</c:v>
                </c:pt>
                <c:pt idx="12">
                  <c:v>-11103</c:v>
                </c:pt>
                <c:pt idx="13">
                  <c:v>-11037</c:v>
                </c:pt>
                <c:pt idx="14">
                  <c:v>-9511</c:v>
                </c:pt>
                <c:pt idx="15">
                  <c:v>-9511</c:v>
                </c:pt>
                <c:pt idx="16">
                  <c:v>-9492</c:v>
                </c:pt>
                <c:pt idx="17">
                  <c:v>-9492</c:v>
                </c:pt>
                <c:pt idx="18">
                  <c:v>-9492</c:v>
                </c:pt>
                <c:pt idx="19">
                  <c:v>-9461.5</c:v>
                </c:pt>
                <c:pt idx="20">
                  <c:v>-9461.5</c:v>
                </c:pt>
                <c:pt idx="21">
                  <c:v>-9461.5</c:v>
                </c:pt>
                <c:pt idx="22">
                  <c:v>-9461.5</c:v>
                </c:pt>
                <c:pt idx="23">
                  <c:v>-9454</c:v>
                </c:pt>
                <c:pt idx="24">
                  <c:v>-9454</c:v>
                </c:pt>
                <c:pt idx="25">
                  <c:v>-9454</c:v>
                </c:pt>
                <c:pt idx="26">
                  <c:v>-9428.5</c:v>
                </c:pt>
                <c:pt idx="27">
                  <c:v>-9141</c:v>
                </c:pt>
                <c:pt idx="28">
                  <c:v>-8784.5</c:v>
                </c:pt>
                <c:pt idx="29">
                  <c:v>-8784.5</c:v>
                </c:pt>
                <c:pt idx="30">
                  <c:v>-8468.5</c:v>
                </c:pt>
                <c:pt idx="31">
                  <c:v>-8468.5</c:v>
                </c:pt>
                <c:pt idx="32">
                  <c:v>-7942.5</c:v>
                </c:pt>
                <c:pt idx="33">
                  <c:v>-7942.5</c:v>
                </c:pt>
                <c:pt idx="34">
                  <c:v>-7272.5</c:v>
                </c:pt>
                <c:pt idx="35">
                  <c:v>-7157</c:v>
                </c:pt>
                <c:pt idx="36">
                  <c:v>-7157</c:v>
                </c:pt>
                <c:pt idx="37">
                  <c:v>-6886</c:v>
                </c:pt>
                <c:pt idx="38">
                  <c:v>-6886</c:v>
                </c:pt>
                <c:pt idx="39">
                  <c:v>-6454</c:v>
                </c:pt>
                <c:pt idx="40">
                  <c:v>-6454</c:v>
                </c:pt>
                <c:pt idx="41">
                  <c:v>-5907.5</c:v>
                </c:pt>
                <c:pt idx="42">
                  <c:v>-5898</c:v>
                </c:pt>
                <c:pt idx="43">
                  <c:v>-5471</c:v>
                </c:pt>
                <c:pt idx="44">
                  <c:v>-5449.5</c:v>
                </c:pt>
                <c:pt idx="45">
                  <c:v>-5435.5</c:v>
                </c:pt>
                <c:pt idx="46">
                  <c:v>-5185.5</c:v>
                </c:pt>
                <c:pt idx="47">
                  <c:v>-5185.5</c:v>
                </c:pt>
                <c:pt idx="48">
                  <c:v>-4549</c:v>
                </c:pt>
                <c:pt idx="49">
                  <c:v>-2890</c:v>
                </c:pt>
                <c:pt idx="50">
                  <c:v>-2756.5</c:v>
                </c:pt>
                <c:pt idx="51">
                  <c:v>-2756.5</c:v>
                </c:pt>
                <c:pt idx="52">
                  <c:v>-2756.5</c:v>
                </c:pt>
                <c:pt idx="53">
                  <c:v>-1933.5</c:v>
                </c:pt>
                <c:pt idx="54">
                  <c:v>-1874.5</c:v>
                </c:pt>
                <c:pt idx="55">
                  <c:v>-1874.5</c:v>
                </c:pt>
                <c:pt idx="56">
                  <c:v>-1676.5</c:v>
                </c:pt>
                <c:pt idx="57">
                  <c:v>-1660</c:v>
                </c:pt>
                <c:pt idx="58">
                  <c:v>-1655.5</c:v>
                </c:pt>
                <c:pt idx="59">
                  <c:v>-1254</c:v>
                </c:pt>
                <c:pt idx="60">
                  <c:v>-1254</c:v>
                </c:pt>
                <c:pt idx="61">
                  <c:v>-1106</c:v>
                </c:pt>
                <c:pt idx="62">
                  <c:v>-1082</c:v>
                </c:pt>
                <c:pt idx="63">
                  <c:v>-851</c:v>
                </c:pt>
                <c:pt idx="64">
                  <c:v>-733.5</c:v>
                </c:pt>
                <c:pt idx="65">
                  <c:v>-700.5</c:v>
                </c:pt>
                <c:pt idx="66">
                  <c:v>-585</c:v>
                </c:pt>
                <c:pt idx="67">
                  <c:v>-525</c:v>
                </c:pt>
                <c:pt idx="68">
                  <c:v>-421.5</c:v>
                </c:pt>
                <c:pt idx="69">
                  <c:v>-358</c:v>
                </c:pt>
                <c:pt idx="70">
                  <c:v>-349</c:v>
                </c:pt>
                <c:pt idx="71">
                  <c:v>-348.5</c:v>
                </c:pt>
                <c:pt idx="72">
                  <c:v>-308.5</c:v>
                </c:pt>
                <c:pt idx="73">
                  <c:v>-233</c:v>
                </c:pt>
                <c:pt idx="74">
                  <c:v>-200</c:v>
                </c:pt>
                <c:pt idx="75">
                  <c:v>0</c:v>
                </c:pt>
                <c:pt idx="76">
                  <c:v>21.5</c:v>
                </c:pt>
                <c:pt idx="77">
                  <c:v>24</c:v>
                </c:pt>
                <c:pt idx="78">
                  <c:v>26</c:v>
                </c:pt>
                <c:pt idx="79">
                  <c:v>26.5</c:v>
                </c:pt>
                <c:pt idx="80">
                  <c:v>118</c:v>
                </c:pt>
                <c:pt idx="81">
                  <c:v>160.5</c:v>
                </c:pt>
                <c:pt idx="82">
                  <c:v>512</c:v>
                </c:pt>
                <c:pt idx="83">
                  <c:v>512.5</c:v>
                </c:pt>
                <c:pt idx="84">
                  <c:v>514.5</c:v>
                </c:pt>
                <c:pt idx="85">
                  <c:v>790.5</c:v>
                </c:pt>
                <c:pt idx="86">
                  <c:v>962.5</c:v>
                </c:pt>
                <c:pt idx="87">
                  <c:v>965</c:v>
                </c:pt>
                <c:pt idx="88">
                  <c:v>1373</c:v>
                </c:pt>
                <c:pt idx="89">
                  <c:v>1377.5</c:v>
                </c:pt>
                <c:pt idx="90">
                  <c:v>1410.5</c:v>
                </c:pt>
                <c:pt idx="91">
                  <c:v>1851.5</c:v>
                </c:pt>
                <c:pt idx="92">
                  <c:v>2146</c:v>
                </c:pt>
                <c:pt idx="93">
                  <c:v>2245.5</c:v>
                </c:pt>
                <c:pt idx="94">
                  <c:v>2260</c:v>
                </c:pt>
                <c:pt idx="95">
                  <c:v>2278.5</c:v>
                </c:pt>
                <c:pt idx="96">
                  <c:v>2376</c:v>
                </c:pt>
                <c:pt idx="97">
                  <c:v>3179.5</c:v>
                </c:pt>
                <c:pt idx="98">
                  <c:v>3328</c:v>
                </c:pt>
                <c:pt idx="99">
                  <c:v>3753</c:v>
                </c:pt>
                <c:pt idx="100">
                  <c:v>4174.5</c:v>
                </c:pt>
                <c:pt idx="101">
                  <c:v>4196</c:v>
                </c:pt>
                <c:pt idx="102">
                  <c:v>4882</c:v>
                </c:pt>
                <c:pt idx="103">
                  <c:v>5762</c:v>
                </c:pt>
                <c:pt idx="104">
                  <c:v>6101</c:v>
                </c:pt>
                <c:pt idx="105">
                  <c:v>6138</c:v>
                </c:pt>
                <c:pt idx="106">
                  <c:v>6173.5</c:v>
                </c:pt>
                <c:pt idx="107">
                  <c:v>6286.5</c:v>
                </c:pt>
                <c:pt idx="108">
                  <c:v>6668</c:v>
                </c:pt>
                <c:pt idx="109">
                  <c:v>7377</c:v>
                </c:pt>
                <c:pt idx="110">
                  <c:v>7415</c:v>
                </c:pt>
                <c:pt idx="111">
                  <c:v>7415</c:v>
                </c:pt>
                <c:pt idx="112">
                  <c:v>7415</c:v>
                </c:pt>
                <c:pt idx="113">
                  <c:v>7415</c:v>
                </c:pt>
                <c:pt idx="114">
                  <c:v>7487.5</c:v>
                </c:pt>
                <c:pt idx="115">
                  <c:v>7494.5</c:v>
                </c:pt>
                <c:pt idx="116">
                  <c:v>7567.5</c:v>
                </c:pt>
                <c:pt idx="117">
                  <c:v>7574.5</c:v>
                </c:pt>
                <c:pt idx="118">
                  <c:v>7577</c:v>
                </c:pt>
                <c:pt idx="119">
                  <c:v>7579.5</c:v>
                </c:pt>
                <c:pt idx="120">
                  <c:v>7674.5</c:v>
                </c:pt>
                <c:pt idx="121">
                  <c:v>8245</c:v>
                </c:pt>
                <c:pt idx="122">
                  <c:v>8245</c:v>
                </c:pt>
                <c:pt idx="123">
                  <c:v>8245</c:v>
                </c:pt>
                <c:pt idx="124">
                  <c:v>8245</c:v>
                </c:pt>
                <c:pt idx="125">
                  <c:v>8256.5</c:v>
                </c:pt>
                <c:pt idx="126">
                  <c:v>8257</c:v>
                </c:pt>
                <c:pt idx="127">
                  <c:v>8264</c:v>
                </c:pt>
                <c:pt idx="128">
                  <c:v>8264</c:v>
                </c:pt>
                <c:pt idx="129">
                  <c:v>8264</c:v>
                </c:pt>
                <c:pt idx="130">
                  <c:v>8275.5</c:v>
                </c:pt>
                <c:pt idx="131">
                  <c:v>8275.5</c:v>
                </c:pt>
                <c:pt idx="132">
                  <c:v>8275.5</c:v>
                </c:pt>
                <c:pt idx="133">
                  <c:v>8275.5</c:v>
                </c:pt>
                <c:pt idx="134">
                  <c:v>8681</c:v>
                </c:pt>
                <c:pt idx="135">
                  <c:v>9193</c:v>
                </c:pt>
                <c:pt idx="136">
                  <c:v>9193</c:v>
                </c:pt>
                <c:pt idx="137">
                  <c:v>9377</c:v>
                </c:pt>
                <c:pt idx="138">
                  <c:v>9377</c:v>
                </c:pt>
                <c:pt idx="139">
                  <c:v>9377</c:v>
                </c:pt>
                <c:pt idx="140">
                  <c:v>9377</c:v>
                </c:pt>
                <c:pt idx="141">
                  <c:v>9584</c:v>
                </c:pt>
                <c:pt idx="142">
                  <c:v>9586.5</c:v>
                </c:pt>
                <c:pt idx="143">
                  <c:v>9591.5</c:v>
                </c:pt>
                <c:pt idx="144">
                  <c:v>9603</c:v>
                </c:pt>
                <c:pt idx="145">
                  <c:v>9612.5</c:v>
                </c:pt>
                <c:pt idx="146">
                  <c:v>9615</c:v>
                </c:pt>
                <c:pt idx="147">
                  <c:v>9964.5</c:v>
                </c:pt>
                <c:pt idx="148">
                  <c:v>10058.5</c:v>
                </c:pt>
                <c:pt idx="149">
                  <c:v>10058.5</c:v>
                </c:pt>
                <c:pt idx="150">
                  <c:v>10058.5</c:v>
                </c:pt>
                <c:pt idx="151">
                  <c:v>10058.5</c:v>
                </c:pt>
                <c:pt idx="152">
                  <c:v>10058.5</c:v>
                </c:pt>
                <c:pt idx="153">
                  <c:v>10110.5</c:v>
                </c:pt>
                <c:pt idx="154">
                  <c:v>10806.5</c:v>
                </c:pt>
                <c:pt idx="155">
                  <c:v>10806.5</c:v>
                </c:pt>
                <c:pt idx="156">
                  <c:v>10806.5</c:v>
                </c:pt>
                <c:pt idx="157">
                  <c:v>10806.5</c:v>
                </c:pt>
                <c:pt idx="158">
                  <c:v>10853.5</c:v>
                </c:pt>
                <c:pt idx="159">
                  <c:v>10933.5</c:v>
                </c:pt>
                <c:pt idx="160">
                  <c:v>10988.5</c:v>
                </c:pt>
                <c:pt idx="161">
                  <c:v>11056</c:v>
                </c:pt>
                <c:pt idx="162">
                  <c:v>11617.5</c:v>
                </c:pt>
                <c:pt idx="163">
                  <c:v>11747</c:v>
                </c:pt>
                <c:pt idx="164">
                  <c:v>11828</c:v>
                </c:pt>
                <c:pt idx="165">
                  <c:v>12605.5</c:v>
                </c:pt>
                <c:pt idx="166">
                  <c:v>12689</c:v>
                </c:pt>
                <c:pt idx="167">
                  <c:v>12697.5</c:v>
                </c:pt>
                <c:pt idx="168">
                  <c:v>12697.5</c:v>
                </c:pt>
                <c:pt idx="169">
                  <c:v>12697.5</c:v>
                </c:pt>
                <c:pt idx="170">
                  <c:v>12697.5</c:v>
                </c:pt>
                <c:pt idx="171">
                  <c:v>13599</c:v>
                </c:pt>
                <c:pt idx="172">
                  <c:v>14297.5</c:v>
                </c:pt>
                <c:pt idx="173">
                  <c:v>15174.5</c:v>
                </c:pt>
                <c:pt idx="174">
                  <c:v>15473.5</c:v>
                </c:pt>
                <c:pt idx="175">
                  <c:v>15936.5</c:v>
                </c:pt>
              </c:numCache>
            </c:numRef>
          </c:xVal>
          <c:yVal>
            <c:numRef>
              <c:f>'Active 1'!$J$21:$J$971</c:f>
              <c:numCache>
                <c:formatCode>General</c:formatCode>
                <c:ptCount val="951"/>
                <c:pt idx="0">
                  <c:v>5.9588999996776693E-2</c:v>
                </c:pt>
                <c:pt idx="1">
                  <c:v>5.9411499998532236E-2</c:v>
                </c:pt>
                <c:pt idx="2">
                  <c:v>5.8788499998627231E-2</c:v>
                </c:pt>
                <c:pt idx="3">
                  <c:v>5.721099999936996E-2</c:v>
                </c:pt>
                <c:pt idx="4">
                  <c:v>5.8505000000877772E-2</c:v>
                </c:pt>
                <c:pt idx="5">
                  <c:v>5.8187999995425344E-2</c:v>
                </c:pt>
                <c:pt idx="14">
                  <c:v>4.6941000000515487E-2</c:v>
                </c:pt>
                <c:pt idx="15">
                  <c:v>4.7140999995463062E-2</c:v>
                </c:pt>
                <c:pt idx="16">
                  <c:v>4.3951999999990221E-2</c:v>
                </c:pt>
                <c:pt idx="17">
                  <c:v>4.4551999999384861E-2</c:v>
                </c:pt>
                <c:pt idx="18">
                  <c:v>4.5151999998779502E-2</c:v>
                </c:pt>
                <c:pt idx="19">
                  <c:v>4.4106499997724313E-2</c:v>
                </c:pt>
                <c:pt idx="20">
                  <c:v>4.5306499996513594E-2</c:v>
                </c:pt>
                <c:pt idx="21">
                  <c:v>4.5306499996513594E-2</c:v>
                </c:pt>
                <c:pt idx="22">
                  <c:v>4.6506500002578832E-2</c:v>
                </c:pt>
                <c:pt idx="23">
                  <c:v>4.4773999994504265E-2</c:v>
                </c:pt>
                <c:pt idx="24">
                  <c:v>4.4973999996727798E-2</c:v>
                </c:pt>
                <c:pt idx="25">
                  <c:v>4.5073999994201586E-2</c:v>
                </c:pt>
                <c:pt idx="26">
                  <c:v>4.1683499999635387E-2</c:v>
                </c:pt>
                <c:pt idx="27">
                  <c:v>4.1770999996515457E-2</c:v>
                </c:pt>
                <c:pt idx="28">
                  <c:v>3.8819499990495387E-2</c:v>
                </c:pt>
                <c:pt idx="29">
                  <c:v>4.1819499994744547E-2</c:v>
                </c:pt>
                <c:pt idx="30">
                  <c:v>4.1023499994480517E-2</c:v>
                </c:pt>
                <c:pt idx="31">
                  <c:v>4.1023500001756474E-2</c:v>
                </c:pt>
                <c:pt idx="33">
                  <c:v>3.8017499995476101E-2</c:v>
                </c:pt>
                <c:pt idx="35">
                  <c:v>3.1366999995952938E-2</c:v>
                </c:pt>
                <c:pt idx="36">
                  <c:v>3.2366999999794643E-2</c:v>
                </c:pt>
                <c:pt idx="37">
                  <c:v>2.9465999992680736E-2</c:v>
                </c:pt>
                <c:pt idx="38">
                  <c:v>3.0565999993996229E-2</c:v>
                </c:pt>
                <c:pt idx="39">
                  <c:v>2.5673999996797647E-2</c:v>
                </c:pt>
                <c:pt idx="40">
                  <c:v>2.647399999841582E-2</c:v>
                </c:pt>
                <c:pt idx="46">
                  <c:v>2.3250499994901475E-2</c:v>
                </c:pt>
                <c:pt idx="47">
                  <c:v>2.4650499995914288E-2</c:v>
                </c:pt>
                <c:pt idx="48">
                  <c:v>1.9018999999389052E-2</c:v>
                </c:pt>
                <c:pt idx="50">
                  <c:v>1.1951499996939674E-2</c:v>
                </c:pt>
                <c:pt idx="51">
                  <c:v>1.4951499993912876E-2</c:v>
                </c:pt>
                <c:pt idx="52">
                  <c:v>1.7951499990886077E-2</c:v>
                </c:pt>
                <c:pt idx="53">
                  <c:v>9.0384999930392951E-3</c:v>
                </c:pt>
                <c:pt idx="59">
                  <c:v>3.9739999992889352E-3</c:v>
                </c:pt>
                <c:pt idx="60">
                  <c:v>4.5739999986835755E-3</c:v>
                </c:pt>
                <c:pt idx="62">
                  <c:v>-1.9580000007408671E-3</c:v>
                </c:pt>
                <c:pt idx="72">
                  <c:v>8.6349999764934182E-4</c:v>
                </c:pt>
                <c:pt idx="74">
                  <c:v>9.9999997473787516E-5</c:v>
                </c:pt>
                <c:pt idx="76">
                  <c:v>-3.1664999987697229E-3</c:v>
                </c:pt>
                <c:pt idx="77">
                  <c:v>1.1559999984456226E-3</c:v>
                </c:pt>
                <c:pt idx="78">
                  <c:v>2.5939999977708794E-3</c:v>
                </c:pt>
                <c:pt idx="79">
                  <c:v>-4.2150000808760524E-4</c:v>
                </c:pt>
                <c:pt idx="103">
                  <c:v>1.5779999957885593E-3</c:v>
                </c:pt>
                <c:pt idx="109">
                  <c:v>1.0012999999162275E-2</c:v>
                </c:pt>
                <c:pt idx="125">
                  <c:v>1.3448500001686625E-2</c:v>
                </c:pt>
                <c:pt idx="126">
                  <c:v>1.5433000000484753E-2</c:v>
                </c:pt>
                <c:pt idx="134">
                  <c:v>1.7188999998325016E-2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E81-4B55-9F5F-8127F8CD3D06}"/>
            </c:ext>
          </c:extLst>
        </c:ser>
        <c:ser>
          <c:idx val="4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1'!$D$21:$D$71</c:f>
                <c:numCache>
                  <c:formatCode>General</c:formatCode>
                  <c:ptCount val="5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7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3">
                    <c:v>0</c:v>
                  </c:pt>
                  <c:pt idx="35">
                    <c:v>1E-3</c:v>
                  </c:pt>
                  <c:pt idx="37">
                    <c:v>5.0000000000000001E-4</c:v>
                  </c:pt>
                  <c:pt idx="39">
                    <c:v>1.1000000000000001E-3</c:v>
                  </c:pt>
                  <c:pt idx="40">
                    <c:v>5.9999999999999995E-4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5.9999999999999995E-4</c:v>
                  </c:pt>
                  <c:pt idx="47">
                    <c:v>6.9999999999999999E-4</c:v>
                  </c:pt>
                  <c:pt idx="48">
                    <c:v>6.9999999999999999E-4</c:v>
                  </c:pt>
                  <c:pt idx="49">
                    <c:v>0</c:v>
                  </c:pt>
                  <c:pt idx="50">
                    <c:v>0</c:v>
                  </c:pt>
                </c:numCache>
              </c:numRef>
            </c:plus>
            <c:minus>
              <c:numRef>
                <c:f>'Active 1'!$D$21:$D$71</c:f>
                <c:numCache>
                  <c:formatCode>General</c:formatCode>
                  <c:ptCount val="5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7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3">
                    <c:v>0</c:v>
                  </c:pt>
                  <c:pt idx="35">
                    <c:v>1E-3</c:v>
                  </c:pt>
                  <c:pt idx="37">
                    <c:v>5.0000000000000001E-4</c:v>
                  </c:pt>
                  <c:pt idx="39">
                    <c:v>1.1000000000000001E-3</c:v>
                  </c:pt>
                  <c:pt idx="40">
                    <c:v>5.9999999999999995E-4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5.9999999999999995E-4</c:v>
                  </c:pt>
                  <c:pt idx="47">
                    <c:v>6.9999999999999999E-4</c:v>
                  </c:pt>
                  <c:pt idx="48">
                    <c:v>6.9999999999999999E-4</c:v>
                  </c:pt>
                  <c:pt idx="49">
                    <c:v>0</c:v>
                  </c:pt>
                  <c:pt idx="50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1'!$F$21:$F$971</c:f>
              <c:numCache>
                <c:formatCode>General</c:formatCode>
                <c:ptCount val="951"/>
                <c:pt idx="0">
                  <c:v>-11319</c:v>
                </c:pt>
                <c:pt idx="1">
                  <c:v>-11316.5</c:v>
                </c:pt>
                <c:pt idx="2">
                  <c:v>-11283.5</c:v>
                </c:pt>
                <c:pt idx="3">
                  <c:v>-11281</c:v>
                </c:pt>
                <c:pt idx="4">
                  <c:v>-11255</c:v>
                </c:pt>
                <c:pt idx="5">
                  <c:v>-11248</c:v>
                </c:pt>
                <c:pt idx="6">
                  <c:v>-11238.5</c:v>
                </c:pt>
                <c:pt idx="7">
                  <c:v>-11226.5</c:v>
                </c:pt>
                <c:pt idx="8">
                  <c:v>-11197</c:v>
                </c:pt>
                <c:pt idx="9">
                  <c:v>-11180.5</c:v>
                </c:pt>
                <c:pt idx="10">
                  <c:v>-11178.5</c:v>
                </c:pt>
                <c:pt idx="11">
                  <c:v>-11171</c:v>
                </c:pt>
                <c:pt idx="12">
                  <c:v>-11103</c:v>
                </c:pt>
                <c:pt idx="13">
                  <c:v>-11037</c:v>
                </c:pt>
                <c:pt idx="14">
                  <c:v>-9511</c:v>
                </c:pt>
                <c:pt idx="15">
                  <c:v>-9511</c:v>
                </c:pt>
                <c:pt idx="16">
                  <c:v>-9492</c:v>
                </c:pt>
                <c:pt idx="17">
                  <c:v>-9492</c:v>
                </c:pt>
                <c:pt idx="18">
                  <c:v>-9492</c:v>
                </c:pt>
                <c:pt idx="19">
                  <c:v>-9461.5</c:v>
                </c:pt>
                <c:pt idx="20">
                  <c:v>-9461.5</c:v>
                </c:pt>
                <c:pt idx="21">
                  <c:v>-9461.5</c:v>
                </c:pt>
                <c:pt idx="22">
                  <c:v>-9461.5</c:v>
                </c:pt>
                <c:pt idx="23">
                  <c:v>-9454</c:v>
                </c:pt>
                <c:pt idx="24">
                  <c:v>-9454</c:v>
                </c:pt>
                <c:pt idx="25">
                  <c:v>-9454</c:v>
                </c:pt>
                <c:pt idx="26">
                  <c:v>-9428.5</c:v>
                </c:pt>
                <c:pt idx="27">
                  <c:v>-9141</c:v>
                </c:pt>
                <c:pt idx="28">
                  <c:v>-8784.5</c:v>
                </c:pt>
                <c:pt idx="29">
                  <c:v>-8784.5</c:v>
                </c:pt>
                <c:pt idx="30">
                  <c:v>-8468.5</c:v>
                </c:pt>
                <c:pt idx="31">
                  <c:v>-8468.5</c:v>
                </c:pt>
                <c:pt idx="32">
                  <c:v>-7942.5</c:v>
                </c:pt>
                <c:pt idx="33">
                  <c:v>-7942.5</c:v>
                </c:pt>
                <c:pt idx="34">
                  <c:v>-7272.5</c:v>
                </c:pt>
                <c:pt idx="35">
                  <c:v>-7157</c:v>
                </c:pt>
                <c:pt idx="36">
                  <c:v>-7157</c:v>
                </c:pt>
                <c:pt idx="37">
                  <c:v>-6886</c:v>
                </c:pt>
                <c:pt idx="38">
                  <c:v>-6886</c:v>
                </c:pt>
                <c:pt idx="39">
                  <c:v>-6454</c:v>
                </c:pt>
                <c:pt idx="40">
                  <c:v>-6454</c:v>
                </c:pt>
                <c:pt idx="41">
                  <c:v>-5907.5</c:v>
                </c:pt>
                <c:pt idx="42">
                  <c:v>-5898</c:v>
                </c:pt>
                <c:pt idx="43">
                  <c:v>-5471</c:v>
                </c:pt>
                <c:pt idx="44">
                  <c:v>-5449.5</c:v>
                </c:pt>
                <c:pt idx="45">
                  <c:v>-5435.5</c:v>
                </c:pt>
                <c:pt idx="46">
                  <c:v>-5185.5</c:v>
                </c:pt>
                <c:pt idx="47">
                  <c:v>-5185.5</c:v>
                </c:pt>
                <c:pt idx="48">
                  <c:v>-4549</c:v>
                </c:pt>
                <c:pt idx="49">
                  <c:v>-2890</c:v>
                </c:pt>
                <c:pt idx="50">
                  <c:v>-2756.5</c:v>
                </c:pt>
                <c:pt idx="51">
                  <c:v>-2756.5</c:v>
                </c:pt>
                <c:pt idx="52">
                  <c:v>-2756.5</c:v>
                </c:pt>
                <c:pt idx="53">
                  <c:v>-1933.5</c:v>
                </c:pt>
                <c:pt idx="54">
                  <c:v>-1874.5</c:v>
                </c:pt>
                <c:pt idx="55">
                  <c:v>-1874.5</c:v>
                </c:pt>
                <c:pt idx="56">
                  <c:v>-1676.5</c:v>
                </c:pt>
                <c:pt idx="57">
                  <c:v>-1660</c:v>
                </c:pt>
                <c:pt idx="58">
                  <c:v>-1655.5</c:v>
                </c:pt>
                <c:pt idx="59">
                  <c:v>-1254</c:v>
                </c:pt>
                <c:pt idx="60">
                  <c:v>-1254</c:v>
                </c:pt>
                <c:pt idx="61">
                  <c:v>-1106</c:v>
                </c:pt>
                <c:pt idx="62">
                  <c:v>-1082</c:v>
                </c:pt>
                <c:pt idx="63">
                  <c:v>-851</c:v>
                </c:pt>
                <c:pt idx="64">
                  <c:v>-733.5</c:v>
                </c:pt>
                <c:pt idx="65">
                  <c:v>-700.5</c:v>
                </c:pt>
                <c:pt idx="66">
                  <c:v>-585</c:v>
                </c:pt>
                <c:pt idx="67">
                  <c:v>-525</c:v>
                </c:pt>
                <c:pt idx="68">
                  <c:v>-421.5</c:v>
                </c:pt>
                <c:pt idx="69">
                  <c:v>-358</c:v>
                </c:pt>
                <c:pt idx="70">
                  <c:v>-349</c:v>
                </c:pt>
                <c:pt idx="71">
                  <c:v>-348.5</c:v>
                </c:pt>
                <c:pt idx="72">
                  <c:v>-308.5</c:v>
                </c:pt>
                <c:pt idx="73">
                  <c:v>-233</c:v>
                </c:pt>
                <c:pt idx="74">
                  <c:v>-200</c:v>
                </c:pt>
                <c:pt idx="75">
                  <c:v>0</c:v>
                </c:pt>
                <c:pt idx="76">
                  <c:v>21.5</c:v>
                </c:pt>
                <c:pt idx="77">
                  <c:v>24</c:v>
                </c:pt>
                <c:pt idx="78">
                  <c:v>26</c:v>
                </c:pt>
                <c:pt idx="79">
                  <c:v>26.5</c:v>
                </c:pt>
                <c:pt idx="80">
                  <c:v>118</c:v>
                </c:pt>
                <c:pt idx="81">
                  <c:v>160.5</c:v>
                </c:pt>
                <c:pt idx="82">
                  <c:v>512</c:v>
                </c:pt>
                <c:pt idx="83">
                  <c:v>512.5</c:v>
                </c:pt>
                <c:pt idx="84">
                  <c:v>514.5</c:v>
                </c:pt>
                <c:pt idx="85">
                  <c:v>790.5</c:v>
                </c:pt>
                <c:pt idx="86">
                  <c:v>962.5</c:v>
                </c:pt>
                <c:pt idx="87">
                  <c:v>965</c:v>
                </c:pt>
                <c:pt idx="88">
                  <c:v>1373</c:v>
                </c:pt>
                <c:pt idx="89">
                  <c:v>1377.5</c:v>
                </c:pt>
                <c:pt idx="90">
                  <c:v>1410.5</c:v>
                </c:pt>
                <c:pt idx="91">
                  <c:v>1851.5</c:v>
                </c:pt>
                <c:pt idx="92">
                  <c:v>2146</c:v>
                </c:pt>
                <c:pt idx="93">
                  <c:v>2245.5</c:v>
                </c:pt>
                <c:pt idx="94">
                  <c:v>2260</c:v>
                </c:pt>
                <c:pt idx="95">
                  <c:v>2278.5</c:v>
                </c:pt>
                <c:pt idx="96">
                  <c:v>2376</c:v>
                </c:pt>
                <c:pt idx="97">
                  <c:v>3179.5</c:v>
                </c:pt>
                <c:pt idx="98">
                  <c:v>3328</c:v>
                </c:pt>
                <c:pt idx="99">
                  <c:v>3753</c:v>
                </c:pt>
                <c:pt idx="100">
                  <c:v>4174.5</c:v>
                </c:pt>
                <c:pt idx="101">
                  <c:v>4196</c:v>
                </c:pt>
                <c:pt idx="102">
                  <c:v>4882</c:v>
                </c:pt>
                <c:pt idx="103">
                  <c:v>5762</c:v>
                </c:pt>
                <c:pt idx="104">
                  <c:v>6101</c:v>
                </c:pt>
                <c:pt idx="105">
                  <c:v>6138</c:v>
                </c:pt>
                <c:pt idx="106">
                  <c:v>6173.5</c:v>
                </c:pt>
                <c:pt idx="107">
                  <c:v>6286.5</c:v>
                </c:pt>
                <c:pt idx="108">
                  <c:v>6668</c:v>
                </c:pt>
                <c:pt idx="109">
                  <c:v>7377</c:v>
                </c:pt>
                <c:pt idx="110">
                  <c:v>7415</c:v>
                </c:pt>
                <c:pt idx="111">
                  <c:v>7415</c:v>
                </c:pt>
                <c:pt idx="112">
                  <c:v>7415</c:v>
                </c:pt>
                <c:pt idx="113">
                  <c:v>7415</c:v>
                </c:pt>
                <c:pt idx="114">
                  <c:v>7487.5</c:v>
                </c:pt>
                <c:pt idx="115">
                  <c:v>7494.5</c:v>
                </c:pt>
                <c:pt idx="116">
                  <c:v>7567.5</c:v>
                </c:pt>
                <c:pt idx="117">
                  <c:v>7574.5</c:v>
                </c:pt>
                <c:pt idx="118">
                  <c:v>7577</c:v>
                </c:pt>
                <c:pt idx="119">
                  <c:v>7579.5</c:v>
                </c:pt>
                <c:pt idx="120">
                  <c:v>7674.5</c:v>
                </c:pt>
                <c:pt idx="121">
                  <c:v>8245</c:v>
                </c:pt>
                <c:pt idx="122">
                  <c:v>8245</c:v>
                </c:pt>
                <c:pt idx="123">
                  <c:v>8245</c:v>
                </c:pt>
                <c:pt idx="124">
                  <c:v>8245</c:v>
                </c:pt>
                <c:pt idx="125">
                  <c:v>8256.5</c:v>
                </c:pt>
                <c:pt idx="126">
                  <c:v>8257</c:v>
                </c:pt>
                <c:pt idx="127">
                  <c:v>8264</c:v>
                </c:pt>
                <c:pt idx="128">
                  <c:v>8264</c:v>
                </c:pt>
                <c:pt idx="129">
                  <c:v>8264</c:v>
                </c:pt>
                <c:pt idx="130">
                  <c:v>8275.5</c:v>
                </c:pt>
                <c:pt idx="131">
                  <c:v>8275.5</c:v>
                </c:pt>
                <c:pt idx="132">
                  <c:v>8275.5</c:v>
                </c:pt>
                <c:pt idx="133">
                  <c:v>8275.5</c:v>
                </c:pt>
                <c:pt idx="134">
                  <c:v>8681</c:v>
                </c:pt>
                <c:pt idx="135">
                  <c:v>9193</c:v>
                </c:pt>
                <c:pt idx="136">
                  <c:v>9193</c:v>
                </c:pt>
                <c:pt idx="137">
                  <c:v>9377</c:v>
                </c:pt>
                <c:pt idx="138">
                  <c:v>9377</c:v>
                </c:pt>
                <c:pt idx="139">
                  <c:v>9377</c:v>
                </c:pt>
                <c:pt idx="140">
                  <c:v>9377</c:v>
                </c:pt>
                <c:pt idx="141">
                  <c:v>9584</c:v>
                </c:pt>
                <c:pt idx="142">
                  <c:v>9586.5</c:v>
                </c:pt>
                <c:pt idx="143">
                  <c:v>9591.5</c:v>
                </c:pt>
                <c:pt idx="144">
                  <c:v>9603</c:v>
                </c:pt>
                <c:pt idx="145">
                  <c:v>9612.5</c:v>
                </c:pt>
                <c:pt idx="146">
                  <c:v>9615</c:v>
                </c:pt>
                <c:pt idx="147">
                  <c:v>9964.5</c:v>
                </c:pt>
                <c:pt idx="148">
                  <c:v>10058.5</c:v>
                </c:pt>
                <c:pt idx="149">
                  <c:v>10058.5</c:v>
                </c:pt>
                <c:pt idx="150">
                  <c:v>10058.5</c:v>
                </c:pt>
                <c:pt idx="151">
                  <c:v>10058.5</c:v>
                </c:pt>
                <c:pt idx="152">
                  <c:v>10058.5</c:v>
                </c:pt>
                <c:pt idx="153">
                  <c:v>10110.5</c:v>
                </c:pt>
                <c:pt idx="154">
                  <c:v>10806.5</c:v>
                </c:pt>
                <c:pt idx="155">
                  <c:v>10806.5</c:v>
                </c:pt>
                <c:pt idx="156">
                  <c:v>10806.5</c:v>
                </c:pt>
                <c:pt idx="157">
                  <c:v>10806.5</c:v>
                </c:pt>
                <c:pt idx="158">
                  <c:v>10853.5</c:v>
                </c:pt>
                <c:pt idx="159">
                  <c:v>10933.5</c:v>
                </c:pt>
                <c:pt idx="160">
                  <c:v>10988.5</c:v>
                </c:pt>
                <c:pt idx="161">
                  <c:v>11056</c:v>
                </c:pt>
                <c:pt idx="162">
                  <c:v>11617.5</c:v>
                </c:pt>
                <c:pt idx="163">
                  <c:v>11747</c:v>
                </c:pt>
                <c:pt idx="164">
                  <c:v>11828</c:v>
                </c:pt>
                <c:pt idx="165">
                  <c:v>12605.5</c:v>
                </c:pt>
                <c:pt idx="166">
                  <c:v>12689</c:v>
                </c:pt>
                <c:pt idx="167">
                  <c:v>12697.5</c:v>
                </c:pt>
                <c:pt idx="168">
                  <c:v>12697.5</c:v>
                </c:pt>
                <c:pt idx="169">
                  <c:v>12697.5</c:v>
                </c:pt>
                <c:pt idx="170">
                  <c:v>12697.5</c:v>
                </c:pt>
                <c:pt idx="171">
                  <c:v>13599</c:v>
                </c:pt>
                <c:pt idx="172">
                  <c:v>14297.5</c:v>
                </c:pt>
                <c:pt idx="173">
                  <c:v>15174.5</c:v>
                </c:pt>
                <c:pt idx="174">
                  <c:v>15473.5</c:v>
                </c:pt>
                <c:pt idx="175">
                  <c:v>15936.5</c:v>
                </c:pt>
              </c:numCache>
            </c:numRef>
          </c:xVal>
          <c:yVal>
            <c:numRef>
              <c:f>'Active 1'!$K$21:$K$971</c:f>
              <c:numCache>
                <c:formatCode>General</c:formatCode>
                <c:ptCount val="951"/>
                <c:pt idx="6">
                  <c:v>5.5093499999202322E-2</c:v>
                </c:pt>
                <c:pt idx="8">
                  <c:v>5.4807000000437256E-2</c:v>
                </c:pt>
                <c:pt idx="9">
                  <c:v>5.8695499996247236E-2</c:v>
                </c:pt>
                <c:pt idx="10">
                  <c:v>5.3533499994955491E-2</c:v>
                </c:pt>
                <c:pt idx="11">
                  <c:v>4.9700999996275641E-2</c:v>
                </c:pt>
                <c:pt idx="12">
                  <c:v>5.6792999996105209E-2</c:v>
                </c:pt>
                <c:pt idx="13">
                  <c:v>5.6146999995689839E-2</c:v>
                </c:pt>
                <c:pt idx="32">
                  <c:v>3.7617499998304993E-2</c:v>
                </c:pt>
                <c:pt idx="34">
                  <c:v>2.8647499995713588E-2</c:v>
                </c:pt>
                <c:pt idx="49">
                  <c:v>1.30899999930989E-2</c:v>
                </c:pt>
                <c:pt idx="55">
                  <c:v>-1.9905000008293428E-3</c:v>
                </c:pt>
                <c:pt idx="56">
                  <c:v>5.6714999955147505E-3</c:v>
                </c:pt>
                <c:pt idx="57">
                  <c:v>5.6599999952595681E-3</c:v>
                </c:pt>
                <c:pt idx="58">
                  <c:v>6.2204999994719401E-3</c:v>
                </c:pt>
                <c:pt idx="61">
                  <c:v>5.38599999708822E-3</c:v>
                </c:pt>
                <c:pt idx="63">
                  <c:v>3.5809999972116202E-3</c:v>
                </c:pt>
                <c:pt idx="64">
                  <c:v>1.6384999908041209E-3</c:v>
                </c:pt>
                <c:pt idx="65">
                  <c:v>1.9154999972670339E-3</c:v>
                </c:pt>
                <c:pt idx="66">
                  <c:v>2.2349999999278225E-3</c:v>
                </c:pt>
                <c:pt idx="67">
                  <c:v>2.5749999986146577E-3</c:v>
                </c:pt>
                <c:pt idx="68">
                  <c:v>1.4664999907836318E-3</c:v>
                </c:pt>
                <c:pt idx="69">
                  <c:v>-1.0200000542681664E-4</c:v>
                </c:pt>
                <c:pt idx="70">
                  <c:v>-3.8100000529084355E-4</c:v>
                </c:pt>
                <c:pt idx="71">
                  <c:v>3.3034999942174181E-3</c:v>
                </c:pt>
                <c:pt idx="73">
                  <c:v>-9.7700000333134085E-4</c:v>
                </c:pt>
                <c:pt idx="80">
                  <c:v>-8.5800000670133159E-4</c:v>
                </c:pt>
                <c:pt idx="81">
                  <c:v>1.4244999911170453E-3</c:v>
                </c:pt>
                <c:pt idx="82">
                  <c:v>8.2799999654525891E-4</c:v>
                </c:pt>
                <c:pt idx="83">
                  <c:v>-5.3875000012340024E-3</c:v>
                </c:pt>
                <c:pt idx="84">
                  <c:v>-1.2494999973569065E-3</c:v>
                </c:pt>
                <c:pt idx="85">
                  <c:v>2.6944999990519136E-3</c:v>
                </c:pt>
                <c:pt idx="86">
                  <c:v>6.2500002968590707E-5</c:v>
                </c:pt>
                <c:pt idx="87">
                  <c:v>-6.1500000447267666E-4</c:v>
                </c:pt>
                <c:pt idx="88">
                  <c:v>-7.6299999636830762E-4</c:v>
                </c:pt>
                <c:pt idx="89">
                  <c:v>-1.0025000010500662E-3</c:v>
                </c:pt>
                <c:pt idx="90">
                  <c:v>1.6744999957154505E-3</c:v>
                </c:pt>
                <c:pt idx="91">
                  <c:v>-1.7965000006370246E-3</c:v>
                </c:pt>
                <c:pt idx="92">
                  <c:v>-4.2599999869707972E-4</c:v>
                </c:pt>
                <c:pt idx="93">
                  <c:v>-5.5104999992181547E-3</c:v>
                </c:pt>
                <c:pt idx="94">
                  <c:v>-1.6900000046007335E-3</c:v>
                </c:pt>
                <c:pt idx="95">
                  <c:v>-7.3350000457139686E-4</c:v>
                </c:pt>
                <c:pt idx="96">
                  <c:v>3.4400000004097819E-4</c:v>
                </c:pt>
                <c:pt idx="97">
                  <c:v>-4.645000008167699E-4</c:v>
                </c:pt>
                <c:pt idx="98">
                  <c:v>-3.5680000073625706E-3</c:v>
                </c:pt>
                <c:pt idx="99">
                  <c:v>-2.2830000016256236E-3</c:v>
                </c:pt>
                <c:pt idx="100">
                  <c:v>-3.3395000064047053E-3</c:v>
                </c:pt>
                <c:pt idx="101">
                  <c:v>-3.8960000019869767E-3</c:v>
                </c:pt>
                <c:pt idx="102">
                  <c:v>-2.0420000000740401E-3</c:v>
                </c:pt>
                <c:pt idx="104">
                  <c:v>-3.1100000342121348E-4</c:v>
                </c:pt>
                <c:pt idx="105">
                  <c:v>-2.648000001499895E-3</c:v>
                </c:pt>
                <c:pt idx="106">
                  <c:v>2.1114999981364235E-3</c:v>
                </c:pt>
                <c:pt idx="107">
                  <c:v>5.3984999976819381E-3</c:v>
                </c:pt>
                <c:pt idx="108">
                  <c:v>3.1919999964884482E-3</c:v>
                </c:pt>
                <c:pt idx="110">
                  <c:v>9.0749999944819137E-3</c:v>
                </c:pt>
                <c:pt idx="111">
                  <c:v>9.285000000090804E-3</c:v>
                </c:pt>
                <c:pt idx="112">
                  <c:v>1.0145000000193249E-2</c:v>
                </c:pt>
                <c:pt idx="113">
                  <c:v>1.090499999554595E-2</c:v>
                </c:pt>
                <c:pt idx="114">
                  <c:v>9.9174999995739199E-3</c:v>
                </c:pt>
                <c:pt idx="115">
                  <c:v>1.0160499994526617E-2</c:v>
                </c:pt>
                <c:pt idx="116">
                  <c:v>9.307499996793922E-3</c:v>
                </c:pt>
                <c:pt idx="117">
                  <c:v>1.1800499996752478E-2</c:v>
                </c:pt>
                <c:pt idx="118">
                  <c:v>1.0663000000931788E-2</c:v>
                </c:pt>
                <c:pt idx="119">
                  <c:v>1.1335499999404419E-2</c:v>
                </c:pt>
                <c:pt idx="120">
                  <c:v>9.6905000027618371E-3</c:v>
                </c:pt>
                <c:pt idx="121">
                  <c:v>1.5755000000353903E-2</c:v>
                </c:pt>
                <c:pt idx="122">
                  <c:v>1.6424999994342215E-2</c:v>
                </c:pt>
                <c:pt idx="123">
                  <c:v>1.6574999994190875E-2</c:v>
                </c:pt>
                <c:pt idx="124">
                  <c:v>1.6624999996565748E-2</c:v>
                </c:pt>
                <c:pt idx="127">
                  <c:v>1.3985999998112675E-2</c:v>
                </c:pt>
                <c:pt idx="128">
                  <c:v>1.4685999994981103E-2</c:v>
                </c:pt>
                <c:pt idx="129">
                  <c:v>1.4785999999730848E-2</c:v>
                </c:pt>
                <c:pt idx="130">
                  <c:v>1.4899499998136889E-2</c:v>
                </c:pt>
                <c:pt idx="131">
                  <c:v>1.5929499997582752E-2</c:v>
                </c:pt>
                <c:pt idx="132">
                  <c:v>1.6149499999301042E-2</c:v>
                </c:pt>
                <c:pt idx="133">
                  <c:v>1.7049499998393003E-2</c:v>
                </c:pt>
                <c:pt idx="135">
                  <c:v>2.3416999996697996E-2</c:v>
                </c:pt>
                <c:pt idx="136">
                  <c:v>2.3416999996697996E-2</c:v>
                </c:pt>
                <c:pt idx="137">
                  <c:v>2.2272999995038845E-2</c:v>
                </c:pt>
                <c:pt idx="138">
                  <c:v>2.2392999999283347E-2</c:v>
                </c:pt>
                <c:pt idx="139">
                  <c:v>2.2552999995241407E-2</c:v>
                </c:pt>
                <c:pt idx="140">
                  <c:v>2.4092999999993481E-2</c:v>
                </c:pt>
                <c:pt idx="141">
                  <c:v>2.7595999999903142E-2</c:v>
                </c:pt>
                <c:pt idx="142">
                  <c:v>2.4218500002461951E-2</c:v>
                </c:pt>
                <c:pt idx="143">
                  <c:v>2.2663499992631841E-2</c:v>
                </c:pt>
                <c:pt idx="144">
                  <c:v>2.4606999999377877E-2</c:v>
                </c:pt>
                <c:pt idx="145">
                  <c:v>2.5712499998917338E-2</c:v>
                </c:pt>
                <c:pt idx="146">
                  <c:v>2.2835000003396999E-2</c:v>
                </c:pt>
                <c:pt idx="147">
                  <c:v>2.9700500002945773E-2</c:v>
                </c:pt>
                <c:pt idx="148">
                  <c:v>2.8716499997244682E-2</c:v>
                </c:pt>
                <c:pt idx="149">
                  <c:v>2.9166499996790662E-2</c:v>
                </c:pt>
                <c:pt idx="150">
                  <c:v>2.9576499997347128E-2</c:v>
                </c:pt>
                <c:pt idx="151">
                  <c:v>3.0306499997095671E-2</c:v>
                </c:pt>
                <c:pt idx="152">
                  <c:v>3.0366499995579943E-2</c:v>
                </c:pt>
                <c:pt idx="153">
                  <c:v>2.8674499997578096E-2</c:v>
                </c:pt>
                <c:pt idx="154">
                  <c:v>3.8518499997735489E-2</c:v>
                </c:pt>
                <c:pt idx="155">
                  <c:v>3.8528499993844889E-2</c:v>
                </c:pt>
                <c:pt idx="156">
                  <c:v>3.8618499995209277E-2</c:v>
                </c:pt>
                <c:pt idx="157">
                  <c:v>3.9288499996473547E-2</c:v>
                </c:pt>
                <c:pt idx="158">
                  <c:v>3.8341499996022321E-2</c:v>
                </c:pt>
                <c:pt idx="159">
                  <c:v>4.0861499997845385E-2</c:v>
                </c:pt>
                <c:pt idx="160">
                  <c:v>3.9456500002415851E-2</c:v>
                </c:pt>
                <c:pt idx="161">
                  <c:v>4.0763999997579958E-2</c:v>
                </c:pt>
                <c:pt idx="162">
                  <c:v>4.5927499995741528E-2</c:v>
                </c:pt>
                <c:pt idx="163">
                  <c:v>4.897299999720417E-2</c:v>
                </c:pt>
                <c:pt idx="164">
                  <c:v>5.1731999992625788E-2</c:v>
                </c:pt>
                <c:pt idx="165">
                  <c:v>6.0939500122913159E-2</c:v>
                </c:pt>
                <c:pt idx="166">
                  <c:v>5.9341000000131316E-2</c:v>
                </c:pt>
                <c:pt idx="167">
                  <c:v>6.2007500084291678E-2</c:v>
                </c:pt>
                <c:pt idx="168">
                  <c:v>6.2147500218998175E-2</c:v>
                </c:pt>
                <c:pt idx="169">
                  <c:v>6.2297499964188319E-2</c:v>
                </c:pt>
                <c:pt idx="170">
                  <c:v>6.2417499946604948E-2</c:v>
                </c:pt>
                <c:pt idx="171">
                  <c:v>6.8610999995144084E-2</c:v>
                </c:pt>
                <c:pt idx="172">
                  <c:v>6.5777499999967404E-2</c:v>
                </c:pt>
                <c:pt idx="173">
                  <c:v>6.5490499997395091E-2</c:v>
                </c:pt>
                <c:pt idx="175">
                  <c:v>5.3068499997607432E-2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E81-4B55-9F5F-8127F8CD3D06}"/>
            </c:ext>
          </c:extLst>
        </c:ser>
        <c:ser>
          <c:idx val="7"/>
          <c:order val="4"/>
          <c:tx>
            <c:strRef>
              <c:f>'Active 1'!$O$20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1'!$F$21:$F$971</c:f>
              <c:numCache>
                <c:formatCode>General</c:formatCode>
                <c:ptCount val="951"/>
                <c:pt idx="0">
                  <c:v>-11319</c:v>
                </c:pt>
                <c:pt idx="1">
                  <c:v>-11316.5</c:v>
                </c:pt>
                <c:pt idx="2">
                  <c:v>-11283.5</c:v>
                </c:pt>
                <c:pt idx="3">
                  <c:v>-11281</c:v>
                </c:pt>
                <c:pt idx="4">
                  <c:v>-11255</c:v>
                </c:pt>
                <c:pt idx="5">
                  <c:v>-11248</c:v>
                </c:pt>
                <c:pt idx="6">
                  <c:v>-11238.5</c:v>
                </c:pt>
                <c:pt idx="7">
                  <c:v>-11226.5</c:v>
                </c:pt>
                <c:pt idx="8">
                  <c:v>-11197</c:v>
                </c:pt>
                <c:pt idx="9">
                  <c:v>-11180.5</c:v>
                </c:pt>
                <c:pt idx="10">
                  <c:v>-11178.5</c:v>
                </c:pt>
                <c:pt idx="11">
                  <c:v>-11171</c:v>
                </c:pt>
                <c:pt idx="12">
                  <c:v>-11103</c:v>
                </c:pt>
                <c:pt idx="13">
                  <c:v>-11037</c:v>
                </c:pt>
                <c:pt idx="14">
                  <c:v>-9511</c:v>
                </c:pt>
                <c:pt idx="15">
                  <c:v>-9511</c:v>
                </c:pt>
                <c:pt idx="16">
                  <c:v>-9492</c:v>
                </c:pt>
                <c:pt idx="17">
                  <c:v>-9492</c:v>
                </c:pt>
                <c:pt idx="18">
                  <c:v>-9492</c:v>
                </c:pt>
                <c:pt idx="19">
                  <c:v>-9461.5</c:v>
                </c:pt>
                <c:pt idx="20">
                  <c:v>-9461.5</c:v>
                </c:pt>
                <c:pt idx="21">
                  <c:v>-9461.5</c:v>
                </c:pt>
                <c:pt idx="22">
                  <c:v>-9461.5</c:v>
                </c:pt>
                <c:pt idx="23">
                  <c:v>-9454</c:v>
                </c:pt>
                <c:pt idx="24">
                  <c:v>-9454</c:v>
                </c:pt>
                <c:pt idx="25">
                  <c:v>-9454</c:v>
                </c:pt>
                <c:pt idx="26">
                  <c:v>-9428.5</c:v>
                </c:pt>
                <c:pt idx="27">
                  <c:v>-9141</c:v>
                </c:pt>
                <c:pt idx="28">
                  <c:v>-8784.5</c:v>
                </c:pt>
                <c:pt idx="29">
                  <c:v>-8784.5</c:v>
                </c:pt>
                <c:pt idx="30">
                  <c:v>-8468.5</c:v>
                </c:pt>
                <c:pt idx="31">
                  <c:v>-8468.5</c:v>
                </c:pt>
                <c:pt idx="32">
                  <c:v>-7942.5</c:v>
                </c:pt>
                <c:pt idx="33">
                  <c:v>-7942.5</c:v>
                </c:pt>
                <c:pt idx="34">
                  <c:v>-7272.5</c:v>
                </c:pt>
                <c:pt idx="35">
                  <c:v>-7157</c:v>
                </c:pt>
                <c:pt idx="36">
                  <c:v>-7157</c:v>
                </c:pt>
                <c:pt idx="37">
                  <c:v>-6886</c:v>
                </c:pt>
                <c:pt idx="38">
                  <c:v>-6886</c:v>
                </c:pt>
                <c:pt idx="39">
                  <c:v>-6454</c:v>
                </c:pt>
                <c:pt idx="40">
                  <c:v>-6454</c:v>
                </c:pt>
                <c:pt idx="41">
                  <c:v>-5907.5</c:v>
                </c:pt>
                <c:pt idx="42">
                  <c:v>-5898</c:v>
                </c:pt>
                <c:pt idx="43">
                  <c:v>-5471</c:v>
                </c:pt>
                <c:pt idx="44">
                  <c:v>-5449.5</c:v>
                </c:pt>
                <c:pt idx="45">
                  <c:v>-5435.5</c:v>
                </c:pt>
                <c:pt idx="46">
                  <c:v>-5185.5</c:v>
                </c:pt>
                <c:pt idx="47">
                  <c:v>-5185.5</c:v>
                </c:pt>
                <c:pt idx="48">
                  <c:v>-4549</c:v>
                </c:pt>
                <c:pt idx="49">
                  <c:v>-2890</c:v>
                </c:pt>
                <c:pt idx="50">
                  <c:v>-2756.5</c:v>
                </c:pt>
                <c:pt idx="51">
                  <c:v>-2756.5</c:v>
                </c:pt>
                <c:pt idx="52">
                  <c:v>-2756.5</c:v>
                </c:pt>
                <c:pt idx="53">
                  <c:v>-1933.5</c:v>
                </c:pt>
                <c:pt idx="54">
                  <c:v>-1874.5</c:v>
                </c:pt>
                <c:pt idx="55">
                  <c:v>-1874.5</c:v>
                </c:pt>
                <c:pt idx="56">
                  <c:v>-1676.5</c:v>
                </c:pt>
                <c:pt idx="57">
                  <c:v>-1660</c:v>
                </c:pt>
                <c:pt idx="58">
                  <c:v>-1655.5</c:v>
                </c:pt>
                <c:pt idx="59">
                  <c:v>-1254</c:v>
                </c:pt>
                <c:pt idx="60">
                  <c:v>-1254</c:v>
                </c:pt>
                <c:pt idx="61">
                  <c:v>-1106</c:v>
                </c:pt>
                <c:pt idx="62">
                  <c:v>-1082</c:v>
                </c:pt>
                <c:pt idx="63">
                  <c:v>-851</c:v>
                </c:pt>
                <c:pt idx="64">
                  <c:v>-733.5</c:v>
                </c:pt>
                <c:pt idx="65">
                  <c:v>-700.5</c:v>
                </c:pt>
                <c:pt idx="66">
                  <c:v>-585</c:v>
                </c:pt>
                <c:pt idx="67">
                  <c:v>-525</c:v>
                </c:pt>
                <c:pt idx="68">
                  <c:v>-421.5</c:v>
                </c:pt>
                <c:pt idx="69">
                  <c:v>-358</c:v>
                </c:pt>
                <c:pt idx="70">
                  <c:v>-349</c:v>
                </c:pt>
                <c:pt idx="71">
                  <c:v>-348.5</c:v>
                </c:pt>
                <c:pt idx="72">
                  <c:v>-308.5</c:v>
                </c:pt>
                <c:pt idx="73">
                  <c:v>-233</c:v>
                </c:pt>
                <c:pt idx="74">
                  <c:v>-200</c:v>
                </c:pt>
                <c:pt idx="75">
                  <c:v>0</c:v>
                </c:pt>
                <c:pt idx="76">
                  <c:v>21.5</c:v>
                </c:pt>
                <c:pt idx="77">
                  <c:v>24</c:v>
                </c:pt>
                <c:pt idx="78">
                  <c:v>26</c:v>
                </c:pt>
                <c:pt idx="79">
                  <c:v>26.5</c:v>
                </c:pt>
                <c:pt idx="80">
                  <c:v>118</c:v>
                </c:pt>
                <c:pt idx="81">
                  <c:v>160.5</c:v>
                </c:pt>
                <c:pt idx="82">
                  <c:v>512</c:v>
                </c:pt>
                <c:pt idx="83">
                  <c:v>512.5</c:v>
                </c:pt>
                <c:pt idx="84">
                  <c:v>514.5</c:v>
                </c:pt>
                <c:pt idx="85">
                  <c:v>790.5</c:v>
                </c:pt>
                <c:pt idx="86">
                  <c:v>962.5</c:v>
                </c:pt>
                <c:pt idx="87">
                  <c:v>965</c:v>
                </c:pt>
                <c:pt idx="88">
                  <c:v>1373</c:v>
                </c:pt>
                <c:pt idx="89">
                  <c:v>1377.5</c:v>
                </c:pt>
                <c:pt idx="90">
                  <c:v>1410.5</c:v>
                </c:pt>
                <c:pt idx="91">
                  <c:v>1851.5</c:v>
                </c:pt>
                <c:pt idx="92">
                  <c:v>2146</c:v>
                </c:pt>
                <c:pt idx="93">
                  <c:v>2245.5</c:v>
                </c:pt>
                <c:pt idx="94">
                  <c:v>2260</c:v>
                </c:pt>
                <c:pt idx="95">
                  <c:v>2278.5</c:v>
                </c:pt>
                <c:pt idx="96">
                  <c:v>2376</c:v>
                </c:pt>
                <c:pt idx="97">
                  <c:v>3179.5</c:v>
                </c:pt>
                <c:pt idx="98">
                  <c:v>3328</c:v>
                </c:pt>
                <c:pt idx="99">
                  <c:v>3753</c:v>
                </c:pt>
                <c:pt idx="100">
                  <c:v>4174.5</c:v>
                </c:pt>
                <c:pt idx="101">
                  <c:v>4196</c:v>
                </c:pt>
                <c:pt idx="102">
                  <c:v>4882</c:v>
                </c:pt>
                <c:pt idx="103">
                  <c:v>5762</c:v>
                </c:pt>
                <c:pt idx="104">
                  <c:v>6101</c:v>
                </c:pt>
                <c:pt idx="105">
                  <c:v>6138</c:v>
                </c:pt>
                <c:pt idx="106">
                  <c:v>6173.5</c:v>
                </c:pt>
                <c:pt idx="107">
                  <c:v>6286.5</c:v>
                </c:pt>
                <c:pt idx="108">
                  <c:v>6668</c:v>
                </c:pt>
                <c:pt idx="109">
                  <c:v>7377</c:v>
                </c:pt>
                <c:pt idx="110">
                  <c:v>7415</c:v>
                </c:pt>
                <c:pt idx="111">
                  <c:v>7415</c:v>
                </c:pt>
                <c:pt idx="112">
                  <c:v>7415</c:v>
                </c:pt>
                <c:pt idx="113">
                  <c:v>7415</c:v>
                </c:pt>
                <c:pt idx="114">
                  <c:v>7487.5</c:v>
                </c:pt>
                <c:pt idx="115">
                  <c:v>7494.5</c:v>
                </c:pt>
                <c:pt idx="116">
                  <c:v>7567.5</c:v>
                </c:pt>
                <c:pt idx="117">
                  <c:v>7574.5</c:v>
                </c:pt>
                <c:pt idx="118">
                  <c:v>7577</c:v>
                </c:pt>
                <c:pt idx="119">
                  <c:v>7579.5</c:v>
                </c:pt>
                <c:pt idx="120">
                  <c:v>7674.5</c:v>
                </c:pt>
                <c:pt idx="121">
                  <c:v>8245</c:v>
                </c:pt>
                <c:pt idx="122">
                  <c:v>8245</c:v>
                </c:pt>
                <c:pt idx="123">
                  <c:v>8245</c:v>
                </c:pt>
                <c:pt idx="124">
                  <c:v>8245</c:v>
                </c:pt>
                <c:pt idx="125">
                  <c:v>8256.5</c:v>
                </c:pt>
                <c:pt idx="126">
                  <c:v>8257</c:v>
                </c:pt>
                <c:pt idx="127">
                  <c:v>8264</c:v>
                </c:pt>
                <c:pt idx="128">
                  <c:v>8264</c:v>
                </c:pt>
                <c:pt idx="129">
                  <c:v>8264</c:v>
                </c:pt>
                <c:pt idx="130">
                  <c:v>8275.5</c:v>
                </c:pt>
                <c:pt idx="131">
                  <c:v>8275.5</c:v>
                </c:pt>
                <c:pt idx="132">
                  <c:v>8275.5</c:v>
                </c:pt>
                <c:pt idx="133">
                  <c:v>8275.5</c:v>
                </c:pt>
                <c:pt idx="134">
                  <c:v>8681</c:v>
                </c:pt>
                <c:pt idx="135">
                  <c:v>9193</c:v>
                </c:pt>
                <c:pt idx="136">
                  <c:v>9193</c:v>
                </c:pt>
                <c:pt idx="137">
                  <c:v>9377</c:v>
                </c:pt>
                <c:pt idx="138">
                  <c:v>9377</c:v>
                </c:pt>
                <c:pt idx="139">
                  <c:v>9377</c:v>
                </c:pt>
                <c:pt idx="140">
                  <c:v>9377</c:v>
                </c:pt>
                <c:pt idx="141">
                  <c:v>9584</c:v>
                </c:pt>
                <c:pt idx="142">
                  <c:v>9586.5</c:v>
                </c:pt>
                <c:pt idx="143">
                  <c:v>9591.5</c:v>
                </c:pt>
                <c:pt idx="144">
                  <c:v>9603</c:v>
                </c:pt>
                <c:pt idx="145">
                  <c:v>9612.5</c:v>
                </c:pt>
                <c:pt idx="146">
                  <c:v>9615</c:v>
                </c:pt>
                <c:pt idx="147">
                  <c:v>9964.5</c:v>
                </c:pt>
                <c:pt idx="148">
                  <c:v>10058.5</c:v>
                </c:pt>
                <c:pt idx="149">
                  <c:v>10058.5</c:v>
                </c:pt>
                <c:pt idx="150">
                  <c:v>10058.5</c:v>
                </c:pt>
                <c:pt idx="151">
                  <c:v>10058.5</c:v>
                </c:pt>
                <c:pt idx="152">
                  <c:v>10058.5</c:v>
                </c:pt>
                <c:pt idx="153">
                  <c:v>10110.5</c:v>
                </c:pt>
                <c:pt idx="154">
                  <c:v>10806.5</c:v>
                </c:pt>
                <c:pt idx="155">
                  <c:v>10806.5</c:v>
                </c:pt>
                <c:pt idx="156">
                  <c:v>10806.5</c:v>
                </c:pt>
                <c:pt idx="157">
                  <c:v>10806.5</c:v>
                </c:pt>
                <c:pt idx="158">
                  <c:v>10853.5</c:v>
                </c:pt>
                <c:pt idx="159">
                  <c:v>10933.5</c:v>
                </c:pt>
                <c:pt idx="160">
                  <c:v>10988.5</c:v>
                </c:pt>
                <c:pt idx="161">
                  <c:v>11056</c:v>
                </c:pt>
                <c:pt idx="162">
                  <c:v>11617.5</c:v>
                </c:pt>
                <c:pt idx="163">
                  <c:v>11747</c:v>
                </c:pt>
                <c:pt idx="164">
                  <c:v>11828</c:v>
                </c:pt>
                <c:pt idx="165">
                  <c:v>12605.5</c:v>
                </c:pt>
                <c:pt idx="166">
                  <c:v>12689</c:v>
                </c:pt>
                <c:pt idx="167">
                  <c:v>12697.5</c:v>
                </c:pt>
                <c:pt idx="168">
                  <c:v>12697.5</c:v>
                </c:pt>
                <c:pt idx="169">
                  <c:v>12697.5</c:v>
                </c:pt>
                <c:pt idx="170">
                  <c:v>12697.5</c:v>
                </c:pt>
                <c:pt idx="171">
                  <c:v>13599</c:v>
                </c:pt>
                <c:pt idx="172">
                  <c:v>14297.5</c:v>
                </c:pt>
                <c:pt idx="173">
                  <c:v>15174.5</c:v>
                </c:pt>
                <c:pt idx="174">
                  <c:v>15473.5</c:v>
                </c:pt>
                <c:pt idx="175">
                  <c:v>15936.5</c:v>
                </c:pt>
              </c:numCache>
            </c:numRef>
          </c:xVal>
          <c:yVal>
            <c:numRef>
              <c:f>'Active 1'!$O$21:$O$971</c:f>
              <c:numCache>
                <c:formatCode>General</c:formatCode>
                <c:ptCount val="951"/>
                <c:pt idx="15">
                  <c:v>-5.8186466979386384E-2</c:v>
                </c:pt>
                <c:pt idx="16">
                  <c:v>-5.8101576993140627E-2</c:v>
                </c:pt>
                <c:pt idx="18">
                  <c:v>-5.8101576993140627E-2</c:v>
                </c:pt>
                <c:pt idx="19">
                  <c:v>-5.7965306225746124E-2</c:v>
                </c:pt>
                <c:pt idx="22">
                  <c:v>-5.7965306225746124E-2</c:v>
                </c:pt>
                <c:pt idx="23">
                  <c:v>-5.7931797020649115E-2</c:v>
                </c:pt>
                <c:pt idx="25">
                  <c:v>-5.7931797020649115E-2</c:v>
                </c:pt>
                <c:pt idx="29">
                  <c:v>-5.4940541978989441E-2</c:v>
                </c:pt>
                <c:pt idx="31">
                  <c:v>-5.3528687470902128E-2</c:v>
                </c:pt>
                <c:pt idx="33">
                  <c:v>-5.1178575220098554E-2</c:v>
                </c:pt>
                <c:pt idx="49">
                  <c:v>-2.8604540719746767E-2</c:v>
                </c:pt>
                <c:pt idx="50">
                  <c:v>-2.8008076869020002E-2</c:v>
                </c:pt>
                <c:pt idx="52">
                  <c:v>-2.8008076869020002E-2</c:v>
                </c:pt>
                <c:pt idx="59">
                  <c:v>-2.1295066114585849E-2</c:v>
                </c:pt>
                <c:pt idx="60">
                  <c:v>-2.1295066114585849E-2</c:v>
                </c:pt>
                <c:pt idx="61">
                  <c:v>-2.0633817800671538E-2</c:v>
                </c:pt>
                <c:pt idx="62">
                  <c:v>-2.0526588344361107E-2</c:v>
                </c:pt>
                <c:pt idx="63">
                  <c:v>-1.9494504827373228E-2</c:v>
                </c:pt>
                <c:pt idx="64">
                  <c:v>-1.896952728085342E-2</c:v>
                </c:pt>
                <c:pt idx="65">
                  <c:v>-1.8822086778426578E-2</c:v>
                </c:pt>
                <c:pt idx="66">
                  <c:v>-1.8306045019932639E-2</c:v>
                </c:pt>
                <c:pt idx="67">
                  <c:v>-1.8037971379156567E-2</c:v>
                </c:pt>
                <c:pt idx="68">
                  <c:v>-1.7575544348817841E-2</c:v>
                </c:pt>
                <c:pt idx="69">
                  <c:v>-1.7291833078996496E-2</c:v>
                </c:pt>
                <c:pt idx="70">
                  <c:v>-1.7251622032880089E-2</c:v>
                </c:pt>
                <c:pt idx="71">
                  <c:v>-1.7249388085873618E-2</c:v>
                </c:pt>
                <c:pt idx="72">
                  <c:v>-1.7070672325356237E-2</c:v>
                </c:pt>
                <c:pt idx="73">
                  <c:v>-1.6733346327379679E-2</c:v>
                </c:pt>
                <c:pt idx="74">
                  <c:v>-1.658590582495284E-2</c:v>
                </c:pt>
                <c:pt idx="75">
                  <c:v>-1.5692327022365931E-2</c:v>
                </c:pt>
                <c:pt idx="76">
                  <c:v>-1.5596267301087839E-2</c:v>
                </c:pt>
                <c:pt idx="77">
                  <c:v>-1.5585097566055502E-2</c:v>
                </c:pt>
                <c:pt idx="78">
                  <c:v>-1.5576161778029634E-2</c:v>
                </c:pt>
                <c:pt idx="79">
                  <c:v>-1.5573927831023165E-2</c:v>
                </c:pt>
                <c:pt idx="80">
                  <c:v>-1.5165115528839654E-2</c:v>
                </c:pt>
                <c:pt idx="81">
                  <c:v>-1.4975230033289936E-2</c:v>
                </c:pt>
                <c:pt idx="82">
                  <c:v>-1.3404765287743444E-2</c:v>
                </c:pt>
                <c:pt idx="83">
                  <c:v>-1.3402531340736977E-2</c:v>
                </c:pt>
                <c:pt idx="84">
                  <c:v>-1.3393595552711107E-2</c:v>
                </c:pt>
                <c:pt idx="85">
                  <c:v>-1.2160456805141173E-2</c:v>
                </c:pt>
                <c:pt idx="86">
                  <c:v>-1.1391979034916431E-2</c:v>
                </c:pt>
                <c:pt idx="87">
                  <c:v>-1.1380809299884095E-2</c:v>
                </c:pt>
                <c:pt idx="88">
                  <c:v>-9.5579085426068001E-3</c:v>
                </c:pt>
                <c:pt idx="89">
                  <c:v>-9.5378030195485963E-3</c:v>
                </c:pt>
                <c:pt idx="90">
                  <c:v>-9.3903625171217545E-3</c:v>
                </c:pt>
                <c:pt idx="91">
                  <c:v>-7.4200212574176208E-3</c:v>
                </c:pt>
                <c:pt idx="92">
                  <c:v>-6.1042264706083968E-3</c:v>
                </c:pt>
                <c:pt idx="93">
                  <c:v>-5.659671016321411E-3</c:v>
                </c:pt>
                <c:pt idx="94">
                  <c:v>-5.5948865531338602E-3</c:v>
                </c:pt>
                <c:pt idx="95">
                  <c:v>-5.5122305138945709E-3</c:v>
                </c:pt>
                <c:pt idx="96">
                  <c:v>-5.0766108476334518E-3</c:v>
                </c:pt>
                <c:pt idx="97">
                  <c:v>-1.4866580082405455E-3</c:v>
                </c:pt>
                <c:pt idx="98">
                  <c:v>-8.2317574731976574E-4</c:v>
                </c:pt>
                <c:pt idx="99">
                  <c:v>1.0756792081774158E-3</c:v>
                </c:pt>
                <c:pt idx="100">
                  <c:v>2.958896534629326E-3</c:v>
                </c:pt>
                <c:pt idx="101">
                  <c:v>3.0549562559074178E-3</c:v>
                </c:pt>
                <c:pt idx="102">
                  <c:v>6.1199315487805162E-3</c:v>
                </c:pt>
                <c:pt idx="103">
                  <c:v>1.0051678280162915E-2</c:v>
                </c:pt>
                <c:pt idx="104">
                  <c:v>1.1566294350547728E-2</c:v>
                </c:pt>
                <c:pt idx="105">
                  <c:v>1.1731606429026306E-2</c:v>
                </c:pt>
                <c:pt idx="106">
                  <c:v>1.1890216666485483E-2</c:v>
                </c:pt>
                <c:pt idx="107">
                  <c:v>1.2395088689947084E-2</c:v>
                </c:pt>
                <c:pt idx="108">
                  <c:v>1.4099590255881613E-2</c:v>
                </c:pt>
                <c:pt idx="109">
                  <c:v>1.7267327111052205E-2</c:v>
                </c:pt>
                <c:pt idx="110">
                  <c:v>1.7437107083543717E-2</c:v>
                </c:pt>
                <c:pt idx="111">
                  <c:v>1.7437107083543717E-2</c:v>
                </c:pt>
                <c:pt idx="112">
                  <c:v>1.7437107083543717E-2</c:v>
                </c:pt>
                <c:pt idx="113">
                  <c:v>1.7437107083543717E-2</c:v>
                </c:pt>
                <c:pt idx="114">
                  <c:v>1.7761029399481477E-2</c:v>
                </c:pt>
                <c:pt idx="115">
                  <c:v>1.7792304657572016E-2</c:v>
                </c:pt>
                <c:pt idx="116">
                  <c:v>1.8118460920516239E-2</c:v>
                </c:pt>
                <c:pt idx="117">
                  <c:v>1.8149736178606778E-2</c:v>
                </c:pt>
                <c:pt idx="118">
                  <c:v>1.8160905913639117E-2</c:v>
                </c:pt>
                <c:pt idx="119">
                  <c:v>1.8172075648671449E-2</c:v>
                </c:pt>
                <c:pt idx="120">
                  <c:v>1.8596525579900231E-2</c:v>
                </c:pt>
                <c:pt idx="121">
                  <c:v>2.1145459114279393E-2</c:v>
                </c:pt>
                <c:pt idx="122">
                  <c:v>2.1145459114279393E-2</c:v>
                </c:pt>
                <c:pt idx="123">
                  <c:v>2.1145459114279393E-2</c:v>
                </c:pt>
                <c:pt idx="124">
                  <c:v>2.1145459114279393E-2</c:v>
                </c:pt>
                <c:pt idx="125">
                  <c:v>2.119683989542814E-2</c:v>
                </c:pt>
                <c:pt idx="126">
                  <c:v>2.1199073842434604E-2</c:v>
                </c:pt>
                <c:pt idx="127">
                  <c:v>2.123034910052515E-2</c:v>
                </c:pt>
                <c:pt idx="128">
                  <c:v>2.123034910052515E-2</c:v>
                </c:pt>
                <c:pt idx="129">
                  <c:v>2.123034910052515E-2</c:v>
                </c:pt>
                <c:pt idx="130">
                  <c:v>2.1281729881673896E-2</c:v>
                </c:pt>
                <c:pt idx="131">
                  <c:v>2.1281729881673896E-2</c:v>
                </c:pt>
                <c:pt idx="132">
                  <c:v>2.1281729881673896E-2</c:v>
                </c:pt>
                <c:pt idx="133">
                  <c:v>2.1281729881673896E-2</c:v>
                </c:pt>
                <c:pt idx="134">
                  <c:v>2.3093460903918856E-2</c:v>
                </c:pt>
                <c:pt idx="135">
                  <c:v>2.5381022638541337E-2</c:v>
                </c:pt>
                <c:pt idx="136">
                  <c:v>2.5381022638541337E-2</c:v>
                </c:pt>
                <c:pt idx="137">
                  <c:v>2.6203115136921296E-2</c:v>
                </c:pt>
                <c:pt idx="138">
                  <c:v>2.6203115136921296E-2</c:v>
                </c:pt>
                <c:pt idx="139">
                  <c:v>2.6203115136921296E-2</c:v>
                </c:pt>
                <c:pt idx="140">
                  <c:v>2.6203115136921296E-2</c:v>
                </c:pt>
                <c:pt idx="141">
                  <c:v>2.7127969197598748E-2</c:v>
                </c:pt>
                <c:pt idx="142">
                  <c:v>2.7139138932631087E-2</c:v>
                </c:pt>
                <c:pt idx="143">
                  <c:v>2.7161478402695758E-2</c:v>
                </c:pt>
                <c:pt idx="144">
                  <c:v>2.7212859183844505E-2</c:v>
                </c:pt>
                <c:pt idx="145">
                  <c:v>2.7255304176967383E-2</c:v>
                </c:pt>
                <c:pt idx="146">
                  <c:v>2.7266473911999722E-2</c:v>
                </c:pt>
                <c:pt idx="147">
                  <c:v>2.882800286952034E-2</c:v>
                </c:pt>
                <c:pt idx="148">
                  <c:v>2.9247984906736187E-2</c:v>
                </c:pt>
                <c:pt idx="149">
                  <c:v>2.9247984906736187E-2</c:v>
                </c:pt>
                <c:pt idx="150">
                  <c:v>2.9247984906736187E-2</c:v>
                </c:pt>
                <c:pt idx="151">
                  <c:v>2.9247984906736187E-2</c:v>
                </c:pt>
                <c:pt idx="152">
                  <c:v>2.9247984906736187E-2</c:v>
                </c:pt>
                <c:pt idx="153">
                  <c:v>2.9480315395408786E-2</c:v>
                </c:pt>
                <c:pt idx="154">
                  <c:v>3.2589969628411222E-2</c:v>
                </c:pt>
                <c:pt idx="155">
                  <c:v>3.2589969628411222E-2</c:v>
                </c:pt>
                <c:pt idx="156">
                  <c:v>3.2589969628411222E-2</c:v>
                </c:pt>
                <c:pt idx="157">
                  <c:v>3.2589969628411222E-2</c:v>
                </c:pt>
                <c:pt idx="158">
                  <c:v>3.279996064701915E-2</c:v>
                </c:pt>
                <c:pt idx="159">
                  <c:v>3.3157392168053912E-2</c:v>
                </c:pt>
                <c:pt idx="160">
                  <c:v>3.3403126338765313E-2</c:v>
                </c:pt>
                <c:pt idx="161">
                  <c:v>3.3704709184638401E-2</c:v>
                </c:pt>
                <c:pt idx="162">
                  <c:v>3.6213431672901142E-2</c:v>
                </c:pt>
                <c:pt idx="163">
                  <c:v>3.6792023947576163E-2</c:v>
                </c:pt>
                <c:pt idx="164">
                  <c:v>3.7153923362623867E-2</c:v>
                </c:pt>
                <c:pt idx="165">
                  <c:v>4.0627710957680474E-2</c:v>
                </c:pt>
                <c:pt idx="166">
                  <c:v>4.1000780107760509E-2</c:v>
                </c:pt>
                <c:pt idx="167">
                  <c:v>4.1038757206870446E-2</c:v>
                </c:pt>
                <c:pt idx="168">
                  <c:v>4.1038757206870446E-2</c:v>
                </c:pt>
                <c:pt idx="169">
                  <c:v>4.1038757206870446E-2</c:v>
                </c:pt>
                <c:pt idx="170">
                  <c:v>4.1038757206870446E-2</c:v>
                </c:pt>
                <c:pt idx="171">
                  <c:v>4.5066563659530948E-2</c:v>
                </c:pt>
                <c:pt idx="172">
                  <c:v>4.818738762756572E-2</c:v>
                </c:pt>
                <c:pt idx="173">
                  <c:v>5.2105730676909323E-2</c:v>
                </c:pt>
                <c:pt idx="174">
                  <c:v>5.3441630986776748E-2</c:v>
                </c:pt>
                <c:pt idx="175">
                  <c:v>5.5510265914765447E-2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E81-4B55-9F5F-8127F8CD3D06}"/>
            </c:ext>
          </c:extLst>
        </c:ser>
        <c:ser>
          <c:idx val="8"/>
          <c:order val="5"/>
          <c:tx>
            <c:strRef>
              <c:f>'Active 1'!$P$20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1'!$F$21:$F$971</c:f>
              <c:numCache>
                <c:formatCode>General</c:formatCode>
                <c:ptCount val="951"/>
                <c:pt idx="0">
                  <c:v>-11319</c:v>
                </c:pt>
                <c:pt idx="1">
                  <c:v>-11316.5</c:v>
                </c:pt>
                <c:pt idx="2">
                  <c:v>-11283.5</c:v>
                </c:pt>
                <c:pt idx="3">
                  <c:v>-11281</c:v>
                </c:pt>
                <c:pt idx="4">
                  <c:v>-11255</c:v>
                </c:pt>
                <c:pt idx="5">
                  <c:v>-11248</c:v>
                </c:pt>
                <c:pt idx="6">
                  <c:v>-11238.5</c:v>
                </c:pt>
                <c:pt idx="7">
                  <c:v>-11226.5</c:v>
                </c:pt>
                <c:pt idx="8">
                  <c:v>-11197</c:v>
                </c:pt>
                <c:pt idx="9">
                  <c:v>-11180.5</c:v>
                </c:pt>
                <c:pt idx="10">
                  <c:v>-11178.5</c:v>
                </c:pt>
                <c:pt idx="11">
                  <c:v>-11171</c:v>
                </c:pt>
                <c:pt idx="12">
                  <c:v>-11103</c:v>
                </c:pt>
                <c:pt idx="13">
                  <c:v>-11037</c:v>
                </c:pt>
                <c:pt idx="14">
                  <c:v>-9511</c:v>
                </c:pt>
                <c:pt idx="15">
                  <c:v>-9511</c:v>
                </c:pt>
                <c:pt idx="16">
                  <c:v>-9492</c:v>
                </c:pt>
                <c:pt idx="17">
                  <c:v>-9492</c:v>
                </c:pt>
                <c:pt idx="18">
                  <c:v>-9492</c:v>
                </c:pt>
                <c:pt idx="19">
                  <c:v>-9461.5</c:v>
                </c:pt>
                <c:pt idx="20">
                  <c:v>-9461.5</c:v>
                </c:pt>
                <c:pt idx="21">
                  <c:v>-9461.5</c:v>
                </c:pt>
                <c:pt idx="22">
                  <c:v>-9461.5</c:v>
                </c:pt>
                <c:pt idx="23">
                  <c:v>-9454</c:v>
                </c:pt>
                <c:pt idx="24">
                  <c:v>-9454</c:v>
                </c:pt>
                <c:pt idx="25">
                  <c:v>-9454</c:v>
                </c:pt>
                <c:pt idx="26">
                  <c:v>-9428.5</c:v>
                </c:pt>
                <c:pt idx="27">
                  <c:v>-9141</c:v>
                </c:pt>
                <c:pt idx="28">
                  <c:v>-8784.5</c:v>
                </c:pt>
                <c:pt idx="29">
                  <c:v>-8784.5</c:v>
                </c:pt>
                <c:pt idx="30">
                  <c:v>-8468.5</c:v>
                </c:pt>
                <c:pt idx="31">
                  <c:v>-8468.5</c:v>
                </c:pt>
                <c:pt idx="32">
                  <c:v>-7942.5</c:v>
                </c:pt>
                <c:pt idx="33">
                  <c:v>-7942.5</c:v>
                </c:pt>
                <c:pt idx="34">
                  <c:v>-7272.5</c:v>
                </c:pt>
                <c:pt idx="35">
                  <c:v>-7157</c:v>
                </c:pt>
                <c:pt idx="36">
                  <c:v>-7157</c:v>
                </c:pt>
                <c:pt idx="37">
                  <c:v>-6886</c:v>
                </c:pt>
                <c:pt idx="38">
                  <c:v>-6886</c:v>
                </c:pt>
                <c:pt idx="39">
                  <c:v>-6454</c:v>
                </c:pt>
                <c:pt idx="40">
                  <c:v>-6454</c:v>
                </c:pt>
                <c:pt idx="41">
                  <c:v>-5907.5</c:v>
                </c:pt>
                <c:pt idx="42">
                  <c:v>-5898</c:v>
                </c:pt>
                <c:pt idx="43">
                  <c:v>-5471</c:v>
                </c:pt>
                <c:pt idx="44">
                  <c:v>-5449.5</c:v>
                </c:pt>
                <c:pt idx="45">
                  <c:v>-5435.5</c:v>
                </c:pt>
                <c:pt idx="46">
                  <c:v>-5185.5</c:v>
                </c:pt>
                <c:pt idx="47">
                  <c:v>-5185.5</c:v>
                </c:pt>
                <c:pt idx="48">
                  <c:v>-4549</c:v>
                </c:pt>
                <c:pt idx="49">
                  <c:v>-2890</c:v>
                </c:pt>
                <c:pt idx="50">
                  <c:v>-2756.5</c:v>
                </c:pt>
                <c:pt idx="51">
                  <c:v>-2756.5</c:v>
                </c:pt>
                <c:pt idx="52">
                  <c:v>-2756.5</c:v>
                </c:pt>
                <c:pt idx="53">
                  <c:v>-1933.5</c:v>
                </c:pt>
                <c:pt idx="54">
                  <c:v>-1874.5</c:v>
                </c:pt>
                <c:pt idx="55">
                  <c:v>-1874.5</c:v>
                </c:pt>
                <c:pt idx="56">
                  <c:v>-1676.5</c:v>
                </c:pt>
                <c:pt idx="57">
                  <c:v>-1660</c:v>
                </c:pt>
                <c:pt idx="58">
                  <c:v>-1655.5</c:v>
                </c:pt>
                <c:pt idx="59">
                  <c:v>-1254</c:v>
                </c:pt>
                <c:pt idx="60">
                  <c:v>-1254</c:v>
                </c:pt>
                <c:pt idx="61">
                  <c:v>-1106</c:v>
                </c:pt>
                <c:pt idx="62">
                  <c:v>-1082</c:v>
                </c:pt>
                <c:pt idx="63">
                  <c:v>-851</c:v>
                </c:pt>
                <c:pt idx="64">
                  <c:v>-733.5</c:v>
                </c:pt>
                <c:pt idx="65">
                  <c:v>-700.5</c:v>
                </c:pt>
                <c:pt idx="66">
                  <c:v>-585</c:v>
                </c:pt>
                <c:pt idx="67">
                  <c:v>-525</c:v>
                </c:pt>
                <c:pt idx="68">
                  <c:v>-421.5</c:v>
                </c:pt>
                <c:pt idx="69">
                  <c:v>-358</c:v>
                </c:pt>
                <c:pt idx="70">
                  <c:v>-349</c:v>
                </c:pt>
                <c:pt idx="71">
                  <c:v>-348.5</c:v>
                </c:pt>
                <c:pt idx="72">
                  <c:v>-308.5</c:v>
                </c:pt>
                <c:pt idx="73">
                  <c:v>-233</c:v>
                </c:pt>
                <c:pt idx="74">
                  <c:v>-200</c:v>
                </c:pt>
                <c:pt idx="75">
                  <c:v>0</c:v>
                </c:pt>
                <c:pt idx="76">
                  <c:v>21.5</c:v>
                </c:pt>
                <c:pt idx="77">
                  <c:v>24</c:v>
                </c:pt>
                <c:pt idx="78">
                  <c:v>26</c:v>
                </c:pt>
                <c:pt idx="79">
                  <c:v>26.5</c:v>
                </c:pt>
                <c:pt idx="80">
                  <c:v>118</c:v>
                </c:pt>
                <c:pt idx="81">
                  <c:v>160.5</c:v>
                </c:pt>
                <c:pt idx="82">
                  <c:v>512</c:v>
                </c:pt>
                <c:pt idx="83">
                  <c:v>512.5</c:v>
                </c:pt>
                <c:pt idx="84">
                  <c:v>514.5</c:v>
                </c:pt>
                <c:pt idx="85">
                  <c:v>790.5</c:v>
                </c:pt>
                <c:pt idx="86">
                  <c:v>962.5</c:v>
                </c:pt>
                <c:pt idx="87">
                  <c:v>965</c:v>
                </c:pt>
                <c:pt idx="88">
                  <c:v>1373</c:v>
                </c:pt>
                <c:pt idx="89">
                  <c:v>1377.5</c:v>
                </c:pt>
                <c:pt idx="90">
                  <c:v>1410.5</c:v>
                </c:pt>
                <c:pt idx="91">
                  <c:v>1851.5</c:v>
                </c:pt>
                <c:pt idx="92">
                  <c:v>2146</c:v>
                </c:pt>
                <c:pt idx="93">
                  <c:v>2245.5</c:v>
                </c:pt>
                <c:pt idx="94">
                  <c:v>2260</c:v>
                </c:pt>
                <c:pt idx="95">
                  <c:v>2278.5</c:v>
                </c:pt>
                <c:pt idx="96">
                  <c:v>2376</c:v>
                </c:pt>
                <c:pt idx="97">
                  <c:v>3179.5</c:v>
                </c:pt>
                <c:pt idx="98">
                  <c:v>3328</c:v>
                </c:pt>
                <c:pt idx="99">
                  <c:v>3753</c:v>
                </c:pt>
                <c:pt idx="100">
                  <c:v>4174.5</c:v>
                </c:pt>
                <c:pt idx="101">
                  <c:v>4196</c:v>
                </c:pt>
                <c:pt idx="102">
                  <c:v>4882</c:v>
                </c:pt>
                <c:pt idx="103">
                  <c:v>5762</c:v>
                </c:pt>
                <c:pt idx="104">
                  <c:v>6101</c:v>
                </c:pt>
                <c:pt idx="105">
                  <c:v>6138</c:v>
                </c:pt>
                <c:pt idx="106">
                  <c:v>6173.5</c:v>
                </c:pt>
                <c:pt idx="107">
                  <c:v>6286.5</c:v>
                </c:pt>
                <c:pt idx="108">
                  <c:v>6668</c:v>
                </c:pt>
                <c:pt idx="109">
                  <c:v>7377</c:v>
                </c:pt>
                <c:pt idx="110">
                  <c:v>7415</c:v>
                </c:pt>
                <c:pt idx="111">
                  <c:v>7415</c:v>
                </c:pt>
                <c:pt idx="112">
                  <c:v>7415</c:v>
                </c:pt>
                <c:pt idx="113">
                  <c:v>7415</c:v>
                </c:pt>
                <c:pt idx="114">
                  <c:v>7487.5</c:v>
                </c:pt>
                <c:pt idx="115">
                  <c:v>7494.5</c:v>
                </c:pt>
                <c:pt idx="116">
                  <c:v>7567.5</c:v>
                </c:pt>
                <c:pt idx="117">
                  <c:v>7574.5</c:v>
                </c:pt>
                <c:pt idx="118">
                  <c:v>7577</c:v>
                </c:pt>
                <c:pt idx="119">
                  <c:v>7579.5</c:v>
                </c:pt>
                <c:pt idx="120">
                  <c:v>7674.5</c:v>
                </c:pt>
                <c:pt idx="121">
                  <c:v>8245</c:v>
                </c:pt>
                <c:pt idx="122">
                  <c:v>8245</c:v>
                </c:pt>
                <c:pt idx="123">
                  <c:v>8245</c:v>
                </c:pt>
                <c:pt idx="124">
                  <c:v>8245</c:v>
                </c:pt>
                <c:pt idx="125">
                  <c:v>8256.5</c:v>
                </c:pt>
                <c:pt idx="126">
                  <c:v>8257</c:v>
                </c:pt>
                <c:pt idx="127">
                  <c:v>8264</c:v>
                </c:pt>
                <c:pt idx="128">
                  <c:v>8264</c:v>
                </c:pt>
                <c:pt idx="129">
                  <c:v>8264</c:v>
                </c:pt>
                <c:pt idx="130">
                  <c:v>8275.5</c:v>
                </c:pt>
                <c:pt idx="131">
                  <c:v>8275.5</c:v>
                </c:pt>
                <c:pt idx="132">
                  <c:v>8275.5</c:v>
                </c:pt>
                <c:pt idx="133">
                  <c:v>8275.5</c:v>
                </c:pt>
                <c:pt idx="134">
                  <c:v>8681</c:v>
                </c:pt>
                <c:pt idx="135">
                  <c:v>9193</c:v>
                </c:pt>
                <c:pt idx="136">
                  <c:v>9193</c:v>
                </c:pt>
                <c:pt idx="137">
                  <c:v>9377</c:v>
                </c:pt>
                <c:pt idx="138">
                  <c:v>9377</c:v>
                </c:pt>
                <c:pt idx="139">
                  <c:v>9377</c:v>
                </c:pt>
                <c:pt idx="140">
                  <c:v>9377</c:v>
                </c:pt>
                <c:pt idx="141">
                  <c:v>9584</c:v>
                </c:pt>
                <c:pt idx="142">
                  <c:v>9586.5</c:v>
                </c:pt>
                <c:pt idx="143">
                  <c:v>9591.5</c:v>
                </c:pt>
                <c:pt idx="144">
                  <c:v>9603</c:v>
                </c:pt>
                <c:pt idx="145">
                  <c:v>9612.5</c:v>
                </c:pt>
                <c:pt idx="146">
                  <c:v>9615</c:v>
                </c:pt>
                <c:pt idx="147">
                  <c:v>9964.5</c:v>
                </c:pt>
                <c:pt idx="148">
                  <c:v>10058.5</c:v>
                </c:pt>
                <c:pt idx="149">
                  <c:v>10058.5</c:v>
                </c:pt>
                <c:pt idx="150">
                  <c:v>10058.5</c:v>
                </c:pt>
                <c:pt idx="151">
                  <c:v>10058.5</c:v>
                </c:pt>
                <c:pt idx="152">
                  <c:v>10058.5</c:v>
                </c:pt>
                <c:pt idx="153">
                  <c:v>10110.5</c:v>
                </c:pt>
                <c:pt idx="154">
                  <c:v>10806.5</c:v>
                </c:pt>
                <c:pt idx="155">
                  <c:v>10806.5</c:v>
                </c:pt>
                <c:pt idx="156">
                  <c:v>10806.5</c:v>
                </c:pt>
                <c:pt idx="157">
                  <c:v>10806.5</c:v>
                </c:pt>
                <c:pt idx="158">
                  <c:v>10853.5</c:v>
                </c:pt>
                <c:pt idx="159">
                  <c:v>10933.5</c:v>
                </c:pt>
                <c:pt idx="160">
                  <c:v>10988.5</c:v>
                </c:pt>
                <c:pt idx="161">
                  <c:v>11056</c:v>
                </c:pt>
                <c:pt idx="162">
                  <c:v>11617.5</c:v>
                </c:pt>
                <c:pt idx="163">
                  <c:v>11747</c:v>
                </c:pt>
                <c:pt idx="164">
                  <c:v>11828</c:v>
                </c:pt>
                <c:pt idx="165">
                  <c:v>12605.5</c:v>
                </c:pt>
                <c:pt idx="166">
                  <c:v>12689</c:v>
                </c:pt>
                <c:pt idx="167">
                  <c:v>12697.5</c:v>
                </c:pt>
                <c:pt idx="168">
                  <c:v>12697.5</c:v>
                </c:pt>
                <c:pt idx="169">
                  <c:v>12697.5</c:v>
                </c:pt>
                <c:pt idx="170">
                  <c:v>12697.5</c:v>
                </c:pt>
                <c:pt idx="171">
                  <c:v>13599</c:v>
                </c:pt>
                <c:pt idx="172">
                  <c:v>14297.5</c:v>
                </c:pt>
                <c:pt idx="173">
                  <c:v>15174.5</c:v>
                </c:pt>
                <c:pt idx="174">
                  <c:v>15473.5</c:v>
                </c:pt>
                <c:pt idx="175">
                  <c:v>15936.5</c:v>
                </c:pt>
              </c:numCache>
            </c:numRef>
          </c:xVal>
          <c:yVal>
            <c:numRef>
              <c:f>'Active 1'!$P$21:$P$971</c:f>
              <c:numCache>
                <c:formatCode>General</c:formatCode>
                <c:ptCount val="951"/>
                <c:pt idx="0">
                  <c:v>8.6993903344385809E-2</c:v>
                </c:pt>
                <c:pt idx="1">
                  <c:v>8.6965192549802617E-2</c:v>
                </c:pt>
                <c:pt idx="2">
                  <c:v>8.6586603313569988E-2</c:v>
                </c:pt>
                <c:pt idx="3">
                  <c:v>8.6557952102663399E-2</c:v>
                </c:pt>
                <c:pt idx="4">
                  <c:v>8.626022825010414E-2</c:v>
                </c:pt>
                <c:pt idx="5">
                  <c:v>8.6180149370961481E-2</c:v>
                </c:pt>
                <c:pt idx="6">
                  <c:v>8.6071523510385856E-2</c:v>
                </c:pt>
                <c:pt idx="7">
                  <c:v>8.5934398503159898E-2</c:v>
                </c:pt>
                <c:pt idx="8">
                  <c:v>8.5597710486589706E-2</c:v>
                </c:pt>
                <c:pt idx="9">
                  <c:v>8.5409648243530339E-2</c:v>
                </c:pt>
                <c:pt idx="10">
                  <c:v>8.5386865240388535E-2</c:v>
                </c:pt>
                <c:pt idx="11">
                  <c:v>8.5301452895998095E-2</c:v>
                </c:pt>
                <c:pt idx="12">
                  <c:v>8.4528771035095707E-2</c:v>
                </c:pt>
                <c:pt idx="13">
                  <c:v>8.3781783888943917E-2</c:v>
                </c:pt>
                <c:pt idx="14">
                  <c:v>6.7326040460174208E-2</c:v>
                </c:pt>
                <c:pt idx="15">
                  <c:v>6.7326040460174208E-2</c:v>
                </c:pt>
                <c:pt idx="16">
                  <c:v>6.7131006401046855E-2</c:v>
                </c:pt>
                <c:pt idx="17">
                  <c:v>6.7131006401046855E-2</c:v>
                </c:pt>
                <c:pt idx="18">
                  <c:v>6.7131006401046855E-2</c:v>
                </c:pt>
                <c:pt idx="19">
                  <c:v>6.681843220832856E-2</c:v>
                </c:pt>
                <c:pt idx="20">
                  <c:v>6.681843220832856E-2</c:v>
                </c:pt>
                <c:pt idx="21">
                  <c:v>6.681843220832856E-2</c:v>
                </c:pt>
                <c:pt idx="22">
                  <c:v>6.681843220832856E-2</c:v>
                </c:pt>
                <c:pt idx="23">
                  <c:v>6.6741665371487624E-2</c:v>
                </c:pt>
                <c:pt idx="24">
                  <c:v>6.6741665371487624E-2</c:v>
                </c:pt>
                <c:pt idx="25">
                  <c:v>6.6741665371487624E-2</c:v>
                </c:pt>
                <c:pt idx="26">
                  <c:v>6.6480940603207764E-2</c:v>
                </c:pt>
                <c:pt idx="27">
                  <c:v>6.3571603892718362E-2</c:v>
                </c:pt>
                <c:pt idx="28">
                  <c:v>6.0041094416606031E-2</c:v>
                </c:pt>
                <c:pt idx="29">
                  <c:v>6.0041094416606031E-2</c:v>
                </c:pt>
                <c:pt idx="30">
                  <c:v>5.6983002589551128E-2</c:v>
                </c:pt>
                <c:pt idx="31">
                  <c:v>5.6983002589551128E-2</c:v>
                </c:pt>
                <c:pt idx="32">
                  <c:v>5.2041305723993125E-2</c:v>
                </c:pt>
                <c:pt idx="33">
                  <c:v>5.2041305723993125E-2</c:v>
                </c:pt>
                <c:pt idx="34">
                  <c:v>4.6015738129092265E-2</c:v>
                </c:pt>
                <c:pt idx="35">
                  <c:v>4.500745711831497E-2</c:v>
                </c:pt>
                <c:pt idx="36">
                  <c:v>4.500745711831497E-2</c:v>
                </c:pt>
                <c:pt idx="37">
                  <c:v>4.2676866775859801E-2</c:v>
                </c:pt>
                <c:pt idx="38">
                  <c:v>4.2676866775859801E-2</c:v>
                </c:pt>
                <c:pt idx="39">
                  <c:v>3.9063627659584994E-2</c:v>
                </c:pt>
                <c:pt idx="40">
                  <c:v>3.9063627659584994E-2</c:v>
                </c:pt>
                <c:pt idx="41">
                  <c:v>3.4672219297577446E-2</c:v>
                </c:pt>
                <c:pt idx="42">
                  <c:v>3.4597654991196887E-2</c:v>
                </c:pt>
                <c:pt idx="43">
                  <c:v>3.1308752026315285E-2</c:v>
                </c:pt>
                <c:pt idx="44">
                  <c:v>3.1146388429951405E-2</c:v>
                </c:pt>
                <c:pt idx="45">
                  <c:v>3.1040830131729782E-2</c:v>
                </c:pt>
                <c:pt idx="46">
                  <c:v>2.9178015577832499E-2</c:v>
                </c:pt>
                <c:pt idx="47">
                  <c:v>2.9178015577832499E-2</c:v>
                </c:pt>
                <c:pt idx="48">
                  <c:v>2.4624701112262039E-2</c:v>
                </c:pt>
                <c:pt idx="49">
                  <c:v>1.4035111813839103E-2</c:v>
                </c:pt>
                <c:pt idx="50">
                  <c:v>1.3263294286445966E-2</c:v>
                </c:pt>
                <c:pt idx="51">
                  <c:v>1.3263294286445966E-2</c:v>
                </c:pt>
                <c:pt idx="52">
                  <c:v>1.3263294286445966E-2</c:v>
                </c:pt>
                <c:pt idx="53">
                  <c:v>8.7694474604052969E-3</c:v>
                </c:pt>
                <c:pt idx="54">
                  <c:v>8.4647565874851217E-3</c:v>
                </c:pt>
                <c:pt idx="55">
                  <c:v>8.4647565874851217E-3</c:v>
                </c:pt>
                <c:pt idx="56">
                  <c:v>7.4593162240769667E-3</c:v>
                </c:pt>
                <c:pt idx="57">
                  <c:v>7.3767175920688051E-3</c:v>
                </c:pt>
                <c:pt idx="58">
                  <c:v>7.354222414443938E-3</c:v>
                </c:pt>
                <c:pt idx="59">
                  <c:v>5.4018719762519195E-3</c:v>
                </c:pt>
                <c:pt idx="60">
                  <c:v>5.4018719762519195E-3</c:v>
                </c:pt>
                <c:pt idx="61">
                  <c:v>4.7095008100137368E-3</c:v>
                </c:pt>
                <c:pt idx="62">
                  <c:v>4.5986101028010649E-3</c:v>
                </c:pt>
                <c:pt idx="63">
                  <c:v>3.551060434432905E-3</c:v>
                </c:pt>
                <c:pt idx="64">
                  <c:v>3.0319616924935331E-3</c:v>
                </c:pt>
                <c:pt idx="65">
                  <c:v>2.887839426641693E-3</c:v>
                </c:pt>
                <c:pt idx="66">
                  <c:v>2.3891690416509149E-3</c:v>
                </c:pt>
                <c:pt idx="67">
                  <c:v>2.1336542296783098E-3</c:v>
                </c:pt>
                <c:pt idx="68">
                  <c:v>1.6985716853400471E-3</c:v>
                </c:pt>
                <c:pt idx="69">
                  <c:v>1.4351967312562807E-3</c:v>
                </c:pt>
                <c:pt idx="70">
                  <c:v>1.3980870305585077E-3</c:v>
                </c:pt>
                <c:pt idx="71">
                  <c:v>1.3960269750124957E-3</c:v>
                </c:pt>
                <c:pt idx="72">
                  <c:v>1.2317663372810742E-3</c:v>
                </c:pt>
                <c:pt idx="73">
                  <c:v>9.2465162049598019E-4</c:v>
                </c:pt>
                <c:pt idx="74">
                  <c:v>7.9161796077430863E-4</c:v>
                </c:pt>
                <c:pt idx="75">
                  <c:v>9.9616951669388902E-7</c:v>
                </c:pt>
                <c:pt idx="76">
                  <c:v>-8.2397068177353781E-5</c:v>
                </c:pt>
                <c:pt idx="77">
                  <c:v>-9.2073815320219065E-5</c:v>
                </c:pt>
                <c:pt idx="78">
                  <c:v>-9.9812191890347212E-5</c:v>
                </c:pt>
                <c:pt idx="79">
                  <c:v>-1.0174636642952313E-4</c:v>
                </c:pt>
                <c:pt idx="80">
                  <c:v>-4.5287453025726179E-4</c:v>
                </c:pt>
                <c:pt idx="81">
                  <c:v>-6.1405513389878894E-4</c:v>
                </c:pt>
                <c:pt idx="82">
                  <c:v>-1.9006245074200778E-3</c:v>
                </c:pt>
                <c:pt idx="83">
                  <c:v>-1.902395540174394E-3</c:v>
                </c:pt>
                <c:pt idx="84">
                  <c:v>-1.9094779927782354E-3</c:v>
                </c:pt>
                <c:pt idx="85">
                  <c:v>-2.8611001910616492E-3</c:v>
                </c:pt>
                <c:pt idx="86">
                  <c:v>-3.4282737467636781E-3</c:v>
                </c:pt>
                <c:pt idx="87">
                  <c:v>-3.4363711068741082E-3</c:v>
                </c:pt>
                <c:pt idx="88">
                  <c:v>-4.7016387980991095E-3</c:v>
                </c:pt>
                <c:pt idx="89">
                  <c:v>-4.7149708454743708E-3</c:v>
                </c:pt>
                <c:pt idx="90">
                  <c:v>-4.8123237855703929E-3</c:v>
                </c:pt>
                <c:pt idx="91">
                  <c:v>-6.0431439815899672E-3</c:v>
                </c:pt>
                <c:pt idx="92">
                  <c:v>-6.7923758026457162E-3</c:v>
                </c:pt>
                <c:pt idx="93">
                  <c:v>-7.0323520825502379E-3</c:v>
                </c:pt>
                <c:pt idx="94">
                  <c:v>-7.0667686167466331E-3</c:v>
                </c:pt>
                <c:pt idx="95">
                  <c:v>-7.1104744329939388E-3</c:v>
                </c:pt>
                <c:pt idx="96">
                  <c:v>-7.3370193258338393E-3</c:v>
                </c:pt>
                <c:pt idx="97">
                  <c:v>-8.9609629419510166E-3</c:v>
                </c:pt>
                <c:pt idx="98">
                  <c:v>-9.2136382680322315E-3</c:v>
                </c:pt>
                <c:pt idx="99">
                  <c:v>-9.8549646822454033E-3</c:v>
                </c:pt>
                <c:pt idx="100">
                  <c:v>-1.0371238086761896E-2</c:v>
                </c:pt>
                <c:pt idx="101">
                  <c:v>-1.0394375107627717E-2</c:v>
                </c:pt>
                <c:pt idx="102">
                  <c:v>-1.096968558162238E-2</c:v>
                </c:pt>
                <c:pt idx="103">
                  <c:v>-1.1245095592345267E-2</c:v>
                </c:pt>
                <c:pt idx="104">
                  <c:v>-1.1212473191268732E-2</c:v>
                </c:pt>
                <c:pt idx="105">
                  <c:v>-1.1204242616706812E-2</c:v>
                </c:pt>
                <c:pt idx="106">
                  <c:v>-1.1195481750776334E-2</c:v>
                </c:pt>
                <c:pt idx="107">
                  <c:v>-1.1161962127478388E-2</c:v>
                </c:pt>
                <c:pt idx="108">
                  <c:v>-1.0985469193668182E-2</c:v>
                </c:pt>
                <c:pt idx="109">
                  <c:v>-1.0397927352619022E-2</c:v>
                </c:pt>
                <c:pt idx="110">
                  <c:v>-1.035690841010346E-2</c:v>
                </c:pt>
                <c:pt idx="111">
                  <c:v>-1.035690841010346E-2</c:v>
                </c:pt>
                <c:pt idx="112">
                  <c:v>-1.035690841010346E-2</c:v>
                </c:pt>
                <c:pt idx="113">
                  <c:v>-1.035690841010346E-2</c:v>
                </c:pt>
                <c:pt idx="114">
                  <c:v>-1.0275959347657831E-2</c:v>
                </c:pt>
                <c:pt idx="115">
                  <c:v>-1.0267956768697212E-2</c:v>
                </c:pt>
                <c:pt idx="116">
                  <c:v>-1.0182540915513818E-2</c:v>
                </c:pt>
                <c:pt idx="117">
                  <c:v>-1.0174162371946113E-2</c:v>
                </c:pt>
                <c:pt idx="118">
                  <c:v>-1.0171162062493883E-2</c:v>
                </c:pt>
                <c:pt idx="119">
                  <c:v>-1.016815755700809E-2</c:v>
                </c:pt>
                <c:pt idx="120">
                  <c:v>-1.0050877087679114E-2</c:v>
                </c:pt>
                <c:pt idx="121">
                  <c:v>-9.219129116388794E-3</c:v>
                </c:pt>
                <c:pt idx="122">
                  <c:v>-9.219129116388794E-3</c:v>
                </c:pt>
                <c:pt idx="123">
                  <c:v>-9.219129116388794E-3</c:v>
                </c:pt>
                <c:pt idx="124">
                  <c:v>-9.219129116388794E-3</c:v>
                </c:pt>
                <c:pt idx="125">
                  <c:v>-9.2001162192255209E-3</c:v>
                </c:pt>
                <c:pt idx="126">
                  <c:v>-9.1992875574266608E-3</c:v>
                </c:pt>
                <c:pt idx="127">
                  <c:v>-9.1876686689016558E-3</c:v>
                </c:pt>
                <c:pt idx="128">
                  <c:v>-9.1876686689016558E-3</c:v>
                </c:pt>
                <c:pt idx="129">
                  <c:v>-9.1876686689016558E-3</c:v>
                </c:pt>
                <c:pt idx="130">
                  <c:v>-9.1685090784050793E-3</c:v>
                </c:pt>
                <c:pt idx="131">
                  <c:v>-9.1685090784050793E-3</c:v>
                </c:pt>
                <c:pt idx="132">
                  <c:v>-9.1685090784050793E-3</c:v>
                </c:pt>
                <c:pt idx="133">
                  <c:v>-9.1685090784050793E-3</c:v>
                </c:pt>
                <c:pt idx="134">
                  <c:v>-8.4361634969039104E-3</c:v>
                </c:pt>
                <c:pt idx="135">
                  <c:v>-7.3537853129566622E-3</c:v>
                </c:pt>
                <c:pt idx="136">
                  <c:v>-7.3537853129566622E-3</c:v>
                </c:pt>
                <c:pt idx="137">
                  <c:v>-6.9218167857421041E-3</c:v>
                </c:pt>
                <c:pt idx="138">
                  <c:v>-6.9218167857421041E-3</c:v>
                </c:pt>
                <c:pt idx="139">
                  <c:v>-6.9218167857421041E-3</c:v>
                </c:pt>
                <c:pt idx="140">
                  <c:v>-6.9218167857421041E-3</c:v>
                </c:pt>
                <c:pt idx="141">
                  <c:v>-6.4086830431582947E-3</c:v>
                </c:pt>
                <c:pt idx="142">
                  <c:v>-6.4023099619295726E-3</c:v>
                </c:pt>
                <c:pt idx="143">
                  <c:v>-6.389551211371438E-3</c:v>
                </c:pt>
                <c:pt idx="144">
                  <c:v>-6.3601423892982734E-3</c:v>
                </c:pt>
                <c:pt idx="145">
                  <c:v>-6.3357811762813285E-3</c:v>
                </c:pt>
                <c:pt idx="146">
                  <c:v>-6.3293602602700096E-3</c:v>
                </c:pt>
                <c:pt idx="147">
                  <c:v>-5.3904191752605912E-3</c:v>
                </c:pt>
                <c:pt idx="148">
                  <c:v>-5.1238913891064261E-3</c:v>
                </c:pt>
                <c:pt idx="149">
                  <c:v>-5.1238913891064261E-3</c:v>
                </c:pt>
                <c:pt idx="150">
                  <c:v>-5.1238913891064261E-3</c:v>
                </c:pt>
                <c:pt idx="151">
                  <c:v>-5.1238913891064261E-3</c:v>
                </c:pt>
                <c:pt idx="152">
                  <c:v>-5.1238913891064261E-3</c:v>
                </c:pt>
                <c:pt idx="153">
                  <c:v>-4.9739019831838011E-3</c:v>
                </c:pt>
                <c:pt idx="154">
                  <c:v>-2.7915923819241267E-3</c:v>
                </c:pt>
                <c:pt idx="155">
                  <c:v>-2.7915923819241267E-3</c:v>
                </c:pt>
                <c:pt idx="156">
                  <c:v>-2.7915923819241267E-3</c:v>
                </c:pt>
                <c:pt idx="157">
                  <c:v>-2.7915923819241267E-3</c:v>
                </c:pt>
                <c:pt idx="158">
                  <c:v>-2.6325013987538379E-3</c:v>
                </c:pt>
                <c:pt idx="159">
                  <c:v>-2.358297699832243E-3</c:v>
                </c:pt>
                <c:pt idx="160">
                  <c:v>-2.1672902128882926E-3</c:v>
                </c:pt>
                <c:pt idx="161">
                  <c:v>-1.9300962572563474E-3</c:v>
                </c:pt>
                <c:pt idx="162">
                  <c:v>1.6156364068961593E-4</c:v>
                </c:pt>
                <c:pt idx="163">
                  <c:v>6.7400623520627589E-4</c:v>
                </c:pt>
                <c:pt idx="164">
                  <c:v>1.0002537322525082E-3</c:v>
                </c:pt>
                <c:pt idx="165">
                  <c:v>4.3558896665330665E-3</c:v>
                </c:pt>
                <c:pt idx="166">
                  <c:v>4.7404032632247517E-3</c:v>
                </c:pt>
                <c:pt idx="167">
                  <c:v>4.7798078697415744E-3</c:v>
                </c:pt>
                <c:pt idx="168">
                  <c:v>4.7798078697415744E-3</c:v>
                </c:pt>
                <c:pt idx="169">
                  <c:v>4.7798078697415744E-3</c:v>
                </c:pt>
                <c:pt idx="170">
                  <c:v>4.7798078697415744E-3</c:v>
                </c:pt>
                <c:pt idx="171">
                  <c:v>9.2343964043502189E-3</c:v>
                </c:pt>
                <c:pt idx="172">
                  <c:v>1.3061058524874762E-2</c:v>
                </c:pt>
                <c:pt idx="173">
                  <c:v>1.8329432271417055E-2</c:v>
                </c:pt>
                <c:pt idx="174">
                  <c:v>2.0243639393124659E-2</c:v>
                </c:pt>
                <c:pt idx="175">
                  <c:v>2.332621038337053E-2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E81-4B55-9F5F-8127F8CD3D06}"/>
            </c:ext>
          </c:extLst>
        </c:ser>
        <c:ser>
          <c:idx val="9"/>
          <c:order val="6"/>
          <c:tx>
            <c:strRef>
              <c:f>'Active 1'!$R$20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69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1'!$F$21:$F$971</c:f>
              <c:numCache>
                <c:formatCode>General</c:formatCode>
                <c:ptCount val="951"/>
                <c:pt idx="0">
                  <c:v>-11319</c:v>
                </c:pt>
                <c:pt idx="1">
                  <c:v>-11316.5</c:v>
                </c:pt>
                <c:pt idx="2">
                  <c:v>-11283.5</c:v>
                </c:pt>
                <c:pt idx="3">
                  <c:v>-11281</c:v>
                </c:pt>
                <c:pt idx="4">
                  <c:v>-11255</c:v>
                </c:pt>
                <c:pt idx="5">
                  <c:v>-11248</c:v>
                </c:pt>
                <c:pt idx="6">
                  <c:v>-11238.5</c:v>
                </c:pt>
                <c:pt idx="7">
                  <c:v>-11226.5</c:v>
                </c:pt>
                <c:pt idx="8">
                  <c:v>-11197</c:v>
                </c:pt>
                <c:pt idx="9">
                  <c:v>-11180.5</c:v>
                </c:pt>
                <c:pt idx="10">
                  <c:v>-11178.5</c:v>
                </c:pt>
                <c:pt idx="11">
                  <c:v>-11171</c:v>
                </c:pt>
                <c:pt idx="12">
                  <c:v>-11103</c:v>
                </c:pt>
                <c:pt idx="13">
                  <c:v>-11037</c:v>
                </c:pt>
                <c:pt idx="14">
                  <c:v>-9511</c:v>
                </c:pt>
                <c:pt idx="15">
                  <c:v>-9511</c:v>
                </c:pt>
                <c:pt idx="16">
                  <c:v>-9492</c:v>
                </c:pt>
                <c:pt idx="17">
                  <c:v>-9492</c:v>
                </c:pt>
                <c:pt idx="18">
                  <c:v>-9492</c:v>
                </c:pt>
                <c:pt idx="19">
                  <c:v>-9461.5</c:v>
                </c:pt>
                <c:pt idx="20">
                  <c:v>-9461.5</c:v>
                </c:pt>
                <c:pt idx="21">
                  <c:v>-9461.5</c:v>
                </c:pt>
                <c:pt idx="22">
                  <c:v>-9461.5</c:v>
                </c:pt>
                <c:pt idx="23">
                  <c:v>-9454</c:v>
                </c:pt>
                <c:pt idx="24">
                  <c:v>-9454</c:v>
                </c:pt>
                <c:pt idx="25">
                  <c:v>-9454</c:v>
                </c:pt>
                <c:pt idx="26">
                  <c:v>-9428.5</c:v>
                </c:pt>
                <c:pt idx="27">
                  <c:v>-9141</c:v>
                </c:pt>
                <c:pt idx="28">
                  <c:v>-8784.5</c:v>
                </c:pt>
                <c:pt idx="29">
                  <c:v>-8784.5</c:v>
                </c:pt>
                <c:pt idx="30">
                  <c:v>-8468.5</c:v>
                </c:pt>
                <c:pt idx="31">
                  <c:v>-8468.5</c:v>
                </c:pt>
                <c:pt idx="32">
                  <c:v>-7942.5</c:v>
                </c:pt>
                <c:pt idx="33">
                  <c:v>-7942.5</c:v>
                </c:pt>
                <c:pt idx="34">
                  <c:v>-7272.5</c:v>
                </c:pt>
                <c:pt idx="35">
                  <c:v>-7157</c:v>
                </c:pt>
                <c:pt idx="36">
                  <c:v>-7157</c:v>
                </c:pt>
                <c:pt idx="37">
                  <c:v>-6886</c:v>
                </c:pt>
                <c:pt idx="38">
                  <c:v>-6886</c:v>
                </c:pt>
                <c:pt idx="39">
                  <c:v>-6454</c:v>
                </c:pt>
                <c:pt idx="40">
                  <c:v>-6454</c:v>
                </c:pt>
                <c:pt idx="41">
                  <c:v>-5907.5</c:v>
                </c:pt>
                <c:pt idx="42">
                  <c:v>-5898</c:v>
                </c:pt>
                <c:pt idx="43">
                  <c:v>-5471</c:v>
                </c:pt>
                <c:pt idx="44">
                  <c:v>-5449.5</c:v>
                </c:pt>
                <c:pt idx="45">
                  <c:v>-5435.5</c:v>
                </c:pt>
                <c:pt idx="46">
                  <c:v>-5185.5</c:v>
                </c:pt>
                <c:pt idx="47">
                  <c:v>-5185.5</c:v>
                </c:pt>
                <c:pt idx="48">
                  <c:v>-4549</c:v>
                </c:pt>
                <c:pt idx="49">
                  <c:v>-2890</c:v>
                </c:pt>
                <c:pt idx="50">
                  <c:v>-2756.5</c:v>
                </c:pt>
                <c:pt idx="51">
                  <c:v>-2756.5</c:v>
                </c:pt>
                <c:pt idx="52">
                  <c:v>-2756.5</c:v>
                </c:pt>
                <c:pt idx="53">
                  <c:v>-1933.5</c:v>
                </c:pt>
                <c:pt idx="54">
                  <c:v>-1874.5</c:v>
                </c:pt>
                <c:pt idx="55">
                  <c:v>-1874.5</c:v>
                </c:pt>
                <c:pt idx="56">
                  <c:v>-1676.5</c:v>
                </c:pt>
                <c:pt idx="57">
                  <c:v>-1660</c:v>
                </c:pt>
                <c:pt idx="58">
                  <c:v>-1655.5</c:v>
                </c:pt>
                <c:pt idx="59">
                  <c:v>-1254</c:v>
                </c:pt>
                <c:pt idx="60">
                  <c:v>-1254</c:v>
                </c:pt>
                <c:pt idx="61">
                  <c:v>-1106</c:v>
                </c:pt>
                <c:pt idx="62">
                  <c:v>-1082</c:v>
                </c:pt>
                <c:pt idx="63">
                  <c:v>-851</c:v>
                </c:pt>
                <c:pt idx="64">
                  <c:v>-733.5</c:v>
                </c:pt>
                <c:pt idx="65">
                  <c:v>-700.5</c:v>
                </c:pt>
                <c:pt idx="66">
                  <c:v>-585</c:v>
                </c:pt>
                <c:pt idx="67">
                  <c:v>-525</c:v>
                </c:pt>
                <c:pt idx="68">
                  <c:v>-421.5</c:v>
                </c:pt>
                <c:pt idx="69">
                  <c:v>-358</c:v>
                </c:pt>
                <c:pt idx="70">
                  <c:v>-349</c:v>
                </c:pt>
                <c:pt idx="71">
                  <c:v>-348.5</c:v>
                </c:pt>
                <c:pt idx="72">
                  <c:v>-308.5</c:v>
                </c:pt>
                <c:pt idx="73">
                  <c:v>-233</c:v>
                </c:pt>
                <c:pt idx="74">
                  <c:v>-200</c:v>
                </c:pt>
                <c:pt idx="75">
                  <c:v>0</c:v>
                </c:pt>
                <c:pt idx="76">
                  <c:v>21.5</c:v>
                </c:pt>
                <c:pt idx="77">
                  <c:v>24</c:v>
                </c:pt>
                <c:pt idx="78">
                  <c:v>26</c:v>
                </c:pt>
                <c:pt idx="79">
                  <c:v>26.5</c:v>
                </c:pt>
                <c:pt idx="80">
                  <c:v>118</c:v>
                </c:pt>
                <c:pt idx="81">
                  <c:v>160.5</c:v>
                </c:pt>
                <c:pt idx="82">
                  <c:v>512</c:v>
                </c:pt>
                <c:pt idx="83">
                  <c:v>512.5</c:v>
                </c:pt>
                <c:pt idx="84">
                  <c:v>514.5</c:v>
                </c:pt>
                <c:pt idx="85">
                  <c:v>790.5</c:v>
                </c:pt>
                <c:pt idx="86">
                  <c:v>962.5</c:v>
                </c:pt>
                <c:pt idx="87">
                  <c:v>965</c:v>
                </c:pt>
                <c:pt idx="88">
                  <c:v>1373</c:v>
                </c:pt>
                <c:pt idx="89">
                  <c:v>1377.5</c:v>
                </c:pt>
                <c:pt idx="90">
                  <c:v>1410.5</c:v>
                </c:pt>
                <c:pt idx="91">
                  <c:v>1851.5</c:v>
                </c:pt>
                <c:pt idx="92">
                  <c:v>2146</c:v>
                </c:pt>
                <c:pt idx="93">
                  <c:v>2245.5</c:v>
                </c:pt>
                <c:pt idx="94">
                  <c:v>2260</c:v>
                </c:pt>
                <c:pt idx="95">
                  <c:v>2278.5</c:v>
                </c:pt>
                <c:pt idx="96">
                  <c:v>2376</c:v>
                </c:pt>
                <c:pt idx="97">
                  <c:v>3179.5</c:v>
                </c:pt>
                <c:pt idx="98">
                  <c:v>3328</c:v>
                </c:pt>
                <c:pt idx="99">
                  <c:v>3753</c:v>
                </c:pt>
                <c:pt idx="100">
                  <c:v>4174.5</c:v>
                </c:pt>
                <c:pt idx="101">
                  <c:v>4196</c:v>
                </c:pt>
                <c:pt idx="102">
                  <c:v>4882</c:v>
                </c:pt>
                <c:pt idx="103">
                  <c:v>5762</c:v>
                </c:pt>
                <c:pt idx="104">
                  <c:v>6101</c:v>
                </c:pt>
                <c:pt idx="105">
                  <c:v>6138</c:v>
                </c:pt>
                <c:pt idx="106">
                  <c:v>6173.5</c:v>
                </c:pt>
                <c:pt idx="107">
                  <c:v>6286.5</c:v>
                </c:pt>
                <c:pt idx="108">
                  <c:v>6668</c:v>
                </c:pt>
                <c:pt idx="109">
                  <c:v>7377</c:v>
                </c:pt>
                <c:pt idx="110">
                  <c:v>7415</c:v>
                </c:pt>
                <c:pt idx="111">
                  <c:v>7415</c:v>
                </c:pt>
                <c:pt idx="112">
                  <c:v>7415</c:v>
                </c:pt>
                <c:pt idx="113">
                  <c:v>7415</c:v>
                </c:pt>
                <c:pt idx="114">
                  <c:v>7487.5</c:v>
                </c:pt>
                <c:pt idx="115">
                  <c:v>7494.5</c:v>
                </c:pt>
                <c:pt idx="116">
                  <c:v>7567.5</c:v>
                </c:pt>
                <c:pt idx="117">
                  <c:v>7574.5</c:v>
                </c:pt>
                <c:pt idx="118">
                  <c:v>7577</c:v>
                </c:pt>
                <c:pt idx="119">
                  <c:v>7579.5</c:v>
                </c:pt>
                <c:pt idx="120">
                  <c:v>7674.5</c:v>
                </c:pt>
                <c:pt idx="121">
                  <c:v>8245</c:v>
                </c:pt>
                <c:pt idx="122">
                  <c:v>8245</c:v>
                </c:pt>
                <c:pt idx="123">
                  <c:v>8245</c:v>
                </c:pt>
                <c:pt idx="124">
                  <c:v>8245</c:v>
                </c:pt>
                <c:pt idx="125">
                  <c:v>8256.5</c:v>
                </c:pt>
                <c:pt idx="126">
                  <c:v>8257</c:v>
                </c:pt>
                <c:pt idx="127">
                  <c:v>8264</c:v>
                </c:pt>
                <c:pt idx="128">
                  <c:v>8264</c:v>
                </c:pt>
                <c:pt idx="129">
                  <c:v>8264</c:v>
                </c:pt>
                <c:pt idx="130">
                  <c:v>8275.5</c:v>
                </c:pt>
                <c:pt idx="131">
                  <c:v>8275.5</c:v>
                </c:pt>
                <c:pt idx="132">
                  <c:v>8275.5</c:v>
                </c:pt>
                <c:pt idx="133">
                  <c:v>8275.5</c:v>
                </c:pt>
                <c:pt idx="134">
                  <c:v>8681</c:v>
                </c:pt>
                <c:pt idx="135">
                  <c:v>9193</c:v>
                </c:pt>
                <c:pt idx="136">
                  <c:v>9193</c:v>
                </c:pt>
                <c:pt idx="137">
                  <c:v>9377</c:v>
                </c:pt>
                <c:pt idx="138">
                  <c:v>9377</c:v>
                </c:pt>
                <c:pt idx="139">
                  <c:v>9377</c:v>
                </c:pt>
                <c:pt idx="140">
                  <c:v>9377</c:v>
                </c:pt>
                <c:pt idx="141">
                  <c:v>9584</c:v>
                </c:pt>
                <c:pt idx="142">
                  <c:v>9586.5</c:v>
                </c:pt>
                <c:pt idx="143">
                  <c:v>9591.5</c:v>
                </c:pt>
                <c:pt idx="144">
                  <c:v>9603</c:v>
                </c:pt>
                <c:pt idx="145">
                  <c:v>9612.5</c:v>
                </c:pt>
                <c:pt idx="146">
                  <c:v>9615</c:v>
                </c:pt>
                <c:pt idx="147">
                  <c:v>9964.5</c:v>
                </c:pt>
                <c:pt idx="148">
                  <c:v>10058.5</c:v>
                </c:pt>
                <c:pt idx="149">
                  <c:v>10058.5</c:v>
                </c:pt>
                <c:pt idx="150">
                  <c:v>10058.5</c:v>
                </c:pt>
                <c:pt idx="151">
                  <c:v>10058.5</c:v>
                </c:pt>
                <c:pt idx="152">
                  <c:v>10058.5</c:v>
                </c:pt>
                <c:pt idx="153">
                  <c:v>10110.5</c:v>
                </c:pt>
                <c:pt idx="154">
                  <c:v>10806.5</c:v>
                </c:pt>
                <c:pt idx="155">
                  <c:v>10806.5</c:v>
                </c:pt>
                <c:pt idx="156">
                  <c:v>10806.5</c:v>
                </c:pt>
                <c:pt idx="157">
                  <c:v>10806.5</c:v>
                </c:pt>
                <c:pt idx="158">
                  <c:v>10853.5</c:v>
                </c:pt>
                <c:pt idx="159">
                  <c:v>10933.5</c:v>
                </c:pt>
                <c:pt idx="160">
                  <c:v>10988.5</c:v>
                </c:pt>
                <c:pt idx="161">
                  <c:v>11056</c:v>
                </c:pt>
                <c:pt idx="162">
                  <c:v>11617.5</c:v>
                </c:pt>
                <c:pt idx="163">
                  <c:v>11747</c:v>
                </c:pt>
                <c:pt idx="164">
                  <c:v>11828</c:v>
                </c:pt>
                <c:pt idx="165">
                  <c:v>12605.5</c:v>
                </c:pt>
                <c:pt idx="166">
                  <c:v>12689</c:v>
                </c:pt>
                <c:pt idx="167">
                  <c:v>12697.5</c:v>
                </c:pt>
                <c:pt idx="168">
                  <c:v>12697.5</c:v>
                </c:pt>
                <c:pt idx="169">
                  <c:v>12697.5</c:v>
                </c:pt>
                <c:pt idx="170">
                  <c:v>12697.5</c:v>
                </c:pt>
                <c:pt idx="171">
                  <c:v>13599</c:v>
                </c:pt>
                <c:pt idx="172">
                  <c:v>14297.5</c:v>
                </c:pt>
                <c:pt idx="173">
                  <c:v>15174.5</c:v>
                </c:pt>
                <c:pt idx="174">
                  <c:v>15473.5</c:v>
                </c:pt>
                <c:pt idx="175">
                  <c:v>15936.5</c:v>
                </c:pt>
              </c:numCache>
            </c:numRef>
          </c:xVal>
          <c:yVal>
            <c:numRef>
              <c:f>'Active 1'!$R$21:$R$971</c:f>
              <c:numCache>
                <c:formatCode>m/d/yyyy</c:formatCode>
                <c:ptCount val="951"/>
                <c:pt idx="7" formatCode="General">
                  <c:v>-3.3278499999141786E-2</c:v>
                </c:pt>
                <c:pt idx="42" formatCode="General">
                  <c:v>3.2337999997253064E-2</c:v>
                </c:pt>
                <c:pt idx="174" formatCode="General">
                  <c:v>-2.9285499775141943E-2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E81-4B55-9F5F-8127F8CD3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1333752"/>
        <c:axId val="1"/>
      </c:scatterChart>
      <c:valAx>
        <c:axId val="48133375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509205627142386"/>
              <c:y val="0.873113051200926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-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528763769889841E-2"/>
              <c:y val="0.386707583002275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133375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1199510403916772E-3"/>
          <c:y val="0.9214501510574018"/>
          <c:w val="0.94981640146878821"/>
          <c:h val="6.042296072507558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EF Dra - quadratic residuals</a:t>
            </a:r>
          </a:p>
        </c:rich>
      </c:tx>
      <c:layout>
        <c:manualLayout>
          <c:xMode val="edge"/>
          <c:yMode val="edge"/>
          <c:x val="0.33736794247163882"/>
          <c:y val="3.44826804056900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22088796337814"/>
          <c:y val="0.14814859468012961"/>
          <c:w val="0.81240604641851721"/>
          <c:h val="0.6574093888930751"/>
        </c:manualLayout>
      </c:layout>
      <c:scatterChart>
        <c:scatterStyle val="lineMarker"/>
        <c:varyColors val="0"/>
        <c:ser>
          <c:idx val="4"/>
          <c:order val="0"/>
          <c:tx>
            <c:strRef>
              <c:f>'A (6)'!$K$20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(6)'!$D$21:$D$69</c:f>
                <c:numCache>
                  <c:formatCode>General</c:formatCode>
                  <c:ptCount val="4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4">
                    <c:v>1E-3</c:v>
                  </c:pt>
                  <c:pt idx="26">
                    <c:v>5.0000000000000001E-4</c:v>
                  </c:pt>
                  <c:pt idx="28">
                    <c:v>1.1000000000000001E-3</c:v>
                  </c:pt>
                  <c:pt idx="29">
                    <c:v>5.9999999999999995E-4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5.9999999999999995E-4</c:v>
                  </c:pt>
                  <c:pt idx="36">
                    <c:v>6.9999999999999999E-4</c:v>
                  </c:pt>
                  <c:pt idx="37">
                    <c:v>6.9999999999999999E-4</c:v>
                  </c:pt>
                  <c:pt idx="38">
                    <c:v>0</c:v>
                  </c:pt>
                  <c:pt idx="39">
                    <c:v>3.0000000000000001E-3</c:v>
                  </c:pt>
                  <c:pt idx="40">
                    <c:v>5.0000000000000001E-4</c:v>
                  </c:pt>
                  <c:pt idx="41">
                    <c:v>0</c:v>
                  </c:pt>
                  <c:pt idx="42">
                    <c:v>0</c:v>
                  </c:pt>
                  <c:pt idx="46">
                    <c:v>1E-4</c:v>
                  </c:pt>
                  <c:pt idx="47">
                    <c:v>1E-4</c:v>
                  </c:pt>
                  <c:pt idx="48">
                    <c:v>2.0000000000000001E-4</c:v>
                  </c:pt>
                </c:numCache>
              </c:numRef>
            </c:plus>
            <c:minus>
              <c:numRef>
                <c:f>'A (6)'!$D$21:$D$69</c:f>
                <c:numCache>
                  <c:formatCode>General</c:formatCode>
                  <c:ptCount val="4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4">
                    <c:v>1E-3</c:v>
                  </c:pt>
                  <c:pt idx="26">
                    <c:v>5.0000000000000001E-4</c:v>
                  </c:pt>
                  <c:pt idx="28">
                    <c:v>1.1000000000000001E-3</c:v>
                  </c:pt>
                  <c:pt idx="29">
                    <c:v>5.9999999999999995E-4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5.9999999999999995E-4</c:v>
                  </c:pt>
                  <c:pt idx="36">
                    <c:v>6.9999999999999999E-4</c:v>
                  </c:pt>
                  <c:pt idx="37">
                    <c:v>6.9999999999999999E-4</c:v>
                  </c:pt>
                  <c:pt idx="38">
                    <c:v>0</c:v>
                  </c:pt>
                  <c:pt idx="39">
                    <c:v>3.0000000000000001E-3</c:v>
                  </c:pt>
                  <c:pt idx="40">
                    <c:v>5.0000000000000001E-4</c:v>
                  </c:pt>
                  <c:pt idx="41">
                    <c:v>0</c:v>
                  </c:pt>
                  <c:pt idx="42">
                    <c:v>0</c:v>
                  </c:pt>
                  <c:pt idx="46">
                    <c:v>1E-4</c:v>
                  </c:pt>
                  <c:pt idx="47">
                    <c:v>1E-4</c:v>
                  </c:pt>
                  <c:pt idx="48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(6)'!$F$21:$F$968</c:f>
              <c:numCache>
                <c:formatCode>General</c:formatCode>
                <c:ptCount val="948"/>
                <c:pt idx="0">
                  <c:v>0</c:v>
                </c:pt>
                <c:pt idx="1">
                  <c:v>2.5</c:v>
                </c:pt>
                <c:pt idx="2">
                  <c:v>35.5</c:v>
                </c:pt>
                <c:pt idx="3">
                  <c:v>38</c:v>
                </c:pt>
                <c:pt idx="4">
                  <c:v>64</c:v>
                </c:pt>
                <c:pt idx="5">
                  <c:v>71</c:v>
                </c:pt>
                <c:pt idx="6">
                  <c:v>80.5</c:v>
                </c:pt>
                <c:pt idx="7">
                  <c:v>122</c:v>
                </c:pt>
                <c:pt idx="8">
                  <c:v>138.5</c:v>
                </c:pt>
                <c:pt idx="9">
                  <c:v>140.5</c:v>
                </c:pt>
                <c:pt idx="10">
                  <c:v>148</c:v>
                </c:pt>
                <c:pt idx="11">
                  <c:v>216</c:v>
                </c:pt>
                <c:pt idx="12">
                  <c:v>282</c:v>
                </c:pt>
                <c:pt idx="13">
                  <c:v>1808</c:v>
                </c:pt>
                <c:pt idx="14">
                  <c:v>1827</c:v>
                </c:pt>
                <c:pt idx="15">
                  <c:v>1857.5</c:v>
                </c:pt>
                <c:pt idx="16">
                  <c:v>1857.5</c:v>
                </c:pt>
                <c:pt idx="17">
                  <c:v>1865</c:v>
                </c:pt>
                <c:pt idx="18">
                  <c:v>1890.5</c:v>
                </c:pt>
                <c:pt idx="19">
                  <c:v>2178</c:v>
                </c:pt>
                <c:pt idx="20">
                  <c:v>2534.5</c:v>
                </c:pt>
                <c:pt idx="21">
                  <c:v>2850.5</c:v>
                </c:pt>
                <c:pt idx="22">
                  <c:v>3376.5</c:v>
                </c:pt>
                <c:pt idx="23">
                  <c:v>4046.5</c:v>
                </c:pt>
                <c:pt idx="24">
                  <c:v>4162</c:v>
                </c:pt>
                <c:pt idx="25">
                  <c:v>4162</c:v>
                </c:pt>
                <c:pt idx="26">
                  <c:v>4433</c:v>
                </c:pt>
                <c:pt idx="27">
                  <c:v>4433</c:v>
                </c:pt>
                <c:pt idx="28">
                  <c:v>4865</c:v>
                </c:pt>
                <c:pt idx="29">
                  <c:v>4865</c:v>
                </c:pt>
                <c:pt idx="30">
                  <c:v>5411.5</c:v>
                </c:pt>
                <c:pt idx="31">
                  <c:v>5421</c:v>
                </c:pt>
                <c:pt idx="32">
                  <c:v>5848</c:v>
                </c:pt>
                <c:pt idx="33">
                  <c:v>5869.5</c:v>
                </c:pt>
                <c:pt idx="34">
                  <c:v>5883.5</c:v>
                </c:pt>
                <c:pt idx="35">
                  <c:v>6133.5</c:v>
                </c:pt>
                <c:pt idx="36">
                  <c:v>6133.5</c:v>
                </c:pt>
                <c:pt idx="37">
                  <c:v>6770</c:v>
                </c:pt>
                <c:pt idx="38">
                  <c:v>8429</c:v>
                </c:pt>
                <c:pt idx="39">
                  <c:v>8562.5</c:v>
                </c:pt>
                <c:pt idx="40">
                  <c:v>9385.5</c:v>
                </c:pt>
                <c:pt idx="41">
                  <c:v>9444.5</c:v>
                </c:pt>
                <c:pt idx="42">
                  <c:v>9444.5</c:v>
                </c:pt>
                <c:pt idx="43">
                  <c:v>9642.5</c:v>
                </c:pt>
                <c:pt idx="44">
                  <c:v>9659</c:v>
                </c:pt>
                <c:pt idx="45">
                  <c:v>9663.5</c:v>
                </c:pt>
                <c:pt idx="46">
                  <c:v>10065</c:v>
                </c:pt>
                <c:pt idx="47">
                  <c:v>10065</c:v>
                </c:pt>
                <c:pt idx="48">
                  <c:v>10213</c:v>
                </c:pt>
                <c:pt idx="49">
                  <c:v>10237</c:v>
                </c:pt>
                <c:pt idx="50">
                  <c:v>10468</c:v>
                </c:pt>
                <c:pt idx="51">
                  <c:v>10585.5</c:v>
                </c:pt>
                <c:pt idx="52">
                  <c:v>10618.5</c:v>
                </c:pt>
                <c:pt idx="53">
                  <c:v>10734</c:v>
                </c:pt>
                <c:pt idx="54">
                  <c:v>10794</c:v>
                </c:pt>
                <c:pt idx="55">
                  <c:v>10897.5</c:v>
                </c:pt>
                <c:pt idx="56">
                  <c:v>10961</c:v>
                </c:pt>
                <c:pt idx="57">
                  <c:v>10970</c:v>
                </c:pt>
                <c:pt idx="58">
                  <c:v>10970.5</c:v>
                </c:pt>
                <c:pt idx="59">
                  <c:v>11010.5</c:v>
                </c:pt>
                <c:pt idx="60">
                  <c:v>11086</c:v>
                </c:pt>
                <c:pt idx="61">
                  <c:v>11119</c:v>
                </c:pt>
                <c:pt idx="62">
                  <c:v>11340.5</c:v>
                </c:pt>
                <c:pt idx="63">
                  <c:v>11343</c:v>
                </c:pt>
                <c:pt idx="64">
                  <c:v>11345</c:v>
                </c:pt>
                <c:pt idx="65">
                  <c:v>11345.5</c:v>
                </c:pt>
                <c:pt idx="66">
                  <c:v>11437</c:v>
                </c:pt>
                <c:pt idx="67">
                  <c:v>11479.5</c:v>
                </c:pt>
                <c:pt idx="68">
                  <c:v>11831</c:v>
                </c:pt>
                <c:pt idx="69">
                  <c:v>11831.5</c:v>
                </c:pt>
                <c:pt idx="70">
                  <c:v>11833.5</c:v>
                </c:pt>
                <c:pt idx="71">
                  <c:v>12109.5</c:v>
                </c:pt>
                <c:pt idx="72">
                  <c:v>12281.5</c:v>
                </c:pt>
                <c:pt idx="73">
                  <c:v>12284</c:v>
                </c:pt>
                <c:pt idx="74">
                  <c:v>12692</c:v>
                </c:pt>
                <c:pt idx="75">
                  <c:v>12696.5</c:v>
                </c:pt>
                <c:pt idx="76">
                  <c:v>12729.5</c:v>
                </c:pt>
                <c:pt idx="77">
                  <c:v>13170.5</c:v>
                </c:pt>
                <c:pt idx="78">
                  <c:v>13465</c:v>
                </c:pt>
                <c:pt idx="79">
                  <c:v>13564.5</c:v>
                </c:pt>
                <c:pt idx="80">
                  <c:v>13579</c:v>
                </c:pt>
                <c:pt idx="81">
                  <c:v>13597.5</c:v>
                </c:pt>
                <c:pt idx="82">
                  <c:v>13695</c:v>
                </c:pt>
                <c:pt idx="83">
                  <c:v>14498.5</c:v>
                </c:pt>
                <c:pt idx="84">
                  <c:v>14647</c:v>
                </c:pt>
                <c:pt idx="85">
                  <c:v>15072</c:v>
                </c:pt>
                <c:pt idx="86">
                  <c:v>15493.5</c:v>
                </c:pt>
                <c:pt idx="87">
                  <c:v>15515</c:v>
                </c:pt>
                <c:pt idx="88">
                  <c:v>16201</c:v>
                </c:pt>
                <c:pt idx="89">
                  <c:v>17081</c:v>
                </c:pt>
                <c:pt idx="90">
                  <c:v>17420</c:v>
                </c:pt>
                <c:pt idx="91">
                  <c:v>17457</c:v>
                </c:pt>
                <c:pt idx="92">
                  <c:v>17492.5</c:v>
                </c:pt>
                <c:pt idx="93">
                  <c:v>17605.5</c:v>
                </c:pt>
                <c:pt idx="94">
                  <c:v>17987</c:v>
                </c:pt>
                <c:pt idx="95">
                  <c:v>18696</c:v>
                </c:pt>
                <c:pt idx="96">
                  <c:v>18734</c:v>
                </c:pt>
                <c:pt idx="97">
                  <c:v>18734</c:v>
                </c:pt>
                <c:pt idx="98">
                  <c:v>18734</c:v>
                </c:pt>
                <c:pt idx="99">
                  <c:v>18734</c:v>
                </c:pt>
                <c:pt idx="100">
                  <c:v>18806.5</c:v>
                </c:pt>
                <c:pt idx="101">
                  <c:v>18813.5</c:v>
                </c:pt>
                <c:pt idx="102">
                  <c:v>18886.5</c:v>
                </c:pt>
                <c:pt idx="103">
                  <c:v>18893.5</c:v>
                </c:pt>
                <c:pt idx="104">
                  <c:v>18896</c:v>
                </c:pt>
                <c:pt idx="105">
                  <c:v>18898.5</c:v>
                </c:pt>
                <c:pt idx="106">
                  <c:v>18993.5</c:v>
                </c:pt>
                <c:pt idx="107">
                  <c:v>19564</c:v>
                </c:pt>
                <c:pt idx="108">
                  <c:v>19564</c:v>
                </c:pt>
                <c:pt idx="109">
                  <c:v>19564</c:v>
                </c:pt>
                <c:pt idx="110">
                  <c:v>19564</c:v>
                </c:pt>
                <c:pt idx="111">
                  <c:v>19575.5</c:v>
                </c:pt>
                <c:pt idx="112">
                  <c:v>19576</c:v>
                </c:pt>
                <c:pt idx="113">
                  <c:v>19583</c:v>
                </c:pt>
                <c:pt idx="114">
                  <c:v>19583</c:v>
                </c:pt>
                <c:pt idx="115">
                  <c:v>19583</c:v>
                </c:pt>
                <c:pt idx="116">
                  <c:v>19594.5</c:v>
                </c:pt>
                <c:pt idx="117">
                  <c:v>19594.5</c:v>
                </c:pt>
                <c:pt idx="118">
                  <c:v>19594.5</c:v>
                </c:pt>
                <c:pt idx="119">
                  <c:v>19594.5</c:v>
                </c:pt>
                <c:pt idx="120">
                  <c:v>19870.5</c:v>
                </c:pt>
                <c:pt idx="121">
                  <c:v>19880</c:v>
                </c:pt>
                <c:pt idx="122">
                  <c:v>19882.5</c:v>
                </c:pt>
                <c:pt idx="123">
                  <c:v>20000</c:v>
                </c:pt>
                <c:pt idx="124">
                  <c:v>20512</c:v>
                </c:pt>
                <c:pt idx="125">
                  <c:v>20512</c:v>
                </c:pt>
                <c:pt idx="126">
                  <c:v>20696</c:v>
                </c:pt>
                <c:pt idx="127">
                  <c:v>20696</c:v>
                </c:pt>
                <c:pt idx="128">
                  <c:v>20696</c:v>
                </c:pt>
                <c:pt idx="129">
                  <c:v>20696</c:v>
                </c:pt>
                <c:pt idx="130">
                  <c:v>20903</c:v>
                </c:pt>
                <c:pt idx="131">
                  <c:v>20905.5</c:v>
                </c:pt>
                <c:pt idx="132">
                  <c:v>20910.5</c:v>
                </c:pt>
                <c:pt idx="133">
                  <c:v>20922</c:v>
                </c:pt>
                <c:pt idx="134">
                  <c:v>20931.5</c:v>
                </c:pt>
                <c:pt idx="135">
                  <c:v>20934</c:v>
                </c:pt>
                <c:pt idx="136">
                  <c:v>21283.5</c:v>
                </c:pt>
                <c:pt idx="137">
                  <c:v>21377.5</c:v>
                </c:pt>
                <c:pt idx="138">
                  <c:v>21377.5</c:v>
                </c:pt>
                <c:pt idx="139">
                  <c:v>21377.5</c:v>
                </c:pt>
                <c:pt idx="140">
                  <c:v>21377.5</c:v>
                </c:pt>
                <c:pt idx="141">
                  <c:v>21377.5</c:v>
                </c:pt>
                <c:pt idx="142">
                  <c:v>21429.5</c:v>
                </c:pt>
                <c:pt idx="143">
                  <c:v>22125.5</c:v>
                </c:pt>
                <c:pt idx="144">
                  <c:v>22125.5</c:v>
                </c:pt>
                <c:pt idx="145">
                  <c:v>22125.5</c:v>
                </c:pt>
                <c:pt idx="146">
                  <c:v>22125.5</c:v>
                </c:pt>
                <c:pt idx="147">
                  <c:v>22172.5</c:v>
                </c:pt>
                <c:pt idx="148">
                  <c:v>22252.5</c:v>
                </c:pt>
                <c:pt idx="149">
                  <c:v>22307.5</c:v>
                </c:pt>
                <c:pt idx="150">
                  <c:v>22375</c:v>
                </c:pt>
                <c:pt idx="151">
                  <c:v>22936.5</c:v>
                </c:pt>
                <c:pt idx="152">
                  <c:v>23066</c:v>
                </c:pt>
                <c:pt idx="153">
                  <c:v>23147</c:v>
                </c:pt>
                <c:pt idx="154">
                  <c:v>23924.5</c:v>
                </c:pt>
                <c:pt idx="155">
                  <c:v>24008</c:v>
                </c:pt>
                <c:pt idx="156">
                  <c:v>24016.5</c:v>
                </c:pt>
                <c:pt idx="157">
                  <c:v>24016.5</c:v>
                </c:pt>
                <c:pt idx="158">
                  <c:v>24016.5</c:v>
                </c:pt>
                <c:pt idx="159">
                  <c:v>24016.5</c:v>
                </c:pt>
                <c:pt idx="160">
                  <c:v>24918</c:v>
                </c:pt>
                <c:pt idx="161">
                  <c:v>25616.5</c:v>
                </c:pt>
                <c:pt idx="162">
                  <c:v>26493.5</c:v>
                </c:pt>
                <c:pt idx="163">
                  <c:v>26792</c:v>
                </c:pt>
              </c:numCache>
            </c:numRef>
          </c:xVal>
          <c:yVal>
            <c:numRef>
              <c:f>'A (6)'!$AC$21:$AC$968</c:f>
              <c:numCache>
                <c:formatCode>General</c:formatCode>
                <c:ptCount val="948"/>
                <c:pt idx="0">
                  <c:v>-3.4999999999999996E-3</c:v>
                </c:pt>
                <c:pt idx="1">
                  <c:v>-3.6547968872026413E-3</c:v>
                </c:pt>
                <c:pt idx="2">
                  <c:v>-3.9785262069882438E-3</c:v>
                </c:pt>
                <c:pt idx="3">
                  <c:v>-5.5333852807980515E-3</c:v>
                </c:pt>
                <c:pt idx="4">
                  <c:v>-4.0041792226721187E-3</c:v>
                </c:pt>
                <c:pt idx="5">
                  <c:v>-4.2579354544687179E-3</c:v>
                </c:pt>
                <c:pt idx="6">
                  <c:v>-7.2666595253099353E-3</c:v>
                </c:pt>
                <c:pt idx="7">
                  <c:v>-7.1791956690959967E-3</c:v>
                </c:pt>
                <c:pt idx="8">
                  <c:v>-3.1423465203673042E-3</c:v>
                </c:pt>
                <c:pt idx="9">
                  <c:v>-8.2863777745172586E-3</c:v>
                </c:pt>
                <c:pt idx="10">
                  <c:v>-1.2051519907772628E-2</c:v>
                </c:pt>
                <c:pt idx="11">
                  <c:v>-4.3506073036561508E-3</c:v>
                </c:pt>
                <c:pt idx="12">
                  <c:v>-4.4087023153032822E-3</c:v>
                </c:pt>
                <c:pt idx="13">
                  <c:v>-8.727428432372137E-4</c:v>
                </c:pt>
                <c:pt idx="14">
                  <c:v>-3.1133788631288253E-3</c:v>
                </c:pt>
                <c:pt idx="15">
                  <c:v>-2.1212445734890809E-3</c:v>
                </c:pt>
                <c:pt idx="16">
                  <c:v>-2.1212445734890809E-3</c:v>
                </c:pt>
                <c:pt idx="17">
                  <c:v>-2.3954097500056082E-3</c:v>
                </c:pt>
                <c:pt idx="18">
                  <c:v>-5.4878661777132418E-3</c:v>
                </c:pt>
                <c:pt idx="19">
                  <c:v>-3.1990484016331706E-3</c:v>
                </c:pt>
                <c:pt idx="20">
                  <c:v>-3.501347839360504E-3</c:v>
                </c:pt>
                <c:pt idx="21">
                  <c:v>9.764406108251529E-4</c:v>
                </c:pt>
                <c:pt idx="22">
                  <c:v>1.2001276262209853E-3</c:v>
                </c:pt>
                <c:pt idx="23">
                  <c:v>-3.4272423591763281E-3</c:v>
                </c:pt>
                <c:pt idx="24">
                  <c:v>9.0903934123606409E-6</c:v>
                </c:pt>
                <c:pt idx="25">
                  <c:v>1.0090903972540663E-3</c:v>
                </c:pt>
                <c:pt idx="26">
                  <c:v>-2.4668561232752632E-4</c:v>
                </c:pt>
                <c:pt idx="27">
                  <c:v>8.5331438898796682E-4</c:v>
                </c:pt>
                <c:pt idx="28">
                  <c:v>-1.5224379867352488E-3</c:v>
                </c:pt>
                <c:pt idx="29">
                  <c:v>-7.2243798511707584E-4</c:v>
                </c:pt>
                <c:pt idx="30">
                  <c:v>7.4318865990682364E-3</c:v>
                </c:pt>
                <c:pt idx="31">
                  <c:v>8.187613562502017E-3</c:v>
                </c:pt>
                <c:pt idx="32">
                  <c:v>1.1428846891786276E-3</c:v>
                </c:pt>
                <c:pt idx="33">
                  <c:v>5.8339010531765177E-4</c:v>
                </c:pt>
                <c:pt idx="34">
                  <c:v>-3.7811060679073007E-3</c:v>
                </c:pt>
                <c:pt idx="35">
                  <c:v>2.6869111973470035E-3</c:v>
                </c:pt>
                <c:pt idx="36">
                  <c:v>4.0869111983598168E-3</c:v>
                </c:pt>
                <c:pt idx="37">
                  <c:v>1.3588004956813018E-3</c:v>
                </c:pt>
                <c:pt idx="38">
                  <c:v>1.6631326644601999E-3</c:v>
                </c:pt>
                <c:pt idx="39">
                  <c:v>3.9423936610115153E-3</c:v>
                </c:pt>
                <c:pt idx="40">
                  <c:v>3.2901561826352566E-4</c:v>
                </c:pt>
                <c:pt idx="41">
                  <c:v>-1.1253357976070001E-2</c:v>
                </c:pt>
                <c:pt idx="42">
                  <c:v>-1.0553357979201573E-2</c:v>
                </c:pt>
                <c:pt idx="43">
                  <c:v>-2.4171171876266398E-3</c:v>
                </c:pt>
                <c:pt idx="44">
                  <c:v>-2.3903370624791878E-3</c:v>
                </c:pt>
                <c:pt idx="45">
                  <c:v>-1.8194301405865046E-3</c:v>
                </c:pt>
                <c:pt idx="46">
                  <c:v>-3.1945099040765271E-3</c:v>
                </c:pt>
                <c:pt idx="47">
                  <c:v>-2.5945099046818867E-3</c:v>
                </c:pt>
                <c:pt idx="48">
                  <c:v>-1.4897808564722503E-3</c:v>
                </c:pt>
                <c:pt idx="49">
                  <c:v>-8.7877574921862711E-3</c:v>
                </c:pt>
                <c:pt idx="50">
                  <c:v>-2.8264194562871575E-3</c:v>
                </c:pt>
                <c:pt idx="51">
                  <c:v>-4.5684398803062867E-3</c:v>
                </c:pt>
                <c:pt idx="52">
                  <c:v>-4.2368749450685667E-3</c:v>
                </c:pt>
                <c:pt idx="53">
                  <c:v>-3.7324066448507498E-3</c:v>
                </c:pt>
                <c:pt idx="54">
                  <c:v>-3.3000083065650443E-3</c:v>
                </c:pt>
                <c:pt idx="55">
                  <c:v>-4.255049753498899E-3</c:v>
                </c:pt>
                <c:pt idx="56">
                  <c:v>-5.7331140395527752E-3</c:v>
                </c:pt>
                <c:pt idx="57">
                  <c:v>-5.9995249788328056E-3</c:v>
                </c:pt>
                <c:pt idx="58">
                  <c:v>-2.3143272487661098E-3</c:v>
                </c:pt>
                <c:pt idx="59">
                  <c:v>-4.6990765428635214E-3</c:v>
                </c:pt>
                <c:pt idx="60">
                  <c:v>-6.4383459067747159E-3</c:v>
                </c:pt>
                <c:pt idx="61">
                  <c:v>-5.3183537966131761E-3</c:v>
                </c:pt>
                <c:pt idx="62">
                  <c:v>-8.316034922348621E-3</c:v>
                </c:pt>
                <c:pt idx="63">
                  <c:v>-3.9906970460000454E-3</c:v>
                </c:pt>
                <c:pt idx="64">
                  <c:v>-2.5504298920750387E-3</c:v>
                </c:pt>
                <c:pt idx="65">
                  <c:v>-5.5653635453913122E-3</c:v>
                </c:pt>
                <c:pt idx="66">
                  <c:v>-5.901170631770862E-3</c:v>
                </c:pt>
                <c:pt idx="67">
                  <c:v>-3.5738958932381854E-3</c:v>
                </c:pt>
                <c:pt idx="68">
                  <c:v>-3.8486016057655212E-3</c:v>
                </c:pt>
                <c:pt idx="69">
                  <c:v>-1.006370551691161E-2</c:v>
                </c:pt>
                <c:pt idx="70">
                  <c:v>-5.9241229327606643E-3</c:v>
                </c:pt>
                <c:pt idx="71">
                  <c:v>-1.7886071459377456E-3</c:v>
                </c:pt>
                <c:pt idx="72">
                  <c:v>-4.3282526230188148E-3</c:v>
                </c:pt>
                <c:pt idx="73">
                  <c:v>-5.0045631002279614E-3</c:v>
                </c:pt>
                <c:pt idx="74">
                  <c:v>-5.0171090667834595E-3</c:v>
                </c:pt>
                <c:pt idx="75">
                  <c:v>-5.2557654150669278E-3</c:v>
                </c:pt>
                <c:pt idx="76">
                  <c:v>-2.5730121448915705E-3</c:v>
                </c:pt>
                <c:pt idx="77">
                  <c:v>-6.0403607785674551E-3</c:v>
                </c:pt>
                <c:pt idx="78">
                  <c:v>-4.7433080062014993E-3</c:v>
                </c:pt>
                <c:pt idx="79">
                  <c:v>-9.8663573741892691E-3</c:v>
                </c:pt>
                <c:pt idx="80">
                  <c:v>-6.0520542385086307E-3</c:v>
                </c:pt>
                <c:pt idx="81">
                  <c:v>-5.1036744629173042E-3</c:v>
                </c:pt>
                <c:pt idx="82">
                  <c:v>-4.0729326022243828E-3</c:v>
                </c:pt>
                <c:pt idx="83">
                  <c:v>-5.5203984778295356E-3</c:v>
                </c:pt>
                <c:pt idx="84">
                  <c:v>-8.7915183281020853E-3</c:v>
                </c:pt>
                <c:pt idx="85">
                  <c:v>-8.0716297750631077E-3</c:v>
                </c:pt>
                <c:pt idx="86">
                  <c:v>-9.8135890765496253E-3</c:v>
                </c:pt>
                <c:pt idx="87">
                  <c:v>-1.0408390015453448E-2</c:v>
                </c:pt>
                <c:pt idx="88">
                  <c:v>-9.9464937371959855E-3</c:v>
                </c:pt>
                <c:pt idx="89">
                  <c:v>-8.5950812148119365E-3</c:v>
                </c:pt>
                <c:pt idx="90">
                  <c:v>-1.1502778398780916E-2</c:v>
                </c:pt>
                <c:pt idx="91">
                  <c:v>-1.3955837585254149E-2</c:v>
                </c:pt>
                <c:pt idx="92">
                  <c:v>-9.3085933627016365E-3</c:v>
                </c:pt>
                <c:pt idx="93">
                  <c:v>-6.3847934710183213E-3</c:v>
                </c:pt>
                <c:pt idx="94">
                  <c:v>-9.8835881240368628E-3</c:v>
                </c:pt>
                <c:pt idx="95">
                  <c:v>-5.7351291130997989E-3</c:v>
                </c:pt>
                <c:pt idx="96">
                  <c:v>-6.8263130618654022E-3</c:v>
                </c:pt>
                <c:pt idx="97">
                  <c:v>-6.616313056256512E-3</c:v>
                </c:pt>
                <c:pt idx="98">
                  <c:v>-5.7563130561540665E-3</c:v>
                </c:pt>
                <c:pt idx="99">
                  <c:v>-4.9963130608013662E-3</c:v>
                </c:pt>
                <c:pt idx="100">
                  <c:v>-6.2788785647418521E-3</c:v>
                </c:pt>
                <c:pt idx="101">
                  <c:v>-6.064562614379293E-3</c:v>
                </c:pt>
                <c:pt idx="102">
                  <c:v>-7.2187422593545381E-3</c:v>
                </c:pt>
                <c:pt idx="103">
                  <c:v>-4.7548186863279468E-3</c:v>
                </c:pt>
                <c:pt idx="104">
                  <c:v>-5.9027114451039864E-3</c:v>
                </c:pt>
                <c:pt idx="105">
                  <c:v>-5.2406085888539455E-3</c:v>
                </c:pt>
                <c:pt idx="106">
                  <c:v>-7.2839449178161292E-3</c:v>
                </c:pt>
                <c:pt idx="107">
                  <c:v>-3.7445727628444697E-3</c:v>
                </c:pt>
                <c:pt idx="108">
                  <c:v>-3.0745727688561569E-3</c:v>
                </c:pt>
                <c:pt idx="109">
                  <c:v>-2.9245727690074969E-3</c:v>
                </c:pt>
                <c:pt idx="110">
                  <c:v>-2.8745727666326243E-3</c:v>
                </c:pt>
                <c:pt idx="111">
                  <c:v>-6.1043185122475196E-3</c:v>
                </c:pt>
                <c:pt idx="112">
                  <c:v>-4.1221356456075803E-3</c:v>
                </c:pt>
                <c:pt idx="113">
                  <c:v>-5.601593920220263E-3</c:v>
                </c:pt>
                <c:pt idx="114">
                  <c:v>-4.9015939233518352E-3</c:v>
                </c:pt>
                <c:pt idx="115">
                  <c:v>-4.8015939186020901E-3</c:v>
                </c:pt>
                <c:pt idx="116">
                  <c:v>-4.7414927701134313E-3</c:v>
                </c:pt>
                <c:pt idx="117">
                  <c:v>-3.7114927706675682E-3</c:v>
                </c:pt>
                <c:pt idx="118">
                  <c:v>-3.4914927689492781E-3</c:v>
                </c:pt>
                <c:pt idx="119">
                  <c:v>-2.5914927698573176E-3</c:v>
                </c:pt>
                <c:pt idx="120">
                  <c:v>-3.7468646603201067E-3</c:v>
                </c:pt>
                <c:pt idx="121">
                  <c:v>-4.2873838290058974E-3</c:v>
                </c:pt>
                <c:pt idx="122">
                  <c:v>-2.4770046486385228E-3</c:v>
                </c:pt>
                <c:pt idx="123">
                  <c:v>-4.3941229552127009E-3</c:v>
                </c:pt>
                <c:pt idx="124">
                  <c:v>-1.2429080855821395E-3</c:v>
                </c:pt>
                <c:pt idx="125">
                  <c:v>-7.8290808992675931E-4</c:v>
                </c:pt>
                <c:pt idx="126">
                  <c:v>-2.9121813671873914E-3</c:v>
                </c:pt>
                <c:pt idx="127">
                  <c:v>-2.7921813629428888E-3</c:v>
                </c:pt>
                <c:pt idx="128">
                  <c:v>-2.6321813669848287E-3</c:v>
                </c:pt>
                <c:pt idx="129">
                  <c:v>-1.0921813622327553E-3</c:v>
                </c:pt>
                <c:pt idx="130">
                  <c:v>1.2740306217151054E-3</c:v>
                </c:pt>
                <c:pt idx="131">
                  <c:v>-2.1173821936631976E-3</c:v>
                </c:pt>
                <c:pt idx="132">
                  <c:v>-3.700220969893156E-3</c:v>
                </c:pt>
                <c:pt idx="133">
                  <c:v>-1.8208166038706231E-3</c:v>
                </c:pt>
                <c:pt idx="134">
                  <c:v>-7.6833507178912519E-4</c:v>
                </c:pt>
                <c:pt idx="135">
                  <c:v>-3.6597978088927369E-3</c:v>
                </c:pt>
                <c:pt idx="136">
                  <c:v>1.2106109025111916E-3</c:v>
                </c:pt>
                <c:pt idx="137">
                  <c:v>-3.245855532468811E-4</c:v>
                </c:pt>
                <c:pt idx="138">
                  <c:v>1.2541444629909915E-4</c:v>
                </c:pt>
                <c:pt idx="139">
                  <c:v>5.3541444685556439E-4</c:v>
                </c:pt>
                <c:pt idx="140">
                  <c:v>1.2654144466041073E-3</c:v>
                </c:pt>
                <c:pt idx="141">
                  <c:v>1.3254144450883798E-3</c:v>
                </c:pt>
                <c:pt idx="142">
                  <c:v>-6.7416252838949087E-4</c:v>
                </c:pt>
                <c:pt idx="143">
                  <c:v>4.8706473627287417E-3</c:v>
                </c:pt>
                <c:pt idx="144">
                  <c:v>4.8806473588381416E-3</c:v>
                </c:pt>
                <c:pt idx="145">
                  <c:v>4.9706473602025292E-3</c:v>
                </c:pt>
                <c:pt idx="146">
                  <c:v>5.6406473614667996E-3</c:v>
                </c:pt>
                <c:pt idx="147">
                  <c:v>4.3910942208102294E-3</c:v>
                </c:pt>
                <c:pt idx="148">
                  <c:v>6.3925506790005332E-3</c:v>
                </c:pt>
                <c:pt idx="149">
                  <c:v>4.6284507107829803E-3</c:v>
                </c:pt>
                <c:pt idx="150">
                  <c:v>5.4923402190448362E-3</c:v>
                </c:pt>
                <c:pt idx="151">
                  <c:v>6.8419234025181436E-3</c:v>
                </c:pt>
                <c:pt idx="152">
                  <c:v>8.9764611179461301E-3</c:v>
                </c:pt>
                <c:pt idx="153">
                  <c:v>1.1159696539273775E-2</c:v>
                </c:pt>
                <c:pt idx="154">
                  <c:v>1.4606720367473361E-2</c:v>
                </c:pt>
                <c:pt idx="155">
                  <c:v>1.2364383761693257E-2</c:v>
                </c:pt>
                <c:pt idx="156">
                  <c:v>1.4965069633712386E-2</c:v>
                </c:pt>
                <c:pt idx="157">
                  <c:v>1.5105069768418883E-2</c:v>
                </c:pt>
                <c:pt idx="158">
                  <c:v>1.5255069513609026E-2</c:v>
                </c:pt>
                <c:pt idx="159">
                  <c:v>1.5375069496025656E-2</c:v>
                </c:pt>
                <c:pt idx="160">
                  <c:v>1.4300984218103843E-2</c:v>
                </c:pt>
                <c:pt idx="161">
                  <c:v>5.444874089895968E-3</c:v>
                </c:pt>
                <c:pt idx="162">
                  <c:v>-2.8878710290217158E-3</c:v>
                </c:pt>
                <c:pt idx="163">
                  <c:v>0.11149020997921461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5BB-46B3-AA56-B51F302DD165}"/>
            </c:ext>
          </c:extLst>
        </c:ser>
        <c:ser>
          <c:idx val="8"/>
          <c:order val="1"/>
          <c:tx>
            <c:strRef>
              <c:f>'A (6)'!$S$1</c:f>
              <c:strCache>
                <c:ptCount val="1"/>
                <c:pt idx="0">
                  <c:v>Q.fit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(6)'!$AW$2:$AW$111</c:f>
              <c:numCache>
                <c:formatCode>General</c:formatCode>
                <c:ptCount val="110"/>
                <c:pt idx="0">
                  <c:v>0</c:v>
                </c:pt>
                <c:pt idx="1">
                  <c:v>250</c:v>
                </c:pt>
                <c:pt idx="2">
                  <c:v>500</c:v>
                </c:pt>
                <c:pt idx="3">
                  <c:v>750</c:v>
                </c:pt>
                <c:pt idx="4">
                  <c:v>1000</c:v>
                </c:pt>
                <c:pt idx="5">
                  <c:v>1250</c:v>
                </c:pt>
                <c:pt idx="6">
                  <c:v>1500</c:v>
                </c:pt>
                <c:pt idx="7">
                  <c:v>1750</c:v>
                </c:pt>
                <c:pt idx="8">
                  <c:v>2000</c:v>
                </c:pt>
                <c:pt idx="9">
                  <c:v>2250</c:v>
                </c:pt>
                <c:pt idx="10">
                  <c:v>2500</c:v>
                </c:pt>
                <c:pt idx="11">
                  <c:v>2750</c:v>
                </c:pt>
                <c:pt idx="12">
                  <c:v>3000</c:v>
                </c:pt>
                <c:pt idx="13">
                  <c:v>3250</c:v>
                </c:pt>
                <c:pt idx="14">
                  <c:v>3500</c:v>
                </c:pt>
                <c:pt idx="15">
                  <c:v>3750</c:v>
                </c:pt>
                <c:pt idx="16">
                  <c:v>4000</c:v>
                </c:pt>
                <c:pt idx="17">
                  <c:v>4250</c:v>
                </c:pt>
                <c:pt idx="18">
                  <c:v>4500</c:v>
                </c:pt>
                <c:pt idx="19">
                  <c:v>4750</c:v>
                </c:pt>
                <c:pt idx="20">
                  <c:v>5000</c:v>
                </c:pt>
                <c:pt idx="21">
                  <c:v>5250</c:v>
                </c:pt>
                <c:pt idx="22">
                  <c:v>5500</c:v>
                </c:pt>
                <c:pt idx="23">
                  <c:v>5750</c:v>
                </c:pt>
                <c:pt idx="24">
                  <c:v>6000</c:v>
                </c:pt>
                <c:pt idx="25">
                  <c:v>6250</c:v>
                </c:pt>
                <c:pt idx="26">
                  <c:v>6500</c:v>
                </c:pt>
                <c:pt idx="27">
                  <c:v>6750</c:v>
                </c:pt>
                <c:pt idx="28">
                  <c:v>7000</c:v>
                </c:pt>
                <c:pt idx="29">
                  <c:v>7250</c:v>
                </c:pt>
                <c:pt idx="30">
                  <c:v>7500</c:v>
                </c:pt>
                <c:pt idx="31">
                  <c:v>7750</c:v>
                </c:pt>
                <c:pt idx="32">
                  <c:v>8000</c:v>
                </c:pt>
                <c:pt idx="33">
                  <c:v>8250</c:v>
                </c:pt>
                <c:pt idx="34">
                  <c:v>8500</c:v>
                </c:pt>
                <c:pt idx="35">
                  <c:v>8750</c:v>
                </c:pt>
                <c:pt idx="36">
                  <c:v>9000</c:v>
                </c:pt>
                <c:pt idx="37">
                  <c:v>9250</c:v>
                </c:pt>
                <c:pt idx="38">
                  <c:v>9500</c:v>
                </c:pt>
                <c:pt idx="39">
                  <c:v>9750</c:v>
                </c:pt>
                <c:pt idx="40">
                  <c:v>10000</c:v>
                </c:pt>
                <c:pt idx="41">
                  <c:v>10250</c:v>
                </c:pt>
                <c:pt idx="42">
                  <c:v>10500</c:v>
                </c:pt>
                <c:pt idx="43">
                  <c:v>10750</c:v>
                </c:pt>
                <c:pt idx="44">
                  <c:v>11000</c:v>
                </c:pt>
                <c:pt idx="45">
                  <c:v>11250</c:v>
                </c:pt>
                <c:pt idx="46">
                  <c:v>11500</c:v>
                </c:pt>
                <c:pt idx="47">
                  <c:v>11750</c:v>
                </c:pt>
                <c:pt idx="48">
                  <c:v>12000</c:v>
                </c:pt>
                <c:pt idx="49">
                  <c:v>12250</c:v>
                </c:pt>
                <c:pt idx="50">
                  <c:v>12500</c:v>
                </c:pt>
                <c:pt idx="51">
                  <c:v>12750</c:v>
                </c:pt>
                <c:pt idx="52">
                  <c:v>13000</c:v>
                </c:pt>
                <c:pt idx="53">
                  <c:v>13250</c:v>
                </c:pt>
                <c:pt idx="54">
                  <c:v>13500</c:v>
                </c:pt>
                <c:pt idx="55">
                  <c:v>13750</c:v>
                </c:pt>
                <c:pt idx="56">
                  <c:v>14000</c:v>
                </c:pt>
                <c:pt idx="57">
                  <c:v>14250</c:v>
                </c:pt>
                <c:pt idx="58">
                  <c:v>14500</c:v>
                </c:pt>
                <c:pt idx="59">
                  <c:v>14750</c:v>
                </c:pt>
                <c:pt idx="60">
                  <c:v>15000</c:v>
                </c:pt>
                <c:pt idx="61">
                  <c:v>15250</c:v>
                </c:pt>
                <c:pt idx="62">
                  <c:v>15500</c:v>
                </c:pt>
                <c:pt idx="63">
                  <c:v>15750</c:v>
                </c:pt>
                <c:pt idx="64">
                  <c:v>16000</c:v>
                </c:pt>
                <c:pt idx="65">
                  <c:v>16250</c:v>
                </c:pt>
                <c:pt idx="66">
                  <c:v>16500</c:v>
                </c:pt>
                <c:pt idx="67">
                  <c:v>16750</c:v>
                </c:pt>
                <c:pt idx="68">
                  <c:v>17000</c:v>
                </c:pt>
                <c:pt idx="69">
                  <c:v>17250</c:v>
                </c:pt>
                <c:pt idx="70">
                  <c:v>17500</c:v>
                </c:pt>
                <c:pt idx="71">
                  <c:v>17750</c:v>
                </c:pt>
                <c:pt idx="72">
                  <c:v>18000</c:v>
                </c:pt>
                <c:pt idx="73">
                  <c:v>18250</c:v>
                </c:pt>
                <c:pt idx="74">
                  <c:v>18500</c:v>
                </c:pt>
                <c:pt idx="75">
                  <c:v>18750</c:v>
                </c:pt>
                <c:pt idx="76">
                  <c:v>19000</c:v>
                </c:pt>
                <c:pt idx="77">
                  <c:v>19250</c:v>
                </c:pt>
                <c:pt idx="78">
                  <c:v>19500</c:v>
                </c:pt>
                <c:pt idx="79">
                  <c:v>19750</c:v>
                </c:pt>
                <c:pt idx="80">
                  <c:v>20000</c:v>
                </c:pt>
                <c:pt idx="81">
                  <c:v>20250</c:v>
                </c:pt>
                <c:pt idx="82">
                  <c:v>20500</c:v>
                </c:pt>
                <c:pt idx="83">
                  <c:v>20750</c:v>
                </c:pt>
                <c:pt idx="84">
                  <c:v>21000</c:v>
                </c:pt>
                <c:pt idx="85">
                  <c:v>21250</c:v>
                </c:pt>
                <c:pt idx="86">
                  <c:v>21500</c:v>
                </c:pt>
                <c:pt idx="87">
                  <c:v>21750</c:v>
                </c:pt>
                <c:pt idx="88">
                  <c:v>22000</c:v>
                </c:pt>
                <c:pt idx="89">
                  <c:v>22250</c:v>
                </c:pt>
                <c:pt idx="90">
                  <c:v>22500</c:v>
                </c:pt>
                <c:pt idx="91">
                  <c:v>22750</c:v>
                </c:pt>
                <c:pt idx="92">
                  <c:v>23000</c:v>
                </c:pt>
                <c:pt idx="93">
                  <c:v>23250</c:v>
                </c:pt>
                <c:pt idx="94">
                  <c:v>23500</c:v>
                </c:pt>
                <c:pt idx="95">
                  <c:v>23750</c:v>
                </c:pt>
                <c:pt idx="96">
                  <c:v>24000</c:v>
                </c:pt>
                <c:pt idx="97">
                  <c:v>24250</c:v>
                </c:pt>
                <c:pt idx="98">
                  <c:v>24500</c:v>
                </c:pt>
                <c:pt idx="99">
                  <c:v>24750</c:v>
                </c:pt>
                <c:pt idx="100">
                  <c:v>25000</c:v>
                </c:pt>
                <c:pt idx="101">
                  <c:v>25250</c:v>
                </c:pt>
                <c:pt idx="102">
                  <c:v>25500</c:v>
                </c:pt>
                <c:pt idx="103">
                  <c:v>25750</c:v>
                </c:pt>
                <c:pt idx="104">
                  <c:v>26000</c:v>
                </c:pt>
                <c:pt idx="105">
                  <c:v>26250</c:v>
                </c:pt>
                <c:pt idx="106">
                  <c:v>26500</c:v>
                </c:pt>
                <c:pt idx="107">
                  <c:v>26750</c:v>
                </c:pt>
                <c:pt idx="108">
                  <c:v>27000</c:v>
                </c:pt>
                <c:pt idx="109">
                  <c:v>27250</c:v>
                </c:pt>
              </c:numCache>
            </c:numRef>
          </c:xVal>
          <c:yVal>
            <c:numRef>
              <c:f>'A (6)'!$AZ$2:$AZ$111</c:f>
              <c:numCache>
                <c:formatCode>General</c:formatCode>
                <c:ptCount val="110"/>
                <c:pt idx="0">
                  <c:v>-8.9404093180788687E-3</c:v>
                </c:pt>
                <c:pt idx="1">
                  <c:v>-8.7173611430851391E-3</c:v>
                </c:pt>
                <c:pt idx="2">
                  <c:v>-8.4557197039799217E-3</c:v>
                </c:pt>
                <c:pt idx="3">
                  <c:v>-8.153828186200883E-3</c:v>
                </c:pt>
                <c:pt idx="4">
                  <c:v>-7.8097747061355053E-3</c:v>
                </c:pt>
                <c:pt idx="5">
                  <c:v>-7.421369925099292E-3</c:v>
                </c:pt>
                <c:pt idx="6">
                  <c:v>-6.9861329366201694E-3</c:v>
                </c:pt>
                <c:pt idx="7">
                  <c:v>-6.5012774554483593E-3</c:v>
                </c:pt>
                <c:pt idx="8">
                  <c:v>-5.9636887768349514E-3</c:v>
                </c:pt>
                <c:pt idx="9">
                  <c:v>-5.3698846399643941E-3</c:v>
                </c:pt>
                <c:pt idx="10">
                  <c:v>-4.7159607603547773E-3</c:v>
                </c:pt>
                <c:pt idx="11">
                  <c:v>-3.9975328528204478E-3</c:v>
                </c:pt>
                <c:pt idx="12">
                  <c:v>-3.2096967457716863E-3</c:v>
                </c:pt>
                <c:pt idx="13">
                  <c:v>-2.3470304778358086E-3</c:v>
                </c:pt>
                <c:pt idx="14">
                  <c:v>-1.4036583336382946E-3</c:v>
                </c:pt>
                <c:pt idx="15">
                  <c:v>-3.7341998198645813E-4</c:v>
                </c:pt>
                <c:pt idx="16">
                  <c:v>7.496488014907865E-4</c:v>
                </c:pt>
                <c:pt idx="17">
                  <c:v>1.9697742814647153E-3</c:v>
                </c:pt>
                <c:pt idx="18">
                  <c:v>3.284914465265026E-3</c:v>
                </c:pt>
                <c:pt idx="19">
                  <c:v>4.6759867413200765E-3</c:v>
                </c:pt>
                <c:pt idx="20">
                  <c:v>6.0882597929591969E-3</c:v>
                </c:pt>
                <c:pt idx="21">
                  <c:v>7.4141268259179461E-3</c:v>
                </c:pt>
                <c:pt idx="22">
                  <c:v>8.5039045294532413E-3</c:v>
                </c:pt>
                <c:pt idx="23">
                  <c:v>9.2238598721511664E-3</c:v>
                </c:pt>
                <c:pt idx="24">
                  <c:v>9.5251656398428319E-3</c:v>
                </c:pt>
                <c:pt idx="25">
                  <c:v>9.4564051560156424E-3</c:v>
                </c:pt>
                <c:pt idx="26">
                  <c:v>9.1151132445596288E-3</c:v>
                </c:pt>
                <c:pt idx="27">
                  <c:v>8.5952685815779382E-3</c:v>
                </c:pt>
                <c:pt idx="28">
                  <c:v>7.9654166532059888E-3</c:v>
                </c:pt>
                <c:pt idx="29">
                  <c:v>7.2699610716133204E-3</c:v>
                </c:pt>
                <c:pt idx="30">
                  <c:v>6.5370084418133389E-3</c:v>
                </c:pt>
                <c:pt idx="31">
                  <c:v>5.784805335865938E-3</c:v>
                </c:pt>
                <c:pt idx="32">
                  <c:v>5.0256012199959774E-3</c:v>
                </c:pt>
                <c:pt idx="33">
                  <c:v>4.2678088911172595E-3</c:v>
                </c:pt>
                <c:pt idx="34">
                  <c:v>3.5172832222602397E-3</c:v>
                </c:pt>
                <c:pt idx="35">
                  <c:v>2.7781455565519622E-3</c:v>
                </c:pt>
                <c:pt idx="36">
                  <c:v>2.0533345182120561E-3</c:v>
                </c:pt>
                <c:pt idx="37">
                  <c:v>1.3449673986452944E-3</c:v>
                </c:pt>
                <c:pt idx="38">
                  <c:v>6.5457006630296858E-4</c:v>
                </c:pt>
                <c:pt idx="39">
                  <c:v>-1.6774794367030443E-5</c:v>
                </c:pt>
                <c:pt idx="40">
                  <c:v>-6.6832120519330293E-4</c:v>
                </c:pt>
                <c:pt idx="41">
                  <c:v>-1.2995691885393391E-3</c:v>
                </c:pt>
                <c:pt idx="42">
                  <c:v>-1.9101782524373889E-3</c:v>
                </c:pt>
                <c:pt idx="43">
                  <c:v>-2.4998848228272785E-3</c:v>
                </c:pt>
                <c:pt idx="44">
                  <c:v>-3.0684299095106392E-3</c:v>
                </c:pt>
                <c:pt idx="45">
                  <c:v>-3.6155050518998856E-3</c:v>
                </c:pt>
                <c:pt idx="46">
                  <c:v>-4.1407227129489962E-3</c:v>
                </c:pt>
                <c:pt idx="47">
                  <c:v>-4.6436133246868022E-3</c:v>
                </c:pt>
                <c:pt idx="48">
                  <c:v>-5.1236466287725877E-3</c:v>
                </c:pt>
                <c:pt idx="49">
                  <c:v>-5.5802709798800434E-3</c:v>
                </c:pt>
                <c:pt idx="50">
                  <c:v>-6.0129616569840807E-3</c:v>
                </c:pt>
                <c:pt idx="51">
                  <c:v>-6.4212683111659098E-3</c:v>
                </c:pt>
                <c:pt idx="52">
                  <c:v>-6.8048524557093835E-3</c:v>
                </c:pt>
                <c:pt idx="53">
                  <c:v>-7.1635080773777907E-3</c:v>
                </c:pt>
                <c:pt idx="54">
                  <c:v>-7.4971615343549696E-3</c:v>
                </c:pt>
                <c:pt idx="55">
                  <c:v>-7.8058503455811995E-3</c:v>
                </c:pt>
                <c:pt idx="56">
                  <c:v>-8.0896837270399563E-3</c:v>
                </c:pt>
                <c:pt idx="57">
                  <c:v>-8.348790347537988E-3</c:v>
                </c:pt>
                <c:pt idx="58">
                  <c:v>-8.5832604549730684E-3</c:v>
                </c:pt>
                <c:pt idx="59">
                  <c:v>-8.7930901137198668E-3</c:v>
                </c:pt>
                <c:pt idx="60">
                  <c:v>-8.9781347883593435E-3</c:v>
                </c:pt>
                <c:pt idx="61">
                  <c:v>-9.1380780236758573E-3</c:v>
                </c:pt>
                <c:pt idx="62">
                  <c:v>-9.2724187180153166E-3</c:v>
                </c:pt>
                <c:pt idx="63">
                  <c:v>-9.380477756046602E-3</c:v>
                </c:pt>
                <c:pt idx="64">
                  <c:v>-9.4614219056486266E-3</c:v>
                </c:pt>
                <c:pt idx="65">
                  <c:v>-9.5143002752181415E-3</c:v>
                </c:pt>
                <c:pt idx="66">
                  <c:v>-9.5380866545374341E-3</c:v>
                </c:pt>
                <c:pt idx="67">
                  <c:v>-9.5317200549753182E-3</c:v>
                </c:pt>
                <c:pt idx="68">
                  <c:v>-9.4941359411932821E-3</c:v>
                </c:pt>
                <c:pt idx="69">
                  <c:v>-9.4242820547634203E-3</c:v>
                </c:pt>
                <c:pt idx="70">
                  <c:v>-9.3211152106890301E-3</c:v>
                </c:pt>
                <c:pt idx="71">
                  <c:v>-9.1835786299785116E-3</c:v>
                </c:pt>
                <c:pt idx="72">
                  <c:v>-9.0105627104130198E-3</c:v>
                </c:pt>
                <c:pt idx="73">
                  <c:v>-8.8008549910132371E-3</c:v>
                </c:pt>
                <c:pt idx="74">
                  <c:v>-8.5530867987881117E-3</c:v>
                </c:pt>
                <c:pt idx="75">
                  <c:v>-8.2656841743813624E-3</c:v>
                </c:pt>
                <c:pt idx="76">
                  <c:v>-7.9368289097918061E-3</c:v>
                </c:pt>
                <c:pt idx="77">
                  <c:v>-7.5644320359919406E-3</c:v>
                </c:pt>
                <c:pt idx="78">
                  <c:v>-7.1461175112514652E-3</c:v>
                </c:pt>
                <c:pt idx="79">
                  <c:v>-6.6792093878680426E-3</c:v>
                </c:pt>
                <c:pt idx="80">
                  <c:v>-6.1607130759781274E-3</c:v>
                </c:pt>
                <c:pt idx="81">
                  <c:v>-5.5872823273672633E-3</c:v>
                </c:pt>
                <c:pt idx="82">
                  <c:v>-4.955169461081931E-3</c:v>
                </c:pt>
                <c:pt idx="83">
                  <c:v>-4.2601665641476376E-3</c:v>
                </c:pt>
                <c:pt idx="84">
                  <c:v>-3.4975563547963986E-3</c:v>
                </c:pt>
                <c:pt idx="85">
                  <c:v>-2.6620969078901147E-3</c:v>
                </c:pt>
                <c:pt idx="86">
                  <c:v>-1.7480613258689249E-3</c:v>
                </c:pt>
                <c:pt idx="87">
                  <c:v>-7.493594570312412E-4</c:v>
                </c:pt>
                <c:pt idx="88">
                  <c:v>3.40138056593296E-4</c:v>
                </c:pt>
                <c:pt idx="89">
                  <c:v>1.5255796819335198E-3</c:v>
                </c:pt>
                <c:pt idx="90">
                  <c:v>2.8079818168544306E-3</c:v>
                </c:pt>
                <c:pt idx="91">
                  <c:v>4.1760671945184052E-3</c:v>
                </c:pt>
                <c:pt idx="92">
                  <c:v>5.5902005019414806E-3</c:v>
                </c:pt>
                <c:pt idx="93">
                  <c:v>6.9624572686837775E-3</c:v>
                </c:pt>
                <c:pt idx="94">
                  <c:v>8.1538282496582681E-3</c:v>
                </c:pt>
                <c:pt idx="95">
                  <c:v>9.0160646018266916E-3</c:v>
                </c:pt>
                <c:pt idx="96">
                  <c:v>9.4647906961709723E-3</c:v>
                </c:pt>
                <c:pt idx="97">
                  <c:v>9.5173808682693338E-3</c:v>
                </c:pt>
                <c:pt idx="98">
                  <c:v>9.2610625231751495E-3</c:v>
                </c:pt>
                <c:pt idx="99">
                  <c:v>8.7953016660400531E-3</c:v>
                </c:pt>
                <c:pt idx="100">
                  <c:v>8.1983152804902676E-3</c:v>
                </c:pt>
                <c:pt idx="101">
                  <c:v>7.5222458374209072E-3</c:v>
                </c:pt>
                <c:pt idx="102">
                  <c:v>6.8001067334010814E-3</c:v>
                </c:pt>
                <c:pt idx="103">
                  <c:v>6.0530814218931438E-3</c:v>
                </c:pt>
                <c:pt idx="104">
                  <c:v>5.295233830997558E-3</c:v>
                </c:pt>
                <c:pt idx="105">
                  <c:v>4.5361589900436775E-3</c:v>
                </c:pt>
                <c:pt idx="106">
                  <c:v>3.7825071420845573E-3</c:v>
                </c:pt>
                <c:pt idx="107">
                  <c:v>3.0389399145987249E-3</c:v>
                </c:pt>
                <c:pt idx="108">
                  <c:v>2.3087658326297503E-3</c:v>
                </c:pt>
                <c:pt idx="109">
                  <c:v>1.5943616751935869E-3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5BB-46B3-AA56-B51F302DD1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7258616"/>
        <c:axId val="1"/>
      </c:scatterChart>
      <c:valAx>
        <c:axId val="617258616"/>
        <c:scaling>
          <c:orientation val="minMax"/>
          <c:max val="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798821478631353"/>
              <c:y val="0.8735656654029357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8411497730711045E-2"/>
              <c:y val="0.393679401185962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1725861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5642965204236008E-3"/>
          <c:y val="0.91975600272188196"/>
          <c:w val="0.92738338872542592"/>
          <c:h val="6.17287190952983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EF Dra - LiTE residuals</a:t>
            </a:r>
          </a:p>
        </c:rich>
      </c:tx>
      <c:layout>
        <c:manualLayout>
          <c:xMode val="edge"/>
          <c:yMode val="edge"/>
          <c:x val="0.36404833836858008"/>
          <c:y val="3.43839541547277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731117824773413"/>
          <c:y val="0.14040134256545286"/>
          <c:w val="0.76737160120845926"/>
          <c:h val="0.67908404465331285"/>
        </c:manualLayout>
      </c:layout>
      <c:scatterChart>
        <c:scatterStyle val="lineMarker"/>
        <c:varyColors val="0"/>
        <c:ser>
          <c:idx val="4"/>
          <c:order val="0"/>
          <c:tx>
            <c:strRef>
              <c:f>'A (6)'!$K$20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(6)'!$D$21:$D$69</c:f>
                <c:numCache>
                  <c:formatCode>General</c:formatCode>
                  <c:ptCount val="4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4">
                    <c:v>1E-3</c:v>
                  </c:pt>
                  <c:pt idx="26">
                    <c:v>5.0000000000000001E-4</c:v>
                  </c:pt>
                  <c:pt idx="28">
                    <c:v>1.1000000000000001E-3</c:v>
                  </c:pt>
                  <c:pt idx="29">
                    <c:v>5.9999999999999995E-4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5.9999999999999995E-4</c:v>
                  </c:pt>
                  <c:pt idx="36">
                    <c:v>6.9999999999999999E-4</c:v>
                  </c:pt>
                  <c:pt idx="37">
                    <c:v>6.9999999999999999E-4</c:v>
                  </c:pt>
                  <c:pt idx="38">
                    <c:v>0</c:v>
                  </c:pt>
                  <c:pt idx="39">
                    <c:v>3.0000000000000001E-3</c:v>
                  </c:pt>
                  <c:pt idx="40">
                    <c:v>5.0000000000000001E-4</c:v>
                  </c:pt>
                  <c:pt idx="41">
                    <c:v>0</c:v>
                  </c:pt>
                  <c:pt idx="42">
                    <c:v>0</c:v>
                  </c:pt>
                  <c:pt idx="46">
                    <c:v>1E-4</c:v>
                  </c:pt>
                  <c:pt idx="47">
                    <c:v>1E-4</c:v>
                  </c:pt>
                  <c:pt idx="48">
                    <c:v>2.0000000000000001E-4</c:v>
                  </c:pt>
                </c:numCache>
              </c:numRef>
            </c:plus>
            <c:minus>
              <c:numRef>
                <c:f>'A (6)'!$D$21:$D$69</c:f>
                <c:numCache>
                  <c:formatCode>General</c:formatCode>
                  <c:ptCount val="4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4">
                    <c:v>1E-3</c:v>
                  </c:pt>
                  <c:pt idx="26">
                    <c:v>5.0000000000000001E-4</c:v>
                  </c:pt>
                  <c:pt idx="28">
                    <c:v>1.1000000000000001E-3</c:v>
                  </c:pt>
                  <c:pt idx="29">
                    <c:v>5.9999999999999995E-4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5.9999999999999995E-4</c:v>
                  </c:pt>
                  <c:pt idx="36">
                    <c:v>6.9999999999999999E-4</c:v>
                  </c:pt>
                  <c:pt idx="37">
                    <c:v>6.9999999999999999E-4</c:v>
                  </c:pt>
                  <c:pt idx="38">
                    <c:v>0</c:v>
                  </c:pt>
                  <c:pt idx="39">
                    <c:v>3.0000000000000001E-3</c:v>
                  </c:pt>
                  <c:pt idx="40">
                    <c:v>5.0000000000000001E-4</c:v>
                  </c:pt>
                  <c:pt idx="41">
                    <c:v>0</c:v>
                  </c:pt>
                  <c:pt idx="42">
                    <c:v>0</c:v>
                  </c:pt>
                  <c:pt idx="46">
                    <c:v>1E-4</c:v>
                  </c:pt>
                  <c:pt idx="47">
                    <c:v>1E-4</c:v>
                  </c:pt>
                  <c:pt idx="48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(6)'!$F$21:$F$968</c:f>
              <c:numCache>
                <c:formatCode>General</c:formatCode>
                <c:ptCount val="948"/>
                <c:pt idx="0">
                  <c:v>0</c:v>
                </c:pt>
                <c:pt idx="1">
                  <c:v>2.5</c:v>
                </c:pt>
                <c:pt idx="2">
                  <c:v>35.5</c:v>
                </c:pt>
                <c:pt idx="3">
                  <c:v>38</c:v>
                </c:pt>
                <c:pt idx="4">
                  <c:v>64</c:v>
                </c:pt>
                <c:pt idx="5">
                  <c:v>71</c:v>
                </c:pt>
                <c:pt idx="6">
                  <c:v>80.5</c:v>
                </c:pt>
                <c:pt idx="7">
                  <c:v>122</c:v>
                </c:pt>
                <c:pt idx="8">
                  <c:v>138.5</c:v>
                </c:pt>
                <c:pt idx="9">
                  <c:v>140.5</c:v>
                </c:pt>
                <c:pt idx="10">
                  <c:v>148</c:v>
                </c:pt>
                <c:pt idx="11">
                  <c:v>216</c:v>
                </c:pt>
                <c:pt idx="12">
                  <c:v>282</c:v>
                </c:pt>
                <c:pt idx="13">
                  <c:v>1808</c:v>
                </c:pt>
                <c:pt idx="14">
                  <c:v>1827</c:v>
                </c:pt>
                <c:pt idx="15">
                  <c:v>1857.5</c:v>
                </c:pt>
                <c:pt idx="16">
                  <c:v>1857.5</c:v>
                </c:pt>
                <c:pt idx="17">
                  <c:v>1865</c:v>
                </c:pt>
                <c:pt idx="18">
                  <c:v>1890.5</c:v>
                </c:pt>
                <c:pt idx="19">
                  <c:v>2178</c:v>
                </c:pt>
                <c:pt idx="20">
                  <c:v>2534.5</c:v>
                </c:pt>
                <c:pt idx="21">
                  <c:v>2850.5</c:v>
                </c:pt>
                <c:pt idx="22">
                  <c:v>3376.5</c:v>
                </c:pt>
                <c:pt idx="23">
                  <c:v>4046.5</c:v>
                </c:pt>
                <c:pt idx="24">
                  <c:v>4162</c:v>
                </c:pt>
                <c:pt idx="25">
                  <c:v>4162</c:v>
                </c:pt>
                <c:pt idx="26">
                  <c:v>4433</c:v>
                </c:pt>
                <c:pt idx="27">
                  <c:v>4433</c:v>
                </c:pt>
                <c:pt idx="28">
                  <c:v>4865</c:v>
                </c:pt>
                <c:pt idx="29">
                  <c:v>4865</c:v>
                </c:pt>
                <c:pt idx="30">
                  <c:v>5411.5</c:v>
                </c:pt>
                <c:pt idx="31">
                  <c:v>5421</c:v>
                </c:pt>
                <c:pt idx="32">
                  <c:v>5848</c:v>
                </c:pt>
                <c:pt idx="33">
                  <c:v>5869.5</c:v>
                </c:pt>
                <c:pt idx="34">
                  <c:v>5883.5</c:v>
                </c:pt>
                <c:pt idx="35">
                  <c:v>6133.5</c:v>
                </c:pt>
                <c:pt idx="36">
                  <c:v>6133.5</c:v>
                </c:pt>
                <c:pt idx="37">
                  <c:v>6770</c:v>
                </c:pt>
                <c:pt idx="38">
                  <c:v>8429</c:v>
                </c:pt>
                <c:pt idx="39">
                  <c:v>8562.5</c:v>
                </c:pt>
                <c:pt idx="40">
                  <c:v>9385.5</c:v>
                </c:pt>
                <c:pt idx="41">
                  <c:v>9444.5</c:v>
                </c:pt>
                <c:pt idx="42">
                  <c:v>9444.5</c:v>
                </c:pt>
                <c:pt idx="43">
                  <c:v>9642.5</c:v>
                </c:pt>
                <c:pt idx="44">
                  <c:v>9659</c:v>
                </c:pt>
                <c:pt idx="45">
                  <c:v>9663.5</c:v>
                </c:pt>
                <c:pt idx="46">
                  <c:v>10065</c:v>
                </c:pt>
                <c:pt idx="47">
                  <c:v>10065</c:v>
                </c:pt>
                <c:pt idx="48">
                  <c:v>10213</c:v>
                </c:pt>
                <c:pt idx="49">
                  <c:v>10237</c:v>
                </c:pt>
                <c:pt idx="50">
                  <c:v>10468</c:v>
                </c:pt>
                <c:pt idx="51">
                  <c:v>10585.5</c:v>
                </c:pt>
                <c:pt idx="52">
                  <c:v>10618.5</c:v>
                </c:pt>
                <c:pt idx="53">
                  <c:v>10734</c:v>
                </c:pt>
                <c:pt idx="54">
                  <c:v>10794</c:v>
                </c:pt>
                <c:pt idx="55">
                  <c:v>10897.5</c:v>
                </c:pt>
                <c:pt idx="56">
                  <c:v>10961</c:v>
                </c:pt>
                <c:pt idx="57">
                  <c:v>10970</c:v>
                </c:pt>
                <c:pt idx="58">
                  <c:v>10970.5</c:v>
                </c:pt>
                <c:pt idx="59">
                  <c:v>11010.5</c:v>
                </c:pt>
                <c:pt idx="60">
                  <c:v>11086</c:v>
                </c:pt>
                <c:pt idx="61">
                  <c:v>11119</c:v>
                </c:pt>
                <c:pt idx="62">
                  <c:v>11340.5</c:v>
                </c:pt>
                <c:pt idx="63">
                  <c:v>11343</c:v>
                </c:pt>
                <c:pt idx="64">
                  <c:v>11345</c:v>
                </c:pt>
                <c:pt idx="65">
                  <c:v>11345.5</c:v>
                </c:pt>
                <c:pt idx="66">
                  <c:v>11437</c:v>
                </c:pt>
                <c:pt idx="67">
                  <c:v>11479.5</c:v>
                </c:pt>
                <c:pt idx="68">
                  <c:v>11831</c:v>
                </c:pt>
                <c:pt idx="69">
                  <c:v>11831.5</c:v>
                </c:pt>
                <c:pt idx="70">
                  <c:v>11833.5</c:v>
                </c:pt>
                <c:pt idx="71">
                  <c:v>12109.5</c:v>
                </c:pt>
                <c:pt idx="72">
                  <c:v>12281.5</c:v>
                </c:pt>
                <c:pt idx="73">
                  <c:v>12284</c:v>
                </c:pt>
                <c:pt idx="74">
                  <c:v>12692</c:v>
                </c:pt>
                <c:pt idx="75">
                  <c:v>12696.5</c:v>
                </c:pt>
                <c:pt idx="76">
                  <c:v>12729.5</c:v>
                </c:pt>
                <c:pt idx="77">
                  <c:v>13170.5</c:v>
                </c:pt>
                <c:pt idx="78">
                  <c:v>13465</c:v>
                </c:pt>
                <c:pt idx="79">
                  <c:v>13564.5</c:v>
                </c:pt>
                <c:pt idx="80">
                  <c:v>13579</c:v>
                </c:pt>
                <c:pt idx="81">
                  <c:v>13597.5</c:v>
                </c:pt>
                <c:pt idx="82">
                  <c:v>13695</c:v>
                </c:pt>
                <c:pt idx="83">
                  <c:v>14498.5</c:v>
                </c:pt>
                <c:pt idx="84">
                  <c:v>14647</c:v>
                </c:pt>
                <c:pt idx="85">
                  <c:v>15072</c:v>
                </c:pt>
                <c:pt idx="86">
                  <c:v>15493.5</c:v>
                </c:pt>
                <c:pt idx="87">
                  <c:v>15515</c:v>
                </c:pt>
                <c:pt idx="88">
                  <c:v>16201</c:v>
                </c:pt>
                <c:pt idx="89">
                  <c:v>17081</c:v>
                </c:pt>
                <c:pt idx="90">
                  <c:v>17420</c:v>
                </c:pt>
                <c:pt idx="91">
                  <c:v>17457</c:v>
                </c:pt>
                <c:pt idx="92">
                  <c:v>17492.5</c:v>
                </c:pt>
                <c:pt idx="93">
                  <c:v>17605.5</c:v>
                </c:pt>
                <c:pt idx="94">
                  <c:v>17987</c:v>
                </c:pt>
                <c:pt idx="95">
                  <c:v>18696</c:v>
                </c:pt>
                <c:pt idx="96">
                  <c:v>18734</c:v>
                </c:pt>
                <c:pt idx="97">
                  <c:v>18734</c:v>
                </c:pt>
                <c:pt idx="98">
                  <c:v>18734</c:v>
                </c:pt>
                <c:pt idx="99">
                  <c:v>18734</c:v>
                </c:pt>
                <c:pt idx="100">
                  <c:v>18806.5</c:v>
                </c:pt>
                <c:pt idx="101">
                  <c:v>18813.5</c:v>
                </c:pt>
                <c:pt idx="102">
                  <c:v>18886.5</c:v>
                </c:pt>
                <c:pt idx="103">
                  <c:v>18893.5</c:v>
                </c:pt>
                <c:pt idx="104">
                  <c:v>18896</c:v>
                </c:pt>
                <c:pt idx="105">
                  <c:v>18898.5</c:v>
                </c:pt>
                <c:pt idx="106">
                  <c:v>18993.5</c:v>
                </c:pt>
                <c:pt idx="107">
                  <c:v>19564</c:v>
                </c:pt>
                <c:pt idx="108">
                  <c:v>19564</c:v>
                </c:pt>
                <c:pt idx="109">
                  <c:v>19564</c:v>
                </c:pt>
                <c:pt idx="110">
                  <c:v>19564</c:v>
                </c:pt>
                <c:pt idx="111">
                  <c:v>19575.5</c:v>
                </c:pt>
                <c:pt idx="112">
                  <c:v>19576</c:v>
                </c:pt>
                <c:pt idx="113">
                  <c:v>19583</c:v>
                </c:pt>
                <c:pt idx="114">
                  <c:v>19583</c:v>
                </c:pt>
                <c:pt idx="115">
                  <c:v>19583</c:v>
                </c:pt>
                <c:pt idx="116">
                  <c:v>19594.5</c:v>
                </c:pt>
                <c:pt idx="117">
                  <c:v>19594.5</c:v>
                </c:pt>
                <c:pt idx="118">
                  <c:v>19594.5</c:v>
                </c:pt>
                <c:pt idx="119">
                  <c:v>19594.5</c:v>
                </c:pt>
                <c:pt idx="120">
                  <c:v>19870.5</c:v>
                </c:pt>
                <c:pt idx="121">
                  <c:v>19880</c:v>
                </c:pt>
                <c:pt idx="122">
                  <c:v>19882.5</c:v>
                </c:pt>
                <c:pt idx="123">
                  <c:v>20000</c:v>
                </c:pt>
                <c:pt idx="124">
                  <c:v>20512</c:v>
                </c:pt>
                <c:pt idx="125">
                  <c:v>20512</c:v>
                </c:pt>
                <c:pt idx="126">
                  <c:v>20696</c:v>
                </c:pt>
                <c:pt idx="127">
                  <c:v>20696</c:v>
                </c:pt>
                <c:pt idx="128">
                  <c:v>20696</c:v>
                </c:pt>
                <c:pt idx="129">
                  <c:v>20696</c:v>
                </c:pt>
                <c:pt idx="130">
                  <c:v>20903</c:v>
                </c:pt>
                <c:pt idx="131">
                  <c:v>20905.5</c:v>
                </c:pt>
                <c:pt idx="132">
                  <c:v>20910.5</c:v>
                </c:pt>
                <c:pt idx="133">
                  <c:v>20922</c:v>
                </c:pt>
                <c:pt idx="134">
                  <c:v>20931.5</c:v>
                </c:pt>
                <c:pt idx="135">
                  <c:v>20934</c:v>
                </c:pt>
                <c:pt idx="136">
                  <c:v>21283.5</c:v>
                </c:pt>
                <c:pt idx="137">
                  <c:v>21377.5</c:v>
                </c:pt>
                <c:pt idx="138">
                  <c:v>21377.5</c:v>
                </c:pt>
                <c:pt idx="139">
                  <c:v>21377.5</c:v>
                </c:pt>
                <c:pt idx="140">
                  <c:v>21377.5</c:v>
                </c:pt>
                <c:pt idx="141">
                  <c:v>21377.5</c:v>
                </c:pt>
                <c:pt idx="142">
                  <c:v>21429.5</c:v>
                </c:pt>
                <c:pt idx="143">
                  <c:v>22125.5</c:v>
                </c:pt>
                <c:pt idx="144">
                  <c:v>22125.5</c:v>
                </c:pt>
                <c:pt idx="145">
                  <c:v>22125.5</c:v>
                </c:pt>
                <c:pt idx="146">
                  <c:v>22125.5</c:v>
                </c:pt>
                <c:pt idx="147">
                  <c:v>22172.5</c:v>
                </c:pt>
                <c:pt idx="148">
                  <c:v>22252.5</c:v>
                </c:pt>
                <c:pt idx="149">
                  <c:v>22307.5</c:v>
                </c:pt>
                <c:pt idx="150">
                  <c:v>22375</c:v>
                </c:pt>
                <c:pt idx="151">
                  <c:v>22936.5</c:v>
                </c:pt>
                <c:pt idx="152">
                  <c:v>23066</c:v>
                </c:pt>
                <c:pt idx="153">
                  <c:v>23147</c:v>
                </c:pt>
                <c:pt idx="154">
                  <c:v>23924.5</c:v>
                </c:pt>
                <c:pt idx="155">
                  <c:v>24008</c:v>
                </c:pt>
                <c:pt idx="156">
                  <c:v>24016.5</c:v>
                </c:pt>
                <c:pt idx="157">
                  <c:v>24016.5</c:v>
                </c:pt>
                <c:pt idx="158">
                  <c:v>24016.5</c:v>
                </c:pt>
                <c:pt idx="159">
                  <c:v>24016.5</c:v>
                </c:pt>
                <c:pt idx="160">
                  <c:v>24918</c:v>
                </c:pt>
                <c:pt idx="161">
                  <c:v>25616.5</c:v>
                </c:pt>
                <c:pt idx="162">
                  <c:v>26493.5</c:v>
                </c:pt>
                <c:pt idx="163">
                  <c:v>26792</c:v>
                </c:pt>
              </c:numCache>
            </c:numRef>
          </c:xVal>
          <c:yVal>
            <c:numRef>
              <c:f>'A (6)'!$AB$21:$AB$968</c:f>
              <c:numCache>
                <c:formatCode>General</c:formatCode>
                <c:ptCount val="948"/>
                <c:pt idx="0">
                  <c:v>8.9404093180788687E-3</c:v>
                </c:pt>
                <c:pt idx="1">
                  <c:v>8.7735093962407126E-3</c:v>
                </c:pt>
                <c:pt idx="2">
                  <c:v>8.2900817088546429E-3</c:v>
                </c:pt>
                <c:pt idx="3">
                  <c:v>6.7231288987557435E-3</c:v>
                </c:pt>
                <c:pt idx="4">
                  <c:v>8.1265980522426274E-3</c:v>
                </c:pt>
                <c:pt idx="5">
                  <c:v>7.8390012881200104E-3</c:v>
                </c:pt>
                <c:pt idx="6">
                  <c:v>4.7843586292115638E-3</c:v>
                </c:pt>
                <c:pt idx="7">
                  <c:v>4.6713349029728138E-3</c:v>
                </c:pt>
                <c:pt idx="8">
                  <c:v>8.6285182377302001E-3</c:v>
                </c:pt>
                <c:pt idx="9">
                  <c:v>3.4748322704681017E-3</c:v>
                </c:pt>
                <c:pt idx="10">
                  <c:v>-3.2651169705179284E-4</c:v>
                </c:pt>
                <c:pt idx="11">
                  <c:v>7.0464054087328223E-3</c:v>
                </c:pt>
                <c:pt idx="12">
                  <c:v>6.6703458341229455E-3</c:v>
                </c:pt>
                <c:pt idx="13">
                  <c:v>2.8778074405030806E-3</c:v>
                </c:pt>
                <c:pt idx="14">
                  <c:v>5.4500295947675602E-4</c:v>
                </c:pt>
                <c:pt idx="15">
                  <c:v>1.3890619263641534E-3</c:v>
                </c:pt>
                <c:pt idx="16">
                  <c:v>1.3890619263641534E-3</c:v>
                </c:pt>
                <c:pt idx="17">
                  <c:v>1.0784614100116073E-3</c:v>
                </c:pt>
                <c:pt idx="18">
                  <c:v>-2.1379461590656564E-3</c:v>
                </c:pt>
                <c:pt idx="19">
                  <c:v>-1.2553131832569392E-3</c:v>
                </c:pt>
                <c:pt idx="20">
                  <c:v>-3.3298458549344588E-3</c:v>
                </c:pt>
                <c:pt idx="21">
                  <c:v>-4.5889403538824534E-4</c:v>
                </c:pt>
                <c:pt idx="22">
                  <c:v>-3.0138166438549233E-3</c:v>
                </c:pt>
                <c:pt idx="23">
                  <c:v>-1.1444449765446859E-2</c:v>
                </c:pt>
                <c:pt idx="24">
                  <c:v>-8.7007306303748672E-3</c:v>
                </c:pt>
                <c:pt idx="25">
                  <c:v>-7.7007306265331615E-3</c:v>
                </c:pt>
                <c:pt idx="26">
                  <c:v>-1.06257005625665E-2</c:v>
                </c:pt>
                <c:pt idx="27">
                  <c:v>-9.5257005612510073E-3</c:v>
                </c:pt>
                <c:pt idx="28">
                  <c:v>-1.4637173046045896E-2</c:v>
                </c:pt>
                <c:pt idx="29">
                  <c:v>-1.3837173044427723E-2</c:v>
                </c:pt>
                <c:pt idx="30">
                  <c:v>-8.7411748505240548E-3</c:v>
                </c:pt>
                <c:pt idx="31">
                  <c:v>-8.0272181284415899E-3</c:v>
                </c:pt>
                <c:pt idx="32">
                  <c:v>-1.6301212504340471E-2</c:v>
                </c:pt>
                <c:pt idx="33">
                  <c:v>-1.6886994575645957E-2</c:v>
                </c:pt>
                <c:pt idx="34">
                  <c:v>-2.1266792175656076E-2</c:v>
                </c:pt>
                <c:pt idx="35">
                  <c:v>-1.4845407890673984E-2</c:v>
                </c:pt>
                <c:pt idx="36">
                  <c:v>-1.3445407889661171E-2</c:v>
                </c:pt>
                <c:pt idx="37">
                  <c:v>-1.4877165811231701E-2</c:v>
                </c:pt>
                <c:pt idx="38">
                  <c:v>-7.5965621798069639E-3</c:v>
                </c:pt>
                <c:pt idx="39">
                  <c:v>-4.6617225529226236E-3</c:v>
                </c:pt>
                <c:pt idx="40">
                  <c:v>-4.0493495535926889E-3</c:v>
                </c:pt>
                <c:pt idx="41">
                  <c:v>-1.5317703087801693E-2</c:v>
                </c:pt>
                <c:pt idx="42">
                  <c:v>-1.4617703090933265E-2</c:v>
                </c:pt>
                <c:pt idx="43">
                  <c:v>-5.4175555074489536E-3</c:v>
                </c:pt>
                <c:pt idx="44">
                  <c:v>-5.3014243917408437E-3</c:v>
                </c:pt>
                <c:pt idx="45">
                  <c:v>-4.7061307069914465E-3</c:v>
                </c:pt>
                <c:pt idx="46">
                  <c:v>-3.8742231311141564E-3</c:v>
                </c:pt>
                <c:pt idx="47">
                  <c:v>-3.2742231317195161E-3</c:v>
                </c:pt>
                <c:pt idx="48">
                  <c:v>-1.3406500446345904E-3</c:v>
                </c:pt>
                <c:pt idx="49">
                  <c:v>-8.5034520223098032E-3</c:v>
                </c:pt>
                <c:pt idx="50">
                  <c:v>-1.2301781870201621E-3</c:v>
                </c:pt>
                <c:pt idx="51">
                  <c:v>-2.2973505888435508E-3</c:v>
                </c:pt>
                <c:pt idx="52">
                  <c:v>-1.7753466432609199E-3</c:v>
                </c:pt>
                <c:pt idx="53">
                  <c:v>-6.0122090336852882E-4</c:v>
                </c:pt>
                <c:pt idx="54">
                  <c:v>1.8096134225966017E-4</c:v>
                </c:pt>
                <c:pt idx="55">
                  <c:v>-1.6764744133174973E-4</c:v>
                </c:pt>
                <c:pt idx="56">
                  <c:v>-1.2717420933965116E-3</c:v>
                </c:pt>
                <c:pt idx="57">
                  <c:v>-1.485032503432797E-3</c:v>
                </c:pt>
                <c:pt idx="58">
                  <c:v>2.2031172173622693E-3</c:v>
                </c:pt>
                <c:pt idx="59">
                  <c:v>5.4816861577160376E-5</c:v>
                </c:pt>
                <c:pt idx="60">
                  <c:v>-1.2365995662321416E-3</c:v>
                </c:pt>
                <c:pt idx="61">
                  <c:v>7.9779502051117133E-5</c:v>
                </c:pt>
                <c:pt idx="62">
                  <c:v>-1.5897826044482398E-3</c:v>
                </c:pt>
                <c:pt idx="63">
                  <c:v>2.7506434854670182E-3</c:v>
                </c:pt>
                <c:pt idx="64">
                  <c:v>4.2029827781449609E-3</c:v>
                </c:pt>
                <c:pt idx="65">
                  <c:v>1.1910673772499237E-3</c:v>
                </c:pt>
                <c:pt idx="66">
                  <c:v>1.4090628180891398E-3</c:v>
                </c:pt>
                <c:pt idx="67">
                  <c:v>3.9945536212708209E-3</c:v>
                </c:pt>
                <c:pt idx="68">
                  <c:v>5.8790421232180088E-3</c:v>
                </c:pt>
                <c:pt idx="69">
                  <c:v>-3.329607991063013E-4</c:v>
                </c:pt>
                <c:pt idx="70">
                  <c:v>3.81902657053517E-3</c:v>
                </c:pt>
                <c:pt idx="71">
                  <c:v>9.6790159345493398E-3</c:v>
                </c:pt>
                <c:pt idx="72">
                  <c:v>8.2265074917095386E-3</c:v>
                </c:pt>
                <c:pt idx="73">
                  <c:v>7.5660678893419552E-3</c:v>
                </c:pt>
                <c:pt idx="74">
                  <c:v>1.0169833582214349E-2</c:v>
                </c:pt>
                <c:pt idx="75">
                  <c:v>9.9603204946968477E-3</c:v>
                </c:pt>
                <c:pt idx="76">
                  <c:v>1.2856980194008688E-2</c:v>
                </c:pt>
                <c:pt idx="77">
                  <c:v>1.2279904583541234E-2</c:v>
                </c:pt>
                <c:pt idx="78">
                  <c:v>1.5539704124153904E-2</c:v>
                </c:pt>
                <c:pt idx="79">
                  <c:v>1.108568587628635E-2</c:v>
                </c:pt>
                <c:pt idx="80">
                  <c:v>1.4997735087776135E-2</c:v>
                </c:pt>
                <c:pt idx="81">
                  <c:v>1.607091745121255E-2</c:v>
                </c:pt>
                <c:pt idx="82">
                  <c:v>1.7761110256892178E-2</c:v>
                </c:pt>
                <c:pt idx="83">
                  <c:v>2.1858372208878679E-2</c:v>
                </c:pt>
                <c:pt idx="84">
                  <c:v>1.9633653223195404E-2</c:v>
                </c:pt>
                <c:pt idx="85">
                  <c:v>2.3385361591182083E-2</c:v>
                </c:pt>
                <c:pt idx="86">
                  <c:v>2.470317251224418E-2</c:v>
                </c:pt>
                <c:pt idx="87">
                  <c:v>2.4265810055958081E-2</c:v>
                </c:pt>
                <c:pt idx="88">
                  <c:v>2.9815978319312271E-2</c:v>
                </c:pt>
                <c:pt idx="89">
                  <c:v>3.7855700141495599E-2</c:v>
                </c:pt>
                <c:pt idx="90">
                  <c:v>3.7564010183596425E-2</c:v>
                </c:pt>
                <c:pt idx="91">
                  <c:v>3.5397608025965095E-2</c:v>
                </c:pt>
                <c:pt idx="92">
                  <c:v>4.0320085975476247E-2</c:v>
                </c:pt>
                <c:pt idx="93">
                  <c:v>4.4121236874617699E-2</c:v>
                </c:pt>
                <c:pt idx="94">
                  <c:v>4.3597396634434314E-2</c:v>
                </c:pt>
                <c:pt idx="95">
                  <c:v>5.3315102801017186E-2</c:v>
                </c:pt>
                <c:pt idx="96">
                  <c:v>5.2523389958422581E-2</c:v>
                </c:pt>
                <c:pt idx="97">
                  <c:v>5.2733389964031471E-2</c:v>
                </c:pt>
                <c:pt idx="98">
                  <c:v>5.3593389964133917E-2</c:v>
                </c:pt>
                <c:pt idx="99">
                  <c:v>5.4353389959486617E-2</c:v>
                </c:pt>
                <c:pt idx="100">
                  <c:v>5.364233740103666E-2</c:v>
                </c:pt>
                <c:pt idx="101">
                  <c:v>5.3911843212700844E-2</c:v>
                </c:pt>
                <c:pt idx="102">
                  <c:v>5.3333293446027365E-2</c:v>
                </c:pt>
                <c:pt idx="103">
                  <c:v>5.585242085888073E-2</c:v>
                </c:pt>
                <c:pt idx="104">
                  <c:v>5.4724243987355856E-2</c:v>
                </c:pt>
                <c:pt idx="105">
                  <c:v>5.5406062848626425E-2</c:v>
                </c:pt>
                <c:pt idx="106">
                  <c:v>5.4112000850325338E-2</c:v>
                </c:pt>
                <c:pt idx="107">
                  <c:v>6.2147362927093261E-2</c:v>
                </c:pt>
                <c:pt idx="108">
                  <c:v>6.2817362921081574E-2</c:v>
                </c:pt>
                <c:pt idx="109">
                  <c:v>6.2967362920930234E-2</c:v>
                </c:pt>
                <c:pt idx="110">
                  <c:v>6.3017362923305106E-2</c:v>
                </c:pt>
                <c:pt idx="111">
                  <c:v>5.9878060310744163E-2</c:v>
                </c:pt>
                <c:pt idx="112">
                  <c:v>6.1864175218686757E-2</c:v>
                </c:pt>
                <c:pt idx="113">
                  <c:v>6.0439763138928855E-2</c:v>
                </c:pt>
                <c:pt idx="114">
                  <c:v>6.1139763135797283E-2</c:v>
                </c:pt>
                <c:pt idx="115">
                  <c:v>6.1239763140547028E-2</c:v>
                </c:pt>
                <c:pt idx="116">
                  <c:v>6.1390287538537196E-2</c:v>
                </c:pt>
                <c:pt idx="117">
                  <c:v>6.2420287537983059E-2</c:v>
                </c:pt>
                <c:pt idx="118">
                  <c:v>6.2640287539701342E-2</c:v>
                </c:pt>
                <c:pt idx="119">
                  <c:v>6.3540287538793302E-2</c:v>
                </c:pt>
                <c:pt idx="120">
                  <c:v>6.4550668215593202E-2</c:v>
                </c:pt>
                <c:pt idx="121">
                  <c:v>6.4084517348592135E-2</c:v>
                </c:pt>
                <c:pt idx="122">
                  <c:v>6.5914464872292175E-2</c:v>
                </c:pt>
                <c:pt idx="123">
                  <c:v>6.4915929359294383E-2</c:v>
                </c:pt>
                <c:pt idx="124">
                  <c:v>7.2036071665526849E-2</c:v>
                </c:pt>
                <c:pt idx="125">
                  <c:v>7.2496071661182229E-2</c:v>
                </c:pt>
                <c:pt idx="126">
                  <c:v>7.1775259471169417E-2</c:v>
                </c:pt>
                <c:pt idx="127">
                  <c:v>7.189525947541392E-2</c:v>
                </c:pt>
                <c:pt idx="128">
                  <c:v>7.205525947137198E-2</c:v>
                </c:pt>
                <c:pt idx="129">
                  <c:v>7.3595259476124053E-2</c:v>
                </c:pt>
                <c:pt idx="130">
                  <c:v>7.7531173264202599E-2</c:v>
                </c:pt>
                <c:pt idx="131">
                  <c:v>7.4158611348397088E-2</c:v>
                </c:pt>
                <c:pt idx="132">
                  <c:v>7.2613466274537491E-2</c:v>
                </c:pt>
                <c:pt idx="133">
                  <c:v>7.4579524981744763E-2</c:v>
                </c:pt>
                <c:pt idx="134">
                  <c:v>7.5703546949705977E-2</c:v>
                </c:pt>
                <c:pt idx="135">
                  <c:v>7.2830904048719405E-2</c:v>
                </c:pt>
                <c:pt idx="136">
                  <c:v>8.0302658213405279E-2</c:v>
                </c:pt>
                <c:pt idx="137">
                  <c:v>7.9455915407370306E-2</c:v>
                </c:pt>
                <c:pt idx="138">
                  <c:v>7.9905915406916286E-2</c:v>
                </c:pt>
                <c:pt idx="139">
                  <c:v>8.0315915407472752E-2</c:v>
                </c:pt>
                <c:pt idx="140">
                  <c:v>8.1045915407221295E-2</c:v>
                </c:pt>
                <c:pt idx="141">
                  <c:v>8.1105915405705567E-2</c:v>
                </c:pt>
                <c:pt idx="142">
                  <c:v>7.948490794681215E-2</c:v>
                </c:pt>
                <c:pt idx="143">
                  <c:v>8.9911972692135009E-2</c:v>
                </c:pt>
                <c:pt idx="144">
                  <c:v>8.9921972688244409E-2</c:v>
                </c:pt>
                <c:pt idx="145">
                  <c:v>9.0011972689608796E-2</c:v>
                </c:pt>
                <c:pt idx="146">
                  <c:v>9.0681972690873067E-2</c:v>
                </c:pt>
                <c:pt idx="147">
                  <c:v>8.9748071075886754E-2</c:v>
                </c:pt>
                <c:pt idx="148">
                  <c:v>9.2282394079197819E-2</c:v>
                </c:pt>
                <c:pt idx="149">
                  <c:v>9.0881427573839171E-2</c:v>
                </c:pt>
                <c:pt idx="150">
                  <c:v>9.2187467022530473E-2</c:v>
                </c:pt>
                <c:pt idx="151">
                  <c:v>9.7115319330693242E-2</c:v>
                </c:pt>
                <c:pt idx="152">
                  <c:v>0.10008484296708507</c:v>
                </c:pt>
                <c:pt idx="153">
                  <c:v>0.10280483324270435</c:v>
                </c:pt>
                <c:pt idx="154">
                  <c:v>0.11298119972034253</c:v>
                </c:pt>
                <c:pt idx="155">
                  <c:v>0.11170645801311735</c:v>
                </c:pt>
                <c:pt idx="156">
                  <c:v>0.1144084578550964</c:v>
                </c:pt>
                <c:pt idx="157">
                  <c:v>0.1145484579898029</c:v>
                </c:pt>
                <c:pt idx="158">
                  <c:v>0.11469845773499304</c:v>
                </c:pt>
                <c:pt idx="159">
                  <c:v>0.11481845771740967</c:v>
                </c:pt>
                <c:pt idx="160">
                  <c:v>0.12664636829174686</c:v>
                </c:pt>
                <c:pt idx="161">
                  <c:v>0.12929652375586248</c:v>
                </c:pt>
                <c:pt idx="162">
                  <c:v>0.13609729487983299</c:v>
                </c:pt>
                <c:pt idx="163">
                  <c:v>0.25573326781264988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A23-4A25-906A-5BEFF8DC5FB4}"/>
            </c:ext>
          </c:extLst>
        </c:ser>
        <c:ser>
          <c:idx val="8"/>
          <c:order val="1"/>
          <c:tx>
            <c:strRef>
              <c:f>'A (6)'!$S$1</c:f>
              <c:strCache>
                <c:ptCount val="1"/>
                <c:pt idx="0">
                  <c:v>Q.fit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(6)'!$AW$2:$AW$107</c:f>
              <c:numCache>
                <c:formatCode>General</c:formatCode>
                <c:ptCount val="106"/>
                <c:pt idx="0">
                  <c:v>0</c:v>
                </c:pt>
                <c:pt idx="1">
                  <c:v>250</c:v>
                </c:pt>
                <c:pt idx="2">
                  <c:v>500</c:v>
                </c:pt>
                <c:pt idx="3">
                  <c:v>750</c:v>
                </c:pt>
                <c:pt idx="4">
                  <c:v>1000</c:v>
                </c:pt>
                <c:pt idx="5">
                  <c:v>1250</c:v>
                </c:pt>
                <c:pt idx="6">
                  <c:v>1500</c:v>
                </c:pt>
                <c:pt idx="7">
                  <c:v>1750</c:v>
                </c:pt>
                <c:pt idx="8">
                  <c:v>2000</c:v>
                </c:pt>
                <c:pt idx="9">
                  <c:v>2250</c:v>
                </c:pt>
                <c:pt idx="10">
                  <c:v>2500</c:v>
                </c:pt>
                <c:pt idx="11">
                  <c:v>2750</c:v>
                </c:pt>
                <c:pt idx="12">
                  <c:v>3000</c:v>
                </c:pt>
                <c:pt idx="13">
                  <c:v>3250</c:v>
                </c:pt>
                <c:pt idx="14">
                  <c:v>3500</c:v>
                </c:pt>
                <c:pt idx="15">
                  <c:v>3750</c:v>
                </c:pt>
                <c:pt idx="16">
                  <c:v>4000</c:v>
                </c:pt>
                <c:pt idx="17">
                  <c:v>4250</c:v>
                </c:pt>
                <c:pt idx="18">
                  <c:v>4500</c:v>
                </c:pt>
                <c:pt idx="19">
                  <c:v>4750</c:v>
                </c:pt>
                <c:pt idx="20">
                  <c:v>5000</c:v>
                </c:pt>
                <c:pt idx="21">
                  <c:v>5250</c:v>
                </c:pt>
                <c:pt idx="22">
                  <c:v>5500</c:v>
                </c:pt>
                <c:pt idx="23">
                  <c:v>5750</c:v>
                </c:pt>
                <c:pt idx="24">
                  <c:v>6000</c:v>
                </c:pt>
                <c:pt idx="25">
                  <c:v>6250</c:v>
                </c:pt>
                <c:pt idx="26">
                  <c:v>6500</c:v>
                </c:pt>
                <c:pt idx="27">
                  <c:v>6750</c:v>
                </c:pt>
                <c:pt idx="28">
                  <c:v>7000</c:v>
                </c:pt>
                <c:pt idx="29">
                  <c:v>7250</c:v>
                </c:pt>
                <c:pt idx="30">
                  <c:v>7500</c:v>
                </c:pt>
                <c:pt idx="31">
                  <c:v>7750</c:v>
                </c:pt>
                <c:pt idx="32">
                  <c:v>8000</c:v>
                </c:pt>
                <c:pt idx="33">
                  <c:v>8250</c:v>
                </c:pt>
                <c:pt idx="34">
                  <c:v>8500</c:v>
                </c:pt>
                <c:pt idx="35">
                  <c:v>8750</c:v>
                </c:pt>
                <c:pt idx="36">
                  <c:v>9000</c:v>
                </c:pt>
                <c:pt idx="37">
                  <c:v>9250</c:v>
                </c:pt>
                <c:pt idx="38">
                  <c:v>9500</c:v>
                </c:pt>
                <c:pt idx="39">
                  <c:v>9750</c:v>
                </c:pt>
                <c:pt idx="40">
                  <c:v>10000</c:v>
                </c:pt>
                <c:pt idx="41">
                  <c:v>10250</c:v>
                </c:pt>
                <c:pt idx="42">
                  <c:v>10500</c:v>
                </c:pt>
                <c:pt idx="43">
                  <c:v>10750</c:v>
                </c:pt>
                <c:pt idx="44">
                  <c:v>11000</c:v>
                </c:pt>
                <c:pt idx="45">
                  <c:v>11250</c:v>
                </c:pt>
                <c:pt idx="46">
                  <c:v>11500</c:v>
                </c:pt>
                <c:pt idx="47">
                  <c:v>11750</c:v>
                </c:pt>
                <c:pt idx="48">
                  <c:v>12000</c:v>
                </c:pt>
                <c:pt idx="49">
                  <c:v>12250</c:v>
                </c:pt>
                <c:pt idx="50">
                  <c:v>12500</c:v>
                </c:pt>
                <c:pt idx="51">
                  <c:v>12750</c:v>
                </c:pt>
                <c:pt idx="52">
                  <c:v>13000</c:v>
                </c:pt>
                <c:pt idx="53">
                  <c:v>13250</c:v>
                </c:pt>
                <c:pt idx="54">
                  <c:v>13500</c:v>
                </c:pt>
                <c:pt idx="55">
                  <c:v>13750</c:v>
                </c:pt>
                <c:pt idx="56">
                  <c:v>14000</c:v>
                </c:pt>
                <c:pt idx="57">
                  <c:v>14250</c:v>
                </c:pt>
                <c:pt idx="58">
                  <c:v>14500</c:v>
                </c:pt>
                <c:pt idx="59">
                  <c:v>14750</c:v>
                </c:pt>
                <c:pt idx="60">
                  <c:v>15000</c:v>
                </c:pt>
                <c:pt idx="61">
                  <c:v>15250</c:v>
                </c:pt>
                <c:pt idx="62">
                  <c:v>15500</c:v>
                </c:pt>
                <c:pt idx="63">
                  <c:v>15750</c:v>
                </c:pt>
                <c:pt idx="64">
                  <c:v>16000</c:v>
                </c:pt>
                <c:pt idx="65">
                  <c:v>16250</c:v>
                </c:pt>
                <c:pt idx="66">
                  <c:v>16500</c:v>
                </c:pt>
                <c:pt idx="67">
                  <c:v>16750</c:v>
                </c:pt>
                <c:pt idx="68">
                  <c:v>17000</c:v>
                </c:pt>
                <c:pt idx="69">
                  <c:v>17250</c:v>
                </c:pt>
                <c:pt idx="70">
                  <c:v>17500</c:v>
                </c:pt>
                <c:pt idx="71">
                  <c:v>17750</c:v>
                </c:pt>
                <c:pt idx="72">
                  <c:v>18000</c:v>
                </c:pt>
                <c:pt idx="73">
                  <c:v>18250</c:v>
                </c:pt>
                <c:pt idx="74">
                  <c:v>18500</c:v>
                </c:pt>
                <c:pt idx="75">
                  <c:v>18750</c:v>
                </c:pt>
                <c:pt idx="76">
                  <c:v>19000</c:v>
                </c:pt>
                <c:pt idx="77">
                  <c:v>19250</c:v>
                </c:pt>
                <c:pt idx="78">
                  <c:v>19500</c:v>
                </c:pt>
                <c:pt idx="79">
                  <c:v>19750</c:v>
                </c:pt>
                <c:pt idx="80">
                  <c:v>20000</c:v>
                </c:pt>
                <c:pt idx="81">
                  <c:v>20250</c:v>
                </c:pt>
                <c:pt idx="82">
                  <c:v>20500</c:v>
                </c:pt>
                <c:pt idx="83">
                  <c:v>20750</c:v>
                </c:pt>
                <c:pt idx="84">
                  <c:v>21000</c:v>
                </c:pt>
                <c:pt idx="85">
                  <c:v>21250</c:v>
                </c:pt>
                <c:pt idx="86">
                  <c:v>21500</c:v>
                </c:pt>
                <c:pt idx="87">
                  <c:v>21750</c:v>
                </c:pt>
                <c:pt idx="88">
                  <c:v>22000</c:v>
                </c:pt>
                <c:pt idx="89">
                  <c:v>22250</c:v>
                </c:pt>
                <c:pt idx="90">
                  <c:v>22500</c:v>
                </c:pt>
                <c:pt idx="91">
                  <c:v>22750</c:v>
                </c:pt>
                <c:pt idx="92">
                  <c:v>23000</c:v>
                </c:pt>
                <c:pt idx="93">
                  <c:v>23250</c:v>
                </c:pt>
                <c:pt idx="94">
                  <c:v>23500</c:v>
                </c:pt>
                <c:pt idx="95">
                  <c:v>23750</c:v>
                </c:pt>
                <c:pt idx="96">
                  <c:v>24000</c:v>
                </c:pt>
                <c:pt idx="97">
                  <c:v>24250</c:v>
                </c:pt>
                <c:pt idx="98">
                  <c:v>24500</c:v>
                </c:pt>
                <c:pt idx="99">
                  <c:v>24750</c:v>
                </c:pt>
                <c:pt idx="100">
                  <c:v>25000</c:v>
                </c:pt>
                <c:pt idx="101">
                  <c:v>25250</c:v>
                </c:pt>
                <c:pt idx="102">
                  <c:v>25500</c:v>
                </c:pt>
                <c:pt idx="103">
                  <c:v>25750</c:v>
                </c:pt>
                <c:pt idx="104">
                  <c:v>26000</c:v>
                </c:pt>
                <c:pt idx="105">
                  <c:v>26250</c:v>
                </c:pt>
              </c:numCache>
            </c:numRef>
          </c:xVal>
          <c:yVal>
            <c:numRef>
              <c:f>'A (6)'!$AY$2:$AY$107</c:f>
              <c:numCache>
                <c:formatCode>General</c:formatCode>
                <c:ptCount val="106"/>
                <c:pt idx="0">
                  <c:v>3.4999999999999996E-3</c:v>
                </c:pt>
                <c:pt idx="1">
                  <c:v>2.5158061933506486E-3</c:v>
                </c:pt>
                <c:pt idx="2">
                  <c:v>1.5754050587805633E-3</c:v>
                </c:pt>
                <c:pt idx="3">
                  <c:v>6.7879659628974215E-4</c:v>
                </c:pt>
                <c:pt idx="4">
                  <c:v>-1.740191941218137E-4</c:v>
                </c:pt>
                <c:pt idx="5">
                  <c:v>-9.8304231245410507E-4</c:v>
                </c:pt>
                <c:pt idx="6">
                  <c:v>-1.7482727587071316E-3</c:v>
                </c:pt>
                <c:pt idx="7">
                  <c:v>-2.469710532880893E-3</c:v>
                </c:pt>
                <c:pt idx="8">
                  <c:v>-3.1473556349753892E-3</c:v>
                </c:pt>
                <c:pt idx="9">
                  <c:v>-3.7812080649906208E-3</c:v>
                </c:pt>
                <c:pt idx="10">
                  <c:v>-4.3712678229265878E-3</c:v>
                </c:pt>
                <c:pt idx="11">
                  <c:v>-4.9175349087832894E-3</c:v>
                </c:pt>
                <c:pt idx="12">
                  <c:v>-5.4200093225607272E-3</c:v>
                </c:pt>
                <c:pt idx="13">
                  <c:v>-5.8786910642588995E-3</c:v>
                </c:pt>
                <c:pt idx="14">
                  <c:v>-6.2935801338778073E-3</c:v>
                </c:pt>
                <c:pt idx="15">
                  <c:v>-6.6646765314174496E-3</c:v>
                </c:pt>
                <c:pt idx="16">
                  <c:v>-6.9919802568778255E-3</c:v>
                </c:pt>
                <c:pt idx="17">
                  <c:v>-7.2754913102589386E-3</c:v>
                </c:pt>
                <c:pt idx="18">
                  <c:v>-7.5152096915607862E-3</c:v>
                </c:pt>
                <c:pt idx="19">
                  <c:v>-7.7111354007833692E-3</c:v>
                </c:pt>
                <c:pt idx="20">
                  <c:v>-7.8632684379266876E-3</c:v>
                </c:pt>
                <c:pt idx="21">
                  <c:v>-7.9716088029907414E-3</c:v>
                </c:pt>
                <c:pt idx="22">
                  <c:v>-8.0361564959755289E-3</c:v>
                </c:pt>
                <c:pt idx="23">
                  <c:v>-8.0569115168810535E-3</c:v>
                </c:pt>
                <c:pt idx="24">
                  <c:v>-8.0338738657073118E-3</c:v>
                </c:pt>
                <c:pt idx="25">
                  <c:v>-7.9670435424543055E-3</c:v>
                </c:pt>
                <c:pt idx="26">
                  <c:v>-7.8564205471220346E-3</c:v>
                </c:pt>
                <c:pt idx="27">
                  <c:v>-7.7020048797105008E-3</c:v>
                </c:pt>
                <c:pt idx="28">
                  <c:v>-7.5037965402196989E-3</c:v>
                </c:pt>
                <c:pt idx="29">
                  <c:v>-7.2617955286496325E-3</c:v>
                </c:pt>
                <c:pt idx="30">
                  <c:v>-6.9760018450003014E-3</c:v>
                </c:pt>
                <c:pt idx="31">
                  <c:v>-6.6464154892717058E-3</c:v>
                </c:pt>
                <c:pt idx="32">
                  <c:v>-6.273036461463842E-3</c:v>
                </c:pt>
                <c:pt idx="33">
                  <c:v>-5.8558647615767206E-3</c:v>
                </c:pt>
                <c:pt idx="34">
                  <c:v>-5.3949003896103277E-3</c:v>
                </c:pt>
                <c:pt idx="35">
                  <c:v>-4.8901433455646737E-3</c:v>
                </c:pt>
                <c:pt idx="36">
                  <c:v>-4.341593629439755E-3</c:v>
                </c:pt>
                <c:pt idx="37">
                  <c:v>-3.7492512412355752E-3</c:v>
                </c:pt>
                <c:pt idx="38">
                  <c:v>-3.1131161809521135E-3</c:v>
                </c:pt>
                <c:pt idx="39">
                  <c:v>-2.4331884485894045E-3</c:v>
                </c:pt>
                <c:pt idx="40">
                  <c:v>-1.7094680441474275E-3</c:v>
                </c:pt>
                <c:pt idx="41">
                  <c:v>-9.419549676261893E-4</c:v>
                </c:pt>
                <c:pt idx="42">
                  <c:v>-1.3064921902566917E-4</c:v>
                </c:pt>
                <c:pt idx="43">
                  <c:v>7.2444920165410515E-4</c:v>
                </c:pt>
                <c:pt idx="44">
                  <c:v>1.6233402944131406E-3</c:v>
                </c:pt>
                <c:pt idx="45">
                  <c:v>2.5660240592514372E-3</c:v>
                </c:pt>
                <c:pt idx="46">
                  <c:v>3.5525004961690157E-3</c:v>
                </c:pt>
                <c:pt idx="47">
                  <c:v>4.5827696051658484E-3</c:v>
                </c:pt>
                <c:pt idx="48">
                  <c:v>5.6568313862419423E-3</c:v>
                </c:pt>
                <c:pt idx="49">
                  <c:v>6.7746858393973042E-3</c:v>
                </c:pt>
                <c:pt idx="50">
                  <c:v>7.9363329646319411E-3</c:v>
                </c:pt>
                <c:pt idx="51">
                  <c:v>9.1417727619458253E-3</c:v>
                </c:pt>
                <c:pt idx="52">
                  <c:v>1.0391005231338984E-2</c:v>
                </c:pt>
                <c:pt idx="53">
                  <c:v>1.1684030372811405E-2</c:v>
                </c:pt>
                <c:pt idx="54">
                  <c:v>1.3020848186363093E-2</c:v>
                </c:pt>
                <c:pt idx="55">
                  <c:v>1.440145867199405E-2</c:v>
                </c:pt>
                <c:pt idx="56">
                  <c:v>1.582586182970426E-2</c:v>
                </c:pt>
                <c:pt idx="57">
                  <c:v>1.7294057659493753E-2</c:v>
                </c:pt>
                <c:pt idx="58">
                  <c:v>1.88060461613625E-2</c:v>
                </c:pt>
                <c:pt idx="59">
                  <c:v>2.0361827335310501E-2</c:v>
                </c:pt>
                <c:pt idx="60">
                  <c:v>2.1961401181337784E-2</c:v>
                </c:pt>
                <c:pt idx="61">
                  <c:v>2.3604767699444335E-2</c:v>
                </c:pt>
                <c:pt idx="62">
                  <c:v>2.529192688963014E-2</c:v>
                </c:pt>
                <c:pt idx="63">
                  <c:v>2.7022878751895199E-2</c:v>
                </c:pt>
                <c:pt idx="64">
                  <c:v>2.8797623286239554E-2</c:v>
                </c:pt>
                <c:pt idx="65">
                  <c:v>3.061616049266315E-2</c:v>
                </c:pt>
                <c:pt idx="66">
                  <c:v>3.2478490371166013E-2</c:v>
                </c:pt>
                <c:pt idx="67">
                  <c:v>3.4384612921748145E-2</c:v>
                </c:pt>
                <c:pt idx="68">
                  <c:v>3.6334528144409545E-2</c:v>
                </c:pt>
                <c:pt idx="69">
                  <c:v>3.8328236039150199E-2</c:v>
                </c:pt>
                <c:pt idx="70">
                  <c:v>4.0365736605970121E-2</c:v>
                </c:pt>
                <c:pt idx="71">
                  <c:v>4.2447029844869311E-2</c:v>
                </c:pt>
                <c:pt idx="72">
                  <c:v>4.4572115755847783E-2</c:v>
                </c:pt>
                <c:pt idx="73">
                  <c:v>4.6740994338905495E-2</c:v>
                </c:pt>
                <c:pt idx="74">
                  <c:v>4.8953665594042475E-2</c:v>
                </c:pt>
                <c:pt idx="75">
                  <c:v>5.1210129521258724E-2</c:v>
                </c:pt>
                <c:pt idx="76">
                  <c:v>5.3510386120554254E-2</c:v>
                </c:pt>
                <c:pt idx="77">
                  <c:v>5.5854435391929025E-2</c:v>
                </c:pt>
                <c:pt idx="78">
                  <c:v>5.8242277335383064E-2</c:v>
                </c:pt>
                <c:pt idx="79">
                  <c:v>6.067391195091637E-2</c:v>
                </c:pt>
                <c:pt idx="80">
                  <c:v>6.3149339238528959E-2</c:v>
                </c:pt>
                <c:pt idx="81">
                  <c:v>6.5668559198220802E-2</c:v>
                </c:pt>
                <c:pt idx="82">
                  <c:v>6.8231571829991886E-2</c:v>
                </c:pt>
                <c:pt idx="83">
                  <c:v>7.0838377133842279E-2</c:v>
                </c:pt>
                <c:pt idx="84">
                  <c:v>7.3488975109771898E-2</c:v>
                </c:pt>
                <c:pt idx="85">
                  <c:v>7.6183365757780785E-2</c:v>
                </c:pt>
                <c:pt idx="86">
                  <c:v>7.8921549077868969E-2</c:v>
                </c:pt>
                <c:pt idx="87">
                  <c:v>8.1703525070036406E-2</c:v>
                </c:pt>
                <c:pt idx="88">
                  <c:v>8.4529293734283098E-2</c:v>
                </c:pt>
                <c:pt idx="89">
                  <c:v>8.739885507060903E-2</c:v>
                </c:pt>
                <c:pt idx="90">
                  <c:v>9.0312209079014258E-2</c:v>
                </c:pt>
                <c:pt idx="91">
                  <c:v>9.3269355759498768E-2</c:v>
                </c:pt>
                <c:pt idx="92">
                  <c:v>9.6270295112062504E-2</c:v>
                </c:pt>
                <c:pt idx="93">
                  <c:v>9.9315027136705508E-2</c:v>
                </c:pt>
                <c:pt idx="94">
                  <c:v>0.10240355183342781</c:v>
                </c:pt>
                <c:pt idx="95">
                  <c:v>0.10553586920222936</c:v>
                </c:pt>
                <c:pt idx="96">
                  <c:v>0.10871197924311017</c:v>
                </c:pt>
                <c:pt idx="97">
                  <c:v>0.11193188195607025</c:v>
                </c:pt>
                <c:pt idx="98">
                  <c:v>0.11519557734110959</c:v>
                </c:pt>
                <c:pt idx="99">
                  <c:v>0.11850306539822819</c:v>
                </c:pt>
                <c:pt idx="100">
                  <c:v>0.12185434612742607</c:v>
                </c:pt>
                <c:pt idx="101">
                  <c:v>0.12524941952870319</c:v>
                </c:pt>
                <c:pt idx="102">
                  <c:v>0.12868828560205958</c:v>
                </c:pt>
                <c:pt idx="103">
                  <c:v>0.13217094434749527</c:v>
                </c:pt>
                <c:pt idx="104">
                  <c:v>0.13569739576501022</c:v>
                </c:pt>
                <c:pt idx="105">
                  <c:v>0.13926763985460439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A23-4A25-906A-5BEFF8DC5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7259272"/>
        <c:axId val="1"/>
      </c:scatterChart>
      <c:valAx>
        <c:axId val="617259272"/>
        <c:scaling>
          <c:orientation val="minMax"/>
          <c:max val="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5135951661631422"/>
              <c:y val="0.873926704720649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-0.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8338368580060423E-2"/>
              <c:y val="0.392550744910467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1725927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3.3232628398791542E-2"/>
          <c:y val="0.92550263595274085"/>
          <c:w val="0.92598187311178237"/>
          <c:h val="5.73065902578796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EF Dra - O-C Diagr.</a:t>
            </a:r>
          </a:p>
        </c:rich>
      </c:tx>
      <c:layout>
        <c:manualLayout>
          <c:xMode val="edge"/>
          <c:yMode val="edge"/>
          <c:x val="0.39031808086926195"/>
          <c:y val="1.36986448122556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14685314685315"/>
          <c:y val="0.13265350185182109"/>
          <c:w val="0.8601398601398601"/>
          <c:h val="0.6836757403132317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(6)'!$H$20:$H$20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(6)'!$F$21:$F$968</c:f>
              <c:numCache>
                <c:formatCode>General</c:formatCode>
                <c:ptCount val="948"/>
                <c:pt idx="0">
                  <c:v>0</c:v>
                </c:pt>
                <c:pt idx="1">
                  <c:v>2.5</c:v>
                </c:pt>
                <c:pt idx="2">
                  <c:v>35.5</c:v>
                </c:pt>
                <c:pt idx="3">
                  <c:v>38</c:v>
                </c:pt>
                <c:pt idx="4">
                  <c:v>64</c:v>
                </c:pt>
                <c:pt idx="5">
                  <c:v>71</c:v>
                </c:pt>
                <c:pt idx="6">
                  <c:v>80.5</c:v>
                </c:pt>
                <c:pt idx="7">
                  <c:v>122</c:v>
                </c:pt>
                <c:pt idx="8">
                  <c:v>138.5</c:v>
                </c:pt>
                <c:pt idx="9">
                  <c:v>140.5</c:v>
                </c:pt>
                <c:pt idx="10">
                  <c:v>148</c:v>
                </c:pt>
                <c:pt idx="11">
                  <c:v>216</c:v>
                </c:pt>
                <c:pt idx="12">
                  <c:v>282</c:v>
                </c:pt>
                <c:pt idx="13">
                  <c:v>1808</c:v>
                </c:pt>
                <c:pt idx="14">
                  <c:v>1827</c:v>
                </c:pt>
                <c:pt idx="15">
                  <c:v>1857.5</c:v>
                </c:pt>
                <c:pt idx="16">
                  <c:v>1857.5</c:v>
                </c:pt>
                <c:pt idx="17">
                  <c:v>1865</c:v>
                </c:pt>
                <c:pt idx="18">
                  <c:v>1890.5</c:v>
                </c:pt>
                <c:pt idx="19">
                  <c:v>2178</c:v>
                </c:pt>
                <c:pt idx="20">
                  <c:v>2534.5</c:v>
                </c:pt>
                <c:pt idx="21">
                  <c:v>2850.5</c:v>
                </c:pt>
                <c:pt idx="22">
                  <c:v>3376.5</c:v>
                </c:pt>
                <c:pt idx="23">
                  <c:v>4046.5</c:v>
                </c:pt>
                <c:pt idx="24">
                  <c:v>4162</c:v>
                </c:pt>
                <c:pt idx="25">
                  <c:v>4162</c:v>
                </c:pt>
                <c:pt idx="26">
                  <c:v>4433</c:v>
                </c:pt>
                <c:pt idx="27">
                  <c:v>4433</c:v>
                </c:pt>
                <c:pt idx="28">
                  <c:v>4865</c:v>
                </c:pt>
                <c:pt idx="29">
                  <c:v>4865</c:v>
                </c:pt>
                <c:pt idx="30">
                  <c:v>5411.5</c:v>
                </c:pt>
                <c:pt idx="31">
                  <c:v>5421</c:v>
                </c:pt>
                <c:pt idx="32">
                  <c:v>5848</c:v>
                </c:pt>
                <c:pt idx="33">
                  <c:v>5869.5</c:v>
                </c:pt>
                <c:pt idx="34">
                  <c:v>5883.5</c:v>
                </c:pt>
                <c:pt idx="35">
                  <c:v>6133.5</c:v>
                </c:pt>
                <c:pt idx="36">
                  <c:v>6133.5</c:v>
                </c:pt>
                <c:pt idx="37">
                  <c:v>6770</c:v>
                </c:pt>
                <c:pt idx="38">
                  <c:v>8429</c:v>
                </c:pt>
                <c:pt idx="39">
                  <c:v>8562.5</c:v>
                </c:pt>
                <c:pt idx="40">
                  <c:v>9385.5</c:v>
                </c:pt>
                <c:pt idx="41">
                  <c:v>9444.5</c:v>
                </c:pt>
                <c:pt idx="42">
                  <c:v>9444.5</c:v>
                </c:pt>
                <c:pt idx="43">
                  <c:v>9642.5</c:v>
                </c:pt>
                <c:pt idx="44">
                  <c:v>9659</c:v>
                </c:pt>
                <c:pt idx="45">
                  <c:v>9663.5</c:v>
                </c:pt>
                <c:pt idx="46">
                  <c:v>10065</c:v>
                </c:pt>
                <c:pt idx="47">
                  <c:v>10065</c:v>
                </c:pt>
                <c:pt idx="48">
                  <c:v>10213</c:v>
                </c:pt>
                <c:pt idx="49">
                  <c:v>10237</c:v>
                </c:pt>
                <c:pt idx="50">
                  <c:v>10468</c:v>
                </c:pt>
                <c:pt idx="51">
                  <c:v>10585.5</c:v>
                </c:pt>
                <c:pt idx="52">
                  <c:v>10618.5</c:v>
                </c:pt>
                <c:pt idx="53">
                  <c:v>10734</c:v>
                </c:pt>
                <c:pt idx="54">
                  <c:v>10794</c:v>
                </c:pt>
                <c:pt idx="55">
                  <c:v>10897.5</c:v>
                </c:pt>
                <c:pt idx="56">
                  <c:v>10961</c:v>
                </c:pt>
                <c:pt idx="57">
                  <c:v>10970</c:v>
                </c:pt>
                <c:pt idx="58">
                  <c:v>10970.5</c:v>
                </c:pt>
                <c:pt idx="59">
                  <c:v>11010.5</c:v>
                </c:pt>
                <c:pt idx="60">
                  <c:v>11086</c:v>
                </c:pt>
                <c:pt idx="61">
                  <c:v>11119</c:v>
                </c:pt>
                <c:pt idx="62">
                  <c:v>11340.5</c:v>
                </c:pt>
                <c:pt idx="63">
                  <c:v>11343</c:v>
                </c:pt>
                <c:pt idx="64">
                  <c:v>11345</c:v>
                </c:pt>
                <c:pt idx="65">
                  <c:v>11345.5</c:v>
                </c:pt>
                <c:pt idx="66">
                  <c:v>11437</c:v>
                </c:pt>
                <c:pt idx="67">
                  <c:v>11479.5</c:v>
                </c:pt>
                <c:pt idx="68">
                  <c:v>11831</c:v>
                </c:pt>
                <c:pt idx="69">
                  <c:v>11831.5</c:v>
                </c:pt>
                <c:pt idx="70">
                  <c:v>11833.5</c:v>
                </c:pt>
                <c:pt idx="71">
                  <c:v>12109.5</c:v>
                </c:pt>
                <c:pt idx="72">
                  <c:v>12281.5</c:v>
                </c:pt>
                <c:pt idx="73">
                  <c:v>12284</c:v>
                </c:pt>
                <c:pt idx="74">
                  <c:v>12692</c:v>
                </c:pt>
                <c:pt idx="75">
                  <c:v>12696.5</c:v>
                </c:pt>
                <c:pt idx="76">
                  <c:v>12729.5</c:v>
                </c:pt>
                <c:pt idx="77">
                  <c:v>13170.5</c:v>
                </c:pt>
                <c:pt idx="78">
                  <c:v>13465</c:v>
                </c:pt>
                <c:pt idx="79">
                  <c:v>13564.5</c:v>
                </c:pt>
                <c:pt idx="80">
                  <c:v>13579</c:v>
                </c:pt>
                <c:pt idx="81">
                  <c:v>13597.5</c:v>
                </c:pt>
                <c:pt idx="82">
                  <c:v>13695</c:v>
                </c:pt>
                <c:pt idx="83">
                  <c:v>14498.5</c:v>
                </c:pt>
                <c:pt idx="84">
                  <c:v>14647</c:v>
                </c:pt>
                <c:pt idx="85">
                  <c:v>15072</c:v>
                </c:pt>
                <c:pt idx="86">
                  <c:v>15493.5</c:v>
                </c:pt>
                <c:pt idx="87">
                  <c:v>15515</c:v>
                </c:pt>
                <c:pt idx="88">
                  <c:v>16201</c:v>
                </c:pt>
                <c:pt idx="89">
                  <c:v>17081</c:v>
                </c:pt>
                <c:pt idx="90">
                  <c:v>17420</c:v>
                </c:pt>
                <c:pt idx="91">
                  <c:v>17457</c:v>
                </c:pt>
                <c:pt idx="92">
                  <c:v>17492.5</c:v>
                </c:pt>
                <c:pt idx="93">
                  <c:v>17605.5</c:v>
                </c:pt>
                <c:pt idx="94">
                  <c:v>17987</c:v>
                </c:pt>
                <c:pt idx="95">
                  <c:v>18696</c:v>
                </c:pt>
                <c:pt idx="96">
                  <c:v>18734</c:v>
                </c:pt>
                <c:pt idx="97">
                  <c:v>18734</c:v>
                </c:pt>
                <c:pt idx="98">
                  <c:v>18734</c:v>
                </c:pt>
                <c:pt idx="99">
                  <c:v>18734</c:v>
                </c:pt>
                <c:pt idx="100">
                  <c:v>18806.5</c:v>
                </c:pt>
                <c:pt idx="101">
                  <c:v>18813.5</c:v>
                </c:pt>
                <c:pt idx="102">
                  <c:v>18886.5</c:v>
                </c:pt>
                <c:pt idx="103">
                  <c:v>18893.5</c:v>
                </c:pt>
                <c:pt idx="104">
                  <c:v>18896</c:v>
                </c:pt>
                <c:pt idx="105">
                  <c:v>18898.5</c:v>
                </c:pt>
                <c:pt idx="106">
                  <c:v>18993.5</c:v>
                </c:pt>
                <c:pt idx="107">
                  <c:v>19564</c:v>
                </c:pt>
                <c:pt idx="108">
                  <c:v>19564</c:v>
                </c:pt>
                <c:pt idx="109">
                  <c:v>19564</c:v>
                </c:pt>
                <c:pt idx="110">
                  <c:v>19564</c:v>
                </c:pt>
                <c:pt idx="111">
                  <c:v>19575.5</c:v>
                </c:pt>
                <c:pt idx="112">
                  <c:v>19576</c:v>
                </c:pt>
                <c:pt idx="113">
                  <c:v>19583</c:v>
                </c:pt>
                <c:pt idx="114">
                  <c:v>19583</c:v>
                </c:pt>
                <c:pt idx="115">
                  <c:v>19583</c:v>
                </c:pt>
                <c:pt idx="116">
                  <c:v>19594.5</c:v>
                </c:pt>
                <c:pt idx="117">
                  <c:v>19594.5</c:v>
                </c:pt>
                <c:pt idx="118">
                  <c:v>19594.5</c:v>
                </c:pt>
                <c:pt idx="119">
                  <c:v>19594.5</c:v>
                </c:pt>
                <c:pt idx="120">
                  <c:v>19870.5</c:v>
                </c:pt>
                <c:pt idx="121">
                  <c:v>19880</c:v>
                </c:pt>
                <c:pt idx="122">
                  <c:v>19882.5</c:v>
                </c:pt>
                <c:pt idx="123">
                  <c:v>20000</c:v>
                </c:pt>
                <c:pt idx="124">
                  <c:v>20512</c:v>
                </c:pt>
                <c:pt idx="125">
                  <c:v>20512</c:v>
                </c:pt>
                <c:pt idx="126">
                  <c:v>20696</c:v>
                </c:pt>
                <c:pt idx="127">
                  <c:v>20696</c:v>
                </c:pt>
                <c:pt idx="128">
                  <c:v>20696</c:v>
                </c:pt>
                <c:pt idx="129">
                  <c:v>20696</c:v>
                </c:pt>
                <c:pt idx="130">
                  <c:v>20903</c:v>
                </c:pt>
                <c:pt idx="131">
                  <c:v>20905.5</c:v>
                </c:pt>
                <c:pt idx="132">
                  <c:v>20910.5</c:v>
                </c:pt>
                <c:pt idx="133">
                  <c:v>20922</c:v>
                </c:pt>
                <c:pt idx="134">
                  <c:v>20931.5</c:v>
                </c:pt>
                <c:pt idx="135">
                  <c:v>20934</c:v>
                </c:pt>
                <c:pt idx="136">
                  <c:v>21283.5</c:v>
                </c:pt>
                <c:pt idx="137">
                  <c:v>21377.5</c:v>
                </c:pt>
                <c:pt idx="138">
                  <c:v>21377.5</c:v>
                </c:pt>
                <c:pt idx="139">
                  <c:v>21377.5</c:v>
                </c:pt>
                <c:pt idx="140">
                  <c:v>21377.5</c:v>
                </c:pt>
                <c:pt idx="141">
                  <c:v>21377.5</c:v>
                </c:pt>
                <c:pt idx="142">
                  <c:v>21429.5</c:v>
                </c:pt>
                <c:pt idx="143">
                  <c:v>22125.5</c:v>
                </c:pt>
                <c:pt idx="144">
                  <c:v>22125.5</c:v>
                </c:pt>
                <c:pt idx="145">
                  <c:v>22125.5</c:v>
                </c:pt>
                <c:pt idx="146">
                  <c:v>22125.5</c:v>
                </c:pt>
                <c:pt idx="147">
                  <c:v>22172.5</c:v>
                </c:pt>
                <c:pt idx="148">
                  <c:v>22252.5</c:v>
                </c:pt>
                <c:pt idx="149">
                  <c:v>22307.5</c:v>
                </c:pt>
                <c:pt idx="150">
                  <c:v>22375</c:v>
                </c:pt>
                <c:pt idx="151">
                  <c:v>22936.5</c:v>
                </c:pt>
                <c:pt idx="152">
                  <c:v>23066</c:v>
                </c:pt>
                <c:pt idx="153">
                  <c:v>23147</c:v>
                </c:pt>
                <c:pt idx="154">
                  <c:v>23924.5</c:v>
                </c:pt>
                <c:pt idx="155">
                  <c:v>24008</c:v>
                </c:pt>
                <c:pt idx="156">
                  <c:v>24016.5</c:v>
                </c:pt>
                <c:pt idx="157">
                  <c:v>24016.5</c:v>
                </c:pt>
                <c:pt idx="158">
                  <c:v>24016.5</c:v>
                </c:pt>
                <c:pt idx="159">
                  <c:v>24016.5</c:v>
                </c:pt>
                <c:pt idx="160">
                  <c:v>24918</c:v>
                </c:pt>
                <c:pt idx="161">
                  <c:v>25616.5</c:v>
                </c:pt>
                <c:pt idx="162">
                  <c:v>26493.5</c:v>
                </c:pt>
                <c:pt idx="163">
                  <c:v>26792</c:v>
                </c:pt>
              </c:numCache>
            </c:numRef>
          </c:xVal>
          <c:yVal>
            <c:numRef>
              <c:f>'A (6)'!$H$21:$H$968</c:f>
              <c:numCache>
                <c:formatCode>General</c:formatCode>
                <c:ptCount val="94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702-4AF5-A673-9FDCA6244ECA}"/>
            </c:ext>
          </c:extLst>
        </c:ser>
        <c:ser>
          <c:idx val="1"/>
          <c:order val="1"/>
          <c:tx>
            <c:strRef>
              <c:f>'A (6)'!$I$20:$I$20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(6)'!$D$22:$D$55</c:f>
                <c:numCache>
                  <c:formatCode>General</c:formatCode>
                  <c:ptCount val="3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3">
                    <c:v>1E-3</c:v>
                  </c:pt>
                  <c:pt idx="25">
                    <c:v>5.0000000000000001E-4</c:v>
                  </c:pt>
                  <c:pt idx="27">
                    <c:v>1.1000000000000001E-3</c:v>
                  </c:pt>
                  <c:pt idx="28">
                    <c:v>5.9999999999999995E-4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'A (6)'!$F$21:$F$968</c:f>
              <c:numCache>
                <c:formatCode>General</c:formatCode>
                <c:ptCount val="948"/>
                <c:pt idx="0">
                  <c:v>0</c:v>
                </c:pt>
                <c:pt idx="1">
                  <c:v>2.5</c:v>
                </c:pt>
                <c:pt idx="2">
                  <c:v>35.5</c:v>
                </c:pt>
                <c:pt idx="3">
                  <c:v>38</c:v>
                </c:pt>
                <c:pt idx="4">
                  <c:v>64</c:v>
                </c:pt>
                <c:pt idx="5">
                  <c:v>71</c:v>
                </c:pt>
                <c:pt idx="6">
                  <c:v>80.5</c:v>
                </c:pt>
                <c:pt idx="7">
                  <c:v>122</c:v>
                </c:pt>
                <c:pt idx="8">
                  <c:v>138.5</c:v>
                </c:pt>
                <c:pt idx="9">
                  <c:v>140.5</c:v>
                </c:pt>
                <c:pt idx="10">
                  <c:v>148</c:v>
                </c:pt>
                <c:pt idx="11">
                  <c:v>216</c:v>
                </c:pt>
                <c:pt idx="12">
                  <c:v>282</c:v>
                </c:pt>
                <c:pt idx="13">
                  <c:v>1808</c:v>
                </c:pt>
                <c:pt idx="14">
                  <c:v>1827</c:v>
                </c:pt>
                <c:pt idx="15">
                  <c:v>1857.5</c:v>
                </c:pt>
                <c:pt idx="16">
                  <c:v>1857.5</c:v>
                </c:pt>
                <c:pt idx="17">
                  <c:v>1865</c:v>
                </c:pt>
                <c:pt idx="18">
                  <c:v>1890.5</c:v>
                </c:pt>
                <c:pt idx="19">
                  <c:v>2178</c:v>
                </c:pt>
                <c:pt idx="20">
                  <c:v>2534.5</c:v>
                </c:pt>
                <c:pt idx="21">
                  <c:v>2850.5</c:v>
                </c:pt>
                <c:pt idx="22">
                  <c:v>3376.5</c:v>
                </c:pt>
                <c:pt idx="23">
                  <c:v>4046.5</c:v>
                </c:pt>
                <c:pt idx="24">
                  <c:v>4162</c:v>
                </c:pt>
                <c:pt idx="25">
                  <c:v>4162</c:v>
                </c:pt>
                <c:pt idx="26">
                  <c:v>4433</c:v>
                </c:pt>
                <c:pt idx="27">
                  <c:v>4433</c:v>
                </c:pt>
                <c:pt idx="28">
                  <c:v>4865</c:v>
                </c:pt>
                <c:pt idx="29">
                  <c:v>4865</c:v>
                </c:pt>
                <c:pt idx="30">
                  <c:v>5411.5</c:v>
                </c:pt>
                <c:pt idx="31">
                  <c:v>5421</c:v>
                </c:pt>
                <c:pt idx="32">
                  <c:v>5848</c:v>
                </c:pt>
                <c:pt idx="33">
                  <c:v>5869.5</c:v>
                </c:pt>
                <c:pt idx="34">
                  <c:v>5883.5</c:v>
                </c:pt>
                <c:pt idx="35">
                  <c:v>6133.5</c:v>
                </c:pt>
                <c:pt idx="36">
                  <c:v>6133.5</c:v>
                </c:pt>
                <c:pt idx="37">
                  <c:v>6770</c:v>
                </c:pt>
                <c:pt idx="38">
                  <c:v>8429</c:v>
                </c:pt>
                <c:pt idx="39">
                  <c:v>8562.5</c:v>
                </c:pt>
                <c:pt idx="40">
                  <c:v>9385.5</c:v>
                </c:pt>
                <c:pt idx="41">
                  <c:v>9444.5</c:v>
                </c:pt>
                <c:pt idx="42">
                  <c:v>9444.5</c:v>
                </c:pt>
                <c:pt idx="43">
                  <c:v>9642.5</c:v>
                </c:pt>
                <c:pt idx="44">
                  <c:v>9659</c:v>
                </c:pt>
                <c:pt idx="45">
                  <c:v>9663.5</c:v>
                </c:pt>
                <c:pt idx="46">
                  <c:v>10065</c:v>
                </c:pt>
                <c:pt idx="47">
                  <c:v>10065</c:v>
                </c:pt>
                <c:pt idx="48">
                  <c:v>10213</c:v>
                </c:pt>
                <c:pt idx="49">
                  <c:v>10237</c:v>
                </c:pt>
                <c:pt idx="50">
                  <c:v>10468</c:v>
                </c:pt>
                <c:pt idx="51">
                  <c:v>10585.5</c:v>
                </c:pt>
                <c:pt idx="52">
                  <c:v>10618.5</c:v>
                </c:pt>
                <c:pt idx="53">
                  <c:v>10734</c:v>
                </c:pt>
                <c:pt idx="54">
                  <c:v>10794</c:v>
                </c:pt>
                <c:pt idx="55">
                  <c:v>10897.5</c:v>
                </c:pt>
                <c:pt idx="56">
                  <c:v>10961</c:v>
                </c:pt>
                <c:pt idx="57">
                  <c:v>10970</c:v>
                </c:pt>
                <c:pt idx="58">
                  <c:v>10970.5</c:v>
                </c:pt>
                <c:pt idx="59">
                  <c:v>11010.5</c:v>
                </c:pt>
                <c:pt idx="60">
                  <c:v>11086</c:v>
                </c:pt>
                <c:pt idx="61">
                  <c:v>11119</c:v>
                </c:pt>
                <c:pt idx="62">
                  <c:v>11340.5</c:v>
                </c:pt>
                <c:pt idx="63">
                  <c:v>11343</c:v>
                </c:pt>
                <c:pt idx="64">
                  <c:v>11345</c:v>
                </c:pt>
                <c:pt idx="65">
                  <c:v>11345.5</c:v>
                </c:pt>
                <c:pt idx="66">
                  <c:v>11437</c:v>
                </c:pt>
                <c:pt idx="67">
                  <c:v>11479.5</c:v>
                </c:pt>
                <c:pt idx="68">
                  <c:v>11831</c:v>
                </c:pt>
                <c:pt idx="69">
                  <c:v>11831.5</c:v>
                </c:pt>
                <c:pt idx="70">
                  <c:v>11833.5</c:v>
                </c:pt>
                <c:pt idx="71">
                  <c:v>12109.5</c:v>
                </c:pt>
                <c:pt idx="72">
                  <c:v>12281.5</c:v>
                </c:pt>
                <c:pt idx="73">
                  <c:v>12284</c:v>
                </c:pt>
                <c:pt idx="74">
                  <c:v>12692</c:v>
                </c:pt>
                <c:pt idx="75">
                  <c:v>12696.5</c:v>
                </c:pt>
                <c:pt idx="76">
                  <c:v>12729.5</c:v>
                </c:pt>
                <c:pt idx="77">
                  <c:v>13170.5</c:v>
                </c:pt>
                <c:pt idx="78">
                  <c:v>13465</c:v>
                </c:pt>
                <c:pt idx="79">
                  <c:v>13564.5</c:v>
                </c:pt>
                <c:pt idx="80">
                  <c:v>13579</c:v>
                </c:pt>
                <c:pt idx="81">
                  <c:v>13597.5</c:v>
                </c:pt>
                <c:pt idx="82">
                  <c:v>13695</c:v>
                </c:pt>
                <c:pt idx="83">
                  <c:v>14498.5</c:v>
                </c:pt>
                <c:pt idx="84">
                  <c:v>14647</c:v>
                </c:pt>
                <c:pt idx="85">
                  <c:v>15072</c:v>
                </c:pt>
                <c:pt idx="86">
                  <c:v>15493.5</c:v>
                </c:pt>
                <c:pt idx="87">
                  <c:v>15515</c:v>
                </c:pt>
                <c:pt idx="88">
                  <c:v>16201</c:v>
                </c:pt>
                <c:pt idx="89">
                  <c:v>17081</c:v>
                </c:pt>
                <c:pt idx="90">
                  <c:v>17420</c:v>
                </c:pt>
                <c:pt idx="91">
                  <c:v>17457</c:v>
                </c:pt>
                <c:pt idx="92">
                  <c:v>17492.5</c:v>
                </c:pt>
                <c:pt idx="93">
                  <c:v>17605.5</c:v>
                </c:pt>
                <c:pt idx="94">
                  <c:v>17987</c:v>
                </c:pt>
                <c:pt idx="95">
                  <c:v>18696</c:v>
                </c:pt>
                <c:pt idx="96">
                  <c:v>18734</c:v>
                </c:pt>
                <c:pt idx="97">
                  <c:v>18734</c:v>
                </c:pt>
                <c:pt idx="98">
                  <c:v>18734</c:v>
                </c:pt>
                <c:pt idx="99">
                  <c:v>18734</c:v>
                </c:pt>
                <c:pt idx="100">
                  <c:v>18806.5</c:v>
                </c:pt>
                <c:pt idx="101">
                  <c:v>18813.5</c:v>
                </c:pt>
                <c:pt idx="102">
                  <c:v>18886.5</c:v>
                </c:pt>
                <c:pt idx="103">
                  <c:v>18893.5</c:v>
                </c:pt>
                <c:pt idx="104">
                  <c:v>18896</c:v>
                </c:pt>
                <c:pt idx="105">
                  <c:v>18898.5</c:v>
                </c:pt>
                <c:pt idx="106">
                  <c:v>18993.5</c:v>
                </c:pt>
                <c:pt idx="107">
                  <c:v>19564</c:v>
                </c:pt>
                <c:pt idx="108">
                  <c:v>19564</c:v>
                </c:pt>
                <c:pt idx="109">
                  <c:v>19564</c:v>
                </c:pt>
                <c:pt idx="110">
                  <c:v>19564</c:v>
                </c:pt>
                <c:pt idx="111">
                  <c:v>19575.5</c:v>
                </c:pt>
                <c:pt idx="112">
                  <c:v>19576</c:v>
                </c:pt>
                <c:pt idx="113">
                  <c:v>19583</c:v>
                </c:pt>
                <c:pt idx="114">
                  <c:v>19583</c:v>
                </c:pt>
                <c:pt idx="115">
                  <c:v>19583</c:v>
                </c:pt>
                <c:pt idx="116">
                  <c:v>19594.5</c:v>
                </c:pt>
                <c:pt idx="117">
                  <c:v>19594.5</c:v>
                </c:pt>
                <c:pt idx="118">
                  <c:v>19594.5</c:v>
                </c:pt>
                <c:pt idx="119">
                  <c:v>19594.5</c:v>
                </c:pt>
                <c:pt idx="120">
                  <c:v>19870.5</c:v>
                </c:pt>
                <c:pt idx="121">
                  <c:v>19880</c:v>
                </c:pt>
                <c:pt idx="122">
                  <c:v>19882.5</c:v>
                </c:pt>
                <c:pt idx="123">
                  <c:v>20000</c:v>
                </c:pt>
                <c:pt idx="124">
                  <c:v>20512</c:v>
                </c:pt>
                <c:pt idx="125">
                  <c:v>20512</c:v>
                </c:pt>
                <c:pt idx="126">
                  <c:v>20696</c:v>
                </c:pt>
                <c:pt idx="127">
                  <c:v>20696</c:v>
                </c:pt>
                <c:pt idx="128">
                  <c:v>20696</c:v>
                </c:pt>
                <c:pt idx="129">
                  <c:v>20696</c:v>
                </c:pt>
                <c:pt idx="130">
                  <c:v>20903</c:v>
                </c:pt>
                <c:pt idx="131">
                  <c:v>20905.5</c:v>
                </c:pt>
                <c:pt idx="132">
                  <c:v>20910.5</c:v>
                </c:pt>
                <c:pt idx="133">
                  <c:v>20922</c:v>
                </c:pt>
                <c:pt idx="134">
                  <c:v>20931.5</c:v>
                </c:pt>
                <c:pt idx="135">
                  <c:v>20934</c:v>
                </c:pt>
                <c:pt idx="136">
                  <c:v>21283.5</c:v>
                </c:pt>
                <c:pt idx="137">
                  <c:v>21377.5</c:v>
                </c:pt>
                <c:pt idx="138">
                  <c:v>21377.5</c:v>
                </c:pt>
                <c:pt idx="139">
                  <c:v>21377.5</c:v>
                </c:pt>
                <c:pt idx="140">
                  <c:v>21377.5</c:v>
                </c:pt>
                <c:pt idx="141">
                  <c:v>21377.5</c:v>
                </c:pt>
                <c:pt idx="142">
                  <c:v>21429.5</c:v>
                </c:pt>
                <c:pt idx="143">
                  <c:v>22125.5</c:v>
                </c:pt>
                <c:pt idx="144">
                  <c:v>22125.5</c:v>
                </c:pt>
                <c:pt idx="145">
                  <c:v>22125.5</c:v>
                </c:pt>
                <c:pt idx="146">
                  <c:v>22125.5</c:v>
                </c:pt>
                <c:pt idx="147">
                  <c:v>22172.5</c:v>
                </c:pt>
                <c:pt idx="148">
                  <c:v>22252.5</c:v>
                </c:pt>
                <c:pt idx="149">
                  <c:v>22307.5</c:v>
                </c:pt>
                <c:pt idx="150">
                  <c:v>22375</c:v>
                </c:pt>
                <c:pt idx="151">
                  <c:v>22936.5</c:v>
                </c:pt>
                <c:pt idx="152">
                  <c:v>23066</c:v>
                </c:pt>
                <c:pt idx="153">
                  <c:v>23147</c:v>
                </c:pt>
                <c:pt idx="154">
                  <c:v>23924.5</c:v>
                </c:pt>
                <c:pt idx="155">
                  <c:v>24008</c:v>
                </c:pt>
                <c:pt idx="156">
                  <c:v>24016.5</c:v>
                </c:pt>
                <c:pt idx="157">
                  <c:v>24016.5</c:v>
                </c:pt>
                <c:pt idx="158">
                  <c:v>24016.5</c:v>
                </c:pt>
                <c:pt idx="159">
                  <c:v>24016.5</c:v>
                </c:pt>
                <c:pt idx="160">
                  <c:v>24918</c:v>
                </c:pt>
                <c:pt idx="161">
                  <c:v>25616.5</c:v>
                </c:pt>
                <c:pt idx="162">
                  <c:v>26493.5</c:v>
                </c:pt>
                <c:pt idx="163">
                  <c:v>26792</c:v>
                </c:pt>
              </c:numCache>
            </c:numRef>
          </c:xVal>
          <c:yVal>
            <c:numRef>
              <c:f>'A (6)'!$I$21:$I$968</c:f>
              <c:numCache>
                <c:formatCode>General</c:formatCode>
                <c:ptCount val="948"/>
                <c:pt idx="30">
                  <c:v>-5.8642735530156642E-4</c:v>
                </c:pt>
                <c:pt idx="31">
                  <c:v>1.6712137585273013E-4</c:v>
                </c:pt>
                <c:pt idx="32">
                  <c:v>-6.9102147535886616E-3</c:v>
                </c:pt>
                <c:pt idx="33">
                  <c:v>-7.4679729004856199E-3</c:v>
                </c:pt>
                <c:pt idx="34">
                  <c:v>-1.1831164250907023E-2</c:v>
                </c:pt>
                <c:pt idx="38">
                  <c:v>-3.8671340953442268E-3</c:v>
                </c:pt>
                <c:pt idx="49">
                  <c:v>-9.7707025415729731E-3</c:v>
                </c:pt>
                <c:pt idx="61">
                  <c:v>-3.2517575018573552E-3</c:v>
                </c:pt>
                <c:pt idx="67">
                  <c:v>-1.0393473348813131E-4</c:v>
                </c:pt>
                <c:pt idx="68">
                  <c:v>1.0773681933642365E-3</c:v>
                </c:pt>
                <c:pt idx="69">
                  <c:v>-5.1356029216549359E-3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702-4AF5-A673-9FDCA6244ECA}"/>
            </c:ext>
          </c:extLst>
        </c:ser>
        <c:ser>
          <c:idx val="3"/>
          <c:order val="2"/>
          <c:tx>
            <c:strRef>
              <c:f>'A (6)'!$J$20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(6)'!$D$21:$D$55</c:f>
                <c:numCache>
                  <c:formatCode>General</c:formatCode>
                  <c:ptCount val="3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4">
                    <c:v>1E-3</c:v>
                  </c:pt>
                  <c:pt idx="26">
                    <c:v>5.0000000000000001E-4</c:v>
                  </c:pt>
                  <c:pt idx="28">
                    <c:v>1.1000000000000001E-3</c:v>
                  </c:pt>
                  <c:pt idx="29">
                    <c:v>5.9999999999999995E-4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</c:numCache>
              </c:numRef>
            </c:plus>
            <c:minus>
              <c:numRef>
                <c:f>'A (6)'!$D$21:$D$55</c:f>
                <c:numCache>
                  <c:formatCode>General</c:formatCode>
                  <c:ptCount val="3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4">
                    <c:v>1E-3</c:v>
                  </c:pt>
                  <c:pt idx="26">
                    <c:v>5.0000000000000001E-4</c:v>
                  </c:pt>
                  <c:pt idx="28">
                    <c:v>1.1000000000000001E-3</c:v>
                  </c:pt>
                  <c:pt idx="29">
                    <c:v>5.9999999999999995E-4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(6)'!$F$21:$F$968</c:f>
              <c:numCache>
                <c:formatCode>General</c:formatCode>
                <c:ptCount val="948"/>
                <c:pt idx="0">
                  <c:v>0</c:v>
                </c:pt>
                <c:pt idx="1">
                  <c:v>2.5</c:v>
                </c:pt>
                <c:pt idx="2">
                  <c:v>35.5</c:v>
                </c:pt>
                <c:pt idx="3">
                  <c:v>38</c:v>
                </c:pt>
                <c:pt idx="4">
                  <c:v>64</c:v>
                </c:pt>
                <c:pt idx="5">
                  <c:v>71</c:v>
                </c:pt>
                <c:pt idx="6">
                  <c:v>80.5</c:v>
                </c:pt>
                <c:pt idx="7">
                  <c:v>122</c:v>
                </c:pt>
                <c:pt idx="8">
                  <c:v>138.5</c:v>
                </c:pt>
                <c:pt idx="9">
                  <c:v>140.5</c:v>
                </c:pt>
                <c:pt idx="10">
                  <c:v>148</c:v>
                </c:pt>
                <c:pt idx="11">
                  <c:v>216</c:v>
                </c:pt>
                <c:pt idx="12">
                  <c:v>282</c:v>
                </c:pt>
                <c:pt idx="13">
                  <c:v>1808</c:v>
                </c:pt>
                <c:pt idx="14">
                  <c:v>1827</c:v>
                </c:pt>
                <c:pt idx="15">
                  <c:v>1857.5</c:v>
                </c:pt>
                <c:pt idx="16">
                  <c:v>1857.5</c:v>
                </c:pt>
                <c:pt idx="17">
                  <c:v>1865</c:v>
                </c:pt>
                <c:pt idx="18">
                  <c:v>1890.5</c:v>
                </c:pt>
                <c:pt idx="19">
                  <c:v>2178</c:v>
                </c:pt>
                <c:pt idx="20">
                  <c:v>2534.5</c:v>
                </c:pt>
                <c:pt idx="21">
                  <c:v>2850.5</c:v>
                </c:pt>
                <c:pt idx="22">
                  <c:v>3376.5</c:v>
                </c:pt>
                <c:pt idx="23">
                  <c:v>4046.5</c:v>
                </c:pt>
                <c:pt idx="24">
                  <c:v>4162</c:v>
                </c:pt>
                <c:pt idx="25">
                  <c:v>4162</c:v>
                </c:pt>
                <c:pt idx="26">
                  <c:v>4433</c:v>
                </c:pt>
                <c:pt idx="27">
                  <c:v>4433</c:v>
                </c:pt>
                <c:pt idx="28">
                  <c:v>4865</c:v>
                </c:pt>
                <c:pt idx="29">
                  <c:v>4865</c:v>
                </c:pt>
                <c:pt idx="30">
                  <c:v>5411.5</c:v>
                </c:pt>
                <c:pt idx="31">
                  <c:v>5421</c:v>
                </c:pt>
                <c:pt idx="32">
                  <c:v>5848</c:v>
                </c:pt>
                <c:pt idx="33">
                  <c:v>5869.5</c:v>
                </c:pt>
                <c:pt idx="34">
                  <c:v>5883.5</c:v>
                </c:pt>
                <c:pt idx="35">
                  <c:v>6133.5</c:v>
                </c:pt>
                <c:pt idx="36">
                  <c:v>6133.5</c:v>
                </c:pt>
                <c:pt idx="37">
                  <c:v>6770</c:v>
                </c:pt>
                <c:pt idx="38">
                  <c:v>8429</c:v>
                </c:pt>
                <c:pt idx="39">
                  <c:v>8562.5</c:v>
                </c:pt>
                <c:pt idx="40">
                  <c:v>9385.5</c:v>
                </c:pt>
                <c:pt idx="41">
                  <c:v>9444.5</c:v>
                </c:pt>
                <c:pt idx="42">
                  <c:v>9444.5</c:v>
                </c:pt>
                <c:pt idx="43">
                  <c:v>9642.5</c:v>
                </c:pt>
                <c:pt idx="44">
                  <c:v>9659</c:v>
                </c:pt>
                <c:pt idx="45">
                  <c:v>9663.5</c:v>
                </c:pt>
                <c:pt idx="46">
                  <c:v>10065</c:v>
                </c:pt>
                <c:pt idx="47">
                  <c:v>10065</c:v>
                </c:pt>
                <c:pt idx="48">
                  <c:v>10213</c:v>
                </c:pt>
                <c:pt idx="49">
                  <c:v>10237</c:v>
                </c:pt>
                <c:pt idx="50">
                  <c:v>10468</c:v>
                </c:pt>
                <c:pt idx="51">
                  <c:v>10585.5</c:v>
                </c:pt>
                <c:pt idx="52">
                  <c:v>10618.5</c:v>
                </c:pt>
                <c:pt idx="53">
                  <c:v>10734</c:v>
                </c:pt>
                <c:pt idx="54">
                  <c:v>10794</c:v>
                </c:pt>
                <c:pt idx="55">
                  <c:v>10897.5</c:v>
                </c:pt>
                <c:pt idx="56">
                  <c:v>10961</c:v>
                </c:pt>
                <c:pt idx="57">
                  <c:v>10970</c:v>
                </c:pt>
                <c:pt idx="58">
                  <c:v>10970.5</c:v>
                </c:pt>
                <c:pt idx="59">
                  <c:v>11010.5</c:v>
                </c:pt>
                <c:pt idx="60">
                  <c:v>11086</c:v>
                </c:pt>
                <c:pt idx="61">
                  <c:v>11119</c:v>
                </c:pt>
                <c:pt idx="62">
                  <c:v>11340.5</c:v>
                </c:pt>
                <c:pt idx="63">
                  <c:v>11343</c:v>
                </c:pt>
                <c:pt idx="64">
                  <c:v>11345</c:v>
                </c:pt>
                <c:pt idx="65">
                  <c:v>11345.5</c:v>
                </c:pt>
                <c:pt idx="66">
                  <c:v>11437</c:v>
                </c:pt>
                <c:pt idx="67">
                  <c:v>11479.5</c:v>
                </c:pt>
                <c:pt idx="68">
                  <c:v>11831</c:v>
                </c:pt>
                <c:pt idx="69">
                  <c:v>11831.5</c:v>
                </c:pt>
                <c:pt idx="70">
                  <c:v>11833.5</c:v>
                </c:pt>
                <c:pt idx="71">
                  <c:v>12109.5</c:v>
                </c:pt>
                <c:pt idx="72">
                  <c:v>12281.5</c:v>
                </c:pt>
                <c:pt idx="73">
                  <c:v>12284</c:v>
                </c:pt>
                <c:pt idx="74">
                  <c:v>12692</c:v>
                </c:pt>
                <c:pt idx="75">
                  <c:v>12696.5</c:v>
                </c:pt>
                <c:pt idx="76">
                  <c:v>12729.5</c:v>
                </c:pt>
                <c:pt idx="77">
                  <c:v>13170.5</c:v>
                </c:pt>
                <c:pt idx="78">
                  <c:v>13465</c:v>
                </c:pt>
                <c:pt idx="79">
                  <c:v>13564.5</c:v>
                </c:pt>
                <c:pt idx="80">
                  <c:v>13579</c:v>
                </c:pt>
                <c:pt idx="81">
                  <c:v>13597.5</c:v>
                </c:pt>
                <c:pt idx="82">
                  <c:v>13695</c:v>
                </c:pt>
                <c:pt idx="83">
                  <c:v>14498.5</c:v>
                </c:pt>
                <c:pt idx="84">
                  <c:v>14647</c:v>
                </c:pt>
                <c:pt idx="85">
                  <c:v>15072</c:v>
                </c:pt>
                <c:pt idx="86">
                  <c:v>15493.5</c:v>
                </c:pt>
                <c:pt idx="87">
                  <c:v>15515</c:v>
                </c:pt>
                <c:pt idx="88">
                  <c:v>16201</c:v>
                </c:pt>
                <c:pt idx="89">
                  <c:v>17081</c:v>
                </c:pt>
                <c:pt idx="90">
                  <c:v>17420</c:v>
                </c:pt>
                <c:pt idx="91">
                  <c:v>17457</c:v>
                </c:pt>
                <c:pt idx="92">
                  <c:v>17492.5</c:v>
                </c:pt>
                <c:pt idx="93">
                  <c:v>17605.5</c:v>
                </c:pt>
                <c:pt idx="94">
                  <c:v>17987</c:v>
                </c:pt>
                <c:pt idx="95">
                  <c:v>18696</c:v>
                </c:pt>
                <c:pt idx="96">
                  <c:v>18734</c:v>
                </c:pt>
                <c:pt idx="97">
                  <c:v>18734</c:v>
                </c:pt>
                <c:pt idx="98">
                  <c:v>18734</c:v>
                </c:pt>
                <c:pt idx="99">
                  <c:v>18734</c:v>
                </c:pt>
                <c:pt idx="100">
                  <c:v>18806.5</c:v>
                </c:pt>
                <c:pt idx="101">
                  <c:v>18813.5</c:v>
                </c:pt>
                <c:pt idx="102">
                  <c:v>18886.5</c:v>
                </c:pt>
                <c:pt idx="103">
                  <c:v>18893.5</c:v>
                </c:pt>
                <c:pt idx="104">
                  <c:v>18896</c:v>
                </c:pt>
                <c:pt idx="105">
                  <c:v>18898.5</c:v>
                </c:pt>
                <c:pt idx="106">
                  <c:v>18993.5</c:v>
                </c:pt>
                <c:pt idx="107">
                  <c:v>19564</c:v>
                </c:pt>
                <c:pt idx="108">
                  <c:v>19564</c:v>
                </c:pt>
                <c:pt idx="109">
                  <c:v>19564</c:v>
                </c:pt>
                <c:pt idx="110">
                  <c:v>19564</c:v>
                </c:pt>
                <c:pt idx="111">
                  <c:v>19575.5</c:v>
                </c:pt>
                <c:pt idx="112">
                  <c:v>19576</c:v>
                </c:pt>
                <c:pt idx="113">
                  <c:v>19583</c:v>
                </c:pt>
                <c:pt idx="114">
                  <c:v>19583</c:v>
                </c:pt>
                <c:pt idx="115">
                  <c:v>19583</c:v>
                </c:pt>
                <c:pt idx="116">
                  <c:v>19594.5</c:v>
                </c:pt>
                <c:pt idx="117">
                  <c:v>19594.5</c:v>
                </c:pt>
                <c:pt idx="118">
                  <c:v>19594.5</c:v>
                </c:pt>
                <c:pt idx="119">
                  <c:v>19594.5</c:v>
                </c:pt>
                <c:pt idx="120">
                  <c:v>19870.5</c:v>
                </c:pt>
                <c:pt idx="121">
                  <c:v>19880</c:v>
                </c:pt>
                <c:pt idx="122">
                  <c:v>19882.5</c:v>
                </c:pt>
                <c:pt idx="123">
                  <c:v>20000</c:v>
                </c:pt>
                <c:pt idx="124">
                  <c:v>20512</c:v>
                </c:pt>
                <c:pt idx="125">
                  <c:v>20512</c:v>
                </c:pt>
                <c:pt idx="126">
                  <c:v>20696</c:v>
                </c:pt>
                <c:pt idx="127">
                  <c:v>20696</c:v>
                </c:pt>
                <c:pt idx="128">
                  <c:v>20696</c:v>
                </c:pt>
                <c:pt idx="129">
                  <c:v>20696</c:v>
                </c:pt>
                <c:pt idx="130">
                  <c:v>20903</c:v>
                </c:pt>
                <c:pt idx="131">
                  <c:v>20905.5</c:v>
                </c:pt>
                <c:pt idx="132">
                  <c:v>20910.5</c:v>
                </c:pt>
                <c:pt idx="133">
                  <c:v>20922</c:v>
                </c:pt>
                <c:pt idx="134">
                  <c:v>20931.5</c:v>
                </c:pt>
                <c:pt idx="135">
                  <c:v>20934</c:v>
                </c:pt>
                <c:pt idx="136">
                  <c:v>21283.5</c:v>
                </c:pt>
                <c:pt idx="137">
                  <c:v>21377.5</c:v>
                </c:pt>
                <c:pt idx="138">
                  <c:v>21377.5</c:v>
                </c:pt>
                <c:pt idx="139">
                  <c:v>21377.5</c:v>
                </c:pt>
                <c:pt idx="140">
                  <c:v>21377.5</c:v>
                </c:pt>
                <c:pt idx="141">
                  <c:v>21377.5</c:v>
                </c:pt>
                <c:pt idx="142">
                  <c:v>21429.5</c:v>
                </c:pt>
                <c:pt idx="143">
                  <c:v>22125.5</c:v>
                </c:pt>
                <c:pt idx="144">
                  <c:v>22125.5</c:v>
                </c:pt>
                <c:pt idx="145">
                  <c:v>22125.5</c:v>
                </c:pt>
                <c:pt idx="146">
                  <c:v>22125.5</c:v>
                </c:pt>
                <c:pt idx="147">
                  <c:v>22172.5</c:v>
                </c:pt>
                <c:pt idx="148">
                  <c:v>22252.5</c:v>
                </c:pt>
                <c:pt idx="149">
                  <c:v>22307.5</c:v>
                </c:pt>
                <c:pt idx="150">
                  <c:v>22375</c:v>
                </c:pt>
                <c:pt idx="151">
                  <c:v>22936.5</c:v>
                </c:pt>
                <c:pt idx="152">
                  <c:v>23066</c:v>
                </c:pt>
                <c:pt idx="153">
                  <c:v>23147</c:v>
                </c:pt>
                <c:pt idx="154">
                  <c:v>23924.5</c:v>
                </c:pt>
                <c:pt idx="155">
                  <c:v>24008</c:v>
                </c:pt>
                <c:pt idx="156">
                  <c:v>24016.5</c:v>
                </c:pt>
                <c:pt idx="157">
                  <c:v>24016.5</c:v>
                </c:pt>
                <c:pt idx="158">
                  <c:v>24016.5</c:v>
                </c:pt>
                <c:pt idx="159">
                  <c:v>24016.5</c:v>
                </c:pt>
                <c:pt idx="160">
                  <c:v>24918</c:v>
                </c:pt>
                <c:pt idx="161">
                  <c:v>25616.5</c:v>
                </c:pt>
                <c:pt idx="162">
                  <c:v>26493.5</c:v>
                </c:pt>
                <c:pt idx="163">
                  <c:v>26792</c:v>
                </c:pt>
              </c:numCache>
            </c:numRef>
          </c:xVal>
          <c:yVal>
            <c:numRef>
              <c:f>'A (6)'!$J$21:$J$968</c:f>
              <c:numCache>
                <c:formatCode>General</c:formatCode>
                <c:ptCount val="948"/>
                <c:pt idx="0">
                  <c:v>0</c:v>
                </c:pt>
                <c:pt idx="1">
                  <c:v>-1.6485559899592772E-4</c:v>
                </c:pt>
                <c:pt idx="2">
                  <c:v>-6.2094948953017592E-4</c:v>
                </c:pt>
                <c:pt idx="3">
                  <c:v>-2.1858050895389169E-3</c:v>
                </c:pt>
                <c:pt idx="4">
                  <c:v>-7.603033009218052E-4</c:v>
                </c:pt>
                <c:pt idx="5">
                  <c:v>-1.0418989841127768E-3</c:v>
                </c:pt>
                <c:pt idx="13">
                  <c:v>-3.5035684413742274E-3</c:v>
                </c:pt>
                <c:pt idx="14">
                  <c:v>-5.7964709849329665E-3</c:v>
                </c:pt>
                <c:pt idx="15">
                  <c:v>-4.8877092922339216E-3</c:v>
                </c:pt>
                <c:pt idx="16">
                  <c:v>-4.8877092922339216E-3</c:v>
                </c:pt>
                <c:pt idx="17">
                  <c:v>-5.1822760797222145E-3</c:v>
                </c:pt>
                <c:pt idx="18">
                  <c:v>-8.3438031724654138E-3</c:v>
                </c:pt>
                <c:pt idx="19">
                  <c:v>-6.8021969418623485E-3</c:v>
                </c:pt>
                <c:pt idx="20">
                  <c:v>-7.9506052206852473E-3</c:v>
                </c:pt>
                <c:pt idx="21">
                  <c:v>-4.14835280389525E-3</c:v>
                </c:pt>
                <c:pt idx="24">
                  <c:v>-7.1715994927217253E-3</c:v>
                </c:pt>
                <c:pt idx="25">
                  <c:v>-6.1715994888800196E-3</c:v>
                </c:pt>
                <c:pt idx="26">
                  <c:v>-7.7019463133183308E-3</c:v>
                </c:pt>
                <c:pt idx="27">
                  <c:v>-6.6019463120028377E-3</c:v>
                </c:pt>
                <c:pt idx="28">
                  <c:v>-9.3089936344767921E-3</c:v>
                </c:pt>
                <c:pt idx="29">
                  <c:v>-8.5089936328586191E-3</c:v>
                </c:pt>
                <c:pt idx="35">
                  <c:v>-5.3167240475886501E-3</c:v>
                </c:pt>
                <c:pt idx="36">
                  <c:v>-3.9167240465758368E-3</c:v>
                </c:pt>
                <c:pt idx="37">
                  <c:v>-6.3289592872024514E-3</c:v>
                </c:pt>
                <c:pt idx="39">
                  <c:v>-1.3304230305948295E-3</c:v>
                </c:pt>
                <c:pt idx="40">
                  <c:v>-3.0808858791715465E-3</c:v>
                </c:pt>
                <c:pt idx="46">
                  <c:v>-4.7086374033824541E-3</c:v>
                </c:pt>
                <c:pt idx="47">
                  <c:v>-4.1086374039878137E-3</c:v>
                </c:pt>
                <c:pt idx="48">
                  <c:v>-2.548088799812831E-3</c:v>
                </c:pt>
                <c:pt idx="50">
                  <c:v>-3.0633597925771028E-3</c:v>
                </c:pt>
                <c:pt idx="51">
                  <c:v>-4.4115729033364914E-3</c:v>
                </c:pt>
                <c:pt idx="52">
                  <c:v>-3.9676667947787791E-3</c:v>
                </c:pt>
                <c:pt idx="53">
                  <c:v>-3.0639954202342778E-3</c:v>
                </c:pt>
                <c:pt idx="55">
                  <c:v>-3.0055515308049507E-3</c:v>
                </c:pt>
                <c:pt idx="56">
                  <c:v>-4.2528837147983722E-3</c:v>
                </c:pt>
                <c:pt idx="57">
                  <c:v>-4.4863638686365448E-3</c:v>
                </c:pt>
                <c:pt idx="58">
                  <c:v>-7.9933498636819422E-4</c:v>
                </c:pt>
                <c:pt idx="59">
                  <c:v>-3.0370245513040572E-3</c:v>
                </c:pt>
                <c:pt idx="60">
                  <c:v>-4.4956636120332405E-3</c:v>
                </c:pt>
                <c:pt idx="62">
                  <c:v>-5.3979634831193835E-3</c:v>
                </c:pt>
                <c:pt idx="63">
                  <c:v>-1.0628190866555087E-3</c:v>
                </c:pt>
                <c:pt idx="64">
                  <c:v>3.8529643643414602E-4</c:v>
                </c:pt>
                <c:pt idx="65">
                  <c:v>-2.6276746866642497E-3</c:v>
                </c:pt>
                <c:pt idx="66">
                  <c:v>-2.6013895694632083E-3</c:v>
                </c:pt>
                <c:pt idx="70">
                  <c:v>-9.8748740128939971E-4</c:v>
                </c:pt>
                <c:pt idx="71">
                  <c:v>4.3524545762920752E-3</c:v>
                </c:pt>
                <c:pt idx="89">
                  <c:v>2.8380612464388832E-2</c:v>
                </c:pt>
                <c:pt idx="95">
                  <c:v>4.4983896186749917E-2</c:v>
                </c:pt>
                <c:pt idx="111">
                  <c:v>5.2867696816974785E-2</c:v>
                </c:pt>
                <c:pt idx="112">
                  <c:v>5.4854725698533002E-2</c:v>
                </c:pt>
                <c:pt idx="123">
                  <c:v>5.8755216283316258E-2</c:v>
                </c:pt>
                <c:pt idx="136">
                  <c:v>7.7758352286764421E-2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702-4AF5-A673-9FDCA6244ECA}"/>
            </c:ext>
          </c:extLst>
        </c:ser>
        <c:ser>
          <c:idx val="4"/>
          <c:order val="3"/>
          <c:tx>
            <c:strRef>
              <c:f>'A (6)'!$K$20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(6)'!$D$21:$D$69</c:f>
                <c:numCache>
                  <c:formatCode>General</c:formatCode>
                  <c:ptCount val="4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4">
                    <c:v>1E-3</c:v>
                  </c:pt>
                  <c:pt idx="26">
                    <c:v>5.0000000000000001E-4</c:v>
                  </c:pt>
                  <c:pt idx="28">
                    <c:v>1.1000000000000001E-3</c:v>
                  </c:pt>
                  <c:pt idx="29">
                    <c:v>5.9999999999999995E-4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5.9999999999999995E-4</c:v>
                  </c:pt>
                  <c:pt idx="36">
                    <c:v>6.9999999999999999E-4</c:v>
                  </c:pt>
                  <c:pt idx="37">
                    <c:v>6.9999999999999999E-4</c:v>
                  </c:pt>
                  <c:pt idx="38">
                    <c:v>0</c:v>
                  </c:pt>
                  <c:pt idx="39">
                    <c:v>3.0000000000000001E-3</c:v>
                  </c:pt>
                  <c:pt idx="40">
                    <c:v>5.0000000000000001E-4</c:v>
                  </c:pt>
                  <c:pt idx="41">
                    <c:v>0</c:v>
                  </c:pt>
                  <c:pt idx="42">
                    <c:v>0</c:v>
                  </c:pt>
                  <c:pt idx="46">
                    <c:v>1E-4</c:v>
                  </c:pt>
                  <c:pt idx="47">
                    <c:v>1E-4</c:v>
                  </c:pt>
                  <c:pt idx="48">
                    <c:v>2.0000000000000001E-4</c:v>
                  </c:pt>
                </c:numCache>
              </c:numRef>
            </c:plus>
            <c:minus>
              <c:numRef>
                <c:f>'A (6)'!$D$21:$D$69</c:f>
                <c:numCache>
                  <c:formatCode>General</c:formatCode>
                  <c:ptCount val="4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4">
                    <c:v>1E-3</c:v>
                  </c:pt>
                  <c:pt idx="26">
                    <c:v>5.0000000000000001E-4</c:v>
                  </c:pt>
                  <c:pt idx="28">
                    <c:v>1.1000000000000001E-3</c:v>
                  </c:pt>
                  <c:pt idx="29">
                    <c:v>5.9999999999999995E-4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5.9999999999999995E-4</c:v>
                  </c:pt>
                  <c:pt idx="36">
                    <c:v>6.9999999999999999E-4</c:v>
                  </c:pt>
                  <c:pt idx="37">
                    <c:v>6.9999999999999999E-4</c:v>
                  </c:pt>
                  <c:pt idx="38">
                    <c:v>0</c:v>
                  </c:pt>
                  <c:pt idx="39">
                    <c:v>3.0000000000000001E-3</c:v>
                  </c:pt>
                  <c:pt idx="40">
                    <c:v>5.0000000000000001E-4</c:v>
                  </c:pt>
                  <c:pt idx="41">
                    <c:v>0</c:v>
                  </c:pt>
                  <c:pt idx="42">
                    <c:v>0</c:v>
                  </c:pt>
                  <c:pt idx="46">
                    <c:v>1E-4</c:v>
                  </c:pt>
                  <c:pt idx="47">
                    <c:v>1E-4</c:v>
                  </c:pt>
                  <c:pt idx="48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(6)'!$F$21:$F$968</c:f>
              <c:numCache>
                <c:formatCode>General</c:formatCode>
                <c:ptCount val="948"/>
                <c:pt idx="0">
                  <c:v>0</c:v>
                </c:pt>
                <c:pt idx="1">
                  <c:v>2.5</c:v>
                </c:pt>
                <c:pt idx="2">
                  <c:v>35.5</c:v>
                </c:pt>
                <c:pt idx="3">
                  <c:v>38</c:v>
                </c:pt>
                <c:pt idx="4">
                  <c:v>64</c:v>
                </c:pt>
                <c:pt idx="5">
                  <c:v>71</c:v>
                </c:pt>
                <c:pt idx="6">
                  <c:v>80.5</c:v>
                </c:pt>
                <c:pt idx="7">
                  <c:v>122</c:v>
                </c:pt>
                <c:pt idx="8">
                  <c:v>138.5</c:v>
                </c:pt>
                <c:pt idx="9">
                  <c:v>140.5</c:v>
                </c:pt>
                <c:pt idx="10">
                  <c:v>148</c:v>
                </c:pt>
                <c:pt idx="11">
                  <c:v>216</c:v>
                </c:pt>
                <c:pt idx="12">
                  <c:v>282</c:v>
                </c:pt>
                <c:pt idx="13">
                  <c:v>1808</c:v>
                </c:pt>
                <c:pt idx="14">
                  <c:v>1827</c:v>
                </c:pt>
                <c:pt idx="15">
                  <c:v>1857.5</c:v>
                </c:pt>
                <c:pt idx="16">
                  <c:v>1857.5</c:v>
                </c:pt>
                <c:pt idx="17">
                  <c:v>1865</c:v>
                </c:pt>
                <c:pt idx="18">
                  <c:v>1890.5</c:v>
                </c:pt>
                <c:pt idx="19">
                  <c:v>2178</c:v>
                </c:pt>
                <c:pt idx="20">
                  <c:v>2534.5</c:v>
                </c:pt>
                <c:pt idx="21">
                  <c:v>2850.5</c:v>
                </c:pt>
                <c:pt idx="22">
                  <c:v>3376.5</c:v>
                </c:pt>
                <c:pt idx="23">
                  <c:v>4046.5</c:v>
                </c:pt>
                <c:pt idx="24">
                  <c:v>4162</c:v>
                </c:pt>
                <c:pt idx="25">
                  <c:v>4162</c:v>
                </c:pt>
                <c:pt idx="26">
                  <c:v>4433</c:v>
                </c:pt>
                <c:pt idx="27">
                  <c:v>4433</c:v>
                </c:pt>
                <c:pt idx="28">
                  <c:v>4865</c:v>
                </c:pt>
                <c:pt idx="29">
                  <c:v>4865</c:v>
                </c:pt>
                <c:pt idx="30">
                  <c:v>5411.5</c:v>
                </c:pt>
                <c:pt idx="31">
                  <c:v>5421</c:v>
                </c:pt>
                <c:pt idx="32">
                  <c:v>5848</c:v>
                </c:pt>
                <c:pt idx="33">
                  <c:v>5869.5</c:v>
                </c:pt>
                <c:pt idx="34">
                  <c:v>5883.5</c:v>
                </c:pt>
                <c:pt idx="35">
                  <c:v>6133.5</c:v>
                </c:pt>
                <c:pt idx="36">
                  <c:v>6133.5</c:v>
                </c:pt>
                <c:pt idx="37">
                  <c:v>6770</c:v>
                </c:pt>
                <c:pt idx="38">
                  <c:v>8429</c:v>
                </c:pt>
                <c:pt idx="39">
                  <c:v>8562.5</c:v>
                </c:pt>
                <c:pt idx="40">
                  <c:v>9385.5</c:v>
                </c:pt>
                <c:pt idx="41">
                  <c:v>9444.5</c:v>
                </c:pt>
                <c:pt idx="42">
                  <c:v>9444.5</c:v>
                </c:pt>
                <c:pt idx="43">
                  <c:v>9642.5</c:v>
                </c:pt>
                <c:pt idx="44">
                  <c:v>9659</c:v>
                </c:pt>
                <c:pt idx="45">
                  <c:v>9663.5</c:v>
                </c:pt>
                <c:pt idx="46">
                  <c:v>10065</c:v>
                </c:pt>
                <c:pt idx="47">
                  <c:v>10065</c:v>
                </c:pt>
                <c:pt idx="48">
                  <c:v>10213</c:v>
                </c:pt>
                <c:pt idx="49">
                  <c:v>10237</c:v>
                </c:pt>
                <c:pt idx="50">
                  <c:v>10468</c:v>
                </c:pt>
                <c:pt idx="51">
                  <c:v>10585.5</c:v>
                </c:pt>
                <c:pt idx="52">
                  <c:v>10618.5</c:v>
                </c:pt>
                <c:pt idx="53">
                  <c:v>10734</c:v>
                </c:pt>
                <c:pt idx="54">
                  <c:v>10794</c:v>
                </c:pt>
                <c:pt idx="55">
                  <c:v>10897.5</c:v>
                </c:pt>
                <c:pt idx="56">
                  <c:v>10961</c:v>
                </c:pt>
                <c:pt idx="57">
                  <c:v>10970</c:v>
                </c:pt>
                <c:pt idx="58">
                  <c:v>10970.5</c:v>
                </c:pt>
                <c:pt idx="59">
                  <c:v>11010.5</c:v>
                </c:pt>
                <c:pt idx="60">
                  <c:v>11086</c:v>
                </c:pt>
                <c:pt idx="61">
                  <c:v>11119</c:v>
                </c:pt>
                <c:pt idx="62">
                  <c:v>11340.5</c:v>
                </c:pt>
                <c:pt idx="63">
                  <c:v>11343</c:v>
                </c:pt>
                <c:pt idx="64">
                  <c:v>11345</c:v>
                </c:pt>
                <c:pt idx="65">
                  <c:v>11345.5</c:v>
                </c:pt>
                <c:pt idx="66">
                  <c:v>11437</c:v>
                </c:pt>
                <c:pt idx="67">
                  <c:v>11479.5</c:v>
                </c:pt>
                <c:pt idx="68">
                  <c:v>11831</c:v>
                </c:pt>
                <c:pt idx="69">
                  <c:v>11831.5</c:v>
                </c:pt>
                <c:pt idx="70">
                  <c:v>11833.5</c:v>
                </c:pt>
                <c:pt idx="71">
                  <c:v>12109.5</c:v>
                </c:pt>
                <c:pt idx="72">
                  <c:v>12281.5</c:v>
                </c:pt>
                <c:pt idx="73">
                  <c:v>12284</c:v>
                </c:pt>
                <c:pt idx="74">
                  <c:v>12692</c:v>
                </c:pt>
                <c:pt idx="75">
                  <c:v>12696.5</c:v>
                </c:pt>
                <c:pt idx="76">
                  <c:v>12729.5</c:v>
                </c:pt>
                <c:pt idx="77">
                  <c:v>13170.5</c:v>
                </c:pt>
                <c:pt idx="78">
                  <c:v>13465</c:v>
                </c:pt>
                <c:pt idx="79">
                  <c:v>13564.5</c:v>
                </c:pt>
                <c:pt idx="80">
                  <c:v>13579</c:v>
                </c:pt>
                <c:pt idx="81">
                  <c:v>13597.5</c:v>
                </c:pt>
                <c:pt idx="82">
                  <c:v>13695</c:v>
                </c:pt>
                <c:pt idx="83">
                  <c:v>14498.5</c:v>
                </c:pt>
                <c:pt idx="84">
                  <c:v>14647</c:v>
                </c:pt>
                <c:pt idx="85">
                  <c:v>15072</c:v>
                </c:pt>
                <c:pt idx="86">
                  <c:v>15493.5</c:v>
                </c:pt>
                <c:pt idx="87">
                  <c:v>15515</c:v>
                </c:pt>
                <c:pt idx="88">
                  <c:v>16201</c:v>
                </c:pt>
                <c:pt idx="89">
                  <c:v>17081</c:v>
                </c:pt>
                <c:pt idx="90">
                  <c:v>17420</c:v>
                </c:pt>
                <c:pt idx="91">
                  <c:v>17457</c:v>
                </c:pt>
                <c:pt idx="92">
                  <c:v>17492.5</c:v>
                </c:pt>
                <c:pt idx="93">
                  <c:v>17605.5</c:v>
                </c:pt>
                <c:pt idx="94">
                  <c:v>17987</c:v>
                </c:pt>
                <c:pt idx="95">
                  <c:v>18696</c:v>
                </c:pt>
                <c:pt idx="96">
                  <c:v>18734</c:v>
                </c:pt>
                <c:pt idx="97">
                  <c:v>18734</c:v>
                </c:pt>
                <c:pt idx="98">
                  <c:v>18734</c:v>
                </c:pt>
                <c:pt idx="99">
                  <c:v>18734</c:v>
                </c:pt>
                <c:pt idx="100">
                  <c:v>18806.5</c:v>
                </c:pt>
                <c:pt idx="101">
                  <c:v>18813.5</c:v>
                </c:pt>
                <c:pt idx="102">
                  <c:v>18886.5</c:v>
                </c:pt>
                <c:pt idx="103">
                  <c:v>18893.5</c:v>
                </c:pt>
                <c:pt idx="104">
                  <c:v>18896</c:v>
                </c:pt>
                <c:pt idx="105">
                  <c:v>18898.5</c:v>
                </c:pt>
                <c:pt idx="106">
                  <c:v>18993.5</c:v>
                </c:pt>
                <c:pt idx="107">
                  <c:v>19564</c:v>
                </c:pt>
                <c:pt idx="108">
                  <c:v>19564</c:v>
                </c:pt>
                <c:pt idx="109">
                  <c:v>19564</c:v>
                </c:pt>
                <c:pt idx="110">
                  <c:v>19564</c:v>
                </c:pt>
                <c:pt idx="111">
                  <c:v>19575.5</c:v>
                </c:pt>
                <c:pt idx="112">
                  <c:v>19576</c:v>
                </c:pt>
                <c:pt idx="113">
                  <c:v>19583</c:v>
                </c:pt>
                <c:pt idx="114">
                  <c:v>19583</c:v>
                </c:pt>
                <c:pt idx="115">
                  <c:v>19583</c:v>
                </c:pt>
                <c:pt idx="116">
                  <c:v>19594.5</c:v>
                </c:pt>
                <c:pt idx="117">
                  <c:v>19594.5</c:v>
                </c:pt>
                <c:pt idx="118">
                  <c:v>19594.5</c:v>
                </c:pt>
                <c:pt idx="119">
                  <c:v>19594.5</c:v>
                </c:pt>
                <c:pt idx="120">
                  <c:v>19870.5</c:v>
                </c:pt>
                <c:pt idx="121">
                  <c:v>19880</c:v>
                </c:pt>
                <c:pt idx="122">
                  <c:v>19882.5</c:v>
                </c:pt>
                <c:pt idx="123">
                  <c:v>20000</c:v>
                </c:pt>
                <c:pt idx="124">
                  <c:v>20512</c:v>
                </c:pt>
                <c:pt idx="125">
                  <c:v>20512</c:v>
                </c:pt>
                <c:pt idx="126">
                  <c:v>20696</c:v>
                </c:pt>
                <c:pt idx="127">
                  <c:v>20696</c:v>
                </c:pt>
                <c:pt idx="128">
                  <c:v>20696</c:v>
                </c:pt>
                <c:pt idx="129">
                  <c:v>20696</c:v>
                </c:pt>
                <c:pt idx="130">
                  <c:v>20903</c:v>
                </c:pt>
                <c:pt idx="131">
                  <c:v>20905.5</c:v>
                </c:pt>
                <c:pt idx="132">
                  <c:v>20910.5</c:v>
                </c:pt>
                <c:pt idx="133">
                  <c:v>20922</c:v>
                </c:pt>
                <c:pt idx="134">
                  <c:v>20931.5</c:v>
                </c:pt>
                <c:pt idx="135">
                  <c:v>20934</c:v>
                </c:pt>
                <c:pt idx="136">
                  <c:v>21283.5</c:v>
                </c:pt>
                <c:pt idx="137">
                  <c:v>21377.5</c:v>
                </c:pt>
                <c:pt idx="138">
                  <c:v>21377.5</c:v>
                </c:pt>
                <c:pt idx="139">
                  <c:v>21377.5</c:v>
                </c:pt>
                <c:pt idx="140">
                  <c:v>21377.5</c:v>
                </c:pt>
                <c:pt idx="141">
                  <c:v>21377.5</c:v>
                </c:pt>
                <c:pt idx="142">
                  <c:v>21429.5</c:v>
                </c:pt>
                <c:pt idx="143">
                  <c:v>22125.5</c:v>
                </c:pt>
                <c:pt idx="144">
                  <c:v>22125.5</c:v>
                </c:pt>
                <c:pt idx="145">
                  <c:v>22125.5</c:v>
                </c:pt>
                <c:pt idx="146">
                  <c:v>22125.5</c:v>
                </c:pt>
                <c:pt idx="147">
                  <c:v>22172.5</c:v>
                </c:pt>
                <c:pt idx="148">
                  <c:v>22252.5</c:v>
                </c:pt>
                <c:pt idx="149">
                  <c:v>22307.5</c:v>
                </c:pt>
                <c:pt idx="150">
                  <c:v>22375</c:v>
                </c:pt>
                <c:pt idx="151">
                  <c:v>22936.5</c:v>
                </c:pt>
                <c:pt idx="152">
                  <c:v>23066</c:v>
                </c:pt>
                <c:pt idx="153">
                  <c:v>23147</c:v>
                </c:pt>
                <c:pt idx="154">
                  <c:v>23924.5</c:v>
                </c:pt>
                <c:pt idx="155">
                  <c:v>24008</c:v>
                </c:pt>
                <c:pt idx="156">
                  <c:v>24016.5</c:v>
                </c:pt>
                <c:pt idx="157">
                  <c:v>24016.5</c:v>
                </c:pt>
                <c:pt idx="158">
                  <c:v>24016.5</c:v>
                </c:pt>
                <c:pt idx="159">
                  <c:v>24016.5</c:v>
                </c:pt>
                <c:pt idx="160">
                  <c:v>24918</c:v>
                </c:pt>
                <c:pt idx="161">
                  <c:v>25616.5</c:v>
                </c:pt>
                <c:pt idx="162">
                  <c:v>26493.5</c:v>
                </c:pt>
                <c:pt idx="163">
                  <c:v>26792</c:v>
                </c:pt>
              </c:numCache>
            </c:numRef>
          </c:xVal>
          <c:yVal>
            <c:numRef>
              <c:f>'A (6)'!$K$21:$K$968</c:f>
              <c:numCache>
                <c:formatCode>General</c:formatCode>
                <c:ptCount val="948"/>
                <c:pt idx="6">
                  <c:v>-4.0883502515498549E-3</c:v>
                </c:pt>
                <c:pt idx="7">
                  <c:v>-4.1649531776783988E-3</c:v>
                </c:pt>
                <c:pt idx="8">
                  <c:v>-1.930001235450618E-4</c:v>
                </c:pt>
                <c:pt idx="9">
                  <c:v>-5.3448846083483659E-3</c:v>
                </c:pt>
                <c:pt idx="10">
                  <c:v>-9.1394513947307132E-3</c:v>
                </c:pt>
                <c:pt idx="11">
                  <c:v>-1.7035236596711911E-3</c:v>
                </c:pt>
                <c:pt idx="12">
                  <c:v>-2.0157114486210048E-3</c:v>
                </c:pt>
                <c:pt idx="22">
                  <c:v>-4.8939706030068919E-3</c:v>
                </c:pt>
                <c:pt idx="23">
                  <c:v>-1.0475270864844788E-2</c:v>
                </c:pt>
                <c:pt idx="41">
                  <c:v>-1.451147798798047E-2</c:v>
                </c:pt>
                <c:pt idx="42">
                  <c:v>-1.3811477991112042E-2</c:v>
                </c:pt>
                <c:pt idx="43">
                  <c:v>-5.1480413530953228E-3</c:v>
                </c:pt>
                <c:pt idx="44">
                  <c:v>-5.076088295027148E-3</c:v>
                </c:pt>
                <c:pt idx="45">
                  <c:v>-4.4928283750778064E-3</c:v>
                </c:pt>
                <c:pt idx="54">
                  <c:v>-2.4205297668231651E-3</c:v>
                </c:pt>
                <c:pt idx="72">
                  <c:v>2.5903894420480356E-3</c:v>
                </c:pt>
                <c:pt idx="73">
                  <c:v>1.925533841131255E-3</c:v>
                </c:pt>
                <c:pt idx="74">
                  <c:v>3.8411002606153488E-3</c:v>
                </c:pt>
                <c:pt idx="75">
                  <c:v>3.6243601789465174E-3</c:v>
                </c:pt>
                <c:pt idx="76">
                  <c:v>6.468266285082791E-3</c:v>
                </c:pt>
                <c:pt idx="77">
                  <c:v>5.2277388094807975E-3</c:v>
                </c:pt>
                <c:pt idx="78">
                  <c:v>8.0877493674051948E-3</c:v>
                </c:pt>
                <c:pt idx="79">
                  <c:v>3.5064965704805218E-3</c:v>
                </c:pt>
                <c:pt idx="80">
                  <c:v>7.4003340996569023E-3</c:v>
                </c:pt>
                <c:pt idx="81">
                  <c:v>8.4504026744980365E-3</c:v>
                </c:pt>
                <c:pt idx="82">
                  <c:v>1.0021034351666458E-2</c:v>
                </c:pt>
                <c:pt idx="83">
                  <c:v>1.3276445162773598E-2</c:v>
                </c:pt>
                <c:pt idx="84">
                  <c:v>1.0924022644758224E-2</c:v>
                </c:pt>
                <c:pt idx="85">
                  <c:v>1.4358570988406427E-2</c:v>
                </c:pt>
                <c:pt idx="86">
                  <c:v>1.5433917171321809E-2</c:v>
                </c:pt>
                <c:pt idx="87">
                  <c:v>1.4986159032559954E-2</c:v>
                </c:pt>
                <c:pt idx="88">
                  <c:v>2.0309782950789668E-2</c:v>
                </c:pt>
                <c:pt idx="90">
                  <c:v>2.820619338308461E-2</c:v>
                </c:pt>
                <c:pt idx="91">
                  <c:v>2.6056330534629524E-2</c:v>
                </c:pt>
                <c:pt idx="92">
                  <c:v>3.0995381042885128E-2</c:v>
                </c:pt>
                <c:pt idx="93">
                  <c:v>3.4853908015065826E-2</c:v>
                </c:pt>
                <c:pt idx="94">
                  <c:v>3.457694376265863E-2</c:v>
                </c:pt>
                <c:pt idx="96">
                  <c:v>4.423809108993737E-2</c:v>
                </c:pt>
                <c:pt idx="97">
                  <c:v>4.444809109554626E-2</c:v>
                </c:pt>
                <c:pt idx="98">
                  <c:v>4.5308091095648706E-2</c:v>
                </c:pt>
                <c:pt idx="99">
                  <c:v>4.6068091091001406E-2</c:v>
                </c:pt>
                <c:pt idx="100">
                  <c:v>4.5447278753272258E-2</c:v>
                </c:pt>
                <c:pt idx="101">
                  <c:v>4.5725683077762369E-2</c:v>
                </c:pt>
                <c:pt idx="102">
                  <c:v>4.5241899613756686E-2</c:v>
                </c:pt>
                <c:pt idx="103">
                  <c:v>4.7770303943252657E-2</c:v>
                </c:pt>
                <c:pt idx="104">
                  <c:v>4.6645448346680496E-2</c:v>
                </c:pt>
                <c:pt idx="105">
                  <c:v>4.7330592744401656E-2</c:v>
                </c:pt>
                <c:pt idx="106">
                  <c:v>4.6166080028342549E-2</c:v>
                </c:pt>
                <c:pt idx="107">
                  <c:v>5.5116032570367679E-2</c:v>
                </c:pt>
                <c:pt idx="108">
                  <c:v>5.5786032564355992E-2</c:v>
                </c:pt>
                <c:pt idx="109">
                  <c:v>5.5936032564204652E-2</c:v>
                </c:pt>
                <c:pt idx="110">
                  <c:v>5.5986032566579524E-2</c:v>
                </c:pt>
                <c:pt idx="113">
                  <c:v>5.3443130025698338E-2</c:v>
                </c:pt>
                <c:pt idx="114">
                  <c:v>5.4143130022566766E-2</c:v>
                </c:pt>
                <c:pt idx="115">
                  <c:v>5.4243130027316511E-2</c:v>
                </c:pt>
                <c:pt idx="116">
                  <c:v>5.4414794270996936E-2</c:v>
                </c:pt>
                <c:pt idx="117">
                  <c:v>5.5444794270442799E-2</c:v>
                </c:pt>
                <c:pt idx="118">
                  <c:v>5.5664794272161089E-2</c:v>
                </c:pt>
                <c:pt idx="119">
                  <c:v>5.6564794271253049E-2</c:v>
                </c:pt>
                <c:pt idx="120">
                  <c:v>5.8114736253628507E-2</c:v>
                </c:pt>
                <c:pt idx="121">
                  <c:v>5.7668284985993523E-2</c:v>
                </c:pt>
                <c:pt idx="122">
                  <c:v>5.9503429387405049E-2</c:v>
                </c:pt>
                <c:pt idx="124">
                  <c:v>6.7112789824022911E-2</c:v>
                </c:pt>
                <c:pt idx="125">
                  <c:v>6.7572789819678292E-2</c:v>
                </c:pt>
                <c:pt idx="126">
                  <c:v>6.7359417807892896E-2</c:v>
                </c:pt>
                <c:pt idx="127">
                  <c:v>6.7479417812137399E-2</c:v>
                </c:pt>
                <c:pt idx="128">
                  <c:v>6.7639417808095459E-2</c:v>
                </c:pt>
                <c:pt idx="129">
                  <c:v>6.9179417812847532E-2</c:v>
                </c:pt>
                <c:pt idx="130">
                  <c:v>7.3729374300455675E-2</c:v>
                </c:pt>
                <c:pt idx="131">
                  <c:v>7.0364518702263013E-2</c:v>
                </c:pt>
                <c:pt idx="132">
                  <c:v>6.8834807498205919E-2</c:v>
                </c:pt>
                <c:pt idx="133">
                  <c:v>7.0836471757502295E-2</c:v>
                </c:pt>
                <c:pt idx="134">
                  <c:v>7.1990020485827699E-2</c:v>
                </c:pt>
                <c:pt idx="135">
                  <c:v>6.912516488955589E-2</c:v>
                </c:pt>
                <c:pt idx="137">
                  <c:v>7.7249781803402584E-2</c:v>
                </c:pt>
                <c:pt idx="138">
                  <c:v>7.7699781802948564E-2</c:v>
                </c:pt>
                <c:pt idx="139">
                  <c:v>7.810978180350503E-2</c:v>
                </c:pt>
                <c:pt idx="140">
                  <c:v>7.8839781803253572E-2</c:v>
                </c:pt>
                <c:pt idx="141">
                  <c:v>7.8899781801737845E-2</c:v>
                </c:pt>
                <c:pt idx="142">
                  <c:v>7.7470785370678641E-2</c:v>
                </c:pt>
                <c:pt idx="143">
                  <c:v>9.0834986891422886E-2</c:v>
                </c:pt>
                <c:pt idx="144">
                  <c:v>9.0844986887532286E-2</c:v>
                </c:pt>
                <c:pt idx="145">
                  <c:v>9.0934986888896674E-2</c:v>
                </c:pt>
                <c:pt idx="146">
                  <c:v>9.1604986890160944E-2</c:v>
                </c:pt>
                <c:pt idx="147">
                  <c:v>9.0895701650879346E-2</c:v>
                </c:pt>
                <c:pt idx="148">
                  <c:v>9.3820322515966836E-2</c:v>
                </c:pt>
                <c:pt idx="149">
                  <c:v>9.2693499362212606E-2</c:v>
                </c:pt>
                <c:pt idx="150">
                  <c:v>9.4342398209846579E-2</c:v>
                </c:pt>
                <c:pt idx="151">
                  <c:v>0.10234583091369132</c:v>
                </c:pt>
                <c:pt idx="152">
                  <c:v>0.10604631093883654</c:v>
                </c:pt>
                <c:pt idx="153">
                  <c:v>0.10921498956304276</c:v>
                </c:pt>
                <c:pt idx="154">
                  <c:v>0.12235489871818572</c:v>
                </c:pt>
                <c:pt idx="155">
                  <c:v>0.12117872163071297</c:v>
                </c:pt>
                <c:pt idx="156">
                  <c:v>0.1238882126781391</c:v>
                </c:pt>
                <c:pt idx="157">
                  <c:v>0.1240282128128456</c:v>
                </c:pt>
                <c:pt idx="158">
                  <c:v>0.12417821255803574</c:v>
                </c:pt>
                <c:pt idx="159">
                  <c:v>0.12429821254045237</c:v>
                </c:pt>
                <c:pt idx="160">
                  <c:v>0.13505128396354849</c:v>
                </c:pt>
                <c:pt idx="161">
                  <c:v>0.13575062989548314</c:v>
                </c:pt>
                <c:pt idx="162">
                  <c:v>0.13989928612863878</c:v>
                </c:pt>
                <c:pt idx="163">
                  <c:v>0.25864852796075866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702-4AF5-A673-9FDCA6244ECA}"/>
            </c:ext>
          </c:extLst>
        </c:ser>
        <c:ser>
          <c:idx val="8"/>
          <c:order val="4"/>
          <c:tx>
            <c:strRef>
              <c:f>'A (6)'!$AX$1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(6)'!$AW$2:$AW$107</c:f>
              <c:numCache>
                <c:formatCode>General</c:formatCode>
                <c:ptCount val="106"/>
                <c:pt idx="0">
                  <c:v>0</c:v>
                </c:pt>
                <c:pt idx="1">
                  <c:v>250</c:v>
                </c:pt>
                <c:pt idx="2">
                  <c:v>500</c:v>
                </c:pt>
                <c:pt idx="3">
                  <c:v>750</c:v>
                </c:pt>
                <c:pt idx="4">
                  <c:v>1000</c:v>
                </c:pt>
                <c:pt idx="5">
                  <c:v>1250</c:v>
                </c:pt>
                <c:pt idx="6">
                  <c:v>1500</c:v>
                </c:pt>
                <c:pt idx="7">
                  <c:v>1750</c:v>
                </c:pt>
                <c:pt idx="8">
                  <c:v>2000</c:v>
                </c:pt>
                <c:pt idx="9">
                  <c:v>2250</c:v>
                </c:pt>
                <c:pt idx="10">
                  <c:v>2500</c:v>
                </c:pt>
                <c:pt idx="11">
                  <c:v>2750</c:v>
                </c:pt>
                <c:pt idx="12">
                  <c:v>3000</c:v>
                </c:pt>
                <c:pt idx="13">
                  <c:v>3250</c:v>
                </c:pt>
                <c:pt idx="14">
                  <c:v>3500</c:v>
                </c:pt>
                <c:pt idx="15">
                  <c:v>3750</c:v>
                </c:pt>
                <c:pt idx="16">
                  <c:v>4000</c:v>
                </c:pt>
                <c:pt idx="17">
                  <c:v>4250</c:v>
                </c:pt>
                <c:pt idx="18">
                  <c:v>4500</c:v>
                </c:pt>
                <c:pt idx="19">
                  <c:v>4750</c:v>
                </c:pt>
                <c:pt idx="20">
                  <c:v>5000</c:v>
                </c:pt>
                <c:pt idx="21">
                  <c:v>5250</c:v>
                </c:pt>
                <c:pt idx="22">
                  <c:v>5500</c:v>
                </c:pt>
                <c:pt idx="23">
                  <c:v>5750</c:v>
                </c:pt>
                <c:pt idx="24">
                  <c:v>6000</c:v>
                </c:pt>
                <c:pt idx="25">
                  <c:v>6250</c:v>
                </c:pt>
                <c:pt idx="26">
                  <c:v>6500</c:v>
                </c:pt>
                <c:pt idx="27">
                  <c:v>6750</c:v>
                </c:pt>
                <c:pt idx="28">
                  <c:v>7000</c:v>
                </c:pt>
                <c:pt idx="29">
                  <c:v>7250</c:v>
                </c:pt>
                <c:pt idx="30">
                  <c:v>7500</c:v>
                </c:pt>
                <c:pt idx="31">
                  <c:v>7750</c:v>
                </c:pt>
                <c:pt idx="32">
                  <c:v>8000</c:v>
                </c:pt>
                <c:pt idx="33">
                  <c:v>8250</c:v>
                </c:pt>
                <c:pt idx="34">
                  <c:v>8500</c:v>
                </c:pt>
                <c:pt idx="35">
                  <c:v>8750</c:v>
                </c:pt>
                <c:pt idx="36">
                  <c:v>9000</c:v>
                </c:pt>
                <c:pt idx="37">
                  <c:v>9250</c:v>
                </c:pt>
                <c:pt idx="38">
                  <c:v>9500</c:v>
                </c:pt>
                <c:pt idx="39">
                  <c:v>9750</c:v>
                </c:pt>
                <c:pt idx="40">
                  <c:v>10000</c:v>
                </c:pt>
                <c:pt idx="41">
                  <c:v>10250</c:v>
                </c:pt>
                <c:pt idx="42">
                  <c:v>10500</c:v>
                </c:pt>
                <c:pt idx="43">
                  <c:v>10750</c:v>
                </c:pt>
                <c:pt idx="44">
                  <c:v>11000</c:v>
                </c:pt>
                <c:pt idx="45">
                  <c:v>11250</c:v>
                </c:pt>
                <c:pt idx="46">
                  <c:v>11500</c:v>
                </c:pt>
                <c:pt idx="47">
                  <c:v>11750</c:v>
                </c:pt>
                <c:pt idx="48">
                  <c:v>12000</c:v>
                </c:pt>
                <c:pt idx="49">
                  <c:v>12250</c:v>
                </c:pt>
                <c:pt idx="50">
                  <c:v>12500</c:v>
                </c:pt>
                <c:pt idx="51">
                  <c:v>12750</c:v>
                </c:pt>
                <c:pt idx="52">
                  <c:v>13000</c:v>
                </c:pt>
                <c:pt idx="53">
                  <c:v>13250</c:v>
                </c:pt>
                <c:pt idx="54">
                  <c:v>13500</c:v>
                </c:pt>
                <c:pt idx="55">
                  <c:v>13750</c:v>
                </c:pt>
                <c:pt idx="56">
                  <c:v>14000</c:v>
                </c:pt>
                <c:pt idx="57">
                  <c:v>14250</c:v>
                </c:pt>
                <c:pt idx="58">
                  <c:v>14500</c:v>
                </c:pt>
                <c:pt idx="59">
                  <c:v>14750</c:v>
                </c:pt>
                <c:pt idx="60">
                  <c:v>15000</c:v>
                </c:pt>
                <c:pt idx="61">
                  <c:v>15250</c:v>
                </c:pt>
                <c:pt idx="62">
                  <c:v>15500</c:v>
                </c:pt>
                <c:pt idx="63">
                  <c:v>15750</c:v>
                </c:pt>
                <c:pt idx="64">
                  <c:v>16000</c:v>
                </c:pt>
                <c:pt idx="65">
                  <c:v>16250</c:v>
                </c:pt>
                <c:pt idx="66">
                  <c:v>16500</c:v>
                </c:pt>
                <c:pt idx="67">
                  <c:v>16750</c:v>
                </c:pt>
                <c:pt idx="68">
                  <c:v>17000</c:v>
                </c:pt>
                <c:pt idx="69">
                  <c:v>17250</c:v>
                </c:pt>
                <c:pt idx="70">
                  <c:v>17500</c:v>
                </c:pt>
                <c:pt idx="71">
                  <c:v>17750</c:v>
                </c:pt>
                <c:pt idx="72">
                  <c:v>18000</c:v>
                </c:pt>
                <c:pt idx="73">
                  <c:v>18250</c:v>
                </c:pt>
                <c:pt idx="74">
                  <c:v>18500</c:v>
                </c:pt>
                <c:pt idx="75">
                  <c:v>18750</c:v>
                </c:pt>
                <c:pt idx="76">
                  <c:v>19000</c:v>
                </c:pt>
                <c:pt idx="77">
                  <c:v>19250</c:v>
                </c:pt>
                <c:pt idx="78">
                  <c:v>19500</c:v>
                </c:pt>
                <c:pt idx="79">
                  <c:v>19750</c:v>
                </c:pt>
                <c:pt idx="80">
                  <c:v>20000</c:v>
                </c:pt>
                <c:pt idx="81">
                  <c:v>20250</c:v>
                </c:pt>
                <c:pt idx="82">
                  <c:v>20500</c:v>
                </c:pt>
                <c:pt idx="83">
                  <c:v>20750</c:v>
                </c:pt>
                <c:pt idx="84">
                  <c:v>21000</c:v>
                </c:pt>
                <c:pt idx="85">
                  <c:v>21250</c:v>
                </c:pt>
                <c:pt idx="86">
                  <c:v>21500</c:v>
                </c:pt>
                <c:pt idx="87">
                  <c:v>21750</c:v>
                </c:pt>
                <c:pt idx="88">
                  <c:v>22000</c:v>
                </c:pt>
                <c:pt idx="89">
                  <c:v>22250</c:v>
                </c:pt>
                <c:pt idx="90">
                  <c:v>22500</c:v>
                </c:pt>
                <c:pt idx="91">
                  <c:v>22750</c:v>
                </c:pt>
                <c:pt idx="92">
                  <c:v>23000</c:v>
                </c:pt>
                <c:pt idx="93">
                  <c:v>23250</c:v>
                </c:pt>
                <c:pt idx="94">
                  <c:v>23500</c:v>
                </c:pt>
                <c:pt idx="95">
                  <c:v>23750</c:v>
                </c:pt>
                <c:pt idx="96">
                  <c:v>24000</c:v>
                </c:pt>
                <c:pt idx="97">
                  <c:v>24250</c:v>
                </c:pt>
                <c:pt idx="98">
                  <c:v>24500</c:v>
                </c:pt>
                <c:pt idx="99">
                  <c:v>24750</c:v>
                </c:pt>
                <c:pt idx="100">
                  <c:v>25000</c:v>
                </c:pt>
                <c:pt idx="101">
                  <c:v>25250</c:v>
                </c:pt>
                <c:pt idx="102">
                  <c:v>25500</c:v>
                </c:pt>
                <c:pt idx="103">
                  <c:v>25750</c:v>
                </c:pt>
                <c:pt idx="104">
                  <c:v>26000</c:v>
                </c:pt>
                <c:pt idx="105">
                  <c:v>26250</c:v>
                </c:pt>
              </c:numCache>
            </c:numRef>
          </c:xVal>
          <c:yVal>
            <c:numRef>
              <c:f>'A (6)'!$AX$2:$AX$107</c:f>
              <c:numCache>
                <c:formatCode>General</c:formatCode>
                <c:ptCount val="106"/>
                <c:pt idx="0">
                  <c:v>-5.440409318078869E-3</c:v>
                </c:pt>
                <c:pt idx="1">
                  <c:v>-6.2015549497344905E-3</c:v>
                </c:pt>
                <c:pt idx="2">
                  <c:v>-6.8803146451993586E-3</c:v>
                </c:pt>
                <c:pt idx="3">
                  <c:v>-7.4750315899111408E-3</c:v>
                </c:pt>
                <c:pt idx="4">
                  <c:v>-7.9837939002573195E-3</c:v>
                </c:pt>
                <c:pt idx="5">
                  <c:v>-8.4044122375533971E-3</c:v>
                </c:pt>
                <c:pt idx="6">
                  <c:v>-8.7344056953273016E-3</c:v>
                </c:pt>
                <c:pt idx="7">
                  <c:v>-8.9709879883292515E-3</c:v>
                </c:pt>
                <c:pt idx="8">
                  <c:v>-9.1110444118103415E-3</c:v>
                </c:pt>
                <c:pt idx="9">
                  <c:v>-9.1510927049550141E-3</c:v>
                </c:pt>
                <c:pt idx="10">
                  <c:v>-9.0872285832813652E-3</c:v>
                </c:pt>
                <c:pt idx="11">
                  <c:v>-8.9150677616037372E-3</c:v>
                </c:pt>
                <c:pt idx="12">
                  <c:v>-8.6297060683324135E-3</c:v>
                </c:pt>
                <c:pt idx="13">
                  <c:v>-8.2257215420947077E-3</c:v>
                </c:pt>
                <c:pt idx="14">
                  <c:v>-7.6972384675161017E-3</c:v>
                </c:pt>
                <c:pt idx="15">
                  <c:v>-7.0380965134039077E-3</c:v>
                </c:pt>
                <c:pt idx="16">
                  <c:v>-6.2423314553870391E-3</c:v>
                </c:pt>
                <c:pt idx="17">
                  <c:v>-5.3057170287942237E-3</c:v>
                </c:pt>
                <c:pt idx="18">
                  <c:v>-4.2302952262957601E-3</c:v>
                </c:pt>
                <c:pt idx="19">
                  <c:v>-3.0351486594632927E-3</c:v>
                </c:pt>
                <c:pt idx="20">
                  <c:v>-1.7750086449674907E-3</c:v>
                </c:pt>
                <c:pt idx="21">
                  <c:v>-5.5748197707279536E-4</c:v>
                </c:pt>
                <c:pt idx="22">
                  <c:v>4.6774803347771239E-4</c:v>
                </c:pt>
                <c:pt idx="23">
                  <c:v>1.1669483552701129E-3</c:v>
                </c:pt>
                <c:pt idx="24">
                  <c:v>1.4912917741355201E-3</c:v>
                </c:pt>
                <c:pt idx="25">
                  <c:v>1.489361613561337E-3</c:v>
                </c:pt>
                <c:pt idx="26">
                  <c:v>1.2586926974375943E-3</c:v>
                </c:pt>
                <c:pt idx="27">
                  <c:v>8.9326370186743748E-4</c:v>
                </c:pt>
                <c:pt idx="28">
                  <c:v>4.6162011298628985E-4</c:v>
                </c:pt>
                <c:pt idx="29">
                  <c:v>8.1655429636879814E-6</c:v>
                </c:pt>
                <c:pt idx="30">
                  <c:v>-4.3899340318696248E-4</c:v>
                </c:pt>
                <c:pt idx="31">
                  <c:v>-8.6161015340576776E-4</c:v>
                </c:pt>
                <c:pt idx="32">
                  <c:v>-1.2474352414678647E-3</c:v>
                </c:pt>
                <c:pt idx="33">
                  <c:v>-1.5880558704594611E-3</c:v>
                </c:pt>
                <c:pt idx="34">
                  <c:v>-1.877617167350088E-3</c:v>
                </c:pt>
                <c:pt idx="35">
                  <c:v>-2.1119977890127115E-3</c:v>
                </c:pt>
                <c:pt idx="36">
                  <c:v>-2.2882591112276989E-3</c:v>
                </c:pt>
                <c:pt idx="37">
                  <c:v>-2.4042838425902806E-3</c:v>
                </c:pt>
                <c:pt idx="38">
                  <c:v>-2.458546114649145E-3</c:v>
                </c:pt>
                <c:pt idx="39">
                  <c:v>-2.4499632429564348E-3</c:v>
                </c:pt>
                <c:pt idx="40">
                  <c:v>-2.3777892493407303E-3</c:v>
                </c:pt>
                <c:pt idx="41">
                  <c:v>-2.2415241561655284E-3</c:v>
                </c:pt>
                <c:pt idx="42">
                  <c:v>-2.0408274714630581E-3</c:v>
                </c:pt>
                <c:pt idx="43">
                  <c:v>-1.7754356211731733E-3</c:v>
                </c:pt>
                <c:pt idx="44">
                  <c:v>-1.4450896150974986E-3</c:v>
                </c:pt>
                <c:pt idx="45">
                  <c:v>-1.0494809926484485E-3</c:v>
                </c:pt>
                <c:pt idx="46">
                  <c:v>-5.8822221677998048E-4</c:v>
                </c:pt>
                <c:pt idx="47">
                  <c:v>-6.0843719520953764E-5</c:v>
                </c:pt>
                <c:pt idx="48">
                  <c:v>5.3318475746935452E-4</c:v>
                </c:pt>
                <c:pt idx="49">
                  <c:v>1.1944148595172607E-3</c:v>
                </c:pt>
                <c:pt idx="50">
                  <c:v>1.9233713076478604E-3</c:v>
                </c:pt>
                <c:pt idx="51">
                  <c:v>2.7205044507799155E-3</c:v>
                </c:pt>
                <c:pt idx="52">
                  <c:v>3.5861527756296009E-3</c:v>
                </c:pt>
                <c:pt idx="53">
                  <c:v>4.5205222954336141E-3</c:v>
                </c:pt>
                <c:pt idx="54">
                  <c:v>5.5236866520081236E-3</c:v>
                </c:pt>
                <c:pt idx="55">
                  <c:v>6.5956083264128501E-3</c:v>
                </c:pt>
                <c:pt idx="56">
                  <c:v>7.7361781026643039E-3</c:v>
                </c:pt>
                <c:pt idx="57">
                  <c:v>8.9452673119557648E-3</c:v>
                </c:pt>
                <c:pt idx="58">
                  <c:v>1.0222785706389431E-2</c:v>
                </c:pt>
                <c:pt idx="59">
                  <c:v>1.1568737221590634E-2</c:v>
                </c:pt>
                <c:pt idx="60">
                  <c:v>1.298326639297844E-2</c:v>
                </c:pt>
                <c:pt idx="61">
                  <c:v>1.4466689675768477E-2</c:v>
                </c:pt>
                <c:pt idx="62">
                  <c:v>1.6019508171614821E-2</c:v>
                </c:pt>
                <c:pt idx="63">
                  <c:v>1.7642400995848597E-2</c:v>
                </c:pt>
                <c:pt idx="64">
                  <c:v>1.9336201380590928E-2</c:v>
                </c:pt>
                <c:pt idx="65">
                  <c:v>2.1101860217445007E-2</c:v>
                </c:pt>
                <c:pt idx="66">
                  <c:v>2.2940403716628581E-2</c:v>
                </c:pt>
                <c:pt idx="67">
                  <c:v>2.4852892866772829E-2</c:v>
                </c:pt>
                <c:pt idx="68">
                  <c:v>2.6840392203216261E-2</c:v>
                </c:pt>
                <c:pt idx="69">
                  <c:v>2.8903953984386777E-2</c:v>
                </c:pt>
                <c:pt idx="70">
                  <c:v>3.1044621395281091E-2</c:v>
                </c:pt>
                <c:pt idx="71">
                  <c:v>3.3263451214890799E-2</c:v>
                </c:pt>
                <c:pt idx="72">
                  <c:v>3.5561553045434763E-2</c:v>
                </c:pt>
                <c:pt idx="73">
                  <c:v>3.7940139347892254E-2</c:v>
                </c:pt>
                <c:pt idx="74">
                  <c:v>4.0400578795254362E-2</c:v>
                </c:pt>
                <c:pt idx="75">
                  <c:v>4.2944445346877358E-2</c:v>
                </c:pt>
                <c:pt idx="76">
                  <c:v>4.557355721076245E-2</c:v>
                </c:pt>
                <c:pt idx="77">
                  <c:v>4.8290003355937083E-2</c:v>
                </c:pt>
                <c:pt idx="78">
                  <c:v>5.1096159824131598E-2</c:v>
                </c:pt>
                <c:pt idx="79">
                  <c:v>5.3994702563048329E-2</c:v>
                </c:pt>
                <c:pt idx="80">
                  <c:v>5.6988626162550834E-2</c:v>
                </c:pt>
                <c:pt idx="81">
                  <c:v>6.0081276870853538E-2</c:v>
                </c:pt>
                <c:pt idx="82">
                  <c:v>6.3276402368909954E-2</c:v>
                </c:pt>
                <c:pt idx="83">
                  <c:v>6.6578210569694637E-2</c:v>
                </c:pt>
                <c:pt idx="84">
                  <c:v>6.9991418754975498E-2</c:v>
                </c:pt>
                <c:pt idx="85">
                  <c:v>7.3521268849890672E-2</c:v>
                </c:pt>
                <c:pt idx="86">
                  <c:v>7.7173487752000045E-2</c:v>
                </c:pt>
                <c:pt idx="87">
                  <c:v>8.0954165613005169E-2</c:v>
                </c:pt>
                <c:pt idx="88">
                  <c:v>8.4869431790876387E-2</c:v>
                </c:pt>
                <c:pt idx="89">
                  <c:v>8.8924434752542553E-2</c:v>
                </c:pt>
                <c:pt idx="90">
                  <c:v>9.312019089586869E-2</c:v>
                </c:pt>
                <c:pt idx="91">
                  <c:v>9.7445422954017175E-2</c:v>
                </c:pt>
                <c:pt idx="92">
                  <c:v>0.10186049561400398</c:v>
                </c:pt>
                <c:pt idx="93">
                  <c:v>0.10627748440538928</c:v>
                </c:pt>
                <c:pt idx="94">
                  <c:v>0.11055738008308608</c:v>
                </c:pt>
                <c:pt idx="95">
                  <c:v>0.11455193380405605</c:v>
                </c:pt>
                <c:pt idx="96">
                  <c:v>0.11817676993928114</c:v>
                </c:pt>
                <c:pt idx="97">
                  <c:v>0.12144926282433958</c:v>
                </c:pt>
                <c:pt idx="98">
                  <c:v>0.12445663986428473</c:v>
                </c:pt>
                <c:pt idx="99">
                  <c:v>0.12729836706426825</c:v>
                </c:pt>
                <c:pt idx="100">
                  <c:v>0.13005266140791633</c:v>
                </c:pt>
                <c:pt idx="101">
                  <c:v>0.13277166536612411</c:v>
                </c:pt>
                <c:pt idx="102">
                  <c:v>0.13548839233546067</c:v>
                </c:pt>
                <c:pt idx="103">
                  <c:v>0.13822402576938841</c:v>
                </c:pt>
                <c:pt idx="104">
                  <c:v>0.14099262959600778</c:v>
                </c:pt>
                <c:pt idx="105">
                  <c:v>0.14380379884464806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702-4AF5-A673-9FDCA6244ECA}"/>
            </c:ext>
          </c:extLst>
        </c:ser>
        <c:ser>
          <c:idx val="2"/>
          <c:order val="5"/>
          <c:tx>
            <c:strRef>
              <c:f>'A (6)'!$O$20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 (6)'!$F$21:$F$968</c:f>
              <c:numCache>
                <c:formatCode>General</c:formatCode>
                <c:ptCount val="948"/>
                <c:pt idx="0">
                  <c:v>0</c:v>
                </c:pt>
                <c:pt idx="1">
                  <c:v>2.5</c:v>
                </c:pt>
                <c:pt idx="2">
                  <c:v>35.5</c:v>
                </c:pt>
                <c:pt idx="3">
                  <c:v>38</c:v>
                </c:pt>
                <c:pt idx="4">
                  <c:v>64</c:v>
                </c:pt>
                <c:pt idx="5">
                  <c:v>71</c:v>
                </c:pt>
                <c:pt idx="6">
                  <c:v>80.5</c:v>
                </c:pt>
                <c:pt idx="7">
                  <c:v>122</c:v>
                </c:pt>
                <c:pt idx="8">
                  <c:v>138.5</c:v>
                </c:pt>
                <c:pt idx="9">
                  <c:v>140.5</c:v>
                </c:pt>
                <c:pt idx="10">
                  <c:v>148</c:v>
                </c:pt>
                <c:pt idx="11">
                  <c:v>216</c:v>
                </c:pt>
                <c:pt idx="12">
                  <c:v>282</c:v>
                </c:pt>
                <c:pt idx="13">
                  <c:v>1808</c:v>
                </c:pt>
                <c:pt idx="14">
                  <c:v>1827</c:v>
                </c:pt>
                <c:pt idx="15">
                  <c:v>1857.5</c:v>
                </c:pt>
                <c:pt idx="16">
                  <c:v>1857.5</c:v>
                </c:pt>
                <c:pt idx="17">
                  <c:v>1865</c:v>
                </c:pt>
                <c:pt idx="18">
                  <c:v>1890.5</c:v>
                </c:pt>
                <c:pt idx="19">
                  <c:v>2178</c:v>
                </c:pt>
                <c:pt idx="20">
                  <c:v>2534.5</c:v>
                </c:pt>
                <c:pt idx="21">
                  <c:v>2850.5</c:v>
                </c:pt>
                <c:pt idx="22">
                  <c:v>3376.5</c:v>
                </c:pt>
                <c:pt idx="23">
                  <c:v>4046.5</c:v>
                </c:pt>
                <c:pt idx="24">
                  <c:v>4162</c:v>
                </c:pt>
                <c:pt idx="25">
                  <c:v>4162</c:v>
                </c:pt>
                <c:pt idx="26">
                  <c:v>4433</c:v>
                </c:pt>
                <c:pt idx="27">
                  <c:v>4433</c:v>
                </c:pt>
                <c:pt idx="28">
                  <c:v>4865</c:v>
                </c:pt>
                <c:pt idx="29">
                  <c:v>4865</c:v>
                </c:pt>
                <c:pt idx="30">
                  <c:v>5411.5</c:v>
                </c:pt>
                <c:pt idx="31">
                  <c:v>5421</c:v>
                </c:pt>
                <c:pt idx="32">
                  <c:v>5848</c:v>
                </c:pt>
                <c:pt idx="33">
                  <c:v>5869.5</c:v>
                </c:pt>
                <c:pt idx="34">
                  <c:v>5883.5</c:v>
                </c:pt>
                <c:pt idx="35">
                  <c:v>6133.5</c:v>
                </c:pt>
                <c:pt idx="36">
                  <c:v>6133.5</c:v>
                </c:pt>
                <c:pt idx="37">
                  <c:v>6770</c:v>
                </c:pt>
                <c:pt idx="38">
                  <c:v>8429</c:v>
                </c:pt>
                <c:pt idx="39">
                  <c:v>8562.5</c:v>
                </c:pt>
                <c:pt idx="40">
                  <c:v>9385.5</c:v>
                </c:pt>
                <c:pt idx="41">
                  <c:v>9444.5</c:v>
                </c:pt>
                <c:pt idx="42">
                  <c:v>9444.5</c:v>
                </c:pt>
                <c:pt idx="43">
                  <c:v>9642.5</c:v>
                </c:pt>
                <c:pt idx="44">
                  <c:v>9659</c:v>
                </c:pt>
                <c:pt idx="45">
                  <c:v>9663.5</c:v>
                </c:pt>
                <c:pt idx="46">
                  <c:v>10065</c:v>
                </c:pt>
                <c:pt idx="47">
                  <c:v>10065</c:v>
                </c:pt>
                <c:pt idx="48">
                  <c:v>10213</c:v>
                </c:pt>
                <c:pt idx="49">
                  <c:v>10237</c:v>
                </c:pt>
                <c:pt idx="50">
                  <c:v>10468</c:v>
                </c:pt>
                <c:pt idx="51">
                  <c:v>10585.5</c:v>
                </c:pt>
                <c:pt idx="52">
                  <c:v>10618.5</c:v>
                </c:pt>
                <c:pt idx="53">
                  <c:v>10734</c:v>
                </c:pt>
                <c:pt idx="54">
                  <c:v>10794</c:v>
                </c:pt>
                <c:pt idx="55">
                  <c:v>10897.5</c:v>
                </c:pt>
                <c:pt idx="56">
                  <c:v>10961</c:v>
                </c:pt>
                <c:pt idx="57">
                  <c:v>10970</c:v>
                </c:pt>
                <c:pt idx="58">
                  <c:v>10970.5</c:v>
                </c:pt>
                <c:pt idx="59">
                  <c:v>11010.5</c:v>
                </c:pt>
                <c:pt idx="60">
                  <c:v>11086</c:v>
                </c:pt>
                <c:pt idx="61">
                  <c:v>11119</c:v>
                </c:pt>
                <c:pt idx="62">
                  <c:v>11340.5</c:v>
                </c:pt>
                <c:pt idx="63">
                  <c:v>11343</c:v>
                </c:pt>
                <c:pt idx="64">
                  <c:v>11345</c:v>
                </c:pt>
                <c:pt idx="65">
                  <c:v>11345.5</c:v>
                </c:pt>
                <c:pt idx="66">
                  <c:v>11437</c:v>
                </c:pt>
                <c:pt idx="67">
                  <c:v>11479.5</c:v>
                </c:pt>
                <c:pt idx="68">
                  <c:v>11831</c:v>
                </c:pt>
                <c:pt idx="69">
                  <c:v>11831.5</c:v>
                </c:pt>
                <c:pt idx="70">
                  <c:v>11833.5</c:v>
                </c:pt>
                <c:pt idx="71">
                  <c:v>12109.5</c:v>
                </c:pt>
                <c:pt idx="72">
                  <c:v>12281.5</c:v>
                </c:pt>
                <c:pt idx="73">
                  <c:v>12284</c:v>
                </c:pt>
                <c:pt idx="74">
                  <c:v>12692</c:v>
                </c:pt>
                <c:pt idx="75">
                  <c:v>12696.5</c:v>
                </c:pt>
                <c:pt idx="76">
                  <c:v>12729.5</c:v>
                </c:pt>
                <c:pt idx="77">
                  <c:v>13170.5</c:v>
                </c:pt>
                <c:pt idx="78">
                  <c:v>13465</c:v>
                </c:pt>
                <c:pt idx="79">
                  <c:v>13564.5</c:v>
                </c:pt>
                <c:pt idx="80">
                  <c:v>13579</c:v>
                </c:pt>
                <c:pt idx="81">
                  <c:v>13597.5</c:v>
                </c:pt>
                <c:pt idx="82">
                  <c:v>13695</c:v>
                </c:pt>
                <c:pt idx="83">
                  <c:v>14498.5</c:v>
                </c:pt>
                <c:pt idx="84">
                  <c:v>14647</c:v>
                </c:pt>
                <c:pt idx="85">
                  <c:v>15072</c:v>
                </c:pt>
                <c:pt idx="86">
                  <c:v>15493.5</c:v>
                </c:pt>
                <c:pt idx="87">
                  <c:v>15515</c:v>
                </c:pt>
                <c:pt idx="88">
                  <c:v>16201</c:v>
                </c:pt>
                <c:pt idx="89">
                  <c:v>17081</c:v>
                </c:pt>
                <c:pt idx="90">
                  <c:v>17420</c:v>
                </c:pt>
                <c:pt idx="91">
                  <c:v>17457</c:v>
                </c:pt>
                <c:pt idx="92">
                  <c:v>17492.5</c:v>
                </c:pt>
                <c:pt idx="93">
                  <c:v>17605.5</c:v>
                </c:pt>
                <c:pt idx="94">
                  <c:v>17987</c:v>
                </c:pt>
                <c:pt idx="95">
                  <c:v>18696</c:v>
                </c:pt>
                <c:pt idx="96">
                  <c:v>18734</c:v>
                </c:pt>
                <c:pt idx="97">
                  <c:v>18734</c:v>
                </c:pt>
                <c:pt idx="98">
                  <c:v>18734</c:v>
                </c:pt>
                <c:pt idx="99">
                  <c:v>18734</c:v>
                </c:pt>
                <c:pt idx="100">
                  <c:v>18806.5</c:v>
                </c:pt>
                <c:pt idx="101">
                  <c:v>18813.5</c:v>
                </c:pt>
                <c:pt idx="102">
                  <c:v>18886.5</c:v>
                </c:pt>
                <c:pt idx="103">
                  <c:v>18893.5</c:v>
                </c:pt>
                <c:pt idx="104">
                  <c:v>18896</c:v>
                </c:pt>
                <c:pt idx="105">
                  <c:v>18898.5</c:v>
                </c:pt>
                <c:pt idx="106">
                  <c:v>18993.5</c:v>
                </c:pt>
                <c:pt idx="107">
                  <c:v>19564</c:v>
                </c:pt>
                <c:pt idx="108">
                  <c:v>19564</c:v>
                </c:pt>
                <c:pt idx="109">
                  <c:v>19564</c:v>
                </c:pt>
                <c:pt idx="110">
                  <c:v>19564</c:v>
                </c:pt>
                <c:pt idx="111">
                  <c:v>19575.5</c:v>
                </c:pt>
                <c:pt idx="112">
                  <c:v>19576</c:v>
                </c:pt>
                <c:pt idx="113">
                  <c:v>19583</c:v>
                </c:pt>
                <c:pt idx="114">
                  <c:v>19583</c:v>
                </c:pt>
                <c:pt idx="115">
                  <c:v>19583</c:v>
                </c:pt>
                <c:pt idx="116">
                  <c:v>19594.5</c:v>
                </c:pt>
                <c:pt idx="117">
                  <c:v>19594.5</c:v>
                </c:pt>
                <c:pt idx="118">
                  <c:v>19594.5</c:v>
                </c:pt>
                <c:pt idx="119">
                  <c:v>19594.5</c:v>
                </c:pt>
                <c:pt idx="120">
                  <c:v>19870.5</c:v>
                </c:pt>
                <c:pt idx="121">
                  <c:v>19880</c:v>
                </c:pt>
                <c:pt idx="122">
                  <c:v>19882.5</c:v>
                </c:pt>
                <c:pt idx="123">
                  <c:v>20000</c:v>
                </c:pt>
                <c:pt idx="124">
                  <c:v>20512</c:v>
                </c:pt>
                <c:pt idx="125">
                  <c:v>20512</c:v>
                </c:pt>
                <c:pt idx="126">
                  <c:v>20696</c:v>
                </c:pt>
                <c:pt idx="127">
                  <c:v>20696</c:v>
                </c:pt>
                <c:pt idx="128">
                  <c:v>20696</c:v>
                </c:pt>
                <c:pt idx="129">
                  <c:v>20696</c:v>
                </c:pt>
                <c:pt idx="130">
                  <c:v>20903</c:v>
                </c:pt>
                <c:pt idx="131">
                  <c:v>20905.5</c:v>
                </c:pt>
                <c:pt idx="132">
                  <c:v>20910.5</c:v>
                </c:pt>
                <c:pt idx="133">
                  <c:v>20922</c:v>
                </c:pt>
                <c:pt idx="134">
                  <c:v>20931.5</c:v>
                </c:pt>
                <c:pt idx="135">
                  <c:v>20934</c:v>
                </c:pt>
                <c:pt idx="136">
                  <c:v>21283.5</c:v>
                </c:pt>
                <c:pt idx="137">
                  <c:v>21377.5</c:v>
                </c:pt>
                <c:pt idx="138">
                  <c:v>21377.5</c:v>
                </c:pt>
                <c:pt idx="139">
                  <c:v>21377.5</c:v>
                </c:pt>
                <c:pt idx="140">
                  <c:v>21377.5</c:v>
                </c:pt>
                <c:pt idx="141">
                  <c:v>21377.5</c:v>
                </c:pt>
                <c:pt idx="142">
                  <c:v>21429.5</c:v>
                </c:pt>
                <c:pt idx="143">
                  <c:v>22125.5</c:v>
                </c:pt>
                <c:pt idx="144">
                  <c:v>22125.5</c:v>
                </c:pt>
                <c:pt idx="145">
                  <c:v>22125.5</c:v>
                </c:pt>
                <c:pt idx="146">
                  <c:v>22125.5</c:v>
                </c:pt>
                <c:pt idx="147">
                  <c:v>22172.5</c:v>
                </c:pt>
                <c:pt idx="148">
                  <c:v>22252.5</c:v>
                </c:pt>
                <c:pt idx="149">
                  <c:v>22307.5</c:v>
                </c:pt>
                <c:pt idx="150">
                  <c:v>22375</c:v>
                </c:pt>
                <c:pt idx="151">
                  <c:v>22936.5</c:v>
                </c:pt>
                <c:pt idx="152">
                  <c:v>23066</c:v>
                </c:pt>
                <c:pt idx="153">
                  <c:v>23147</c:v>
                </c:pt>
                <c:pt idx="154">
                  <c:v>23924.5</c:v>
                </c:pt>
                <c:pt idx="155">
                  <c:v>24008</c:v>
                </c:pt>
                <c:pt idx="156">
                  <c:v>24016.5</c:v>
                </c:pt>
                <c:pt idx="157">
                  <c:v>24016.5</c:v>
                </c:pt>
                <c:pt idx="158">
                  <c:v>24016.5</c:v>
                </c:pt>
                <c:pt idx="159">
                  <c:v>24016.5</c:v>
                </c:pt>
                <c:pt idx="160">
                  <c:v>24918</c:v>
                </c:pt>
                <c:pt idx="161">
                  <c:v>25616.5</c:v>
                </c:pt>
                <c:pt idx="162">
                  <c:v>26493.5</c:v>
                </c:pt>
                <c:pt idx="163">
                  <c:v>26792</c:v>
                </c:pt>
              </c:numCache>
            </c:numRef>
          </c:xVal>
          <c:yVal>
            <c:numRef>
              <c:f>'A (6)'!$O$21:$O$968</c:f>
              <c:numCache>
                <c:formatCode>General</c:formatCode>
                <c:ptCount val="948"/>
                <c:pt idx="112">
                  <c:v>6.1846097071163175E-3</c:v>
                </c:pt>
                <c:pt idx="113">
                  <c:v>6.3671248002180603E-3</c:v>
                </c:pt>
                <c:pt idx="114">
                  <c:v>6.3671248002180603E-3</c:v>
                </c:pt>
                <c:pt idx="115">
                  <c:v>6.3671248002180603E-3</c:v>
                </c:pt>
                <c:pt idx="116">
                  <c:v>6.6669710245993441E-3</c:v>
                </c:pt>
                <c:pt idx="117">
                  <c:v>6.6669710245993441E-3</c:v>
                </c:pt>
                <c:pt idx="118">
                  <c:v>6.6669710245993441E-3</c:v>
                </c:pt>
                <c:pt idx="119">
                  <c:v>6.6669710245993441E-3</c:v>
                </c:pt>
                <c:pt idx="120">
                  <c:v>1.3863280409752043E-2</c:v>
                </c:pt>
                <c:pt idx="121">
                  <c:v>1.4110979464675766E-2</c:v>
                </c:pt>
                <c:pt idx="122">
                  <c:v>1.4176163426497856E-2</c:v>
                </c:pt>
                <c:pt idx="123">
                  <c:v>1.7239809632133563E-2</c:v>
                </c:pt>
                <c:pt idx="124">
                  <c:v>3.0589485013286288E-2</c:v>
                </c:pt>
                <c:pt idx="125">
                  <c:v>3.0589485013286288E-2</c:v>
                </c:pt>
                <c:pt idx="126">
                  <c:v>3.5387024603388162E-2</c:v>
                </c:pt>
                <c:pt idx="127">
                  <c:v>3.5387024603388162E-2</c:v>
                </c:pt>
                <c:pt idx="128">
                  <c:v>3.5387024603388162E-2</c:v>
                </c:pt>
                <c:pt idx="129">
                  <c:v>3.5387024603388162E-2</c:v>
                </c:pt>
                <c:pt idx="130">
                  <c:v>4.0784256642252603E-2</c:v>
                </c:pt>
                <c:pt idx="131">
                  <c:v>4.0849440604074694E-2</c:v>
                </c:pt>
                <c:pt idx="132">
                  <c:v>4.0979808527718764E-2</c:v>
                </c:pt>
                <c:pt idx="133">
                  <c:v>4.1279654752100159E-2</c:v>
                </c:pt>
                <c:pt idx="134">
                  <c:v>4.1527353807023881E-2</c:v>
                </c:pt>
                <c:pt idx="135">
                  <c:v>4.1592537768845861E-2</c:v>
                </c:pt>
                <c:pt idx="136">
                  <c:v>5.0705255631566359E-2</c:v>
                </c:pt>
                <c:pt idx="137">
                  <c:v>5.3156172596074969E-2</c:v>
                </c:pt>
                <c:pt idx="138">
                  <c:v>5.3156172596074969E-2</c:v>
                </c:pt>
                <c:pt idx="139">
                  <c:v>5.3156172596074969E-2</c:v>
                </c:pt>
                <c:pt idx="140">
                  <c:v>5.3156172596074969E-2</c:v>
                </c:pt>
                <c:pt idx="141">
                  <c:v>5.3156172596074969E-2</c:v>
                </c:pt>
                <c:pt idx="142">
                  <c:v>5.4511999001973233E-2</c:v>
                </c:pt>
                <c:pt idx="143">
                  <c:v>7.2659213973227832E-2</c:v>
                </c:pt>
                <c:pt idx="144">
                  <c:v>7.2659213973227832E-2</c:v>
                </c:pt>
                <c:pt idx="145">
                  <c:v>7.2659213973227832E-2</c:v>
                </c:pt>
                <c:pt idx="146">
                  <c:v>7.2659213973227832E-2</c:v>
                </c:pt>
                <c:pt idx="147">
                  <c:v>7.3884672455482137E-2</c:v>
                </c:pt>
                <c:pt idx="148">
                  <c:v>7.597055923378726E-2</c:v>
                </c:pt>
                <c:pt idx="149">
                  <c:v>7.7404606393872033E-2</c:v>
                </c:pt>
                <c:pt idx="150">
                  <c:v>7.9164573363067037E-2</c:v>
                </c:pt>
                <c:pt idx="151">
                  <c:v>9.3804891188296158E-2</c:v>
                </c:pt>
                <c:pt idx="152">
                  <c:v>9.7181420410677566E-2</c:v>
                </c:pt>
                <c:pt idx="153">
                  <c:v>9.9293380773711526E-2</c:v>
                </c:pt>
                <c:pt idx="154">
                  <c:v>0.11956559290036439</c:v>
                </c:pt>
                <c:pt idx="155">
                  <c:v>0.12174273722522044</c:v>
                </c:pt>
                <c:pt idx="156">
                  <c:v>0.12196436269541533</c:v>
                </c:pt>
                <c:pt idx="157">
                  <c:v>0.12196436269541533</c:v>
                </c:pt>
                <c:pt idx="158">
                  <c:v>0.12196436269541533</c:v>
                </c:pt>
                <c:pt idx="159">
                  <c:v>0.12196436269541533</c:v>
                </c:pt>
                <c:pt idx="160">
                  <c:v>0.14546969932844123</c:v>
                </c:pt>
                <c:pt idx="161">
                  <c:v>0.16368209826151792</c:v>
                </c:pt>
                <c:pt idx="162">
                  <c:v>0.18654863206868788</c:v>
                </c:pt>
                <c:pt idx="163">
                  <c:v>0.19433159711023884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702-4AF5-A673-9FDCA6244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7231720"/>
        <c:axId val="1"/>
      </c:scatterChart>
      <c:valAx>
        <c:axId val="617231720"/>
        <c:scaling>
          <c:orientation val="minMax"/>
          <c:max val="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66868931593341"/>
              <c:y val="0.926027460853107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7.5643778793385089E-3"/>
              <c:y val="0.391780670273358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1723172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9160839160839167E-2"/>
          <c:y val="0.91837056082275426"/>
          <c:w val="0.69930069930069927"/>
          <c:h val="6.802756798257358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10a.  EF Dra - [47700.7602, 0.4240259]</a:t>
            </a:r>
          </a:p>
        </c:rich>
      </c:tx>
      <c:layout>
        <c:manualLayout>
          <c:xMode val="edge"/>
          <c:yMode val="edge"/>
          <c:x val="0.18723404255319148"/>
          <c:y val="1.81818181818181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872340425531917E-2"/>
          <c:y val="0.13454545454545455"/>
          <c:w val="0.85319148936170208"/>
          <c:h val="0.7381818181818181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(6)'!$H$20:$H$20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(6)'!$F$21:$F$968</c:f>
              <c:numCache>
                <c:formatCode>General</c:formatCode>
                <c:ptCount val="948"/>
                <c:pt idx="0">
                  <c:v>0</c:v>
                </c:pt>
                <c:pt idx="1">
                  <c:v>2.5</c:v>
                </c:pt>
                <c:pt idx="2">
                  <c:v>35.5</c:v>
                </c:pt>
                <c:pt idx="3">
                  <c:v>38</c:v>
                </c:pt>
                <c:pt idx="4">
                  <c:v>64</c:v>
                </c:pt>
                <c:pt idx="5">
                  <c:v>71</c:v>
                </c:pt>
                <c:pt idx="6">
                  <c:v>80.5</c:v>
                </c:pt>
                <c:pt idx="7">
                  <c:v>122</c:v>
                </c:pt>
                <c:pt idx="8">
                  <c:v>138.5</c:v>
                </c:pt>
                <c:pt idx="9">
                  <c:v>140.5</c:v>
                </c:pt>
                <c:pt idx="10">
                  <c:v>148</c:v>
                </c:pt>
                <c:pt idx="11">
                  <c:v>216</c:v>
                </c:pt>
                <c:pt idx="12">
                  <c:v>282</c:v>
                </c:pt>
                <c:pt idx="13">
                  <c:v>1808</c:v>
                </c:pt>
                <c:pt idx="14">
                  <c:v>1827</c:v>
                </c:pt>
                <c:pt idx="15">
                  <c:v>1857.5</c:v>
                </c:pt>
                <c:pt idx="16">
                  <c:v>1857.5</c:v>
                </c:pt>
                <c:pt idx="17">
                  <c:v>1865</c:v>
                </c:pt>
                <c:pt idx="18">
                  <c:v>1890.5</c:v>
                </c:pt>
                <c:pt idx="19">
                  <c:v>2178</c:v>
                </c:pt>
                <c:pt idx="20">
                  <c:v>2534.5</c:v>
                </c:pt>
                <c:pt idx="21">
                  <c:v>2850.5</c:v>
                </c:pt>
                <c:pt idx="22">
                  <c:v>3376.5</c:v>
                </c:pt>
                <c:pt idx="23">
                  <c:v>4046.5</c:v>
                </c:pt>
                <c:pt idx="24">
                  <c:v>4162</c:v>
                </c:pt>
                <c:pt idx="25">
                  <c:v>4162</c:v>
                </c:pt>
                <c:pt idx="26">
                  <c:v>4433</c:v>
                </c:pt>
                <c:pt idx="27">
                  <c:v>4433</c:v>
                </c:pt>
                <c:pt idx="28">
                  <c:v>4865</c:v>
                </c:pt>
                <c:pt idx="29">
                  <c:v>4865</c:v>
                </c:pt>
                <c:pt idx="30">
                  <c:v>5411.5</c:v>
                </c:pt>
                <c:pt idx="31">
                  <c:v>5421</c:v>
                </c:pt>
                <c:pt idx="32">
                  <c:v>5848</c:v>
                </c:pt>
                <c:pt idx="33">
                  <c:v>5869.5</c:v>
                </c:pt>
                <c:pt idx="34">
                  <c:v>5883.5</c:v>
                </c:pt>
                <c:pt idx="35">
                  <c:v>6133.5</c:v>
                </c:pt>
                <c:pt idx="36">
                  <c:v>6133.5</c:v>
                </c:pt>
                <c:pt idx="37">
                  <c:v>6770</c:v>
                </c:pt>
                <c:pt idx="38">
                  <c:v>8429</c:v>
                </c:pt>
                <c:pt idx="39">
                  <c:v>8562.5</c:v>
                </c:pt>
                <c:pt idx="40">
                  <c:v>9385.5</c:v>
                </c:pt>
                <c:pt idx="41">
                  <c:v>9444.5</c:v>
                </c:pt>
                <c:pt idx="42">
                  <c:v>9444.5</c:v>
                </c:pt>
                <c:pt idx="43">
                  <c:v>9642.5</c:v>
                </c:pt>
                <c:pt idx="44">
                  <c:v>9659</c:v>
                </c:pt>
                <c:pt idx="45">
                  <c:v>9663.5</c:v>
                </c:pt>
                <c:pt idx="46">
                  <c:v>10065</c:v>
                </c:pt>
                <c:pt idx="47">
                  <c:v>10065</c:v>
                </c:pt>
                <c:pt idx="48">
                  <c:v>10213</c:v>
                </c:pt>
                <c:pt idx="49">
                  <c:v>10237</c:v>
                </c:pt>
                <c:pt idx="50">
                  <c:v>10468</c:v>
                </c:pt>
                <c:pt idx="51">
                  <c:v>10585.5</c:v>
                </c:pt>
                <c:pt idx="52">
                  <c:v>10618.5</c:v>
                </c:pt>
                <c:pt idx="53">
                  <c:v>10734</c:v>
                </c:pt>
                <c:pt idx="54">
                  <c:v>10794</c:v>
                </c:pt>
                <c:pt idx="55">
                  <c:v>10897.5</c:v>
                </c:pt>
                <c:pt idx="56">
                  <c:v>10961</c:v>
                </c:pt>
                <c:pt idx="57">
                  <c:v>10970</c:v>
                </c:pt>
                <c:pt idx="58">
                  <c:v>10970.5</c:v>
                </c:pt>
                <c:pt idx="59">
                  <c:v>11010.5</c:v>
                </c:pt>
                <c:pt idx="60">
                  <c:v>11086</c:v>
                </c:pt>
                <c:pt idx="61">
                  <c:v>11119</c:v>
                </c:pt>
                <c:pt idx="62">
                  <c:v>11340.5</c:v>
                </c:pt>
                <c:pt idx="63">
                  <c:v>11343</c:v>
                </c:pt>
                <c:pt idx="64">
                  <c:v>11345</c:v>
                </c:pt>
                <c:pt idx="65">
                  <c:v>11345.5</c:v>
                </c:pt>
                <c:pt idx="66">
                  <c:v>11437</c:v>
                </c:pt>
                <c:pt idx="67">
                  <c:v>11479.5</c:v>
                </c:pt>
                <c:pt idx="68">
                  <c:v>11831</c:v>
                </c:pt>
                <c:pt idx="69">
                  <c:v>11831.5</c:v>
                </c:pt>
                <c:pt idx="70">
                  <c:v>11833.5</c:v>
                </c:pt>
                <c:pt idx="71">
                  <c:v>12109.5</c:v>
                </c:pt>
                <c:pt idx="72">
                  <c:v>12281.5</c:v>
                </c:pt>
                <c:pt idx="73">
                  <c:v>12284</c:v>
                </c:pt>
                <c:pt idx="74">
                  <c:v>12692</c:v>
                </c:pt>
                <c:pt idx="75">
                  <c:v>12696.5</c:v>
                </c:pt>
                <c:pt idx="76">
                  <c:v>12729.5</c:v>
                </c:pt>
                <c:pt idx="77">
                  <c:v>13170.5</c:v>
                </c:pt>
                <c:pt idx="78">
                  <c:v>13465</c:v>
                </c:pt>
                <c:pt idx="79">
                  <c:v>13564.5</c:v>
                </c:pt>
                <c:pt idx="80">
                  <c:v>13579</c:v>
                </c:pt>
                <c:pt idx="81">
                  <c:v>13597.5</c:v>
                </c:pt>
                <c:pt idx="82">
                  <c:v>13695</c:v>
                </c:pt>
                <c:pt idx="83">
                  <c:v>14498.5</c:v>
                </c:pt>
                <c:pt idx="84">
                  <c:v>14647</c:v>
                </c:pt>
                <c:pt idx="85">
                  <c:v>15072</c:v>
                </c:pt>
                <c:pt idx="86">
                  <c:v>15493.5</c:v>
                </c:pt>
                <c:pt idx="87">
                  <c:v>15515</c:v>
                </c:pt>
                <c:pt idx="88">
                  <c:v>16201</c:v>
                </c:pt>
                <c:pt idx="89">
                  <c:v>17081</c:v>
                </c:pt>
                <c:pt idx="90">
                  <c:v>17420</c:v>
                </c:pt>
                <c:pt idx="91">
                  <c:v>17457</c:v>
                </c:pt>
                <c:pt idx="92">
                  <c:v>17492.5</c:v>
                </c:pt>
                <c:pt idx="93">
                  <c:v>17605.5</c:v>
                </c:pt>
                <c:pt idx="94">
                  <c:v>17987</c:v>
                </c:pt>
                <c:pt idx="95">
                  <c:v>18696</c:v>
                </c:pt>
                <c:pt idx="96">
                  <c:v>18734</c:v>
                </c:pt>
                <c:pt idx="97">
                  <c:v>18734</c:v>
                </c:pt>
                <c:pt idx="98">
                  <c:v>18734</c:v>
                </c:pt>
                <c:pt idx="99">
                  <c:v>18734</c:v>
                </c:pt>
                <c:pt idx="100">
                  <c:v>18806.5</c:v>
                </c:pt>
                <c:pt idx="101">
                  <c:v>18813.5</c:v>
                </c:pt>
                <c:pt idx="102">
                  <c:v>18886.5</c:v>
                </c:pt>
                <c:pt idx="103">
                  <c:v>18893.5</c:v>
                </c:pt>
                <c:pt idx="104">
                  <c:v>18896</c:v>
                </c:pt>
                <c:pt idx="105">
                  <c:v>18898.5</c:v>
                </c:pt>
                <c:pt idx="106">
                  <c:v>18993.5</c:v>
                </c:pt>
                <c:pt idx="107">
                  <c:v>19564</c:v>
                </c:pt>
                <c:pt idx="108">
                  <c:v>19564</c:v>
                </c:pt>
                <c:pt idx="109">
                  <c:v>19564</c:v>
                </c:pt>
                <c:pt idx="110">
                  <c:v>19564</c:v>
                </c:pt>
                <c:pt idx="111">
                  <c:v>19575.5</c:v>
                </c:pt>
                <c:pt idx="112">
                  <c:v>19576</c:v>
                </c:pt>
                <c:pt idx="113">
                  <c:v>19583</c:v>
                </c:pt>
                <c:pt idx="114">
                  <c:v>19583</c:v>
                </c:pt>
                <c:pt idx="115">
                  <c:v>19583</c:v>
                </c:pt>
                <c:pt idx="116">
                  <c:v>19594.5</c:v>
                </c:pt>
                <c:pt idx="117">
                  <c:v>19594.5</c:v>
                </c:pt>
                <c:pt idx="118">
                  <c:v>19594.5</c:v>
                </c:pt>
                <c:pt idx="119">
                  <c:v>19594.5</c:v>
                </c:pt>
                <c:pt idx="120">
                  <c:v>19870.5</c:v>
                </c:pt>
                <c:pt idx="121">
                  <c:v>19880</c:v>
                </c:pt>
                <c:pt idx="122">
                  <c:v>19882.5</c:v>
                </c:pt>
                <c:pt idx="123">
                  <c:v>20000</c:v>
                </c:pt>
                <c:pt idx="124">
                  <c:v>20512</c:v>
                </c:pt>
                <c:pt idx="125">
                  <c:v>20512</c:v>
                </c:pt>
                <c:pt idx="126">
                  <c:v>20696</c:v>
                </c:pt>
                <c:pt idx="127">
                  <c:v>20696</c:v>
                </c:pt>
                <c:pt idx="128">
                  <c:v>20696</c:v>
                </c:pt>
                <c:pt idx="129">
                  <c:v>20696</c:v>
                </c:pt>
                <c:pt idx="130">
                  <c:v>20903</c:v>
                </c:pt>
                <c:pt idx="131">
                  <c:v>20905.5</c:v>
                </c:pt>
                <c:pt idx="132">
                  <c:v>20910.5</c:v>
                </c:pt>
                <c:pt idx="133">
                  <c:v>20922</c:v>
                </c:pt>
                <c:pt idx="134">
                  <c:v>20931.5</c:v>
                </c:pt>
                <c:pt idx="135">
                  <c:v>20934</c:v>
                </c:pt>
                <c:pt idx="136">
                  <c:v>21283.5</c:v>
                </c:pt>
                <c:pt idx="137">
                  <c:v>21377.5</c:v>
                </c:pt>
                <c:pt idx="138">
                  <c:v>21377.5</c:v>
                </c:pt>
                <c:pt idx="139">
                  <c:v>21377.5</c:v>
                </c:pt>
                <c:pt idx="140">
                  <c:v>21377.5</c:v>
                </c:pt>
                <c:pt idx="141">
                  <c:v>21377.5</c:v>
                </c:pt>
                <c:pt idx="142">
                  <c:v>21429.5</c:v>
                </c:pt>
                <c:pt idx="143">
                  <c:v>22125.5</c:v>
                </c:pt>
                <c:pt idx="144">
                  <c:v>22125.5</c:v>
                </c:pt>
                <c:pt idx="145">
                  <c:v>22125.5</c:v>
                </c:pt>
                <c:pt idx="146">
                  <c:v>22125.5</c:v>
                </c:pt>
                <c:pt idx="147">
                  <c:v>22172.5</c:v>
                </c:pt>
                <c:pt idx="148">
                  <c:v>22252.5</c:v>
                </c:pt>
                <c:pt idx="149">
                  <c:v>22307.5</c:v>
                </c:pt>
                <c:pt idx="150">
                  <c:v>22375</c:v>
                </c:pt>
                <c:pt idx="151">
                  <c:v>22936.5</c:v>
                </c:pt>
                <c:pt idx="152">
                  <c:v>23066</c:v>
                </c:pt>
                <c:pt idx="153">
                  <c:v>23147</c:v>
                </c:pt>
                <c:pt idx="154">
                  <c:v>23924.5</c:v>
                </c:pt>
                <c:pt idx="155">
                  <c:v>24008</c:v>
                </c:pt>
                <c:pt idx="156">
                  <c:v>24016.5</c:v>
                </c:pt>
                <c:pt idx="157">
                  <c:v>24016.5</c:v>
                </c:pt>
                <c:pt idx="158">
                  <c:v>24016.5</c:v>
                </c:pt>
                <c:pt idx="159">
                  <c:v>24016.5</c:v>
                </c:pt>
                <c:pt idx="160">
                  <c:v>24918</c:v>
                </c:pt>
                <c:pt idx="161">
                  <c:v>25616.5</c:v>
                </c:pt>
                <c:pt idx="162">
                  <c:v>26493.5</c:v>
                </c:pt>
                <c:pt idx="163">
                  <c:v>26792</c:v>
                </c:pt>
              </c:numCache>
            </c:numRef>
          </c:xVal>
          <c:yVal>
            <c:numRef>
              <c:f>'A (6)'!$H$21:$H$968</c:f>
              <c:numCache>
                <c:formatCode>General</c:formatCode>
                <c:ptCount val="94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657-493A-B39A-D3E4504645ED}"/>
            </c:ext>
          </c:extLst>
        </c:ser>
        <c:ser>
          <c:idx val="1"/>
          <c:order val="1"/>
          <c:tx>
            <c:strRef>
              <c:f>'A (6)'!$I$20:$I$20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(6)'!$D$22:$D$55</c:f>
                <c:numCache>
                  <c:formatCode>General</c:formatCode>
                  <c:ptCount val="3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3">
                    <c:v>1E-3</c:v>
                  </c:pt>
                  <c:pt idx="25">
                    <c:v>5.0000000000000001E-4</c:v>
                  </c:pt>
                  <c:pt idx="27">
                    <c:v>1.1000000000000001E-3</c:v>
                  </c:pt>
                  <c:pt idx="28">
                    <c:v>5.9999999999999995E-4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'A (6)'!$F$21:$F$968</c:f>
              <c:numCache>
                <c:formatCode>General</c:formatCode>
                <c:ptCount val="948"/>
                <c:pt idx="0">
                  <c:v>0</c:v>
                </c:pt>
                <c:pt idx="1">
                  <c:v>2.5</c:v>
                </c:pt>
                <c:pt idx="2">
                  <c:v>35.5</c:v>
                </c:pt>
                <c:pt idx="3">
                  <c:v>38</c:v>
                </c:pt>
                <c:pt idx="4">
                  <c:v>64</c:v>
                </c:pt>
                <c:pt idx="5">
                  <c:v>71</c:v>
                </c:pt>
                <c:pt idx="6">
                  <c:v>80.5</c:v>
                </c:pt>
                <c:pt idx="7">
                  <c:v>122</c:v>
                </c:pt>
                <c:pt idx="8">
                  <c:v>138.5</c:v>
                </c:pt>
                <c:pt idx="9">
                  <c:v>140.5</c:v>
                </c:pt>
                <c:pt idx="10">
                  <c:v>148</c:v>
                </c:pt>
                <c:pt idx="11">
                  <c:v>216</c:v>
                </c:pt>
                <c:pt idx="12">
                  <c:v>282</c:v>
                </c:pt>
                <c:pt idx="13">
                  <c:v>1808</c:v>
                </c:pt>
                <c:pt idx="14">
                  <c:v>1827</c:v>
                </c:pt>
                <c:pt idx="15">
                  <c:v>1857.5</c:v>
                </c:pt>
                <c:pt idx="16">
                  <c:v>1857.5</c:v>
                </c:pt>
                <c:pt idx="17">
                  <c:v>1865</c:v>
                </c:pt>
                <c:pt idx="18">
                  <c:v>1890.5</c:v>
                </c:pt>
                <c:pt idx="19">
                  <c:v>2178</c:v>
                </c:pt>
                <c:pt idx="20">
                  <c:v>2534.5</c:v>
                </c:pt>
                <c:pt idx="21">
                  <c:v>2850.5</c:v>
                </c:pt>
                <c:pt idx="22">
                  <c:v>3376.5</c:v>
                </c:pt>
                <c:pt idx="23">
                  <c:v>4046.5</c:v>
                </c:pt>
                <c:pt idx="24">
                  <c:v>4162</c:v>
                </c:pt>
                <c:pt idx="25">
                  <c:v>4162</c:v>
                </c:pt>
                <c:pt idx="26">
                  <c:v>4433</c:v>
                </c:pt>
                <c:pt idx="27">
                  <c:v>4433</c:v>
                </c:pt>
                <c:pt idx="28">
                  <c:v>4865</c:v>
                </c:pt>
                <c:pt idx="29">
                  <c:v>4865</c:v>
                </c:pt>
                <c:pt idx="30">
                  <c:v>5411.5</c:v>
                </c:pt>
                <c:pt idx="31">
                  <c:v>5421</c:v>
                </c:pt>
                <c:pt idx="32">
                  <c:v>5848</c:v>
                </c:pt>
                <c:pt idx="33">
                  <c:v>5869.5</c:v>
                </c:pt>
                <c:pt idx="34">
                  <c:v>5883.5</c:v>
                </c:pt>
                <c:pt idx="35">
                  <c:v>6133.5</c:v>
                </c:pt>
                <c:pt idx="36">
                  <c:v>6133.5</c:v>
                </c:pt>
                <c:pt idx="37">
                  <c:v>6770</c:v>
                </c:pt>
                <c:pt idx="38">
                  <c:v>8429</c:v>
                </c:pt>
                <c:pt idx="39">
                  <c:v>8562.5</c:v>
                </c:pt>
                <c:pt idx="40">
                  <c:v>9385.5</c:v>
                </c:pt>
                <c:pt idx="41">
                  <c:v>9444.5</c:v>
                </c:pt>
                <c:pt idx="42">
                  <c:v>9444.5</c:v>
                </c:pt>
                <c:pt idx="43">
                  <c:v>9642.5</c:v>
                </c:pt>
                <c:pt idx="44">
                  <c:v>9659</c:v>
                </c:pt>
                <c:pt idx="45">
                  <c:v>9663.5</c:v>
                </c:pt>
                <c:pt idx="46">
                  <c:v>10065</c:v>
                </c:pt>
                <c:pt idx="47">
                  <c:v>10065</c:v>
                </c:pt>
                <c:pt idx="48">
                  <c:v>10213</c:v>
                </c:pt>
                <c:pt idx="49">
                  <c:v>10237</c:v>
                </c:pt>
                <c:pt idx="50">
                  <c:v>10468</c:v>
                </c:pt>
                <c:pt idx="51">
                  <c:v>10585.5</c:v>
                </c:pt>
                <c:pt idx="52">
                  <c:v>10618.5</c:v>
                </c:pt>
                <c:pt idx="53">
                  <c:v>10734</c:v>
                </c:pt>
                <c:pt idx="54">
                  <c:v>10794</c:v>
                </c:pt>
                <c:pt idx="55">
                  <c:v>10897.5</c:v>
                </c:pt>
                <c:pt idx="56">
                  <c:v>10961</c:v>
                </c:pt>
                <c:pt idx="57">
                  <c:v>10970</c:v>
                </c:pt>
                <c:pt idx="58">
                  <c:v>10970.5</c:v>
                </c:pt>
                <c:pt idx="59">
                  <c:v>11010.5</c:v>
                </c:pt>
                <c:pt idx="60">
                  <c:v>11086</c:v>
                </c:pt>
                <c:pt idx="61">
                  <c:v>11119</c:v>
                </c:pt>
                <c:pt idx="62">
                  <c:v>11340.5</c:v>
                </c:pt>
                <c:pt idx="63">
                  <c:v>11343</c:v>
                </c:pt>
                <c:pt idx="64">
                  <c:v>11345</c:v>
                </c:pt>
                <c:pt idx="65">
                  <c:v>11345.5</c:v>
                </c:pt>
                <c:pt idx="66">
                  <c:v>11437</c:v>
                </c:pt>
                <c:pt idx="67">
                  <c:v>11479.5</c:v>
                </c:pt>
                <c:pt idx="68">
                  <c:v>11831</c:v>
                </c:pt>
                <c:pt idx="69">
                  <c:v>11831.5</c:v>
                </c:pt>
                <c:pt idx="70">
                  <c:v>11833.5</c:v>
                </c:pt>
                <c:pt idx="71">
                  <c:v>12109.5</c:v>
                </c:pt>
                <c:pt idx="72">
                  <c:v>12281.5</c:v>
                </c:pt>
                <c:pt idx="73">
                  <c:v>12284</c:v>
                </c:pt>
                <c:pt idx="74">
                  <c:v>12692</c:v>
                </c:pt>
                <c:pt idx="75">
                  <c:v>12696.5</c:v>
                </c:pt>
                <c:pt idx="76">
                  <c:v>12729.5</c:v>
                </c:pt>
                <c:pt idx="77">
                  <c:v>13170.5</c:v>
                </c:pt>
                <c:pt idx="78">
                  <c:v>13465</c:v>
                </c:pt>
                <c:pt idx="79">
                  <c:v>13564.5</c:v>
                </c:pt>
                <c:pt idx="80">
                  <c:v>13579</c:v>
                </c:pt>
                <c:pt idx="81">
                  <c:v>13597.5</c:v>
                </c:pt>
                <c:pt idx="82">
                  <c:v>13695</c:v>
                </c:pt>
                <c:pt idx="83">
                  <c:v>14498.5</c:v>
                </c:pt>
                <c:pt idx="84">
                  <c:v>14647</c:v>
                </c:pt>
                <c:pt idx="85">
                  <c:v>15072</c:v>
                </c:pt>
                <c:pt idx="86">
                  <c:v>15493.5</c:v>
                </c:pt>
                <c:pt idx="87">
                  <c:v>15515</c:v>
                </c:pt>
                <c:pt idx="88">
                  <c:v>16201</c:v>
                </c:pt>
                <c:pt idx="89">
                  <c:v>17081</c:v>
                </c:pt>
                <c:pt idx="90">
                  <c:v>17420</c:v>
                </c:pt>
                <c:pt idx="91">
                  <c:v>17457</c:v>
                </c:pt>
                <c:pt idx="92">
                  <c:v>17492.5</c:v>
                </c:pt>
                <c:pt idx="93">
                  <c:v>17605.5</c:v>
                </c:pt>
                <c:pt idx="94">
                  <c:v>17987</c:v>
                </c:pt>
                <c:pt idx="95">
                  <c:v>18696</c:v>
                </c:pt>
                <c:pt idx="96">
                  <c:v>18734</c:v>
                </c:pt>
                <c:pt idx="97">
                  <c:v>18734</c:v>
                </c:pt>
                <c:pt idx="98">
                  <c:v>18734</c:v>
                </c:pt>
                <c:pt idx="99">
                  <c:v>18734</c:v>
                </c:pt>
                <c:pt idx="100">
                  <c:v>18806.5</c:v>
                </c:pt>
                <c:pt idx="101">
                  <c:v>18813.5</c:v>
                </c:pt>
                <c:pt idx="102">
                  <c:v>18886.5</c:v>
                </c:pt>
                <c:pt idx="103">
                  <c:v>18893.5</c:v>
                </c:pt>
                <c:pt idx="104">
                  <c:v>18896</c:v>
                </c:pt>
                <c:pt idx="105">
                  <c:v>18898.5</c:v>
                </c:pt>
                <c:pt idx="106">
                  <c:v>18993.5</c:v>
                </c:pt>
                <c:pt idx="107">
                  <c:v>19564</c:v>
                </c:pt>
                <c:pt idx="108">
                  <c:v>19564</c:v>
                </c:pt>
                <c:pt idx="109">
                  <c:v>19564</c:v>
                </c:pt>
                <c:pt idx="110">
                  <c:v>19564</c:v>
                </c:pt>
                <c:pt idx="111">
                  <c:v>19575.5</c:v>
                </c:pt>
                <c:pt idx="112">
                  <c:v>19576</c:v>
                </c:pt>
                <c:pt idx="113">
                  <c:v>19583</c:v>
                </c:pt>
                <c:pt idx="114">
                  <c:v>19583</c:v>
                </c:pt>
                <c:pt idx="115">
                  <c:v>19583</c:v>
                </c:pt>
                <c:pt idx="116">
                  <c:v>19594.5</c:v>
                </c:pt>
                <c:pt idx="117">
                  <c:v>19594.5</c:v>
                </c:pt>
                <c:pt idx="118">
                  <c:v>19594.5</c:v>
                </c:pt>
                <c:pt idx="119">
                  <c:v>19594.5</c:v>
                </c:pt>
                <c:pt idx="120">
                  <c:v>19870.5</c:v>
                </c:pt>
                <c:pt idx="121">
                  <c:v>19880</c:v>
                </c:pt>
                <c:pt idx="122">
                  <c:v>19882.5</c:v>
                </c:pt>
                <c:pt idx="123">
                  <c:v>20000</c:v>
                </c:pt>
                <c:pt idx="124">
                  <c:v>20512</c:v>
                </c:pt>
                <c:pt idx="125">
                  <c:v>20512</c:v>
                </c:pt>
                <c:pt idx="126">
                  <c:v>20696</c:v>
                </c:pt>
                <c:pt idx="127">
                  <c:v>20696</c:v>
                </c:pt>
                <c:pt idx="128">
                  <c:v>20696</c:v>
                </c:pt>
                <c:pt idx="129">
                  <c:v>20696</c:v>
                </c:pt>
                <c:pt idx="130">
                  <c:v>20903</c:v>
                </c:pt>
                <c:pt idx="131">
                  <c:v>20905.5</c:v>
                </c:pt>
                <c:pt idx="132">
                  <c:v>20910.5</c:v>
                </c:pt>
                <c:pt idx="133">
                  <c:v>20922</c:v>
                </c:pt>
                <c:pt idx="134">
                  <c:v>20931.5</c:v>
                </c:pt>
                <c:pt idx="135">
                  <c:v>20934</c:v>
                </c:pt>
                <c:pt idx="136">
                  <c:v>21283.5</c:v>
                </c:pt>
                <c:pt idx="137">
                  <c:v>21377.5</c:v>
                </c:pt>
                <c:pt idx="138">
                  <c:v>21377.5</c:v>
                </c:pt>
                <c:pt idx="139">
                  <c:v>21377.5</c:v>
                </c:pt>
                <c:pt idx="140">
                  <c:v>21377.5</c:v>
                </c:pt>
                <c:pt idx="141">
                  <c:v>21377.5</c:v>
                </c:pt>
                <c:pt idx="142">
                  <c:v>21429.5</c:v>
                </c:pt>
                <c:pt idx="143">
                  <c:v>22125.5</c:v>
                </c:pt>
                <c:pt idx="144">
                  <c:v>22125.5</c:v>
                </c:pt>
                <c:pt idx="145">
                  <c:v>22125.5</c:v>
                </c:pt>
                <c:pt idx="146">
                  <c:v>22125.5</c:v>
                </c:pt>
                <c:pt idx="147">
                  <c:v>22172.5</c:v>
                </c:pt>
                <c:pt idx="148">
                  <c:v>22252.5</c:v>
                </c:pt>
                <c:pt idx="149">
                  <c:v>22307.5</c:v>
                </c:pt>
                <c:pt idx="150">
                  <c:v>22375</c:v>
                </c:pt>
                <c:pt idx="151">
                  <c:v>22936.5</c:v>
                </c:pt>
                <c:pt idx="152">
                  <c:v>23066</c:v>
                </c:pt>
                <c:pt idx="153">
                  <c:v>23147</c:v>
                </c:pt>
                <c:pt idx="154">
                  <c:v>23924.5</c:v>
                </c:pt>
                <c:pt idx="155">
                  <c:v>24008</c:v>
                </c:pt>
                <c:pt idx="156">
                  <c:v>24016.5</c:v>
                </c:pt>
                <c:pt idx="157">
                  <c:v>24016.5</c:v>
                </c:pt>
                <c:pt idx="158">
                  <c:v>24016.5</c:v>
                </c:pt>
                <c:pt idx="159">
                  <c:v>24016.5</c:v>
                </c:pt>
                <c:pt idx="160">
                  <c:v>24918</c:v>
                </c:pt>
                <c:pt idx="161">
                  <c:v>25616.5</c:v>
                </c:pt>
                <c:pt idx="162">
                  <c:v>26493.5</c:v>
                </c:pt>
                <c:pt idx="163">
                  <c:v>26792</c:v>
                </c:pt>
              </c:numCache>
            </c:numRef>
          </c:xVal>
          <c:yVal>
            <c:numRef>
              <c:f>'A (6)'!$I$21:$I$968</c:f>
              <c:numCache>
                <c:formatCode>General</c:formatCode>
                <c:ptCount val="948"/>
                <c:pt idx="30">
                  <c:v>-5.8642735530156642E-4</c:v>
                </c:pt>
                <c:pt idx="31">
                  <c:v>1.6712137585273013E-4</c:v>
                </c:pt>
                <c:pt idx="32">
                  <c:v>-6.9102147535886616E-3</c:v>
                </c:pt>
                <c:pt idx="33">
                  <c:v>-7.4679729004856199E-3</c:v>
                </c:pt>
                <c:pt idx="34">
                  <c:v>-1.1831164250907023E-2</c:v>
                </c:pt>
                <c:pt idx="38">
                  <c:v>-3.8671340953442268E-3</c:v>
                </c:pt>
                <c:pt idx="49">
                  <c:v>-9.7707025415729731E-3</c:v>
                </c:pt>
                <c:pt idx="61">
                  <c:v>-3.2517575018573552E-3</c:v>
                </c:pt>
                <c:pt idx="67">
                  <c:v>-1.0393473348813131E-4</c:v>
                </c:pt>
                <c:pt idx="68">
                  <c:v>1.0773681933642365E-3</c:v>
                </c:pt>
                <c:pt idx="69">
                  <c:v>-5.1356029216549359E-3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657-493A-B39A-D3E4504645ED}"/>
            </c:ext>
          </c:extLst>
        </c:ser>
        <c:ser>
          <c:idx val="3"/>
          <c:order val="2"/>
          <c:tx>
            <c:strRef>
              <c:f>'A (6)'!$J$20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(6)'!$D$21:$D$55</c:f>
                <c:numCache>
                  <c:formatCode>General</c:formatCode>
                  <c:ptCount val="3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4">
                    <c:v>1E-3</c:v>
                  </c:pt>
                  <c:pt idx="26">
                    <c:v>5.0000000000000001E-4</c:v>
                  </c:pt>
                  <c:pt idx="28">
                    <c:v>1.1000000000000001E-3</c:v>
                  </c:pt>
                  <c:pt idx="29">
                    <c:v>5.9999999999999995E-4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</c:numCache>
              </c:numRef>
            </c:plus>
            <c:minus>
              <c:numRef>
                <c:f>'A (6)'!$D$21:$D$55</c:f>
                <c:numCache>
                  <c:formatCode>General</c:formatCode>
                  <c:ptCount val="3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4">
                    <c:v>1E-3</c:v>
                  </c:pt>
                  <c:pt idx="26">
                    <c:v>5.0000000000000001E-4</c:v>
                  </c:pt>
                  <c:pt idx="28">
                    <c:v>1.1000000000000001E-3</c:v>
                  </c:pt>
                  <c:pt idx="29">
                    <c:v>5.9999999999999995E-4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(6)'!$F$21:$F$968</c:f>
              <c:numCache>
                <c:formatCode>General</c:formatCode>
                <c:ptCount val="948"/>
                <c:pt idx="0">
                  <c:v>0</c:v>
                </c:pt>
                <c:pt idx="1">
                  <c:v>2.5</c:v>
                </c:pt>
                <c:pt idx="2">
                  <c:v>35.5</c:v>
                </c:pt>
                <c:pt idx="3">
                  <c:v>38</c:v>
                </c:pt>
                <c:pt idx="4">
                  <c:v>64</c:v>
                </c:pt>
                <c:pt idx="5">
                  <c:v>71</c:v>
                </c:pt>
                <c:pt idx="6">
                  <c:v>80.5</c:v>
                </c:pt>
                <c:pt idx="7">
                  <c:v>122</c:v>
                </c:pt>
                <c:pt idx="8">
                  <c:v>138.5</c:v>
                </c:pt>
                <c:pt idx="9">
                  <c:v>140.5</c:v>
                </c:pt>
                <c:pt idx="10">
                  <c:v>148</c:v>
                </c:pt>
                <c:pt idx="11">
                  <c:v>216</c:v>
                </c:pt>
                <c:pt idx="12">
                  <c:v>282</c:v>
                </c:pt>
                <c:pt idx="13">
                  <c:v>1808</c:v>
                </c:pt>
                <c:pt idx="14">
                  <c:v>1827</c:v>
                </c:pt>
                <c:pt idx="15">
                  <c:v>1857.5</c:v>
                </c:pt>
                <c:pt idx="16">
                  <c:v>1857.5</c:v>
                </c:pt>
                <c:pt idx="17">
                  <c:v>1865</c:v>
                </c:pt>
                <c:pt idx="18">
                  <c:v>1890.5</c:v>
                </c:pt>
                <c:pt idx="19">
                  <c:v>2178</c:v>
                </c:pt>
                <c:pt idx="20">
                  <c:v>2534.5</c:v>
                </c:pt>
                <c:pt idx="21">
                  <c:v>2850.5</c:v>
                </c:pt>
                <c:pt idx="22">
                  <c:v>3376.5</c:v>
                </c:pt>
                <c:pt idx="23">
                  <c:v>4046.5</c:v>
                </c:pt>
                <c:pt idx="24">
                  <c:v>4162</c:v>
                </c:pt>
                <c:pt idx="25">
                  <c:v>4162</c:v>
                </c:pt>
                <c:pt idx="26">
                  <c:v>4433</c:v>
                </c:pt>
                <c:pt idx="27">
                  <c:v>4433</c:v>
                </c:pt>
                <c:pt idx="28">
                  <c:v>4865</c:v>
                </c:pt>
                <c:pt idx="29">
                  <c:v>4865</c:v>
                </c:pt>
                <c:pt idx="30">
                  <c:v>5411.5</c:v>
                </c:pt>
                <c:pt idx="31">
                  <c:v>5421</c:v>
                </c:pt>
                <c:pt idx="32">
                  <c:v>5848</c:v>
                </c:pt>
                <c:pt idx="33">
                  <c:v>5869.5</c:v>
                </c:pt>
                <c:pt idx="34">
                  <c:v>5883.5</c:v>
                </c:pt>
                <c:pt idx="35">
                  <c:v>6133.5</c:v>
                </c:pt>
                <c:pt idx="36">
                  <c:v>6133.5</c:v>
                </c:pt>
                <c:pt idx="37">
                  <c:v>6770</c:v>
                </c:pt>
                <c:pt idx="38">
                  <c:v>8429</c:v>
                </c:pt>
                <c:pt idx="39">
                  <c:v>8562.5</c:v>
                </c:pt>
                <c:pt idx="40">
                  <c:v>9385.5</c:v>
                </c:pt>
                <c:pt idx="41">
                  <c:v>9444.5</c:v>
                </c:pt>
                <c:pt idx="42">
                  <c:v>9444.5</c:v>
                </c:pt>
                <c:pt idx="43">
                  <c:v>9642.5</c:v>
                </c:pt>
                <c:pt idx="44">
                  <c:v>9659</c:v>
                </c:pt>
                <c:pt idx="45">
                  <c:v>9663.5</c:v>
                </c:pt>
                <c:pt idx="46">
                  <c:v>10065</c:v>
                </c:pt>
                <c:pt idx="47">
                  <c:v>10065</c:v>
                </c:pt>
                <c:pt idx="48">
                  <c:v>10213</c:v>
                </c:pt>
                <c:pt idx="49">
                  <c:v>10237</c:v>
                </c:pt>
                <c:pt idx="50">
                  <c:v>10468</c:v>
                </c:pt>
                <c:pt idx="51">
                  <c:v>10585.5</c:v>
                </c:pt>
                <c:pt idx="52">
                  <c:v>10618.5</c:v>
                </c:pt>
                <c:pt idx="53">
                  <c:v>10734</c:v>
                </c:pt>
                <c:pt idx="54">
                  <c:v>10794</c:v>
                </c:pt>
                <c:pt idx="55">
                  <c:v>10897.5</c:v>
                </c:pt>
                <c:pt idx="56">
                  <c:v>10961</c:v>
                </c:pt>
                <c:pt idx="57">
                  <c:v>10970</c:v>
                </c:pt>
                <c:pt idx="58">
                  <c:v>10970.5</c:v>
                </c:pt>
                <c:pt idx="59">
                  <c:v>11010.5</c:v>
                </c:pt>
                <c:pt idx="60">
                  <c:v>11086</c:v>
                </c:pt>
                <c:pt idx="61">
                  <c:v>11119</c:v>
                </c:pt>
                <c:pt idx="62">
                  <c:v>11340.5</c:v>
                </c:pt>
                <c:pt idx="63">
                  <c:v>11343</c:v>
                </c:pt>
                <c:pt idx="64">
                  <c:v>11345</c:v>
                </c:pt>
                <c:pt idx="65">
                  <c:v>11345.5</c:v>
                </c:pt>
                <c:pt idx="66">
                  <c:v>11437</c:v>
                </c:pt>
                <c:pt idx="67">
                  <c:v>11479.5</c:v>
                </c:pt>
                <c:pt idx="68">
                  <c:v>11831</c:v>
                </c:pt>
                <c:pt idx="69">
                  <c:v>11831.5</c:v>
                </c:pt>
                <c:pt idx="70">
                  <c:v>11833.5</c:v>
                </c:pt>
                <c:pt idx="71">
                  <c:v>12109.5</c:v>
                </c:pt>
                <c:pt idx="72">
                  <c:v>12281.5</c:v>
                </c:pt>
                <c:pt idx="73">
                  <c:v>12284</c:v>
                </c:pt>
                <c:pt idx="74">
                  <c:v>12692</c:v>
                </c:pt>
                <c:pt idx="75">
                  <c:v>12696.5</c:v>
                </c:pt>
                <c:pt idx="76">
                  <c:v>12729.5</c:v>
                </c:pt>
                <c:pt idx="77">
                  <c:v>13170.5</c:v>
                </c:pt>
                <c:pt idx="78">
                  <c:v>13465</c:v>
                </c:pt>
                <c:pt idx="79">
                  <c:v>13564.5</c:v>
                </c:pt>
                <c:pt idx="80">
                  <c:v>13579</c:v>
                </c:pt>
                <c:pt idx="81">
                  <c:v>13597.5</c:v>
                </c:pt>
                <c:pt idx="82">
                  <c:v>13695</c:v>
                </c:pt>
                <c:pt idx="83">
                  <c:v>14498.5</c:v>
                </c:pt>
                <c:pt idx="84">
                  <c:v>14647</c:v>
                </c:pt>
                <c:pt idx="85">
                  <c:v>15072</c:v>
                </c:pt>
                <c:pt idx="86">
                  <c:v>15493.5</c:v>
                </c:pt>
                <c:pt idx="87">
                  <c:v>15515</c:v>
                </c:pt>
                <c:pt idx="88">
                  <c:v>16201</c:v>
                </c:pt>
                <c:pt idx="89">
                  <c:v>17081</c:v>
                </c:pt>
                <c:pt idx="90">
                  <c:v>17420</c:v>
                </c:pt>
                <c:pt idx="91">
                  <c:v>17457</c:v>
                </c:pt>
                <c:pt idx="92">
                  <c:v>17492.5</c:v>
                </c:pt>
                <c:pt idx="93">
                  <c:v>17605.5</c:v>
                </c:pt>
                <c:pt idx="94">
                  <c:v>17987</c:v>
                </c:pt>
                <c:pt idx="95">
                  <c:v>18696</c:v>
                </c:pt>
                <c:pt idx="96">
                  <c:v>18734</c:v>
                </c:pt>
                <c:pt idx="97">
                  <c:v>18734</c:v>
                </c:pt>
                <c:pt idx="98">
                  <c:v>18734</c:v>
                </c:pt>
                <c:pt idx="99">
                  <c:v>18734</c:v>
                </c:pt>
                <c:pt idx="100">
                  <c:v>18806.5</c:v>
                </c:pt>
                <c:pt idx="101">
                  <c:v>18813.5</c:v>
                </c:pt>
                <c:pt idx="102">
                  <c:v>18886.5</c:v>
                </c:pt>
                <c:pt idx="103">
                  <c:v>18893.5</c:v>
                </c:pt>
                <c:pt idx="104">
                  <c:v>18896</c:v>
                </c:pt>
                <c:pt idx="105">
                  <c:v>18898.5</c:v>
                </c:pt>
                <c:pt idx="106">
                  <c:v>18993.5</c:v>
                </c:pt>
                <c:pt idx="107">
                  <c:v>19564</c:v>
                </c:pt>
                <c:pt idx="108">
                  <c:v>19564</c:v>
                </c:pt>
                <c:pt idx="109">
                  <c:v>19564</c:v>
                </c:pt>
                <c:pt idx="110">
                  <c:v>19564</c:v>
                </c:pt>
                <c:pt idx="111">
                  <c:v>19575.5</c:v>
                </c:pt>
                <c:pt idx="112">
                  <c:v>19576</c:v>
                </c:pt>
                <c:pt idx="113">
                  <c:v>19583</c:v>
                </c:pt>
                <c:pt idx="114">
                  <c:v>19583</c:v>
                </c:pt>
                <c:pt idx="115">
                  <c:v>19583</c:v>
                </c:pt>
                <c:pt idx="116">
                  <c:v>19594.5</c:v>
                </c:pt>
                <c:pt idx="117">
                  <c:v>19594.5</c:v>
                </c:pt>
                <c:pt idx="118">
                  <c:v>19594.5</c:v>
                </c:pt>
                <c:pt idx="119">
                  <c:v>19594.5</c:v>
                </c:pt>
                <c:pt idx="120">
                  <c:v>19870.5</c:v>
                </c:pt>
                <c:pt idx="121">
                  <c:v>19880</c:v>
                </c:pt>
                <c:pt idx="122">
                  <c:v>19882.5</c:v>
                </c:pt>
                <c:pt idx="123">
                  <c:v>20000</c:v>
                </c:pt>
                <c:pt idx="124">
                  <c:v>20512</c:v>
                </c:pt>
                <c:pt idx="125">
                  <c:v>20512</c:v>
                </c:pt>
                <c:pt idx="126">
                  <c:v>20696</c:v>
                </c:pt>
                <c:pt idx="127">
                  <c:v>20696</c:v>
                </c:pt>
                <c:pt idx="128">
                  <c:v>20696</c:v>
                </c:pt>
                <c:pt idx="129">
                  <c:v>20696</c:v>
                </c:pt>
                <c:pt idx="130">
                  <c:v>20903</c:v>
                </c:pt>
                <c:pt idx="131">
                  <c:v>20905.5</c:v>
                </c:pt>
                <c:pt idx="132">
                  <c:v>20910.5</c:v>
                </c:pt>
                <c:pt idx="133">
                  <c:v>20922</c:v>
                </c:pt>
                <c:pt idx="134">
                  <c:v>20931.5</c:v>
                </c:pt>
                <c:pt idx="135">
                  <c:v>20934</c:v>
                </c:pt>
                <c:pt idx="136">
                  <c:v>21283.5</c:v>
                </c:pt>
                <c:pt idx="137">
                  <c:v>21377.5</c:v>
                </c:pt>
                <c:pt idx="138">
                  <c:v>21377.5</c:v>
                </c:pt>
                <c:pt idx="139">
                  <c:v>21377.5</c:v>
                </c:pt>
                <c:pt idx="140">
                  <c:v>21377.5</c:v>
                </c:pt>
                <c:pt idx="141">
                  <c:v>21377.5</c:v>
                </c:pt>
                <c:pt idx="142">
                  <c:v>21429.5</c:v>
                </c:pt>
                <c:pt idx="143">
                  <c:v>22125.5</c:v>
                </c:pt>
                <c:pt idx="144">
                  <c:v>22125.5</c:v>
                </c:pt>
                <c:pt idx="145">
                  <c:v>22125.5</c:v>
                </c:pt>
                <c:pt idx="146">
                  <c:v>22125.5</c:v>
                </c:pt>
                <c:pt idx="147">
                  <c:v>22172.5</c:v>
                </c:pt>
                <c:pt idx="148">
                  <c:v>22252.5</c:v>
                </c:pt>
                <c:pt idx="149">
                  <c:v>22307.5</c:v>
                </c:pt>
                <c:pt idx="150">
                  <c:v>22375</c:v>
                </c:pt>
                <c:pt idx="151">
                  <c:v>22936.5</c:v>
                </c:pt>
                <c:pt idx="152">
                  <c:v>23066</c:v>
                </c:pt>
                <c:pt idx="153">
                  <c:v>23147</c:v>
                </c:pt>
                <c:pt idx="154">
                  <c:v>23924.5</c:v>
                </c:pt>
                <c:pt idx="155">
                  <c:v>24008</c:v>
                </c:pt>
                <c:pt idx="156">
                  <c:v>24016.5</c:v>
                </c:pt>
                <c:pt idx="157">
                  <c:v>24016.5</c:v>
                </c:pt>
                <c:pt idx="158">
                  <c:v>24016.5</c:v>
                </c:pt>
                <c:pt idx="159">
                  <c:v>24016.5</c:v>
                </c:pt>
                <c:pt idx="160">
                  <c:v>24918</c:v>
                </c:pt>
                <c:pt idx="161">
                  <c:v>25616.5</c:v>
                </c:pt>
                <c:pt idx="162">
                  <c:v>26493.5</c:v>
                </c:pt>
                <c:pt idx="163">
                  <c:v>26792</c:v>
                </c:pt>
              </c:numCache>
            </c:numRef>
          </c:xVal>
          <c:yVal>
            <c:numRef>
              <c:f>'A (6)'!$J$21:$J$968</c:f>
              <c:numCache>
                <c:formatCode>General</c:formatCode>
                <c:ptCount val="948"/>
                <c:pt idx="0">
                  <c:v>0</c:v>
                </c:pt>
                <c:pt idx="1">
                  <c:v>-1.6485559899592772E-4</c:v>
                </c:pt>
                <c:pt idx="2">
                  <c:v>-6.2094948953017592E-4</c:v>
                </c:pt>
                <c:pt idx="3">
                  <c:v>-2.1858050895389169E-3</c:v>
                </c:pt>
                <c:pt idx="4">
                  <c:v>-7.603033009218052E-4</c:v>
                </c:pt>
                <c:pt idx="5">
                  <c:v>-1.0418989841127768E-3</c:v>
                </c:pt>
                <c:pt idx="13">
                  <c:v>-3.5035684413742274E-3</c:v>
                </c:pt>
                <c:pt idx="14">
                  <c:v>-5.7964709849329665E-3</c:v>
                </c:pt>
                <c:pt idx="15">
                  <c:v>-4.8877092922339216E-3</c:v>
                </c:pt>
                <c:pt idx="16">
                  <c:v>-4.8877092922339216E-3</c:v>
                </c:pt>
                <c:pt idx="17">
                  <c:v>-5.1822760797222145E-3</c:v>
                </c:pt>
                <c:pt idx="18">
                  <c:v>-8.3438031724654138E-3</c:v>
                </c:pt>
                <c:pt idx="19">
                  <c:v>-6.8021969418623485E-3</c:v>
                </c:pt>
                <c:pt idx="20">
                  <c:v>-7.9506052206852473E-3</c:v>
                </c:pt>
                <c:pt idx="21">
                  <c:v>-4.14835280389525E-3</c:v>
                </c:pt>
                <c:pt idx="24">
                  <c:v>-7.1715994927217253E-3</c:v>
                </c:pt>
                <c:pt idx="25">
                  <c:v>-6.1715994888800196E-3</c:v>
                </c:pt>
                <c:pt idx="26">
                  <c:v>-7.7019463133183308E-3</c:v>
                </c:pt>
                <c:pt idx="27">
                  <c:v>-6.6019463120028377E-3</c:v>
                </c:pt>
                <c:pt idx="28">
                  <c:v>-9.3089936344767921E-3</c:v>
                </c:pt>
                <c:pt idx="29">
                  <c:v>-8.5089936328586191E-3</c:v>
                </c:pt>
                <c:pt idx="35">
                  <c:v>-5.3167240475886501E-3</c:v>
                </c:pt>
                <c:pt idx="36">
                  <c:v>-3.9167240465758368E-3</c:v>
                </c:pt>
                <c:pt idx="37">
                  <c:v>-6.3289592872024514E-3</c:v>
                </c:pt>
                <c:pt idx="39">
                  <c:v>-1.3304230305948295E-3</c:v>
                </c:pt>
                <c:pt idx="40">
                  <c:v>-3.0808858791715465E-3</c:v>
                </c:pt>
                <c:pt idx="46">
                  <c:v>-4.7086374033824541E-3</c:v>
                </c:pt>
                <c:pt idx="47">
                  <c:v>-4.1086374039878137E-3</c:v>
                </c:pt>
                <c:pt idx="48">
                  <c:v>-2.548088799812831E-3</c:v>
                </c:pt>
                <c:pt idx="50">
                  <c:v>-3.0633597925771028E-3</c:v>
                </c:pt>
                <c:pt idx="51">
                  <c:v>-4.4115729033364914E-3</c:v>
                </c:pt>
                <c:pt idx="52">
                  <c:v>-3.9676667947787791E-3</c:v>
                </c:pt>
                <c:pt idx="53">
                  <c:v>-3.0639954202342778E-3</c:v>
                </c:pt>
                <c:pt idx="55">
                  <c:v>-3.0055515308049507E-3</c:v>
                </c:pt>
                <c:pt idx="56">
                  <c:v>-4.2528837147983722E-3</c:v>
                </c:pt>
                <c:pt idx="57">
                  <c:v>-4.4863638686365448E-3</c:v>
                </c:pt>
                <c:pt idx="58">
                  <c:v>-7.9933498636819422E-4</c:v>
                </c:pt>
                <c:pt idx="59">
                  <c:v>-3.0370245513040572E-3</c:v>
                </c:pt>
                <c:pt idx="60">
                  <c:v>-4.4956636120332405E-3</c:v>
                </c:pt>
                <c:pt idx="62">
                  <c:v>-5.3979634831193835E-3</c:v>
                </c:pt>
                <c:pt idx="63">
                  <c:v>-1.0628190866555087E-3</c:v>
                </c:pt>
                <c:pt idx="64">
                  <c:v>3.8529643643414602E-4</c:v>
                </c:pt>
                <c:pt idx="65">
                  <c:v>-2.6276746866642497E-3</c:v>
                </c:pt>
                <c:pt idx="66">
                  <c:v>-2.6013895694632083E-3</c:v>
                </c:pt>
                <c:pt idx="70">
                  <c:v>-9.8748740128939971E-4</c:v>
                </c:pt>
                <c:pt idx="71">
                  <c:v>4.3524545762920752E-3</c:v>
                </c:pt>
                <c:pt idx="89">
                  <c:v>2.8380612464388832E-2</c:v>
                </c:pt>
                <c:pt idx="95">
                  <c:v>4.4983896186749917E-2</c:v>
                </c:pt>
                <c:pt idx="111">
                  <c:v>5.2867696816974785E-2</c:v>
                </c:pt>
                <c:pt idx="112">
                  <c:v>5.4854725698533002E-2</c:v>
                </c:pt>
                <c:pt idx="123">
                  <c:v>5.8755216283316258E-2</c:v>
                </c:pt>
                <c:pt idx="136">
                  <c:v>7.7758352286764421E-2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657-493A-B39A-D3E4504645ED}"/>
            </c:ext>
          </c:extLst>
        </c:ser>
        <c:ser>
          <c:idx val="4"/>
          <c:order val="3"/>
          <c:tx>
            <c:strRef>
              <c:f>'A (6)'!$K$20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(6)'!$D$21:$D$69</c:f>
                <c:numCache>
                  <c:formatCode>General</c:formatCode>
                  <c:ptCount val="4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4">
                    <c:v>1E-3</c:v>
                  </c:pt>
                  <c:pt idx="26">
                    <c:v>5.0000000000000001E-4</c:v>
                  </c:pt>
                  <c:pt idx="28">
                    <c:v>1.1000000000000001E-3</c:v>
                  </c:pt>
                  <c:pt idx="29">
                    <c:v>5.9999999999999995E-4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5.9999999999999995E-4</c:v>
                  </c:pt>
                  <c:pt idx="36">
                    <c:v>6.9999999999999999E-4</c:v>
                  </c:pt>
                  <c:pt idx="37">
                    <c:v>6.9999999999999999E-4</c:v>
                  </c:pt>
                  <c:pt idx="38">
                    <c:v>0</c:v>
                  </c:pt>
                  <c:pt idx="39">
                    <c:v>3.0000000000000001E-3</c:v>
                  </c:pt>
                  <c:pt idx="40">
                    <c:v>5.0000000000000001E-4</c:v>
                  </c:pt>
                  <c:pt idx="41">
                    <c:v>0</c:v>
                  </c:pt>
                  <c:pt idx="42">
                    <c:v>0</c:v>
                  </c:pt>
                  <c:pt idx="46">
                    <c:v>1E-4</c:v>
                  </c:pt>
                  <c:pt idx="47">
                    <c:v>1E-4</c:v>
                  </c:pt>
                  <c:pt idx="48">
                    <c:v>2.0000000000000001E-4</c:v>
                  </c:pt>
                </c:numCache>
              </c:numRef>
            </c:plus>
            <c:minus>
              <c:numRef>
                <c:f>'A (6)'!$D$21:$D$69</c:f>
                <c:numCache>
                  <c:formatCode>General</c:formatCode>
                  <c:ptCount val="4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4">
                    <c:v>1E-3</c:v>
                  </c:pt>
                  <c:pt idx="26">
                    <c:v>5.0000000000000001E-4</c:v>
                  </c:pt>
                  <c:pt idx="28">
                    <c:v>1.1000000000000001E-3</c:v>
                  </c:pt>
                  <c:pt idx="29">
                    <c:v>5.9999999999999995E-4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5.9999999999999995E-4</c:v>
                  </c:pt>
                  <c:pt idx="36">
                    <c:v>6.9999999999999999E-4</c:v>
                  </c:pt>
                  <c:pt idx="37">
                    <c:v>6.9999999999999999E-4</c:v>
                  </c:pt>
                  <c:pt idx="38">
                    <c:v>0</c:v>
                  </c:pt>
                  <c:pt idx="39">
                    <c:v>3.0000000000000001E-3</c:v>
                  </c:pt>
                  <c:pt idx="40">
                    <c:v>5.0000000000000001E-4</c:v>
                  </c:pt>
                  <c:pt idx="41">
                    <c:v>0</c:v>
                  </c:pt>
                  <c:pt idx="42">
                    <c:v>0</c:v>
                  </c:pt>
                  <c:pt idx="46">
                    <c:v>1E-4</c:v>
                  </c:pt>
                  <c:pt idx="47">
                    <c:v>1E-4</c:v>
                  </c:pt>
                  <c:pt idx="48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(6)'!$F$21:$F$968</c:f>
              <c:numCache>
                <c:formatCode>General</c:formatCode>
                <c:ptCount val="948"/>
                <c:pt idx="0">
                  <c:v>0</c:v>
                </c:pt>
                <c:pt idx="1">
                  <c:v>2.5</c:v>
                </c:pt>
                <c:pt idx="2">
                  <c:v>35.5</c:v>
                </c:pt>
                <c:pt idx="3">
                  <c:v>38</c:v>
                </c:pt>
                <c:pt idx="4">
                  <c:v>64</c:v>
                </c:pt>
                <c:pt idx="5">
                  <c:v>71</c:v>
                </c:pt>
                <c:pt idx="6">
                  <c:v>80.5</c:v>
                </c:pt>
                <c:pt idx="7">
                  <c:v>122</c:v>
                </c:pt>
                <c:pt idx="8">
                  <c:v>138.5</c:v>
                </c:pt>
                <c:pt idx="9">
                  <c:v>140.5</c:v>
                </c:pt>
                <c:pt idx="10">
                  <c:v>148</c:v>
                </c:pt>
                <c:pt idx="11">
                  <c:v>216</c:v>
                </c:pt>
                <c:pt idx="12">
                  <c:v>282</c:v>
                </c:pt>
                <c:pt idx="13">
                  <c:v>1808</c:v>
                </c:pt>
                <c:pt idx="14">
                  <c:v>1827</c:v>
                </c:pt>
                <c:pt idx="15">
                  <c:v>1857.5</c:v>
                </c:pt>
                <c:pt idx="16">
                  <c:v>1857.5</c:v>
                </c:pt>
                <c:pt idx="17">
                  <c:v>1865</c:v>
                </c:pt>
                <c:pt idx="18">
                  <c:v>1890.5</c:v>
                </c:pt>
                <c:pt idx="19">
                  <c:v>2178</c:v>
                </c:pt>
                <c:pt idx="20">
                  <c:v>2534.5</c:v>
                </c:pt>
                <c:pt idx="21">
                  <c:v>2850.5</c:v>
                </c:pt>
                <c:pt idx="22">
                  <c:v>3376.5</c:v>
                </c:pt>
                <c:pt idx="23">
                  <c:v>4046.5</c:v>
                </c:pt>
                <c:pt idx="24">
                  <c:v>4162</c:v>
                </c:pt>
                <c:pt idx="25">
                  <c:v>4162</c:v>
                </c:pt>
                <c:pt idx="26">
                  <c:v>4433</c:v>
                </c:pt>
                <c:pt idx="27">
                  <c:v>4433</c:v>
                </c:pt>
                <c:pt idx="28">
                  <c:v>4865</c:v>
                </c:pt>
                <c:pt idx="29">
                  <c:v>4865</c:v>
                </c:pt>
                <c:pt idx="30">
                  <c:v>5411.5</c:v>
                </c:pt>
                <c:pt idx="31">
                  <c:v>5421</c:v>
                </c:pt>
                <c:pt idx="32">
                  <c:v>5848</c:v>
                </c:pt>
                <c:pt idx="33">
                  <c:v>5869.5</c:v>
                </c:pt>
                <c:pt idx="34">
                  <c:v>5883.5</c:v>
                </c:pt>
                <c:pt idx="35">
                  <c:v>6133.5</c:v>
                </c:pt>
                <c:pt idx="36">
                  <c:v>6133.5</c:v>
                </c:pt>
                <c:pt idx="37">
                  <c:v>6770</c:v>
                </c:pt>
                <c:pt idx="38">
                  <c:v>8429</c:v>
                </c:pt>
                <c:pt idx="39">
                  <c:v>8562.5</c:v>
                </c:pt>
                <c:pt idx="40">
                  <c:v>9385.5</c:v>
                </c:pt>
                <c:pt idx="41">
                  <c:v>9444.5</c:v>
                </c:pt>
                <c:pt idx="42">
                  <c:v>9444.5</c:v>
                </c:pt>
                <c:pt idx="43">
                  <c:v>9642.5</c:v>
                </c:pt>
                <c:pt idx="44">
                  <c:v>9659</c:v>
                </c:pt>
                <c:pt idx="45">
                  <c:v>9663.5</c:v>
                </c:pt>
                <c:pt idx="46">
                  <c:v>10065</c:v>
                </c:pt>
                <c:pt idx="47">
                  <c:v>10065</c:v>
                </c:pt>
                <c:pt idx="48">
                  <c:v>10213</c:v>
                </c:pt>
                <c:pt idx="49">
                  <c:v>10237</c:v>
                </c:pt>
                <c:pt idx="50">
                  <c:v>10468</c:v>
                </c:pt>
                <c:pt idx="51">
                  <c:v>10585.5</c:v>
                </c:pt>
                <c:pt idx="52">
                  <c:v>10618.5</c:v>
                </c:pt>
                <c:pt idx="53">
                  <c:v>10734</c:v>
                </c:pt>
                <c:pt idx="54">
                  <c:v>10794</c:v>
                </c:pt>
                <c:pt idx="55">
                  <c:v>10897.5</c:v>
                </c:pt>
                <c:pt idx="56">
                  <c:v>10961</c:v>
                </c:pt>
                <c:pt idx="57">
                  <c:v>10970</c:v>
                </c:pt>
                <c:pt idx="58">
                  <c:v>10970.5</c:v>
                </c:pt>
                <c:pt idx="59">
                  <c:v>11010.5</c:v>
                </c:pt>
                <c:pt idx="60">
                  <c:v>11086</c:v>
                </c:pt>
                <c:pt idx="61">
                  <c:v>11119</c:v>
                </c:pt>
                <c:pt idx="62">
                  <c:v>11340.5</c:v>
                </c:pt>
                <c:pt idx="63">
                  <c:v>11343</c:v>
                </c:pt>
                <c:pt idx="64">
                  <c:v>11345</c:v>
                </c:pt>
                <c:pt idx="65">
                  <c:v>11345.5</c:v>
                </c:pt>
                <c:pt idx="66">
                  <c:v>11437</c:v>
                </c:pt>
                <c:pt idx="67">
                  <c:v>11479.5</c:v>
                </c:pt>
                <c:pt idx="68">
                  <c:v>11831</c:v>
                </c:pt>
                <c:pt idx="69">
                  <c:v>11831.5</c:v>
                </c:pt>
                <c:pt idx="70">
                  <c:v>11833.5</c:v>
                </c:pt>
                <c:pt idx="71">
                  <c:v>12109.5</c:v>
                </c:pt>
                <c:pt idx="72">
                  <c:v>12281.5</c:v>
                </c:pt>
                <c:pt idx="73">
                  <c:v>12284</c:v>
                </c:pt>
                <c:pt idx="74">
                  <c:v>12692</c:v>
                </c:pt>
                <c:pt idx="75">
                  <c:v>12696.5</c:v>
                </c:pt>
                <c:pt idx="76">
                  <c:v>12729.5</c:v>
                </c:pt>
                <c:pt idx="77">
                  <c:v>13170.5</c:v>
                </c:pt>
                <c:pt idx="78">
                  <c:v>13465</c:v>
                </c:pt>
                <c:pt idx="79">
                  <c:v>13564.5</c:v>
                </c:pt>
                <c:pt idx="80">
                  <c:v>13579</c:v>
                </c:pt>
                <c:pt idx="81">
                  <c:v>13597.5</c:v>
                </c:pt>
                <c:pt idx="82">
                  <c:v>13695</c:v>
                </c:pt>
                <c:pt idx="83">
                  <c:v>14498.5</c:v>
                </c:pt>
                <c:pt idx="84">
                  <c:v>14647</c:v>
                </c:pt>
                <c:pt idx="85">
                  <c:v>15072</c:v>
                </c:pt>
                <c:pt idx="86">
                  <c:v>15493.5</c:v>
                </c:pt>
                <c:pt idx="87">
                  <c:v>15515</c:v>
                </c:pt>
                <c:pt idx="88">
                  <c:v>16201</c:v>
                </c:pt>
                <c:pt idx="89">
                  <c:v>17081</c:v>
                </c:pt>
                <c:pt idx="90">
                  <c:v>17420</c:v>
                </c:pt>
                <c:pt idx="91">
                  <c:v>17457</c:v>
                </c:pt>
                <c:pt idx="92">
                  <c:v>17492.5</c:v>
                </c:pt>
                <c:pt idx="93">
                  <c:v>17605.5</c:v>
                </c:pt>
                <c:pt idx="94">
                  <c:v>17987</c:v>
                </c:pt>
                <c:pt idx="95">
                  <c:v>18696</c:v>
                </c:pt>
                <c:pt idx="96">
                  <c:v>18734</c:v>
                </c:pt>
                <c:pt idx="97">
                  <c:v>18734</c:v>
                </c:pt>
                <c:pt idx="98">
                  <c:v>18734</c:v>
                </c:pt>
                <c:pt idx="99">
                  <c:v>18734</c:v>
                </c:pt>
                <c:pt idx="100">
                  <c:v>18806.5</c:v>
                </c:pt>
                <c:pt idx="101">
                  <c:v>18813.5</c:v>
                </c:pt>
                <c:pt idx="102">
                  <c:v>18886.5</c:v>
                </c:pt>
                <c:pt idx="103">
                  <c:v>18893.5</c:v>
                </c:pt>
                <c:pt idx="104">
                  <c:v>18896</c:v>
                </c:pt>
                <c:pt idx="105">
                  <c:v>18898.5</c:v>
                </c:pt>
                <c:pt idx="106">
                  <c:v>18993.5</c:v>
                </c:pt>
                <c:pt idx="107">
                  <c:v>19564</c:v>
                </c:pt>
                <c:pt idx="108">
                  <c:v>19564</c:v>
                </c:pt>
                <c:pt idx="109">
                  <c:v>19564</c:v>
                </c:pt>
                <c:pt idx="110">
                  <c:v>19564</c:v>
                </c:pt>
                <c:pt idx="111">
                  <c:v>19575.5</c:v>
                </c:pt>
                <c:pt idx="112">
                  <c:v>19576</c:v>
                </c:pt>
                <c:pt idx="113">
                  <c:v>19583</c:v>
                </c:pt>
                <c:pt idx="114">
                  <c:v>19583</c:v>
                </c:pt>
                <c:pt idx="115">
                  <c:v>19583</c:v>
                </c:pt>
                <c:pt idx="116">
                  <c:v>19594.5</c:v>
                </c:pt>
                <c:pt idx="117">
                  <c:v>19594.5</c:v>
                </c:pt>
                <c:pt idx="118">
                  <c:v>19594.5</c:v>
                </c:pt>
                <c:pt idx="119">
                  <c:v>19594.5</c:v>
                </c:pt>
                <c:pt idx="120">
                  <c:v>19870.5</c:v>
                </c:pt>
                <c:pt idx="121">
                  <c:v>19880</c:v>
                </c:pt>
                <c:pt idx="122">
                  <c:v>19882.5</c:v>
                </c:pt>
                <c:pt idx="123">
                  <c:v>20000</c:v>
                </c:pt>
                <c:pt idx="124">
                  <c:v>20512</c:v>
                </c:pt>
                <c:pt idx="125">
                  <c:v>20512</c:v>
                </c:pt>
                <c:pt idx="126">
                  <c:v>20696</c:v>
                </c:pt>
                <c:pt idx="127">
                  <c:v>20696</c:v>
                </c:pt>
                <c:pt idx="128">
                  <c:v>20696</c:v>
                </c:pt>
                <c:pt idx="129">
                  <c:v>20696</c:v>
                </c:pt>
                <c:pt idx="130">
                  <c:v>20903</c:v>
                </c:pt>
                <c:pt idx="131">
                  <c:v>20905.5</c:v>
                </c:pt>
                <c:pt idx="132">
                  <c:v>20910.5</c:v>
                </c:pt>
                <c:pt idx="133">
                  <c:v>20922</c:v>
                </c:pt>
                <c:pt idx="134">
                  <c:v>20931.5</c:v>
                </c:pt>
                <c:pt idx="135">
                  <c:v>20934</c:v>
                </c:pt>
                <c:pt idx="136">
                  <c:v>21283.5</c:v>
                </c:pt>
                <c:pt idx="137">
                  <c:v>21377.5</c:v>
                </c:pt>
                <c:pt idx="138">
                  <c:v>21377.5</c:v>
                </c:pt>
                <c:pt idx="139">
                  <c:v>21377.5</c:v>
                </c:pt>
                <c:pt idx="140">
                  <c:v>21377.5</c:v>
                </c:pt>
                <c:pt idx="141">
                  <c:v>21377.5</c:v>
                </c:pt>
                <c:pt idx="142">
                  <c:v>21429.5</c:v>
                </c:pt>
                <c:pt idx="143">
                  <c:v>22125.5</c:v>
                </c:pt>
                <c:pt idx="144">
                  <c:v>22125.5</c:v>
                </c:pt>
                <c:pt idx="145">
                  <c:v>22125.5</c:v>
                </c:pt>
                <c:pt idx="146">
                  <c:v>22125.5</c:v>
                </c:pt>
                <c:pt idx="147">
                  <c:v>22172.5</c:v>
                </c:pt>
                <c:pt idx="148">
                  <c:v>22252.5</c:v>
                </c:pt>
                <c:pt idx="149">
                  <c:v>22307.5</c:v>
                </c:pt>
                <c:pt idx="150">
                  <c:v>22375</c:v>
                </c:pt>
                <c:pt idx="151">
                  <c:v>22936.5</c:v>
                </c:pt>
                <c:pt idx="152">
                  <c:v>23066</c:v>
                </c:pt>
                <c:pt idx="153">
                  <c:v>23147</c:v>
                </c:pt>
                <c:pt idx="154">
                  <c:v>23924.5</c:v>
                </c:pt>
                <c:pt idx="155">
                  <c:v>24008</c:v>
                </c:pt>
                <c:pt idx="156">
                  <c:v>24016.5</c:v>
                </c:pt>
                <c:pt idx="157">
                  <c:v>24016.5</c:v>
                </c:pt>
                <c:pt idx="158">
                  <c:v>24016.5</c:v>
                </c:pt>
                <c:pt idx="159">
                  <c:v>24016.5</c:v>
                </c:pt>
                <c:pt idx="160">
                  <c:v>24918</c:v>
                </c:pt>
                <c:pt idx="161">
                  <c:v>25616.5</c:v>
                </c:pt>
                <c:pt idx="162">
                  <c:v>26493.5</c:v>
                </c:pt>
                <c:pt idx="163">
                  <c:v>26792</c:v>
                </c:pt>
              </c:numCache>
            </c:numRef>
          </c:xVal>
          <c:yVal>
            <c:numRef>
              <c:f>'A (6)'!$K$21:$K$968</c:f>
              <c:numCache>
                <c:formatCode>General</c:formatCode>
                <c:ptCount val="948"/>
                <c:pt idx="6">
                  <c:v>-4.0883502515498549E-3</c:v>
                </c:pt>
                <c:pt idx="7">
                  <c:v>-4.1649531776783988E-3</c:v>
                </c:pt>
                <c:pt idx="8">
                  <c:v>-1.930001235450618E-4</c:v>
                </c:pt>
                <c:pt idx="9">
                  <c:v>-5.3448846083483659E-3</c:v>
                </c:pt>
                <c:pt idx="10">
                  <c:v>-9.1394513947307132E-3</c:v>
                </c:pt>
                <c:pt idx="11">
                  <c:v>-1.7035236596711911E-3</c:v>
                </c:pt>
                <c:pt idx="12">
                  <c:v>-2.0157114486210048E-3</c:v>
                </c:pt>
                <c:pt idx="22">
                  <c:v>-4.8939706030068919E-3</c:v>
                </c:pt>
                <c:pt idx="23">
                  <c:v>-1.0475270864844788E-2</c:v>
                </c:pt>
                <c:pt idx="41">
                  <c:v>-1.451147798798047E-2</c:v>
                </c:pt>
                <c:pt idx="42">
                  <c:v>-1.3811477991112042E-2</c:v>
                </c:pt>
                <c:pt idx="43">
                  <c:v>-5.1480413530953228E-3</c:v>
                </c:pt>
                <c:pt idx="44">
                  <c:v>-5.076088295027148E-3</c:v>
                </c:pt>
                <c:pt idx="45">
                  <c:v>-4.4928283750778064E-3</c:v>
                </c:pt>
                <c:pt idx="54">
                  <c:v>-2.4205297668231651E-3</c:v>
                </c:pt>
                <c:pt idx="72">
                  <c:v>2.5903894420480356E-3</c:v>
                </c:pt>
                <c:pt idx="73">
                  <c:v>1.925533841131255E-3</c:v>
                </c:pt>
                <c:pt idx="74">
                  <c:v>3.8411002606153488E-3</c:v>
                </c:pt>
                <c:pt idx="75">
                  <c:v>3.6243601789465174E-3</c:v>
                </c:pt>
                <c:pt idx="76">
                  <c:v>6.468266285082791E-3</c:v>
                </c:pt>
                <c:pt idx="77">
                  <c:v>5.2277388094807975E-3</c:v>
                </c:pt>
                <c:pt idx="78">
                  <c:v>8.0877493674051948E-3</c:v>
                </c:pt>
                <c:pt idx="79">
                  <c:v>3.5064965704805218E-3</c:v>
                </c:pt>
                <c:pt idx="80">
                  <c:v>7.4003340996569023E-3</c:v>
                </c:pt>
                <c:pt idx="81">
                  <c:v>8.4504026744980365E-3</c:v>
                </c:pt>
                <c:pt idx="82">
                  <c:v>1.0021034351666458E-2</c:v>
                </c:pt>
                <c:pt idx="83">
                  <c:v>1.3276445162773598E-2</c:v>
                </c:pt>
                <c:pt idx="84">
                  <c:v>1.0924022644758224E-2</c:v>
                </c:pt>
                <c:pt idx="85">
                  <c:v>1.4358570988406427E-2</c:v>
                </c:pt>
                <c:pt idx="86">
                  <c:v>1.5433917171321809E-2</c:v>
                </c:pt>
                <c:pt idx="87">
                  <c:v>1.4986159032559954E-2</c:v>
                </c:pt>
                <c:pt idx="88">
                  <c:v>2.0309782950789668E-2</c:v>
                </c:pt>
                <c:pt idx="90">
                  <c:v>2.820619338308461E-2</c:v>
                </c:pt>
                <c:pt idx="91">
                  <c:v>2.6056330534629524E-2</c:v>
                </c:pt>
                <c:pt idx="92">
                  <c:v>3.0995381042885128E-2</c:v>
                </c:pt>
                <c:pt idx="93">
                  <c:v>3.4853908015065826E-2</c:v>
                </c:pt>
                <c:pt idx="94">
                  <c:v>3.457694376265863E-2</c:v>
                </c:pt>
                <c:pt idx="96">
                  <c:v>4.423809108993737E-2</c:v>
                </c:pt>
                <c:pt idx="97">
                  <c:v>4.444809109554626E-2</c:v>
                </c:pt>
                <c:pt idx="98">
                  <c:v>4.5308091095648706E-2</c:v>
                </c:pt>
                <c:pt idx="99">
                  <c:v>4.6068091091001406E-2</c:v>
                </c:pt>
                <c:pt idx="100">
                  <c:v>4.5447278753272258E-2</c:v>
                </c:pt>
                <c:pt idx="101">
                  <c:v>4.5725683077762369E-2</c:v>
                </c:pt>
                <c:pt idx="102">
                  <c:v>4.5241899613756686E-2</c:v>
                </c:pt>
                <c:pt idx="103">
                  <c:v>4.7770303943252657E-2</c:v>
                </c:pt>
                <c:pt idx="104">
                  <c:v>4.6645448346680496E-2</c:v>
                </c:pt>
                <c:pt idx="105">
                  <c:v>4.7330592744401656E-2</c:v>
                </c:pt>
                <c:pt idx="106">
                  <c:v>4.6166080028342549E-2</c:v>
                </c:pt>
                <c:pt idx="107">
                  <c:v>5.5116032570367679E-2</c:v>
                </c:pt>
                <c:pt idx="108">
                  <c:v>5.5786032564355992E-2</c:v>
                </c:pt>
                <c:pt idx="109">
                  <c:v>5.5936032564204652E-2</c:v>
                </c:pt>
                <c:pt idx="110">
                  <c:v>5.5986032566579524E-2</c:v>
                </c:pt>
                <c:pt idx="113">
                  <c:v>5.3443130025698338E-2</c:v>
                </c:pt>
                <c:pt idx="114">
                  <c:v>5.4143130022566766E-2</c:v>
                </c:pt>
                <c:pt idx="115">
                  <c:v>5.4243130027316511E-2</c:v>
                </c:pt>
                <c:pt idx="116">
                  <c:v>5.4414794270996936E-2</c:v>
                </c:pt>
                <c:pt idx="117">
                  <c:v>5.5444794270442799E-2</c:v>
                </c:pt>
                <c:pt idx="118">
                  <c:v>5.5664794272161089E-2</c:v>
                </c:pt>
                <c:pt idx="119">
                  <c:v>5.6564794271253049E-2</c:v>
                </c:pt>
                <c:pt idx="120">
                  <c:v>5.8114736253628507E-2</c:v>
                </c:pt>
                <c:pt idx="121">
                  <c:v>5.7668284985993523E-2</c:v>
                </c:pt>
                <c:pt idx="122">
                  <c:v>5.9503429387405049E-2</c:v>
                </c:pt>
                <c:pt idx="124">
                  <c:v>6.7112789824022911E-2</c:v>
                </c:pt>
                <c:pt idx="125">
                  <c:v>6.7572789819678292E-2</c:v>
                </c:pt>
                <c:pt idx="126">
                  <c:v>6.7359417807892896E-2</c:v>
                </c:pt>
                <c:pt idx="127">
                  <c:v>6.7479417812137399E-2</c:v>
                </c:pt>
                <c:pt idx="128">
                  <c:v>6.7639417808095459E-2</c:v>
                </c:pt>
                <c:pt idx="129">
                  <c:v>6.9179417812847532E-2</c:v>
                </c:pt>
                <c:pt idx="130">
                  <c:v>7.3729374300455675E-2</c:v>
                </c:pt>
                <c:pt idx="131">
                  <c:v>7.0364518702263013E-2</c:v>
                </c:pt>
                <c:pt idx="132">
                  <c:v>6.8834807498205919E-2</c:v>
                </c:pt>
                <c:pt idx="133">
                  <c:v>7.0836471757502295E-2</c:v>
                </c:pt>
                <c:pt idx="134">
                  <c:v>7.1990020485827699E-2</c:v>
                </c:pt>
                <c:pt idx="135">
                  <c:v>6.912516488955589E-2</c:v>
                </c:pt>
                <c:pt idx="137">
                  <c:v>7.7249781803402584E-2</c:v>
                </c:pt>
                <c:pt idx="138">
                  <c:v>7.7699781802948564E-2</c:v>
                </c:pt>
                <c:pt idx="139">
                  <c:v>7.810978180350503E-2</c:v>
                </c:pt>
                <c:pt idx="140">
                  <c:v>7.8839781803253572E-2</c:v>
                </c:pt>
                <c:pt idx="141">
                  <c:v>7.8899781801737845E-2</c:v>
                </c:pt>
                <c:pt idx="142">
                  <c:v>7.7470785370678641E-2</c:v>
                </c:pt>
                <c:pt idx="143">
                  <c:v>9.0834986891422886E-2</c:v>
                </c:pt>
                <c:pt idx="144">
                  <c:v>9.0844986887532286E-2</c:v>
                </c:pt>
                <c:pt idx="145">
                  <c:v>9.0934986888896674E-2</c:v>
                </c:pt>
                <c:pt idx="146">
                  <c:v>9.1604986890160944E-2</c:v>
                </c:pt>
                <c:pt idx="147">
                  <c:v>9.0895701650879346E-2</c:v>
                </c:pt>
                <c:pt idx="148">
                  <c:v>9.3820322515966836E-2</c:v>
                </c:pt>
                <c:pt idx="149">
                  <c:v>9.2693499362212606E-2</c:v>
                </c:pt>
                <c:pt idx="150">
                  <c:v>9.4342398209846579E-2</c:v>
                </c:pt>
                <c:pt idx="151">
                  <c:v>0.10234583091369132</c:v>
                </c:pt>
                <c:pt idx="152">
                  <c:v>0.10604631093883654</c:v>
                </c:pt>
                <c:pt idx="153">
                  <c:v>0.10921498956304276</c:v>
                </c:pt>
                <c:pt idx="154">
                  <c:v>0.12235489871818572</c:v>
                </c:pt>
                <c:pt idx="155">
                  <c:v>0.12117872163071297</c:v>
                </c:pt>
                <c:pt idx="156">
                  <c:v>0.1238882126781391</c:v>
                </c:pt>
                <c:pt idx="157">
                  <c:v>0.1240282128128456</c:v>
                </c:pt>
                <c:pt idx="158">
                  <c:v>0.12417821255803574</c:v>
                </c:pt>
                <c:pt idx="159">
                  <c:v>0.12429821254045237</c:v>
                </c:pt>
                <c:pt idx="160">
                  <c:v>0.13505128396354849</c:v>
                </c:pt>
                <c:pt idx="161">
                  <c:v>0.13575062989548314</c:v>
                </c:pt>
                <c:pt idx="162">
                  <c:v>0.13989928612863878</c:v>
                </c:pt>
                <c:pt idx="163">
                  <c:v>0.25864852796075866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657-493A-B39A-D3E4504645ED}"/>
            </c:ext>
          </c:extLst>
        </c:ser>
        <c:ser>
          <c:idx val="8"/>
          <c:order val="4"/>
          <c:tx>
            <c:strRef>
              <c:f>'A (6)'!$AX$1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(6)'!$AW$2:$AW$107</c:f>
              <c:numCache>
                <c:formatCode>General</c:formatCode>
                <c:ptCount val="106"/>
                <c:pt idx="0">
                  <c:v>0</c:v>
                </c:pt>
                <c:pt idx="1">
                  <c:v>250</c:v>
                </c:pt>
                <c:pt idx="2">
                  <c:v>500</c:v>
                </c:pt>
                <c:pt idx="3">
                  <c:v>750</c:v>
                </c:pt>
                <c:pt idx="4">
                  <c:v>1000</c:v>
                </c:pt>
                <c:pt idx="5">
                  <c:v>1250</c:v>
                </c:pt>
                <c:pt idx="6">
                  <c:v>1500</c:v>
                </c:pt>
                <c:pt idx="7">
                  <c:v>1750</c:v>
                </c:pt>
                <c:pt idx="8">
                  <c:v>2000</c:v>
                </c:pt>
                <c:pt idx="9">
                  <c:v>2250</c:v>
                </c:pt>
                <c:pt idx="10">
                  <c:v>2500</c:v>
                </c:pt>
                <c:pt idx="11">
                  <c:v>2750</c:v>
                </c:pt>
                <c:pt idx="12">
                  <c:v>3000</c:v>
                </c:pt>
                <c:pt idx="13">
                  <c:v>3250</c:v>
                </c:pt>
                <c:pt idx="14">
                  <c:v>3500</c:v>
                </c:pt>
                <c:pt idx="15">
                  <c:v>3750</c:v>
                </c:pt>
                <c:pt idx="16">
                  <c:v>4000</c:v>
                </c:pt>
                <c:pt idx="17">
                  <c:v>4250</c:v>
                </c:pt>
                <c:pt idx="18">
                  <c:v>4500</c:v>
                </c:pt>
                <c:pt idx="19">
                  <c:v>4750</c:v>
                </c:pt>
                <c:pt idx="20">
                  <c:v>5000</c:v>
                </c:pt>
                <c:pt idx="21">
                  <c:v>5250</c:v>
                </c:pt>
                <c:pt idx="22">
                  <c:v>5500</c:v>
                </c:pt>
                <c:pt idx="23">
                  <c:v>5750</c:v>
                </c:pt>
                <c:pt idx="24">
                  <c:v>6000</c:v>
                </c:pt>
                <c:pt idx="25">
                  <c:v>6250</c:v>
                </c:pt>
                <c:pt idx="26">
                  <c:v>6500</c:v>
                </c:pt>
                <c:pt idx="27">
                  <c:v>6750</c:v>
                </c:pt>
                <c:pt idx="28">
                  <c:v>7000</c:v>
                </c:pt>
                <c:pt idx="29">
                  <c:v>7250</c:v>
                </c:pt>
                <c:pt idx="30">
                  <c:v>7500</c:v>
                </c:pt>
                <c:pt idx="31">
                  <c:v>7750</c:v>
                </c:pt>
                <c:pt idx="32">
                  <c:v>8000</c:v>
                </c:pt>
                <c:pt idx="33">
                  <c:v>8250</c:v>
                </c:pt>
                <c:pt idx="34">
                  <c:v>8500</c:v>
                </c:pt>
                <c:pt idx="35">
                  <c:v>8750</c:v>
                </c:pt>
                <c:pt idx="36">
                  <c:v>9000</c:v>
                </c:pt>
                <c:pt idx="37">
                  <c:v>9250</c:v>
                </c:pt>
                <c:pt idx="38">
                  <c:v>9500</c:v>
                </c:pt>
                <c:pt idx="39">
                  <c:v>9750</c:v>
                </c:pt>
                <c:pt idx="40">
                  <c:v>10000</c:v>
                </c:pt>
                <c:pt idx="41">
                  <c:v>10250</c:v>
                </c:pt>
                <c:pt idx="42">
                  <c:v>10500</c:v>
                </c:pt>
                <c:pt idx="43">
                  <c:v>10750</c:v>
                </c:pt>
                <c:pt idx="44">
                  <c:v>11000</c:v>
                </c:pt>
                <c:pt idx="45">
                  <c:v>11250</c:v>
                </c:pt>
                <c:pt idx="46">
                  <c:v>11500</c:v>
                </c:pt>
                <c:pt idx="47">
                  <c:v>11750</c:v>
                </c:pt>
                <c:pt idx="48">
                  <c:v>12000</c:v>
                </c:pt>
                <c:pt idx="49">
                  <c:v>12250</c:v>
                </c:pt>
                <c:pt idx="50">
                  <c:v>12500</c:v>
                </c:pt>
                <c:pt idx="51">
                  <c:v>12750</c:v>
                </c:pt>
                <c:pt idx="52">
                  <c:v>13000</c:v>
                </c:pt>
                <c:pt idx="53">
                  <c:v>13250</c:v>
                </c:pt>
                <c:pt idx="54">
                  <c:v>13500</c:v>
                </c:pt>
                <c:pt idx="55">
                  <c:v>13750</c:v>
                </c:pt>
                <c:pt idx="56">
                  <c:v>14000</c:v>
                </c:pt>
                <c:pt idx="57">
                  <c:v>14250</c:v>
                </c:pt>
                <c:pt idx="58">
                  <c:v>14500</c:v>
                </c:pt>
                <c:pt idx="59">
                  <c:v>14750</c:v>
                </c:pt>
                <c:pt idx="60">
                  <c:v>15000</c:v>
                </c:pt>
                <c:pt idx="61">
                  <c:v>15250</c:v>
                </c:pt>
                <c:pt idx="62">
                  <c:v>15500</c:v>
                </c:pt>
                <c:pt idx="63">
                  <c:v>15750</c:v>
                </c:pt>
                <c:pt idx="64">
                  <c:v>16000</c:v>
                </c:pt>
                <c:pt idx="65">
                  <c:v>16250</c:v>
                </c:pt>
                <c:pt idx="66">
                  <c:v>16500</c:v>
                </c:pt>
                <c:pt idx="67">
                  <c:v>16750</c:v>
                </c:pt>
                <c:pt idx="68">
                  <c:v>17000</c:v>
                </c:pt>
                <c:pt idx="69">
                  <c:v>17250</c:v>
                </c:pt>
                <c:pt idx="70">
                  <c:v>17500</c:v>
                </c:pt>
                <c:pt idx="71">
                  <c:v>17750</c:v>
                </c:pt>
                <c:pt idx="72">
                  <c:v>18000</c:v>
                </c:pt>
                <c:pt idx="73">
                  <c:v>18250</c:v>
                </c:pt>
                <c:pt idx="74">
                  <c:v>18500</c:v>
                </c:pt>
                <c:pt idx="75">
                  <c:v>18750</c:v>
                </c:pt>
                <c:pt idx="76">
                  <c:v>19000</c:v>
                </c:pt>
                <c:pt idx="77">
                  <c:v>19250</c:v>
                </c:pt>
                <c:pt idx="78">
                  <c:v>19500</c:v>
                </c:pt>
                <c:pt idx="79">
                  <c:v>19750</c:v>
                </c:pt>
                <c:pt idx="80">
                  <c:v>20000</c:v>
                </c:pt>
                <c:pt idx="81">
                  <c:v>20250</c:v>
                </c:pt>
                <c:pt idx="82">
                  <c:v>20500</c:v>
                </c:pt>
                <c:pt idx="83">
                  <c:v>20750</c:v>
                </c:pt>
                <c:pt idx="84">
                  <c:v>21000</c:v>
                </c:pt>
                <c:pt idx="85">
                  <c:v>21250</c:v>
                </c:pt>
                <c:pt idx="86">
                  <c:v>21500</c:v>
                </c:pt>
                <c:pt idx="87">
                  <c:v>21750</c:v>
                </c:pt>
                <c:pt idx="88">
                  <c:v>22000</c:v>
                </c:pt>
                <c:pt idx="89">
                  <c:v>22250</c:v>
                </c:pt>
                <c:pt idx="90">
                  <c:v>22500</c:v>
                </c:pt>
                <c:pt idx="91">
                  <c:v>22750</c:v>
                </c:pt>
                <c:pt idx="92">
                  <c:v>23000</c:v>
                </c:pt>
                <c:pt idx="93">
                  <c:v>23250</c:v>
                </c:pt>
                <c:pt idx="94">
                  <c:v>23500</c:v>
                </c:pt>
                <c:pt idx="95">
                  <c:v>23750</c:v>
                </c:pt>
                <c:pt idx="96">
                  <c:v>24000</c:v>
                </c:pt>
                <c:pt idx="97">
                  <c:v>24250</c:v>
                </c:pt>
                <c:pt idx="98">
                  <c:v>24500</c:v>
                </c:pt>
                <c:pt idx="99">
                  <c:v>24750</c:v>
                </c:pt>
                <c:pt idx="100">
                  <c:v>25000</c:v>
                </c:pt>
                <c:pt idx="101">
                  <c:v>25250</c:v>
                </c:pt>
                <c:pt idx="102">
                  <c:v>25500</c:v>
                </c:pt>
                <c:pt idx="103">
                  <c:v>25750</c:v>
                </c:pt>
                <c:pt idx="104">
                  <c:v>26000</c:v>
                </c:pt>
                <c:pt idx="105">
                  <c:v>26250</c:v>
                </c:pt>
              </c:numCache>
            </c:numRef>
          </c:xVal>
          <c:yVal>
            <c:numRef>
              <c:f>'A (6)'!$AX$2:$AX$107</c:f>
              <c:numCache>
                <c:formatCode>General</c:formatCode>
                <c:ptCount val="106"/>
                <c:pt idx="0">
                  <c:v>-5.440409318078869E-3</c:v>
                </c:pt>
                <c:pt idx="1">
                  <c:v>-6.2015549497344905E-3</c:v>
                </c:pt>
                <c:pt idx="2">
                  <c:v>-6.8803146451993586E-3</c:v>
                </c:pt>
                <c:pt idx="3">
                  <c:v>-7.4750315899111408E-3</c:v>
                </c:pt>
                <c:pt idx="4">
                  <c:v>-7.9837939002573195E-3</c:v>
                </c:pt>
                <c:pt idx="5">
                  <c:v>-8.4044122375533971E-3</c:v>
                </c:pt>
                <c:pt idx="6">
                  <c:v>-8.7344056953273016E-3</c:v>
                </c:pt>
                <c:pt idx="7">
                  <c:v>-8.9709879883292515E-3</c:v>
                </c:pt>
                <c:pt idx="8">
                  <c:v>-9.1110444118103415E-3</c:v>
                </c:pt>
                <c:pt idx="9">
                  <c:v>-9.1510927049550141E-3</c:v>
                </c:pt>
                <c:pt idx="10">
                  <c:v>-9.0872285832813652E-3</c:v>
                </c:pt>
                <c:pt idx="11">
                  <c:v>-8.9150677616037372E-3</c:v>
                </c:pt>
                <c:pt idx="12">
                  <c:v>-8.6297060683324135E-3</c:v>
                </c:pt>
                <c:pt idx="13">
                  <c:v>-8.2257215420947077E-3</c:v>
                </c:pt>
                <c:pt idx="14">
                  <c:v>-7.6972384675161017E-3</c:v>
                </c:pt>
                <c:pt idx="15">
                  <c:v>-7.0380965134039077E-3</c:v>
                </c:pt>
                <c:pt idx="16">
                  <c:v>-6.2423314553870391E-3</c:v>
                </c:pt>
                <c:pt idx="17">
                  <c:v>-5.3057170287942237E-3</c:v>
                </c:pt>
                <c:pt idx="18">
                  <c:v>-4.2302952262957601E-3</c:v>
                </c:pt>
                <c:pt idx="19">
                  <c:v>-3.0351486594632927E-3</c:v>
                </c:pt>
                <c:pt idx="20">
                  <c:v>-1.7750086449674907E-3</c:v>
                </c:pt>
                <c:pt idx="21">
                  <c:v>-5.5748197707279536E-4</c:v>
                </c:pt>
                <c:pt idx="22">
                  <c:v>4.6774803347771239E-4</c:v>
                </c:pt>
                <c:pt idx="23">
                  <c:v>1.1669483552701129E-3</c:v>
                </c:pt>
                <c:pt idx="24">
                  <c:v>1.4912917741355201E-3</c:v>
                </c:pt>
                <c:pt idx="25">
                  <c:v>1.489361613561337E-3</c:v>
                </c:pt>
                <c:pt idx="26">
                  <c:v>1.2586926974375943E-3</c:v>
                </c:pt>
                <c:pt idx="27">
                  <c:v>8.9326370186743748E-4</c:v>
                </c:pt>
                <c:pt idx="28">
                  <c:v>4.6162011298628985E-4</c:v>
                </c:pt>
                <c:pt idx="29">
                  <c:v>8.1655429636879814E-6</c:v>
                </c:pt>
                <c:pt idx="30">
                  <c:v>-4.3899340318696248E-4</c:v>
                </c:pt>
                <c:pt idx="31">
                  <c:v>-8.6161015340576776E-4</c:v>
                </c:pt>
                <c:pt idx="32">
                  <c:v>-1.2474352414678647E-3</c:v>
                </c:pt>
                <c:pt idx="33">
                  <c:v>-1.5880558704594611E-3</c:v>
                </c:pt>
                <c:pt idx="34">
                  <c:v>-1.877617167350088E-3</c:v>
                </c:pt>
                <c:pt idx="35">
                  <c:v>-2.1119977890127115E-3</c:v>
                </c:pt>
                <c:pt idx="36">
                  <c:v>-2.2882591112276989E-3</c:v>
                </c:pt>
                <c:pt idx="37">
                  <c:v>-2.4042838425902806E-3</c:v>
                </c:pt>
                <c:pt idx="38">
                  <c:v>-2.458546114649145E-3</c:v>
                </c:pt>
                <c:pt idx="39">
                  <c:v>-2.4499632429564348E-3</c:v>
                </c:pt>
                <c:pt idx="40">
                  <c:v>-2.3777892493407303E-3</c:v>
                </c:pt>
                <c:pt idx="41">
                  <c:v>-2.2415241561655284E-3</c:v>
                </c:pt>
                <c:pt idx="42">
                  <c:v>-2.0408274714630581E-3</c:v>
                </c:pt>
                <c:pt idx="43">
                  <c:v>-1.7754356211731733E-3</c:v>
                </c:pt>
                <c:pt idx="44">
                  <c:v>-1.4450896150974986E-3</c:v>
                </c:pt>
                <c:pt idx="45">
                  <c:v>-1.0494809926484485E-3</c:v>
                </c:pt>
                <c:pt idx="46">
                  <c:v>-5.8822221677998048E-4</c:v>
                </c:pt>
                <c:pt idx="47">
                  <c:v>-6.0843719520953764E-5</c:v>
                </c:pt>
                <c:pt idx="48">
                  <c:v>5.3318475746935452E-4</c:v>
                </c:pt>
                <c:pt idx="49">
                  <c:v>1.1944148595172607E-3</c:v>
                </c:pt>
                <c:pt idx="50">
                  <c:v>1.9233713076478604E-3</c:v>
                </c:pt>
                <c:pt idx="51">
                  <c:v>2.7205044507799155E-3</c:v>
                </c:pt>
                <c:pt idx="52">
                  <c:v>3.5861527756296009E-3</c:v>
                </c:pt>
                <c:pt idx="53">
                  <c:v>4.5205222954336141E-3</c:v>
                </c:pt>
                <c:pt idx="54">
                  <c:v>5.5236866520081236E-3</c:v>
                </c:pt>
                <c:pt idx="55">
                  <c:v>6.5956083264128501E-3</c:v>
                </c:pt>
                <c:pt idx="56">
                  <c:v>7.7361781026643039E-3</c:v>
                </c:pt>
                <c:pt idx="57">
                  <c:v>8.9452673119557648E-3</c:v>
                </c:pt>
                <c:pt idx="58">
                  <c:v>1.0222785706389431E-2</c:v>
                </c:pt>
                <c:pt idx="59">
                  <c:v>1.1568737221590634E-2</c:v>
                </c:pt>
                <c:pt idx="60">
                  <c:v>1.298326639297844E-2</c:v>
                </c:pt>
                <c:pt idx="61">
                  <c:v>1.4466689675768477E-2</c:v>
                </c:pt>
                <c:pt idx="62">
                  <c:v>1.6019508171614821E-2</c:v>
                </c:pt>
                <c:pt idx="63">
                  <c:v>1.7642400995848597E-2</c:v>
                </c:pt>
                <c:pt idx="64">
                  <c:v>1.9336201380590928E-2</c:v>
                </c:pt>
                <c:pt idx="65">
                  <c:v>2.1101860217445007E-2</c:v>
                </c:pt>
                <c:pt idx="66">
                  <c:v>2.2940403716628581E-2</c:v>
                </c:pt>
                <c:pt idx="67">
                  <c:v>2.4852892866772829E-2</c:v>
                </c:pt>
                <c:pt idx="68">
                  <c:v>2.6840392203216261E-2</c:v>
                </c:pt>
                <c:pt idx="69">
                  <c:v>2.8903953984386777E-2</c:v>
                </c:pt>
                <c:pt idx="70">
                  <c:v>3.1044621395281091E-2</c:v>
                </c:pt>
                <c:pt idx="71">
                  <c:v>3.3263451214890799E-2</c:v>
                </c:pt>
                <c:pt idx="72">
                  <c:v>3.5561553045434763E-2</c:v>
                </c:pt>
                <c:pt idx="73">
                  <c:v>3.7940139347892254E-2</c:v>
                </c:pt>
                <c:pt idx="74">
                  <c:v>4.0400578795254362E-2</c:v>
                </c:pt>
                <c:pt idx="75">
                  <c:v>4.2944445346877358E-2</c:v>
                </c:pt>
                <c:pt idx="76">
                  <c:v>4.557355721076245E-2</c:v>
                </c:pt>
                <c:pt idx="77">
                  <c:v>4.8290003355937083E-2</c:v>
                </c:pt>
                <c:pt idx="78">
                  <c:v>5.1096159824131598E-2</c:v>
                </c:pt>
                <c:pt idx="79">
                  <c:v>5.3994702563048329E-2</c:v>
                </c:pt>
                <c:pt idx="80">
                  <c:v>5.6988626162550834E-2</c:v>
                </c:pt>
                <c:pt idx="81">
                  <c:v>6.0081276870853538E-2</c:v>
                </c:pt>
                <c:pt idx="82">
                  <c:v>6.3276402368909954E-2</c:v>
                </c:pt>
                <c:pt idx="83">
                  <c:v>6.6578210569694637E-2</c:v>
                </c:pt>
                <c:pt idx="84">
                  <c:v>6.9991418754975498E-2</c:v>
                </c:pt>
                <c:pt idx="85">
                  <c:v>7.3521268849890672E-2</c:v>
                </c:pt>
                <c:pt idx="86">
                  <c:v>7.7173487752000045E-2</c:v>
                </c:pt>
                <c:pt idx="87">
                  <c:v>8.0954165613005169E-2</c:v>
                </c:pt>
                <c:pt idx="88">
                  <c:v>8.4869431790876387E-2</c:v>
                </c:pt>
                <c:pt idx="89">
                  <c:v>8.8924434752542553E-2</c:v>
                </c:pt>
                <c:pt idx="90">
                  <c:v>9.312019089586869E-2</c:v>
                </c:pt>
                <c:pt idx="91">
                  <c:v>9.7445422954017175E-2</c:v>
                </c:pt>
                <c:pt idx="92">
                  <c:v>0.10186049561400398</c:v>
                </c:pt>
                <c:pt idx="93">
                  <c:v>0.10627748440538928</c:v>
                </c:pt>
                <c:pt idx="94">
                  <c:v>0.11055738008308608</c:v>
                </c:pt>
                <c:pt idx="95">
                  <c:v>0.11455193380405605</c:v>
                </c:pt>
                <c:pt idx="96">
                  <c:v>0.11817676993928114</c:v>
                </c:pt>
                <c:pt idx="97">
                  <c:v>0.12144926282433958</c:v>
                </c:pt>
                <c:pt idx="98">
                  <c:v>0.12445663986428473</c:v>
                </c:pt>
                <c:pt idx="99">
                  <c:v>0.12729836706426825</c:v>
                </c:pt>
                <c:pt idx="100">
                  <c:v>0.13005266140791633</c:v>
                </c:pt>
                <c:pt idx="101">
                  <c:v>0.13277166536612411</c:v>
                </c:pt>
                <c:pt idx="102">
                  <c:v>0.13548839233546067</c:v>
                </c:pt>
                <c:pt idx="103">
                  <c:v>0.13822402576938841</c:v>
                </c:pt>
                <c:pt idx="104">
                  <c:v>0.14099262959600778</c:v>
                </c:pt>
                <c:pt idx="105">
                  <c:v>0.14380379884464806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657-493A-B39A-D3E450464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7230408"/>
        <c:axId val="1"/>
      </c:scatterChart>
      <c:valAx>
        <c:axId val="617230408"/>
        <c:scaling>
          <c:orientation val="minMax"/>
          <c:max val="30000"/>
          <c:min val="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-0.0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17230408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EF Dra - O-C Diagr.</a:t>
            </a:r>
          </a:p>
        </c:rich>
      </c:tx>
      <c:layout>
        <c:manualLayout>
          <c:xMode val="edge"/>
          <c:yMode val="edge"/>
          <c:x val="0.38972809667673713"/>
          <c:y val="1.36612021857923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081570996978854E-2"/>
          <c:y val="0.10928990909406243"/>
          <c:w val="0.88519637462235645"/>
          <c:h val="0.743171381839624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(6)'!$H$20:$H$20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(6)'!$F$21:$F$968</c:f>
              <c:numCache>
                <c:formatCode>General</c:formatCode>
                <c:ptCount val="948"/>
                <c:pt idx="0">
                  <c:v>0</c:v>
                </c:pt>
                <c:pt idx="1">
                  <c:v>2.5</c:v>
                </c:pt>
                <c:pt idx="2">
                  <c:v>35.5</c:v>
                </c:pt>
                <c:pt idx="3">
                  <c:v>38</c:v>
                </c:pt>
                <c:pt idx="4">
                  <c:v>64</c:v>
                </c:pt>
                <c:pt idx="5">
                  <c:v>71</c:v>
                </c:pt>
                <c:pt idx="6">
                  <c:v>80.5</c:v>
                </c:pt>
                <c:pt idx="7">
                  <c:v>122</c:v>
                </c:pt>
                <c:pt idx="8">
                  <c:v>138.5</c:v>
                </c:pt>
                <c:pt idx="9">
                  <c:v>140.5</c:v>
                </c:pt>
                <c:pt idx="10">
                  <c:v>148</c:v>
                </c:pt>
                <c:pt idx="11">
                  <c:v>216</c:v>
                </c:pt>
                <c:pt idx="12">
                  <c:v>282</c:v>
                </c:pt>
                <c:pt idx="13">
                  <c:v>1808</c:v>
                </c:pt>
                <c:pt idx="14">
                  <c:v>1827</c:v>
                </c:pt>
                <c:pt idx="15">
                  <c:v>1857.5</c:v>
                </c:pt>
                <c:pt idx="16">
                  <c:v>1857.5</c:v>
                </c:pt>
                <c:pt idx="17">
                  <c:v>1865</c:v>
                </c:pt>
                <c:pt idx="18">
                  <c:v>1890.5</c:v>
                </c:pt>
                <c:pt idx="19">
                  <c:v>2178</c:v>
                </c:pt>
                <c:pt idx="20">
                  <c:v>2534.5</c:v>
                </c:pt>
                <c:pt idx="21">
                  <c:v>2850.5</c:v>
                </c:pt>
                <c:pt idx="22">
                  <c:v>3376.5</c:v>
                </c:pt>
                <c:pt idx="23">
                  <c:v>4046.5</c:v>
                </c:pt>
                <c:pt idx="24">
                  <c:v>4162</c:v>
                </c:pt>
                <c:pt idx="25">
                  <c:v>4162</c:v>
                </c:pt>
                <c:pt idx="26">
                  <c:v>4433</c:v>
                </c:pt>
                <c:pt idx="27">
                  <c:v>4433</c:v>
                </c:pt>
                <c:pt idx="28">
                  <c:v>4865</c:v>
                </c:pt>
                <c:pt idx="29">
                  <c:v>4865</c:v>
                </c:pt>
                <c:pt idx="30">
                  <c:v>5411.5</c:v>
                </c:pt>
                <c:pt idx="31">
                  <c:v>5421</c:v>
                </c:pt>
                <c:pt idx="32">
                  <c:v>5848</c:v>
                </c:pt>
                <c:pt idx="33">
                  <c:v>5869.5</c:v>
                </c:pt>
                <c:pt idx="34">
                  <c:v>5883.5</c:v>
                </c:pt>
                <c:pt idx="35">
                  <c:v>6133.5</c:v>
                </c:pt>
                <c:pt idx="36">
                  <c:v>6133.5</c:v>
                </c:pt>
                <c:pt idx="37">
                  <c:v>6770</c:v>
                </c:pt>
                <c:pt idx="38">
                  <c:v>8429</c:v>
                </c:pt>
                <c:pt idx="39">
                  <c:v>8562.5</c:v>
                </c:pt>
                <c:pt idx="40">
                  <c:v>9385.5</c:v>
                </c:pt>
                <c:pt idx="41">
                  <c:v>9444.5</c:v>
                </c:pt>
                <c:pt idx="42">
                  <c:v>9444.5</c:v>
                </c:pt>
                <c:pt idx="43">
                  <c:v>9642.5</c:v>
                </c:pt>
                <c:pt idx="44">
                  <c:v>9659</c:v>
                </c:pt>
                <c:pt idx="45">
                  <c:v>9663.5</c:v>
                </c:pt>
                <c:pt idx="46">
                  <c:v>10065</c:v>
                </c:pt>
                <c:pt idx="47">
                  <c:v>10065</c:v>
                </c:pt>
                <c:pt idx="48">
                  <c:v>10213</c:v>
                </c:pt>
                <c:pt idx="49">
                  <c:v>10237</c:v>
                </c:pt>
                <c:pt idx="50">
                  <c:v>10468</c:v>
                </c:pt>
                <c:pt idx="51">
                  <c:v>10585.5</c:v>
                </c:pt>
                <c:pt idx="52">
                  <c:v>10618.5</c:v>
                </c:pt>
                <c:pt idx="53">
                  <c:v>10734</c:v>
                </c:pt>
                <c:pt idx="54">
                  <c:v>10794</c:v>
                </c:pt>
                <c:pt idx="55">
                  <c:v>10897.5</c:v>
                </c:pt>
                <c:pt idx="56">
                  <c:v>10961</c:v>
                </c:pt>
                <c:pt idx="57">
                  <c:v>10970</c:v>
                </c:pt>
                <c:pt idx="58">
                  <c:v>10970.5</c:v>
                </c:pt>
                <c:pt idx="59">
                  <c:v>11010.5</c:v>
                </c:pt>
                <c:pt idx="60">
                  <c:v>11086</c:v>
                </c:pt>
                <c:pt idx="61">
                  <c:v>11119</c:v>
                </c:pt>
                <c:pt idx="62">
                  <c:v>11340.5</c:v>
                </c:pt>
                <c:pt idx="63">
                  <c:v>11343</c:v>
                </c:pt>
                <c:pt idx="64">
                  <c:v>11345</c:v>
                </c:pt>
                <c:pt idx="65">
                  <c:v>11345.5</c:v>
                </c:pt>
                <c:pt idx="66">
                  <c:v>11437</c:v>
                </c:pt>
                <c:pt idx="67">
                  <c:v>11479.5</c:v>
                </c:pt>
                <c:pt idx="68">
                  <c:v>11831</c:v>
                </c:pt>
                <c:pt idx="69">
                  <c:v>11831.5</c:v>
                </c:pt>
                <c:pt idx="70">
                  <c:v>11833.5</c:v>
                </c:pt>
                <c:pt idx="71">
                  <c:v>12109.5</c:v>
                </c:pt>
                <c:pt idx="72">
                  <c:v>12281.5</c:v>
                </c:pt>
                <c:pt idx="73">
                  <c:v>12284</c:v>
                </c:pt>
                <c:pt idx="74">
                  <c:v>12692</c:v>
                </c:pt>
                <c:pt idx="75">
                  <c:v>12696.5</c:v>
                </c:pt>
                <c:pt idx="76">
                  <c:v>12729.5</c:v>
                </c:pt>
                <c:pt idx="77">
                  <c:v>13170.5</c:v>
                </c:pt>
                <c:pt idx="78">
                  <c:v>13465</c:v>
                </c:pt>
                <c:pt idx="79">
                  <c:v>13564.5</c:v>
                </c:pt>
                <c:pt idx="80">
                  <c:v>13579</c:v>
                </c:pt>
                <c:pt idx="81">
                  <c:v>13597.5</c:v>
                </c:pt>
                <c:pt idx="82">
                  <c:v>13695</c:v>
                </c:pt>
                <c:pt idx="83">
                  <c:v>14498.5</c:v>
                </c:pt>
                <c:pt idx="84">
                  <c:v>14647</c:v>
                </c:pt>
                <c:pt idx="85">
                  <c:v>15072</c:v>
                </c:pt>
                <c:pt idx="86">
                  <c:v>15493.5</c:v>
                </c:pt>
                <c:pt idx="87">
                  <c:v>15515</c:v>
                </c:pt>
                <c:pt idx="88">
                  <c:v>16201</c:v>
                </c:pt>
                <c:pt idx="89">
                  <c:v>17081</c:v>
                </c:pt>
                <c:pt idx="90">
                  <c:v>17420</c:v>
                </c:pt>
                <c:pt idx="91">
                  <c:v>17457</c:v>
                </c:pt>
                <c:pt idx="92">
                  <c:v>17492.5</c:v>
                </c:pt>
                <c:pt idx="93">
                  <c:v>17605.5</c:v>
                </c:pt>
                <c:pt idx="94">
                  <c:v>17987</c:v>
                </c:pt>
                <c:pt idx="95">
                  <c:v>18696</c:v>
                </c:pt>
                <c:pt idx="96">
                  <c:v>18734</c:v>
                </c:pt>
                <c:pt idx="97">
                  <c:v>18734</c:v>
                </c:pt>
                <c:pt idx="98">
                  <c:v>18734</c:v>
                </c:pt>
                <c:pt idx="99">
                  <c:v>18734</c:v>
                </c:pt>
                <c:pt idx="100">
                  <c:v>18806.5</c:v>
                </c:pt>
                <c:pt idx="101">
                  <c:v>18813.5</c:v>
                </c:pt>
                <c:pt idx="102">
                  <c:v>18886.5</c:v>
                </c:pt>
                <c:pt idx="103">
                  <c:v>18893.5</c:v>
                </c:pt>
                <c:pt idx="104">
                  <c:v>18896</c:v>
                </c:pt>
                <c:pt idx="105">
                  <c:v>18898.5</c:v>
                </c:pt>
                <c:pt idx="106">
                  <c:v>18993.5</c:v>
                </c:pt>
                <c:pt idx="107">
                  <c:v>19564</c:v>
                </c:pt>
                <c:pt idx="108">
                  <c:v>19564</c:v>
                </c:pt>
                <c:pt idx="109">
                  <c:v>19564</c:v>
                </c:pt>
                <c:pt idx="110">
                  <c:v>19564</c:v>
                </c:pt>
                <c:pt idx="111">
                  <c:v>19575.5</c:v>
                </c:pt>
                <c:pt idx="112">
                  <c:v>19576</c:v>
                </c:pt>
                <c:pt idx="113">
                  <c:v>19583</c:v>
                </c:pt>
                <c:pt idx="114">
                  <c:v>19583</c:v>
                </c:pt>
                <c:pt idx="115">
                  <c:v>19583</c:v>
                </c:pt>
                <c:pt idx="116">
                  <c:v>19594.5</c:v>
                </c:pt>
                <c:pt idx="117">
                  <c:v>19594.5</c:v>
                </c:pt>
                <c:pt idx="118">
                  <c:v>19594.5</c:v>
                </c:pt>
                <c:pt idx="119">
                  <c:v>19594.5</c:v>
                </c:pt>
                <c:pt idx="120">
                  <c:v>19870.5</c:v>
                </c:pt>
                <c:pt idx="121">
                  <c:v>19880</c:v>
                </c:pt>
                <c:pt idx="122">
                  <c:v>19882.5</c:v>
                </c:pt>
                <c:pt idx="123">
                  <c:v>20000</c:v>
                </c:pt>
                <c:pt idx="124">
                  <c:v>20512</c:v>
                </c:pt>
                <c:pt idx="125">
                  <c:v>20512</c:v>
                </c:pt>
                <c:pt idx="126">
                  <c:v>20696</c:v>
                </c:pt>
                <c:pt idx="127">
                  <c:v>20696</c:v>
                </c:pt>
                <c:pt idx="128">
                  <c:v>20696</c:v>
                </c:pt>
                <c:pt idx="129">
                  <c:v>20696</c:v>
                </c:pt>
                <c:pt idx="130">
                  <c:v>20903</c:v>
                </c:pt>
                <c:pt idx="131">
                  <c:v>20905.5</c:v>
                </c:pt>
                <c:pt idx="132">
                  <c:v>20910.5</c:v>
                </c:pt>
                <c:pt idx="133">
                  <c:v>20922</c:v>
                </c:pt>
                <c:pt idx="134">
                  <c:v>20931.5</c:v>
                </c:pt>
                <c:pt idx="135">
                  <c:v>20934</c:v>
                </c:pt>
                <c:pt idx="136">
                  <c:v>21283.5</c:v>
                </c:pt>
                <c:pt idx="137">
                  <c:v>21377.5</c:v>
                </c:pt>
                <c:pt idx="138">
                  <c:v>21377.5</c:v>
                </c:pt>
                <c:pt idx="139">
                  <c:v>21377.5</c:v>
                </c:pt>
                <c:pt idx="140">
                  <c:v>21377.5</c:v>
                </c:pt>
                <c:pt idx="141">
                  <c:v>21377.5</c:v>
                </c:pt>
                <c:pt idx="142">
                  <c:v>21429.5</c:v>
                </c:pt>
                <c:pt idx="143">
                  <c:v>22125.5</c:v>
                </c:pt>
                <c:pt idx="144">
                  <c:v>22125.5</c:v>
                </c:pt>
                <c:pt idx="145">
                  <c:v>22125.5</c:v>
                </c:pt>
                <c:pt idx="146">
                  <c:v>22125.5</c:v>
                </c:pt>
                <c:pt idx="147">
                  <c:v>22172.5</c:v>
                </c:pt>
                <c:pt idx="148">
                  <c:v>22252.5</c:v>
                </c:pt>
                <c:pt idx="149">
                  <c:v>22307.5</c:v>
                </c:pt>
                <c:pt idx="150">
                  <c:v>22375</c:v>
                </c:pt>
                <c:pt idx="151">
                  <c:v>22936.5</c:v>
                </c:pt>
                <c:pt idx="152">
                  <c:v>23066</c:v>
                </c:pt>
                <c:pt idx="153">
                  <c:v>23147</c:v>
                </c:pt>
                <c:pt idx="154">
                  <c:v>23924.5</c:v>
                </c:pt>
                <c:pt idx="155">
                  <c:v>24008</c:v>
                </c:pt>
                <c:pt idx="156">
                  <c:v>24016.5</c:v>
                </c:pt>
                <c:pt idx="157">
                  <c:v>24016.5</c:v>
                </c:pt>
                <c:pt idx="158">
                  <c:v>24016.5</c:v>
                </c:pt>
                <c:pt idx="159">
                  <c:v>24016.5</c:v>
                </c:pt>
                <c:pt idx="160">
                  <c:v>24918</c:v>
                </c:pt>
                <c:pt idx="161">
                  <c:v>25616.5</c:v>
                </c:pt>
                <c:pt idx="162">
                  <c:v>26493.5</c:v>
                </c:pt>
                <c:pt idx="163">
                  <c:v>26792</c:v>
                </c:pt>
              </c:numCache>
            </c:numRef>
          </c:xVal>
          <c:yVal>
            <c:numRef>
              <c:f>'A (6)'!$H$21:$H$968</c:f>
              <c:numCache>
                <c:formatCode>General</c:formatCode>
                <c:ptCount val="94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676-4EFF-AEDB-26CC3640353F}"/>
            </c:ext>
          </c:extLst>
        </c:ser>
        <c:ser>
          <c:idx val="1"/>
          <c:order val="1"/>
          <c:tx>
            <c:strRef>
              <c:f>'A (6)'!$I$20:$I$20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(6)'!$D$22:$D$55</c:f>
                <c:numCache>
                  <c:formatCode>General</c:formatCode>
                  <c:ptCount val="3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3">
                    <c:v>1E-3</c:v>
                  </c:pt>
                  <c:pt idx="25">
                    <c:v>5.0000000000000001E-4</c:v>
                  </c:pt>
                  <c:pt idx="27">
                    <c:v>1.1000000000000001E-3</c:v>
                  </c:pt>
                  <c:pt idx="28">
                    <c:v>5.9999999999999995E-4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'A (6)'!$F$21:$F$968</c:f>
              <c:numCache>
                <c:formatCode>General</c:formatCode>
                <c:ptCount val="948"/>
                <c:pt idx="0">
                  <c:v>0</c:v>
                </c:pt>
                <c:pt idx="1">
                  <c:v>2.5</c:v>
                </c:pt>
                <c:pt idx="2">
                  <c:v>35.5</c:v>
                </c:pt>
                <c:pt idx="3">
                  <c:v>38</c:v>
                </c:pt>
                <c:pt idx="4">
                  <c:v>64</c:v>
                </c:pt>
                <c:pt idx="5">
                  <c:v>71</c:v>
                </c:pt>
                <c:pt idx="6">
                  <c:v>80.5</c:v>
                </c:pt>
                <c:pt idx="7">
                  <c:v>122</c:v>
                </c:pt>
                <c:pt idx="8">
                  <c:v>138.5</c:v>
                </c:pt>
                <c:pt idx="9">
                  <c:v>140.5</c:v>
                </c:pt>
                <c:pt idx="10">
                  <c:v>148</c:v>
                </c:pt>
                <c:pt idx="11">
                  <c:v>216</c:v>
                </c:pt>
                <c:pt idx="12">
                  <c:v>282</c:v>
                </c:pt>
                <c:pt idx="13">
                  <c:v>1808</c:v>
                </c:pt>
                <c:pt idx="14">
                  <c:v>1827</c:v>
                </c:pt>
                <c:pt idx="15">
                  <c:v>1857.5</c:v>
                </c:pt>
                <c:pt idx="16">
                  <c:v>1857.5</c:v>
                </c:pt>
                <c:pt idx="17">
                  <c:v>1865</c:v>
                </c:pt>
                <c:pt idx="18">
                  <c:v>1890.5</c:v>
                </c:pt>
                <c:pt idx="19">
                  <c:v>2178</c:v>
                </c:pt>
                <c:pt idx="20">
                  <c:v>2534.5</c:v>
                </c:pt>
                <c:pt idx="21">
                  <c:v>2850.5</c:v>
                </c:pt>
                <c:pt idx="22">
                  <c:v>3376.5</c:v>
                </c:pt>
                <c:pt idx="23">
                  <c:v>4046.5</c:v>
                </c:pt>
                <c:pt idx="24">
                  <c:v>4162</c:v>
                </c:pt>
                <c:pt idx="25">
                  <c:v>4162</c:v>
                </c:pt>
                <c:pt idx="26">
                  <c:v>4433</c:v>
                </c:pt>
                <c:pt idx="27">
                  <c:v>4433</c:v>
                </c:pt>
                <c:pt idx="28">
                  <c:v>4865</c:v>
                </c:pt>
                <c:pt idx="29">
                  <c:v>4865</c:v>
                </c:pt>
                <c:pt idx="30">
                  <c:v>5411.5</c:v>
                </c:pt>
                <c:pt idx="31">
                  <c:v>5421</c:v>
                </c:pt>
                <c:pt idx="32">
                  <c:v>5848</c:v>
                </c:pt>
                <c:pt idx="33">
                  <c:v>5869.5</c:v>
                </c:pt>
                <c:pt idx="34">
                  <c:v>5883.5</c:v>
                </c:pt>
                <c:pt idx="35">
                  <c:v>6133.5</c:v>
                </c:pt>
                <c:pt idx="36">
                  <c:v>6133.5</c:v>
                </c:pt>
                <c:pt idx="37">
                  <c:v>6770</c:v>
                </c:pt>
                <c:pt idx="38">
                  <c:v>8429</c:v>
                </c:pt>
                <c:pt idx="39">
                  <c:v>8562.5</c:v>
                </c:pt>
                <c:pt idx="40">
                  <c:v>9385.5</c:v>
                </c:pt>
                <c:pt idx="41">
                  <c:v>9444.5</c:v>
                </c:pt>
                <c:pt idx="42">
                  <c:v>9444.5</c:v>
                </c:pt>
                <c:pt idx="43">
                  <c:v>9642.5</c:v>
                </c:pt>
                <c:pt idx="44">
                  <c:v>9659</c:v>
                </c:pt>
                <c:pt idx="45">
                  <c:v>9663.5</c:v>
                </c:pt>
                <c:pt idx="46">
                  <c:v>10065</c:v>
                </c:pt>
                <c:pt idx="47">
                  <c:v>10065</c:v>
                </c:pt>
                <c:pt idx="48">
                  <c:v>10213</c:v>
                </c:pt>
                <c:pt idx="49">
                  <c:v>10237</c:v>
                </c:pt>
                <c:pt idx="50">
                  <c:v>10468</c:v>
                </c:pt>
                <c:pt idx="51">
                  <c:v>10585.5</c:v>
                </c:pt>
                <c:pt idx="52">
                  <c:v>10618.5</c:v>
                </c:pt>
                <c:pt idx="53">
                  <c:v>10734</c:v>
                </c:pt>
                <c:pt idx="54">
                  <c:v>10794</c:v>
                </c:pt>
                <c:pt idx="55">
                  <c:v>10897.5</c:v>
                </c:pt>
                <c:pt idx="56">
                  <c:v>10961</c:v>
                </c:pt>
                <c:pt idx="57">
                  <c:v>10970</c:v>
                </c:pt>
                <c:pt idx="58">
                  <c:v>10970.5</c:v>
                </c:pt>
                <c:pt idx="59">
                  <c:v>11010.5</c:v>
                </c:pt>
                <c:pt idx="60">
                  <c:v>11086</c:v>
                </c:pt>
                <c:pt idx="61">
                  <c:v>11119</c:v>
                </c:pt>
                <c:pt idx="62">
                  <c:v>11340.5</c:v>
                </c:pt>
                <c:pt idx="63">
                  <c:v>11343</c:v>
                </c:pt>
                <c:pt idx="64">
                  <c:v>11345</c:v>
                </c:pt>
                <c:pt idx="65">
                  <c:v>11345.5</c:v>
                </c:pt>
                <c:pt idx="66">
                  <c:v>11437</c:v>
                </c:pt>
                <c:pt idx="67">
                  <c:v>11479.5</c:v>
                </c:pt>
                <c:pt idx="68">
                  <c:v>11831</c:v>
                </c:pt>
                <c:pt idx="69">
                  <c:v>11831.5</c:v>
                </c:pt>
                <c:pt idx="70">
                  <c:v>11833.5</c:v>
                </c:pt>
                <c:pt idx="71">
                  <c:v>12109.5</c:v>
                </c:pt>
                <c:pt idx="72">
                  <c:v>12281.5</c:v>
                </c:pt>
                <c:pt idx="73">
                  <c:v>12284</c:v>
                </c:pt>
                <c:pt idx="74">
                  <c:v>12692</c:v>
                </c:pt>
                <c:pt idx="75">
                  <c:v>12696.5</c:v>
                </c:pt>
                <c:pt idx="76">
                  <c:v>12729.5</c:v>
                </c:pt>
                <c:pt idx="77">
                  <c:v>13170.5</c:v>
                </c:pt>
                <c:pt idx="78">
                  <c:v>13465</c:v>
                </c:pt>
                <c:pt idx="79">
                  <c:v>13564.5</c:v>
                </c:pt>
                <c:pt idx="80">
                  <c:v>13579</c:v>
                </c:pt>
                <c:pt idx="81">
                  <c:v>13597.5</c:v>
                </c:pt>
                <c:pt idx="82">
                  <c:v>13695</c:v>
                </c:pt>
                <c:pt idx="83">
                  <c:v>14498.5</c:v>
                </c:pt>
                <c:pt idx="84">
                  <c:v>14647</c:v>
                </c:pt>
                <c:pt idx="85">
                  <c:v>15072</c:v>
                </c:pt>
                <c:pt idx="86">
                  <c:v>15493.5</c:v>
                </c:pt>
                <c:pt idx="87">
                  <c:v>15515</c:v>
                </c:pt>
                <c:pt idx="88">
                  <c:v>16201</c:v>
                </c:pt>
                <c:pt idx="89">
                  <c:v>17081</c:v>
                </c:pt>
                <c:pt idx="90">
                  <c:v>17420</c:v>
                </c:pt>
                <c:pt idx="91">
                  <c:v>17457</c:v>
                </c:pt>
                <c:pt idx="92">
                  <c:v>17492.5</c:v>
                </c:pt>
                <c:pt idx="93">
                  <c:v>17605.5</c:v>
                </c:pt>
                <c:pt idx="94">
                  <c:v>17987</c:v>
                </c:pt>
                <c:pt idx="95">
                  <c:v>18696</c:v>
                </c:pt>
                <c:pt idx="96">
                  <c:v>18734</c:v>
                </c:pt>
                <c:pt idx="97">
                  <c:v>18734</c:v>
                </c:pt>
                <c:pt idx="98">
                  <c:v>18734</c:v>
                </c:pt>
                <c:pt idx="99">
                  <c:v>18734</c:v>
                </c:pt>
                <c:pt idx="100">
                  <c:v>18806.5</c:v>
                </c:pt>
                <c:pt idx="101">
                  <c:v>18813.5</c:v>
                </c:pt>
                <c:pt idx="102">
                  <c:v>18886.5</c:v>
                </c:pt>
                <c:pt idx="103">
                  <c:v>18893.5</c:v>
                </c:pt>
                <c:pt idx="104">
                  <c:v>18896</c:v>
                </c:pt>
                <c:pt idx="105">
                  <c:v>18898.5</c:v>
                </c:pt>
                <c:pt idx="106">
                  <c:v>18993.5</c:v>
                </c:pt>
                <c:pt idx="107">
                  <c:v>19564</c:v>
                </c:pt>
                <c:pt idx="108">
                  <c:v>19564</c:v>
                </c:pt>
                <c:pt idx="109">
                  <c:v>19564</c:v>
                </c:pt>
                <c:pt idx="110">
                  <c:v>19564</c:v>
                </c:pt>
                <c:pt idx="111">
                  <c:v>19575.5</c:v>
                </c:pt>
                <c:pt idx="112">
                  <c:v>19576</c:v>
                </c:pt>
                <c:pt idx="113">
                  <c:v>19583</c:v>
                </c:pt>
                <c:pt idx="114">
                  <c:v>19583</c:v>
                </c:pt>
                <c:pt idx="115">
                  <c:v>19583</c:v>
                </c:pt>
                <c:pt idx="116">
                  <c:v>19594.5</c:v>
                </c:pt>
                <c:pt idx="117">
                  <c:v>19594.5</c:v>
                </c:pt>
                <c:pt idx="118">
                  <c:v>19594.5</c:v>
                </c:pt>
                <c:pt idx="119">
                  <c:v>19594.5</c:v>
                </c:pt>
                <c:pt idx="120">
                  <c:v>19870.5</c:v>
                </c:pt>
                <c:pt idx="121">
                  <c:v>19880</c:v>
                </c:pt>
                <c:pt idx="122">
                  <c:v>19882.5</c:v>
                </c:pt>
                <c:pt idx="123">
                  <c:v>20000</c:v>
                </c:pt>
                <c:pt idx="124">
                  <c:v>20512</c:v>
                </c:pt>
                <c:pt idx="125">
                  <c:v>20512</c:v>
                </c:pt>
                <c:pt idx="126">
                  <c:v>20696</c:v>
                </c:pt>
                <c:pt idx="127">
                  <c:v>20696</c:v>
                </c:pt>
                <c:pt idx="128">
                  <c:v>20696</c:v>
                </c:pt>
                <c:pt idx="129">
                  <c:v>20696</c:v>
                </c:pt>
                <c:pt idx="130">
                  <c:v>20903</c:v>
                </c:pt>
                <c:pt idx="131">
                  <c:v>20905.5</c:v>
                </c:pt>
                <c:pt idx="132">
                  <c:v>20910.5</c:v>
                </c:pt>
                <c:pt idx="133">
                  <c:v>20922</c:v>
                </c:pt>
                <c:pt idx="134">
                  <c:v>20931.5</c:v>
                </c:pt>
                <c:pt idx="135">
                  <c:v>20934</c:v>
                </c:pt>
                <c:pt idx="136">
                  <c:v>21283.5</c:v>
                </c:pt>
                <c:pt idx="137">
                  <c:v>21377.5</c:v>
                </c:pt>
                <c:pt idx="138">
                  <c:v>21377.5</c:v>
                </c:pt>
                <c:pt idx="139">
                  <c:v>21377.5</c:v>
                </c:pt>
                <c:pt idx="140">
                  <c:v>21377.5</c:v>
                </c:pt>
                <c:pt idx="141">
                  <c:v>21377.5</c:v>
                </c:pt>
                <c:pt idx="142">
                  <c:v>21429.5</c:v>
                </c:pt>
                <c:pt idx="143">
                  <c:v>22125.5</c:v>
                </c:pt>
                <c:pt idx="144">
                  <c:v>22125.5</c:v>
                </c:pt>
                <c:pt idx="145">
                  <c:v>22125.5</c:v>
                </c:pt>
                <c:pt idx="146">
                  <c:v>22125.5</c:v>
                </c:pt>
                <c:pt idx="147">
                  <c:v>22172.5</c:v>
                </c:pt>
                <c:pt idx="148">
                  <c:v>22252.5</c:v>
                </c:pt>
                <c:pt idx="149">
                  <c:v>22307.5</c:v>
                </c:pt>
                <c:pt idx="150">
                  <c:v>22375</c:v>
                </c:pt>
                <c:pt idx="151">
                  <c:v>22936.5</c:v>
                </c:pt>
                <c:pt idx="152">
                  <c:v>23066</c:v>
                </c:pt>
                <c:pt idx="153">
                  <c:v>23147</c:v>
                </c:pt>
                <c:pt idx="154">
                  <c:v>23924.5</c:v>
                </c:pt>
                <c:pt idx="155">
                  <c:v>24008</c:v>
                </c:pt>
                <c:pt idx="156">
                  <c:v>24016.5</c:v>
                </c:pt>
                <c:pt idx="157">
                  <c:v>24016.5</c:v>
                </c:pt>
                <c:pt idx="158">
                  <c:v>24016.5</c:v>
                </c:pt>
                <c:pt idx="159">
                  <c:v>24016.5</c:v>
                </c:pt>
                <c:pt idx="160">
                  <c:v>24918</c:v>
                </c:pt>
                <c:pt idx="161">
                  <c:v>25616.5</c:v>
                </c:pt>
                <c:pt idx="162">
                  <c:v>26493.5</c:v>
                </c:pt>
                <c:pt idx="163">
                  <c:v>26792</c:v>
                </c:pt>
              </c:numCache>
            </c:numRef>
          </c:xVal>
          <c:yVal>
            <c:numRef>
              <c:f>'A (6)'!$I$21:$I$968</c:f>
              <c:numCache>
                <c:formatCode>General</c:formatCode>
                <c:ptCount val="948"/>
                <c:pt idx="30">
                  <c:v>-5.8642735530156642E-4</c:v>
                </c:pt>
                <c:pt idx="31">
                  <c:v>1.6712137585273013E-4</c:v>
                </c:pt>
                <c:pt idx="32">
                  <c:v>-6.9102147535886616E-3</c:v>
                </c:pt>
                <c:pt idx="33">
                  <c:v>-7.4679729004856199E-3</c:v>
                </c:pt>
                <c:pt idx="34">
                  <c:v>-1.1831164250907023E-2</c:v>
                </c:pt>
                <c:pt idx="38">
                  <c:v>-3.8671340953442268E-3</c:v>
                </c:pt>
                <c:pt idx="49">
                  <c:v>-9.7707025415729731E-3</c:v>
                </c:pt>
                <c:pt idx="61">
                  <c:v>-3.2517575018573552E-3</c:v>
                </c:pt>
                <c:pt idx="67">
                  <c:v>-1.0393473348813131E-4</c:v>
                </c:pt>
                <c:pt idx="68">
                  <c:v>1.0773681933642365E-3</c:v>
                </c:pt>
                <c:pt idx="69">
                  <c:v>-5.1356029216549359E-3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676-4EFF-AEDB-26CC3640353F}"/>
            </c:ext>
          </c:extLst>
        </c:ser>
        <c:ser>
          <c:idx val="3"/>
          <c:order val="2"/>
          <c:tx>
            <c:strRef>
              <c:f>'A (6)'!$J$20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(6)'!$D$21:$D$55</c:f>
                <c:numCache>
                  <c:formatCode>General</c:formatCode>
                  <c:ptCount val="3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4">
                    <c:v>1E-3</c:v>
                  </c:pt>
                  <c:pt idx="26">
                    <c:v>5.0000000000000001E-4</c:v>
                  </c:pt>
                  <c:pt idx="28">
                    <c:v>1.1000000000000001E-3</c:v>
                  </c:pt>
                  <c:pt idx="29">
                    <c:v>5.9999999999999995E-4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</c:numCache>
              </c:numRef>
            </c:plus>
            <c:minus>
              <c:numRef>
                <c:f>'A (6)'!$D$21:$D$55</c:f>
                <c:numCache>
                  <c:formatCode>General</c:formatCode>
                  <c:ptCount val="3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4">
                    <c:v>1E-3</c:v>
                  </c:pt>
                  <c:pt idx="26">
                    <c:v>5.0000000000000001E-4</c:v>
                  </c:pt>
                  <c:pt idx="28">
                    <c:v>1.1000000000000001E-3</c:v>
                  </c:pt>
                  <c:pt idx="29">
                    <c:v>5.9999999999999995E-4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(6)'!$F$21:$F$968</c:f>
              <c:numCache>
                <c:formatCode>General</c:formatCode>
                <c:ptCount val="948"/>
                <c:pt idx="0">
                  <c:v>0</c:v>
                </c:pt>
                <c:pt idx="1">
                  <c:v>2.5</c:v>
                </c:pt>
                <c:pt idx="2">
                  <c:v>35.5</c:v>
                </c:pt>
                <c:pt idx="3">
                  <c:v>38</c:v>
                </c:pt>
                <c:pt idx="4">
                  <c:v>64</c:v>
                </c:pt>
                <c:pt idx="5">
                  <c:v>71</c:v>
                </c:pt>
                <c:pt idx="6">
                  <c:v>80.5</c:v>
                </c:pt>
                <c:pt idx="7">
                  <c:v>122</c:v>
                </c:pt>
                <c:pt idx="8">
                  <c:v>138.5</c:v>
                </c:pt>
                <c:pt idx="9">
                  <c:v>140.5</c:v>
                </c:pt>
                <c:pt idx="10">
                  <c:v>148</c:v>
                </c:pt>
                <c:pt idx="11">
                  <c:v>216</c:v>
                </c:pt>
                <c:pt idx="12">
                  <c:v>282</c:v>
                </c:pt>
                <c:pt idx="13">
                  <c:v>1808</c:v>
                </c:pt>
                <c:pt idx="14">
                  <c:v>1827</c:v>
                </c:pt>
                <c:pt idx="15">
                  <c:v>1857.5</c:v>
                </c:pt>
                <c:pt idx="16">
                  <c:v>1857.5</c:v>
                </c:pt>
                <c:pt idx="17">
                  <c:v>1865</c:v>
                </c:pt>
                <c:pt idx="18">
                  <c:v>1890.5</c:v>
                </c:pt>
                <c:pt idx="19">
                  <c:v>2178</c:v>
                </c:pt>
                <c:pt idx="20">
                  <c:v>2534.5</c:v>
                </c:pt>
                <c:pt idx="21">
                  <c:v>2850.5</c:v>
                </c:pt>
                <c:pt idx="22">
                  <c:v>3376.5</c:v>
                </c:pt>
                <c:pt idx="23">
                  <c:v>4046.5</c:v>
                </c:pt>
                <c:pt idx="24">
                  <c:v>4162</c:v>
                </c:pt>
                <c:pt idx="25">
                  <c:v>4162</c:v>
                </c:pt>
                <c:pt idx="26">
                  <c:v>4433</c:v>
                </c:pt>
                <c:pt idx="27">
                  <c:v>4433</c:v>
                </c:pt>
                <c:pt idx="28">
                  <c:v>4865</c:v>
                </c:pt>
                <c:pt idx="29">
                  <c:v>4865</c:v>
                </c:pt>
                <c:pt idx="30">
                  <c:v>5411.5</c:v>
                </c:pt>
                <c:pt idx="31">
                  <c:v>5421</c:v>
                </c:pt>
                <c:pt idx="32">
                  <c:v>5848</c:v>
                </c:pt>
                <c:pt idx="33">
                  <c:v>5869.5</c:v>
                </c:pt>
                <c:pt idx="34">
                  <c:v>5883.5</c:v>
                </c:pt>
                <c:pt idx="35">
                  <c:v>6133.5</c:v>
                </c:pt>
                <c:pt idx="36">
                  <c:v>6133.5</c:v>
                </c:pt>
                <c:pt idx="37">
                  <c:v>6770</c:v>
                </c:pt>
                <c:pt idx="38">
                  <c:v>8429</c:v>
                </c:pt>
                <c:pt idx="39">
                  <c:v>8562.5</c:v>
                </c:pt>
                <c:pt idx="40">
                  <c:v>9385.5</c:v>
                </c:pt>
                <c:pt idx="41">
                  <c:v>9444.5</c:v>
                </c:pt>
                <c:pt idx="42">
                  <c:v>9444.5</c:v>
                </c:pt>
                <c:pt idx="43">
                  <c:v>9642.5</c:v>
                </c:pt>
                <c:pt idx="44">
                  <c:v>9659</c:v>
                </c:pt>
                <c:pt idx="45">
                  <c:v>9663.5</c:v>
                </c:pt>
                <c:pt idx="46">
                  <c:v>10065</c:v>
                </c:pt>
                <c:pt idx="47">
                  <c:v>10065</c:v>
                </c:pt>
                <c:pt idx="48">
                  <c:v>10213</c:v>
                </c:pt>
                <c:pt idx="49">
                  <c:v>10237</c:v>
                </c:pt>
                <c:pt idx="50">
                  <c:v>10468</c:v>
                </c:pt>
                <c:pt idx="51">
                  <c:v>10585.5</c:v>
                </c:pt>
                <c:pt idx="52">
                  <c:v>10618.5</c:v>
                </c:pt>
                <c:pt idx="53">
                  <c:v>10734</c:v>
                </c:pt>
                <c:pt idx="54">
                  <c:v>10794</c:v>
                </c:pt>
                <c:pt idx="55">
                  <c:v>10897.5</c:v>
                </c:pt>
                <c:pt idx="56">
                  <c:v>10961</c:v>
                </c:pt>
                <c:pt idx="57">
                  <c:v>10970</c:v>
                </c:pt>
                <c:pt idx="58">
                  <c:v>10970.5</c:v>
                </c:pt>
                <c:pt idx="59">
                  <c:v>11010.5</c:v>
                </c:pt>
                <c:pt idx="60">
                  <c:v>11086</c:v>
                </c:pt>
                <c:pt idx="61">
                  <c:v>11119</c:v>
                </c:pt>
                <c:pt idx="62">
                  <c:v>11340.5</c:v>
                </c:pt>
                <c:pt idx="63">
                  <c:v>11343</c:v>
                </c:pt>
                <c:pt idx="64">
                  <c:v>11345</c:v>
                </c:pt>
                <c:pt idx="65">
                  <c:v>11345.5</c:v>
                </c:pt>
                <c:pt idx="66">
                  <c:v>11437</c:v>
                </c:pt>
                <c:pt idx="67">
                  <c:v>11479.5</c:v>
                </c:pt>
                <c:pt idx="68">
                  <c:v>11831</c:v>
                </c:pt>
                <c:pt idx="69">
                  <c:v>11831.5</c:v>
                </c:pt>
                <c:pt idx="70">
                  <c:v>11833.5</c:v>
                </c:pt>
                <c:pt idx="71">
                  <c:v>12109.5</c:v>
                </c:pt>
                <c:pt idx="72">
                  <c:v>12281.5</c:v>
                </c:pt>
                <c:pt idx="73">
                  <c:v>12284</c:v>
                </c:pt>
                <c:pt idx="74">
                  <c:v>12692</c:v>
                </c:pt>
                <c:pt idx="75">
                  <c:v>12696.5</c:v>
                </c:pt>
                <c:pt idx="76">
                  <c:v>12729.5</c:v>
                </c:pt>
                <c:pt idx="77">
                  <c:v>13170.5</c:v>
                </c:pt>
                <c:pt idx="78">
                  <c:v>13465</c:v>
                </c:pt>
                <c:pt idx="79">
                  <c:v>13564.5</c:v>
                </c:pt>
                <c:pt idx="80">
                  <c:v>13579</c:v>
                </c:pt>
                <c:pt idx="81">
                  <c:v>13597.5</c:v>
                </c:pt>
                <c:pt idx="82">
                  <c:v>13695</c:v>
                </c:pt>
                <c:pt idx="83">
                  <c:v>14498.5</c:v>
                </c:pt>
                <c:pt idx="84">
                  <c:v>14647</c:v>
                </c:pt>
                <c:pt idx="85">
                  <c:v>15072</c:v>
                </c:pt>
                <c:pt idx="86">
                  <c:v>15493.5</c:v>
                </c:pt>
                <c:pt idx="87">
                  <c:v>15515</c:v>
                </c:pt>
                <c:pt idx="88">
                  <c:v>16201</c:v>
                </c:pt>
                <c:pt idx="89">
                  <c:v>17081</c:v>
                </c:pt>
                <c:pt idx="90">
                  <c:v>17420</c:v>
                </c:pt>
                <c:pt idx="91">
                  <c:v>17457</c:v>
                </c:pt>
                <c:pt idx="92">
                  <c:v>17492.5</c:v>
                </c:pt>
                <c:pt idx="93">
                  <c:v>17605.5</c:v>
                </c:pt>
                <c:pt idx="94">
                  <c:v>17987</c:v>
                </c:pt>
                <c:pt idx="95">
                  <c:v>18696</c:v>
                </c:pt>
                <c:pt idx="96">
                  <c:v>18734</c:v>
                </c:pt>
                <c:pt idx="97">
                  <c:v>18734</c:v>
                </c:pt>
                <c:pt idx="98">
                  <c:v>18734</c:v>
                </c:pt>
                <c:pt idx="99">
                  <c:v>18734</c:v>
                </c:pt>
                <c:pt idx="100">
                  <c:v>18806.5</c:v>
                </c:pt>
                <c:pt idx="101">
                  <c:v>18813.5</c:v>
                </c:pt>
                <c:pt idx="102">
                  <c:v>18886.5</c:v>
                </c:pt>
                <c:pt idx="103">
                  <c:v>18893.5</c:v>
                </c:pt>
                <c:pt idx="104">
                  <c:v>18896</c:v>
                </c:pt>
                <c:pt idx="105">
                  <c:v>18898.5</c:v>
                </c:pt>
                <c:pt idx="106">
                  <c:v>18993.5</c:v>
                </c:pt>
                <c:pt idx="107">
                  <c:v>19564</c:v>
                </c:pt>
                <c:pt idx="108">
                  <c:v>19564</c:v>
                </c:pt>
                <c:pt idx="109">
                  <c:v>19564</c:v>
                </c:pt>
                <c:pt idx="110">
                  <c:v>19564</c:v>
                </c:pt>
                <c:pt idx="111">
                  <c:v>19575.5</c:v>
                </c:pt>
                <c:pt idx="112">
                  <c:v>19576</c:v>
                </c:pt>
                <c:pt idx="113">
                  <c:v>19583</c:v>
                </c:pt>
                <c:pt idx="114">
                  <c:v>19583</c:v>
                </c:pt>
                <c:pt idx="115">
                  <c:v>19583</c:v>
                </c:pt>
                <c:pt idx="116">
                  <c:v>19594.5</c:v>
                </c:pt>
                <c:pt idx="117">
                  <c:v>19594.5</c:v>
                </c:pt>
                <c:pt idx="118">
                  <c:v>19594.5</c:v>
                </c:pt>
                <c:pt idx="119">
                  <c:v>19594.5</c:v>
                </c:pt>
                <c:pt idx="120">
                  <c:v>19870.5</c:v>
                </c:pt>
                <c:pt idx="121">
                  <c:v>19880</c:v>
                </c:pt>
                <c:pt idx="122">
                  <c:v>19882.5</c:v>
                </c:pt>
                <c:pt idx="123">
                  <c:v>20000</c:v>
                </c:pt>
                <c:pt idx="124">
                  <c:v>20512</c:v>
                </c:pt>
                <c:pt idx="125">
                  <c:v>20512</c:v>
                </c:pt>
                <c:pt idx="126">
                  <c:v>20696</c:v>
                </c:pt>
                <c:pt idx="127">
                  <c:v>20696</c:v>
                </c:pt>
                <c:pt idx="128">
                  <c:v>20696</c:v>
                </c:pt>
                <c:pt idx="129">
                  <c:v>20696</c:v>
                </c:pt>
                <c:pt idx="130">
                  <c:v>20903</c:v>
                </c:pt>
                <c:pt idx="131">
                  <c:v>20905.5</c:v>
                </c:pt>
                <c:pt idx="132">
                  <c:v>20910.5</c:v>
                </c:pt>
                <c:pt idx="133">
                  <c:v>20922</c:v>
                </c:pt>
                <c:pt idx="134">
                  <c:v>20931.5</c:v>
                </c:pt>
                <c:pt idx="135">
                  <c:v>20934</c:v>
                </c:pt>
                <c:pt idx="136">
                  <c:v>21283.5</c:v>
                </c:pt>
                <c:pt idx="137">
                  <c:v>21377.5</c:v>
                </c:pt>
                <c:pt idx="138">
                  <c:v>21377.5</c:v>
                </c:pt>
                <c:pt idx="139">
                  <c:v>21377.5</c:v>
                </c:pt>
                <c:pt idx="140">
                  <c:v>21377.5</c:v>
                </c:pt>
                <c:pt idx="141">
                  <c:v>21377.5</c:v>
                </c:pt>
                <c:pt idx="142">
                  <c:v>21429.5</c:v>
                </c:pt>
                <c:pt idx="143">
                  <c:v>22125.5</c:v>
                </c:pt>
                <c:pt idx="144">
                  <c:v>22125.5</c:v>
                </c:pt>
                <c:pt idx="145">
                  <c:v>22125.5</c:v>
                </c:pt>
                <c:pt idx="146">
                  <c:v>22125.5</c:v>
                </c:pt>
                <c:pt idx="147">
                  <c:v>22172.5</c:v>
                </c:pt>
                <c:pt idx="148">
                  <c:v>22252.5</c:v>
                </c:pt>
                <c:pt idx="149">
                  <c:v>22307.5</c:v>
                </c:pt>
                <c:pt idx="150">
                  <c:v>22375</c:v>
                </c:pt>
                <c:pt idx="151">
                  <c:v>22936.5</c:v>
                </c:pt>
                <c:pt idx="152">
                  <c:v>23066</c:v>
                </c:pt>
                <c:pt idx="153">
                  <c:v>23147</c:v>
                </c:pt>
                <c:pt idx="154">
                  <c:v>23924.5</c:v>
                </c:pt>
                <c:pt idx="155">
                  <c:v>24008</c:v>
                </c:pt>
                <c:pt idx="156">
                  <c:v>24016.5</c:v>
                </c:pt>
                <c:pt idx="157">
                  <c:v>24016.5</c:v>
                </c:pt>
                <c:pt idx="158">
                  <c:v>24016.5</c:v>
                </c:pt>
                <c:pt idx="159">
                  <c:v>24016.5</c:v>
                </c:pt>
                <c:pt idx="160">
                  <c:v>24918</c:v>
                </c:pt>
                <c:pt idx="161">
                  <c:v>25616.5</c:v>
                </c:pt>
                <c:pt idx="162">
                  <c:v>26493.5</c:v>
                </c:pt>
                <c:pt idx="163">
                  <c:v>26792</c:v>
                </c:pt>
              </c:numCache>
            </c:numRef>
          </c:xVal>
          <c:yVal>
            <c:numRef>
              <c:f>'A (6)'!$J$21:$J$968</c:f>
              <c:numCache>
                <c:formatCode>General</c:formatCode>
                <c:ptCount val="948"/>
                <c:pt idx="0">
                  <c:v>0</c:v>
                </c:pt>
                <c:pt idx="1">
                  <c:v>-1.6485559899592772E-4</c:v>
                </c:pt>
                <c:pt idx="2">
                  <c:v>-6.2094948953017592E-4</c:v>
                </c:pt>
                <c:pt idx="3">
                  <c:v>-2.1858050895389169E-3</c:v>
                </c:pt>
                <c:pt idx="4">
                  <c:v>-7.603033009218052E-4</c:v>
                </c:pt>
                <c:pt idx="5">
                  <c:v>-1.0418989841127768E-3</c:v>
                </c:pt>
                <c:pt idx="13">
                  <c:v>-3.5035684413742274E-3</c:v>
                </c:pt>
                <c:pt idx="14">
                  <c:v>-5.7964709849329665E-3</c:v>
                </c:pt>
                <c:pt idx="15">
                  <c:v>-4.8877092922339216E-3</c:v>
                </c:pt>
                <c:pt idx="16">
                  <c:v>-4.8877092922339216E-3</c:v>
                </c:pt>
                <c:pt idx="17">
                  <c:v>-5.1822760797222145E-3</c:v>
                </c:pt>
                <c:pt idx="18">
                  <c:v>-8.3438031724654138E-3</c:v>
                </c:pt>
                <c:pt idx="19">
                  <c:v>-6.8021969418623485E-3</c:v>
                </c:pt>
                <c:pt idx="20">
                  <c:v>-7.9506052206852473E-3</c:v>
                </c:pt>
                <c:pt idx="21">
                  <c:v>-4.14835280389525E-3</c:v>
                </c:pt>
                <c:pt idx="24">
                  <c:v>-7.1715994927217253E-3</c:v>
                </c:pt>
                <c:pt idx="25">
                  <c:v>-6.1715994888800196E-3</c:v>
                </c:pt>
                <c:pt idx="26">
                  <c:v>-7.7019463133183308E-3</c:v>
                </c:pt>
                <c:pt idx="27">
                  <c:v>-6.6019463120028377E-3</c:v>
                </c:pt>
                <c:pt idx="28">
                  <c:v>-9.3089936344767921E-3</c:v>
                </c:pt>
                <c:pt idx="29">
                  <c:v>-8.5089936328586191E-3</c:v>
                </c:pt>
                <c:pt idx="35">
                  <c:v>-5.3167240475886501E-3</c:v>
                </c:pt>
                <c:pt idx="36">
                  <c:v>-3.9167240465758368E-3</c:v>
                </c:pt>
                <c:pt idx="37">
                  <c:v>-6.3289592872024514E-3</c:v>
                </c:pt>
                <c:pt idx="39">
                  <c:v>-1.3304230305948295E-3</c:v>
                </c:pt>
                <c:pt idx="40">
                  <c:v>-3.0808858791715465E-3</c:v>
                </c:pt>
                <c:pt idx="46">
                  <c:v>-4.7086374033824541E-3</c:v>
                </c:pt>
                <c:pt idx="47">
                  <c:v>-4.1086374039878137E-3</c:v>
                </c:pt>
                <c:pt idx="48">
                  <c:v>-2.548088799812831E-3</c:v>
                </c:pt>
                <c:pt idx="50">
                  <c:v>-3.0633597925771028E-3</c:v>
                </c:pt>
                <c:pt idx="51">
                  <c:v>-4.4115729033364914E-3</c:v>
                </c:pt>
                <c:pt idx="52">
                  <c:v>-3.9676667947787791E-3</c:v>
                </c:pt>
                <c:pt idx="53">
                  <c:v>-3.0639954202342778E-3</c:v>
                </c:pt>
                <c:pt idx="55">
                  <c:v>-3.0055515308049507E-3</c:v>
                </c:pt>
                <c:pt idx="56">
                  <c:v>-4.2528837147983722E-3</c:v>
                </c:pt>
                <c:pt idx="57">
                  <c:v>-4.4863638686365448E-3</c:v>
                </c:pt>
                <c:pt idx="58">
                  <c:v>-7.9933498636819422E-4</c:v>
                </c:pt>
                <c:pt idx="59">
                  <c:v>-3.0370245513040572E-3</c:v>
                </c:pt>
                <c:pt idx="60">
                  <c:v>-4.4956636120332405E-3</c:v>
                </c:pt>
                <c:pt idx="62">
                  <c:v>-5.3979634831193835E-3</c:v>
                </c:pt>
                <c:pt idx="63">
                  <c:v>-1.0628190866555087E-3</c:v>
                </c:pt>
                <c:pt idx="64">
                  <c:v>3.8529643643414602E-4</c:v>
                </c:pt>
                <c:pt idx="65">
                  <c:v>-2.6276746866642497E-3</c:v>
                </c:pt>
                <c:pt idx="66">
                  <c:v>-2.6013895694632083E-3</c:v>
                </c:pt>
                <c:pt idx="70">
                  <c:v>-9.8748740128939971E-4</c:v>
                </c:pt>
                <c:pt idx="71">
                  <c:v>4.3524545762920752E-3</c:v>
                </c:pt>
                <c:pt idx="89">
                  <c:v>2.8380612464388832E-2</c:v>
                </c:pt>
                <c:pt idx="95">
                  <c:v>4.4983896186749917E-2</c:v>
                </c:pt>
                <c:pt idx="111">
                  <c:v>5.2867696816974785E-2</c:v>
                </c:pt>
                <c:pt idx="112">
                  <c:v>5.4854725698533002E-2</c:v>
                </c:pt>
                <c:pt idx="123">
                  <c:v>5.8755216283316258E-2</c:v>
                </c:pt>
                <c:pt idx="136">
                  <c:v>7.7758352286764421E-2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676-4EFF-AEDB-26CC3640353F}"/>
            </c:ext>
          </c:extLst>
        </c:ser>
        <c:ser>
          <c:idx val="4"/>
          <c:order val="3"/>
          <c:tx>
            <c:strRef>
              <c:f>'A (6)'!$K$20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(6)'!$D$21:$D$69</c:f>
                <c:numCache>
                  <c:formatCode>General</c:formatCode>
                  <c:ptCount val="4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4">
                    <c:v>1E-3</c:v>
                  </c:pt>
                  <c:pt idx="26">
                    <c:v>5.0000000000000001E-4</c:v>
                  </c:pt>
                  <c:pt idx="28">
                    <c:v>1.1000000000000001E-3</c:v>
                  </c:pt>
                  <c:pt idx="29">
                    <c:v>5.9999999999999995E-4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5.9999999999999995E-4</c:v>
                  </c:pt>
                  <c:pt idx="36">
                    <c:v>6.9999999999999999E-4</c:v>
                  </c:pt>
                  <c:pt idx="37">
                    <c:v>6.9999999999999999E-4</c:v>
                  </c:pt>
                  <c:pt idx="38">
                    <c:v>0</c:v>
                  </c:pt>
                  <c:pt idx="39">
                    <c:v>3.0000000000000001E-3</c:v>
                  </c:pt>
                  <c:pt idx="40">
                    <c:v>5.0000000000000001E-4</c:v>
                  </c:pt>
                  <c:pt idx="41">
                    <c:v>0</c:v>
                  </c:pt>
                  <c:pt idx="42">
                    <c:v>0</c:v>
                  </c:pt>
                  <c:pt idx="46">
                    <c:v>1E-4</c:v>
                  </c:pt>
                  <c:pt idx="47">
                    <c:v>1E-4</c:v>
                  </c:pt>
                  <c:pt idx="48">
                    <c:v>2.0000000000000001E-4</c:v>
                  </c:pt>
                </c:numCache>
              </c:numRef>
            </c:plus>
            <c:minus>
              <c:numRef>
                <c:f>'A (6)'!$D$21:$D$69</c:f>
                <c:numCache>
                  <c:formatCode>General</c:formatCode>
                  <c:ptCount val="4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4">
                    <c:v>1E-3</c:v>
                  </c:pt>
                  <c:pt idx="26">
                    <c:v>5.0000000000000001E-4</c:v>
                  </c:pt>
                  <c:pt idx="28">
                    <c:v>1.1000000000000001E-3</c:v>
                  </c:pt>
                  <c:pt idx="29">
                    <c:v>5.9999999999999995E-4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5.9999999999999995E-4</c:v>
                  </c:pt>
                  <c:pt idx="36">
                    <c:v>6.9999999999999999E-4</c:v>
                  </c:pt>
                  <c:pt idx="37">
                    <c:v>6.9999999999999999E-4</c:v>
                  </c:pt>
                  <c:pt idx="38">
                    <c:v>0</c:v>
                  </c:pt>
                  <c:pt idx="39">
                    <c:v>3.0000000000000001E-3</c:v>
                  </c:pt>
                  <c:pt idx="40">
                    <c:v>5.0000000000000001E-4</c:v>
                  </c:pt>
                  <c:pt idx="41">
                    <c:v>0</c:v>
                  </c:pt>
                  <c:pt idx="42">
                    <c:v>0</c:v>
                  </c:pt>
                  <c:pt idx="46">
                    <c:v>1E-4</c:v>
                  </c:pt>
                  <c:pt idx="47">
                    <c:v>1E-4</c:v>
                  </c:pt>
                  <c:pt idx="48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(6)'!$F$21:$F$968</c:f>
              <c:numCache>
                <c:formatCode>General</c:formatCode>
                <c:ptCount val="948"/>
                <c:pt idx="0">
                  <c:v>0</c:v>
                </c:pt>
                <c:pt idx="1">
                  <c:v>2.5</c:v>
                </c:pt>
                <c:pt idx="2">
                  <c:v>35.5</c:v>
                </c:pt>
                <c:pt idx="3">
                  <c:v>38</c:v>
                </c:pt>
                <c:pt idx="4">
                  <c:v>64</c:v>
                </c:pt>
                <c:pt idx="5">
                  <c:v>71</c:v>
                </c:pt>
                <c:pt idx="6">
                  <c:v>80.5</c:v>
                </c:pt>
                <c:pt idx="7">
                  <c:v>122</c:v>
                </c:pt>
                <c:pt idx="8">
                  <c:v>138.5</c:v>
                </c:pt>
                <c:pt idx="9">
                  <c:v>140.5</c:v>
                </c:pt>
                <c:pt idx="10">
                  <c:v>148</c:v>
                </c:pt>
                <c:pt idx="11">
                  <c:v>216</c:v>
                </c:pt>
                <c:pt idx="12">
                  <c:v>282</c:v>
                </c:pt>
                <c:pt idx="13">
                  <c:v>1808</c:v>
                </c:pt>
                <c:pt idx="14">
                  <c:v>1827</c:v>
                </c:pt>
                <c:pt idx="15">
                  <c:v>1857.5</c:v>
                </c:pt>
                <c:pt idx="16">
                  <c:v>1857.5</c:v>
                </c:pt>
                <c:pt idx="17">
                  <c:v>1865</c:v>
                </c:pt>
                <c:pt idx="18">
                  <c:v>1890.5</c:v>
                </c:pt>
                <c:pt idx="19">
                  <c:v>2178</c:v>
                </c:pt>
                <c:pt idx="20">
                  <c:v>2534.5</c:v>
                </c:pt>
                <c:pt idx="21">
                  <c:v>2850.5</c:v>
                </c:pt>
                <c:pt idx="22">
                  <c:v>3376.5</c:v>
                </c:pt>
                <c:pt idx="23">
                  <c:v>4046.5</c:v>
                </c:pt>
                <c:pt idx="24">
                  <c:v>4162</c:v>
                </c:pt>
                <c:pt idx="25">
                  <c:v>4162</c:v>
                </c:pt>
                <c:pt idx="26">
                  <c:v>4433</c:v>
                </c:pt>
                <c:pt idx="27">
                  <c:v>4433</c:v>
                </c:pt>
                <c:pt idx="28">
                  <c:v>4865</c:v>
                </c:pt>
                <c:pt idx="29">
                  <c:v>4865</c:v>
                </c:pt>
                <c:pt idx="30">
                  <c:v>5411.5</c:v>
                </c:pt>
                <c:pt idx="31">
                  <c:v>5421</c:v>
                </c:pt>
                <c:pt idx="32">
                  <c:v>5848</c:v>
                </c:pt>
                <c:pt idx="33">
                  <c:v>5869.5</c:v>
                </c:pt>
                <c:pt idx="34">
                  <c:v>5883.5</c:v>
                </c:pt>
                <c:pt idx="35">
                  <c:v>6133.5</c:v>
                </c:pt>
                <c:pt idx="36">
                  <c:v>6133.5</c:v>
                </c:pt>
                <c:pt idx="37">
                  <c:v>6770</c:v>
                </c:pt>
                <c:pt idx="38">
                  <c:v>8429</c:v>
                </c:pt>
                <c:pt idx="39">
                  <c:v>8562.5</c:v>
                </c:pt>
                <c:pt idx="40">
                  <c:v>9385.5</c:v>
                </c:pt>
                <c:pt idx="41">
                  <c:v>9444.5</c:v>
                </c:pt>
                <c:pt idx="42">
                  <c:v>9444.5</c:v>
                </c:pt>
                <c:pt idx="43">
                  <c:v>9642.5</c:v>
                </c:pt>
                <c:pt idx="44">
                  <c:v>9659</c:v>
                </c:pt>
                <c:pt idx="45">
                  <c:v>9663.5</c:v>
                </c:pt>
                <c:pt idx="46">
                  <c:v>10065</c:v>
                </c:pt>
                <c:pt idx="47">
                  <c:v>10065</c:v>
                </c:pt>
                <c:pt idx="48">
                  <c:v>10213</c:v>
                </c:pt>
                <c:pt idx="49">
                  <c:v>10237</c:v>
                </c:pt>
                <c:pt idx="50">
                  <c:v>10468</c:v>
                </c:pt>
                <c:pt idx="51">
                  <c:v>10585.5</c:v>
                </c:pt>
                <c:pt idx="52">
                  <c:v>10618.5</c:v>
                </c:pt>
                <c:pt idx="53">
                  <c:v>10734</c:v>
                </c:pt>
                <c:pt idx="54">
                  <c:v>10794</c:v>
                </c:pt>
                <c:pt idx="55">
                  <c:v>10897.5</c:v>
                </c:pt>
                <c:pt idx="56">
                  <c:v>10961</c:v>
                </c:pt>
                <c:pt idx="57">
                  <c:v>10970</c:v>
                </c:pt>
                <c:pt idx="58">
                  <c:v>10970.5</c:v>
                </c:pt>
                <c:pt idx="59">
                  <c:v>11010.5</c:v>
                </c:pt>
                <c:pt idx="60">
                  <c:v>11086</c:v>
                </c:pt>
                <c:pt idx="61">
                  <c:v>11119</c:v>
                </c:pt>
                <c:pt idx="62">
                  <c:v>11340.5</c:v>
                </c:pt>
                <c:pt idx="63">
                  <c:v>11343</c:v>
                </c:pt>
                <c:pt idx="64">
                  <c:v>11345</c:v>
                </c:pt>
                <c:pt idx="65">
                  <c:v>11345.5</c:v>
                </c:pt>
                <c:pt idx="66">
                  <c:v>11437</c:v>
                </c:pt>
                <c:pt idx="67">
                  <c:v>11479.5</c:v>
                </c:pt>
                <c:pt idx="68">
                  <c:v>11831</c:v>
                </c:pt>
                <c:pt idx="69">
                  <c:v>11831.5</c:v>
                </c:pt>
                <c:pt idx="70">
                  <c:v>11833.5</c:v>
                </c:pt>
                <c:pt idx="71">
                  <c:v>12109.5</c:v>
                </c:pt>
                <c:pt idx="72">
                  <c:v>12281.5</c:v>
                </c:pt>
                <c:pt idx="73">
                  <c:v>12284</c:v>
                </c:pt>
                <c:pt idx="74">
                  <c:v>12692</c:v>
                </c:pt>
                <c:pt idx="75">
                  <c:v>12696.5</c:v>
                </c:pt>
                <c:pt idx="76">
                  <c:v>12729.5</c:v>
                </c:pt>
                <c:pt idx="77">
                  <c:v>13170.5</c:v>
                </c:pt>
                <c:pt idx="78">
                  <c:v>13465</c:v>
                </c:pt>
                <c:pt idx="79">
                  <c:v>13564.5</c:v>
                </c:pt>
                <c:pt idx="80">
                  <c:v>13579</c:v>
                </c:pt>
                <c:pt idx="81">
                  <c:v>13597.5</c:v>
                </c:pt>
                <c:pt idx="82">
                  <c:v>13695</c:v>
                </c:pt>
                <c:pt idx="83">
                  <c:v>14498.5</c:v>
                </c:pt>
                <c:pt idx="84">
                  <c:v>14647</c:v>
                </c:pt>
                <c:pt idx="85">
                  <c:v>15072</c:v>
                </c:pt>
                <c:pt idx="86">
                  <c:v>15493.5</c:v>
                </c:pt>
                <c:pt idx="87">
                  <c:v>15515</c:v>
                </c:pt>
                <c:pt idx="88">
                  <c:v>16201</c:v>
                </c:pt>
                <c:pt idx="89">
                  <c:v>17081</c:v>
                </c:pt>
                <c:pt idx="90">
                  <c:v>17420</c:v>
                </c:pt>
                <c:pt idx="91">
                  <c:v>17457</c:v>
                </c:pt>
                <c:pt idx="92">
                  <c:v>17492.5</c:v>
                </c:pt>
                <c:pt idx="93">
                  <c:v>17605.5</c:v>
                </c:pt>
                <c:pt idx="94">
                  <c:v>17987</c:v>
                </c:pt>
                <c:pt idx="95">
                  <c:v>18696</c:v>
                </c:pt>
                <c:pt idx="96">
                  <c:v>18734</c:v>
                </c:pt>
                <c:pt idx="97">
                  <c:v>18734</c:v>
                </c:pt>
                <c:pt idx="98">
                  <c:v>18734</c:v>
                </c:pt>
                <c:pt idx="99">
                  <c:v>18734</c:v>
                </c:pt>
                <c:pt idx="100">
                  <c:v>18806.5</c:v>
                </c:pt>
                <c:pt idx="101">
                  <c:v>18813.5</c:v>
                </c:pt>
                <c:pt idx="102">
                  <c:v>18886.5</c:v>
                </c:pt>
                <c:pt idx="103">
                  <c:v>18893.5</c:v>
                </c:pt>
                <c:pt idx="104">
                  <c:v>18896</c:v>
                </c:pt>
                <c:pt idx="105">
                  <c:v>18898.5</c:v>
                </c:pt>
                <c:pt idx="106">
                  <c:v>18993.5</c:v>
                </c:pt>
                <c:pt idx="107">
                  <c:v>19564</c:v>
                </c:pt>
                <c:pt idx="108">
                  <c:v>19564</c:v>
                </c:pt>
                <c:pt idx="109">
                  <c:v>19564</c:v>
                </c:pt>
                <c:pt idx="110">
                  <c:v>19564</c:v>
                </c:pt>
                <c:pt idx="111">
                  <c:v>19575.5</c:v>
                </c:pt>
                <c:pt idx="112">
                  <c:v>19576</c:v>
                </c:pt>
                <c:pt idx="113">
                  <c:v>19583</c:v>
                </c:pt>
                <c:pt idx="114">
                  <c:v>19583</c:v>
                </c:pt>
                <c:pt idx="115">
                  <c:v>19583</c:v>
                </c:pt>
                <c:pt idx="116">
                  <c:v>19594.5</c:v>
                </c:pt>
                <c:pt idx="117">
                  <c:v>19594.5</c:v>
                </c:pt>
                <c:pt idx="118">
                  <c:v>19594.5</c:v>
                </c:pt>
                <c:pt idx="119">
                  <c:v>19594.5</c:v>
                </c:pt>
                <c:pt idx="120">
                  <c:v>19870.5</c:v>
                </c:pt>
                <c:pt idx="121">
                  <c:v>19880</c:v>
                </c:pt>
                <c:pt idx="122">
                  <c:v>19882.5</c:v>
                </c:pt>
                <c:pt idx="123">
                  <c:v>20000</c:v>
                </c:pt>
                <c:pt idx="124">
                  <c:v>20512</c:v>
                </c:pt>
                <c:pt idx="125">
                  <c:v>20512</c:v>
                </c:pt>
                <c:pt idx="126">
                  <c:v>20696</c:v>
                </c:pt>
                <c:pt idx="127">
                  <c:v>20696</c:v>
                </c:pt>
                <c:pt idx="128">
                  <c:v>20696</c:v>
                </c:pt>
                <c:pt idx="129">
                  <c:v>20696</c:v>
                </c:pt>
                <c:pt idx="130">
                  <c:v>20903</c:v>
                </c:pt>
                <c:pt idx="131">
                  <c:v>20905.5</c:v>
                </c:pt>
                <c:pt idx="132">
                  <c:v>20910.5</c:v>
                </c:pt>
                <c:pt idx="133">
                  <c:v>20922</c:v>
                </c:pt>
                <c:pt idx="134">
                  <c:v>20931.5</c:v>
                </c:pt>
                <c:pt idx="135">
                  <c:v>20934</c:v>
                </c:pt>
                <c:pt idx="136">
                  <c:v>21283.5</c:v>
                </c:pt>
                <c:pt idx="137">
                  <c:v>21377.5</c:v>
                </c:pt>
                <c:pt idx="138">
                  <c:v>21377.5</c:v>
                </c:pt>
                <c:pt idx="139">
                  <c:v>21377.5</c:v>
                </c:pt>
                <c:pt idx="140">
                  <c:v>21377.5</c:v>
                </c:pt>
                <c:pt idx="141">
                  <c:v>21377.5</c:v>
                </c:pt>
                <c:pt idx="142">
                  <c:v>21429.5</c:v>
                </c:pt>
                <c:pt idx="143">
                  <c:v>22125.5</c:v>
                </c:pt>
                <c:pt idx="144">
                  <c:v>22125.5</c:v>
                </c:pt>
                <c:pt idx="145">
                  <c:v>22125.5</c:v>
                </c:pt>
                <c:pt idx="146">
                  <c:v>22125.5</c:v>
                </c:pt>
                <c:pt idx="147">
                  <c:v>22172.5</c:v>
                </c:pt>
                <c:pt idx="148">
                  <c:v>22252.5</c:v>
                </c:pt>
                <c:pt idx="149">
                  <c:v>22307.5</c:v>
                </c:pt>
                <c:pt idx="150">
                  <c:v>22375</c:v>
                </c:pt>
                <c:pt idx="151">
                  <c:v>22936.5</c:v>
                </c:pt>
                <c:pt idx="152">
                  <c:v>23066</c:v>
                </c:pt>
                <c:pt idx="153">
                  <c:v>23147</c:v>
                </c:pt>
                <c:pt idx="154">
                  <c:v>23924.5</c:v>
                </c:pt>
                <c:pt idx="155">
                  <c:v>24008</c:v>
                </c:pt>
                <c:pt idx="156">
                  <c:v>24016.5</c:v>
                </c:pt>
                <c:pt idx="157">
                  <c:v>24016.5</c:v>
                </c:pt>
                <c:pt idx="158">
                  <c:v>24016.5</c:v>
                </c:pt>
                <c:pt idx="159">
                  <c:v>24016.5</c:v>
                </c:pt>
                <c:pt idx="160">
                  <c:v>24918</c:v>
                </c:pt>
                <c:pt idx="161">
                  <c:v>25616.5</c:v>
                </c:pt>
                <c:pt idx="162">
                  <c:v>26493.5</c:v>
                </c:pt>
                <c:pt idx="163">
                  <c:v>26792</c:v>
                </c:pt>
              </c:numCache>
            </c:numRef>
          </c:xVal>
          <c:yVal>
            <c:numRef>
              <c:f>'A (6)'!$K$21:$K$968</c:f>
              <c:numCache>
                <c:formatCode>General</c:formatCode>
                <c:ptCount val="948"/>
                <c:pt idx="6">
                  <c:v>-4.0883502515498549E-3</c:v>
                </c:pt>
                <c:pt idx="7">
                  <c:v>-4.1649531776783988E-3</c:v>
                </c:pt>
                <c:pt idx="8">
                  <c:v>-1.930001235450618E-4</c:v>
                </c:pt>
                <c:pt idx="9">
                  <c:v>-5.3448846083483659E-3</c:v>
                </c:pt>
                <c:pt idx="10">
                  <c:v>-9.1394513947307132E-3</c:v>
                </c:pt>
                <c:pt idx="11">
                  <c:v>-1.7035236596711911E-3</c:v>
                </c:pt>
                <c:pt idx="12">
                  <c:v>-2.0157114486210048E-3</c:v>
                </c:pt>
                <c:pt idx="22">
                  <c:v>-4.8939706030068919E-3</c:v>
                </c:pt>
                <c:pt idx="23">
                  <c:v>-1.0475270864844788E-2</c:v>
                </c:pt>
                <c:pt idx="41">
                  <c:v>-1.451147798798047E-2</c:v>
                </c:pt>
                <c:pt idx="42">
                  <c:v>-1.3811477991112042E-2</c:v>
                </c:pt>
                <c:pt idx="43">
                  <c:v>-5.1480413530953228E-3</c:v>
                </c:pt>
                <c:pt idx="44">
                  <c:v>-5.076088295027148E-3</c:v>
                </c:pt>
                <c:pt idx="45">
                  <c:v>-4.4928283750778064E-3</c:v>
                </c:pt>
                <c:pt idx="54">
                  <c:v>-2.4205297668231651E-3</c:v>
                </c:pt>
                <c:pt idx="72">
                  <c:v>2.5903894420480356E-3</c:v>
                </c:pt>
                <c:pt idx="73">
                  <c:v>1.925533841131255E-3</c:v>
                </c:pt>
                <c:pt idx="74">
                  <c:v>3.8411002606153488E-3</c:v>
                </c:pt>
                <c:pt idx="75">
                  <c:v>3.6243601789465174E-3</c:v>
                </c:pt>
                <c:pt idx="76">
                  <c:v>6.468266285082791E-3</c:v>
                </c:pt>
                <c:pt idx="77">
                  <c:v>5.2277388094807975E-3</c:v>
                </c:pt>
                <c:pt idx="78">
                  <c:v>8.0877493674051948E-3</c:v>
                </c:pt>
                <c:pt idx="79">
                  <c:v>3.5064965704805218E-3</c:v>
                </c:pt>
                <c:pt idx="80">
                  <c:v>7.4003340996569023E-3</c:v>
                </c:pt>
                <c:pt idx="81">
                  <c:v>8.4504026744980365E-3</c:v>
                </c:pt>
                <c:pt idx="82">
                  <c:v>1.0021034351666458E-2</c:v>
                </c:pt>
                <c:pt idx="83">
                  <c:v>1.3276445162773598E-2</c:v>
                </c:pt>
                <c:pt idx="84">
                  <c:v>1.0924022644758224E-2</c:v>
                </c:pt>
                <c:pt idx="85">
                  <c:v>1.4358570988406427E-2</c:v>
                </c:pt>
                <c:pt idx="86">
                  <c:v>1.5433917171321809E-2</c:v>
                </c:pt>
                <c:pt idx="87">
                  <c:v>1.4986159032559954E-2</c:v>
                </c:pt>
                <c:pt idx="88">
                  <c:v>2.0309782950789668E-2</c:v>
                </c:pt>
                <c:pt idx="90">
                  <c:v>2.820619338308461E-2</c:v>
                </c:pt>
                <c:pt idx="91">
                  <c:v>2.6056330534629524E-2</c:v>
                </c:pt>
                <c:pt idx="92">
                  <c:v>3.0995381042885128E-2</c:v>
                </c:pt>
                <c:pt idx="93">
                  <c:v>3.4853908015065826E-2</c:v>
                </c:pt>
                <c:pt idx="94">
                  <c:v>3.457694376265863E-2</c:v>
                </c:pt>
                <c:pt idx="96">
                  <c:v>4.423809108993737E-2</c:v>
                </c:pt>
                <c:pt idx="97">
                  <c:v>4.444809109554626E-2</c:v>
                </c:pt>
                <c:pt idx="98">
                  <c:v>4.5308091095648706E-2</c:v>
                </c:pt>
                <c:pt idx="99">
                  <c:v>4.6068091091001406E-2</c:v>
                </c:pt>
                <c:pt idx="100">
                  <c:v>4.5447278753272258E-2</c:v>
                </c:pt>
                <c:pt idx="101">
                  <c:v>4.5725683077762369E-2</c:v>
                </c:pt>
                <c:pt idx="102">
                  <c:v>4.5241899613756686E-2</c:v>
                </c:pt>
                <c:pt idx="103">
                  <c:v>4.7770303943252657E-2</c:v>
                </c:pt>
                <c:pt idx="104">
                  <c:v>4.6645448346680496E-2</c:v>
                </c:pt>
                <c:pt idx="105">
                  <c:v>4.7330592744401656E-2</c:v>
                </c:pt>
                <c:pt idx="106">
                  <c:v>4.6166080028342549E-2</c:v>
                </c:pt>
                <c:pt idx="107">
                  <c:v>5.5116032570367679E-2</c:v>
                </c:pt>
                <c:pt idx="108">
                  <c:v>5.5786032564355992E-2</c:v>
                </c:pt>
                <c:pt idx="109">
                  <c:v>5.5936032564204652E-2</c:v>
                </c:pt>
                <c:pt idx="110">
                  <c:v>5.5986032566579524E-2</c:v>
                </c:pt>
                <c:pt idx="113">
                  <c:v>5.3443130025698338E-2</c:v>
                </c:pt>
                <c:pt idx="114">
                  <c:v>5.4143130022566766E-2</c:v>
                </c:pt>
                <c:pt idx="115">
                  <c:v>5.4243130027316511E-2</c:v>
                </c:pt>
                <c:pt idx="116">
                  <c:v>5.4414794270996936E-2</c:v>
                </c:pt>
                <c:pt idx="117">
                  <c:v>5.5444794270442799E-2</c:v>
                </c:pt>
                <c:pt idx="118">
                  <c:v>5.5664794272161089E-2</c:v>
                </c:pt>
                <c:pt idx="119">
                  <c:v>5.6564794271253049E-2</c:v>
                </c:pt>
                <c:pt idx="120">
                  <c:v>5.8114736253628507E-2</c:v>
                </c:pt>
                <c:pt idx="121">
                  <c:v>5.7668284985993523E-2</c:v>
                </c:pt>
                <c:pt idx="122">
                  <c:v>5.9503429387405049E-2</c:v>
                </c:pt>
                <c:pt idx="124">
                  <c:v>6.7112789824022911E-2</c:v>
                </c:pt>
                <c:pt idx="125">
                  <c:v>6.7572789819678292E-2</c:v>
                </c:pt>
                <c:pt idx="126">
                  <c:v>6.7359417807892896E-2</c:v>
                </c:pt>
                <c:pt idx="127">
                  <c:v>6.7479417812137399E-2</c:v>
                </c:pt>
                <c:pt idx="128">
                  <c:v>6.7639417808095459E-2</c:v>
                </c:pt>
                <c:pt idx="129">
                  <c:v>6.9179417812847532E-2</c:v>
                </c:pt>
                <c:pt idx="130">
                  <c:v>7.3729374300455675E-2</c:v>
                </c:pt>
                <c:pt idx="131">
                  <c:v>7.0364518702263013E-2</c:v>
                </c:pt>
                <c:pt idx="132">
                  <c:v>6.8834807498205919E-2</c:v>
                </c:pt>
                <c:pt idx="133">
                  <c:v>7.0836471757502295E-2</c:v>
                </c:pt>
                <c:pt idx="134">
                  <c:v>7.1990020485827699E-2</c:v>
                </c:pt>
                <c:pt idx="135">
                  <c:v>6.912516488955589E-2</c:v>
                </c:pt>
                <c:pt idx="137">
                  <c:v>7.7249781803402584E-2</c:v>
                </c:pt>
                <c:pt idx="138">
                  <c:v>7.7699781802948564E-2</c:v>
                </c:pt>
                <c:pt idx="139">
                  <c:v>7.810978180350503E-2</c:v>
                </c:pt>
                <c:pt idx="140">
                  <c:v>7.8839781803253572E-2</c:v>
                </c:pt>
                <c:pt idx="141">
                  <c:v>7.8899781801737845E-2</c:v>
                </c:pt>
                <c:pt idx="142">
                  <c:v>7.7470785370678641E-2</c:v>
                </c:pt>
                <c:pt idx="143">
                  <c:v>9.0834986891422886E-2</c:v>
                </c:pt>
                <c:pt idx="144">
                  <c:v>9.0844986887532286E-2</c:v>
                </c:pt>
                <c:pt idx="145">
                  <c:v>9.0934986888896674E-2</c:v>
                </c:pt>
                <c:pt idx="146">
                  <c:v>9.1604986890160944E-2</c:v>
                </c:pt>
                <c:pt idx="147">
                  <c:v>9.0895701650879346E-2</c:v>
                </c:pt>
                <c:pt idx="148">
                  <c:v>9.3820322515966836E-2</c:v>
                </c:pt>
                <c:pt idx="149">
                  <c:v>9.2693499362212606E-2</c:v>
                </c:pt>
                <c:pt idx="150">
                  <c:v>9.4342398209846579E-2</c:v>
                </c:pt>
                <c:pt idx="151">
                  <c:v>0.10234583091369132</c:v>
                </c:pt>
                <c:pt idx="152">
                  <c:v>0.10604631093883654</c:v>
                </c:pt>
                <c:pt idx="153">
                  <c:v>0.10921498956304276</c:v>
                </c:pt>
                <c:pt idx="154">
                  <c:v>0.12235489871818572</c:v>
                </c:pt>
                <c:pt idx="155">
                  <c:v>0.12117872163071297</c:v>
                </c:pt>
                <c:pt idx="156">
                  <c:v>0.1238882126781391</c:v>
                </c:pt>
                <c:pt idx="157">
                  <c:v>0.1240282128128456</c:v>
                </c:pt>
                <c:pt idx="158">
                  <c:v>0.12417821255803574</c:v>
                </c:pt>
                <c:pt idx="159">
                  <c:v>0.12429821254045237</c:v>
                </c:pt>
                <c:pt idx="160">
                  <c:v>0.13505128396354849</c:v>
                </c:pt>
                <c:pt idx="161">
                  <c:v>0.13575062989548314</c:v>
                </c:pt>
                <c:pt idx="162">
                  <c:v>0.13989928612863878</c:v>
                </c:pt>
                <c:pt idx="163">
                  <c:v>0.25864852796075866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676-4EFF-AEDB-26CC3640353F}"/>
            </c:ext>
          </c:extLst>
        </c:ser>
        <c:ser>
          <c:idx val="8"/>
          <c:order val="4"/>
          <c:tx>
            <c:strRef>
              <c:f>'A (6)'!$S$1</c:f>
              <c:strCache>
                <c:ptCount val="1"/>
                <c:pt idx="0">
                  <c:v>Q.fit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(6)'!$AW$2:$AW$107</c:f>
              <c:numCache>
                <c:formatCode>General</c:formatCode>
                <c:ptCount val="106"/>
                <c:pt idx="0">
                  <c:v>0</c:v>
                </c:pt>
                <c:pt idx="1">
                  <c:v>250</c:v>
                </c:pt>
                <c:pt idx="2">
                  <c:v>500</c:v>
                </c:pt>
                <c:pt idx="3">
                  <c:v>750</c:v>
                </c:pt>
                <c:pt idx="4">
                  <c:v>1000</c:v>
                </c:pt>
                <c:pt idx="5">
                  <c:v>1250</c:v>
                </c:pt>
                <c:pt idx="6">
                  <c:v>1500</c:v>
                </c:pt>
                <c:pt idx="7">
                  <c:v>1750</c:v>
                </c:pt>
                <c:pt idx="8">
                  <c:v>2000</c:v>
                </c:pt>
                <c:pt idx="9">
                  <c:v>2250</c:v>
                </c:pt>
                <c:pt idx="10">
                  <c:v>2500</c:v>
                </c:pt>
                <c:pt idx="11">
                  <c:v>2750</c:v>
                </c:pt>
                <c:pt idx="12">
                  <c:v>3000</c:v>
                </c:pt>
                <c:pt idx="13">
                  <c:v>3250</c:v>
                </c:pt>
                <c:pt idx="14">
                  <c:v>3500</c:v>
                </c:pt>
                <c:pt idx="15">
                  <c:v>3750</c:v>
                </c:pt>
                <c:pt idx="16">
                  <c:v>4000</c:v>
                </c:pt>
                <c:pt idx="17">
                  <c:v>4250</c:v>
                </c:pt>
                <c:pt idx="18">
                  <c:v>4500</c:v>
                </c:pt>
                <c:pt idx="19">
                  <c:v>4750</c:v>
                </c:pt>
                <c:pt idx="20">
                  <c:v>5000</c:v>
                </c:pt>
                <c:pt idx="21">
                  <c:v>5250</c:v>
                </c:pt>
                <c:pt idx="22">
                  <c:v>5500</c:v>
                </c:pt>
                <c:pt idx="23">
                  <c:v>5750</c:v>
                </c:pt>
                <c:pt idx="24">
                  <c:v>6000</c:v>
                </c:pt>
                <c:pt idx="25">
                  <c:v>6250</c:v>
                </c:pt>
                <c:pt idx="26">
                  <c:v>6500</c:v>
                </c:pt>
                <c:pt idx="27">
                  <c:v>6750</c:v>
                </c:pt>
                <c:pt idx="28">
                  <c:v>7000</c:v>
                </c:pt>
                <c:pt idx="29">
                  <c:v>7250</c:v>
                </c:pt>
                <c:pt idx="30">
                  <c:v>7500</c:v>
                </c:pt>
                <c:pt idx="31">
                  <c:v>7750</c:v>
                </c:pt>
                <c:pt idx="32">
                  <c:v>8000</c:v>
                </c:pt>
                <c:pt idx="33">
                  <c:v>8250</c:v>
                </c:pt>
                <c:pt idx="34">
                  <c:v>8500</c:v>
                </c:pt>
                <c:pt idx="35">
                  <c:v>8750</c:v>
                </c:pt>
                <c:pt idx="36">
                  <c:v>9000</c:v>
                </c:pt>
                <c:pt idx="37">
                  <c:v>9250</c:v>
                </c:pt>
                <c:pt idx="38">
                  <c:v>9500</c:v>
                </c:pt>
                <c:pt idx="39">
                  <c:v>9750</c:v>
                </c:pt>
                <c:pt idx="40">
                  <c:v>10000</c:v>
                </c:pt>
                <c:pt idx="41">
                  <c:v>10250</c:v>
                </c:pt>
                <c:pt idx="42">
                  <c:v>10500</c:v>
                </c:pt>
                <c:pt idx="43">
                  <c:v>10750</c:v>
                </c:pt>
                <c:pt idx="44">
                  <c:v>11000</c:v>
                </c:pt>
                <c:pt idx="45">
                  <c:v>11250</c:v>
                </c:pt>
                <c:pt idx="46">
                  <c:v>11500</c:v>
                </c:pt>
                <c:pt idx="47">
                  <c:v>11750</c:v>
                </c:pt>
                <c:pt idx="48">
                  <c:v>12000</c:v>
                </c:pt>
                <c:pt idx="49">
                  <c:v>12250</c:v>
                </c:pt>
                <c:pt idx="50">
                  <c:v>12500</c:v>
                </c:pt>
                <c:pt idx="51">
                  <c:v>12750</c:v>
                </c:pt>
                <c:pt idx="52">
                  <c:v>13000</c:v>
                </c:pt>
                <c:pt idx="53">
                  <c:v>13250</c:v>
                </c:pt>
                <c:pt idx="54">
                  <c:v>13500</c:v>
                </c:pt>
                <c:pt idx="55">
                  <c:v>13750</c:v>
                </c:pt>
                <c:pt idx="56">
                  <c:v>14000</c:v>
                </c:pt>
                <c:pt idx="57">
                  <c:v>14250</c:v>
                </c:pt>
                <c:pt idx="58">
                  <c:v>14500</c:v>
                </c:pt>
                <c:pt idx="59">
                  <c:v>14750</c:v>
                </c:pt>
                <c:pt idx="60">
                  <c:v>15000</c:v>
                </c:pt>
                <c:pt idx="61">
                  <c:v>15250</c:v>
                </c:pt>
                <c:pt idx="62">
                  <c:v>15500</c:v>
                </c:pt>
                <c:pt idx="63">
                  <c:v>15750</c:v>
                </c:pt>
                <c:pt idx="64">
                  <c:v>16000</c:v>
                </c:pt>
                <c:pt idx="65">
                  <c:v>16250</c:v>
                </c:pt>
                <c:pt idx="66">
                  <c:v>16500</c:v>
                </c:pt>
                <c:pt idx="67">
                  <c:v>16750</c:v>
                </c:pt>
                <c:pt idx="68">
                  <c:v>17000</c:v>
                </c:pt>
                <c:pt idx="69">
                  <c:v>17250</c:v>
                </c:pt>
                <c:pt idx="70">
                  <c:v>17500</c:v>
                </c:pt>
                <c:pt idx="71">
                  <c:v>17750</c:v>
                </c:pt>
                <c:pt idx="72">
                  <c:v>18000</c:v>
                </c:pt>
                <c:pt idx="73">
                  <c:v>18250</c:v>
                </c:pt>
                <c:pt idx="74">
                  <c:v>18500</c:v>
                </c:pt>
                <c:pt idx="75">
                  <c:v>18750</c:v>
                </c:pt>
                <c:pt idx="76">
                  <c:v>19000</c:v>
                </c:pt>
                <c:pt idx="77">
                  <c:v>19250</c:v>
                </c:pt>
                <c:pt idx="78">
                  <c:v>19500</c:v>
                </c:pt>
                <c:pt idx="79">
                  <c:v>19750</c:v>
                </c:pt>
                <c:pt idx="80">
                  <c:v>20000</c:v>
                </c:pt>
                <c:pt idx="81">
                  <c:v>20250</c:v>
                </c:pt>
                <c:pt idx="82">
                  <c:v>20500</c:v>
                </c:pt>
                <c:pt idx="83">
                  <c:v>20750</c:v>
                </c:pt>
                <c:pt idx="84">
                  <c:v>21000</c:v>
                </c:pt>
                <c:pt idx="85">
                  <c:v>21250</c:v>
                </c:pt>
                <c:pt idx="86">
                  <c:v>21500</c:v>
                </c:pt>
                <c:pt idx="87">
                  <c:v>21750</c:v>
                </c:pt>
                <c:pt idx="88">
                  <c:v>22000</c:v>
                </c:pt>
                <c:pt idx="89">
                  <c:v>22250</c:v>
                </c:pt>
                <c:pt idx="90">
                  <c:v>22500</c:v>
                </c:pt>
                <c:pt idx="91">
                  <c:v>22750</c:v>
                </c:pt>
                <c:pt idx="92">
                  <c:v>23000</c:v>
                </c:pt>
                <c:pt idx="93">
                  <c:v>23250</c:v>
                </c:pt>
                <c:pt idx="94">
                  <c:v>23500</c:v>
                </c:pt>
                <c:pt idx="95">
                  <c:v>23750</c:v>
                </c:pt>
                <c:pt idx="96">
                  <c:v>24000</c:v>
                </c:pt>
                <c:pt idx="97">
                  <c:v>24250</c:v>
                </c:pt>
                <c:pt idx="98">
                  <c:v>24500</c:v>
                </c:pt>
                <c:pt idx="99">
                  <c:v>24750</c:v>
                </c:pt>
                <c:pt idx="100">
                  <c:v>25000</c:v>
                </c:pt>
                <c:pt idx="101">
                  <c:v>25250</c:v>
                </c:pt>
                <c:pt idx="102">
                  <c:v>25500</c:v>
                </c:pt>
                <c:pt idx="103">
                  <c:v>25750</c:v>
                </c:pt>
                <c:pt idx="104">
                  <c:v>26000</c:v>
                </c:pt>
                <c:pt idx="105">
                  <c:v>26250</c:v>
                </c:pt>
              </c:numCache>
            </c:numRef>
          </c:xVal>
          <c:yVal>
            <c:numRef>
              <c:f>'A (6)'!$AX$2:$AX$107</c:f>
              <c:numCache>
                <c:formatCode>General</c:formatCode>
                <c:ptCount val="106"/>
                <c:pt idx="0">
                  <c:v>-5.440409318078869E-3</c:v>
                </c:pt>
                <c:pt idx="1">
                  <c:v>-6.2015549497344905E-3</c:v>
                </c:pt>
                <c:pt idx="2">
                  <c:v>-6.8803146451993586E-3</c:v>
                </c:pt>
                <c:pt idx="3">
                  <c:v>-7.4750315899111408E-3</c:v>
                </c:pt>
                <c:pt idx="4">
                  <c:v>-7.9837939002573195E-3</c:v>
                </c:pt>
                <c:pt idx="5">
                  <c:v>-8.4044122375533971E-3</c:v>
                </c:pt>
                <c:pt idx="6">
                  <c:v>-8.7344056953273016E-3</c:v>
                </c:pt>
                <c:pt idx="7">
                  <c:v>-8.9709879883292515E-3</c:v>
                </c:pt>
                <c:pt idx="8">
                  <c:v>-9.1110444118103415E-3</c:v>
                </c:pt>
                <c:pt idx="9">
                  <c:v>-9.1510927049550141E-3</c:v>
                </c:pt>
                <c:pt idx="10">
                  <c:v>-9.0872285832813652E-3</c:v>
                </c:pt>
                <c:pt idx="11">
                  <c:v>-8.9150677616037372E-3</c:v>
                </c:pt>
                <c:pt idx="12">
                  <c:v>-8.6297060683324135E-3</c:v>
                </c:pt>
                <c:pt idx="13">
                  <c:v>-8.2257215420947077E-3</c:v>
                </c:pt>
                <c:pt idx="14">
                  <c:v>-7.6972384675161017E-3</c:v>
                </c:pt>
                <c:pt idx="15">
                  <c:v>-7.0380965134039077E-3</c:v>
                </c:pt>
                <c:pt idx="16">
                  <c:v>-6.2423314553870391E-3</c:v>
                </c:pt>
                <c:pt idx="17">
                  <c:v>-5.3057170287942237E-3</c:v>
                </c:pt>
                <c:pt idx="18">
                  <c:v>-4.2302952262957601E-3</c:v>
                </c:pt>
                <c:pt idx="19">
                  <c:v>-3.0351486594632927E-3</c:v>
                </c:pt>
                <c:pt idx="20">
                  <c:v>-1.7750086449674907E-3</c:v>
                </c:pt>
                <c:pt idx="21">
                  <c:v>-5.5748197707279536E-4</c:v>
                </c:pt>
                <c:pt idx="22">
                  <c:v>4.6774803347771239E-4</c:v>
                </c:pt>
                <c:pt idx="23">
                  <c:v>1.1669483552701129E-3</c:v>
                </c:pt>
                <c:pt idx="24">
                  <c:v>1.4912917741355201E-3</c:v>
                </c:pt>
                <c:pt idx="25">
                  <c:v>1.489361613561337E-3</c:v>
                </c:pt>
                <c:pt idx="26">
                  <c:v>1.2586926974375943E-3</c:v>
                </c:pt>
                <c:pt idx="27">
                  <c:v>8.9326370186743748E-4</c:v>
                </c:pt>
                <c:pt idx="28">
                  <c:v>4.6162011298628985E-4</c:v>
                </c:pt>
                <c:pt idx="29">
                  <c:v>8.1655429636879814E-6</c:v>
                </c:pt>
                <c:pt idx="30">
                  <c:v>-4.3899340318696248E-4</c:v>
                </c:pt>
                <c:pt idx="31">
                  <c:v>-8.6161015340576776E-4</c:v>
                </c:pt>
                <c:pt idx="32">
                  <c:v>-1.2474352414678647E-3</c:v>
                </c:pt>
                <c:pt idx="33">
                  <c:v>-1.5880558704594611E-3</c:v>
                </c:pt>
                <c:pt idx="34">
                  <c:v>-1.877617167350088E-3</c:v>
                </c:pt>
                <c:pt idx="35">
                  <c:v>-2.1119977890127115E-3</c:v>
                </c:pt>
                <c:pt idx="36">
                  <c:v>-2.2882591112276989E-3</c:v>
                </c:pt>
                <c:pt idx="37">
                  <c:v>-2.4042838425902806E-3</c:v>
                </c:pt>
                <c:pt idx="38">
                  <c:v>-2.458546114649145E-3</c:v>
                </c:pt>
                <c:pt idx="39">
                  <c:v>-2.4499632429564348E-3</c:v>
                </c:pt>
                <c:pt idx="40">
                  <c:v>-2.3777892493407303E-3</c:v>
                </c:pt>
                <c:pt idx="41">
                  <c:v>-2.2415241561655284E-3</c:v>
                </c:pt>
                <c:pt idx="42">
                  <c:v>-2.0408274714630581E-3</c:v>
                </c:pt>
                <c:pt idx="43">
                  <c:v>-1.7754356211731733E-3</c:v>
                </c:pt>
                <c:pt idx="44">
                  <c:v>-1.4450896150974986E-3</c:v>
                </c:pt>
                <c:pt idx="45">
                  <c:v>-1.0494809926484485E-3</c:v>
                </c:pt>
                <c:pt idx="46">
                  <c:v>-5.8822221677998048E-4</c:v>
                </c:pt>
                <c:pt idx="47">
                  <c:v>-6.0843719520953764E-5</c:v>
                </c:pt>
                <c:pt idx="48">
                  <c:v>5.3318475746935452E-4</c:v>
                </c:pt>
                <c:pt idx="49">
                  <c:v>1.1944148595172607E-3</c:v>
                </c:pt>
                <c:pt idx="50">
                  <c:v>1.9233713076478604E-3</c:v>
                </c:pt>
                <c:pt idx="51">
                  <c:v>2.7205044507799155E-3</c:v>
                </c:pt>
                <c:pt idx="52">
                  <c:v>3.5861527756296009E-3</c:v>
                </c:pt>
                <c:pt idx="53">
                  <c:v>4.5205222954336141E-3</c:v>
                </c:pt>
                <c:pt idx="54">
                  <c:v>5.5236866520081236E-3</c:v>
                </c:pt>
                <c:pt idx="55">
                  <c:v>6.5956083264128501E-3</c:v>
                </c:pt>
                <c:pt idx="56">
                  <c:v>7.7361781026643039E-3</c:v>
                </c:pt>
                <c:pt idx="57">
                  <c:v>8.9452673119557648E-3</c:v>
                </c:pt>
                <c:pt idx="58">
                  <c:v>1.0222785706389431E-2</c:v>
                </c:pt>
                <c:pt idx="59">
                  <c:v>1.1568737221590634E-2</c:v>
                </c:pt>
                <c:pt idx="60">
                  <c:v>1.298326639297844E-2</c:v>
                </c:pt>
                <c:pt idx="61">
                  <c:v>1.4466689675768477E-2</c:v>
                </c:pt>
                <c:pt idx="62">
                  <c:v>1.6019508171614821E-2</c:v>
                </c:pt>
                <c:pt idx="63">
                  <c:v>1.7642400995848597E-2</c:v>
                </c:pt>
                <c:pt idx="64">
                  <c:v>1.9336201380590928E-2</c:v>
                </c:pt>
                <c:pt idx="65">
                  <c:v>2.1101860217445007E-2</c:v>
                </c:pt>
                <c:pt idx="66">
                  <c:v>2.2940403716628581E-2</c:v>
                </c:pt>
                <c:pt idx="67">
                  <c:v>2.4852892866772829E-2</c:v>
                </c:pt>
                <c:pt idx="68">
                  <c:v>2.6840392203216261E-2</c:v>
                </c:pt>
                <c:pt idx="69">
                  <c:v>2.8903953984386777E-2</c:v>
                </c:pt>
                <c:pt idx="70">
                  <c:v>3.1044621395281091E-2</c:v>
                </c:pt>
                <c:pt idx="71">
                  <c:v>3.3263451214890799E-2</c:v>
                </c:pt>
                <c:pt idx="72">
                  <c:v>3.5561553045434763E-2</c:v>
                </c:pt>
                <c:pt idx="73">
                  <c:v>3.7940139347892254E-2</c:v>
                </c:pt>
                <c:pt idx="74">
                  <c:v>4.0400578795254362E-2</c:v>
                </c:pt>
                <c:pt idx="75">
                  <c:v>4.2944445346877358E-2</c:v>
                </c:pt>
                <c:pt idx="76">
                  <c:v>4.557355721076245E-2</c:v>
                </c:pt>
                <c:pt idx="77">
                  <c:v>4.8290003355937083E-2</c:v>
                </c:pt>
                <c:pt idx="78">
                  <c:v>5.1096159824131598E-2</c:v>
                </c:pt>
                <c:pt idx="79">
                  <c:v>5.3994702563048329E-2</c:v>
                </c:pt>
                <c:pt idx="80">
                  <c:v>5.6988626162550834E-2</c:v>
                </c:pt>
                <c:pt idx="81">
                  <c:v>6.0081276870853538E-2</c:v>
                </c:pt>
                <c:pt idx="82">
                  <c:v>6.3276402368909954E-2</c:v>
                </c:pt>
                <c:pt idx="83">
                  <c:v>6.6578210569694637E-2</c:v>
                </c:pt>
                <c:pt idx="84">
                  <c:v>6.9991418754975498E-2</c:v>
                </c:pt>
                <c:pt idx="85">
                  <c:v>7.3521268849890672E-2</c:v>
                </c:pt>
                <c:pt idx="86">
                  <c:v>7.7173487752000045E-2</c:v>
                </c:pt>
                <c:pt idx="87">
                  <c:v>8.0954165613005169E-2</c:v>
                </c:pt>
                <c:pt idx="88">
                  <c:v>8.4869431790876387E-2</c:v>
                </c:pt>
                <c:pt idx="89">
                  <c:v>8.8924434752542553E-2</c:v>
                </c:pt>
                <c:pt idx="90">
                  <c:v>9.312019089586869E-2</c:v>
                </c:pt>
                <c:pt idx="91">
                  <c:v>9.7445422954017175E-2</c:v>
                </c:pt>
                <c:pt idx="92">
                  <c:v>0.10186049561400398</c:v>
                </c:pt>
                <c:pt idx="93">
                  <c:v>0.10627748440538928</c:v>
                </c:pt>
                <c:pt idx="94">
                  <c:v>0.11055738008308608</c:v>
                </c:pt>
                <c:pt idx="95">
                  <c:v>0.11455193380405605</c:v>
                </c:pt>
                <c:pt idx="96">
                  <c:v>0.11817676993928114</c:v>
                </c:pt>
                <c:pt idx="97">
                  <c:v>0.12144926282433958</c:v>
                </c:pt>
                <c:pt idx="98">
                  <c:v>0.12445663986428473</c:v>
                </c:pt>
                <c:pt idx="99">
                  <c:v>0.12729836706426825</c:v>
                </c:pt>
                <c:pt idx="100">
                  <c:v>0.13005266140791633</c:v>
                </c:pt>
                <c:pt idx="101">
                  <c:v>0.13277166536612411</c:v>
                </c:pt>
                <c:pt idx="102">
                  <c:v>0.13548839233546067</c:v>
                </c:pt>
                <c:pt idx="103">
                  <c:v>0.13822402576938841</c:v>
                </c:pt>
                <c:pt idx="104">
                  <c:v>0.14099262959600778</c:v>
                </c:pt>
                <c:pt idx="105">
                  <c:v>0.14380379884464806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676-4EFF-AEDB-26CC3640353F}"/>
            </c:ext>
          </c:extLst>
        </c:ser>
        <c:ser>
          <c:idx val="2"/>
          <c:order val="5"/>
          <c:tx>
            <c:strRef>
              <c:f>'A (6)'!$O$20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 (6)'!$F$21:$F$968</c:f>
              <c:numCache>
                <c:formatCode>General</c:formatCode>
                <c:ptCount val="948"/>
                <c:pt idx="0">
                  <c:v>0</c:v>
                </c:pt>
                <c:pt idx="1">
                  <c:v>2.5</c:v>
                </c:pt>
                <c:pt idx="2">
                  <c:v>35.5</c:v>
                </c:pt>
                <c:pt idx="3">
                  <c:v>38</c:v>
                </c:pt>
                <c:pt idx="4">
                  <c:v>64</c:v>
                </c:pt>
                <c:pt idx="5">
                  <c:v>71</c:v>
                </c:pt>
                <c:pt idx="6">
                  <c:v>80.5</c:v>
                </c:pt>
                <c:pt idx="7">
                  <c:v>122</c:v>
                </c:pt>
                <c:pt idx="8">
                  <c:v>138.5</c:v>
                </c:pt>
                <c:pt idx="9">
                  <c:v>140.5</c:v>
                </c:pt>
                <c:pt idx="10">
                  <c:v>148</c:v>
                </c:pt>
                <c:pt idx="11">
                  <c:v>216</c:v>
                </c:pt>
                <c:pt idx="12">
                  <c:v>282</c:v>
                </c:pt>
                <c:pt idx="13">
                  <c:v>1808</c:v>
                </c:pt>
                <c:pt idx="14">
                  <c:v>1827</c:v>
                </c:pt>
                <c:pt idx="15">
                  <c:v>1857.5</c:v>
                </c:pt>
                <c:pt idx="16">
                  <c:v>1857.5</c:v>
                </c:pt>
                <c:pt idx="17">
                  <c:v>1865</c:v>
                </c:pt>
                <c:pt idx="18">
                  <c:v>1890.5</c:v>
                </c:pt>
                <c:pt idx="19">
                  <c:v>2178</c:v>
                </c:pt>
                <c:pt idx="20">
                  <c:v>2534.5</c:v>
                </c:pt>
                <c:pt idx="21">
                  <c:v>2850.5</c:v>
                </c:pt>
                <c:pt idx="22">
                  <c:v>3376.5</c:v>
                </c:pt>
                <c:pt idx="23">
                  <c:v>4046.5</c:v>
                </c:pt>
                <c:pt idx="24">
                  <c:v>4162</c:v>
                </c:pt>
                <c:pt idx="25">
                  <c:v>4162</c:v>
                </c:pt>
                <c:pt idx="26">
                  <c:v>4433</c:v>
                </c:pt>
                <c:pt idx="27">
                  <c:v>4433</c:v>
                </c:pt>
                <c:pt idx="28">
                  <c:v>4865</c:v>
                </c:pt>
                <c:pt idx="29">
                  <c:v>4865</c:v>
                </c:pt>
                <c:pt idx="30">
                  <c:v>5411.5</c:v>
                </c:pt>
                <c:pt idx="31">
                  <c:v>5421</c:v>
                </c:pt>
                <c:pt idx="32">
                  <c:v>5848</c:v>
                </c:pt>
                <c:pt idx="33">
                  <c:v>5869.5</c:v>
                </c:pt>
                <c:pt idx="34">
                  <c:v>5883.5</c:v>
                </c:pt>
                <c:pt idx="35">
                  <c:v>6133.5</c:v>
                </c:pt>
                <c:pt idx="36">
                  <c:v>6133.5</c:v>
                </c:pt>
                <c:pt idx="37">
                  <c:v>6770</c:v>
                </c:pt>
                <c:pt idx="38">
                  <c:v>8429</c:v>
                </c:pt>
                <c:pt idx="39">
                  <c:v>8562.5</c:v>
                </c:pt>
                <c:pt idx="40">
                  <c:v>9385.5</c:v>
                </c:pt>
                <c:pt idx="41">
                  <c:v>9444.5</c:v>
                </c:pt>
                <c:pt idx="42">
                  <c:v>9444.5</c:v>
                </c:pt>
                <c:pt idx="43">
                  <c:v>9642.5</c:v>
                </c:pt>
                <c:pt idx="44">
                  <c:v>9659</c:v>
                </c:pt>
                <c:pt idx="45">
                  <c:v>9663.5</c:v>
                </c:pt>
                <c:pt idx="46">
                  <c:v>10065</c:v>
                </c:pt>
                <c:pt idx="47">
                  <c:v>10065</c:v>
                </c:pt>
                <c:pt idx="48">
                  <c:v>10213</c:v>
                </c:pt>
                <c:pt idx="49">
                  <c:v>10237</c:v>
                </c:pt>
                <c:pt idx="50">
                  <c:v>10468</c:v>
                </c:pt>
                <c:pt idx="51">
                  <c:v>10585.5</c:v>
                </c:pt>
                <c:pt idx="52">
                  <c:v>10618.5</c:v>
                </c:pt>
                <c:pt idx="53">
                  <c:v>10734</c:v>
                </c:pt>
                <c:pt idx="54">
                  <c:v>10794</c:v>
                </c:pt>
                <c:pt idx="55">
                  <c:v>10897.5</c:v>
                </c:pt>
                <c:pt idx="56">
                  <c:v>10961</c:v>
                </c:pt>
                <c:pt idx="57">
                  <c:v>10970</c:v>
                </c:pt>
                <c:pt idx="58">
                  <c:v>10970.5</c:v>
                </c:pt>
                <c:pt idx="59">
                  <c:v>11010.5</c:v>
                </c:pt>
                <c:pt idx="60">
                  <c:v>11086</c:v>
                </c:pt>
                <c:pt idx="61">
                  <c:v>11119</c:v>
                </c:pt>
                <c:pt idx="62">
                  <c:v>11340.5</c:v>
                </c:pt>
                <c:pt idx="63">
                  <c:v>11343</c:v>
                </c:pt>
                <c:pt idx="64">
                  <c:v>11345</c:v>
                </c:pt>
                <c:pt idx="65">
                  <c:v>11345.5</c:v>
                </c:pt>
                <c:pt idx="66">
                  <c:v>11437</c:v>
                </c:pt>
                <c:pt idx="67">
                  <c:v>11479.5</c:v>
                </c:pt>
                <c:pt idx="68">
                  <c:v>11831</c:v>
                </c:pt>
                <c:pt idx="69">
                  <c:v>11831.5</c:v>
                </c:pt>
                <c:pt idx="70">
                  <c:v>11833.5</c:v>
                </c:pt>
                <c:pt idx="71">
                  <c:v>12109.5</c:v>
                </c:pt>
                <c:pt idx="72">
                  <c:v>12281.5</c:v>
                </c:pt>
                <c:pt idx="73">
                  <c:v>12284</c:v>
                </c:pt>
                <c:pt idx="74">
                  <c:v>12692</c:v>
                </c:pt>
                <c:pt idx="75">
                  <c:v>12696.5</c:v>
                </c:pt>
                <c:pt idx="76">
                  <c:v>12729.5</c:v>
                </c:pt>
                <c:pt idx="77">
                  <c:v>13170.5</c:v>
                </c:pt>
                <c:pt idx="78">
                  <c:v>13465</c:v>
                </c:pt>
                <c:pt idx="79">
                  <c:v>13564.5</c:v>
                </c:pt>
                <c:pt idx="80">
                  <c:v>13579</c:v>
                </c:pt>
                <c:pt idx="81">
                  <c:v>13597.5</c:v>
                </c:pt>
                <c:pt idx="82">
                  <c:v>13695</c:v>
                </c:pt>
                <c:pt idx="83">
                  <c:v>14498.5</c:v>
                </c:pt>
                <c:pt idx="84">
                  <c:v>14647</c:v>
                </c:pt>
                <c:pt idx="85">
                  <c:v>15072</c:v>
                </c:pt>
                <c:pt idx="86">
                  <c:v>15493.5</c:v>
                </c:pt>
                <c:pt idx="87">
                  <c:v>15515</c:v>
                </c:pt>
                <c:pt idx="88">
                  <c:v>16201</c:v>
                </c:pt>
                <c:pt idx="89">
                  <c:v>17081</c:v>
                </c:pt>
                <c:pt idx="90">
                  <c:v>17420</c:v>
                </c:pt>
                <c:pt idx="91">
                  <c:v>17457</c:v>
                </c:pt>
                <c:pt idx="92">
                  <c:v>17492.5</c:v>
                </c:pt>
                <c:pt idx="93">
                  <c:v>17605.5</c:v>
                </c:pt>
                <c:pt idx="94">
                  <c:v>17987</c:v>
                </c:pt>
                <c:pt idx="95">
                  <c:v>18696</c:v>
                </c:pt>
                <c:pt idx="96">
                  <c:v>18734</c:v>
                </c:pt>
                <c:pt idx="97">
                  <c:v>18734</c:v>
                </c:pt>
                <c:pt idx="98">
                  <c:v>18734</c:v>
                </c:pt>
                <c:pt idx="99">
                  <c:v>18734</c:v>
                </c:pt>
                <c:pt idx="100">
                  <c:v>18806.5</c:v>
                </c:pt>
                <c:pt idx="101">
                  <c:v>18813.5</c:v>
                </c:pt>
                <c:pt idx="102">
                  <c:v>18886.5</c:v>
                </c:pt>
                <c:pt idx="103">
                  <c:v>18893.5</c:v>
                </c:pt>
                <c:pt idx="104">
                  <c:v>18896</c:v>
                </c:pt>
                <c:pt idx="105">
                  <c:v>18898.5</c:v>
                </c:pt>
                <c:pt idx="106">
                  <c:v>18993.5</c:v>
                </c:pt>
                <c:pt idx="107">
                  <c:v>19564</c:v>
                </c:pt>
                <c:pt idx="108">
                  <c:v>19564</c:v>
                </c:pt>
                <c:pt idx="109">
                  <c:v>19564</c:v>
                </c:pt>
                <c:pt idx="110">
                  <c:v>19564</c:v>
                </c:pt>
                <c:pt idx="111">
                  <c:v>19575.5</c:v>
                </c:pt>
                <c:pt idx="112">
                  <c:v>19576</c:v>
                </c:pt>
                <c:pt idx="113">
                  <c:v>19583</c:v>
                </c:pt>
                <c:pt idx="114">
                  <c:v>19583</c:v>
                </c:pt>
                <c:pt idx="115">
                  <c:v>19583</c:v>
                </c:pt>
                <c:pt idx="116">
                  <c:v>19594.5</c:v>
                </c:pt>
                <c:pt idx="117">
                  <c:v>19594.5</c:v>
                </c:pt>
                <c:pt idx="118">
                  <c:v>19594.5</c:v>
                </c:pt>
                <c:pt idx="119">
                  <c:v>19594.5</c:v>
                </c:pt>
                <c:pt idx="120">
                  <c:v>19870.5</c:v>
                </c:pt>
                <c:pt idx="121">
                  <c:v>19880</c:v>
                </c:pt>
                <c:pt idx="122">
                  <c:v>19882.5</c:v>
                </c:pt>
                <c:pt idx="123">
                  <c:v>20000</c:v>
                </c:pt>
                <c:pt idx="124">
                  <c:v>20512</c:v>
                </c:pt>
                <c:pt idx="125">
                  <c:v>20512</c:v>
                </c:pt>
                <c:pt idx="126">
                  <c:v>20696</c:v>
                </c:pt>
                <c:pt idx="127">
                  <c:v>20696</c:v>
                </c:pt>
                <c:pt idx="128">
                  <c:v>20696</c:v>
                </c:pt>
                <c:pt idx="129">
                  <c:v>20696</c:v>
                </c:pt>
                <c:pt idx="130">
                  <c:v>20903</c:v>
                </c:pt>
                <c:pt idx="131">
                  <c:v>20905.5</c:v>
                </c:pt>
                <c:pt idx="132">
                  <c:v>20910.5</c:v>
                </c:pt>
                <c:pt idx="133">
                  <c:v>20922</c:v>
                </c:pt>
                <c:pt idx="134">
                  <c:v>20931.5</c:v>
                </c:pt>
                <c:pt idx="135">
                  <c:v>20934</c:v>
                </c:pt>
                <c:pt idx="136">
                  <c:v>21283.5</c:v>
                </c:pt>
                <c:pt idx="137">
                  <c:v>21377.5</c:v>
                </c:pt>
                <c:pt idx="138">
                  <c:v>21377.5</c:v>
                </c:pt>
                <c:pt idx="139">
                  <c:v>21377.5</c:v>
                </c:pt>
                <c:pt idx="140">
                  <c:v>21377.5</c:v>
                </c:pt>
                <c:pt idx="141">
                  <c:v>21377.5</c:v>
                </c:pt>
                <c:pt idx="142">
                  <c:v>21429.5</c:v>
                </c:pt>
                <c:pt idx="143">
                  <c:v>22125.5</c:v>
                </c:pt>
                <c:pt idx="144">
                  <c:v>22125.5</c:v>
                </c:pt>
                <c:pt idx="145">
                  <c:v>22125.5</c:v>
                </c:pt>
                <c:pt idx="146">
                  <c:v>22125.5</c:v>
                </c:pt>
                <c:pt idx="147">
                  <c:v>22172.5</c:v>
                </c:pt>
                <c:pt idx="148">
                  <c:v>22252.5</c:v>
                </c:pt>
                <c:pt idx="149">
                  <c:v>22307.5</c:v>
                </c:pt>
                <c:pt idx="150">
                  <c:v>22375</c:v>
                </c:pt>
                <c:pt idx="151">
                  <c:v>22936.5</c:v>
                </c:pt>
                <c:pt idx="152">
                  <c:v>23066</c:v>
                </c:pt>
                <c:pt idx="153">
                  <c:v>23147</c:v>
                </c:pt>
                <c:pt idx="154">
                  <c:v>23924.5</c:v>
                </c:pt>
                <c:pt idx="155">
                  <c:v>24008</c:v>
                </c:pt>
                <c:pt idx="156">
                  <c:v>24016.5</c:v>
                </c:pt>
                <c:pt idx="157">
                  <c:v>24016.5</c:v>
                </c:pt>
                <c:pt idx="158">
                  <c:v>24016.5</c:v>
                </c:pt>
                <c:pt idx="159">
                  <c:v>24016.5</c:v>
                </c:pt>
                <c:pt idx="160">
                  <c:v>24918</c:v>
                </c:pt>
                <c:pt idx="161">
                  <c:v>25616.5</c:v>
                </c:pt>
                <c:pt idx="162">
                  <c:v>26493.5</c:v>
                </c:pt>
                <c:pt idx="163">
                  <c:v>26792</c:v>
                </c:pt>
              </c:numCache>
            </c:numRef>
          </c:xVal>
          <c:yVal>
            <c:numRef>
              <c:f>'A (6)'!$O$21:$O$968</c:f>
              <c:numCache>
                <c:formatCode>General</c:formatCode>
                <c:ptCount val="948"/>
                <c:pt idx="112">
                  <c:v>6.1846097071163175E-3</c:v>
                </c:pt>
                <c:pt idx="113">
                  <c:v>6.3671248002180603E-3</c:v>
                </c:pt>
                <c:pt idx="114">
                  <c:v>6.3671248002180603E-3</c:v>
                </c:pt>
                <c:pt idx="115">
                  <c:v>6.3671248002180603E-3</c:v>
                </c:pt>
                <c:pt idx="116">
                  <c:v>6.6669710245993441E-3</c:v>
                </c:pt>
                <c:pt idx="117">
                  <c:v>6.6669710245993441E-3</c:v>
                </c:pt>
                <c:pt idx="118">
                  <c:v>6.6669710245993441E-3</c:v>
                </c:pt>
                <c:pt idx="119">
                  <c:v>6.6669710245993441E-3</c:v>
                </c:pt>
                <c:pt idx="120">
                  <c:v>1.3863280409752043E-2</c:v>
                </c:pt>
                <c:pt idx="121">
                  <c:v>1.4110979464675766E-2</c:v>
                </c:pt>
                <c:pt idx="122">
                  <c:v>1.4176163426497856E-2</c:v>
                </c:pt>
                <c:pt idx="123">
                  <c:v>1.7239809632133563E-2</c:v>
                </c:pt>
                <c:pt idx="124">
                  <c:v>3.0589485013286288E-2</c:v>
                </c:pt>
                <c:pt idx="125">
                  <c:v>3.0589485013286288E-2</c:v>
                </c:pt>
                <c:pt idx="126">
                  <c:v>3.5387024603388162E-2</c:v>
                </c:pt>
                <c:pt idx="127">
                  <c:v>3.5387024603388162E-2</c:v>
                </c:pt>
                <c:pt idx="128">
                  <c:v>3.5387024603388162E-2</c:v>
                </c:pt>
                <c:pt idx="129">
                  <c:v>3.5387024603388162E-2</c:v>
                </c:pt>
                <c:pt idx="130">
                  <c:v>4.0784256642252603E-2</c:v>
                </c:pt>
                <c:pt idx="131">
                  <c:v>4.0849440604074694E-2</c:v>
                </c:pt>
                <c:pt idx="132">
                  <c:v>4.0979808527718764E-2</c:v>
                </c:pt>
                <c:pt idx="133">
                  <c:v>4.1279654752100159E-2</c:v>
                </c:pt>
                <c:pt idx="134">
                  <c:v>4.1527353807023881E-2</c:v>
                </c:pt>
                <c:pt idx="135">
                  <c:v>4.1592537768845861E-2</c:v>
                </c:pt>
                <c:pt idx="136">
                  <c:v>5.0705255631566359E-2</c:v>
                </c:pt>
                <c:pt idx="137">
                  <c:v>5.3156172596074969E-2</c:v>
                </c:pt>
                <c:pt idx="138">
                  <c:v>5.3156172596074969E-2</c:v>
                </c:pt>
                <c:pt idx="139">
                  <c:v>5.3156172596074969E-2</c:v>
                </c:pt>
                <c:pt idx="140">
                  <c:v>5.3156172596074969E-2</c:v>
                </c:pt>
                <c:pt idx="141">
                  <c:v>5.3156172596074969E-2</c:v>
                </c:pt>
                <c:pt idx="142">
                  <c:v>5.4511999001973233E-2</c:v>
                </c:pt>
                <c:pt idx="143">
                  <c:v>7.2659213973227832E-2</c:v>
                </c:pt>
                <c:pt idx="144">
                  <c:v>7.2659213973227832E-2</c:v>
                </c:pt>
                <c:pt idx="145">
                  <c:v>7.2659213973227832E-2</c:v>
                </c:pt>
                <c:pt idx="146">
                  <c:v>7.2659213973227832E-2</c:v>
                </c:pt>
                <c:pt idx="147">
                  <c:v>7.3884672455482137E-2</c:v>
                </c:pt>
                <c:pt idx="148">
                  <c:v>7.597055923378726E-2</c:v>
                </c:pt>
                <c:pt idx="149">
                  <c:v>7.7404606393872033E-2</c:v>
                </c:pt>
                <c:pt idx="150">
                  <c:v>7.9164573363067037E-2</c:v>
                </c:pt>
                <c:pt idx="151">
                  <c:v>9.3804891188296158E-2</c:v>
                </c:pt>
                <c:pt idx="152">
                  <c:v>9.7181420410677566E-2</c:v>
                </c:pt>
                <c:pt idx="153">
                  <c:v>9.9293380773711526E-2</c:v>
                </c:pt>
                <c:pt idx="154">
                  <c:v>0.11956559290036439</c:v>
                </c:pt>
                <c:pt idx="155">
                  <c:v>0.12174273722522044</c:v>
                </c:pt>
                <c:pt idx="156">
                  <c:v>0.12196436269541533</c:v>
                </c:pt>
                <c:pt idx="157">
                  <c:v>0.12196436269541533</c:v>
                </c:pt>
                <c:pt idx="158">
                  <c:v>0.12196436269541533</c:v>
                </c:pt>
                <c:pt idx="159">
                  <c:v>0.12196436269541533</c:v>
                </c:pt>
                <c:pt idx="160">
                  <c:v>0.14546969932844123</c:v>
                </c:pt>
                <c:pt idx="161">
                  <c:v>0.16368209826151792</c:v>
                </c:pt>
                <c:pt idx="162">
                  <c:v>0.18654863206868788</c:v>
                </c:pt>
                <c:pt idx="163">
                  <c:v>0.19433159711023884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676-4EFF-AEDB-26CC36403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7232704"/>
        <c:axId val="1"/>
      </c:scatterChart>
      <c:valAx>
        <c:axId val="617232704"/>
        <c:scaling>
          <c:orientation val="minMax"/>
          <c:max val="27000"/>
          <c:min val="1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6706948640483383"/>
              <c:y val="0.926232089841228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7.5528700906344415E-3"/>
              <c:y val="0.3934437703483785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1723270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688821752265861"/>
          <c:y val="0.93442881115270426"/>
          <c:w val="0.60422960725075514"/>
          <c:h val="5.4645095592559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10c.  EF Dra - Residuals from LiTE fit</a:t>
            </a:r>
          </a:p>
        </c:rich>
      </c:tx>
      <c:layout>
        <c:manualLayout>
          <c:xMode val="edge"/>
          <c:yMode val="edge"/>
          <c:x val="0.17316062764881662"/>
          <c:y val="1.81159420289855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567310029656284E-2"/>
          <c:y val="0.1376816465751195"/>
          <c:w val="0.85065114873162861"/>
          <c:h val="0.73550984880919101"/>
        </c:manualLayout>
      </c:layout>
      <c:scatterChart>
        <c:scatterStyle val="lineMarker"/>
        <c:varyColors val="0"/>
        <c:ser>
          <c:idx val="4"/>
          <c:order val="0"/>
          <c:tx>
            <c:strRef>
              <c:f>'A (6)'!$K$20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(6)'!$D$21:$D$69</c:f>
                <c:numCache>
                  <c:formatCode>General</c:formatCode>
                  <c:ptCount val="4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4">
                    <c:v>1E-3</c:v>
                  </c:pt>
                  <c:pt idx="26">
                    <c:v>5.0000000000000001E-4</c:v>
                  </c:pt>
                  <c:pt idx="28">
                    <c:v>1.1000000000000001E-3</c:v>
                  </c:pt>
                  <c:pt idx="29">
                    <c:v>5.9999999999999995E-4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5.9999999999999995E-4</c:v>
                  </c:pt>
                  <c:pt idx="36">
                    <c:v>6.9999999999999999E-4</c:v>
                  </c:pt>
                  <c:pt idx="37">
                    <c:v>6.9999999999999999E-4</c:v>
                  </c:pt>
                  <c:pt idx="38">
                    <c:v>0</c:v>
                  </c:pt>
                  <c:pt idx="39">
                    <c:v>3.0000000000000001E-3</c:v>
                  </c:pt>
                  <c:pt idx="40">
                    <c:v>5.0000000000000001E-4</c:v>
                  </c:pt>
                  <c:pt idx="41">
                    <c:v>0</c:v>
                  </c:pt>
                  <c:pt idx="42">
                    <c:v>0</c:v>
                  </c:pt>
                  <c:pt idx="46">
                    <c:v>1E-4</c:v>
                  </c:pt>
                  <c:pt idx="47">
                    <c:v>1E-4</c:v>
                  </c:pt>
                  <c:pt idx="48">
                    <c:v>2.0000000000000001E-4</c:v>
                  </c:pt>
                </c:numCache>
              </c:numRef>
            </c:plus>
            <c:minus>
              <c:numRef>
                <c:f>'A (6)'!$D$21:$D$69</c:f>
                <c:numCache>
                  <c:formatCode>General</c:formatCode>
                  <c:ptCount val="4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4">
                    <c:v>1E-3</c:v>
                  </c:pt>
                  <c:pt idx="26">
                    <c:v>5.0000000000000001E-4</c:v>
                  </c:pt>
                  <c:pt idx="28">
                    <c:v>1.1000000000000001E-3</c:v>
                  </c:pt>
                  <c:pt idx="29">
                    <c:v>5.9999999999999995E-4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5.9999999999999995E-4</c:v>
                  </c:pt>
                  <c:pt idx="36">
                    <c:v>6.9999999999999999E-4</c:v>
                  </c:pt>
                  <c:pt idx="37">
                    <c:v>6.9999999999999999E-4</c:v>
                  </c:pt>
                  <c:pt idx="38">
                    <c:v>0</c:v>
                  </c:pt>
                  <c:pt idx="39">
                    <c:v>3.0000000000000001E-3</c:v>
                  </c:pt>
                  <c:pt idx="40">
                    <c:v>5.0000000000000001E-4</c:v>
                  </c:pt>
                  <c:pt idx="41">
                    <c:v>0</c:v>
                  </c:pt>
                  <c:pt idx="42">
                    <c:v>0</c:v>
                  </c:pt>
                  <c:pt idx="46">
                    <c:v>1E-4</c:v>
                  </c:pt>
                  <c:pt idx="47">
                    <c:v>1E-4</c:v>
                  </c:pt>
                  <c:pt idx="48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(6)'!$F$21:$F$968</c:f>
              <c:numCache>
                <c:formatCode>General</c:formatCode>
                <c:ptCount val="948"/>
                <c:pt idx="0">
                  <c:v>0</c:v>
                </c:pt>
                <c:pt idx="1">
                  <c:v>2.5</c:v>
                </c:pt>
                <c:pt idx="2">
                  <c:v>35.5</c:v>
                </c:pt>
                <c:pt idx="3">
                  <c:v>38</c:v>
                </c:pt>
                <c:pt idx="4">
                  <c:v>64</c:v>
                </c:pt>
                <c:pt idx="5">
                  <c:v>71</c:v>
                </c:pt>
                <c:pt idx="6">
                  <c:v>80.5</c:v>
                </c:pt>
                <c:pt idx="7">
                  <c:v>122</c:v>
                </c:pt>
                <c:pt idx="8">
                  <c:v>138.5</c:v>
                </c:pt>
                <c:pt idx="9">
                  <c:v>140.5</c:v>
                </c:pt>
                <c:pt idx="10">
                  <c:v>148</c:v>
                </c:pt>
                <c:pt idx="11">
                  <c:v>216</c:v>
                </c:pt>
                <c:pt idx="12">
                  <c:v>282</c:v>
                </c:pt>
                <c:pt idx="13">
                  <c:v>1808</c:v>
                </c:pt>
                <c:pt idx="14">
                  <c:v>1827</c:v>
                </c:pt>
                <c:pt idx="15">
                  <c:v>1857.5</c:v>
                </c:pt>
                <c:pt idx="16">
                  <c:v>1857.5</c:v>
                </c:pt>
                <c:pt idx="17">
                  <c:v>1865</c:v>
                </c:pt>
                <c:pt idx="18">
                  <c:v>1890.5</c:v>
                </c:pt>
                <c:pt idx="19">
                  <c:v>2178</c:v>
                </c:pt>
                <c:pt idx="20">
                  <c:v>2534.5</c:v>
                </c:pt>
                <c:pt idx="21">
                  <c:v>2850.5</c:v>
                </c:pt>
                <c:pt idx="22">
                  <c:v>3376.5</c:v>
                </c:pt>
                <c:pt idx="23">
                  <c:v>4046.5</c:v>
                </c:pt>
                <c:pt idx="24">
                  <c:v>4162</c:v>
                </c:pt>
                <c:pt idx="25">
                  <c:v>4162</c:v>
                </c:pt>
                <c:pt idx="26">
                  <c:v>4433</c:v>
                </c:pt>
                <c:pt idx="27">
                  <c:v>4433</c:v>
                </c:pt>
                <c:pt idx="28">
                  <c:v>4865</c:v>
                </c:pt>
                <c:pt idx="29">
                  <c:v>4865</c:v>
                </c:pt>
                <c:pt idx="30">
                  <c:v>5411.5</c:v>
                </c:pt>
                <c:pt idx="31">
                  <c:v>5421</c:v>
                </c:pt>
                <c:pt idx="32">
                  <c:v>5848</c:v>
                </c:pt>
                <c:pt idx="33">
                  <c:v>5869.5</c:v>
                </c:pt>
                <c:pt idx="34">
                  <c:v>5883.5</c:v>
                </c:pt>
                <c:pt idx="35">
                  <c:v>6133.5</c:v>
                </c:pt>
                <c:pt idx="36">
                  <c:v>6133.5</c:v>
                </c:pt>
                <c:pt idx="37">
                  <c:v>6770</c:v>
                </c:pt>
                <c:pt idx="38">
                  <c:v>8429</c:v>
                </c:pt>
                <c:pt idx="39">
                  <c:v>8562.5</c:v>
                </c:pt>
                <c:pt idx="40">
                  <c:v>9385.5</c:v>
                </c:pt>
                <c:pt idx="41">
                  <c:v>9444.5</c:v>
                </c:pt>
                <c:pt idx="42">
                  <c:v>9444.5</c:v>
                </c:pt>
                <c:pt idx="43">
                  <c:v>9642.5</c:v>
                </c:pt>
                <c:pt idx="44">
                  <c:v>9659</c:v>
                </c:pt>
                <c:pt idx="45">
                  <c:v>9663.5</c:v>
                </c:pt>
                <c:pt idx="46">
                  <c:v>10065</c:v>
                </c:pt>
                <c:pt idx="47">
                  <c:v>10065</c:v>
                </c:pt>
                <c:pt idx="48">
                  <c:v>10213</c:v>
                </c:pt>
                <c:pt idx="49">
                  <c:v>10237</c:v>
                </c:pt>
                <c:pt idx="50">
                  <c:v>10468</c:v>
                </c:pt>
                <c:pt idx="51">
                  <c:v>10585.5</c:v>
                </c:pt>
                <c:pt idx="52">
                  <c:v>10618.5</c:v>
                </c:pt>
                <c:pt idx="53">
                  <c:v>10734</c:v>
                </c:pt>
                <c:pt idx="54">
                  <c:v>10794</c:v>
                </c:pt>
                <c:pt idx="55">
                  <c:v>10897.5</c:v>
                </c:pt>
                <c:pt idx="56">
                  <c:v>10961</c:v>
                </c:pt>
                <c:pt idx="57">
                  <c:v>10970</c:v>
                </c:pt>
                <c:pt idx="58">
                  <c:v>10970.5</c:v>
                </c:pt>
                <c:pt idx="59">
                  <c:v>11010.5</c:v>
                </c:pt>
                <c:pt idx="60">
                  <c:v>11086</c:v>
                </c:pt>
                <c:pt idx="61">
                  <c:v>11119</c:v>
                </c:pt>
                <c:pt idx="62">
                  <c:v>11340.5</c:v>
                </c:pt>
                <c:pt idx="63">
                  <c:v>11343</c:v>
                </c:pt>
                <c:pt idx="64">
                  <c:v>11345</c:v>
                </c:pt>
                <c:pt idx="65">
                  <c:v>11345.5</c:v>
                </c:pt>
                <c:pt idx="66">
                  <c:v>11437</c:v>
                </c:pt>
                <c:pt idx="67">
                  <c:v>11479.5</c:v>
                </c:pt>
                <c:pt idx="68">
                  <c:v>11831</c:v>
                </c:pt>
                <c:pt idx="69">
                  <c:v>11831.5</c:v>
                </c:pt>
                <c:pt idx="70">
                  <c:v>11833.5</c:v>
                </c:pt>
                <c:pt idx="71">
                  <c:v>12109.5</c:v>
                </c:pt>
                <c:pt idx="72">
                  <c:v>12281.5</c:v>
                </c:pt>
                <c:pt idx="73">
                  <c:v>12284</c:v>
                </c:pt>
                <c:pt idx="74">
                  <c:v>12692</c:v>
                </c:pt>
                <c:pt idx="75">
                  <c:v>12696.5</c:v>
                </c:pt>
                <c:pt idx="76">
                  <c:v>12729.5</c:v>
                </c:pt>
                <c:pt idx="77">
                  <c:v>13170.5</c:v>
                </c:pt>
                <c:pt idx="78">
                  <c:v>13465</c:v>
                </c:pt>
                <c:pt idx="79">
                  <c:v>13564.5</c:v>
                </c:pt>
                <c:pt idx="80">
                  <c:v>13579</c:v>
                </c:pt>
                <c:pt idx="81">
                  <c:v>13597.5</c:v>
                </c:pt>
                <c:pt idx="82">
                  <c:v>13695</c:v>
                </c:pt>
                <c:pt idx="83">
                  <c:v>14498.5</c:v>
                </c:pt>
                <c:pt idx="84">
                  <c:v>14647</c:v>
                </c:pt>
                <c:pt idx="85">
                  <c:v>15072</c:v>
                </c:pt>
                <c:pt idx="86">
                  <c:v>15493.5</c:v>
                </c:pt>
                <c:pt idx="87">
                  <c:v>15515</c:v>
                </c:pt>
                <c:pt idx="88">
                  <c:v>16201</c:v>
                </c:pt>
                <c:pt idx="89">
                  <c:v>17081</c:v>
                </c:pt>
                <c:pt idx="90">
                  <c:v>17420</c:v>
                </c:pt>
                <c:pt idx="91">
                  <c:v>17457</c:v>
                </c:pt>
                <c:pt idx="92">
                  <c:v>17492.5</c:v>
                </c:pt>
                <c:pt idx="93">
                  <c:v>17605.5</c:v>
                </c:pt>
                <c:pt idx="94">
                  <c:v>17987</c:v>
                </c:pt>
                <c:pt idx="95">
                  <c:v>18696</c:v>
                </c:pt>
                <c:pt idx="96">
                  <c:v>18734</c:v>
                </c:pt>
                <c:pt idx="97">
                  <c:v>18734</c:v>
                </c:pt>
                <c:pt idx="98">
                  <c:v>18734</c:v>
                </c:pt>
                <c:pt idx="99">
                  <c:v>18734</c:v>
                </c:pt>
                <c:pt idx="100">
                  <c:v>18806.5</c:v>
                </c:pt>
                <c:pt idx="101">
                  <c:v>18813.5</c:v>
                </c:pt>
                <c:pt idx="102">
                  <c:v>18886.5</c:v>
                </c:pt>
                <c:pt idx="103">
                  <c:v>18893.5</c:v>
                </c:pt>
                <c:pt idx="104">
                  <c:v>18896</c:v>
                </c:pt>
                <c:pt idx="105">
                  <c:v>18898.5</c:v>
                </c:pt>
                <c:pt idx="106">
                  <c:v>18993.5</c:v>
                </c:pt>
                <c:pt idx="107">
                  <c:v>19564</c:v>
                </c:pt>
                <c:pt idx="108">
                  <c:v>19564</c:v>
                </c:pt>
                <c:pt idx="109">
                  <c:v>19564</c:v>
                </c:pt>
                <c:pt idx="110">
                  <c:v>19564</c:v>
                </c:pt>
                <c:pt idx="111">
                  <c:v>19575.5</c:v>
                </c:pt>
                <c:pt idx="112">
                  <c:v>19576</c:v>
                </c:pt>
                <c:pt idx="113">
                  <c:v>19583</c:v>
                </c:pt>
                <c:pt idx="114">
                  <c:v>19583</c:v>
                </c:pt>
                <c:pt idx="115">
                  <c:v>19583</c:v>
                </c:pt>
                <c:pt idx="116">
                  <c:v>19594.5</c:v>
                </c:pt>
                <c:pt idx="117">
                  <c:v>19594.5</c:v>
                </c:pt>
                <c:pt idx="118">
                  <c:v>19594.5</c:v>
                </c:pt>
                <c:pt idx="119">
                  <c:v>19594.5</c:v>
                </c:pt>
                <c:pt idx="120">
                  <c:v>19870.5</c:v>
                </c:pt>
                <c:pt idx="121">
                  <c:v>19880</c:v>
                </c:pt>
                <c:pt idx="122">
                  <c:v>19882.5</c:v>
                </c:pt>
                <c:pt idx="123">
                  <c:v>20000</c:v>
                </c:pt>
                <c:pt idx="124">
                  <c:v>20512</c:v>
                </c:pt>
                <c:pt idx="125">
                  <c:v>20512</c:v>
                </c:pt>
                <c:pt idx="126">
                  <c:v>20696</c:v>
                </c:pt>
                <c:pt idx="127">
                  <c:v>20696</c:v>
                </c:pt>
                <c:pt idx="128">
                  <c:v>20696</c:v>
                </c:pt>
                <c:pt idx="129">
                  <c:v>20696</c:v>
                </c:pt>
                <c:pt idx="130">
                  <c:v>20903</c:v>
                </c:pt>
                <c:pt idx="131">
                  <c:v>20905.5</c:v>
                </c:pt>
                <c:pt idx="132">
                  <c:v>20910.5</c:v>
                </c:pt>
                <c:pt idx="133">
                  <c:v>20922</c:v>
                </c:pt>
                <c:pt idx="134">
                  <c:v>20931.5</c:v>
                </c:pt>
                <c:pt idx="135">
                  <c:v>20934</c:v>
                </c:pt>
                <c:pt idx="136">
                  <c:v>21283.5</c:v>
                </c:pt>
                <c:pt idx="137">
                  <c:v>21377.5</c:v>
                </c:pt>
                <c:pt idx="138">
                  <c:v>21377.5</c:v>
                </c:pt>
                <c:pt idx="139">
                  <c:v>21377.5</c:v>
                </c:pt>
                <c:pt idx="140">
                  <c:v>21377.5</c:v>
                </c:pt>
                <c:pt idx="141">
                  <c:v>21377.5</c:v>
                </c:pt>
                <c:pt idx="142">
                  <c:v>21429.5</c:v>
                </c:pt>
                <c:pt idx="143">
                  <c:v>22125.5</c:v>
                </c:pt>
                <c:pt idx="144">
                  <c:v>22125.5</c:v>
                </c:pt>
                <c:pt idx="145">
                  <c:v>22125.5</c:v>
                </c:pt>
                <c:pt idx="146">
                  <c:v>22125.5</c:v>
                </c:pt>
                <c:pt idx="147">
                  <c:v>22172.5</c:v>
                </c:pt>
                <c:pt idx="148">
                  <c:v>22252.5</c:v>
                </c:pt>
                <c:pt idx="149">
                  <c:v>22307.5</c:v>
                </c:pt>
                <c:pt idx="150">
                  <c:v>22375</c:v>
                </c:pt>
                <c:pt idx="151">
                  <c:v>22936.5</c:v>
                </c:pt>
                <c:pt idx="152">
                  <c:v>23066</c:v>
                </c:pt>
                <c:pt idx="153">
                  <c:v>23147</c:v>
                </c:pt>
                <c:pt idx="154">
                  <c:v>23924.5</c:v>
                </c:pt>
                <c:pt idx="155">
                  <c:v>24008</c:v>
                </c:pt>
                <c:pt idx="156">
                  <c:v>24016.5</c:v>
                </c:pt>
                <c:pt idx="157">
                  <c:v>24016.5</c:v>
                </c:pt>
                <c:pt idx="158">
                  <c:v>24016.5</c:v>
                </c:pt>
                <c:pt idx="159">
                  <c:v>24016.5</c:v>
                </c:pt>
                <c:pt idx="160">
                  <c:v>24918</c:v>
                </c:pt>
                <c:pt idx="161">
                  <c:v>25616.5</c:v>
                </c:pt>
                <c:pt idx="162">
                  <c:v>26493.5</c:v>
                </c:pt>
                <c:pt idx="163">
                  <c:v>26792</c:v>
                </c:pt>
              </c:numCache>
            </c:numRef>
          </c:xVal>
          <c:yVal>
            <c:numRef>
              <c:f>'A (6)'!$AB$21:$AB$968</c:f>
              <c:numCache>
                <c:formatCode>General</c:formatCode>
                <c:ptCount val="948"/>
                <c:pt idx="0">
                  <c:v>8.9404093180788687E-3</c:v>
                </c:pt>
                <c:pt idx="1">
                  <c:v>8.7735093962407126E-3</c:v>
                </c:pt>
                <c:pt idx="2">
                  <c:v>8.2900817088546429E-3</c:v>
                </c:pt>
                <c:pt idx="3">
                  <c:v>6.7231288987557435E-3</c:v>
                </c:pt>
                <c:pt idx="4">
                  <c:v>8.1265980522426274E-3</c:v>
                </c:pt>
                <c:pt idx="5">
                  <c:v>7.8390012881200104E-3</c:v>
                </c:pt>
                <c:pt idx="6">
                  <c:v>4.7843586292115638E-3</c:v>
                </c:pt>
                <c:pt idx="7">
                  <c:v>4.6713349029728138E-3</c:v>
                </c:pt>
                <c:pt idx="8">
                  <c:v>8.6285182377302001E-3</c:v>
                </c:pt>
                <c:pt idx="9">
                  <c:v>3.4748322704681017E-3</c:v>
                </c:pt>
                <c:pt idx="10">
                  <c:v>-3.2651169705179284E-4</c:v>
                </c:pt>
                <c:pt idx="11">
                  <c:v>7.0464054087328223E-3</c:v>
                </c:pt>
                <c:pt idx="12">
                  <c:v>6.6703458341229455E-3</c:v>
                </c:pt>
                <c:pt idx="13">
                  <c:v>2.8778074405030806E-3</c:v>
                </c:pt>
                <c:pt idx="14">
                  <c:v>5.4500295947675602E-4</c:v>
                </c:pt>
                <c:pt idx="15">
                  <c:v>1.3890619263641534E-3</c:v>
                </c:pt>
                <c:pt idx="16">
                  <c:v>1.3890619263641534E-3</c:v>
                </c:pt>
                <c:pt idx="17">
                  <c:v>1.0784614100116073E-3</c:v>
                </c:pt>
                <c:pt idx="18">
                  <c:v>-2.1379461590656564E-3</c:v>
                </c:pt>
                <c:pt idx="19">
                  <c:v>-1.2553131832569392E-3</c:v>
                </c:pt>
                <c:pt idx="20">
                  <c:v>-3.3298458549344588E-3</c:v>
                </c:pt>
                <c:pt idx="21">
                  <c:v>-4.5889403538824534E-4</c:v>
                </c:pt>
                <c:pt idx="22">
                  <c:v>-3.0138166438549233E-3</c:v>
                </c:pt>
                <c:pt idx="23">
                  <c:v>-1.1444449765446859E-2</c:v>
                </c:pt>
                <c:pt idx="24">
                  <c:v>-8.7007306303748672E-3</c:v>
                </c:pt>
                <c:pt idx="25">
                  <c:v>-7.7007306265331615E-3</c:v>
                </c:pt>
                <c:pt idx="26">
                  <c:v>-1.06257005625665E-2</c:v>
                </c:pt>
                <c:pt idx="27">
                  <c:v>-9.5257005612510073E-3</c:v>
                </c:pt>
                <c:pt idx="28">
                  <c:v>-1.4637173046045896E-2</c:v>
                </c:pt>
                <c:pt idx="29">
                  <c:v>-1.3837173044427723E-2</c:v>
                </c:pt>
                <c:pt idx="30">
                  <c:v>-8.7411748505240548E-3</c:v>
                </c:pt>
                <c:pt idx="31">
                  <c:v>-8.0272181284415899E-3</c:v>
                </c:pt>
                <c:pt idx="32">
                  <c:v>-1.6301212504340471E-2</c:v>
                </c:pt>
                <c:pt idx="33">
                  <c:v>-1.6886994575645957E-2</c:v>
                </c:pt>
                <c:pt idx="34">
                  <c:v>-2.1266792175656076E-2</c:v>
                </c:pt>
                <c:pt idx="35">
                  <c:v>-1.4845407890673984E-2</c:v>
                </c:pt>
                <c:pt idx="36">
                  <c:v>-1.3445407889661171E-2</c:v>
                </c:pt>
                <c:pt idx="37">
                  <c:v>-1.4877165811231701E-2</c:v>
                </c:pt>
                <c:pt idx="38">
                  <c:v>-7.5965621798069639E-3</c:v>
                </c:pt>
                <c:pt idx="39">
                  <c:v>-4.6617225529226236E-3</c:v>
                </c:pt>
                <c:pt idx="40">
                  <c:v>-4.0493495535926889E-3</c:v>
                </c:pt>
                <c:pt idx="41">
                  <c:v>-1.5317703087801693E-2</c:v>
                </c:pt>
                <c:pt idx="42">
                  <c:v>-1.4617703090933265E-2</c:v>
                </c:pt>
                <c:pt idx="43">
                  <c:v>-5.4175555074489536E-3</c:v>
                </c:pt>
                <c:pt idx="44">
                  <c:v>-5.3014243917408437E-3</c:v>
                </c:pt>
                <c:pt idx="45">
                  <c:v>-4.7061307069914465E-3</c:v>
                </c:pt>
                <c:pt idx="46">
                  <c:v>-3.8742231311141564E-3</c:v>
                </c:pt>
                <c:pt idx="47">
                  <c:v>-3.2742231317195161E-3</c:v>
                </c:pt>
                <c:pt idx="48">
                  <c:v>-1.3406500446345904E-3</c:v>
                </c:pt>
                <c:pt idx="49">
                  <c:v>-8.5034520223098032E-3</c:v>
                </c:pt>
                <c:pt idx="50">
                  <c:v>-1.2301781870201621E-3</c:v>
                </c:pt>
                <c:pt idx="51">
                  <c:v>-2.2973505888435508E-3</c:v>
                </c:pt>
                <c:pt idx="52">
                  <c:v>-1.7753466432609199E-3</c:v>
                </c:pt>
                <c:pt idx="53">
                  <c:v>-6.0122090336852882E-4</c:v>
                </c:pt>
                <c:pt idx="54">
                  <c:v>1.8096134225966017E-4</c:v>
                </c:pt>
                <c:pt idx="55">
                  <c:v>-1.6764744133174973E-4</c:v>
                </c:pt>
                <c:pt idx="56">
                  <c:v>-1.2717420933965116E-3</c:v>
                </c:pt>
                <c:pt idx="57">
                  <c:v>-1.485032503432797E-3</c:v>
                </c:pt>
                <c:pt idx="58">
                  <c:v>2.2031172173622693E-3</c:v>
                </c:pt>
                <c:pt idx="59">
                  <c:v>5.4816861577160376E-5</c:v>
                </c:pt>
                <c:pt idx="60">
                  <c:v>-1.2365995662321416E-3</c:v>
                </c:pt>
                <c:pt idx="61">
                  <c:v>7.9779502051117133E-5</c:v>
                </c:pt>
                <c:pt idx="62">
                  <c:v>-1.5897826044482398E-3</c:v>
                </c:pt>
                <c:pt idx="63">
                  <c:v>2.7506434854670182E-3</c:v>
                </c:pt>
                <c:pt idx="64">
                  <c:v>4.2029827781449609E-3</c:v>
                </c:pt>
                <c:pt idx="65">
                  <c:v>1.1910673772499237E-3</c:v>
                </c:pt>
                <c:pt idx="66">
                  <c:v>1.4090628180891398E-3</c:v>
                </c:pt>
                <c:pt idx="67">
                  <c:v>3.9945536212708209E-3</c:v>
                </c:pt>
                <c:pt idx="68">
                  <c:v>5.8790421232180088E-3</c:v>
                </c:pt>
                <c:pt idx="69">
                  <c:v>-3.329607991063013E-4</c:v>
                </c:pt>
                <c:pt idx="70">
                  <c:v>3.81902657053517E-3</c:v>
                </c:pt>
                <c:pt idx="71">
                  <c:v>9.6790159345493398E-3</c:v>
                </c:pt>
                <c:pt idx="72">
                  <c:v>8.2265074917095386E-3</c:v>
                </c:pt>
                <c:pt idx="73">
                  <c:v>7.5660678893419552E-3</c:v>
                </c:pt>
                <c:pt idx="74">
                  <c:v>1.0169833582214349E-2</c:v>
                </c:pt>
                <c:pt idx="75">
                  <c:v>9.9603204946968477E-3</c:v>
                </c:pt>
                <c:pt idx="76">
                  <c:v>1.2856980194008688E-2</c:v>
                </c:pt>
                <c:pt idx="77">
                  <c:v>1.2279904583541234E-2</c:v>
                </c:pt>
                <c:pt idx="78">
                  <c:v>1.5539704124153904E-2</c:v>
                </c:pt>
                <c:pt idx="79">
                  <c:v>1.108568587628635E-2</c:v>
                </c:pt>
                <c:pt idx="80">
                  <c:v>1.4997735087776135E-2</c:v>
                </c:pt>
                <c:pt idx="81">
                  <c:v>1.607091745121255E-2</c:v>
                </c:pt>
                <c:pt idx="82">
                  <c:v>1.7761110256892178E-2</c:v>
                </c:pt>
                <c:pt idx="83">
                  <c:v>2.1858372208878679E-2</c:v>
                </c:pt>
                <c:pt idx="84">
                  <c:v>1.9633653223195404E-2</c:v>
                </c:pt>
                <c:pt idx="85">
                  <c:v>2.3385361591182083E-2</c:v>
                </c:pt>
                <c:pt idx="86">
                  <c:v>2.470317251224418E-2</c:v>
                </c:pt>
                <c:pt idx="87">
                  <c:v>2.4265810055958081E-2</c:v>
                </c:pt>
                <c:pt idx="88">
                  <c:v>2.9815978319312271E-2</c:v>
                </c:pt>
                <c:pt idx="89">
                  <c:v>3.7855700141495599E-2</c:v>
                </c:pt>
                <c:pt idx="90">
                  <c:v>3.7564010183596425E-2</c:v>
                </c:pt>
                <c:pt idx="91">
                  <c:v>3.5397608025965095E-2</c:v>
                </c:pt>
                <c:pt idx="92">
                  <c:v>4.0320085975476247E-2</c:v>
                </c:pt>
                <c:pt idx="93">
                  <c:v>4.4121236874617699E-2</c:v>
                </c:pt>
                <c:pt idx="94">
                  <c:v>4.3597396634434314E-2</c:v>
                </c:pt>
                <c:pt idx="95">
                  <c:v>5.3315102801017186E-2</c:v>
                </c:pt>
                <c:pt idx="96">
                  <c:v>5.2523389958422581E-2</c:v>
                </c:pt>
                <c:pt idx="97">
                  <c:v>5.2733389964031471E-2</c:v>
                </c:pt>
                <c:pt idx="98">
                  <c:v>5.3593389964133917E-2</c:v>
                </c:pt>
                <c:pt idx="99">
                  <c:v>5.4353389959486617E-2</c:v>
                </c:pt>
                <c:pt idx="100">
                  <c:v>5.364233740103666E-2</c:v>
                </c:pt>
                <c:pt idx="101">
                  <c:v>5.3911843212700844E-2</c:v>
                </c:pt>
                <c:pt idx="102">
                  <c:v>5.3333293446027365E-2</c:v>
                </c:pt>
                <c:pt idx="103">
                  <c:v>5.585242085888073E-2</c:v>
                </c:pt>
                <c:pt idx="104">
                  <c:v>5.4724243987355856E-2</c:v>
                </c:pt>
                <c:pt idx="105">
                  <c:v>5.5406062848626425E-2</c:v>
                </c:pt>
                <c:pt idx="106">
                  <c:v>5.4112000850325338E-2</c:v>
                </c:pt>
                <c:pt idx="107">
                  <c:v>6.2147362927093261E-2</c:v>
                </c:pt>
                <c:pt idx="108">
                  <c:v>6.2817362921081574E-2</c:v>
                </c:pt>
                <c:pt idx="109">
                  <c:v>6.2967362920930234E-2</c:v>
                </c:pt>
                <c:pt idx="110">
                  <c:v>6.3017362923305106E-2</c:v>
                </c:pt>
                <c:pt idx="111">
                  <c:v>5.9878060310744163E-2</c:v>
                </c:pt>
                <c:pt idx="112">
                  <c:v>6.1864175218686757E-2</c:v>
                </c:pt>
                <c:pt idx="113">
                  <c:v>6.0439763138928855E-2</c:v>
                </c:pt>
                <c:pt idx="114">
                  <c:v>6.1139763135797283E-2</c:v>
                </c:pt>
                <c:pt idx="115">
                  <c:v>6.1239763140547028E-2</c:v>
                </c:pt>
                <c:pt idx="116">
                  <c:v>6.1390287538537196E-2</c:v>
                </c:pt>
                <c:pt idx="117">
                  <c:v>6.2420287537983059E-2</c:v>
                </c:pt>
                <c:pt idx="118">
                  <c:v>6.2640287539701342E-2</c:v>
                </c:pt>
                <c:pt idx="119">
                  <c:v>6.3540287538793302E-2</c:v>
                </c:pt>
                <c:pt idx="120">
                  <c:v>6.4550668215593202E-2</c:v>
                </c:pt>
                <c:pt idx="121">
                  <c:v>6.4084517348592135E-2</c:v>
                </c:pt>
                <c:pt idx="122">
                  <c:v>6.5914464872292175E-2</c:v>
                </c:pt>
                <c:pt idx="123">
                  <c:v>6.4915929359294383E-2</c:v>
                </c:pt>
                <c:pt idx="124">
                  <c:v>7.2036071665526849E-2</c:v>
                </c:pt>
                <c:pt idx="125">
                  <c:v>7.2496071661182229E-2</c:v>
                </c:pt>
                <c:pt idx="126">
                  <c:v>7.1775259471169417E-2</c:v>
                </c:pt>
                <c:pt idx="127">
                  <c:v>7.189525947541392E-2</c:v>
                </c:pt>
                <c:pt idx="128">
                  <c:v>7.205525947137198E-2</c:v>
                </c:pt>
                <c:pt idx="129">
                  <c:v>7.3595259476124053E-2</c:v>
                </c:pt>
                <c:pt idx="130">
                  <c:v>7.7531173264202599E-2</c:v>
                </c:pt>
                <c:pt idx="131">
                  <c:v>7.4158611348397088E-2</c:v>
                </c:pt>
                <c:pt idx="132">
                  <c:v>7.2613466274537491E-2</c:v>
                </c:pt>
                <c:pt idx="133">
                  <c:v>7.4579524981744763E-2</c:v>
                </c:pt>
                <c:pt idx="134">
                  <c:v>7.5703546949705977E-2</c:v>
                </c:pt>
                <c:pt idx="135">
                  <c:v>7.2830904048719405E-2</c:v>
                </c:pt>
                <c:pt idx="136">
                  <c:v>8.0302658213405279E-2</c:v>
                </c:pt>
                <c:pt idx="137">
                  <c:v>7.9455915407370306E-2</c:v>
                </c:pt>
                <c:pt idx="138">
                  <c:v>7.9905915406916286E-2</c:v>
                </c:pt>
                <c:pt idx="139">
                  <c:v>8.0315915407472752E-2</c:v>
                </c:pt>
                <c:pt idx="140">
                  <c:v>8.1045915407221295E-2</c:v>
                </c:pt>
                <c:pt idx="141">
                  <c:v>8.1105915405705567E-2</c:v>
                </c:pt>
                <c:pt idx="142">
                  <c:v>7.948490794681215E-2</c:v>
                </c:pt>
                <c:pt idx="143">
                  <c:v>8.9911972692135009E-2</c:v>
                </c:pt>
                <c:pt idx="144">
                  <c:v>8.9921972688244409E-2</c:v>
                </c:pt>
                <c:pt idx="145">
                  <c:v>9.0011972689608796E-2</c:v>
                </c:pt>
                <c:pt idx="146">
                  <c:v>9.0681972690873067E-2</c:v>
                </c:pt>
                <c:pt idx="147">
                  <c:v>8.9748071075886754E-2</c:v>
                </c:pt>
                <c:pt idx="148">
                  <c:v>9.2282394079197819E-2</c:v>
                </c:pt>
                <c:pt idx="149">
                  <c:v>9.0881427573839171E-2</c:v>
                </c:pt>
                <c:pt idx="150">
                  <c:v>9.2187467022530473E-2</c:v>
                </c:pt>
                <c:pt idx="151">
                  <c:v>9.7115319330693242E-2</c:v>
                </c:pt>
                <c:pt idx="152">
                  <c:v>0.10008484296708507</c:v>
                </c:pt>
                <c:pt idx="153">
                  <c:v>0.10280483324270435</c:v>
                </c:pt>
                <c:pt idx="154">
                  <c:v>0.11298119972034253</c:v>
                </c:pt>
                <c:pt idx="155">
                  <c:v>0.11170645801311735</c:v>
                </c:pt>
                <c:pt idx="156">
                  <c:v>0.1144084578550964</c:v>
                </c:pt>
                <c:pt idx="157">
                  <c:v>0.1145484579898029</c:v>
                </c:pt>
                <c:pt idx="158">
                  <c:v>0.11469845773499304</c:v>
                </c:pt>
                <c:pt idx="159">
                  <c:v>0.11481845771740967</c:v>
                </c:pt>
                <c:pt idx="160">
                  <c:v>0.12664636829174686</c:v>
                </c:pt>
                <c:pt idx="161">
                  <c:v>0.12929652375586248</c:v>
                </c:pt>
                <c:pt idx="162">
                  <c:v>0.13609729487983299</c:v>
                </c:pt>
                <c:pt idx="163">
                  <c:v>0.25573326781264988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4F3-4B1A-8595-65843BA8E596}"/>
            </c:ext>
          </c:extLst>
        </c:ser>
        <c:ser>
          <c:idx val="8"/>
          <c:order val="1"/>
          <c:tx>
            <c:strRef>
              <c:f>'A (6)'!$S$1</c:f>
              <c:strCache>
                <c:ptCount val="1"/>
                <c:pt idx="0">
                  <c:v>Q.fit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(6)'!$AW$2:$AW$107</c:f>
              <c:numCache>
                <c:formatCode>General</c:formatCode>
                <c:ptCount val="106"/>
                <c:pt idx="0">
                  <c:v>0</c:v>
                </c:pt>
                <c:pt idx="1">
                  <c:v>250</c:v>
                </c:pt>
                <c:pt idx="2">
                  <c:v>500</c:v>
                </c:pt>
                <c:pt idx="3">
                  <c:v>750</c:v>
                </c:pt>
                <c:pt idx="4">
                  <c:v>1000</c:v>
                </c:pt>
                <c:pt idx="5">
                  <c:v>1250</c:v>
                </c:pt>
                <c:pt idx="6">
                  <c:v>1500</c:v>
                </c:pt>
                <c:pt idx="7">
                  <c:v>1750</c:v>
                </c:pt>
                <c:pt idx="8">
                  <c:v>2000</c:v>
                </c:pt>
                <c:pt idx="9">
                  <c:v>2250</c:v>
                </c:pt>
                <c:pt idx="10">
                  <c:v>2500</c:v>
                </c:pt>
                <c:pt idx="11">
                  <c:v>2750</c:v>
                </c:pt>
                <c:pt idx="12">
                  <c:v>3000</c:v>
                </c:pt>
                <c:pt idx="13">
                  <c:v>3250</c:v>
                </c:pt>
                <c:pt idx="14">
                  <c:v>3500</c:v>
                </c:pt>
                <c:pt idx="15">
                  <c:v>3750</c:v>
                </c:pt>
                <c:pt idx="16">
                  <c:v>4000</c:v>
                </c:pt>
                <c:pt idx="17">
                  <c:v>4250</c:v>
                </c:pt>
                <c:pt idx="18">
                  <c:v>4500</c:v>
                </c:pt>
                <c:pt idx="19">
                  <c:v>4750</c:v>
                </c:pt>
                <c:pt idx="20">
                  <c:v>5000</c:v>
                </c:pt>
                <c:pt idx="21">
                  <c:v>5250</c:v>
                </c:pt>
                <c:pt idx="22">
                  <c:v>5500</c:v>
                </c:pt>
                <c:pt idx="23">
                  <c:v>5750</c:v>
                </c:pt>
                <c:pt idx="24">
                  <c:v>6000</c:v>
                </c:pt>
                <c:pt idx="25">
                  <c:v>6250</c:v>
                </c:pt>
                <c:pt idx="26">
                  <c:v>6500</c:v>
                </c:pt>
                <c:pt idx="27">
                  <c:v>6750</c:v>
                </c:pt>
                <c:pt idx="28">
                  <c:v>7000</c:v>
                </c:pt>
                <c:pt idx="29">
                  <c:v>7250</c:v>
                </c:pt>
                <c:pt idx="30">
                  <c:v>7500</c:v>
                </c:pt>
                <c:pt idx="31">
                  <c:v>7750</c:v>
                </c:pt>
                <c:pt idx="32">
                  <c:v>8000</c:v>
                </c:pt>
                <c:pt idx="33">
                  <c:v>8250</c:v>
                </c:pt>
                <c:pt idx="34">
                  <c:v>8500</c:v>
                </c:pt>
                <c:pt idx="35">
                  <c:v>8750</c:v>
                </c:pt>
                <c:pt idx="36">
                  <c:v>9000</c:v>
                </c:pt>
                <c:pt idx="37">
                  <c:v>9250</c:v>
                </c:pt>
                <c:pt idx="38">
                  <c:v>9500</c:v>
                </c:pt>
                <c:pt idx="39">
                  <c:v>9750</c:v>
                </c:pt>
                <c:pt idx="40">
                  <c:v>10000</c:v>
                </c:pt>
                <c:pt idx="41">
                  <c:v>10250</c:v>
                </c:pt>
                <c:pt idx="42">
                  <c:v>10500</c:v>
                </c:pt>
                <c:pt idx="43">
                  <c:v>10750</c:v>
                </c:pt>
                <c:pt idx="44">
                  <c:v>11000</c:v>
                </c:pt>
                <c:pt idx="45">
                  <c:v>11250</c:v>
                </c:pt>
                <c:pt idx="46">
                  <c:v>11500</c:v>
                </c:pt>
                <c:pt idx="47">
                  <c:v>11750</c:v>
                </c:pt>
                <c:pt idx="48">
                  <c:v>12000</c:v>
                </c:pt>
                <c:pt idx="49">
                  <c:v>12250</c:v>
                </c:pt>
                <c:pt idx="50">
                  <c:v>12500</c:v>
                </c:pt>
                <c:pt idx="51">
                  <c:v>12750</c:v>
                </c:pt>
                <c:pt idx="52">
                  <c:v>13000</c:v>
                </c:pt>
                <c:pt idx="53">
                  <c:v>13250</c:v>
                </c:pt>
                <c:pt idx="54">
                  <c:v>13500</c:v>
                </c:pt>
                <c:pt idx="55">
                  <c:v>13750</c:v>
                </c:pt>
                <c:pt idx="56">
                  <c:v>14000</c:v>
                </c:pt>
                <c:pt idx="57">
                  <c:v>14250</c:v>
                </c:pt>
                <c:pt idx="58">
                  <c:v>14500</c:v>
                </c:pt>
                <c:pt idx="59">
                  <c:v>14750</c:v>
                </c:pt>
                <c:pt idx="60">
                  <c:v>15000</c:v>
                </c:pt>
                <c:pt idx="61">
                  <c:v>15250</c:v>
                </c:pt>
                <c:pt idx="62">
                  <c:v>15500</c:v>
                </c:pt>
                <c:pt idx="63">
                  <c:v>15750</c:v>
                </c:pt>
                <c:pt idx="64">
                  <c:v>16000</c:v>
                </c:pt>
                <c:pt idx="65">
                  <c:v>16250</c:v>
                </c:pt>
                <c:pt idx="66">
                  <c:v>16500</c:v>
                </c:pt>
                <c:pt idx="67">
                  <c:v>16750</c:v>
                </c:pt>
                <c:pt idx="68">
                  <c:v>17000</c:v>
                </c:pt>
                <c:pt idx="69">
                  <c:v>17250</c:v>
                </c:pt>
                <c:pt idx="70">
                  <c:v>17500</c:v>
                </c:pt>
                <c:pt idx="71">
                  <c:v>17750</c:v>
                </c:pt>
                <c:pt idx="72">
                  <c:v>18000</c:v>
                </c:pt>
                <c:pt idx="73">
                  <c:v>18250</c:v>
                </c:pt>
                <c:pt idx="74">
                  <c:v>18500</c:v>
                </c:pt>
                <c:pt idx="75">
                  <c:v>18750</c:v>
                </c:pt>
                <c:pt idx="76">
                  <c:v>19000</c:v>
                </c:pt>
                <c:pt idx="77">
                  <c:v>19250</c:v>
                </c:pt>
                <c:pt idx="78">
                  <c:v>19500</c:v>
                </c:pt>
                <c:pt idx="79">
                  <c:v>19750</c:v>
                </c:pt>
                <c:pt idx="80">
                  <c:v>20000</c:v>
                </c:pt>
                <c:pt idx="81">
                  <c:v>20250</c:v>
                </c:pt>
                <c:pt idx="82">
                  <c:v>20500</c:v>
                </c:pt>
                <c:pt idx="83">
                  <c:v>20750</c:v>
                </c:pt>
                <c:pt idx="84">
                  <c:v>21000</c:v>
                </c:pt>
                <c:pt idx="85">
                  <c:v>21250</c:v>
                </c:pt>
                <c:pt idx="86">
                  <c:v>21500</c:v>
                </c:pt>
                <c:pt idx="87">
                  <c:v>21750</c:v>
                </c:pt>
                <c:pt idx="88">
                  <c:v>22000</c:v>
                </c:pt>
                <c:pt idx="89">
                  <c:v>22250</c:v>
                </c:pt>
                <c:pt idx="90">
                  <c:v>22500</c:v>
                </c:pt>
                <c:pt idx="91">
                  <c:v>22750</c:v>
                </c:pt>
                <c:pt idx="92">
                  <c:v>23000</c:v>
                </c:pt>
                <c:pt idx="93">
                  <c:v>23250</c:v>
                </c:pt>
                <c:pt idx="94">
                  <c:v>23500</c:v>
                </c:pt>
                <c:pt idx="95">
                  <c:v>23750</c:v>
                </c:pt>
                <c:pt idx="96">
                  <c:v>24000</c:v>
                </c:pt>
                <c:pt idx="97">
                  <c:v>24250</c:v>
                </c:pt>
                <c:pt idx="98">
                  <c:v>24500</c:v>
                </c:pt>
                <c:pt idx="99">
                  <c:v>24750</c:v>
                </c:pt>
                <c:pt idx="100">
                  <c:v>25000</c:v>
                </c:pt>
                <c:pt idx="101">
                  <c:v>25250</c:v>
                </c:pt>
                <c:pt idx="102">
                  <c:v>25500</c:v>
                </c:pt>
                <c:pt idx="103">
                  <c:v>25750</c:v>
                </c:pt>
                <c:pt idx="104">
                  <c:v>26000</c:v>
                </c:pt>
                <c:pt idx="105">
                  <c:v>26250</c:v>
                </c:pt>
              </c:numCache>
            </c:numRef>
          </c:xVal>
          <c:yVal>
            <c:numRef>
              <c:f>'A (6)'!$AY$2:$AY$107</c:f>
              <c:numCache>
                <c:formatCode>General</c:formatCode>
                <c:ptCount val="106"/>
                <c:pt idx="0">
                  <c:v>3.4999999999999996E-3</c:v>
                </c:pt>
                <c:pt idx="1">
                  <c:v>2.5158061933506486E-3</c:v>
                </c:pt>
                <c:pt idx="2">
                  <c:v>1.5754050587805633E-3</c:v>
                </c:pt>
                <c:pt idx="3">
                  <c:v>6.7879659628974215E-4</c:v>
                </c:pt>
                <c:pt idx="4">
                  <c:v>-1.740191941218137E-4</c:v>
                </c:pt>
                <c:pt idx="5">
                  <c:v>-9.8304231245410507E-4</c:v>
                </c:pt>
                <c:pt idx="6">
                  <c:v>-1.7482727587071316E-3</c:v>
                </c:pt>
                <c:pt idx="7">
                  <c:v>-2.469710532880893E-3</c:v>
                </c:pt>
                <c:pt idx="8">
                  <c:v>-3.1473556349753892E-3</c:v>
                </c:pt>
                <c:pt idx="9">
                  <c:v>-3.7812080649906208E-3</c:v>
                </c:pt>
                <c:pt idx="10">
                  <c:v>-4.3712678229265878E-3</c:v>
                </c:pt>
                <c:pt idx="11">
                  <c:v>-4.9175349087832894E-3</c:v>
                </c:pt>
                <c:pt idx="12">
                  <c:v>-5.4200093225607272E-3</c:v>
                </c:pt>
                <c:pt idx="13">
                  <c:v>-5.8786910642588995E-3</c:v>
                </c:pt>
                <c:pt idx="14">
                  <c:v>-6.2935801338778073E-3</c:v>
                </c:pt>
                <c:pt idx="15">
                  <c:v>-6.6646765314174496E-3</c:v>
                </c:pt>
                <c:pt idx="16">
                  <c:v>-6.9919802568778255E-3</c:v>
                </c:pt>
                <c:pt idx="17">
                  <c:v>-7.2754913102589386E-3</c:v>
                </c:pt>
                <c:pt idx="18">
                  <c:v>-7.5152096915607862E-3</c:v>
                </c:pt>
                <c:pt idx="19">
                  <c:v>-7.7111354007833692E-3</c:v>
                </c:pt>
                <c:pt idx="20">
                  <c:v>-7.8632684379266876E-3</c:v>
                </c:pt>
                <c:pt idx="21">
                  <c:v>-7.9716088029907414E-3</c:v>
                </c:pt>
                <c:pt idx="22">
                  <c:v>-8.0361564959755289E-3</c:v>
                </c:pt>
                <c:pt idx="23">
                  <c:v>-8.0569115168810535E-3</c:v>
                </c:pt>
                <c:pt idx="24">
                  <c:v>-8.0338738657073118E-3</c:v>
                </c:pt>
                <c:pt idx="25">
                  <c:v>-7.9670435424543055E-3</c:v>
                </c:pt>
                <c:pt idx="26">
                  <c:v>-7.8564205471220346E-3</c:v>
                </c:pt>
                <c:pt idx="27">
                  <c:v>-7.7020048797105008E-3</c:v>
                </c:pt>
                <c:pt idx="28">
                  <c:v>-7.5037965402196989E-3</c:v>
                </c:pt>
                <c:pt idx="29">
                  <c:v>-7.2617955286496325E-3</c:v>
                </c:pt>
                <c:pt idx="30">
                  <c:v>-6.9760018450003014E-3</c:v>
                </c:pt>
                <c:pt idx="31">
                  <c:v>-6.6464154892717058E-3</c:v>
                </c:pt>
                <c:pt idx="32">
                  <c:v>-6.273036461463842E-3</c:v>
                </c:pt>
                <c:pt idx="33">
                  <c:v>-5.8558647615767206E-3</c:v>
                </c:pt>
                <c:pt idx="34">
                  <c:v>-5.3949003896103277E-3</c:v>
                </c:pt>
                <c:pt idx="35">
                  <c:v>-4.8901433455646737E-3</c:v>
                </c:pt>
                <c:pt idx="36">
                  <c:v>-4.341593629439755E-3</c:v>
                </c:pt>
                <c:pt idx="37">
                  <c:v>-3.7492512412355752E-3</c:v>
                </c:pt>
                <c:pt idx="38">
                  <c:v>-3.1131161809521135E-3</c:v>
                </c:pt>
                <c:pt idx="39">
                  <c:v>-2.4331884485894045E-3</c:v>
                </c:pt>
                <c:pt idx="40">
                  <c:v>-1.7094680441474275E-3</c:v>
                </c:pt>
                <c:pt idx="41">
                  <c:v>-9.419549676261893E-4</c:v>
                </c:pt>
                <c:pt idx="42">
                  <c:v>-1.3064921902566917E-4</c:v>
                </c:pt>
                <c:pt idx="43">
                  <c:v>7.2444920165410515E-4</c:v>
                </c:pt>
                <c:pt idx="44">
                  <c:v>1.6233402944131406E-3</c:v>
                </c:pt>
                <c:pt idx="45">
                  <c:v>2.5660240592514372E-3</c:v>
                </c:pt>
                <c:pt idx="46">
                  <c:v>3.5525004961690157E-3</c:v>
                </c:pt>
                <c:pt idx="47">
                  <c:v>4.5827696051658484E-3</c:v>
                </c:pt>
                <c:pt idx="48">
                  <c:v>5.6568313862419423E-3</c:v>
                </c:pt>
                <c:pt idx="49">
                  <c:v>6.7746858393973042E-3</c:v>
                </c:pt>
                <c:pt idx="50">
                  <c:v>7.9363329646319411E-3</c:v>
                </c:pt>
                <c:pt idx="51">
                  <c:v>9.1417727619458253E-3</c:v>
                </c:pt>
                <c:pt idx="52">
                  <c:v>1.0391005231338984E-2</c:v>
                </c:pt>
                <c:pt idx="53">
                  <c:v>1.1684030372811405E-2</c:v>
                </c:pt>
                <c:pt idx="54">
                  <c:v>1.3020848186363093E-2</c:v>
                </c:pt>
                <c:pt idx="55">
                  <c:v>1.440145867199405E-2</c:v>
                </c:pt>
                <c:pt idx="56">
                  <c:v>1.582586182970426E-2</c:v>
                </c:pt>
                <c:pt idx="57">
                  <c:v>1.7294057659493753E-2</c:v>
                </c:pt>
                <c:pt idx="58">
                  <c:v>1.88060461613625E-2</c:v>
                </c:pt>
                <c:pt idx="59">
                  <c:v>2.0361827335310501E-2</c:v>
                </c:pt>
                <c:pt idx="60">
                  <c:v>2.1961401181337784E-2</c:v>
                </c:pt>
                <c:pt idx="61">
                  <c:v>2.3604767699444335E-2</c:v>
                </c:pt>
                <c:pt idx="62">
                  <c:v>2.529192688963014E-2</c:v>
                </c:pt>
                <c:pt idx="63">
                  <c:v>2.7022878751895199E-2</c:v>
                </c:pt>
                <c:pt idx="64">
                  <c:v>2.8797623286239554E-2</c:v>
                </c:pt>
                <c:pt idx="65">
                  <c:v>3.061616049266315E-2</c:v>
                </c:pt>
                <c:pt idx="66">
                  <c:v>3.2478490371166013E-2</c:v>
                </c:pt>
                <c:pt idx="67">
                  <c:v>3.4384612921748145E-2</c:v>
                </c:pt>
                <c:pt idx="68">
                  <c:v>3.6334528144409545E-2</c:v>
                </c:pt>
                <c:pt idx="69">
                  <c:v>3.8328236039150199E-2</c:v>
                </c:pt>
                <c:pt idx="70">
                  <c:v>4.0365736605970121E-2</c:v>
                </c:pt>
                <c:pt idx="71">
                  <c:v>4.2447029844869311E-2</c:v>
                </c:pt>
                <c:pt idx="72">
                  <c:v>4.4572115755847783E-2</c:v>
                </c:pt>
                <c:pt idx="73">
                  <c:v>4.6740994338905495E-2</c:v>
                </c:pt>
                <c:pt idx="74">
                  <c:v>4.8953665594042475E-2</c:v>
                </c:pt>
                <c:pt idx="75">
                  <c:v>5.1210129521258724E-2</c:v>
                </c:pt>
                <c:pt idx="76">
                  <c:v>5.3510386120554254E-2</c:v>
                </c:pt>
                <c:pt idx="77">
                  <c:v>5.5854435391929025E-2</c:v>
                </c:pt>
                <c:pt idx="78">
                  <c:v>5.8242277335383064E-2</c:v>
                </c:pt>
                <c:pt idx="79">
                  <c:v>6.067391195091637E-2</c:v>
                </c:pt>
                <c:pt idx="80">
                  <c:v>6.3149339238528959E-2</c:v>
                </c:pt>
                <c:pt idx="81">
                  <c:v>6.5668559198220802E-2</c:v>
                </c:pt>
                <c:pt idx="82">
                  <c:v>6.8231571829991886E-2</c:v>
                </c:pt>
                <c:pt idx="83">
                  <c:v>7.0838377133842279E-2</c:v>
                </c:pt>
                <c:pt idx="84">
                  <c:v>7.3488975109771898E-2</c:v>
                </c:pt>
                <c:pt idx="85">
                  <c:v>7.6183365757780785E-2</c:v>
                </c:pt>
                <c:pt idx="86">
                  <c:v>7.8921549077868969E-2</c:v>
                </c:pt>
                <c:pt idx="87">
                  <c:v>8.1703525070036406E-2</c:v>
                </c:pt>
                <c:pt idx="88">
                  <c:v>8.4529293734283098E-2</c:v>
                </c:pt>
                <c:pt idx="89">
                  <c:v>8.739885507060903E-2</c:v>
                </c:pt>
                <c:pt idx="90">
                  <c:v>9.0312209079014258E-2</c:v>
                </c:pt>
                <c:pt idx="91">
                  <c:v>9.3269355759498768E-2</c:v>
                </c:pt>
                <c:pt idx="92">
                  <c:v>9.6270295112062504E-2</c:v>
                </c:pt>
                <c:pt idx="93">
                  <c:v>9.9315027136705508E-2</c:v>
                </c:pt>
                <c:pt idx="94">
                  <c:v>0.10240355183342781</c:v>
                </c:pt>
                <c:pt idx="95">
                  <c:v>0.10553586920222936</c:v>
                </c:pt>
                <c:pt idx="96">
                  <c:v>0.10871197924311017</c:v>
                </c:pt>
                <c:pt idx="97">
                  <c:v>0.11193188195607025</c:v>
                </c:pt>
                <c:pt idx="98">
                  <c:v>0.11519557734110959</c:v>
                </c:pt>
                <c:pt idx="99">
                  <c:v>0.11850306539822819</c:v>
                </c:pt>
                <c:pt idx="100">
                  <c:v>0.12185434612742607</c:v>
                </c:pt>
                <c:pt idx="101">
                  <c:v>0.12524941952870319</c:v>
                </c:pt>
                <c:pt idx="102">
                  <c:v>0.12868828560205958</c:v>
                </c:pt>
                <c:pt idx="103">
                  <c:v>0.13217094434749527</c:v>
                </c:pt>
                <c:pt idx="104">
                  <c:v>0.13569739576501022</c:v>
                </c:pt>
                <c:pt idx="105">
                  <c:v>0.13926763985460439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4F3-4B1A-8595-65843BA8E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7237952"/>
        <c:axId val="1"/>
      </c:scatterChart>
      <c:valAx>
        <c:axId val="617237952"/>
        <c:scaling>
          <c:orientation val="minMax"/>
          <c:max val="25000"/>
          <c:min val="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-0.0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17237952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EF Dra - Eclipse Timing Difference (O-C) Plot</a:t>
            </a:r>
          </a:p>
        </c:rich>
      </c:tx>
      <c:layout>
        <c:manualLayout>
          <c:xMode val="edge"/>
          <c:yMode val="edge"/>
          <c:x val="0.25852272727272729"/>
          <c:y val="1.31578947368421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73863636363637"/>
          <c:y val="0.10789473684210527"/>
          <c:w val="0.84232954545454541"/>
          <c:h val="0.7105263157894736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(6)'!$H$20:$H$20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(6)'!$F$21:$F$968</c:f>
              <c:numCache>
                <c:formatCode>General</c:formatCode>
                <c:ptCount val="948"/>
                <c:pt idx="0">
                  <c:v>0</c:v>
                </c:pt>
                <c:pt idx="1">
                  <c:v>2.5</c:v>
                </c:pt>
                <c:pt idx="2">
                  <c:v>35.5</c:v>
                </c:pt>
                <c:pt idx="3">
                  <c:v>38</c:v>
                </c:pt>
                <c:pt idx="4">
                  <c:v>64</c:v>
                </c:pt>
                <c:pt idx="5">
                  <c:v>71</c:v>
                </c:pt>
                <c:pt idx="6">
                  <c:v>80.5</c:v>
                </c:pt>
                <c:pt idx="7">
                  <c:v>122</c:v>
                </c:pt>
                <c:pt idx="8">
                  <c:v>138.5</c:v>
                </c:pt>
                <c:pt idx="9">
                  <c:v>140.5</c:v>
                </c:pt>
                <c:pt idx="10">
                  <c:v>148</c:v>
                </c:pt>
                <c:pt idx="11">
                  <c:v>216</c:v>
                </c:pt>
                <c:pt idx="12">
                  <c:v>282</c:v>
                </c:pt>
                <c:pt idx="13">
                  <c:v>1808</c:v>
                </c:pt>
                <c:pt idx="14">
                  <c:v>1827</c:v>
                </c:pt>
                <c:pt idx="15">
                  <c:v>1857.5</c:v>
                </c:pt>
                <c:pt idx="16">
                  <c:v>1857.5</c:v>
                </c:pt>
                <c:pt idx="17">
                  <c:v>1865</c:v>
                </c:pt>
                <c:pt idx="18">
                  <c:v>1890.5</c:v>
                </c:pt>
                <c:pt idx="19">
                  <c:v>2178</c:v>
                </c:pt>
                <c:pt idx="20">
                  <c:v>2534.5</c:v>
                </c:pt>
                <c:pt idx="21">
                  <c:v>2850.5</c:v>
                </c:pt>
                <c:pt idx="22">
                  <c:v>3376.5</c:v>
                </c:pt>
                <c:pt idx="23">
                  <c:v>4046.5</c:v>
                </c:pt>
                <c:pt idx="24">
                  <c:v>4162</c:v>
                </c:pt>
                <c:pt idx="25">
                  <c:v>4162</c:v>
                </c:pt>
                <c:pt idx="26">
                  <c:v>4433</c:v>
                </c:pt>
                <c:pt idx="27">
                  <c:v>4433</c:v>
                </c:pt>
                <c:pt idx="28">
                  <c:v>4865</c:v>
                </c:pt>
                <c:pt idx="29">
                  <c:v>4865</c:v>
                </c:pt>
                <c:pt idx="30">
                  <c:v>5411.5</c:v>
                </c:pt>
                <c:pt idx="31">
                  <c:v>5421</c:v>
                </c:pt>
                <c:pt idx="32">
                  <c:v>5848</c:v>
                </c:pt>
                <c:pt idx="33">
                  <c:v>5869.5</c:v>
                </c:pt>
                <c:pt idx="34">
                  <c:v>5883.5</c:v>
                </c:pt>
                <c:pt idx="35">
                  <c:v>6133.5</c:v>
                </c:pt>
                <c:pt idx="36">
                  <c:v>6133.5</c:v>
                </c:pt>
                <c:pt idx="37">
                  <c:v>6770</c:v>
                </c:pt>
                <c:pt idx="38">
                  <c:v>8429</c:v>
                </c:pt>
                <c:pt idx="39">
                  <c:v>8562.5</c:v>
                </c:pt>
                <c:pt idx="40">
                  <c:v>9385.5</c:v>
                </c:pt>
                <c:pt idx="41">
                  <c:v>9444.5</c:v>
                </c:pt>
                <c:pt idx="42">
                  <c:v>9444.5</c:v>
                </c:pt>
                <c:pt idx="43">
                  <c:v>9642.5</c:v>
                </c:pt>
                <c:pt idx="44">
                  <c:v>9659</c:v>
                </c:pt>
                <c:pt idx="45">
                  <c:v>9663.5</c:v>
                </c:pt>
                <c:pt idx="46">
                  <c:v>10065</c:v>
                </c:pt>
                <c:pt idx="47">
                  <c:v>10065</c:v>
                </c:pt>
                <c:pt idx="48">
                  <c:v>10213</c:v>
                </c:pt>
                <c:pt idx="49">
                  <c:v>10237</c:v>
                </c:pt>
                <c:pt idx="50">
                  <c:v>10468</c:v>
                </c:pt>
                <c:pt idx="51">
                  <c:v>10585.5</c:v>
                </c:pt>
                <c:pt idx="52">
                  <c:v>10618.5</c:v>
                </c:pt>
                <c:pt idx="53">
                  <c:v>10734</c:v>
                </c:pt>
                <c:pt idx="54">
                  <c:v>10794</c:v>
                </c:pt>
                <c:pt idx="55">
                  <c:v>10897.5</c:v>
                </c:pt>
                <c:pt idx="56">
                  <c:v>10961</c:v>
                </c:pt>
                <c:pt idx="57">
                  <c:v>10970</c:v>
                </c:pt>
                <c:pt idx="58">
                  <c:v>10970.5</c:v>
                </c:pt>
                <c:pt idx="59">
                  <c:v>11010.5</c:v>
                </c:pt>
                <c:pt idx="60">
                  <c:v>11086</c:v>
                </c:pt>
                <c:pt idx="61">
                  <c:v>11119</c:v>
                </c:pt>
                <c:pt idx="62">
                  <c:v>11340.5</c:v>
                </c:pt>
                <c:pt idx="63">
                  <c:v>11343</c:v>
                </c:pt>
                <c:pt idx="64">
                  <c:v>11345</c:v>
                </c:pt>
                <c:pt idx="65">
                  <c:v>11345.5</c:v>
                </c:pt>
                <c:pt idx="66">
                  <c:v>11437</c:v>
                </c:pt>
                <c:pt idx="67">
                  <c:v>11479.5</c:v>
                </c:pt>
                <c:pt idx="68">
                  <c:v>11831</c:v>
                </c:pt>
                <c:pt idx="69">
                  <c:v>11831.5</c:v>
                </c:pt>
                <c:pt idx="70">
                  <c:v>11833.5</c:v>
                </c:pt>
                <c:pt idx="71">
                  <c:v>12109.5</c:v>
                </c:pt>
                <c:pt idx="72">
                  <c:v>12281.5</c:v>
                </c:pt>
                <c:pt idx="73">
                  <c:v>12284</c:v>
                </c:pt>
                <c:pt idx="74">
                  <c:v>12692</c:v>
                </c:pt>
                <c:pt idx="75">
                  <c:v>12696.5</c:v>
                </c:pt>
                <c:pt idx="76">
                  <c:v>12729.5</c:v>
                </c:pt>
                <c:pt idx="77">
                  <c:v>13170.5</c:v>
                </c:pt>
                <c:pt idx="78">
                  <c:v>13465</c:v>
                </c:pt>
                <c:pt idx="79">
                  <c:v>13564.5</c:v>
                </c:pt>
                <c:pt idx="80">
                  <c:v>13579</c:v>
                </c:pt>
                <c:pt idx="81">
                  <c:v>13597.5</c:v>
                </c:pt>
                <c:pt idx="82">
                  <c:v>13695</c:v>
                </c:pt>
                <c:pt idx="83">
                  <c:v>14498.5</c:v>
                </c:pt>
                <c:pt idx="84">
                  <c:v>14647</c:v>
                </c:pt>
                <c:pt idx="85">
                  <c:v>15072</c:v>
                </c:pt>
                <c:pt idx="86">
                  <c:v>15493.5</c:v>
                </c:pt>
                <c:pt idx="87">
                  <c:v>15515</c:v>
                </c:pt>
                <c:pt idx="88">
                  <c:v>16201</c:v>
                </c:pt>
                <c:pt idx="89">
                  <c:v>17081</c:v>
                </c:pt>
                <c:pt idx="90">
                  <c:v>17420</c:v>
                </c:pt>
                <c:pt idx="91">
                  <c:v>17457</c:v>
                </c:pt>
                <c:pt idx="92">
                  <c:v>17492.5</c:v>
                </c:pt>
                <c:pt idx="93">
                  <c:v>17605.5</c:v>
                </c:pt>
                <c:pt idx="94">
                  <c:v>17987</c:v>
                </c:pt>
                <c:pt idx="95">
                  <c:v>18696</c:v>
                </c:pt>
                <c:pt idx="96">
                  <c:v>18734</c:v>
                </c:pt>
                <c:pt idx="97">
                  <c:v>18734</c:v>
                </c:pt>
                <c:pt idx="98">
                  <c:v>18734</c:v>
                </c:pt>
                <c:pt idx="99">
                  <c:v>18734</c:v>
                </c:pt>
                <c:pt idx="100">
                  <c:v>18806.5</c:v>
                </c:pt>
                <c:pt idx="101">
                  <c:v>18813.5</c:v>
                </c:pt>
                <c:pt idx="102">
                  <c:v>18886.5</c:v>
                </c:pt>
                <c:pt idx="103">
                  <c:v>18893.5</c:v>
                </c:pt>
                <c:pt idx="104">
                  <c:v>18896</c:v>
                </c:pt>
                <c:pt idx="105">
                  <c:v>18898.5</c:v>
                </c:pt>
                <c:pt idx="106">
                  <c:v>18993.5</c:v>
                </c:pt>
                <c:pt idx="107">
                  <c:v>19564</c:v>
                </c:pt>
                <c:pt idx="108">
                  <c:v>19564</c:v>
                </c:pt>
                <c:pt idx="109">
                  <c:v>19564</c:v>
                </c:pt>
                <c:pt idx="110">
                  <c:v>19564</c:v>
                </c:pt>
                <c:pt idx="111">
                  <c:v>19575.5</c:v>
                </c:pt>
                <c:pt idx="112">
                  <c:v>19576</c:v>
                </c:pt>
                <c:pt idx="113">
                  <c:v>19583</c:v>
                </c:pt>
                <c:pt idx="114">
                  <c:v>19583</c:v>
                </c:pt>
                <c:pt idx="115">
                  <c:v>19583</c:v>
                </c:pt>
                <c:pt idx="116">
                  <c:v>19594.5</c:v>
                </c:pt>
                <c:pt idx="117">
                  <c:v>19594.5</c:v>
                </c:pt>
                <c:pt idx="118">
                  <c:v>19594.5</c:v>
                </c:pt>
                <c:pt idx="119">
                  <c:v>19594.5</c:v>
                </c:pt>
                <c:pt idx="120">
                  <c:v>19870.5</c:v>
                </c:pt>
                <c:pt idx="121">
                  <c:v>19880</c:v>
                </c:pt>
                <c:pt idx="122">
                  <c:v>19882.5</c:v>
                </c:pt>
                <c:pt idx="123">
                  <c:v>20000</c:v>
                </c:pt>
                <c:pt idx="124">
                  <c:v>20512</c:v>
                </c:pt>
                <c:pt idx="125">
                  <c:v>20512</c:v>
                </c:pt>
                <c:pt idx="126">
                  <c:v>20696</c:v>
                </c:pt>
                <c:pt idx="127">
                  <c:v>20696</c:v>
                </c:pt>
                <c:pt idx="128">
                  <c:v>20696</c:v>
                </c:pt>
                <c:pt idx="129">
                  <c:v>20696</c:v>
                </c:pt>
                <c:pt idx="130">
                  <c:v>20903</c:v>
                </c:pt>
                <c:pt idx="131">
                  <c:v>20905.5</c:v>
                </c:pt>
                <c:pt idx="132">
                  <c:v>20910.5</c:v>
                </c:pt>
                <c:pt idx="133">
                  <c:v>20922</c:v>
                </c:pt>
                <c:pt idx="134">
                  <c:v>20931.5</c:v>
                </c:pt>
                <c:pt idx="135">
                  <c:v>20934</c:v>
                </c:pt>
                <c:pt idx="136">
                  <c:v>21283.5</c:v>
                </c:pt>
                <c:pt idx="137">
                  <c:v>21377.5</c:v>
                </c:pt>
                <c:pt idx="138">
                  <c:v>21377.5</c:v>
                </c:pt>
                <c:pt idx="139">
                  <c:v>21377.5</c:v>
                </c:pt>
                <c:pt idx="140">
                  <c:v>21377.5</c:v>
                </c:pt>
                <c:pt idx="141">
                  <c:v>21377.5</c:v>
                </c:pt>
                <c:pt idx="142">
                  <c:v>21429.5</c:v>
                </c:pt>
                <c:pt idx="143">
                  <c:v>22125.5</c:v>
                </c:pt>
                <c:pt idx="144">
                  <c:v>22125.5</c:v>
                </c:pt>
                <c:pt idx="145">
                  <c:v>22125.5</c:v>
                </c:pt>
                <c:pt idx="146">
                  <c:v>22125.5</c:v>
                </c:pt>
                <c:pt idx="147">
                  <c:v>22172.5</c:v>
                </c:pt>
                <c:pt idx="148">
                  <c:v>22252.5</c:v>
                </c:pt>
                <c:pt idx="149">
                  <c:v>22307.5</c:v>
                </c:pt>
                <c:pt idx="150">
                  <c:v>22375</c:v>
                </c:pt>
                <c:pt idx="151">
                  <c:v>22936.5</c:v>
                </c:pt>
                <c:pt idx="152">
                  <c:v>23066</c:v>
                </c:pt>
                <c:pt idx="153">
                  <c:v>23147</c:v>
                </c:pt>
                <c:pt idx="154">
                  <c:v>23924.5</c:v>
                </c:pt>
                <c:pt idx="155">
                  <c:v>24008</c:v>
                </c:pt>
                <c:pt idx="156">
                  <c:v>24016.5</c:v>
                </c:pt>
                <c:pt idx="157">
                  <c:v>24016.5</c:v>
                </c:pt>
                <c:pt idx="158">
                  <c:v>24016.5</c:v>
                </c:pt>
                <c:pt idx="159">
                  <c:v>24016.5</c:v>
                </c:pt>
                <c:pt idx="160">
                  <c:v>24918</c:v>
                </c:pt>
                <c:pt idx="161">
                  <c:v>25616.5</c:v>
                </c:pt>
                <c:pt idx="162">
                  <c:v>26493.5</c:v>
                </c:pt>
                <c:pt idx="163">
                  <c:v>26792</c:v>
                </c:pt>
              </c:numCache>
            </c:numRef>
          </c:xVal>
          <c:yVal>
            <c:numRef>
              <c:f>'A (6)'!$H$21:$H$968</c:f>
              <c:numCache>
                <c:formatCode>General</c:formatCode>
                <c:ptCount val="94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751-43AC-A257-3BC940780ADE}"/>
            </c:ext>
          </c:extLst>
        </c:ser>
        <c:ser>
          <c:idx val="1"/>
          <c:order val="1"/>
          <c:tx>
            <c:strRef>
              <c:f>'A (6)'!$I$20:$I$20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(6)'!$D$22:$D$55</c:f>
                <c:numCache>
                  <c:formatCode>General</c:formatCode>
                  <c:ptCount val="3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3">
                    <c:v>1E-3</c:v>
                  </c:pt>
                  <c:pt idx="25">
                    <c:v>5.0000000000000001E-4</c:v>
                  </c:pt>
                  <c:pt idx="27">
                    <c:v>1.1000000000000001E-3</c:v>
                  </c:pt>
                  <c:pt idx="28">
                    <c:v>5.9999999999999995E-4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'A (6)'!$F$21:$F$968</c:f>
              <c:numCache>
                <c:formatCode>General</c:formatCode>
                <c:ptCount val="948"/>
                <c:pt idx="0">
                  <c:v>0</c:v>
                </c:pt>
                <c:pt idx="1">
                  <c:v>2.5</c:v>
                </c:pt>
                <c:pt idx="2">
                  <c:v>35.5</c:v>
                </c:pt>
                <c:pt idx="3">
                  <c:v>38</c:v>
                </c:pt>
                <c:pt idx="4">
                  <c:v>64</c:v>
                </c:pt>
                <c:pt idx="5">
                  <c:v>71</c:v>
                </c:pt>
                <c:pt idx="6">
                  <c:v>80.5</c:v>
                </c:pt>
                <c:pt idx="7">
                  <c:v>122</c:v>
                </c:pt>
                <c:pt idx="8">
                  <c:v>138.5</c:v>
                </c:pt>
                <c:pt idx="9">
                  <c:v>140.5</c:v>
                </c:pt>
                <c:pt idx="10">
                  <c:v>148</c:v>
                </c:pt>
                <c:pt idx="11">
                  <c:v>216</c:v>
                </c:pt>
                <c:pt idx="12">
                  <c:v>282</c:v>
                </c:pt>
                <c:pt idx="13">
                  <c:v>1808</c:v>
                </c:pt>
                <c:pt idx="14">
                  <c:v>1827</c:v>
                </c:pt>
                <c:pt idx="15">
                  <c:v>1857.5</c:v>
                </c:pt>
                <c:pt idx="16">
                  <c:v>1857.5</c:v>
                </c:pt>
                <c:pt idx="17">
                  <c:v>1865</c:v>
                </c:pt>
                <c:pt idx="18">
                  <c:v>1890.5</c:v>
                </c:pt>
                <c:pt idx="19">
                  <c:v>2178</c:v>
                </c:pt>
                <c:pt idx="20">
                  <c:v>2534.5</c:v>
                </c:pt>
                <c:pt idx="21">
                  <c:v>2850.5</c:v>
                </c:pt>
                <c:pt idx="22">
                  <c:v>3376.5</c:v>
                </c:pt>
                <c:pt idx="23">
                  <c:v>4046.5</c:v>
                </c:pt>
                <c:pt idx="24">
                  <c:v>4162</c:v>
                </c:pt>
                <c:pt idx="25">
                  <c:v>4162</c:v>
                </c:pt>
                <c:pt idx="26">
                  <c:v>4433</c:v>
                </c:pt>
                <c:pt idx="27">
                  <c:v>4433</c:v>
                </c:pt>
                <c:pt idx="28">
                  <c:v>4865</c:v>
                </c:pt>
                <c:pt idx="29">
                  <c:v>4865</c:v>
                </c:pt>
                <c:pt idx="30">
                  <c:v>5411.5</c:v>
                </c:pt>
                <c:pt idx="31">
                  <c:v>5421</c:v>
                </c:pt>
                <c:pt idx="32">
                  <c:v>5848</c:v>
                </c:pt>
                <c:pt idx="33">
                  <c:v>5869.5</c:v>
                </c:pt>
                <c:pt idx="34">
                  <c:v>5883.5</c:v>
                </c:pt>
                <c:pt idx="35">
                  <c:v>6133.5</c:v>
                </c:pt>
                <c:pt idx="36">
                  <c:v>6133.5</c:v>
                </c:pt>
                <c:pt idx="37">
                  <c:v>6770</c:v>
                </c:pt>
                <c:pt idx="38">
                  <c:v>8429</c:v>
                </c:pt>
                <c:pt idx="39">
                  <c:v>8562.5</c:v>
                </c:pt>
                <c:pt idx="40">
                  <c:v>9385.5</c:v>
                </c:pt>
                <c:pt idx="41">
                  <c:v>9444.5</c:v>
                </c:pt>
                <c:pt idx="42">
                  <c:v>9444.5</c:v>
                </c:pt>
                <c:pt idx="43">
                  <c:v>9642.5</c:v>
                </c:pt>
                <c:pt idx="44">
                  <c:v>9659</c:v>
                </c:pt>
                <c:pt idx="45">
                  <c:v>9663.5</c:v>
                </c:pt>
                <c:pt idx="46">
                  <c:v>10065</c:v>
                </c:pt>
                <c:pt idx="47">
                  <c:v>10065</c:v>
                </c:pt>
                <c:pt idx="48">
                  <c:v>10213</c:v>
                </c:pt>
                <c:pt idx="49">
                  <c:v>10237</c:v>
                </c:pt>
                <c:pt idx="50">
                  <c:v>10468</c:v>
                </c:pt>
                <c:pt idx="51">
                  <c:v>10585.5</c:v>
                </c:pt>
                <c:pt idx="52">
                  <c:v>10618.5</c:v>
                </c:pt>
                <c:pt idx="53">
                  <c:v>10734</c:v>
                </c:pt>
                <c:pt idx="54">
                  <c:v>10794</c:v>
                </c:pt>
                <c:pt idx="55">
                  <c:v>10897.5</c:v>
                </c:pt>
                <c:pt idx="56">
                  <c:v>10961</c:v>
                </c:pt>
                <c:pt idx="57">
                  <c:v>10970</c:v>
                </c:pt>
                <c:pt idx="58">
                  <c:v>10970.5</c:v>
                </c:pt>
                <c:pt idx="59">
                  <c:v>11010.5</c:v>
                </c:pt>
                <c:pt idx="60">
                  <c:v>11086</c:v>
                </c:pt>
                <c:pt idx="61">
                  <c:v>11119</c:v>
                </c:pt>
                <c:pt idx="62">
                  <c:v>11340.5</c:v>
                </c:pt>
                <c:pt idx="63">
                  <c:v>11343</c:v>
                </c:pt>
                <c:pt idx="64">
                  <c:v>11345</c:v>
                </c:pt>
                <c:pt idx="65">
                  <c:v>11345.5</c:v>
                </c:pt>
                <c:pt idx="66">
                  <c:v>11437</c:v>
                </c:pt>
                <c:pt idx="67">
                  <c:v>11479.5</c:v>
                </c:pt>
                <c:pt idx="68">
                  <c:v>11831</c:v>
                </c:pt>
                <c:pt idx="69">
                  <c:v>11831.5</c:v>
                </c:pt>
                <c:pt idx="70">
                  <c:v>11833.5</c:v>
                </c:pt>
                <c:pt idx="71">
                  <c:v>12109.5</c:v>
                </c:pt>
                <c:pt idx="72">
                  <c:v>12281.5</c:v>
                </c:pt>
                <c:pt idx="73">
                  <c:v>12284</c:v>
                </c:pt>
                <c:pt idx="74">
                  <c:v>12692</c:v>
                </c:pt>
                <c:pt idx="75">
                  <c:v>12696.5</c:v>
                </c:pt>
                <c:pt idx="76">
                  <c:v>12729.5</c:v>
                </c:pt>
                <c:pt idx="77">
                  <c:v>13170.5</c:v>
                </c:pt>
                <c:pt idx="78">
                  <c:v>13465</c:v>
                </c:pt>
                <c:pt idx="79">
                  <c:v>13564.5</c:v>
                </c:pt>
                <c:pt idx="80">
                  <c:v>13579</c:v>
                </c:pt>
                <c:pt idx="81">
                  <c:v>13597.5</c:v>
                </c:pt>
                <c:pt idx="82">
                  <c:v>13695</c:v>
                </c:pt>
                <c:pt idx="83">
                  <c:v>14498.5</c:v>
                </c:pt>
                <c:pt idx="84">
                  <c:v>14647</c:v>
                </c:pt>
                <c:pt idx="85">
                  <c:v>15072</c:v>
                </c:pt>
                <c:pt idx="86">
                  <c:v>15493.5</c:v>
                </c:pt>
                <c:pt idx="87">
                  <c:v>15515</c:v>
                </c:pt>
                <c:pt idx="88">
                  <c:v>16201</c:v>
                </c:pt>
                <c:pt idx="89">
                  <c:v>17081</c:v>
                </c:pt>
                <c:pt idx="90">
                  <c:v>17420</c:v>
                </c:pt>
                <c:pt idx="91">
                  <c:v>17457</c:v>
                </c:pt>
                <c:pt idx="92">
                  <c:v>17492.5</c:v>
                </c:pt>
                <c:pt idx="93">
                  <c:v>17605.5</c:v>
                </c:pt>
                <c:pt idx="94">
                  <c:v>17987</c:v>
                </c:pt>
                <c:pt idx="95">
                  <c:v>18696</c:v>
                </c:pt>
                <c:pt idx="96">
                  <c:v>18734</c:v>
                </c:pt>
                <c:pt idx="97">
                  <c:v>18734</c:v>
                </c:pt>
                <c:pt idx="98">
                  <c:v>18734</c:v>
                </c:pt>
                <c:pt idx="99">
                  <c:v>18734</c:v>
                </c:pt>
                <c:pt idx="100">
                  <c:v>18806.5</c:v>
                </c:pt>
                <c:pt idx="101">
                  <c:v>18813.5</c:v>
                </c:pt>
                <c:pt idx="102">
                  <c:v>18886.5</c:v>
                </c:pt>
                <c:pt idx="103">
                  <c:v>18893.5</c:v>
                </c:pt>
                <c:pt idx="104">
                  <c:v>18896</c:v>
                </c:pt>
                <c:pt idx="105">
                  <c:v>18898.5</c:v>
                </c:pt>
                <c:pt idx="106">
                  <c:v>18993.5</c:v>
                </c:pt>
                <c:pt idx="107">
                  <c:v>19564</c:v>
                </c:pt>
                <c:pt idx="108">
                  <c:v>19564</c:v>
                </c:pt>
                <c:pt idx="109">
                  <c:v>19564</c:v>
                </c:pt>
                <c:pt idx="110">
                  <c:v>19564</c:v>
                </c:pt>
                <c:pt idx="111">
                  <c:v>19575.5</c:v>
                </c:pt>
                <c:pt idx="112">
                  <c:v>19576</c:v>
                </c:pt>
                <c:pt idx="113">
                  <c:v>19583</c:v>
                </c:pt>
                <c:pt idx="114">
                  <c:v>19583</c:v>
                </c:pt>
                <c:pt idx="115">
                  <c:v>19583</c:v>
                </c:pt>
                <c:pt idx="116">
                  <c:v>19594.5</c:v>
                </c:pt>
                <c:pt idx="117">
                  <c:v>19594.5</c:v>
                </c:pt>
                <c:pt idx="118">
                  <c:v>19594.5</c:v>
                </c:pt>
                <c:pt idx="119">
                  <c:v>19594.5</c:v>
                </c:pt>
                <c:pt idx="120">
                  <c:v>19870.5</c:v>
                </c:pt>
                <c:pt idx="121">
                  <c:v>19880</c:v>
                </c:pt>
                <c:pt idx="122">
                  <c:v>19882.5</c:v>
                </c:pt>
                <c:pt idx="123">
                  <c:v>20000</c:v>
                </c:pt>
                <c:pt idx="124">
                  <c:v>20512</c:v>
                </c:pt>
                <c:pt idx="125">
                  <c:v>20512</c:v>
                </c:pt>
                <c:pt idx="126">
                  <c:v>20696</c:v>
                </c:pt>
                <c:pt idx="127">
                  <c:v>20696</c:v>
                </c:pt>
                <c:pt idx="128">
                  <c:v>20696</c:v>
                </c:pt>
                <c:pt idx="129">
                  <c:v>20696</c:v>
                </c:pt>
                <c:pt idx="130">
                  <c:v>20903</c:v>
                </c:pt>
                <c:pt idx="131">
                  <c:v>20905.5</c:v>
                </c:pt>
                <c:pt idx="132">
                  <c:v>20910.5</c:v>
                </c:pt>
                <c:pt idx="133">
                  <c:v>20922</c:v>
                </c:pt>
                <c:pt idx="134">
                  <c:v>20931.5</c:v>
                </c:pt>
                <c:pt idx="135">
                  <c:v>20934</c:v>
                </c:pt>
                <c:pt idx="136">
                  <c:v>21283.5</c:v>
                </c:pt>
                <c:pt idx="137">
                  <c:v>21377.5</c:v>
                </c:pt>
                <c:pt idx="138">
                  <c:v>21377.5</c:v>
                </c:pt>
                <c:pt idx="139">
                  <c:v>21377.5</c:v>
                </c:pt>
                <c:pt idx="140">
                  <c:v>21377.5</c:v>
                </c:pt>
                <c:pt idx="141">
                  <c:v>21377.5</c:v>
                </c:pt>
                <c:pt idx="142">
                  <c:v>21429.5</c:v>
                </c:pt>
                <c:pt idx="143">
                  <c:v>22125.5</c:v>
                </c:pt>
                <c:pt idx="144">
                  <c:v>22125.5</c:v>
                </c:pt>
                <c:pt idx="145">
                  <c:v>22125.5</c:v>
                </c:pt>
                <c:pt idx="146">
                  <c:v>22125.5</c:v>
                </c:pt>
                <c:pt idx="147">
                  <c:v>22172.5</c:v>
                </c:pt>
                <c:pt idx="148">
                  <c:v>22252.5</c:v>
                </c:pt>
                <c:pt idx="149">
                  <c:v>22307.5</c:v>
                </c:pt>
                <c:pt idx="150">
                  <c:v>22375</c:v>
                </c:pt>
                <c:pt idx="151">
                  <c:v>22936.5</c:v>
                </c:pt>
                <c:pt idx="152">
                  <c:v>23066</c:v>
                </c:pt>
                <c:pt idx="153">
                  <c:v>23147</c:v>
                </c:pt>
                <c:pt idx="154">
                  <c:v>23924.5</c:v>
                </c:pt>
                <c:pt idx="155">
                  <c:v>24008</c:v>
                </c:pt>
                <c:pt idx="156">
                  <c:v>24016.5</c:v>
                </c:pt>
                <c:pt idx="157">
                  <c:v>24016.5</c:v>
                </c:pt>
                <c:pt idx="158">
                  <c:v>24016.5</c:v>
                </c:pt>
                <c:pt idx="159">
                  <c:v>24016.5</c:v>
                </c:pt>
                <c:pt idx="160">
                  <c:v>24918</c:v>
                </c:pt>
                <c:pt idx="161">
                  <c:v>25616.5</c:v>
                </c:pt>
                <c:pt idx="162">
                  <c:v>26493.5</c:v>
                </c:pt>
                <c:pt idx="163">
                  <c:v>26792</c:v>
                </c:pt>
              </c:numCache>
            </c:numRef>
          </c:xVal>
          <c:yVal>
            <c:numRef>
              <c:f>'A (6)'!$I$21:$I$968</c:f>
              <c:numCache>
                <c:formatCode>General</c:formatCode>
                <c:ptCount val="948"/>
                <c:pt idx="30">
                  <c:v>-5.8642735530156642E-4</c:v>
                </c:pt>
                <c:pt idx="31">
                  <c:v>1.6712137585273013E-4</c:v>
                </c:pt>
                <c:pt idx="32">
                  <c:v>-6.9102147535886616E-3</c:v>
                </c:pt>
                <c:pt idx="33">
                  <c:v>-7.4679729004856199E-3</c:v>
                </c:pt>
                <c:pt idx="34">
                  <c:v>-1.1831164250907023E-2</c:v>
                </c:pt>
                <c:pt idx="38">
                  <c:v>-3.8671340953442268E-3</c:v>
                </c:pt>
                <c:pt idx="49">
                  <c:v>-9.7707025415729731E-3</c:v>
                </c:pt>
                <c:pt idx="61">
                  <c:v>-3.2517575018573552E-3</c:v>
                </c:pt>
                <c:pt idx="67">
                  <c:v>-1.0393473348813131E-4</c:v>
                </c:pt>
                <c:pt idx="68">
                  <c:v>1.0773681933642365E-3</c:v>
                </c:pt>
                <c:pt idx="69">
                  <c:v>-5.1356029216549359E-3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751-43AC-A257-3BC940780ADE}"/>
            </c:ext>
          </c:extLst>
        </c:ser>
        <c:ser>
          <c:idx val="3"/>
          <c:order val="2"/>
          <c:tx>
            <c:strRef>
              <c:f>'A (6)'!$J$20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(6)'!$D$21:$D$55</c:f>
                <c:numCache>
                  <c:formatCode>General</c:formatCode>
                  <c:ptCount val="3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4">
                    <c:v>1E-3</c:v>
                  </c:pt>
                  <c:pt idx="26">
                    <c:v>5.0000000000000001E-4</c:v>
                  </c:pt>
                  <c:pt idx="28">
                    <c:v>1.1000000000000001E-3</c:v>
                  </c:pt>
                  <c:pt idx="29">
                    <c:v>5.9999999999999995E-4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</c:numCache>
              </c:numRef>
            </c:plus>
            <c:minus>
              <c:numRef>
                <c:f>'A (6)'!$D$21:$D$55</c:f>
                <c:numCache>
                  <c:formatCode>General</c:formatCode>
                  <c:ptCount val="3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4">
                    <c:v>1E-3</c:v>
                  </c:pt>
                  <c:pt idx="26">
                    <c:v>5.0000000000000001E-4</c:v>
                  </c:pt>
                  <c:pt idx="28">
                    <c:v>1.1000000000000001E-3</c:v>
                  </c:pt>
                  <c:pt idx="29">
                    <c:v>5.9999999999999995E-4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(6)'!$F$21:$F$968</c:f>
              <c:numCache>
                <c:formatCode>General</c:formatCode>
                <c:ptCount val="948"/>
                <c:pt idx="0">
                  <c:v>0</c:v>
                </c:pt>
                <c:pt idx="1">
                  <c:v>2.5</c:v>
                </c:pt>
                <c:pt idx="2">
                  <c:v>35.5</c:v>
                </c:pt>
                <c:pt idx="3">
                  <c:v>38</c:v>
                </c:pt>
                <c:pt idx="4">
                  <c:v>64</c:v>
                </c:pt>
                <c:pt idx="5">
                  <c:v>71</c:v>
                </c:pt>
                <c:pt idx="6">
                  <c:v>80.5</c:v>
                </c:pt>
                <c:pt idx="7">
                  <c:v>122</c:v>
                </c:pt>
                <c:pt idx="8">
                  <c:v>138.5</c:v>
                </c:pt>
                <c:pt idx="9">
                  <c:v>140.5</c:v>
                </c:pt>
                <c:pt idx="10">
                  <c:v>148</c:v>
                </c:pt>
                <c:pt idx="11">
                  <c:v>216</c:v>
                </c:pt>
                <c:pt idx="12">
                  <c:v>282</c:v>
                </c:pt>
                <c:pt idx="13">
                  <c:v>1808</c:v>
                </c:pt>
                <c:pt idx="14">
                  <c:v>1827</c:v>
                </c:pt>
                <c:pt idx="15">
                  <c:v>1857.5</c:v>
                </c:pt>
                <c:pt idx="16">
                  <c:v>1857.5</c:v>
                </c:pt>
                <c:pt idx="17">
                  <c:v>1865</c:v>
                </c:pt>
                <c:pt idx="18">
                  <c:v>1890.5</c:v>
                </c:pt>
                <c:pt idx="19">
                  <c:v>2178</c:v>
                </c:pt>
                <c:pt idx="20">
                  <c:v>2534.5</c:v>
                </c:pt>
                <c:pt idx="21">
                  <c:v>2850.5</c:v>
                </c:pt>
                <c:pt idx="22">
                  <c:v>3376.5</c:v>
                </c:pt>
                <c:pt idx="23">
                  <c:v>4046.5</c:v>
                </c:pt>
                <c:pt idx="24">
                  <c:v>4162</c:v>
                </c:pt>
                <c:pt idx="25">
                  <c:v>4162</c:v>
                </c:pt>
                <c:pt idx="26">
                  <c:v>4433</c:v>
                </c:pt>
                <c:pt idx="27">
                  <c:v>4433</c:v>
                </c:pt>
                <c:pt idx="28">
                  <c:v>4865</c:v>
                </c:pt>
                <c:pt idx="29">
                  <c:v>4865</c:v>
                </c:pt>
                <c:pt idx="30">
                  <c:v>5411.5</c:v>
                </c:pt>
                <c:pt idx="31">
                  <c:v>5421</c:v>
                </c:pt>
                <c:pt idx="32">
                  <c:v>5848</c:v>
                </c:pt>
                <c:pt idx="33">
                  <c:v>5869.5</c:v>
                </c:pt>
                <c:pt idx="34">
                  <c:v>5883.5</c:v>
                </c:pt>
                <c:pt idx="35">
                  <c:v>6133.5</c:v>
                </c:pt>
                <c:pt idx="36">
                  <c:v>6133.5</c:v>
                </c:pt>
                <c:pt idx="37">
                  <c:v>6770</c:v>
                </c:pt>
                <c:pt idx="38">
                  <c:v>8429</c:v>
                </c:pt>
                <c:pt idx="39">
                  <c:v>8562.5</c:v>
                </c:pt>
                <c:pt idx="40">
                  <c:v>9385.5</c:v>
                </c:pt>
                <c:pt idx="41">
                  <c:v>9444.5</c:v>
                </c:pt>
                <c:pt idx="42">
                  <c:v>9444.5</c:v>
                </c:pt>
                <c:pt idx="43">
                  <c:v>9642.5</c:v>
                </c:pt>
                <c:pt idx="44">
                  <c:v>9659</c:v>
                </c:pt>
                <c:pt idx="45">
                  <c:v>9663.5</c:v>
                </c:pt>
                <c:pt idx="46">
                  <c:v>10065</c:v>
                </c:pt>
                <c:pt idx="47">
                  <c:v>10065</c:v>
                </c:pt>
                <c:pt idx="48">
                  <c:v>10213</c:v>
                </c:pt>
                <c:pt idx="49">
                  <c:v>10237</c:v>
                </c:pt>
                <c:pt idx="50">
                  <c:v>10468</c:v>
                </c:pt>
                <c:pt idx="51">
                  <c:v>10585.5</c:v>
                </c:pt>
                <c:pt idx="52">
                  <c:v>10618.5</c:v>
                </c:pt>
                <c:pt idx="53">
                  <c:v>10734</c:v>
                </c:pt>
                <c:pt idx="54">
                  <c:v>10794</c:v>
                </c:pt>
                <c:pt idx="55">
                  <c:v>10897.5</c:v>
                </c:pt>
                <c:pt idx="56">
                  <c:v>10961</c:v>
                </c:pt>
                <c:pt idx="57">
                  <c:v>10970</c:v>
                </c:pt>
                <c:pt idx="58">
                  <c:v>10970.5</c:v>
                </c:pt>
                <c:pt idx="59">
                  <c:v>11010.5</c:v>
                </c:pt>
                <c:pt idx="60">
                  <c:v>11086</c:v>
                </c:pt>
                <c:pt idx="61">
                  <c:v>11119</c:v>
                </c:pt>
                <c:pt idx="62">
                  <c:v>11340.5</c:v>
                </c:pt>
                <c:pt idx="63">
                  <c:v>11343</c:v>
                </c:pt>
                <c:pt idx="64">
                  <c:v>11345</c:v>
                </c:pt>
                <c:pt idx="65">
                  <c:v>11345.5</c:v>
                </c:pt>
                <c:pt idx="66">
                  <c:v>11437</c:v>
                </c:pt>
                <c:pt idx="67">
                  <c:v>11479.5</c:v>
                </c:pt>
                <c:pt idx="68">
                  <c:v>11831</c:v>
                </c:pt>
                <c:pt idx="69">
                  <c:v>11831.5</c:v>
                </c:pt>
                <c:pt idx="70">
                  <c:v>11833.5</c:v>
                </c:pt>
                <c:pt idx="71">
                  <c:v>12109.5</c:v>
                </c:pt>
                <c:pt idx="72">
                  <c:v>12281.5</c:v>
                </c:pt>
                <c:pt idx="73">
                  <c:v>12284</c:v>
                </c:pt>
                <c:pt idx="74">
                  <c:v>12692</c:v>
                </c:pt>
                <c:pt idx="75">
                  <c:v>12696.5</c:v>
                </c:pt>
                <c:pt idx="76">
                  <c:v>12729.5</c:v>
                </c:pt>
                <c:pt idx="77">
                  <c:v>13170.5</c:v>
                </c:pt>
                <c:pt idx="78">
                  <c:v>13465</c:v>
                </c:pt>
                <c:pt idx="79">
                  <c:v>13564.5</c:v>
                </c:pt>
                <c:pt idx="80">
                  <c:v>13579</c:v>
                </c:pt>
                <c:pt idx="81">
                  <c:v>13597.5</c:v>
                </c:pt>
                <c:pt idx="82">
                  <c:v>13695</c:v>
                </c:pt>
                <c:pt idx="83">
                  <c:v>14498.5</c:v>
                </c:pt>
                <c:pt idx="84">
                  <c:v>14647</c:v>
                </c:pt>
                <c:pt idx="85">
                  <c:v>15072</c:v>
                </c:pt>
                <c:pt idx="86">
                  <c:v>15493.5</c:v>
                </c:pt>
                <c:pt idx="87">
                  <c:v>15515</c:v>
                </c:pt>
                <c:pt idx="88">
                  <c:v>16201</c:v>
                </c:pt>
                <c:pt idx="89">
                  <c:v>17081</c:v>
                </c:pt>
                <c:pt idx="90">
                  <c:v>17420</c:v>
                </c:pt>
                <c:pt idx="91">
                  <c:v>17457</c:v>
                </c:pt>
                <c:pt idx="92">
                  <c:v>17492.5</c:v>
                </c:pt>
                <c:pt idx="93">
                  <c:v>17605.5</c:v>
                </c:pt>
                <c:pt idx="94">
                  <c:v>17987</c:v>
                </c:pt>
                <c:pt idx="95">
                  <c:v>18696</c:v>
                </c:pt>
                <c:pt idx="96">
                  <c:v>18734</c:v>
                </c:pt>
                <c:pt idx="97">
                  <c:v>18734</c:v>
                </c:pt>
                <c:pt idx="98">
                  <c:v>18734</c:v>
                </c:pt>
                <c:pt idx="99">
                  <c:v>18734</c:v>
                </c:pt>
                <c:pt idx="100">
                  <c:v>18806.5</c:v>
                </c:pt>
                <c:pt idx="101">
                  <c:v>18813.5</c:v>
                </c:pt>
                <c:pt idx="102">
                  <c:v>18886.5</c:v>
                </c:pt>
                <c:pt idx="103">
                  <c:v>18893.5</c:v>
                </c:pt>
                <c:pt idx="104">
                  <c:v>18896</c:v>
                </c:pt>
                <c:pt idx="105">
                  <c:v>18898.5</c:v>
                </c:pt>
                <c:pt idx="106">
                  <c:v>18993.5</c:v>
                </c:pt>
                <c:pt idx="107">
                  <c:v>19564</c:v>
                </c:pt>
                <c:pt idx="108">
                  <c:v>19564</c:v>
                </c:pt>
                <c:pt idx="109">
                  <c:v>19564</c:v>
                </c:pt>
                <c:pt idx="110">
                  <c:v>19564</c:v>
                </c:pt>
                <c:pt idx="111">
                  <c:v>19575.5</c:v>
                </c:pt>
                <c:pt idx="112">
                  <c:v>19576</c:v>
                </c:pt>
                <c:pt idx="113">
                  <c:v>19583</c:v>
                </c:pt>
                <c:pt idx="114">
                  <c:v>19583</c:v>
                </c:pt>
                <c:pt idx="115">
                  <c:v>19583</c:v>
                </c:pt>
                <c:pt idx="116">
                  <c:v>19594.5</c:v>
                </c:pt>
                <c:pt idx="117">
                  <c:v>19594.5</c:v>
                </c:pt>
                <c:pt idx="118">
                  <c:v>19594.5</c:v>
                </c:pt>
                <c:pt idx="119">
                  <c:v>19594.5</c:v>
                </c:pt>
                <c:pt idx="120">
                  <c:v>19870.5</c:v>
                </c:pt>
                <c:pt idx="121">
                  <c:v>19880</c:v>
                </c:pt>
                <c:pt idx="122">
                  <c:v>19882.5</c:v>
                </c:pt>
                <c:pt idx="123">
                  <c:v>20000</c:v>
                </c:pt>
                <c:pt idx="124">
                  <c:v>20512</c:v>
                </c:pt>
                <c:pt idx="125">
                  <c:v>20512</c:v>
                </c:pt>
                <c:pt idx="126">
                  <c:v>20696</c:v>
                </c:pt>
                <c:pt idx="127">
                  <c:v>20696</c:v>
                </c:pt>
                <c:pt idx="128">
                  <c:v>20696</c:v>
                </c:pt>
                <c:pt idx="129">
                  <c:v>20696</c:v>
                </c:pt>
                <c:pt idx="130">
                  <c:v>20903</c:v>
                </c:pt>
                <c:pt idx="131">
                  <c:v>20905.5</c:v>
                </c:pt>
                <c:pt idx="132">
                  <c:v>20910.5</c:v>
                </c:pt>
                <c:pt idx="133">
                  <c:v>20922</c:v>
                </c:pt>
                <c:pt idx="134">
                  <c:v>20931.5</c:v>
                </c:pt>
                <c:pt idx="135">
                  <c:v>20934</c:v>
                </c:pt>
                <c:pt idx="136">
                  <c:v>21283.5</c:v>
                </c:pt>
                <c:pt idx="137">
                  <c:v>21377.5</c:v>
                </c:pt>
                <c:pt idx="138">
                  <c:v>21377.5</c:v>
                </c:pt>
                <c:pt idx="139">
                  <c:v>21377.5</c:v>
                </c:pt>
                <c:pt idx="140">
                  <c:v>21377.5</c:v>
                </c:pt>
                <c:pt idx="141">
                  <c:v>21377.5</c:v>
                </c:pt>
                <c:pt idx="142">
                  <c:v>21429.5</c:v>
                </c:pt>
                <c:pt idx="143">
                  <c:v>22125.5</c:v>
                </c:pt>
                <c:pt idx="144">
                  <c:v>22125.5</c:v>
                </c:pt>
                <c:pt idx="145">
                  <c:v>22125.5</c:v>
                </c:pt>
                <c:pt idx="146">
                  <c:v>22125.5</c:v>
                </c:pt>
                <c:pt idx="147">
                  <c:v>22172.5</c:v>
                </c:pt>
                <c:pt idx="148">
                  <c:v>22252.5</c:v>
                </c:pt>
                <c:pt idx="149">
                  <c:v>22307.5</c:v>
                </c:pt>
                <c:pt idx="150">
                  <c:v>22375</c:v>
                </c:pt>
                <c:pt idx="151">
                  <c:v>22936.5</c:v>
                </c:pt>
                <c:pt idx="152">
                  <c:v>23066</c:v>
                </c:pt>
                <c:pt idx="153">
                  <c:v>23147</c:v>
                </c:pt>
                <c:pt idx="154">
                  <c:v>23924.5</c:v>
                </c:pt>
                <c:pt idx="155">
                  <c:v>24008</c:v>
                </c:pt>
                <c:pt idx="156">
                  <c:v>24016.5</c:v>
                </c:pt>
                <c:pt idx="157">
                  <c:v>24016.5</c:v>
                </c:pt>
                <c:pt idx="158">
                  <c:v>24016.5</c:v>
                </c:pt>
                <c:pt idx="159">
                  <c:v>24016.5</c:v>
                </c:pt>
                <c:pt idx="160">
                  <c:v>24918</c:v>
                </c:pt>
                <c:pt idx="161">
                  <c:v>25616.5</c:v>
                </c:pt>
                <c:pt idx="162">
                  <c:v>26493.5</c:v>
                </c:pt>
                <c:pt idx="163">
                  <c:v>26792</c:v>
                </c:pt>
              </c:numCache>
            </c:numRef>
          </c:xVal>
          <c:yVal>
            <c:numRef>
              <c:f>'A (6)'!$J$21:$J$968</c:f>
              <c:numCache>
                <c:formatCode>General</c:formatCode>
                <c:ptCount val="948"/>
                <c:pt idx="0">
                  <c:v>0</c:v>
                </c:pt>
                <c:pt idx="1">
                  <c:v>-1.6485559899592772E-4</c:v>
                </c:pt>
                <c:pt idx="2">
                  <c:v>-6.2094948953017592E-4</c:v>
                </c:pt>
                <c:pt idx="3">
                  <c:v>-2.1858050895389169E-3</c:v>
                </c:pt>
                <c:pt idx="4">
                  <c:v>-7.603033009218052E-4</c:v>
                </c:pt>
                <c:pt idx="5">
                  <c:v>-1.0418989841127768E-3</c:v>
                </c:pt>
                <c:pt idx="13">
                  <c:v>-3.5035684413742274E-3</c:v>
                </c:pt>
                <c:pt idx="14">
                  <c:v>-5.7964709849329665E-3</c:v>
                </c:pt>
                <c:pt idx="15">
                  <c:v>-4.8877092922339216E-3</c:v>
                </c:pt>
                <c:pt idx="16">
                  <c:v>-4.8877092922339216E-3</c:v>
                </c:pt>
                <c:pt idx="17">
                  <c:v>-5.1822760797222145E-3</c:v>
                </c:pt>
                <c:pt idx="18">
                  <c:v>-8.3438031724654138E-3</c:v>
                </c:pt>
                <c:pt idx="19">
                  <c:v>-6.8021969418623485E-3</c:v>
                </c:pt>
                <c:pt idx="20">
                  <c:v>-7.9506052206852473E-3</c:v>
                </c:pt>
                <c:pt idx="21">
                  <c:v>-4.14835280389525E-3</c:v>
                </c:pt>
                <c:pt idx="24">
                  <c:v>-7.1715994927217253E-3</c:v>
                </c:pt>
                <c:pt idx="25">
                  <c:v>-6.1715994888800196E-3</c:v>
                </c:pt>
                <c:pt idx="26">
                  <c:v>-7.7019463133183308E-3</c:v>
                </c:pt>
                <c:pt idx="27">
                  <c:v>-6.6019463120028377E-3</c:v>
                </c:pt>
                <c:pt idx="28">
                  <c:v>-9.3089936344767921E-3</c:v>
                </c:pt>
                <c:pt idx="29">
                  <c:v>-8.5089936328586191E-3</c:v>
                </c:pt>
                <c:pt idx="35">
                  <c:v>-5.3167240475886501E-3</c:v>
                </c:pt>
                <c:pt idx="36">
                  <c:v>-3.9167240465758368E-3</c:v>
                </c:pt>
                <c:pt idx="37">
                  <c:v>-6.3289592872024514E-3</c:v>
                </c:pt>
                <c:pt idx="39">
                  <c:v>-1.3304230305948295E-3</c:v>
                </c:pt>
                <c:pt idx="40">
                  <c:v>-3.0808858791715465E-3</c:v>
                </c:pt>
                <c:pt idx="46">
                  <c:v>-4.7086374033824541E-3</c:v>
                </c:pt>
                <c:pt idx="47">
                  <c:v>-4.1086374039878137E-3</c:v>
                </c:pt>
                <c:pt idx="48">
                  <c:v>-2.548088799812831E-3</c:v>
                </c:pt>
                <c:pt idx="50">
                  <c:v>-3.0633597925771028E-3</c:v>
                </c:pt>
                <c:pt idx="51">
                  <c:v>-4.4115729033364914E-3</c:v>
                </c:pt>
                <c:pt idx="52">
                  <c:v>-3.9676667947787791E-3</c:v>
                </c:pt>
                <c:pt idx="53">
                  <c:v>-3.0639954202342778E-3</c:v>
                </c:pt>
                <c:pt idx="55">
                  <c:v>-3.0055515308049507E-3</c:v>
                </c:pt>
                <c:pt idx="56">
                  <c:v>-4.2528837147983722E-3</c:v>
                </c:pt>
                <c:pt idx="57">
                  <c:v>-4.4863638686365448E-3</c:v>
                </c:pt>
                <c:pt idx="58">
                  <c:v>-7.9933498636819422E-4</c:v>
                </c:pt>
                <c:pt idx="59">
                  <c:v>-3.0370245513040572E-3</c:v>
                </c:pt>
                <c:pt idx="60">
                  <c:v>-4.4956636120332405E-3</c:v>
                </c:pt>
                <c:pt idx="62">
                  <c:v>-5.3979634831193835E-3</c:v>
                </c:pt>
                <c:pt idx="63">
                  <c:v>-1.0628190866555087E-3</c:v>
                </c:pt>
                <c:pt idx="64">
                  <c:v>3.8529643643414602E-4</c:v>
                </c:pt>
                <c:pt idx="65">
                  <c:v>-2.6276746866642497E-3</c:v>
                </c:pt>
                <c:pt idx="66">
                  <c:v>-2.6013895694632083E-3</c:v>
                </c:pt>
                <c:pt idx="70">
                  <c:v>-9.8748740128939971E-4</c:v>
                </c:pt>
                <c:pt idx="71">
                  <c:v>4.3524545762920752E-3</c:v>
                </c:pt>
                <c:pt idx="89">
                  <c:v>2.8380612464388832E-2</c:v>
                </c:pt>
                <c:pt idx="95">
                  <c:v>4.4983896186749917E-2</c:v>
                </c:pt>
                <c:pt idx="111">
                  <c:v>5.2867696816974785E-2</c:v>
                </c:pt>
                <c:pt idx="112">
                  <c:v>5.4854725698533002E-2</c:v>
                </c:pt>
                <c:pt idx="123">
                  <c:v>5.8755216283316258E-2</c:v>
                </c:pt>
                <c:pt idx="136">
                  <c:v>7.7758352286764421E-2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751-43AC-A257-3BC940780ADE}"/>
            </c:ext>
          </c:extLst>
        </c:ser>
        <c:ser>
          <c:idx val="4"/>
          <c:order val="3"/>
          <c:tx>
            <c:strRef>
              <c:f>'A (6)'!$K$20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(6)'!$D$21:$D$69</c:f>
                <c:numCache>
                  <c:formatCode>General</c:formatCode>
                  <c:ptCount val="4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4">
                    <c:v>1E-3</c:v>
                  </c:pt>
                  <c:pt idx="26">
                    <c:v>5.0000000000000001E-4</c:v>
                  </c:pt>
                  <c:pt idx="28">
                    <c:v>1.1000000000000001E-3</c:v>
                  </c:pt>
                  <c:pt idx="29">
                    <c:v>5.9999999999999995E-4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5.9999999999999995E-4</c:v>
                  </c:pt>
                  <c:pt idx="36">
                    <c:v>6.9999999999999999E-4</c:v>
                  </c:pt>
                  <c:pt idx="37">
                    <c:v>6.9999999999999999E-4</c:v>
                  </c:pt>
                  <c:pt idx="38">
                    <c:v>0</c:v>
                  </c:pt>
                  <c:pt idx="39">
                    <c:v>3.0000000000000001E-3</c:v>
                  </c:pt>
                  <c:pt idx="40">
                    <c:v>5.0000000000000001E-4</c:v>
                  </c:pt>
                  <c:pt idx="41">
                    <c:v>0</c:v>
                  </c:pt>
                  <c:pt idx="42">
                    <c:v>0</c:v>
                  </c:pt>
                  <c:pt idx="46">
                    <c:v>1E-4</c:v>
                  </c:pt>
                  <c:pt idx="47">
                    <c:v>1E-4</c:v>
                  </c:pt>
                  <c:pt idx="48">
                    <c:v>2.0000000000000001E-4</c:v>
                  </c:pt>
                </c:numCache>
              </c:numRef>
            </c:plus>
            <c:minus>
              <c:numRef>
                <c:f>'A (6)'!$D$21:$D$69</c:f>
                <c:numCache>
                  <c:formatCode>General</c:formatCode>
                  <c:ptCount val="4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4">
                    <c:v>1E-3</c:v>
                  </c:pt>
                  <c:pt idx="26">
                    <c:v>5.0000000000000001E-4</c:v>
                  </c:pt>
                  <c:pt idx="28">
                    <c:v>1.1000000000000001E-3</c:v>
                  </c:pt>
                  <c:pt idx="29">
                    <c:v>5.9999999999999995E-4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5.9999999999999995E-4</c:v>
                  </c:pt>
                  <c:pt idx="36">
                    <c:v>6.9999999999999999E-4</c:v>
                  </c:pt>
                  <c:pt idx="37">
                    <c:v>6.9999999999999999E-4</c:v>
                  </c:pt>
                  <c:pt idx="38">
                    <c:v>0</c:v>
                  </c:pt>
                  <c:pt idx="39">
                    <c:v>3.0000000000000001E-3</c:v>
                  </c:pt>
                  <c:pt idx="40">
                    <c:v>5.0000000000000001E-4</c:v>
                  </c:pt>
                  <c:pt idx="41">
                    <c:v>0</c:v>
                  </c:pt>
                  <c:pt idx="42">
                    <c:v>0</c:v>
                  </c:pt>
                  <c:pt idx="46">
                    <c:v>1E-4</c:v>
                  </c:pt>
                  <c:pt idx="47">
                    <c:v>1E-4</c:v>
                  </c:pt>
                  <c:pt idx="48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(6)'!$F$21:$F$968</c:f>
              <c:numCache>
                <c:formatCode>General</c:formatCode>
                <c:ptCount val="948"/>
                <c:pt idx="0">
                  <c:v>0</c:v>
                </c:pt>
                <c:pt idx="1">
                  <c:v>2.5</c:v>
                </c:pt>
                <c:pt idx="2">
                  <c:v>35.5</c:v>
                </c:pt>
                <c:pt idx="3">
                  <c:v>38</c:v>
                </c:pt>
                <c:pt idx="4">
                  <c:v>64</c:v>
                </c:pt>
                <c:pt idx="5">
                  <c:v>71</c:v>
                </c:pt>
                <c:pt idx="6">
                  <c:v>80.5</c:v>
                </c:pt>
                <c:pt idx="7">
                  <c:v>122</c:v>
                </c:pt>
                <c:pt idx="8">
                  <c:v>138.5</c:v>
                </c:pt>
                <c:pt idx="9">
                  <c:v>140.5</c:v>
                </c:pt>
                <c:pt idx="10">
                  <c:v>148</c:v>
                </c:pt>
                <c:pt idx="11">
                  <c:v>216</c:v>
                </c:pt>
                <c:pt idx="12">
                  <c:v>282</c:v>
                </c:pt>
                <c:pt idx="13">
                  <c:v>1808</c:v>
                </c:pt>
                <c:pt idx="14">
                  <c:v>1827</c:v>
                </c:pt>
                <c:pt idx="15">
                  <c:v>1857.5</c:v>
                </c:pt>
                <c:pt idx="16">
                  <c:v>1857.5</c:v>
                </c:pt>
                <c:pt idx="17">
                  <c:v>1865</c:v>
                </c:pt>
                <c:pt idx="18">
                  <c:v>1890.5</c:v>
                </c:pt>
                <c:pt idx="19">
                  <c:v>2178</c:v>
                </c:pt>
                <c:pt idx="20">
                  <c:v>2534.5</c:v>
                </c:pt>
                <c:pt idx="21">
                  <c:v>2850.5</c:v>
                </c:pt>
                <c:pt idx="22">
                  <c:v>3376.5</c:v>
                </c:pt>
                <c:pt idx="23">
                  <c:v>4046.5</c:v>
                </c:pt>
                <c:pt idx="24">
                  <c:v>4162</c:v>
                </c:pt>
                <c:pt idx="25">
                  <c:v>4162</c:v>
                </c:pt>
                <c:pt idx="26">
                  <c:v>4433</c:v>
                </c:pt>
                <c:pt idx="27">
                  <c:v>4433</c:v>
                </c:pt>
                <c:pt idx="28">
                  <c:v>4865</c:v>
                </c:pt>
                <c:pt idx="29">
                  <c:v>4865</c:v>
                </c:pt>
                <c:pt idx="30">
                  <c:v>5411.5</c:v>
                </c:pt>
                <c:pt idx="31">
                  <c:v>5421</c:v>
                </c:pt>
                <c:pt idx="32">
                  <c:v>5848</c:v>
                </c:pt>
                <c:pt idx="33">
                  <c:v>5869.5</c:v>
                </c:pt>
                <c:pt idx="34">
                  <c:v>5883.5</c:v>
                </c:pt>
                <c:pt idx="35">
                  <c:v>6133.5</c:v>
                </c:pt>
                <c:pt idx="36">
                  <c:v>6133.5</c:v>
                </c:pt>
                <c:pt idx="37">
                  <c:v>6770</c:v>
                </c:pt>
                <c:pt idx="38">
                  <c:v>8429</c:v>
                </c:pt>
                <c:pt idx="39">
                  <c:v>8562.5</c:v>
                </c:pt>
                <c:pt idx="40">
                  <c:v>9385.5</c:v>
                </c:pt>
                <c:pt idx="41">
                  <c:v>9444.5</c:v>
                </c:pt>
                <c:pt idx="42">
                  <c:v>9444.5</c:v>
                </c:pt>
                <c:pt idx="43">
                  <c:v>9642.5</c:v>
                </c:pt>
                <c:pt idx="44">
                  <c:v>9659</c:v>
                </c:pt>
                <c:pt idx="45">
                  <c:v>9663.5</c:v>
                </c:pt>
                <c:pt idx="46">
                  <c:v>10065</c:v>
                </c:pt>
                <c:pt idx="47">
                  <c:v>10065</c:v>
                </c:pt>
                <c:pt idx="48">
                  <c:v>10213</c:v>
                </c:pt>
                <c:pt idx="49">
                  <c:v>10237</c:v>
                </c:pt>
                <c:pt idx="50">
                  <c:v>10468</c:v>
                </c:pt>
                <c:pt idx="51">
                  <c:v>10585.5</c:v>
                </c:pt>
                <c:pt idx="52">
                  <c:v>10618.5</c:v>
                </c:pt>
                <c:pt idx="53">
                  <c:v>10734</c:v>
                </c:pt>
                <c:pt idx="54">
                  <c:v>10794</c:v>
                </c:pt>
                <c:pt idx="55">
                  <c:v>10897.5</c:v>
                </c:pt>
                <c:pt idx="56">
                  <c:v>10961</c:v>
                </c:pt>
                <c:pt idx="57">
                  <c:v>10970</c:v>
                </c:pt>
                <c:pt idx="58">
                  <c:v>10970.5</c:v>
                </c:pt>
                <c:pt idx="59">
                  <c:v>11010.5</c:v>
                </c:pt>
                <c:pt idx="60">
                  <c:v>11086</c:v>
                </c:pt>
                <c:pt idx="61">
                  <c:v>11119</c:v>
                </c:pt>
                <c:pt idx="62">
                  <c:v>11340.5</c:v>
                </c:pt>
                <c:pt idx="63">
                  <c:v>11343</c:v>
                </c:pt>
                <c:pt idx="64">
                  <c:v>11345</c:v>
                </c:pt>
                <c:pt idx="65">
                  <c:v>11345.5</c:v>
                </c:pt>
                <c:pt idx="66">
                  <c:v>11437</c:v>
                </c:pt>
                <c:pt idx="67">
                  <c:v>11479.5</c:v>
                </c:pt>
                <c:pt idx="68">
                  <c:v>11831</c:v>
                </c:pt>
                <c:pt idx="69">
                  <c:v>11831.5</c:v>
                </c:pt>
                <c:pt idx="70">
                  <c:v>11833.5</c:v>
                </c:pt>
                <c:pt idx="71">
                  <c:v>12109.5</c:v>
                </c:pt>
                <c:pt idx="72">
                  <c:v>12281.5</c:v>
                </c:pt>
                <c:pt idx="73">
                  <c:v>12284</c:v>
                </c:pt>
                <c:pt idx="74">
                  <c:v>12692</c:v>
                </c:pt>
                <c:pt idx="75">
                  <c:v>12696.5</c:v>
                </c:pt>
                <c:pt idx="76">
                  <c:v>12729.5</c:v>
                </c:pt>
                <c:pt idx="77">
                  <c:v>13170.5</c:v>
                </c:pt>
                <c:pt idx="78">
                  <c:v>13465</c:v>
                </c:pt>
                <c:pt idx="79">
                  <c:v>13564.5</c:v>
                </c:pt>
                <c:pt idx="80">
                  <c:v>13579</c:v>
                </c:pt>
                <c:pt idx="81">
                  <c:v>13597.5</c:v>
                </c:pt>
                <c:pt idx="82">
                  <c:v>13695</c:v>
                </c:pt>
                <c:pt idx="83">
                  <c:v>14498.5</c:v>
                </c:pt>
                <c:pt idx="84">
                  <c:v>14647</c:v>
                </c:pt>
                <c:pt idx="85">
                  <c:v>15072</c:v>
                </c:pt>
                <c:pt idx="86">
                  <c:v>15493.5</c:v>
                </c:pt>
                <c:pt idx="87">
                  <c:v>15515</c:v>
                </c:pt>
                <c:pt idx="88">
                  <c:v>16201</c:v>
                </c:pt>
                <c:pt idx="89">
                  <c:v>17081</c:v>
                </c:pt>
                <c:pt idx="90">
                  <c:v>17420</c:v>
                </c:pt>
                <c:pt idx="91">
                  <c:v>17457</c:v>
                </c:pt>
                <c:pt idx="92">
                  <c:v>17492.5</c:v>
                </c:pt>
                <c:pt idx="93">
                  <c:v>17605.5</c:v>
                </c:pt>
                <c:pt idx="94">
                  <c:v>17987</c:v>
                </c:pt>
                <c:pt idx="95">
                  <c:v>18696</c:v>
                </c:pt>
                <c:pt idx="96">
                  <c:v>18734</c:v>
                </c:pt>
                <c:pt idx="97">
                  <c:v>18734</c:v>
                </c:pt>
                <c:pt idx="98">
                  <c:v>18734</c:v>
                </c:pt>
                <c:pt idx="99">
                  <c:v>18734</c:v>
                </c:pt>
                <c:pt idx="100">
                  <c:v>18806.5</c:v>
                </c:pt>
                <c:pt idx="101">
                  <c:v>18813.5</c:v>
                </c:pt>
                <c:pt idx="102">
                  <c:v>18886.5</c:v>
                </c:pt>
                <c:pt idx="103">
                  <c:v>18893.5</c:v>
                </c:pt>
                <c:pt idx="104">
                  <c:v>18896</c:v>
                </c:pt>
                <c:pt idx="105">
                  <c:v>18898.5</c:v>
                </c:pt>
                <c:pt idx="106">
                  <c:v>18993.5</c:v>
                </c:pt>
                <c:pt idx="107">
                  <c:v>19564</c:v>
                </c:pt>
                <c:pt idx="108">
                  <c:v>19564</c:v>
                </c:pt>
                <c:pt idx="109">
                  <c:v>19564</c:v>
                </c:pt>
                <c:pt idx="110">
                  <c:v>19564</c:v>
                </c:pt>
                <c:pt idx="111">
                  <c:v>19575.5</c:v>
                </c:pt>
                <c:pt idx="112">
                  <c:v>19576</c:v>
                </c:pt>
                <c:pt idx="113">
                  <c:v>19583</c:v>
                </c:pt>
                <c:pt idx="114">
                  <c:v>19583</c:v>
                </c:pt>
                <c:pt idx="115">
                  <c:v>19583</c:v>
                </c:pt>
                <c:pt idx="116">
                  <c:v>19594.5</c:v>
                </c:pt>
                <c:pt idx="117">
                  <c:v>19594.5</c:v>
                </c:pt>
                <c:pt idx="118">
                  <c:v>19594.5</c:v>
                </c:pt>
                <c:pt idx="119">
                  <c:v>19594.5</c:v>
                </c:pt>
                <c:pt idx="120">
                  <c:v>19870.5</c:v>
                </c:pt>
                <c:pt idx="121">
                  <c:v>19880</c:v>
                </c:pt>
                <c:pt idx="122">
                  <c:v>19882.5</c:v>
                </c:pt>
                <c:pt idx="123">
                  <c:v>20000</c:v>
                </c:pt>
                <c:pt idx="124">
                  <c:v>20512</c:v>
                </c:pt>
                <c:pt idx="125">
                  <c:v>20512</c:v>
                </c:pt>
                <c:pt idx="126">
                  <c:v>20696</c:v>
                </c:pt>
                <c:pt idx="127">
                  <c:v>20696</c:v>
                </c:pt>
                <c:pt idx="128">
                  <c:v>20696</c:v>
                </c:pt>
                <c:pt idx="129">
                  <c:v>20696</c:v>
                </c:pt>
                <c:pt idx="130">
                  <c:v>20903</c:v>
                </c:pt>
                <c:pt idx="131">
                  <c:v>20905.5</c:v>
                </c:pt>
                <c:pt idx="132">
                  <c:v>20910.5</c:v>
                </c:pt>
                <c:pt idx="133">
                  <c:v>20922</c:v>
                </c:pt>
                <c:pt idx="134">
                  <c:v>20931.5</c:v>
                </c:pt>
                <c:pt idx="135">
                  <c:v>20934</c:v>
                </c:pt>
                <c:pt idx="136">
                  <c:v>21283.5</c:v>
                </c:pt>
                <c:pt idx="137">
                  <c:v>21377.5</c:v>
                </c:pt>
                <c:pt idx="138">
                  <c:v>21377.5</c:v>
                </c:pt>
                <c:pt idx="139">
                  <c:v>21377.5</c:v>
                </c:pt>
                <c:pt idx="140">
                  <c:v>21377.5</c:v>
                </c:pt>
                <c:pt idx="141">
                  <c:v>21377.5</c:v>
                </c:pt>
                <c:pt idx="142">
                  <c:v>21429.5</c:v>
                </c:pt>
                <c:pt idx="143">
                  <c:v>22125.5</c:v>
                </c:pt>
                <c:pt idx="144">
                  <c:v>22125.5</c:v>
                </c:pt>
                <c:pt idx="145">
                  <c:v>22125.5</c:v>
                </c:pt>
                <c:pt idx="146">
                  <c:v>22125.5</c:v>
                </c:pt>
                <c:pt idx="147">
                  <c:v>22172.5</c:v>
                </c:pt>
                <c:pt idx="148">
                  <c:v>22252.5</c:v>
                </c:pt>
                <c:pt idx="149">
                  <c:v>22307.5</c:v>
                </c:pt>
                <c:pt idx="150">
                  <c:v>22375</c:v>
                </c:pt>
                <c:pt idx="151">
                  <c:v>22936.5</c:v>
                </c:pt>
                <c:pt idx="152">
                  <c:v>23066</c:v>
                </c:pt>
                <c:pt idx="153">
                  <c:v>23147</c:v>
                </c:pt>
                <c:pt idx="154">
                  <c:v>23924.5</c:v>
                </c:pt>
                <c:pt idx="155">
                  <c:v>24008</c:v>
                </c:pt>
                <c:pt idx="156">
                  <c:v>24016.5</c:v>
                </c:pt>
                <c:pt idx="157">
                  <c:v>24016.5</c:v>
                </c:pt>
                <c:pt idx="158">
                  <c:v>24016.5</c:v>
                </c:pt>
                <c:pt idx="159">
                  <c:v>24016.5</c:v>
                </c:pt>
                <c:pt idx="160">
                  <c:v>24918</c:v>
                </c:pt>
                <c:pt idx="161">
                  <c:v>25616.5</c:v>
                </c:pt>
                <c:pt idx="162">
                  <c:v>26493.5</c:v>
                </c:pt>
                <c:pt idx="163">
                  <c:v>26792</c:v>
                </c:pt>
              </c:numCache>
            </c:numRef>
          </c:xVal>
          <c:yVal>
            <c:numRef>
              <c:f>'A (6)'!$K$21:$K$968</c:f>
              <c:numCache>
                <c:formatCode>General</c:formatCode>
                <c:ptCount val="948"/>
                <c:pt idx="6">
                  <c:v>-4.0883502515498549E-3</c:v>
                </c:pt>
                <c:pt idx="7">
                  <c:v>-4.1649531776783988E-3</c:v>
                </c:pt>
                <c:pt idx="8">
                  <c:v>-1.930001235450618E-4</c:v>
                </c:pt>
                <c:pt idx="9">
                  <c:v>-5.3448846083483659E-3</c:v>
                </c:pt>
                <c:pt idx="10">
                  <c:v>-9.1394513947307132E-3</c:v>
                </c:pt>
                <c:pt idx="11">
                  <c:v>-1.7035236596711911E-3</c:v>
                </c:pt>
                <c:pt idx="12">
                  <c:v>-2.0157114486210048E-3</c:v>
                </c:pt>
                <c:pt idx="22">
                  <c:v>-4.8939706030068919E-3</c:v>
                </c:pt>
                <c:pt idx="23">
                  <c:v>-1.0475270864844788E-2</c:v>
                </c:pt>
                <c:pt idx="41">
                  <c:v>-1.451147798798047E-2</c:v>
                </c:pt>
                <c:pt idx="42">
                  <c:v>-1.3811477991112042E-2</c:v>
                </c:pt>
                <c:pt idx="43">
                  <c:v>-5.1480413530953228E-3</c:v>
                </c:pt>
                <c:pt idx="44">
                  <c:v>-5.076088295027148E-3</c:v>
                </c:pt>
                <c:pt idx="45">
                  <c:v>-4.4928283750778064E-3</c:v>
                </c:pt>
                <c:pt idx="54">
                  <c:v>-2.4205297668231651E-3</c:v>
                </c:pt>
                <c:pt idx="72">
                  <c:v>2.5903894420480356E-3</c:v>
                </c:pt>
                <c:pt idx="73">
                  <c:v>1.925533841131255E-3</c:v>
                </c:pt>
                <c:pt idx="74">
                  <c:v>3.8411002606153488E-3</c:v>
                </c:pt>
                <c:pt idx="75">
                  <c:v>3.6243601789465174E-3</c:v>
                </c:pt>
                <c:pt idx="76">
                  <c:v>6.468266285082791E-3</c:v>
                </c:pt>
                <c:pt idx="77">
                  <c:v>5.2277388094807975E-3</c:v>
                </c:pt>
                <c:pt idx="78">
                  <c:v>8.0877493674051948E-3</c:v>
                </c:pt>
                <c:pt idx="79">
                  <c:v>3.5064965704805218E-3</c:v>
                </c:pt>
                <c:pt idx="80">
                  <c:v>7.4003340996569023E-3</c:v>
                </c:pt>
                <c:pt idx="81">
                  <c:v>8.4504026744980365E-3</c:v>
                </c:pt>
                <c:pt idx="82">
                  <c:v>1.0021034351666458E-2</c:v>
                </c:pt>
                <c:pt idx="83">
                  <c:v>1.3276445162773598E-2</c:v>
                </c:pt>
                <c:pt idx="84">
                  <c:v>1.0924022644758224E-2</c:v>
                </c:pt>
                <c:pt idx="85">
                  <c:v>1.4358570988406427E-2</c:v>
                </c:pt>
                <c:pt idx="86">
                  <c:v>1.5433917171321809E-2</c:v>
                </c:pt>
                <c:pt idx="87">
                  <c:v>1.4986159032559954E-2</c:v>
                </c:pt>
                <c:pt idx="88">
                  <c:v>2.0309782950789668E-2</c:v>
                </c:pt>
                <c:pt idx="90">
                  <c:v>2.820619338308461E-2</c:v>
                </c:pt>
                <c:pt idx="91">
                  <c:v>2.6056330534629524E-2</c:v>
                </c:pt>
                <c:pt idx="92">
                  <c:v>3.0995381042885128E-2</c:v>
                </c:pt>
                <c:pt idx="93">
                  <c:v>3.4853908015065826E-2</c:v>
                </c:pt>
                <c:pt idx="94">
                  <c:v>3.457694376265863E-2</c:v>
                </c:pt>
                <c:pt idx="96">
                  <c:v>4.423809108993737E-2</c:v>
                </c:pt>
                <c:pt idx="97">
                  <c:v>4.444809109554626E-2</c:v>
                </c:pt>
                <c:pt idx="98">
                  <c:v>4.5308091095648706E-2</c:v>
                </c:pt>
                <c:pt idx="99">
                  <c:v>4.6068091091001406E-2</c:v>
                </c:pt>
                <c:pt idx="100">
                  <c:v>4.5447278753272258E-2</c:v>
                </c:pt>
                <c:pt idx="101">
                  <c:v>4.5725683077762369E-2</c:v>
                </c:pt>
                <c:pt idx="102">
                  <c:v>4.5241899613756686E-2</c:v>
                </c:pt>
                <c:pt idx="103">
                  <c:v>4.7770303943252657E-2</c:v>
                </c:pt>
                <c:pt idx="104">
                  <c:v>4.6645448346680496E-2</c:v>
                </c:pt>
                <c:pt idx="105">
                  <c:v>4.7330592744401656E-2</c:v>
                </c:pt>
                <c:pt idx="106">
                  <c:v>4.6166080028342549E-2</c:v>
                </c:pt>
                <c:pt idx="107">
                  <c:v>5.5116032570367679E-2</c:v>
                </c:pt>
                <c:pt idx="108">
                  <c:v>5.5786032564355992E-2</c:v>
                </c:pt>
                <c:pt idx="109">
                  <c:v>5.5936032564204652E-2</c:v>
                </c:pt>
                <c:pt idx="110">
                  <c:v>5.5986032566579524E-2</c:v>
                </c:pt>
                <c:pt idx="113">
                  <c:v>5.3443130025698338E-2</c:v>
                </c:pt>
                <c:pt idx="114">
                  <c:v>5.4143130022566766E-2</c:v>
                </c:pt>
                <c:pt idx="115">
                  <c:v>5.4243130027316511E-2</c:v>
                </c:pt>
                <c:pt idx="116">
                  <c:v>5.4414794270996936E-2</c:v>
                </c:pt>
                <c:pt idx="117">
                  <c:v>5.5444794270442799E-2</c:v>
                </c:pt>
                <c:pt idx="118">
                  <c:v>5.5664794272161089E-2</c:v>
                </c:pt>
                <c:pt idx="119">
                  <c:v>5.6564794271253049E-2</c:v>
                </c:pt>
                <c:pt idx="120">
                  <c:v>5.8114736253628507E-2</c:v>
                </c:pt>
                <c:pt idx="121">
                  <c:v>5.7668284985993523E-2</c:v>
                </c:pt>
                <c:pt idx="122">
                  <c:v>5.9503429387405049E-2</c:v>
                </c:pt>
                <c:pt idx="124">
                  <c:v>6.7112789824022911E-2</c:v>
                </c:pt>
                <c:pt idx="125">
                  <c:v>6.7572789819678292E-2</c:v>
                </c:pt>
                <c:pt idx="126">
                  <c:v>6.7359417807892896E-2</c:v>
                </c:pt>
                <c:pt idx="127">
                  <c:v>6.7479417812137399E-2</c:v>
                </c:pt>
                <c:pt idx="128">
                  <c:v>6.7639417808095459E-2</c:v>
                </c:pt>
                <c:pt idx="129">
                  <c:v>6.9179417812847532E-2</c:v>
                </c:pt>
                <c:pt idx="130">
                  <c:v>7.3729374300455675E-2</c:v>
                </c:pt>
                <c:pt idx="131">
                  <c:v>7.0364518702263013E-2</c:v>
                </c:pt>
                <c:pt idx="132">
                  <c:v>6.8834807498205919E-2</c:v>
                </c:pt>
                <c:pt idx="133">
                  <c:v>7.0836471757502295E-2</c:v>
                </c:pt>
                <c:pt idx="134">
                  <c:v>7.1990020485827699E-2</c:v>
                </c:pt>
                <c:pt idx="135">
                  <c:v>6.912516488955589E-2</c:v>
                </c:pt>
                <c:pt idx="137">
                  <c:v>7.7249781803402584E-2</c:v>
                </c:pt>
                <c:pt idx="138">
                  <c:v>7.7699781802948564E-2</c:v>
                </c:pt>
                <c:pt idx="139">
                  <c:v>7.810978180350503E-2</c:v>
                </c:pt>
                <c:pt idx="140">
                  <c:v>7.8839781803253572E-2</c:v>
                </c:pt>
                <c:pt idx="141">
                  <c:v>7.8899781801737845E-2</c:v>
                </c:pt>
                <c:pt idx="142">
                  <c:v>7.7470785370678641E-2</c:v>
                </c:pt>
                <c:pt idx="143">
                  <c:v>9.0834986891422886E-2</c:v>
                </c:pt>
                <c:pt idx="144">
                  <c:v>9.0844986887532286E-2</c:v>
                </c:pt>
                <c:pt idx="145">
                  <c:v>9.0934986888896674E-2</c:v>
                </c:pt>
                <c:pt idx="146">
                  <c:v>9.1604986890160944E-2</c:v>
                </c:pt>
                <c:pt idx="147">
                  <c:v>9.0895701650879346E-2</c:v>
                </c:pt>
                <c:pt idx="148">
                  <c:v>9.3820322515966836E-2</c:v>
                </c:pt>
                <c:pt idx="149">
                  <c:v>9.2693499362212606E-2</c:v>
                </c:pt>
                <c:pt idx="150">
                  <c:v>9.4342398209846579E-2</c:v>
                </c:pt>
                <c:pt idx="151">
                  <c:v>0.10234583091369132</c:v>
                </c:pt>
                <c:pt idx="152">
                  <c:v>0.10604631093883654</c:v>
                </c:pt>
                <c:pt idx="153">
                  <c:v>0.10921498956304276</c:v>
                </c:pt>
                <c:pt idx="154">
                  <c:v>0.12235489871818572</c:v>
                </c:pt>
                <c:pt idx="155">
                  <c:v>0.12117872163071297</c:v>
                </c:pt>
                <c:pt idx="156">
                  <c:v>0.1238882126781391</c:v>
                </c:pt>
                <c:pt idx="157">
                  <c:v>0.1240282128128456</c:v>
                </c:pt>
                <c:pt idx="158">
                  <c:v>0.12417821255803574</c:v>
                </c:pt>
                <c:pt idx="159">
                  <c:v>0.12429821254045237</c:v>
                </c:pt>
                <c:pt idx="160">
                  <c:v>0.13505128396354849</c:v>
                </c:pt>
                <c:pt idx="161">
                  <c:v>0.13575062989548314</c:v>
                </c:pt>
                <c:pt idx="162">
                  <c:v>0.13989928612863878</c:v>
                </c:pt>
                <c:pt idx="163">
                  <c:v>0.25864852796075866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751-43AC-A257-3BC940780ADE}"/>
            </c:ext>
          </c:extLst>
        </c:ser>
        <c:ser>
          <c:idx val="8"/>
          <c:order val="4"/>
          <c:tx>
            <c:strRef>
              <c:f>'A (6)'!$AX$1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(6)'!$AW$2:$AW$107</c:f>
              <c:numCache>
                <c:formatCode>General</c:formatCode>
                <c:ptCount val="106"/>
                <c:pt idx="0">
                  <c:v>0</c:v>
                </c:pt>
                <c:pt idx="1">
                  <c:v>250</c:v>
                </c:pt>
                <c:pt idx="2">
                  <c:v>500</c:v>
                </c:pt>
                <c:pt idx="3">
                  <c:v>750</c:v>
                </c:pt>
                <c:pt idx="4">
                  <c:v>1000</c:v>
                </c:pt>
                <c:pt idx="5">
                  <c:v>1250</c:v>
                </c:pt>
                <c:pt idx="6">
                  <c:v>1500</c:v>
                </c:pt>
                <c:pt idx="7">
                  <c:v>1750</c:v>
                </c:pt>
                <c:pt idx="8">
                  <c:v>2000</c:v>
                </c:pt>
                <c:pt idx="9">
                  <c:v>2250</c:v>
                </c:pt>
                <c:pt idx="10">
                  <c:v>2500</c:v>
                </c:pt>
                <c:pt idx="11">
                  <c:v>2750</c:v>
                </c:pt>
                <c:pt idx="12">
                  <c:v>3000</c:v>
                </c:pt>
                <c:pt idx="13">
                  <c:v>3250</c:v>
                </c:pt>
                <c:pt idx="14">
                  <c:v>3500</c:v>
                </c:pt>
                <c:pt idx="15">
                  <c:v>3750</c:v>
                </c:pt>
                <c:pt idx="16">
                  <c:v>4000</c:v>
                </c:pt>
                <c:pt idx="17">
                  <c:v>4250</c:v>
                </c:pt>
                <c:pt idx="18">
                  <c:v>4500</c:v>
                </c:pt>
                <c:pt idx="19">
                  <c:v>4750</c:v>
                </c:pt>
                <c:pt idx="20">
                  <c:v>5000</c:v>
                </c:pt>
                <c:pt idx="21">
                  <c:v>5250</c:v>
                </c:pt>
                <c:pt idx="22">
                  <c:v>5500</c:v>
                </c:pt>
                <c:pt idx="23">
                  <c:v>5750</c:v>
                </c:pt>
                <c:pt idx="24">
                  <c:v>6000</c:v>
                </c:pt>
                <c:pt idx="25">
                  <c:v>6250</c:v>
                </c:pt>
                <c:pt idx="26">
                  <c:v>6500</c:v>
                </c:pt>
                <c:pt idx="27">
                  <c:v>6750</c:v>
                </c:pt>
                <c:pt idx="28">
                  <c:v>7000</c:v>
                </c:pt>
                <c:pt idx="29">
                  <c:v>7250</c:v>
                </c:pt>
                <c:pt idx="30">
                  <c:v>7500</c:v>
                </c:pt>
                <c:pt idx="31">
                  <c:v>7750</c:v>
                </c:pt>
                <c:pt idx="32">
                  <c:v>8000</c:v>
                </c:pt>
                <c:pt idx="33">
                  <c:v>8250</c:v>
                </c:pt>
                <c:pt idx="34">
                  <c:v>8500</c:v>
                </c:pt>
                <c:pt idx="35">
                  <c:v>8750</c:v>
                </c:pt>
                <c:pt idx="36">
                  <c:v>9000</c:v>
                </c:pt>
                <c:pt idx="37">
                  <c:v>9250</c:v>
                </c:pt>
                <c:pt idx="38">
                  <c:v>9500</c:v>
                </c:pt>
                <c:pt idx="39">
                  <c:v>9750</c:v>
                </c:pt>
                <c:pt idx="40">
                  <c:v>10000</c:v>
                </c:pt>
                <c:pt idx="41">
                  <c:v>10250</c:v>
                </c:pt>
                <c:pt idx="42">
                  <c:v>10500</c:v>
                </c:pt>
                <c:pt idx="43">
                  <c:v>10750</c:v>
                </c:pt>
                <c:pt idx="44">
                  <c:v>11000</c:v>
                </c:pt>
                <c:pt idx="45">
                  <c:v>11250</c:v>
                </c:pt>
                <c:pt idx="46">
                  <c:v>11500</c:v>
                </c:pt>
                <c:pt idx="47">
                  <c:v>11750</c:v>
                </c:pt>
                <c:pt idx="48">
                  <c:v>12000</c:v>
                </c:pt>
                <c:pt idx="49">
                  <c:v>12250</c:v>
                </c:pt>
                <c:pt idx="50">
                  <c:v>12500</c:v>
                </c:pt>
                <c:pt idx="51">
                  <c:v>12750</c:v>
                </c:pt>
                <c:pt idx="52">
                  <c:v>13000</c:v>
                </c:pt>
                <c:pt idx="53">
                  <c:v>13250</c:v>
                </c:pt>
                <c:pt idx="54">
                  <c:v>13500</c:v>
                </c:pt>
                <c:pt idx="55">
                  <c:v>13750</c:v>
                </c:pt>
                <c:pt idx="56">
                  <c:v>14000</c:v>
                </c:pt>
                <c:pt idx="57">
                  <c:v>14250</c:v>
                </c:pt>
                <c:pt idx="58">
                  <c:v>14500</c:v>
                </c:pt>
                <c:pt idx="59">
                  <c:v>14750</c:v>
                </c:pt>
                <c:pt idx="60">
                  <c:v>15000</c:v>
                </c:pt>
                <c:pt idx="61">
                  <c:v>15250</c:v>
                </c:pt>
                <c:pt idx="62">
                  <c:v>15500</c:v>
                </c:pt>
                <c:pt idx="63">
                  <c:v>15750</c:v>
                </c:pt>
                <c:pt idx="64">
                  <c:v>16000</c:v>
                </c:pt>
                <c:pt idx="65">
                  <c:v>16250</c:v>
                </c:pt>
                <c:pt idx="66">
                  <c:v>16500</c:v>
                </c:pt>
                <c:pt idx="67">
                  <c:v>16750</c:v>
                </c:pt>
                <c:pt idx="68">
                  <c:v>17000</c:v>
                </c:pt>
                <c:pt idx="69">
                  <c:v>17250</c:v>
                </c:pt>
                <c:pt idx="70">
                  <c:v>17500</c:v>
                </c:pt>
                <c:pt idx="71">
                  <c:v>17750</c:v>
                </c:pt>
                <c:pt idx="72">
                  <c:v>18000</c:v>
                </c:pt>
                <c:pt idx="73">
                  <c:v>18250</c:v>
                </c:pt>
                <c:pt idx="74">
                  <c:v>18500</c:v>
                </c:pt>
                <c:pt idx="75">
                  <c:v>18750</c:v>
                </c:pt>
                <c:pt idx="76">
                  <c:v>19000</c:v>
                </c:pt>
                <c:pt idx="77">
                  <c:v>19250</c:v>
                </c:pt>
                <c:pt idx="78">
                  <c:v>19500</c:v>
                </c:pt>
                <c:pt idx="79">
                  <c:v>19750</c:v>
                </c:pt>
                <c:pt idx="80">
                  <c:v>20000</c:v>
                </c:pt>
                <c:pt idx="81">
                  <c:v>20250</c:v>
                </c:pt>
                <c:pt idx="82">
                  <c:v>20500</c:v>
                </c:pt>
                <c:pt idx="83">
                  <c:v>20750</c:v>
                </c:pt>
                <c:pt idx="84">
                  <c:v>21000</c:v>
                </c:pt>
                <c:pt idx="85">
                  <c:v>21250</c:v>
                </c:pt>
                <c:pt idx="86">
                  <c:v>21500</c:v>
                </c:pt>
                <c:pt idx="87">
                  <c:v>21750</c:v>
                </c:pt>
                <c:pt idx="88">
                  <c:v>22000</c:v>
                </c:pt>
                <c:pt idx="89">
                  <c:v>22250</c:v>
                </c:pt>
                <c:pt idx="90">
                  <c:v>22500</c:v>
                </c:pt>
                <c:pt idx="91">
                  <c:v>22750</c:v>
                </c:pt>
                <c:pt idx="92">
                  <c:v>23000</c:v>
                </c:pt>
                <c:pt idx="93">
                  <c:v>23250</c:v>
                </c:pt>
                <c:pt idx="94">
                  <c:v>23500</c:v>
                </c:pt>
                <c:pt idx="95">
                  <c:v>23750</c:v>
                </c:pt>
                <c:pt idx="96">
                  <c:v>24000</c:v>
                </c:pt>
                <c:pt idx="97">
                  <c:v>24250</c:v>
                </c:pt>
                <c:pt idx="98">
                  <c:v>24500</c:v>
                </c:pt>
                <c:pt idx="99">
                  <c:v>24750</c:v>
                </c:pt>
                <c:pt idx="100">
                  <c:v>25000</c:v>
                </c:pt>
                <c:pt idx="101">
                  <c:v>25250</c:v>
                </c:pt>
                <c:pt idx="102">
                  <c:v>25500</c:v>
                </c:pt>
                <c:pt idx="103">
                  <c:v>25750</c:v>
                </c:pt>
                <c:pt idx="104">
                  <c:v>26000</c:v>
                </c:pt>
                <c:pt idx="105">
                  <c:v>26250</c:v>
                </c:pt>
              </c:numCache>
            </c:numRef>
          </c:xVal>
          <c:yVal>
            <c:numRef>
              <c:f>'A (6)'!$AX$2:$AX$107</c:f>
              <c:numCache>
                <c:formatCode>General</c:formatCode>
                <c:ptCount val="106"/>
                <c:pt idx="0">
                  <c:v>-5.440409318078869E-3</c:v>
                </c:pt>
                <c:pt idx="1">
                  <c:v>-6.2015549497344905E-3</c:v>
                </c:pt>
                <c:pt idx="2">
                  <c:v>-6.8803146451993586E-3</c:v>
                </c:pt>
                <c:pt idx="3">
                  <c:v>-7.4750315899111408E-3</c:v>
                </c:pt>
                <c:pt idx="4">
                  <c:v>-7.9837939002573195E-3</c:v>
                </c:pt>
                <c:pt idx="5">
                  <c:v>-8.4044122375533971E-3</c:v>
                </c:pt>
                <c:pt idx="6">
                  <c:v>-8.7344056953273016E-3</c:v>
                </c:pt>
                <c:pt idx="7">
                  <c:v>-8.9709879883292515E-3</c:v>
                </c:pt>
                <c:pt idx="8">
                  <c:v>-9.1110444118103415E-3</c:v>
                </c:pt>
                <c:pt idx="9">
                  <c:v>-9.1510927049550141E-3</c:v>
                </c:pt>
                <c:pt idx="10">
                  <c:v>-9.0872285832813652E-3</c:v>
                </c:pt>
                <c:pt idx="11">
                  <c:v>-8.9150677616037372E-3</c:v>
                </c:pt>
                <c:pt idx="12">
                  <c:v>-8.6297060683324135E-3</c:v>
                </c:pt>
                <c:pt idx="13">
                  <c:v>-8.2257215420947077E-3</c:v>
                </c:pt>
                <c:pt idx="14">
                  <c:v>-7.6972384675161017E-3</c:v>
                </c:pt>
                <c:pt idx="15">
                  <c:v>-7.0380965134039077E-3</c:v>
                </c:pt>
                <c:pt idx="16">
                  <c:v>-6.2423314553870391E-3</c:v>
                </c:pt>
                <c:pt idx="17">
                  <c:v>-5.3057170287942237E-3</c:v>
                </c:pt>
                <c:pt idx="18">
                  <c:v>-4.2302952262957601E-3</c:v>
                </c:pt>
                <c:pt idx="19">
                  <c:v>-3.0351486594632927E-3</c:v>
                </c:pt>
                <c:pt idx="20">
                  <c:v>-1.7750086449674907E-3</c:v>
                </c:pt>
                <c:pt idx="21">
                  <c:v>-5.5748197707279536E-4</c:v>
                </c:pt>
                <c:pt idx="22">
                  <c:v>4.6774803347771239E-4</c:v>
                </c:pt>
                <c:pt idx="23">
                  <c:v>1.1669483552701129E-3</c:v>
                </c:pt>
                <c:pt idx="24">
                  <c:v>1.4912917741355201E-3</c:v>
                </c:pt>
                <c:pt idx="25">
                  <c:v>1.489361613561337E-3</c:v>
                </c:pt>
                <c:pt idx="26">
                  <c:v>1.2586926974375943E-3</c:v>
                </c:pt>
                <c:pt idx="27">
                  <c:v>8.9326370186743748E-4</c:v>
                </c:pt>
                <c:pt idx="28">
                  <c:v>4.6162011298628985E-4</c:v>
                </c:pt>
                <c:pt idx="29">
                  <c:v>8.1655429636879814E-6</c:v>
                </c:pt>
                <c:pt idx="30">
                  <c:v>-4.3899340318696248E-4</c:v>
                </c:pt>
                <c:pt idx="31">
                  <c:v>-8.6161015340576776E-4</c:v>
                </c:pt>
                <c:pt idx="32">
                  <c:v>-1.2474352414678647E-3</c:v>
                </c:pt>
                <c:pt idx="33">
                  <c:v>-1.5880558704594611E-3</c:v>
                </c:pt>
                <c:pt idx="34">
                  <c:v>-1.877617167350088E-3</c:v>
                </c:pt>
                <c:pt idx="35">
                  <c:v>-2.1119977890127115E-3</c:v>
                </c:pt>
                <c:pt idx="36">
                  <c:v>-2.2882591112276989E-3</c:v>
                </c:pt>
                <c:pt idx="37">
                  <c:v>-2.4042838425902806E-3</c:v>
                </c:pt>
                <c:pt idx="38">
                  <c:v>-2.458546114649145E-3</c:v>
                </c:pt>
                <c:pt idx="39">
                  <c:v>-2.4499632429564348E-3</c:v>
                </c:pt>
                <c:pt idx="40">
                  <c:v>-2.3777892493407303E-3</c:v>
                </c:pt>
                <c:pt idx="41">
                  <c:v>-2.2415241561655284E-3</c:v>
                </c:pt>
                <c:pt idx="42">
                  <c:v>-2.0408274714630581E-3</c:v>
                </c:pt>
                <c:pt idx="43">
                  <c:v>-1.7754356211731733E-3</c:v>
                </c:pt>
                <c:pt idx="44">
                  <c:v>-1.4450896150974986E-3</c:v>
                </c:pt>
                <c:pt idx="45">
                  <c:v>-1.0494809926484485E-3</c:v>
                </c:pt>
                <c:pt idx="46">
                  <c:v>-5.8822221677998048E-4</c:v>
                </c:pt>
                <c:pt idx="47">
                  <c:v>-6.0843719520953764E-5</c:v>
                </c:pt>
                <c:pt idx="48">
                  <c:v>5.3318475746935452E-4</c:v>
                </c:pt>
                <c:pt idx="49">
                  <c:v>1.1944148595172607E-3</c:v>
                </c:pt>
                <c:pt idx="50">
                  <c:v>1.9233713076478604E-3</c:v>
                </c:pt>
                <c:pt idx="51">
                  <c:v>2.7205044507799155E-3</c:v>
                </c:pt>
                <c:pt idx="52">
                  <c:v>3.5861527756296009E-3</c:v>
                </c:pt>
                <c:pt idx="53">
                  <c:v>4.5205222954336141E-3</c:v>
                </c:pt>
                <c:pt idx="54">
                  <c:v>5.5236866520081236E-3</c:v>
                </c:pt>
                <c:pt idx="55">
                  <c:v>6.5956083264128501E-3</c:v>
                </c:pt>
                <c:pt idx="56">
                  <c:v>7.7361781026643039E-3</c:v>
                </c:pt>
                <c:pt idx="57">
                  <c:v>8.9452673119557648E-3</c:v>
                </c:pt>
                <c:pt idx="58">
                  <c:v>1.0222785706389431E-2</c:v>
                </c:pt>
                <c:pt idx="59">
                  <c:v>1.1568737221590634E-2</c:v>
                </c:pt>
                <c:pt idx="60">
                  <c:v>1.298326639297844E-2</c:v>
                </c:pt>
                <c:pt idx="61">
                  <c:v>1.4466689675768477E-2</c:v>
                </c:pt>
                <c:pt idx="62">
                  <c:v>1.6019508171614821E-2</c:v>
                </c:pt>
                <c:pt idx="63">
                  <c:v>1.7642400995848597E-2</c:v>
                </c:pt>
                <c:pt idx="64">
                  <c:v>1.9336201380590928E-2</c:v>
                </c:pt>
                <c:pt idx="65">
                  <c:v>2.1101860217445007E-2</c:v>
                </c:pt>
                <c:pt idx="66">
                  <c:v>2.2940403716628581E-2</c:v>
                </c:pt>
                <c:pt idx="67">
                  <c:v>2.4852892866772829E-2</c:v>
                </c:pt>
                <c:pt idx="68">
                  <c:v>2.6840392203216261E-2</c:v>
                </c:pt>
                <c:pt idx="69">
                  <c:v>2.8903953984386777E-2</c:v>
                </c:pt>
                <c:pt idx="70">
                  <c:v>3.1044621395281091E-2</c:v>
                </c:pt>
                <c:pt idx="71">
                  <c:v>3.3263451214890799E-2</c:v>
                </c:pt>
                <c:pt idx="72">
                  <c:v>3.5561553045434763E-2</c:v>
                </c:pt>
                <c:pt idx="73">
                  <c:v>3.7940139347892254E-2</c:v>
                </c:pt>
                <c:pt idx="74">
                  <c:v>4.0400578795254362E-2</c:v>
                </c:pt>
                <c:pt idx="75">
                  <c:v>4.2944445346877358E-2</c:v>
                </c:pt>
                <c:pt idx="76">
                  <c:v>4.557355721076245E-2</c:v>
                </c:pt>
                <c:pt idx="77">
                  <c:v>4.8290003355937083E-2</c:v>
                </c:pt>
                <c:pt idx="78">
                  <c:v>5.1096159824131598E-2</c:v>
                </c:pt>
                <c:pt idx="79">
                  <c:v>5.3994702563048329E-2</c:v>
                </c:pt>
                <c:pt idx="80">
                  <c:v>5.6988626162550834E-2</c:v>
                </c:pt>
                <c:pt idx="81">
                  <c:v>6.0081276870853538E-2</c:v>
                </c:pt>
                <c:pt idx="82">
                  <c:v>6.3276402368909954E-2</c:v>
                </c:pt>
                <c:pt idx="83">
                  <c:v>6.6578210569694637E-2</c:v>
                </c:pt>
                <c:pt idx="84">
                  <c:v>6.9991418754975498E-2</c:v>
                </c:pt>
                <c:pt idx="85">
                  <c:v>7.3521268849890672E-2</c:v>
                </c:pt>
                <c:pt idx="86">
                  <c:v>7.7173487752000045E-2</c:v>
                </c:pt>
                <c:pt idx="87">
                  <c:v>8.0954165613005169E-2</c:v>
                </c:pt>
                <c:pt idx="88">
                  <c:v>8.4869431790876387E-2</c:v>
                </c:pt>
                <c:pt idx="89">
                  <c:v>8.8924434752542553E-2</c:v>
                </c:pt>
                <c:pt idx="90">
                  <c:v>9.312019089586869E-2</c:v>
                </c:pt>
                <c:pt idx="91">
                  <c:v>9.7445422954017175E-2</c:v>
                </c:pt>
                <c:pt idx="92">
                  <c:v>0.10186049561400398</c:v>
                </c:pt>
                <c:pt idx="93">
                  <c:v>0.10627748440538928</c:v>
                </c:pt>
                <c:pt idx="94">
                  <c:v>0.11055738008308608</c:v>
                </c:pt>
                <c:pt idx="95">
                  <c:v>0.11455193380405605</c:v>
                </c:pt>
                <c:pt idx="96">
                  <c:v>0.11817676993928114</c:v>
                </c:pt>
                <c:pt idx="97">
                  <c:v>0.12144926282433958</c:v>
                </c:pt>
                <c:pt idx="98">
                  <c:v>0.12445663986428473</c:v>
                </c:pt>
                <c:pt idx="99">
                  <c:v>0.12729836706426825</c:v>
                </c:pt>
                <c:pt idx="100">
                  <c:v>0.13005266140791633</c:v>
                </c:pt>
                <c:pt idx="101">
                  <c:v>0.13277166536612411</c:v>
                </c:pt>
                <c:pt idx="102">
                  <c:v>0.13548839233546067</c:v>
                </c:pt>
                <c:pt idx="103">
                  <c:v>0.13822402576938841</c:v>
                </c:pt>
                <c:pt idx="104">
                  <c:v>0.14099262959600778</c:v>
                </c:pt>
                <c:pt idx="105">
                  <c:v>0.14380379884464806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751-43AC-A257-3BC940780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1341952"/>
        <c:axId val="1"/>
      </c:scatterChart>
      <c:valAx>
        <c:axId val="481341952"/>
        <c:scaling>
          <c:orientation val="minMax"/>
          <c:max val="30000"/>
          <c:min val="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6079545454545459"/>
              <c:y val="0.915789473684210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6"/>
          <c:min val="-0.0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(days)</a:t>
                </a:r>
              </a:p>
            </c:rich>
          </c:tx>
          <c:layout>
            <c:manualLayout>
              <c:xMode val="edge"/>
              <c:yMode val="edge"/>
              <c:x val="1.4204545454545454E-2"/>
              <c:y val="0.360526315789473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1341952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573863636363635"/>
          <c:y val="0.92105263157894735"/>
          <c:w val="0.43465909090909094"/>
          <c:h val="5.526315789473679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5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EF Dra -- O-C Diagr</a:t>
            </a:r>
          </a:p>
        </c:rich>
      </c:tx>
      <c:layout>
        <c:manualLayout>
          <c:xMode val="edge"/>
          <c:yMode val="edge"/>
          <c:x val="0.41514092789683338"/>
          <c:y val="3.05882352941176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818155260506402E-2"/>
          <c:y val="0.11294117647058824"/>
          <c:w val="0.89865797020228821"/>
          <c:h val="0.77176470588235291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(2)'!$E$20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(2)'!$D$21:$D$143</c:f>
              <c:numCache>
                <c:formatCode>General</c:formatCode>
                <c:ptCount val="123"/>
                <c:pt idx="0">
                  <c:v>0</c:v>
                </c:pt>
                <c:pt idx="1">
                  <c:v>2.5000000000000001E-4</c:v>
                </c:pt>
                <c:pt idx="2">
                  <c:v>3.5500000000000002E-3</c:v>
                </c:pt>
                <c:pt idx="3">
                  <c:v>3.8E-3</c:v>
                </c:pt>
                <c:pt idx="4">
                  <c:v>6.4000000000000003E-3</c:v>
                </c:pt>
                <c:pt idx="5">
                  <c:v>7.1000000000000004E-3</c:v>
                </c:pt>
                <c:pt idx="6">
                  <c:v>8.0499999999999999E-3</c:v>
                </c:pt>
                <c:pt idx="7">
                  <c:v>1.2200000000000001E-2</c:v>
                </c:pt>
                <c:pt idx="8">
                  <c:v>1.3849999999999999E-2</c:v>
                </c:pt>
                <c:pt idx="9">
                  <c:v>1.405E-2</c:v>
                </c:pt>
                <c:pt idx="10">
                  <c:v>1.4800000000000001E-2</c:v>
                </c:pt>
                <c:pt idx="11">
                  <c:v>2.1600000000000001E-2</c:v>
                </c:pt>
                <c:pt idx="12">
                  <c:v>2.8199999999999999E-2</c:v>
                </c:pt>
                <c:pt idx="13">
                  <c:v>0.18079999999999999</c:v>
                </c:pt>
                <c:pt idx="14">
                  <c:v>0.1827</c:v>
                </c:pt>
                <c:pt idx="15">
                  <c:v>0.18575</c:v>
                </c:pt>
                <c:pt idx="16">
                  <c:v>0.18575</c:v>
                </c:pt>
                <c:pt idx="17">
                  <c:v>0.1865</c:v>
                </c:pt>
                <c:pt idx="18">
                  <c:v>0.18905</c:v>
                </c:pt>
                <c:pt idx="19">
                  <c:v>0.21779999999999999</c:v>
                </c:pt>
                <c:pt idx="20">
                  <c:v>0.25345000000000001</c:v>
                </c:pt>
                <c:pt idx="21">
                  <c:v>0.28505000000000003</c:v>
                </c:pt>
                <c:pt idx="22">
                  <c:v>0.33765000000000001</c:v>
                </c:pt>
                <c:pt idx="23">
                  <c:v>0.40465000000000001</c:v>
                </c:pt>
                <c:pt idx="24">
                  <c:v>0.41620000000000001</c:v>
                </c:pt>
                <c:pt idx="25">
                  <c:v>0.41620000000000001</c:v>
                </c:pt>
                <c:pt idx="26">
                  <c:v>0.44330000000000003</c:v>
                </c:pt>
                <c:pt idx="27">
                  <c:v>0.44330000000000003</c:v>
                </c:pt>
                <c:pt idx="28">
                  <c:v>0.48649999999999999</c:v>
                </c:pt>
                <c:pt idx="29">
                  <c:v>0.48649999999999999</c:v>
                </c:pt>
                <c:pt idx="30">
                  <c:v>0.54115000000000002</c:v>
                </c:pt>
                <c:pt idx="31">
                  <c:v>0.54210000000000003</c:v>
                </c:pt>
                <c:pt idx="32">
                  <c:v>0.58479999999999999</c:v>
                </c:pt>
                <c:pt idx="33">
                  <c:v>0.58694999999999997</c:v>
                </c:pt>
                <c:pt idx="34">
                  <c:v>0.58835000000000004</c:v>
                </c:pt>
                <c:pt idx="35">
                  <c:v>0.61334999999999995</c:v>
                </c:pt>
                <c:pt idx="36">
                  <c:v>0.61334999999999995</c:v>
                </c:pt>
                <c:pt idx="37">
                  <c:v>0.67700000000000005</c:v>
                </c:pt>
                <c:pt idx="38">
                  <c:v>0.84289999999999998</c:v>
                </c:pt>
                <c:pt idx="39">
                  <c:v>0.85624999999999996</c:v>
                </c:pt>
                <c:pt idx="40">
                  <c:v>0.93855</c:v>
                </c:pt>
                <c:pt idx="41">
                  <c:v>0.94445000000000001</c:v>
                </c:pt>
                <c:pt idx="42">
                  <c:v>0.94445000000000001</c:v>
                </c:pt>
                <c:pt idx="43">
                  <c:v>0.96425000000000005</c:v>
                </c:pt>
                <c:pt idx="44">
                  <c:v>0.96589999999999998</c:v>
                </c:pt>
                <c:pt idx="45">
                  <c:v>0.96635000000000004</c:v>
                </c:pt>
                <c:pt idx="46">
                  <c:v>1.0065</c:v>
                </c:pt>
                <c:pt idx="47">
                  <c:v>1.0065</c:v>
                </c:pt>
                <c:pt idx="48">
                  <c:v>1.0213000000000001</c:v>
                </c:pt>
                <c:pt idx="49">
                  <c:v>1.0237000000000001</c:v>
                </c:pt>
                <c:pt idx="50">
                  <c:v>1.0468</c:v>
                </c:pt>
                <c:pt idx="51">
                  <c:v>1.0585500000000001</c:v>
                </c:pt>
                <c:pt idx="52">
                  <c:v>1.06185</c:v>
                </c:pt>
                <c:pt idx="53">
                  <c:v>1.0733999999999999</c:v>
                </c:pt>
                <c:pt idx="54">
                  <c:v>1.0793999999999999</c:v>
                </c:pt>
                <c:pt idx="55">
                  <c:v>1.08975</c:v>
                </c:pt>
                <c:pt idx="56">
                  <c:v>1.0961000000000001</c:v>
                </c:pt>
                <c:pt idx="57">
                  <c:v>1.097</c:v>
                </c:pt>
                <c:pt idx="58">
                  <c:v>1.0970500000000001</c:v>
                </c:pt>
                <c:pt idx="59">
                  <c:v>1.1010500000000001</c:v>
                </c:pt>
                <c:pt idx="60">
                  <c:v>1.1086</c:v>
                </c:pt>
                <c:pt idx="61">
                  <c:v>1.1119000000000001</c:v>
                </c:pt>
                <c:pt idx="62">
                  <c:v>1.13405</c:v>
                </c:pt>
                <c:pt idx="63">
                  <c:v>1.1343000000000001</c:v>
                </c:pt>
                <c:pt idx="64">
                  <c:v>1.1345000000000001</c:v>
                </c:pt>
                <c:pt idx="65">
                  <c:v>1.1345499999999999</c:v>
                </c:pt>
                <c:pt idx="66">
                  <c:v>1.1436999999999999</c:v>
                </c:pt>
                <c:pt idx="67">
                  <c:v>1.14795</c:v>
                </c:pt>
                <c:pt idx="68">
                  <c:v>1.1831</c:v>
                </c:pt>
                <c:pt idx="69">
                  <c:v>1.1831499999999999</c:v>
                </c:pt>
                <c:pt idx="70">
                  <c:v>1.1833499999999999</c:v>
                </c:pt>
                <c:pt idx="71">
                  <c:v>1.21095</c:v>
                </c:pt>
                <c:pt idx="72">
                  <c:v>1.2281500000000001</c:v>
                </c:pt>
                <c:pt idx="73">
                  <c:v>1.2283999999999999</c:v>
                </c:pt>
                <c:pt idx="74">
                  <c:v>1.2692000000000001</c:v>
                </c:pt>
                <c:pt idx="75">
                  <c:v>1.2696499999999999</c:v>
                </c:pt>
                <c:pt idx="76">
                  <c:v>1.27295</c:v>
                </c:pt>
                <c:pt idx="77">
                  <c:v>1.3170500000000001</c:v>
                </c:pt>
                <c:pt idx="78">
                  <c:v>1.3465</c:v>
                </c:pt>
                <c:pt idx="79">
                  <c:v>1.3564499999999999</c:v>
                </c:pt>
                <c:pt idx="80">
                  <c:v>1.3579000000000001</c:v>
                </c:pt>
                <c:pt idx="81">
                  <c:v>1.35975</c:v>
                </c:pt>
                <c:pt idx="82">
                  <c:v>1.3694999999999999</c:v>
                </c:pt>
                <c:pt idx="83">
                  <c:v>1.4498500000000001</c:v>
                </c:pt>
                <c:pt idx="84">
                  <c:v>1.4646999999999999</c:v>
                </c:pt>
                <c:pt idx="85">
                  <c:v>1.5072000000000001</c:v>
                </c:pt>
                <c:pt idx="86">
                  <c:v>1.54935</c:v>
                </c:pt>
                <c:pt idx="87">
                  <c:v>1.5515000000000001</c:v>
                </c:pt>
                <c:pt idx="88">
                  <c:v>1.6201000000000001</c:v>
                </c:pt>
                <c:pt idx="89">
                  <c:v>1.7081</c:v>
                </c:pt>
                <c:pt idx="90">
                  <c:v>1.742</c:v>
                </c:pt>
                <c:pt idx="91">
                  <c:v>1.7457</c:v>
                </c:pt>
                <c:pt idx="92">
                  <c:v>1.74925</c:v>
                </c:pt>
                <c:pt idx="93">
                  <c:v>1.7605500000000001</c:v>
                </c:pt>
                <c:pt idx="94">
                  <c:v>1.7987</c:v>
                </c:pt>
                <c:pt idx="95">
                  <c:v>1.8695999999999999</c:v>
                </c:pt>
                <c:pt idx="96">
                  <c:v>1.8734</c:v>
                </c:pt>
                <c:pt idx="97">
                  <c:v>1.8734</c:v>
                </c:pt>
                <c:pt idx="98">
                  <c:v>1.8734</c:v>
                </c:pt>
                <c:pt idx="99">
                  <c:v>1.8734</c:v>
                </c:pt>
                <c:pt idx="100">
                  <c:v>1.8806499999999999</c:v>
                </c:pt>
                <c:pt idx="101">
                  <c:v>1.8813500000000001</c:v>
                </c:pt>
                <c:pt idx="102">
                  <c:v>1.8886499999999999</c:v>
                </c:pt>
                <c:pt idx="103">
                  <c:v>1.8893500000000001</c:v>
                </c:pt>
                <c:pt idx="104">
                  <c:v>1.8895999999999999</c:v>
                </c:pt>
                <c:pt idx="105">
                  <c:v>1.88985</c:v>
                </c:pt>
                <c:pt idx="106">
                  <c:v>1.8993500000000001</c:v>
                </c:pt>
                <c:pt idx="107">
                  <c:v>1.9563999999999999</c:v>
                </c:pt>
                <c:pt idx="108">
                  <c:v>1.9563999999999999</c:v>
                </c:pt>
                <c:pt idx="109">
                  <c:v>1.9563999999999999</c:v>
                </c:pt>
                <c:pt idx="110">
                  <c:v>1.9563999999999999</c:v>
                </c:pt>
                <c:pt idx="111">
                  <c:v>1.9575499999999999</c:v>
                </c:pt>
                <c:pt idx="112">
                  <c:v>1.9576</c:v>
                </c:pt>
                <c:pt idx="113">
                  <c:v>1.9582999999999999</c:v>
                </c:pt>
                <c:pt idx="114">
                  <c:v>1.9582999999999999</c:v>
                </c:pt>
                <c:pt idx="115">
                  <c:v>1.9582999999999999</c:v>
                </c:pt>
                <c:pt idx="116">
                  <c:v>1.9594499999999999</c:v>
                </c:pt>
                <c:pt idx="117">
                  <c:v>1.9594499999999999</c:v>
                </c:pt>
                <c:pt idx="118">
                  <c:v>1.9594499999999999</c:v>
                </c:pt>
                <c:pt idx="119">
                  <c:v>1.9594499999999999</c:v>
                </c:pt>
                <c:pt idx="120">
                  <c:v>2</c:v>
                </c:pt>
                <c:pt idx="121">
                  <c:v>2.0512000000000001</c:v>
                </c:pt>
                <c:pt idx="122">
                  <c:v>2.23075</c:v>
                </c:pt>
              </c:numCache>
            </c:numRef>
          </c:xVal>
          <c:yVal>
            <c:numRef>
              <c:f>'Q_fit (2)'!$E$21:$E$143</c:f>
              <c:numCache>
                <c:formatCode>General</c:formatCode>
                <c:ptCount val="123"/>
                <c:pt idx="0">
                  <c:v>2.3451752963390537E-3</c:v>
                </c:pt>
                <c:pt idx="1">
                  <c:v>2.1731454350265309E-3</c:v>
                </c:pt>
                <c:pt idx="2">
                  <c:v>1.6222097854228243E-3</c:v>
                </c:pt>
                <c:pt idx="3">
                  <c:v>5.0159443169746267E-5</c:v>
                </c:pt>
                <c:pt idx="4">
                  <c:v>1.4007672045212643E-3</c:v>
                </c:pt>
                <c:pt idx="5">
                  <c:v>1.0989885922696877E-3</c:v>
                </c:pt>
                <c:pt idx="6">
                  <c:v>-1.9748649669073118E-3</c:v>
                </c:pt>
                <c:pt idx="7">
                  <c:v>-2.1712905894541892E-3</c:v>
                </c:pt>
                <c:pt idx="8">
                  <c:v>1.7529857919533261E-3</c:v>
                </c:pt>
                <c:pt idx="9">
                  <c:v>-3.4046785136868877E-3</c:v>
                </c:pt>
                <c:pt idx="10">
                  <c:v>-7.220920756339096E-3</c:v>
                </c:pt>
                <c:pt idx="11">
                  <c:v>1.8500005821790603E-5</c:v>
                </c:pt>
                <c:pt idx="12">
                  <c:v>-4.8408876679743775E-4</c:v>
                </c:pt>
                <c:pt idx="13">
                  <c:v>-5.7557921059718537E-3</c:v>
                </c:pt>
                <c:pt idx="14">
                  <c:v>-8.0857787202882579E-3</c:v>
                </c:pt>
                <c:pt idx="15">
                  <c:v>-7.2360108833001875E-3</c:v>
                </c:pt>
                <c:pt idx="16">
                  <c:v>-7.2360108833001875E-3</c:v>
                </c:pt>
                <c:pt idx="17">
                  <c:v>-7.5449834374834296E-3</c:v>
                </c:pt>
                <c:pt idx="18">
                  <c:v>-1.0755192950658073E-2</c:v>
                </c:pt>
                <c:pt idx="19">
                  <c:v>-9.731153981602984E-3</c:v>
                </c:pt>
                <c:pt idx="20">
                  <c:v>-1.1444380065230757E-2</c:v>
                </c:pt>
                <c:pt idx="21">
                  <c:v>-8.0757526931157057E-3</c:v>
                </c:pt>
                <c:pt idx="22">
                  <c:v>-9.4146720385930253E-3</c:v>
                </c:pt>
                <c:pt idx="23">
                  <c:v>-1.5543041021848281E-2</c:v>
                </c:pt>
                <c:pt idx="24">
                  <c:v>-1.2312172409620637E-2</c:v>
                </c:pt>
                <c:pt idx="25">
                  <c:v>-1.1312172405778932E-2</c:v>
                </c:pt>
                <c:pt idx="26">
                  <c:v>-1.299026838885502E-2</c:v>
                </c:pt>
                <c:pt idx="27">
                  <c:v>-1.1890268387539527E-2</c:v>
                </c:pt>
                <c:pt idx="28">
                  <c:v>-1.4769472640653872E-2</c:v>
                </c:pt>
                <c:pt idx="29">
                  <c:v>-1.3969472639035699E-2</c:v>
                </c:pt>
                <c:pt idx="30">
                  <c:v>-6.1616102809501421E-3</c:v>
                </c:pt>
                <c:pt idx="31">
                  <c:v>-5.4090973096583578E-3</c:v>
                </c:pt>
                <c:pt idx="32">
                  <c:v>-1.250106511243324E-2</c:v>
                </c:pt>
                <c:pt idx="33">
                  <c:v>-1.3057950690909193E-2</c:v>
                </c:pt>
                <c:pt idx="34">
                  <c:v>-1.7420493040977817E-2</c:v>
                </c:pt>
                <c:pt idx="35">
                  <c:v>-1.0883897874354804E-2</c:v>
                </c:pt>
                <c:pt idx="36">
                  <c:v>-9.4838978733419906E-3</c:v>
                </c:pt>
                <c:pt idx="37">
                  <c:v>-1.1753647453090561E-2</c:v>
                </c:pt>
                <c:pt idx="38">
                  <c:v>-8.4104386217430105E-3</c:v>
                </c:pt>
                <c:pt idx="39">
                  <c:v>-5.7744440786764812E-3</c:v>
                </c:pt>
                <c:pt idx="40">
                  <c:v>-6.8303520301846443E-3</c:v>
                </c:pt>
                <c:pt idx="41">
                  <c:v>-1.820593697013824E-2</c:v>
                </c:pt>
                <c:pt idx="42">
                  <c:v>-1.7505936973269812E-2</c:v>
                </c:pt>
                <c:pt idx="43">
                  <c:v>-8.653037765917259E-3</c:v>
                </c:pt>
                <c:pt idx="44">
                  <c:v>-8.5649620911662661E-3</c:v>
                </c:pt>
                <c:pt idx="45">
                  <c:v>-7.9772962620512228E-3</c:v>
                </c:pt>
                <c:pt idx="46">
                  <c:v>-7.7850605522738585E-3</c:v>
                </c:pt>
                <c:pt idx="47">
                  <c:v>-7.1850605528792182E-3</c:v>
                </c:pt>
                <c:pt idx="48">
                  <c:v>-5.4668415201303625E-3</c:v>
                </c:pt>
                <c:pt idx="49">
                  <c:v>-1.2663529147787634E-2</c:v>
                </c:pt>
                <c:pt idx="50">
                  <c:v>-5.7016483557696101E-3</c:v>
                </c:pt>
                <c:pt idx="51">
                  <c:v>-6.9169848406315654E-3</c:v>
                </c:pt>
                <c:pt idx="52">
                  <c:v>-6.4353564224948175E-3</c:v>
                </c:pt>
                <c:pt idx="53">
                  <c:v>-5.3982849867262438E-3</c:v>
                </c:pt>
                <c:pt idx="54">
                  <c:v>-4.6846893013929945E-3</c:v>
                </c:pt>
                <c:pt idx="55">
                  <c:v>-5.1474248591823982E-3</c:v>
                </c:pt>
                <c:pt idx="56">
                  <c:v>-6.3189216254569275E-3</c:v>
                </c:pt>
                <c:pt idx="57">
                  <c:v>-6.5416042436361316E-3</c:v>
                </c:pt>
                <c:pt idx="58">
                  <c:v>-2.8539751418980778E-3</c:v>
                </c:pt>
                <c:pt idx="59">
                  <c:v>-5.0435260357138759E-3</c:v>
                </c:pt>
                <c:pt idx="60">
                  <c:v>-6.4106568796404532E-3</c:v>
                </c:pt>
                <c:pt idx="61">
                  <c:v>-5.126491264566187E-3</c:v>
                </c:pt>
                <c:pt idx="62">
                  <c:v>-6.9984405717952412E-3</c:v>
                </c:pt>
                <c:pt idx="63">
                  <c:v>-2.6601615108498185E-3</c:v>
                </c:pt>
                <c:pt idx="64">
                  <c:v>-1.2095376376248016E-3</c:v>
                </c:pt>
                <c:pt idx="65">
                  <c:v>-4.2218815873160927E-3</c:v>
                </c:pt>
                <c:pt idx="66">
                  <c:v>-4.0802500770368809E-3</c:v>
                </c:pt>
                <c:pt idx="67">
                  <c:v>-1.5288354842319402E-3</c:v>
                </c:pt>
                <c:pt idx="68">
                  <c:v>1.0766444464402564E-4</c:v>
                </c:pt>
                <c:pt idx="69">
                  <c:v>-6.10464826566149E-3</c:v>
                </c:pt>
                <c:pt idx="70">
                  <c:v>-1.9538988281908674E-3</c:v>
                </c:pt>
                <c:pt idx="71">
                  <c:v>3.7539578827102049E-3</c:v>
                </c:pt>
                <c:pt idx="72">
                  <c:v>2.225387495379432E-3</c:v>
                </c:pt>
                <c:pt idx="73">
                  <c:v>1.5639481786838792E-3</c:v>
                </c:pt>
                <c:pt idx="74">
                  <c:v>4.0449373810274017E-3</c:v>
                </c:pt>
                <c:pt idx="75">
                  <c:v>3.8345148374112452E-3</c:v>
                </c:pt>
                <c:pt idx="76">
                  <c:v>6.7247991553930422E-3</c:v>
                </c:pt>
                <c:pt idx="77">
                  <c:v>6.111524541132553E-3</c:v>
                </c:pt>
                <c:pt idx="78">
                  <c:v>9.3965069449278953E-3</c:v>
                </c:pt>
                <c:pt idx="79">
                  <c:v>4.9595771457551048E-3</c:v>
                </c:pt>
                <c:pt idx="80">
                  <c:v>8.8744696441232264E-3</c:v>
                </c:pt>
                <c:pt idx="81">
                  <c:v>9.9514088738516509E-3</c:v>
                </c:pt>
                <c:pt idx="82">
                  <c:v>1.1663773878312321E-2</c:v>
                </c:pt>
                <c:pt idx="83">
                  <c:v>1.6084377206979014E-2</c:v>
                </c:pt>
                <c:pt idx="84">
                  <c:v>1.3944009522393403E-2</c:v>
                </c:pt>
                <c:pt idx="85">
                  <c:v>1.7971871889821668E-2</c:v>
                </c:pt>
                <c:pt idx="86">
                  <c:v>1.960438480606732E-2</c:v>
                </c:pt>
                <c:pt idx="87">
                  <c:v>1.9183893338054092E-2</c:v>
                </c:pt>
                <c:pt idx="88">
                  <c:v>2.5290250352723018E-2</c:v>
                </c:pt>
                <c:pt idx="89">
                  <c:v>3.3947099164760436E-2</c:v>
                </c:pt>
                <c:pt idx="90">
                  <c:v>3.3786083180658129E-2</c:v>
                </c:pt>
                <c:pt idx="91">
                  <c:v>3.1628019097817504E-2</c:v>
                </c:pt>
                <c:pt idx="92">
                  <c:v>3.6557248057347093E-2</c:v>
                </c:pt>
                <c:pt idx="93">
                  <c:v>4.0371310449606165E-2</c:v>
                </c:pt>
                <c:pt idx="94">
                  <c:v>3.9782561567962199E-2</c:v>
                </c:pt>
                <c:pt idx="95">
                  <c:v>4.8906825217293767E-2</c:v>
                </c:pt>
                <c:pt idx="96">
                  <c:v>4.8069148973039627E-2</c:v>
                </c:pt>
                <c:pt idx="97">
                  <c:v>4.8279148978648517E-2</c:v>
                </c:pt>
                <c:pt idx="98">
                  <c:v>4.9139148978750963E-2</c:v>
                </c:pt>
                <c:pt idx="99">
                  <c:v>4.9899148974103663E-2</c:v>
                </c:pt>
                <c:pt idx="100">
                  <c:v>4.9097968055266651E-2</c:v>
                </c:pt>
                <c:pt idx="101">
                  <c:v>4.9358623294043419E-2</c:v>
                </c:pt>
                <c:pt idx="102">
                  <c:v>4.8686507006945934E-2</c:v>
                </c:pt>
                <c:pt idx="103">
                  <c:v>5.1196556996459031E-2</c:v>
                </c:pt>
                <c:pt idx="104">
                  <c:v>5.0065134384023102E-2</c:v>
                </c:pt>
                <c:pt idx="105">
                  <c:v>5.0743705553348305E-2</c:v>
                </c:pt>
                <c:pt idx="106">
                  <c:v>4.9325103374917439E-2</c:v>
                </c:pt>
                <c:pt idx="107">
                  <c:v>5.6652159870111074E-2</c:v>
                </c:pt>
                <c:pt idx="108">
                  <c:v>5.7322159864099387E-2</c:v>
                </c:pt>
                <c:pt idx="109">
                  <c:v>5.7472159863948047E-2</c:v>
                </c:pt>
                <c:pt idx="110">
                  <c:v>5.7522159866322919E-2</c:v>
                </c:pt>
                <c:pt idx="111">
                  <c:v>5.4370707342546148E-2</c:v>
                </c:pt>
                <c:pt idx="112">
                  <c:v>5.6356296877983866E-2</c:v>
                </c:pt>
                <c:pt idx="113">
                  <c:v>5.4924555055399428E-2</c:v>
                </c:pt>
                <c:pt idx="114">
                  <c:v>5.5624555052267856E-2</c:v>
                </c:pt>
                <c:pt idx="115">
                  <c:v>5.5724555057017601E-2</c:v>
                </c:pt>
                <c:pt idx="116">
                  <c:v>5.5863141970884406E-2</c:v>
                </c:pt>
                <c:pt idx="117">
                  <c:v>5.6893141970330269E-2</c:v>
                </c:pt>
                <c:pt idx="118">
                  <c:v>5.7113141972048559E-2</c:v>
                </c:pt>
                <c:pt idx="119">
                  <c:v>5.8013141971140519E-2</c:v>
                </c:pt>
                <c:pt idx="120">
                  <c:v>5.9065699764334186E-2</c:v>
                </c:pt>
                <c:pt idx="121">
                  <c:v>6.6576828507425342E-2</c:v>
                </c:pt>
                <c:pt idx="122">
                  <c:v>8.8553351684584558E-2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626-48B4-8619-DA74648F1D2D}"/>
            </c:ext>
          </c:extLst>
        </c:ser>
        <c:ser>
          <c:idx val="1"/>
          <c:order val="1"/>
          <c:tx>
            <c:strRef>
              <c:f>'Q_fit (2)'!$V$1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(2)'!$U$2:$U$27</c:f>
              <c:numCache>
                <c:formatCode>General</c:formatCode>
                <c:ptCount val="26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</c:numCache>
            </c:numRef>
          </c:xVal>
          <c:yVal>
            <c:numRef>
              <c:f>'Q_fit (2)'!$V$2:$V$27</c:f>
              <c:numCache>
                <c:formatCode>General</c:formatCode>
                <c:ptCount val="26"/>
                <c:pt idx="0">
                  <c:v>4.2652584269546438E-5</c:v>
                </c:pt>
                <c:pt idx="1">
                  <c:v>-4.2397449335412453E-3</c:v>
                </c:pt>
                <c:pt idx="2">
                  <c:v>-7.7500156851886192E-3</c:v>
                </c:pt>
                <c:pt idx="3">
                  <c:v>-1.0488159670672575E-2</c:v>
                </c:pt>
                <c:pt idx="4">
                  <c:v>-1.2454176889993115E-2</c:v>
                </c:pt>
                <c:pt idx="5">
                  <c:v>-1.3648067343150235E-2</c:v>
                </c:pt>
                <c:pt idx="6">
                  <c:v>-1.4069831030143939E-2</c:v>
                </c:pt>
                <c:pt idx="7">
                  <c:v>-1.3719467950974226E-2</c:v>
                </c:pt>
                <c:pt idx="8">
                  <c:v>-1.2596978105641091E-2</c:v>
                </c:pt>
                <c:pt idx="9">
                  <c:v>-1.0702361494144545E-2</c:v>
                </c:pt>
                <c:pt idx="10">
                  <c:v>-8.0356181164845802E-3</c:v>
                </c:pt>
                <c:pt idx="11">
                  <c:v>-4.5967479726611929E-3</c:v>
                </c:pt>
                <c:pt idx="12">
                  <c:v>-3.8575106267439707E-4</c:v>
                </c:pt>
                <c:pt idx="13">
                  <c:v>4.597372613475828E-3</c:v>
                </c:pt>
                <c:pt idx="14">
                  <c:v>1.0352623055789448E-2</c:v>
                </c:pt>
                <c:pt idx="15">
                  <c:v>1.6880000264266518E-2</c:v>
                </c:pt>
                <c:pt idx="16">
                  <c:v>2.4179504238906996E-2</c:v>
                </c:pt>
                <c:pt idx="17">
                  <c:v>3.2251134979710855E-2</c:v>
                </c:pt>
                <c:pt idx="18">
                  <c:v>4.1094892486678178E-2</c:v>
                </c:pt>
                <c:pt idx="19">
                  <c:v>5.0710776759808895E-2</c:v>
                </c:pt>
                <c:pt idx="20">
                  <c:v>6.1098787799103035E-2</c:v>
                </c:pt>
                <c:pt idx="21">
                  <c:v>7.2258925604560598E-2</c:v>
                </c:pt>
                <c:pt idx="22">
                  <c:v>8.4191190176181596E-2</c:v>
                </c:pt>
                <c:pt idx="23">
                  <c:v>9.6895581513965934E-2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626-48B4-8619-DA74648F1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407032"/>
        <c:axId val="1"/>
      </c:scatterChart>
      <c:valAx>
        <c:axId val="474407032"/>
        <c:scaling>
          <c:orientation val="minMax"/>
          <c:max val="2.4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Cycle/10^n</a:t>
                </a:r>
              </a:p>
            </c:rich>
          </c:tx>
          <c:layout>
            <c:manualLayout>
              <c:xMode val="edge"/>
              <c:yMode val="edge"/>
              <c:x val="0.68131945045330866"/>
              <c:y val="0.936470588235294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"/>
          <c:min val="-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</a:t>
                </a:r>
              </a:p>
            </c:rich>
          </c:tx>
          <c:layout>
            <c:manualLayout>
              <c:xMode val="edge"/>
              <c:yMode val="edge"/>
              <c:x val="6.105006105006105E-3"/>
              <c:y val="0.468235294117647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4407032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101346947016238"/>
          <c:y val="0.93647058823529417"/>
          <c:w val="0.13797326616224254"/>
          <c:h val="5.176470588235293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EF Dra - O-C Diagr.</a:t>
            </a:r>
          </a:p>
        </c:rich>
      </c:tx>
      <c:layout>
        <c:manualLayout>
          <c:xMode val="edge"/>
          <c:yMode val="edge"/>
          <c:x val="0.36346863468634688"/>
          <c:y val="3.25000000000000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789667896678967"/>
          <c:y val="0.1250001525880769"/>
          <c:w val="0.7767527675276753"/>
          <c:h val="0.7175008758555613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(3)'!$H$20:$H$20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(3)'!$F$21:$F$949</c:f>
              <c:numCache>
                <c:formatCode>General</c:formatCode>
                <c:ptCount val="929"/>
                <c:pt idx="0">
                  <c:v>2.5</c:v>
                </c:pt>
                <c:pt idx="1">
                  <c:v>35.5</c:v>
                </c:pt>
                <c:pt idx="2">
                  <c:v>38</c:v>
                </c:pt>
                <c:pt idx="3">
                  <c:v>64</c:v>
                </c:pt>
                <c:pt idx="4">
                  <c:v>71</c:v>
                </c:pt>
                <c:pt idx="5">
                  <c:v>80.5</c:v>
                </c:pt>
                <c:pt idx="6">
                  <c:v>1808</c:v>
                </c:pt>
                <c:pt idx="7">
                  <c:v>1827</c:v>
                </c:pt>
                <c:pt idx="8">
                  <c:v>1857.5</c:v>
                </c:pt>
                <c:pt idx="9">
                  <c:v>1865</c:v>
                </c:pt>
                <c:pt idx="10">
                  <c:v>1890.5</c:v>
                </c:pt>
                <c:pt idx="11">
                  <c:v>2178</c:v>
                </c:pt>
                <c:pt idx="12">
                  <c:v>2534.5</c:v>
                </c:pt>
                <c:pt idx="13">
                  <c:v>2850.5</c:v>
                </c:pt>
                <c:pt idx="14">
                  <c:v>4162</c:v>
                </c:pt>
                <c:pt idx="15">
                  <c:v>4433</c:v>
                </c:pt>
                <c:pt idx="16">
                  <c:v>4865</c:v>
                </c:pt>
                <c:pt idx="17">
                  <c:v>6133.5</c:v>
                </c:pt>
                <c:pt idx="18">
                  <c:v>6770</c:v>
                </c:pt>
                <c:pt idx="19">
                  <c:v>8562.5</c:v>
                </c:pt>
              </c:numCache>
            </c:numRef>
          </c:xVal>
          <c:yVal>
            <c:numRef>
              <c:f>'A (3)'!$H$21:$H$949</c:f>
              <c:numCache>
                <c:formatCode>General</c:formatCode>
                <c:ptCount val="92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A9A-4646-B41D-1A1AE388C8E7}"/>
            </c:ext>
          </c:extLst>
        </c:ser>
        <c:ser>
          <c:idx val="1"/>
          <c:order val="1"/>
          <c:tx>
            <c:strRef>
              <c:f>'A (3)'!$I$20:$I$20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(3)'!$D$21:$D$36</c:f>
                <c:numCache>
                  <c:formatCode>General</c:formatCode>
                  <c:ptCount val="1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'A (3)'!$F$21:$F$949</c:f>
              <c:numCache>
                <c:formatCode>General</c:formatCode>
                <c:ptCount val="929"/>
                <c:pt idx="0">
                  <c:v>2.5</c:v>
                </c:pt>
                <c:pt idx="1">
                  <c:v>35.5</c:v>
                </c:pt>
                <c:pt idx="2">
                  <c:v>38</c:v>
                </c:pt>
                <c:pt idx="3">
                  <c:v>64</c:v>
                </c:pt>
                <c:pt idx="4">
                  <c:v>71</c:v>
                </c:pt>
                <c:pt idx="5">
                  <c:v>80.5</c:v>
                </c:pt>
                <c:pt idx="6">
                  <c:v>1808</c:v>
                </c:pt>
                <c:pt idx="7">
                  <c:v>1827</c:v>
                </c:pt>
                <c:pt idx="8">
                  <c:v>1857.5</c:v>
                </c:pt>
                <c:pt idx="9">
                  <c:v>1865</c:v>
                </c:pt>
                <c:pt idx="10">
                  <c:v>1890.5</c:v>
                </c:pt>
                <c:pt idx="11">
                  <c:v>2178</c:v>
                </c:pt>
                <c:pt idx="12">
                  <c:v>2534.5</c:v>
                </c:pt>
                <c:pt idx="13">
                  <c:v>2850.5</c:v>
                </c:pt>
                <c:pt idx="14">
                  <c:v>4162</c:v>
                </c:pt>
                <c:pt idx="15">
                  <c:v>4433</c:v>
                </c:pt>
                <c:pt idx="16">
                  <c:v>4865</c:v>
                </c:pt>
                <c:pt idx="17">
                  <c:v>6133.5</c:v>
                </c:pt>
                <c:pt idx="18">
                  <c:v>6770</c:v>
                </c:pt>
                <c:pt idx="19">
                  <c:v>8562.5</c:v>
                </c:pt>
              </c:numCache>
            </c:numRef>
          </c:xVal>
          <c:yVal>
            <c:numRef>
              <c:f>'A (3)'!$I$21:$I$949</c:f>
              <c:numCache>
                <c:formatCode>General</c:formatCode>
                <c:ptCount val="929"/>
                <c:pt idx="0">
                  <c:v>1.3601499958895147E-3</c:v>
                </c:pt>
                <c:pt idx="1">
                  <c:v>9.7013000049628317E-4</c:v>
                </c:pt>
                <c:pt idx="2">
                  <c:v>-5.8972000260837376E-4</c:v>
                </c:pt>
                <c:pt idx="3">
                  <c:v>8.8784000399755314E-4</c:v>
                </c:pt>
                <c:pt idx="4">
                  <c:v>6.2025999795878306E-4</c:v>
                </c:pt>
                <c:pt idx="5">
                  <c:v>-2.4071699954220094E-3</c:v>
                </c:pt>
                <c:pt idx="6">
                  <c:v>1.6364800030714832E-3</c:v>
                </c:pt>
                <c:pt idx="10">
                  <c:v>-3.0385699938051403E-3</c:v>
                </c:pt>
                <c:pt idx="11">
                  <c:v>-9.2131999554112554E-4</c:v>
                </c:pt>
                <c:pt idx="12">
                  <c:v>-1.3559300059569068E-3</c:v>
                </c:pt>
                <c:pt idx="13">
                  <c:v>3.0790299933869392E-3</c:v>
                </c:pt>
                <c:pt idx="14">
                  <c:v>3.6817200016230345E-3</c:v>
                </c:pt>
                <c:pt idx="15">
                  <c:v>3.2939800003077835E-3</c:v>
                </c:pt>
                <c:pt idx="16">
                  <c:v>2.3518999951193109E-3</c:v>
                </c:pt>
                <c:pt idx="17">
                  <c:v>8.4840099952998571E-3</c:v>
                </c:pt>
                <c:pt idx="18">
                  <c:v>8.7462000010418706E-3</c:v>
                </c:pt>
                <c:pt idx="19">
                  <c:v>1.7333750001853332E-2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A9A-4646-B41D-1A1AE388C8E7}"/>
            </c:ext>
          </c:extLst>
        </c:ser>
        <c:ser>
          <c:idx val="3"/>
          <c:order val="2"/>
          <c:tx>
            <c:strRef>
              <c:f>'A (3)'!$J$20</c:f>
              <c:strCache>
                <c:ptCount val="1"/>
                <c:pt idx="0">
                  <c:v>Pribulla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(3)'!$D$21:$D$36</c:f>
                <c:numCache>
                  <c:formatCode>General</c:formatCode>
                  <c:ptCount val="1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</c:numCache>
              </c:numRef>
            </c:plus>
            <c:minus>
              <c:numRef>
                <c:f>'A (3)'!$D$21:$D$36</c:f>
                <c:numCache>
                  <c:formatCode>General</c:formatCode>
                  <c:ptCount val="1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(3)'!$F$21:$F$949</c:f>
              <c:numCache>
                <c:formatCode>General</c:formatCode>
                <c:ptCount val="929"/>
                <c:pt idx="0">
                  <c:v>2.5</c:v>
                </c:pt>
                <c:pt idx="1">
                  <c:v>35.5</c:v>
                </c:pt>
                <c:pt idx="2">
                  <c:v>38</c:v>
                </c:pt>
                <c:pt idx="3">
                  <c:v>64</c:v>
                </c:pt>
                <c:pt idx="4">
                  <c:v>71</c:v>
                </c:pt>
                <c:pt idx="5">
                  <c:v>80.5</c:v>
                </c:pt>
                <c:pt idx="6">
                  <c:v>1808</c:v>
                </c:pt>
                <c:pt idx="7">
                  <c:v>1827</c:v>
                </c:pt>
                <c:pt idx="8">
                  <c:v>1857.5</c:v>
                </c:pt>
                <c:pt idx="9">
                  <c:v>1865</c:v>
                </c:pt>
                <c:pt idx="10">
                  <c:v>1890.5</c:v>
                </c:pt>
                <c:pt idx="11">
                  <c:v>2178</c:v>
                </c:pt>
                <c:pt idx="12">
                  <c:v>2534.5</c:v>
                </c:pt>
                <c:pt idx="13">
                  <c:v>2850.5</c:v>
                </c:pt>
                <c:pt idx="14">
                  <c:v>4162</c:v>
                </c:pt>
                <c:pt idx="15">
                  <c:v>4433</c:v>
                </c:pt>
                <c:pt idx="16">
                  <c:v>4865</c:v>
                </c:pt>
                <c:pt idx="17">
                  <c:v>6133.5</c:v>
                </c:pt>
                <c:pt idx="18">
                  <c:v>6770</c:v>
                </c:pt>
                <c:pt idx="19">
                  <c:v>8562.5</c:v>
                </c:pt>
              </c:numCache>
            </c:numRef>
          </c:xVal>
          <c:yVal>
            <c:numRef>
              <c:f>'A (3)'!$J$21:$J$949</c:f>
              <c:numCache>
                <c:formatCode>General</c:formatCode>
                <c:ptCount val="929"/>
                <c:pt idx="7">
                  <c:v>-6.1837999965064228E-4</c:v>
                </c:pt>
                <c:pt idx="8">
                  <c:v>3.5144999856129289E-4</c:v>
                </c:pt>
                <c:pt idx="9">
                  <c:v>7.1900001785252243E-5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A9A-4646-B41D-1A1AE388C8E7}"/>
            </c:ext>
          </c:extLst>
        </c:ser>
        <c:ser>
          <c:idx val="4"/>
          <c:order val="3"/>
          <c:tx>
            <c:strRef>
              <c:f>'A (3)'!$K$20</c:f>
              <c:strCache>
                <c:ptCount val="1"/>
                <c:pt idx="0">
                  <c:v>S3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(3)'!$D$21:$D$48</c:f>
                <c:numCache>
                  <c:formatCode>General</c:formatCode>
                  <c:ptCount val="28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6">
                    <c:v>5.9999999999999995E-4</c:v>
                  </c:pt>
                  <c:pt idx="17">
                    <c:v>5.9999999999999995E-4</c:v>
                  </c:pt>
                  <c:pt idx="18">
                    <c:v>6.9999999999999999E-4</c:v>
                  </c:pt>
                  <c:pt idx="19">
                    <c:v>3.0000000000000001E-3</c:v>
                  </c:pt>
                </c:numCache>
              </c:numRef>
            </c:plus>
            <c:minus>
              <c:numRef>
                <c:f>'A (3)'!$D$21:$D$48</c:f>
                <c:numCache>
                  <c:formatCode>General</c:formatCode>
                  <c:ptCount val="28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6">
                    <c:v>5.9999999999999995E-4</c:v>
                  </c:pt>
                  <c:pt idx="17">
                    <c:v>5.9999999999999995E-4</c:v>
                  </c:pt>
                  <c:pt idx="18">
                    <c:v>6.9999999999999999E-4</c:v>
                  </c:pt>
                  <c:pt idx="19">
                    <c:v>3.0000000000000001E-3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(3)'!$F$21:$F$949</c:f>
              <c:numCache>
                <c:formatCode>General</c:formatCode>
                <c:ptCount val="929"/>
                <c:pt idx="0">
                  <c:v>2.5</c:v>
                </c:pt>
                <c:pt idx="1">
                  <c:v>35.5</c:v>
                </c:pt>
                <c:pt idx="2">
                  <c:v>38</c:v>
                </c:pt>
                <c:pt idx="3">
                  <c:v>64</c:v>
                </c:pt>
                <c:pt idx="4">
                  <c:v>71</c:v>
                </c:pt>
                <c:pt idx="5">
                  <c:v>80.5</c:v>
                </c:pt>
                <c:pt idx="6">
                  <c:v>1808</c:v>
                </c:pt>
                <c:pt idx="7">
                  <c:v>1827</c:v>
                </c:pt>
                <c:pt idx="8">
                  <c:v>1857.5</c:v>
                </c:pt>
                <c:pt idx="9">
                  <c:v>1865</c:v>
                </c:pt>
                <c:pt idx="10">
                  <c:v>1890.5</c:v>
                </c:pt>
                <c:pt idx="11">
                  <c:v>2178</c:v>
                </c:pt>
                <c:pt idx="12">
                  <c:v>2534.5</c:v>
                </c:pt>
                <c:pt idx="13">
                  <c:v>2850.5</c:v>
                </c:pt>
                <c:pt idx="14">
                  <c:v>4162</c:v>
                </c:pt>
                <c:pt idx="15">
                  <c:v>4433</c:v>
                </c:pt>
                <c:pt idx="16">
                  <c:v>4865</c:v>
                </c:pt>
                <c:pt idx="17">
                  <c:v>6133.5</c:v>
                </c:pt>
                <c:pt idx="18">
                  <c:v>6770</c:v>
                </c:pt>
                <c:pt idx="19">
                  <c:v>8562.5</c:v>
                </c:pt>
              </c:numCache>
            </c:numRef>
          </c:xVal>
          <c:yVal>
            <c:numRef>
              <c:f>'A (3)'!$K$21:$K$949</c:f>
              <c:numCache>
                <c:formatCode>General</c:formatCode>
                <c:ptCount val="92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A9A-4646-B41D-1A1AE388C8E7}"/>
            </c:ext>
          </c:extLst>
        </c:ser>
        <c:ser>
          <c:idx val="2"/>
          <c:order val="4"/>
          <c:tx>
            <c:strRef>
              <c:f>'A (3)'!$L$20</c:f>
              <c:strCache>
                <c:ptCount val="1"/>
                <c:pt idx="0">
                  <c:v>S4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(3)'!$D$21:$D$48</c:f>
                <c:numCache>
                  <c:formatCode>General</c:formatCode>
                  <c:ptCount val="28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6">
                    <c:v>5.9999999999999995E-4</c:v>
                  </c:pt>
                  <c:pt idx="17">
                    <c:v>5.9999999999999995E-4</c:v>
                  </c:pt>
                  <c:pt idx="18">
                    <c:v>6.9999999999999999E-4</c:v>
                  </c:pt>
                  <c:pt idx="19">
                    <c:v>3.0000000000000001E-3</c:v>
                  </c:pt>
                </c:numCache>
              </c:numRef>
            </c:plus>
            <c:minus>
              <c:numRef>
                <c:f>'A (3)'!$D$21:$D$48</c:f>
                <c:numCache>
                  <c:formatCode>General</c:formatCode>
                  <c:ptCount val="28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6">
                    <c:v>5.9999999999999995E-4</c:v>
                  </c:pt>
                  <c:pt idx="17">
                    <c:v>5.9999999999999995E-4</c:v>
                  </c:pt>
                  <c:pt idx="18">
                    <c:v>6.9999999999999999E-4</c:v>
                  </c:pt>
                  <c:pt idx="19">
                    <c:v>3.0000000000000001E-3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(3)'!$F$21:$F$949</c:f>
              <c:numCache>
                <c:formatCode>General</c:formatCode>
                <c:ptCount val="929"/>
                <c:pt idx="0">
                  <c:v>2.5</c:v>
                </c:pt>
                <c:pt idx="1">
                  <c:v>35.5</c:v>
                </c:pt>
                <c:pt idx="2">
                  <c:v>38</c:v>
                </c:pt>
                <c:pt idx="3">
                  <c:v>64</c:v>
                </c:pt>
                <c:pt idx="4">
                  <c:v>71</c:v>
                </c:pt>
                <c:pt idx="5">
                  <c:v>80.5</c:v>
                </c:pt>
                <c:pt idx="6">
                  <c:v>1808</c:v>
                </c:pt>
                <c:pt idx="7">
                  <c:v>1827</c:v>
                </c:pt>
                <c:pt idx="8">
                  <c:v>1857.5</c:v>
                </c:pt>
                <c:pt idx="9">
                  <c:v>1865</c:v>
                </c:pt>
                <c:pt idx="10">
                  <c:v>1890.5</c:v>
                </c:pt>
                <c:pt idx="11">
                  <c:v>2178</c:v>
                </c:pt>
                <c:pt idx="12">
                  <c:v>2534.5</c:v>
                </c:pt>
                <c:pt idx="13">
                  <c:v>2850.5</c:v>
                </c:pt>
                <c:pt idx="14">
                  <c:v>4162</c:v>
                </c:pt>
                <c:pt idx="15">
                  <c:v>4433</c:v>
                </c:pt>
                <c:pt idx="16">
                  <c:v>4865</c:v>
                </c:pt>
                <c:pt idx="17">
                  <c:v>6133.5</c:v>
                </c:pt>
                <c:pt idx="18">
                  <c:v>6770</c:v>
                </c:pt>
                <c:pt idx="19">
                  <c:v>8562.5</c:v>
                </c:pt>
              </c:numCache>
            </c:numRef>
          </c:xVal>
          <c:yVal>
            <c:numRef>
              <c:f>'A (3)'!$L$21:$L$949</c:f>
              <c:numCache>
                <c:formatCode>General</c:formatCode>
                <c:ptCount val="92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A9A-4646-B41D-1A1AE388C8E7}"/>
            </c:ext>
          </c:extLst>
        </c:ser>
        <c:ser>
          <c:idx val="5"/>
          <c:order val="5"/>
          <c:tx>
            <c:strRef>
              <c:f>'A (3)'!$M$20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(3)'!$D$21:$D$48</c:f>
                <c:numCache>
                  <c:formatCode>General</c:formatCode>
                  <c:ptCount val="28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6">
                    <c:v>5.9999999999999995E-4</c:v>
                  </c:pt>
                  <c:pt idx="17">
                    <c:v>5.9999999999999995E-4</c:v>
                  </c:pt>
                  <c:pt idx="18">
                    <c:v>6.9999999999999999E-4</c:v>
                  </c:pt>
                  <c:pt idx="19">
                    <c:v>3.0000000000000001E-3</c:v>
                  </c:pt>
                </c:numCache>
              </c:numRef>
            </c:plus>
            <c:minus>
              <c:numRef>
                <c:f>'A (3)'!$D$21:$D$48</c:f>
                <c:numCache>
                  <c:formatCode>General</c:formatCode>
                  <c:ptCount val="28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6">
                    <c:v>5.9999999999999995E-4</c:v>
                  </c:pt>
                  <c:pt idx="17">
                    <c:v>5.9999999999999995E-4</c:v>
                  </c:pt>
                  <c:pt idx="18">
                    <c:v>6.9999999999999999E-4</c:v>
                  </c:pt>
                  <c:pt idx="19">
                    <c:v>3.0000000000000001E-3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(3)'!$F$21:$F$949</c:f>
              <c:numCache>
                <c:formatCode>General</c:formatCode>
                <c:ptCount val="929"/>
                <c:pt idx="0">
                  <c:v>2.5</c:v>
                </c:pt>
                <c:pt idx="1">
                  <c:v>35.5</c:v>
                </c:pt>
                <c:pt idx="2">
                  <c:v>38</c:v>
                </c:pt>
                <c:pt idx="3">
                  <c:v>64</c:v>
                </c:pt>
                <c:pt idx="4">
                  <c:v>71</c:v>
                </c:pt>
                <c:pt idx="5">
                  <c:v>80.5</c:v>
                </c:pt>
                <c:pt idx="6">
                  <c:v>1808</c:v>
                </c:pt>
                <c:pt idx="7">
                  <c:v>1827</c:v>
                </c:pt>
                <c:pt idx="8">
                  <c:v>1857.5</c:v>
                </c:pt>
                <c:pt idx="9">
                  <c:v>1865</c:v>
                </c:pt>
                <c:pt idx="10">
                  <c:v>1890.5</c:v>
                </c:pt>
                <c:pt idx="11">
                  <c:v>2178</c:v>
                </c:pt>
                <c:pt idx="12">
                  <c:v>2534.5</c:v>
                </c:pt>
                <c:pt idx="13">
                  <c:v>2850.5</c:v>
                </c:pt>
                <c:pt idx="14">
                  <c:v>4162</c:v>
                </c:pt>
                <c:pt idx="15">
                  <c:v>4433</c:v>
                </c:pt>
                <c:pt idx="16">
                  <c:v>4865</c:v>
                </c:pt>
                <c:pt idx="17">
                  <c:v>6133.5</c:v>
                </c:pt>
                <c:pt idx="18">
                  <c:v>6770</c:v>
                </c:pt>
                <c:pt idx="19">
                  <c:v>8562.5</c:v>
                </c:pt>
              </c:numCache>
            </c:numRef>
          </c:xVal>
          <c:yVal>
            <c:numRef>
              <c:f>'A (3)'!$M$21:$M$949</c:f>
              <c:numCache>
                <c:formatCode>General</c:formatCode>
                <c:ptCount val="92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A9A-4646-B41D-1A1AE388C8E7}"/>
            </c:ext>
          </c:extLst>
        </c:ser>
        <c:ser>
          <c:idx val="6"/>
          <c:order val="6"/>
          <c:tx>
            <c:strRef>
              <c:f>'A (3)'!$N$20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(3)'!$D$21:$D$48</c:f>
                <c:numCache>
                  <c:formatCode>General</c:formatCode>
                  <c:ptCount val="28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6">
                    <c:v>5.9999999999999995E-4</c:v>
                  </c:pt>
                  <c:pt idx="17">
                    <c:v>5.9999999999999995E-4</c:v>
                  </c:pt>
                  <c:pt idx="18">
                    <c:v>6.9999999999999999E-4</c:v>
                  </c:pt>
                  <c:pt idx="19">
                    <c:v>3.0000000000000001E-3</c:v>
                  </c:pt>
                </c:numCache>
              </c:numRef>
            </c:plus>
            <c:minus>
              <c:numRef>
                <c:f>'A (3)'!$D$21:$D$48</c:f>
                <c:numCache>
                  <c:formatCode>General</c:formatCode>
                  <c:ptCount val="28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6">
                    <c:v>5.9999999999999995E-4</c:v>
                  </c:pt>
                  <c:pt idx="17">
                    <c:v>5.9999999999999995E-4</c:v>
                  </c:pt>
                  <c:pt idx="18">
                    <c:v>6.9999999999999999E-4</c:v>
                  </c:pt>
                  <c:pt idx="19">
                    <c:v>3.0000000000000001E-3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(3)'!$F$21:$F$949</c:f>
              <c:numCache>
                <c:formatCode>General</c:formatCode>
                <c:ptCount val="929"/>
                <c:pt idx="0">
                  <c:v>2.5</c:v>
                </c:pt>
                <c:pt idx="1">
                  <c:v>35.5</c:v>
                </c:pt>
                <c:pt idx="2">
                  <c:v>38</c:v>
                </c:pt>
                <c:pt idx="3">
                  <c:v>64</c:v>
                </c:pt>
                <c:pt idx="4">
                  <c:v>71</c:v>
                </c:pt>
                <c:pt idx="5">
                  <c:v>80.5</c:v>
                </c:pt>
                <c:pt idx="6">
                  <c:v>1808</c:v>
                </c:pt>
                <c:pt idx="7">
                  <c:v>1827</c:v>
                </c:pt>
                <c:pt idx="8">
                  <c:v>1857.5</c:v>
                </c:pt>
                <c:pt idx="9">
                  <c:v>1865</c:v>
                </c:pt>
                <c:pt idx="10">
                  <c:v>1890.5</c:v>
                </c:pt>
                <c:pt idx="11">
                  <c:v>2178</c:v>
                </c:pt>
                <c:pt idx="12">
                  <c:v>2534.5</c:v>
                </c:pt>
                <c:pt idx="13">
                  <c:v>2850.5</c:v>
                </c:pt>
                <c:pt idx="14">
                  <c:v>4162</c:v>
                </c:pt>
                <c:pt idx="15">
                  <c:v>4433</c:v>
                </c:pt>
                <c:pt idx="16">
                  <c:v>4865</c:v>
                </c:pt>
                <c:pt idx="17">
                  <c:v>6133.5</c:v>
                </c:pt>
                <c:pt idx="18">
                  <c:v>6770</c:v>
                </c:pt>
                <c:pt idx="19">
                  <c:v>8562.5</c:v>
                </c:pt>
              </c:numCache>
            </c:numRef>
          </c:xVal>
          <c:yVal>
            <c:numRef>
              <c:f>'A (3)'!$N$21:$N$949</c:f>
              <c:numCache>
                <c:formatCode>General</c:formatCode>
                <c:ptCount val="929"/>
                <c:pt idx="7">
                  <c:v>-6.1837999965064228E-4</c:v>
                </c:pt>
                <c:pt idx="8">
                  <c:v>3.5144999856129289E-4</c:v>
                </c:pt>
                <c:pt idx="9">
                  <c:v>7.1900001785252243E-5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A9A-4646-B41D-1A1AE388C8E7}"/>
            </c:ext>
          </c:extLst>
        </c:ser>
        <c:ser>
          <c:idx val="7"/>
          <c:order val="7"/>
          <c:tx>
            <c:strRef>
              <c:f>'A (3)'!$O$20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(3)'!$F$21:$F$949</c:f>
              <c:numCache>
                <c:formatCode>General</c:formatCode>
                <c:ptCount val="929"/>
                <c:pt idx="0">
                  <c:v>2.5</c:v>
                </c:pt>
                <c:pt idx="1">
                  <c:v>35.5</c:v>
                </c:pt>
                <c:pt idx="2">
                  <c:v>38</c:v>
                </c:pt>
                <c:pt idx="3">
                  <c:v>64</c:v>
                </c:pt>
                <c:pt idx="4">
                  <c:v>71</c:v>
                </c:pt>
                <c:pt idx="5">
                  <c:v>80.5</c:v>
                </c:pt>
                <c:pt idx="6">
                  <c:v>1808</c:v>
                </c:pt>
                <c:pt idx="7">
                  <c:v>1827</c:v>
                </c:pt>
                <c:pt idx="8">
                  <c:v>1857.5</c:v>
                </c:pt>
                <c:pt idx="9">
                  <c:v>1865</c:v>
                </c:pt>
                <c:pt idx="10">
                  <c:v>1890.5</c:v>
                </c:pt>
                <c:pt idx="11">
                  <c:v>2178</c:v>
                </c:pt>
                <c:pt idx="12">
                  <c:v>2534.5</c:v>
                </c:pt>
                <c:pt idx="13">
                  <c:v>2850.5</c:v>
                </c:pt>
                <c:pt idx="14">
                  <c:v>4162</c:v>
                </c:pt>
                <c:pt idx="15">
                  <c:v>4433</c:v>
                </c:pt>
                <c:pt idx="16">
                  <c:v>4865</c:v>
                </c:pt>
                <c:pt idx="17">
                  <c:v>6133.5</c:v>
                </c:pt>
                <c:pt idx="18">
                  <c:v>6770</c:v>
                </c:pt>
                <c:pt idx="19">
                  <c:v>8562.5</c:v>
                </c:pt>
              </c:numCache>
            </c:numRef>
          </c:xVal>
          <c:yVal>
            <c:numRef>
              <c:f>'A (3)'!$O$21:$O$949</c:f>
              <c:numCache>
                <c:formatCode>General</c:formatCode>
                <c:ptCount val="92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A9A-4646-B41D-1A1AE388C8E7}"/>
            </c:ext>
          </c:extLst>
        </c:ser>
        <c:ser>
          <c:idx val="8"/>
          <c:order val="8"/>
          <c:tx>
            <c:strRef>
              <c:f>'A (3)'!$W$1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(3)'!$V$2:$V$21</c:f>
              <c:numCache>
                <c:formatCode>General</c:formatCode>
                <c:ptCount val="20"/>
                <c:pt idx="0">
                  <c:v>0</c:v>
                </c:pt>
                <c:pt idx="1">
                  <c:v>500</c:v>
                </c:pt>
                <c:pt idx="2">
                  <c:v>1000</c:v>
                </c:pt>
                <c:pt idx="3">
                  <c:v>1500</c:v>
                </c:pt>
                <c:pt idx="4">
                  <c:v>2000</c:v>
                </c:pt>
                <c:pt idx="5">
                  <c:v>2500</c:v>
                </c:pt>
                <c:pt idx="6">
                  <c:v>3000</c:v>
                </c:pt>
                <c:pt idx="7">
                  <c:v>3500</c:v>
                </c:pt>
                <c:pt idx="8">
                  <c:v>4000</c:v>
                </c:pt>
                <c:pt idx="9">
                  <c:v>4500</c:v>
                </c:pt>
                <c:pt idx="10">
                  <c:v>5000</c:v>
                </c:pt>
                <c:pt idx="11">
                  <c:v>5500</c:v>
                </c:pt>
                <c:pt idx="12">
                  <c:v>6000</c:v>
                </c:pt>
                <c:pt idx="13">
                  <c:v>6500</c:v>
                </c:pt>
                <c:pt idx="14">
                  <c:v>7000</c:v>
                </c:pt>
                <c:pt idx="15">
                  <c:v>7500</c:v>
                </c:pt>
                <c:pt idx="16">
                  <c:v>8000</c:v>
                </c:pt>
                <c:pt idx="17">
                  <c:v>8500</c:v>
                </c:pt>
                <c:pt idx="18">
                  <c:v>9000</c:v>
                </c:pt>
                <c:pt idx="19">
                  <c:v>9500</c:v>
                </c:pt>
              </c:numCache>
            </c:numRef>
          </c:xVal>
          <c:yVal>
            <c:numRef>
              <c:f>'A (3)'!$W$2:$W$21</c:f>
              <c:numCache>
                <c:formatCode>0.00E+00</c:formatCode>
                <c:ptCount val="20"/>
                <c:pt idx="0">
                  <c:v>9.9637554939268832E-7</c:v>
                </c:pt>
                <c:pt idx="1">
                  <c:v>-2.7315116897760335E-4</c:v>
                </c:pt>
                <c:pt idx="2">
                  <c:v>-3.8909625259943775E-4</c:v>
                </c:pt>
                <c:pt idx="3">
                  <c:v>-3.4683887531611042E-4</c:v>
                </c:pt>
                <c:pt idx="4">
                  <c:v>-1.4637903712762137E-4</c:v>
                </c:pt>
                <c:pt idx="5">
                  <c:v>2.1228326196602956E-4</c:v>
                </c:pt>
                <c:pt idx="6">
                  <c:v>7.2914802196484205E-4</c:v>
                </c:pt>
                <c:pt idx="7">
                  <c:v>1.4042152428688165E-3</c:v>
                </c:pt>
                <c:pt idx="8">
                  <c:v>2.2374849246779519E-3</c:v>
                </c:pt>
                <c:pt idx="9">
                  <c:v>3.2289570673922495E-3</c:v>
                </c:pt>
                <c:pt idx="10">
                  <c:v>4.3786316710117089E-3</c:v>
                </c:pt>
                <c:pt idx="11">
                  <c:v>5.6865087355363305E-3</c:v>
                </c:pt>
                <c:pt idx="12">
                  <c:v>7.1525882609661121E-3</c:v>
                </c:pt>
                <c:pt idx="13">
                  <c:v>8.7768702473010572E-3</c:v>
                </c:pt>
                <c:pt idx="14">
                  <c:v>1.0559354694541164E-2</c:v>
                </c:pt>
                <c:pt idx="15">
                  <c:v>1.2500041602686428E-2</c:v>
                </c:pt>
                <c:pt idx="16">
                  <c:v>1.4598930971736859E-2</c:v>
                </c:pt>
                <c:pt idx="17">
                  <c:v>1.6856022801692454E-2</c:v>
                </c:pt>
                <c:pt idx="18">
                  <c:v>1.9271317092553204E-2</c:v>
                </c:pt>
                <c:pt idx="19">
                  <c:v>2.1844813844319119E-2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AA9A-4646-B41D-1A1AE388C8E7}"/>
            </c:ext>
          </c:extLst>
        </c:ser>
        <c:ser>
          <c:idx val="9"/>
          <c:order val="9"/>
          <c:tx>
            <c:strRef>
              <c:f>'A (3)'!$R$20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69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(3)'!$F$21:$F$949</c:f>
              <c:numCache>
                <c:formatCode>General</c:formatCode>
                <c:ptCount val="929"/>
                <c:pt idx="0">
                  <c:v>2.5</c:v>
                </c:pt>
                <c:pt idx="1">
                  <c:v>35.5</c:v>
                </c:pt>
                <c:pt idx="2">
                  <c:v>38</c:v>
                </c:pt>
                <c:pt idx="3">
                  <c:v>64</c:v>
                </c:pt>
                <c:pt idx="4">
                  <c:v>71</c:v>
                </c:pt>
                <c:pt idx="5">
                  <c:v>80.5</c:v>
                </c:pt>
                <c:pt idx="6">
                  <c:v>1808</c:v>
                </c:pt>
                <c:pt idx="7">
                  <c:v>1827</c:v>
                </c:pt>
                <c:pt idx="8">
                  <c:v>1857.5</c:v>
                </c:pt>
                <c:pt idx="9">
                  <c:v>1865</c:v>
                </c:pt>
                <c:pt idx="10">
                  <c:v>1890.5</c:v>
                </c:pt>
                <c:pt idx="11">
                  <c:v>2178</c:v>
                </c:pt>
                <c:pt idx="12">
                  <c:v>2534.5</c:v>
                </c:pt>
                <c:pt idx="13">
                  <c:v>2850.5</c:v>
                </c:pt>
                <c:pt idx="14">
                  <c:v>4162</c:v>
                </c:pt>
                <c:pt idx="15">
                  <c:v>4433</c:v>
                </c:pt>
                <c:pt idx="16">
                  <c:v>4865</c:v>
                </c:pt>
                <c:pt idx="17">
                  <c:v>6133.5</c:v>
                </c:pt>
                <c:pt idx="18">
                  <c:v>6770</c:v>
                </c:pt>
                <c:pt idx="19">
                  <c:v>8562.5</c:v>
                </c:pt>
              </c:numCache>
            </c:numRef>
          </c:xVal>
          <c:yVal>
            <c:numRef>
              <c:f>'A (3)'!$R$21:$R$949</c:f>
              <c:numCache>
                <c:formatCode>m/d/yyyy</c:formatCode>
                <c:ptCount val="92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AA9A-4646-B41D-1A1AE388C8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7251072"/>
        <c:axId val="1"/>
      </c:scatterChart>
      <c:valAx>
        <c:axId val="61725107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952029520295207"/>
              <c:y val="0.887501049868766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50553505535055E-2"/>
              <c:y val="0.4075005249343831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1725107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501845018450183"/>
          <c:y val="0.3"/>
          <c:w val="0.13837638376383765"/>
          <c:h val="0.4700000000000000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EF Dra - O-C Diagr.</a:t>
            </a:r>
          </a:p>
        </c:rich>
      </c:tx>
      <c:layout>
        <c:manualLayout>
          <c:xMode val="edge"/>
          <c:yMode val="edge"/>
          <c:x val="0.35020242914979755"/>
          <c:y val="4.16666666666666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218623481781376"/>
          <c:y val="0.20833427523815121"/>
          <c:w val="0.75506072874493924"/>
          <c:h val="0.4537057549630848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(3)'!$H$20:$H$20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(3)'!$F$21:$F$949</c:f>
              <c:numCache>
                <c:formatCode>General</c:formatCode>
                <c:ptCount val="929"/>
                <c:pt idx="0">
                  <c:v>2.5</c:v>
                </c:pt>
                <c:pt idx="1">
                  <c:v>35.5</c:v>
                </c:pt>
                <c:pt idx="2">
                  <c:v>38</c:v>
                </c:pt>
                <c:pt idx="3">
                  <c:v>64</c:v>
                </c:pt>
                <c:pt idx="4">
                  <c:v>71</c:v>
                </c:pt>
                <c:pt idx="5">
                  <c:v>80.5</c:v>
                </c:pt>
                <c:pt idx="6">
                  <c:v>1808</c:v>
                </c:pt>
                <c:pt idx="7">
                  <c:v>1827</c:v>
                </c:pt>
                <c:pt idx="8">
                  <c:v>1857.5</c:v>
                </c:pt>
                <c:pt idx="9">
                  <c:v>1865</c:v>
                </c:pt>
                <c:pt idx="10">
                  <c:v>1890.5</c:v>
                </c:pt>
                <c:pt idx="11">
                  <c:v>2178</c:v>
                </c:pt>
                <c:pt idx="12">
                  <c:v>2534.5</c:v>
                </c:pt>
                <c:pt idx="13">
                  <c:v>2850.5</c:v>
                </c:pt>
                <c:pt idx="14">
                  <c:v>4162</c:v>
                </c:pt>
                <c:pt idx="15">
                  <c:v>4433</c:v>
                </c:pt>
                <c:pt idx="16">
                  <c:v>4865</c:v>
                </c:pt>
                <c:pt idx="17">
                  <c:v>6133.5</c:v>
                </c:pt>
                <c:pt idx="18">
                  <c:v>6770</c:v>
                </c:pt>
                <c:pt idx="19">
                  <c:v>8562.5</c:v>
                </c:pt>
              </c:numCache>
            </c:numRef>
          </c:xVal>
          <c:yVal>
            <c:numRef>
              <c:f>'A (3)'!$H$21:$H$949</c:f>
              <c:numCache>
                <c:formatCode>General</c:formatCode>
                <c:ptCount val="92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A07-4BD4-AD6C-9F8008C6C11B}"/>
            </c:ext>
          </c:extLst>
        </c:ser>
        <c:ser>
          <c:idx val="1"/>
          <c:order val="1"/>
          <c:tx>
            <c:strRef>
              <c:f>'A (3)'!$I$20:$I$20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(3)'!$D$21:$D$36</c:f>
                <c:numCache>
                  <c:formatCode>General</c:formatCode>
                  <c:ptCount val="1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'A (3)'!$F$21:$F$949</c:f>
              <c:numCache>
                <c:formatCode>General</c:formatCode>
                <c:ptCount val="929"/>
                <c:pt idx="0">
                  <c:v>2.5</c:v>
                </c:pt>
                <c:pt idx="1">
                  <c:v>35.5</c:v>
                </c:pt>
                <c:pt idx="2">
                  <c:v>38</c:v>
                </c:pt>
                <c:pt idx="3">
                  <c:v>64</c:v>
                </c:pt>
                <c:pt idx="4">
                  <c:v>71</c:v>
                </c:pt>
                <c:pt idx="5">
                  <c:v>80.5</c:v>
                </c:pt>
                <c:pt idx="6">
                  <c:v>1808</c:v>
                </c:pt>
                <c:pt idx="7">
                  <c:v>1827</c:v>
                </c:pt>
                <c:pt idx="8">
                  <c:v>1857.5</c:v>
                </c:pt>
                <c:pt idx="9">
                  <c:v>1865</c:v>
                </c:pt>
                <c:pt idx="10">
                  <c:v>1890.5</c:v>
                </c:pt>
                <c:pt idx="11">
                  <c:v>2178</c:v>
                </c:pt>
                <c:pt idx="12">
                  <c:v>2534.5</c:v>
                </c:pt>
                <c:pt idx="13">
                  <c:v>2850.5</c:v>
                </c:pt>
                <c:pt idx="14">
                  <c:v>4162</c:v>
                </c:pt>
                <c:pt idx="15">
                  <c:v>4433</c:v>
                </c:pt>
                <c:pt idx="16">
                  <c:v>4865</c:v>
                </c:pt>
                <c:pt idx="17">
                  <c:v>6133.5</c:v>
                </c:pt>
                <c:pt idx="18">
                  <c:v>6770</c:v>
                </c:pt>
                <c:pt idx="19">
                  <c:v>8562.5</c:v>
                </c:pt>
              </c:numCache>
            </c:numRef>
          </c:xVal>
          <c:yVal>
            <c:numRef>
              <c:f>'A (3)'!$I$21:$I$949</c:f>
              <c:numCache>
                <c:formatCode>General</c:formatCode>
                <c:ptCount val="929"/>
                <c:pt idx="0">
                  <c:v>1.3601499958895147E-3</c:v>
                </c:pt>
                <c:pt idx="1">
                  <c:v>9.7013000049628317E-4</c:v>
                </c:pt>
                <c:pt idx="2">
                  <c:v>-5.8972000260837376E-4</c:v>
                </c:pt>
                <c:pt idx="3">
                  <c:v>8.8784000399755314E-4</c:v>
                </c:pt>
                <c:pt idx="4">
                  <c:v>6.2025999795878306E-4</c:v>
                </c:pt>
                <c:pt idx="5">
                  <c:v>-2.4071699954220094E-3</c:v>
                </c:pt>
                <c:pt idx="6">
                  <c:v>1.6364800030714832E-3</c:v>
                </c:pt>
                <c:pt idx="10">
                  <c:v>-3.0385699938051403E-3</c:v>
                </c:pt>
                <c:pt idx="11">
                  <c:v>-9.2131999554112554E-4</c:v>
                </c:pt>
                <c:pt idx="12">
                  <c:v>-1.3559300059569068E-3</c:v>
                </c:pt>
                <c:pt idx="13">
                  <c:v>3.0790299933869392E-3</c:v>
                </c:pt>
                <c:pt idx="14">
                  <c:v>3.6817200016230345E-3</c:v>
                </c:pt>
                <c:pt idx="15">
                  <c:v>3.2939800003077835E-3</c:v>
                </c:pt>
                <c:pt idx="16">
                  <c:v>2.3518999951193109E-3</c:v>
                </c:pt>
                <c:pt idx="17">
                  <c:v>8.4840099952998571E-3</c:v>
                </c:pt>
                <c:pt idx="18">
                  <c:v>8.7462000010418706E-3</c:v>
                </c:pt>
                <c:pt idx="19">
                  <c:v>1.7333750001853332E-2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A07-4BD4-AD6C-9F8008C6C11B}"/>
            </c:ext>
          </c:extLst>
        </c:ser>
        <c:ser>
          <c:idx val="3"/>
          <c:order val="2"/>
          <c:tx>
            <c:strRef>
              <c:f>'A (3)'!$J$20</c:f>
              <c:strCache>
                <c:ptCount val="1"/>
                <c:pt idx="0">
                  <c:v>Pribulla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(3)'!$D$21:$D$36</c:f>
                <c:numCache>
                  <c:formatCode>General</c:formatCode>
                  <c:ptCount val="1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</c:numCache>
              </c:numRef>
            </c:plus>
            <c:minus>
              <c:numRef>
                <c:f>'A (3)'!$D$21:$D$36</c:f>
                <c:numCache>
                  <c:formatCode>General</c:formatCode>
                  <c:ptCount val="1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(3)'!$F$21:$F$949</c:f>
              <c:numCache>
                <c:formatCode>General</c:formatCode>
                <c:ptCount val="929"/>
                <c:pt idx="0">
                  <c:v>2.5</c:v>
                </c:pt>
                <c:pt idx="1">
                  <c:v>35.5</c:v>
                </c:pt>
                <c:pt idx="2">
                  <c:v>38</c:v>
                </c:pt>
                <c:pt idx="3">
                  <c:v>64</c:v>
                </c:pt>
                <c:pt idx="4">
                  <c:v>71</c:v>
                </c:pt>
                <c:pt idx="5">
                  <c:v>80.5</c:v>
                </c:pt>
                <c:pt idx="6">
                  <c:v>1808</c:v>
                </c:pt>
                <c:pt idx="7">
                  <c:v>1827</c:v>
                </c:pt>
                <c:pt idx="8">
                  <c:v>1857.5</c:v>
                </c:pt>
                <c:pt idx="9">
                  <c:v>1865</c:v>
                </c:pt>
                <c:pt idx="10">
                  <c:v>1890.5</c:v>
                </c:pt>
                <c:pt idx="11">
                  <c:v>2178</c:v>
                </c:pt>
                <c:pt idx="12">
                  <c:v>2534.5</c:v>
                </c:pt>
                <c:pt idx="13">
                  <c:v>2850.5</c:v>
                </c:pt>
                <c:pt idx="14">
                  <c:v>4162</c:v>
                </c:pt>
                <c:pt idx="15">
                  <c:v>4433</c:v>
                </c:pt>
                <c:pt idx="16">
                  <c:v>4865</c:v>
                </c:pt>
                <c:pt idx="17">
                  <c:v>6133.5</c:v>
                </c:pt>
                <c:pt idx="18">
                  <c:v>6770</c:v>
                </c:pt>
                <c:pt idx="19">
                  <c:v>8562.5</c:v>
                </c:pt>
              </c:numCache>
            </c:numRef>
          </c:xVal>
          <c:yVal>
            <c:numRef>
              <c:f>'A (3)'!$J$21:$J$949</c:f>
              <c:numCache>
                <c:formatCode>General</c:formatCode>
                <c:ptCount val="929"/>
                <c:pt idx="7">
                  <c:v>-6.1837999965064228E-4</c:v>
                </c:pt>
                <c:pt idx="8">
                  <c:v>3.5144999856129289E-4</c:v>
                </c:pt>
                <c:pt idx="9">
                  <c:v>7.1900001785252243E-5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A07-4BD4-AD6C-9F8008C6C11B}"/>
            </c:ext>
          </c:extLst>
        </c:ser>
        <c:ser>
          <c:idx val="4"/>
          <c:order val="3"/>
          <c:tx>
            <c:strRef>
              <c:f>'A (3)'!$K$20</c:f>
              <c:strCache>
                <c:ptCount val="1"/>
                <c:pt idx="0">
                  <c:v>S3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(3)'!$D$21:$D$48</c:f>
                <c:numCache>
                  <c:formatCode>General</c:formatCode>
                  <c:ptCount val="28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6">
                    <c:v>5.9999999999999995E-4</c:v>
                  </c:pt>
                  <c:pt idx="17">
                    <c:v>5.9999999999999995E-4</c:v>
                  </c:pt>
                  <c:pt idx="18">
                    <c:v>6.9999999999999999E-4</c:v>
                  </c:pt>
                  <c:pt idx="19">
                    <c:v>3.0000000000000001E-3</c:v>
                  </c:pt>
                </c:numCache>
              </c:numRef>
            </c:plus>
            <c:minus>
              <c:numRef>
                <c:f>'A (3)'!$D$21:$D$48</c:f>
                <c:numCache>
                  <c:formatCode>General</c:formatCode>
                  <c:ptCount val="28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6">
                    <c:v>5.9999999999999995E-4</c:v>
                  </c:pt>
                  <c:pt idx="17">
                    <c:v>5.9999999999999995E-4</c:v>
                  </c:pt>
                  <c:pt idx="18">
                    <c:v>6.9999999999999999E-4</c:v>
                  </c:pt>
                  <c:pt idx="19">
                    <c:v>3.0000000000000001E-3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(3)'!$F$21:$F$949</c:f>
              <c:numCache>
                <c:formatCode>General</c:formatCode>
                <c:ptCount val="929"/>
                <c:pt idx="0">
                  <c:v>2.5</c:v>
                </c:pt>
                <c:pt idx="1">
                  <c:v>35.5</c:v>
                </c:pt>
                <c:pt idx="2">
                  <c:v>38</c:v>
                </c:pt>
                <c:pt idx="3">
                  <c:v>64</c:v>
                </c:pt>
                <c:pt idx="4">
                  <c:v>71</c:v>
                </c:pt>
                <c:pt idx="5">
                  <c:v>80.5</c:v>
                </c:pt>
                <c:pt idx="6">
                  <c:v>1808</c:v>
                </c:pt>
                <c:pt idx="7">
                  <c:v>1827</c:v>
                </c:pt>
                <c:pt idx="8">
                  <c:v>1857.5</c:v>
                </c:pt>
                <c:pt idx="9">
                  <c:v>1865</c:v>
                </c:pt>
                <c:pt idx="10">
                  <c:v>1890.5</c:v>
                </c:pt>
                <c:pt idx="11">
                  <c:v>2178</c:v>
                </c:pt>
                <c:pt idx="12">
                  <c:v>2534.5</c:v>
                </c:pt>
                <c:pt idx="13">
                  <c:v>2850.5</c:v>
                </c:pt>
                <c:pt idx="14">
                  <c:v>4162</c:v>
                </c:pt>
                <c:pt idx="15">
                  <c:v>4433</c:v>
                </c:pt>
                <c:pt idx="16">
                  <c:v>4865</c:v>
                </c:pt>
                <c:pt idx="17">
                  <c:v>6133.5</c:v>
                </c:pt>
                <c:pt idx="18">
                  <c:v>6770</c:v>
                </c:pt>
                <c:pt idx="19">
                  <c:v>8562.5</c:v>
                </c:pt>
              </c:numCache>
            </c:numRef>
          </c:xVal>
          <c:yVal>
            <c:numRef>
              <c:f>'A (3)'!$K$21:$K$949</c:f>
              <c:numCache>
                <c:formatCode>General</c:formatCode>
                <c:ptCount val="92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A07-4BD4-AD6C-9F8008C6C11B}"/>
            </c:ext>
          </c:extLst>
        </c:ser>
        <c:ser>
          <c:idx val="2"/>
          <c:order val="4"/>
          <c:tx>
            <c:strRef>
              <c:f>'A (3)'!$L$20</c:f>
              <c:strCache>
                <c:ptCount val="1"/>
                <c:pt idx="0">
                  <c:v>S4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(3)'!$D$21:$D$48</c:f>
                <c:numCache>
                  <c:formatCode>General</c:formatCode>
                  <c:ptCount val="28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6">
                    <c:v>5.9999999999999995E-4</c:v>
                  </c:pt>
                  <c:pt idx="17">
                    <c:v>5.9999999999999995E-4</c:v>
                  </c:pt>
                  <c:pt idx="18">
                    <c:v>6.9999999999999999E-4</c:v>
                  </c:pt>
                  <c:pt idx="19">
                    <c:v>3.0000000000000001E-3</c:v>
                  </c:pt>
                </c:numCache>
              </c:numRef>
            </c:plus>
            <c:minus>
              <c:numRef>
                <c:f>'A (3)'!$D$21:$D$48</c:f>
                <c:numCache>
                  <c:formatCode>General</c:formatCode>
                  <c:ptCount val="28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6">
                    <c:v>5.9999999999999995E-4</c:v>
                  </c:pt>
                  <c:pt idx="17">
                    <c:v>5.9999999999999995E-4</c:v>
                  </c:pt>
                  <c:pt idx="18">
                    <c:v>6.9999999999999999E-4</c:v>
                  </c:pt>
                  <c:pt idx="19">
                    <c:v>3.0000000000000001E-3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(3)'!$F$21:$F$949</c:f>
              <c:numCache>
                <c:formatCode>General</c:formatCode>
                <c:ptCount val="929"/>
                <c:pt idx="0">
                  <c:v>2.5</c:v>
                </c:pt>
                <c:pt idx="1">
                  <c:v>35.5</c:v>
                </c:pt>
                <c:pt idx="2">
                  <c:v>38</c:v>
                </c:pt>
                <c:pt idx="3">
                  <c:v>64</c:v>
                </c:pt>
                <c:pt idx="4">
                  <c:v>71</c:v>
                </c:pt>
                <c:pt idx="5">
                  <c:v>80.5</c:v>
                </c:pt>
                <c:pt idx="6">
                  <c:v>1808</c:v>
                </c:pt>
                <c:pt idx="7">
                  <c:v>1827</c:v>
                </c:pt>
                <c:pt idx="8">
                  <c:v>1857.5</c:v>
                </c:pt>
                <c:pt idx="9">
                  <c:v>1865</c:v>
                </c:pt>
                <c:pt idx="10">
                  <c:v>1890.5</c:v>
                </c:pt>
                <c:pt idx="11">
                  <c:v>2178</c:v>
                </c:pt>
                <c:pt idx="12">
                  <c:v>2534.5</c:v>
                </c:pt>
                <c:pt idx="13">
                  <c:v>2850.5</c:v>
                </c:pt>
                <c:pt idx="14">
                  <c:v>4162</c:v>
                </c:pt>
                <c:pt idx="15">
                  <c:v>4433</c:v>
                </c:pt>
                <c:pt idx="16">
                  <c:v>4865</c:v>
                </c:pt>
                <c:pt idx="17">
                  <c:v>6133.5</c:v>
                </c:pt>
                <c:pt idx="18">
                  <c:v>6770</c:v>
                </c:pt>
                <c:pt idx="19">
                  <c:v>8562.5</c:v>
                </c:pt>
              </c:numCache>
            </c:numRef>
          </c:xVal>
          <c:yVal>
            <c:numRef>
              <c:f>'A (3)'!$L$21:$L$949</c:f>
              <c:numCache>
                <c:formatCode>General</c:formatCode>
                <c:ptCount val="92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A07-4BD4-AD6C-9F8008C6C11B}"/>
            </c:ext>
          </c:extLst>
        </c:ser>
        <c:ser>
          <c:idx val="5"/>
          <c:order val="5"/>
          <c:tx>
            <c:strRef>
              <c:f>'A (3)'!$M$20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(3)'!$D$21:$D$48</c:f>
                <c:numCache>
                  <c:formatCode>General</c:formatCode>
                  <c:ptCount val="28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6">
                    <c:v>5.9999999999999995E-4</c:v>
                  </c:pt>
                  <c:pt idx="17">
                    <c:v>5.9999999999999995E-4</c:v>
                  </c:pt>
                  <c:pt idx="18">
                    <c:v>6.9999999999999999E-4</c:v>
                  </c:pt>
                  <c:pt idx="19">
                    <c:v>3.0000000000000001E-3</c:v>
                  </c:pt>
                </c:numCache>
              </c:numRef>
            </c:plus>
            <c:minus>
              <c:numRef>
                <c:f>'A (3)'!$D$21:$D$48</c:f>
                <c:numCache>
                  <c:formatCode>General</c:formatCode>
                  <c:ptCount val="28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6">
                    <c:v>5.9999999999999995E-4</c:v>
                  </c:pt>
                  <c:pt idx="17">
                    <c:v>5.9999999999999995E-4</c:v>
                  </c:pt>
                  <c:pt idx="18">
                    <c:v>6.9999999999999999E-4</c:v>
                  </c:pt>
                  <c:pt idx="19">
                    <c:v>3.0000000000000001E-3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(3)'!$F$21:$F$949</c:f>
              <c:numCache>
                <c:formatCode>General</c:formatCode>
                <c:ptCount val="929"/>
                <c:pt idx="0">
                  <c:v>2.5</c:v>
                </c:pt>
                <c:pt idx="1">
                  <c:v>35.5</c:v>
                </c:pt>
                <c:pt idx="2">
                  <c:v>38</c:v>
                </c:pt>
                <c:pt idx="3">
                  <c:v>64</c:v>
                </c:pt>
                <c:pt idx="4">
                  <c:v>71</c:v>
                </c:pt>
                <c:pt idx="5">
                  <c:v>80.5</c:v>
                </c:pt>
                <c:pt idx="6">
                  <c:v>1808</c:v>
                </c:pt>
                <c:pt idx="7">
                  <c:v>1827</c:v>
                </c:pt>
                <c:pt idx="8">
                  <c:v>1857.5</c:v>
                </c:pt>
                <c:pt idx="9">
                  <c:v>1865</c:v>
                </c:pt>
                <c:pt idx="10">
                  <c:v>1890.5</c:v>
                </c:pt>
                <c:pt idx="11">
                  <c:v>2178</c:v>
                </c:pt>
                <c:pt idx="12">
                  <c:v>2534.5</c:v>
                </c:pt>
                <c:pt idx="13">
                  <c:v>2850.5</c:v>
                </c:pt>
                <c:pt idx="14">
                  <c:v>4162</c:v>
                </c:pt>
                <c:pt idx="15">
                  <c:v>4433</c:v>
                </c:pt>
                <c:pt idx="16">
                  <c:v>4865</c:v>
                </c:pt>
                <c:pt idx="17">
                  <c:v>6133.5</c:v>
                </c:pt>
                <c:pt idx="18">
                  <c:v>6770</c:v>
                </c:pt>
                <c:pt idx="19">
                  <c:v>8562.5</c:v>
                </c:pt>
              </c:numCache>
            </c:numRef>
          </c:xVal>
          <c:yVal>
            <c:numRef>
              <c:f>'A (3)'!$M$21:$M$949</c:f>
              <c:numCache>
                <c:formatCode>General</c:formatCode>
                <c:ptCount val="92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A07-4BD4-AD6C-9F8008C6C11B}"/>
            </c:ext>
          </c:extLst>
        </c:ser>
        <c:ser>
          <c:idx val="6"/>
          <c:order val="6"/>
          <c:tx>
            <c:strRef>
              <c:f>'A (3)'!$N$20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(3)'!$D$21:$D$48</c:f>
                <c:numCache>
                  <c:formatCode>General</c:formatCode>
                  <c:ptCount val="28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6">
                    <c:v>5.9999999999999995E-4</c:v>
                  </c:pt>
                  <c:pt idx="17">
                    <c:v>5.9999999999999995E-4</c:v>
                  </c:pt>
                  <c:pt idx="18">
                    <c:v>6.9999999999999999E-4</c:v>
                  </c:pt>
                  <c:pt idx="19">
                    <c:v>3.0000000000000001E-3</c:v>
                  </c:pt>
                </c:numCache>
              </c:numRef>
            </c:plus>
            <c:minus>
              <c:numRef>
                <c:f>'A (3)'!$D$21:$D$48</c:f>
                <c:numCache>
                  <c:formatCode>General</c:formatCode>
                  <c:ptCount val="28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6">
                    <c:v>5.9999999999999995E-4</c:v>
                  </c:pt>
                  <c:pt idx="17">
                    <c:v>5.9999999999999995E-4</c:v>
                  </c:pt>
                  <c:pt idx="18">
                    <c:v>6.9999999999999999E-4</c:v>
                  </c:pt>
                  <c:pt idx="19">
                    <c:v>3.0000000000000001E-3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(3)'!$F$21:$F$949</c:f>
              <c:numCache>
                <c:formatCode>General</c:formatCode>
                <c:ptCount val="929"/>
                <c:pt idx="0">
                  <c:v>2.5</c:v>
                </c:pt>
                <c:pt idx="1">
                  <c:v>35.5</c:v>
                </c:pt>
                <c:pt idx="2">
                  <c:v>38</c:v>
                </c:pt>
                <c:pt idx="3">
                  <c:v>64</c:v>
                </c:pt>
                <c:pt idx="4">
                  <c:v>71</c:v>
                </c:pt>
                <c:pt idx="5">
                  <c:v>80.5</c:v>
                </c:pt>
                <c:pt idx="6">
                  <c:v>1808</c:v>
                </c:pt>
                <c:pt idx="7">
                  <c:v>1827</c:v>
                </c:pt>
                <c:pt idx="8">
                  <c:v>1857.5</c:v>
                </c:pt>
                <c:pt idx="9">
                  <c:v>1865</c:v>
                </c:pt>
                <c:pt idx="10">
                  <c:v>1890.5</c:v>
                </c:pt>
                <c:pt idx="11">
                  <c:v>2178</c:v>
                </c:pt>
                <c:pt idx="12">
                  <c:v>2534.5</c:v>
                </c:pt>
                <c:pt idx="13">
                  <c:v>2850.5</c:v>
                </c:pt>
                <c:pt idx="14">
                  <c:v>4162</c:v>
                </c:pt>
                <c:pt idx="15">
                  <c:v>4433</c:v>
                </c:pt>
                <c:pt idx="16">
                  <c:v>4865</c:v>
                </c:pt>
                <c:pt idx="17">
                  <c:v>6133.5</c:v>
                </c:pt>
                <c:pt idx="18">
                  <c:v>6770</c:v>
                </c:pt>
                <c:pt idx="19">
                  <c:v>8562.5</c:v>
                </c:pt>
              </c:numCache>
            </c:numRef>
          </c:xVal>
          <c:yVal>
            <c:numRef>
              <c:f>'A (3)'!$N$21:$N$949</c:f>
              <c:numCache>
                <c:formatCode>General</c:formatCode>
                <c:ptCount val="929"/>
                <c:pt idx="7">
                  <c:v>-6.1837999965064228E-4</c:v>
                </c:pt>
                <c:pt idx="8">
                  <c:v>3.5144999856129289E-4</c:v>
                </c:pt>
                <c:pt idx="9">
                  <c:v>7.1900001785252243E-5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A07-4BD4-AD6C-9F8008C6C11B}"/>
            </c:ext>
          </c:extLst>
        </c:ser>
        <c:ser>
          <c:idx val="7"/>
          <c:order val="7"/>
          <c:tx>
            <c:strRef>
              <c:f>'A (3)'!$O$20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(3)'!$F$21:$F$949</c:f>
              <c:numCache>
                <c:formatCode>General</c:formatCode>
                <c:ptCount val="929"/>
                <c:pt idx="0">
                  <c:v>2.5</c:v>
                </c:pt>
                <c:pt idx="1">
                  <c:v>35.5</c:v>
                </c:pt>
                <c:pt idx="2">
                  <c:v>38</c:v>
                </c:pt>
                <c:pt idx="3">
                  <c:v>64</c:v>
                </c:pt>
                <c:pt idx="4">
                  <c:v>71</c:v>
                </c:pt>
                <c:pt idx="5">
                  <c:v>80.5</c:v>
                </c:pt>
                <c:pt idx="6">
                  <c:v>1808</c:v>
                </c:pt>
                <c:pt idx="7">
                  <c:v>1827</c:v>
                </c:pt>
                <c:pt idx="8">
                  <c:v>1857.5</c:v>
                </c:pt>
                <c:pt idx="9">
                  <c:v>1865</c:v>
                </c:pt>
                <c:pt idx="10">
                  <c:v>1890.5</c:v>
                </c:pt>
                <c:pt idx="11">
                  <c:v>2178</c:v>
                </c:pt>
                <c:pt idx="12">
                  <c:v>2534.5</c:v>
                </c:pt>
                <c:pt idx="13">
                  <c:v>2850.5</c:v>
                </c:pt>
                <c:pt idx="14">
                  <c:v>4162</c:v>
                </c:pt>
                <c:pt idx="15">
                  <c:v>4433</c:v>
                </c:pt>
                <c:pt idx="16">
                  <c:v>4865</c:v>
                </c:pt>
                <c:pt idx="17">
                  <c:v>6133.5</c:v>
                </c:pt>
                <c:pt idx="18">
                  <c:v>6770</c:v>
                </c:pt>
                <c:pt idx="19">
                  <c:v>8562.5</c:v>
                </c:pt>
              </c:numCache>
            </c:numRef>
          </c:xVal>
          <c:yVal>
            <c:numRef>
              <c:f>'A (3)'!$O$21:$O$949</c:f>
              <c:numCache>
                <c:formatCode>General</c:formatCode>
                <c:ptCount val="92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A07-4BD4-AD6C-9F8008C6C1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7246808"/>
        <c:axId val="1"/>
      </c:scatterChart>
      <c:valAx>
        <c:axId val="6172468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3036437246963564"/>
              <c:y val="0.768521920871002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6680161943319839E-2"/>
              <c:y val="0.296297754447360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1724680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2510121457489877E-2"/>
          <c:y val="0.87962962962962965"/>
          <c:w val="0.94939271255060731"/>
          <c:h val="9.25925925925925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10a.  EF Dra - [47700.7602, 0.4240259]</a:t>
            </a:r>
          </a:p>
        </c:rich>
      </c:tx>
      <c:layout>
        <c:manualLayout>
          <c:xMode val="edge"/>
          <c:yMode val="edge"/>
          <c:x val="0.18161948574808892"/>
          <c:y val="2.22222222222222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97615396543703E-2"/>
          <c:y val="0.13086458637114806"/>
          <c:w val="0.84901622441729396"/>
          <c:h val="0.729632268635230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</c:f>
              <c:strCache>
                <c:ptCount val="1"/>
                <c:pt idx="0">
                  <c:v>VSX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4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1'!$F$21:$F$971</c:f>
              <c:numCache>
                <c:formatCode>General</c:formatCode>
                <c:ptCount val="951"/>
                <c:pt idx="0">
                  <c:v>-11319</c:v>
                </c:pt>
                <c:pt idx="1">
                  <c:v>-11316.5</c:v>
                </c:pt>
                <c:pt idx="2">
                  <c:v>-11283.5</c:v>
                </c:pt>
                <c:pt idx="3">
                  <c:v>-11281</c:v>
                </c:pt>
                <c:pt idx="4">
                  <c:v>-11255</c:v>
                </c:pt>
                <c:pt idx="5">
                  <c:v>-11248</c:v>
                </c:pt>
                <c:pt idx="6">
                  <c:v>-11238.5</c:v>
                </c:pt>
                <c:pt idx="7">
                  <c:v>-11226.5</c:v>
                </c:pt>
                <c:pt idx="8">
                  <c:v>-11197</c:v>
                </c:pt>
                <c:pt idx="9">
                  <c:v>-11180.5</c:v>
                </c:pt>
                <c:pt idx="10">
                  <c:v>-11178.5</c:v>
                </c:pt>
                <c:pt idx="11">
                  <c:v>-11171</c:v>
                </c:pt>
                <c:pt idx="12">
                  <c:v>-11103</c:v>
                </c:pt>
                <c:pt idx="13">
                  <c:v>-11037</c:v>
                </c:pt>
                <c:pt idx="14">
                  <c:v>-9511</c:v>
                </c:pt>
                <c:pt idx="15">
                  <c:v>-9511</c:v>
                </c:pt>
                <c:pt idx="16">
                  <c:v>-9492</c:v>
                </c:pt>
                <c:pt idx="17">
                  <c:v>-9492</c:v>
                </c:pt>
                <c:pt idx="18">
                  <c:v>-9492</c:v>
                </c:pt>
                <c:pt idx="19">
                  <c:v>-9461.5</c:v>
                </c:pt>
                <c:pt idx="20">
                  <c:v>-9461.5</c:v>
                </c:pt>
                <c:pt idx="21">
                  <c:v>-9461.5</c:v>
                </c:pt>
                <c:pt idx="22">
                  <c:v>-9461.5</c:v>
                </c:pt>
                <c:pt idx="23">
                  <c:v>-9454</c:v>
                </c:pt>
                <c:pt idx="24">
                  <c:v>-9454</c:v>
                </c:pt>
                <c:pt idx="25">
                  <c:v>-9454</c:v>
                </c:pt>
                <c:pt idx="26">
                  <c:v>-9428.5</c:v>
                </c:pt>
                <c:pt idx="27">
                  <c:v>-9141</c:v>
                </c:pt>
                <c:pt idx="28">
                  <c:v>-8784.5</c:v>
                </c:pt>
                <c:pt idx="29">
                  <c:v>-8784.5</c:v>
                </c:pt>
                <c:pt idx="30">
                  <c:v>-8468.5</c:v>
                </c:pt>
                <c:pt idx="31">
                  <c:v>-8468.5</c:v>
                </c:pt>
                <c:pt idx="32">
                  <c:v>-7942.5</c:v>
                </c:pt>
                <c:pt idx="33">
                  <c:v>-7942.5</c:v>
                </c:pt>
                <c:pt idx="34">
                  <c:v>-7272.5</c:v>
                </c:pt>
                <c:pt idx="35">
                  <c:v>-7157</c:v>
                </c:pt>
                <c:pt idx="36">
                  <c:v>-7157</c:v>
                </c:pt>
                <c:pt idx="37">
                  <c:v>-6886</c:v>
                </c:pt>
                <c:pt idx="38">
                  <c:v>-6886</c:v>
                </c:pt>
                <c:pt idx="39">
                  <c:v>-6454</c:v>
                </c:pt>
                <c:pt idx="40">
                  <c:v>-6454</c:v>
                </c:pt>
                <c:pt idx="41">
                  <c:v>-5907.5</c:v>
                </c:pt>
                <c:pt idx="42">
                  <c:v>-5898</c:v>
                </c:pt>
                <c:pt idx="43">
                  <c:v>-5471</c:v>
                </c:pt>
                <c:pt idx="44">
                  <c:v>-5449.5</c:v>
                </c:pt>
                <c:pt idx="45">
                  <c:v>-5435.5</c:v>
                </c:pt>
                <c:pt idx="46">
                  <c:v>-5185.5</c:v>
                </c:pt>
                <c:pt idx="47">
                  <c:v>-5185.5</c:v>
                </c:pt>
                <c:pt idx="48">
                  <c:v>-4549</c:v>
                </c:pt>
                <c:pt idx="49">
                  <c:v>-2890</c:v>
                </c:pt>
                <c:pt idx="50">
                  <c:v>-2756.5</c:v>
                </c:pt>
                <c:pt idx="51">
                  <c:v>-2756.5</c:v>
                </c:pt>
                <c:pt idx="52">
                  <c:v>-2756.5</c:v>
                </c:pt>
                <c:pt idx="53">
                  <c:v>-1933.5</c:v>
                </c:pt>
                <c:pt idx="54">
                  <c:v>-1874.5</c:v>
                </c:pt>
                <c:pt idx="55">
                  <c:v>-1874.5</c:v>
                </c:pt>
                <c:pt idx="56">
                  <c:v>-1676.5</c:v>
                </c:pt>
                <c:pt idx="57">
                  <c:v>-1660</c:v>
                </c:pt>
                <c:pt idx="58">
                  <c:v>-1655.5</c:v>
                </c:pt>
                <c:pt idx="59">
                  <c:v>-1254</c:v>
                </c:pt>
                <c:pt idx="60">
                  <c:v>-1254</c:v>
                </c:pt>
                <c:pt idx="61">
                  <c:v>-1106</c:v>
                </c:pt>
                <c:pt idx="62">
                  <c:v>-1082</c:v>
                </c:pt>
                <c:pt idx="63">
                  <c:v>-851</c:v>
                </c:pt>
                <c:pt idx="64">
                  <c:v>-733.5</c:v>
                </c:pt>
                <c:pt idx="65">
                  <c:v>-700.5</c:v>
                </c:pt>
                <c:pt idx="66">
                  <c:v>-585</c:v>
                </c:pt>
                <c:pt idx="67">
                  <c:v>-525</c:v>
                </c:pt>
                <c:pt idx="68">
                  <c:v>-421.5</c:v>
                </c:pt>
                <c:pt idx="69">
                  <c:v>-358</c:v>
                </c:pt>
                <c:pt idx="70">
                  <c:v>-349</c:v>
                </c:pt>
                <c:pt idx="71">
                  <c:v>-348.5</c:v>
                </c:pt>
                <c:pt idx="72">
                  <c:v>-308.5</c:v>
                </c:pt>
                <c:pt idx="73">
                  <c:v>-233</c:v>
                </c:pt>
                <c:pt idx="74">
                  <c:v>-200</c:v>
                </c:pt>
                <c:pt idx="75">
                  <c:v>0</c:v>
                </c:pt>
                <c:pt idx="76">
                  <c:v>21.5</c:v>
                </c:pt>
                <c:pt idx="77">
                  <c:v>24</c:v>
                </c:pt>
                <c:pt idx="78">
                  <c:v>26</c:v>
                </c:pt>
                <c:pt idx="79">
                  <c:v>26.5</c:v>
                </c:pt>
                <c:pt idx="80">
                  <c:v>118</c:v>
                </c:pt>
                <c:pt idx="81">
                  <c:v>160.5</c:v>
                </c:pt>
                <c:pt idx="82">
                  <c:v>512</c:v>
                </c:pt>
                <c:pt idx="83">
                  <c:v>512.5</c:v>
                </c:pt>
                <c:pt idx="84">
                  <c:v>514.5</c:v>
                </c:pt>
                <c:pt idx="85">
                  <c:v>790.5</c:v>
                </c:pt>
                <c:pt idx="86">
                  <c:v>962.5</c:v>
                </c:pt>
                <c:pt idx="87">
                  <c:v>965</c:v>
                </c:pt>
                <c:pt idx="88">
                  <c:v>1373</c:v>
                </c:pt>
                <c:pt idx="89">
                  <c:v>1377.5</c:v>
                </c:pt>
                <c:pt idx="90">
                  <c:v>1410.5</c:v>
                </c:pt>
                <c:pt idx="91">
                  <c:v>1851.5</c:v>
                </c:pt>
                <c:pt idx="92">
                  <c:v>2146</c:v>
                </c:pt>
                <c:pt idx="93">
                  <c:v>2245.5</c:v>
                </c:pt>
                <c:pt idx="94">
                  <c:v>2260</c:v>
                </c:pt>
                <c:pt idx="95">
                  <c:v>2278.5</c:v>
                </c:pt>
                <c:pt idx="96">
                  <c:v>2376</c:v>
                </c:pt>
                <c:pt idx="97">
                  <c:v>3179.5</c:v>
                </c:pt>
                <c:pt idx="98">
                  <c:v>3328</c:v>
                </c:pt>
                <c:pt idx="99">
                  <c:v>3753</c:v>
                </c:pt>
                <c:pt idx="100">
                  <c:v>4174.5</c:v>
                </c:pt>
                <c:pt idx="101">
                  <c:v>4196</c:v>
                </c:pt>
                <c:pt idx="102">
                  <c:v>4882</c:v>
                </c:pt>
                <c:pt idx="103">
                  <c:v>5762</c:v>
                </c:pt>
                <c:pt idx="104">
                  <c:v>6101</c:v>
                </c:pt>
                <c:pt idx="105">
                  <c:v>6138</c:v>
                </c:pt>
                <c:pt idx="106">
                  <c:v>6173.5</c:v>
                </c:pt>
                <c:pt idx="107">
                  <c:v>6286.5</c:v>
                </c:pt>
                <c:pt idx="108">
                  <c:v>6668</c:v>
                </c:pt>
                <c:pt idx="109">
                  <c:v>7377</c:v>
                </c:pt>
                <c:pt idx="110">
                  <c:v>7415</c:v>
                </c:pt>
                <c:pt idx="111">
                  <c:v>7415</c:v>
                </c:pt>
                <c:pt idx="112">
                  <c:v>7415</c:v>
                </c:pt>
                <c:pt idx="113">
                  <c:v>7415</c:v>
                </c:pt>
                <c:pt idx="114">
                  <c:v>7487.5</c:v>
                </c:pt>
                <c:pt idx="115">
                  <c:v>7494.5</c:v>
                </c:pt>
                <c:pt idx="116">
                  <c:v>7567.5</c:v>
                </c:pt>
                <c:pt idx="117">
                  <c:v>7574.5</c:v>
                </c:pt>
                <c:pt idx="118">
                  <c:v>7577</c:v>
                </c:pt>
                <c:pt idx="119">
                  <c:v>7579.5</c:v>
                </c:pt>
                <c:pt idx="120">
                  <c:v>7674.5</c:v>
                </c:pt>
                <c:pt idx="121">
                  <c:v>8245</c:v>
                </c:pt>
                <c:pt idx="122">
                  <c:v>8245</c:v>
                </c:pt>
                <c:pt idx="123">
                  <c:v>8245</c:v>
                </c:pt>
                <c:pt idx="124">
                  <c:v>8245</c:v>
                </c:pt>
                <c:pt idx="125">
                  <c:v>8256.5</c:v>
                </c:pt>
                <c:pt idx="126">
                  <c:v>8257</c:v>
                </c:pt>
                <c:pt idx="127">
                  <c:v>8264</c:v>
                </c:pt>
                <c:pt idx="128">
                  <c:v>8264</c:v>
                </c:pt>
                <c:pt idx="129">
                  <c:v>8264</c:v>
                </c:pt>
                <c:pt idx="130">
                  <c:v>8275.5</c:v>
                </c:pt>
                <c:pt idx="131">
                  <c:v>8275.5</c:v>
                </c:pt>
                <c:pt idx="132">
                  <c:v>8275.5</c:v>
                </c:pt>
                <c:pt idx="133">
                  <c:v>8275.5</c:v>
                </c:pt>
                <c:pt idx="134">
                  <c:v>8681</c:v>
                </c:pt>
                <c:pt idx="135">
                  <c:v>9193</c:v>
                </c:pt>
                <c:pt idx="136">
                  <c:v>9193</c:v>
                </c:pt>
                <c:pt idx="137">
                  <c:v>9377</c:v>
                </c:pt>
                <c:pt idx="138">
                  <c:v>9377</c:v>
                </c:pt>
                <c:pt idx="139">
                  <c:v>9377</c:v>
                </c:pt>
                <c:pt idx="140">
                  <c:v>9377</c:v>
                </c:pt>
                <c:pt idx="141">
                  <c:v>9584</c:v>
                </c:pt>
                <c:pt idx="142">
                  <c:v>9586.5</c:v>
                </c:pt>
                <c:pt idx="143">
                  <c:v>9591.5</c:v>
                </c:pt>
                <c:pt idx="144">
                  <c:v>9603</c:v>
                </c:pt>
                <c:pt idx="145">
                  <c:v>9612.5</c:v>
                </c:pt>
                <c:pt idx="146">
                  <c:v>9615</c:v>
                </c:pt>
                <c:pt idx="147">
                  <c:v>9964.5</c:v>
                </c:pt>
                <c:pt idx="148">
                  <c:v>10058.5</c:v>
                </c:pt>
                <c:pt idx="149">
                  <c:v>10058.5</c:v>
                </c:pt>
                <c:pt idx="150">
                  <c:v>10058.5</c:v>
                </c:pt>
                <c:pt idx="151">
                  <c:v>10058.5</c:v>
                </c:pt>
                <c:pt idx="152">
                  <c:v>10058.5</c:v>
                </c:pt>
                <c:pt idx="153">
                  <c:v>10110.5</c:v>
                </c:pt>
                <c:pt idx="154">
                  <c:v>10806.5</c:v>
                </c:pt>
                <c:pt idx="155">
                  <c:v>10806.5</c:v>
                </c:pt>
                <c:pt idx="156">
                  <c:v>10806.5</c:v>
                </c:pt>
                <c:pt idx="157">
                  <c:v>10806.5</c:v>
                </c:pt>
                <c:pt idx="158">
                  <c:v>10853.5</c:v>
                </c:pt>
                <c:pt idx="159">
                  <c:v>10933.5</c:v>
                </c:pt>
                <c:pt idx="160">
                  <c:v>10988.5</c:v>
                </c:pt>
                <c:pt idx="161">
                  <c:v>11056</c:v>
                </c:pt>
                <c:pt idx="162">
                  <c:v>11617.5</c:v>
                </c:pt>
                <c:pt idx="163">
                  <c:v>11747</c:v>
                </c:pt>
                <c:pt idx="164">
                  <c:v>11828</c:v>
                </c:pt>
                <c:pt idx="165">
                  <c:v>12605.5</c:v>
                </c:pt>
                <c:pt idx="166">
                  <c:v>12689</c:v>
                </c:pt>
                <c:pt idx="167">
                  <c:v>12697.5</c:v>
                </c:pt>
                <c:pt idx="168">
                  <c:v>12697.5</c:v>
                </c:pt>
                <c:pt idx="169">
                  <c:v>12697.5</c:v>
                </c:pt>
                <c:pt idx="170">
                  <c:v>12697.5</c:v>
                </c:pt>
                <c:pt idx="171">
                  <c:v>13599</c:v>
                </c:pt>
                <c:pt idx="172">
                  <c:v>14297.5</c:v>
                </c:pt>
                <c:pt idx="173">
                  <c:v>15174.5</c:v>
                </c:pt>
                <c:pt idx="174">
                  <c:v>15473.5</c:v>
                </c:pt>
                <c:pt idx="175">
                  <c:v>15936.5</c:v>
                </c:pt>
              </c:numCache>
            </c:numRef>
          </c:xVal>
          <c:yVal>
            <c:numRef>
              <c:f>'Active 1'!$G$21:$G$971</c:f>
              <c:numCache>
                <c:formatCode>General</c:formatCode>
                <c:ptCount val="951"/>
                <c:pt idx="0">
                  <c:v>5.9588999996776693E-2</c:v>
                </c:pt>
                <c:pt idx="1">
                  <c:v>5.9411499998532236E-2</c:v>
                </c:pt>
                <c:pt idx="2">
                  <c:v>5.8788499998627231E-2</c:v>
                </c:pt>
                <c:pt idx="3">
                  <c:v>5.721099999936996E-2</c:v>
                </c:pt>
                <c:pt idx="4">
                  <c:v>5.8505000000877772E-2</c:v>
                </c:pt>
                <c:pt idx="5">
                  <c:v>5.8187999995425344E-2</c:v>
                </c:pt>
                <c:pt idx="6">
                  <c:v>5.5093499999202322E-2</c:v>
                </c:pt>
                <c:pt idx="8">
                  <c:v>5.4807000000437256E-2</c:v>
                </c:pt>
                <c:pt idx="9">
                  <c:v>5.8695499996247236E-2</c:v>
                </c:pt>
                <c:pt idx="10">
                  <c:v>5.3533499994955491E-2</c:v>
                </c:pt>
                <c:pt idx="11">
                  <c:v>4.9700999996275641E-2</c:v>
                </c:pt>
                <c:pt idx="12">
                  <c:v>5.6792999996105209E-2</c:v>
                </c:pt>
                <c:pt idx="13">
                  <c:v>5.6146999995689839E-2</c:v>
                </c:pt>
                <c:pt idx="14">
                  <c:v>4.6941000000515487E-2</c:v>
                </c:pt>
                <c:pt idx="15">
                  <c:v>4.7140999995463062E-2</c:v>
                </c:pt>
                <c:pt idx="16">
                  <c:v>4.3951999999990221E-2</c:v>
                </c:pt>
                <c:pt idx="17">
                  <c:v>4.4551999999384861E-2</c:v>
                </c:pt>
                <c:pt idx="18">
                  <c:v>4.5151999998779502E-2</c:v>
                </c:pt>
                <c:pt idx="19">
                  <c:v>4.4106499997724313E-2</c:v>
                </c:pt>
                <c:pt idx="20">
                  <c:v>4.5306499996513594E-2</c:v>
                </c:pt>
                <c:pt idx="21">
                  <c:v>4.5306499996513594E-2</c:v>
                </c:pt>
                <c:pt idx="22">
                  <c:v>4.6506500002578832E-2</c:v>
                </c:pt>
                <c:pt idx="23">
                  <c:v>4.4773999994504265E-2</c:v>
                </c:pt>
                <c:pt idx="24">
                  <c:v>4.4973999996727798E-2</c:v>
                </c:pt>
                <c:pt idx="25">
                  <c:v>4.5073999994201586E-2</c:v>
                </c:pt>
                <c:pt idx="26">
                  <c:v>4.1683499999635387E-2</c:v>
                </c:pt>
                <c:pt idx="27">
                  <c:v>4.1770999996515457E-2</c:v>
                </c:pt>
                <c:pt idx="28">
                  <c:v>3.8819499990495387E-2</c:v>
                </c:pt>
                <c:pt idx="29">
                  <c:v>4.1819499994744547E-2</c:v>
                </c:pt>
                <c:pt idx="30">
                  <c:v>4.1023499994480517E-2</c:v>
                </c:pt>
                <c:pt idx="31">
                  <c:v>4.1023500001756474E-2</c:v>
                </c:pt>
                <c:pt idx="32">
                  <c:v>3.7617499998304993E-2</c:v>
                </c:pt>
                <c:pt idx="33">
                  <c:v>3.8017499995476101E-2</c:v>
                </c:pt>
                <c:pt idx="34">
                  <c:v>2.8647499995713588E-2</c:v>
                </c:pt>
                <c:pt idx="35">
                  <c:v>3.1366999995952938E-2</c:v>
                </c:pt>
                <c:pt idx="36">
                  <c:v>3.2366999999794643E-2</c:v>
                </c:pt>
                <c:pt idx="37">
                  <c:v>2.9465999992680736E-2</c:v>
                </c:pt>
                <c:pt idx="38">
                  <c:v>3.0565999993996229E-2</c:v>
                </c:pt>
                <c:pt idx="39">
                  <c:v>2.5673999996797647E-2</c:v>
                </c:pt>
                <c:pt idx="40">
                  <c:v>2.647399999841582E-2</c:v>
                </c:pt>
                <c:pt idx="41">
                  <c:v>3.1632499994884711E-2</c:v>
                </c:pt>
                <c:pt idx="43">
                  <c:v>2.3100999998860061E-2</c:v>
                </c:pt>
                <c:pt idx="44">
                  <c:v>2.2434499995142687E-2</c:v>
                </c:pt>
                <c:pt idx="45">
                  <c:v>1.8000499992922414E-2</c:v>
                </c:pt>
                <c:pt idx="46">
                  <c:v>2.3250499994901475E-2</c:v>
                </c:pt>
                <c:pt idx="47">
                  <c:v>2.4650499995914288E-2</c:v>
                </c:pt>
                <c:pt idx="48">
                  <c:v>1.9018999999389052E-2</c:v>
                </c:pt>
                <c:pt idx="49">
                  <c:v>1.30899999930989E-2</c:v>
                </c:pt>
                <c:pt idx="50">
                  <c:v>1.1951499996939674E-2</c:v>
                </c:pt>
                <c:pt idx="51">
                  <c:v>1.4951499993912876E-2</c:v>
                </c:pt>
                <c:pt idx="52">
                  <c:v>1.7951499990886077E-2</c:v>
                </c:pt>
                <c:pt idx="53">
                  <c:v>9.0384999930392951E-3</c:v>
                </c:pt>
                <c:pt idx="54">
                  <c:v>-2.6904999976977706E-3</c:v>
                </c:pt>
                <c:pt idx="55" formatCode="0.00000">
                  <c:v>-1.9905000008293428E-3</c:v>
                </c:pt>
                <c:pt idx="56">
                  <c:v>5.6714999955147505E-3</c:v>
                </c:pt>
                <c:pt idx="57">
                  <c:v>5.6599999952595681E-3</c:v>
                </c:pt>
                <c:pt idx="58">
                  <c:v>6.2204999994719401E-3</c:v>
                </c:pt>
                <c:pt idx="59">
                  <c:v>3.9739999992889352E-3</c:v>
                </c:pt>
                <c:pt idx="60">
                  <c:v>4.5739999986835755E-3</c:v>
                </c:pt>
                <c:pt idx="61">
                  <c:v>5.38599999708822E-3</c:v>
                </c:pt>
                <c:pt idx="62">
                  <c:v>-1.9580000007408671E-3</c:v>
                </c:pt>
                <c:pt idx="63">
                  <c:v>3.5809999972116202E-3</c:v>
                </c:pt>
                <c:pt idx="64">
                  <c:v>1.6384999908041209E-3</c:v>
                </c:pt>
                <c:pt idx="65">
                  <c:v>1.9154999972670339E-3</c:v>
                </c:pt>
                <c:pt idx="66">
                  <c:v>2.2349999999278225E-3</c:v>
                </c:pt>
                <c:pt idx="67">
                  <c:v>2.5749999986146577E-3</c:v>
                </c:pt>
                <c:pt idx="68">
                  <c:v>1.4664999907836318E-3</c:v>
                </c:pt>
                <c:pt idx="69">
                  <c:v>-1.0200000542681664E-4</c:v>
                </c:pt>
                <c:pt idx="70">
                  <c:v>-3.8100000529084355E-4</c:v>
                </c:pt>
                <c:pt idx="71">
                  <c:v>3.3034999942174181E-3</c:v>
                </c:pt>
                <c:pt idx="72">
                  <c:v>8.6349999764934182E-4</c:v>
                </c:pt>
                <c:pt idx="73">
                  <c:v>-9.7700000333134085E-4</c:v>
                </c:pt>
                <c:pt idx="74">
                  <c:v>9.9999997473787516E-5</c:v>
                </c:pt>
                <c:pt idx="75">
                  <c:v>0</c:v>
                </c:pt>
                <c:pt idx="76">
                  <c:v>-3.1664999987697229E-3</c:v>
                </c:pt>
                <c:pt idx="77">
                  <c:v>1.1559999984456226E-3</c:v>
                </c:pt>
                <c:pt idx="78">
                  <c:v>2.5939999977708794E-3</c:v>
                </c:pt>
                <c:pt idx="79">
                  <c:v>-4.2150000808760524E-4</c:v>
                </c:pt>
                <c:pt idx="80">
                  <c:v>-8.5800000670133159E-4</c:v>
                </c:pt>
                <c:pt idx="81">
                  <c:v>1.4244999911170453E-3</c:v>
                </c:pt>
                <c:pt idx="82">
                  <c:v>8.2799999654525891E-4</c:v>
                </c:pt>
                <c:pt idx="83">
                  <c:v>-5.3875000012340024E-3</c:v>
                </c:pt>
                <c:pt idx="84">
                  <c:v>-1.2494999973569065E-3</c:v>
                </c:pt>
                <c:pt idx="85">
                  <c:v>2.6944999990519136E-3</c:v>
                </c:pt>
                <c:pt idx="86">
                  <c:v>6.2500002968590707E-5</c:v>
                </c:pt>
                <c:pt idx="87">
                  <c:v>-6.1500000447267666E-4</c:v>
                </c:pt>
                <c:pt idx="88">
                  <c:v>-7.6299999636830762E-4</c:v>
                </c:pt>
                <c:pt idx="89">
                  <c:v>-1.0025000010500662E-3</c:v>
                </c:pt>
                <c:pt idx="90">
                  <c:v>1.6744999957154505E-3</c:v>
                </c:pt>
                <c:pt idx="91">
                  <c:v>-1.7965000006370246E-3</c:v>
                </c:pt>
                <c:pt idx="92">
                  <c:v>-4.2599999869707972E-4</c:v>
                </c:pt>
                <c:pt idx="93">
                  <c:v>-5.5104999992181547E-3</c:v>
                </c:pt>
                <c:pt idx="94">
                  <c:v>-1.6900000046007335E-3</c:v>
                </c:pt>
                <c:pt idx="95">
                  <c:v>-7.3350000457139686E-4</c:v>
                </c:pt>
                <c:pt idx="96">
                  <c:v>3.4400000004097819E-4</c:v>
                </c:pt>
                <c:pt idx="97">
                  <c:v>-4.645000008167699E-4</c:v>
                </c:pt>
                <c:pt idx="98">
                  <c:v>-3.5680000073625706E-3</c:v>
                </c:pt>
                <c:pt idx="99">
                  <c:v>-2.2830000016256236E-3</c:v>
                </c:pt>
                <c:pt idx="100">
                  <c:v>-3.3395000064047053E-3</c:v>
                </c:pt>
                <c:pt idx="101">
                  <c:v>-3.8960000019869767E-3</c:v>
                </c:pt>
                <c:pt idx="102">
                  <c:v>-2.0420000000740401E-3</c:v>
                </c:pt>
                <c:pt idx="103">
                  <c:v>1.5779999957885593E-3</c:v>
                </c:pt>
                <c:pt idx="104">
                  <c:v>-3.1100000342121348E-4</c:v>
                </c:pt>
                <c:pt idx="105">
                  <c:v>-2.648000001499895E-3</c:v>
                </c:pt>
                <c:pt idx="106">
                  <c:v>2.1114999981364235E-3</c:v>
                </c:pt>
                <c:pt idx="107">
                  <c:v>5.3984999976819381E-3</c:v>
                </c:pt>
                <c:pt idx="108">
                  <c:v>3.1919999964884482E-3</c:v>
                </c:pt>
                <c:pt idx="109">
                  <c:v>1.0012999999162275E-2</c:v>
                </c:pt>
                <c:pt idx="110">
                  <c:v>9.0749999944819137E-3</c:v>
                </c:pt>
                <c:pt idx="111">
                  <c:v>9.285000000090804E-3</c:v>
                </c:pt>
                <c:pt idx="112">
                  <c:v>1.0145000000193249E-2</c:v>
                </c:pt>
                <c:pt idx="113">
                  <c:v>1.090499999554595E-2</c:v>
                </c:pt>
                <c:pt idx="114">
                  <c:v>9.9174999995739199E-3</c:v>
                </c:pt>
                <c:pt idx="115">
                  <c:v>1.0160499994526617E-2</c:v>
                </c:pt>
                <c:pt idx="116">
                  <c:v>9.307499996793922E-3</c:v>
                </c:pt>
                <c:pt idx="117">
                  <c:v>1.1800499996752478E-2</c:v>
                </c:pt>
                <c:pt idx="118">
                  <c:v>1.0663000000931788E-2</c:v>
                </c:pt>
                <c:pt idx="119">
                  <c:v>1.1335499999404419E-2</c:v>
                </c:pt>
                <c:pt idx="120">
                  <c:v>9.6905000027618371E-3</c:v>
                </c:pt>
                <c:pt idx="121">
                  <c:v>1.5755000000353903E-2</c:v>
                </c:pt>
                <c:pt idx="122">
                  <c:v>1.6424999994342215E-2</c:v>
                </c:pt>
                <c:pt idx="123">
                  <c:v>1.6574999994190875E-2</c:v>
                </c:pt>
                <c:pt idx="124">
                  <c:v>1.6624999996565748E-2</c:v>
                </c:pt>
                <c:pt idx="125">
                  <c:v>1.3448500001686625E-2</c:v>
                </c:pt>
                <c:pt idx="126">
                  <c:v>1.5433000000484753E-2</c:v>
                </c:pt>
                <c:pt idx="127">
                  <c:v>1.3985999998112675E-2</c:v>
                </c:pt>
                <c:pt idx="128">
                  <c:v>1.4685999994981103E-2</c:v>
                </c:pt>
                <c:pt idx="129">
                  <c:v>1.4785999999730848E-2</c:v>
                </c:pt>
                <c:pt idx="130">
                  <c:v>1.4899499998136889E-2</c:v>
                </c:pt>
                <c:pt idx="131">
                  <c:v>1.5929499997582752E-2</c:v>
                </c:pt>
                <c:pt idx="132">
                  <c:v>1.6149499999301042E-2</c:v>
                </c:pt>
                <c:pt idx="133">
                  <c:v>1.7049499998393003E-2</c:v>
                </c:pt>
                <c:pt idx="134">
                  <c:v>1.7188999998325016E-2</c:v>
                </c:pt>
                <c:pt idx="135">
                  <c:v>2.3416999996697996E-2</c:v>
                </c:pt>
                <c:pt idx="136">
                  <c:v>2.3416999996697996E-2</c:v>
                </c:pt>
                <c:pt idx="137">
                  <c:v>2.2272999995038845E-2</c:v>
                </c:pt>
                <c:pt idx="138">
                  <c:v>2.2392999999283347E-2</c:v>
                </c:pt>
                <c:pt idx="139">
                  <c:v>2.2552999995241407E-2</c:v>
                </c:pt>
                <c:pt idx="140">
                  <c:v>2.4092999999993481E-2</c:v>
                </c:pt>
                <c:pt idx="141">
                  <c:v>2.7595999999903142E-2</c:v>
                </c:pt>
                <c:pt idx="142">
                  <c:v>2.4218500002461951E-2</c:v>
                </c:pt>
                <c:pt idx="143">
                  <c:v>2.2663499992631841E-2</c:v>
                </c:pt>
                <c:pt idx="144">
                  <c:v>2.4606999999377877E-2</c:v>
                </c:pt>
                <c:pt idx="145">
                  <c:v>2.5712499998917338E-2</c:v>
                </c:pt>
                <c:pt idx="146">
                  <c:v>2.2835000003396999E-2</c:v>
                </c:pt>
                <c:pt idx="147">
                  <c:v>2.9700500002945773E-2</c:v>
                </c:pt>
                <c:pt idx="148">
                  <c:v>2.8716499997244682E-2</c:v>
                </c:pt>
                <c:pt idx="149">
                  <c:v>2.9166499996790662E-2</c:v>
                </c:pt>
                <c:pt idx="150">
                  <c:v>2.9576499997347128E-2</c:v>
                </c:pt>
                <c:pt idx="151">
                  <c:v>3.0306499997095671E-2</c:v>
                </c:pt>
                <c:pt idx="152">
                  <c:v>3.0366499995579943E-2</c:v>
                </c:pt>
                <c:pt idx="153">
                  <c:v>2.8674499997578096E-2</c:v>
                </c:pt>
                <c:pt idx="154">
                  <c:v>3.8518499997735489E-2</c:v>
                </c:pt>
                <c:pt idx="155">
                  <c:v>3.8528499993844889E-2</c:v>
                </c:pt>
                <c:pt idx="156">
                  <c:v>3.8618499995209277E-2</c:v>
                </c:pt>
                <c:pt idx="157">
                  <c:v>3.9288499996473547E-2</c:v>
                </c:pt>
                <c:pt idx="158">
                  <c:v>3.8341499996022321E-2</c:v>
                </c:pt>
                <c:pt idx="159">
                  <c:v>4.0861499997845385E-2</c:v>
                </c:pt>
                <c:pt idx="160">
                  <c:v>3.9456500002415851E-2</c:v>
                </c:pt>
                <c:pt idx="161">
                  <c:v>4.0763999997579958E-2</c:v>
                </c:pt>
                <c:pt idx="162">
                  <c:v>4.5927499995741528E-2</c:v>
                </c:pt>
                <c:pt idx="163">
                  <c:v>4.897299999720417E-2</c:v>
                </c:pt>
                <c:pt idx="164">
                  <c:v>5.1731999992625788E-2</c:v>
                </c:pt>
                <c:pt idx="165">
                  <c:v>6.0939500122913159E-2</c:v>
                </c:pt>
                <c:pt idx="166">
                  <c:v>5.9341000000131316E-2</c:v>
                </c:pt>
                <c:pt idx="167">
                  <c:v>6.2007500084291678E-2</c:v>
                </c:pt>
                <c:pt idx="168">
                  <c:v>6.2147500218998175E-2</c:v>
                </c:pt>
                <c:pt idx="169">
                  <c:v>6.2297499964188319E-2</c:v>
                </c:pt>
                <c:pt idx="170">
                  <c:v>6.2417499946604948E-2</c:v>
                </c:pt>
                <c:pt idx="171">
                  <c:v>6.8610999995144084E-2</c:v>
                </c:pt>
                <c:pt idx="172">
                  <c:v>6.5777499999967404E-2</c:v>
                </c:pt>
                <c:pt idx="173">
                  <c:v>6.5490499997395091E-2</c:v>
                </c:pt>
                <c:pt idx="174">
                  <c:v>-2.9285499775141943E-2</c:v>
                </c:pt>
                <c:pt idx="175">
                  <c:v>5.3068499997607432E-2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EDA-4F20-B7DE-E817A319E2A5}"/>
            </c:ext>
          </c:extLst>
        </c:ser>
        <c:ser>
          <c:idx val="8"/>
          <c:order val="1"/>
          <c:tx>
            <c:strRef>
              <c:f>'Active 1'!$P$20</c:f>
              <c:strCache>
                <c:ptCount val="1"/>
                <c:pt idx="0">
                  <c:v>Q.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1'!$AB$2:$AB$23</c:f>
              <c:numCache>
                <c:formatCode>General</c:formatCode>
                <c:ptCount val="22"/>
                <c:pt idx="0">
                  <c:v>0</c:v>
                </c:pt>
                <c:pt idx="1">
                  <c:v>1000</c:v>
                </c:pt>
                <c:pt idx="2">
                  <c:v>2000</c:v>
                </c:pt>
                <c:pt idx="3">
                  <c:v>3000</c:v>
                </c:pt>
                <c:pt idx="4">
                  <c:v>4000</c:v>
                </c:pt>
                <c:pt idx="5">
                  <c:v>5000</c:v>
                </c:pt>
                <c:pt idx="6">
                  <c:v>6000</c:v>
                </c:pt>
                <c:pt idx="7">
                  <c:v>7000</c:v>
                </c:pt>
                <c:pt idx="8">
                  <c:v>8000</c:v>
                </c:pt>
                <c:pt idx="9">
                  <c:v>9000</c:v>
                </c:pt>
                <c:pt idx="10">
                  <c:v>10000</c:v>
                </c:pt>
                <c:pt idx="11">
                  <c:v>11000</c:v>
                </c:pt>
                <c:pt idx="12">
                  <c:v>12000</c:v>
                </c:pt>
                <c:pt idx="13">
                  <c:v>13000</c:v>
                </c:pt>
                <c:pt idx="14">
                  <c:v>14000</c:v>
                </c:pt>
                <c:pt idx="15">
                  <c:v>15000</c:v>
                </c:pt>
                <c:pt idx="16">
                  <c:v>16000</c:v>
                </c:pt>
                <c:pt idx="17">
                  <c:v>17000</c:v>
                </c:pt>
                <c:pt idx="18">
                  <c:v>18000</c:v>
                </c:pt>
                <c:pt idx="19">
                  <c:v>19000</c:v>
                </c:pt>
                <c:pt idx="20">
                  <c:v>20000</c:v>
                </c:pt>
                <c:pt idx="21">
                  <c:v>21000</c:v>
                </c:pt>
              </c:numCache>
            </c:numRef>
          </c:xVal>
          <c:yVal>
            <c:numRef>
              <c:f>'Active 1'!$AC$2:$AC$23</c:f>
              <c:numCache>
                <c:formatCode>0.00E+00</c:formatCode>
                <c:ptCount val="22"/>
                <c:pt idx="0">
                  <c:v>9.9616951669388902E-7</c:v>
                </c:pt>
                <c:pt idx="1">
                  <c:v>-3.5492935648961973E-3</c:v>
                </c:pt>
                <c:pt idx="2">
                  <c:v>-6.4282179295171186E-3</c:v>
                </c:pt>
                <c:pt idx="3">
                  <c:v>-8.635776924346068E-3</c:v>
                </c:pt>
                <c:pt idx="4">
                  <c:v>-1.0171970549383048E-2</c:v>
                </c:pt>
                <c:pt idx="5">
                  <c:v>-1.1036798804628057E-2</c:v>
                </c:pt>
                <c:pt idx="6">
                  <c:v>-1.1230261690081095E-2</c:v>
                </c:pt>
                <c:pt idx="7">
                  <c:v>-1.0752359205742166E-2</c:v>
                </c:pt>
                <c:pt idx="8">
                  <c:v>-9.6030913516112655E-3</c:v>
                </c:pt>
                <c:pt idx="9">
                  <c:v>-7.7824581276883902E-3</c:v>
                </c:pt>
                <c:pt idx="10">
                  <c:v>-5.2904595339735502E-3</c:v>
                </c:pt>
                <c:pt idx="11">
                  <c:v>-2.1270955704667388E-3</c:v>
                </c:pt>
                <c:pt idx="12">
                  <c:v>1.7076337628320476E-3</c:v>
                </c:pt>
                <c:pt idx="13">
                  <c:v>6.2137284659227951E-3</c:v>
                </c:pt>
                <c:pt idx="14">
                  <c:v>1.1391188538805518E-2</c:v>
                </c:pt>
                <c:pt idx="15">
                  <c:v>1.7240013981480215E-2</c:v>
                </c:pt>
                <c:pt idx="16">
                  <c:v>2.3760204793946874E-2</c:v>
                </c:pt>
                <c:pt idx="17">
                  <c:v>3.0951760976205514E-2</c:v>
                </c:pt>
                <c:pt idx="18">
                  <c:v>3.8814682528256123E-2</c:v>
                </c:pt>
                <c:pt idx="19">
                  <c:v>4.7348969450098699E-2</c:v>
                </c:pt>
                <c:pt idx="20">
                  <c:v>5.6554621741733244E-2</c:v>
                </c:pt>
                <c:pt idx="21">
                  <c:v>6.643163940315977E-2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EDA-4F20-B7DE-E817A319E2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6800304"/>
        <c:axId val="1"/>
      </c:scatterChart>
      <c:valAx>
        <c:axId val="476800304"/>
        <c:scaling>
          <c:orientation val="minMax"/>
          <c:max val="22000"/>
          <c:min val="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8"/>
          <c:min val="-0.0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6800304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EF Dra -- O-C Diagr</a:t>
            </a:r>
          </a:p>
        </c:rich>
      </c:tx>
      <c:layout>
        <c:manualLayout>
          <c:xMode val="edge"/>
          <c:yMode val="edge"/>
          <c:x val="0.40903592179182729"/>
          <c:y val="3.16742081447963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454227304433885"/>
          <c:y val="0.11085985097463033"/>
          <c:w val="0.84493385241845576"/>
          <c:h val="0.77828140276067015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(3)'!$E$20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(3)'!$D$21:$D$111</c:f>
              <c:numCache>
                <c:formatCode>General</c:formatCode>
                <c:ptCount val="91"/>
                <c:pt idx="0">
                  <c:v>2.5000000000000001E-4</c:v>
                </c:pt>
                <c:pt idx="1">
                  <c:v>3.5500000000000002E-3</c:v>
                </c:pt>
                <c:pt idx="2">
                  <c:v>3.8E-3</c:v>
                </c:pt>
                <c:pt idx="3">
                  <c:v>6.4000000000000003E-3</c:v>
                </c:pt>
                <c:pt idx="4">
                  <c:v>7.1000000000000004E-3</c:v>
                </c:pt>
                <c:pt idx="5">
                  <c:v>8.0499999999999999E-3</c:v>
                </c:pt>
                <c:pt idx="6">
                  <c:v>0.18079999999999999</c:v>
                </c:pt>
                <c:pt idx="7">
                  <c:v>0.1827</c:v>
                </c:pt>
                <c:pt idx="8">
                  <c:v>0.18575</c:v>
                </c:pt>
                <c:pt idx="9">
                  <c:v>0.1865</c:v>
                </c:pt>
                <c:pt idx="10">
                  <c:v>0.18905</c:v>
                </c:pt>
                <c:pt idx="11">
                  <c:v>0.21779999999999999</c:v>
                </c:pt>
                <c:pt idx="12">
                  <c:v>0.25345000000000001</c:v>
                </c:pt>
                <c:pt idx="13">
                  <c:v>0.28505000000000003</c:v>
                </c:pt>
                <c:pt idx="14">
                  <c:v>0.41620000000000001</c:v>
                </c:pt>
                <c:pt idx="15">
                  <c:v>0.44330000000000003</c:v>
                </c:pt>
                <c:pt idx="16">
                  <c:v>0.48649999999999999</c:v>
                </c:pt>
                <c:pt idx="17">
                  <c:v>0.61334999999999995</c:v>
                </c:pt>
                <c:pt idx="18">
                  <c:v>0.67700000000000005</c:v>
                </c:pt>
                <c:pt idx="19">
                  <c:v>0.85624999999999996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</c:numCache>
            </c:numRef>
          </c:xVal>
          <c:yVal>
            <c:numRef>
              <c:f>'Q_fit (3)'!$E$21:$E$111</c:f>
              <c:numCache>
                <c:formatCode>General</c:formatCode>
                <c:ptCount val="91"/>
                <c:pt idx="0">
                  <c:v>1.3601499958895147E-3</c:v>
                </c:pt>
                <c:pt idx="1">
                  <c:v>9.7013000049628317E-4</c:v>
                </c:pt>
                <c:pt idx="2">
                  <c:v>-5.8972000260837376E-4</c:v>
                </c:pt>
                <c:pt idx="3">
                  <c:v>8.8784000399755314E-4</c:v>
                </c:pt>
                <c:pt idx="4">
                  <c:v>6.2025999795878306E-4</c:v>
                </c:pt>
                <c:pt idx="5">
                  <c:v>-2.4071699954220094E-3</c:v>
                </c:pt>
                <c:pt idx="6">
                  <c:v>1.6364800030714832E-3</c:v>
                </c:pt>
                <c:pt idx="7">
                  <c:v>-6.1837999965064228E-4</c:v>
                </c:pt>
                <c:pt idx="8">
                  <c:v>3.5144999856129289E-4</c:v>
                </c:pt>
                <c:pt idx="9">
                  <c:v>7.1900001785252243E-5</c:v>
                </c:pt>
                <c:pt idx="10">
                  <c:v>-3.0385699938051403E-3</c:v>
                </c:pt>
                <c:pt idx="11">
                  <c:v>-9.2131999554112554E-4</c:v>
                </c:pt>
                <c:pt idx="12">
                  <c:v>-1.3559300059569068E-3</c:v>
                </c:pt>
                <c:pt idx="13">
                  <c:v>3.0790299933869392E-3</c:v>
                </c:pt>
                <c:pt idx="14">
                  <c:v>3.6817200016230345E-3</c:v>
                </c:pt>
                <c:pt idx="15">
                  <c:v>3.2939800003077835E-3</c:v>
                </c:pt>
                <c:pt idx="16">
                  <c:v>2.3518999951193109E-3</c:v>
                </c:pt>
                <c:pt idx="17">
                  <c:v>8.4840099952998571E-3</c:v>
                </c:pt>
                <c:pt idx="18">
                  <c:v>8.7462000010418706E-3</c:v>
                </c:pt>
                <c:pt idx="19">
                  <c:v>1.7333750001853332E-2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C63-46E8-AB9E-C4F3BD64C465}"/>
            </c:ext>
          </c:extLst>
        </c:ser>
        <c:ser>
          <c:idx val="1"/>
          <c:order val="1"/>
          <c:tx>
            <c:strRef>
              <c:f>'Q_fit (3)'!$V$1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(3)'!$U$2:$U$27</c:f>
              <c:numCache>
                <c:formatCode>General</c:formatCode>
                <c:ptCount val="26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</c:numCache>
            </c:numRef>
          </c:xVal>
          <c:yVal>
            <c:numRef>
              <c:f>'Q_fit (3)'!$V$2:$V$27</c:f>
              <c:numCache>
                <c:formatCode>General</c:formatCode>
                <c:ptCount val="26"/>
                <c:pt idx="0">
                  <c:v>1.3754533137595338E-4</c:v>
                </c:pt>
                <c:pt idx="1">
                  <c:v>-3.3203323292758805E-4</c:v>
                </c:pt>
                <c:pt idx="2">
                  <c:v>-1.5129156508402191E-4</c:v>
                </c:pt>
                <c:pt idx="3">
                  <c:v>6.7977033490665157E-4</c:v>
                </c:pt>
                <c:pt idx="4">
                  <c:v>2.161152467044433E-3</c:v>
                </c:pt>
                <c:pt idx="5">
                  <c:v>4.2928548313293201E-3</c:v>
                </c:pt>
                <c:pt idx="6">
                  <c:v>7.0748774277613171E-3</c:v>
                </c:pt>
                <c:pt idx="7">
                  <c:v>1.0507220256340419E-2</c:v>
                </c:pt>
                <c:pt idx="8">
                  <c:v>1.4589883317066635E-2</c:v>
                </c:pt>
                <c:pt idx="9">
                  <c:v>1.9322866609939947E-2</c:v>
                </c:pt>
                <c:pt idx="10">
                  <c:v>2.4706170134960376E-2</c:v>
                </c:pt>
                <c:pt idx="11">
                  <c:v>3.0739793892127915E-2</c:v>
                </c:pt>
                <c:pt idx="12">
                  <c:v>3.7423737881442549E-2</c:v>
                </c:pt>
                <c:pt idx="13">
                  <c:v>4.4758002102904301E-2</c:v>
                </c:pt>
                <c:pt idx="14">
                  <c:v>5.2742586556513149E-2</c:v>
                </c:pt>
                <c:pt idx="15">
                  <c:v>6.1377491242269121E-2</c:v>
                </c:pt>
                <c:pt idx="16">
                  <c:v>7.0662716160172195E-2</c:v>
                </c:pt>
                <c:pt idx="17">
                  <c:v>8.0598261310222352E-2</c:v>
                </c:pt>
                <c:pt idx="18">
                  <c:v>9.1184126692419654E-2</c:v>
                </c:pt>
                <c:pt idx="19">
                  <c:v>0.10242031230676403</c:v>
                </c:pt>
                <c:pt idx="20">
                  <c:v>0.11430681815325554</c:v>
                </c:pt>
                <c:pt idx="21">
                  <c:v>0.12684364423189415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C63-46E8-AB9E-C4F3BD64C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7990088"/>
        <c:axId val="1"/>
      </c:scatterChart>
      <c:valAx>
        <c:axId val="427990088"/>
        <c:scaling>
          <c:orientation val="minMax"/>
          <c:max val="1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Cycle/10^n</a:t>
                </a:r>
              </a:p>
            </c:rich>
          </c:tx>
          <c:layout>
            <c:manualLayout>
              <c:xMode val="edge"/>
              <c:yMode val="edge"/>
              <c:x val="0.69597146510532337"/>
              <c:y val="0.938914977256802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2.5000000000000001E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</a:t>
                </a:r>
              </a:p>
            </c:rich>
          </c:tx>
          <c:layout>
            <c:manualLayout>
              <c:xMode val="edge"/>
              <c:yMode val="edge"/>
              <c:x val="6.105006105006105E-3"/>
              <c:y val="0.470588710347858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7990088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4554373011065925"/>
          <c:y val="0.93891497725680217"/>
          <c:w val="0.13797326616224254"/>
          <c:h val="4.977375565610864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EF Dra - O-C Diagr.</a:t>
            </a:r>
          </a:p>
        </c:rich>
      </c:tx>
      <c:layout>
        <c:manualLayout>
          <c:xMode val="edge"/>
          <c:yMode val="edge"/>
          <c:x val="0.40133389326334207"/>
          <c:y val="3.35365853658536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33350173633038"/>
          <c:y val="0.14634168126798494"/>
          <c:w val="0.83066774826529721"/>
          <c:h val="0.661586350732348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(4)'!$H$20:$H$20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(4)'!$F$21:$F$961</c:f>
              <c:numCache>
                <c:formatCode>General</c:formatCode>
                <c:ptCount val="941"/>
                <c:pt idx="0">
                  <c:v>2.5</c:v>
                </c:pt>
                <c:pt idx="1">
                  <c:v>2.5</c:v>
                </c:pt>
                <c:pt idx="2">
                  <c:v>35.5</c:v>
                </c:pt>
                <c:pt idx="3">
                  <c:v>38</c:v>
                </c:pt>
                <c:pt idx="4">
                  <c:v>64</c:v>
                </c:pt>
                <c:pt idx="5">
                  <c:v>71</c:v>
                </c:pt>
                <c:pt idx="6">
                  <c:v>80.5</c:v>
                </c:pt>
                <c:pt idx="7">
                  <c:v>122</c:v>
                </c:pt>
                <c:pt idx="8">
                  <c:v>138.5</c:v>
                </c:pt>
                <c:pt idx="9">
                  <c:v>140.5</c:v>
                </c:pt>
                <c:pt idx="10">
                  <c:v>148</c:v>
                </c:pt>
                <c:pt idx="11">
                  <c:v>216</c:v>
                </c:pt>
                <c:pt idx="12">
                  <c:v>282</c:v>
                </c:pt>
                <c:pt idx="13">
                  <c:v>1808</c:v>
                </c:pt>
                <c:pt idx="14">
                  <c:v>1827</c:v>
                </c:pt>
                <c:pt idx="15">
                  <c:v>1857.5</c:v>
                </c:pt>
                <c:pt idx="16">
                  <c:v>1865</c:v>
                </c:pt>
                <c:pt idx="17">
                  <c:v>3376.5</c:v>
                </c:pt>
                <c:pt idx="18">
                  <c:v>3376.5</c:v>
                </c:pt>
                <c:pt idx="19">
                  <c:v>4046.5</c:v>
                </c:pt>
                <c:pt idx="20">
                  <c:v>4162</c:v>
                </c:pt>
                <c:pt idx="21">
                  <c:v>4162</c:v>
                </c:pt>
                <c:pt idx="22">
                  <c:v>4433</c:v>
                </c:pt>
                <c:pt idx="23">
                  <c:v>4433</c:v>
                </c:pt>
                <c:pt idx="24">
                  <c:v>4865</c:v>
                </c:pt>
                <c:pt idx="25">
                  <c:v>4865</c:v>
                </c:pt>
                <c:pt idx="26">
                  <c:v>6133.5</c:v>
                </c:pt>
                <c:pt idx="27">
                  <c:v>6133.5</c:v>
                </c:pt>
                <c:pt idx="28">
                  <c:v>6770</c:v>
                </c:pt>
                <c:pt idx="29">
                  <c:v>9642.5</c:v>
                </c:pt>
                <c:pt idx="30">
                  <c:v>9642.5</c:v>
                </c:pt>
                <c:pt idx="31">
                  <c:v>9659</c:v>
                </c:pt>
                <c:pt idx="32">
                  <c:v>9659</c:v>
                </c:pt>
                <c:pt idx="33">
                  <c:v>9663.5</c:v>
                </c:pt>
                <c:pt idx="34">
                  <c:v>9663.5</c:v>
                </c:pt>
              </c:numCache>
            </c:numRef>
          </c:xVal>
          <c:yVal>
            <c:numRef>
              <c:f>'A (4)'!$H$21:$H$961</c:f>
              <c:numCache>
                <c:formatCode>General</c:formatCode>
                <c:ptCount val="94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ADE-4BCC-954E-13FF26B38BCE}"/>
            </c:ext>
          </c:extLst>
        </c:ser>
        <c:ser>
          <c:idx val="1"/>
          <c:order val="1"/>
          <c:tx>
            <c:strRef>
              <c:f>'A (4)'!$I$20:$I$20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(4)'!$D$21:$D$44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'A (4)'!$F$21:$F$961</c:f>
              <c:numCache>
                <c:formatCode>General</c:formatCode>
                <c:ptCount val="941"/>
                <c:pt idx="0">
                  <c:v>2.5</c:v>
                </c:pt>
                <c:pt idx="1">
                  <c:v>2.5</c:v>
                </c:pt>
                <c:pt idx="2">
                  <c:v>35.5</c:v>
                </c:pt>
                <c:pt idx="3">
                  <c:v>38</c:v>
                </c:pt>
                <c:pt idx="4">
                  <c:v>64</c:v>
                </c:pt>
                <c:pt idx="5">
                  <c:v>71</c:v>
                </c:pt>
                <c:pt idx="6">
                  <c:v>80.5</c:v>
                </c:pt>
                <c:pt idx="7">
                  <c:v>122</c:v>
                </c:pt>
                <c:pt idx="8">
                  <c:v>138.5</c:v>
                </c:pt>
                <c:pt idx="9">
                  <c:v>140.5</c:v>
                </c:pt>
                <c:pt idx="10">
                  <c:v>148</c:v>
                </c:pt>
                <c:pt idx="11">
                  <c:v>216</c:v>
                </c:pt>
                <c:pt idx="12">
                  <c:v>282</c:v>
                </c:pt>
                <c:pt idx="13">
                  <c:v>1808</c:v>
                </c:pt>
                <c:pt idx="14">
                  <c:v>1827</c:v>
                </c:pt>
                <c:pt idx="15">
                  <c:v>1857.5</c:v>
                </c:pt>
                <c:pt idx="16">
                  <c:v>1865</c:v>
                </c:pt>
                <c:pt idx="17">
                  <c:v>3376.5</c:v>
                </c:pt>
                <c:pt idx="18">
                  <c:v>3376.5</c:v>
                </c:pt>
                <c:pt idx="19">
                  <c:v>4046.5</c:v>
                </c:pt>
                <c:pt idx="20">
                  <c:v>4162</c:v>
                </c:pt>
                <c:pt idx="21">
                  <c:v>4162</c:v>
                </c:pt>
                <c:pt idx="22">
                  <c:v>4433</c:v>
                </c:pt>
                <c:pt idx="23">
                  <c:v>4433</c:v>
                </c:pt>
                <c:pt idx="24">
                  <c:v>4865</c:v>
                </c:pt>
                <c:pt idx="25">
                  <c:v>4865</c:v>
                </c:pt>
                <c:pt idx="26">
                  <c:v>6133.5</c:v>
                </c:pt>
                <c:pt idx="27">
                  <c:v>6133.5</c:v>
                </c:pt>
                <c:pt idx="28">
                  <c:v>6770</c:v>
                </c:pt>
                <c:pt idx="29">
                  <c:v>9642.5</c:v>
                </c:pt>
                <c:pt idx="30">
                  <c:v>9642.5</c:v>
                </c:pt>
                <c:pt idx="31">
                  <c:v>9659</c:v>
                </c:pt>
                <c:pt idx="32">
                  <c:v>9659</c:v>
                </c:pt>
                <c:pt idx="33">
                  <c:v>9663.5</c:v>
                </c:pt>
                <c:pt idx="34">
                  <c:v>9663.5</c:v>
                </c:pt>
              </c:numCache>
            </c:numRef>
          </c:xVal>
          <c:yVal>
            <c:numRef>
              <c:f>'A (4)'!$I$21:$I$961</c:f>
              <c:numCache>
                <c:formatCode>General</c:formatCode>
                <c:ptCount val="941"/>
                <c:pt idx="0">
                  <c:v>-1.6485559899592772E-4</c:v>
                </c:pt>
                <c:pt idx="1">
                  <c:v>-1.6485559899592772E-4</c:v>
                </c:pt>
                <c:pt idx="2">
                  <c:v>-6.2094948953017592E-4</c:v>
                </c:pt>
                <c:pt idx="3">
                  <c:v>-2.1858050895389169E-3</c:v>
                </c:pt>
                <c:pt idx="4">
                  <c:v>-7.603033009218052E-4</c:v>
                </c:pt>
                <c:pt idx="5">
                  <c:v>-1.0418989841127768E-3</c:v>
                </c:pt>
                <c:pt idx="6">
                  <c:v>-4.0883502515498549E-3</c:v>
                </c:pt>
                <c:pt idx="7">
                  <c:v>-4.1649531776783988E-3</c:v>
                </c:pt>
                <c:pt idx="8">
                  <c:v>-1.930001235450618E-4</c:v>
                </c:pt>
                <c:pt idx="9">
                  <c:v>-5.3448846083483659E-3</c:v>
                </c:pt>
                <c:pt idx="10">
                  <c:v>-9.1394513947307132E-3</c:v>
                </c:pt>
                <c:pt idx="11">
                  <c:v>-1.7035236596711911E-3</c:v>
                </c:pt>
                <c:pt idx="12">
                  <c:v>-2.0157114486210048E-3</c:v>
                </c:pt>
                <c:pt idx="13">
                  <c:v>-3.5035684413742274E-3</c:v>
                </c:pt>
                <c:pt idx="20">
                  <c:v>-7.1715994927217253E-3</c:v>
                </c:pt>
                <c:pt idx="21">
                  <c:v>-6.1715994888800196E-3</c:v>
                </c:pt>
                <c:pt idx="22">
                  <c:v>-7.7019463133183308E-3</c:v>
                </c:pt>
                <c:pt idx="23">
                  <c:v>-6.6019463120028377E-3</c:v>
                </c:pt>
                <c:pt idx="24">
                  <c:v>-9.3089936344767921E-3</c:v>
                </c:pt>
                <c:pt idx="25">
                  <c:v>-8.5089936328586191E-3</c:v>
                </c:pt>
                <c:pt idx="26">
                  <c:v>-5.3167240475886501E-3</c:v>
                </c:pt>
                <c:pt idx="27">
                  <c:v>-3.9167240465758368E-3</c:v>
                </c:pt>
                <c:pt idx="28">
                  <c:v>-6.3289592872024514E-3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ADE-4BCC-954E-13FF26B38BCE}"/>
            </c:ext>
          </c:extLst>
        </c:ser>
        <c:ser>
          <c:idx val="3"/>
          <c:order val="2"/>
          <c:tx>
            <c:strRef>
              <c:f>'A (4)'!$J$20</c:f>
              <c:strCache>
                <c:ptCount val="1"/>
                <c:pt idx="0">
                  <c:v>Pribulla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(4)'!$D$21:$D$44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</c:numCache>
              </c:numRef>
            </c:plus>
            <c:minus>
              <c:numRef>
                <c:f>'A (4)'!$D$21:$D$44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(4)'!$F$21:$F$961</c:f>
              <c:numCache>
                <c:formatCode>General</c:formatCode>
                <c:ptCount val="941"/>
                <c:pt idx="0">
                  <c:v>2.5</c:v>
                </c:pt>
                <c:pt idx="1">
                  <c:v>2.5</c:v>
                </c:pt>
                <c:pt idx="2">
                  <c:v>35.5</c:v>
                </c:pt>
                <c:pt idx="3">
                  <c:v>38</c:v>
                </c:pt>
                <c:pt idx="4">
                  <c:v>64</c:v>
                </c:pt>
                <c:pt idx="5">
                  <c:v>71</c:v>
                </c:pt>
                <c:pt idx="6">
                  <c:v>80.5</c:v>
                </c:pt>
                <c:pt idx="7">
                  <c:v>122</c:v>
                </c:pt>
                <c:pt idx="8">
                  <c:v>138.5</c:v>
                </c:pt>
                <c:pt idx="9">
                  <c:v>140.5</c:v>
                </c:pt>
                <c:pt idx="10">
                  <c:v>148</c:v>
                </c:pt>
                <c:pt idx="11">
                  <c:v>216</c:v>
                </c:pt>
                <c:pt idx="12">
                  <c:v>282</c:v>
                </c:pt>
                <c:pt idx="13">
                  <c:v>1808</c:v>
                </c:pt>
                <c:pt idx="14">
                  <c:v>1827</c:v>
                </c:pt>
                <c:pt idx="15">
                  <c:v>1857.5</c:v>
                </c:pt>
                <c:pt idx="16">
                  <c:v>1865</c:v>
                </c:pt>
                <c:pt idx="17">
                  <c:v>3376.5</c:v>
                </c:pt>
                <c:pt idx="18">
                  <c:v>3376.5</c:v>
                </c:pt>
                <c:pt idx="19">
                  <c:v>4046.5</c:v>
                </c:pt>
                <c:pt idx="20">
                  <c:v>4162</c:v>
                </c:pt>
                <c:pt idx="21">
                  <c:v>4162</c:v>
                </c:pt>
                <c:pt idx="22">
                  <c:v>4433</c:v>
                </c:pt>
                <c:pt idx="23">
                  <c:v>4433</c:v>
                </c:pt>
                <c:pt idx="24">
                  <c:v>4865</c:v>
                </c:pt>
                <c:pt idx="25">
                  <c:v>4865</c:v>
                </c:pt>
                <c:pt idx="26">
                  <c:v>6133.5</c:v>
                </c:pt>
                <c:pt idx="27">
                  <c:v>6133.5</c:v>
                </c:pt>
                <c:pt idx="28">
                  <c:v>6770</c:v>
                </c:pt>
                <c:pt idx="29">
                  <c:v>9642.5</c:v>
                </c:pt>
                <c:pt idx="30">
                  <c:v>9642.5</c:v>
                </c:pt>
                <c:pt idx="31">
                  <c:v>9659</c:v>
                </c:pt>
                <c:pt idx="32">
                  <c:v>9659</c:v>
                </c:pt>
                <c:pt idx="33">
                  <c:v>9663.5</c:v>
                </c:pt>
                <c:pt idx="34">
                  <c:v>9663.5</c:v>
                </c:pt>
              </c:numCache>
            </c:numRef>
          </c:xVal>
          <c:yVal>
            <c:numRef>
              <c:f>'A (4)'!$J$21:$J$961</c:f>
              <c:numCache>
                <c:formatCode>General</c:formatCode>
                <c:ptCount val="941"/>
                <c:pt idx="14">
                  <c:v>-5.7964709849329665E-3</c:v>
                </c:pt>
                <c:pt idx="15">
                  <c:v>-4.8877092922339216E-3</c:v>
                </c:pt>
                <c:pt idx="16">
                  <c:v>-5.282276077196002E-3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ADE-4BCC-954E-13FF26B38BCE}"/>
            </c:ext>
          </c:extLst>
        </c:ser>
        <c:ser>
          <c:idx val="4"/>
          <c:order val="3"/>
          <c:tx>
            <c:strRef>
              <c:f>'A (4)'!$K$20</c:f>
              <c:strCache>
                <c:ptCount val="1"/>
                <c:pt idx="0">
                  <c:v>S3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(4)'!$D$21:$D$60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24">
                    <c:v>5.9999999999999995E-4</c:v>
                  </c:pt>
                  <c:pt idx="26">
                    <c:v>5.9999999999999995E-4</c:v>
                  </c:pt>
                  <c:pt idx="28">
                    <c:v>6.9999999999999999E-4</c:v>
                  </c:pt>
                </c:numCache>
              </c:numRef>
            </c:plus>
            <c:minus>
              <c:numRef>
                <c:f>'A (4)'!$D$21:$D$60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24">
                    <c:v>5.9999999999999995E-4</c:v>
                  </c:pt>
                  <c:pt idx="26">
                    <c:v>5.9999999999999995E-4</c:v>
                  </c:pt>
                  <c:pt idx="28">
                    <c:v>6.9999999999999999E-4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(4)'!$F$21:$F$961</c:f>
              <c:numCache>
                <c:formatCode>General</c:formatCode>
                <c:ptCount val="941"/>
                <c:pt idx="0">
                  <c:v>2.5</c:v>
                </c:pt>
                <c:pt idx="1">
                  <c:v>2.5</c:v>
                </c:pt>
                <c:pt idx="2">
                  <c:v>35.5</c:v>
                </c:pt>
                <c:pt idx="3">
                  <c:v>38</c:v>
                </c:pt>
                <c:pt idx="4">
                  <c:v>64</c:v>
                </c:pt>
                <c:pt idx="5">
                  <c:v>71</c:v>
                </c:pt>
                <c:pt idx="6">
                  <c:v>80.5</c:v>
                </c:pt>
                <c:pt idx="7">
                  <c:v>122</c:v>
                </c:pt>
                <c:pt idx="8">
                  <c:v>138.5</c:v>
                </c:pt>
                <c:pt idx="9">
                  <c:v>140.5</c:v>
                </c:pt>
                <c:pt idx="10">
                  <c:v>148</c:v>
                </c:pt>
                <c:pt idx="11">
                  <c:v>216</c:v>
                </c:pt>
                <c:pt idx="12">
                  <c:v>282</c:v>
                </c:pt>
                <c:pt idx="13">
                  <c:v>1808</c:v>
                </c:pt>
                <c:pt idx="14">
                  <c:v>1827</c:v>
                </c:pt>
                <c:pt idx="15">
                  <c:v>1857.5</c:v>
                </c:pt>
                <c:pt idx="16">
                  <c:v>1865</c:v>
                </c:pt>
                <c:pt idx="17">
                  <c:v>3376.5</c:v>
                </c:pt>
                <c:pt idx="18">
                  <c:v>3376.5</c:v>
                </c:pt>
                <c:pt idx="19">
                  <c:v>4046.5</c:v>
                </c:pt>
                <c:pt idx="20">
                  <c:v>4162</c:v>
                </c:pt>
                <c:pt idx="21">
                  <c:v>4162</c:v>
                </c:pt>
                <c:pt idx="22">
                  <c:v>4433</c:v>
                </c:pt>
                <c:pt idx="23">
                  <c:v>4433</c:v>
                </c:pt>
                <c:pt idx="24">
                  <c:v>4865</c:v>
                </c:pt>
                <c:pt idx="25">
                  <c:v>4865</c:v>
                </c:pt>
                <c:pt idx="26">
                  <c:v>6133.5</c:v>
                </c:pt>
                <c:pt idx="27">
                  <c:v>6133.5</c:v>
                </c:pt>
                <c:pt idx="28">
                  <c:v>6770</c:v>
                </c:pt>
                <c:pt idx="29">
                  <c:v>9642.5</c:v>
                </c:pt>
                <c:pt idx="30">
                  <c:v>9642.5</c:v>
                </c:pt>
                <c:pt idx="31">
                  <c:v>9659</c:v>
                </c:pt>
                <c:pt idx="32">
                  <c:v>9659</c:v>
                </c:pt>
                <c:pt idx="33">
                  <c:v>9663.5</c:v>
                </c:pt>
                <c:pt idx="34">
                  <c:v>9663.5</c:v>
                </c:pt>
              </c:numCache>
            </c:numRef>
          </c:xVal>
          <c:yVal>
            <c:numRef>
              <c:f>'A (4)'!$K$21:$K$961</c:f>
              <c:numCache>
                <c:formatCode>General</c:formatCode>
                <c:ptCount val="94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ADE-4BCC-954E-13FF26B38BCE}"/>
            </c:ext>
          </c:extLst>
        </c:ser>
        <c:ser>
          <c:idx val="2"/>
          <c:order val="4"/>
          <c:tx>
            <c:strRef>
              <c:f>'A (4)'!$L$20</c:f>
              <c:strCache>
                <c:ptCount val="1"/>
                <c:pt idx="0">
                  <c:v>S4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(4)'!$D$21:$D$60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24">
                    <c:v>5.9999999999999995E-4</c:v>
                  </c:pt>
                  <c:pt idx="26">
                    <c:v>5.9999999999999995E-4</c:v>
                  </c:pt>
                  <c:pt idx="28">
                    <c:v>6.9999999999999999E-4</c:v>
                  </c:pt>
                </c:numCache>
              </c:numRef>
            </c:plus>
            <c:minus>
              <c:numRef>
                <c:f>'A (4)'!$D$21:$D$60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24">
                    <c:v>5.9999999999999995E-4</c:v>
                  </c:pt>
                  <c:pt idx="26">
                    <c:v>5.9999999999999995E-4</c:v>
                  </c:pt>
                  <c:pt idx="28">
                    <c:v>6.9999999999999999E-4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(4)'!$F$21:$F$961</c:f>
              <c:numCache>
                <c:formatCode>General</c:formatCode>
                <c:ptCount val="941"/>
                <c:pt idx="0">
                  <c:v>2.5</c:v>
                </c:pt>
                <c:pt idx="1">
                  <c:v>2.5</c:v>
                </c:pt>
                <c:pt idx="2">
                  <c:v>35.5</c:v>
                </c:pt>
                <c:pt idx="3">
                  <c:v>38</c:v>
                </c:pt>
                <c:pt idx="4">
                  <c:v>64</c:v>
                </c:pt>
                <c:pt idx="5">
                  <c:v>71</c:v>
                </c:pt>
                <c:pt idx="6">
                  <c:v>80.5</c:v>
                </c:pt>
                <c:pt idx="7">
                  <c:v>122</c:v>
                </c:pt>
                <c:pt idx="8">
                  <c:v>138.5</c:v>
                </c:pt>
                <c:pt idx="9">
                  <c:v>140.5</c:v>
                </c:pt>
                <c:pt idx="10">
                  <c:v>148</c:v>
                </c:pt>
                <c:pt idx="11">
                  <c:v>216</c:v>
                </c:pt>
                <c:pt idx="12">
                  <c:v>282</c:v>
                </c:pt>
                <c:pt idx="13">
                  <c:v>1808</c:v>
                </c:pt>
                <c:pt idx="14">
                  <c:v>1827</c:v>
                </c:pt>
                <c:pt idx="15">
                  <c:v>1857.5</c:v>
                </c:pt>
                <c:pt idx="16">
                  <c:v>1865</c:v>
                </c:pt>
                <c:pt idx="17">
                  <c:v>3376.5</c:v>
                </c:pt>
                <c:pt idx="18">
                  <c:v>3376.5</c:v>
                </c:pt>
                <c:pt idx="19">
                  <c:v>4046.5</c:v>
                </c:pt>
                <c:pt idx="20">
                  <c:v>4162</c:v>
                </c:pt>
                <c:pt idx="21">
                  <c:v>4162</c:v>
                </c:pt>
                <c:pt idx="22">
                  <c:v>4433</c:v>
                </c:pt>
                <c:pt idx="23">
                  <c:v>4433</c:v>
                </c:pt>
                <c:pt idx="24">
                  <c:v>4865</c:v>
                </c:pt>
                <c:pt idx="25">
                  <c:v>4865</c:v>
                </c:pt>
                <c:pt idx="26">
                  <c:v>6133.5</c:v>
                </c:pt>
                <c:pt idx="27">
                  <c:v>6133.5</c:v>
                </c:pt>
                <c:pt idx="28">
                  <c:v>6770</c:v>
                </c:pt>
                <c:pt idx="29">
                  <c:v>9642.5</c:v>
                </c:pt>
                <c:pt idx="30">
                  <c:v>9642.5</c:v>
                </c:pt>
                <c:pt idx="31">
                  <c:v>9659</c:v>
                </c:pt>
                <c:pt idx="32">
                  <c:v>9659</c:v>
                </c:pt>
                <c:pt idx="33">
                  <c:v>9663.5</c:v>
                </c:pt>
                <c:pt idx="34">
                  <c:v>9663.5</c:v>
                </c:pt>
              </c:numCache>
            </c:numRef>
          </c:xVal>
          <c:yVal>
            <c:numRef>
              <c:f>'A (4)'!$L$21:$L$961</c:f>
              <c:numCache>
                <c:formatCode>General</c:formatCode>
                <c:ptCount val="94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ADE-4BCC-954E-13FF26B38BCE}"/>
            </c:ext>
          </c:extLst>
        </c:ser>
        <c:ser>
          <c:idx val="5"/>
          <c:order val="5"/>
          <c:tx>
            <c:strRef>
              <c:f>'A (4)'!$M$20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(4)'!$D$21:$D$60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24">
                    <c:v>5.9999999999999995E-4</c:v>
                  </c:pt>
                  <c:pt idx="26">
                    <c:v>5.9999999999999995E-4</c:v>
                  </c:pt>
                  <c:pt idx="28">
                    <c:v>6.9999999999999999E-4</c:v>
                  </c:pt>
                </c:numCache>
              </c:numRef>
            </c:plus>
            <c:minus>
              <c:numRef>
                <c:f>'A (4)'!$D$21:$D$60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24">
                    <c:v>5.9999999999999995E-4</c:v>
                  </c:pt>
                  <c:pt idx="26">
                    <c:v>5.9999999999999995E-4</c:v>
                  </c:pt>
                  <c:pt idx="28">
                    <c:v>6.9999999999999999E-4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(4)'!$F$21:$F$961</c:f>
              <c:numCache>
                <c:formatCode>General</c:formatCode>
                <c:ptCount val="941"/>
                <c:pt idx="0">
                  <c:v>2.5</c:v>
                </c:pt>
                <c:pt idx="1">
                  <c:v>2.5</c:v>
                </c:pt>
                <c:pt idx="2">
                  <c:v>35.5</c:v>
                </c:pt>
                <c:pt idx="3">
                  <c:v>38</c:v>
                </c:pt>
                <c:pt idx="4">
                  <c:v>64</c:v>
                </c:pt>
                <c:pt idx="5">
                  <c:v>71</c:v>
                </c:pt>
                <c:pt idx="6">
                  <c:v>80.5</c:v>
                </c:pt>
                <c:pt idx="7">
                  <c:v>122</c:v>
                </c:pt>
                <c:pt idx="8">
                  <c:v>138.5</c:v>
                </c:pt>
                <c:pt idx="9">
                  <c:v>140.5</c:v>
                </c:pt>
                <c:pt idx="10">
                  <c:v>148</c:v>
                </c:pt>
                <c:pt idx="11">
                  <c:v>216</c:v>
                </c:pt>
                <c:pt idx="12">
                  <c:v>282</c:v>
                </c:pt>
                <c:pt idx="13">
                  <c:v>1808</c:v>
                </c:pt>
                <c:pt idx="14">
                  <c:v>1827</c:v>
                </c:pt>
                <c:pt idx="15">
                  <c:v>1857.5</c:v>
                </c:pt>
                <c:pt idx="16">
                  <c:v>1865</c:v>
                </c:pt>
                <c:pt idx="17">
                  <c:v>3376.5</c:v>
                </c:pt>
                <c:pt idx="18">
                  <c:v>3376.5</c:v>
                </c:pt>
                <c:pt idx="19">
                  <c:v>4046.5</c:v>
                </c:pt>
                <c:pt idx="20">
                  <c:v>4162</c:v>
                </c:pt>
                <c:pt idx="21">
                  <c:v>4162</c:v>
                </c:pt>
                <c:pt idx="22">
                  <c:v>4433</c:v>
                </c:pt>
                <c:pt idx="23">
                  <c:v>4433</c:v>
                </c:pt>
                <c:pt idx="24">
                  <c:v>4865</c:v>
                </c:pt>
                <c:pt idx="25">
                  <c:v>4865</c:v>
                </c:pt>
                <c:pt idx="26">
                  <c:v>6133.5</c:v>
                </c:pt>
                <c:pt idx="27">
                  <c:v>6133.5</c:v>
                </c:pt>
                <c:pt idx="28">
                  <c:v>6770</c:v>
                </c:pt>
                <c:pt idx="29">
                  <c:v>9642.5</c:v>
                </c:pt>
                <c:pt idx="30">
                  <c:v>9642.5</c:v>
                </c:pt>
                <c:pt idx="31">
                  <c:v>9659</c:v>
                </c:pt>
                <c:pt idx="32">
                  <c:v>9659</c:v>
                </c:pt>
                <c:pt idx="33">
                  <c:v>9663.5</c:v>
                </c:pt>
                <c:pt idx="34">
                  <c:v>9663.5</c:v>
                </c:pt>
              </c:numCache>
            </c:numRef>
          </c:xVal>
          <c:yVal>
            <c:numRef>
              <c:f>'A (4)'!$M$21:$M$961</c:f>
              <c:numCache>
                <c:formatCode>General</c:formatCode>
                <c:ptCount val="94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ADE-4BCC-954E-13FF26B38BCE}"/>
            </c:ext>
          </c:extLst>
        </c:ser>
        <c:ser>
          <c:idx val="6"/>
          <c:order val="6"/>
          <c:tx>
            <c:strRef>
              <c:f>'A (4)'!$N$20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(4)'!$D$21:$D$60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24">
                    <c:v>5.9999999999999995E-4</c:v>
                  </c:pt>
                  <c:pt idx="26">
                    <c:v>5.9999999999999995E-4</c:v>
                  </c:pt>
                  <c:pt idx="28">
                    <c:v>6.9999999999999999E-4</c:v>
                  </c:pt>
                </c:numCache>
              </c:numRef>
            </c:plus>
            <c:minus>
              <c:numRef>
                <c:f>'A (4)'!$D$21:$D$60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24">
                    <c:v>5.9999999999999995E-4</c:v>
                  </c:pt>
                  <c:pt idx="26">
                    <c:v>5.9999999999999995E-4</c:v>
                  </c:pt>
                  <c:pt idx="28">
                    <c:v>6.9999999999999999E-4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(4)'!$F$21:$F$961</c:f>
              <c:numCache>
                <c:formatCode>General</c:formatCode>
                <c:ptCount val="941"/>
                <c:pt idx="0">
                  <c:v>2.5</c:v>
                </c:pt>
                <c:pt idx="1">
                  <c:v>2.5</c:v>
                </c:pt>
                <c:pt idx="2">
                  <c:v>35.5</c:v>
                </c:pt>
                <c:pt idx="3">
                  <c:v>38</c:v>
                </c:pt>
                <c:pt idx="4">
                  <c:v>64</c:v>
                </c:pt>
                <c:pt idx="5">
                  <c:v>71</c:v>
                </c:pt>
                <c:pt idx="6">
                  <c:v>80.5</c:v>
                </c:pt>
                <c:pt idx="7">
                  <c:v>122</c:v>
                </c:pt>
                <c:pt idx="8">
                  <c:v>138.5</c:v>
                </c:pt>
                <c:pt idx="9">
                  <c:v>140.5</c:v>
                </c:pt>
                <c:pt idx="10">
                  <c:v>148</c:v>
                </c:pt>
                <c:pt idx="11">
                  <c:v>216</c:v>
                </c:pt>
                <c:pt idx="12">
                  <c:v>282</c:v>
                </c:pt>
                <c:pt idx="13">
                  <c:v>1808</c:v>
                </c:pt>
                <c:pt idx="14">
                  <c:v>1827</c:v>
                </c:pt>
                <c:pt idx="15">
                  <c:v>1857.5</c:v>
                </c:pt>
                <c:pt idx="16">
                  <c:v>1865</c:v>
                </c:pt>
                <c:pt idx="17">
                  <c:v>3376.5</c:v>
                </c:pt>
                <c:pt idx="18">
                  <c:v>3376.5</c:v>
                </c:pt>
                <c:pt idx="19">
                  <c:v>4046.5</c:v>
                </c:pt>
                <c:pt idx="20">
                  <c:v>4162</c:v>
                </c:pt>
                <c:pt idx="21">
                  <c:v>4162</c:v>
                </c:pt>
                <c:pt idx="22">
                  <c:v>4433</c:v>
                </c:pt>
                <c:pt idx="23">
                  <c:v>4433</c:v>
                </c:pt>
                <c:pt idx="24">
                  <c:v>4865</c:v>
                </c:pt>
                <c:pt idx="25">
                  <c:v>4865</c:v>
                </c:pt>
                <c:pt idx="26">
                  <c:v>6133.5</c:v>
                </c:pt>
                <c:pt idx="27">
                  <c:v>6133.5</c:v>
                </c:pt>
                <c:pt idx="28">
                  <c:v>6770</c:v>
                </c:pt>
                <c:pt idx="29">
                  <c:v>9642.5</c:v>
                </c:pt>
                <c:pt idx="30">
                  <c:v>9642.5</c:v>
                </c:pt>
                <c:pt idx="31">
                  <c:v>9659</c:v>
                </c:pt>
                <c:pt idx="32">
                  <c:v>9659</c:v>
                </c:pt>
                <c:pt idx="33">
                  <c:v>9663.5</c:v>
                </c:pt>
                <c:pt idx="34">
                  <c:v>9663.5</c:v>
                </c:pt>
              </c:numCache>
            </c:numRef>
          </c:xVal>
          <c:yVal>
            <c:numRef>
              <c:f>'A (4)'!$N$21:$N$961</c:f>
              <c:numCache>
                <c:formatCode>General</c:formatCode>
                <c:ptCount val="941"/>
                <c:pt idx="14">
                  <c:v>-5.7964709849329665E-3</c:v>
                </c:pt>
                <c:pt idx="15">
                  <c:v>-4.8877092922339216E-3</c:v>
                </c:pt>
                <c:pt idx="16">
                  <c:v>-5.282276077196002E-3</c:v>
                </c:pt>
                <c:pt idx="17">
                  <c:v>-4.8939706102828495E-3</c:v>
                </c:pt>
                <c:pt idx="18">
                  <c:v>-4.4939706131117418E-3</c:v>
                </c:pt>
                <c:pt idx="19">
                  <c:v>-1.0475270864844788E-2</c:v>
                </c:pt>
                <c:pt idx="29">
                  <c:v>-5.1480413530953228E-3</c:v>
                </c:pt>
                <c:pt idx="30">
                  <c:v>-2.9480413504643366E-3</c:v>
                </c:pt>
                <c:pt idx="31">
                  <c:v>-5.076088295027148E-3</c:v>
                </c:pt>
                <c:pt idx="32">
                  <c:v>-4.5760882931062952E-3</c:v>
                </c:pt>
                <c:pt idx="33">
                  <c:v>-4.4928283750778064E-3</c:v>
                </c:pt>
                <c:pt idx="34">
                  <c:v>-3.6928283734596334E-3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ADE-4BCC-954E-13FF26B38BCE}"/>
            </c:ext>
          </c:extLst>
        </c:ser>
        <c:ser>
          <c:idx val="7"/>
          <c:order val="7"/>
          <c:tx>
            <c:strRef>
              <c:f>'A (4)'!$O$20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(4)'!$F$21:$F$961</c:f>
              <c:numCache>
                <c:formatCode>General</c:formatCode>
                <c:ptCount val="941"/>
                <c:pt idx="0">
                  <c:v>2.5</c:v>
                </c:pt>
                <c:pt idx="1">
                  <c:v>2.5</c:v>
                </c:pt>
                <c:pt idx="2">
                  <c:v>35.5</c:v>
                </c:pt>
                <c:pt idx="3">
                  <c:v>38</c:v>
                </c:pt>
                <c:pt idx="4">
                  <c:v>64</c:v>
                </c:pt>
                <c:pt idx="5">
                  <c:v>71</c:v>
                </c:pt>
                <c:pt idx="6">
                  <c:v>80.5</c:v>
                </c:pt>
                <c:pt idx="7">
                  <c:v>122</c:v>
                </c:pt>
                <c:pt idx="8">
                  <c:v>138.5</c:v>
                </c:pt>
                <c:pt idx="9">
                  <c:v>140.5</c:v>
                </c:pt>
                <c:pt idx="10">
                  <c:v>148</c:v>
                </c:pt>
                <c:pt idx="11">
                  <c:v>216</c:v>
                </c:pt>
                <c:pt idx="12">
                  <c:v>282</c:v>
                </c:pt>
                <c:pt idx="13">
                  <c:v>1808</c:v>
                </c:pt>
                <c:pt idx="14">
                  <c:v>1827</c:v>
                </c:pt>
                <c:pt idx="15">
                  <c:v>1857.5</c:v>
                </c:pt>
                <c:pt idx="16">
                  <c:v>1865</c:v>
                </c:pt>
                <c:pt idx="17">
                  <c:v>3376.5</c:v>
                </c:pt>
                <c:pt idx="18">
                  <c:v>3376.5</c:v>
                </c:pt>
                <c:pt idx="19">
                  <c:v>4046.5</c:v>
                </c:pt>
                <c:pt idx="20">
                  <c:v>4162</c:v>
                </c:pt>
                <c:pt idx="21">
                  <c:v>4162</c:v>
                </c:pt>
                <c:pt idx="22">
                  <c:v>4433</c:v>
                </c:pt>
                <c:pt idx="23">
                  <c:v>4433</c:v>
                </c:pt>
                <c:pt idx="24">
                  <c:v>4865</c:v>
                </c:pt>
                <c:pt idx="25">
                  <c:v>4865</c:v>
                </c:pt>
                <c:pt idx="26">
                  <c:v>6133.5</c:v>
                </c:pt>
                <c:pt idx="27">
                  <c:v>6133.5</c:v>
                </c:pt>
                <c:pt idx="28">
                  <c:v>6770</c:v>
                </c:pt>
                <c:pt idx="29">
                  <c:v>9642.5</c:v>
                </c:pt>
                <c:pt idx="30">
                  <c:v>9642.5</c:v>
                </c:pt>
                <c:pt idx="31">
                  <c:v>9659</c:v>
                </c:pt>
                <c:pt idx="32">
                  <c:v>9659</c:v>
                </c:pt>
                <c:pt idx="33">
                  <c:v>9663.5</c:v>
                </c:pt>
                <c:pt idx="34">
                  <c:v>9663.5</c:v>
                </c:pt>
              </c:numCache>
            </c:numRef>
          </c:xVal>
          <c:yVal>
            <c:numRef>
              <c:f>'A (4)'!$O$21:$O$961</c:f>
              <c:numCache>
                <c:formatCode>General</c:formatCode>
                <c:ptCount val="94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ADE-4BCC-954E-13FF26B38BCE}"/>
            </c:ext>
          </c:extLst>
        </c:ser>
        <c:ser>
          <c:idx val="8"/>
          <c:order val="8"/>
          <c:tx>
            <c:strRef>
              <c:f>'A (4)'!$W$1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(4)'!$V$2:$V$21</c:f>
              <c:numCache>
                <c:formatCode>General</c:formatCode>
                <c:ptCount val="20"/>
                <c:pt idx="0">
                  <c:v>0</c:v>
                </c:pt>
                <c:pt idx="1">
                  <c:v>500</c:v>
                </c:pt>
                <c:pt idx="2">
                  <c:v>1000</c:v>
                </c:pt>
                <c:pt idx="3">
                  <c:v>1500</c:v>
                </c:pt>
                <c:pt idx="4">
                  <c:v>2000</c:v>
                </c:pt>
                <c:pt idx="5">
                  <c:v>2500</c:v>
                </c:pt>
                <c:pt idx="6">
                  <c:v>3000</c:v>
                </c:pt>
                <c:pt idx="7">
                  <c:v>3500</c:v>
                </c:pt>
                <c:pt idx="8">
                  <c:v>4000</c:v>
                </c:pt>
                <c:pt idx="9">
                  <c:v>4500</c:v>
                </c:pt>
                <c:pt idx="10">
                  <c:v>5000</c:v>
                </c:pt>
                <c:pt idx="11">
                  <c:v>5500</c:v>
                </c:pt>
                <c:pt idx="12">
                  <c:v>6000</c:v>
                </c:pt>
                <c:pt idx="13">
                  <c:v>6500</c:v>
                </c:pt>
                <c:pt idx="14">
                  <c:v>7000</c:v>
                </c:pt>
                <c:pt idx="15">
                  <c:v>7500</c:v>
                </c:pt>
                <c:pt idx="16">
                  <c:v>8000</c:v>
                </c:pt>
                <c:pt idx="17">
                  <c:v>8500</c:v>
                </c:pt>
                <c:pt idx="18">
                  <c:v>9000</c:v>
                </c:pt>
                <c:pt idx="19">
                  <c:v>9500</c:v>
                </c:pt>
              </c:numCache>
            </c:numRef>
          </c:xVal>
          <c:yVal>
            <c:numRef>
              <c:f>'A (4)'!$W$2:$W$21</c:f>
              <c:numCache>
                <c:formatCode>0.00E+00</c:formatCode>
                <c:ptCount val="20"/>
                <c:pt idx="0">
                  <c:v>9.9425470740187931E-7</c:v>
                </c:pt>
                <c:pt idx="1">
                  <c:v>-1.2634707539426982E-3</c:v>
                </c:pt>
                <c:pt idx="2">
                  <c:v>-2.4125207871413508E-3</c:v>
                </c:pt>
                <c:pt idx="3">
                  <c:v>-3.4461558448885547E-3</c:v>
                </c:pt>
                <c:pt idx="4">
                  <c:v>-4.3643759271843104E-3</c:v>
                </c:pt>
                <c:pt idx="5">
                  <c:v>-5.1671810340286183E-3</c:v>
                </c:pt>
                <c:pt idx="6">
                  <c:v>-5.854571165421478E-3</c:v>
                </c:pt>
                <c:pt idx="7">
                  <c:v>-6.4265463213628894E-3</c:v>
                </c:pt>
                <c:pt idx="8">
                  <c:v>-6.8831065018528526E-3</c:v>
                </c:pt>
                <c:pt idx="9">
                  <c:v>-7.2242517068913685E-3</c:v>
                </c:pt>
                <c:pt idx="10">
                  <c:v>-7.4499819364784352E-3</c:v>
                </c:pt>
                <c:pt idx="11">
                  <c:v>-7.5602971906140546E-3</c:v>
                </c:pt>
                <c:pt idx="12">
                  <c:v>-7.5551974692982266E-3</c:v>
                </c:pt>
                <c:pt idx="13">
                  <c:v>-7.4346827725309487E-3</c:v>
                </c:pt>
                <c:pt idx="14">
                  <c:v>-7.1987531003122242E-3</c:v>
                </c:pt>
                <c:pt idx="15">
                  <c:v>-6.8474084526420499E-3</c:v>
                </c:pt>
                <c:pt idx="16">
                  <c:v>-6.380648829520429E-3</c:v>
                </c:pt>
                <c:pt idx="17">
                  <c:v>-5.7984742309473633E-3</c:v>
                </c:pt>
                <c:pt idx="18">
                  <c:v>-5.1008846569228425E-3</c:v>
                </c:pt>
                <c:pt idx="19">
                  <c:v>-4.2878801074468786E-3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6ADE-4BCC-954E-13FF26B38BCE}"/>
            </c:ext>
          </c:extLst>
        </c:ser>
        <c:ser>
          <c:idx val="9"/>
          <c:order val="9"/>
          <c:tx>
            <c:strRef>
              <c:f>'A (4)'!$R$20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69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(4)'!$F$21:$F$961</c:f>
              <c:numCache>
                <c:formatCode>General</c:formatCode>
                <c:ptCount val="941"/>
                <c:pt idx="0">
                  <c:v>2.5</c:v>
                </c:pt>
                <c:pt idx="1">
                  <c:v>2.5</c:v>
                </c:pt>
                <c:pt idx="2">
                  <c:v>35.5</c:v>
                </c:pt>
                <c:pt idx="3">
                  <c:v>38</c:v>
                </c:pt>
                <c:pt idx="4">
                  <c:v>64</c:v>
                </c:pt>
                <c:pt idx="5">
                  <c:v>71</c:v>
                </c:pt>
                <c:pt idx="6">
                  <c:v>80.5</c:v>
                </c:pt>
                <c:pt idx="7">
                  <c:v>122</c:v>
                </c:pt>
                <c:pt idx="8">
                  <c:v>138.5</c:v>
                </c:pt>
                <c:pt idx="9">
                  <c:v>140.5</c:v>
                </c:pt>
                <c:pt idx="10">
                  <c:v>148</c:v>
                </c:pt>
                <c:pt idx="11">
                  <c:v>216</c:v>
                </c:pt>
                <c:pt idx="12">
                  <c:v>282</c:v>
                </c:pt>
                <c:pt idx="13">
                  <c:v>1808</c:v>
                </c:pt>
                <c:pt idx="14">
                  <c:v>1827</c:v>
                </c:pt>
                <c:pt idx="15">
                  <c:v>1857.5</c:v>
                </c:pt>
                <c:pt idx="16">
                  <c:v>1865</c:v>
                </c:pt>
                <c:pt idx="17">
                  <c:v>3376.5</c:v>
                </c:pt>
                <c:pt idx="18">
                  <c:v>3376.5</c:v>
                </c:pt>
                <c:pt idx="19">
                  <c:v>4046.5</c:v>
                </c:pt>
                <c:pt idx="20">
                  <c:v>4162</c:v>
                </c:pt>
                <c:pt idx="21">
                  <c:v>4162</c:v>
                </c:pt>
                <c:pt idx="22">
                  <c:v>4433</c:v>
                </c:pt>
                <c:pt idx="23">
                  <c:v>4433</c:v>
                </c:pt>
                <c:pt idx="24">
                  <c:v>4865</c:v>
                </c:pt>
                <c:pt idx="25">
                  <c:v>4865</c:v>
                </c:pt>
                <c:pt idx="26">
                  <c:v>6133.5</c:v>
                </c:pt>
                <c:pt idx="27">
                  <c:v>6133.5</c:v>
                </c:pt>
                <c:pt idx="28">
                  <c:v>6770</c:v>
                </c:pt>
                <c:pt idx="29">
                  <c:v>9642.5</c:v>
                </c:pt>
                <c:pt idx="30">
                  <c:v>9642.5</c:v>
                </c:pt>
                <c:pt idx="31">
                  <c:v>9659</c:v>
                </c:pt>
                <c:pt idx="32">
                  <c:v>9659</c:v>
                </c:pt>
                <c:pt idx="33">
                  <c:v>9663.5</c:v>
                </c:pt>
                <c:pt idx="34">
                  <c:v>9663.5</c:v>
                </c:pt>
              </c:numCache>
            </c:numRef>
          </c:xVal>
          <c:yVal>
            <c:numRef>
              <c:f>'A (4)'!$R$21:$R$961</c:f>
              <c:numCache>
                <c:formatCode>m/d/yyyy</c:formatCode>
                <c:ptCount val="94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6ADE-4BCC-954E-13FF26B38B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7249104"/>
        <c:axId val="1"/>
      </c:scatterChart>
      <c:valAx>
        <c:axId val="61724910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800069991251097"/>
              <c:y val="0.868903719352154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2E-3"/>
          <c:min val="-0.0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6666666666666669E-2"/>
              <c:y val="0.384146981627296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1724910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800000000000001"/>
          <c:y val="0.25609756097560976"/>
          <c:w val="9.9999999999999978E-2"/>
          <c:h val="0.5731707317073170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EF Dra - O-C Diagr.</a:t>
            </a:r>
          </a:p>
        </c:rich>
      </c:tx>
      <c:layout>
        <c:manualLayout>
          <c:xMode val="edge"/>
          <c:yMode val="edge"/>
          <c:x val="0.35020242914979755"/>
          <c:y val="3.879310344827586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218623481781376"/>
          <c:y val="0.19827627937323078"/>
          <c:w val="0.75506072874493924"/>
          <c:h val="0.4870699906342407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(4)'!$H$20:$H$20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(4)'!$F$21:$F$961</c:f>
              <c:numCache>
                <c:formatCode>General</c:formatCode>
                <c:ptCount val="941"/>
                <c:pt idx="0">
                  <c:v>2.5</c:v>
                </c:pt>
                <c:pt idx="1">
                  <c:v>2.5</c:v>
                </c:pt>
                <c:pt idx="2">
                  <c:v>35.5</c:v>
                </c:pt>
                <c:pt idx="3">
                  <c:v>38</c:v>
                </c:pt>
                <c:pt idx="4">
                  <c:v>64</c:v>
                </c:pt>
                <c:pt idx="5">
                  <c:v>71</c:v>
                </c:pt>
                <c:pt idx="6">
                  <c:v>80.5</c:v>
                </c:pt>
                <c:pt idx="7">
                  <c:v>122</c:v>
                </c:pt>
                <c:pt idx="8">
                  <c:v>138.5</c:v>
                </c:pt>
                <c:pt idx="9">
                  <c:v>140.5</c:v>
                </c:pt>
                <c:pt idx="10">
                  <c:v>148</c:v>
                </c:pt>
                <c:pt idx="11">
                  <c:v>216</c:v>
                </c:pt>
                <c:pt idx="12">
                  <c:v>282</c:v>
                </c:pt>
                <c:pt idx="13">
                  <c:v>1808</c:v>
                </c:pt>
                <c:pt idx="14">
                  <c:v>1827</c:v>
                </c:pt>
                <c:pt idx="15">
                  <c:v>1857.5</c:v>
                </c:pt>
                <c:pt idx="16">
                  <c:v>1865</c:v>
                </c:pt>
                <c:pt idx="17">
                  <c:v>3376.5</c:v>
                </c:pt>
                <c:pt idx="18">
                  <c:v>3376.5</c:v>
                </c:pt>
                <c:pt idx="19">
                  <c:v>4046.5</c:v>
                </c:pt>
                <c:pt idx="20">
                  <c:v>4162</c:v>
                </c:pt>
                <c:pt idx="21">
                  <c:v>4162</c:v>
                </c:pt>
                <c:pt idx="22">
                  <c:v>4433</c:v>
                </c:pt>
                <c:pt idx="23">
                  <c:v>4433</c:v>
                </c:pt>
                <c:pt idx="24">
                  <c:v>4865</c:v>
                </c:pt>
                <c:pt idx="25">
                  <c:v>4865</c:v>
                </c:pt>
                <c:pt idx="26">
                  <c:v>6133.5</c:v>
                </c:pt>
                <c:pt idx="27">
                  <c:v>6133.5</c:v>
                </c:pt>
                <c:pt idx="28">
                  <c:v>6770</c:v>
                </c:pt>
                <c:pt idx="29">
                  <c:v>9642.5</c:v>
                </c:pt>
                <c:pt idx="30">
                  <c:v>9642.5</c:v>
                </c:pt>
                <c:pt idx="31">
                  <c:v>9659</c:v>
                </c:pt>
                <c:pt idx="32">
                  <c:v>9659</c:v>
                </c:pt>
                <c:pt idx="33">
                  <c:v>9663.5</c:v>
                </c:pt>
                <c:pt idx="34">
                  <c:v>9663.5</c:v>
                </c:pt>
              </c:numCache>
            </c:numRef>
          </c:xVal>
          <c:yVal>
            <c:numRef>
              <c:f>'A (4)'!$H$21:$H$961</c:f>
              <c:numCache>
                <c:formatCode>General</c:formatCode>
                <c:ptCount val="94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AA1-4810-ABD6-E7FBE4732156}"/>
            </c:ext>
          </c:extLst>
        </c:ser>
        <c:ser>
          <c:idx val="1"/>
          <c:order val="1"/>
          <c:tx>
            <c:strRef>
              <c:f>'A (4)'!$I$20:$I$20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(4)'!$D$21:$D$44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'A (4)'!$F$21:$F$961</c:f>
              <c:numCache>
                <c:formatCode>General</c:formatCode>
                <c:ptCount val="941"/>
                <c:pt idx="0">
                  <c:v>2.5</c:v>
                </c:pt>
                <c:pt idx="1">
                  <c:v>2.5</c:v>
                </c:pt>
                <c:pt idx="2">
                  <c:v>35.5</c:v>
                </c:pt>
                <c:pt idx="3">
                  <c:v>38</c:v>
                </c:pt>
                <c:pt idx="4">
                  <c:v>64</c:v>
                </c:pt>
                <c:pt idx="5">
                  <c:v>71</c:v>
                </c:pt>
                <c:pt idx="6">
                  <c:v>80.5</c:v>
                </c:pt>
                <c:pt idx="7">
                  <c:v>122</c:v>
                </c:pt>
                <c:pt idx="8">
                  <c:v>138.5</c:v>
                </c:pt>
                <c:pt idx="9">
                  <c:v>140.5</c:v>
                </c:pt>
                <c:pt idx="10">
                  <c:v>148</c:v>
                </c:pt>
                <c:pt idx="11">
                  <c:v>216</c:v>
                </c:pt>
                <c:pt idx="12">
                  <c:v>282</c:v>
                </c:pt>
                <c:pt idx="13">
                  <c:v>1808</c:v>
                </c:pt>
                <c:pt idx="14">
                  <c:v>1827</c:v>
                </c:pt>
                <c:pt idx="15">
                  <c:v>1857.5</c:v>
                </c:pt>
                <c:pt idx="16">
                  <c:v>1865</c:v>
                </c:pt>
                <c:pt idx="17">
                  <c:v>3376.5</c:v>
                </c:pt>
                <c:pt idx="18">
                  <c:v>3376.5</c:v>
                </c:pt>
                <c:pt idx="19">
                  <c:v>4046.5</c:v>
                </c:pt>
                <c:pt idx="20">
                  <c:v>4162</c:v>
                </c:pt>
                <c:pt idx="21">
                  <c:v>4162</c:v>
                </c:pt>
                <c:pt idx="22">
                  <c:v>4433</c:v>
                </c:pt>
                <c:pt idx="23">
                  <c:v>4433</c:v>
                </c:pt>
                <c:pt idx="24">
                  <c:v>4865</c:v>
                </c:pt>
                <c:pt idx="25">
                  <c:v>4865</c:v>
                </c:pt>
                <c:pt idx="26">
                  <c:v>6133.5</c:v>
                </c:pt>
                <c:pt idx="27">
                  <c:v>6133.5</c:v>
                </c:pt>
                <c:pt idx="28">
                  <c:v>6770</c:v>
                </c:pt>
                <c:pt idx="29">
                  <c:v>9642.5</c:v>
                </c:pt>
                <c:pt idx="30">
                  <c:v>9642.5</c:v>
                </c:pt>
                <c:pt idx="31">
                  <c:v>9659</c:v>
                </c:pt>
                <c:pt idx="32">
                  <c:v>9659</c:v>
                </c:pt>
                <c:pt idx="33">
                  <c:v>9663.5</c:v>
                </c:pt>
                <c:pt idx="34">
                  <c:v>9663.5</c:v>
                </c:pt>
              </c:numCache>
            </c:numRef>
          </c:xVal>
          <c:yVal>
            <c:numRef>
              <c:f>'A (4)'!$I$21:$I$961</c:f>
              <c:numCache>
                <c:formatCode>General</c:formatCode>
                <c:ptCount val="941"/>
                <c:pt idx="0">
                  <c:v>-1.6485559899592772E-4</c:v>
                </c:pt>
                <c:pt idx="1">
                  <c:v>-1.6485559899592772E-4</c:v>
                </c:pt>
                <c:pt idx="2">
                  <c:v>-6.2094948953017592E-4</c:v>
                </c:pt>
                <c:pt idx="3">
                  <c:v>-2.1858050895389169E-3</c:v>
                </c:pt>
                <c:pt idx="4">
                  <c:v>-7.603033009218052E-4</c:v>
                </c:pt>
                <c:pt idx="5">
                  <c:v>-1.0418989841127768E-3</c:v>
                </c:pt>
                <c:pt idx="6">
                  <c:v>-4.0883502515498549E-3</c:v>
                </c:pt>
                <c:pt idx="7">
                  <c:v>-4.1649531776783988E-3</c:v>
                </c:pt>
                <c:pt idx="8">
                  <c:v>-1.930001235450618E-4</c:v>
                </c:pt>
                <c:pt idx="9">
                  <c:v>-5.3448846083483659E-3</c:v>
                </c:pt>
                <c:pt idx="10">
                  <c:v>-9.1394513947307132E-3</c:v>
                </c:pt>
                <c:pt idx="11">
                  <c:v>-1.7035236596711911E-3</c:v>
                </c:pt>
                <c:pt idx="12">
                  <c:v>-2.0157114486210048E-3</c:v>
                </c:pt>
                <c:pt idx="13">
                  <c:v>-3.5035684413742274E-3</c:v>
                </c:pt>
                <c:pt idx="20">
                  <c:v>-7.1715994927217253E-3</c:v>
                </c:pt>
                <c:pt idx="21">
                  <c:v>-6.1715994888800196E-3</c:v>
                </c:pt>
                <c:pt idx="22">
                  <c:v>-7.7019463133183308E-3</c:v>
                </c:pt>
                <c:pt idx="23">
                  <c:v>-6.6019463120028377E-3</c:v>
                </c:pt>
                <c:pt idx="24">
                  <c:v>-9.3089936344767921E-3</c:v>
                </c:pt>
                <c:pt idx="25">
                  <c:v>-8.5089936328586191E-3</c:v>
                </c:pt>
                <c:pt idx="26">
                  <c:v>-5.3167240475886501E-3</c:v>
                </c:pt>
                <c:pt idx="27">
                  <c:v>-3.9167240465758368E-3</c:v>
                </c:pt>
                <c:pt idx="28">
                  <c:v>-6.3289592872024514E-3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AA1-4810-ABD6-E7FBE4732156}"/>
            </c:ext>
          </c:extLst>
        </c:ser>
        <c:ser>
          <c:idx val="3"/>
          <c:order val="2"/>
          <c:tx>
            <c:strRef>
              <c:f>'A (4)'!$J$20</c:f>
              <c:strCache>
                <c:ptCount val="1"/>
                <c:pt idx="0">
                  <c:v>Pribulla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(4)'!$D$21:$D$44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</c:numCache>
              </c:numRef>
            </c:plus>
            <c:minus>
              <c:numRef>
                <c:f>'A (4)'!$D$21:$D$44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(4)'!$F$21:$F$961</c:f>
              <c:numCache>
                <c:formatCode>General</c:formatCode>
                <c:ptCount val="941"/>
                <c:pt idx="0">
                  <c:v>2.5</c:v>
                </c:pt>
                <c:pt idx="1">
                  <c:v>2.5</c:v>
                </c:pt>
                <c:pt idx="2">
                  <c:v>35.5</c:v>
                </c:pt>
                <c:pt idx="3">
                  <c:v>38</c:v>
                </c:pt>
                <c:pt idx="4">
                  <c:v>64</c:v>
                </c:pt>
                <c:pt idx="5">
                  <c:v>71</c:v>
                </c:pt>
                <c:pt idx="6">
                  <c:v>80.5</c:v>
                </c:pt>
                <c:pt idx="7">
                  <c:v>122</c:v>
                </c:pt>
                <c:pt idx="8">
                  <c:v>138.5</c:v>
                </c:pt>
                <c:pt idx="9">
                  <c:v>140.5</c:v>
                </c:pt>
                <c:pt idx="10">
                  <c:v>148</c:v>
                </c:pt>
                <c:pt idx="11">
                  <c:v>216</c:v>
                </c:pt>
                <c:pt idx="12">
                  <c:v>282</c:v>
                </c:pt>
                <c:pt idx="13">
                  <c:v>1808</c:v>
                </c:pt>
                <c:pt idx="14">
                  <c:v>1827</c:v>
                </c:pt>
                <c:pt idx="15">
                  <c:v>1857.5</c:v>
                </c:pt>
                <c:pt idx="16">
                  <c:v>1865</c:v>
                </c:pt>
                <c:pt idx="17">
                  <c:v>3376.5</c:v>
                </c:pt>
                <c:pt idx="18">
                  <c:v>3376.5</c:v>
                </c:pt>
                <c:pt idx="19">
                  <c:v>4046.5</c:v>
                </c:pt>
                <c:pt idx="20">
                  <c:v>4162</c:v>
                </c:pt>
                <c:pt idx="21">
                  <c:v>4162</c:v>
                </c:pt>
                <c:pt idx="22">
                  <c:v>4433</c:v>
                </c:pt>
                <c:pt idx="23">
                  <c:v>4433</c:v>
                </c:pt>
                <c:pt idx="24">
                  <c:v>4865</c:v>
                </c:pt>
                <c:pt idx="25">
                  <c:v>4865</c:v>
                </c:pt>
                <c:pt idx="26">
                  <c:v>6133.5</c:v>
                </c:pt>
                <c:pt idx="27">
                  <c:v>6133.5</c:v>
                </c:pt>
                <c:pt idx="28">
                  <c:v>6770</c:v>
                </c:pt>
                <c:pt idx="29">
                  <c:v>9642.5</c:v>
                </c:pt>
                <c:pt idx="30">
                  <c:v>9642.5</c:v>
                </c:pt>
                <c:pt idx="31">
                  <c:v>9659</c:v>
                </c:pt>
                <c:pt idx="32">
                  <c:v>9659</c:v>
                </c:pt>
                <c:pt idx="33">
                  <c:v>9663.5</c:v>
                </c:pt>
                <c:pt idx="34">
                  <c:v>9663.5</c:v>
                </c:pt>
              </c:numCache>
            </c:numRef>
          </c:xVal>
          <c:yVal>
            <c:numRef>
              <c:f>'A (4)'!$J$21:$J$961</c:f>
              <c:numCache>
                <c:formatCode>General</c:formatCode>
                <c:ptCount val="941"/>
                <c:pt idx="14">
                  <c:v>-5.7964709849329665E-3</c:v>
                </c:pt>
                <c:pt idx="15">
                  <c:v>-4.8877092922339216E-3</c:v>
                </c:pt>
                <c:pt idx="16">
                  <c:v>-5.282276077196002E-3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AA1-4810-ABD6-E7FBE4732156}"/>
            </c:ext>
          </c:extLst>
        </c:ser>
        <c:ser>
          <c:idx val="4"/>
          <c:order val="3"/>
          <c:tx>
            <c:strRef>
              <c:f>'A (4)'!$K$20</c:f>
              <c:strCache>
                <c:ptCount val="1"/>
                <c:pt idx="0">
                  <c:v>S3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(4)'!$D$21:$D$60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24">
                    <c:v>5.9999999999999995E-4</c:v>
                  </c:pt>
                  <c:pt idx="26">
                    <c:v>5.9999999999999995E-4</c:v>
                  </c:pt>
                  <c:pt idx="28">
                    <c:v>6.9999999999999999E-4</c:v>
                  </c:pt>
                </c:numCache>
              </c:numRef>
            </c:plus>
            <c:minus>
              <c:numRef>
                <c:f>'A (4)'!$D$21:$D$60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24">
                    <c:v>5.9999999999999995E-4</c:v>
                  </c:pt>
                  <c:pt idx="26">
                    <c:v>5.9999999999999995E-4</c:v>
                  </c:pt>
                  <c:pt idx="28">
                    <c:v>6.9999999999999999E-4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(4)'!$F$21:$F$961</c:f>
              <c:numCache>
                <c:formatCode>General</c:formatCode>
                <c:ptCount val="941"/>
                <c:pt idx="0">
                  <c:v>2.5</c:v>
                </c:pt>
                <c:pt idx="1">
                  <c:v>2.5</c:v>
                </c:pt>
                <c:pt idx="2">
                  <c:v>35.5</c:v>
                </c:pt>
                <c:pt idx="3">
                  <c:v>38</c:v>
                </c:pt>
                <c:pt idx="4">
                  <c:v>64</c:v>
                </c:pt>
                <c:pt idx="5">
                  <c:v>71</c:v>
                </c:pt>
                <c:pt idx="6">
                  <c:v>80.5</c:v>
                </c:pt>
                <c:pt idx="7">
                  <c:v>122</c:v>
                </c:pt>
                <c:pt idx="8">
                  <c:v>138.5</c:v>
                </c:pt>
                <c:pt idx="9">
                  <c:v>140.5</c:v>
                </c:pt>
                <c:pt idx="10">
                  <c:v>148</c:v>
                </c:pt>
                <c:pt idx="11">
                  <c:v>216</c:v>
                </c:pt>
                <c:pt idx="12">
                  <c:v>282</c:v>
                </c:pt>
                <c:pt idx="13">
                  <c:v>1808</c:v>
                </c:pt>
                <c:pt idx="14">
                  <c:v>1827</c:v>
                </c:pt>
                <c:pt idx="15">
                  <c:v>1857.5</c:v>
                </c:pt>
                <c:pt idx="16">
                  <c:v>1865</c:v>
                </c:pt>
                <c:pt idx="17">
                  <c:v>3376.5</c:v>
                </c:pt>
                <c:pt idx="18">
                  <c:v>3376.5</c:v>
                </c:pt>
                <c:pt idx="19">
                  <c:v>4046.5</c:v>
                </c:pt>
                <c:pt idx="20">
                  <c:v>4162</c:v>
                </c:pt>
                <c:pt idx="21">
                  <c:v>4162</c:v>
                </c:pt>
                <c:pt idx="22">
                  <c:v>4433</c:v>
                </c:pt>
                <c:pt idx="23">
                  <c:v>4433</c:v>
                </c:pt>
                <c:pt idx="24">
                  <c:v>4865</c:v>
                </c:pt>
                <c:pt idx="25">
                  <c:v>4865</c:v>
                </c:pt>
                <c:pt idx="26">
                  <c:v>6133.5</c:v>
                </c:pt>
                <c:pt idx="27">
                  <c:v>6133.5</c:v>
                </c:pt>
                <c:pt idx="28">
                  <c:v>6770</c:v>
                </c:pt>
                <c:pt idx="29">
                  <c:v>9642.5</c:v>
                </c:pt>
                <c:pt idx="30">
                  <c:v>9642.5</c:v>
                </c:pt>
                <c:pt idx="31">
                  <c:v>9659</c:v>
                </c:pt>
                <c:pt idx="32">
                  <c:v>9659</c:v>
                </c:pt>
                <c:pt idx="33">
                  <c:v>9663.5</c:v>
                </c:pt>
                <c:pt idx="34">
                  <c:v>9663.5</c:v>
                </c:pt>
              </c:numCache>
            </c:numRef>
          </c:xVal>
          <c:yVal>
            <c:numRef>
              <c:f>'A (4)'!$K$21:$K$961</c:f>
              <c:numCache>
                <c:formatCode>General</c:formatCode>
                <c:ptCount val="94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AA1-4810-ABD6-E7FBE4732156}"/>
            </c:ext>
          </c:extLst>
        </c:ser>
        <c:ser>
          <c:idx val="2"/>
          <c:order val="4"/>
          <c:tx>
            <c:strRef>
              <c:f>'A (4)'!$L$20</c:f>
              <c:strCache>
                <c:ptCount val="1"/>
                <c:pt idx="0">
                  <c:v>S4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(4)'!$D$21:$D$60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24">
                    <c:v>5.9999999999999995E-4</c:v>
                  </c:pt>
                  <c:pt idx="26">
                    <c:v>5.9999999999999995E-4</c:v>
                  </c:pt>
                  <c:pt idx="28">
                    <c:v>6.9999999999999999E-4</c:v>
                  </c:pt>
                </c:numCache>
              </c:numRef>
            </c:plus>
            <c:minus>
              <c:numRef>
                <c:f>'A (4)'!$D$21:$D$60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24">
                    <c:v>5.9999999999999995E-4</c:v>
                  </c:pt>
                  <c:pt idx="26">
                    <c:v>5.9999999999999995E-4</c:v>
                  </c:pt>
                  <c:pt idx="28">
                    <c:v>6.9999999999999999E-4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(4)'!$F$21:$F$961</c:f>
              <c:numCache>
                <c:formatCode>General</c:formatCode>
                <c:ptCount val="941"/>
                <c:pt idx="0">
                  <c:v>2.5</c:v>
                </c:pt>
                <c:pt idx="1">
                  <c:v>2.5</c:v>
                </c:pt>
                <c:pt idx="2">
                  <c:v>35.5</c:v>
                </c:pt>
                <c:pt idx="3">
                  <c:v>38</c:v>
                </c:pt>
                <c:pt idx="4">
                  <c:v>64</c:v>
                </c:pt>
                <c:pt idx="5">
                  <c:v>71</c:v>
                </c:pt>
                <c:pt idx="6">
                  <c:v>80.5</c:v>
                </c:pt>
                <c:pt idx="7">
                  <c:v>122</c:v>
                </c:pt>
                <c:pt idx="8">
                  <c:v>138.5</c:v>
                </c:pt>
                <c:pt idx="9">
                  <c:v>140.5</c:v>
                </c:pt>
                <c:pt idx="10">
                  <c:v>148</c:v>
                </c:pt>
                <c:pt idx="11">
                  <c:v>216</c:v>
                </c:pt>
                <c:pt idx="12">
                  <c:v>282</c:v>
                </c:pt>
                <c:pt idx="13">
                  <c:v>1808</c:v>
                </c:pt>
                <c:pt idx="14">
                  <c:v>1827</c:v>
                </c:pt>
                <c:pt idx="15">
                  <c:v>1857.5</c:v>
                </c:pt>
                <c:pt idx="16">
                  <c:v>1865</c:v>
                </c:pt>
                <c:pt idx="17">
                  <c:v>3376.5</c:v>
                </c:pt>
                <c:pt idx="18">
                  <c:v>3376.5</c:v>
                </c:pt>
                <c:pt idx="19">
                  <c:v>4046.5</c:v>
                </c:pt>
                <c:pt idx="20">
                  <c:v>4162</c:v>
                </c:pt>
                <c:pt idx="21">
                  <c:v>4162</c:v>
                </c:pt>
                <c:pt idx="22">
                  <c:v>4433</c:v>
                </c:pt>
                <c:pt idx="23">
                  <c:v>4433</c:v>
                </c:pt>
                <c:pt idx="24">
                  <c:v>4865</c:v>
                </c:pt>
                <c:pt idx="25">
                  <c:v>4865</c:v>
                </c:pt>
                <c:pt idx="26">
                  <c:v>6133.5</c:v>
                </c:pt>
                <c:pt idx="27">
                  <c:v>6133.5</c:v>
                </c:pt>
                <c:pt idx="28">
                  <c:v>6770</c:v>
                </c:pt>
                <c:pt idx="29">
                  <c:v>9642.5</c:v>
                </c:pt>
                <c:pt idx="30">
                  <c:v>9642.5</c:v>
                </c:pt>
                <c:pt idx="31">
                  <c:v>9659</c:v>
                </c:pt>
                <c:pt idx="32">
                  <c:v>9659</c:v>
                </c:pt>
                <c:pt idx="33">
                  <c:v>9663.5</c:v>
                </c:pt>
                <c:pt idx="34">
                  <c:v>9663.5</c:v>
                </c:pt>
              </c:numCache>
            </c:numRef>
          </c:xVal>
          <c:yVal>
            <c:numRef>
              <c:f>'A (4)'!$L$21:$L$961</c:f>
              <c:numCache>
                <c:formatCode>General</c:formatCode>
                <c:ptCount val="94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AA1-4810-ABD6-E7FBE4732156}"/>
            </c:ext>
          </c:extLst>
        </c:ser>
        <c:ser>
          <c:idx val="5"/>
          <c:order val="5"/>
          <c:tx>
            <c:strRef>
              <c:f>'A (4)'!$M$20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(4)'!$D$21:$D$60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24">
                    <c:v>5.9999999999999995E-4</c:v>
                  </c:pt>
                  <c:pt idx="26">
                    <c:v>5.9999999999999995E-4</c:v>
                  </c:pt>
                  <c:pt idx="28">
                    <c:v>6.9999999999999999E-4</c:v>
                  </c:pt>
                </c:numCache>
              </c:numRef>
            </c:plus>
            <c:minus>
              <c:numRef>
                <c:f>'A (4)'!$D$21:$D$60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24">
                    <c:v>5.9999999999999995E-4</c:v>
                  </c:pt>
                  <c:pt idx="26">
                    <c:v>5.9999999999999995E-4</c:v>
                  </c:pt>
                  <c:pt idx="28">
                    <c:v>6.9999999999999999E-4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(4)'!$F$21:$F$961</c:f>
              <c:numCache>
                <c:formatCode>General</c:formatCode>
                <c:ptCount val="941"/>
                <c:pt idx="0">
                  <c:v>2.5</c:v>
                </c:pt>
                <c:pt idx="1">
                  <c:v>2.5</c:v>
                </c:pt>
                <c:pt idx="2">
                  <c:v>35.5</c:v>
                </c:pt>
                <c:pt idx="3">
                  <c:v>38</c:v>
                </c:pt>
                <c:pt idx="4">
                  <c:v>64</c:v>
                </c:pt>
                <c:pt idx="5">
                  <c:v>71</c:v>
                </c:pt>
                <c:pt idx="6">
                  <c:v>80.5</c:v>
                </c:pt>
                <c:pt idx="7">
                  <c:v>122</c:v>
                </c:pt>
                <c:pt idx="8">
                  <c:v>138.5</c:v>
                </c:pt>
                <c:pt idx="9">
                  <c:v>140.5</c:v>
                </c:pt>
                <c:pt idx="10">
                  <c:v>148</c:v>
                </c:pt>
                <c:pt idx="11">
                  <c:v>216</c:v>
                </c:pt>
                <c:pt idx="12">
                  <c:v>282</c:v>
                </c:pt>
                <c:pt idx="13">
                  <c:v>1808</c:v>
                </c:pt>
                <c:pt idx="14">
                  <c:v>1827</c:v>
                </c:pt>
                <c:pt idx="15">
                  <c:v>1857.5</c:v>
                </c:pt>
                <c:pt idx="16">
                  <c:v>1865</c:v>
                </c:pt>
                <c:pt idx="17">
                  <c:v>3376.5</c:v>
                </c:pt>
                <c:pt idx="18">
                  <c:v>3376.5</c:v>
                </c:pt>
                <c:pt idx="19">
                  <c:v>4046.5</c:v>
                </c:pt>
                <c:pt idx="20">
                  <c:v>4162</c:v>
                </c:pt>
                <c:pt idx="21">
                  <c:v>4162</c:v>
                </c:pt>
                <c:pt idx="22">
                  <c:v>4433</c:v>
                </c:pt>
                <c:pt idx="23">
                  <c:v>4433</c:v>
                </c:pt>
                <c:pt idx="24">
                  <c:v>4865</c:v>
                </c:pt>
                <c:pt idx="25">
                  <c:v>4865</c:v>
                </c:pt>
                <c:pt idx="26">
                  <c:v>6133.5</c:v>
                </c:pt>
                <c:pt idx="27">
                  <c:v>6133.5</c:v>
                </c:pt>
                <c:pt idx="28">
                  <c:v>6770</c:v>
                </c:pt>
                <c:pt idx="29">
                  <c:v>9642.5</c:v>
                </c:pt>
                <c:pt idx="30">
                  <c:v>9642.5</c:v>
                </c:pt>
                <c:pt idx="31">
                  <c:v>9659</c:v>
                </c:pt>
                <c:pt idx="32">
                  <c:v>9659</c:v>
                </c:pt>
                <c:pt idx="33">
                  <c:v>9663.5</c:v>
                </c:pt>
                <c:pt idx="34">
                  <c:v>9663.5</c:v>
                </c:pt>
              </c:numCache>
            </c:numRef>
          </c:xVal>
          <c:yVal>
            <c:numRef>
              <c:f>'A (4)'!$M$21:$M$961</c:f>
              <c:numCache>
                <c:formatCode>General</c:formatCode>
                <c:ptCount val="94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AA1-4810-ABD6-E7FBE4732156}"/>
            </c:ext>
          </c:extLst>
        </c:ser>
        <c:ser>
          <c:idx val="6"/>
          <c:order val="6"/>
          <c:tx>
            <c:strRef>
              <c:f>'A (4)'!$N$20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(4)'!$D$21:$D$60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24">
                    <c:v>5.9999999999999995E-4</c:v>
                  </c:pt>
                  <c:pt idx="26">
                    <c:v>5.9999999999999995E-4</c:v>
                  </c:pt>
                  <c:pt idx="28">
                    <c:v>6.9999999999999999E-4</c:v>
                  </c:pt>
                </c:numCache>
              </c:numRef>
            </c:plus>
            <c:minus>
              <c:numRef>
                <c:f>'A (4)'!$D$21:$D$60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24">
                    <c:v>5.9999999999999995E-4</c:v>
                  </c:pt>
                  <c:pt idx="26">
                    <c:v>5.9999999999999995E-4</c:v>
                  </c:pt>
                  <c:pt idx="28">
                    <c:v>6.9999999999999999E-4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(4)'!$F$21:$F$961</c:f>
              <c:numCache>
                <c:formatCode>General</c:formatCode>
                <c:ptCount val="941"/>
                <c:pt idx="0">
                  <c:v>2.5</c:v>
                </c:pt>
                <c:pt idx="1">
                  <c:v>2.5</c:v>
                </c:pt>
                <c:pt idx="2">
                  <c:v>35.5</c:v>
                </c:pt>
                <c:pt idx="3">
                  <c:v>38</c:v>
                </c:pt>
                <c:pt idx="4">
                  <c:v>64</c:v>
                </c:pt>
                <c:pt idx="5">
                  <c:v>71</c:v>
                </c:pt>
                <c:pt idx="6">
                  <c:v>80.5</c:v>
                </c:pt>
                <c:pt idx="7">
                  <c:v>122</c:v>
                </c:pt>
                <c:pt idx="8">
                  <c:v>138.5</c:v>
                </c:pt>
                <c:pt idx="9">
                  <c:v>140.5</c:v>
                </c:pt>
                <c:pt idx="10">
                  <c:v>148</c:v>
                </c:pt>
                <c:pt idx="11">
                  <c:v>216</c:v>
                </c:pt>
                <c:pt idx="12">
                  <c:v>282</c:v>
                </c:pt>
                <c:pt idx="13">
                  <c:v>1808</c:v>
                </c:pt>
                <c:pt idx="14">
                  <c:v>1827</c:v>
                </c:pt>
                <c:pt idx="15">
                  <c:v>1857.5</c:v>
                </c:pt>
                <c:pt idx="16">
                  <c:v>1865</c:v>
                </c:pt>
                <c:pt idx="17">
                  <c:v>3376.5</c:v>
                </c:pt>
                <c:pt idx="18">
                  <c:v>3376.5</c:v>
                </c:pt>
                <c:pt idx="19">
                  <c:v>4046.5</c:v>
                </c:pt>
                <c:pt idx="20">
                  <c:v>4162</c:v>
                </c:pt>
                <c:pt idx="21">
                  <c:v>4162</c:v>
                </c:pt>
                <c:pt idx="22">
                  <c:v>4433</c:v>
                </c:pt>
                <c:pt idx="23">
                  <c:v>4433</c:v>
                </c:pt>
                <c:pt idx="24">
                  <c:v>4865</c:v>
                </c:pt>
                <c:pt idx="25">
                  <c:v>4865</c:v>
                </c:pt>
                <c:pt idx="26">
                  <c:v>6133.5</c:v>
                </c:pt>
                <c:pt idx="27">
                  <c:v>6133.5</c:v>
                </c:pt>
                <c:pt idx="28">
                  <c:v>6770</c:v>
                </c:pt>
                <c:pt idx="29">
                  <c:v>9642.5</c:v>
                </c:pt>
                <c:pt idx="30">
                  <c:v>9642.5</c:v>
                </c:pt>
                <c:pt idx="31">
                  <c:v>9659</c:v>
                </c:pt>
                <c:pt idx="32">
                  <c:v>9659</c:v>
                </c:pt>
                <c:pt idx="33">
                  <c:v>9663.5</c:v>
                </c:pt>
                <c:pt idx="34">
                  <c:v>9663.5</c:v>
                </c:pt>
              </c:numCache>
            </c:numRef>
          </c:xVal>
          <c:yVal>
            <c:numRef>
              <c:f>'A (4)'!$N$21:$N$961</c:f>
              <c:numCache>
                <c:formatCode>General</c:formatCode>
                <c:ptCount val="941"/>
                <c:pt idx="14">
                  <c:v>-5.7964709849329665E-3</c:v>
                </c:pt>
                <c:pt idx="15">
                  <c:v>-4.8877092922339216E-3</c:v>
                </c:pt>
                <c:pt idx="16">
                  <c:v>-5.282276077196002E-3</c:v>
                </c:pt>
                <c:pt idx="17">
                  <c:v>-4.8939706102828495E-3</c:v>
                </c:pt>
                <c:pt idx="18">
                  <c:v>-4.4939706131117418E-3</c:v>
                </c:pt>
                <c:pt idx="19">
                  <c:v>-1.0475270864844788E-2</c:v>
                </c:pt>
                <c:pt idx="29">
                  <c:v>-5.1480413530953228E-3</c:v>
                </c:pt>
                <c:pt idx="30">
                  <c:v>-2.9480413504643366E-3</c:v>
                </c:pt>
                <c:pt idx="31">
                  <c:v>-5.076088295027148E-3</c:v>
                </c:pt>
                <c:pt idx="32">
                  <c:v>-4.5760882931062952E-3</c:v>
                </c:pt>
                <c:pt idx="33">
                  <c:v>-4.4928283750778064E-3</c:v>
                </c:pt>
                <c:pt idx="34">
                  <c:v>-3.6928283734596334E-3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AA1-4810-ABD6-E7FBE4732156}"/>
            </c:ext>
          </c:extLst>
        </c:ser>
        <c:ser>
          <c:idx val="7"/>
          <c:order val="7"/>
          <c:tx>
            <c:strRef>
              <c:f>'A (4)'!$O$20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(4)'!$F$21:$F$961</c:f>
              <c:numCache>
                <c:formatCode>General</c:formatCode>
                <c:ptCount val="941"/>
                <c:pt idx="0">
                  <c:v>2.5</c:v>
                </c:pt>
                <c:pt idx="1">
                  <c:v>2.5</c:v>
                </c:pt>
                <c:pt idx="2">
                  <c:v>35.5</c:v>
                </c:pt>
                <c:pt idx="3">
                  <c:v>38</c:v>
                </c:pt>
                <c:pt idx="4">
                  <c:v>64</c:v>
                </c:pt>
                <c:pt idx="5">
                  <c:v>71</c:v>
                </c:pt>
                <c:pt idx="6">
                  <c:v>80.5</c:v>
                </c:pt>
                <c:pt idx="7">
                  <c:v>122</c:v>
                </c:pt>
                <c:pt idx="8">
                  <c:v>138.5</c:v>
                </c:pt>
                <c:pt idx="9">
                  <c:v>140.5</c:v>
                </c:pt>
                <c:pt idx="10">
                  <c:v>148</c:v>
                </c:pt>
                <c:pt idx="11">
                  <c:v>216</c:v>
                </c:pt>
                <c:pt idx="12">
                  <c:v>282</c:v>
                </c:pt>
                <c:pt idx="13">
                  <c:v>1808</c:v>
                </c:pt>
                <c:pt idx="14">
                  <c:v>1827</c:v>
                </c:pt>
                <c:pt idx="15">
                  <c:v>1857.5</c:v>
                </c:pt>
                <c:pt idx="16">
                  <c:v>1865</c:v>
                </c:pt>
                <c:pt idx="17">
                  <c:v>3376.5</c:v>
                </c:pt>
                <c:pt idx="18">
                  <c:v>3376.5</c:v>
                </c:pt>
                <c:pt idx="19">
                  <c:v>4046.5</c:v>
                </c:pt>
                <c:pt idx="20">
                  <c:v>4162</c:v>
                </c:pt>
                <c:pt idx="21">
                  <c:v>4162</c:v>
                </c:pt>
                <c:pt idx="22">
                  <c:v>4433</c:v>
                </c:pt>
                <c:pt idx="23">
                  <c:v>4433</c:v>
                </c:pt>
                <c:pt idx="24">
                  <c:v>4865</c:v>
                </c:pt>
                <c:pt idx="25">
                  <c:v>4865</c:v>
                </c:pt>
                <c:pt idx="26">
                  <c:v>6133.5</c:v>
                </c:pt>
                <c:pt idx="27">
                  <c:v>6133.5</c:v>
                </c:pt>
                <c:pt idx="28">
                  <c:v>6770</c:v>
                </c:pt>
                <c:pt idx="29">
                  <c:v>9642.5</c:v>
                </c:pt>
                <c:pt idx="30">
                  <c:v>9642.5</c:v>
                </c:pt>
                <c:pt idx="31">
                  <c:v>9659</c:v>
                </c:pt>
                <c:pt idx="32">
                  <c:v>9659</c:v>
                </c:pt>
                <c:pt idx="33">
                  <c:v>9663.5</c:v>
                </c:pt>
                <c:pt idx="34">
                  <c:v>9663.5</c:v>
                </c:pt>
              </c:numCache>
            </c:numRef>
          </c:xVal>
          <c:yVal>
            <c:numRef>
              <c:f>'A (4)'!$O$21:$O$961</c:f>
              <c:numCache>
                <c:formatCode>General</c:formatCode>
                <c:ptCount val="94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AA1-4810-ABD6-E7FBE47321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7256320"/>
        <c:axId val="1"/>
      </c:scatterChart>
      <c:valAx>
        <c:axId val="61725632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3036437246963564"/>
              <c:y val="0.784484568739252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6680161943319839E-2"/>
              <c:y val="0.310345280115847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1725632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2510121457489877E-2"/>
          <c:y val="0.88793103448275867"/>
          <c:w val="0.94939271255060731"/>
          <c:h val="8.620689655172419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EF Dra -- O-C Diagr</a:t>
            </a:r>
          </a:p>
        </c:rich>
      </c:tx>
      <c:layout>
        <c:manualLayout>
          <c:xMode val="edge"/>
          <c:yMode val="edge"/>
          <c:x val="0.40903592179182729"/>
          <c:y val="3.16742081447963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6517399884338E-2"/>
          <c:y val="0.11085985097463033"/>
          <c:w val="0.89011095146395125"/>
          <c:h val="0.77828140276067015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(4)'!$E$20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(4)'!$D$21:$D$111</c:f>
              <c:numCache>
                <c:formatCode>General</c:formatCode>
                <c:ptCount val="91"/>
                <c:pt idx="0">
                  <c:v>2.5000000000000001E-4</c:v>
                </c:pt>
                <c:pt idx="1">
                  <c:v>2.5000000000000001E-4</c:v>
                </c:pt>
                <c:pt idx="2">
                  <c:v>3.5500000000000002E-3</c:v>
                </c:pt>
                <c:pt idx="3">
                  <c:v>3.8E-3</c:v>
                </c:pt>
                <c:pt idx="4">
                  <c:v>6.4000000000000003E-3</c:v>
                </c:pt>
                <c:pt idx="5">
                  <c:v>7.1000000000000004E-3</c:v>
                </c:pt>
                <c:pt idx="6">
                  <c:v>8.0499999999999999E-3</c:v>
                </c:pt>
                <c:pt idx="7">
                  <c:v>1.2200000000000001E-2</c:v>
                </c:pt>
                <c:pt idx="8">
                  <c:v>1.3849999999999999E-2</c:v>
                </c:pt>
                <c:pt idx="9">
                  <c:v>1.405E-2</c:v>
                </c:pt>
                <c:pt idx="10">
                  <c:v>1.4800000000000001E-2</c:v>
                </c:pt>
                <c:pt idx="11">
                  <c:v>2.1600000000000001E-2</c:v>
                </c:pt>
                <c:pt idx="12">
                  <c:v>2.8199999999999999E-2</c:v>
                </c:pt>
                <c:pt idx="13">
                  <c:v>0.18079999999999999</c:v>
                </c:pt>
                <c:pt idx="14">
                  <c:v>0.1827</c:v>
                </c:pt>
                <c:pt idx="15">
                  <c:v>0.18575</c:v>
                </c:pt>
                <c:pt idx="16">
                  <c:v>0.1865</c:v>
                </c:pt>
                <c:pt idx="17">
                  <c:v>0.33765000000000001</c:v>
                </c:pt>
                <c:pt idx="18">
                  <c:v>0.33765000000000001</c:v>
                </c:pt>
                <c:pt idx="19">
                  <c:v>0.40465000000000001</c:v>
                </c:pt>
                <c:pt idx="20">
                  <c:v>0.41620000000000001</c:v>
                </c:pt>
                <c:pt idx="21">
                  <c:v>0.41620000000000001</c:v>
                </c:pt>
                <c:pt idx="22">
                  <c:v>0.44330000000000003</c:v>
                </c:pt>
                <c:pt idx="23">
                  <c:v>0.44330000000000003</c:v>
                </c:pt>
                <c:pt idx="24">
                  <c:v>0.48649999999999999</c:v>
                </c:pt>
                <c:pt idx="25">
                  <c:v>0.48649999999999999</c:v>
                </c:pt>
                <c:pt idx="26">
                  <c:v>0.61334999999999995</c:v>
                </c:pt>
                <c:pt idx="27">
                  <c:v>0.61334999999999995</c:v>
                </c:pt>
                <c:pt idx="28">
                  <c:v>0.67700000000000005</c:v>
                </c:pt>
                <c:pt idx="29">
                  <c:v>0.96425000000000005</c:v>
                </c:pt>
                <c:pt idx="30">
                  <c:v>0.96425000000000005</c:v>
                </c:pt>
                <c:pt idx="31">
                  <c:v>0.96589999999999998</c:v>
                </c:pt>
                <c:pt idx="32">
                  <c:v>0.96589999999999998</c:v>
                </c:pt>
                <c:pt idx="33">
                  <c:v>0.96635000000000004</c:v>
                </c:pt>
                <c:pt idx="34">
                  <c:v>0.96635000000000004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</c:numCache>
            </c:numRef>
          </c:xVal>
          <c:yVal>
            <c:numRef>
              <c:f>'Q_fit (4)'!$E$21:$E$111</c:f>
              <c:numCache>
                <c:formatCode>General</c:formatCode>
                <c:ptCount val="91"/>
                <c:pt idx="0">
                  <c:v>-1.6485559899592772E-4</c:v>
                </c:pt>
                <c:pt idx="1">
                  <c:v>-1.6485559899592772E-4</c:v>
                </c:pt>
                <c:pt idx="2">
                  <c:v>-6.2094948953017592E-4</c:v>
                </c:pt>
                <c:pt idx="3">
                  <c:v>-2.1858050895389169E-3</c:v>
                </c:pt>
                <c:pt idx="4">
                  <c:v>-7.603033009218052E-4</c:v>
                </c:pt>
                <c:pt idx="5">
                  <c:v>-1.0418989841127768E-3</c:v>
                </c:pt>
                <c:pt idx="6">
                  <c:v>-4.0883502515498549E-3</c:v>
                </c:pt>
                <c:pt idx="7">
                  <c:v>-4.1649531776783988E-3</c:v>
                </c:pt>
                <c:pt idx="8">
                  <c:v>-1.930001235450618E-4</c:v>
                </c:pt>
                <c:pt idx="9">
                  <c:v>-5.3448846083483659E-3</c:v>
                </c:pt>
                <c:pt idx="10">
                  <c:v>-9.1394513947307132E-3</c:v>
                </c:pt>
                <c:pt idx="11">
                  <c:v>-1.7035236596711911E-3</c:v>
                </c:pt>
                <c:pt idx="12">
                  <c:v>-2.0157114486210048E-3</c:v>
                </c:pt>
                <c:pt idx="13">
                  <c:v>-3.5035684413742274E-3</c:v>
                </c:pt>
                <c:pt idx="14">
                  <c:v>-5.7964709849329665E-3</c:v>
                </c:pt>
                <c:pt idx="15">
                  <c:v>-4.8877092922339216E-3</c:v>
                </c:pt>
                <c:pt idx="16">
                  <c:v>-5.282276077196002E-3</c:v>
                </c:pt>
                <c:pt idx="17">
                  <c:v>-4.8939706102828495E-3</c:v>
                </c:pt>
                <c:pt idx="18">
                  <c:v>-4.4939706131117418E-3</c:v>
                </c:pt>
                <c:pt idx="19">
                  <c:v>-1.0475270864844788E-2</c:v>
                </c:pt>
                <c:pt idx="20">
                  <c:v>-7.1715994927217253E-3</c:v>
                </c:pt>
                <c:pt idx="21">
                  <c:v>-6.1715994888800196E-3</c:v>
                </c:pt>
                <c:pt idx="22">
                  <c:v>-7.7019463133183308E-3</c:v>
                </c:pt>
                <c:pt idx="23">
                  <c:v>-6.6019463120028377E-3</c:v>
                </c:pt>
                <c:pt idx="24">
                  <c:v>-9.3089936344767921E-3</c:v>
                </c:pt>
                <c:pt idx="25">
                  <c:v>-8.5089936328586191E-3</c:v>
                </c:pt>
                <c:pt idx="26">
                  <c:v>-5.3167240475886501E-3</c:v>
                </c:pt>
                <c:pt idx="27">
                  <c:v>-3.9167240465758368E-3</c:v>
                </c:pt>
                <c:pt idx="28">
                  <c:v>-6.3289592872024514E-3</c:v>
                </c:pt>
                <c:pt idx="29">
                  <c:v>-5.1480413530953228E-3</c:v>
                </c:pt>
                <c:pt idx="30">
                  <c:v>-2.9480413504643366E-3</c:v>
                </c:pt>
                <c:pt idx="31">
                  <c:v>-5.076088295027148E-3</c:v>
                </c:pt>
                <c:pt idx="32">
                  <c:v>-4.5760882931062952E-3</c:v>
                </c:pt>
                <c:pt idx="33">
                  <c:v>-4.4928283750778064E-3</c:v>
                </c:pt>
                <c:pt idx="34">
                  <c:v>-3.6928283734596334E-3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0C7-436D-8777-337970A776A0}"/>
            </c:ext>
          </c:extLst>
        </c:ser>
        <c:ser>
          <c:idx val="1"/>
          <c:order val="1"/>
          <c:tx>
            <c:strRef>
              <c:f>'Q_fit (4)'!$V$1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(4)'!$U$2:$U$27</c:f>
              <c:numCache>
                <c:formatCode>General</c:formatCode>
                <c:ptCount val="26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</c:numCache>
            </c:numRef>
          </c:xVal>
          <c:yVal>
            <c:numRef>
              <c:f>'Q_fit (4)'!$V$2:$V$27</c:f>
              <c:numCache>
                <c:formatCode>General</c:formatCode>
                <c:ptCount val="26"/>
                <c:pt idx="0">
                  <c:v>-2.2349130288618338E-3</c:v>
                </c:pt>
                <c:pt idx="1">
                  <c:v>-3.8458049221471351E-3</c:v>
                </c:pt>
                <c:pt idx="2">
                  <c:v>-5.1309423019275154E-3</c:v>
                </c:pt>
                <c:pt idx="3">
                  <c:v>-6.0903251682029765E-3</c:v>
                </c:pt>
                <c:pt idx="4">
                  <c:v>-6.7239535209735173E-3</c:v>
                </c:pt>
                <c:pt idx="5">
                  <c:v>-7.0318273602391372E-3</c:v>
                </c:pt>
                <c:pt idx="6">
                  <c:v>-7.0139466859998386E-3</c:v>
                </c:pt>
                <c:pt idx="7">
                  <c:v>-6.6703114982556207E-3</c:v>
                </c:pt>
                <c:pt idx="8">
                  <c:v>-6.0009217970064775E-3</c:v>
                </c:pt>
                <c:pt idx="9">
                  <c:v>-5.0057775822524193E-3</c:v>
                </c:pt>
                <c:pt idx="10">
                  <c:v>-3.684878853993441E-3</c:v>
                </c:pt>
                <c:pt idx="11">
                  <c:v>-2.038225612229539E-3</c:v>
                </c:pt>
                <c:pt idx="12">
                  <c:v>-6.5817856960723869E-5</c:v>
                </c:pt>
                <c:pt idx="13">
                  <c:v>2.2323444118130219E-3</c:v>
                </c:pt>
                <c:pt idx="14">
                  <c:v>4.8562611940916739E-3</c:v>
                </c:pt>
                <c:pt idx="15">
                  <c:v>7.8059324898752599E-3</c:v>
                </c:pt>
                <c:pt idx="16">
                  <c:v>1.1081358299163766E-2</c:v>
                </c:pt>
                <c:pt idx="17">
                  <c:v>1.4682538621957175E-2</c:v>
                </c:pt>
                <c:pt idx="18">
                  <c:v>1.8609473458255525E-2</c:v>
                </c:pt>
                <c:pt idx="19">
                  <c:v>2.2862162808058778E-2</c:v>
                </c:pt>
                <c:pt idx="20">
                  <c:v>2.7440606671366961E-2</c:v>
                </c:pt>
                <c:pt idx="21">
                  <c:v>3.2344805048180061E-2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0C7-436D-8777-337970A77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4611056"/>
        <c:axId val="1"/>
      </c:scatterChart>
      <c:valAx>
        <c:axId val="424611056"/>
        <c:scaling>
          <c:orientation val="minMax"/>
          <c:max val="1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Cycle/10^n</a:t>
                </a:r>
              </a:p>
            </c:rich>
          </c:tx>
          <c:layout>
            <c:manualLayout>
              <c:xMode val="edge"/>
              <c:yMode val="edge"/>
              <c:x val="0.68254045167430988"/>
              <c:y val="0.938914977256802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2E-3"/>
          <c:min val="-0.0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</a:t>
                </a:r>
              </a:p>
            </c:rich>
          </c:tx>
          <c:layout>
            <c:manualLayout>
              <c:xMode val="edge"/>
              <c:yMode val="edge"/>
              <c:x val="6.105006105006105E-3"/>
              <c:y val="0.470588710347858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4611056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1623970080662994"/>
          <c:y val="0.93891497725680217"/>
          <c:w val="0.13797326616224254"/>
          <c:h val="4.977375565610864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EF Dra - O-C Diagr.</a:t>
            </a:r>
          </a:p>
        </c:rich>
      </c:tx>
      <c:layout>
        <c:manualLayout>
          <c:xMode val="edge"/>
          <c:yMode val="edge"/>
          <c:x val="0.36261727404014532"/>
          <c:y val="3.3232628398791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343338103900762"/>
          <c:y val="0.14501531966242162"/>
          <c:w val="0.71364370083783857"/>
          <c:h val="0.664653548452765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(5)'!$H$20:$H$20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(5)'!$F$21:$F$929</c:f>
              <c:numCache>
                <c:formatCode>General</c:formatCode>
                <c:ptCount val="909"/>
                <c:pt idx="0">
                  <c:v>-11319</c:v>
                </c:pt>
                <c:pt idx="1">
                  <c:v>-11316.5</c:v>
                </c:pt>
                <c:pt idx="2">
                  <c:v>-11283.5</c:v>
                </c:pt>
                <c:pt idx="3">
                  <c:v>-11281</c:v>
                </c:pt>
                <c:pt idx="4">
                  <c:v>-11255</c:v>
                </c:pt>
                <c:pt idx="5">
                  <c:v>-11248</c:v>
                </c:pt>
                <c:pt idx="6">
                  <c:v>-11238.5</c:v>
                </c:pt>
                <c:pt idx="7">
                  <c:v>-11197</c:v>
                </c:pt>
                <c:pt idx="8">
                  <c:v>-11180.5</c:v>
                </c:pt>
                <c:pt idx="9">
                  <c:v>-11178.5</c:v>
                </c:pt>
                <c:pt idx="10">
                  <c:v>-11171</c:v>
                </c:pt>
                <c:pt idx="11">
                  <c:v>-11103</c:v>
                </c:pt>
                <c:pt idx="12">
                  <c:v>-11037</c:v>
                </c:pt>
                <c:pt idx="13">
                  <c:v>-9511</c:v>
                </c:pt>
                <c:pt idx="14">
                  <c:v>-9492</c:v>
                </c:pt>
                <c:pt idx="15">
                  <c:v>-9461.5</c:v>
                </c:pt>
                <c:pt idx="16">
                  <c:v>-9461.5</c:v>
                </c:pt>
                <c:pt idx="17">
                  <c:v>-9454</c:v>
                </c:pt>
                <c:pt idx="18">
                  <c:v>-9428.5</c:v>
                </c:pt>
                <c:pt idx="19">
                  <c:v>-9141</c:v>
                </c:pt>
                <c:pt idx="20">
                  <c:v>-8784.5</c:v>
                </c:pt>
                <c:pt idx="21">
                  <c:v>-8468.5</c:v>
                </c:pt>
                <c:pt idx="22">
                  <c:v>-7942.5</c:v>
                </c:pt>
                <c:pt idx="23">
                  <c:v>-7272.5</c:v>
                </c:pt>
                <c:pt idx="24">
                  <c:v>-7157</c:v>
                </c:pt>
                <c:pt idx="25">
                  <c:v>-7157</c:v>
                </c:pt>
                <c:pt idx="26">
                  <c:v>-6886</c:v>
                </c:pt>
                <c:pt idx="27">
                  <c:v>-6886</c:v>
                </c:pt>
                <c:pt idx="28">
                  <c:v>-6454</c:v>
                </c:pt>
                <c:pt idx="29">
                  <c:v>-6454</c:v>
                </c:pt>
                <c:pt idx="30">
                  <c:v>-5907.5</c:v>
                </c:pt>
                <c:pt idx="31">
                  <c:v>-5471</c:v>
                </c:pt>
                <c:pt idx="32">
                  <c:v>-5449.5</c:v>
                </c:pt>
                <c:pt idx="33">
                  <c:v>-5435.5</c:v>
                </c:pt>
                <c:pt idx="34">
                  <c:v>-5185.5</c:v>
                </c:pt>
                <c:pt idx="35">
                  <c:v>-5185.5</c:v>
                </c:pt>
                <c:pt idx="36">
                  <c:v>-4549</c:v>
                </c:pt>
                <c:pt idx="37">
                  <c:v>-2756.5</c:v>
                </c:pt>
                <c:pt idx="38">
                  <c:v>-1933.5</c:v>
                </c:pt>
                <c:pt idx="39">
                  <c:v>-1874.5</c:v>
                </c:pt>
                <c:pt idx="40">
                  <c:v>-1676.5</c:v>
                </c:pt>
                <c:pt idx="41">
                  <c:v>-1660</c:v>
                </c:pt>
                <c:pt idx="42">
                  <c:v>-1655.5</c:v>
                </c:pt>
                <c:pt idx="43">
                  <c:v>-1254</c:v>
                </c:pt>
                <c:pt idx="44">
                  <c:v>-1254</c:v>
                </c:pt>
                <c:pt idx="45">
                  <c:v>-1106</c:v>
                </c:pt>
                <c:pt idx="46">
                  <c:v>-851</c:v>
                </c:pt>
                <c:pt idx="47">
                  <c:v>-733.5</c:v>
                </c:pt>
                <c:pt idx="48">
                  <c:v>-700.5</c:v>
                </c:pt>
                <c:pt idx="49">
                  <c:v>-585</c:v>
                </c:pt>
                <c:pt idx="50">
                  <c:v>-525</c:v>
                </c:pt>
                <c:pt idx="51">
                  <c:v>-421.5</c:v>
                </c:pt>
                <c:pt idx="52">
                  <c:v>-358</c:v>
                </c:pt>
                <c:pt idx="53">
                  <c:v>-349</c:v>
                </c:pt>
                <c:pt idx="54">
                  <c:v>-348.5</c:v>
                </c:pt>
                <c:pt idx="55">
                  <c:v>-308.5</c:v>
                </c:pt>
                <c:pt idx="56">
                  <c:v>-233</c:v>
                </c:pt>
                <c:pt idx="57">
                  <c:v>21.5</c:v>
                </c:pt>
                <c:pt idx="58">
                  <c:v>24</c:v>
                </c:pt>
                <c:pt idx="59">
                  <c:v>26</c:v>
                </c:pt>
                <c:pt idx="60">
                  <c:v>26.5</c:v>
                </c:pt>
                <c:pt idx="61">
                  <c:v>118</c:v>
                </c:pt>
                <c:pt idx="62">
                  <c:v>160.5</c:v>
                </c:pt>
                <c:pt idx="63">
                  <c:v>512</c:v>
                </c:pt>
                <c:pt idx="64">
                  <c:v>512.5</c:v>
                </c:pt>
                <c:pt idx="65">
                  <c:v>514.5</c:v>
                </c:pt>
                <c:pt idx="66">
                  <c:v>790.5</c:v>
                </c:pt>
                <c:pt idx="67">
                  <c:v>962.5</c:v>
                </c:pt>
                <c:pt idx="68">
                  <c:v>965</c:v>
                </c:pt>
                <c:pt idx="69">
                  <c:v>1373</c:v>
                </c:pt>
                <c:pt idx="70">
                  <c:v>1377.5</c:v>
                </c:pt>
                <c:pt idx="71">
                  <c:v>1410.5</c:v>
                </c:pt>
                <c:pt idx="72">
                  <c:v>1851.5</c:v>
                </c:pt>
                <c:pt idx="73">
                  <c:v>2146</c:v>
                </c:pt>
                <c:pt idx="74">
                  <c:v>2245.5</c:v>
                </c:pt>
                <c:pt idx="75">
                  <c:v>2260</c:v>
                </c:pt>
                <c:pt idx="76">
                  <c:v>2278.5</c:v>
                </c:pt>
                <c:pt idx="77">
                  <c:v>2376</c:v>
                </c:pt>
                <c:pt idx="78">
                  <c:v>3179.5</c:v>
                </c:pt>
                <c:pt idx="79">
                  <c:v>3328</c:v>
                </c:pt>
                <c:pt idx="80">
                  <c:v>3753</c:v>
                </c:pt>
                <c:pt idx="81">
                  <c:v>4174.5</c:v>
                </c:pt>
                <c:pt idx="82">
                  <c:v>4196</c:v>
                </c:pt>
                <c:pt idx="83">
                  <c:v>4882</c:v>
                </c:pt>
                <c:pt idx="84">
                  <c:v>5762</c:v>
                </c:pt>
                <c:pt idx="85">
                  <c:v>6101</c:v>
                </c:pt>
                <c:pt idx="86">
                  <c:v>6138</c:v>
                </c:pt>
                <c:pt idx="87">
                  <c:v>6173.5</c:v>
                </c:pt>
                <c:pt idx="88">
                  <c:v>6286.5</c:v>
                </c:pt>
                <c:pt idx="89">
                  <c:v>6668</c:v>
                </c:pt>
                <c:pt idx="90">
                  <c:v>7377</c:v>
                </c:pt>
                <c:pt idx="91">
                  <c:v>7415</c:v>
                </c:pt>
                <c:pt idx="92">
                  <c:v>7415</c:v>
                </c:pt>
                <c:pt idx="93">
                  <c:v>7415</c:v>
                </c:pt>
                <c:pt idx="94">
                  <c:v>7415</c:v>
                </c:pt>
                <c:pt idx="95">
                  <c:v>7487.5</c:v>
                </c:pt>
                <c:pt idx="96">
                  <c:v>7494.5</c:v>
                </c:pt>
                <c:pt idx="97">
                  <c:v>7567.5</c:v>
                </c:pt>
                <c:pt idx="98">
                  <c:v>7574.5</c:v>
                </c:pt>
                <c:pt idx="99">
                  <c:v>7577</c:v>
                </c:pt>
                <c:pt idx="100">
                  <c:v>7579.5</c:v>
                </c:pt>
                <c:pt idx="101">
                  <c:v>7674.5</c:v>
                </c:pt>
                <c:pt idx="102">
                  <c:v>8245</c:v>
                </c:pt>
                <c:pt idx="103">
                  <c:v>8245</c:v>
                </c:pt>
                <c:pt idx="104">
                  <c:v>8245</c:v>
                </c:pt>
                <c:pt idx="105">
                  <c:v>8245</c:v>
                </c:pt>
                <c:pt idx="106">
                  <c:v>8256.5</c:v>
                </c:pt>
                <c:pt idx="107">
                  <c:v>8257</c:v>
                </c:pt>
                <c:pt idx="108">
                  <c:v>8264</c:v>
                </c:pt>
                <c:pt idx="109">
                  <c:v>8264</c:v>
                </c:pt>
                <c:pt idx="110">
                  <c:v>8264</c:v>
                </c:pt>
                <c:pt idx="111">
                  <c:v>8275.5</c:v>
                </c:pt>
                <c:pt idx="112">
                  <c:v>8275.5</c:v>
                </c:pt>
                <c:pt idx="113">
                  <c:v>8275.5</c:v>
                </c:pt>
                <c:pt idx="114">
                  <c:v>8275.5</c:v>
                </c:pt>
                <c:pt idx="115">
                  <c:v>8551.5</c:v>
                </c:pt>
                <c:pt idx="116">
                  <c:v>8561</c:v>
                </c:pt>
                <c:pt idx="117">
                  <c:v>8563.5</c:v>
                </c:pt>
                <c:pt idx="118">
                  <c:v>8681</c:v>
                </c:pt>
                <c:pt idx="119">
                  <c:v>9193</c:v>
                </c:pt>
                <c:pt idx="120">
                  <c:v>9193</c:v>
                </c:pt>
                <c:pt idx="121">
                  <c:v>9377</c:v>
                </c:pt>
                <c:pt idx="122">
                  <c:v>9377</c:v>
                </c:pt>
                <c:pt idx="123">
                  <c:v>9377</c:v>
                </c:pt>
                <c:pt idx="124">
                  <c:v>9377</c:v>
                </c:pt>
                <c:pt idx="125">
                  <c:v>9584</c:v>
                </c:pt>
                <c:pt idx="126">
                  <c:v>9586.5</c:v>
                </c:pt>
                <c:pt idx="127">
                  <c:v>9591.5</c:v>
                </c:pt>
                <c:pt idx="128">
                  <c:v>9603</c:v>
                </c:pt>
                <c:pt idx="129">
                  <c:v>9612.5</c:v>
                </c:pt>
                <c:pt idx="130">
                  <c:v>9615</c:v>
                </c:pt>
                <c:pt idx="131">
                  <c:v>9964.5</c:v>
                </c:pt>
                <c:pt idx="132">
                  <c:v>10058.5</c:v>
                </c:pt>
                <c:pt idx="133">
                  <c:v>10058.5</c:v>
                </c:pt>
                <c:pt idx="134">
                  <c:v>10058.5</c:v>
                </c:pt>
                <c:pt idx="135">
                  <c:v>10058.5</c:v>
                </c:pt>
                <c:pt idx="136">
                  <c:v>10058.5</c:v>
                </c:pt>
                <c:pt idx="137">
                  <c:v>10110.5</c:v>
                </c:pt>
                <c:pt idx="138">
                  <c:v>10806.5</c:v>
                </c:pt>
                <c:pt idx="139">
                  <c:v>10806.5</c:v>
                </c:pt>
                <c:pt idx="140">
                  <c:v>10806.5</c:v>
                </c:pt>
                <c:pt idx="141">
                  <c:v>10806.5</c:v>
                </c:pt>
                <c:pt idx="142">
                  <c:v>10853.5</c:v>
                </c:pt>
                <c:pt idx="143">
                  <c:v>10933.5</c:v>
                </c:pt>
                <c:pt idx="144">
                  <c:v>10988.5</c:v>
                </c:pt>
                <c:pt idx="145">
                  <c:v>11056</c:v>
                </c:pt>
                <c:pt idx="146">
                  <c:v>11617.5</c:v>
                </c:pt>
                <c:pt idx="147">
                  <c:v>11828</c:v>
                </c:pt>
                <c:pt idx="148">
                  <c:v>12689</c:v>
                </c:pt>
                <c:pt idx="149">
                  <c:v>14297.5</c:v>
                </c:pt>
              </c:numCache>
            </c:numRef>
          </c:xVal>
          <c:yVal>
            <c:numRef>
              <c:f>'A (5)'!$H$21:$H$929</c:f>
              <c:numCache>
                <c:formatCode>General</c:formatCode>
                <c:ptCount val="90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47C-44CE-97DD-EA8DC7FCCD16}"/>
            </c:ext>
          </c:extLst>
        </c:ser>
        <c:ser>
          <c:idx val="1"/>
          <c:order val="1"/>
          <c:tx>
            <c:strRef>
              <c:f>'A (5)'!$I$20:$I$20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(5)'!$D$21:$D$35</c:f>
                <c:numCache>
                  <c:formatCode>General</c:formatCode>
                  <c:ptCount val="1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13">
                    <c:v>0</c:v>
                  </c:pt>
                  <c:pt idx="14">
                    <c:v>0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'A (5)'!$F$21:$F$929</c:f>
              <c:numCache>
                <c:formatCode>General</c:formatCode>
                <c:ptCount val="909"/>
                <c:pt idx="0">
                  <c:v>-11319</c:v>
                </c:pt>
                <c:pt idx="1">
                  <c:v>-11316.5</c:v>
                </c:pt>
                <c:pt idx="2">
                  <c:v>-11283.5</c:v>
                </c:pt>
                <c:pt idx="3">
                  <c:v>-11281</c:v>
                </c:pt>
                <c:pt idx="4">
                  <c:v>-11255</c:v>
                </c:pt>
                <c:pt idx="5">
                  <c:v>-11248</c:v>
                </c:pt>
                <c:pt idx="6">
                  <c:v>-11238.5</c:v>
                </c:pt>
                <c:pt idx="7">
                  <c:v>-11197</c:v>
                </c:pt>
                <c:pt idx="8">
                  <c:v>-11180.5</c:v>
                </c:pt>
                <c:pt idx="9">
                  <c:v>-11178.5</c:v>
                </c:pt>
                <c:pt idx="10">
                  <c:v>-11171</c:v>
                </c:pt>
                <c:pt idx="11">
                  <c:v>-11103</c:v>
                </c:pt>
                <c:pt idx="12">
                  <c:v>-11037</c:v>
                </c:pt>
                <c:pt idx="13">
                  <c:v>-9511</c:v>
                </c:pt>
                <c:pt idx="14">
                  <c:v>-9492</c:v>
                </c:pt>
                <c:pt idx="15">
                  <c:v>-9461.5</c:v>
                </c:pt>
                <c:pt idx="16">
                  <c:v>-9461.5</c:v>
                </c:pt>
                <c:pt idx="17">
                  <c:v>-9454</c:v>
                </c:pt>
                <c:pt idx="18">
                  <c:v>-9428.5</c:v>
                </c:pt>
                <c:pt idx="19">
                  <c:v>-9141</c:v>
                </c:pt>
                <c:pt idx="20">
                  <c:v>-8784.5</c:v>
                </c:pt>
                <c:pt idx="21">
                  <c:v>-8468.5</c:v>
                </c:pt>
                <c:pt idx="22">
                  <c:v>-7942.5</c:v>
                </c:pt>
                <c:pt idx="23">
                  <c:v>-7272.5</c:v>
                </c:pt>
                <c:pt idx="24">
                  <c:v>-7157</c:v>
                </c:pt>
                <c:pt idx="25">
                  <c:v>-7157</c:v>
                </c:pt>
                <c:pt idx="26">
                  <c:v>-6886</c:v>
                </c:pt>
                <c:pt idx="27">
                  <c:v>-6886</c:v>
                </c:pt>
                <c:pt idx="28">
                  <c:v>-6454</c:v>
                </c:pt>
                <c:pt idx="29">
                  <c:v>-6454</c:v>
                </c:pt>
                <c:pt idx="30">
                  <c:v>-5907.5</c:v>
                </c:pt>
                <c:pt idx="31">
                  <c:v>-5471</c:v>
                </c:pt>
                <c:pt idx="32">
                  <c:v>-5449.5</c:v>
                </c:pt>
                <c:pt idx="33">
                  <c:v>-5435.5</c:v>
                </c:pt>
                <c:pt idx="34">
                  <c:v>-5185.5</c:v>
                </c:pt>
                <c:pt idx="35">
                  <c:v>-5185.5</c:v>
                </c:pt>
                <c:pt idx="36">
                  <c:v>-4549</c:v>
                </c:pt>
                <c:pt idx="37">
                  <c:v>-2756.5</c:v>
                </c:pt>
                <c:pt idx="38">
                  <c:v>-1933.5</c:v>
                </c:pt>
                <c:pt idx="39">
                  <c:v>-1874.5</c:v>
                </c:pt>
                <c:pt idx="40">
                  <c:v>-1676.5</c:v>
                </c:pt>
                <c:pt idx="41">
                  <c:v>-1660</c:v>
                </c:pt>
                <c:pt idx="42">
                  <c:v>-1655.5</c:v>
                </c:pt>
                <c:pt idx="43">
                  <c:v>-1254</c:v>
                </c:pt>
                <c:pt idx="44">
                  <c:v>-1254</c:v>
                </c:pt>
                <c:pt idx="45">
                  <c:v>-1106</c:v>
                </c:pt>
                <c:pt idx="46">
                  <c:v>-851</c:v>
                </c:pt>
                <c:pt idx="47">
                  <c:v>-733.5</c:v>
                </c:pt>
                <c:pt idx="48">
                  <c:v>-700.5</c:v>
                </c:pt>
                <c:pt idx="49">
                  <c:v>-585</c:v>
                </c:pt>
                <c:pt idx="50">
                  <c:v>-525</c:v>
                </c:pt>
                <c:pt idx="51">
                  <c:v>-421.5</c:v>
                </c:pt>
                <c:pt idx="52">
                  <c:v>-358</c:v>
                </c:pt>
                <c:pt idx="53">
                  <c:v>-349</c:v>
                </c:pt>
                <c:pt idx="54">
                  <c:v>-348.5</c:v>
                </c:pt>
                <c:pt idx="55">
                  <c:v>-308.5</c:v>
                </c:pt>
                <c:pt idx="56">
                  <c:v>-233</c:v>
                </c:pt>
                <c:pt idx="57">
                  <c:v>21.5</c:v>
                </c:pt>
                <c:pt idx="58">
                  <c:v>24</c:v>
                </c:pt>
                <c:pt idx="59">
                  <c:v>26</c:v>
                </c:pt>
                <c:pt idx="60">
                  <c:v>26.5</c:v>
                </c:pt>
                <c:pt idx="61">
                  <c:v>118</c:v>
                </c:pt>
                <c:pt idx="62">
                  <c:v>160.5</c:v>
                </c:pt>
                <c:pt idx="63">
                  <c:v>512</c:v>
                </c:pt>
                <c:pt idx="64">
                  <c:v>512.5</c:v>
                </c:pt>
                <c:pt idx="65">
                  <c:v>514.5</c:v>
                </c:pt>
                <c:pt idx="66">
                  <c:v>790.5</c:v>
                </c:pt>
                <c:pt idx="67">
                  <c:v>962.5</c:v>
                </c:pt>
                <c:pt idx="68">
                  <c:v>965</c:v>
                </c:pt>
                <c:pt idx="69">
                  <c:v>1373</c:v>
                </c:pt>
                <c:pt idx="70">
                  <c:v>1377.5</c:v>
                </c:pt>
                <c:pt idx="71">
                  <c:v>1410.5</c:v>
                </c:pt>
                <c:pt idx="72">
                  <c:v>1851.5</c:v>
                </c:pt>
                <c:pt idx="73">
                  <c:v>2146</c:v>
                </c:pt>
                <c:pt idx="74">
                  <c:v>2245.5</c:v>
                </c:pt>
                <c:pt idx="75">
                  <c:v>2260</c:v>
                </c:pt>
                <c:pt idx="76">
                  <c:v>2278.5</c:v>
                </c:pt>
                <c:pt idx="77">
                  <c:v>2376</c:v>
                </c:pt>
                <c:pt idx="78">
                  <c:v>3179.5</c:v>
                </c:pt>
                <c:pt idx="79">
                  <c:v>3328</c:v>
                </c:pt>
                <c:pt idx="80">
                  <c:v>3753</c:v>
                </c:pt>
                <c:pt idx="81">
                  <c:v>4174.5</c:v>
                </c:pt>
                <c:pt idx="82">
                  <c:v>4196</c:v>
                </c:pt>
                <c:pt idx="83">
                  <c:v>4882</c:v>
                </c:pt>
                <c:pt idx="84">
                  <c:v>5762</c:v>
                </c:pt>
                <c:pt idx="85">
                  <c:v>6101</c:v>
                </c:pt>
                <c:pt idx="86">
                  <c:v>6138</c:v>
                </c:pt>
                <c:pt idx="87">
                  <c:v>6173.5</c:v>
                </c:pt>
                <c:pt idx="88">
                  <c:v>6286.5</c:v>
                </c:pt>
                <c:pt idx="89">
                  <c:v>6668</c:v>
                </c:pt>
                <c:pt idx="90">
                  <c:v>7377</c:v>
                </c:pt>
                <c:pt idx="91">
                  <c:v>7415</c:v>
                </c:pt>
                <c:pt idx="92">
                  <c:v>7415</c:v>
                </c:pt>
                <c:pt idx="93">
                  <c:v>7415</c:v>
                </c:pt>
                <c:pt idx="94">
                  <c:v>7415</c:v>
                </c:pt>
                <c:pt idx="95">
                  <c:v>7487.5</c:v>
                </c:pt>
                <c:pt idx="96">
                  <c:v>7494.5</c:v>
                </c:pt>
                <c:pt idx="97">
                  <c:v>7567.5</c:v>
                </c:pt>
                <c:pt idx="98">
                  <c:v>7574.5</c:v>
                </c:pt>
                <c:pt idx="99">
                  <c:v>7577</c:v>
                </c:pt>
                <c:pt idx="100">
                  <c:v>7579.5</c:v>
                </c:pt>
                <c:pt idx="101">
                  <c:v>7674.5</c:v>
                </c:pt>
                <c:pt idx="102">
                  <c:v>8245</c:v>
                </c:pt>
                <c:pt idx="103">
                  <c:v>8245</c:v>
                </c:pt>
                <c:pt idx="104">
                  <c:v>8245</c:v>
                </c:pt>
                <c:pt idx="105">
                  <c:v>8245</c:v>
                </c:pt>
                <c:pt idx="106">
                  <c:v>8256.5</c:v>
                </c:pt>
                <c:pt idx="107">
                  <c:v>8257</c:v>
                </c:pt>
                <c:pt idx="108">
                  <c:v>8264</c:v>
                </c:pt>
                <c:pt idx="109">
                  <c:v>8264</c:v>
                </c:pt>
                <c:pt idx="110">
                  <c:v>8264</c:v>
                </c:pt>
                <c:pt idx="111">
                  <c:v>8275.5</c:v>
                </c:pt>
                <c:pt idx="112">
                  <c:v>8275.5</c:v>
                </c:pt>
                <c:pt idx="113">
                  <c:v>8275.5</c:v>
                </c:pt>
                <c:pt idx="114">
                  <c:v>8275.5</c:v>
                </c:pt>
                <c:pt idx="115">
                  <c:v>8551.5</c:v>
                </c:pt>
                <c:pt idx="116">
                  <c:v>8561</c:v>
                </c:pt>
                <c:pt idx="117">
                  <c:v>8563.5</c:v>
                </c:pt>
                <c:pt idx="118">
                  <c:v>8681</c:v>
                </c:pt>
                <c:pt idx="119">
                  <c:v>9193</c:v>
                </c:pt>
                <c:pt idx="120">
                  <c:v>9193</c:v>
                </c:pt>
                <c:pt idx="121">
                  <c:v>9377</c:v>
                </c:pt>
                <c:pt idx="122">
                  <c:v>9377</c:v>
                </c:pt>
                <c:pt idx="123">
                  <c:v>9377</c:v>
                </c:pt>
                <c:pt idx="124">
                  <c:v>9377</c:v>
                </c:pt>
                <c:pt idx="125">
                  <c:v>9584</c:v>
                </c:pt>
                <c:pt idx="126">
                  <c:v>9586.5</c:v>
                </c:pt>
                <c:pt idx="127">
                  <c:v>9591.5</c:v>
                </c:pt>
                <c:pt idx="128">
                  <c:v>9603</c:v>
                </c:pt>
                <c:pt idx="129">
                  <c:v>9612.5</c:v>
                </c:pt>
                <c:pt idx="130">
                  <c:v>9615</c:v>
                </c:pt>
                <c:pt idx="131">
                  <c:v>9964.5</c:v>
                </c:pt>
                <c:pt idx="132">
                  <c:v>10058.5</c:v>
                </c:pt>
                <c:pt idx="133">
                  <c:v>10058.5</c:v>
                </c:pt>
                <c:pt idx="134">
                  <c:v>10058.5</c:v>
                </c:pt>
                <c:pt idx="135">
                  <c:v>10058.5</c:v>
                </c:pt>
                <c:pt idx="136">
                  <c:v>10058.5</c:v>
                </c:pt>
                <c:pt idx="137">
                  <c:v>10110.5</c:v>
                </c:pt>
                <c:pt idx="138">
                  <c:v>10806.5</c:v>
                </c:pt>
                <c:pt idx="139">
                  <c:v>10806.5</c:v>
                </c:pt>
                <c:pt idx="140">
                  <c:v>10806.5</c:v>
                </c:pt>
                <c:pt idx="141">
                  <c:v>10806.5</c:v>
                </c:pt>
                <c:pt idx="142">
                  <c:v>10853.5</c:v>
                </c:pt>
                <c:pt idx="143">
                  <c:v>10933.5</c:v>
                </c:pt>
                <c:pt idx="144">
                  <c:v>10988.5</c:v>
                </c:pt>
                <c:pt idx="145">
                  <c:v>11056</c:v>
                </c:pt>
                <c:pt idx="146">
                  <c:v>11617.5</c:v>
                </c:pt>
                <c:pt idx="147">
                  <c:v>11828</c:v>
                </c:pt>
                <c:pt idx="148">
                  <c:v>12689</c:v>
                </c:pt>
                <c:pt idx="149">
                  <c:v>14297.5</c:v>
                </c:pt>
              </c:numCache>
            </c:numRef>
          </c:xVal>
          <c:yVal>
            <c:numRef>
              <c:f>'A (5)'!$I$21:$I$929</c:f>
              <c:numCache>
                <c:formatCode>General</c:formatCode>
                <c:ptCount val="909"/>
                <c:pt idx="0">
                  <c:v>4.8169999994570389E-2</c:v>
                </c:pt>
                <c:pt idx="1">
                  <c:v>4.7995000000810251E-2</c:v>
                </c:pt>
                <c:pt idx="2">
                  <c:v>4.740499999752501E-2</c:v>
                </c:pt>
                <c:pt idx="3">
                  <c:v>4.5830000002752058E-2</c:v>
                </c:pt>
                <c:pt idx="4">
                  <c:v>4.7149999998509884E-2</c:v>
                </c:pt>
                <c:pt idx="5">
                  <c:v>4.6839999995427206E-2</c:v>
                </c:pt>
                <c:pt idx="6">
                  <c:v>4.3754999998782296E-2</c:v>
                </c:pt>
                <c:pt idx="9">
                  <c:v>4.2254999993019737E-2</c:v>
                </c:pt>
                <c:pt idx="10">
                  <c:v>3.8430000000516884E-2</c:v>
                </c:pt>
                <c:pt idx="11">
                  <c:v>4.5590000001539011E-2</c:v>
                </c:pt>
                <c:pt idx="12">
                  <c:v>4.5010000001639128E-2</c:v>
                </c:pt>
                <c:pt idx="13">
                  <c:v>3.7330000006477349E-2</c:v>
                </c:pt>
                <c:pt idx="14">
                  <c:v>3.4960000004502945E-2</c:v>
                </c:pt>
                <c:pt idx="15">
                  <c:v>3.5744999993767124E-2</c:v>
                </c:pt>
                <c:pt idx="16">
                  <c:v>3.5744999993767124E-2</c:v>
                </c:pt>
                <c:pt idx="17">
                  <c:v>3.5420000000158325E-2</c:v>
                </c:pt>
                <c:pt idx="18">
                  <c:v>3.2155000000784639E-2</c:v>
                </c:pt>
                <c:pt idx="19">
                  <c:v>3.2530000004044268E-2</c:v>
                </c:pt>
                <c:pt idx="20">
                  <c:v>2.9934999998658895E-2</c:v>
                </c:pt>
                <c:pt idx="21">
                  <c:v>3.2454999993206002E-2</c:v>
                </c:pt>
                <c:pt idx="22">
                  <c:v>2.9575000000477303E-2</c:v>
                </c:pt>
                <c:pt idx="23">
                  <c:v>2.1274999999150168E-2</c:v>
                </c:pt>
                <c:pt idx="24">
                  <c:v>2.4109999998472631E-2</c:v>
                </c:pt>
                <c:pt idx="25">
                  <c:v>2.5110000002314337E-2</c:v>
                </c:pt>
                <c:pt idx="26">
                  <c:v>2.2479999999632128E-2</c:v>
                </c:pt>
                <c:pt idx="27">
                  <c:v>2.3580000000947621E-2</c:v>
                </c:pt>
                <c:pt idx="28">
                  <c:v>1.9119999997201376E-2</c:v>
                </c:pt>
                <c:pt idx="29">
                  <c:v>1.9919999998819549E-2</c:v>
                </c:pt>
                <c:pt idx="30">
                  <c:v>2.5624999994761311E-2</c:v>
                </c:pt>
                <c:pt idx="31">
                  <c:v>1.7530000004626345E-2</c:v>
                </c:pt>
                <c:pt idx="32">
                  <c:v>1.6884999997273553E-2</c:v>
                </c:pt>
                <c:pt idx="33">
                  <c:v>1.2464999999792781E-2</c:v>
                </c:pt>
                <c:pt idx="34">
                  <c:v>1.7964999999094289E-2</c:v>
                </c:pt>
                <c:pt idx="35">
                  <c:v>1.9365000000107102E-2</c:v>
                </c:pt>
                <c:pt idx="36">
                  <c:v>1.4370000004419126E-2</c:v>
                </c:pt>
                <c:pt idx="37">
                  <c:v>1.209499999822583E-2</c:v>
                </c:pt>
                <c:pt idx="38">
                  <c:v>7.0049999994807877E-3</c:v>
                </c:pt>
                <c:pt idx="39">
                  <c:v>-4.6650000003864989E-3</c:v>
                </c:pt>
                <c:pt idx="40">
                  <c:v>3.8949999943724833E-3</c:v>
                </c:pt>
                <c:pt idx="41">
                  <c:v>3.8999999960651621E-3</c:v>
                </c:pt>
                <c:pt idx="42">
                  <c:v>4.4649999981629662E-3</c:v>
                </c:pt>
                <c:pt idx="43">
                  <c:v>2.6199999992968515E-3</c:v>
                </c:pt>
                <c:pt idx="44">
                  <c:v>3.2199999986914918E-3</c:v>
                </c:pt>
                <c:pt idx="45">
                  <c:v>4.1800000035436824E-3</c:v>
                </c:pt>
                <c:pt idx="46">
                  <c:v>2.630000002682209E-3</c:v>
                </c:pt>
                <c:pt idx="47">
                  <c:v>8.0499999603489414E-4</c:v>
                </c:pt>
                <c:pt idx="48">
                  <c:v>1.1149999991175719E-3</c:v>
                </c:pt>
                <c:pt idx="49">
                  <c:v>1.5500000008614734E-3</c:v>
                </c:pt>
                <c:pt idx="50">
                  <c:v>1.9499999980325811E-3</c:v>
                </c:pt>
                <c:pt idx="51">
                  <c:v>9.4499999977415428E-4</c:v>
                </c:pt>
                <c:pt idx="52">
                  <c:v>-5.6000000040512532E-4</c:v>
                </c:pt>
                <c:pt idx="53">
                  <c:v>-8.2999999722233042E-4</c:v>
                </c:pt>
                <c:pt idx="54">
                  <c:v>2.8549999988172203E-3</c:v>
                </c:pt>
                <c:pt idx="55">
                  <c:v>4.5500000123865902E-4</c:v>
                </c:pt>
                <c:pt idx="56">
                  <c:v>-1.3099999996484257E-3</c:v>
                </c:pt>
                <c:pt idx="57">
                  <c:v>-3.2449999998789281E-3</c:v>
                </c:pt>
                <c:pt idx="58">
                  <c:v>1.079999994544778E-3</c:v>
                </c:pt>
                <c:pt idx="59">
                  <c:v>2.5200000018230639E-3</c:v>
                </c:pt>
                <c:pt idx="60">
                  <c:v>-4.9500000022817403E-4</c:v>
                </c:pt>
                <c:pt idx="61">
                  <c:v>-8.4000000060768798E-4</c:v>
                </c:pt>
                <c:pt idx="62">
                  <c:v>1.4849999934085645E-3</c:v>
                </c:pt>
                <c:pt idx="63">
                  <c:v>1.2399999977787957E-3</c:v>
                </c:pt>
                <c:pt idx="64">
                  <c:v>-4.974999996193219E-3</c:v>
                </c:pt>
                <c:pt idx="65">
                  <c:v>-8.349999989150092E-4</c:v>
                </c:pt>
                <c:pt idx="66">
                  <c:v>3.3849999963422306E-3</c:v>
                </c:pt>
                <c:pt idx="67">
                  <c:v>9.2500000027939677E-4</c:v>
                </c:pt>
                <c:pt idx="68">
                  <c:v>2.499999973224476E-4</c:v>
                </c:pt>
                <c:pt idx="69">
                  <c:v>5.1000000530621037E-4</c:v>
                </c:pt>
                <c:pt idx="70">
                  <c:v>2.7499999850988388E-4</c:v>
                </c:pt>
                <c:pt idx="71">
                  <c:v>2.9849999991711229E-3</c:v>
                </c:pt>
                <c:pt idx="72">
                  <c:v>-4.5000000682193786E-5</c:v>
                </c:pt>
                <c:pt idx="73">
                  <c:v>1.6200000027311035E-3</c:v>
                </c:pt>
                <c:pt idx="74">
                  <c:v>-3.3649999968474731E-3</c:v>
                </c:pt>
                <c:pt idx="75">
                  <c:v>4.6999999904073775E-4</c:v>
                </c:pt>
                <c:pt idx="76">
                  <c:v>1.4450000016950071E-3</c:v>
                </c:pt>
                <c:pt idx="77">
                  <c:v>2.6199999992968515E-3</c:v>
                </c:pt>
                <c:pt idx="78">
                  <c:v>2.6149999976041727E-3</c:v>
                </c:pt>
                <c:pt idx="79">
                  <c:v>-3.4000000596279278E-4</c:v>
                </c:pt>
                <c:pt idx="80">
                  <c:v>1.3699999981326982E-3</c:v>
                </c:pt>
                <c:pt idx="81">
                  <c:v>7.3500000144122168E-4</c:v>
                </c:pt>
                <c:pt idx="82">
                  <c:v>2.0000000222353265E-4</c:v>
                </c:pt>
                <c:pt idx="83">
                  <c:v>2.7400000035413541E-3</c:v>
                </c:pt>
                <c:pt idx="84">
                  <c:v>7.2399999990011565E-3</c:v>
                </c:pt>
                <c:pt idx="85">
                  <c:v>5.6899999981396832E-3</c:v>
                </c:pt>
                <c:pt idx="86">
                  <c:v>3.3899999980349094E-3</c:v>
                </c:pt>
                <c:pt idx="87">
                  <c:v>8.1849999987753108E-3</c:v>
                </c:pt>
                <c:pt idx="88">
                  <c:v>1.1585000000195578E-2</c:v>
                </c:pt>
                <c:pt idx="89">
                  <c:v>9.7600000008242205E-3</c:v>
                </c:pt>
                <c:pt idx="90">
                  <c:v>1.7290000003413297E-2</c:v>
                </c:pt>
                <c:pt idx="91">
                  <c:v>1.6389999997045379E-2</c:v>
                </c:pt>
                <c:pt idx="92">
                  <c:v>1.6600000002654269E-2</c:v>
                </c:pt>
                <c:pt idx="93">
                  <c:v>1.7460000002756715E-2</c:v>
                </c:pt>
                <c:pt idx="94">
                  <c:v>1.8219999998109415E-2</c:v>
                </c:pt>
                <c:pt idx="95">
                  <c:v>1.7305000001215376E-2</c:v>
                </c:pt>
                <c:pt idx="96">
                  <c:v>1.7554999998537824E-2</c:v>
                </c:pt>
                <c:pt idx="97">
                  <c:v>1.6774999996414408E-2</c:v>
                </c:pt>
                <c:pt idx="98">
                  <c:v>1.9274999998742715E-2</c:v>
                </c:pt>
                <c:pt idx="99">
                  <c:v>1.8140000000130385E-2</c:v>
                </c:pt>
                <c:pt idx="100">
                  <c:v>1.8815000003087334E-2</c:v>
                </c:pt>
                <c:pt idx="101">
                  <c:v>1.7265000002225861E-2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47C-44CE-97DD-EA8DC7FCCD16}"/>
            </c:ext>
          </c:extLst>
        </c:ser>
        <c:ser>
          <c:idx val="3"/>
          <c:order val="2"/>
          <c:tx>
            <c:strRef>
              <c:f>'A (5)'!$J$20</c:f>
              <c:strCache>
                <c:ptCount val="1"/>
                <c:pt idx="0">
                  <c:v>Pribulla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(5)'!$D$21:$D$35</c:f>
                <c:numCache>
                  <c:formatCode>General</c:formatCode>
                  <c:ptCount val="1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13">
                    <c:v>0</c:v>
                  </c:pt>
                  <c:pt idx="14">
                    <c:v>0</c:v>
                  </c:pt>
                </c:numCache>
              </c:numRef>
            </c:plus>
            <c:minus>
              <c:numRef>
                <c:f>'A (5)'!$D$21:$D$35</c:f>
                <c:numCache>
                  <c:formatCode>General</c:formatCode>
                  <c:ptCount val="1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13">
                    <c:v>0</c:v>
                  </c:pt>
                  <c:pt idx="1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(5)'!$F$21:$F$929</c:f>
              <c:numCache>
                <c:formatCode>General</c:formatCode>
                <c:ptCount val="909"/>
                <c:pt idx="0">
                  <c:v>-11319</c:v>
                </c:pt>
                <c:pt idx="1">
                  <c:v>-11316.5</c:v>
                </c:pt>
                <c:pt idx="2">
                  <c:v>-11283.5</c:v>
                </c:pt>
                <c:pt idx="3">
                  <c:v>-11281</c:v>
                </c:pt>
                <c:pt idx="4">
                  <c:v>-11255</c:v>
                </c:pt>
                <c:pt idx="5">
                  <c:v>-11248</c:v>
                </c:pt>
                <c:pt idx="6">
                  <c:v>-11238.5</c:v>
                </c:pt>
                <c:pt idx="7">
                  <c:v>-11197</c:v>
                </c:pt>
                <c:pt idx="8">
                  <c:v>-11180.5</c:v>
                </c:pt>
                <c:pt idx="9">
                  <c:v>-11178.5</c:v>
                </c:pt>
                <c:pt idx="10">
                  <c:v>-11171</c:v>
                </c:pt>
                <c:pt idx="11">
                  <c:v>-11103</c:v>
                </c:pt>
                <c:pt idx="12">
                  <c:v>-11037</c:v>
                </c:pt>
                <c:pt idx="13">
                  <c:v>-9511</c:v>
                </c:pt>
                <c:pt idx="14">
                  <c:v>-9492</c:v>
                </c:pt>
                <c:pt idx="15">
                  <c:v>-9461.5</c:v>
                </c:pt>
                <c:pt idx="16">
                  <c:v>-9461.5</c:v>
                </c:pt>
                <c:pt idx="17">
                  <c:v>-9454</c:v>
                </c:pt>
                <c:pt idx="18">
                  <c:v>-9428.5</c:v>
                </c:pt>
                <c:pt idx="19">
                  <c:v>-9141</c:v>
                </c:pt>
                <c:pt idx="20">
                  <c:v>-8784.5</c:v>
                </c:pt>
                <c:pt idx="21">
                  <c:v>-8468.5</c:v>
                </c:pt>
                <c:pt idx="22">
                  <c:v>-7942.5</c:v>
                </c:pt>
                <c:pt idx="23">
                  <c:v>-7272.5</c:v>
                </c:pt>
                <c:pt idx="24">
                  <c:v>-7157</c:v>
                </c:pt>
                <c:pt idx="25">
                  <c:v>-7157</c:v>
                </c:pt>
                <c:pt idx="26">
                  <c:v>-6886</c:v>
                </c:pt>
                <c:pt idx="27">
                  <c:v>-6886</c:v>
                </c:pt>
                <c:pt idx="28">
                  <c:v>-6454</c:v>
                </c:pt>
                <c:pt idx="29">
                  <c:v>-6454</c:v>
                </c:pt>
                <c:pt idx="30">
                  <c:v>-5907.5</c:v>
                </c:pt>
                <c:pt idx="31">
                  <c:v>-5471</c:v>
                </c:pt>
                <c:pt idx="32">
                  <c:v>-5449.5</c:v>
                </c:pt>
                <c:pt idx="33">
                  <c:v>-5435.5</c:v>
                </c:pt>
                <c:pt idx="34">
                  <c:v>-5185.5</c:v>
                </c:pt>
                <c:pt idx="35">
                  <c:v>-5185.5</c:v>
                </c:pt>
                <c:pt idx="36">
                  <c:v>-4549</c:v>
                </c:pt>
                <c:pt idx="37">
                  <c:v>-2756.5</c:v>
                </c:pt>
                <c:pt idx="38">
                  <c:v>-1933.5</c:v>
                </c:pt>
                <c:pt idx="39">
                  <c:v>-1874.5</c:v>
                </c:pt>
                <c:pt idx="40">
                  <c:v>-1676.5</c:v>
                </c:pt>
                <c:pt idx="41">
                  <c:v>-1660</c:v>
                </c:pt>
                <c:pt idx="42">
                  <c:v>-1655.5</c:v>
                </c:pt>
                <c:pt idx="43">
                  <c:v>-1254</c:v>
                </c:pt>
                <c:pt idx="44">
                  <c:v>-1254</c:v>
                </c:pt>
                <c:pt idx="45">
                  <c:v>-1106</c:v>
                </c:pt>
                <c:pt idx="46">
                  <c:v>-851</c:v>
                </c:pt>
                <c:pt idx="47">
                  <c:v>-733.5</c:v>
                </c:pt>
                <c:pt idx="48">
                  <c:v>-700.5</c:v>
                </c:pt>
                <c:pt idx="49">
                  <c:v>-585</c:v>
                </c:pt>
                <c:pt idx="50">
                  <c:v>-525</c:v>
                </c:pt>
                <c:pt idx="51">
                  <c:v>-421.5</c:v>
                </c:pt>
                <c:pt idx="52">
                  <c:v>-358</c:v>
                </c:pt>
                <c:pt idx="53">
                  <c:v>-349</c:v>
                </c:pt>
                <c:pt idx="54">
                  <c:v>-348.5</c:v>
                </c:pt>
                <c:pt idx="55">
                  <c:v>-308.5</c:v>
                </c:pt>
                <c:pt idx="56">
                  <c:v>-233</c:v>
                </c:pt>
                <c:pt idx="57">
                  <c:v>21.5</c:v>
                </c:pt>
                <c:pt idx="58">
                  <c:v>24</c:v>
                </c:pt>
                <c:pt idx="59">
                  <c:v>26</c:v>
                </c:pt>
                <c:pt idx="60">
                  <c:v>26.5</c:v>
                </c:pt>
                <c:pt idx="61">
                  <c:v>118</c:v>
                </c:pt>
                <c:pt idx="62">
                  <c:v>160.5</c:v>
                </c:pt>
                <c:pt idx="63">
                  <c:v>512</c:v>
                </c:pt>
                <c:pt idx="64">
                  <c:v>512.5</c:v>
                </c:pt>
                <c:pt idx="65">
                  <c:v>514.5</c:v>
                </c:pt>
                <c:pt idx="66">
                  <c:v>790.5</c:v>
                </c:pt>
                <c:pt idx="67">
                  <c:v>962.5</c:v>
                </c:pt>
                <c:pt idx="68">
                  <c:v>965</c:v>
                </c:pt>
                <c:pt idx="69">
                  <c:v>1373</c:v>
                </c:pt>
                <c:pt idx="70">
                  <c:v>1377.5</c:v>
                </c:pt>
                <c:pt idx="71">
                  <c:v>1410.5</c:v>
                </c:pt>
                <c:pt idx="72">
                  <c:v>1851.5</c:v>
                </c:pt>
                <c:pt idx="73">
                  <c:v>2146</c:v>
                </c:pt>
                <c:pt idx="74">
                  <c:v>2245.5</c:v>
                </c:pt>
                <c:pt idx="75">
                  <c:v>2260</c:v>
                </c:pt>
                <c:pt idx="76">
                  <c:v>2278.5</c:v>
                </c:pt>
                <c:pt idx="77">
                  <c:v>2376</c:v>
                </c:pt>
                <c:pt idx="78">
                  <c:v>3179.5</c:v>
                </c:pt>
                <c:pt idx="79">
                  <c:v>3328</c:v>
                </c:pt>
                <c:pt idx="80">
                  <c:v>3753</c:v>
                </c:pt>
                <c:pt idx="81">
                  <c:v>4174.5</c:v>
                </c:pt>
                <c:pt idx="82">
                  <c:v>4196</c:v>
                </c:pt>
                <c:pt idx="83">
                  <c:v>4882</c:v>
                </c:pt>
                <c:pt idx="84">
                  <c:v>5762</c:v>
                </c:pt>
                <c:pt idx="85">
                  <c:v>6101</c:v>
                </c:pt>
                <c:pt idx="86">
                  <c:v>6138</c:v>
                </c:pt>
                <c:pt idx="87">
                  <c:v>6173.5</c:v>
                </c:pt>
                <c:pt idx="88">
                  <c:v>6286.5</c:v>
                </c:pt>
                <c:pt idx="89">
                  <c:v>6668</c:v>
                </c:pt>
                <c:pt idx="90">
                  <c:v>7377</c:v>
                </c:pt>
                <c:pt idx="91">
                  <c:v>7415</c:v>
                </c:pt>
                <c:pt idx="92">
                  <c:v>7415</c:v>
                </c:pt>
                <c:pt idx="93">
                  <c:v>7415</c:v>
                </c:pt>
                <c:pt idx="94">
                  <c:v>7415</c:v>
                </c:pt>
                <c:pt idx="95">
                  <c:v>7487.5</c:v>
                </c:pt>
                <c:pt idx="96">
                  <c:v>7494.5</c:v>
                </c:pt>
                <c:pt idx="97">
                  <c:v>7567.5</c:v>
                </c:pt>
                <c:pt idx="98">
                  <c:v>7574.5</c:v>
                </c:pt>
                <c:pt idx="99">
                  <c:v>7577</c:v>
                </c:pt>
                <c:pt idx="100">
                  <c:v>7579.5</c:v>
                </c:pt>
                <c:pt idx="101">
                  <c:v>7674.5</c:v>
                </c:pt>
                <c:pt idx="102">
                  <c:v>8245</c:v>
                </c:pt>
                <c:pt idx="103">
                  <c:v>8245</c:v>
                </c:pt>
                <c:pt idx="104">
                  <c:v>8245</c:v>
                </c:pt>
                <c:pt idx="105">
                  <c:v>8245</c:v>
                </c:pt>
                <c:pt idx="106">
                  <c:v>8256.5</c:v>
                </c:pt>
                <c:pt idx="107">
                  <c:v>8257</c:v>
                </c:pt>
                <c:pt idx="108">
                  <c:v>8264</c:v>
                </c:pt>
                <c:pt idx="109">
                  <c:v>8264</c:v>
                </c:pt>
                <c:pt idx="110">
                  <c:v>8264</c:v>
                </c:pt>
                <c:pt idx="111">
                  <c:v>8275.5</c:v>
                </c:pt>
                <c:pt idx="112">
                  <c:v>8275.5</c:v>
                </c:pt>
                <c:pt idx="113">
                  <c:v>8275.5</c:v>
                </c:pt>
                <c:pt idx="114">
                  <c:v>8275.5</c:v>
                </c:pt>
                <c:pt idx="115">
                  <c:v>8551.5</c:v>
                </c:pt>
                <c:pt idx="116">
                  <c:v>8561</c:v>
                </c:pt>
                <c:pt idx="117">
                  <c:v>8563.5</c:v>
                </c:pt>
                <c:pt idx="118">
                  <c:v>8681</c:v>
                </c:pt>
                <c:pt idx="119">
                  <c:v>9193</c:v>
                </c:pt>
                <c:pt idx="120">
                  <c:v>9193</c:v>
                </c:pt>
                <c:pt idx="121">
                  <c:v>9377</c:v>
                </c:pt>
                <c:pt idx="122">
                  <c:v>9377</c:v>
                </c:pt>
                <c:pt idx="123">
                  <c:v>9377</c:v>
                </c:pt>
                <c:pt idx="124">
                  <c:v>9377</c:v>
                </c:pt>
                <c:pt idx="125">
                  <c:v>9584</c:v>
                </c:pt>
                <c:pt idx="126">
                  <c:v>9586.5</c:v>
                </c:pt>
                <c:pt idx="127">
                  <c:v>9591.5</c:v>
                </c:pt>
                <c:pt idx="128">
                  <c:v>9603</c:v>
                </c:pt>
                <c:pt idx="129">
                  <c:v>9612.5</c:v>
                </c:pt>
                <c:pt idx="130">
                  <c:v>9615</c:v>
                </c:pt>
                <c:pt idx="131">
                  <c:v>9964.5</c:v>
                </c:pt>
                <c:pt idx="132">
                  <c:v>10058.5</c:v>
                </c:pt>
                <c:pt idx="133">
                  <c:v>10058.5</c:v>
                </c:pt>
                <c:pt idx="134">
                  <c:v>10058.5</c:v>
                </c:pt>
                <c:pt idx="135">
                  <c:v>10058.5</c:v>
                </c:pt>
                <c:pt idx="136">
                  <c:v>10058.5</c:v>
                </c:pt>
                <c:pt idx="137">
                  <c:v>10110.5</c:v>
                </c:pt>
                <c:pt idx="138">
                  <c:v>10806.5</c:v>
                </c:pt>
                <c:pt idx="139">
                  <c:v>10806.5</c:v>
                </c:pt>
                <c:pt idx="140">
                  <c:v>10806.5</c:v>
                </c:pt>
                <c:pt idx="141">
                  <c:v>10806.5</c:v>
                </c:pt>
                <c:pt idx="142">
                  <c:v>10853.5</c:v>
                </c:pt>
                <c:pt idx="143">
                  <c:v>10933.5</c:v>
                </c:pt>
                <c:pt idx="144">
                  <c:v>10988.5</c:v>
                </c:pt>
                <c:pt idx="145">
                  <c:v>11056</c:v>
                </c:pt>
                <c:pt idx="146">
                  <c:v>11617.5</c:v>
                </c:pt>
                <c:pt idx="147">
                  <c:v>11828</c:v>
                </c:pt>
                <c:pt idx="148">
                  <c:v>12689</c:v>
                </c:pt>
                <c:pt idx="149">
                  <c:v>14297.5</c:v>
                </c:pt>
              </c:numCache>
            </c:numRef>
          </c:xVal>
          <c:yVal>
            <c:numRef>
              <c:f>'A (5)'!$J$21:$J$929</c:f>
              <c:numCache>
                <c:formatCode>General</c:formatCode>
                <c:ptCount val="909"/>
                <c:pt idx="7">
                  <c:v>4.3510000003152527E-2</c:v>
                </c:pt>
                <c:pt idx="8">
                  <c:v>4.7415000000910368E-2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47C-44CE-97DD-EA8DC7FCCD16}"/>
            </c:ext>
          </c:extLst>
        </c:ser>
        <c:ser>
          <c:idx val="4"/>
          <c:order val="3"/>
          <c:tx>
            <c:strRef>
              <c:f>'A (5)'!$K$20</c:f>
              <c:strCache>
                <c:ptCount val="1"/>
                <c:pt idx="0">
                  <c:v>UPDATE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(5)'!$D$21:$D$47</c:f>
                <c:numCache>
                  <c:formatCode>General</c:formatCode>
                  <c:ptCount val="27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4">
                    <c:v>1E-3</c:v>
                  </c:pt>
                  <c:pt idx="26">
                    <c:v>5.0000000000000001E-4</c:v>
                  </c:pt>
                </c:numCache>
              </c:numRef>
            </c:plus>
            <c:minus>
              <c:numRef>
                <c:f>'A (5)'!$D$21:$D$47</c:f>
                <c:numCache>
                  <c:formatCode>General</c:formatCode>
                  <c:ptCount val="27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4">
                    <c:v>1E-3</c:v>
                  </c:pt>
                  <c:pt idx="26">
                    <c:v>5.0000000000000001E-4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(5)'!$F$21:$F$929</c:f>
              <c:numCache>
                <c:formatCode>General</c:formatCode>
                <c:ptCount val="909"/>
                <c:pt idx="0">
                  <c:v>-11319</c:v>
                </c:pt>
                <c:pt idx="1">
                  <c:v>-11316.5</c:v>
                </c:pt>
                <c:pt idx="2">
                  <c:v>-11283.5</c:v>
                </c:pt>
                <c:pt idx="3">
                  <c:v>-11281</c:v>
                </c:pt>
                <c:pt idx="4">
                  <c:v>-11255</c:v>
                </c:pt>
                <c:pt idx="5">
                  <c:v>-11248</c:v>
                </c:pt>
                <c:pt idx="6">
                  <c:v>-11238.5</c:v>
                </c:pt>
                <c:pt idx="7">
                  <c:v>-11197</c:v>
                </c:pt>
                <c:pt idx="8">
                  <c:v>-11180.5</c:v>
                </c:pt>
                <c:pt idx="9">
                  <c:v>-11178.5</c:v>
                </c:pt>
                <c:pt idx="10">
                  <c:v>-11171</c:v>
                </c:pt>
                <c:pt idx="11">
                  <c:v>-11103</c:v>
                </c:pt>
                <c:pt idx="12">
                  <c:v>-11037</c:v>
                </c:pt>
                <c:pt idx="13">
                  <c:v>-9511</c:v>
                </c:pt>
                <c:pt idx="14">
                  <c:v>-9492</c:v>
                </c:pt>
                <c:pt idx="15">
                  <c:v>-9461.5</c:v>
                </c:pt>
                <c:pt idx="16">
                  <c:v>-9461.5</c:v>
                </c:pt>
                <c:pt idx="17">
                  <c:v>-9454</c:v>
                </c:pt>
                <c:pt idx="18">
                  <c:v>-9428.5</c:v>
                </c:pt>
                <c:pt idx="19">
                  <c:v>-9141</c:v>
                </c:pt>
                <c:pt idx="20">
                  <c:v>-8784.5</c:v>
                </c:pt>
                <c:pt idx="21">
                  <c:v>-8468.5</c:v>
                </c:pt>
                <c:pt idx="22">
                  <c:v>-7942.5</c:v>
                </c:pt>
                <c:pt idx="23">
                  <c:v>-7272.5</c:v>
                </c:pt>
                <c:pt idx="24">
                  <c:v>-7157</c:v>
                </c:pt>
                <c:pt idx="25">
                  <c:v>-7157</c:v>
                </c:pt>
                <c:pt idx="26">
                  <c:v>-6886</c:v>
                </c:pt>
                <c:pt idx="27">
                  <c:v>-6886</c:v>
                </c:pt>
                <c:pt idx="28">
                  <c:v>-6454</c:v>
                </c:pt>
                <c:pt idx="29">
                  <c:v>-6454</c:v>
                </c:pt>
                <c:pt idx="30">
                  <c:v>-5907.5</c:v>
                </c:pt>
                <c:pt idx="31">
                  <c:v>-5471</c:v>
                </c:pt>
                <c:pt idx="32">
                  <c:v>-5449.5</c:v>
                </c:pt>
                <c:pt idx="33">
                  <c:v>-5435.5</c:v>
                </c:pt>
                <c:pt idx="34">
                  <c:v>-5185.5</c:v>
                </c:pt>
                <c:pt idx="35">
                  <c:v>-5185.5</c:v>
                </c:pt>
                <c:pt idx="36">
                  <c:v>-4549</c:v>
                </c:pt>
                <c:pt idx="37">
                  <c:v>-2756.5</c:v>
                </c:pt>
                <c:pt idx="38">
                  <c:v>-1933.5</c:v>
                </c:pt>
                <c:pt idx="39">
                  <c:v>-1874.5</c:v>
                </c:pt>
                <c:pt idx="40">
                  <c:v>-1676.5</c:v>
                </c:pt>
                <c:pt idx="41">
                  <c:v>-1660</c:v>
                </c:pt>
                <c:pt idx="42">
                  <c:v>-1655.5</c:v>
                </c:pt>
                <c:pt idx="43">
                  <c:v>-1254</c:v>
                </c:pt>
                <c:pt idx="44">
                  <c:v>-1254</c:v>
                </c:pt>
                <c:pt idx="45">
                  <c:v>-1106</c:v>
                </c:pt>
                <c:pt idx="46">
                  <c:v>-851</c:v>
                </c:pt>
                <c:pt idx="47">
                  <c:v>-733.5</c:v>
                </c:pt>
                <c:pt idx="48">
                  <c:v>-700.5</c:v>
                </c:pt>
                <c:pt idx="49">
                  <c:v>-585</c:v>
                </c:pt>
                <c:pt idx="50">
                  <c:v>-525</c:v>
                </c:pt>
                <c:pt idx="51">
                  <c:v>-421.5</c:v>
                </c:pt>
                <c:pt idx="52">
                  <c:v>-358</c:v>
                </c:pt>
                <c:pt idx="53">
                  <c:v>-349</c:v>
                </c:pt>
                <c:pt idx="54">
                  <c:v>-348.5</c:v>
                </c:pt>
                <c:pt idx="55">
                  <c:v>-308.5</c:v>
                </c:pt>
                <c:pt idx="56">
                  <c:v>-233</c:v>
                </c:pt>
                <c:pt idx="57">
                  <c:v>21.5</c:v>
                </c:pt>
                <c:pt idx="58">
                  <c:v>24</c:v>
                </c:pt>
                <c:pt idx="59">
                  <c:v>26</c:v>
                </c:pt>
                <c:pt idx="60">
                  <c:v>26.5</c:v>
                </c:pt>
                <c:pt idx="61">
                  <c:v>118</c:v>
                </c:pt>
                <c:pt idx="62">
                  <c:v>160.5</c:v>
                </c:pt>
                <c:pt idx="63">
                  <c:v>512</c:v>
                </c:pt>
                <c:pt idx="64">
                  <c:v>512.5</c:v>
                </c:pt>
                <c:pt idx="65">
                  <c:v>514.5</c:v>
                </c:pt>
                <c:pt idx="66">
                  <c:v>790.5</c:v>
                </c:pt>
                <c:pt idx="67">
                  <c:v>962.5</c:v>
                </c:pt>
                <c:pt idx="68">
                  <c:v>965</c:v>
                </c:pt>
                <c:pt idx="69">
                  <c:v>1373</c:v>
                </c:pt>
                <c:pt idx="70">
                  <c:v>1377.5</c:v>
                </c:pt>
                <c:pt idx="71">
                  <c:v>1410.5</c:v>
                </c:pt>
                <c:pt idx="72">
                  <c:v>1851.5</c:v>
                </c:pt>
                <c:pt idx="73">
                  <c:v>2146</c:v>
                </c:pt>
                <c:pt idx="74">
                  <c:v>2245.5</c:v>
                </c:pt>
                <c:pt idx="75">
                  <c:v>2260</c:v>
                </c:pt>
                <c:pt idx="76">
                  <c:v>2278.5</c:v>
                </c:pt>
                <c:pt idx="77">
                  <c:v>2376</c:v>
                </c:pt>
                <c:pt idx="78">
                  <c:v>3179.5</c:v>
                </c:pt>
                <c:pt idx="79">
                  <c:v>3328</c:v>
                </c:pt>
                <c:pt idx="80">
                  <c:v>3753</c:v>
                </c:pt>
                <c:pt idx="81">
                  <c:v>4174.5</c:v>
                </c:pt>
                <c:pt idx="82">
                  <c:v>4196</c:v>
                </c:pt>
                <c:pt idx="83">
                  <c:v>4882</c:v>
                </c:pt>
                <c:pt idx="84">
                  <c:v>5762</c:v>
                </c:pt>
                <c:pt idx="85">
                  <c:v>6101</c:v>
                </c:pt>
                <c:pt idx="86">
                  <c:v>6138</c:v>
                </c:pt>
                <c:pt idx="87">
                  <c:v>6173.5</c:v>
                </c:pt>
                <c:pt idx="88">
                  <c:v>6286.5</c:v>
                </c:pt>
                <c:pt idx="89">
                  <c:v>6668</c:v>
                </c:pt>
                <c:pt idx="90">
                  <c:v>7377</c:v>
                </c:pt>
                <c:pt idx="91">
                  <c:v>7415</c:v>
                </c:pt>
                <c:pt idx="92">
                  <c:v>7415</c:v>
                </c:pt>
                <c:pt idx="93">
                  <c:v>7415</c:v>
                </c:pt>
                <c:pt idx="94">
                  <c:v>7415</c:v>
                </c:pt>
                <c:pt idx="95">
                  <c:v>7487.5</c:v>
                </c:pt>
                <c:pt idx="96">
                  <c:v>7494.5</c:v>
                </c:pt>
                <c:pt idx="97">
                  <c:v>7567.5</c:v>
                </c:pt>
                <c:pt idx="98">
                  <c:v>7574.5</c:v>
                </c:pt>
                <c:pt idx="99">
                  <c:v>7577</c:v>
                </c:pt>
                <c:pt idx="100">
                  <c:v>7579.5</c:v>
                </c:pt>
                <c:pt idx="101">
                  <c:v>7674.5</c:v>
                </c:pt>
                <c:pt idx="102">
                  <c:v>8245</c:v>
                </c:pt>
                <c:pt idx="103">
                  <c:v>8245</c:v>
                </c:pt>
                <c:pt idx="104">
                  <c:v>8245</c:v>
                </c:pt>
                <c:pt idx="105">
                  <c:v>8245</c:v>
                </c:pt>
                <c:pt idx="106">
                  <c:v>8256.5</c:v>
                </c:pt>
                <c:pt idx="107">
                  <c:v>8257</c:v>
                </c:pt>
                <c:pt idx="108">
                  <c:v>8264</c:v>
                </c:pt>
                <c:pt idx="109">
                  <c:v>8264</c:v>
                </c:pt>
                <c:pt idx="110">
                  <c:v>8264</c:v>
                </c:pt>
                <c:pt idx="111">
                  <c:v>8275.5</c:v>
                </c:pt>
                <c:pt idx="112">
                  <c:v>8275.5</c:v>
                </c:pt>
                <c:pt idx="113">
                  <c:v>8275.5</c:v>
                </c:pt>
                <c:pt idx="114">
                  <c:v>8275.5</c:v>
                </c:pt>
                <c:pt idx="115">
                  <c:v>8551.5</c:v>
                </c:pt>
                <c:pt idx="116">
                  <c:v>8561</c:v>
                </c:pt>
                <c:pt idx="117">
                  <c:v>8563.5</c:v>
                </c:pt>
                <c:pt idx="118">
                  <c:v>8681</c:v>
                </c:pt>
                <c:pt idx="119">
                  <c:v>9193</c:v>
                </c:pt>
                <c:pt idx="120">
                  <c:v>9193</c:v>
                </c:pt>
                <c:pt idx="121">
                  <c:v>9377</c:v>
                </c:pt>
                <c:pt idx="122">
                  <c:v>9377</c:v>
                </c:pt>
                <c:pt idx="123">
                  <c:v>9377</c:v>
                </c:pt>
                <c:pt idx="124">
                  <c:v>9377</c:v>
                </c:pt>
                <c:pt idx="125">
                  <c:v>9584</c:v>
                </c:pt>
                <c:pt idx="126">
                  <c:v>9586.5</c:v>
                </c:pt>
                <c:pt idx="127">
                  <c:v>9591.5</c:v>
                </c:pt>
                <c:pt idx="128">
                  <c:v>9603</c:v>
                </c:pt>
                <c:pt idx="129">
                  <c:v>9612.5</c:v>
                </c:pt>
                <c:pt idx="130">
                  <c:v>9615</c:v>
                </c:pt>
                <c:pt idx="131">
                  <c:v>9964.5</c:v>
                </c:pt>
                <c:pt idx="132">
                  <c:v>10058.5</c:v>
                </c:pt>
                <c:pt idx="133">
                  <c:v>10058.5</c:v>
                </c:pt>
                <c:pt idx="134">
                  <c:v>10058.5</c:v>
                </c:pt>
                <c:pt idx="135">
                  <c:v>10058.5</c:v>
                </c:pt>
                <c:pt idx="136">
                  <c:v>10058.5</c:v>
                </c:pt>
                <c:pt idx="137">
                  <c:v>10110.5</c:v>
                </c:pt>
                <c:pt idx="138">
                  <c:v>10806.5</c:v>
                </c:pt>
                <c:pt idx="139">
                  <c:v>10806.5</c:v>
                </c:pt>
                <c:pt idx="140">
                  <c:v>10806.5</c:v>
                </c:pt>
                <c:pt idx="141">
                  <c:v>10806.5</c:v>
                </c:pt>
                <c:pt idx="142">
                  <c:v>10853.5</c:v>
                </c:pt>
                <c:pt idx="143">
                  <c:v>10933.5</c:v>
                </c:pt>
                <c:pt idx="144">
                  <c:v>10988.5</c:v>
                </c:pt>
                <c:pt idx="145">
                  <c:v>11056</c:v>
                </c:pt>
                <c:pt idx="146">
                  <c:v>11617.5</c:v>
                </c:pt>
                <c:pt idx="147">
                  <c:v>11828</c:v>
                </c:pt>
                <c:pt idx="148">
                  <c:v>12689</c:v>
                </c:pt>
                <c:pt idx="149">
                  <c:v>14297.5</c:v>
                </c:pt>
              </c:numCache>
            </c:numRef>
          </c:xVal>
          <c:yVal>
            <c:numRef>
              <c:f>'A (5)'!$K$21:$K$929</c:f>
              <c:numCache>
                <c:formatCode>General</c:formatCode>
                <c:ptCount val="909"/>
                <c:pt idx="102">
                  <c:v>2.3900000000139698E-2</c:v>
                </c:pt>
                <c:pt idx="103">
                  <c:v>2.4569999994128011E-2</c:v>
                </c:pt>
                <c:pt idx="104">
                  <c:v>2.4719999993976671E-2</c:v>
                </c:pt>
                <c:pt idx="105">
                  <c:v>2.4769999996351544E-2</c:v>
                </c:pt>
                <c:pt idx="106">
                  <c:v>2.1605000001727603E-2</c:v>
                </c:pt>
                <c:pt idx="107">
                  <c:v>2.3590000004332978E-2</c:v>
                </c:pt>
                <c:pt idx="108">
                  <c:v>2.2149999997054692E-2</c:v>
                </c:pt>
                <c:pt idx="109">
                  <c:v>2.284999999392312E-2</c:v>
                </c:pt>
                <c:pt idx="110">
                  <c:v>2.2949999998672865E-2</c:v>
                </c:pt>
                <c:pt idx="111">
                  <c:v>2.3074999997334089E-2</c:v>
                </c:pt>
                <c:pt idx="112">
                  <c:v>2.4104999996779952E-2</c:v>
                </c:pt>
                <c:pt idx="113">
                  <c:v>2.4324999998498242E-2</c:v>
                </c:pt>
                <c:pt idx="114">
                  <c:v>2.5224999997590203E-2</c:v>
                </c:pt>
                <c:pt idx="115">
                  <c:v>2.5654999997641426E-2</c:v>
                </c:pt>
                <c:pt idx="116">
                  <c:v>2.5170000000798609E-2</c:v>
                </c:pt>
                <c:pt idx="117">
                  <c:v>2.6995000000169966E-2</c:v>
                </c:pt>
                <c:pt idx="118">
                  <c:v>2.5770000000193249E-2</c:v>
                </c:pt>
                <c:pt idx="119">
                  <c:v>3.2050000001618173E-2</c:v>
                </c:pt>
                <c:pt idx="120">
                  <c:v>3.2509999997273553E-2</c:v>
                </c:pt>
                <c:pt idx="121">
                  <c:v>3.1549999992421363E-2</c:v>
                </c:pt>
                <c:pt idx="122">
                  <c:v>3.1669999996665865E-2</c:v>
                </c:pt>
                <c:pt idx="123">
                  <c:v>3.1829999992623925E-2</c:v>
                </c:pt>
                <c:pt idx="124">
                  <c:v>3.3369999997375999E-2</c:v>
                </c:pt>
                <c:pt idx="125">
                  <c:v>3.7080000001878943E-2</c:v>
                </c:pt>
                <c:pt idx="126">
                  <c:v>3.3705000001646113E-2</c:v>
                </c:pt>
                <c:pt idx="127">
                  <c:v>3.2154999993508682E-2</c:v>
                </c:pt>
                <c:pt idx="128">
                  <c:v>3.4110000000509899E-2</c:v>
                </c:pt>
                <c:pt idx="129">
                  <c:v>3.5224999999627471E-2</c:v>
                </c:pt>
                <c:pt idx="130">
                  <c:v>3.2350000001315493E-2</c:v>
                </c:pt>
                <c:pt idx="131">
                  <c:v>3.9564999999129213E-2</c:v>
                </c:pt>
                <c:pt idx="132">
                  <c:v>3.867500000342261E-2</c:v>
                </c:pt>
                <c:pt idx="133">
                  <c:v>3.9125000002968591E-2</c:v>
                </c:pt>
                <c:pt idx="134">
                  <c:v>3.9535000003525056E-2</c:v>
                </c:pt>
                <c:pt idx="135">
                  <c:v>4.0265000003273599E-2</c:v>
                </c:pt>
                <c:pt idx="136">
                  <c:v>4.0325000001757871E-2</c:v>
                </c:pt>
                <c:pt idx="137">
                  <c:v>3.8685000006807968E-2</c:v>
                </c:pt>
                <c:pt idx="138">
                  <c:v>4.9225000002479646E-2</c:v>
                </c:pt>
                <c:pt idx="139">
                  <c:v>4.9234999998589046E-2</c:v>
                </c:pt>
                <c:pt idx="140">
                  <c:v>4.9324999999953434E-2</c:v>
                </c:pt>
                <c:pt idx="141">
                  <c:v>4.9995000001217704E-2</c:v>
                </c:pt>
                <c:pt idx="142">
                  <c:v>4.9095000002125744E-2</c:v>
                </c:pt>
                <c:pt idx="143">
                  <c:v>5.1695000001927838E-2</c:v>
                </c:pt>
                <c:pt idx="144">
                  <c:v>5.0345000003289897E-2</c:v>
                </c:pt>
                <c:pt idx="145">
                  <c:v>5.1719999995839316E-2</c:v>
                </c:pt>
                <c:pt idx="146">
                  <c:v>5.7444999998551793E-2</c:v>
                </c:pt>
                <c:pt idx="147">
                  <c:v>6.3459999997576233E-2</c:v>
                </c:pt>
                <c:pt idx="148">
                  <c:v>7.1930000005522743E-2</c:v>
                </c:pt>
                <c:pt idx="149">
                  <c:v>7.9975000000558794E-2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47C-44CE-97DD-EA8DC7FCCD16}"/>
            </c:ext>
          </c:extLst>
        </c:ser>
        <c:ser>
          <c:idx val="2"/>
          <c:order val="4"/>
          <c:tx>
            <c:strRef>
              <c:f>'A (5)'!$L$20</c:f>
              <c:strCache>
                <c:ptCount val="1"/>
                <c:pt idx="0">
                  <c:v>S4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(5)'!$D$21:$D$47</c:f>
                <c:numCache>
                  <c:formatCode>General</c:formatCode>
                  <c:ptCount val="27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4">
                    <c:v>1E-3</c:v>
                  </c:pt>
                  <c:pt idx="26">
                    <c:v>5.0000000000000001E-4</c:v>
                  </c:pt>
                </c:numCache>
              </c:numRef>
            </c:plus>
            <c:minus>
              <c:numRef>
                <c:f>'A (5)'!$D$21:$D$47</c:f>
                <c:numCache>
                  <c:formatCode>General</c:formatCode>
                  <c:ptCount val="27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4">
                    <c:v>1E-3</c:v>
                  </c:pt>
                  <c:pt idx="26">
                    <c:v>5.0000000000000001E-4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(5)'!$F$21:$F$929</c:f>
              <c:numCache>
                <c:formatCode>General</c:formatCode>
                <c:ptCount val="909"/>
                <c:pt idx="0">
                  <c:v>-11319</c:v>
                </c:pt>
                <c:pt idx="1">
                  <c:v>-11316.5</c:v>
                </c:pt>
                <c:pt idx="2">
                  <c:v>-11283.5</c:v>
                </c:pt>
                <c:pt idx="3">
                  <c:v>-11281</c:v>
                </c:pt>
                <c:pt idx="4">
                  <c:v>-11255</c:v>
                </c:pt>
                <c:pt idx="5">
                  <c:v>-11248</c:v>
                </c:pt>
                <c:pt idx="6">
                  <c:v>-11238.5</c:v>
                </c:pt>
                <c:pt idx="7">
                  <c:v>-11197</c:v>
                </c:pt>
                <c:pt idx="8">
                  <c:v>-11180.5</c:v>
                </c:pt>
                <c:pt idx="9">
                  <c:v>-11178.5</c:v>
                </c:pt>
                <c:pt idx="10">
                  <c:v>-11171</c:v>
                </c:pt>
                <c:pt idx="11">
                  <c:v>-11103</c:v>
                </c:pt>
                <c:pt idx="12">
                  <c:v>-11037</c:v>
                </c:pt>
                <c:pt idx="13">
                  <c:v>-9511</c:v>
                </c:pt>
                <c:pt idx="14">
                  <c:v>-9492</c:v>
                </c:pt>
                <c:pt idx="15">
                  <c:v>-9461.5</c:v>
                </c:pt>
                <c:pt idx="16">
                  <c:v>-9461.5</c:v>
                </c:pt>
                <c:pt idx="17">
                  <c:v>-9454</c:v>
                </c:pt>
                <c:pt idx="18">
                  <c:v>-9428.5</c:v>
                </c:pt>
                <c:pt idx="19">
                  <c:v>-9141</c:v>
                </c:pt>
                <c:pt idx="20">
                  <c:v>-8784.5</c:v>
                </c:pt>
                <c:pt idx="21">
                  <c:v>-8468.5</c:v>
                </c:pt>
                <c:pt idx="22">
                  <c:v>-7942.5</c:v>
                </c:pt>
                <c:pt idx="23">
                  <c:v>-7272.5</c:v>
                </c:pt>
                <c:pt idx="24">
                  <c:v>-7157</c:v>
                </c:pt>
                <c:pt idx="25">
                  <c:v>-7157</c:v>
                </c:pt>
                <c:pt idx="26">
                  <c:v>-6886</c:v>
                </c:pt>
                <c:pt idx="27">
                  <c:v>-6886</c:v>
                </c:pt>
                <c:pt idx="28">
                  <c:v>-6454</c:v>
                </c:pt>
                <c:pt idx="29">
                  <c:v>-6454</c:v>
                </c:pt>
                <c:pt idx="30">
                  <c:v>-5907.5</c:v>
                </c:pt>
                <c:pt idx="31">
                  <c:v>-5471</c:v>
                </c:pt>
                <c:pt idx="32">
                  <c:v>-5449.5</c:v>
                </c:pt>
                <c:pt idx="33">
                  <c:v>-5435.5</c:v>
                </c:pt>
                <c:pt idx="34">
                  <c:v>-5185.5</c:v>
                </c:pt>
                <c:pt idx="35">
                  <c:v>-5185.5</c:v>
                </c:pt>
                <c:pt idx="36">
                  <c:v>-4549</c:v>
                </c:pt>
                <c:pt idx="37">
                  <c:v>-2756.5</c:v>
                </c:pt>
                <c:pt idx="38">
                  <c:v>-1933.5</c:v>
                </c:pt>
                <c:pt idx="39">
                  <c:v>-1874.5</c:v>
                </c:pt>
                <c:pt idx="40">
                  <c:v>-1676.5</c:v>
                </c:pt>
                <c:pt idx="41">
                  <c:v>-1660</c:v>
                </c:pt>
                <c:pt idx="42">
                  <c:v>-1655.5</c:v>
                </c:pt>
                <c:pt idx="43">
                  <c:v>-1254</c:v>
                </c:pt>
                <c:pt idx="44">
                  <c:v>-1254</c:v>
                </c:pt>
                <c:pt idx="45">
                  <c:v>-1106</c:v>
                </c:pt>
                <c:pt idx="46">
                  <c:v>-851</c:v>
                </c:pt>
                <c:pt idx="47">
                  <c:v>-733.5</c:v>
                </c:pt>
                <c:pt idx="48">
                  <c:v>-700.5</c:v>
                </c:pt>
                <c:pt idx="49">
                  <c:v>-585</c:v>
                </c:pt>
                <c:pt idx="50">
                  <c:v>-525</c:v>
                </c:pt>
                <c:pt idx="51">
                  <c:v>-421.5</c:v>
                </c:pt>
                <c:pt idx="52">
                  <c:v>-358</c:v>
                </c:pt>
                <c:pt idx="53">
                  <c:v>-349</c:v>
                </c:pt>
                <c:pt idx="54">
                  <c:v>-348.5</c:v>
                </c:pt>
                <c:pt idx="55">
                  <c:v>-308.5</c:v>
                </c:pt>
                <c:pt idx="56">
                  <c:v>-233</c:v>
                </c:pt>
                <c:pt idx="57">
                  <c:v>21.5</c:v>
                </c:pt>
                <c:pt idx="58">
                  <c:v>24</c:v>
                </c:pt>
                <c:pt idx="59">
                  <c:v>26</c:v>
                </c:pt>
                <c:pt idx="60">
                  <c:v>26.5</c:v>
                </c:pt>
                <c:pt idx="61">
                  <c:v>118</c:v>
                </c:pt>
                <c:pt idx="62">
                  <c:v>160.5</c:v>
                </c:pt>
                <c:pt idx="63">
                  <c:v>512</c:v>
                </c:pt>
                <c:pt idx="64">
                  <c:v>512.5</c:v>
                </c:pt>
                <c:pt idx="65">
                  <c:v>514.5</c:v>
                </c:pt>
                <c:pt idx="66">
                  <c:v>790.5</c:v>
                </c:pt>
                <c:pt idx="67">
                  <c:v>962.5</c:v>
                </c:pt>
                <c:pt idx="68">
                  <c:v>965</c:v>
                </c:pt>
                <c:pt idx="69">
                  <c:v>1373</c:v>
                </c:pt>
                <c:pt idx="70">
                  <c:v>1377.5</c:v>
                </c:pt>
                <c:pt idx="71">
                  <c:v>1410.5</c:v>
                </c:pt>
                <c:pt idx="72">
                  <c:v>1851.5</c:v>
                </c:pt>
                <c:pt idx="73">
                  <c:v>2146</c:v>
                </c:pt>
                <c:pt idx="74">
                  <c:v>2245.5</c:v>
                </c:pt>
                <c:pt idx="75">
                  <c:v>2260</c:v>
                </c:pt>
                <c:pt idx="76">
                  <c:v>2278.5</c:v>
                </c:pt>
                <c:pt idx="77">
                  <c:v>2376</c:v>
                </c:pt>
                <c:pt idx="78">
                  <c:v>3179.5</c:v>
                </c:pt>
                <c:pt idx="79">
                  <c:v>3328</c:v>
                </c:pt>
                <c:pt idx="80">
                  <c:v>3753</c:v>
                </c:pt>
                <c:pt idx="81">
                  <c:v>4174.5</c:v>
                </c:pt>
                <c:pt idx="82">
                  <c:v>4196</c:v>
                </c:pt>
                <c:pt idx="83">
                  <c:v>4882</c:v>
                </c:pt>
                <c:pt idx="84">
                  <c:v>5762</c:v>
                </c:pt>
                <c:pt idx="85">
                  <c:v>6101</c:v>
                </c:pt>
                <c:pt idx="86">
                  <c:v>6138</c:v>
                </c:pt>
                <c:pt idx="87">
                  <c:v>6173.5</c:v>
                </c:pt>
                <c:pt idx="88">
                  <c:v>6286.5</c:v>
                </c:pt>
                <c:pt idx="89">
                  <c:v>6668</c:v>
                </c:pt>
                <c:pt idx="90">
                  <c:v>7377</c:v>
                </c:pt>
                <c:pt idx="91">
                  <c:v>7415</c:v>
                </c:pt>
                <c:pt idx="92">
                  <c:v>7415</c:v>
                </c:pt>
                <c:pt idx="93">
                  <c:v>7415</c:v>
                </c:pt>
                <c:pt idx="94">
                  <c:v>7415</c:v>
                </c:pt>
                <c:pt idx="95">
                  <c:v>7487.5</c:v>
                </c:pt>
                <c:pt idx="96">
                  <c:v>7494.5</c:v>
                </c:pt>
                <c:pt idx="97">
                  <c:v>7567.5</c:v>
                </c:pt>
                <c:pt idx="98">
                  <c:v>7574.5</c:v>
                </c:pt>
                <c:pt idx="99">
                  <c:v>7577</c:v>
                </c:pt>
                <c:pt idx="100">
                  <c:v>7579.5</c:v>
                </c:pt>
                <c:pt idx="101">
                  <c:v>7674.5</c:v>
                </c:pt>
                <c:pt idx="102">
                  <c:v>8245</c:v>
                </c:pt>
                <c:pt idx="103">
                  <c:v>8245</c:v>
                </c:pt>
                <c:pt idx="104">
                  <c:v>8245</c:v>
                </c:pt>
                <c:pt idx="105">
                  <c:v>8245</c:v>
                </c:pt>
                <c:pt idx="106">
                  <c:v>8256.5</c:v>
                </c:pt>
                <c:pt idx="107">
                  <c:v>8257</c:v>
                </c:pt>
                <c:pt idx="108">
                  <c:v>8264</c:v>
                </c:pt>
                <c:pt idx="109">
                  <c:v>8264</c:v>
                </c:pt>
                <c:pt idx="110">
                  <c:v>8264</c:v>
                </c:pt>
                <c:pt idx="111">
                  <c:v>8275.5</c:v>
                </c:pt>
                <c:pt idx="112">
                  <c:v>8275.5</c:v>
                </c:pt>
                <c:pt idx="113">
                  <c:v>8275.5</c:v>
                </c:pt>
                <c:pt idx="114">
                  <c:v>8275.5</c:v>
                </c:pt>
                <c:pt idx="115">
                  <c:v>8551.5</c:v>
                </c:pt>
                <c:pt idx="116">
                  <c:v>8561</c:v>
                </c:pt>
                <c:pt idx="117">
                  <c:v>8563.5</c:v>
                </c:pt>
                <c:pt idx="118">
                  <c:v>8681</c:v>
                </c:pt>
                <c:pt idx="119">
                  <c:v>9193</c:v>
                </c:pt>
                <c:pt idx="120">
                  <c:v>9193</c:v>
                </c:pt>
                <c:pt idx="121">
                  <c:v>9377</c:v>
                </c:pt>
                <c:pt idx="122">
                  <c:v>9377</c:v>
                </c:pt>
                <c:pt idx="123">
                  <c:v>9377</c:v>
                </c:pt>
                <c:pt idx="124">
                  <c:v>9377</c:v>
                </c:pt>
                <c:pt idx="125">
                  <c:v>9584</c:v>
                </c:pt>
                <c:pt idx="126">
                  <c:v>9586.5</c:v>
                </c:pt>
                <c:pt idx="127">
                  <c:v>9591.5</c:v>
                </c:pt>
                <c:pt idx="128">
                  <c:v>9603</c:v>
                </c:pt>
                <c:pt idx="129">
                  <c:v>9612.5</c:v>
                </c:pt>
                <c:pt idx="130">
                  <c:v>9615</c:v>
                </c:pt>
                <c:pt idx="131">
                  <c:v>9964.5</c:v>
                </c:pt>
                <c:pt idx="132">
                  <c:v>10058.5</c:v>
                </c:pt>
                <c:pt idx="133">
                  <c:v>10058.5</c:v>
                </c:pt>
                <c:pt idx="134">
                  <c:v>10058.5</c:v>
                </c:pt>
                <c:pt idx="135">
                  <c:v>10058.5</c:v>
                </c:pt>
                <c:pt idx="136">
                  <c:v>10058.5</c:v>
                </c:pt>
                <c:pt idx="137">
                  <c:v>10110.5</c:v>
                </c:pt>
                <c:pt idx="138">
                  <c:v>10806.5</c:v>
                </c:pt>
                <c:pt idx="139">
                  <c:v>10806.5</c:v>
                </c:pt>
                <c:pt idx="140">
                  <c:v>10806.5</c:v>
                </c:pt>
                <c:pt idx="141">
                  <c:v>10806.5</c:v>
                </c:pt>
                <c:pt idx="142">
                  <c:v>10853.5</c:v>
                </c:pt>
                <c:pt idx="143">
                  <c:v>10933.5</c:v>
                </c:pt>
                <c:pt idx="144">
                  <c:v>10988.5</c:v>
                </c:pt>
                <c:pt idx="145">
                  <c:v>11056</c:v>
                </c:pt>
                <c:pt idx="146">
                  <c:v>11617.5</c:v>
                </c:pt>
                <c:pt idx="147">
                  <c:v>11828</c:v>
                </c:pt>
                <c:pt idx="148">
                  <c:v>12689</c:v>
                </c:pt>
                <c:pt idx="149">
                  <c:v>14297.5</c:v>
                </c:pt>
              </c:numCache>
            </c:numRef>
          </c:xVal>
          <c:yVal>
            <c:numRef>
              <c:f>'A (5)'!$L$21:$L$929</c:f>
              <c:numCache>
                <c:formatCode>General</c:formatCode>
                <c:ptCount val="90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47C-44CE-97DD-EA8DC7FCCD16}"/>
            </c:ext>
          </c:extLst>
        </c:ser>
        <c:ser>
          <c:idx val="5"/>
          <c:order val="5"/>
          <c:tx>
            <c:strRef>
              <c:f>'A (5)'!$M$20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(5)'!$D$21:$D$47</c:f>
                <c:numCache>
                  <c:formatCode>General</c:formatCode>
                  <c:ptCount val="27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4">
                    <c:v>1E-3</c:v>
                  </c:pt>
                  <c:pt idx="26">
                    <c:v>5.0000000000000001E-4</c:v>
                  </c:pt>
                </c:numCache>
              </c:numRef>
            </c:plus>
            <c:minus>
              <c:numRef>
                <c:f>'A (5)'!$D$21:$D$47</c:f>
                <c:numCache>
                  <c:formatCode>General</c:formatCode>
                  <c:ptCount val="27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4">
                    <c:v>1E-3</c:v>
                  </c:pt>
                  <c:pt idx="26">
                    <c:v>5.0000000000000001E-4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(5)'!$F$21:$F$929</c:f>
              <c:numCache>
                <c:formatCode>General</c:formatCode>
                <c:ptCount val="909"/>
                <c:pt idx="0">
                  <c:v>-11319</c:v>
                </c:pt>
                <c:pt idx="1">
                  <c:v>-11316.5</c:v>
                </c:pt>
                <c:pt idx="2">
                  <c:v>-11283.5</c:v>
                </c:pt>
                <c:pt idx="3">
                  <c:v>-11281</c:v>
                </c:pt>
                <c:pt idx="4">
                  <c:v>-11255</c:v>
                </c:pt>
                <c:pt idx="5">
                  <c:v>-11248</c:v>
                </c:pt>
                <c:pt idx="6">
                  <c:v>-11238.5</c:v>
                </c:pt>
                <c:pt idx="7">
                  <c:v>-11197</c:v>
                </c:pt>
                <c:pt idx="8">
                  <c:v>-11180.5</c:v>
                </c:pt>
                <c:pt idx="9">
                  <c:v>-11178.5</c:v>
                </c:pt>
                <c:pt idx="10">
                  <c:v>-11171</c:v>
                </c:pt>
                <c:pt idx="11">
                  <c:v>-11103</c:v>
                </c:pt>
                <c:pt idx="12">
                  <c:v>-11037</c:v>
                </c:pt>
                <c:pt idx="13">
                  <c:v>-9511</c:v>
                </c:pt>
                <c:pt idx="14">
                  <c:v>-9492</c:v>
                </c:pt>
                <c:pt idx="15">
                  <c:v>-9461.5</c:v>
                </c:pt>
                <c:pt idx="16">
                  <c:v>-9461.5</c:v>
                </c:pt>
                <c:pt idx="17">
                  <c:v>-9454</c:v>
                </c:pt>
                <c:pt idx="18">
                  <c:v>-9428.5</c:v>
                </c:pt>
                <c:pt idx="19">
                  <c:v>-9141</c:v>
                </c:pt>
                <c:pt idx="20">
                  <c:v>-8784.5</c:v>
                </c:pt>
                <c:pt idx="21">
                  <c:v>-8468.5</c:v>
                </c:pt>
                <c:pt idx="22">
                  <c:v>-7942.5</c:v>
                </c:pt>
                <c:pt idx="23">
                  <c:v>-7272.5</c:v>
                </c:pt>
                <c:pt idx="24">
                  <c:v>-7157</c:v>
                </c:pt>
                <c:pt idx="25">
                  <c:v>-7157</c:v>
                </c:pt>
                <c:pt idx="26">
                  <c:v>-6886</c:v>
                </c:pt>
                <c:pt idx="27">
                  <c:v>-6886</c:v>
                </c:pt>
                <c:pt idx="28">
                  <c:v>-6454</c:v>
                </c:pt>
                <c:pt idx="29">
                  <c:v>-6454</c:v>
                </c:pt>
                <c:pt idx="30">
                  <c:v>-5907.5</c:v>
                </c:pt>
                <c:pt idx="31">
                  <c:v>-5471</c:v>
                </c:pt>
                <c:pt idx="32">
                  <c:v>-5449.5</c:v>
                </c:pt>
                <c:pt idx="33">
                  <c:v>-5435.5</c:v>
                </c:pt>
                <c:pt idx="34">
                  <c:v>-5185.5</c:v>
                </c:pt>
                <c:pt idx="35">
                  <c:v>-5185.5</c:v>
                </c:pt>
                <c:pt idx="36">
                  <c:v>-4549</c:v>
                </c:pt>
                <c:pt idx="37">
                  <c:v>-2756.5</c:v>
                </c:pt>
                <c:pt idx="38">
                  <c:v>-1933.5</c:v>
                </c:pt>
                <c:pt idx="39">
                  <c:v>-1874.5</c:v>
                </c:pt>
                <c:pt idx="40">
                  <c:v>-1676.5</c:v>
                </c:pt>
                <c:pt idx="41">
                  <c:v>-1660</c:v>
                </c:pt>
                <c:pt idx="42">
                  <c:v>-1655.5</c:v>
                </c:pt>
                <c:pt idx="43">
                  <c:v>-1254</c:v>
                </c:pt>
                <c:pt idx="44">
                  <c:v>-1254</c:v>
                </c:pt>
                <c:pt idx="45">
                  <c:v>-1106</c:v>
                </c:pt>
                <c:pt idx="46">
                  <c:v>-851</c:v>
                </c:pt>
                <c:pt idx="47">
                  <c:v>-733.5</c:v>
                </c:pt>
                <c:pt idx="48">
                  <c:v>-700.5</c:v>
                </c:pt>
                <c:pt idx="49">
                  <c:v>-585</c:v>
                </c:pt>
                <c:pt idx="50">
                  <c:v>-525</c:v>
                </c:pt>
                <c:pt idx="51">
                  <c:v>-421.5</c:v>
                </c:pt>
                <c:pt idx="52">
                  <c:v>-358</c:v>
                </c:pt>
                <c:pt idx="53">
                  <c:v>-349</c:v>
                </c:pt>
                <c:pt idx="54">
                  <c:v>-348.5</c:v>
                </c:pt>
                <c:pt idx="55">
                  <c:v>-308.5</c:v>
                </c:pt>
                <c:pt idx="56">
                  <c:v>-233</c:v>
                </c:pt>
                <c:pt idx="57">
                  <c:v>21.5</c:v>
                </c:pt>
                <c:pt idx="58">
                  <c:v>24</c:v>
                </c:pt>
                <c:pt idx="59">
                  <c:v>26</c:v>
                </c:pt>
                <c:pt idx="60">
                  <c:v>26.5</c:v>
                </c:pt>
                <c:pt idx="61">
                  <c:v>118</c:v>
                </c:pt>
                <c:pt idx="62">
                  <c:v>160.5</c:v>
                </c:pt>
                <c:pt idx="63">
                  <c:v>512</c:v>
                </c:pt>
                <c:pt idx="64">
                  <c:v>512.5</c:v>
                </c:pt>
                <c:pt idx="65">
                  <c:v>514.5</c:v>
                </c:pt>
                <c:pt idx="66">
                  <c:v>790.5</c:v>
                </c:pt>
                <c:pt idx="67">
                  <c:v>962.5</c:v>
                </c:pt>
                <c:pt idx="68">
                  <c:v>965</c:v>
                </c:pt>
                <c:pt idx="69">
                  <c:v>1373</c:v>
                </c:pt>
                <c:pt idx="70">
                  <c:v>1377.5</c:v>
                </c:pt>
                <c:pt idx="71">
                  <c:v>1410.5</c:v>
                </c:pt>
                <c:pt idx="72">
                  <c:v>1851.5</c:v>
                </c:pt>
                <c:pt idx="73">
                  <c:v>2146</c:v>
                </c:pt>
                <c:pt idx="74">
                  <c:v>2245.5</c:v>
                </c:pt>
                <c:pt idx="75">
                  <c:v>2260</c:v>
                </c:pt>
                <c:pt idx="76">
                  <c:v>2278.5</c:v>
                </c:pt>
                <c:pt idx="77">
                  <c:v>2376</c:v>
                </c:pt>
                <c:pt idx="78">
                  <c:v>3179.5</c:v>
                </c:pt>
                <c:pt idx="79">
                  <c:v>3328</c:v>
                </c:pt>
                <c:pt idx="80">
                  <c:v>3753</c:v>
                </c:pt>
                <c:pt idx="81">
                  <c:v>4174.5</c:v>
                </c:pt>
                <c:pt idx="82">
                  <c:v>4196</c:v>
                </c:pt>
                <c:pt idx="83">
                  <c:v>4882</c:v>
                </c:pt>
                <c:pt idx="84">
                  <c:v>5762</c:v>
                </c:pt>
                <c:pt idx="85">
                  <c:v>6101</c:v>
                </c:pt>
                <c:pt idx="86">
                  <c:v>6138</c:v>
                </c:pt>
                <c:pt idx="87">
                  <c:v>6173.5</c:v>
                </c:pt>
                <c:pt idx="88">
                  <c:v>6286.5</c:v>
                </c:pt>
                <c:pt idx="89">
                  <c:v>6668</c:v>
                </c:pt>
                <c:pt idx="90">
                  <c:v>7377</c:v>
                </c:pt>
                <c:pt idx="91">
                  <c:v>7415</c:v>
                </c:pt>
                <c:pt idx="92">
                  <c:v>7415</c:v>
                </c:pt>
                <c:pt idx="93">
                  <c:v>7415</c:v>
                </c:pt>
                <c:pt idx="94">
                  <c:v>7415</c:v>
                </c:pt>
                <c:pt idx="95">
                  <c:v>7487.5</c:v>
                </c:pt>
                <c:pt idx="96">
                  <c:v>7494.5</c:v>
                </c:pt>
                <c:pt idx="97">
                  <c:v>7567.5</c:v>
                </c:pt>
                <c:pt idx="98">
                  <c:v>7574.5</c:v>
                </c:pt>
                <c:pt idx="99">
                  <c:v>7577</c:v>
                </c:pt>
                <c:pt idx="100">
                  <c:v>7579.5</c:v>
                </c:pt>
                <c:pt idx="101">
                  <c:v>7674.5</c:v>
                </c:pt>
                <c:pt idx="102">
                  <c:v>8245</c:v>
                </c:pt>
                <c:pt idx="103">
                  <c:v>8245</c:v>
                </c:pt>
                <c:pt idx="104">
                  <c:v>8245</c:v>
                </c:pt>
                <c:pt idx="105">
                  <c:v>8245</c:v>
                </c:pt>
                <c:pt idx="106">
                  <c:v>8256.5</c:v>
                </c:pt>
                <c:pt idx="107">
                  <c:v>8257</c:v>
                </c:pt>
                <c:pt idx="108">
                  <c:v>8264</c:v>
                </c:pt>
                <c:pt idx="109">
                  <c:v>8264</c:v>
                </c:pt>
                <c:pt idx="110">
                  <c:v>8264</c:v>
                </c:pt>
                <c:pt idx="111">
                  <c:v>8275.5</c:v>
                </c:pt>
                <c:pt idx="112">
                  <c:v>8275.5</c:v>
                </c:pt>
                <c:pt idx="113">
                  <c:v>8275.5</c:v>
                </c:pt>
                <c:pt idx="114">
                  <c:v>8275.5</c:v>
                </c:pt>
                <c:pt idx="115">
                  <c:v>8551.5</c:v>
                </c:pt>
                <c:pt idx="116">
                  <c:v>8561</c:v>
                </c:pt>
                <c:pt idx="117">
                  <c:v>8563.5</c:v>
                </c:pt>
                <c:pt idx="118">
                  <c:v>8681</c:v>
                </c:pt>
                <c:pt idx="119">
                  <c:v>9193</c:v>
                </c:pt>
                <c:pt idx="120">
                  <c:v>9193</c:v>
                </c:pt>
                <c:pt idx="121">
                  <c:v>9377</c:v>
                </c:pt>
                <c:pt idx="122">
                  <c:v>9377</c:v>
                </c:pt>
                <c:pt idx="123">
                  <c:v>9377</c:v>
                </c:pt>
                <c:pt idx="124">
                  <c:v>9377</c:v>
                </c:pt>
                <c:pt idx="125">
                  <c:v>9584</c:v>
                </c:pt>
                <c:pt idx="126">
                  <c:v>9586.5</c:v>
                </c:pt>
                <c:pt idx="127">
                  <c:v>9591.5</c:v>
                </c:pt>
                <c:pt idx="128">
                  <c:v>9603</c:v>
                </c:pt>
                <c:pt idx="129">
                  <c:v>9612.5</c:v>
                </c:pt>
                <c:pt idx="130">
                  <c:v>9615</c:v>
                </c:pt>
                <c:pt idx="131">
                  <c:v>9964.5</c:v>
                </c:pt>
                <c:pt idx="132">
                  <c:v>10058.5</c:v>
                </c:pt>
                <c:pt idx="133">
                  <c:v>10058.5</c:v>
                </c:pt>
                <c:pt idx="134">
                  <c:v>10058.5</c:v>
                </c:pt>
                <c:pt idx="135">
                  <c:v>10058.5</c:v>
                </c:pt>
                <c:pt idx="136">
                  <c:v>10058.5</c:v>
                </c:pt>
                <c:pt idx="137">
                  <c:v>10110.5</c:v>
                </c:pt>
                <c:pt idx="138">
                  <c:v>10806.5</c:v>
                </c:pt>
                <c:pt idx="139">
                  <c:v>10806.5</c:v>
                </c:pt>
                <c:pt idx="140">
                  <c:v>10806.5</c:v>
                </c:pt>
                <c:pt idx="141">
                  <c:v>10806.5</c:v>
                </c:pt>
                <c:pt idx="142">
                  <c:v>10853.5</c:v>
                </c:pt>
                <c:pt idx="143">
                  <c:v>10933.5</c:v>
                </c:pt>
                <c:pt idx="144">
                  <c:v>10988.5</c:v>
                </c:pt>
                <c:pt idx="145">
                  <c:v>11056</c:v>
                </c:pt>
                <c:pt idx="146">
                  <c:v>11617.5</c:v>
                </c:pt>
                <c:pt idx="147">
                  <c:v>11828</c:v>
                </c:pt>
                <c:pt idx="148">
                  <c:v>12689</c:v>
                </c:pt>
                <c:pt idx="149">
                  <c:v>14297.5</c:v>
                </c:pt>
              </c:numCache>
            </c:numRef>
          </c:xVal>
          <c:yVal>
            <c:numRef>
              <c:f>'A (5)'!$M$21:$M$929</c:f>
              <c:numCache>
                <c:formatCode>General</c:formatCode>
                <c:ptCount val="90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47C-44CE-97DD-EA8DC7FCCD16}"/>
            </c:ext>
          </c:extLst>
        </c:ser>
        <c:ser>
          <c:idx val="6"/>
          <c:order val="6"/>
          <c:tx>
            <c:strRef>
              <c:f>'A (5)'!$N$20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(5)'!$D$21:$D$47</c:f>
                <c:numCache>
                  <c:formatCode>General</c:formatCode>
                  <c:ptCount val="27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4">
                    <c:v>1E-3</c:v>
                  </c:pt>
                  <c:pt idx="26">
                    <c:v>5.0000000000000001E-4</c:v>
                  </c:pt>
                </c:numCache>
              </c:numRef>
            </c:plus>
            <c:minus>
              <c:numRef>
                <c:f>'A (5)'!$D$21:$D$47</c:f>
                <c:numCache>
                  <c:formatCode>General</c:formatCode>
                  <c:ptCount val="27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4">
                    <c:v>1E-3</c:v>
                  </c:pt>
                  <c:pt idx="26">
                    <c:v>5.0000000000000001E-4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(5)'!$F$21:$F$929</c:f>
              <c:numCache>
                <c:formatCode>General</c:formatCode>
                <c:ptCount val="909"/>
                <c:pt idx="0">
                  <c:v>-11319</c:v>
                </c:pt>
                <c:pt idx="1">
                  <c:v>-11316.5</c:v>
                </c:pt>
                <c:pt idx="2">
                  <c:v>-11283.5</c:v>
                </c:pt>
                <c:pt idx="3">
                  <c:v>-11281</c:v>
                </c:pt>
                <c:pt idx="4">
                  <c:v>-11255</c:v>
                </c:pt>
                <c:pt idx="5">
                  <c:v>-11248</c:v>
                </c:pt>
                <c:pt idx="6">
                  <c:v>-11238.5</c:v>
                </c:pt>
                <c:pt idx="7">
                  <c:v>-11197</c:v>
                </c:pt>
                <c:pt idx="8">
                  <c:v>-11180.5</c:v>
                </c:pt>
                <c:pt idx="9">
                  <c:v>-11178.5</c:v>
                </c:pt>
                <c:pt idx="10">
                  <c:v>-11171</c:v>
                </c:pt>
                <c:pt idx="11">
                  <c:v>-11103</c:v>
                </c:pt>
                <c:pt idx="12">
                  <c:v>-11037</c:v>
                </c:pt>
                <c:pt idx="13">
                  <c:v>-9511</c:v>
                </c:pt>
                <c:pt idx="14">
                  <c:v>-9492</c:v>
                </c:pt>
                <c:pt idx="15">
                  <c:v>-9461.5</c:v>
                </c:pt>
                <c:pt idx="16">
                  <c:v>-9461.5</c:v>
                </c:pt>
                <c:pt idx="17">
                  <c:v>-9454</c:v>
                </c:pt>
                <c:pt idx="18">
                  <c:v>-9428.5</c:v>
                </c:pt>
                <c:pt idx="19">
                  <c:v>-9141</c:v>
                </c:pt>
                <c:pt idx="20">
                  <c:v>-8784.5</c:v>
                </c:pt>
                <c:pt idx="21">
                  <c:v>-8468.5</c:v>
                </c:pt>
                <c:pt idx="22">
                  <c:v>-7942.5</c:v>
                </c:pt>
                <c:pt idx="23">
                  <c:v>-7272.5</c:v>
                </c:pt>
                <c:pt idx="24">
                  <c:v>-7157</c:v>
                </c:pt>
                <c:pt idx="25">
                  <c:v>-7157</c:v>
                </c:pt>
                <c:pt idx="26">
                  <c:v>-6886</c:v>
                </c:pt>
                <c:pt idx="27">
                  <c:v>-6886</c:v>
                </c:pt>
                <c:pt idx="28">
                  <c:v>-6454</c:v>
                </c:pt>
                <c:pt idx="29">
                  <c:v>-6454</c:v>
                </c:pt>
                <c:pt idx="30">
                  <c:v>-5907.5</c:v>
                </c:pt>
                <c:pt idx="31">
                  <c:v>-5471</c:v>
                </c:pt>
                <c:pt idx="32">
                  <c:v>-5449.5</c:v>
                </c:pt>
                <c:pt idx="33">
                  <c:v>-5435.5</c:v>
                </c:pt>
                <c:pt idx="34">
                  <c:v>-5185.5</c:v>
                </c:pt>
                <c:pt idx="35">
                  <c:v>-5185.5</c:v>
                </c:pt>
                <c:pt idx="36">
                  <c:v>-4549</c:v>
                </c:pt>
                <c:pt idx="37">
                  <c:v>-2756.5</c:v>
                </c:pt>
                <c:pt idx="38">
                  <c:v>-1933.5</c:v>
                </c:pt>
                <c:pt idx="39">
                  <c:v>-1874.5</c:v>
                </c:pt>
                <c:pt idx="40">
                  <c:v>-1676.5</c:v>
                </c:pt>
                <c:pt idx="41">
                  <c:v>-1660</c:v>
                </c:pt>
                <c:pt idx="42">
                  <c:v>-1655.5</c:v>
                </c:pt>
                <c:pt idx="43">
                  <c:v>-1254</c:v>
                </c:pt>
                <c:pt idx="44">
                  <c:v>-1254</c:v>
                </c:pt>
                <c:pt idx="45">
                  <c:v>-1106</c:v>
                </c:pt>
                <c:pt idx="46">
                  <c:v>-851</c:v>
                </c:pt>
                <c:pt idx="47">
                  <c:v>-733.5</c:v>
                </c:pt>
                <c:pt idx="48">
                  <c:v>-700.5</c:v>
                </c:pt>
                <c:pt idx="49">
                  <c:v>-585</c:v>
                </c:pt>
                <c:pt idx="50">
                  <c:v>-525</c:v>
                </c:pt>
                <c:pt idx="51">
                  <c:v>-421.5</c:v>
                </c:pt>
                <c:pt idx="52">
                  <c:v>-358</c:v>
                </c:pt>
                <c:pt idx="53">
                  <c:v>-349</c:v>
                </c:pt>
                <c:pt idx="54">
                  <c:v>-348.5</c:v>
                </c:pt>
                <c:pt idx="55">
                  <c:v>-308.5</c:v>
                </c:pt>
                <c:pt idx="56">
                  <c:v>-233</c:v>
                </c:pt>
                <c:pt idx="57">
                  <c:v>21.5</c:v>
                </c:pt>
                <c:pt idx="58">
                  <c:v>24</c:v>
                </c:pt>
                <c:pt idx="59">
                  <c:v>26</c:v>
                </c:pt>
                <c:pt idx="60">
                  <c:v>26.5</c:v>
                </c:pt>
                <c:pt idx="61">
                  <c:v>118</c:v>
                </c:pt>
                <c:pt idx="62">
                  <c:v>160.5</c:v>
                </c:pt>
                <c:pt idx="63">
                  <c:v>512</c:v>
                </c:pt>
                <c:pt idx="64">
                  <c:v>512.5</c:v>
                </c:pt>
                <c:pt idx="65">
                  <c:v>514.5</c:v>
                </c:pt>
                <c:pt idx="66">
                  <c:v>790.5</c:v>
                </c:pt>
                <c:pt idx="67">
                  <c:v>962.5</c:v>
                </c:pt>
                <c:pt idx="68">
                  <c:v>965</c:v>
                </c:pt>
                <c:pt idx="69">
                  <c:v>1373</c:v>
                </c:pt>
                <c:pt idx="70">
                  <c:v>1377.5</c:v>
                </c:pt>
                <c:pt idx="71">
                  <c:v>1410.5</c:v>
                </c:pt>
                <c:pt idx="72">
                  <c:v>1851.5</c:v>
                </c:pt>
                <c:pt idx="73">
                  <c:v>2146</c:v>
                </c:pt>
                <c:pt idx="74">
                  <c:v>2245.5</c:v>
                </c:pt>
                <c:pt idx="75">
                  <c:v>2260</c:v>
                </c:pt>
                <c:pt idx="76">
                  <c:v>2278.5</c:v>
                </c:pt>
                <c:pt idx="77">
                  <c:v>2376</c:v>
                </c:pt>
                <c:pt idx="78">
                  <c:v>3179.5</c:v>
                </c:pt>
                <c:pt idx="79">
                  <c:v>3328</c:v>
                </c:pt>
                <c:pt idx="80">
                  <c:v>3753</c:v>
                </c:pt>
                <c:pt idx="81">
                  <c:v>4174.5</c:v>
                </c:pt>
                <c:pt idx="82">
                  <c:v>4196</c:v>
                </c:pt>
                <c:pt idx="83">
                  <c:v>4882</c:v>
                </c:pt>
                <c:pt idx="84">
                  <c:v>5762</c:v>
                </c:pt>
                <c:pt idx="85">
                  <c:v>6101</c:v>
                </c:pt>
                <c:pt idx="86">
                  <c:v>6138</c:v>
                </c:pt>
                <c:pt idx="87">
                  <c:v>6173.5</c:v>
                </c:pt>
                <c:pt idx="88">
                  <c:v>6286.5</c:v>
                </c:pt>
                <c:pt idx="89">
                  <c:v>6668</c:v>
                </c:pt>
                <c:pt idx="90">
                  <c:v>7377</c:v>
                </c:pt>
                <c:pt idx="91">
                  <c:v>7415</c:v>
                </c:pt>
                <c:pt idx="92">
                  <c:v>7415</c:v>
                </c:pt>
                <c:pt idx="93">
                  <c:v>7415</c:v>
                </c:pt>
                <c:pt idx="94">
                  <c:v>7415</c:v>
                </c:pt>
                <c:pt idx="95">
                  <c:v>7487.5</c:v>
                </c:pt>
                <c:pt idx="96">
                  <c:v>7494.5</c:v>
                </c:pt>
                <c:pt idx="97">
                  <c:v>7567.5</c:v>
                </c:pt>
                <c:pt idx="98">
                  <c:v>7574.5</c:v>
                </c:pt>
                <c:pt idx="99">
                  <c:v>7577</c:v>
                </c:pt>
                <c:pt idx="100">
                  <c:v>7579.5</c:v>
                </c:pt>
                <c:pt idx="101">
                  <c:v>7674.5</c:v>
                </c:pt>
                <c:pt idx="102">
                  <c:v>8245</c:v>
                </c:pt>
                <c:pt idx="103">
                  <c:v>8245</c:v>
                </c:pt>
                <c:pt idx="104">
                  <c:v>8245</c:v>
                </c:pt>
                <c:pt idx="105">
                  <c:v>8245</c:v>
                </c:pt>
                <c:pt idx="106">
                  <c:v>8256.5</c:v>
                </c:pt>
                <c:pt idx="107">
                  <c:v>8257</c:v>
                </c:pt>
                <c:pt idx="108">
                  <c:v>8264</c:v>
                </c:pt>
                <c:pt idx="109">
                  <c:v>8264</c:v>
                </c:pt>
                <c:pt idx="110">
                  <c:v>8264</c:v>
                </c:pt>
                <c:pt idx="111">
                  <c:v>8275.5</c:v>
                </c:pt>
                <c:pt idx="112">
                  <c:v>8275.5</c:v>
                </c:pt>
                <c:pt idx="113">
                  <c:v>8275.5</c:v>
                </c:pt>
                <c:pt idx="114">
                  <c:v>8275.5</c:v>
                </c:pt>
                <c:pt idx="115">
                  <c:v>8551.5</c:v>
                </c:pt>
                <c:pt idx="116">
                  <c:v>8561</c:v>
                </c:pt>
                <c:pt idx="117">
                  <c:v>8563.5</c:v>
                </c:pt>
                <c:pt idx="118">
                  <c:v>8681</c:v>
                </c:pt>
                <c:pt idx="119">
                  <c:v>9193</c:v>
                </c:pt>
                <c:pt idx="120">
                  <c:v>9193</c:v>
                </c:pt>
                <c:pt idx="121">
                  <c:v>9377</c:v>
                </c:pt>
                <c:pt idx="122">
                  <c:v>9377</c:v>
                </c:pt>
                <c:pt idx="123">
                  <c:v>9377</c:v>
                </c:pt>
                <c:pt idx="124">
                  <c:v>9377</c:v>
                </c:pt>
                <c:pt idx="125">
                  <c:v>9584</c:v>
                </c:pt>
                <c:pt idx="126">
                  <c:v>9586.5</c:v>
                </c:pt>
                <c:pt idx="127">
                  <c:v>9591.5</c:v>
                </c:pt>
                <c:pt idx="128">
                  <c:v>9603</c:v>
                </c:pt>
                <c:pt idx="129">
                  <c:v>9612.5</c:v>
                </c:pt>
                <c:pt idx="130">
                  <c:v>9615</c:v>
                </c:pt>
                <c:pt idx="131">
                  <c:v>9964.5</c:v>
                </c:pt>
                <c:pt idx="132">
                  <c:v>10058.5</c:v>
                </c:pt>
                <c:pt idx="133">
                  <c:v>10058.5</c:v>
                </c:pt>
                <c:pt idx="134">
                  <c:v>10058.5</c:v>
                </c:pt>
                <c:pt idx="135">
                  <c:v>10058.5</c:v>
                </c:pt>
                <c:pt idx="136">
                  <c:v>10058.5</c:v>
                </c:pt>
                <c:pt idx="137">
                  <c:v>10110.5</c:v>
                </c:pt>
                <c:pt idx="138">
                  <c:v>10806.5</c:v>
                </c:pt>
                <c:pt idx="139">
                  <c:v>10806.5</c:v>
                </c:pt>
                <c:pt idx="140">
                  <c:v>10806.5</c:v>
                </c:pt>
                <c:pt idx="141">
                  <c:v>10806.5</c:v>
                </c:pt>
                <c:pt idx="142">
                  <c:v>10853.5</c:v>
                </c:pt>
                <c:pt idx="143">
                  <c:v>10933.5</c:v>
                </c:pt>
                <c:pt idx="144">
                  <c:v>10988.5</c:v>
                </c:pt>
                <c:pt idx="145">
                  <c:v>11056</c:v>
                </c:pt>
                <c:pt idx="146">
                  <c:v>11617.5</c:v>
                </c:pt>
                <c:pt idx="147">
                  <c:v>11828</c:v>
                </c:pt>
                <c:pt idx="148">
                  <c:v>12689</c:v>
                </c:pt>
                <c:pt idx="149">
                  <c:v>14297.5</c:v>
                </c:pt>
              </c:numCache>
            </c:numRef>
          </c:xVal>
          <c:yVal>
            <c:numRef>
              <c:f>'A (5)'!$N$21:$N$929</c:f>
              <c:numCache>
                <c:formatCode>General</c:formatCode>
                <c:ptCount val="90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47C-44CE-97DD-EA8DC7FCCD16}"/>
            </c:ext>
          </c:extLst>
        </c:ser>
        <c:ser>
          <c:idx val="7"/>
          <c:order val="7"/>
          <c:tx>
            <c:strRef>
              <c:f>'A (5)'!$O$20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(5)'!$F$21:$F$929</c:f>
              <c:numCache>
                <c:formatCode>General</c:formatCode>
                <c:ptCount val="909"/>
                <c:pt idx="0">
                  <c:v>-11319</c:v>
                </c:pt>
                <c:pt idx="1">
                  <c:v>-11316.5</c:v>
                </c:pt>
                <c:pt idx="2">
                  <c:v>-11283.5</c:v>
                </c:pt>
                <c:pt idx="3">
                  <c:v>-11281</c:v>
                </c:pt>
                <c:pt idx="4">
                  <c:v>-11255</c:v>
                </c:pt>
                <c:pt idx="5">
                  <c:v>-11248</c:v>
                </c:pt>
                <c:pt idx="6">
                  <c:v>-11238.5</c:v>
                </c:pt>
                <c:pt idx="7">
                  <c:v>-11197</c:v>
                </c:pt>
                <c:pt idx="8">
                  <c:v>-11180.5</c:v>
                </c:pt>
                <c:pt idx="9">
                  <c:v>-11178.5</c:v>
                </c:pt>
                <c:pt idx="10">
                  <c:v>-11171</c:v>
                </c:pt>
                <c:pt idx="11">
                  <c:v>-11103</c:v>
                </c:pt>
                <c:pt idx="12">
                  <c:v>-11037</c:v>
                </c:pt>
                <c:pt idx="13">
                  <c:v>-9511</c:v>
                </c:pt>
                <c:pt idx="14">
                  <c:v>-9492</c:v>
                </c:pt>
                <c:pt idx="15">
                  <c:v>-9461.5</c:v>
                </c:pt>
                <c:pt idx="16">
                  <c:v>-9461.5</c:v>
                </c:pt>
                <c:pt idx="17">
                  <c:v>-9454</c:v>
                </c:pt>
                <c:pt idx="18">
                  <c:v>-9428.5</c:v>
                </c:pt>
                <c:pt idx="19">
                  <c:v>-9141</c:v>
                </c:pt>
                <c:pt idx="20">
                  <c:v>-8784.5</c:v>
                </c:pt>
                <c:pt idx="21">
                  <c:v>-8468.5</c:v>
                </c:pt>
                <c:pt idx="22">
                  <c:v>-7942.5</c:v>
                </c:pt>
                <c:pt idx="23">
                  <c:v>-7272.5</c:v>
                </c:pt>
                <c:pt idx="24">
                  <c:v>-7157</c:v>
                </c:pt>
                <c:pt idx="25">
                  <c:v>-7157</c:v>
                </c:pt>
                <c:pt idx="26">
                  <c:v>-6886</c:v>
                </c:pt>
                <c:pt idx="27">
                  <c:v>-6886</c:v>
                </c:pt>
                <c:pt idx="28">
                  <c:v>-6454</c:v>
                </c:pt>
                <c:pt idx="29">
                  <c:v>-6454</c:v>
                </c:pt>
                <c:pt idx="30">
                  <c:v>-5907.5</c:v>
                </c:pt>
                <c:pt idx="31">
                  <c:v>-5471</c:v>
                </c:pt>
                <c:pt idx="32">
                  <c:v>-5449.5</c:v>
                </c:pt>
                <c:pt idx="33">
                  <c:v>-5435.5</c:v>
                </c:pt>
                <c:pt idx="34">
                  <c:v>-5185.5</c:v>
                </c:pt>
                <c:pt idx="35">
                  <c:v>-5185.5</c:v>
                </c:pt>
                <c:pt idx="36">
                  <c:v>-4549</c:v>
                </c:pt>
                <c:pt idx="37">
                  <c:v>-2756.5</c:v>
                </c:pt>
                <c:pt idx="38">
                  <c:v>-1933.5</c:v>
                </c:pt>
                <c:pt idx="39">
                  <c:v>-1874.5</c:v>
                </c:pt>
                <c:pt idx="40">
                  <c:v>-1676.5</c:v>
                </c:pt>
                <c:pt idx="41">
                  <c:v>-1660</c:v>
                </c:pt>
                <c:pt idx="42">
                  <c:v>-1655.5</c:v>
                </c:pt>
                <c:pt idx="43">
                  <c:v>-1254</c:v>
                </c:pt>
                <c:pt idx="44">
                  <c:v>-1254</c:v>
                </c:pt>
                <c:pt idx="45">
                  <c:v>-1106</c:v>
                </c:pt>
                <c:pt idx="46">
                  <c:v>-851</c:v>
                </c:pt>
                <c:pt idx="47">
                  <c:v>-733.5</c:v>
                </c:pt>
                <c:pt idx="48">
                  <c:v>-700.5</c:v>
                </c:pt>
                <c:pt idx="49">
                  <c:v>-585</c:v>
                </c:pt>
                <c:pt idx="50">
                  <c:v>-525</c:v>
                </c:pt>
                <c:pt idx="51">
                  <c:v>-421.5</c:v>
                </c:pt>
                <c:pt idx="52">
                  <c:v>-358</c:v>
                </c:pt>
                <c:pt idx="53">
                  <c:v>-349</c:v>
                </c:pt>
                <c:pt idx="54">
                  <c:v>-348.5</c:v>
                </c:pt>
                <c:pt idx="55">
                  <c:v>-308.5</c:v>
                </c:pt>
                <c:pt idx="56">
                  <c:v>-233</c:v>
                </c:pt>
                <c:pt idx="57">
                  <c:v>21.5</c:v>
                </c:pt>
                <c:pt idx="58">
                  <c:v>24</c:v>
                </c:pt>
                <c:pt idx="59">
                  <c:v>26</c:v>
                </c:pt>
                <c:pt idx="60">
                  <c:v>26.5</c:v>
                </c:pt>
                <c:pt idx="61">
                  <c:v>118</c:v>
                </c:pt>
                <c:pt idx="62">
                  <c:v>160.5</c:v>
                </c:pt>
                <c:pt idx="63">
                  <c:v>512</c:v>
                </c:pt>
                <c:pt idx="64">
                  <c:v>512.5</c:v>
                </c:pt>
                <c:pt idx="65">
                  <c:v>514.5</c:v>
                </c:pt>
                <c:pt idx="66">
                  <c:v>790.5</c:v>
                </c:pt>
                <c:pt idx="67">
                  <c:v>962.5</c:v>
                </c:pt>
                <c:pt idx="68">
                  <c:v>965</c:v>
                </c:pt>
                <c:pt idx="69">
                  <c:v>1373</c:v>
                </c:pt>
                <c:pt idx="70">
                  <c:v>1377.5</c:v>
                </c:pt>
                <c:pt idx="71">
                  <c:v>1410.5</c:v>
                </c:pt>
                <c:pt idx="72">
                  <c:v>1851.5</c:v>
                </c:pt>
                <c:pt idx="73">
                  <c:v>2146</c:v>
                </c:pt>
                <c:pt idx="74">
                  <c:v>2245.5</c:v>
                </c:pt>
                <c:pt idx="75">
                  <c:v>2260</c:v>
                </c:pt>
                <c:pt idx="76">
                  <c:v>2278.5</c:v>
                </c:pt>
                <c:pt idx="77">
                  <c:v>2376</c:v>
                </c:pt>
                <c:pt idx="78">
                  <c:v>3179.5</c:v>
                </c:pt>
                <c:pt idx="79">
                  <c:v>3328</c:v>
                </c:pt>
                <c:pt idx="80">
                  <c:v>3753</c:v>
                </c:pt>
                <c:pt idx="81">
                  <c:v>4174.5</c:v>
                </c:pt>
                <c:pt idx="82">
                  <c:v>4196</c:v>
                </c:pt>
                <c:pt idx="83">
                  <c:v>4882</c:v>
                </c:pt>
                <c:pt idx="84">
                  <c:v>5762</c:v>
                </c:pt>
                <c:pt idx="85">
                  <c:v>6101</c:v>
                </c:pt>
                <c:pt idx="86">
                  <c:v>6138</c:v>
                </c:pt>
                <c:pt idx="87">
                  <c:v>6173.5</c:v>
                </c:pt>
                <c:pt idx="88">
                  <c:v>6286.5</c:v>
                </c:pt>
                <c:pt idx="89">
                  <c:v>6668</c:v>
                </c:pt>
                <c:pt idx="90">
                  <c:v>7377</c:v>
                </c:pt>
                <c:pt idx="91">
                  <c:v>7415</c:v>
                </c:pt>
                <c:pt idx="92">
                  <c:v>7415</c:v>
                </c:pt>
                <c:pt idx="93">
                  <c:v>7415</c:v>
                </c:pt>
                <c:pt idx="94">
                  <c:v>7415</c:v>
                </c:pt>
                <c:pt idx="95">
                  <c:v>7487.5</c:v>
                </c:pt>
                <c:pt idx="96">
                  <c:v>7494.5</c:v>
                </c:pt>
                <c:pt idx="97">
                  <c:v>7567.5</c:v>
                </c:pt>
                <c:pt idx="98">
                  <c:v>7574.5</c:v>
                </c:pt>
                <c:pt idx="99">
                  <c:v>7577</c:v>
                </c:pt>
                <c:pt idx="100">
                  <c:v>7579.5</c:v>
                </c:pt>
                <c:pt idx="101">
                  <c:v>7674.5</c:v>
                </c:pt>
                <c:pt idx="102">
                  <c:v>8245</c:v>
                </c:pt>
                <c:pt idx="103">
                  <c:v>8245</c:v>
                </c:pt>
                <c:pt idx="104">
                  <c:v>8245</c:v>
                </c:pt>
                <c:pt idx="105">
                  <c:v>8245</c:v>
                </c:pt>
                <c:pt idx="106">
                  <c:v>8256.5</c:v>
                </c:pt>
                <c:pt idx="107">
                  <c:v>8257</c:v>
                </c:pt>
                <c:pt idx="108">
                  <c:v>8264</c:v>
                </c:pt>
                <c:pt idx="109">
                  <c:v>8264</c:v>
                </c:pt>
                <c:pt idx="110">
                  <c:v>8264</c:v>
                </c:pt>
                <c:pt idx="111">
                  <c:v>8275.5</c:v>
                </c:pt>
                <c:pt idx="112">
                  <c:v>8275.5</c:v>
                </c:pt>
                <c:pt idx="113">
                  <c:v>8275.5</c:v>
                </c:pt>
                <c:pt idx="114">
                  <c:v>8275.5</c:v>
                </c:pt>
                <c:pt idx="115">
                  <c:v>8551.5</c:v>
                </c:pt>
                <c:pt idx="116">
                  <c:v>8561</c:v>
                </c:pt>
                <c:pt idx="117">
                  <c:v>8563.5</c:v>
                </c:pt>
                <c:pt idx="118">
                  <c:v>8681</c:v>
                </c:pt>
                <c:pt idx="119">
                  <c:v>9193</c:v>
                </c:pt>
                <c:pt idx="120">
                  <c:v>9193</c:v>
                </c:pt>
                <c:pt idx="121">
                  <c:v>9377</c:v>
                </c:pt>
                <c:pt idx="122">
                  <c:v>9377</c:v>
                </c:pt>
                <c:pt idx="123">
                  <c:v>9377</c:v>
                </c:pt>
                <c:pt idx="124">
                  <c:v>9377</c:v>
                </c:pt>
                <c:pt idx="125">
                  <c:v>9584</c:v>
                </c:pt>
                <c:pt idx="126">
                  <c:v>9586.5</c:v>
                </c:pt>
                <c:pt idx="127">
                  <c:v>9591.5</c:v>
                </c:pt>
                <c:pt idx="128">
                  <c:v>9603</c:v>
                </c:pt>
                <c:pt idx="129">
                  <c:v>9612.5</c:v>
                </c:pt>
                <c:pt idx="130">
                  <c:v>9615</c:v>
                </c:pt>
                <c:pt idx="131">
                  <c:v>9964.5</c:v>
                </c:pt>
                <c:pt idx="132">
                  <c:v>10058.5</c:v>
                </c:pt>
                <c:pt idx="133">
                  <c:v>10058.5</c:v>
                </c:pt>
                <c:pt idx="134">
                  <c:v>10058.5</c:v>
                </c:pt>
                <c:pt idx="135">
                  <c:v>10058.5</c:v>
                </c:pt>
                <c:pt idx="136">
                  <c:v>10058.5</c:v>
                </c:pt>
                <c:pt idx="137">
                  <c:v>10110.5</c:v>
                </c:pt>
                <c:pt idx="138">
                  <c:v>10806.5</c:v>
                </c:pt>
                <c:pt idx="139">
                  <c:v>10806.5</c:v>
                </c:pt>
                <c:pt idx="140">
                  <c:v>10806.5</c:v>
                </c:pt>
                <c:pt idx="141">
                  <c:v>10806.5</c:v>
                </c:pt>
                <c:pt idx="142">
                  <c:v>10853.5</c:v>
                </c:pt>
                <c:pt idx="143">
                  <c:v>10933.5</c:v>
                </c:pt>
                <c:pt idx="144">
                  <c:v>10988.5</c:v>
                </c:pt>
                <c:pt idx="145">
                  <c:v>11056</c:v>
                </c:pt>
                <c:pt idx="146">
                  <c:v>11617.5</c:v>
                </c:pt>
                <c:pt idx="147">
                  <c:v>11828</c:v>
                </c:pt>
                <c:pt idx="148">
                  <c:v>12689</c:v>
                </c:pt>
                <c:pt idx="149">
                  <c:v>14297.5</c:v>
                </c:pt>
              </c:numCache>
            </c:numRef>
          </c:xVal>
          <c:yVal>
            <c:numRef>
              <c:f>'A (5)'!$O$21:$O$929</c:f>
              <c:numCache>
                <c:formatCode>General</c:formatCode>
                <c:ptCount val="90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47C-44CE-97DD-EA8DC7FCCD16}"/>
            </c:ext>
          </c:extLst>
        </c:ser>
        <c:ser>
          <c:idx val="8"/>
          <c:order val="8"/>
          <c:tx>
            <c:strRef>
              <c:f>'A (5)'!$W$1</c:f>
              <c:strCache>
                <c:ptCount val="1"/>
                <c:pt idx="0">
                  <c:v>Q. Fit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(5)'!$V$2:$V$33</c:f>
              <c:numCache>
                <c:formatCode>General</c:formatCode>
                <c:ptCount val="32"/>
                <c:pt idx="0">
                  <c:v>-12000</c:v>
                </c:pt>
                <c:pt idx="1">
                  <c:v>-11000</c:v>
                </c:pt>
                <c:pt idx="2">
                  <c:v>-10000</c:v>
                </c:pt>
                <c:pt idx="3">
                  <c:v>-9000</c:v>
                </c:pt>
                <c:pt idx="4">
                  <c:v>-8000</c:v>
                </c:pt>
                <c:pt idx="5">
                  <c:v>-7000</c:v>
                </c:pt>
                <c:pt idx="6">
                  <c:v>-6000</c:v>
                </c:pt>
                <c:pt idx="7">
                  <c:v>-5000</c:v>
                </c:pt>
                <c:pt idx="8">
                  <c:v>-4000</c:v>
                </c:pt>
                <c:pt idx="9">
                  <c:v>-3000</c:v>
                </c:pt>
                <c:pt idx="10">
                  <c:v>-2000</c:v>
                </c:pt>
                <c:pt idx="11">
                  <c:v>-1000</c:v>
                </c:pt>
                <c:pt idx="12">
                  <c:v>0</c:v>
                </c:pt>
                <c:pt idx="13">
                  <c:v>1000</c:v>
                </c:pt>
                <c:pt idx="14">
                  <c:v>2000</c:v>
                </c:pt>
                <c:pt idx="15">
                  <c:v>3000</c:v>
                </c:pt>
                <c:pt idx="16">
                  <c:v>4000</c:v>
                </c:pt>
                <c:pt idx="17">
                  <c:v>5000</c:v>
                </c:pt>
                <c:pt idx="18">
                  <c:v>6000</c:v>
                </c:pt>
                <c:pt idx="19">
                  <c:v>7000</c:v>
                </c:pt>
                <c:pt idx="20">
                  <c:v>8000</c:v>
                </c:pt>
                <c:pt idx="21">
                  <c:v>9000</c:v>
                </c:pt>
                <c:pt idx="22">
                  <c:v>10000</c:v>
                </c:pt>
                <c:pt idx="23">
                  <c:v>11000</c:v>
                </c:pt>
                <c:pt idx="24">
                  <c:v>12000</c:v>
                </c:pt>
                <c:pt idx="25">
                  <c:v>13000</c:v>
                </c:pt>
                <c:pt idx="26">
                  <c:v>14000</c:v>
                </c:pt>
              </c:numCache>
            </c:numRef>
          </c:xVal>
          <c:yVal>
            <c:numRef>
              <c:f>'A (5)'!$W$2:$W$33</c:f>
              <c:numCache>
                <c:formatCode>0.00E+00</c:formatCode>
                <c:ptCount val="32"/>
                <c:pt idx="0">
                  <c:v>5.4984643905920956E-2</c:v>
                </c:pt>
                <c:pt idx="1">
                  <c:v>4.6454180454609771E-2</c:v>
                </c:pt>
                <c:pt idx="2">
                  <c:v>3.8641624791728141E-2</c:v>
                </c:pt>
                <c:pt idx="3">
                  <c:v>3.1546976917276058E-2</c:v>
                </c:pt>
                <c:pt idx="4">
                  <c:v>2.5170236831253513E-2</c:v>
                </c:pt>
                <c:pt idx="5">
                  <c:v>1.9511404533660518E-2</c:v>
                </c:pt>
                <c:pt idx="6">
                  <c:v>1.457048002449707E-2</c:v>
                </c:pt>
                <c:pt idx="7">
                  <c:v>1.0347463303763165E-2</c:v>
                </c:pt>
                <c:pt idx="8">
                  <c:v>6.8423543714588092E-3</c:v>
                </c:pt>
                <c:pt idx="9">
                  <c:v>4.0551532275839974E-3</c:v>
                </c:pt>
                <c:pt idx="10">
                  <c:v>1.9858598721387323E-3</c:v>
                </c:pt>
                <c:pt idx="11">
                  <c:v>6.3447430512301312E-4</c:v>
                </c:pt>
                <c:pt idx="12">
                  <c:v>9.9652653683983891E-7</c:v>
                </c:pt>
                <c:pt idx="13">
                  <c:v>8.5426536380212535E-5</c:v>
                </c:pt>
                <c:pt idx="14">
                  <c:v>8.8776433465313114E-4</c:v>
                </c:pt>
                <c:pt idx="15">
                  <c:v>2.4080099213555956E-3</c:v>
                </c:pt>
                <c:pt idx="16">
                  <c:v>4.6461632964876062E-3</c:v>
                </c:pt>
                <c:pt idx="17">
                  <c:v>7.6022244600491623E-3</c:v>
                </c:pt>
                <c:pt idx="18">
                  <c:v>1.1276193412040265E-2</c:v>
                </c:pt>
                <c:pt idx="19">
                  <c:v>1.5668070152460911E-2</c:v>
                </c:pt>
                <c:pt idx="20">
                  <c:v>2.077785468131111E-2</c:v>
                </c:pt>
                <c:pt idx="21">
                  <c:v>2.660554699859085E-2</c:v>
                </c:pt>
                <c:pt idx="22">
                  <c:v>3.3151147104300137E-2</c:v>
                </c:pt>
                <c:pt idx="23">
                  <c:v>4.0414654998438965E-2</c:v>
                </c:pt>
                <c:pt idx="24">
                  <c:v>4.8396070681007347E-2</c:v>
                </c:pt>
                <c:pt idx="25">
                  <c:v>5.709539415200527E-2</c:v>
                </c:pt>
                <c:pt idx="26">
                  <c:v>6.6512625411432741E-2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347C-44CE-97DD-EA8DC7FCCD16}"/>
            </c:ext>
          </c:extLst>
        </c:ser>
        <c:ser>
          <c:idx val="9"/>
          <c:order val="9"/>
          <c:tx>
            <c:strRef>
              <c:f>'A (5)'!$R$20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69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(5)'!$F$21:$F$929</c:f>
              <c:numCache>
                <c:formatCode>General</c:formatCode>
                <c:ptCount val="909"/>
                <c:pt idx="0">
                  <c:v>-11319</c:v>
                </c:pt>
                <c:pt idx="1">
                  <c:v>-11316.5</c:v>
                </c:pt>
                <c:pt idx="2">
                  <c:v>-11283.5</c:v>
                </c:pt>
                <c:pt idx="3">
                  <c:v>-11281</c:v>
                </c:pt>
                <c:pt idx="4">
                  <c:v>-11255</c:v>
                </c:pt>
                <c:pt idx="5">
                  <c:v>-11248</c:v>
                </c:pt>
                <c:pt idx="6">
                  <c:v>-11238.5</c:v>
                </c:pt>
                <c:pt idx="7">
                  <c:v>-11197</c:v>
                </c:pt>
                <c:pt idx="8">
                  <c:v>-11180.5</c:v>
                </c:pt>
                <c:pt idx="9">
                  <c:v>-11178.5</c:v>
                </c:pt>
                <c:pt idx="10">
                  <c:v>-11171</c:v>
                </c:pt>
                <c:pt idx="11">
                  <c:v>-11103</c:v>
                </c:pt>
                <c:pt idx="12">
                  <c:v>-11037</c:v>
                </c:pt>
                <c:pt idx="13">
                  <c:v>-9511</c:v>
                </c:pt>
                <c:pt idx="14">
                  <c:v>-9492</c:v>
                </c:pt>
                <c:pt idx="15">
                  <c:v>-9461.5</c:v>
                </c:pt>
                <c:pt idx="16">
                  <c:v>-9461.5</c:v>
                </c:pt>
                <c:pt idx="17">
                  <c:v>-9454</c:v>
                </c:pt>
                <c:pt idx="18">
                  <c:v>-9428.5</c:v>
                </c:pt>
                <c:pt idx="19">
                  <c:v>-9141</c:v>
                </c:pt>
                <c:pt idx="20">
                  <c:v>-8784.5</c:v>
                </c:pt>
                <c:pt idx="21">
                  <c:v>-8468.5</c:v>
                </c:pt>
                <c:pt idx="22">
                  <c:v>-7942.5</c:v>
                </c:pt>
                <c:pt idx="23">
                  <c:v>-7272.5</c:v>
                </c:pt>
                <c:pt idx="24">
                  <c:v>-7157</c:v>
                </c:pt>
                <c:pt idx="25">
                  <c:v>-7157</c:v>
                </c:pt>
                <c:pt idx="26">
                  <c:v>-6886</c:v>
                </c:pt>
                <c:pt idx="27">
                  <c:v>-6886</c:v>
                </c:pt>
                <c:pt idx="28">
                  <c:v>-6454</c:v>
                </c:pt>
                <c:pt idx="29">
                  <c:v>-6454</c:v>
                </c:pt>
                <c:pt idx="30">
                  <c:v>-5907.5</c:v>
                </c:pt>
                <c:pt idx="31">
                  <c:v>-5471</c:v>
                </c:pt>
                <c:pt idx="32">
                  <c:v>-5449.5</c:v>
                </c:pt>
                <c:pt idx="33">
                  <c:v>-5435.5</c:v>
                </c:pt>
                <c:pt idx="34">
                  <c:v>-5185.5</c:v>
                </c:pt>
                <c:pt idx="35">
                  <c:v>-5185.5</c:v>
                </c:pt>
                <c:pt idx="36">
                  <c:v>-4549</c:v>
                </c:pt>
                <c:pt idx="37">
                  <c:v>-2756.5</c:v>
                </c:pt>
                <c:pt idx="38">
                  <c:v>-1933.5</c:v>
                </c:pt>
                <c:pt idx="39">
                  <c:v>-1874.5</c:v>
                </c:pt>
                <c:pt idx="40">
                  <c:v>-1676.5</c:v>
                </c:pt>
                <c:pt idx="41">
                  <c:v>-1660</c:v>
                </c:pt>
                <c:pt idx="42">
                  <c:v>-1655.5</c:v>
                </c:pt>
                <c:pt idx="43">
                  <c:v>-1254</c:v>
                </c:pt>
                <c:pt idx="44">
                  <c:v>-1254</c:v>
                </c:pt>
                <c:pt idx="45">
                  <c:v>-1106</c:v>
                </c:pt>
                <c:pt idx="46">
                  <c:v>-851</c:v>
                </c:pt>
                <c:pt idx="47">
                  <c:v>-733.5</c:v>
                </c:pt>
                <c:pt idx="48">
                  <c:v>-700.5</c:v>
                </c:pt>
                <c:pt idx="49">
                  <c:v>-585</c:v>
                </c:pt>
                <c:pt idx="50">
                  <c:v>-525</c:v>
                </c:pt>
                <c:pt idx="51">
                  <c:v>-421.5</c:v>
                </c:pt>
                <c:pt idx="52">
                  <c:v>-358</c:v>
                </c:pt>
                <c:pt idx="53">
                  <c:v>-349</c:v>
                </c:pt>
                <c:pt idx="54">
                  <c:v>-348.5</c:v>
                </c:pt>
                <c:pt idx="55">
                  <c:v>-308.5</c:v>
                </c:pt>
                <c:pt idx="56">
                  <c:v>-233</c:v>
                </c:pt>
                <c:pt idx="57">
                  <c:v>21.5</c:v>
                </c:pt>
                <c:pt idx="58">
                  <c:v>24</c:v>
                </c:pt>
                <c:pt idx="59">
                  <c:v>26</c:v>
                </c:pt>
                <c:pt idx="60">
                  <c:v>26.5</c:v>
                </c:pt>
                <c:pt idx="61">
                  <c:v>118</c:v>
                </c:pt>
                <c:pt idx="62">
                  <c:v>160.5</c:v>
                </c:pt>
                <c:pt idx="63">
                  <c:v>512</c:v>
                </c:pt>
                <c:pt idx="64">
                  <c:v>512.5</c:v>
                </c:pt>
                <c:pt idx="65">
                  <c:v>514.5</c:v>
                </c:pt>
                <c:pt idx="66">
                  <c:v>790.5</c:v>
                </c:pt>
                <c:pt idx="67">
                  <c:v>962.5</c:v>
                </c:pt>
                <c:pt idx="68">
                  <c:v>965</c:v>
                </c:pt>
                <c:pt idx="69">
                  <c:v>1373</c:v>
                </c:pt>
                <c:pt idx="70">
                  <c:v>1377.5</c:v>
                </c:pt>
                <c:pt idx="71">
                  <c:v>1410.5</c:v>
                </c:pt>
                <c:pt idx="72">
                  <c:v>1851.5</c:v>
                </c:pt>
                <c:pt idx="73">
                  <c:v>2146</c:v>
                </c:pt>
                <c:pt idx="74">
                  <c:v>2245.5</c:v>
                </c:pt>
                <c:pt idx="75">
                  <c:v>2260</c:v>
                </c:pt>
                <c:pt idx="76">
                  <c:v>2278.5</c:v>
                </c:pt>
                <c:pt idx="77">
                  <c:v>2376</c:v>
                </c:pt>
                <c:pt idx="78">
                  <c:v>3179.5</c:v>
                </c:pt>
                <c:pt idx="79">
                  <c:v>3328</c:v>
                </c:pt>
                <c:pt idx="80">
                  <c:v>3753</c:v>
                </c:pt>
                <c:pt idx="81">
                  <c:v>4174.5</c:v>
                </c:pt>
                <c:pt idx="82">
                  <c:v>4196</c:v>
                </c:pt>
                <c:pt idx="83">
                  <c:v>4882</c:v>
                </c:pt>
                <c:pt idx="84">
                  <c:v>5762</c:v>
                </c:pt>
                <c:pt idx="85">
                  <c:v>6101</c:v>
                </c:pt>
                <c:pt idx="86">
                  <c:v>6138</c:v>
                </c:pt>
                <c:pt idx="87">
                  <c:v>6173.5</c:v>
                </c:pt>
                <c:pt idx="88">
                  <c:v>6286.5</c:v>
                </c:pt>
                <c:pt idx="89">
                  <c:v>6668</c:v>
                </c:pt>
                <c:pt idx="90">
                  <c:v>7377</c:v>
                </c:pt>
                <c:pt idx="91">
                  <c:v>7415</c:v>
                </c:pt>
                <c:pt idx="92">
                  <c:v>7415</c:v>
                </c:pt>
                <c:pt idx="93">
                  <c:v>7415</c:v>
                </c:pt>
                <c:pt idx="94">
                  <c:v>7415</c:v>
                </c:pt>
                <c:pt idx="95">
                  <c:v>7487.5</c:v>
                </c:pt>
                <c:pt idx="96">
                  <c:v>7494.5</c:v>
                </c:pt>
                <c:pt idx="97">
                  <c:v>7567.5</c:v>
                </c:pt>
                <c:pt idx="98">
                  <c:v>7574.5</c:v>
                </c:pt>
                <c:pt idx="99">
                  <c:v>7577</c:v>
                </c:pt>
                <c:pt idx="100">
                  <c:v>7579.5</c:v>
                </c:pt>
                <c:pt idx="101">
                  <c:v>7674.5</c:v>
                </c:pt>
                <c:pt idx="102">
                  <c:v>8245</c:v>
                </c:pt>
                <c:pt idx="103">
                  <c:v>8245</c:v>
                </c:pt>
                <c:pt idx="104">
                  <c:v>8245</c:v>
                </c:pt>
                <c:pt idx="105">
                  <c:v>8245</c:v>
                </c:pt>
                <c:pt idx="106">
                  <c:v>8256.5</c:v>
                </c:pt>
                <c:pt idx="107">
                  <c:v>8257</c:v>
                </c:pt>
                <c:pt idx="108">
                  <c:v>8264</c:v>
                </c:pt>
                <c:pt idx="109">
                  <c:v>8264</c:v>
                </c:pt>
                <c:pt idx="110">
                  <c:v>8264</c:v>
                </c:pt>
                <c:pt idx="111">
                  <c:v>8275.5</c:v>
                </c:pt>
                <c:pt idx="112">
                  <c:v>8275.5</c:v>
                </c:pt>
                <c:pt idx="113">
                  <c:v>8275.5</c:v>
                </c:pt>
                <c:pt idx="114">
                  <c:v>8275.5</c:v>
                </c:pt>
                <c:pt idx="115">
                  <c:v>8551.5</c:v>
                </c:pt>
                <c:pt idx="116">
                  <c:v>8561</c:v>
                </c:pt>
                <c:pt idx="117">
                  <c:v>8563.5</c:v>
                </c:pt>
                <c:pt idx="118">
                  <c:v>8681</c:v>
                </c:pt>
                <c:pt idx="119">
                  <c:v>9193</c:v>
                </c:pt>
                <c:pt idx="120">
                  <c:v>9193</c:v>
                </c:pt>
                <c:pt idx="121">
                  <c:v>9377</c:v>
                </c:pt>
                <c:pt idx="122">
                  <c:v>9377</c:v>
                </c:pt>
                <c:pt idx="123">
                  <c:v>9377</c:v>
                </c:pt>
                <c:pt idx="124">
                  <c:v>9377</c:v>
                </c:pt>
                <c:pt idx="125">
                  <c:v>9584</c:v>
                </c:pt>
                <c:pt idx="126">
                  <c:v>9586.5</c:v>
                </c:pt>
                <c:pt idx="127">
                  <c:v>9591.5</c:v>
                </c:pt>
                <c:pt idx="128">
                  <c:v>9603</c:v>
                </c:pt>
                <c:pt idx="129">
                  <c:v>9612.5</c:v>
                </c:pt>
                <c:pt idx="130">
                  <c:v>9615</c:v>
                </c:pt>
                <c:pt idx="131">
                  <c:v>9964.5</c:v>
                </c:pt>
                <c:pt idx="132">
                  <c:v>10058.5</c:v>
                </c:pt>
                <c:pt idx="133">
                  <c:v>10058.5</c:v>
                </c:pt>
                <c:pt idx="134">
                  <c:v>10058.5</c:v>
                </c:pt>
                <c:pt idx="135">
                  <c:v>10058.5</c:v>
                </c:pt>
                <c:pt idx="136">
                  <c:v>10058.5</c:v>
                </c:pt>
                <c:pt idx="137">
                  <c:v>10110.5</c:v>
                </c:pt>
                <c:pt idx="138">
                  <c:v>10806.5</c:v>
                </c:pt>
                <c:pt idx="139">
                  <c:v>10806.5</c:v>
                </c:pt>
                <c:pt idx="140">
                  <c:v>10806.5</c:v>
                </c:pt>
                <c:pt idx="141">
                  <c:v>10806.5</c:v>
                </c:pt>
                <c:pt idx="142">
                  <c:v>10853.5</c:v>
                </c:pt>
                <c:pt idx="143">
                  <c:v>10933.5</c:v>
                </c:pt>
                <c:pt idx="144">
                  <c:v>10988.5</c:v>
                </c:pt>
                <c:pt idx="145">
                  <c:v>11056</c:v>
                </c:pt>
                <c:pt idx="146">
                  <c:v>11617.5</c:v>
                </c:pt>
                <c:pt idx="147">
                  <c:v>11828</c:v>
                </c:pt>
                <c:pt idx="148">
                  <c:v>12689</c:v>
                </c:pt>
                <c:pt idx="149">
                  <c:v>14297.5</c:v>
                </c:pt>
              </c:numCache>
            </c:numRef>
          </c:xVal>
          <c:yVal>
            <c:numRef>
              <c:f>'A (5)'!$R$21:$R$929</c:f>
              <c:numCache>
                <c:formatCode>m/d/yyyy</c:formatCode>
                <c:ptCount val="90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347C-44CE-97DD-EA8DC7FCCD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7256976"/>
        <c:axId val="1"/>
      </c:scatterChart>
      <c:valAx>
        <c:axId val="617256976"/>
        <c:scaling>
          <c:orientation val="minMax"/>
          <c:max val="1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336493170737464"/>
              <c:y val="0.870091903164672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4205653078972321E-2"/>
              <c:y val="0.386707583002275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1725697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656734624813569"/>
          <c:y val="0.25981904829872093"/>
          <c:w val="0.11244393551255871"/>
          <c:h val="0.5679767823583985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EF Dra - O-C Diagr.</a:t>
            </a:r>
          </a:p>
        </c:rich>
      </c:tx>
      <c:layout>
        <c:manualLayout>
          <c:xMode val="edge"/>
          <c:yMode val="edge"/>
          <c:x val="0.38787952976466178"/>
          <c:y val="3.29670906521300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5"/>
          <c:y val="0.10192317262918103"/>
          <c:w val="0.6827731092436975"/>
          <c:h val="0.776923806456398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(7)'!$H$20:$H$20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(7)'!$F$21:$F$968</c:f>
              <c:numCache>
                <c:formatCode>General</c:formatCode>
                <c:ptCount val="948"/>
                <c:pt idx="0">
                  <c:v>-11319</c:v>
                </c:pt>
                <c:pt idx="1">
                  <c:v>-11316.5</c:v>
                </c:pt>
                <c:pt idx="2">
                  <c:v>-11283.5</c:v>
                </c:pt>
                <c:pt idx="3">
                  <c:v>-11281</c:v>
                </c:pt>
                <c:pt idx="4">
                  <c:v>-11255</c:v>
                </c:pt>
                <c:pt idx="5">
                  <c:v>-11248</c:v>
                </c:pt>
                <c:pt idx="6">
                  <c:v>-11238.5</c:v>
                </c:pt>
                <c:pt idx="7">
                  <c:v>-11197</c:v>
                </c:pt>
                <c:pt idx="8">
                  <c:v>-11180.5</c:v>
                </c:pt>
                <c:pt idx="9">
                  <c:v>-11178.5</c:v>
                </c:pt>
                <c:pt idx="10">
                  <c:v>-11171</c:v>
                </c:pt>
                <c:pt idx="11">
                  <c:v>-11103</c:v>
                </c:pt>
                <c:pt idx="12">
                  <c:v>-11037</c:v>
                </c:pt>
                <c:pt idx="13">
                  <c:v>-9511</c:v>
                </c:pt>
                <c:pt idx="14">
                  <c:v>-9492</c:v>
                </c:pt>
                <c:pt idx="15">
                  <c:v>-9461.5</c:v>
                </c:pt>
                <c:pt idx="16">
                  <c:v>-9461.5</c:v>
                </c:pt>
                <c:pt idx="17">
                  <c:v>-9454</c:v>
                </c:pt>
                <c:pt idx="18">
                  <c:v>-9428.5</c:v>
                </c:pt>
                <c:pt idx="19">
                  <c:v>-9141</c:v>
                </c:pt>
                <c:pt idx="20">
                  <c:v>-8784.5</c:v>
                </c:pt>
                <c:pt idx="21">
                  <c:v>-8468.5</c:v>
                </c:pt>
                <c:pt idx="22">
                  <c:v>-7942.5</c:v>
                </c:pt>
                <c:pt idx="23">
                  <c:v>-7272.5</c:v>
                </c:pt>
                <c:pt idx="24">
                  <c:v>-7157</c:v>
                </c:pt>
                <c:pt idx="25">
                  <c:v>-7157</c:v>
                </c:pt>
                <c:pt idx="26">
                  <c:v>-6886</c:v>
                </c:pt>
                <c:pt idx="27">
                  <c:v>-6886</c:v>
                </c:pt>
                <c:pt idx="28">
                  <c:v>-6454</c:v>
                </c:pt>
                <c:pt idx="29">
                  <c:v>-6454</c:v>
                </c:pt>
                <c:pt idx="30">
                  <c:v>-5907.5</c:v>
                </c:pt>
                <c:pt idx="31">
                  <c:v>-5471</c:v>
                </c:pt>
                <c:pt idx="32">
                  <c:v>-5449.5</c:v>
                </c:pt>
                <c:pt idx="33">
                  <c:v>-5435.5</c:v>
                </c:pt>
                <c:pt idx="34">
                  <c:v>-5185.5</c:v>
                </c:pt>
                <c:pt idx="35">
                  <c:v>-5185.5</c:v>
                </c:pt>
                <c:pt idx="36">
                  <c:v>-4549</c:v>
                </c:pt>
                <c:pt idx="37">
                  <c:v>-2756.5</c:v>
                </c:pt>
                <c:pt idx="38">
                  <c:v>-1933.5</c:v>
                </c:pt>
                <c:pt idx="39">
                  <c:v>-1874.5</c:v>
                </c:pt>
                <c:pt idx="40">
                  <c:v>-1676.5</c:v>
                </c:pt>
                <c:pt idx="41">
                  <c:v>-1660</c:v>
                </c:pt>
                <c:pt idx="42">
                  <c:v>-1655.5</c:v>
                </c:pt>
                <c:pt idx="43">
                  <c:v>-1254</c:v>
                </c:pt>
                <c:pt idx="44">
                  <c:v>-1254</c:v>
                </c:pt>
                <c:pt idx="45">
                  <c:v>-1106</c:v>
                </c:pt>
                <c:pt idx="46">
                  <c:v>-851</c:v>
                </c:pt>
                <c:pt idx="47">
                  <c:v>-733.5</c:v>
                </c:pt>
                <c:pt idx="48">
                  <c:v>-700.5</c:v>
                </c:pt>
                <c:pt idx="49">
                  <c:v>-585</c:v>
                </c:pt>
                <c:pt idx="50">
                  <c:v>-525</c:v>
                </c:pt>
                <c:pt idx="51">
                  <c:v>-421.5</c:v>
                </c:pt>
                <c:pt idx="52">
                  <c:v>-358</c:v>
                </c:pt>
                <c:pt idx="53">
                  <c:v>-349</c:v>
                </c:pt>
                <c:pt idx="54">
                  <c:v>-348.5</c:v>
                </c:pt>
                <c:pt idx="55">
                  <c:v>-308.5</c:v>
                </c:pt>
                <c:pt idx="56">
                  <c:v>-233</c:v>
                </c:pt>
                <c:pt idx="57">
                  <c:v>21.5</c:v>
                </c:pt>
                <c:pt idx="58">
                  <c:v>24</c:v>
                </c:pt>
                <c:pt idx="59">
                  <c:v>26</c:v>
                </c:pt>
                <c:pt idx="60">
                  <c:v>26.5</c:v>
                </c:pt>
                <c:pt idx="61">
                  <c:v>118</c:v>
                </c:pt>
                <c:pt idx="62">
                  <c:v>160.5</c:v>
                </c:pt>
                <c:pt idx="63">
                  <c:v>512</c:v>
                </c:pt>
                <c:pt idx="64">
                  <c:v>512.5</c:v>
                </c:pt>
                <c:pt idx="65">
                  <c:v>514.5</c:v>
                </c:pt>
                <c:pt idx="66">
                  <c:v>790.5</c:v>
                </c:pt>
                <c:pt idx="67">
                  <c:v>962.5</c:v>
                </c:pt>
                <c:pt idx="68">
                  <c:v>965</c:v>
                </c:pt>
                <c:pt idx="69">
                  <c:v>1373</c:v>
                </c:pt>
                <c:pt idx="70">
                  <c:v>1377.5</c:v>
                </c:pt>
                <c:pt idx="71">
                  <c:v>1410.5</c:v>
                </c:pt>
                <c:pt idx="72">
                  <c:v>1851.5</c:v>
                </c:pt>
                <c:pt idx="73">
                  <c:v>2146</c:v>
                </c:pt>
                <c:pt idx="74">
                  <c:v>2245.5</c:v>
                </c:pt>
                <c:pt idx="75">
                  <c:v>2260</c:v>
                </c:pt>
                <c:pt idx="76">
                  <c:v>2278.5</c:v>
                </c:pt>
                <c:pt idx="77">
                  <c:v>2376</c:v>
                </c:pt>
                <c:pt idx="78">
                  <c:v>3179.5</c:v>
                </c:pt>
                <c:pt idx="79">
                  <c:v>3328</c:v>
                </c:pt>
                <c:pt idx="80">
                  <c:v>3753</c:v>
                </c:pt>
                <c:pt idx="81">
                  <c:v>4174.5</c:v>
                </c:pt>
                <c:pt idx="82">
                  <c:v>4196</c:v>
                </c:pt>
                <c:pt idx="83">
                  <c:v>4882</c:v>
                </c:pt>
                <c:pt idx="84">
                  <c:v>5762</c:v>
                </c:pt>
                <c:pt idx="85">
                  <c:v>6101</c:v>
                </c:pt>
                <c:pt idx="86">
                  <c:v>6138</c:v>
                </c:pt>
                <c:pt idx="87">
                  <c:v>6173.5</c:v>
                </c:pt>
                <c:pt idx="88">
                  <c:v>6286.5</c:v>
                </c:pt>
                <c:pt idx="89">
                  <c:v>6668</c:v>
                </c:pt>
                <c:pt idx="90">
                  <c:v>7377</c:v>
                </c:pt>
                <c:pt idx="91">
                  <c:v>7415</c:v>
                </c:pt>
                <c:pt idx="92">
                  <c:v>7415</c:v>
                </c:pt>
                <c:pt idx="93">
                  <c:v>7415</c:v>
                </c:pt>
                <c:pt idx="94">
                  <c:v>7415</c:v>
                </c:pt>
                <c:pt idx="95">
                  <c:v>7487.5</c:v>
                </c:pt>
                <c:pt idx="96">
                  <c:v>7494.5</c:v>
                </c:pt>
                <c:pt idx="97">
                  <c:v>7567.5</c:v>
                </c:pt>
                <c:pt idx="98">
                  <c:v>7574.5</c:v>
                </c:pt>
                <c:pt idx="99">
                  <c:v>7577</c:v>
                </c:pt>
                <c:pt idx="100">
                  <c:v>7579.5</c:v>
                </c:pt>
                <c:pt idx="101">
                  <c:v>7674.5</c:v>
                </c:pt>
                <c:pt idx="102">
                  <c:v>7674.5</c:v>
                </c:pt>
                <c:pt idx="103">
                  <c:v>8245</c:v>
                </c:pt>
                <c:pt idx="104">
                  <c:v>8245</c:v>
                </c:pt>
                <c:pt idx="105">
                  <c:v>8245</c:v>
                </c:pt>
                <c:pt idx="106">
                  <c:v>8245</c:v>
                </c:pt>
                <c:pt idx="107">
                  <c:v>8256.5</c:v>
                </c:pt>
                <c:pt idx="108">
                  <c:v>8257</c:v>
                </c:pt>
                <c:pt idx="109">
                  <c:v>8264</c:v>
                </c:pt>
                <c:pt idx="110">
                  <c:v>8264</c:v>
                </c:pt>
                <c:pt idx="111">
                  <c:v>8264</c:v>
                </c:pt>
                <c:pt idx="112">
                  <c:v>8275.5</c:v>
                </c:pt>
                <c:pt idx="113">
                  <c:v>8275.5</c:v>
                </c:pt>
                <c:pt idx="114">
                  <c:v>8275.5</c:v>
                </c:pt>
                <c:pt idx="115">
                  <c:v>8275.5</c:v>
                </c:pt>
                <c:pt idx="116">
                  <c:v>8551.5</c:v>
                </c:pt>
                <c:pt idx="117">
                  <c:v>8561</c:v>
                </c:pt>
                <c:pt idx="118">
                  <c:v>8563.5</c:v>
                </c:pt>
                <c:pt idx="119">
                  <c:v>8681</c:v>
                </c:pt>
                <c:pt idx="120">
                  <c:v>9193</c:v>
                </c:pt>
                <c:pt idx="121">
                  <c:v>9193</c:v>
                </c:pt>
                <c:pt idx="122">
                  <c:v>9377</c:v>
                </c:pt>
                <c:pt idx="123">
                  <c:v>9377</c:v>
                </c:pt>
                <c:pt idx="124">
                  <c:v>9377</c:v>
                </c:pt>
                <c:pt idx="125">
                  <c:v>9377</c:v>
                </c:pt>
                <c:pt idx="126">
                  <c:v>9584</c:v>
                </c:pt>
                <c:pt idx="127">
                  <c:v>9586.5</c:v>
                </c:pt>
                <c:pt idx="128">
                  <c:v>9591.5</c:v>
                </c:pt>
                <c:pt idx="129">
                  <c:v>9603</c:v>
                </c:pt>
                <c:pt idx="130">
                  <c:v>9612.5</c:v>
                </c:pt>
                <c:pt idx="131">
                  <c:v>9615</c:v>
                </c:pt>
                <c:pt idx="132">
                  <c:v>9964.5</c:v>
                </c:pt>
                <c:pt idx="133">
                  <c:v>10058.5</c:v>
                </c:pt>
                <c:pt idx="134">
                  <c:v>10058.5</c:v>
                </c:pt>
                <c:pt idx="135">
                  <c:v>10058.5</c:v>
                </c:pt>
                <c:pt idx="136">
                  <c:v>10058.5</c:v>
                </c:pt>
                <c:pt idx="137">
                  <c:v>10058.5</c:v>
                </c:pt>
                <c:pt idx="138">
                  <c:v>10110.5</c:v>
                </c:pt>
                <c:pt idx="139">
                  <c:v>10806.5</c:v>
                </c:pt>
                <c:pt idx="140">
                  <c:v>10806.5</c:v>
                </c:pt>
                <c:pt idx="141">
                  <c:v>10806.5</c:v>
                </c:pt>
                <c:pt idx="142">
                  <c:v>10806.5</c:v>
                </c:pt>
                <c:pt idx="143">
                  <c:v>10853.5</c:v>
                </c:pt>
                <c:pt idx="144">
                  <c:v>10933.5</c:v>
                </c:pt>
                <c:pt idx="145">
                  <c:v>10988.5</c:v>
                </c:pt>
                <c:pt idx="146">
                  <c:v>11056</c:v>
                </c:pt>
                <c:pt idx="147">
                  <c:v>11617.5</c:v>
                </c:pt>
                <c:pt idx="148">
                  <c:v>11828</c:v>
                </c:pt>
                <c:pt idx="149">
                  <c:v>12689</c:v>
                </c:pt>
                <c:pt idx="150">
                  <c:v>14297.5</c:v>
                </c:pt>
                <c:pt idx="151">
                  <c:v>15174.5</c:v>
                </c:pt>
                <c:pt idx="152">
                  <c:v>15473.5</c:v>
                </c:pt>
              </c:numCache>
            </c:numRef>
          </c:xVal>
          <c:yVal>
            <c:numRef>
              <c:f>'A (7)'!$H$21:$H$968</c:f>
              <c:numCache>
                <c:formatCode>General</c:formatCode>
                <c:ptCount val="94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C31-4D91-BACB-C9673FDDC0BF}"/>
            </c:ext>
          </c:extLst>
        </c:ser>
        <c:ser>
          <c:idx val="1"/>
          <c:order val="1"/>
          <c:tx>
            <c:strRef>
              <c:f>'A (7)'!$I$20:$I$20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(7)'!$D$22:$D$55</c:f>
                <c:numCache>
                  <c:formatCode>General</c:formatCode>
                  <c:ptCount val="3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3">
                    <c:v>1E-3</c:v>
                  </c:pt>
                  <c:pt idx="25">
                    <c:v>5.0000000000000001E-4</c:v>
                  </c:pt>
                  <c:pt idx="27">
                    <c:v>1.1000000000000001E-3</c:v>
                  </c:pt>
                  <c:pt idx="28">
                    <c:v>5.9999999999999995E-4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5.9999999999999995E-4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'A (7)'!$F$21:$F$968</c:f>
              <c:numCache>
                <c:formatCode>General</c:formatCode>
                <c:ptCount val="948"/>
                <c:pt idx="0">
                  <c:v>-11319</c:v>
                </c:pt>
                <c:pt idx="1">
                  <c:v>-11316.5</c:v>
                </c:pt>
                <c:pt idx="2">
                  <c:v>-11283.5</c:v>
                </c:pt>
                <c:pt idx="3">
                  <c:v>-11281</c:v>
                </c:pt>
                <c:pt idx="4">
                  <c:v>-11255</c:v>
                </c:pt>
                <c:pt idx="5">
                  <c:v>-11248</c:v>
                </c:pt>
                <c:pt idx="6">
                  <c:v>-11238.5</c:v>
                </c:pt>
                <c:pt idx="7">
                  <c:v>-11197</c:v>
                </c:pt>
                <c:pt idx="8">
                  <c:v>-11180.5</c:v>
                </c:pt>
                <c:pt idx="9">
                  <c:v>-11178.5</c:v>
                </c:pt>
                <c:pt idx="10">
                  <c:v>-11171</c:v>
                </c:pt>
                <c:pt idx="11">
                  <c:v>-11103</c:v>
                </c:pt>
                <c:pt idx="12">
                  <c:v>-11037</c:v>
                </c:pt>
                <c:pt idx="13">
                  <c:v>-9511</c:v>
                </c:pt>
                <c:pt idx="14">
                  <c:v>-9492</c:v>
                </c:pt>
                <c:pt idx="15">
                  <c:v>-9461.5</c:v>
                </c:pt>
                <c:pt idx="16">
                  <c:v>-9461.5</c:v>
                </c:pt>
                <c:pt idx="17">
                  <c:v>-9454</c:v>
                </c:pt>
                <c:pt idx="18">
                  <c:v>-9428.5</c:v>
                </c:pt>
                <c:pt idx="19">
                  <c:v>-9141</c:v>
                </c:pt>
                <c:pt idx="20">
                  <c:v>-8784.5</c:v>
                </c:pt>
                <c:pt idx="21">
                  <c:v>-8468.5</c:v>
                </c:pt>
                <c:pt idx="22">
                  <c:v>-7942.5</c:v>
                </c:pt>
                <c:pt idx="23">
                  <c:v>-7272.5</c:v>
                </c:pt>
                <c:pt idx="24">
                  <c:v>-7157</c:v>
                </c:pt>
                <c:pt idx="25">
                  <c:v>-7157</c:v>
                </c:pt>
                <c:pt idx="26">
                  <c:v>-6886</c:v>
                </c:pt>
                <c:pt idx="27">
                  <c:v>-6886</c:v>
                </c:pt>
                <c:pt idx="28">
                  <c:v>-6454</c:v>
                </c:pt>
                <c:pt idx="29">
                  <c:v>-6454</c:v>
                </c:pt>
                <c:pt idx="30">
                  <c:v>-5907.5</c:v>
                </c:pt>
                <c:pt idx="31">
                  <c:v>-5471</c:v>
                </c:pt>
                <c:pt idx="32">
                  <c:v>-5449.5</c:v>
                </c:pt>
                <c:pt idx="33">
                  <c:v>-5435.5</c:v>
                </c:pt>
                <c:pt idx="34">
                  <c:v>-5185.5</c:v>
                </c:pt>
                <c:pt idx="35">
                  <c:v>-5185.5</c:v>
                </c:pt>
                <c:pt idx="36">
                  <c:v>-4549</c:v>
                </c:pt>
                <c:pt idx="37">
                  <c:v>-2756.5</c:v>
                </c:pt>
                <c:pt idx="38">
                  <c:v>-1933.5</c:v>
                </c:pt>
                <c:pt idx="39">
                  <c:v>-1874.5</c:v>
                </c:pt>
                <c:pt idx="40">
                  <c:v>-1676.5</c:v>
                </c:pt>
                <c:pt idx="41">
                  <c:v>-1660</c:v>
                </c:pt>
                <c:pt idx="42">
                  <c:v>-1655.5</c:v>
                </c:pt>
                <c:pt idx="43">
                  <c:v>-1254</c:v>
                </c:pt>
                <c:pt idx="44">
                  <c:v>-1254</c:v>
                </c:pt>
                <c:pt idx="45">
                  <c:v>-1106</c:v>
                </c:pt>
                <c:pt idx="46">
                  <c:v>-851</c:v>
                </c:pt>
                <c:pt idx="47">
                  <c:v>-733.5</c:v>
                </c:pt>
                <c:pt idx="48">
                  <c:v>-700.5</c:v>
                </c:pt>
                <c:pt idx="49">
                  <c:v>-585</c:v>
                </c:pt>
                <c:pt idx="50">
                  <c:v>-525</c:v>
                </c:pt>
                <c:pt idx="51">
                  <c:v>-421.5</c:v>
                </c:pt>
                <c:pt idx="52">
                  <c:v>-358</c:v>
                </c:pt>
                <c:pt idx="53">
                  <c:v>-349</c:v>
                </c:pt>
                <c:pt idx="54">
                  <c:v>-348.5</c:v>
                </c:pt>
                <c:pt idx="55">
                  <c:v>-308.5</c:v>
                </c:pt>
                <c:pt idx="56">
                  <c:v>-233</c:v>
                </c:pt>
                <c:pt idx="57">
                  <c:v>21.5</c:v>
                </c:pt>
                <c:pt idx="58">
                  <c:v>24</c:v>
                </c:pt>
                <c:pt idx="59">
                  <c:v>26</c:v>
                </c:pt>
                <c:pt idx="60">
                  <c:v>26.5</c:v>
                </c:pt>
                <c:pt idx="61">
                  <c:v>118</c:v>
                </c:pt>
                <c:pt idx="62">
                  <c:v>160.5</c:v>
                </c:pt>
                <c:pt idx="63">
                  <c:v>512</c:v>
                </c:pt>
                <c:pt idx="64">
                  <c:v>512.5</c:v>
                </c:pt>
                <c:pt idx="65">
                  <c:v>514.5</c:v>
                </c:pt>
                <c:pt idx="66">
                  <c:v>790.5</c:v>
                </c:pt>
                <c:pt idx="67">
                  <c:v>962.5</c:v>
                </c:pt>
                <c:pt idx="68">
                  <c:v>965</c:v>
                </c:pt>
                <c:pt idx="69">
                  <c:v>1373</c:v>
                </c:pt>
                <c:pt idx="70">
                  <c:v>1377.5</c:v>
                </c:pt>
                <c:pt idx="71">
                  <c:v>1410.5</c:v>
                </c:pt>
                <c:pt idx="72">
                  <c:v>1851.5</c:v>
                </c:pt>
                <c:pt idx="73">
                  <c:v>2146</c:v>
                </c:pt>
                <c:pt idx="74">
                  <c:v>2245.5</c:v>
                </c:pt>
                <c:pt idx="75">
                  <c:v>2260</c:v>
                </c:pt>
                <c:pt idx="76">
                  <c:v>2278.5</c:v>
                </c:pt>
                <c:pt idx="77">
                  <c:v>2376</c:v>
                </c:pt>
                <c:pt idx="78">
                  <c:v>3179.5</c:v>
                </c:pt>
                <c:pt idx="79">
                  <c:v>3328</c:v>
                </c:pt>
                <c:pt idx="80">
                  <c:v>3753</c:v>
                </c:pt>
                <c:pt idx="81">
                  <c:v>4174.5</c:v>
                </c:pt>
                <c:pt idx="82">
                  <c:v>4196</c:v>
                </c:pt>
                <c:pt idx="83">
                  <c:v>4882</c:v>
                </c:pt>
                <c:pt idx="84">
                  <c:v>5762</c:v>
                </c:pt>
                <c:pt idx="85">
                  <c:v>6101</c:v>
                </c:pt>
                <c:pt idx="86">
                  <c:v>6138</c:v>
                </c:pt>
                <c:pt idx="87">
                  <c:v>6173.5</c:v>
                </c:pt>
                <c:pt idx="88">
                  <c:v>6286.5</c:v>
                </c:pt>
                <c:pt idx="89">
                  <c:v>6668</c:v>
                </c:pt>
                <c:pt idx="90">
                  <c:v>7377</c:v>
                </c:pt>
                <c:pt idx="91">
                  <c:v>7415</c:v>
                </c:pt>
                <c:pt idx="92">
                  <c:v>7415</c:v>
                </c:pt>
                <c:pt idx="93">
                  <c:v>7415</c:v>
                </c:pt>
                <c:pt idx="94">
                  <c:v>7415</c:v>
                </c:pt>
                <c:pt idx="95">
                  <c:v>7487.5</c:v>
                </c:pt>
                <c:pt idx="96">
                  <c:v>7494.5</c:v>
                </c:pt>
                <c:pt idx="97">
                  <c:v>7567.5</c:v>
                </c:pt>
                <c:pt idx="98">
                  <c:v>7574.5</c:v>
                </c:pt>
                <c:pt idx="99">
                  <c:v>7577</c:v>
                </c:pt>
                <c:pt idx="100">
                  <c:v>7579.5</c:v>
                </c:pt>
                <c:pt idx="101">
                  <c:v>7674.5</c:v>
                </c:pt>
                <c:pt idx="102">
                  <c:v>7674.5</c:v>
                </c:pt>
                <c:pt idx="103">
                  <c:v>8245</c:v>
                </c:pt>
                <c:pt idx="104">
                  <c:v>8245</c:v>
                </c:pt>
                <c:pt idx="105">
                  <c:v>8245</c:v>
                </c:pt>
                <c:pt idx="106">
                  <c:v>8245</c:v>
                </c:pt>
                <c:pt idx="107">
                  <c:v>8256.5</c:v>
                </c:pt>
                <c:pt idx="108">
                  <c:v>8257</c:v>
                </c:pt>
                <c:pt idx="109">
                  <c:v>8264</c:v>
                </c:pt>
                <c:pt idx="110">
                  <c:v>8264</c:v>
                </c:pt>
                <c:pt idx="111">
                  <c:v>8264</c:v>
                </c:pt>
                <c:pt idx="112">
                  <c:v>8275.5</c:v>
                </c:pt>
                <c:pt idx="113">
                  <c:v>8275.5</c:v>
                </c:pt>
                <c:pt idx="114">
                  <c:v>8275.5</c:v>
                </c:pt>
                <c:pt idx="115">
                  <c:v>8275.5</c:v>
                </c:pt>
                <c:pt idx="116">
                  <c:v>8551.5</c:v>
                </c:pt>
                <c:pt idx="117">
                  <c:v>8561</c:v>
                </c:pt>
                <c:pt idx="118">
                  <c:v>8563.5</c:v>
                </c:pt>
                <c:pt idx="119">
                  <c:v>8681</c:v>
                </c:pt>
                <c:pt idx="120">
                  <c:v>9193</c:v>
                </c:pt>
                <c:pt idx="121">
                  <c:v>9193</c:v>
                </c:pt>
                <c:pt idx="122">
                  <c:v>9377</c:v>
                </c:pt>
                <c:pt idx="123">
                  <c:v>9377</c:v>
                </c:pt>
                <c:pt idx="124">
                  <c:v>9377</c:v>
                </c:pt>
                <c:pt idx="125">
                  <c:v>9377</c:v>
                </c:pt>
                <c:pt idx="126">
                  <c:v>9584</c:v>
                </c:pt>
                <c:pt idx="127">
                  <c:v>9586.5</c:v>
                </c:pt>
                <c:pt idx="128">
                  <c:v>9591.5</c:v>
                </c:pt>
                <c:pt idx="129">
                  <c:v>9603</c:v>
                </c:pt>
                <c:pt idx="130">
                  <c:v>9612.5</c:v>
                </c:pt>
                <c:pt idx="131">
                  <c:v>9615</c:v>
                </c:pt>
                <c:pt idx="132">
                  <c:v>9964.5</c:v>
                </c:pt>
                <c:pt idx="133">
                  <c:v>10058.5</c:v>
                </c:pt>
                <c:pt idx="134">
                  <c:v>10058.5</c:v>
                </c:pt>
                <c:pt idx="135">
                  <c:v>10058.5</c:v>
                </c:pt>
                <c:pt idx="136">
                  <c:v>10058.5</c:v>
                </c:pt>
                <c:pt idx="137">
                  <c:v>10058.5</c:v>
                </c:pt>
                <c:pt idx="138">
                  <c:v>10110.5</c:v>
                </c:pt>
                <c:pt idx="139">
                  <c:v>10806.5</c:v>
                </c:pt>
                <c:pt idx="140">
                  <c:v>10806.5</c:v>
                </c:pt>
                <c:pt idx="141">
                  <c:v>10806.5</c:v>
                </c:pt>
                <c:pt idx="142">
                  <c:v>10806.5</c:v>
                </c:pt>
                <c:pt idx="143">
                  <c:v>10853.5</c:v>
                </c:pt>
                <c:pt idx="144">
                  <c:v>10933.5</c:v>
                </c:pt>
                <c:pt idx="145">
                  <c:v>10988.5</c:v>
                </c:pt>
                <c:pt idx="146">
                  <c:v>11056</c:v>
                </c:pt>
                <c:pt idx="147">
                  <c:v>11617.5</c:v>
                </c:pt>
                <c:pt idx="148">
                  <c:v>11828</c:v>
                </c:pt>
                <c:pt idx="149">
                  <c:v>12689</c:v>
                </c:pt>
                <c:pt idx="150">
                  <c:v>14297.5</c:v>
                </c:pt>
                <c:pt idx="151">
                  <c:v>15174.5</c:v>
                </c:pt>
                <c:pt idx="152">
                  <c:v>15473.5</c:v>
                </c:pt>
              </c:numCache>
            </c:numRef>
          </c:xVal>
          <c:yVal>
            <c:numRef>
              <c:f>'A (7)'!$I$21:$I$968</c:f>
              <c:numCache>
                <c:formatCode>General</c:formatCode>
                <c:ptCount val="948"/>
                <c:pt idx="30">
                  <c:v>2.137587499601068E-2</c:v>
                </c:pt>
                <c:pt idx="31">
                  <c:v>1.3520950007659849E-2</c:v>
                </c:pt>
                <c:pt idx="32">
                  <c:v>1.288777500303695E-2</c:v>
                </c:pt>
                <c:pt idx="33">
                  <c:v>8.4754749987041578E-3</c:v>
                </c:pt>
                <c:pt idx="34">
                  <c:v>1.4112974997260608E-2</c:v>
                </c:pt>
                <c:pt idx="67">
                  <c:v>4.5437500375555828E-4</c:v>
                </c:pt>
                <c:pt idx="68">
                  <c:v>-2.1924999600742012E-4</c:v>
                </c:pt>
                <c:pt idx="69">
                  <c:v>2.6515000354265794E-4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C31-4D91-BACB-C9673FDDC0BF}"/>
            </c:ext>
          </c:extLst>
        </c:ser>
        <c:ser>
          <c:idx val="3"/>
          <c:order val="2"/>
          <c:tx>
            <c:strRef>
              <c:f>'A (7)'!$J$20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(7)'!$D$21:$D$55</c:f>
                <c:numCache>
                  <c:formatCode>General</c:formatCode>
                  <c:ptCount val="3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4">
                    <c:v>1E-3</c:v>
                  </c:pt>
                  <c:pt idx="26">
                    <c:v>5.0000000000000001E-4</c:v>
                  </c:pt>
                  <c:pt idx="28">
                    <c:v>1.1000000000000001E-3</c:v>
                  </c:pt>
                  <c:pt idx="29">
                    <c:v>5.9999999999999995E-4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5.9999999999999995E-4</c:v>
                  </c:pt>
                </c:numCache>
              </c:numRef>
            </c:plus>
            <c:minus>
              <c:numRef>
                <c:f>'A (7)'!$D$21:$D$55</c:f>
                <c:numCache>
                  <c:formatCode>General</c:formatCode>
                  <c:ptCount val="3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4">
                    <c:v>1E-3</c:v>
                  </c:pt>
                  <c:pt idx="26">
                    <c:v>5.0000000000000001E-4</c:v>
                  </c:pt>
                  <c:pt idx="28">
                    <c:v>1.1000000000000001E-3</c:v>
                  </c:pt>
                  <c:pt idx="29">
                    <c:v>5.9999999999999995E-4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5.9999999999999995E-4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(7)'!$F$21:$F$968</c:f>
              <c:numCache>
                <c:formatCode>General</c:formatCode>
                <c:ptCount val="948"/>
                <c:pt idx="0">
                  <c:v>-11319</c:v>
                </c:pt>
                <c:pt idx="1">
                  <c:v>-11316.5</c:v>
                </c:pt>
                <c:pt idx="2">
                  <c:v>-11283.5</c:v>
                </c:pt>
                <c:pt idx="3">
                  <c:v>-11281</c:v>
                </c:pt>
                <c:pt idx="4">
                  <c:v>-11255</c:v>
                </c:pt>
                <c:pt idx="5">
                  <c:v>-11248</c:v>
                </c:pt>
                <c:pt idx="6">
                  <c:v>-11238.5</c:v>
                </c:pt>
                <c:pt idx="7">
                  <c:v>-11197</c:v>
                </c:pt>
                <c:pt idx="8">
                  <c:v>-11180.5</c:v>
                </c:pt>
                <c:pt idx="9">
                  <c:v>-11178.5</c:v>
                </c:pt>
                <c:pt idx="10">
                  <c:v>-11171</c:v>
                </c:pt>
                <c:pt idx="11">
                  <c:v>-11103</c:v>
                </c:pt>
                <c:pt idx="12">
                  <c:v>-11037</c:v>
                </c:pt>
                <c:pt idx="13">
                  <c:v>-9511</c:v>
                </c:pt>
                <c:pt idx="14">
                  <c:v>-9492</c:v>
                </c:pt>
                <c:pt idx="15">
                  <c:v>-9461.5</c:v>
                </c:pt>
                <c:pt idx="16">
                  <c:v>-9461.5</c:v>
                </c:pt>
                <c:pt idx="17">
                  <c:v>-9454</c:v>
                </c:pt>
                <c:pt idx="18">
                  <c:v>-9428.5</c:v>
                </c:pt>
                <c:pt idx="19">
                  <c:v>-9141</c:v>
                </c:pt>
                <c:pt idx="20">
                  <c:v>-8784.5</c:v>
                </c:pt>
                <c:pt idx="21">
                  <c:v>-8468.5</c:v>
                </c:pt>
                <c:pt idx="22">
                  <c:v>-7942.5</c:v>
                </c:pt>
                <c:pt idx="23">
                  <c:v>-7272.5</c:v>
                </c:pt>
                <c:pt idx="24">
                  <c:v>-7157</c:v>
                </c:pt>
                <c:pt idx="25">
                  <c:v>-7157</c:v>
                </c:pt>
                <c:pt idx="26">
                  <c:v>-6886</c:v>
                </c:pt>
                <c:pt idx="27">
                  <c:v>-6886</c:v>
                </c:pt>
                <c:pt idx="28">
                  <c:v>-6454</c:v>
                </c:pt>
                <c:pt idx="29">
                  <c:v>-6454</c:v>
                </c:pt>
                <c:pt idx="30">
                  <c:v>-5907.5</c:v>
                </c:pt>
                <c:pt idx="31">
                  <c:v>-5471</c:v>
                </c:pt>
                <c:pt idx="32">
                  <c:v>-5449.5</c:v>
                </c:pt>
                <c:pt idx="33">
                  <c:v>-5435.5</c:v>
                </c:pt>
                <c:pt idx="34">
                  <c:v>-5185.5</c:v>
                </c:pt>
                <c:pt idx="35">
                  <c:v>-5185.5</c:v>
                </c:pt>
                <c:pt idx="36">
                  <c:v>-4549</c:v>
                </c:pt>
                <c:pt idx="37">
                  <c:v>-2756.5</c:v>
                </c:pt>
                <c:pt idx="38">
                  <c:v>-1933.5</c:v>
                </c:pt>
                <c:pt idx="39">
                  <c:v>-1874.5</c:v>
                </c:pt>
                <c:pt idx="40">
                  <c:v>-1676.5</c:v>
                </c:pt>
                <c:pt idx="41">
                  <c:v>-1660</c:v>
                </c:pt>
                <c:pt idx="42">
                  <c:v>-1655.5</c:v>
                </c:pt>
                <c:pt idx="43">
                  <c:v>-1254</c:v>
                </c:pt>
                <c:pt idx="44">
                  <c:v>-1254</c:v>
                </c:pt>
                <c:pt idx="45">
                  <c:v>-1106</c:v>
                </c:pt>
                <c:pt idx="46">
                  <c:v>-851</c:v>
                </c:pt>
                <c:pt idx="47">
                  <c:v>-733.5</c:v>
                </c:pt>
                <c:pt idx="48">
                  <c:v>-700.5</c:v>
                </c:pt>
                <c:pt idx="49">
                  <c:v>-585</c:v>
                </c:pt>
                <c:pt idx="50">
                  <c:v>-525</c:v>
                </c:pt>
                <c:pt idx="51">
                  <c:v>-421.5</c:v>
                </c:pt>
                <c:pt idx="52">
                  <c:v>-358</c:v>
                </c:pt>
                <c:pt idx="53">
                  <c:v>-349</c:v>
                </c:pt>
                <c:pt idx="54">
                  <c:v>-348.5</c:v>
                </c:pt>
                <c:pt idx="55">
                  <c:v>-308.5</c:v>
                </c:pt>
                <c:pt idx="56">
                  <c:v>-233</c:v>
                </c:pt>
                <c:pt idx="57">
                  <c:v>21.5</c:v>
                </c:pt>
                <c:pt idx="58">
                  <c:v>24</c:v>
                </c:pt>
                <c:pt idx="59">
                  <c:v>26</c:v>
                </c:pt>
                <c:pt idx="60">
                  <c:v>26.5</c:v>
                </c:pt>
                <c:pt idx="61">
                  <c:v>118</c:v>
                </c:pt>
                <c:pt idx="62">
                  <c:v>160.5</c:v>
                </c:pt>
                <c:pt idx="63">
                  <c:v>512</c:v>
                </c:pt>
                <c:pt idx="64">
                  <c:v>512.5</c:v>
                </c:pt>
                <c:pt idx="65">
                  <c:v>514.5</c:v>
                </c:pt>
                <c:pt idx="66">
                  <c:v>790.5</c:v>
                </c:pt>
                <c:pt idx="67">
                  <c:v>962.5</c:v>
                </c:pt>
                <c:pt idx="68">
                  <c:v>965</c:v>
                </c:pt>
                <c:pt idx="69">
                  <c:v>1373</c:v>
                </c:pt>
                <c:pt idx="70">
                  <c:v>1377.5</c:v>
                </c:pt>
                <c:pt idx="71">
                  <c:v>1410.5</c:v>
                </c:pt>
                <c:pt idx="72">
                  <c:v>1851.5</c:v>
                </c:pt>
                <c:pt idx="73">
                  <c:v>2146</c:v>
                </c:pt>
                <c:pt idx="74">
                  <c:v>2245.5</c:v>
                </c:pt>
                <c:pt idx="75">
                  <c:v>2260</c:v>
                </c:pt>
                <c:pt idx="76">
                  <c:v>2278.5</c:v>
                </c:pt>
                <c:pt idx="77">
                  <c:v>2376</c:v>
                </c:pt>
                <c:pt idx="78">
                  <c:v>3179.5</c:v>
                </c:pt>
                <c:pt idx="79">
                  <c:v>3328</c:v>
                </c:pt>
                <c:pt idx="80">
                  <c:v>3753</c:v>
                </c:pt>
                <c:pt idx="81">
                  <c:v>4174.5</c:v>
                </c:pt>
                <c:pt idx="82">
                  <c:v>4196</c:v>
                </c:pt>
                <c:pt idx="83">
                  <c:v>4882</c:v>
                </c:pt>
                <c:pt idx="84">
                  <c:v>5762</c:v>
                </c:pt>
                <c:pt idx="85">
                  <c:v>6101</c:v>
                </c:pt>
                <c:pt idx="86">
                  <c:v>6138</c:v>
                </c:pt>
                <c:pt idx="87">
                  <c:v>6173.5</c:v>
                </c:pt>
                <c:pt idx="88">
                  <c:v>6286.5</c:v>
                </c:pt>
                <c:pt idx="89">
                  <c:v>6668</c:v>
                </c:pt>
                <c:pt idx="90">
                  <c:v>7377</c:v>
                </c:pt>
                <c:pt idx="91">
                  <c:v>7415</c:v>
                </c:pt>
                <c:pt idx="92">
                  <c:v>7415</c:v>
                </c:pt>
                <c:pt idx="93">
                  <c:v>7415</c:v>
                </c:pt>
                <c:pt idx="94">
                  <c:v>7415</c:v>
                </c:pt>
                <c:pt idx="95">
                  <c:v>7487.5</c:v>
                </c:pt>
                <c:pt idx="96">
                  <c:v>7494.5</c:v>
                </c:pt>
                <c:pt idx="97">
                  <c:v>7567.5</c:v>
                </c:pt>
                <c:pt idx="98">
                  <c:v>7574.5</c:v>
                </c:pt>
                <c:pt idx="99">
                  <c:v>7577</c:v>
                </c:pt>
                <c:pt idx="100">
                  <c:v>7579.5</c:v>
                </c:pt>
                <c:pt idx="101">
                  <c:v>7674.5</c:v>
                </c:pt>
                <c:pt idx="102">
                  <c:v>7674.5</c:v>
                </c:pt>
                <c:pt idx="103">
                  <c:v>8245</c:v>
                </c:pt>
                <c:pt idx="104">
                  <c:v>8245</c:v>
                </c:pt>
                <c:pt idx="105">
                  <c:v>8245</c:v>
                </c:pt>
                <c:pt idx="106">
                  <c:v>8245</c:v>
                </c:pt>
                <c:pt idx="107">
                  <c:v>8256.5</c:v>
                </c:pt>
                <c:pt idx="108">
                  <c:v>8257</c:v>
                </c:pt>
                <c:pt idx="109">
                  <c:v>8264</c:v>
                </c:pt>
                <c:pt idx="110">
                  <c:v>8264</c:v>
                </c:pt>
                <c:pt idx="111">
                  <c:v>8264</c:v>
                </c:pt>
                <c:pt idx="112">
                  <c:v>8275.5</c:v>
                </c:pt>
                <c:pt idx="113">
                  <c:v>8275.5</c:v>
                </c:pt>
                <c:pt idx="114">
                  <c:v>8275.5</c:v>
                </c:pt>
                <c:pt idx="115">
                  <c:v>8275.5</c:v>
                </c:pt>
                <c:pt idx="116">
                  <c:v>8551.5</c:v>
                </c:pt>
                <c:pt idx="117">
                  <c:v>8561</c:v>
                </c:pt>
                <c:pt idx="118">
                  <c:v>8563.5</c:v>
                </c:pt>
                <c:pt idx="119">
                  <c:v>8681</c:v>
                </c:pt>
                <c:pt idx="120">
                  <c:v>9193</c:v>
                </c:pt>
                <c:pt idx="121">
                  <c:v>9193</c:v>
                </c:pt>
                <c:pt idx="122">
                  <c:v>9377</c:v>
                </c:pt>
                <c:pt idx="123">
                  <c:v>9377</c:v>
                </c:pt>
                <c:pt idx="124">
                  <c:v>9377</c:v>
                </c:pt>
                <c:pt idx="125">
                  <c:v>9377</c:v>
                </c:pt>
                <c:pt idx="126">
                  <c:v>9584</c:v>
                </c:pt>
                <c:pt idx="127">
                  <c:v>9586.5</c:v>
                </c:pt>
                <c:pt idx="128">
                  <c:v>9591.5</c:v>
                </c:pt>
                <c:pt idx="129">
                  <c:v>9603</c:v>
                </c:pt>
                <c:pt idx="130">
                  <c:v>9612.5</c:v>
                </c:pt>
                <c:pt idx="131">
                  <c:v>9615</c:v>
                </c:pt>
                <c:pt idx="132">
                  <c:v>9964.5</c:v>
                </c:pt>
                <c:pt idx="133">
                  <c:v>10058.5</c:v>
                </c:pt>
                <c:pt idx="134">
                  <c:v>10058.5</c:v>
                </c:pt>
                <c:pt idx="135">
                  <c:v>10058.5</c:v>
                </c:pt>
                <c:pt idx="136">
                  <c:v>10058.5</c:v>
                </c:pt>
                <c:pt idx="137">
                  <c:v>10058.5</c:v>
                </c:pt>
                <c:pt idx="138">
                  <c:v>10110.5</c:v>
                </c:pt>
                <c:pt idx="139">
                  <c:v>10806.5</c:v>
                </c:pt>
                <c:pt idx="140">
                  <c:v>10806.5</c:v>
                </c:pt>
                <c:pt idx="141">
                  <c:v>10806.5</c:v>
                </c:pt>
                <c:pt idx="142">
                  <c:v>10806.5</c:v>
                </c:pt>
                <c:pt idx="143">
                  <c:v>10853.5</c:v>
                </c:pt>
                <c:pt idx="144">
                  <c:v>10933.5</c:v>
                </c:pt>
                <c:pt idx="145">
                  <c:v>10988.5</c:v>
                </c:pt>
                <c:pt idx="146">
                  <c:v>11056</c:v>
                </c:pt>
                <c:pt idx="147">
                  <c:v>11617.5</c:v>
                </c:pt>
                <c:pt idx="148">
                  <c:v>11828</c:v>
                </c:pt>
                <c:pt idx="149">
                  <c:v>12689</c:v>
                </c:pt>
                <c:pt idx="150">
                  <c:v>14297.5</c:v>
                </c:pt>
                <c:pt idx="151">
                  <c:v>15174.5</c:v>
                </c:pt>
                <c:pt idx="152">
                  <c:v>15473.5</c:v>
                </c:pt>
              </c:numCache>
            </c:numRef>
          </c:xVal>
          <c:yVal>
            <c:numRef>
              <c:f>'A (7)'!$J$21:$J$968</c:f>
              <c:numCache>
                <c:formatCode>General</c:formatCode>
                <c:ptCount val="948"/>
                <c:pt idx="0">
                  <c:v>4.0944549997220747E-2</c:v>
                </c:pt>
                <c:pt idx="1">
                  <c:v>4.0770924999378622E-2</c:v>
                </c:pt>
                <c:pt idx="2">
                  <c:v>4.0199075003329199E-2</c:v>
                </c:pt>
                <c:pt idx="3">
                  <c:v>3.862545000447426E-2</c:v>
                </c:pt>
                <c:pt idx="4">
                  <c:v>3.9959750007255934E-2</c:v>
                </c:pt>
                <c:pt idx="5">
                  <c:v>3.9653599997109268E-2</c:v>
                </c:pt>
                <c:pt idx="13">
                  <c:v>3.1098950006708037E-2</c:v>
                </c:pt>
                <c:pt idx="14">
                  <c:v>2.8739400004269555E-2</c:v>
                </c:pt>
                <c:pt idx="15">
                  <c:v>2.9541174997575581E-2</c:v>
                </c:pt>
                <c:pt idx="16">
                  <c:v>2.9541174997575581E-2</c:v>
                </c:pt>
                <c:pt idx="17">
                  <c:v>2.9220299998996779E-2</c:v>
                </c:pt>
                <c:pt idx="18">
                  <c:v>2.5969325004552957E-2</c:v>
                </c:pt>
                <c:pt idx="19">
                  <c:v>2.6502450004045386E-2</c:v>
                </c:pt>
                <c:pt idx="20">
                  <c:v>2.410352500010049E-2</c:v>
                </c:pt>
                <c:pt idx="21">
                  <c:v>2.6797325001098216E-2</c:v>
                </c:pt>
                <c:pt idx="24">
                  <c:v>1.9173650005541276E-2</c:v>
                </c:pt>
                <c:pt idx="25">
                  <c:v>2.0173650009382982E-2</c:v>
                </c:pt>
                <c:pt idx="26">
                  <c:v>1.7692699999315664E-2</c:v>
                </c:pt>
                <c:pt idx="27">
                  <c:v>1.8792700000631157E-2</c:v>
                </c:pt>
                <c:pt idx="28">
                  <c:v>1.4570300001651049E-2</c:v>
                </c:pt>
                <c:pt idx="29">
                  <c:v>1.5370300003269222E-2</c:v>
                </c:pt>
                <c:pt idx="35">
                  <c:v>1.5512974998273421E-2</c:v>
                </c:pt>
                <c:pt idx="36">
                  <c:v>1.0868050005228724E-2</c:v>
                </c:pt>
                <c:pt idx="37">
                  <c:v>9.5789250044617802E-3</c:v>
                </c:pt>
                <c:pt idx="39">
                  <c:v>-6.6959749965462834E-3</c:v>
                </c:pt>
                <c:pt idx="40">
                  <c:v>1.9729249979718588E-3</c:v>
                </c:pt>
                <c:pt idx="46">
                  <c:v>1.1619500073720701E-3</c:v>
                </c:pt>
                <c:pt idx="47">
                  <c:v>-5.984250019537285E-4</c:v>
                </c:pt>
                <c:pt idx="48">
                  <c:v>-2.7027499891119078E-4</c:v>
                </c:pt>
                <c:pt idx="49">
                  <c:v>2.2825000633019954E-4</c:v>
                </c:pt>
                <c:pt idx="50">
                  <c:v>6.6125000739702955E-4</c:v>
                </c:pt>
                <c:pt idx="51">
                  <c:v>-2.8682500123977661E-4</c:v>
                </c:pt>
                <c:pt idx="52">
                  <c:v>-1.7568999974173494E-3</c:v>
                </c:pt>
                <c:pt idx="53">
                  <c:v>-2.021950000198558E-3</c:v>
                </c:pt>
                <c:pt idx="55">
                  <c:v>-7.1467499947175384E-4</c:v>
                </c:pt>
                <c:pt idx="56">
                  <c:v>-2.4381499970331788E-3</c:v>
                </c:pt>
                <c:pt idx="57">
                  <c:v>-4.2331749937147833E-3</c:v>
                </c:pt>
                <c:pt idx="58">
                  <c:v>9.3200003902893513E-5</c:v>
                </c:pt>
                <c:pt idx="59">
                  <c:v>1.5343000050052069E-3</c:v>
                </c:pt>
                <c:pt idx="60">
                  <c:v>-1.480425002228003E-3</c:v>
                </c:pt>
                <c:pt idx="61">
                  <c:v>-1.775099997757934E-3</c:v>
                </c:pt>
                <c:pt idx="62">
                  <c:v>5.7327499962411821E-4</c:v>
                </c:pt>
                <c:pt idx="63">
                  <c:v>5.2159999904688448E-4</c:v>
                </c:pt>
                <c:pt idx="64">
                  <c:v>-5.6931249928311445E-3</c:v>
                </c:pt>
                <c:pt idx="65">
                  <c:v>-1.5520249944529496E-3</c:v>
                </c:pt>
                <c:pt idx="66">
                  <c:v>2.8197749998071231E-3</c:v>
                </c:pt>
                <c:pt idx="70">
                  <c:v>3.262500831624493E-5</c:v>
                </c:pt>
                <c:pt idx="71">
                  <c:v>2.7607750016613863E-3</c:v>
                </c:pt>
                <c:pt idx="89">
                  <c:v>1.2427400004526135E-2</c:v>
                </c:pt>
                <c:pt idx="95">
                  <c:v>2.042312500270782E-2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C31-4D91-BACB-C9673FDDC0BF}"/>
            </c:ext>
          </c:extLst>
        </c:ser>
        <c:ser>
          <c:idx val="4"/>
          <c:order val="3"/>
          <c:tx>
            <c:strRef>
              <c:f>'A (7)'!$K$20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(7)'!$D$21:$D$69</c:f>
                <c:numCache>
                  <c:formatCode>General</c:formatCode>
                  <c:ptCount val="4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4">
                    <c:v>1E-3</c:v>
                  </c:pt>
                  <c:pt idx="26">
                    <c:v>5.0000000000000001E-4</c:v>
                  </c:pt>
                  <c:pt idx="28">
                    <c:v>1.1000000000000001E-3</c:v>
                  </c:pt>
                  <c:pt idx="29">
                    <c:v>5.9999999999999995E-4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6.9999999999999999E-4</c:v>
                  </c:pt>
                  <c:pt idx="37">
                    <c:v>3.0000000000000001E-3</c:v>
                  </c:pt>
                  <c:pt idx="38">
                    <c:v>5.0000000000000001E-4</c:v>
                  </c:pt>
                  <c:pt idx="39">
                    <c:v>0</c:v>
                  </c:pt>
                  <c:pt idx="43">
                    <c:v>1E-4</c:v>
                  </c:pt>
                  <c:pt idx="44">
                    <c:v>1E-4</c:v>
                  </c:pt>
                  <c:pt idx="45">
                    <c:v>2.0000000000000001E-4</c:v>
                  </c:pt>
                  <c:pt idx="46">
                    <c:v>1E-4</c:v>
                  </c:pt>
                  <c:pt idx="47">
                    <c:v>2.0000000000000001E-4</c:v>
                  </c:pt>
                  <c:pt idx="48">
                    <c:v>1E-4</c:v>
                  </c:pt>
                </c:numCache>
              </c:numRef>
            </c:plus>
            <c:minus>
              <c:numRef>
                <c:f>'A (7)'!$D$21:$D$69</c:f>
                <c:numCache>
                  <c:formatCode>General</c:formatCode>
                  <c:ptCount val="4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4">
                    <c:v>1E-3</c:v>
                  </c:pt>
                  <c:pt idx="26">
                    <c:v>5.0000000000000001E-4</c:v>
                  </c:pt>
                  <c:pt idx="28">
                    <c:v>1.1000000000000001E-3</c:v>
                  </c:pt>
                  <c:pt idx="29">
                    <c:v>5.9999999999999995E-4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6.9999999999999999E-4</c:v>
                  </c:pt>
                  <c:pt idx="37">
                    <c:v>3.0000000000000001E-3</c:v>
                  </c:pt>
                  <c:pt idx="38">
                    <c:v>5.0000000000000001E-4</c:v>
                  </c:pt>
                  <c:pt idx="39">
                    <c:v>0</c:v>
                  </c:pt>
                  <c:pt idx="43">
                    <c:v>1E-4</c:v>
                  </c:pt>
                  <c:pt idx="44">
                    <c:v>1E-4</c:v>
                  </c:pt>
                  <c:pt idx="45">
                    <c:v>2.0000000000000001E-4</c:v>
                  </c:pt>
                  <c:pt idx="46">
                    <c:v>1E-4</c:v>
                  </c:pt>
                  <c:pt idx="47">
                    <c:v>2.0000000000000001E-4</c:v>
                  </c:pt>
                  <c:pt idx="48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(7)'!$F$21:$F$968</c:f>
              <c:numCache>
                <c:formatCode>General</c:formatCode>
                <c:ptCount val="948"/>
                <c:pt idx="0">
                  <c:v>-11319</c:v>
                </c:pt>
                <c:pt idx="1">
                  <c:v>-11316.5</c:v>
                </c:pt>
                <c:pt idx="2">
                  <c:v>-11283.5</c:v>
                </c:pt>
                <c:pt idx="3">
                  <c:v>-11281</c:v>
                </c:pt>
                <c:pt idx="4">
                  <c:v>-11255</c:v>
                </c:pt>
                <c:pt idx="5">
                  <c:v>-11248</c:v>
                </c:pt>
                <c:pt idx="6">
                  <c:v>-11238.5</c:v>
                </c:pt>
                <c:pt idx="7">
                  <c:v>-11197</c:v>
                </c:pt>
                <c:pt idx="8">
                  <c:v>-11180.5</c:v>
                </c:pt>
                <c:pt idx="9">
                  <c:v>-11178.5</c:v>
                </c:pt>
                <c:pt idx="10">
                  <c:v>-11171</c:v>
                </c:pt>
                <c:pt idx="11">
                  <c:v>-11103</c:v>
                </c:pt>
                <c:pt idx="12">
                  <c:v>-11037</c:v>
                </c:pt>
                <c:pt idx="13">
                  <c:v>-9511</c:v>
                </c:pt>
                <c:pt idx="14">
                  <c:v>-9492</c:v>
                </c:pt>
                <c:pt idx="15">
                  <c:v>-9461.5</c:v>
                </c:pt>
                <c:pt idx="16">
                  <c:v>-9461.5</c:v>
                </c:pt>
                <c:pt idx="17">
                  <c:v>-9454</c:v>
                </c:pt>
                <c:pt idx="18">
                  <c:v>-9428.5</c:v>
                </c:pt>
                <c:pt idx="19">
                  <c:v>-9141</c:v>
                </c:pt>
                <c:pt idx="20">
                  <c:v>-8784.5</c:v>
                </c:pt>
                <c:pt idx="21">
                  <c:v>-8468.5</c:v>
                </c:pt>
                <c:pt idx="22">
                  <c:v>-7942.5</c:v>
                </c:pt>
                <c:pt idx="23">
                  <c:v>-7272.5</c:v>
                </c:pt>
                <c:pt idx="24">
                  <c:v>-7157</c:v>
                </c:pt>
                <c:pt idx="25">
                  <c:v>-7157</c:v>
                </c:pt>
                <c:pt idx="26">
                  <c:v>-6886</c:v>
                </c:pt>
                <c:pt idx="27">
                  <c:v>-6886</c:v>
                </c:pt>
                <c:pt idx="28">
                  <c:v>-6454</c:v>
                </c:pt>
                <c:pt idx="29">
                  <c:v>-6454</c:v>
                </c:pt>
                <c:pt idx="30">
                  <c:v>-5907.5</c:v>
                </c:pt>
                <c:pt idx="31">
                  <c:v>-5471</c:v>
                </c:pt>
                <c:pt idx="32">
                  <c:v>-5449.5</c:v>
                </c:pt>
                <c:pt idx="33">
                  <c:v>-5435.5</c:v>
                </c:pt>
                <c:pt idx="34">
                  <c:v>-5185.5</c:v>
                </c:pt>
                <c:pt idx="35">
                  <c:v>-5185.5</c:v>
                </c:pt>
                <c:pt idx="36">
                  <c:v>-4549</c:v>
                </c:pt>
                <c:pt idx="37">
                  <c:v>-2756.5</c:v>
                </c:pt>
                <c:pt idx="38">
                  <c:v>-1933.5</c:v>
                </c:pt>
                <c:pt idx="39">
                  <c:v>-1874.5</c:v>
                </c:pt>
                <c:pt idx="40">
                  <c:v>-1676.5</c:v>
                </c:pt>
                <c:pt idx="41">
                  <c:v>-1660</c:v>
                </c:pt>
                <c:pt idx="42">
                  <c:v>-1655.5</c:v>
                </c:pt>
                <c:pt idx="43">
                  <c:v>-1254</c:v>
                </c:pt>
                <c:pt idx="44">
                  <c:v>-1254</c:v>
                </c:pt>
                <c:pt idx="45">
                  <c:v>-1106</c:v>
                </c:pt>
                <c:pt idx="46">
                  <c:v>-851</c:v>
                </c:pt>
                <c:pt idx="47">
                  <c:v>-733.5</c:v>
                </c:pt>
                <c:pt idx="48">
                  <c:v>-700.5</c:v>
                </c:pt>
                <c:pt idx="49">
                  <c:v>-585</c:v>
                </c:pt>
                <c:pt idx="50">
                  <c:v>-525</c:v>
                </c:pt>
                <c:pt idx="51">
                  <c:v>-421.5</c:v>
                </c:pt>
                <c:pt idx="52">
                  <c:v>-358</c:v>
                </c:pt>
                <c:pt idx="53">
                  <c:v>-349</c:v>
                </c:pt>
                <c:pt idx="54">
                  <c:v>-348.5</c:v>
                </c:pt>
                <c:pt idx="55">
                  <c:v>-308.5</c:v>
                </c:pt>
                <c:pt idx="56">
                  <c:v>-233</c:v>
                </c:pt>
                <c:pt idx="57">
                  <c:v>21.5</c:v>
                </c:pt>
                <c:pt idx="58">
                  <c:v>24</c:v>
                </c:pt>
                <c:pt idx="59">
                  <c:v>26</c:v>
                </c:pt>
                <c:pt idx="60">
                  <c:v>26.5</c:v>
                </c:pt>
                <c:pt idx="61">
                  <c:v>118</c:v>
                </c:pt>
                <c:pt idx="62">
                  <c:v>160.5</c:v>
                </c:pt>
                <c:pt idx="63">
                  <c:v>512</c:v>
                </c:pt>
                <c:pt idx="64">
                  <c:v>512.5</c:v>
                </c:pt>
                <c:pt idx="65">
                  <c:v>514.5</c:v>
                </c:pt>
                <c:pt idx="66">
                  <c:v>790.5</c:v>
                </c:pt>
                <c:pt idx="67">
                  <c:v>962.5</c:v>
                </c:pt>
                <c:pt idx="68">
                  <c:v>965</c:v>
                </c:pt>
                <c:pt idx="69">
                  <c:v>1373</c:v>
                </c:pt>
                <c:pt idx="70">
                  <c:v>1377.5</c:v>
                </c:pt>
                <c:pt idx="71">
                  <c:v>1410.5</c:v>
                </c:pt>
                <c:pt idx="72">
                  <c:v>1851.5</c:v>
                </c:pt>
                <c:pt idx="73">
                  <c:v>2146</c:v>
                </c:pt>
                <c:pt idx="74">
                  <c:v>2245.5</c:v>
                </c:pt>
                <c:pt idx="75">
                  <c:v>2260</c:v>
                </c:pt>
                <c:pt idx="76">
                  <c:v>2278.5</c:v>
                </c:pt>
                <c:pt idx="77">
                  <c:v>2376</c:v>
                </c:pt>
                <c:pt idx="78">
                  <c:v>3179.5</c:v>
                </c:pt>
                <c:pt idx="79">
                  <c:v>3328</c:v>
                </c:pt>
                <c:pt idx="80">
                  <c:v>3753</c:v>
                </c:pt>
                <c:pt idx="81">
                  <c:v>4174.5</c:v>
                </c:pt>
                <c:pt idx="82">
                  <c:v>4196</c:v>
                </c:pt>
                <c:pt idx="83">
                  <c:v>4882</c:v>
                </c:pt>
                <c:pt idx="84">
                  <c:v>5762</c:v>
                </c:pt>
                <c:pt idx="85">
                  <c:v>6101</c:v>
                </c:pt>
                <c:pt idx="86">
                  <c:v>6138</c:v>
                </c:pt>
                <c:pt idx="87">
                  <c:v>6173.5</c:v>
                </c:pt>
                <c:pt idx="88">
                  <c:v>6286.5</c:v>
                </c:pt>
                <c:pt idx="89">
                  <c:v>6668</c:v>
                </c:pt>
                <c:pt idx="90">
                  <c:v>7377</c:v>
                </c:pt>
                <c:pt idx="91">
                  <c:v>7415</c:v>
                </c:pt>
                <c:pt idx="92">
                  <c:v>7415</c:v>
                </c:pt>
                <c:pt idx="93">
                  <c:v>7415</c:v>
                </c:pt>
                <c:pt idx="94">
                  <c:v>7415</c:v>
                </c:pt>
                <c:pt idx="95">
                  <c:v>7487.5</c:v>
                </c:pt>
                <c:pt idx="96">
                  <c:v>7494.5</c:v>
                </c:pt>
                <c:pt idx="97">
                  <c:v>7567.5</c:v>
                </c:pt>
                <c:pt idx="98">
                  <c:v>7574.5</c:v>
                </c:pt>
                <c:pt idx="99">
                  <c:v>7577</c:v>
                </c:pt>
                <c:pt idx="100">
                  <c:v>7579.5</c:v>
                </c:pt>
                <c:pt idx="101">
                  <c:v>7674.5</c:v>
                </c:pt>
                <c:pt idx="102">
                  <c:v>7674.5</c:v>
                </c:pt>
                <c:pt idx="103">
                  <c:v>8245</c:v>
                </c:pt>
                <c:pt idx="104">
                  <c:v>8245</c:v>
                </c:pt>
                <c:pt idx="105">
                  <c:v>8245</c:v>
                </c:pt>
                <c:pt idx="106">
                  <c:v>8245</c:v>
                </c:pt>
                <c:pt idx="107">
                  <c:v>8256.5</c:v>
                </c:pt>
                <c:pt idx="108">
                  <c:v>8257</c:v>
                </c:pt>
                <c:pt idx="109">
                  <c:v>8264</c:v>
                </c:pt>
                <c:pt idx="110">
                  <c:v>8264</c:v>
                </c:pt>
                <c:pt idx="111">
                  <c:v>8264</c:v>
                </c:pt>
                <c:pt idx="112">
                  <c:v>8275.5</c:v>
                </c:pt>
                <c:pt idx="113">
                  <c:v>8275.5</c:v>
                </c:pt>
                <c:pt idx="114">
                  <c:v>8275.5</c:v>
                </c:pt>
                <c:pt idx="115">
                  <c:v>8275.5</c:v>
                </c:pt>
                <c:pt idx="116">
                  <c:v>8551.5</c:v>
                </c:pt>
                <c:pt idx="117">
                  <c:v>8561</c:v>
                </c:pt>
                <c:pt idx="118">
                  <c:v>8563.5</c:v>
                </c:pt>
                <c:pt idx="119">
                  <c:v>8681</c:v>
                </c:pt>
                <c:pt idx="120">
                  <c:v>9193</c:v>
                </c:pt>
                <c:pt idx="121">
                  <c:v>9193</c:v>
                </c:pt>
                <c:pt idx="122">
                  <c:v>9377</c:v>
                </c:pt>
                <c:pt idx="123">
                  <c:v>9377</c:v>
                </c:pt>
                <c:pt idx="124">
                  <c:v>9377</c:v>
                </c:pt>
                <c:pt idx="125">
                  <c:v>9377</c:v>
                </c:pt>
                <c:pt idx="126">
                  <c:v>9584</c:v>
                </c:pt>
                <c:pt idx="127">
                  <c:v>9586.5</c:v>
                </c:pt>
                <c:pt idx="128">
                  <c:v>9591.5</c:v>
                </c:pt>
                <c:pt idx="129">
                  <c:v>9603</c:v>
                </c:pt>
                <c:pt idx="130">
                  <c:v>9612.5</c:v>
                </c:pt>
                <c:pt idx="131">
                  <c:v>9615</c:v>
                </c:pt>
                <c:pt idx="132">
                  <c:v>9964.5</c:v>
                </c:pt>
                <c:pt idx="133">
                  <c:v>10058.5</c:v>
                </c:pt>
                <c:pt idx="134">
                  <c:v>10058.5</c:v>
                </c:pt>
                <c:pt idx="135">
                  <c:v>10058.5</c:v>
                </c:pt>
                <c:pt idx="136">
                  <c:v>10058.5</c:v>
                </c:pt>
                <c:pt idx="137">
                  <c:v>10058.5</c:v>
                </c:pt>
                <c:pt idx="138">
                  <c:v>10110.5</c:v>
                </c:pt>
                <c:pt idx="139">
                  <c:v>10806.5</c:v>
                </c:pt>
                <c:pt idx="140">
                  <c:v>10806.5</c:v>
                </c:pt>
                <c:pt idx="141">
                  <c:v>10806.5</c:v>
                </c:pt>
                <c:pt idx="142">
                  <c:v>10806.5</c:v>
                </c:pt>
                <c:pt idx="143">
                  <c:v>10853.5</c:v>
                </c:pt>
                <c:pt idx="144">
                  <c:v>10933.5</c:v>
                </c:pt>
                <c:pt idx="145">
                  <c:v>10988.5</c:v>
                </c:pt>
                <c:pt idx="146">
                  <c:v>11056</c:v>
                </c:pt>
                <c:pt idx="147">
                  <c:v>11617.5</c:v>
                </c:pt>
                <c:pt idx="148">
                  <c:v>11828</c:v>
                </c:pt>
                <c:pt idx="149">
                  <c:v>12689</c:v>
                </c:pt>
                <c:pt idx="150">
                  <c:v>14297.5</c:v>
                </c:pt>
                <c:pt idx="151">
                  <c:v>15174.5</c:v>
                </c:pt>
                <c:pt idx="152">
                  <c:v>15473.5</c:v>
                </c:pt>
              </c:numCache>
            </c:numRef>
          </c:xVal>
          <c:yVal>
            <c:numRef>
              <c:f>'A (7)'!$K$21:$K$968</c:f>
              <c:numCache>
                <c:formatCode>General</c:formatCode>
                <c:ptCount val="948"/>
                <c:pt idx="6">
                  <c:v>3.6573825003870297E-2</c:v>
                </c:pt>
                <c:pt idx="7">
                  <c:v>3.6351650007418357E-2</c:v>
                </c:pt>
                <c:pt idx="8">
                  <c:v>4.0265725001518149E-2</c:v>
                </c:pt>
                <c:pt idx="9">
                  <c:v>3.5106825002003461E-2</c:v>
                </c:pt>
                <c:pt idx="10">
                  <c:v>3.1285950004530605E-2</c:v>
                </c:pt>
                <c:pt idx="11">
                  <c:v>3.8483350006572437E-2</c:v>
                </c:pt>
                <c:pt idx="12">
                  <c:v>3.7939650006592274E-2</c:v>
                </c:pt>
                <c:pt idx="22">
                  <c:v>2.4206625006627291E-2</c:v>
                </c:pt>
                <c:pt idx="23">
                  <c:v>1.6275125002721325E-2</c:v>
                </c:pt>
                <c:pt idx="38">
                  <c:v>4.9415750036132522E-3</c:v>
                </c:pt>
                <c:pt idx="41">
                  <c:v>1.9870000032824464E-3</c:v>
                </c:pt>
                <c:pt idx="42">
                  <c:v>2.5544750023982488E-3</c:v>
                </c:pt>
                <c:pt idx="43">
                  <c:v>9.3030000425642356E-4</c:v>
                </c:pt>
                <c:pt idx="44">
                  <c:v>1.5303000036510639E-3</c:v>
                </c:pt>
                <c:pt idx="45">
                  <c:v>2.57170000259066E-3</c:v>
                </c:pt>
                <c:pt idx="54">
                  <c:v>1.6633250052109361E-3</c:v>
                </c:pt>
                <c:pt idx="72">
                  <c:v>-2.6674992113839835E-5</c:v>
                </c:pt>
                <c:pt idx="73">
                  <c:v>1.8003000077442266E-3</c:v>
                </c:pt>
                <c:pt idx="74">
                  <c:v>-3.1299749971367419E-3</c:v>
                </c:pt>
                <c:pt idx="75">
                  <c:v>7.1300000126939267E-4</c:v>
                </c:pt>
                <c:pt idx="76">
                  <c:v>1.6981750013655983E-3</c:v>
                </c:pt>
                <c:pt idx="77">
                  <c:v>2.9268000071169809E-3</c:v>
                </c:pt>
                <c:pt idx="78">
                  <c:v>3.3637250016909093E-3</c:v>
                </c:pt>
                <c:pt idx="79">
                  <c:v>4.904000015812926E-4</c:v>
                </c:pt>
                <c:pt idx="80">
                  <c:v>2.4341500029549934E-3</c:v>
                </c:pt>
                <c:pt idx="81">
                  <c:v>2.0309750034357421E-3</c:v>
                </c:pt>
                <c:pt idx="82">
                  <c:v>1.5078000069479458E-3</c:v>
                </c:pt>
                <c:pt idx="83">
                  <c:v>4.4251000072108582E-3</c:v>
                </c:pt>
                <c:pt idx="84">
                  <c:v>9.4091000064508989E-3</c:v>
                </c:pt>
                <c:pt idx="85">
                  <c:v>8.045549999224022E-3</c:v>
                </c:pt>
                <c:pt idx="86">
                  <c:v>5.7659000012790784E-3</c:v>
                </c:pt>
                <c:pt idx="87">
                  <c:v>1.0580425005173311E-2</c:v>
                </c:pt>
                <c:pt idx="88">
                  <c:v>1.4042575006897096E-2</c:v>
                </c:pt>
                <c:pt idx="90">
                  <c:v>2.0347350007796194E-2</c:v>
                </c:pt>
                <c:pt idx="91">
                  <c:v>1.946825000050012E-2</c:v>
                </c:pt>
                <c:pt idx="92">
                  <c:v>1.967825000610901E-2</c:v>
                </c:pt>
                <c:pt idx="93">
                  <c:v>2.0538250006211456E-2</c:v>
                </c:pt>
                <c:pt idx="94">
                  <c:v>2.1298250001564156E-2</c:v>
                </c:pt>
                <c:pt idx="96">
                  <c:v>2.0676975000242237E-2</c:v>
                </c:pt>
                <c:pt idx="97">
                  <c:v>1.9937125005526468E-2</c:v>
                </c:pt>
                <c:pt idx="98">
                  <c:v>2.2440975008066744E-2</c:v>
                </c:pt>
                <c:pt idx="99">
                  <c:v>2.1307350005372427E-2</c:v>
                </c:pt>
                <c:pt idx="100">
                  <c:v>2.198372500424739E-2</c:v>
                </c:pt>
                <c:pt idx="101">
                  <c:v>2.0485975008341484E-2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C31-4D91-BACB-C9673FDDC0BF}"/>
            </c:ext>
          </c:extLst>
        </c:ser>
        <c:ser>
          <c:idx val="8"/>
          <c:order val="4"/>
          <c:tx>
            <c:strRef>
              <c:f>'A (7)'!$S$1</c:f>
              <c:strCache>
                <c:ptCount val="1"/>
                <c:pt idx="0">
                  <c:v>Q.fit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(7)'!$AW$2:$AW$107</c:f>
              <c:numCache>
                <c:formatCode>General</c:formatCode>
                <c:ptCount val="106"/>
                <c:pt idx="0">
                  <c:v>-15000</c:v>
                </c:pt>
                <c:pt idx="1">
                  <c:v>-14750</c:v>
                </c:pt>
                <c:pt idx="2">
                  <c:v>-14500</c:v>
                </c:pt>
                <c:pt idx="3">
                  <c:v>-14250</c:v>
                </c:pt>
                <c:pt idx="4">
                  <c:v>-14000</c:v>
                </c:pt>
                <c:pt idx="5">
                  <c:v>-13750</c:v>
                </c:pt>
                <c:pt idx="6">
                  <c:v>-13500</c:v>
                </c:pt>
                <c:pt idx="7">
                  <c:v>-13250</c:v>
                </c:pt>
                <c:pt idx="8">
                  <c:v>-13000</c:v>
                </c:pt>
                <c:pt idx="9">
                  <c:v>-12750</c:v>
                </c:pt>
                <c:pt idx="10">
                  <c:v>-12500</c:v>
                </c:pt>
                <c:pt idx="11">
                  <c:v>-12250</c:v>
                </c:pt>
                <c:pt idx="12">
                  <c:v>-12000</c:v>
                </c:pt>
                <c:pt idx="13">
                  <c:v>-11750</c:v>
                </c:pt>
                <c:pt idx="14">
                  <c:v>-11500</c:v>
                </c:pt>
                <c:pt idx="15">
                  <c:v>-11250</c:v>
                </c:pt>
                <c:pt idx="16">
                  <c:v>-11000</c:v>
                </c:pt>
                <c:pt idx="17">
                  <c:v>-10750</c:v>
                </c:pt>
                <c:pt idx="18">
                  <c:v>-10500</c:v>
                </c:pt>
                <c:pt idx="19">
                  <c:v>-10250</c:v>
                </c:pt>
                <c:pt idx="20">
                  <c:v>-10000</c:v>
                </c:pt>
                <c:pt idx="21">
                  <c:v>-9750</c:v>
                </c:pt>
                <c:pt idx="22">
                  <c:v>-9500</c:v>
                </c:pt>
                <c:pt idx="23">
                  <c:v>-9250</c:v>
                </c:pt>
                <c:pt idx="24">
                  <c:v>-9000</c:v>
                </c:pt>
                <c:pt idx="25">
                  <c:v>-8750</c:v>
                </c:pt>
                <c:pt idx="26">
                  <c:v>-8500</c:v>
                </c:pt>
                <c:pt idx="27">
                  <c:v>-8250</c:v>
                </c:pt>
                <c:pt idx="28">
                  <c:v>-8000</c:v>
                </c:pt>
                <c:pt idx="29">
                  <c:v>-7750</c:v>
                </c:pt>
                <c:pt idx="30">
                  <c:v>-7500</c:v>
                </c:pt>
                <c:pt idx="31">
                  <c:v>-7250</c:v>
                </c:pt>
                <c:pt idx="32">
                  <c:v>-7000</c:v>
                </c:pt>
                <c:pt idx="33">
                  <c:v>-6750</c:v>
                </c:pt>
                <c:pt idx="34">
                  <c:v>-6500</c:v>
                </c:pt>
                <c:pt idx="35">
                  <c:v>-6250</c:v>
                </c:pt>
                <c:pt idx="36">
                  <c:v>-6000</c:v>
                </c:pt>
                <c:pt idx="37">
                  <c:v>-5750</c:v>
                </c:pt>
                <c:pt idx="38">
                  <c:v>-5500</c:v>
                </c:pt>
                <c:pt idx="39">
                  <c:v>-5250</c:v>
                </c:pt>
                <c:pt idx="40">
                  <c:v>-5000</c:v>
                </c:pt>
                <c:pt idx="41">
                  <c:v>-4750</c:v>
                </c:pt>
                <c:pt idx="42">
                  <c:v>-4500</c:v>
                </c:pt>
                <c:pt idx="43">
                  <c:v>-4250</c:v>
                </c:pt>
                <c:pt idx="44">
                  <c:v>-4000</c:v>
                </c:pt>
                <c:pt idx="45">
                  <c:v>-3750</c:v>
                </c:pt>
                <c:pt idx="46">
                  <c:v>-3500</c:v>
                </c:pt>
                <c:pt idx="47">
                  <c:v>-3250</c:v>
                </c:pt>
                <c:pt idx="48">
                  <c:v>-3000</c:v>
                </c:pt>
                <c:pt idx="49">
                  <c:v>-2750</c:v>
                </c:pt>
                <c:pt idx="50">
                  <c:v>-2500</c:v>
                </c:pt>
                <c:pt idx="51">
                  <c:v>-2250</c:v>
                </c:pt>
                <c:pt idx="52">
                  <c:v>-2000</c:v>
                </c:pt>
                <c:pt idx="53">
                  <c:v>-1750</c:v>
                </c:pt>
                <c:pt idx="54">
                  <c:v>-1500</c:v>
                </c:pt>
                <c:pt idx="55">
                  <c:v>-1250</c:v>
                </c:pt>
                <c:pt idx="56">
                  <c:v>-1000</c:v>
                </c:pt>
                <c:pt idx="57">
                  <c:v>-750</c:v>
                </c:pt>
                <c:pt idx="58">
                  <c:v>-500</c:v>
                </c:pt>
                <c:pt idx="59">
                  <c:v>-250</c:v>
                </c:pt>
                <c:pt idx="60">
                  <c:v>0</c:v>
                </c:pt>
                <c:pt idx="61">
                  <c:v>250</c:v>
                </c:pt>
                <c:pt idx="62">
                  <c:v>500</c:v>
                </c:pt>
                <c:pt idx="63">
                  <c:v>750</c:v>
                </c:pt>
                <c:pt idx="64">
                  <c:v>1000</c:v>
                </c:pt>
                <c:pt idx="65">
                  <c:v>1250</c:v>
                </c:pt>
                <c:pt idx="66">
                  <c:v>1500</c:v>
                </c:pt>
                <c:pt idx="67">
                  <c:v>1750</c:v>
                </c:pt>
                <c:pt idx="68">
                  <c:v>2000</c:v>
                </c:pt>
                <c:pt idx="69">
                  <c:v>2250</c:v>
                </c:pt>
                <c:pt idx="70">
                  <c:v>2500</c:v>
                </c:pt>
                <c:pt idx="71">
                  <c:v>2750</c:v>
                </c:pt>
                <c:pt idx="72">
                  <c:v>3000</c:v>
                </c:pt>
                <c:pt idx="73">
                  <c:v>3250</c:v>
                </c:pt>
                <c:pt idx="74">
                  <c:v>3500</c:v>
                </c:pt>
                <c:pt idx="75">
                  <c:v>3750</c:v>
                </c:pt>
                <c:pt idx="76">
                  <c:v>4000</c:v>
                </c:pt>
                <c:pt idx="77">
                  <c:v>4250</c:v>
                </c:pt>
                <c:pt idx="78">
                  <c:v>4500</c:v>
                </c:pt>
                <c:pt idx="79">
                  <c:v>4750</c:v>
                </c:pt>
                <c:pt idx="80">
                  <c:v>5000</c:v>
                </c:pt>
                <c:pt idx="81">
                  <c:v>5250</c:v>
                </c:pt>
                <c:pt idx="82">
                  <c:v>5500</c:v>
                </c:pt>
                <c:pt idx="83">
                  <c:v>5750</c:v>
                </c:pt>
                <c:pt idx="84">
                  <c:v>6000</c:v>
                </c:pt>
                <c:pt idx="85">
                  <c:v>6250</c:v>
                </c:pt>
                <c:pt idx="86">
                  <c:v>6500</c:v>
                </c:pt>
                <c:pt idx="87">
                  <c:v>6750</c:v>
                </c:pt>
                <c:pt idx="88">
                  <c:v>7000</c:v>
                </c:pt>
                <c:pt idx="89">
                  <c:v>7250</c:v>
                </c:pt>
                <c:pt idx="90">
                  <c:v>7500</c:v>
                </c:pt>
                <c:pt idx="91">
                  <c:v>7750</c:v>
                </c:pt>
                <c:pt idx="92">
                  <c:v>8000</c:v>
                </c:pt>
                <c:pt idx="93">
                  <c:v>8250</c:v>
                </c:pt>
                <c:pt idx="94">
                  <c:v>8500</c:v>
                </c:pt>
                <c:pt idx="95">
                  <c:v>8750</c:v>
                </c:pt>
                <c:pt idx="96">
                  <c:v>9000</c:v>
                </c:pt>
                <c:pt idx="97">
                  <c:v>9250</c:v>
                </c:pt>
                <c:pt idx="98">
                  <c:v>9500</c:v>
                </c:pt>
                <c:pt idx="99">
                  <c:v>9750</c:v>
                </c:pt>
                <c:pt idx="100">
                  <c:v>10000</c:v>
                </c:pt>
                <c:pt idx="101">
                  <c:v>10250</c:v>
                </c:pt>
                <c:pt idx="102">
                  <c:v>10500</c:v>
                </c:pt>
                <c:pt idx="103">
                  <c:v>10750</c:v>
                </c:pt>
                <c:pt idx="104">
                  <c:v>11000</c:v>
                </c:pt>
                <c:pt idx="105">
                  <c:v>11250</c:v>
                </c:pt>
              </c:numCache>
            </c:numRef>
          </c:xVal>
          <c:yVal>
            <c:numRef>
              <c:f>'A (7)'!$AX$2:$AX$107</c:f>
              <c:numCache>
                <c:formatCode>General</c:formatCode>
                <c:ptCount val="106"/>
                <c:pt idx="0">
                  <c:v>0.14638279432333884</c:v>
                </c:pt>
                <c:pt idx="1">
                  <c:v>0.13696070314287515</c:v>
                </c:pt>
                <c:pt idx="2">
                  <c:v>0.12764470843061695</c:v>
                </c:pt>
                <c:pt idx="3">
                  <c:v>0.11845455025060014</c:v>
                </c:pt>
                <c:pt idx="4">
                  <c:v>0.10941639091359884</c:v>
                </c:pt>
                <c:pt idx="5">
                  <c:v>0.10056492282368409</c:v>
                </c:pt>
                <c:pt idx="6">
                  <c:v>9.1946110054125021E-2</c:v>
                </c:pt>
                <c:pt idx="7">
                  <c:v>8.3620512956006907E-2</c:v>
                </c:pt>
                <c:pt idx="8">
                  <c:v>7.5666611508467999E-2</c:v>
                </c:pt>
                <c:pt idx="9">
                  <c:v>6.8182440800265004E-2</c:v>
                </c:pt>
                <c:pt idx="10">
                  <c:v>6.1282359465069235E-2</c:v>
                </c:pt>
                <c:pt idx="11">
                  <c:v>5.5085055627999029E-2</c:v>
                </c:pt>
                <c:pt idx="12">
                  <c:v>4.9691157897103447E-2</c:v>
                </c:pt>
                <c:pt idx="13">
                  <c:v>4.5155297071164606E-2</c:v>
                </c:pt>
                <c:pt idx="14">
                  <c:v>4.146481048699252E-2</c:v>
                </c:pt>
                <c:pt idx="15">
                  <c:v>3.8537774965084579E-2</c:v>
                </c:pt>
                <c:pt idx="16">
                  <c:v>3.6242969770401437E-2</c:v>
                </c:pt>
                <c:pt idx="17">
                  <c:v>3.4431284311123404E-2</c:v>
                </c:pt>
                <c:pt idx="18">
                  <c:v>3.2963614342396114E-2</c:v>
                </c:pt>
                <c:pt idx="19">
                  <c:v>3.1726472369100402E-2</c:v>
                </c:pt>
                <c:pt idx="20">
                  <c:v>3.0635498013312272E-2</c:v>
                </c:pt>
                <c:pt idx="21">
                  <c:v>2.9631787005959441E-2</c:v>
                </c:pt>
                <c:pt idx="22">
                  <c:v>2.8675872398964162E-2</c:v>
                </c:pt>
                <c:pt idx="23">
                  <c:v>2.7742109325897869E-2</c:v>
                </c:pt>
                <c:pt idx="24">
                  <c:v>2.6814374987050936E-2</c:v>
                </c:pt>
                <c:pt idx="25">
                  <c:v>2.5883044723054319E-2</c:v>
                </c:pt>
                <c:pt idx="26">
                  <c:v>2.4942920151204605E-2</c:v>
                </c:pt>
                <c:pt idx="27">
                  <c:v>2.3991803721594054E-2</c:v>
                </c:pt>
                <c:pt idx="28">
                  <c:v>2.3029507543462481E-2</c:v>
                </c:pt>
                <c:pt idx="29">
                  <c:v>2.2057162735145297E-2</c:v>
                </c:pt>
                <c:pt idx="30">
                  <c:v>2.1076742776840969E-2</c:v>
                </c:pt>
                <c:pt idx="31">
                  <c:v>2.0090739564563188E-2</c:v>
                </c:pt>
                <c:pt idx="32">
                  <c:v>1.9101945501880508E-2</c:v>
                </c:pt>
                <c:pt idx="33">
                  <c:v>1.8113305955968991E-2</c:v>
                </c:pt>
                <c:pt idx="34">
                  <c:v>1.7127816331781065E-2</c:v>
                </c:pt>
                <c:pt idx="35">
                  <c:v>1.6148447022302406E-2</c:v>
                </c:pt>
                <c:pt idx="36">
                  <c:v>1.5178086904970609E-2</c:v>
                </c:pt>
                <c:pt idx="37">
                  <c:v>1.4219501316546909E-2</c:v>
                </c:pt>
                <c:pt idx="38">
                  <c:v>1.3275303432335555E-2</c:v>
                </c:pt>
                <c:pt idx="39">
                  <c:v>1.2347939004259175E-2</c:v>
                </c:pt>
                <c:pt idx="40">
                  <c:v>1.1439684042337146E-2</c:v>
                </c:pt>
                <c:pt idx="41">
                  <c:v>1.0552653905445783E-2</c:v>
                </c:pt>
                <c:pt idx="42">
                  <c:v>9.6888209921441142E-3</c:v>
                </c:pt>
                <c:pt idx="43">
                  <c:v>8.8500372395163146E-3</c:v>
                </c:pt>
                <c:pt idx="44">
                  <c:v>8.0380572170950793E-3</c:v>
                </c:pt>
                <c:pt idx="45">
                  <c:v>7.2545578375072806E-3</c:v>
                </c:pt>
                <c:pt idx="46">
                  <c:v>6.5011515407169367E-3</c:v>
                </c:pt>
                <c:pt idx="47">
                  <c:v>5.7793910830868031E-3</c:v>
                </c:pt>
                <c:pt idx="48">
                  <c:v>5.0907655541039196E-3</c:v>
                </c:pt>
                <c:pt idx="49">
                  <c:v>4.4366887150727695E-3</c:v>
                </c:pt>
                <c:pt idx="50">
                  <c:v>3.8184819903518165E-3</c:v>
                </c:pt>
                <c:pt idx="51">
                  <c:v>3.2373552784259532E-3</c:v>
                </c:pt>
                <c:pt idx="52">
                  <c:v>2.6943890904999324E-3</c:v>
                </c:pt>
                <c:pt idx="53">
                  <c:v>2.1905213449773912E-3</c:v>
                </c:pt>
                <c:pt idx="54">
                  <c:v>1.7265414932330324E-3</c:v>
                </c:pt>
                <c:pt idx="55">
                  <c:v>1.3030936297601554E-3</c:v>
                </c:pt>
                <c:pt idx="56">
                  <c:v>9.2068899450045358E-4</c:v>
                </c:pt>
                <c:pt idx="57">
                  <c:v>5.7972697705229587E-4</c:v>
                </c:pt>
                <c:pt idx="58">
                  <c:v>2.8052255620664157E-4</c:v>
                </c:pt>
                <c:pt idx="59">
                  <c:v>2.3337214518175803E-5</c:v>
                </c:pt>
                <c:pt idx="60">
                  <c:v>-1.9159011439616805E-4</c:v>
                </c:pt>
                <c:pt idx="61">
                  <c:v>-3.6401549598473817E-4</c:v>
                </c:pt>
                <c:pt idx="62">
                  <c:v>-4.9366874268185618E-4</c:v>
                </c:pt>
                <c:pt idx="63">
                  <c:v>-5.8024035556634643E-4</c:v>
                </c:pt>
                <c:pt idx="64">
                  <c:v>-6.2337718697807673E-4</c:v>
                </c:pt>
                <c:pt idx="65">
                  <c:v>-6.2268578840184857E-4</c:v>
                </c:pt>
                <c:pt idx="66">
                  <c:v>-5.7774086361671653E-4</c:v>
                </c:pt>
                <c:pt idx="67">
                  <c:v>-4.8809495017155743E-4</c:v>
                </c:pt>
                <c:pt idx="68">
                  <c:v>-3.5328461265494646E-4</c:v>
                </c:pt>
                <c:pt idx="69">
                  <c:v>-1.7282820036790617E-4</c:v>
                </c:pt>
                <c:pt idx="70">
                  <c:v>5.3789347599444287E-5</c:v>
                </c:pt>
                <c:pt idx="71">
                  <c:v>3.2714815635164624E-4</c:v>
                </c:pt>
                <c:pt idx="72">
                  <c:v>6.4794368082381551E-4</c:v>
                </c:pt>
                <c:pt idx="73">
                  <c:v>1.0170564317111448E-3</c:v>
                </c:pt>
                <c:pt idx="74">
                  <c:v>1.4356412760269674E-3</c:v>
                </c:pt>
                <c:pt idx="75">
                  <c:v>1.9052368385489285E-3</c:v>
                </c:pt>
                <c:pt idx="76">
                  <c:v>2.4278976083313463E-3</c:v>
                </c:pt>
                <c:pt idx="77">
                  <c:v>3.0063554109734671E-3</c:v>
                </c:pt>
                <c:pt idx="78">
                  <c:v>3.6442228913988292E-3</c:v>
                </c:pt>
                <c:pt idx="79">
                  <c:v>4.3462590535644661E-3</c:v>
                </c:pt>
                <c:pt idx="80">
                  <c:v>5.1187248327995106E-3</c:v>
                </c:pt>
                <c:pt idx="81">
                  <c:v>5.9698642619248673E-3</c:v>
                </c:pt>
                <c:pt idx="82">
                  <c:v>6.9105540034885438E-3</c:v>
                </c:pt>
                <c:pt idx="83">
                  <c:v>7.9551727714698896E-3</c:v>
                </c:pt>
                <c:pt idx="84">
                  <c:v>9.1227568662508932E-3</c:v>
                </c:pt>
                <c:pt idx="85">
                  <c:v>1.0438533328636437E-2</c:v>
                </c:pt>
                <c:pt idx="86">
                  <c:v>1.1935953366219724E-2</c:v>
                </c:pt>
                <c:pt idx="87">
                  <c:v>1.3659348853049674E-2</c:v>
                </c:pt>
                <c:pt idx="88">
                  <c:v>1.5667198172869976E-2</c:v>
                </c:pt>
                <c:pt idx="89">
                  <c:v>1.8035515186310705E-2</c:v>
                </c:pt>
                <c:pt idx="90">
                  <c:v>2.0859849882044919E-2</c:v>
                </c:pt>
                <c:pt idx="91">
                  <c:v>2.4252908083758844E-2</c:v>
                </c:pt>
                <c:pt idx="92">
                  <c:v>2.8333870809477107E-2</c:v>
                </c:pt>
                <c:pt idx="93">
                  <c:v>3.3207247141596646E-2</c:v>
                </c:pt>
                <c:pt idx="94">
                  <c:v>3.8935089666333376E-2</c:v>
                </c:pt>
                <c:pt idx="95">
                  <c:v>4.5514028570203771E-2</c:v>
                </c:pt>
                <c:pt idx="96">
                  <c:v>5.287036608572955E-2</c:v>
                </c:pt>
                <c:pt idx="97">
                  <c:v>6.0877567222369464E-2</c:v>
                </c:pt>
                <c:pt idx="98">
                  <c:v>6.9387060943971263E-2</c:v>
                </c:pt>
                <c:pt idx="99">
                  <c:v>7.8257282845710971E-2</c:v>
                </c:pt>
                <c:pt idx="100">
                  <c:v>8.737102552561829E-2</c:v>
                </c:pt>
                <c:pt idx="101">
                  <c:v>9.6640277859067064E-2</c:v>
                </c:pt>
                <c:pt idx="102">
                  <c:v>0.10600317472572793</c:v>
                </c:pt>
                <c:pt idx="103">
                  <c:v>0.11541807908512915</c:v>
                </c:pt>
                <c:pt idx="104">
                  <c:v>0.12485783316240814</c:v>
                </c:pt>
                <c:pt idx="105">
                  <c:v>0.13430527898289935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C31-4D91-BACB-C9673FDDC0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1341624"/>
        <c:axId val="1"/>
      </c:scatterChart>
      <c:valAx>
        <c:axId val="481341624"/>
        <c:scaling>
          <c:orientation val="minMax"/>
          <c:max val="10000"/>
          <c:min val="-1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5151591345199491"/>
              <c:y val="0.8791219462951745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-0.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8484748230000665E-2"/>
              <c:y val="0.398352311730264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134162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EF Dra - quadratic residuals</a:t>
            </a:r>
          </a:p>
        </c:rich>
      </c:tx>
      <c:layout>
        <c:manualLayout>
          <c:xMode val="edge"/>
          <c:yMode val="edge"/>
          <c:x val="0.33736794247163882"/>
          <c:y val="3.44826804056900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313171710396557"/>
          <c:y val="0.14814859468012961"/>
          <c:w val="0.81845748810506103"/>
          <c:h val="0.6574093888930751"/>
        </c:manualLayout>
      </c:layout>
      <c:scatterChart>
        <c:scatterStyle val="lineMarker"/>
        <c:varyColors val="0"/>
        <c:ser>
          <c:idx val="4"/>
          <c:order val="0"/>
          <c:tx>
            <c:strRef>
              <c:f>'A (7)'!$K$20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(7)'!$D$21:$D$69</c:f>
                <c:numCache>
                  <c:formatCode>General</c:formatCode>
                  <c:ptCount val="4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4">
                    <c:v>1E-3</c:v>
                  </c:pt>
                  <c:pt idx="26">
                    <c:v>5.0000000000000001E-4</c:v>
                  </c:pt>
                  <c:pt idx="28">
                    <c:v>1.1000000000000001E-3</c:v>
                  </c:pt>
                  <c:pt idx="29">
                    <c:v>5.9999999999999995E-4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6.9999999999999999E-4</c:v>
                  </c:pt>
                  <c:pt idx="37">
                    <c:v>3.0000000000000001E-3</c:v>
                  </c:pt>
                  <c:pt idx="38">
                    <c:v>5.0000000000000001E-4</c:v>
                  </c:pt>
                  <c:pt idx="39">
                    <c:v>0</c:v>
                  </c:pt>
                  <c:pt idx="43">
                    <c:v>1E-4</c:v>
                  </c:pt>
                  <c:pt idx="44">
                    <c:v>1E-4</c:v>
                  </c:pt>
                  <c:pt idx="45">
                    <c:v>2.0000000000000001E-4</c:v>
                  </c:pt>
                  <c:pt idx="46">
                    <c:v>1E-4</c:v>
                  </c:pt>
                  <c:pt idx="47">
                    <c:v>2.0000000000000001E-4</c:v>
                  </c:pt>
                  <c:pt idx="48">
                    <c:v>1E-4</c:v>
                  </c:pt>
                </c:numCache>
              </c:numRef>
            </c:plus>
            <c:minus>
              <c:numRef>
                <c:f>'A (7)'!$D$21:$D$69</c:f>
                <c:numCache>
                  <c:formatCode>General</c:formatCode>
                  <c:ptCount val="4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4">
                    <c:v>1E-3</c:v>
                  </c:pt>
                  <c:pt idx="26">
                    <c:v>5.0000000000000001E-4</c:v>
                  </c:pt>
                  <c:pt idx="28">
                    <c:v>1.1000000000000001E-3</c:v>
                  </c:pt>
                  <c:pt idx="29">
                    <c:v>5.9999999999999995E-4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6.9999999999999999E-4</c:v>
                  </c:pt>
                  <c:pt idx="37">
                    <c:v>3.0000000000000001E-3</c:v>
                  </c:pt>
                  <c:pt idx="38">
                    <c:v>5.0000000000000001E-4</c:v>
                  </c:pt>
                  <c:pt idx="39">
                    <c:v>0</c:v>
                  </c:pt>
                  <c:pt idx="43">
                    <c:v>1E-4</c:v>
                  </c:pt>
                  <c:pt idx="44">
                    <c:v>1E-4</c:v>
                  </c:pt>
                  <c:pt idx="45">
                    <c:v>2.0000000000000001E-4</c:v>
                  </c:pt>
                  <c:pt idx="46">
                    <c:v>1E-4</c:v>
                  </c:pt>
                  <c:pt idx="47">
                    <c:v>2.0000000000000001E-4</c:v>
                  </c:pt>
                  <c:pt idx="48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(7)'!$F$21:$F$968</c:f>
              <c:numCache>
                <c:formatCode>General</c:formatCode>
                <c:ptCount val="948"/>
                <c:pt idx="0">
                  <c:v>-11319</c:v>
                </c:pt>
                <c:pt idx="1">
                  <c:v>-11316.5</c:v>
                </c:pt>
                <c:pt idx="2">
                  <c:v>-11283.5</c:v>
                </c:pt>
                <c:pt idx="3">
                  <c:v>-11281</c:v>
                </c:pt>
                <c:pt idx="4">
                  <c:v>-11255</c:v>
                </c:pt>
                <c:pt idx="5">
                  <c:v>-11248</c:v>
                </c:pt>
                <c:pt idx="6">
                  <c:v>-11238.5</c:v>
                </c:pt>
                <c:pt idx="7">
                  <c:v>-11197</c:v>
                </c:pt>
                <c:pt idx="8">
                  <c:v>-11180.5</c:v>
                </c:pt>
                <c:pt idx="9">
                  <c:v>-11178.5</c:v>
                </c:pt>
                <c:pt idx="10">
                  <c:v>-11171</c:v>
                </c:pt>
                <c:pt idx="11">
                  <c:v>-11103</c:v>
                </c:pt>
                <c:pt idx="12">
                  <c:v>-11037</c:v>
                </c:pt>
                <c:pt idx="13">
                  <c:v>-9511</c:v>
                </c:pt>
                <c:pt idx="14">
                  <c:v>-9492</c:v>
                </c:pt>
                <c:pt idx="15">
                  <c:v>-9461.5</c:v>
                </c:pt>
                <c:pt idx="16">
                  <c:v>-9461.5</c:v>
                </c:pt>
                <c:pt idx="17">
                  <c:v>-9454</c:v>
                </c:pt>
                <c:pt idx="18">
                  <c:v>-9428.5</c:v>
                </c:pt>
                <c:pt idx="19">
                  <c:v>-9141</c:v>
                </c:pt>
                <c:pt idx="20">
                  <c:v>-8784.5</c:v>
                </c:pt>
                <c:pt idx="21">
                  <c:v>-8468.5</c:v>
                </c:pt>
                <c:pt idx="22">
                  <c:v>-7942.5</c:v>
                </c:pt>
                <c:pt idx="23">
                  <c:v>-7272.5</c:v>
                </c:pt>
                <c:pt idx="24">
                  <c:v>-7157</c:v>
                </c:pt>
                <c:pt idx="25">
                  <c:v>-7157</c:v>
                </c:pt>
                <c:pt idx="26">
                  <c:v>-6886</c:v>
                </c:pt>
                <c:pt idx="27">
                  <c:v>-6886</c:v>
                </c:pt>
                <c:pt idx="28">
                  <c:v>-6454</c:v>
                </c:pt>
                <c:pt idx="29">
                  <c:v>-6454</c:v>
                </c:pt>
                <c:pt idx="30">
                  <c:v>-5907.5</c:v>
                </c:pt>
                <c:pt idx="31">
                  <c:v>-5471</c:v>
                </c:pt>
                <c:pt idx="32">
                  <c:v>-5449.5</c:v>
                </c:pt>
                <c:pt idx="33">
                  <c:v>-5435.5</c:v>
                </c:pt>
                <c:pt idx="34">
                  <c:v>-5185.5</c:v>
                </c:pt>
                <c:pt idx="35">
                  <c:v>-5185.5</c:v>
                </c:pt>
                <c:pt idx="36">
                  <c:v>-4549</c:v>
                </c:pt>
                <c:pt idx="37">
                  <c:v>-2756.5</c:v>
                </c:pt>
                <c:pt idx="38">
                  <c:v>-1933.5</c:v>
                </c:pt>
                <c:pt idx="39">
                  <c:v>-1874.5</c:v>
                </c:pt>
                <c:pt idx="40">
                  <c:v>-1676.5</c:v>
                </c:pt>
                <c:pt idx="41">
                  <c:v>-1660</c:v>
                </c:pt>
                <c:pt idx="42">
                  <c:v>-1655.5</c:v>
                </c:pt>
                <c:pt idx="43">
                  <c:v>-1254</c:v>
                </c:pt>
                <c:pt idx="44">
                  <c:v>-1254</c:v>
                </c:pt>
                <c:pt idx="45">
                  <c:v>-1106</c:v>
                </c:pt>
                <c:pt idx="46">
                  <c:v>-851</c:v>
                </c:pt>
                <c:pt idx="47">
                  <c:v>-733.5</c:v>
                </c:pt>
                <c:pt idx="48">
                  <c:v>-700.5</c:v>
                </c:pt>
                <c:pt idx="49">
                  <c:v>-585</c:v>
                </c:pt>
                <c:pt idx="50">
                  <c:v>-525</c:v>
                </c:pt>
                <c:pt idx="51">
                  <c:v>-421.5</c:v>
                </c:pt>
                <c:pt idx="52">
                  <c:v>-358</c:v>
                </c:pt>
                <c:pt idx="53">
                  <c:v>-349</c:v>
                </c:pt>
                <c:pt idx="54">
                  <c:v>-348.5</c:v>
                </c:pt>
                <c:pt idx="55">
                  <c:v>-308.5</c:v>
                </c:pt>
                <c:pt idx="56">
                  <c:v>-233</c:v>
                </c:pt>
                <c:pt idx="57">
                  <c:v>21.5</c:v>
                </c:pt>
                <c:pt idx="58">
                  <c:v>24</c:v>
                </c:pt>
                <c:pt idx="59">
                  <c:v>26</c:v>
                </c:pt>
                <c:pt idx="60">
                  <c:v>26.5</c:v>
                </c:pt>
                <c:pt idx="61">
                  <c:v>118</c:v>
                </c:pt>
                <c:pt idx="62">
                  <c:v>160.5</c:v>
                </c:pt>
                <c:pt idx="63">
                  <c:v>512</c:v>
                </c:pt>
                <c:pt idx="64">
                  <c:v>512.5</c:v>
                </c:pt>
                <c:pt idx="65">
                  <c:v>514.5</c:v>
                </c:pt>
                <c:pt idx="66">
                  <c:v>790.5</c:v>
                </c:pt>
                <c:pt idx="67">
                  <c:v>962.5</c:v>
                </c:pt>
                <c:pt idx="68">
                  <c:v>965</c:v>
                </c:pt>
                <c:pt idx="69">
                  <c:v>1373</c:v>
                </c:pt>
                <c:pt idx="70">
                  <c:v>1377.5</c:v>
                </c:pt>
                <c:pt idx="71">
                  <c:v>1410.5</c:v>
                </c:pt>
                <c:pt idx="72">
                  <c:v>1851.5</c:v>
                </c:pt>
                <c:pt idx="73">
                  <c:v>2146</c:v>
                </c:pt>
                <c:pt idx="74">
                  <c:v>2245.5</c:v>
                </c:pt>
                <c:pt idx="75">
                  <c:v>2260</c:v>
                </c:pt>
                <c:pt idx="76">
                  <c:v>2278.5</c:v>
                </c:pt>
                <c:pt idx="77">
                  <c:v>2376</c:v>
                </c:pt>
                <c:pt idx="78">
                  <c:v>3179.5</c:v>
                </c:pt>
                <c:pt idx="79">
                  <c:v>3328</c:v>
                </c:pt>
                <c:pt idx="80">
                  <c:v>3753</c:v>
                </c:pt>
                <c:pt idx="81">
                  <c:v>4174.5</c:v>
                </c:pt>
                <c:pt idx="82">
                  <c:v>4196</c:v>
                </c:pt>
                <c:pt idx="83">
                  <c:v>4882</c:v>
                </c:pt>
                <c:pt idx="84">
                  <c:v>5762</c:v>
                </c:pt>
                <c:pt idx="85">
                  <c:v>6101</c:v>
                </c:pt>
                <c:pt idx="86">
                  <c:v>6138</c:v>
                </c:pt>
                <c:pt idx="87">
                  <c:v>6173.5</c:v>
                </c:pt>
                <c:pt idx="88">
                  <c:v>6286.5</c:v>
                </c:pt>
                <c:pt idx="89">
                  <c:v>6668</c:v>
                </c:pt>
                <c:pt idx="90">
                  <c:v>7377</c:v>
                </c:pt>
                <c:pt idx="91">
                  <c:v>7415</c:v>
                </c:pt>
                <c:pt idx="92">
                  <c:v>7415</c:v>
                </c:pt>
                <c:pt idx="93">
                  <c:v>7415</c:v>
                </c:pt>
                <c:pt idx="94">
                  <c:v>7415</c:v>
                </c:pt>
                <c:pt idx="95">
                  <c:v>7487.5</c:v>
                </c:pt>
                <c:pt idx="96">
                  <c:v>7494.5</c:v>
                </c:pt>
                <c:pt idx="97">
                  <c:v>7567.5</c:v>
                </c:pt>
                <c:pt idx="98">
                  <c:v>7574.5</c:v>
                </c:pt>
                <c:pt idx="99">
                  <c:v>7577</c:v>
                </c:pt>
                <c:pt idx="100">
                  <c:v>7579.5</c:v>
                </c:pt>
                <c:pt idx="101">
                  <c:v>7674.5</c:v>
                </c:pt>
                <c:pt idx="102">
                  <c:v>7674.5</c:v>
                </c:pt>
                <c:pt idx="103">
                  <c:v>8245</c:v>
                </c:pt>
                <c:pt idx="104">
                  <c:v>8245</c:v>
                </c:pt>
                <c:pt idx="105">
                  <c:v>8245</c:v>
                </c:pt>
                <c:pt idx="106">
                  <c:v>8245</c:v>
                </c:pt>
                <c:pt idx="107">
                  <c:v>8256.5</c:v>
                </c:pt>
                <c:pt idx="108">
                  <c:v>8257</c:v>
                </c:pt>
                <c:pt idx="109">
                  <c:v>8264</c:v>
                </c:pt>
                <c:pt idx="110">
                  <c:v>8264</c:v>
                </c:pt>
                <c:pt idx="111">
                  <c:v>8264</c:v>
                </c:pt>
                <c:pt idx="112">
                  <c:v>8275.5</c:v>
                </c:pt>
                <c:pt idx="113">
                  <c:v>8275.5</c:v>
                </c:pt>
                <c:pt idx="114">
                  <c:v>8275.5</c:v>
                </c:pt>
                <c:pt idx="115">
                  <c:v>8275.5</c:v>
                </c:pt>
                <c:pt idx="116">
                  <c:v>8551.5</c:v>
                </c:pt>
                <c:pt idx="117">
                  <c:v>8561</c:v>
                </c:pt>
                <c:pt idx="118">
                  <c:v>8563.5</c:v>
                </c:pt>
                <c:pt idx="119">
                  <c:v>8681</c:v>
                </c:pt>
                <c:pt idx="120">
                  <c:v>9193</c:v>
                </c:pt>
                <c:pt idx="121">
                  <c:v>9193</c:v>
                </c:pt>
                <c:pt idx="122">
                  <c:v>9377</c:v>
                </c:pt>
                <c:pt idx="123">
                  <c:v>9377</c:v>
                </c:pt>
                <c:pt idx="124">
                  <c:v>9377</c:v>
                </c:pt>
                <c:pt idx="125">
                  <c:v>9377</c:v>
                </c:pt>
                <c:pt idx="126">
                  <c:v>9584</c:v>
                </c:pt>
                <c:pt idx="127">
                  <c:v>9586.5</c:v>
                </c:pt>
                <c:pt idx="128">
                  <c:v>9591.5</c:v>
                </c:pt>
                <c:pt idx="129">
                  <c:v>9603</c:v>
                </c:pt>
                <c:pt idx="130">
                  <c:v>9612.5</c:v>
                </c:pt>
                <c:pt idx="131">
                  <c:v>9615</c:v>
                </c:pt>
                <c:pt idx="132">
                  <c:v>9964.5</c:v>
                </c:pt>
                <c:pt idx="133">
                  <c:v>10058.5</c:v>
                </c:pt>
                <c:pt idx="134">
                  <c:v>10058.5</c:v>
                </c:pt>
                <c:pt idx="135">
                  <c:v>10058.5</c:v>
                </c:pt>
                <c:pt idx="136">
                  <c:v>10058.5</c:v>
                </c:pt>
                <c:pt idx="137">
                  <c:v>10058.5</c:v>
                </c:pt>
                <c:pt idx="138">
                  <c:v>10110.5</c:v>
                </c:pt>
                <c:pt idx="139">
                  <c:v>10806.5</c:v>
                </c:pt>
                <c:pt idx="140">
                  <c:v>10806.5</c:v>
                </c:pt>
                <c:pt idx="141">
                  <c:v>10806.5</c:v>
                </c:pt>
                <c:pt idx="142">
                  <c:v>10806.5</c:v>
                </c:pt>
                <c:pt idx="143">
                  <c:v>10853.5</c:v>
                </c:pt>
                <c:pt idx="144">
                  <c:v>10933.5</c:v>
                </c:pt>
                <c:pt idx="145">
                  <c:v>10988.5</c:v>
                </c:pt>
                <c:pt idx="146">
                  <c:v>11056</c:v>
                </c:pt>
                <c:pt idx="147">
                  <c:v>11617.5</c:v>
                </c:pt>
                <c:pt idx="148">
                  <c:v>11828</c:v>
                </c:pt>
                <c:pt idx="149">
                  <c:v>12689</c:v>
                </c:pt>
                <c:pt idx="150">
                  <c:v>14297.5</c:v>
                </c:pt>
                <c:pt idx="151">
                  <c:v>15174.5</c:v>
                </c:pt>
                <c:pt idx="152">
                  <c:v>15473.5</c:v>
                </c:pt>
              </c:numCache>
            </c:numRef>
          </c:xVal>
          <c:yVal>
            <c:numRef>
              <c:f>'A (7)'!$AC$21:$AC$968</c:f>
              <c:numCache>
                <c:formatCode>General</c:formatCode>
                <c:ptCount val="948"/>
                <c:pt idx="0">
                  <c:v>-2.7678155517183334E-2</c:v>
                </c:pt>
                <c:pt idx="1">
                  <c:v>-2.7801447346319244E-2</c:v>
                </c:pt>
                <c:pt idx="2">
                  <c:v>-2.771009806628924E-2</c:v>
                </c:pt>
                <c:pt idx="3">
                  <c:v>-2.9233571495050445E-2</c:v>
                </c:pt>
                <c:pt idx="4">
                  <c:v>-2.7378453273558159E-2</c:v>
                </c:pt>
                <c:pt idx="5">
                  <c:v>-2.7544619328020881E-2</c:v>
                </c:pt>
                <c:pt idx="6">
                  <c:v>-3.0434576465167715E-2</c:v>
                </c:pt>
                <c:pt idx="7">
                  <c:v>-2.9829712514525833E-2</c:v>
                </c:pt>
                <c:pt idx="8">
                  <c:v>-2.5587793904392558E-2</c:v>
                </c:pt>
                <c:pt idx="9">
                  <c:v>-3.0706993138140612E-2</c:v>
                </c:pt>
                <c:pt idx="10">
                  <c:v>-3.4379063159206358E-2</c:v>
                </c:pt>
                <c:pt idx="11">
                  <c:v>-2.5837750585776892E-2</c:v>
                </c:pt>
                <c:pt idx="12">
                  <c:v>-2.5086113069514859E-2</c:v>
                </c:pt>
                <c:pt idx="13">
                  <c:v>-4.462528130872008E-3</c:v>
                </c:pt>
                <c:pt idx="14">
                  <c:v>-6.5101572186789108E-3</c:v>
                </c:pt>
                <c:pt idx="15">
                  <c:v>-5.2092116842349101E-3</c:v>
                </c:pt>
                <c:pt idx="16">
                  <c:v>-5.2092116842349101E-3</c:v>
                </c:pt>
                <c:pt idx="17">
                  <c:v>-5.4076314093062794E-3</c:v>
                </c:pt>
                <c:pt idx="18">
                  <c:v>-8.2431194047116602E-3</c:v>
                </c:pt>
                <c:pt idx="19">
                  <c:v>-3.1176475422371452E-3</c:v>
                </c:pt>
                <c:pt idx="20">
                  <c:v>-5.6949754660258478E-5</c:v>
                </c:pt>
                <c:pt idx="21">
                  <c:v>7.2588183650174748E-3</c:v>
                </c:pt>
                <c:pt idx="22">
                  <c:v>1.1908528861412838E-2</c:v>
                </c:pt>
                <c:pt idx="23">
                  <c:v>1.2379781858542153E-2</c:v>
                </c:pt>
                <c:pt idx="24">
                  <c:v>1.6634020981063716E-2</c:v>
                </c:pt>
                <c:pt idx="25">
                  <c:v>1.7634020984905421E-2</c:v>
                </c:pt>
                <c:pt idx="26">
                  <c:v>1.8226850535320624E-2</c:v>
                </c:pt>
                <c:pt idx="27">
                  <c:v>1.9326850536636117E-2</c:v>
                </c:pt>
                <c:pt idx="28">
                  <c:v>1.969364148254401E-2</c:v>
                </c:pt>
                <c:pt idx="29">
                  <c:v>2.0493641484162183E-2</c:v>
                </c:pt>
                <c:pt idx="30">
                  <c:v>3.1757657437243778E-2</c:v>
                </c:pt>
                <c:pt idx="31">
                  <c:v>2.7663762516142547E-2</c:v>
                </c:pt>
                <c:pt idx="32">
                  <c:v>2.7205764331269006E-2</c:v>
                </c:pt>
                <c:pt idx="33">
                  <c:v>2.2907024477634791E-2</c:v>
                </c:pt>
                <c:pt idx="34">
                  <c:v>3.0504860318971014E-2</c:v>
                </c:pt>
                <c:pt idx="35">
                  <c:v>3.1904860319983824E-2</c:v>
                </c:pt>
                <c:pt idx="36">
                  <c:v>3.1673663995683554E-2</c:v>
                </c:pt>
                <c:pt idx="37">
                  <c:v>3.8359883984920642E-2</c:v>
                </c:pt>
                <c:pt idx="38">
                  <c:v>3.5182035589373856E-2</c:v>
                </c:pt>
                <c:pt idx="39">
                  <c:v>2.3595876118719036E-2</c:v>
                </c:pt>
                <c:pt idx="40">
                  <c:v>3.2385178248995325E-2</c:v>
                </c:pt>
                <c:pt idx="41">
                  <c:v>3.2405665791595109E-2</c:v>
                </c:pt>
                <c:pt idx="42">
                  <c:v>3.2974792982438855E-2</c:v>
                </c:pt>
                <c:pt idx="43">
                  <c:v>3.133125719772565E-2</c:v>
                </c:pt>
                <c:pt idx="44">
                  <c:v>3.193125719712029E-2</c:v>
                </c:pt>
                <c:pt idx="45">
                  <c:v>3.2882316587424965E-2</c:v>
                </c:pt>
                <c:pt idx="46">
                  <c:v>3.1211774241715277E-2</c:v>
                </c:pt>
                <c:pt idx="47">
                  <c:v>2.9286450803803064E-2</c:v>
                </c:pt>
                <c:pt idx="48">
                  <c:v>2.9563193684868035E-2</c:v>
                </c:pt>
                <c:pt idx="49">
                  <c:v>2.9864245965994792E-2</c:v>
                </c:pt>
                <c:pt idx="50">
                  <c:v>3.0183889587898839E-2</c:v>
                </c:pt>
                <c:pt idx="51">
                  <c:v>2.9022961827345858E-2</c:v>
                </c:pt>
                <c:pt idx="52">
                  <c:v>2.7411446646240629E-2</c:v>
                </c:pt>
                <c:pt idx="53">
                  <c:v>2.7125682436345552E-2</c:v>
                </c:pt>
                <c:pt idx="54">
                  <c:v>3.0809801792789762E-2</c:v>
                </c:pt>
                <c:pt idx="55">
                  <c:v>2.833769246382957E-2</c:v>
                </c:pt>
                <c:pt idx="56">
                  <c:v>2.6427664509367205E-2</c:v>
                </c:pt>
                <c:pt idx="57">
                  <c:v>2.3917871160719202E-2</c:v>
                </c:pt>
                <c:pt idx="58">
                  <c:v>2.8236567522396658E-2</c:v>
                </c:pt>
                <c:pt idx="59">
                  <c:v>2.9671515406929819E-2</c:v>
                </c:pt>
                <c:pt idx="60">
                  <c:v>2.6655251091690854E-2</c:v>
                </c:pt>
                <c:pt idx="61">
                  <c:v>2.607027035296703E-2</c:v>
                </c:pt>
                <c:pt idx="62">
                  <c:v>2.8277977382969843E-2</c:v>
                </c:pt>
                <c:pt idx="63">
                  <c:v>2.6921206681838783E-2</c:v>
                </c:pt>
                <c:pt idx="64">
                  <c:v>2.0704445159838544E-2</c:v>
                </c:pt>
                <c:pt idx="65">
                  <c:v>2.4837393922274034E-2</c:v>
                </c:pt>
                <c:pt idx="66">
                  <c:v>2.8005823647487292E-2</c:v>
                </c:pt>
                <c:pt idx="67">
                  <c:v>2.4811661969157687E-2</c:v>
                </c:pt>
                <c:pt idx="68">
                  <c:v>2.4125544691360017E-2</c:v>
                </c:pt>
                <c:pt idx="69">
                  <c:v>2.2399853580356451E-2</c:v>
                </c:pt>
                <c:pt idx="70">
                  <c:v>2.2141053467983889E-2</c:v>
                </c:pt>
                <c:pt idx="71">
                  <c:v>2.4675253194090346E-2</c:v>
                </c:pt>
                <c:pt idx="72">
                  <c:v>1.9082061599330777E-2</c:v>
                </c:pt>
                <c:pt idx="73">
                  <c:v>1.8813754764148045E-2</c:v>
                </c:pt>
                <c:pt idx="74">
                  <c:v>1.3135457974460679E-2</c:v>
                </c:pt>
                <c:pt idx="75">
                  <c:v>1.6867733604020503E-2</c:v>
                </c:pt>
                <c:pt idx="76">
                  <c:v>1.7711046881429389E-2</c:v>
                </c:pt>
                <c:pt idx="77">
                  <c:v>1.818045111095179E-2</c:v>
                </c:pt>
                <c:pt idx="78">
                  <c:v>1.1619948074338146E-2</c:v>
                </c:pt>
                <c:pt idx="79">
                  <c:v>7.3087470304431541E-3</c:v>
                </c:pt>
                <c:pt idx="80">
                  <c:v>4.8879979854991786E-3</c:v>
                </c:pt>
                <c:pt idx="81">
                  <c:v>-2.0877165961765039E-4</c:v>
                </c:pt>
                <c:pt idx="82">
                  <c:v>-9.8110338520905963E-4</c:v>
                </c:pt>
                <c:pt idx="83">
                  <c:v>-6.5101933381080442E-3</c:v>
                </c:pt>
                <c:pt idx="84">
                  <c:v>-1.3771113455419429E-2</c:v>
                </c:pt>
                <c:pt idx="85">
                  <c:v>-2.0274523698692804E-2</c:v>
                </c:pt>
                <c:pt idx="86">
                  <c:v>-2.3129394630873611E-2</c:v>
                </c:pt>
                <c:pt idx="87">
                  <c:v>-1.88694039734922E-2</c:v>
                </c:pt>
                <c:pt idx="88">
                  <c:v>-1.7189559443862152E-2</c:v>
                </c:pt>
                <c:pt idx="89">
                  <c:v>-2.5014994856435172E-2</c:v>
                </c:pt>
                <c:pt idx="90">
                  <c:v>-2.9427542348755359E-2</c:v>
                </c:pt>
                <c:pt idx="91">
                  <c:v>-3.0996663930429894E-2</c:v>
                </c:pt>
                <c:pt idx="92">
                  <c:v>-3.0786663924821003E-2</c:v>
                </c:pt>
                <c:pt idx="93">
                  <c:v>-2.9926663924718558E-2</c:v>
                </c:pt>
                <c:pt idx="94">
                  <c:v>-2.9166663929365857E-2</c:v>
                </c:pt>
                <c:pt idx="95">
                  <c:v>-3.1366473694254299E-2</c:v>
                </c:pt>
                <c:pt idx="96">
                  <c:v>-3.1241093644835592E-2</c:v>
                </c:pt>
                <c:pt idx="97">
                  <c:v>-3.3326676520024585E-2</c:v>
                </c:pt>
                <c:pt idx="98">
                  <c:v>-3.0952442327267571E-2</c:v>
                </c:pt>
                <c:pt idx="99">
                  <c:v>-3.2132382989004657E-2</c:v>
                </c:pt>
                <c:pt idx="100">
                  <c:v>-3.150233643780715E-2</c:v>
                </c:pt>
                <c:pt idx="101">
                  <c:v>-3.4770043823756119E-2</c:v>
                </c:pt>
                <c:pt idx="102">
                  <c:v>-3.4770043823756119E-2</c:v>
                </c:pt>
                <c:pt idx="103">
                  <c:v>-3.8838763301023774E-2</c:v>
                </c:pt>
                <c:pt idx="104">
                  <c:v>-3.8168763307035461E-2</c:v>
                </c:pt>
                <c:pt idx="105">
                  <c:v>-3.8018763307186801E-2</c:v>
                </c:pt>
                <c:pt idx="106">
                  <c:v>-3.7968763304811928E-2</c:v>
                </c:pt>
                <c:pt idx="107">
                  <c:v>-4.1356373818078246E-2</c:v>
                </c:pt>
                <c:pt idx="108">
                  <c:v>-3.9381058677280895E-2</c:v>
                </c:pt>
                <c:pt idx="109">
                  <c:v>-4.0956700382101668E-2</c:v>
                </c:pt>
                <c:pt idx="110">
                  <c:v>-4.0256700385233241E-2</c:v>
                </c:pt>
                <c:pt idx="111">
                  <c:v>-4.0156700380483495E-2</c:v>
                </c:pt>
                <c:pt idx="112">
                  <c:v>-4.0254757991133136E-2</c:v>
                </c:pt>
                <c:pt idx="113">
                  <c:v>-3.9224757991687273E-2</c:v>
                </c:pt>
                <c:pt idx="114">
                  <c:v>-3.9004757989968983E-2</c:v>
                </c:pt>
                <c:pt idx="115">
                  <c:v>-3.8104757990877022E-2</c:v>
                </c:pt>
                <c:pt idx="116">
                  <c:v>-4.3109322801767117E-2</c:v>
                </c:pt>
                <c:pt idx="117">
                  <c:v>-4.3784156976427804E-2</c:v>
                </c:pt>
                <c:pt idx="118">
                  <c:v>-4.2009144028150938E-2</c:v>
                </c:pt>
                <c:pt idx="119">
                  <c:v>-4.559796116228558E-2</c:v>
                </c:pt>
                <c:pt idx="120">
                  <c:v>-4.994791482023353E-2</c:v>
                </c:pt>
                <c:pt idx="121">
                  <c:v>-4.948791482457815E-2</c:v>
                </c:pt>
                <c:pt idx="122">
                  <c:v>-5.4399075525226215E-2</c:v>
                </c:pt>
                <c:pt idx="123">
                  <c:v>-5.4279075520981712E-2</c:v>
                </c:pt>
                <c:pt idx="124">
                  <c:v>-5.4119075525023652E-2</c:v>
                </c:pt>
                <c:pt idx="125">
                  <c:v>-5.2579075520271579E-2</c:v>
                </c:pt>
                <c:pt idx="126">
                  <c:v>-5.3396937194743324E-2</c:v>
                </c:pt>
                <c:pt idx="127">
                  <c:v>-5.6827157362658642E-2</c:v>
                </c:pt>
                <c:pt idx="128">
                  <c:v>-5.8487636057513212E-2</c:v>
                </c:pt>
                <c:pt idx="129">
                  <c:v>-5.6786931178898159E-2</c:v>
                </c:pt>
                <c:pt idx="130">
                  <c:v>-5.588220517663868E-2</c:v>
                </c:pt>
                <c:pt idx="131">
                  <c:v>-5.8812571125792565E-2</c:v>
                </c:pt>
                <c:pt idx="132">
                  <c:v>-5.9463596220421439E-2</c:v>
                </c:pt>
                <c:pt idx="133">
                  <c:v>-6.2511859753237684E-2</c:v>
                </c:pt>
                <c:pt idx="134">
                  <c:v>-6.2061859753691703E-2</c:v>
                </c:pt>
                <c:pt idx="135">
                  <c:v>-6.1651859753135238E-2</c:v>
                </c:pt>
                <c:pt idx="136">
                  <c:v>-6.0921859753386695E-2</c:v>
                </c:pt>
                <c:pt idx="137">
                  <c:v>-6.0861859754902423E-2</c:v>
                </c:pt>
                <c:pt idx="138">
                  <c:v>-6.3703560072445653E-2</c:v>
                </c:pt>
                <c:pt idx="139">
                  <c:v>-6.9780485933039815E-2</c:v>
                </c:pt>
                <c:pt idx="140">
                  <c:v>-6.9770485936930415E-2</c:v>
                </c:pt>
                <c:pt idx="141">
                  <c:v>-6.9680485935566028E-2</c:v>
                </c:pt>
                <c:pt idx="142">
                  <c:v>-6.9010485934301757E-2</c:v>
                </c:pt>
                <c:pt idx="143">
                  <c:v>-7.1068333286693014E-2</c:v>
                </c:pt>
                <c:pt idx="144">
                  <c:v>-7.0449531875425714E-2</c:v>
                </c:pt>
                <c:pt idx="145">
                  <c:v>-7.3169202360413382E-2</c:v>
                </c:pt>
                <c:pt idx="146">
                  <c:v>-7.3483621280969413E-2</c:v>
                </c:pt>
                <c:pt idx="147">
                  <c:v>-8.2173422562700993E-2</c:v>
                </c:pt>
                <c:pt idx="148">
                  <c:v>-8.1728626937085075E-2</c:v>
                </c:pt>
                <c:pt idx="149">
                  <c:v>-9.6986082381688682E-2</c:v>
                </c:pt>
                <c:pt idx="150">
                  <c:v>-0.137332069690596</c:v>
                </c:pt>
                <c:pt idx="151">
                  <c:v>-0.16535633023177837</c:v>
                </c:pt>
                <c:pt idx="152">
                  <c:v>-0.26994867635609499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257-4573-B36E-1D2417AC67AE}"/>
            </c:ext>
          </c:extLst>
        </c:ser>
        <c:ser>
          <c:idx val="8"/>
          <c:order val="1"/>
          <c:tx>
            <c:strRef>
              <c:f>'A (7)'!$S$1</c:f>
              <c:strCache>
                <c:ptCount val="1"/>
                <c:pt idx="0">
                  <c:v>Q.fit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(7)'!$AW$2:$AW$1107</c:f>
              <c:numCache>
                <c:formatCode>General</c:formatCode>
                <c:ptCount val="1106"/>
                <c:pt idx="0">
                  <c:v>-15000</c:v>
                </c:pt>
                <c:pt idx="1">
                  <c:v>-14750</c:v>
                </c:pt>
                <c:pt idx="2">
                  <c:v>-14500</c:v>
                </c:pt>
                <c:pt idx="3">
                  <c:v>-14250</c:v>
                </c:pt>
                <c:pt idx="4">
                  <c:v>-14000</c:v>
                </c:pt>
                <c:pt idx="5">
                  <c:v>-13750</c:v>
                </c:pt>
                <c:pt idx="6">
                  <c:v>-13500</c:v>
                </c:pt>
                <c:pt idx="7">
                  <c:v>-13250</c:v>
                </c:pt>
                <c:pt idx="8">
                  <c:v>-13000</c:v>
                </c:pt>
                <c:pt idx="9">
                  <c:v>-12750</c:v>
                </c:pt>
                <c:pt idx="10">
                  <c:v>-12500</c:v>
                </c:pt>
                <c:pt idx="11">
                  <c:v>-12250</c:v>
                </c:pt>
                <c:pt idx="12">
                  <c:v>-12000</c:v>
                </c:pt>
                <c:pt idx="13">
                  <c:v>-11750</c:v>
                </c:pt>
                <c:pt idx="14">
                  <c:v>-11500</c:v>
                </c:pt>
                <c:pt idx="15">
                  <c:v>-11250</c:v>
                </c:pt>
                <c:pt idx="16">
                  <c:v>-11000</c:v>
                </c:pt>
                <c:pt idx="17">
                  <c:v>-10750</c:v>
                </c:pt>
                <c:pt idx="18">
                  <c:v>-10500</c:v>
                </c:pt>
                <c:pt idx="19">
                  <c:v>-10250</c:v>
                </c:pt>
                <c:pt idx="20">
                  <c:v>-10000</c:v>
                </c:pt>
                <c:pt idx="21">
                  <c:v>-9750</c:v>
                </c:pt>
                <c:pt idx="22">
                  <c:v>-9500</c:v>
                </c:pt>
                <c:pt idx="23">
                  <c:v>-9250</c:v>
                </c:pt>
                <c:pt idx="24">
                  <c:v>-9000</c:v>
                </c:pt>
                <c:pt idx="25">
                  <c:v>-8750</c:v>
                </c:pt>
                <c:pt idx="26">
                  <c:v>-8500</c:v>
                </c:pt>
                <c:pt idx="27">
                  <c:v>-8250</c:v>
                </c:pt>
                <c:pt idx="28">
                  <c:v>-8000</c:v>
                </c:pt>
                <c:pt idx="29">
                  <c:v>-7750</c:v>
                </c:pt>
                <c:pt idx="30">
                  <c:v>-7500</c:v>
                </c:pt>
                <c:pt idx="31">
                  <c:v>-7250</c:v>
                </c:pt>
                <c:pt idx="32">
                  <c:v>-7000</c:v>
                </c:pt>
                <c:pt idx="33">
                  <c:v>-6750</c:v>
                </c:pt>
                <c:pt idx="34">
                  <c:v>-6500</c:v>
                </c:pt>
                <c:pt idx="35">
                  <c:v>-6250</c:v>
                </c:pt>
                <c:pt idx="36">
                  <c:v>-6000</c:v>
                </c:pt>
                <c:pt idx="37">
                  <c:v>-5750</c:v>
                </c:pt>
                <c:pt idx="38">
                  <c:v>-5500</c:v>
                </c:pt>
                <c:pt idx="39">
                  <c:v>-5250</c:v>
                </c:pt>
                <c:pt idx="40">
                  <c:v>-5000</c:v>
                </c:pt>
                <c:pt idx="41">
                  <c:v>-4750</c:v>
                </c:pt>
                <c:pt idx="42">
                  <c:v>-4500</c:v>
                </c:pt>
                <c:pt idx="43">
                  <c:v>-4250</c:v>
                </c:pt>
                <c:pt idx="44">
                  <c:v>-4000</c:v>
                </c:pt>
                <c:pt idx="45">
                  <c:v>-3750</c:v>
                </c:pt>
                <c:pt idx="46">
                  <c:v>-3500</c:v>
                </c:pt>
                <c:pt idx="47">
                  <c:v>-3250</c:v>
                </c:pt>
                <c:pt idx="48">
                  <c:v>-3000</c:v>
                </c:pt>
                <c:pt idx="49">
                  <c:v>-2750</c:v>
                </c:pt>
                <c:pt idx="50">
                  <c:v>-2500</c:v>
                </c:pt>
                <c:pt idx="51">
                  <c:v>-2250</c:v>
                </c:pt>
                <c:pt idx="52">
                  <c:v>-2000</c:v>
                </c:pt>
                <c:pt idx="53">
                  <c:v>-1750</c:v>
                </c:pt>
                <c:pt idx="54">
                  <c:v>-1500</c:v>
                </c:pt>
                <c:pt idx="55">
                  <c:v>-1250</c:v>
                </c:pt>
                <c:pt idx="56">
                  <c:v>-1000</c:v>
                </c:pt>
                <c:pt idx="57">
                  <c:v>-750</c:v>
                </c:pt>
                <c:pt idx="58">
                  <c:v>-500</c:v>
                </c:pt>
                <c:pt idx="59">
                  <c:v>-250</c:v>
                </c:pt>
                <c:pt idx="60">
                  <c:v>0</c:v>
                </c:pt>
                <c:pt idx="61">
                  <c:v>250</c:v>
                </c:pt>
                <c:pt idx="62">
                  <c:v>500</c:v>
                </c:pt>
                <c:pt idx="63">
                  <c:v>750</c:v>
                </c:pt>
                <c:pt idx="64">
                  <c:v>1000</c:v>
                </c:pt>
                <c:pt idx="65">
                  <c:v>1250</c:v>
                </c:pt>
                <c:pt idx="66">
                  <c:v>1500</c:v>
                </c:pt>
                <c:pt idx="67">
                  <c:v>1750</c:v>
                </c:pt>
                <c:pt idx="68">
                  <c:v>2000</c:v>
                </c:pt>
                <c:pt idx="69">
                  <c:v>2250</c:v>
                </c:pt>
                <c:pt idx="70">
                  <c:v>2500</c:v>
                </c:pt>
                <c:pt idx="71">
                  <c:v>2750</c:v>
                </c:pt>
                <c:pt idx="72">
                  <c:v>3000</c:v>
                </c:pt>
                <c:pt idx="73">
                  <c:v>3250</c:v>
                </c:pt>
                <c:pt idx="74">
                  <c:v>3500</c:v>
                </c:pt>
                <c:pt idx="75">
                  <c:v>3750</c:v>
                </c:pt>
                <c:pt idx="76">
                  <c:v>4000</c:v>
                </c:pt>
                <c:pt idx="77">
                  <c:v>4250</c:v>
                </c:pt>
                <c:pt idx="78">
                  <c:v>4500</c:v>
                </c:pt>
                <c:pt idx="79">
                  <c:v>4750</c:v>
                </c:pt>
                <c:pt idx="80">
                  <c:v>5000</c:v>
                </c:pt>
                <c:pt idx="81">
                  <c:v>5250</c:v>
                </c:pt>
                <c:pt idx="82">
                  <c:v>5500</c:v>
                </c:pt>
                <c:pt idx="83">
                  <c:v>5750</c:v>
                </c:pt>
                <c:pt idx="84">
                  <c:v>6000</c:v>
                </c:pt>
                <c:pt idx="85">
                  <c:v>6250</c:v>
                </c:pt>
                <c:pt idx="86">
                  <c:v>6500</c:v>
                </c:pt>
                <c:pt idx="87">
                  <c:v>6750</c:v>
                </c:pt>
                <c:pt idx="88">
                  <c:v>7000</c:v>
                </c:pt>
                <c:pt idx="89">
                  <c:v>7250</c:v>
                </c:pt>
                <c:pt idx="90">
                  <c:v>7500</c:v>
                </c:pt>
                <c:pt idx="91">
                  <c:v>7750</c:v>
                </c:pt>
                <c:pt idx="92">
                  <c:v>8000</c:v>
                </c:pt>
                <c:pt idx="93">
                  <c:v>8250</c:v>
                </c:pt>
                <c:pt idx="94">
                  <c:v>8500</c:v>
                </c:pt>
                <c:pt idx="95">
                  <c:v>8750</c:v>
                </c:pt>
                <c:pt idx="96">
                  <c:v>9000</c:v>
                </c:pt>
                <c:pt idx="97">
                  <c:v>9250</c:v>
                </c:pt>
                <c:pt idx="98">
                  <c:v>9500</c:v>
                </c:pt>
                <c:pt idx="99">
                  <c:v>9750</c:v>
                </c:pt>
                <c:pt idx="100">
                  <c:v>10000</c:v>
                </c:pt>
                <c:pt idx="101">
                  <c:v>10250</c:v>
                </c:pt>
                <c:pt idx="102">
                  <c:v>10500</c:v>
                </c:pt>
                <c:pt idx="103">
                  <c:v>10750</c:v>
                </c:pt>
                <c:pt idx="104">
                  <c:v>11000</c:v>
                </c:pt>
                <c:pt idx="105">
                  <c:v>11250</c:v>
                </c:pt>
                <c:pt idx="106">
                  <c:v>11500</c:v>
                </c:pt>
                <c:pt idx="107">
                  <c:v>11750</c:v>
                </c:pt>
                <c:pt idx="108">
                  <c:v>12000</c:v>
                </c:pt>
                <c:pt idx="109">
                  <c:v>12250</c:v>
                </c:pt>
                <c:pt idx="110">
                  <c:v>12500</c:v>
                </c:pt>
                <c:pt idx="111">
                  <c:v>12750</c:v>
                </c:pt>
                <c:pt idx="112">
                  <c:v>13000</c:v>
                </c:pt>
                <c:pt idx="113">
                  <c:v>13250</c:v>
                </c:pt>
                <c:pt idx="114">
                  <c:v>13500</c:v>
                </c:pt>
                <c:pt idx="115">
                  <c:v>13750</c:v>
                </c:pt>
                <c:pt idx="116">
                  <c:v>14000</c:v>
                </c:pt>
                <c:pt idx="117">
                  <c:v>14250</c:v>
                </c:pt>
                <c:pt idx="118">
                  <c:v>14500</c:v>
                </c:pt>
                <c:pt idx="119">
                  <c:v>14750</c:v>
                </c:pt>
                <c:pt idx="120">
                  <c:v>15000</c:v>
                </c:pt>
                <c:pt idx="121">
                  <c:v>15250</c:v>
                </c:pt>
                <c:pt idx="122">
                  <c:v>15500</c:v>
                </c:pt>
                <c:pt idx="123">
                  <c:v>15750</c:v>
                </c:pt>
                <c:pt idx="124">
                  <c:v>16000</c:v>
                </c:pt>
                <c:pt idx="125">
                  <c:v>16250</c:v>
                </c:pt>
                <c:pt idx="126">
                  <c:v>16500</c:v>
                </c:pt>
                <c:pt idx="127">
                  <c:v>16750</c:v>
                </c:pt>
                <c:pt idx="128">
                  <c:v>17000</c:v>
                </c:pt>
                <c:pt idx="129">
                  <c:v>17250</c:v>
                </c:pt>
                <c:pt idx="130">
                  <c:v>17500</c:v>
                </c:pt>
                <c:pt idx="131">
                  <c:v>17750</c:v>
                </c:pt>
                <c:pt idx="132">
                  <c:v>18000</c:v>
                </c:pt>
              </c:numCache>
            </c:numRef>
          </c:xVal>
          <c:yVal>
            <c:numRef>
              <c:f>'A (7)'!$AZ$2:$AZ$1107</c:f>
              <c:numCache>
                <c:formatCode>General</c:formatCode>
                <c:ptCount val="1106"/>
                <c:pt idx="0">
                  <c:v>-1.0222519263987984E-2</c:v>
                </c:pt>
                <c:pt idx="1">
                  <c:v>-1.2791598744868767E-2</c:v>
                </c:pt>
                <c:pt idx="2">
                  <c:v>-1.5382468104368319E-2</c:v>
                </c:pt>
                <c:pt idx="3">
                  <c:v>-1.7975387278450768E-2</c:v>
                </c:pt>
                <c:pt idx="4">
                  <c:v>-2.0544193956341997E-2</c:v>
                </c:pt>
                <c:pt idx="5">
                  <c:v>-2.3054195733970922E-2</c:v>
                </c:pt>
                <c:pt idx="6">
                  <c:v>-2.5459428538068474E-2</c:v>
                </c:pt>
                <c:pt idx="7">
                  <c:v>-2.7699332017549316E-2</c:v>
                </c:pt>
                <c:pt idx="8">
                  <c:v>-2.9695426193275278E-2</c:v>
                </c:pt>
                <c:pt idx="9">
                  <c:v>-3.1349675976489542E-2</c:v>
                </c:pt>
                <c:pt idx="10">
                  <c:v>-3.2547722733520905E-2</c:v>
                </c:pt>
                <c:pt idx="11">
                  <c:v>-3.3170878339250955E-2</c:v>
                </c:pt>
                <c:pt idx="12">
                  <c:v>-3.3118514185630638E-2</c:v>
                </c:pt>
                <c:pt idx="13">
                  <c:v>-3.2335999473877865E-2</c:v>
                </c:pt>
                <c:pt idx="14">
                  <c:v>-3.0835996867182625E-2</c:v>
                </c:pt>
                <c:pt idx="15">
                  <c:v>-2.8700429545047517E-2</c:v>
                </c:pt>
                <c:pt idx="16">
                  <c:v>-2.606051824251189E-2</c:v>
                </c:pt>
                <c:pt idx="17">
                  <c:v>-2.3065373551395423E-2</c:v>
                </c:pt>
                <c:pt idx="18">
                  <c:v>-1.9854099716552484E-2</c:v>
                </c:pt>
                <c:pt idx="19">
                  <c:v>-1.6540184233102238E-2</c:v>
                </c:pt>
                <c:pt idx="20">
                  <c:v>-1.3207987478968697E-2</c:v>
                </c:pt>
                <c:pt idx="21">
                  <c:v>-9.9164137232241271E-3</c:v>
                </c:pt>
                <c:pt idx="22">
                  <c:v>-6.7049299139462755E-3</c:v>
                </c:pt>
                <c:pt idx="23">
                  <c:v>-3.5991809175637108E-3</c:v>
                </c:pt>
                <c:pt idx="24">
                  <c:v>-6.1528953378607555E-4</c:v>
                </c:pt>
                <c:pt idx="25">
                  <c:v>2.23711957801761E-3</c:v>
                </c:pt>
                <c:pt idx="26">
                  <c:v>4.9528480351439053E-3</c:v>
                </c:pt>
                <c:pt idx="27">
                  <c:v>7.5296982876851132E-3</c:v>
                </c:pt>
                <c:pt idx="28">
                  <c:v>9.9674824448810137E-3</c:v>
                </c:pt>
                <c:pt idx="29">
                  <c:v>1.2267331625067027E-2</c:v>
                </c:pt>
                <c:pt idx="30">
                  <c:v>1.443121930844162E-2</c:v>
                </c:pt>
                <c:pt idx="31">
                  <c:v>1.6461637391018486E-2</c:v>
                </c:pt>
                <c:pt idx="32">
                  <c:v>1.8361378276366174E-2</c:v>
                </c:pt>
                <c:pt idx="33">
                  <c:v>2.0133387331660754E-2</c:v>
                </c:pt>
                <c:pt idx="34">
                  <c:v>2.1780659961854638E-2</c:v>
                </c:pt>
                <c:pt idx="35">
                  <c:v>2.3306166559933526E-2</c:v>
                </c:pt>
                <c:pt idx="36">
                  <c:v>2.4712796003335005E-2</c:v>
                </c:pt>
                <c:pt idx="37">
                  <c:v>2.6003313628820302E-2</c:v>
                </c:pt>
                <c:pt idx="38">
                  <c:v>2.7180332611693666E-2</c:v>
                </c:pt>
                <c:pt idx="39">
                  <c:v>2.824629870387773E-2</c:v>
                </c:pt>
                <c:pt idx="40">
                  <c:v>2.9203487915391863E-2</c:v>
                </c:pt>
                <c:pt idx="41">
                  <c:v>3.0054015605112394E-2</c:v>
                </c:pt>
                <c:pt idx="42">
                  <c:v>3.0799854171598345E-2</c:v>
                </c:pt>
                <c:pt idx="43">
                  <c:v>3.1442855551933879E-2</c:v>
                </c:pt>
                <c:pt idx="44">
                  <c:v>3.1984774315651714E-2</c:v>
                </c:pt>
                <c:pt idx="45">
                  <c:v>3.2427287375378706E-2</c:v>
                </c:pt>
                <c:pt idx="46">
                  <c:v>3.2772007171078879E-2</c:v>
                </c:pt>
                <c:pt idx="47">
                  <c:v>3.3020486459114984E-2</c:v>
                </c:pt>
                <c:pt idx="48">
                  <c:v>3.3174214328974064E-2</c:v>
                </c:pt>
                <c:pt idx="49">
                  <c:v>3.3234604541960602E-2</c:v>
                </c:pt>
                <c:pt idx="50">
                  <c:v>3.3202978522433063E-2</c:v>
                </c:pt>
                <c:pt idx="51">
                  <c:v>3.3080546168876339E-2</c:v>
                </c:pt>
                <c:pt idx="52">
                  <c:v>3.2868387992495175E-2</c:v>
                </c:pt>
                <c:pt idx="53">
                  <c:v>3.2567441911693223E-2</c:v>
                </c:pt>
                <c:pt idx="54">
                  <c:v>3.2178497377845179E-2</c:v>
                </c:pt>
                <c:pt idx="55">
                  <c:v>3.1702198485444338E-2</c:v>
                </c:pt>
                <c:pt idx="56">
                  <c:v>3.1139056474432398E-2</c:v>
                </c:pt>
                <c:pt idx="57">
                  <c:v>3.0489470734407723E-2</c:v>
                </c:pt>
                <c:pt idx="58">
                  <c:v>2.9753756244161281E-2</c:v>
                </c:pt>
                <c:pt idx="59">
                  <c:v>2.8932174486247745E-2</c:v>
                </c:pt>
                <c:pt idx="60">
                  <c:v>2.8024964394284063E-2</c:v>
                </c:pt>
                <c:pt idx="61">
                  <c:v>2.7032369902821877E-2</c:v>
                </c:pt>
                <c:pt idx="62">
                  <c:v>2.5954661199426868E-2</c:v>
                </c:pt>
                <c:pt idx="63">
                  <c:v>2.4792147783020212E-2</c:v>
                </c:pt>
                <c:pt idx="64">
                  <c:v>2.3545182801262037E-2</c:v>
                </c:pt>
                <c:pt idx="65">
                  <c:v>2.2214159702667546E-2</c:v>
                </c:pt>
                <c:pt idx="66">
                  <c:v>2.0799503783457685E-2</c:v>
                </c:pt>
                <c:pt idx="67">
                  <c:v>1.9301662506083575E-2</c:v>
                </c:pt>
                <c:pt idx="68">
                  <c:v>1.7721099305956643E-2</c:v>
                </c:pt>
                <c:pt idx="69">
                  <c:v>1.6058295833775865E-2</c:v>
                </c:pt>
                <c:pt idx="70">
                  <c:v>1.4313767150451115E-2</c:v>
                </c:pt>
                <c:pt idx="71">
                  <c:v>1.2488093381086949E-2</c:v>
                </c:pt>
                <c:pt idx="72">
                  <c:v>1.0581969980618474E-2</c:v>
                </c:pt>
                <c:pt idx="73">
                  <c:v>8.5962774597408784E-3</c:v>
                </c:pt>
                <c:pt idx="74">
                  <c:v>6.5321706854675034E-3</c:v>
                </c:pt>
                <c:pt idx="75">
                  <c:v>4.3911882825759937E-3</c:v>
                </c:pt>
                <c:pt idx="76">
                  <c:v>2.175384740120666E-3</c:v>
                </c:pt>
                <c:pt idx="77">
                  <c:v>-1.1250811629924067E-4</c:v>
                </c:pt>
                <c:pt idx="78">
                  <c:v>-2.4688776417601753E-3</c:v>
                </c:pt>
                <c:pt idx="79">
                  <c:v>-4.8889648323051137E-3</c:v>
                </c:pt>
                <c:pt idx="80">
                  <c:v>-7.3665087526049193E-3</c:v>
                </c:pt>
                <c:pt idx="81">
                  <c:v>-9.8932653698386875E-3</c:v>
                </c:pt>
                <c:pt idx="82">
                  <c:v>-1.2458358021458409E-2</c:v>
                </c:pt>
                <c:pt idx="83">
                  <c:v>-1.5047407993484739E-2</c:v>
                </c:pt>
                <c:pt idx="84">
                  <c:v>-1.7641378985535687E-2</c:v>
                </c:pt>
                <c:pt idx="85">
                  <c:v>-2.0215043956806376E-2</c:v>
                </c:pt>
                <c:pt idx="86">
                  <c:v>-2.2734951699703587E-2</c:v>
                </c:pt>
                <c:pt idx="87">
                  <c:v>-2.5156770340178415E-2</c:v>
                </c:pt>
                <c:pt idx="88">
                  <c:v>-2.7422021494487164E-2</c:v>
                </c:pt>
                <c:pt idx="89">
                  <c:v>-2.9454691301999764E-2</c:v>
                </c:pt>
                <c:pt idx="90">
                  <c:v>-3.1159229774043149E-2</c:v>
                </c:pt>
                <c:pt idx="91">
                  <c:v>-3.242293108693111E-2</c:v>
                </c:pt>
                <c:pt idx="92">
                  <c:v>-3.3126614222638996E-2</c:v>
                </c:pt>
                <c:pt idx="93">
                  <c:v>-3.3165770098769892E-2</c:v>
                </c:pt>
                <c:pt idx="94">
                  <c:v>-3.2478346129107875E-2</c:v>
                </c:pt>
                <c:pt idx="95">
                  <c:v>-3.1067712127136451E-2</c:v>
                </c:pt>
                <c:pt idx="96">
                  <c:v>-2.9007565860333925E-2</c:v>
                </c:pt>
                <c:pt idx="97">
                  <c:v>-2.6424442319241542E-2</c:v>
                </c:pt>
                <c:pt idx="98">
                  <c:v>-2.3466912540011552E-2</c:v>
                </c:pt>
                <c:pt idx="99">
                  <c:v>-2.0276540927467928E-2</c:v>
                </c:pt>
                <c:pt idx="100">
                  <c:v>-1.6970534883580964E-2</c:v>
                </c:pt>
                <c:pt idx="101">
                  <c:v>-1.3636905532976834E-2</c:v>
                </c:pt>
                <c:pt idx="102">
                  <c:v>-1.0337517995984881E-2</c:v>
                </c:pt>
                <c:pt idx="103">
                  <c:v>-7.1140093130768493E-3</c:v>
                </c:pt>
                <c:pt idx="104">
                  <c:v>-3.9935372591153057E-3</c:v>
                </c:pt>
                <c:pt idx="105">
                  <c:v>-9.9325980876584382E-4</c:v>
                </c:pt>
                <c:pt idx="106">
                  <c:v>1.8764927201678661E-3</c:v>
                </c:pt>
                <c:pt idx="107">
                  <c:v>4.6100418386263503E-3</c:v>
                </c:pt>
                <c:pt idx="108">
                  <c:v>7.2048659201396081E-3</c:v>
                </c:pt>
                <c:pt idx="109">
                  <c:v>9.6605618188954044E-3</c:v>
                </c:pt>
                <c:pt idx="110">
                  <c:v>1.1978121013890975E-2</c:v>
                </c:pt>
                <c:pt idx="111">
                  <c:v>1.4159429168992753E-2</c:v>
                </c:pt>
                <c:pt idx="112">
                  <c:v>1.6206925351637931E-2</c:v>
                </c:pt>
                <c:pt idx="113">
                  <c:v>1.8123372658722148E-2</c:v>
                </c:pt>
                <c:pt idx="114">
                  <c:v>1.9911703239326152E-2</c:v>
                </c:pt>
                <c:pt idx="115">
                  <c:v>2.1574910727879287E-2</c:v>
                </c:pt>
                <c:pt idx="116">
                  <c:v>2.3115972257312403E-2</c:v>
                </c:pt>
                <c:pt idx="117">
                  <c:v>2.4537789878328699E-2</c:v>
                </c:pt>
                <c:pt idx="118">
                  <c:v>2.5843146767456599E-2</c:v>
                </c:pt>
                <c:pt idx="119">
                  <c:v>2.7034676883592679E-2</c:v>
                </c:pt>
                <c:pt idx="120">
                  <c:v>2.8114847986892275E-2</c:v>
                </c:pt>
                <c:pt idx="121">
                  <c:v>2.9085957708069279E-2</c:v>
                </c:pt>
                <c:pt idx="122">
                  <c:v>2.9950141298554396E-2</c:v>
                </c:pt>
                <c:pt idx="123">
                  <c:v>3.0709388408257921E-2</c:v>
                </c:pt>
                <c:pt idx="124">
                  <c:v>3.1365565198065826E-2</c:v>
                </c:pt>
                <c:pt idx="125">
                  <c:v>3.1920437591979212E-2</c:v>
                </c:pt>
                <c:pt idx="126">
                  <c:v>3.2375691624080757E-2</c:v>
                </c:pt>
                <c:pt idx="127">
                  <c:v>3.2732947600481316E-2</c:v>
                </c:pt>
                <c:pt idx="128">
                  <c:v>3.2993766025714417E-2</c:v>
                </c:pt>
                <c:pt idx="129">
                  <c:v>3.3159644720049689E-2</c:v>
                </c:pt>
                <c:pt idx="130">
                  <c:v>3.3232008041145893E-2</c:v>
                </c:pt>
                <c:pt idx="131">
                  <c:v>3.3212190400625272E-2</c:v>
                </c:pt>
                <c:pt idx="132">
                  <c:v>3.3101417161421676E-2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257-4573-B36E-1D2417AC67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1338016"/>
        <c:axId val="1"/>
      </c:scatterChart>
      <c:valAx>
        <c:axId val="481338016"/>
        <c:scaling>
          <c:orientation val="minMax"/>
          <c:max val="15000"/>
          <c:min val="-1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798821478631353"/>
              <c:y val="0.8735656654029357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8411497730711045E-2"/>
              <c:y val="0.393679401185962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133801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5642965204236008E-3"/>
          <c:y val="0.91975600272188196"/>
          <c:w val="0.92738338872542592"/>
          <c:h val="6.17287190952983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EF Dra - LiTE residuals</a:t>
            </a:r>
          </a:p>
        </c:rich>
      </c:tx>
      <c:layout>
        <c:manualLayout>
          <c:xMode val="edge"/>
          <c:yMode val="edge"/>
          <c:x val="0.36404833836858008"/>
          <c:y val="3.43839541547277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731117824773413"/>
          <c:y val="0.14040134256545286"/>
          <c:w val="0.76737160120845926"/>
          <c:h val="0.67908404465331285"/>
        </c:manualLayout>
      </c:layout>
      <c:scatterChart>
        <c:scatterStyle val="lineMarker"/>
        <c:varyColors val="0"/>
        <c:ser>
          <c:idx val="4"/>
          <c:order val="0"/>
          <c:tx>
            <c:strRef>
              <c:f>'A (7)'!$K$20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(7)'!$D$21:$D$69</c:f>
                <c:numCache>
                  <c:formatCode>General</c:formatCode>
                  <c:ptCount val="4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4">
                    <c:v>1E-3</c:v>
                  </c:pt>
                  <c:pt idx="26">
                    <c:v>5.0000000000000001E-4</c:v>
                  </c:pt>
                  <c:pt idx="28">
                    <c:v>1.1000000000000001E-3</c:v>
                  </c:pt>
                  <c:pt idx="29">
                    <c:v>5.9999999999999995E-4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6.9999999999999999E-4</c:v>
                  </c:pt>
                  <c:pt idx="37">
                    <c:v>3.0000000000000001E-3</c:v>
                  </c:pt>
                  <c:pt idx="38">
                    <c:v>5.0000000000000001E-4</c:v>
                  </c:pt>
                  <c:pt idx="39">
                    <c:v>0</c:v>
                  </c:pt>
                  <c:pt idx="43">
                    <c:v>1E-4</c:v>
                  </c:pt>
                  <c:pt idx="44">
                    <c:v>1E-4</c:v>
                  </c:pt>
                  <c:pt idx="45">
                    <c:v>2.0000000000000001E-4</c:v>
                  </c:pt>
                  <c:pt idx="46">
                    <c:v>1E-4</c:v>
                  </c:pt>
                  <c:pt idx="47">
                    <c:v>2.0000000000000001E-4</c:v>
                  </c:pt>
                  <c:pt idx="48">
                    <c:v>1E-4</c:v>
                  </c:pt>
                </c:numCache>
              </c:numRef>
            </c:plus>
            <c:minus>
              <c:numRef>
                <c:f>'A (7)'!$D$21:$D$69</c:f>
                <c:numCache>
                  <c:formatCode>General</c:formatCode>
                  <c:ptCount val="4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4">
                    <c:v>1E-3</c:v>
                  </c:pt>
                  <c:pt idx="26">
                    <c:v>5.0000000000000001E-4</c:v>
                  </c:pt>
                  <c:pt idx="28">
                    <c:v>1.1000000000000001E-3</c:v>
                  </c:pt>
                  <c:pt idx="29">
                    <c:v>5.9999999999999995E-4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6.9999999999999999E-4</c:v>
                  </c:pt>
                  <c:pt idx="37">
                    <c:v>3.0000000000000001E-3</c:v>
                  </c:pt>
                  <c:pt idx="38">
                    <c:v>5.0000000000000001E-4</c:v>
                  </c:pt>
                  <c:pt idx="39">
                    <c:v>0</c:v>
                  </c:pt>
                  <c:pt idx="43">
                    <c:v>1E-4</c:v>
                  </c:pt>
                  <c:pt idx="44">
                    <c:v>1E-4</c:v>
                  </c:pt>
                  <c:pt idx="45">
                    <c:v>2.0000000000000001E-4</c:v>
                  </c:pt>
                  <c:pt idx="46">
                    <c:v>1E-4</c:v>
                  </c:pt>
                  <c:pt idx="47">
                    <c:v>2.0000000000000001E-4</c:v>
                  </c:pt>
                  <c:pt idx="48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(7)'!$F$21:$F$968</c:f>
              <c:numCache>
                <c:formatCode>General</c:formatCode>
                <c:ptCount val="948"/>
                <c:pt idx="0">
                  <c:v>-11319</c:v>
                </c:pt>
                <c:pt idx="1">
                  <c:v>-11316.5</c:v>
                </c:pt>
                <c:pt idx="2">
                  <c:v>-11283.5</c:v>
                </c:pt>
                <c:pt idx="3">
                  <c:v>-11281</c:v>
                </c:pt>
                <c:pt idx="4">
                  <c:v>-11255</c:v>
                </c:pt>
                <c:pt idx="5">
                  <c:v>-11248</c:v>
                </c:pt>
                <c:pt idx="6">
                  <c:v>-11238.5</c:v>
                </c:pt>
                <c:pt idx="7">
                  <c:v>-11197</c:v>
                </c:pt>
                <c:pt idx="8">
                  <c:v>-11180.5</c:v>
                </c:pt>
                <c:pt idx="9">
                  <c:v>-11178.5</c:v>
                </c:pt>
                <c:pt idx="10">
                  <c:v>-11171</c:v>
                </c:pt>
                <c:pt idx="11">
                  <c:v>-11103</c:v>
                </c:pt>
                <c:pt idx="12">
                  <c:v>-11037</c:v>
                </c:pt>
                <c:pt idx="13">
                  <c:v>-9511</c:v>
                </c:pt>
                <c:pt idx="14">
                  <c:v>-9492</c:v>
                </c:pt>
                <c:pt idx="15">
                  <c:v>-9461.5</c:v>
                </c:pt>
                <c:pt idx="16">
                  <c:v>-9461.5</c:v>
                </c:pt>
                <c:pt idx="17">
                  <c:v>-9454</c:v>
                </c:pt>
                <c:pt idx="18">
                  <c:v>-9428.5</c:v>
                </c:pt>
                <c:pt idx="19">
                  <c:v>-9141</c:v>
                </c:pt>
                <c:pt idx="20">
                  <c:v>-8784.5</c:v>
                </c:pt>
                <c:pt idx="21">
                  <c:v>-8468.5</c:v>
                </c:pt>
                <c:pt idx="22">
                  <c:v>-7942.5</c:v>
                </c:pt>
                <c:pt idx="23">
                  <c:v>-7272.5</c:v>
                </c:pt>
                <c:pt idx="24">
                  <c:v>-7157</c:v>
                </c:pt>
                <c:pt idx="25">
                  <c:v>-7157</c:v>
                </c:pt>
                <c:pt idx="26">
                  <c:v>-6886</c:v>
                </c:pt>
                <c:pt idx="27">
                  <c:v>-6886</c:v>
                </c:pt>
                <c:pt idx="28">
                  <c:v>-6454</c:v>
                </c:pt>
                <c:pt idx="29">
                  <c:v>-6454</c:v>
                </c:pt>
                <c:pt idx="30">
                  <c:v>-5907.5</c:v>
                </c:pt>
                <c:pt idx="31">
                  <c:v>-5471</c:v>
                </c:pt>
                <c:pt idx="32">
                  <c:v>-5449.5</c:v>
                </c:pt>
                <c:pt idx="33">
                  <c:v>-5435.5</c:v>
                </c:pt>
                <c:pt idx="34">
                  <c:v>-5185.5</c:v>
                </c:pt>
                <c:pt idx="35">
                  <c:v>-5185.5</c:v>
                </c:pt>
                <c:pt idx="36">
                  <c:v>-4549</c:v>
                </c:pt>
                <c:pt idx="37">
                  <c:v>-2756.5</c:v>
                </c:pt>
                <c:pt idx="38">
                  <c:v>-1933.5</c:v>
                </c:pt>
                <c:pt idx="39">
                  <c:v>-1874.5</c:v>
                </c:pt>
                <c:pt idx="40">
                  <c:v>-1676.5</c:v>
                </c:pt>
                <c:pt idx="41">
                  <c:v>-1660</c:v>
                </c:pt>
                <c:pt idx="42">
                  <c:v>-1655.5</c:v>
                </c:pt>
                <c:pt idx="43">
                  <c:v>-1254</c:v>
                </c:pt>
                <c:pt idx="44">
                  <c:v>-1254</c:v>
                </c:pt>
                <c:pt idx="45">
                  <c:v>-1106</c:v>
                </c:pt>
                <c:pt idx="46">
                  <c:v>-851</c:v>
                </c:pt>
                <c:pt idx="47">
                  <c:v>-733.5</c:v>
                </c:pt>
                <c:pt idx="48">
                  <c:v>-700.5</c:v>
                </c:pt>
                <c:pt idx="49">
                  <c:v>-585</c:v>
                </c:pt>
                <c:pt idx="50">
                  <c:v>-525</c:v>
                </c:pt>
                <c:pt idx="51">
                  <c:v>-421.5</c:v>
                </c:pt>
                <c:pt idx="52">
                  <c:v>-358</c:v>
                </c:pt>
                <c:pt idx="53">
                  <c:v>-349</c:v>
                </c:pt>
                <c:pt idx="54">
                  <c:v>-348.5</c:v>
                </c:pt>
                <c:pt idx="55">
                  <c:v>-308.5</c:v>
                </c:pt>
                <c:pt idx="56">
                  <c:v>-233</c:v>
                </c:pt>
                <c:pt idx="57">
                  <c:v>21.5</c:v>
                </c:pt>
                <c:pt idx="58">
                  <c:v>24</c:v>
                </c:pt>
                <c:pt idx="59">
                  <c:v>26</c:v>
                </c:pt>
                <c:pt idx="60">
                  <c:v>26.5</c:v>
                </c:pt>
                <c:pt idx="61">
                  <c:v>118</c:v>
                </c:pt>
                <c:pt idx="62">
                  <c:v>160.5</c:v>
                </c:pt>
                <c:pt idx="63">
                  <c:v>512</c:v>
                </c:pt>
                <c:pt idx="64">
                  <c:v>512.5</c:v>
                </c:pt>
                <c:pt idx="65">
                  <c:v>514.5</c:v>
                </c:pt>
                <c:pt idx="66">
                  <c:v>790.5</c:v>
                </c:pt>
                <c:pt idx="67">
                  <c:v>962.5</c:v>
                </c:pt>
                <c:pt idx="68">
                  <c:v>965</c:v>
                </c:pt>
                <c:pt idx="69">
                  <c:v>1373</c:v>
                </c:pt>
                <c:pt idx="70">
                  <c:v>1377.5</c:v>
                </c:pt>
                <c:pt idx="71">
                  <c:v>1410.5</c:v>
                </c:pt>
                <c:pt idx="72">
                  <c:v>1851.5</c:v>
                </c:pt>
                <c:pt idx="73">
                  <c:v>2146</c:v>
                </c:pt>
                <c:pt idx="74">
                  <c:v>2245.5</c:v>
                </c:pt>
                <c:pt idx="75">
                  <c:v>2260</c:v>
                </c:pt>
                <c:pt idx="76">
                  <c:v>2278.5</c:v>
                </c:pt>
                <c:pt idx="77">
                  <c:v>2376</c:v>
                </c:pt>
                <c:pt idx="78">
                  <c:v>3179.5</c:v>
                </c:pt>
                <c:pt idx="79">
                  <c:v>3328</c:v>
                </c:pt>
                <c:pt idx="80">
                  <c:v>3753</c:v>
                </c:pt>
                <c:pt idx="81">
                  <c:v>4174.5</c:v>
                </c:pt>
                <c:pt idx="82">
                  <c:v>4196</c:v>
                </c:pt>
                <c:pt idx="83">
                  <c:v>4882</c:v>
                </c:pt>
                <c:pt idx="84">
                  <c:v>5762</c:v>
                </c:pt>
                <c:pt idx="85">
                  <c:v>6101</c:v>
                </c:pt>
                <c:pt idx="86">
                  <c:v>6138</c:v>
                </c:pt>
                <c:pt idx="87">
                  <c:v>6173.5</c:v>
                </c:pt>
                <c:pt idx="88">
                  <c:v>6286.5</c:v>
                </c:pt>
                <c:pt idx="89">
                  <c:v>6668</c:v>
                </c:pt>
                <c:pt idx="90">
                  <c:v>7377</c:v>
                </c:pt>
                <c:pt idx="91">
                  <c:v>7415</c:v>
                </c:pt>
                <c:pt idx="92">
                  <c:v>7415</c:v>
                </c:pt>
                <c:pt idx="93">
                  <c:v>7415</c:v>
                </c:pt>
                <c:pt idx="94">
                  <c:v>7415</c:v>
                </c:pt>
                <c:pt idx="95">
                  <c:v>7487.5</c:v>
                </c:pt>
                <c:pt idx="96">
                  <c:v>7494.5</c:v>
                </c:pt>
                <c:pt idx="97">
                  <c:v>7567.5</c:v>
                </c:pt>
                <c:pt idx="98">
                  <c:v>7574.5</c:v>
                </c:pt>
                <c:pt idx="99">
                  <c:v>7577</c:v>
                </c:pt>
                <c:pt idx="100">
                  <c:v>7579.5</c:v>
                </c:pt>
                <c:pt idx="101">
                  <c:v>7674.5</c:v>
                </c:pt>
                <c:pt idx="102">
                  <c:v>7674.5</c:v>
                </c:pt>
                <c:pt idx="103">
                  <c:v>8245</c:v>
                </c:pt>
                <c:pt idx="104">
                  <c:v>8245</c:v>
                </c:pt>
                <c:pt idx="105">
                  <c:v>8245</c:v>
                </c:pt>
                <c:pt idx="106">
                  <c:v>8245</c:v>
                </c:pt>
                <c:pt idx="107">
                  <c:v>8256.5</c:v>
                </c:pt>
                <c:pt idx="108">
                  <c:v>8257</c:v>
                </c:pt>
                <c:pt idx="109">
                  <c:v>8264</c:v>
                </c:pt>
                <c:pt idx="110">
                  <c:v>8264</c:v>
                </c:pt>
                <c:pt idx="111">
                  <c:v>8264</c:v>
                </c:pt>
                <c:pt idx="112">
                  <c:v>8275.5</c:v>
                </c:pt>
                <c:pt idx="113">
                  <c:v>8275.5</c:v>
                </c:pt>
                <c:pt idx="114">
                  <c:v>8275.5</c:v>
                </c:pt>
                <c:pt idx="115">
                  <c:v>8275.5</c:v>
                </c:pt>
                <c:pt idx="116">
                  <c:v>8551.5</c:v>
                </c:pt>
                <c:pt idx="117">
                  <c:v>8561</c:v>
                </c:pt>
                <c:pt idx="118">
                  <c:v>8563.5</c:v>
                </c:pt>
                <c:pt idx="119">
                  <c:v>8681</c:v>
                </c:pt>
                <c:pt idx="120">
                  <c:v>9193</c:v>
                </c:pt>
                <c:pt idx="121">
                  <c:v>9193</c:v>
                </c:pt>
                <c:pt idx="122">
                  <c:v>9377</c:v>
                </c:pt>
                <c:pt idx="123">
                  <c:v>9377</c:v>
                </c:pt>
                <c:pt idx="124">
                  <c:v>9377</c:v>
                </c:pt>
                <c:pt idx="125">
                  <c:v>9377</c:v>
                </c:pt>
                <c:pt idx="126">
                  <c:v>9584</c:v>
                </c:pt>
                <c:pt idx="127">
                  <c:v>9586.5</c:v>
                </c:pt>
                <c:pt idx="128">
                  <c:v>9591.5</c:v>
                </c:pt>
                <c:pt idx="129">
                  <c:v>9603</c:v>
                </c:pt>
                <c:pt idx="130">
                  <c:v>9612.5</c:v>
                </c:pt>
                <c:pt idx="131">
                  <c:v>9615</c:v>
                </c:pt>
                <c:pt idx="132">
                  <c:v>9964.5</c:v>
                </c:pt>
                <c:pt idx="133">
                  <c:v>10058.5</c:v>
                </c:pt>
                <c:pt idx="134">
                  <c:v>10058.5</c:v>
                </c:pt>
                <c:pt idx="135">
                  <c:v>10058.5</c:v>
                </c:pt>
                <c:pt idx="136">
                  <c:v>10058.5</c:v>
                </c:pt>
                <c:pt idx="137">
                  <c:v>10058.5</c:v>
                </c:pt>
                <c:pt idx="138">
                  <c:v>10110.5</c:v>
                </c:pt>
                <c:pt idx="139">
                  <c:v>10806.5</c:v>
                </c:pt>
                <c:pt idx="140">
                  <c:v>10806.5</c:v>
                </c:pt>
                <c:pt idx="141">
                  <c:v>10806.5</c:v>
                </c:pt>
                <c:pt idx="142">
                  <c:v>10806.5</c:v>
                </c:pt>
                <c:pt idx="143">
                  <c:v>10853.5</c:v>
                </c:pt>
                <c:pt idx="144">
                  <c:v>10933.5</c:v>
                </c:pt>
                <c:pt idx="145">
                  <c:v>10988.5</c:v>
                </c:pt>
                <c:pt idx="146">
                  <c:v>11056</c:v>
                </c:pt>
                <c:pt idx="147">
                  <c:v>11617.5</c:v>
                </c:pt>
                <c:pt idx="148">
                  <c:v>11828</c:v>
                </c:pt>
                <c:pt idx="149">
                  <c:v>12689</c:v>
                </c:pt>
                <c:pt idx="150">
                  <c:v>14297.5</c:v>
                </c:pt>
                <c:pt idx="151">
                  <c:v>15174.5</c:v>
                </c:pt>
                <c:pt idx="152">
                  <c:v>15473.5</c:v>
                </c:pt>
              </c:numCache>
            </c:numRef>
          </c:xVal>
          <c:yVal>
            <c:numRef>
              <c:f>'A (7)'!$AB$21:$AB$968</c:f>
              <c:numCache>
                <c:formatCode>General</c:formatCode>
                <c:ptCount val="948"/>
                <c:pt idx="0">
                  <c:v>7.0290963299615247E-2</c:v>
                </c:pt>
                <c:pt idx="1">
                  <c:v>7.0094640957609033E-2</c:v>
                </c:pt>
                <c:pt idx="2">
                  <c:v>6.9218137288849624E-2</c:v>
                </c:pt>
                <c:pt idx="3">
                  <c:v>6.7621055176067715E-2</c:v>
                </c:pt>
                <c:pt idx="4">
                  <c:v>6.870832191552749E-2</c:v>
                </c:pt>
                <c:pt idx="5">
                  <c:v>6.8334715882937741E-2</c:v>
                </c:pt>
                <c:pt idx="6">
                  <c:v>6.5162761292940963E-2</c:v>
                </c:pt>
                <c:pt idx="7">
                  <c:v>6.4529567174144292E-2</c:v>
                </c:pt>
                <c:pt idx="8">
                  <c:v>6.8276557566747845E-2</c:v>
                </c:pt>
                <c:pt idx="9">
                  <c:v>6.3097266677956163E-2</c:v>
                </c:pt>
                <c:pt idx="10">
                  <c:v>5.9199662696542012E-2</c:v>
                </c:pt>
                <c:pt idx="11">
                  <c:v>6.5683071591143991E-2</c:v>
                </c:pt>
                <c:pt idx="12">
                  <c:v>6.4416867553679313E-2</c:v>
                </c:pt>
                <c:pt idx="13">
                  <c:v>3.7943109729187088E-2</c:v>
                </c:pt>
                <c:pt idx="14">
                  <c:v>3.5343201297703561E-2</c:v>
                </c:pt>
                <c:pt idx="15">
                  <c:v>3.5760435441973396E-2</c:v>
                </c:pt>
                <c:pt idx="16">
                  <c:v>3.5760435441973396E-2</c:v>
                </c:pt>
                <c:pt idx="17">
                  <c:v>3.5345249519666243E-2</c:v>
                </c:pt>
                <c:pt idx="18">
                  <c:v>3.177436107699276E-2</c:v>
                </c:pt>
                <c:pt idx="19">
                  <c:v>2.8784982646816556E-2</c:v>
                </c:pt>
                <c:pt idx="20">
                  <c:v>2.2251988845942875E-2</c:v>
                </c:pt>
                <c:pt idx="21">
                  <c:v>2.1512126926438488E-2</c:v>
                </c:pt>
                <c:pt idx="22">
                  <c:v>1.3698023969990106E-2</c:v>
                </c:pt>
                <c:pt idx="23">
                  <c:v>-9.1689860895818875E-6</c:v>
                </c:pt>
                <c:pt idx="24">
                  <c:v>1.9902000979300401E-3</c:v>
                </c:pt>
                <c:pt idx="25">
                  <c:v>2.9902001017717457E-3</c:v>
                </c:pt>
                <c:pt idx="26">
                  <c:v>-1.4923771269160328E-3</c:v>
                </c:pt>
                <c:pt idx="27">
                  <c:v>-3.9237712560053969E-4</c:v>
                </c:pt>
                <c:pt idx="28">
                  <c:v>-7.5001074201437833E-3</c:v>
                </c:pt>
                <c:pt idx="29">
                  <c:v>-6.7001074185256103E-3</c:v>
                </c:pt>
                <c:pt idx="30">
                  <c:v>-3.8278027588908269E-3</c:v>
                </c:pt>
                <c:pt idx="31">
                  <c:v>-1.3788683654423279E-2</c:v>
                </c:pt>
                <c:pt idx="32">
                  <c:v>-1.4516757464349293E-2</c:v>
                </c:pt>
                <c:pt idx="33">
                  <c:v>-1.8990412338722881E-2</c:v>
                </c:pt>
                <c:pt idx="34">
                  <c:v>-1.4390602829127585E-2</c:v>
                </c:pt>
                <c:pt idx="35">
                  <c:v>-1.2990602828114772E-2</c:v>
                </c:pt>
                <c:pt idx="36">
                  <c:v>-1.9793779209339647E-2</c:v>
                </c:pt>
                <c:pt idx="37">
                  <c:v>-2.365528000216368E-2</c:v>
                </c:pt>
                <c:pt idx="38">
                  <c:v>-2.785539380043283E-2</c:v>
                </c:pt>
                <c:pt idx="39">
                  <c:v>-3.9424333471823898E-2</c:v>
                </c:pt>
                <c:pt idx="40">
                  <c:v>-3.0489268341361585E-2</c:v>
                </c:pt>
                <c:pt idx="41">
                  <c:v>-3.0450522633714838E-2</c:v>
                </c:pt>
                <c:pt idx="42">
                  <c:v>-2.9876252922991141E-2</c:v>
                </c:pt>
                <c:pt idx="43">
                  <c:v>-3.0780204094349665E-2</c:v>
                </c:pt>
                <c:pt idx="44">
                  <c:v>-3.0180204094955025E-2</c:v>
                </c:pt>
                <c:pt idx="45">
                  <c:v>-2.8816705395123397E-2</c:v>
                </c:pt>
                <c:pt idx="46">
                  <c:v>-2.9600338780464131E-2</c:v>
                </c:pt>
                <c:pt idx="47">
                  <c:v>-3.1041990162628395E-2</c:v>
                </c:pt>
                <c:pt idx="48">
                  <c:v>-3.0620903858984465E-2</c:v>
                </c:pt>
                <c:pt idx="49">
                  <c:v>-2.9785295814068379E-2</c:v>
                </c:pt>
                <c:pt idx="50">
                  <c:v>-2.9169945751788346E-2</c:v>
                </c:pt>
                <c:pt idx="51">
                  <c:v>-2.9791841204060605E-2</c:v>
                </c:pt>
                <c:pt idx="52">
                  <c:v>-3.1054517196122983E-2</c:v>
                </c:pt>
                <c:pt idx="53">
                  <c:v>-3.1289724463485172E-2</c:v>
                </c:pt>
                <c:pt idx="54">
                  <c:v>-2.7602788270802602E-2</c:v>
                </c:pt>
                <c:pt idx="55">
                  <c:v>-2.9846782506052265E-2</c:v>
                </c:pt>
                <c:pt idx="56">
                  <c:v>-3.1311344919145737E-2</c:v>
                </c:pt>
                <c:pt idx="57">
                  <c:v>-3.2176128423238498E-2</c:v>
                </c:pt>
                <c:pt idx="58">
                  <c:v>-2.7840176288707462E-2</c:v>
                </c:pt>
                <c:pt idx="59">
                  <c:v>-2.6391408431977206E-2</c:v>
                </c:pt>
                <c:pt idx="60">
                  <c:v>-2.9404215621695828E-2</c:v>
                </c:pt>
                <c:pt idx="61">
                  <c:v>-2.9342183658479581E-2</c:v>
                </c:pt>
                <c:pt idx="62">
                  <c:v>-2.6824239688150144E-2</c:v>
                </c:pt>
                <c:pt idx="63">
                  <c:v>-2.5379195525875326E-2</c:v>
                </c:pt>
                <c:pt idx="64">
                  <c:v>-3.1591671874769571E-2</c:v>
                </c:pt>
                <c:pt idx="65">
                  <c:v>-2.744157391281014E-2</c:v>
                </c:pt>
                <c:pt idx="66">
                  <c:v>-2.1776086966808921E-2</c:v>
                </c:pt>
                <c:pt idx="67">
                  <c:v>-2.3283221273061989E-2</c:v>
                </c:pt>
                <c:pt idx="68">
                  <c:v>-2.3944077578090278E-2</c:v>
                </c:pt>
                <c:pt idx="69">
                  <c:v>-2.1263423020938841E-2</c:v>
                </c:pt>
                <c:pt idx="70">
                  <c:v>-2.1470482372119199E-2</c:v>
                </c:pt>
                <c:pt idx="71">
                  <c:v>-1.8554758749122865E-2</c:v>
                </c:pt>
                <c:pt idx="72">
                  <c:v>-1.8696576899343842E-2</c:v>
                </c:pt>
                <c:pt idx="73">
                  <c:v>-1.4959679971742842E-2</c:v>
                </c:pt>
                <c:pt idx="74">
                  <c:v>-1.9218925197849235E-2</c:v>
                </c:pt>
                <c:pt idx="75">
                  <c:v>-1.5277080214379062E-2</c:v>
                </c:pt>
                <c:pt idx="76">
                  <c:v>-1.4165361698610587E-2</c:v>
                </c:pt>
                <c:pt idx="77">
                  <c:v>-1.2262434036289646E-2</c:v>
                </c:pt>
                <c:pt idx="78">
                  <c:v>-5.8005123363545161E-3</c:v>
                </c:pt>
                <c:pt idx="79">
                  <c:v>-7.4702286792598053E-3</c:v>
                </c:pt>
                <c:pt idx="80">
                  <c:v>-1.9308874587674217E-3</c:v>
                </c:pt>
                <c:pt idx="81">
                  <c:v>1.4451373369918235E-3</c:v>
                </c:pt>
                <c:pt idx="82">
                  <c:v>1.1201857141540511E-3</c:v>
                </c:pt>
                <c:pt idx="83">
                  <c:v>1.0615518632568186E-2</c:v>
                </c:pt>
                <c:pt idx="84">
                  <c:v>2.4581080605829496E-2</c:v>
                </c:pt>
                <c:pt idx="85">
                  <c:v>2.6730808604621084E-2</c:v>
                </c:pt>
                <c:pt idx="86">
                  <c:v>2.4832374029931631E-2</c:v>
                </c:pt>
                <c:pt idx="87">
                  <c:v>3.0011902969528513E-2</c:v>
                </c:pt>
                <c:pt idx="88">
                  <c:v>3.4629798216833908E-2</c:v>
                </c:pt>
                <c:pt idx="89">
                  <c:v>3.6803888934872499E-2</c:v>
                </c:pt>
                <c:pt idx="90">
                  <c:v>5.0715706327798829E-2</c:v>
                </c:pt>
                <c:pt idx="91">
                  <c:v>5.0091467267701167E-2</c:v>
                </c:pt>
                <c:pt idx="92">
                  <c:v>5.0301467273310058E-2</c:v>
                </c:pt>
                <c:pt idx="93">
                  <c:v>5.1161467273412503E-2</c:v>
                </c:pt>
                <c:pt idx="94">
                  <c:v>5.1921467268765203E-2</c:v>
                </c:pt>
                <c:pt idx="95">
                  <c:v>5.1506608393709422E-2</c:v>
                </c:pt>
                <c:pt idx="96">
                  <c:v>5.1803011052587736E-2</c:v>
                </c:pt>
                <c:pt idx="97">
                  <c:v>5.1485988352319371E-2</c:v>
                </c:pt>
                <c:pt idx="98">
                  <c:v>5.402831309072062E-2</c:v>
                </c:pt>
                <c:pt idx="99">
                  <c:v>5.2908338725205013E-2</c:v>
                </c:pt>
                <c:pt idx="100">
                  <c:v>5.3598316619274937E-2</c:v>
                </c:pt>
                <c:pt idx="101">
                  <c:v>5.2580896176696715E-2</c:v>
                </c:pt>
                <c:pt idx="102">
                  <c:v>5.2580896176696715E-2</c:v>
                </c:pt>
                <c:pt idx="103">
                  <c:v>6.0606747699890058E-2</c:v>
                </c:pt>
                <c:pt idx="104">
                  <c:v>6.1276747693878371E-2</c:v>
                </c:pt>
                <c:pt idx="105">
                  <c:v>6.1426747693727031E-2</c:v>
                </c:pt>
                <c:pt idx="106">
                  <c:v>6.1476747696101904E-2</c:v>
                </c:pt>
                <c:pt idx="107">
                  <c:v>5.8303311312772679E-2</c:v>
                </c:pt>
                <c:pt idx="108">
                  <c:v>6.028790934497897E-2</c:v>
                </c:pt>
                <c:pt idx="109">
                  <c:v>5.8841973791418756E-2</c:v>
                </c:pt>
                <c:pt idx="110">
                  <c:v>5.9541973788287184E-2</c:v>
                </c:pt>
                <c:pt idx="111">
                  <c:v>5.9641973793036929E-2</c:v>
                </c:pt>
                <c:pt idx="112">
                  <c:v>5.9755972938183556E-2</c:v>
                </c:pt>
                <c:pt idx="113">
                  <c:v>6.0785972937629419E-2</c:v>
                </c:pt>
                <c:pt idx="114">
                  <c:v>6.1005972939347709E-2</c:v>
                </c:pt>
                <c:pt idx="115">
                  <c:v>6.190597293843967E-2</c:v>
                </c:pt>
                <c:pt idx="116">
                  <c:v>6.1603789781644373E-2</c:v>
                </c:pt>
                <c:pt idx="117">
                  <c:v>6.1077707183539137E-2</c:v>
                </c:pt>
                <c:pt idx="118">
                  <c:v>6.2891723689603315E-2</c:v>
                </c:pt>
                <c:pt idx="119">
                  <c:v>6.1070812868980376E-2</c:v>
                </c:pt>
                <c:pt idx="120">
                  <c:v>6.3157911994989394E-2</c:v>
                </c:pt>
                <c:pt idx="121">
                  <c:v>6.3617911990644774E-2</c:v>
                </c:pt>
                <c:pt idx="122">
                  <c:v>6.0666827222455449E-2</c:v>
                </c:pt>
                <c:pt idx="123">
                  <c:v>6.0786827226699952E-2</c:v>
                </c:pt>
                <c:pt idx="124">
                  <c:v>6.0946827222658012E-2</c:v>
                </c:pt>
                <c:pt idx="125">
                  <c:v>6.2486827227410086E-2</c:v>
                </c:pt>
                <c:pt idx="126">
                  <c:v>6.3765702331477811E-2</c:v>
                </c:pt>
                <c:pt idx="127">
                  <c:v>6.0360407069683625E-2</c:v>
                </c:pt>
                <c:pt idx="128">
                  <c:v>5.8749760678560192E-2</c:v>
                </c:pt>
                <c:pt idx="129">
                  <c:v>6.0564995943033148E-2</c:v>
                </c:pt>
                <c:pt idx="130">
                  <c:v>6.1564252466110483E-2</c:v>
                </c:pt>
                <c:pt idx="131">
                  <c:v>5.865875161118593E-2</c:v>
                </c:pt>
                <c:pt idx="132">
                  <c:v>6.1488880231914539E-2</c:v>
                </c:pt>
                <c:pt idx="133">
                  <c:v>5.9397449926869475E-2</c:v>
                </c:pt>
                <c:pt idx="134">
                  <c:v>5.9847449926415455E-2</c:v>
                </c:pt>
                <c:pt idx="135">
                  <c:v>6.025744992697192E-2</c:v>
                </c:pt>
                <c:pt idx="136">
                  <c:v>6.0987449926720463E-2</c:v>
                </c:pt>
                <c:pt idx="137">
                  <c:v>6.1047449925204736E-2</c:v>
                </c:pt>
                <c:pt idx="138">
                  <c:v>5.8742044038255226E-2</c:v>
                </c:pt>
                <c:pt idx="139">
                  <c:v>6.0567600319219497E-2</c:v>
                </c:pt>
                <c:pt idx="140">
                  <c:v>6.0577600315328897E-2</c:v>
                </c:pt>
                <c:pt idx="141">
                  <c:v>6.0667600316693285E-2</c:v>
                </c:pt>
                <c:pt idx="142">
                  <c:v>6.1337600317957555E-2</c:v>
                </c:pt>
                <c:pt idx="143">
                  <c:v>5.9872892936981295E-2</c:v>
                </c:pt>
                <c:pt idx="144">
                  <c:v>6.1520837720870775E-2</c:v>
                </c:pt>
                <c:pt idx="145">
                  <c:v>5.9523218433881413E-2</c:v>
                </c:pt>
                <c:pt idx="146">
                  <c:v>6.0111372883340668E-2</c:v>
                </c:pt>
                <c:pt idx="147">
                  <c:v>5.9656186255658779E-2</c:v>
                </c:pt>
                <c:pt idx="148">
                  <c:v>6.3530830794027188E-2</c:v>
                </c:pt>
                <c:pt idx="149">
                  <c:v>6.4269318138402184E-2</c:v>
                </c:pt>
                <c:pt idx="150">
                  <c:v>6.204393826634963E-2</c:v>
                </c:pt>
                <c:pt idx="151">
                  <c:v>5.9106927971010054E-2</c:v>
                </c:pt>
                <c:pt idx="152">
                  <c:v>-3.6265118353296273E-2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B64-49A3-95F8-9207AA6C5204}"/>
            </c:ext>
          </c:extLst>
        </c:ser>
        <c:ser>
          <c:idx val="8"/>
          <c:order val="1"/>
          <c:tx>
            <c:strRef>
              <c:f>'A (7)'!$S$1</c:f>
              <c:strCache>
                <c:ptCount val="1"/>
                <c:pt idx="0">
                  <c:v>Q.fit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(7)'!$AW$2:$AW$107</c:f>
              <c:numCache>
                <c:formatCode>General</c:formatCode>
                <c:ptCount val="106"/>
                <c:pt idx="0">
                  <c:v>-15000</c:v>
                </c:pt>
                <c:pt idx="1">
                  <c:v>-14750</c:v>
                </c:pt>
                <c:pt idx="2">
                  <c:v>-14500</c:v>
                </c:pt>
                <c:pt idx="3">
                  <c:v>-14250</c:v>
                </c:pt>
                <c:pt idx="4">
                  <c:v>-14000</c:v>
                </c:pt>
                <c:pt idx="5">
                  <c:v>-13750</c:v>
                </c:pt>
                <c:pt idx="6">
                  <c:v>-13500</c:v>
                </c:pt>
                <c:pt idx="7">
                  <c:v>-13250</c:v>
                </c:pt>
                <c:pt idx="8">
                  <c:v>-13000</c:v>
                </c:pt>
                <c:pt idx="9">
                  <c:v>-12750</c:v>
                </c:pt>
                <c:pt idx="10">
                  <c:v>-12500</c:v>
                </c:pt>
                <c:pt idx="11">
                  <c:v>-12250</c:v>
                </c:pt>
                <c:pt idx="12">
                  <c:v>-12000</c:v>
                </c:pt>
                <c:pt idx="13">
                  <c:v>-11750</c:v>
                </c:pt>
                <c:pt idx="14">
                  <c:v>-11500</c:v>
                </c:pt>
                <c:pt idx="15">
                  <c:v>-11250</c:v>
                </c:pt>
                <c:pt idx="16">
                  <c:v>-11000</c:v>
                </c:pt>
                <c:pt idx="17">
                  <c:v>-10750</c:v>
                </c:pt>
                <c:pt idx="18">
                  <c:v>-10500</c:v>
                </c:pt>
                <c:pt idx="19">
                  <c:v>-10250</c:v>
                </c:pt>
                <c:pt idx="20">
                  <c:v>-10000</c:v>
                </c:pt>
                <c:pt idx="21">
                  <c:v>-9750</c:v>
                </c:pt>
                <c:pt idx="22">
                  <c:v>-9500</c:v>
                </c:pt>
                <c:pt idx="23">
                  <c:v>-9250</c:v>
                </c:pt>
                <c:pt idx="24">
                  <c:v>-9000</c:v>
                </c:pt>
                <c:pt idx="25">
                  <c:v>-8750</c:v>
                </c:pt>
                <c:pt idx="26">
                  <c:v>-8500</c:v>
                </c:pt>
                <c:pt idx="27">
                  <c:v>-8250</c:v>
                </c:pt>
                <c:pt idx="28">
                  <c:v>-8000</c:v>
                </c:pt>
                <c:pt idx="29">
                  <c:v>-7750</c:v>
                </c:pt>
                <c:pt idx="30">
                  <c:v>-7500</c:v>
                </c:pt>
                <c:pt idx="31">
                  <c:v>-7250</c:v>
                </c:pt>
                <c:pt idx="32">
                  <c:v>-7000</c:v>
                </c:pt>
                <c:pt idx="33">
                  <c:v>-6750</c:v>
                </c:pt>
                <c:pt idx="34">
                  <c:v>-6500</c:v>
                </c:pt>
                <c:pt idx="35">
                  <c:v>-6250</c:v>
                </c:pt>
                <c:pt idx="36">
                  <c:v>-6000</c:v>
                </c:pt>
                <c:pt idx="37">
                  <c:v>-5750</c:v>
                </c:pt>
                <c:pt idx="38">
                  <c:v>-5500</c:v>
                </c:pt>
                <c:pt idx="39">
                  <c:v>-5250</c:v>
                </c:pt>
                <c:pt idx="40">
                  <c:v>-5000</c:v>
                </c:pt>
                <c:pt idx="41">
                  <c:v>-4750</c:v>
                </c:pt>
                <c:pt idx="42">
                  <c:v>-4500</c:v>
                </c:pt>
                <c:pt idx="43">
                  <c:v>-4250</c:v>
                </c:pt>
                <c:pt idx="44">
                  <c:v>-4000</c:v>
                </c:pt>
                <c:pt idx="45">
                  <c:v>-3750</c:v>
                </c:pt>
                <c:pt idx="46">
                  <c:v>-3500</c:v>
                </c:pt>
                <c:pt idx="47">
                  <c:v>-3250</c:v>
                </c:pt>
                <c:pt idx="48">
                  <c:v>-3000</c:v>
                </c:pt>
                <c:pt idx="49">
                  <c:v>-2750</c:v>
                </c:pt>
                <c:pt idx="50">
                  <c:v>-2500</c:v>
                </c:pt>
                <c:pt idx="51">
                  <c:v>-2250</c:v>
                </c:pt>
                <c:pt idx="52">
                  <c:v>-2000</c:v>
                </c:pt>
                <c:pt idx="53">
                  <c:v>-1750</c:v>
                </c:pt>
                <c:pt idx="54">
                  <c:v>-1500</c:v>
                </c:pt>
                <c:pt idx="55">
                  <c:v>-1250</c:v>
                </c:pt>
                <c:pt idx="56">
                  <c:v>-1000</c:v>
                </c:pt>
                <c:pt idx="57">
                  <c:v>-750</c:v>
                </c:pt>
                <c:pt idx="58">
                  <c:v>-500</c:v>
                </c:pt>
                <c:pt idx="59">
                  <c:v>-250</c:v>
                </c:pt>
                <c:pt idx="60">
                  <c:v>0</c:v>
                </c:pt>
                <c:pt idx="61">
                  <c:v>250</c:v>
                </c:pt>
                <c:pt idx="62">
                  <c:v>500</c:v>
                </c:pt>
                <c:pt idx="63">
                  <c:v>750</c:v>
                </c:pt>
                <c:pt idx="64">
                  <c:v>1000</c:v>
                </c:pt>
                <c:pt idx="65">
                  <c:v>1250</c:v>
                </c:pt>
                <c:pt idx="66">
                  <c:v>1500</c:v>
                </c:pt>
                <c:pt idx="67">
                  <c:v>1750</c:v>
                </c:pt>
                <c:pt idx="68">
                  <c:v>2000</c:v>
                </c:pt>
                <c:pt idx="69">
                  <c:v>2250</c:v>
                </c:pt>
                <c:pt idx="70">
                  <c:v>2500</c:v>
                </c:pt>
                <c:pt idx="71">
                  <c:v>2750</c:v>
                </c:pt>
                <c:pt idx="72">
                  <c:v>3000</c:v>
                </c:pt>
                <c:pt idx="73">
                  <c:v>3250</c:v>
                </c:pt>
                <c:pt idx="74">
                  <c:v>3500</c:v>
                </c:pt>
                <c:pt idx="75">
                  <c:v>3750</c:v>
                </c:pt>
                <c:pt idx="76">
                  <c:v>4000</c:v>
                </c:pt>
                <c:pt idx="77">
                  <c:v>4250</c:v>
                </c:pt>
                <c:pt idx="78">
                  <c:v>4500</c:v>
                </c:pt>
                <c:pt idx="79">
                  <c:v>4750</c:v>
                </c:pt>
                <c:pt idx="80">
                  <c:v>5000</c:v>
                </c:pt>
                <c:pt idx="81">
                  <c:v>5250</c:v>
                </c:pt>
                <c:pt idx="82">
                  <c:v>5500</c:v>
                </c:pt>
                <c:pt idx="83">
                  <c:v>5750</c:v>
                </c:pt>
                <c:pt idx="84">
                  <c:v>6000</c:v>
                </c:pt>
                <c:pt idx="85">
                  <c:v>6250</c:v>
                </c:pt>
                <c:pt idx="86">
                  <c:v>6500</c:v>
                </c:pt>
                <c:pt idx="87">
                  <c:v>6750</c:v>
                </c:pt>
                <c:pt idx="88">
                  <c:v>7000</c:v>
                </c:pt>
                <c:pt idx="89">
                  <c:v>7250</c:v>
                </c:pt>
                <c:pt idx="90">
                  <c:v>7500</c:v>
                </c:pt>
                <c:pt idx="91">
                  <c:v>7750</c:v>
                </c:pt>
                <c:pt idx="92">
                  <c:v>8000</c:v>
                </c:pt>
                <c:pt idx="93">
                  <c:v>8250</c:v>
                </c:pt>
                <c:pt idx="94">
                  <c:v>8500</c:v>
                </c:pt>
                <c:pt idx="95">
                  <c:v>8750</c:v>
                </c:pt>
                <c:pt idx="96">
                  <c:v>9000</c:v>
                </c:pt>
                <c:pt idx="97">
                  <c:v>9250</c:v>
                </c:pt>
                <c:pt idx="98">
                  <c:v>9500</c:v>
                </c:pt>
                <c:pt idx="99">
                  <c:v>9750</c:v>
                </c:pt>
                <c:pt idx="100">
                  <c:v>10000</c:v>
                </c:pt>
                <c:pt idx="101">
                  <c:v>10250</c:v>
                </c:pt>
                <c:pt idx="102">
                  <c:v>10500</c:v>
                </c:pt>
                <c:pt idx="103">
                  <c:v>10750</c:v>
                </c:pt>
                <c:pt idx="104">
                  <c:v>11000</c:v>
                </c:pt>
                <c:pt idx="105">
                  <c:v>11250</c:v>
                </c:pt>
              </c:numCache>
            </c:numRef>
          </c:xVal>
          <c:yVal>
            <c:numRef>
              <c:f>'A (7)'!$AY$2:$AY$107</c:f>
              <c:numCache>
                <c:formatCode>General</c:formatCode>
                <c:ptCount val="106"/>
                <c:pt idx="0">
                  <c:v>0.15660531358732682</c:v>
                </c:pt>
                <c:pt idx="1">
                  <c:v>0.14975230188774391</c:v>
                </c:pt>
                <c:pt idx="2">
                  <c:v>0.14302717653498528</c:v>
                </c:pt>
                <c:pt idx="3">
                  <c:v>0.13642993752905092</c:v>
                </c:pt>
                <c:pt idx="4">
                  <c:v>0.12996058486994083</c:v>
                </c:pt>
                <c:pt idx="5">
                  <c:v>0.12361911855765502</c:v>
                </c:pt>
                <c:pt idx="6">
                  <c:v>0.11740553859219349</c:v>
                </c:pt>
                <c:pt idx="7">
                  <c:v>0.11131984497355622</c:v>
                </c:pt>
                <c:pt idx="8">
                  <c:v>0.10536203770174328</c:v>
                </c:pt>
                <c:pt idx="9">
                  <c:v>9.9532116776754553E-2</c:v>
                </c:pt>
                <c:pt idx="10">
                  <c:v>9.383008219859014E-2</c:v>
                </c:pt>
                <c:pt idx="11">
                  <c:v>8.8255933967249983E-2</c:v>
                </c:pt>
                <c:pt idx="12">
                  <c:v>8.2809672082734084E-2</c:v>
                </c:pt>
                <c:pt idx="13">
                  <c:v>7.7491296545042471E-2</c:v>
                </c:pt>
                <c:pt idx="14">
                  <c:v>7.2300807354175142E-2</c:v>
                </c:pt>
                <c:pt idx="15">
                  <c:v>6.7238204510132099E-2</c:v>
                </c:pt>
                <c:pt idx="16">
                  <c:v>6.2303488012913327E-2</c:v>
                </c:pt>
                <c:pt idx="17">
                  <c:v>5.7496657862518827E-2</c:v>
                </c:pt>
                <c:pt idx="18">
                  <c:v>5.2817714058948598E-2</c:v>
                </c:pt>
                <c:pt idx="19">
                  <c:v>4.826665660220264E-2</c:v>
                </c:pt>
                <c:pt idx="20">
                  <c:v>4.3843485492280967E-2</c:v>
                </c:pt>
                <c:pt idx="21">
                  <c:v>3.9548200729183566E-2</c:v>
                </c:pt>
                <c:pt idx="22">
                  <c:v>3.5380802312910437E-2</c:v>
                </c:pt>
                <c:pt idx="23">
                  <c:v>3.1341290243461578E-2</c:v>
                </c:pt>
                <c:pt idx="24">
                  <c:v>2.7429664520837012E-2</c:v>
                </c:pt>
                <c:pt idx="25">
                  <c:v>2.364592514503671E-2</c:v>
                </c:pt>
                <c:pt idx="26">
                  <c:v>1.99900721160607E-2</c:v>
                </c:pt>
                <c:pt idx="27">
                  <c:v>1.6462105433908941E-2</c:v>
                </c:pt>
                <c:pt idx="28">
                  <c:v>1.3062025098581467E-2</c:v>
                </c:pt>
                <c:pt idx="29">
                  <c:v>9.7898311100782717E-3</c:v>
                </c:pt>
                <c:pt idx="30">
                  <c:v>6.6455234683993475E-3</c:v>
                </c:pt>
                <c:pt idx="31">
                  <c:v>3.6291021735447015E-3</c:v>
                </c:pt>
                <c:pt idx="32">
                  <c:v>7.405672255143339E-4</c:v>
                </c:pt>
                <c:pt idx="33">
                  <c:v>-2.0200813756917624E-3</c:v>
                </c:pt>
                <c:pt idx="34">
                  <c:v>-4.6528436300735734E-3</c:v>
                </c:pt>
                <c:pt idx="35">
                  <c:v>-7.1577195376311201E-3</c:v>
                </c:pt>
                <c:pt idx="36">
                  <c:v>-9.5347090983643953E-3</c:v>
                </c:pt>
                <c:pt idx="37">
                  <c:v>-1.1783812312273392E-2</c:v>
                </c:pt>
                <c:pt idx="38">
                  <c:v>-1.3905029179358111E-2</c:v>
                </c:pt>
                <c:pt idx="39">
                  <c:v>-1.5898359699618555E-2</c:v>
                </c:pt>
                <c:pt idx="40">
                  <c:v>-1.7763803873054717E-2</c:v>
                </c:pt>
                <c:pt idx="41">
                  <c:v>-1.9501361699666611E-2</c:v>
                </c:pt>
                <c:pt idx="42">
                  <c:v>-2.1111033179454231E-2</c:v>
                </c:pt>
                <c:pt idx="43">
                  <c:v>-2.2592818312417565E-2</c:v>
                </c:pt>
                <c:pt idx="44">
                  <c:v>-2.3946717098556634E-2</c:v>
                </c:pt>
                <c:pt idx="45">
                  <c:v>-2.5172729537871426E-2</c:v>
                </c:pt>
                <c:pt idx="46">
                  <c:v>-2.6270855630361942E-2</c:v>
                </c:pt>
                <c:pt idx="47">
                  <c:v>-2.7241095376028181E-2</c:v>
                </c:pt>
                <c:pt idx="48">
                  <c:v>-2.8083448774870144E-2</c:v>
                </c:pt>
                <c:pt idx="49">
                  <c:v>-2.8797915826887833E-2</c:v>
                </c:pt>
                <c:pt idx="50">
                  <c:v>-2.9384496532081247E-2</c:v>
                </c:pt>
                <c:pt idx="51">
                  <c:v>-2.9843190890450386E-2</c:v>
                </c:pt>
                <c:pt idx="52">
                  <c:v>-3.0173998901995243E-2</c:v>
                </c:pt>
                <c:pt idx="53">
                  <c:v>-3.0376920566715832E-2</c:v>
                </c:pt>
                <c:pt idx="54">
                  <c:v>-3.0451955884612147E-2</c:v>
                </c:pt>
                <c:pt idx="55">
                  <c:v>-3.0399104855684183E-2</c:v>
                </c:pt>
                <c:pt idx="56">
                  <c:v>-3.0218367479931944E-2</c:v>
                </c:pt>
                <c:pt idx="57">
                  <c:v>-2.9909743757355427E-2</c:v>
                </c:pt>
                <c:pt idx="58">
                  <c:v>-2.9473233687954639E-2</c:v>
                </c:pt>
                <c:pt idx="59">
                  <c:v>-2.8908837271729569E-2</c:v>
                </c:pt>
                <c:pt idx="60">
                  <c:v>-2.8216554508680231E-2</c:v>
                </c:pt>
                <c:pt idx="61">
                  <c:v>-2.7396385398806615E-2</c:v>
                </c:pt>
                <c:pt idx="62">
                  <c:v>-2.6448329942108724E-2</c:v>
                </c:pt>
                <c:pt idx="63">
                  <c:v>-2.5372388138586558E-2</c:v>
                </c:pt>
                <c:pt idx="64">
                  <c:v>-2.4168559988240114E-2</c:v>
                </c:pt>
                <c:pt idx="65">
                  <c:v>-2.2836845491069395E-2</c:v>
                </c:pt>
                <c:pt idx="66">
                  <c:v>-2.1377244647074401E-2</c:v>
                </c:pt>
                <c:pt idx="67">
                  <c:v>-1.9789757456255132E-2</c:v>
                </c:pt>
                <c:pt idx="68">
                  <c:v>-1.8074383918611589E-2</c:v>
                </c:pt>
                <c:pt idx="69">
                  <c:v>-1.6231124034143771E-2</c:v>
                </c:pt>
                <c:pt idx="70">
                  <c:v>-1.4259977802851671E-2</c:v>
                </c:pt>
                <c:pt idx="71">
                  <c:v>-1.2160945224735303E-2</c:v>
                </c:pt>
                <c:pt idx="72">
                  <c:v>-9.9340262997946582E-3</c:v>
                </c:pt>
                <c:pt idx="73">
                  <c:v>-7.5792210280297336E-3</c:v>
                </c:pt>
                <c:pt idx="74">
                  <c:v>-5.096529409440536E-3</c:v>
                </c:pt>
                <c:pt idx="75">
                  <c:v>-2.4859514440270652E-3</c:v>
                </c:pt>
                <c:pt idx="76">
                  <c:v>2.5251286821068031E-4</c:v>
                </c:pt>
                <c:pt idx="77">
                  <c:v>3.1188635272727076E-3</c:v>
                </c:pt>
                <c:pt idx="78">
                  <c:v>6.1131005331590046E-3</c:v>
                </c:pt>
                <c:pt idx="79">
                  <c:v>9.2352238858695798E-3</c:v>
                </c:pt>
                <c:pt idx="80">
                  <c:v>1.248523358540443E-2</c:v>
                </c:pt>
                <c:pt idx="81">
                  <c:v>1.5863129631763555E-2</c:v>
                </c:pt>
                <c:pt idx="82">
                  <c:v>1.9368912024946953E-2</c:v>
                </c:pt>
                <c:pt idx="83">
                  <c:v>2.3002580764954629E-2</c:v>
                </c:pt>
                <c:pt idx="84">
                  <c:v>2.676413585178658E-2</c:v>
                </c:pt>
                <c:pt idx="85">
                  <c:v>3.0653577285442813E-2</c:v>
                </c:pt>
                <c:pt idx="86">
                  <c:v>3.467090506592331E-2</c:v>
                </c:pt>
                <c:pt idx="87">
                  <c:v>3.8816119193228089E-2</c:v>
                </c:pt>
                <c:pt idx="88">
                  <c:v>4.308921966735714E-2</c:v>
                </c:pt>
                <c:pt idx="89">
                  <c:v>4.7490206488310469E-2</c:v>
                </c:pt>
                <c:pt idx="90">
                  <c:v>5.2019079656088069E-2</c:v>
                </c:pt>
                <c:pt idx="91">
                  <c:v>5.6675839170689954E-2</c:v>
                </c:pt>
                <c:pt idx="92">
                  <c:v>6.1460485032116104E-2</c:v>
                </c:pt>
                <c:pt idx="93">
                  <c:v>6.6373017240366539E-2</c:v>
                </c:pt>
                <c:pt idx="94">
                  <c:v>7.1413435795441252E-2</c:v>
                </c:pt>
                <c:pt idx="95">
                  <c:v>7.6581740697340223E-2</c:v>
                </c:pt>
                <c:pt idx="96">
                  <c:v>8.1877931946063479E-2</c:v>
                </c:pt>
                <c:pt idx="97">
                  <c:v>8.7302009541611006E-2</c:v>
                </c:pt>
                <c:pt idx="98">
                  <c:v>9.2853973483982818E-2</c:v>
                </c:pt>
                <c:pt idx="99">
                  <c:v>9.8533823773178902E-2</c:v>
                </c:pt>
                <c:pt idx="100">
                  <c:v>0.10434156040919926</c:v>
                </c:pt>
                <c:pt idx="101">
                  <c:v>0.1102771833920439</c:v>
                </c:pt>
                <c:pt idx="102">
                  <c:v>0.11634069272171281</c:v>
                </c:pt>
                <c:pt idx="103">
                  <c:v>0.12253208839820599</c:v>
                </c:pt>
                <c:pt idx="104">
                  <c:v>0.12885137042152345</c:v>
                </c:pt>
                <c:pt idx="105">
                  <c:v>0.1352985387916652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B64-49A3-95F8-9207AA6C52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1336376"/>
        <c:axId val="1"/>
      </c:scatterChart>
      <c:valAx>
        <c:axId val="481336376"/>
        <c:scaling>
          <c:orientation val="minMax"/>
          <c:max val="10000"/>
          <c:min val="-1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5135951661631422"/>
              <c:y val="0.873926704720649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-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8338368580060423E-2"/>
              <c:y val="0.392550744910467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133637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5528700906344415E-3"/>
          <c:y val="0.92550143266475648"/>
          <c:w val="0.92598187311178248"/>
          <c:h val="5.73065902578796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EF Dra - O-C Diagr.</a:t>
            </a:r>
          </a:p>
        </c:rich>
      </c:tx>
      <c:layout>
        <c:manualLayout>
          <c:xMode val="edge"/>
          <c:yMode val="edge"/>
          <c:x val="0.39031801811460404"/>
          <c:y val="1.36986301369863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258764876522373E-2"/>
          <c:y val="0.1095890410958904"/>
          <c:w val="0.87897190497049993"/>
          <c:h val="0.7424657534246574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(7)'!$H$20:$H$20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(7)'!$F$21:$F$968</c:f>
              <c:numCache>
                <c:formatCode>General</c:formatCode>
                <c:ptCount val="948"/>
                <c:pt idx="0">
                  <c:v>-11319</c:v>
                </c:pt>
                <c:pt idx="1">
                  <c:v>-11316.5</c:v>
                </c:pt>
                <c:pt idx="2">
                  <c:v>-11283.5</c:v>
                </c:pt>
                <c:pt idx="3">
                  <c:v>-11281</c:v>
                </c:pt>
                <c:pt idx="4">
                  <c:v>-11255</c:v>
                </c:pt>
                <c:pt idx="5">
                  <c:v>-11248</c:v>
                </c:pt>
                <c:pt idx="6">
                  <c:v>-11238.5</c:v>
                </c:pt>
                <c:pt idx="7">
                  <c:v>-11197</c:v>
                </c:pt>
                <c:pt idx="8">
                  <c:v>-11180.5</c:v>
                </c:pt>
                <c:pt idx="9">
                  <c:v>-11178.5</c:v>
                </c:pt>
                <c:pt idx="10">
                  <c:v>-11171</c:v>
                </c:pt>
                <c:pt idx="11">
                  <c:v>-11103</c:v>
                </c:pt>
                <c:pt idx="12">
                  <c:v>-11037</c:v>
                </c:pt>
                <c:pt idx="13">
                  <c:v>-9511</c:v>
                </c:pt>
                <c:pt idx="14">
                  <c:v>-9492</c:v>
                </c:pt>
                <c:pt idx="15">
                  <c:v>-9461.5</c:v>
                </c:pt>
                <c:pt idx="16">
                  <c:v>-9461.5</c:v>
                </c:pt>
                <c:pt idx="17">
                  <c:v>-9454</c:v>
                </c:pt>
                <c:pt idx="18">
                  <c:v>-9428.5</c:v>
                </c:pt>
                <c:pt idx="19">
                  <c:v>-9141</c:v>
                </c:pt>
                <c:pt idx="20">
                  <c:v>-8784.5</c:v>
                </c:pt>
                <c:pt idx="21">
                  <c:v>-8468.5</c:v>
                </c:pt>
                <c:pt idx="22">
                  <c:v>-7942.5</c:v>
                </c:pt>
                <c:pt idx="23">
                  <c:v>-7272.5</c:v>
                </c:pt>
                <c:pt idx="24">
                  <c:v>-7157</c:v>
                </c:pt>
                <c:pt idx="25">
                  <c:v>-7157</c:v>
                </c:pt>
                <c:pt idx="26">
                  <c:v>-6886</c:v>
                </c:pt>
                <c:pt idx="27">
                  <c:v>-6886</c:v>
                </c:pt>
                <c:pt idx="28">
                  <c:v>-6454</c:v>
                </c:pt>
                <c:pt idx="29">
                  <c:v>-6454</c:v>
                </c:pt>
                <c:pt idx="30">
                  <c:v>-5907.5</c:v>
                </c:pt>
                <c:pt idx="31">
                  <c:v>-5471</c:v>
                </c:pt>
                <c:pt idx="32">
                  <c:v>-5449.5</c:v>
                </c:pt>
                <c:pt idx="33">
                  <c:v>-5435.5</c:v>
                </c:pt>
                <c:pt idx="34">
                  <c:v>-5185.5</c:v>
                </c:pt>
                <c:pt idx="35">
                  <c:v>-5185.5</c:v>
                </c:pt>
                <c:pt idx="36">
                  <c:v>-4549</c:v>
                </c:pt>
                <c:pt idx="37">
                  <c:v>-2756.5</c:v>
                </c:pt>
                <c:pt idx="38">
                  <c:v>-1933.5</c:v>
                </c:pt>
                <c:pt idx="39">
                  <c:v>-1874.5</c:v>
                </c:pt>
                <c:pt idx="40">
                  <c:v>-1676.5</c:v>
                </c:pt>
                <c:pt idx="41">
                  <c:v>-1660</c:v>
                </c:pt>
                <c:pt idx="42">
                  <c:v>-1655.5</c:v>
                </c:pt>
                <c:pt idx="43">
                  <c:v>-1254</c:v>
                </c:pt>
                <c:pt idx="44">
                  <c:v>-1254</c:v>
                </c:pt>
                <c:pt idx="45">
                  <c:v>-1106</c:v>
                </c:pt>
                <c:pt idx="46">
                  <c:v>-851</c:v>
                </c:pt>
                <c:pt idx="47">
                  <c:v>-733.5</c:v>
                </c:pt>
                <c:pt idx="48">
                  <c:v>-700.5</c:v>
                </c:pt>
                <c:pt idx="49">
                  <c:v>-585</c:v>
                </c:pt>
                <c:pt idx="50">
                  <c:v>-525</c:v>
                </c:pt>
                <c:pt idx="51">
                  <c:v>-421.5</c:v>
                </c:pt>
                <c:pt idx="52">
                  <c:v>-358</c:v>
                </c:pt>
                <c:pt idx="53">
                  <c:v>-349</c:v>
                </c:pt>
                <c:pt idx="54">
                  <c:v>-348.5</c:v>
                </c:pt>
                <c:pt idx="55">
                  <c:v>-308.5</c:v>
                </c:pt>
                <c:pt idx="56">
                  <c:v>-233</c:v>
                </c:pt>
                <c:pt idx="57">
                  <c:v>21.5</c:v>
                </c:pt>
                <c:pt idx="58">
                  <c:v>24</c:v>
                </c:pt>
                <c:pt idx="59">
                  <c:v>26</c:v>
                </c:pt>
                <c:pt idx="60">
                  <c:v>26.5</c:v>
                </c:pt>
                <c:pt idx="61">
                  <c:v>118</c:v>
                </c:pt>
                <c:pt idx="62">
                  <c:v>160.5</c:v>
                </c:pt>
                <c:pt idx="63">
                  <c:v>512</c:v>
                </c:pt>
                <c:pt idx="64">
                  <c:v>512.5</c:v>
                </c:pt>
                <c:pt idx="65">
                  <c:v>514.5</c:v>
                </c:pt>
                <c:pt idx="66">
                  <c:v>790.5</c:v>
                </c:pt>
                <c:pt idx="67">
                  <c:v>962.5</c:v>
                </c:pt>
                <c:pt idx="68">
                  <c:v>965</c:v>
                </c:pt>
                <c:pt idx="69">
                  <c:v>1373</c:v>
                </c:pt>
                <c:pt idx="70">
                  <c:v>1377.5</c:v>
                </c:pt>
                <c:pt idx="71">
                  <c:v>1410.5</c:v>
                </c:pt>
                <c:pt idx="72">
                  <c:v>1851.5</c:v>
                </c:pt>
                <c:pt idx="73">
                  <c:v>2146</c:v>
                </c:pt>
                <c:pt idx="74">
                  <c:v>2245.5</c:v>
                </c:pt>
                <c:pt idx="75">
                  <c:v>2260</c:v>
                </c:pt>
                <c:pt idx="76">
                  <c:v>2278.5</c:v>
                </c:pt>
                <c:pt idx="77">
                  <c:v>2376</c:v>
                </c:pt>
                <c:pt idx="78">
                  <c:v>3179.5</c:v>
                </c:pt>
                <c:pt idx="79">
                  <c:v>3328</c:v>
                </c:pt>
                <c:pt idx="80">
                  <c:v>3753</c:v>
                </c:pt>
                <c:pt idx="81">
                  <c:v>4174.5</c:v>
                </c:pt>
                <c:pt idx="82">
                  <c:v>4196</c:v>
                </c:pt>
                <c:pt idx="83">
                  <c:v>4882</c:v>
                </c:pt>
                <c:pt idx="84">
                  <c:v>5762</c:v>
                </c:pt>
                <c:pt idx="85">
                  <c:v>6101</c:v>
                </c:pt>
                <c:pt idx="86">
                  <c:v>6138</c:v>
                </c:pt>
                <c:pt idx="87">
                  <c:v>6173.5</c:v>
                </c:pt>
                <c:pt idx="88">
                  <c:v>6286.5</c:v>
                </c:pt>
                <c:pt idx="89">
                  <c:v>6668</c:v>
                </c:pt>
                <c:pt idx="90">
                  <c:v>7377</c:v>
                </c:pt>
                <c:pt idx="91">
                  <c:v>7415</c:v>
                </c:pt>
                <c:pt idx="92">
                  <c:v>7415</c:v>
                </c:pt>
                <c:pt idx="93">
                  <c:v>7415</c:v>
                </c:pt>
                <c:pt idx="94">
                  <c:v>7415</c:v>
                </c:pt>
                <c:pt idx="95">
                  <c:v>7487.5</c:v>
                </c:pt>
                <c:pt idx="96">
                  <c:v>7494.5</c:v>
                </c:pt>
                <c:pt idx="97">
                  <c:v>7567.5</c:v>
                </c:pt>
                <c:pt idx="98">
                  <c:v>7574.5</c:v>
                </c:pt>
                <c:pt idx="99">
                  <c:v>7577</c:v>
                </c:pt>
                <c:pt idx="100">
                  <c:v>7579.5</c:v>
                </c:pt>
                <c:pt idx="101">
                  <c:v>7674.5</c:v>
                </c:pt>
                <c:pt idx="102">
                  <c:v>7674.5</c:v>
                </c:pt>
                <c:pt idx="103">
                  <c:v>8245</c:v>
                </c:pt>
                <c:pt idx="104">
                  <c:v>8245</c:v>
                </c:pt>
                <c:pt idx="105">
                  <c:v>8245</c:v>
                </c:pt>
                <c:pt idx="106">
                  <c:v>8245</c:v>
                </c:pt>
                <c:pt idx="107">
                  <c:v>8256.5</c:v>
                </c:pt>
                <c:pt idx="108">
                  <c:v>8257</c:v>
                </c:pt>
                <c:pt idx="109">
                  <c:v>8264</c:v>
                </c:pt>
                <c:pt idx="110">
                  <c:v>8264</c:v>
                </c:pt>
                <c:pt idx="111">
                  <c:v>8264</c:v>
                </c:pt>
                <c:pt idx="112">
                  <c:v>8275.5</c:v>
                </c:pt>
                <c:pt idx="113">
                  <c:v>8275.5</c:v>
                </c:pt>
                <c:pt idx="114">
                  <c:v>8275.5</c:v>
                </c:pt>
                <c:pt idx="115">
                  <c:v>8275.5</c:v>
                </c:pt>
                <c:pt idx="116">
                  <c:v>8551.5</c:v>
                </c:pt>
                <c:pt idx="117">
                  <c:v>8561</c:v>
                </c:pt>
                <c:pt idx="118">
                  <c:v>8563.5</c:v>
                </c:pt>
                <c:pt idx="119">
                  <c:v>8681</c:v>
                </c:pt>
                <c:pt idx="120">
                  <c:v>9193</c:v>
                </c:pt>
                <c:pt idx="121">
                  <c:v>9193</c:v>
                </c:pt>
                <c:pt idx="122">
                  <c:v>9377</c:v>
                </c:pt>
                <c:pt idx="123">
                  <c:v>9377</c:v>
                </c:pt>
                <c:pt idx="124">
                  <c:v>9377</c:v>
                </c:pt>
                <c:pt idx="125">
                  <c:v>9377</c:v>
                </c:pt>
                <c:pt idx="126">
                  <c:v>9584</c:v>
                </c:pt>
                <c:pt idx="127">
                  <c:v>9586.5</c:v>
                </c:pt>
                <c:pt idx="128">
                  <c:v>9591.5</c:v>
                </c:pt>
                <c:pt idx="129">
                  <c:v>9603</c:v>
                </c:pt>
                <c:pt idx="130">
                  <c:v>9612.5</c:v>
                </c:pt>
                <c:pt idx="131">
                  <c:v>9615</c:v>
                </c:pt>
                <c:pt idx="132">
                  <c:v>9964.5</c:v>
                </c:pt>
                <c:pt idx="133">
                  <c:v>10058.5</c:v>
                </c:pt>
                <c:pt idx="134">
                  <c:v>10058.5</c:v>
                </c:pt>
                <c:pt idx="135">
                  <c:v>10058.5</c:v>
                </c:pt>
                <c:pt idx="136">
                  <c:v>10058.5</c:v>
                </c:pt>
                <c:pt idx="137">
                  <c:v>10058.5</c:v>
                </c:pt>
                <c:pt idx="138">
                  <c:v>10110.5</c:v>
                </c:pt>
                <c:pt idx="139">
                  <c:v>10806.5</c:v>
                </c:pt>
                <c:pt idx="140">
                  <c:v>10806.5</c:v>
                </c:pt>
                <c:pt idx="141">
                  <c:v>10806.5</c:v>
                </c:pt>
                <c:pt idx="142">
                  <c:v>10806.5</c:v>
                </c:pt>
                <c:pt idx="143">
                  <c:v>10853.5</c:v>
                </c:pt>
                <c:pt idx="144">
                  <c:v>10933.5</c:v>
                </c:pt>
                <c:pt idx="145">
                  <c:v>10988.5</c:v>
                </c:pt>
                <c:pt idx="146">
                  <c:v>11056</c:v>
                </c:pt>
                <c:pt idx="147">
                  <c:v>11617.5</c:v>
                </c:pt>
                <c:pt idx="148">
                  <c:v>11828</c:v>
                </c:pt>
                <c:pt idx="149">
                  <c:v>12689</c:v>
                </c:pt>
                <c:pt idx="150">
                  <c:v>14297.5</c:v>
                </c:pt>
                <c:pt idx="151">
                  <c:v>15174.5</c:v>
                </c:pt>
                <c:pt idx="152">
                  <c:v>15473.5</c:v>
                </c:pt>
              </c:numCache>
            </c:numRef>
          </c:xVal>
          <c:yVal>
            <c:numRef>
              <c:f>'A (7)'!$H$21:$H$968</c:f>
              <c:numCache>
                <c:formatCode>General</c:formatCode>
                <c:ptCount val="94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CD6-4180-84AA-B1B210A29C70}"/>
            </c:ext>
          </c:extLst>
        </c:ser>
        <c:ser>
          <c:idx val="1"/>
          <c:order val="1"/>
          <c:tx>
            <c:strRef>
              <c:f>'A (7)'!$I$20:$I$20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(7)'!$D$22:$D$55</c:f>
                <c:numCache>
                  <c:formatCode>General</c:formatCode>
                  <c:ptCount val="3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3">
                    <c:v>1E-3</c:v>
                  </c:pt>
                  <c:pt idx="25">
                    <c:v>5.0000000000000001E-4</c:v>
                  </c:pt>
                  <c:pt idx="27">
                    <c:v>1.1000000000000001E-3</c:v>
                  </c:pt>
                  <c:pt idx="28">
                    <c:v>5.9999999999999995E-4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5.9999999999999995E-4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'A (7)'!$F$21:$F$968</c:f>
              <c:numCache>
                <c:formatCode>General</c:formatCode>
                <c:ptCount val="948"/>
                <c:pt idx="0">
                  <c:v>-11319</c:v>
                </c:pt>
                <c:pt idx="1">
                  <c:v>-11316.5</c:v>
                </c:pt>
                <c:pt idx="2">
                  <c:v>-11283.5</c:v>
                </c:pt>
                <c:pt idx="3">
                  <c:v>-11281</c:v>
                </c:pt>
                <c:pt idx="4">
                  <c:v>-11255</c:v>
                </c:pt>
                <c:pt idx="5">
                  <c:v>-11248</c:v>
                </c:pt>
                <c:pt idx="6">
                  <c:v>-11238.5</c:v>
                </c:pt>
                <c:pt idx="7">
                  <c:v>-11197</c:v>
                </c:pt>
                <c:pt idx="8">
                  <c:v>-11180.5</c:v>
                </c:pt>
                <c:pt idx="9">
                  <c:v>-11178.5</c:v>
                </c:pt>
                <c:pt idx="10">
                  <c:v>-11171</c:v>
                </c:pt>
                <c:pt idx="11">
                  <c:v>-11103</c:v>
                </c:pt>
                <c:pt idx="12">
                  <c:v>-11037</c:v>
                </c:pt>
                <c:pt idx="13">
                  <c:v>-9511</c:v>
                </c:pt>
                <c:pt idx="14">
                  <c:v>-9492</c:v>
                </c:pt>
                <c:pt idx="15">
                  <c:v>-9461.5</c:v>
                </c:pt>
                <c:pt idx="16">
                  <c:v>-9461.5</c:v>
                </c:pt>
                <c:pt idx="17">
                  <c:v>-9454</c:v>
                </c:pt>
                <c:pt idx="18">
                  <c:v>-9428.5</c:v>
                </c:pt>
                <c:pt idx="19">
                  <c:v>-9141</c:v>
                </c:pt>
                <c:pt idx="20">
                  <c:v>-8784.5</c:v>
                </c:pt>
                <c:pt idx="21">
                  <c:v>-8468.5</c:v>
                </c:pt>
                <c:pt idx="22">
                  <c:v>-7942.5</c:v>
                </c:pt>
                <c:pt idx="23">
                  <c:v>-7272.5</c:v>
                </c:pt>
                <c:pt idx="24">
                  <c:v>-7157</c:v>
                </c:pt>
                <c:pt idx="25">
                  <c:v>-7157</c:v>
                </c:pt>
                <c:pt idx="26">
                  <c:v>-6886</c:v>
                </c:pt>
                <c:pt idx="27">
                  <c:v>-6886</c:v>
                </c:pt>
                <c:pt idx="28">
                  <c:v>-6454</c:v>
                </c:pt>
                <c:pt idx="29">
                  <c:v>-6454</c:v>
                </c:pt>
                <c:pt idx="30">
                  <c:v>-5907.5</c:v>
                </c:pt>
                <c:pt idx="31">
                  <c:v>-5471</c:v>
                </c:pt>
                <c:pt idx="32">
                  <c:v>-5449.5</c:v>
                </c:pt>
                <c:pt idx="33">
                  <c:v>-5435.5</c:v>
                </c:pt>
                <c:pt idx="34">
                  <c:v>-5185.5</c:v>
                </c:pt>
                <c:pt idx="35">
                  <c:v>-5185.5</c:v>
                </c:pt>
                <c:pt idx="36">
                  <c:v>-4549</c:v>
                </c:pt>
                <c:pt idx="37">
                  <c:v>-2756.5</c:v>
                </c:pt>
                <c:pt idx="38">
                  <c:v>-1933.5</c:v>
                </c:pt>
                <c:pt idx="39">
                  <c:v>-1874.5</c:v>
                </c:pt>
                <c:pt idx="40">
                  <c:v>-1676.5</c:v>
                </c:pt>
                <c:pt idx="41">
                  <c:v>-1660</c:v>
                </c:pt>
                <c:pt idx="42">
                  <c:v>-1655.5</c:v>
                </c:pt>
                <c:pt idx="43">
                  <c:v>-1254</c:v>
                </c:pt>
                <c:pt idx="44">
                  <c:v>-1254</c:v>
                </c:pt>
                <c:pt idx="45">
                  <c:v>-1106</c:v>
                </c:pt>
                <c:pt idx="46">
                  <c:v>-851</c:v>
                </c:pt>
                <c:pt idx="47">
                  <c:v>-733.5</c:v>
                </c:pt>
                <c:pt idx="48">
                  <c:v>-700.5</c:v>
                </c:pt>
                <c:pt idx="49">
                  <c:v>-585</c:v>
                </c:pt>
                <c:pt idx="50">
                  <c:v>-525</c:v>
                </c:pt>
                <c:pt idx="51">
                  <c:v>-421.5</c:v>
                </c:pt>
                <c:pt idx="52">
                  <c:v>-358</c:v>
                </c:pt>
                <c:pt idx="53">
                  <c:v>-349</c:v>
                </c:pt>
                <c:pt idx="54">
                  <c:v>-348.5</c:v>
                </c:pt>
                <c:pt idx="55">
                  <c:v>-308.5</c:v>
                </c:pt>
                <c:pt idx="56">
                  <c:v>-233</c:v>
                </c:pt>
                <c:pt idx="57">
                  <c:v>21.5</c:v>
                </c:pt>
                <c:pt idx="58">
                  <c:v>24</c:v>
                </c:pt>
                <c:pt idx="59">
                  <c:v>26</c:v>
                </c:pt>
                <c:pt idx="60">
                  <c:v>26.5</c:v>
                </c:pt>
                <c:pt idx="61">
                  <c:v>118</c:v>
                </c:pt>
                <c:pt idx="62">
                  <c:v>160.5</c:v>
                </c:pt>
                <c:pt idx="63">
                  <c:v>512</c:v>
                </c:pt>
                <c:pt idx="64">
                  <c:v>512.5</c:v>
                </c:pt>
                <c:pt idx="65">
                  <c:v>514.5</c:v>
                </c:pt>
                <c:pt idx="66">
                  <c:v>790.5</c:v>
                </c:pt>
                <c:pt idx="67">
                  <c:v>962.5</c:v>
                </c:pt>
                <c:pt idx="68">
                  <c:v>965</c:v>
                </c:pt>
                <c:pt idx="69">
                  <c:v>1373</c:v>
                </c:pt>
                <c:pt idx="70">
                  <c:v>1377.5</c:v>
                </c:pt>
                <c:pt idx="71">
                  <c:v>1410.5</c:v>
                </c:pt>
                <c:pt idx="72">
                  <c:v>1851.5</c:v>
                </c:pt>
                <c:pt idx="73">
                  <c:v>2146</c:v>
                </c:pt>
                <c:pt idx="74">
                  <c:v>2245.5</c:v>
                </c:pt>
                <c:pt idx="75">
                  <c:v>2260</c:v>
                </c:pt>
                <c:pt idx="76">
                  <c:v>2278.5</c:v>
                </c:pt>
                <c:pt idx="77">
                  <c:v>2376</c:v>
                </c:pt>
                <c:pt idx="78">
                  <c:v>3179.5</c:v>
                </c:pt>
                <c:pt idx="79">
                  <c:v>3328</c:v>
                </c:pt>
                <c:pt idx="80">
                  <c:v>3753</c:v>
                </c:pt>
                <c:pt idx="81">
                  <c:v>4174.5</c:v>
                </c:pt>
                <c:pt idx="82">
                  <c:v>4196</c:v>
                </c:pt>
                <c:pt idx="83">
                  <c:v>4882</c:v>
                </c:pt>
                <c:pt idx="84">
                  <c:v>5762</c:v>
                </c:pt>
                <c:pt idx="85">
                  <c:v>6101</c:v>
                </c:pt>
                <c:pt idx="86">
                  <c:v>6138</c:v>
                </c:pt>
                <c:pt idx="87">
                  <c:v>6173.5</c:v>
                </c:pt>
                <c:pt idx="88">
                  <c:v>6286.5</c:v>
                </c:pt>
                <c:pt idx="89">
                  <c:v>6668</c:v>
                </c:pt>
                <c:pt idx="90">
                  <c:v>7377</c:v>
                </c:pt>
                <c:pt idx="91">
                  <c:v>7415</c:v>
                </c:pt>
                <c:pt idx="92">
                  <c:v>7415</c:v>
                </c:pt>
                <c:pt idx="93">
                  <c:v>7415</c:v>
                </c:pt>
                <c:pt idx="94">
                  <c:v>7415</c:v>
                </c:pt>
                <c:pt idx="95">
                  <c:v>7487.5</c:v>
                </c:pt>
                <c:pt idx="96">
                  <c:v>7494.5</c:v>
                </c:pt>
                <c:pt idx="97">
                  <c:v>7567.5</c:v>
                </c:pt>
                <c:pt idx="98">
                  <c:v>7574.5</c:v>
                </c:pt>
                <c:pt idx="99">
                  <c:v>7577</c:v>
                </c:pt>
                <c:pt idx="100">
                  <c:v>7579.5</c:v>
                </c:pt>
                <c:pt idx="101">
                  <c:v>7674.5</c:v>
                </c:pt>
                <c:pt idx="102">
                  <c:v>7674.5</c:v>
                </c:pt>
                <c:pt idx="103">
                  <c:v>8245</c:v>
                </c:pt>
                <c:pt idx="104">
                  <c:v>8245</c:v>
                </c:pt>
                <c:pt idx="105">
                  <c:v>8245</c:v>
                </c:pt>
                <c:pt idx="106">
                  <c:v>8245</c:v>
                </c:pt>
                <c:pt idx="107">
                  <c:v>8256.5</c:v>
                </c:pt>
                <c:pt idx="108">
                  <c:v>8257</c:v>
                </c:pt>
                <c:pt idx="109">
                  <c:v>8264</c:v>
                </c:pt>
                <c:pt idx="110">
                  <c:v>8264</c:v>
                </c:pt>
                <c:pt idx="111">
                  <c:v>8264</c:v>
                </c:pt>
                <c:pt idx="112">
                  <c:v>8275.5</c:v>
                </c:pt>
                <c:pt idx="113">
                  <c:v>8275.5</c:v>
                </c:pt>
                <c:pt idx="114">
                  <c:v>8275.5</c:v>
                </c:pt>
                <c:pt idx="115">
                  <c:v>8275.5</c:v>
                </c:pt>
                <c:pt idx="116">
                  <c:v>8551.5</c:v>
                </c:pt>
                <c:pt idx="117">
                  <c:v>8561</c:v>
                </c:pt>
                <c:pt idx="118">
                  <c:v>8563.5</c:v>
                </c:pt>
                <c:pt idx="119">
                  <c:v>8681</c:v>
                </c:pt>
                <c:pt idx="120">
                  <c:v>9193</c:v>
                </c:pt>
                <c:pt idx="121">
                  <c:v>9193</c:v>
                </c:pt>
                <c:pt idx="122">
                  <c:v>9377</c:v>
                </c:pt>
                <c:pt idx="123">
                  <c:v>9377</c:v>
                </c:pt>
                <c:pt idx="124">
                  <c:v>9377</c:v>
                </c:pt>
                <c:pt idx="125">
                  <c:v>9377</c:v>
                </c:pt>
                <c:pt idx="126">
                  <c:v>9584</c:v>
                </c:pt>
                <c:pt idx="127">
                  <c:v>9586.5</c:v>
                </c:pt>
                <c:pt idx="128">
                  <c:v>9591.5</c:v>
                </c:pt>
                <c:pt idx="129">
                  <c:v>9603</c:v>
                </c:pt>
                <c:pt idx="130">
                  <c:v>9612.5</c:v>
                </c:pt>
                <c:pt idx="131">
                  <c:v>9615</c:v>
                </c:pt>
                <c:pt idx="132">
                  <c:v>9964.5</c:v>
                </c:pt>
                <c:pt idx="133">
                  <c:v>10058.5</c:v>
                </c:pt>
                <c:pt idx="134">
                  <c:v>10058.5</c:v>
                </c:pt>
                <c:pt idx="135">
                  <c:v>10058.5</c:v>
                </c:pt>
                <c:pt idx="136">
                  <c:v>10058.5</c:v>
                </c:pt>
                <c:pt idx="137">
                  <c:v>10058.5</c:v>
                </c:pt>
                <c:pt idx="138">
                  <c:v>10110.5</c:v>
                </c:pt>
                <c:pt idx="139">
                  <c:v>10806.5</c:v>
                </c:pt>
                <c:pt idx="140">
                  <c:v>10806.5</c:v>
                </c:pt>
                <c:pt idx="141">
                  <c:v>10806.5</c:v>
                </c:pt>
                <c:pt idx="142">
                  <c:v>10806.5</c:v>
                </c:pt>
                <c:pt idx="143">
                  <c:v>10853.5</c:v>
                </c:pt>
                <c:pt idx="144">
                  <c:v>10933.5</c:v>
                </c:pt>
                <c:pt idx="145">
                  <c:v>10988.5</c:v>
                </c:pt>
                <c:pt idx="146">
                  <c:v>11056</c:v>
                </c:pt>
                <c:pt idx="147">
                  <c:v>11617.5</c:v>
                </c:pt>
                <c:pt idx="148">
                  <c:v>11828</c:v>
                </c:pt>
                <c:pt idx="149">
                  <c:v>12689</c:v>
                </c:pt>
                <c:pt idx="150">
                  <c:v>14297.5</c:v>
                </c:pt>
                <c:pt idx="151">
                  <c:v>15174.5</c:v>
                </c:pt>
                <c:pt idx="152">
                  <c:v>15473.5</c:v>
                </c:pt>
              </c:numCache>
            </c:numRef>
          </c:xVal>
          <c:yVal>
            <c:numRef>
              <c:f>'A (7)'!$I$21:$I$968</c:f>
              <c:numCache>
                <c:formatCode>General</c:formatCode>
                <c:ptCount val="948"/>
                <c:pt idx="30">
                  <c:v>2.137587499601068E-2</c:v>
                </c:pt>
                <c:pt idx="31">
                  <c:v>1.3520950007659849E-2</c:v>
                </c:pt>
                <c:pt idx="32">
                  <c:v>1.288777500303695E-2</c:v>
                </c:pt>
                <c:pt idx="33">
                  <c:v>8.4754749987041578E-3</c:v>
                </c:pt>
                <c:pt idx="34">
                  <c:v>1.4112974997260608E-2</c:v>
                </c:pt>
                <c:pt idx="67">
                  <c:v>4.5437500375555828E-4</c:v>
                </c:pt>
                <c:pt idx="68">
                  <c:v>-2.1924999600742012E-4</c:v>
                </c:pt>
                <c:pt idx="69">
                  <c:v>2.6515000354265794E-4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CD6-4180-84AA-B1B210A29C70}"/>
            </c:ext>
          </c:extLst>
        </c:ser>
        <c:ser>
          <c:idx val="3"/>
          <c:order val="2"/>
          <c:tx>
            <c:strRef>
              <c:f>'A (7)'!$J$20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(7)'!$D$21:$D$55</c:f>
                <c:numCache>
                  <c:formatCode>General</c:formatCode>
                  <c:ptCount val="3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4">
                    <c:v>1E-3</c:v>
                  </c:pt>
                  <c:pt idx="26">
                    <c:v>5.0000000000000001E-4</c:v>
                  </c:pt>
                  <c:pt idx="28">
                    <c:v>1.1000000000000001E-3</c:v>
                  </c:pt>
                  <c:pt idx="29">
                    <c:v>5.9999999999999995E-4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5.9999999999999995E-4</c:v>
                  </c:pt>
                </c:numCache>
              </c:numRef>
            </c:plus>
            <c:minus>
              <c:numRef>
                <c:f>'A (7)'!$D$21:$D$55</c:f>
                <c:numCache>
                  <c:formatCode>General</c:formatCode>
                  <c:ptCount val="3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4">
                    <c:v>1E-3</c:v>
                  </c:pt>
                  <c:pt idx="26">
                    <c:v>5.0000000000000001E-4</c:v>
                  </c:pt>
                  <c:pt idx="28">
                    <c:v>1.1000000000000001E-3</c:v>
                  </c:pt>
                  <c:pt idx="29">
                    <c:v>5.9999999999999995E-4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5.9999999999999995E-4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(7)'!$F$21:$F$968</c:f>
              <c:numCache>
                <c:formatCode>General</c:formatCode>
                <c:ptCount val="948"/>
                <c:pt idx="0">
                  <c:v>-11319</c:v>
                </c:pt>
                <c:pt idx="1">
                  <c:v>-11316.5</c:v>
                </c:pt>
                <c:pt idx="2">
                  <c:v>-11283.5</c:v>
                </c:pt>
                <c:pt idx="3">
                  <c:v>-11281</c:v>
                </c:pt>
                <c:pt idx="4">
                  <c:v>-11255</c:v>
                </c:pt>
                <c:pt idx="5">
                  <c:v>-11248</c:v>
                </c:pt>
                <c:pt idx="6">
                  <c:v>-11238.5</c:v>
                </c:pt>
                <c:pt idx="7">
                  <c:v>-11197</c:v>
                </c:pt>
                <c:pt idx="8">
                  <c:v>-11180.5</c:v>
                </c:pt>
                <c:pt idx="9">
                  <c:v>-11178.5</c:v>
                </c:pt>
                <c:pt idx="10">
                  <c:v>-11171</c:v>
                </c:pt>
                <c:pt idx="11">
                  <c:v>-11103</c:v>
                </c:pt>
                <c:pt idx="12">
                  <c:v>-11037</c:v>
                </c:pt>
                <c:pt idx="13">
                  <c:v>-9511</c:v>
                </c:pt>
                <c:pt idx="14">
                  <c:v>-9492</c:v>
                </c:pt>
                <c:pt idx="15">
                  <c:v>-9461.5</c:v>
                </c:pt>
                <c:pt idx="16">
                  <c:v>-9461.5</c:v>
                </c:pt>
                <c:pt idx="17">
                  <c:v>-9454</c:v>
                </c:pt>
                <c:pt idx="18">
                  <c:v>-9428.5</c:v>
                </c:pt>
                <c:pt idx="19">
                  <c:v>-9141</c:v>
                </c:pt>
                <c:pt idx="20">
                  <c:v>-8784.5</c:v>
                </c:pt>
                <c:pt idx="21">
                  <c:v>-8468.5</c:v>
                </c:pt>
                <c:pt idx="22">
                  <c:v>-7942.5</c:v>
                </c:pt>
                <c:pt idx="23">
                  <c:v>-7272.5</c:v>
                </c:pt>
                <c:pt idx="24">
                  <c:v>-7157</c:v>
                </c:pt>
                <c:pt idx="25">
                  <c:v>-7157</c:v>
                </c:pt>
                <c:pt idx="26">
                  <c:v>-6886</c:v>
                </c:pt>
                <c:pt idx="27">
                  <c:v>-6886</c:v>
                </c:pt>
                <c:pt idx="28">
                  <c:v>-6454</c:v>
                </c:pt>
                <c:pt idx="29">
                  <c:v>-6454</c:v>
                </c:pt>
                <c:pt idx="30">
                  <c:v>-5907.5</c:v>
                </c:pt>
                <c:pt idx="31">
                  <c:v>-5471</c:v>
                </c:pt>
                <c:pt idx="32">
                  <c:v>-5449.5</c:v>
                </c:pt>
                <c:pt idx="33">
                  <c:v>-5435.5</c:v>
                </c:pt>
                <c:pt idx="34">
                  <c:v>-5185.5</c:v>
                </c:pt>
                <c:pt idx="35">
                  <c:v>-5185.5</c:v>
                </c:pt>
                <c:pt idx="36">
                  <c:v>-4549</c:v>
                </c:pt>
                <c:pt idx="37">
                  <c:v>-2756.5</c:v>
                </c:pt>
                <c:pt idx="38">
                  <c:v>-1933.5</c:v>
                </c:pt>
                <c:pt idx="39">
                  <c:v>-1874.5</c:v>
                </c:pt>
                <c:pt idx="40">
                  <c:v>-1676.5</c:v>
                </c:pt>
                <c:pt idx="41">
                  <c:v>-1660</c:v>
                </c:pt>
                <c:pt idx="42">
                  <c:v>-1655.5</c:v>
                </c:pt>
                <c:pt idx="43">
                  <c:v>-1254</c:v>
                </c:pt>
                <c:pt idx="44">
                  <c:v>-1254</c:v>
                </c:pt>
                <c:pt idx="45">
                  <c:v>-1106</c:v>
                </c:pt>
                <c:pt idx="46">
                  <c:v>-851</c:v>
                </c:pt>
                <c:pt idx="47">
                  <c:v>-733.5</c:v>
                </c:pt>
                <c:pt idx="48">
                  <c:v>-700.5</c:v>
                </c:pt>
                <c:pt idx="49">
                  <c:v>-585</c:v>
                </c:pt>
                <c:pt idx="50">
                  <c:v>-525</c:v>
                </c:pt>
                <c:pt idx="51">
                  <c:v>-421.5</c:v>
                </c:pt>
                <c:pt idx="52">
                  <c:v>-358</c:v>
                </c:pt>
                <c:pt idx="53">
                  <c:v>-349</c:v>
                </c:pt>
                <c:pt idx="54">
                  <c:v>-348.5</c:v>
                </c:pt>
                <c:pt idx="55">
                  <c:v>-308.5</c:v>
                </c:pt>
                <c:pt idx="56">
                  <c:v>-233</c:v>
                </c:pt>
                <c:pt idx="57">
                  <c:v>21.5</c:v>
                </c:pt>
                <c:pt idx="58">
                  <c:v>24</c:v>
                </c:pt>
                <c:pt idx="59">
                  <c:v>26</c:v>
                </c:pt>
                <c:pt idx="60">
                  <c:v>26.5</c:v>
                </c:pt>
                <c:pt idx="61">
                  <c:v>118</c:v>
                </c:pt>
                <c:pt idx="62">
                  <c:v>160.5</c:v>
                </c:pt>
                <c:pt idx="63">
                  <c:v>512</c:v>
                </c:pt>
                <c:pt idx="64">
                  <c:v>512.5</c:v>
                </c:pt>
                <c:pt idx="65">
                  <c:v>514.5</c:v>
                </c:pt>
                <c:pt idx="66">
                  <c:v>790.5</c:v>
                </c:pt>
                <c:pt idx="67">
                  <c:v>962.5</c:v>
                </c:pt>
                <c:pt idx="68">
                  <c:v>965</c:v>
                </c:pt>
                <c:pt idx="69">
                  <c:v>1373</c:v>
                </c:pt>
                <c:pt idx="70">
                  <c:v>1377.5</c:v>
                </c:pt>
                <c:pt idx="71">
                  <c:v>1410.5</c:v>
                </c:pt>
                <c:pt idx="72">
                  <c:v>1851.5</c:v>
                </c:pt>
                <c:pt idx="73">
                  <c:v>2146</c:v>
                </c:pt>
                <c:pt idx="74">
                  <c:v>2245.5</c:v>
                </c:pt>
                <c:pt idx="75">
                  <c:v>2260</c:v>
                </c:pt>
                <c:pt idx="76">
                  <c:v>2278.5</c:v>
                </c:pt>
                <c:pt idx="77">
                  <c:v>2376</c:v>
                </c:pt>
                <c:pt idx="78">
                  <c:v>3179.5</c:v>
                </c:pt>
                <c:pt idx="79">
                  <c:v>3328</c:v>
                </c:pt>
                <c:pt idx="80">
                  <c:v>3753</c:v>
                </c:pt>
                <c:pt idx="81">
                  <c:v>4174.5</c:v>
                </c:pt>
                <c:pt idx="82">
                  <c:v>4196</c:v>
                </c:pt>
                <c:pt idx="83">
                  <c:v>4882</c:v>
                </c:pt>
                <c:pt idx="84">
                  <c:v>5762</c:v>
                </c:pt>
                <c:pt idx="85">
                  <c:v>6101</c:v>
                </c:pt>
                <c:pt idx="86">
                  <c:v>6138</c:v>
                </c:pt>
                <c:pt idx="87">
                  <c:v>6173.5</c:v>
                </c:pt>
                <c:pt idx="88">
                  <c:v>6286.5</c:v>
                </c:pt>
                <c:pt idx="89">
                  <c:v>6668</c:v>
                </c:pt>
                <c:pt idx="90">
                  <c:v>7377</c:v>
                </c:pt>
                <c:pt idx="91">
                  <c:v>7415</c:v>
                </c:pt>
                <c:pt idx="92">
                  <c:v>7415</c:v>
                </c:pt>
                <c:pt idx="93">
                  <c:v>7415</c:v>
                </c:pt>
                <c:pt idx="94">
                  <c:v>7415</c:v>
                </c:pt>
                <c:pt idx="95">
                  <c:v>7487.5</c:v>
                </c:pt>
                <c:pt idx="96">
                  <c:v>7494.5</c:v>
                </c:pt>
                <c:pt idx="97">
                  <c:v>7567.5</c:v>
                </c:pt>
                <c:pt idx="98">
                  <c:v>7574.5</c:v>
                </c:pt>
                <c:pt idx="99">
                  <c:v>7577</c:v>
                </c:pt>
                <c:pt idx="100">
                  <c:v>7579.5</c:v>
                </c:pt>
                <c:pt idx="101">
                  <c:v>7674.5</c:v>
                </c:pt>
                <c:pt idx="102">
                  <c:v>7674.5</c:v>
                </c:pt>
                <c:pt idx="103">
                  <c:v>8245</c:v>
                </c:pt>
                <c:pt idx="104">
                  <c:v>8245</c:v>
                </c:pt>
                <c:pt idx="105">
                  <c:v>8245</c:v>
                </c:pt>
                <c:pt idx="106">
                  <c:v>8245</c:v>
                </c:pt>
                <c:pt idx="107">
                  <c:v>8256.5</c:v>
                </c:pt>
                <c:pt idx="108">
                  <c:v>8257</c:v>
                </c:pt>
                <c:pt idx="109">
                  <c:v>8264</c:v>
                </c:pt>
                <c:pt idx="110">
                  <c:v>8264</c:v>
                </c:pt>
                <c:pt idx="111">
                  <c:v>8264</c:v>
                </c:pt>
                <c:pt idx="112">
                  <c:v>8275.5</c:v>
                </c:pt>
                <c:pt idx="113">
                  <c:v>8275.5</c:v>
                </c:pt>
                <c:pt idx="114">
                  <c:v>8275.5</c:v>
                </c:pt>
                <c:pt idx="115">
                  <c:v>8275.5</c:v>
                </c:pt>
                <c:pt idx="116">
                  <c:v>8551.5</c:v>
                </c:pt>
                <c:pt idx="117">
                  <c:v>8561</c:v>
                </c:pt>
                <c:pt idx="118">
                  <c:v>8563.5</c:v>
                </c:pt>
                <c:pt idx="119">
                  <c:v>8681</c:v>
                </c:pt>
                <c:pt idx="120">
                  <c:v>9193</c:v>
                </c:pt>
                <c:pt idx="121">
                  <c:v>9193</c:v>
                </c:pt>
                <c:pt idx="122">
                  <c:v>9377</c:v>
                </c:pt>
                <c:pt idx="123">
                  <c:v>9377</c:v>
                </c:pt>
                <c:pt idx="124">
                  <c:v>9377</c:v>
                </c:pt>
                <c:pt idx="125">
                  <c:v>9377</c:v>
                </c:pt>
                <c:pt idx="126">
                  <c:v>9584</c:v>
                </c:pt>
                <c:pt idx="127">
                  <c:v>9586.5</c:v>
                </c:pt>
                <c:pt idx="128">
                  <c:v>9591.5</c:v>
                </c:pt>
                <c:pt idx="129">
                  <c:v>9603</c:v>
                </c:pt>
                <c:pt idx="130">
                  <c:v>9612.5</c:v>
                </c:pt>
                <c:pt idx="131">
                  <c:v>9615</c:v>
                </c:pt>
                <c:pt idx="132">
                  <c:v>9964.5</c:v>
                </c:pt>
                <c:pt idx="133">
                  <c:v>10058.5</c:v>
                </c:pt>
                <c:pt idx="134">
                  <c:v>10058.5</c:v>
                </c:pt>
                <c:pt idx="135">
                  <c:v>10058.5</c:v>
                </c:pt>
                <c:pt idx="136">
                  <c:v>10058.5</c:v>
                </c:pt>
                <c:pt idx="137">
                  <c:v>10058.5</c:v>
                </c:pt>
                <c:pt idx="138">
                  <c:v>10110.5</c:v>
                </c:pt>
                <c:pt idx="139">
                  <c:v>10806.5</c:v>
                </c:pt>
                <c:pt idx="140">
                  <c:v>10806.5</c:v>
                </c:pt>
                <c:pt idx="141">
                  <c:v>10806.5</c:v>
                </c:pt>
                <c:pt idx="142">
                  <c:v>10806.5</c:v>
                </c:pt>
                <c:pt idx="143">
                  <c:v>10853.5</c:v>
                </c:pt>
                <c:pt idx="144">
                  <c:v>10933.5</c:v>
                </c:pt>
                <c:pt idx="145">
                  <c:v>10988.5</c:v>
                </c:pt>
                <c:pt idx="146">
                  <c:v>11056</c:v>
                </c:pt>
                <c:pt idx="147">
                  <c:v>11617.5</c:v>
                </c:pt>
                <c:pt idx="148">
                  <c:v>11828</c:v>
                </c:pt>
                <c:pt idx="149">
                  <c:v>12689</c:v>
                </c:pt>
                <c:pt idx="150">
                  <c:v>14297.5</c:v>
                </c:pt>
                <c:pt idx="151">
                  <c:v>15174.5</c:v>
                </c:pt>
                <c:pt idx="152">
                  <c:v>15473.5</c:v>
                </c:pt>
              </c:numCache>
            </c:numRef>
          </c:xVal>
          <c:yVal>
            <c:numRef>
              <c:f>'A (7)'!$J$21:$J$968</c:f>
              <c:numCache>
                <c:formatCode>General</c:formatCode>
                <c:ptCount val="948"/>
                <c:pt idx="0">
                  <c:v>4.0944549997220747E-2</c:v>
                </c:pt>
                <c:pt idx="1">
                  <c:v>4.0770924999378622E-2</c:v>
                </c:pt>
                <c:pt idx="2">
                  <c:v>4.0199075003329199E-2</c:v>
                </c:pt>
                <c:pt idx="3">
                  <c:v>3.862545000447426E-2</c:v>
                </c:pt>
                <c:pt idx="4">
                  <c:v>3.9959750007255934E-2</c:v>
                </c:pt>
                <c:pt idx="5">
                  <c:v>3.9653599997109268E-2</c:v>
                </c:pt>
                <c:pt idx="13">
                  <c:v>3.1098950006708037E-2</c:v>
                </c:pt>
                <c:pt idx="14">
                  <c:v>2.8739400004269555E-2</c:v>
                </c:pt>
                <c:pt idx="15">
                  <c:v>2.9541174997575581E-2</c:v>
                </c:pt>
                <c:pt idx="16">
                  <c:v>2.9541174997575581E-2</c:v>
                </c:pt>
                <c:pt idx="17">
                  <c:v>2.9220299998996779E-2</c:v>
                </c:pt>
                <c:pt idx="18">
                  <c:v>2.5969325004552957E-2</c:v>
                </c:pt>
                <c:pt idx="19">
                  <c:v>2.6502450004045386E-2</c:v>
                </c:pt>
                <c:pt idx="20">
                  <c:v>2.410352500010049E-2</c:v>
                </c:pt>
                <c:pt idx="21">
                  <c:v>2.6797325001098216E-2</c:v>
                </c:pt>
                <c:pt idx="24">
                  <c:v>1.9173650005541276E-2</c:v>
                </c:pt>
                <c:pt idx="25">
                  <c:v>2.0173650009382982E-2</c:v>
                </c:pt>
                <c:pt idx="26">
                  <c:v>1.7692699999315664E-2</c:v>
                </c:pt>
                <c:pt idx="27">
                  <c:v>1.8792700000631157E-2</c:v>
                </c:pt>
                <c:pt idx="28">
                  <c:v>1.4570300001651049E-2</c:v>
                </c:pt>
                <c:pt idx="29">
                  <c:v>1.5370300003269222E-2</c:v>
                </c:pt>
                <c:pt idx="35">
                  <c:v>1.5512974998273421E-2</c:v>
                </c:pt>
                <c:pt idx="36">
                  <c:v>1.0868050005228724E-2</c:v>
                </c:pt>
                <c:pt idx="37">
                  <c:v>9.5789250044617802E-3</c:v>
                </c:pt>
                <c:pt idx="39">
                  <c:v>-6.6959749965462834E-3</c:v>
                </c:pt>
                <c:pt idx="40">
                  <c:v>1.9729249979718588E-3</c:v>
                </c:pt>
                <c:pt idx="46">
                  <c:v>1.1619500073720701E-3</c:v>
                </c:pt>
                <c:pt idx="47">
                  <c:v>-5.984250019537285E-4</c:v>
                </c:pt>
                <c:pt idx="48">
                  <c:v>-2.7027499891119078E-4</c:v>
                </c:pt>
                <c:pt idx="49">
                  <c:v>2.2825000633019954E-4</c:v>
                </c:pt>
                <c:pt idx="50">
                  <c:v>6.6125000739702955E-4</c:v>
                </c:pt>
                <c:pt idx="51">
                  <c:v>-2.8682500123977661E-4</c:v>
                </c:pt>
                <c:pt idx="52">
                  <c:v>-1.7568999974173494E-3</c:v>
                </c:pt>
                <c:pt idx="53">
                  <c:v>-2.021950000198558E-3</c:v>
                </c:pt>
                <c:pt idx="55">
                  <c:v>-7.1467499947175384E-4</c:v>
                </c:pt>
                <c:pt idx="56">
                  <c:v>-2.4381499970331788E-3</c:v>
                </c:pt>
                <c:pt idx="57">
                  <c:v>-4.2331749937147833E-3</c:v>
                </c:pt>
                <c:pt idx="58">
                  <c:v>9.3200003902893513E-5</c:v>
                </c:pt>
                <c:pt idx="59">
                  <c:v>1.5343000050052069E-3</c:v>
                </c:pt>
                <c:pt idx="60">
                  <c:v>-1.480425002228003E-3</c:v>
                </c:pt>
                <c:pt idx="61">
                  <c:v>-1.775099997757934E-3</c:v>
                </c:pt>
                <c:pt idx="62">
                  <c:v>5.7327499962411821E-4</c:v>
                </c:pt>
                <c:pt idx="63">
                  <c:v>5.2159999904688448E-4</c:v>
                </c:pt>
                <c:pt idx="64">
                  <c:v>-5.6931249928311445E-3</c:v>
                </c:pt>
                <c:pt idx="65">
                  <c:v>-1.5520249944529496E-3</c:v>
                </c:pt>
                <c:pt idx="66">
                  <c:v>2.8197749998071231E-3</c:v>
                </c:pt>
                <c:pt idx="70">
                  <c:v>3.262500831624493E-5</c:v>
                </c:pt>
                <c:pt idx="71">
                  <c:v>2.7607750016613863E-3</c:v>
                </c:pt>
                <c:pt idx="89">
                  <c:v>1.2427400004526135E-2</c:v>
                </c:pt>
                <c:pt idx="95">
                  <c:v>2.042312500270782E-2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CD6-4180-84AA-B1B210A29C70}"/>
            </c:ext>
          </c:extLst>
        </c:ser>
        <c:ser>
          <c:idx val="4"/>
          <c:order val="3"/>
          <c:tx>
            <c:strRef>
              <c:f>'A (7)'!$K$20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(7)'!$D$21:$D$69</c:f>
                <c:numCache>
                  <c:formatCode>General</c:formatCode>
                  <c:ptCount val="4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4">
                    <c:v>1E-3</c:v>
                  </c:pt>
                  <c:pt idx="26">
                    <c:v>5.0000000000000001E-4</c:v>
                  </c:pt>
                  <c:pt idx="28">
                    <c:v>1.1000000000000001E-3</c:v>
                  </c:pt>
                  <c:pt idx="29">
                    <c:v>5.9999999999999995E-4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6.9999999999999999E-4</c:v>
                  </c:pt>
                  <c:pt idx="37">
                    <c:v>3.0000000000000001E-3</c:v>
                  </c:pt>
                  <c:pt idx="38">
                    <c:v>5.0000000000000001E-4</c:v>
                  </c:pt>
                  <c:pt idx="39">
                    <c:v>0</c:v>
                  </c:pt>
                  <c:pt idx="43">
                    <c:v>1E-4</c:v>
                  </c:pt>
                  <c:pt idx="44">
                    <c:v>1E-4</c:v>
                  </c:pt>
                  <c:pt idx="45">
                    <c:v>2.0000000000000001E-4</c:v>
                  </c:pt>
                  <c:pt idx="46">
                    <c:v>1E-4</c:v>
                  </c:pt>
                  <c:pt idx="47">
                    <c:v>2.0000000000000001E-4</c:v>
                  </c:pt>
                  <c:pt idx="48">
                    <c:v>1E-4</c:v>
                  </c:pt>
                </c:numCache>
              </c:numRef>
            </c:plus>
            <c:minus>
              <c:numRef>
                <c:f>'A (7)'!$D$21:$D$69</c:f>
                <c:numCache>
                  <c:formatCode>General</c:formatCode>
                  <c:ptCount val="4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4">
                    <c:v>1E-3</c:v>
                  </c:pt>
                  <c:pt idx="26">
                    <c:v>5.0000000000000001E-4</c:v>
                  </c:pt>
                  <c:pt idx="28">
                    <c:v>1.1000000000000001E-3</c:v>
                  </c:pt>
                  <c:pt idx="29">
                    <c:v>5.9999999999999995E-4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6.9999999999999999E-4</c:v>
                  </c:pt>
                  <c:pt idx="37">
                    <c:v>3.0000000000000001E-3</c:v>
                  </c:pt>
                  <c:pt idx="38">
                    <c:v>5.0000000000000001E-4</c:v>
                  </c:pt>
                  <c:pt idx="39">
                    <c:v>0</c:v>
                  </c:pt>
                  <c:pt idx="43">
                    <c:v>1E-4</c:v>
                  </c:pt>
                  <c:pt idx="44">
                    <c:v>1E-4</c:v>
                  </c:pt>
                  <c:pt idx="45">
                    <c:v>2.0000000000000001E-4</c:v>
                  </c:pt>
                  <c:pt idx="46">
                    <c:v>1E-4</c:v>
                  </c:pt>
                  <c:pt idx="47">
                    <c:v>2.0000000000000001E-4</c:v>
                  </c:pt>
                  <c:pt idx="48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(7)'!$F$21:$F$968</c:f>
              <c:numCache>
                <c:formatCode>General</c:formatCode>
                <c:ptCount val="948"/>
                <c:pt idx="0">
                  <c:v>-11319</c:v>
                </c:pt>
                <c:pt idx="1">
                  <c:v>-11316.5</c:v>
                </c:pt>
                <c:pt idx="2">
                  <c:v>-11283.5</c:v>
                </c:pt>
                <c:pt idx="3">
                  <c:v>-11281</c:v>
                </c:pt>
                <c:pt idx="4">
                  <c:v>-11255</c:v>
                </c:pt>
                <c:pt idx="5">
                  <c:v>-11248</c:v>
                </c:pt>
                <c:pt idx="6">
                  <c:v>-11238.5</c:v>
                </c:pt>
                <c:pt idx="7">
                  <c:v>-11197</c:v>
                </c:pt>
                <c:pt idx="8">
                  <c:v>-11180.5</c:v>
                </c:pt>
                <c:pt idx="9">
                  <c:v>-11178.5</c:v>
                </c:pt>
                <c:pt idx="10">
                  <c:v>-11171</c:v>
                </c:pt>
                <c:pt idx="11">
                  <c:v>-11103</c:v>
                </c:pt>
                <c:pt idx="12">
                  <c:v>-11037</c:v>
                </c:pt>
                <c:pt idx="13">
                  <c:v>-9511</c:v>
                </c:pt>
                <c:pt idx="14">
                  <c:v>-9492</c:v>
                </c:pt>
                <c:pt idx="15">
                  <c:v>-9461.5</c:v>
                </c:pt>
                <c:pt idx="16">
                  <c:v>-9461.5</c:v>
                </c:pt>
                <c:pt idx="17">
                  <c:v>-9454</c:v>
                </c:pt>
                <c:pt idx="18">
                  <c:v>-9428.5</c:v>
                </c:pt>
                <c:pt idx="19">
                  <c:v>-9141</c:v>
                </c:pt>
                <c:pt idx="20">
                  <c:v>-8784.5</c:v>
                </c:pt>
                <c:pt idx="21">
                  <c:v>-8468.5</c:v>
                </c:pt>
                <c:pt idx="22">
                  <c:v>-7942.5</c:v>
                </c:pt>
                <c:pt idx="23">
                  <c:v>-7272.5</c:v>
                </c:pt>
                <c:pt idx="24">
                  <c:v>-7157</c:v>
                </c:pt>
                <c:pt idx="25">
                  <c:v>-7157</c:v>
                </c:pt>
                <c:pt idx="26">
                  <c:v>-6886</c:v>
                </c:pt>
                <c:pt idx="27">
                  <c:v>-6886</c:v>
                </c:pt>
                <c:pt idx="28">
                  <c:v>-6454</c:v>
                </c:pt>
                <c:pt idx="29">
                  <c:v>-6454</c:v>
                </c:pt>
                <c:pt idx="30">
                  <c:v>-5907.5</c:v>
                </c:pt>
                <c:pt idx="31">
                  <c:v>-5471</c:v>
                </c:pt>
                <c:pt idx="32">
                  <c:v>-5449.5</c:v>
                </c:pt>
                <c:pt idx="33">
                  <c:v>-5435.5</c:v>
                </c:pt>
                <c:pt idx="34">
                  <c:v>-5185.5</c:v>
                </c:pt>
                <c:pt idx="35">
                  <c:v>-5185.5</c:v>
                </c:pt>
                <c:pt idx="36">
                  <c:v>-4549</c:v>
                </c:pt>
                <c:pt idx="37">
                  <c:v>-2756.5</c:v>
                </c:pt>
                <c:pt idx="38">
                  <c:v>-1933.5</c:v>
                </c:pt>
                <c:pt idx="39">
                  <c:v>-1874.5</c:v>
                </c:pt>
                <c:pt idx="40">
                  <c:v>-1676.5</c:v>
                </c:pt>
                <c:pt idx="41">
                  <c:v>-1660</c:v>
                </c:pt>
                <c:pt idx="42">
                  <c:v>-1655.5</c:v>
                </c:pt>
                <c:pt idx="43">
                  <c:v>-1254</c:v>
                </c:pt>
                <c:pt idx="44">
                  <c:v>-1254</c:v>
                </c:pt>
                <c:pt idx="45">
                  <c:v>-1106</c:v>
                </c:pt>
                <c:pt idx="46">
                  <c:v>-851</c:v>
                </c:pt>
                <c:pt idx="47">
                  <c:v>-733.5</c:v>
                </c:pt>
                <c:pt idx="48">
                  <c:v>-700.5</c:v>
                </c:pt>
                <c:pt idx="49">
                  <c:v>-585</c:v>
                </c:pt>
                <c:pt idx="50">
                  <c:v>-525</c:v>
                </c:pt>
                <c:pt idx="51">
                  <c:v>-421.5</c:v>
                </c:pt>
                <c:pt idx="52">
                  <c:v>-358</c:v>
                </c:pt>
                <c:pt idx="53">
                  <c:v>-349</c:v>
                </c:pt>
                <c:pt idx="54">
                  <c:v>-348.5</c:v>
                </c:pt>
                <c:pt idx="55">
                  <c:v>-308.5</c:v>
                </c:pt>
                <c:pt idx="56">
                  <c:v>-233</c:v>
                </c:pt>
                <c:pt idx="57">
                  <c:v>21.5</c:v>
                </c:pt>
                <c:pt idx="58">
                  <c:v>24</c:v>
                </c:pt>
                <c:pt idx="59">
                  <c:v>26</c:v>
                </c:pt>
                <c:pt idx="60">
                  <c:v>26.5</c:v>
                </c:pt>
                <c:pt idx="61">
                  <c:v>118</c:v>
                </c:pt>
                <c:pt idx="62">
                  <c:v>160.5</c:v>
                </c:pt>
                <c:pt idx="63">
                  <c:v>512</c:v>
                </c:pt>
                <c:pt idx="64">
                  <c:v>512.5</c:v>
                </c:pt>
                <c:pt idx="65">
                  <c:v>514.5</c:v>
                </c:pt>
                <c:pt idx="66">
                  <c:v>790.5</c:v>
                </c:pt>
                <c:pt idx="67">
                  <c:v>962.5</c:v>
                </c:pt>
                <c:pt idx="68">
                  <c:v>965</c:v>
                </c:pt>
                <c:pt idx="69">
                  <c:v>1373</c:v>
                </c:pt>
                <c:pt idx="70">
                  <c:v>1377.5</c:v>
                </c:pt>
                <c:pt idx="71">
                  <c:v>1410.5</c:v>
                </c:pt>
                <c:pt idx="72">
                  <c:v>1851.5</c:v>
                </c:pt>
                <c:pt idx="73">
                  <c:v>2146</c:v>
                </c:pt>
                <c:pt idx="74">
                  <c:v>2245.5</c:v>
                </c:pt>
                <c:pt idx="75">
                  <c:v>2260</c:v>
                </c:pt>
                <c:pt idx="76">
                  <c:v>2278.5</c:v>
                </c:pt>
                <c:pt idx="77">
                  <c:v>2376</c:v>
                </c:pt>
                <c:pt idx="78">
                  <c:v>3179.5</c:v>
                </c:pt>
                <c:pt idx="79">
                  <c:v>3328</c:v>
                </c:pt>
                <c:pt idx="80">
                  <c:v>3753</c:v>
                </c:pt>
                <c:pt idx="81">
                  <c:v>4174.5</c:v>
                </c:pt>
                <c:pt idx="82">
                  <c:v>4196</c:v>
                </c:pt>
                <c:pt idx="83">
                  <c:v>4882</c:v>
                </c:pt>
                <c:pt idx="84">
                  <c:v>5762</c:v>
                </c:pt>
                <c:pt idx="85">
                  <c:v>6101</c:v>
                </c:pt>
                <c:pt idx="86">
                  <c:v>6138</c:v>
                </c:pt>
                <c:pt idx="87">
                  <c:v>6173.5</c:v>
                </c:pt>
                <c:pt idx="88">
                  <c:v>6286.5</c:v>
                </c:pt>
                <c:pt idx="89">
                  <c:v>6668</c:v>
                </c:pt>
                <c:pt idx="90">
                  <c:v>7377</c:v>
                </c:pt>
                <c:pt idx="91">
                  <c:v>7415</c:v>
                </c:pt>
                <c:pt idx="92">
                  <c:v>7415</c:v>
                </c:pt>
                <c:pt idx="93">
                  <c:v>7415</c:v>
                </c:pt>
                <c:pt idx="94">
                  <c:v>7415</c:v>
                </c:pt>
                <c:pt idx="95">
                  <c:v>7487.5</c:v>
                </c:pt>
                <c:pt idx="96">
                  <c:v>7494.5</c:v>
                </c:pt>
                <c:pt idx="97">
                  <c:v>7567.5</c:v>
                </c:pt>
                <c:pt idx="98">
                  <c:v>7574.5</c:v>
                </c:pt>
                <c:pt idx="99">
                  <c:v>7577</c:v>
                </c:pt>
                <c:pt idx="100">
                  <c:v>7579.5</c:v>
                </c:pt>
                <c:pt idx="101">
                  <c:v>7674.5</c:v>
                </c:pt>
                <c:pt idx="102">
                  <c:v>7674.5</c:v>
                </c:pt>
                <c:pt idx="103">
                  <c:v>8245</c:v>
                </c:pt>
                <c:pt idx="104">
                  <c:v>8245</c:v>
                </c:pt>
                <c:pt idx="105">
                  <c:v>8245</c:v>
                </c:pt>
                <c:pt idx="106">
                  <c:v>8245</c:v>
                </c:pt>
                <c:pt idx="107">
                  <c:v>8256.5</c:v>
                </c:pt>
                <c:pt idx="108">
                  <c:v>8257</c:v>
                </c:pt>
                <c:pt idx="109">
                  <c:v>8264</c:v>
                </c:pt>
                <c:pt idx="110">
                  <c:v>8264</c:v>
                </c:pt>
                <c:pt idx="111">
                  <c:v>8264</c:v>
                </c:pt>
                <c:pt idx="112">
                  <c:v>8275.5</c:v>
                </c:pt>
                <c:pt idx="113">
                  <c:v>8275.5</c:v>
                </c:pt>
                <c:pt idx="114">
                  <c:v>8275.5</c:v>
                </c:pt>
                <c:pt idx="115">
                  <c:v>8275.5</c:v>
                </c:pt>
                <c:pt idx="116">
                  <c:v>8551.5</c:v>
                </c:pt>
                <c:pt idx="117">
                  <c:v>8561</c:v>
                </c:pt>
                <c:pt idx="118">
                  <c:v>8563.5</c:v>
                </c:pt>
                <c:pt idx="119">
                  <c:v>8681</c:v>
                </c:pt>
                <c:pt idx="120">
                  <c:v>9193</c:v>
                </c:pt>
                <c:pt idx="121">
                  <c:v>9193</c:v>
                </c:pt>
                <c:pt idx="122">
                  <c:v>9377</c:v>
                </c:pt>
                <c:pt idx="123">
                  <c:v>9377</c:v>
                </c:pt>
                <c:pt idx="124">
                  <c:v>9377</c:v>
                </c:pt>
                <c:pt idx="125">
                  <c:v>9377</c:v>
                </c:pt>
                <c:pt idx="126">
                  <c:v>9584</c:v>
                </c:pt>
                <c:pt idx="127">
                  <c:v>9586.5</c:v>
                </c:pt>
                <c:pt idx="128">
                  <c:v>9591.5</c:v>
                </c:pt>
                <c:pt idx="129">
                  <c:v>9603</c:v>
                </c:pt>
                <c:pt idx="130">
                  <c:v>9612.5</c:v>
                </c:pt>
                <c:pt idx="131">
                  <c:v>9615</c:v>
                </c:pt>
                <c:pt idx="132">
                  <c:v>9964.5</c:v>
                </c:pt>
                <c:pt idx="133">
                  <c:v>10058.5</c:v>
                </c:pt>
                <c:pt idx="134">
                  <c:v>10058.5</c:v>
                </c:pt>
                <c:pt idx="135">
                  <c:v>10058.5</c:v>
                </c:pt>
                <c:pt idx="136">
                  <c:v>10058.5</c:v>
                </c:pt>
                <c:pt idx="137">
                  <c:v>10058.5</c:v>
                </c:pt>
                <c:pt idx="138">
                  <c:v>10110.5</c:v>
                </c:pt>
                <c:pt idx="139">
                  <c:v>10806.5</c:v>
                </c:pt>
                <c:pt idx="140">
                  <c:v>10806.5</c:v>
                </c:pt>
                <c:pt idx="141">
                  <c:v>10806.5</c:v>
                </c:pt>
                <c:pt idx="142">
                  <c:v>10806.5</c:v>
                </c:pt>
                <c:pt idx="143">
                  <c:v>10853.5</c:v>
                </c:pt>
                <c:pt idx="144">
                  <c:v>10933.5</c:v>
                </c:pt>
                <c:pt idx="145">
                  <c:v>10988.5</c:v>
                </c:pt>
                <c:pt idx="146">
                  <c:v>11056</c:v>
                </c:pt>
                <c:pt idx="147">
                  <c:v>11617.5</c:v>
                </c:pt>
                <c:pt idx="148">
                  <c:v>11828</c:v>
                </c:pt>
                <c:pt idx="149">
                  <c:v>12689</c:v>
                </c:pt>
                <c:pt idx="150">
                  <c:v>14297.5</c:v>
                </c:pt>
                <c:pt idx="151">
                  <c:v>15174.5</c:v>
                </c:pt>
                <c:pt idx="152">
                  <c:v>15473.5</c:v>
                </c:pt>
              </c:numCache>
            </c:numRef>
          </c:xVal>
          <c:yVal>
            <c:numRef>
              <c:f>'A (7)'!$K$21:$K$968</c:f>
              <c:numCache>
                <c:formatCode>General</c:formatCode>
                <c:ptCount val="948"/>
                <c:pt idx="6">
                  <c:v>3.6573825003870297E-2</c:v>
                </c:pt>
                <c:pt idx="7">
                  <c:v>3.6351650007418357E-2</c:v>
                </c:pt>
                <c:pt idx="8">
                  <c:v>4.0265725001518149E-2</c:v>
                </c:pt>
                <c:pt idx="9">
                  <c:v>3.5106825002003461E-2</c:v>
                </c:pt>
                <c:pt idx="10">
                  <c:v>3.1285950004530605E-2</c:v>
                </c:pt>
                <c:pt idx="11">
                  <c:v>3.8483350006572437E-2</c:v>
                </c:pt>
                <c:pt idx="12">
                  <c:v>3.7939650006592274E-2</c:v>
                </c:pt>
                <c:pt idx="22">
                  <c:v>2.4206625006627291E-2</c:v>
                </c:pt>
                <c:pt idx="23">
                  <c:v>1.6275125002721325E-2</c:v>
                </c:pt>
                <c:pt idx="38">
                  <c:v>4.9415750036132522E-3</c:v>
                </c:pt>
                <c:pt idx="41">
                  <c:v>1.9870000032824464E-3</c:v>
                </c:pt>
                <c:pt idx="42">
                  <c:v>2.5544750023982488E-3</c:v>
                </c:pt>
                <c:pt idx="43">
                  <c:v>9.3030000425642356E-4</c:v>
                </c:pt>
                <c:pt idx="44">
                  <c:v>1.5303000036510639E-3</c:v>
                </c:pt>
                <c:pt idx="45">
                  <c:v>2.57170000259066E-3</c:v>
                </c:pt>
                <c:pt idx="54">
                  <c:v>1.6633250052109361E-3</c:v>
                </c:pt>
                <c:pt idx="72">
                  <c:v>-2.6674992113839835E-5</c:v>
                </c:pt>
                <c:pt idx="73">
                  <c:v>1.8003000077442266E-3</c:v>
                </c:pt>
                <c:pt idx="74">
                  <c:v>-3.1299749971367419E-3</c:v>
                </c:pt>
                <c:pt idx="75">
                  <c:v>7.1300000126939267E-4</c:v>
                </c:pt>
                <c:pt idx="76">
                  <c:v>1.6981750013655983E-3</c:v>
                </c:pt>
                <c:pt idx="77">
                  <c:v>2.9268000071169809E-3</c:v>
                </c:pt>
                <c:pt idx="78">
                  <c:v>3.3637250016909093E-3</c:v>
                </c:pt>
                <c:pt idx="79">
                  <c:v>4.904000015812926E-4</c:v>
                </c:pt>
                <c:pt idx="80">
                  <c:v>2.4341500029549934E-3</c:v>
                </c:pt>
                <c:pt idx="81">
                  <c:v>2.0309750034357421E-3</c:v>
                </c:pt>
                <c:pt idx="82">
                  <c:v>1.5078000069479458E-3</c:v>
                </c:pt>
                <c:pt idx="83">
                  <c:v>4.4251000072108582E-3</c:v>
                </c:pt>
                <c:pt idx="84">
                  <c:v>9.4091000064508989E-3</c:v>
                </c:pt>
                <c:pt idx="85">
                  <c:v>8.045549999224022E-3</c:v>
                </c:pt>
                <c:pt idx="86">
                  <c:v>5.7659000012790784E-3</c:v>
                </c:pt>
                <c:pt idx="87">
                  <c:v>1.0580425005173311E-2</c:v>
                </c:pt>
                <c:pt idx="88">
                  <c:v>1.4042575006897096E-2</c:v>
                </c:pt>
                <c:pt idx="90">
                  <c:v>2.0347350007796194E-2</c:v>
                </c:pt>
                <c:pt idx="91">
                  <c:v>1.946825000050012E-2</c:v>
                </c:pt>
                <c:pt idx="92">
                  <c:v>1.967825000610901E-2</c:v>
                </c:pt>
                <c:pt idx="93">
                  <c:v>2.0538250006211456E-2</c:v>
                </c:pt>
                <c:pt idx="94">
                  <c:v>2.1298250001564156E-2</c:v>
                </c:pt>
                <c:pt idx="96">
                  <c:v>2.0676975000242237E-2</c:v>
                </c:pt>
                <c:pt idx="97">
                  <c:v>1.9937125005526468E-2</c:v>
                </c:pt>
                <c:pt idx="98">
                  <c:v>2.2440975008066744E-2</c:v>
                </c:pt>
                <c:pt idx="99">
                  <c:v>2.1307350005372427E-2</c:v>
                </c:pt>
                <c:pt idx="100">
                  <c:v>2.198372500424739E-2</c:v>
                </c:pt>
                <c:pt idx="101">
                  <c:v>2.0485975008341484E-2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CD6-4180-84AA-B1B210A29C70}"/>
            </c:ext>
          </c:extLst>
        </c:ser>
        <c:ser>
          <c:idx val="8"/>
          <c:order val="4"/>
          <c:tx>
            <c:strRef>
              <c:f>'A (7)'!$AX$1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(7)'!$AW$2:$AW$107</c:f>
              <c:numCache>
                <c:formatCode>General</c:formatCode>
                <c:ptCount val="106"/>
                <c:pt idx="0">
                  <c:v>-15000</c:v>
                </c:pt>
                <c:pt idx="1">
                  <c:v>-14750</c:v>
                </c:pt>
                <c:pt idx="2">
                  <c:v>-14500</c:v>
                </c:pt>
                <c:pt idx="3">
                  <c:v>-14250</c:v>
                </c:pt>
                <c:pt idx="4">
                  <c:v>-14000</c:v>
                </c:pt>
                <c:pt idx="5">
                  <c:v>-13750</c:v>
                </c:pt>
                <c:pt idx="6">
                  <c:v>-13500</c:v>
                </c:pt>
                <c:pt idx="7">
                  <c:v>-13250</c:v>
                </c:pt>
                <c:pt idx="8">
                  <c:v>-13000</c:v>
                </c:pt>
                <c:pt idx="9">
                  <c:v>-12750</c:v>
                </c:pt>
                <c:pt idx="10">
                  <c:v>-12500</c:v>
                </c:pt>
                <c:pt idx="11">
                  <c:v>-12250</c:v>
                </c:pt>
                <c:pt idx="12">
                  <c:v>-12000</c:v>
                </c:pt>
                <c:pt idx="13">
                  <c:v>-11750</c:v>
                </c:pt>
                <c:pt idx="14">
                  <c:v>-11500</c:v>
                </c:pt>
                <c:pt idx="15">
                  <c:v>-11250</c:v>
                </c:pt>
                <c:pt idx="16">
                  <c:v>-11000</c:v>
                </c:pt>
                <c:pt idx="17">
                  <c:v>-10750</c:v>
                </c:pt>
                <c:pt idx="18">
                  <c:v>-10500</c:v>
                </c:pt>
                <c:pt idx="19">
                  <c:v>-10250</c:v>
                </c:pt>
                <c:pt idx="20">
                  <c:v>-10000</c:v>
                </c:pt>
                <c:pt idx="21">
                  <c:v>-9750</c:v>
                </c:pt>
                <c:pt idx="22">
                  <c:v>-9500</c:v>
                </c:pt>
                <c:pt idx="23">
                  <c:v>-9250</c:v>
                </c:pt>
                <c:pt idx="24">
                  <c:v>-9000</c:v>
                </c:pt>
                <c:pt idx="25">
                  <c:v>-8750</c:v>
                </c:pt>
                <c:pt idx="26">
                  <c:v>-8500</c:v>
                </c:pt>
                <c:pt idx="27">
                  <c:v>-8250</c:v>
                </c:pt>
                <c:pt idx="28">
                  <c:v>-8000</c:v>
                </c:pt>
                <c:pt idx="29">
                  <c:v>-7750</c:v>
                </c:pt>
                <c:pt idx="30">
                  <c:v>-7500</c:v>
                </c:pt>
                <c:pt idx="31">
                  <c:v>-7250</c:v>
                </c:pt>
                <c:pt idx="32">
                  <c:v>-7000</c:v>
                </c:pt>
                <c:pt idx="33">
                  <c:v>-6750</c:v>
                </c:pt>
                <c:pt idx="34">
                  <c:v>-6500</c:v>
                </c:pt>
                <c:pt idx="35">
                  <c:v>-6250</c:v>
                </c:pt>
                <c:pt idx="36">
                  <c:v>-6000</c:v>
                </c:pt>
                <c:pt idx="37">
                  <c:v>-5750</c:v>
                </c:pt>
                <c:pt idx="38">
                  <c:v>-5500</c:v>
                </c:pt>
                <c:pt idx="39">
                  <c:v>-5250</c:v>
                </c:pt>
                <c:pt idx="40">
                  <c:v>-5000</c:v>
                </c:pt>
                <c:pt idx="41">
                  <c:v>-4750</c:v>
                </c:pt>
                <c:pt idx="42">
                  <c:v>-4500</c:v>
                </c:pt>
                <c:pt idx="43">
                  <c:v>-4250</c:v>
                </c:pt>
                <c:pt idx="44">
                  <c:v>-4000</c:v>
                </c:pt>
                <c:pt idx="45">
                  <c:v>-3750</c:v>
                </c:pt>
                <c:pt idx="46">
                  <c:v>-3500</c:v>
                </c:pt>
                <c:pt idx="47">
                  <c:v>-3250</c:v>
                </c:pt>
                <c:pt idx="48">
                  <c:v>-3000</c:v>
                </c:pt>
                <c:pt idx="49">
                  <c:v>-2750</c:v>
                </c:pt>
                <c:pt idx="50">
                  <c:v>-2500</c:v>
                </c:pt>
                <c:pt idx="51">
                  <c:v>-2250</c:v>
                </c:pt>
                <c:pt idx="52">
                  <c:v>-2000</c:v>
                </c:pt>
                <c:pt idx="53">
                  <c:v>-1750</c:v>
                </c:pt>
                <c:pt idx="54">
                  <c:v>-1500</c:v>
                </c:pt>
                <c:pt idx="55">
                  <c:v>-1250</c:v>
                </c:pt>
                <c:pt idx="56">
                  <c:v>-1000</c:v>
                </c:pt>
                <c:pt idx="57">
                  <c:v>-750</c:v>
                </c:pt>
                <c:pt idx="58">
                  <c:v>-500</c:v>
                </c:pt>
                <c:pt idx="59">
                  <c:v>-250</c:v>
                </c:pt>
                <c:pt idx="60">
                  <c:v>0</c:v>
                </c:pt>
                <c:pt idx="61">
                  <c:v>250</c:v>
                </c:pt>
                <c:pt idx="62">
                  <c:v>500</c:v>
                </c:pt>
                <c:pt idx="63">
                  <c:v>750</c:v>
                </c:pt>
                <c:pt idx="64">
                  <c:v>1000</c:v>
                </c:pt>
                <c:pt idx="65">
                  <c:v>1250</c:v>
                </c:pt>
                <c:pt idx="66">
                  <c:v>1500</c:v>
                </c:pt>
                <c:pt idx="67">
                  <c:v>1750</c:v>
                </c:pt>
                <c:pt idx="68">
                  <c:v>2000</c:v>
                </c:pt>
                <c:pt idx="69">
                  <c:v>2250</c:v>
                </c:pt>
                <c:pt idx="70">
                  <c:v>2500</c:v>
                </c:pt>
                <c:pt idx="71">
                  <c:v>2750</c:v>
                </c:pt>
                <c:pt idx="72">
                  <c:v>3000</c:v>
                </c:pt>
                <c:pt idx="73">
                  <c:v>3250</c:v>
                </c:pt>
                <c:pt idx="74">
                  <c:v>3500</c:v>
                </c:pt>
                <c:pt idx="75">
                  <c:v>3750</c:v>
                </c:pt>
                <c:pt idx="76">
                  <c:v>4000</c:v>
                </c:pt>
                <c:pt idx="77">
                  <c:v>4250</c:v>
                </c:pt>
                <c:pt idx="78">
                  <c:v>4500</c:v>
                </c:pt>
                <c:pt idx="79">
                  <c:v>4750</c:v>
                </c:pt>
                <c:pt idx="80">
                  <c:v>5000</c:v>
                </c:pt>
                <c:pt idx="81">
                  <c:v>5250</c:v>
                </c:pt>
                <c:pt idx="82">
                  <c:v>5500</c:v>
                </c:pt>
                <c:pt idx="83">
                  <c:v>5750</c:v>
                </c:pt>
                <c:pt idx="84">
                  <c:v>6000</c:v>
                </c:pt>
                <c:pt idx="85">
                  <c:v>6250</c:v>
                </c:pt>
                <c:pt idx="86">
                  <c:v>6500</c:v>
                </c:pt>
                <c:pt idx="87">
                  <c:v>6750</c:v>
                </c:pt>
                <c:pt idx="88">
                  <c:v>7000</c:v>
                </c:pt>
                <c:pt idx="89">
                  <c:v>7250</c:v>
                </c:pt>
                <c:pt idx="90">
                  <c:v>7500</c:v>
                </c:pt>
                <c:pt idx="91">
                  <c:v>7750</c:v>
                </c:pt>
                <c:pt idx="92">
                  <c:v>8000</c:v>
                </c:pt>
                <c:pt idx="93">
                  <c:v>8250</c:v>
                </c:pt>
                <c:pt idx="94">
                  <c:v>8500</c:v>
                </c:pt>
                <c:pt idx="95">
                  <c:v>8750</c:v>
                </c:pt>
                <c:pt idx="96">
                  <c:v>9000</c:v>
                </c:pt>
                <c:pt idx="97">
                  <c:v>9250</c:v>
                </c:pt>
                <c:pt idx="98">
                  <c:v>9500</c:v>
                </c:pt>
                <c:pt idx="99">
                  <c:v>9750</c:v>
                </c:pt>
                <c:pt idx="100">
                  <c:v>10000</c:v>
                </c:pt>
                <c:pt idx="101">
                  <c:v>10250</c:v>
                </c:pt>
                <c:pt idx="102">
                  <c:v>10500</c:v>
                </c:pt>
                <c:pt idx="103">
                  <c:v>10750</c:v>
                </c:pt>
                <c:pt idx="104">
                  <c:v>11000</c:v>
                </c:pt>
                <c:pt idx="105">
                  <c:v>11250</c:v>
                </c:pt>
              </c:numCache>
            </c:numRef>
          </c:xVal>
          <c:yVal>
            <c:numRef>
              <c:f>'A (7)'!$AX$2:$AX$107</c:f>
              <c:numCache>
                <c:formatCode>General</c:formatCode>
                <c:ptCount val="106"/>
                <c:pt idx="0">
                  <c:v>0.14638279432333884</c:v>
                </c:pt>
                <c:pt idx="1">
                  <c:v>0.13696070314287515</c:v>
                </c:pt>
                <c:pt idx="2">
                  <c:v>0.12764470843061695</c:v>
                </c:pt>
                <c:pt idx="3">
                  <c:v>0.11845455025060014</c:v>
                </c:pt>
                <c:pt idx="4">
                  <c:v>0.10941639091359884</c:v>
                </c:pt>
                <c:pt idx="5">
                  <c:v>0.10056492282368409</c:v>
                </c:pt>
                <c:pt idx="6">
                  <c:v>9.1946110054125021E-2</c:v>
                </c:pt>
                <c:pt idx="7">
                  <c:v>8.3620512956006907E-2</c:v>
                </c:pt>
                <c:pt idx="8">
                  <c:v>7.5666611508467999E-2</c:v>
                </c:pt>
                <c:pt idx="9">
                  <c:v>6.8182440800265004E-2</c:v>
                </c:pt>
                <c:pt idx="10">
                  <c:v>6.1282359465069235E-2</c:v>
                </c:pt>
                <c:pt idx="11">
                  <c:v>5.5085055627999029E-2</c:v>
                </c:pt>
                <c:pt idx="12">
                  <c:v>4.9691157897103447E-2</c:v>
                </c:pt>
                <c:pt idx="13">
                  <c:v>4.5155297071164606E-2</c:v>
                </c:pt>
                <c:pt idx="14">
                  <c:v>4.146481048699252E-2</c:v>
                </c:pt>
                <c:pt idx="15">
                  <c:v>3.8537774965084579E-2</c:v>
                </c:pt>
                <c:pt idx="16">
                  <c:v>3.6242969770401437E-2</c:v>
                </c:pt>
                <c:pt idx="17">
                  <c:v>3.4431284311123404E-2</c:v>
                </c:pt>
                <c:pt idx="18">
                  <c:v>3.2963614342396114E-2</c:v>
                </c:pt>
                <c:pt idx="19">
                  <c:v>3.1726472369100402E-2</c:v>
                </c:pt>
                <c:pt idx="20">
                  <c:v>3.0635498013312272E-2</c:v>
                </c:pt>
                <c:pt idx="21">
                  <c:v>2.9631787005959441E-2</c:v>
                </c:pt>
                <c:pt idx="22">
                  <c:v>2.8675872398964162E-2</c:v>
                </c:pt>
                <c:pt idx="23">
                  <c:v>2.7742109325897869E-2</c:v>
                </c:pt>
                <c:pt idx="24">
                  <c:v>2.6814374987050936E-2</c:v>
                </c:pt>
                <c:pt idx="25">
                  <c:v>2.5883044723054319E-2</c:v>
                </c:pt>
                <c:pt idx="26">
                  <c:v>2.4942920151204605E-2</c:v>
                </c:pt>
                <c:pt idx="27">
                  <c:v>2.3991803721594054E-2</c:v>
                </c:pt>
                <c:pt idx="28">
                  <c:v>2.3029507543462481E-2</c:v>
                </c:pt>
                <c:pt idx="29">
                  <c:v>2.2057162735145297E-2</c:v>
                </c:pt>
                <c:pt idx="30">
                  <c:v>2.1076742776840969E-2</c:v>
                </c:pt>
                <c:pt idx="31">
                  <c:v>2.0090739564563188E-2</c:v>
                </c:pt>
                <c:pt idx="32">
                  <c:v>1.9101945501880508E-2</c:v>
                </c:pt>
                <c:pt idx="33">
                  <c:v>1.8113305955968991E-2</c:v>
                </c:pt>
                <c:pt idx="34">
                  <c:v>1.7127816331781065E-2</c:v>
                </c:pt>
                <c:pt idx="35">
                  <c:v>1.6148447022302406E-2</c:v>
                </c:pt>
                <c:pt idx="36">
                  <c:v>1.5178086904970609E-2</c:v>
                </c:pt>
                <c:pt idx="37">
                  <c:v>1.4219501316546909E-2</c:v>
                </c:pt>
                <c:pt idx="38">
                  <c:v>1.3275303432335555E-2</c:v>
                </c:pt>
                <c:pt idx="39">
                  <c:v>1.2347939004259175E-2</c:v>
                </c:pt>
                <c:pt idx="40">
                  <c:v>1.1439684042337146E-2</c:v>
                </c:pt>
                <c:pt idx="41">
                  <c:v>1.0552653905445783E-2</c:v>
                </c:pt>
                <c:pt idx="42">
                  <c:v>9.6888209921441142E-3</c:v>
                </c:pt>
                <c:pt idx="43">
                  <c:v>8.8500372395163146E-3</c:v>
                </c:pt>
                <c:pt idx="44">
                  <c:v>8.0380572170950793E-3</c:v>
                </c:pt>
                <c:pt idx="45">
                  <c:v>7.2545578375072806E-3</c:v>
                </c:pt>
                <c:pt idx="46">
                  <c:v>6.5011515407169367E-3</c:v>
                </c:pt>
                <c:pt idx="47">
                  <c:v>5.7793910830868031E-3</c:v>
                </c:pt>
                <c:pt idx="48">
                  <c:v>5.0907655541039196E-3</c:v>
                </c:pt>
                <c:pt idx="49">
                  <c:v>4.4366887150727695E-3</c:v>
                </c:pt>
                <c:pt idx="50">
                  <c:v>3.8184819903518165E-3</c:v>
                </c:pt>
                <c:pt idx="51">
                  <c:v>3.2373552784259532E-3</c:v>
                </c:pt>
                <c:pt idx="52">
                  <c:v>2.6943890904999324E-3</c:v>
                </c:pt>
                <c:pt idx="53">
                  <c:v>2.1905213449773912E-3</c:v>
                </c:pt>
                <c:pt idx="54">
                  <c:v>1.7265414932330324E-3</c:v>
                </c:pt>
                <c:pt idx="55">
                  <c:v>1.3030936297601554E-3</c:v>
                </c:pt>
                <c:pt idx="56">
                  <c:v>9.2068899450045358E-4</c:v>
                </c:pt>
                <c:pt idx="57">
                  <c:v>5.7972697705229587E-4</c:v>
                </c:pt>
                <c:pt idx="58">
                  <c:v>2.8052255620664157E-4</c:v>
                </c:pt>
                <c:pt idx="59">
                  <c:v>2.3337214518175803E-5</c:v>
                </c:pt>
                <c:pt idx="60">
                  <c:v>-1.9159011439616805E-4</c:v>
                </c:pt>
                <c:pt idx="61">
                  <c:v>-3.6401549598473817E-4</c:v>
                </c:pt>
                <c:pt idx="62">
                  <c:v>-4.9366874268185618E-4</c:v>
                </c:pt>
                <c:pt idx="63">
                  <c:v>-5.8024035556634643E-4</c:v>
                </c:pt>
                <c:pt idx="64">
                  <c:v>-6.2337718697807673E-4</c:v>
                </c:pt>
                <c:pt idx="65">
                  <c:v>-6.2268578840184857E-4</c:v>
                </c:pt>
                <c:pt idx="66">
                  <c:v>-5.7774086361671653E-4</c:v>
                </c:pt>
                <c:pt idx="67">
                  <c:v>-4.8809495017155743E-4</c:v>
                </c:pt>
                <c:pt idx="68">
                  <c:v>-3.5328461265494646E-4</c:v>
                </c:pt>
                <c:pt idx="69">
                  <c:v>-1.7282820036790617E-4</c:v>
                </c:pt>
                <c:pt idx="70">
                  <c:v>5.3789347599444287E-5</c:v>
                </c:pt>
                <c:pt idx="71">
                  <c:v>3.2714815635164624E-4</c:v>
                </c:pt>
                <c:pt idx="72">
                  <c:v>6.4794368082381551E-4</c:v>
                </c:pt>
                <c:pt idx="73">
                  <c:v>1.0170564317111448E-3</c:v>
                </c:pt>
                <c:pt idx="74">
                  <c:v>1.4356412760269674E-3</c:v>
                </c:pt>
                <c:pt idx="75">
                  <c:v>1.9052368385489285E-3</c:v>
                </c:pt>
                <c:pt idx="76">
                  <c:v>2.4278976083313463E-3</c:v>
                </c:pt>
                <c:pt idx="77">
                  <c:v>3.0063554109734671E-3</c:v>
                </c:pt>
                <c:pt idx="78">
                  <c:v>3.6442228913988292E-3</c:v>
                </c:pt>
                <c:pt idx="79">
                  <c:v>4.3462590535644661E-3</c:v>
                </c:pt>
                <c:pt idx="80">
                  <c:v>5.1187248327995106E-3</c:v>
                </c:pt>
                <c:pt idx="81">
                  <c:v>5.9698642619248673E-3</c:v>
                </c:pt>
                <c:pt idx="82">
                  <c:v>6.9105540034885438E-3</c:v>
                </c:pt>
                <c:pt idx="83">
                  <c:v>7.9551727714698896E-3</c:v>
                </c:pt>
                <c:pt idx="84">
                  <c:v>9.1227568662508932E-3</c:v>
                </c:pt>
                <c:pt idx="85">
                  <c:v>1.0438533328636437E-2</c:v>
                </c:pt>
                <c:pt idx="86">
                  <c:v>1.1935953366219724E-2</c:v>
                </c:pt>
                <c:pt idx="87">
                  <c:v>1.3659348853049674E-2</c:v>
                </c:pt>
                <c:pt idx="88">
                  <c:v>1.5667198172869976E-2</c:v>
                </c:pt>
                <c:pt idx="89">
                  <c:v>1.8035515186310705E-2</c:v>
                </c:pt>
                <c:pt idx="90">
                  <c:v>2.0859849882044919E-2</c:v>
                </c:pt>
                <c:pt idx="91">
                  <c:v>2.4252908083758844E-2</c:v>
                </c:pt>
                <c:pt idx="92">
                  <c:v>2.8333870809477107E-2</c:v>
                </c:pt>
                <c:pt idx="93">
                  <c:v>3.3207247141596646E-2</c:v>
                </c:pt>
                <c:pt idx="94">
                  <c:v>3.8935089666333376E-2</c:v>
                </c:pt>
                <c:pt idx="95">
                  <c:v>4.5514028570203771E-2</c:v>
                </c:pt>
                <c:pt idx="96">
                  <c:v>5.287036608572955E-2</c:v>
                </c:pt>
                <c:pt idx="97">
                  <c:v>6.0877567222369464E-2</c:v>
                </c:pt>
                <c:pt idx="98">
                  <c:v>6.9387060943971263E-2</c:v>
                </c:pt>
                <c:pt idx="99">
                  <c:v>7.8257282845710971E-2</c:v>
                </c:pt>
                <c:pt idx="100">
                  <c:v>8.737102552561829E-2</c:v>
                </c:pt>
                <c:pt idx="101">
                  <c:v>9.6640277859067064E-2</c:v>
                </c:pt>
                <c:pt idx="102">
                  <c:v>0.10600317472572793</c:v>
                </c:pt>
                <c:pt idx="103">
                  <c:v>0.11541807908512915</c:v>
                </c:pt>
                <c:pt idx="104">
                  <c:v>0.12485783316240814</c:v>
                </c:pt>
                <c:pt idx="105">
                  <c:v>0.13430527898289935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CD6-4180-84AA-B1B210A29C70}"/>
            </c:ext>
          </c:extLst>
        </c:ser>
        <c:ser>
          <c:idx val="2"/>
          <c:order val="5"/>
          <c:tx>
            <c:strRef>
              <c:f>'A (7)'!$O$20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 (7)'!$F$21:$F$968</c:f>
              <c:numCache>
                <c:formatCode>General</c:formatCode>
                <c:ptCount val="948"/>
                <c:pt idx="0">
                  <c:v>-11319</c:v>
                </c:pt>
                <c:pt idx="1">
                  <c:v>-11316.5</c:v>
                </c:pt>
                <c:pt idx="2">
                  <c:v>-11283.5</c:v>
                </c:pt>
                <c:pt idx="3">
                  <c:v>-11281</c:v>
                </c:pt>
                <c:pt idx="4">
                  <c:v>-11255</c:v>
                </c:pt>
                <c:pt idx="5">
                  <c:v>-11248</c:v>
                </c:pt>
                <c:pt idx="6">
                  <c:v>-11238.5</c:v>
                </c:pt>
                <c:pt idx="7">
                  <c:v>-11197</c:v>
                </c:pt>
                <c:pt idx="8">
                  <c:v>-11180.5</c:v>
                </c:pt>
                <c:pt idx="9">
                  <c:v>-11178.5</c:v>
                </c:pt>
                <c:pt idx="10">
                  <c:v>-11171</c:v>
                </c:pt>
                <c:pt idx="11">
                  <c:v>-11103</c:v>
                </c:pt>
                <c:pt idx="12">
                  <c:v>-11037</c:v>
                </c:pt>
                <c:pt idx="13">
                  <c:v>-9511</c:v>
                </c:pt>
                <c:pt idx="14">
                  <c:v>-9492</c:v>
                </c:pt>
                <c:pt idx="15">
                  <c:v>-9461.5</c:v>
                </c:pt>
                <c:pt idx="16">
                  <c:v>-9461.5</c:v>
                </c:pt>
                <c:pt idx="17">
                  <c:v>-9454</c:v>
                </c:pt>
                <c:pt idx="18">
                  <c:v>-9428.5</c:v>
                </c:pt>
                <c:pt idx="19">
                  <c:v>-9141</c:v>
                </c:pt>
                <c:pt idx="20">
                  <c:v>-8784.5</c:v>
                </c:pt>
                <c:pt idx="21">
                  <c:v>-8468.5</c:v>
                </c:pt>
                <c:pt idx="22">
                  <c:v>-7942.5</c:v>
                </c:pt>
                <c:pt idx="23">
                  <c:v>-7272.5</c:v>
                </c:pt>
                <c:pt idx="24">
                  <c:v>-7157</c:v>
                </c:pt>
                <c:pt idx="25">
                  <c:v>-7157</c:v>
                </c:pt>
                <c:pt idx="26">
                  <c:v>-6886</c:v>
                </c:pt>
                <c:pt idx="27">
                  <c:v>-6886</c:v>
                </c:pt>
                <c:pt idx="28">
                  <c:v>-6454</c:v>
                </c:pt>
                <c:pt idx="29">
                  <c:v>-6454</c:v>
                </c:pt>
                <c:pt idx="30">
                  <c:v>-5907.5</c:v>
                </c:pt>
                <c:pt idx="31">
                  <c:v>-5471</c:v>
                </c:pt>
                <c:pt idx="32">
                  <c:v>-5449.5</c:v>
                </c:pt>
                <c:pt idx="33">
                  <c:v>-5435.5</c:v>
                </c:pt>
                <c:pt idx="34">
                  <c:v>-5185.5</c:v>
                </c:pt>
                <c:pt idx="35">
                  <c:v>-5185.5</c:v>
                </c:pt>
                <c:pt idx="36">
                  <c:v>-4549</c:v>
                </c:pt>
                <c:pt idx="37">
                  <c:v>-2756.5</c:v>
                </c:pt>
                <c:pt idx="38">
                  <c:v>-1933.5</c:v>
                </c:pt>
                <c:pt idx="39">
                  <c:v>-1874.5</c:v>
                </c:pt>
                <c:pt idx="40">
                  <c:v>-1676.5</c:v>
                </c:pt>
                <c:pt idx="41">
                  <c:v>-1660</c:v>
                </c:pt>
                <c:pt idx="42">
                  <c:v>-1655.5</c:v>
                </c:pt>
                <c:pt idx="43">
                  <c:v>-1254</c:v>
                </c:pt>
                <c:pt idx="44">
                  <c:v>-1254</c:v>
                </c:pt>
                <c:pt idx="45">
                  <c:v>-1106</c:v>
                </c:pt>
                <c:pt idx="46">
                  <c:v>-851</c:v>
                </c:pt>
                <c:pt idx="47">
                  <c:v>-733.5</c:v>
                </c:pt>
                <c:pt idx="48">
                  <c:v>-700.5</c:v>
                </c:pt>
                <c:pt idx="49">
                  <c:v>-585</c:v>
                </c:pt>
                <c:pt idx="50">
                  <c:v>-525</c:v>
                </c:pt>
                <c:pt idx="51">
                  <c:v>-421.5</c:v>
                </c:pt>
                <c:pt idx="52">
                  <c:v>-358</c:v>
                </c:pt>
                <c:pt idx="53">
                  <c:v>-349</c:v>
                </c:pt>
                <c:pt idx="54">
                  <c:v>-348.5</c:v>
                </c:pt>
                <c:pt idx="55">
                  <c:v>-308.5</c:v>
                </c:pt>
                <c:pt idx="56">
                  <c:v>-233</c:v>
                </c:pt>
                <c:pt idx="57">
                  <c:v>21.5</c:v>
                </c:pt>
                <c:pt idx="58">
                  <c:v>24</c:v>
                </c:pt>
                <c:pt idx="59">
                  <c:v>26</c:v>
                </c:pt>
                <c:pt idx="60">
                  <c:v>26.5</c:v>
                </c:pt>
                <c:pt idx="61">
                  <c:v>118</c:v>
                </c:pt>
                <c:pt idx="62">
                  <c:v>160.5</c:v>
                </c:pt>
                <c:pt idx="63">
                  <c:v>512</c:v>
                </c:pt>
                <c:pt idx="64">
                  <c:v>512.5</c:v>
                </c:pt>
                <c:pt idx="65">
                  <c:v>514.5</c:v>
                </c:pt>
                <c:pt idx="66">
                  <c:v>790.5</c:v>
                </c:pt>
                <c:pt idx="67">
                  <c:v>962.5</c:v>
                </c:pt>
                <c:pt idx="68">
                  <c:v>965</c:v>
                </c:pt>
                <c:pt idx="69">
                  <c:v>1373</c:v>
                </c:pt>
                <c:pt idx="70">
                  <c:v>1377.5</c:v>
                </c:pt>
                <c:pt idx="71">
                  <c:v>1410.5</c:v>
                </c:pt>
                <c:pt idx="72">
                  <c:v>1851.5</c:v>
                </c:pt>
                <c:pt idx="73">
                  <c:v>2146</c:v>
                </c:pt>
                <c:pt idx="74">
                  <c:v>2245.5</c:v>
                </c:pt>
                <c:pt idx="75">
                  <c:v>2260</c:v>
                </c:pt>
                <c:pt idx="76">
                  <c:v>2278.5</c:v>
                </c:pt>
                <c:pt idx="77">
                  <c:v>2376</c:v>
                </c:pt>
                <c:pt idx="78">
                  <c:v>3179.5</c:v>
                </c:pt>
                <c:pt idx="79">
                  <c:v>3328</c:v>
                </c:pt>
                <c:pt idx="80">
                  <c:v>3753</c:v>
                </c:pt>
                <c:pt idx="81">
                  <c:v>4174.5</c:v>
                </c:pt>
                <c:pt idx="82">
                  <c:v>4196</c:v>
                </c:pt>
                <c:pt idx="83">
                  <c:v>4882</c:v>
                </c:pt>
                <c:pt idx="84">
                  <c:v>5762</c:v>
                </c:pt>
                <c:pt idx="85">
                  <c:v>6101</c:v>
                </c:pt>
                <c:pt idx="86">
                  <c:v>6138</c:v>
                </c:pt>
                <c:pt idx="87">
                  <c:v>6173.5</c:v>
                </c:pt>
                <c:pt idx="88">
                  <c:v>6286.5</c:v>
                </c:pt>
                <c:pt idx="89">
                  <c:v>6668</c:v>
                </c:pt>
                <c:pt idx="90">
                  <c:v>7377</c:v>
                </c:pt>
                <c:pt idx="91">
                  <c:v>7415</c:v>
                </c:pt>
                <c:pt idx="92">
                  <c:v>7415</c:v>
                </c:pt>
                <c:pt idx="93">
                  <c:v>7415</c:v>
                </c:pt>
                <c:pt idx="94">
                  <c:v>7415</c:v>
                </c:pt>
                <c:pt idx="95">
                  <c:v>7487.5</c:v>
                </c:pt>
                <c:pt idx="96">
                  <c:v>7494.5</c:v>
                </c:pt>
                <c:pt idx="97">
                  <c:v>7567.5</c:v>
                </c:pt>
                <c:pt idx="98">
                  <c:v>7574.5</c:v>
                </c:pt>
                <c:pt idx="99">
                  <c:v>7577</c:v>
                </c:pt>
                <c:pt idx="100">
                  <c:v>7579.5</c:v>
                </c:pt>
                <c:pt idx="101">
                  <c:v>7674.5</c:v>
                </c:pt>
                <c:pt idx="102">
                  <c:v>7674.5</c:v>
                </c:pt>
                <c:pt idx="103">
                  <c:v>8245</c:v>
                </c:pt>
                <c:pt idx="104">
                  <c:v>8245</c:v>
                </c:pt>
                <c:pt idx="105">
                  <c:v>8245</c:v>
                </c:pt>
                <c:pt idx="106">
                  <c:v>8245</c:v>
                </c:pt>
                <c:pt idx="107">
                  <c:v>8256.5</c:v>
                </c:pt>
                <c:pt idx="108">
                  <c:v>8257</c:v>
                </c:pt>
                <c:pt idx="109">
                  <c:v>8264</c:v>
                </c:pt>
                <c:pt idx="110">
                  <c:v>8264</c:v>
                </c:pt>
                <c:pt idx="111">
                  <c:v>8264</c:v>
                </c:pt>
                <c:pt idx="112">
                  <c:v>8275.5</c:v>
                </c:pt>
                <c:pt idx="113">
                  <c:v>8275.5</c:v>
                </c:pt>
                <c:pt idx="114">
                  <c:v>8275.5</c:v>
                </c:pt>
                <c:pt idx="115">
                  <c:v>8275.5</c:v>
                </c:pt>
                <c:pt idx="116">
                  <c:v>8551.5</c:v>
                </c:pt>
                <c:pt idx="117">
                  <c:v>8561</c:v>
                </c:pt>
                <c:pt idx="118">
                  <c:v>8563.5</c:v>
                </c:pt>
                <c:pt idx="119">
                  <c:v>8681</c:v>
                </c:pt>
                <c:pt idx="120">
                  <c:v>9193</c:v>
                </c:pt>
                <c:pt idx="121">
                  <c:v>9193</c:v>
                </c:pt>
                <c:pt idx="122">
                  <c:v>9377</c:v>
                </c:pt>
                <c:pt idx="123">
                  <c:v>9377</c:v>
                </c:pt>
                <c:pt idx="124">
                  <c:v>9377</c:v>
                </c:pt>
                <c:pt idx="125">
                  <c:v>9377</c:v>
                </c:pt>
                <c:pt idx="126">
                  <c:v>9584</c:v>
                </c:pt>
                <c:pt idx="127">
                  <c:v>9586.5</c:v>
                </c:pt>
                <c:pt idx="128">
                  <c:v>9591.5</c:v>
                </c:pt>
                <c:pt idx="129">
                  <c:v>9603</c:v>
                </c:pt>
                <c:pt idx="130">
                  <c:v>9612.5</c:v>
                </c:pt>
                <c:pt idx="131">
                  <c:v>9615</c:v>
                </c:pt>
                <c:pt idx="132">
                  <c:v>9964.5</c:v>
                </c:pt>
                <c:pt idx="133">
                  <c:v>10058.5</c:v>
                </c:pt>
                <c:pt idx="134">
                  <c:v>10058.5</c:v>
                </c:pt>
                <c:pt idx="135">
                  <c:v>10058.5</c:v>
                </c:pt>
                <c:pt idx="136">
                  <c:v>10058.5</c:v>
                </c:pt>
                <c:pt idx="137">
                  <c:v>10058.5</c:v>
                </c:pt>
                <c:pt idx="138">
                  <c:v>10110.5</c:v>
                </c:pt>
                <c:pt idx="139">
                  <c:v>10806.5</c:v>
                </c:pt>
                <c:pt idx="140">
                  <c:v>10806.5</c:v>
                </c:pt>
                <c:pt idx="141">
                  <c:v>10806.5</c:v>
                </c:pt>
                <c:pt idx="142">
                  <c:v>10806.5</c:v>
                </c:pt>
                <c:pt idx="143">
                  <c:v>10853.5</c:v>
                </c:pt>
                <c:pt idx="144">
                  <c:v>10933.5</c:v>
                </c:pt>
                <c:pt idx="145">
                  <c:v>10988.5</c:v>
                </c:pt>
                <c:pt idx="146">
                  <c:v>11056</c:v>
                </c:pt>
                <c:pt idx="147">
                  <c:v>11617.5</c:v>
                </c:pt>
                <c:pt idx="148">
                  <c:v>11828</c:v>
                </c:pt>
                <c:pt idx="149">
                  <c:v>12689</c:v>
                </c:pt>
                <c:pt idx="150">
                  <c:v>14297.5</c:v>
                </c:pt>
                <c:pt idx="151">
                  <c:v>15174.5</c:v>
                </c:pt>
                <c:pt idx="152">
                  <c:v>15473.5</c:v>
                </c:pt>
              </c:numCache>
            </c:numRef>
          </c:xVal>
          <c:yVal>
            <c:numRef>
              <c:f>'A (7)'!$O$21:$O$968</c:f>
              <c:numCache>
                <c:formatCode>General</c:formatCode>
                <c:ptCount val="94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CD6-4180-84AA-B1B210A29C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1336704"/>
        <c:axId val="1"/>
      </c:scatterChart>
      <c:valAx>
        <c:axId val="481336704"/>
        <c:scaling>
          <c:orientation val="minMax"/>
          <c:max val="10000"/>
          <c:min val="-1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6686901656203708"/>
              <c:y val="0.926027397260273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-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7.5642965204236008E-3"/>
              <c:y val="0.3917808219178082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133670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010590015128592"/>
          <c:y val="0.9342465753424658"/>
          <c:w val="0.60514372163388819"/>
          <c:h val="5.47945205479452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10c.  EF Dra - Residuals from LiTE fit</a:t>
            </a:r>
          </a:p>
        </c:rich>
      </c:tx>
      <c:layout>
        <c:manualLayout>
          <c:xMode val="edge"/>
          <c:yMode val="edge"/>
          <c:x val="0.17316062764881662"/>
          <c:y val="1.81159420289855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567310029656284E-2"/>
          <c:y val="0.1376816465751195"/>
          <c:w val="0.85065114873162861"/>
          <c:h val="0.73550984880919101"/>
        </c:manualLayout>
      </c:layout>
      <c:scatterChart>
        <c:scatterStyle val="lineMarker"/>
        <c:varyColors val="0"/>
        <c:ser>
          <c:idx val="4"/>
          <c:order val="0"/>
          <c:tx>
            <c:strRef>
              <c:f>'A (7)'!$K$20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(7)'!$D$21:$D$69</c:f>
                <c:numCache>
                  <c:formatCode>General</c:formatCode>
                  <c:ptCount val="4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4">
                    <c:v>1E-3</c:v>
                  </c:pt>
                  <c:pt idx="26">
                    <c:v>5.0000000000000001E-4</c:v>
                  </c:pt>
                  <c:pt idx="28">
                    <c:v>1.1000000000000001E-3</c:v>
                  </c:pt>
                  <c:pt idx="29">
                    <c:v>5.9999999999999995E-4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6.9999999999999999E-4</c:v>
                  </c:pt>
                  <c:pt idx="37">
                    <c:v>3.0000000000000001E-3</c:v>
                  </c:pt>
                  <c:pt idx="38">
                    <c:v>5.0000000000000001E-4</c:v>
                  </c:pt>
                  <c:pt idx="39">
                    <c:v>0</c:v>
                  </c:pt>
                  <c:pt idx="43">
                    <c:v>1E-4</c:v>
                  </c:pt>
                  <c:pt idx="44">
                    <c:v>1E-4</c:v>
                  </c:pt>
                  <c:pt idx="45">
                    <c:v>2.0000000000000001E-4</c:v>
                  </c:pt>
                  <c:pt idx="46">
                    <c:v>1E-4</c:v>
                  </c:pt>
                  <c:pt idx="47">
                    <c:v>2.0000000000000001E-4</c:v>
                  </c:pt>
                  <c:pt idx="48">
                    <c:v>1E-4</c:v>
                  </c:pt>
                </c:numCache>
              </c:numRef>
            </c:plus>
            <c:minus>
              <c:numRef>
                <c:f>'A (7)'!$D$21:$D$69</c:f>
                <c:numCache>
                  <c:formatCode>General</c:formatCode>
                  <c:ptCount val="4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4">
                    <c:v>1E-3</c:v>
                  </c:pt>
                  <c:pt idx="26">
                    <c:v>5.0000000000000001E-4</c:v>
                  </c:pt>
                  <c:pt idx="28">
                    <c:v>1.1000000000000001E-3</c:v>
                  </c:pt>
                  <c:pt idx="29">
                    <c:v>5.9999999999999995E-4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6.9999999999999999E-4</c:v>
                  </c:pt>
                  <c:pt idx="37">
                    <c:v>3.0000000000000001E-3</c:v>
                  </c:pt>
                  <c:pt idx="38">
                    <c:v>5.0000000000000001E-4</c:v>
                  </c:pt>
                  <c:pt idx="39">
                    <c:v>0</c:v>
                  </c:pt>
                  <c:pt idx="43">
                    <c:v>1E-4</c:v>
                  </c:pt>
                  <c:pt idx="44">
                    <c:v>1E-4</c:v>
                  </c:pt>
                  <c:pt idx="45">
                    <c:v>2.0000000000000001E-4</c:v>
                  </c:pt>
                  <c:pt idx="46">
                    <c:v>1E-4</c:v>
                  </c:pt>
                  <c:pt idx="47">
                    <c:v>2.0000000000000001E-4</c:v>
                  </c:pt>
                  <c:pt idx="48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(7)'!$F$21:$F$968</c:f>
              <c:numCache>
                <c:formatCode>General</c:formatCode>
                <c:ptCount val="948"/>
                <c:pt idx="0">
                  <c:v>-11319</c:v>
                </c:pt>
                <c:pt idx="1">
                  <c:v>-11316.5</c:v>
                </c:pt>
                <c:pt idx="2">
                  <c:v>-11283.5</c:v>
                </c:pt>
                <c:pt idx="3">
                  <c:v>-11281</c:v>
                </c:pt>
                <c:pt idx="4">
                  <c:v>-11255</c:v>
                </c:pt>
                <c:pt idx="5">
                  <c:v>-11248</c:v>
                </c:pt>
                <c:pt idx="6">
                  <c:v>-11238.5</c:v>
                </c:pt>
                <c:pt idx="7">
                  <c:v>-11197</c:v>
                </c:pt>
                <c:pt idx="8">
                  <c:v>-11180.5</c:v>
                </c:pt>
                <c:pt idx="9">
                  <c:v>-11178.5</c:v>
                </c:pt>
                <c:pt idx="10">
                  <c:v>-11171</c:v>
                </c:pt>
                <c:pt idx="11">
                  <c:v>-11103</c:v>
                </c:pt>
                <c:pt idx="12">
                  <c:v>-11037</c:v>
                </c:pt>
                <c:pt idx="13">
                  <c:v>-9511</c:v>
                </c:pt>
                <c:pt idx="14">
                  <c:v>-9492</c:v>
                </c:pt>
                <c:pt idx="15">
                  <c:v>-9461.5</c:v>
                </c:pt>
                <c:pt idx="16">
                  <c:v>-9461.5</c:v>
                </c:pt>
                <c:pt idx="17">
                  <c:v>-9454</c:v>
                </c:pt>
                <c:pt idx="18">
                  <c:v>-9428.5</c:v>
                </c:pt>
                <c:pt idx="19">
                  <c:v>-9141</c:v>
                </c:pt>
                <c:pt idx="20">
                  <c:v>-8784.5</c:v>
                </c:pt>
                <c:pt idx="21">
                  <c:v>-8468.5</c:v>
                </c:pt>
                <c:pt idx="22">
                  <c:v>-7942.5</c:v>
                </c:pt>
                <c:pt idx="23">
                  <c:v>-7272.5</c:v>
                </c:pt>
                <c:pt idx="24">
                  <c:v>-7157</c:v>
                </c:pt>
                <c:pt idx="25">
                  <c:v>-7157</c:v>
                </c:pt>
                <c:pt idx="26">
                  <c:v>-6886</c:v>
                </c:pt>
                <c:pt idx="27">
                  <c:v>-6886</c:v>
                </c:pt>
                <c:pt idx="28">
                  <c:v>-6454</c:v>
                </c:pt>
                <c:pt idx="29">
                  <c:v>-6454</c:v>
                </c:pt>
                <c:pt idx="30">
                  <c:v>-5907.5</c:v>
                </c:pt>
                <c:pt idx="31">
                  <c:v>-5471</c:v>
                </c:pt>
                <c:pt idx="32">
                  <c:v>-5449.5</c:v>
                </c:pt>
                <c:pt idx="33">
                  <c:v>-5435.5</c:v>
                </c:pt>
                <c:pt idx="34">
                  <c:v>-5185.5</c:v>
                </c:pt>
                <c:pt idx="35">
                  <c:v>-5185.5</c:v>
                </c:pt>
                <c:pt idx="36">
                  <c:v>-4549</c:v>
                </c:pt>
                <c:pt idx="37">
                  <c:v>-2756.5</c:v>
                </c:pt>
                <c:pt idx="38">
                  <c:v>-1933.5</c:v>
                </c:pt>
                <c:pt idx="39">
                  <c:v>-1874.5</c:v>
                </c:pt>
                <c:pt idx="40">
                  <c:v>-1676.5</c:v>
                </c:pt>
                <c:pt idx="41">
                  <c:v>-1660</c:v>
                </c:pt>
                <c:pt idx="42">
                  <c:v>-1655.5</c:v>
                </c:pt>
                <c:pt idx="43">
                  <c:v>-1254</c:v>
                </c:pt>
                <c:pt idx="44">
                  <c:v>-1254</c:v>
                </c:pt>
                <c:pt idx="45">
                  <c:v>-1106</c:v>
                </c:pt>
                <c:pt idx="46">
                  <c:v>-851</c:v>
                </c:pt>
                <c:pt idx="47">
                  <c:v>-733.5</c:v>
                </c:pt>
                <c:pt idx="48">
                  <c:v>-700.5</c:v>
                </c:pt>
                <c:pt idx="49">
                  <c:v>-585</c:v>
                </c:pt>
                <c:pt idx="50">
                  <c:v>-525</c:v>
                </c:pt>
                <c:pt idx="51">
                  <c:v>-421.5</c:v>
                </c:pt>
                <c:pt idx="52">
                  <c:v>-358</c:v>
                </c:pt>
                <c:pt idx="53">
                  <c:v>-349</c:v>
                </c:pt>
                <c:pt idx="54">
                  <c:v>-348.5</c:v>
                </c:pt>
                <c:pt idx="55">
                  <c:v>-308.5</c:v>
                </c:pt>
                <c:pt idx="56">
                  <c:v>-233</c:v>
                </c:pt>
                <c:pt idx="57">
                  <c:v>21.5</c:v>
                </c:pt>
                <c:pt idx="58">
                  <c:v>24</c:v>
                </c:pt>
                <c:pt idx="59">
                  <c:v>26</c:v>
                </c:pt>
                <c:pt idx="60">
                  <c:v>26.5</c:v>
                </c:pt>
                <c:pt idx="61">
                  <c:v>118</c:v>
                </c:pt>
                <c:pt idx="62">
                  <c:v>160.5</c:v>
                </c:pt>
                <c:pt idx="63">
                  <c:v>512</c:v>
                </c:pt>
                <c:pt idx="64">
                  <c:v>512.5</c:v>
                </c:pt>
                <c:pt idx="65">
                  <c:v>514.5</c:v>
                </c:pt>
                <c:pt idx="66">
                  <c:v>790.5</c:v>
                </c:pt>
                <c:pt idx="67">
                  <c:v>962.5</c:v>
                </c:pt>
                <c:pt idx="68">
                  <c:v>965</c:v>
                </c:pt>
                <c:pt idx="69">
                  <c:v>1373</c:v>
                </c:pt>
                <c:pt idx="70">
                  <c:v>1377.5</c:v>
                </c:pt>
                <c:pt idx="71">
                  <c:v>1410.5</c:v>
                </c:pt>
                <c:pt idx="72">
                  <c:v>1851.5</c:v>
                </c:pt>
                <c:pt idx="73">
                  <c:v>2146</c:v>
                </c:pt>
                <c:pt idx="74">
                  <c:v>2245.5</c:v>
                </c:pt>
                <c:pt idx="75">
                  <c:v>2260</c:v>
                </c:pt>
                <c:pt idx="76">
                  <c:v>2278.5</c:v>
                </c:pt>
                <c:pt idx="77">
                  <c:v>2376</c:v>
                </c:pt>
                <c:pt idx="78">
                  <c:v>3179.5</c:v>
                </c:pt>
                <c:pt idx="79">
                  <c:v>3328</c:v>
                </c:pt>
                <c:pt idx="80">
                  <c:v>3753</c:v>
                </c:pt>
                <c:pt idx="81">
                  <c:v>4174.5</c:v>
                </c:pt>
                <c:pt idx="82">
                  <c:v>4196</c:v>
                </c:pt>
                <c:pt idx="83">
                  <c:v>4882</c:v>
                </c:pt>
                <c:pt idx="84">
                  <c:v>5762</c:v>
                </c:pt>
                <c:pt idx="85">
                  <c:v>6101</c:v>
                </c:pt>
                <c:pt idx="86">
                  <c:v>6138</c:v>
                </c:pt>
                <c:pt idx="87">
                  <c:v>6173.5</c:v>
                </c:pt>
                <c:pt idx="88">
                  <c:v>6286.5</c:v>
                </c:pt>
                <c:pt idx="89">
                  <c:v>6668</c:v>
                </c:pt>
                <c:pt idx="90">
                  <c:v>7377</c:v>
                </c:pt>
                <c:pt idx="91">
                  <c:v>7415</c:v>
                </c:pt>
                <c:pt idx="92">
                  <c:v>7415</c:v>
                </c:pt>
                <c:pt idx="93">
                  <c:v>7415</c:v>
                </c:pt>
                <c:pt idx="94">
                  <c:v>7415</c:v>
                </c:pt>
                <c:pt idx="95">
                  <c:v>7487.5</c:v>
                </c:pt>
                <c:pt idx="96">
                  <c:v>7494.5</c:v>
                </c:pt>
                <c:pt idx="97">
                  <c:v>7567.5</c:v>
                </c:pt>
                <c:pt idx="98">
                  <c:v>7574.5</c:v>
                </c:pt>
                <c:pt idx="99">
                  <c:v>7577</c:v>
                </c:pt>
                <c:pt idx="100">
                  <c:v>7579.5</c:v>
                </c:pt>
                <c:pt idx="101">
                  <c:v>7674.5</c:v>
                </c:pt>
                <c:pt idx="102">
                  <c:v>7674.5</c:v>
                </c:pt>
                <c:pt idx="103">
                  <c:v>8245</c:v>
                </c:pt>
                <c:pt idx="104">
                  <c:v>8245</c:v>
                </c:pt>
                <c:pt idx="105">
                  <c:v>8245</c:v>
                </c:pt>
                <c:pt idx="106">
                  <c:v>8245</c:v>
                </c:pt>
                <c:pt idx="107">
                  <c:v>8256.5</c:v>
                </c:pt>
                <c:pt idx="108">
                  <c:v>8257</c:v>
                </c:pt>
                <c:pt idx="109">
                  <c:v>8264</c:v>
                </c:pt>
                <c:pt idx="110">
                  <c:v>8264</c:v>
                </c:pt>
                <c:pt idx="111">
                  <c:v>8264</c:v>
                </c:pt>
                <c:pt idx="112">
                  <c:v>8275.5</c:v>
                </c:pt>
                <c:pt idx="113">
                  <c:v>8275.5</c:v>
                </c:pt>
                <c:pt idx="114">
                  <c:v>8275.5</c:v>
                </c:pt>
                <c:pt idx="115">
                  <c:v>8275.5</c:v>
                </c:pt>
                <c:pt idx="116">
                  <c:v>8551.5</c:v>
                </c:pt>
                <c:pt idx="117">
                  <c:v>8561</c:v>
                </c:pt>
                <c:pt idx="118">
                  <c:v>8563.5</c:v>
                </c:pt>
                <c:pt idx="119">
                  <c:v>8681</c:v>
                </c:pt>
                <c:pt idx="120">
                  <c:v>9193</c:v>
                </c:pt>
                <c:pt idx="121">
                  <c:v>9193</c:v>
                </c:pt>
                <c:pt idx="122">
                  <c:v>9377</c:v>
                </c:pt>
                <c:pt idx="123">
                  <c:v>9377</c:v>
                </c:pt>
                <c:pt idx="124">
                  <c:v>9377</c:v>
                </c:pt>
                <c:pt idx="125">
                  <c:v>9377</c:v>
                </c:pt>
                <c:pt idx="126">
                  <c:v>9584</c:v>
                </c:pt>
                <c:pt idx="127">
                  <c:v>9586.5</c:v>
                </c:pt>
                <c:pt idx="128">
                  <c:v>9591.5</c:v>
                </c:pt>
                <c:pt idx="129">
                  <c:v>9603</c:v>
                </c:pt>
                <c:pt idx="130">
                  <c:v>9612.5</c:v>
                </c:pt>
                <c:pt idx="131">
                  <c:v>9615</c:v>
                </c:pt>
                <c:pt idx="132">
                  <c:v>9964.5</c:v>
                </c:pt>
                <c:pt idx="133">
                  <c:v>10058.5</c:v>
                </c:pt>
                <c:pt idx="134">
                  <c:v>10058.5</c:v>
                </c:pt>
                <c:pt idx="135">
                  <c:v>10058.5</c:v>
                </c:pt>
                <c:pt idx="136">
                  <c:v>10058.5</c:v>
                </c:pt>
                <c:pt idx="137">
                  <c:v>10058.5</c:v>
                </c:pt>
                <c:pt idx="138">
                  <c:v>10110.5</c:v>
                </c:pt>
                <c:pt idx="139">
                  <c:v>10806.5</c:v>
                </c:pt>
                <c:pt idx="140">
                  <c:v>10806.5</c:v>
                </c:pt>
                <c:pt idx="141">
                  <c:v>10806.5</c:v>
                </c:pt>
                <c:pt idx="142">
                  <c:v>10806.5</c:v>
                </c:pt>
                <c:pt idx="143">
                  <c:v>10853.5</c:v>
                </c:pt>
                <c:pt idx="144">
                  <c:v>10933.5</c:v>
                </c:pt>
                <c:pt idx="145">
                  <c:v>10988.5</c:v>
                </c:pt>
                <c:pt idx="146">
                  <c:v>11056</c:v>
                </c:pt>
                <c:pt idx="147">
                  <c:v>11617.5</c:v>
                </c:pt>
                <c:pt idx="148">
                  <c:v>11828</c:v>
                </c:pt>
                <c:pt idx="149">
                  <c:v>12689</c:v>
                </c:pt>
                <c:pt idx="150">
                  <c:v>14297.5</c:v>
                </c:pt>
                <c:pt idx="151">
                  <c:v>15174.5</c:v>
                </c:pt>
                <c:pt idx="152">
                  <c:v>15473.5</c:v>
                </c:pt>
              </c:numCache>
            </c:numRef>
          </c:xVal>
          <c:yVal>
            <c:numRef>
              <c:f>'A (7)'!$AB$21:$AB$968</c:f>
              <c:numCache>
                <c:formatCode>General</c:formatCode>
                <c:ptCount val="948"/>
                <c:pt idx="0">
                  <c:v>7.0290963299615247E-2</c:v>
                </c:pt>
                <c:pt idx="1">
                  <c:v>7.0094640957609033E-2</c:v>
                </c:pt>
                <c:pt idx="2">
                  <c:v>6.9218137288849624E-2</c:v>
                </c:pt>
                <c:pt idx="3">
                  <c:v>6.7621055176067715E-2</c:v>
                </c:pt>
                <c:pt idx="4">
                  <c:v>6.870832191552749E-2</c:v>
                </c:pt>
                <c:pt idx="5">
                  <c:v>6.8334715882937741E-2</c:v>
                </c:pt>
                <c:pt idx="6">
                  <c:v>6.5162761292940963E-2</c:v>
                </c:pt>
                <c:pt idx="7">
                  <c:v>6.4529567174144292E-2</c:v>
                </c:pt>
                <c:pt idx="8">
                  <c:v>6.8276557566747845E-2</c:v>
                </c:pt>
                <c:pt idx="9">
                  <c:v>6.3097266677956163E-2</c:v>
                </c:pt>
                <c:pt idx="10">
                  <c:v>5.9199662696542012E-2</c:v>
                </c:pt>
                <c:pt idx="11">
                  <c:v>6.5683071591143991E-2</c:v>
                </c:pt>
                <c:pt idx="12">
                  <c:v>6.4416867553679313E-2</c:v>
                </c:pt>
                <c:pt idx="13">
                  <c:v>3.7943109729187088E-2</c:v>
                </c:pt>
                <c:pt idx="14">
                  <c:v>3.5343201297703561E-2</c:v>
                </c:pt>
                <c:pt idx="15">
                  <c:v>3.5760435441973396E-2</c:v>
                </c:pt>
                <c:pt idx="16">
                  <c:v>3.5760435441973396E-2</c:v>
                </c:pt>
                <c:pt idx="17">
                  <c:v>3.5345249519666243E-2</c:v>
                </c:pt>
                <c:pt idx="18">
                  <c:v>3.177436107699276E-2</c:v>
                </c:pt>
                <c:pt idx="19">
                  <c:v>2.8784982646816556E-2</c:v>
                </c:pt>
                <c:pt idx="20">
                  <c:v>2.2251988845942875E-2</c:v>
                </c:pt>
                <c:pt idx="21">
                  <c:v>2.1512126926438488E-2</c:v>
                </c:pt>
                <c:pt idx="22">
                  <c:v>1.3698023969990106E-2</c:v>
                </c:pt>
                <c:pt idx="23">
                  <c:v>-9.1689860895818875E-6</c:v>
                </c:pt>
                <c:pt idx="24">
                  <c:v>1.9902000979300401E-3</c:v>
                </c:pt>
                <c:pt idx="25">
                  <c:v>2.9902001017717457E-3</c:v>
                </c:pt>
                <c:pt idx="26">
                  <c:v>-1.4923771269160328E-3</c:v>
                </c:pt>
                <c:pt idx="27">
                  <c:v>-3.9237712560053969E-4</c:v>
                </c:pt>
                <c:pt idx="28">
                  <c:v>-7.5001074201437833E-3</c:v>
                </c:pt>
                <c:pt idx="29">
                  <c:v>-6.7001074185256103E-3</c:v>
                </c:pt>
                <c:pt idx="30">
                  <c:v>-3.8278027588908269E-3</c:v>
                </c:pt>
                <c:pt idx="31">
                  <c:v>-1.3788683654423279E-2</c:v>
                </c:pt>
                <c:pt idx="32">
                  <c:v>-1.4516757464349293E-2</c:v>
                </c:pt>
                <c:pt idx="33">
                  <c:v>-1.8990412338722881E-2</c:v>
                </c:pt>
                <c:pt idx="34">
                  <c:v>-1.4390602829127585E-2</c:v>
                </c:pt>
                <c:pt idx="35">
                  <c:v>-1.2990602828114772E-2</c:v>
                </c:pt>
                <c:pt idx="36">
                  <c:v>-1.9793779209339647E-2</c:v>
                </c:pt>
                <c:pt idx="37">
                  <c:v>-2.365528000216368E-2</c:v>
                </c:pt>
                <c:pt idx="38">
                  <c:v>-2.785539380043283E-2</c:v>
                </c:pt>
                <c:pt idx="39">
                  <c:v>-3.9424333471823898E-2</c:v>
                </c:pt>
                <c:pt idx="40">
                  <c:v>-3.0489268341361585E-2</c:v>
                </c:pt>
                <c:pt idx="41">
                  <c:v>-3.0450522633714838E-2</c:v>
                </c:pt>
                <c:pt idx="42">
                  <c:v>-2.9876252922991141E-2</c:v>
                </c:pt>
                <c:pt idx="43">
                  <c:v>-3.0780204094349665E-2</c:v>
                </c:pt>
                <c:pt idx="44">
                  <c:v>-3.0180204094955025E-2</c:v>
                </c:pt>
                <c:pt idx="45">
                  <c:v>-2.8816705395123397E-2</c:v>
                </c:pt>
                <c:pt idx="46">
                  <c:v>-2.9600338780464131E-2</c:v>
                </c:pt>
                <c:pt idx="47">
                  <c:v>-3.1041990162628395E-2</c:v>
                </c:pt>
                <c:pt idx="48">
                  <c:v>-3.0620903858984465E-2</c:v>
                </c:pt>
                <c:pt idx="49">
                  <c:v>-2.9785295814068379E-2</c:v>
                </c:pt>
                <c:pt idx="50">
                  <c:v>-2.9169945751788346E-2</c:v>
                </c:pt>
                <c:pt idx="51">
                  <c:v>-2.9791841204060605E-2</c:v>
                </c:pt>
                <c:pt idx="52">
                  <c:v>-3.1054517196122983E-2</c:v>
                </c:pt>
                <c:pt idx="53">
                  <c:v>-3.1289724463485172E-2</c:v>
                </c:pt>
                <c:pt idx="54">
                  <c:v>-2.7602788270802602E-2</c:v>
                </c:pt>
                <c:pt idx="55">
                  <c:v>-2.9846782506052265E-2</c:v>
                </c:pt>
                <c:pt idx="56">
                  <c:v>-3.1311344919145737E-2</c:v>
                </c:pt>
                <c:pt idx="57">
                  <c:v>-3.2176128423238498E-2</c:v>
                </c:pt>
                <c:pt idx="58">
                  <c:v>-2.7840176288707462E-2</c:v>
                </c:pt>
                <c:pt idx="59">
                  <c:v>-2.6391408431977206E-2</c:v>
                </c:pt>
                <c:pt idx="60">
                  <c:v>-2.9404215621695828E-2</c:v>
                </c:pt>
                <c:pt idx="61">
                  <c:v>-2.9342183658479581E-2</c:v>
                </c:pt>
                <c:pt idx="62">
                  <c:v>-2.6824239688150144E-2</c:v>
                </c:pt>
                <c:pt idx="63">
                  <c:v>-2.5379195525875326E-2</c:v>
                </c:pt>
                <c:pt idx="64">
                  <c:v>-3.1591671874769571E-2</c:v>
                </c:pt>
                <c:pt idx="65">
                  <c:v>-2.744157391281014E-2</c:v>
                </c:pt>
                <c:pt idx="66">
                  <c:v>-2.1776086966808921E-2</c:v>
                </c:pt>
                <c:pt idx="67">
                  <c:v>-2.3283221273061989E-2</c:v>
                </c:pt>
                <c:pt idx="68">
                  <c:v>-2.3944077578090278E-2</c:v>
                </c:pt>
                <c:pt idx="69">
                  <c:v>-2.1263423020938841E-2</c:v>
                </c:pt>
                <c:pt idx="70">
                  <c:v>-2.1470482372119199E-2</c:v>
                </c:pt>
                <c:pt idx="71">
                  <c:v>-1.8554758749122865E-2</c:v>
                </c:pt>
                <c:pt idx="72">
                  <c:v>-1.8696576899343842E-2</c:v>
                </c:pt>
                <c:pt idx="73">
                  <c:v>-1.4959679971742842E-2</c:v>
                </c:pt>
                <c:pt idx="74">
                  <c:v>-1.9218925197849235E-2</c:v>
                </c:pt>
                <c:pt idx="75">
                  <c:v>-1.5277080214379062E-2</c:v>
                </c:pt>
                <c:pt idx="76">
                  <c:v>-1.4165361698610587E-2</c:v>
                </c:pt>
                <c:pt idx="77">
                  <c:v>-1.2262434036289646E-2</c:v>
                </c:pt>
                <c:pt idx="78">
                  <c:v>-5.8005123363545161E-3</c:v>
                </c:pt>
                <c:pt idx="79">
                  <c:v>-7.4702286792598053E-3</c:v>
                </c:pt>
                <c:pt idx="80">
                  <c:v>-1.9308874587674217E-3</c:v>
                </c:pt>
                <c:pt idx="81">
                  <c:v>1.4451373369918235E-3</c:v>
                </c:pt>
                <c:pt idx="82">
                  <c:v>1.1201857141540511E-3</c:v>
                </c:pt>
                <c:pt idx="83">
                  <c:v>1.0615518632568186E-2</c:v>
                </c:pt>
                <c:pt idx="84">
                  <c:v>2.4581080605829496E-2</c:v>
                </c:pt>
                <c:pt idx="85">
                  <c:v>2.6730808604621084E-2</c:v>
                </c:pt>
                <c:pt idx="86">
                  <c:v>2.4832374029931631E-2</c:v>
                </c:pt>
                <c:pt idx="87">
                  <c:v>3.0011902969528513E-2</c:v>
                </c:pt>
                <c:pt idx="88">
                  <c:v>3.4629798216833908E-2</c:v>
                </c:pt>
                <c:pt idx="89">
                  <c:v>3.6803888934872499E-2</c:v>
                </c:pt>
                <c:pt idx="90">
                  <c:v>5.0715706327798829E-2</c:v>
                </c:pt>
                <c:pt idx="91">
                  <c:v>5.0091467267701167E-2</c:v>
                </c:pt>
                <c:pt idx="92">
                  <c:v>5.0301467273310058E-2</c:v>
                </c:pt>
                <c:pt idx="93">
                  <c:v>5.1161467273412503E-2</c:v>
                </c:pt>
                <c:pt idx="94">
                  <c:v>5.1921467268765203E-2</c:v>
                </c:pt>
                <c:pt idx="95">
                  <c:v>5.1506608393709422E-2</c:v>
                </c:pt>
                <c:pt idx="96">
                  <c:v>5.1803011052587736E-2</c:v>
                </c:pt>
                <c:pt idx="97">
                  <c:v>5.1485988352319371E-2</c:v>
                </c:pt>
                <c:pt idx="98">
                  <c:v>5.402831309072062E-2</c:v>
                </c:pt>
                <c:pt idx="99">
                  <c:v>5.2908338725205013E-2</c:v>
                </c:pt>
                <c:pt idx="100">
                  <c:v>5.3598316619274937E-2</c:v>
                </c:pt>
                <c:pt idx="101">
                  <c:v>5.2580896176696715E-2</c:v>
                </c:pt>
                <c:pt idx="102">
                  <c:v>5.2580896176696715E-2</c:v>
                </c:pt>
                <c:pt idx="103">
                  <c:v>6.0606747699890058E-2</c:v>
                </c:pt>
                <c:pt idx="104">
                  <c:v>6.1276747693878371E-2</c:v>
                </c:pt>
                <c:pt idx="105">
                  <c:v>6.1426747693727031E-2</c:v>
                </c:pt>
                <c:pt idx="106">
                  <c:v>6.1476747696101904E-2</c:v>
                </c:pt>
                <c:pt idx="107">
                  <c:v>5.8303311312772679E-2</c:v>
                </c:pt>
                <c:pt idx="108">
                  <c:v>6.028790934497897E-2</c:v>
                </c:pt>
                <c:pt idx="109">
                  <c:v>5.8841973791418756E-2</c:v>
                </c:pt>
                <c:pt idx="110">
                  <c:v>5.9541973788287184E-2</c:v>
                </c:pt>
                <c:pt idx="111">
                  <c:v>5.9641973793036929E-2</c:v>
                </c:pt>
                <c:pt idx="112">
                  <c:v>5.9755972938183556E-2</c:v>
                </c:pt>
                <c:pt idx="113">
                  <c:v>6.0785972937629419E-2</c:v>
                </c:pt>
                <c:pt idx="114">
                  <c:v>6.1005972939347709E-2</c:v>
                </c:pt>
                <c:pt idx="115">
                  <c:v>6.190597293843967E-2</c:v>
                </c:pt>
                <c:pt idx="116">
                  <c:v>6.1603789781644373E-2</c:v>
                </c:pt>
                <c:pt idx="117">
                  <c:v>6.1077707183539137E-2</c:v>
                </c:pt>
                <c:pt idx="118">
                  <c:v>6.2891723689603315E-2</c:v>
                </c:pt>
                <c:pt idx="119">
                  <c:v>6.1070812868980376E-2</c:v>
                </c:pt>
                <c:pt idx="120">
                  <c:v>6.3157911994989394E-2</c:v>
                </c:pt>
                <c:pt idx="121">
                  <c:v>6.3617911990644774E-2</c:v>
                </c:pt>
                <c:pt idx="122">
                  <c:v>6.0666827222455449E-2</c:v>
                </c:pt>
                <c:pt idx="123">
                  <c:v>6.0786827226699952E-2</c:v>
                </c:pt>
                <c:pt idx="124">
                  <c:v>6.0946827222658012E-2</c:v>
                </c:pt>
                <c:pt idx="125">
                  <c:v>6.2486827227410086E-2</c:v>
                </c:pt>
                <c:pt idx="126">
                  <c:v>6.3765702331477811E-2</c:v>
                </c:pt>
                <c:pt idx="127">
                  <c:v>6.0360407069683625E-2</c:v>
                </c:pt>
                <c:pt idx="128">
                  <c:v>5.8749760678560192E-2</c:v>
                </c:pt>
                <c:pt idx="129">
                  <c:v>6.0564995943033148E-2</c:v>
                </c:pt>
                <c:pt idx="130">
                  <c:v>6.1564252466110483E-2</c:v>
                </c:pt>
                <c:pt idx="131">
                  <c:v>5.865875161118593E-2</c:v>
                </c:pt>
                <c:pt idx="132">
                  <c:v>6.1488880231914539E-2</c:v>
                </c:pt>
                <c:pt idx="133">
                  <c:v>5.9397449926869475E-2</c:v>
                </c:pt>
                <c:pt idx="134">
                  <c:v>5.9847449926415455E-2</c:v>
                </c:pt>
                <c:pt idx="135">
                  <c:v>6.025744992697192E-2</c:v>
                </c:pt>
                <c:pt idx="136">
                  <c:v>6.0987449926720463E-2</c:v>
                </c:pt>
                <c:pt idx="137">
                  <c:v>6.1047449925204736E-2</c:v>
                </c:pt>
                <c:pt idx="138">
                  <c:v>5.8742044038255226E-2</c:v>
                </c:pt>
                <c:pt idx="139">
                  <c:v>6.0567600319219497E-2</c:v>
                </c:pt>
                <c:pt idx="140">
                  <c:v>6.0577600315328897E-2</c:v>
                </c:pt>
                <c:pt idx="141">
                  <c:v>6.0667600316693285E-2</c:v>
                </c:pt>
                <c:pt idx="142">
                  <c:v>6.1337600317957555E-2</c:v>
                </c:pt>
                <c:pt idx="143">
                  <c:v>5.9872892936981295E-2</c:v>
                </c:pt>
                <c:pt idx="144">
                  <c:v>6.1520837720870775E-2</c:v>
                </c:pt>
                <c:pt idx="145">
                  <c:v>5.9523218433881413E-2</c:v>
                </c:pt>
                <c:pt idx="146">
                  <c:v>6.0111372883340668E-2</c:v>
                </c:pt>
                <c:pt idx="147">
                  <c:v>5.9656186255658779E-2</c:v>
                </c:pt>
                <c:pt idx="148">
                  <c:v>6.3530830794027188E-2</c:v>
                </c:pt>
                <c:pt idx="149">
                  <c:v>6.4269318138402184E-2</c:v>
                </c:pt>
                <c:pt idx="150">
                  <c:v>6.204393826634963E-2</c:v>
                </c:pt>
                <c:pt idx="151">
                  <c:v>5.9106927971010054E-2</c:v>
                </c:pt>
                <c:pt idx="152">
                  <c:v>-3.6265118353296273E-2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127-4823-86CE-FFB806F152D7}"/>
            </c:ext>
          </c:extLst>
        </c:ser>
        <c:ser>
          <c:idx val="8"/>
          <c:order val="1"/>
          <c:tx>
            <c:strRef>
              <c:f>'A (7)'!$S$1</c:f>
              <c:strCache>
                <c:ptCount val="1"/>
                <c:pt idx="0">
                  <c:v>Q.fit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(7)'!$AW$2:$AW$171</c:f>
              <c:numCache>
                <c:formatCode>General</c:formatCode>
                <c:ptCount val="170"/>
                <c:pt idx="0">
                  <c:v>-15000</c:v>
                </c:pt>
                <c:pt idx="1">
                  <c:v>-14750</c:v>
                </c:pt>
                <c:pt idx="2">
                  <c:v>-14500</c:v>
                </c:pt>
                <c:pt idx="3">
                  <c:v>-14250</c:v>
                </c:pt>
                <c:pt idx="4">
                  <c:v>-14000</c:v>
                </c:pt>
                <c:pt idx="5">
                  <c:v>-13750</c:v>
                </c:pt>
                <c:pt idx="6">
                  <c:v>-13500</c:v>
                </c:pt>
                <c:pt idx="7">
                  <c:v>-13250</c:v>
                </c:pt>
                <c:pt idx="8">
                  <c:v>-13000</c:v>
                </c:pt>
                <c:pt idx="9">
                  <c:v>-12750</c:v>
                </c:pt>
                <c:pt idx="10">
                  <c:v>-12500</c:v>
                </c:pt>
                <c:pt idx="11">
                  <c:v>-12250</c:v>
                </c:pt>
                <c:pt idx="12">
                  <c:v>-12000</c:v>
                </c:pt>
                <c:pt idx="13">
                  <c:v>-11750</c:v>
                </c:pt>
                <c:pt idx="14">
                  <c:v>-11500</c:v>
                </c:pt>
                <c:pt idx="15">
                  <c:v>-11250</c:v>
                </c:pt>
                <c:pt idx="16">
                  <c:v>-11000</c:v>
                </c:pt>
                <c:pt idx="17">
                  <c:v>-10750</c:v>
                </c:pt>
                <c:pt idx="18">
                  <c:v>-10500</c:v>
                </c:pt>
                <c:pt idx="19">
                  <c:v>-10250</c:v>
                </c:pt>
                <c:pt idx="20">
                  <c:v>-10000</c:v>
                </c:pt>
                <c:pt idx="21">
                  <c:v>-9750</c:v>
                </c:pt>
                <c:pt idx="22">
                  <c:v>-9500</c:v>
                </c:pt>
                <c:pt idx="23">
                  <c:v>-9250</c:v>
                </c:pt>
                <c:pt idx="24">
                  <c:v>-9000</c:v>
                </c:pt>
                <c:pt idx="25">
                  <c:v>-8750</c:v>
                </c:pt>
                <c:pt idx="26">
                  <c:v>-8500</c:v>
                </c:pt>
                <c:pt idx="27">
                  <c:v>-8250</c:v>
                </c:pt>
                <c:pt idx="28">
                  <c:v>-8000</c:v>
                </c:pt>
                <c:pt idx="29">
                  <c:v>-7750</c:v>
                </c:pt>
                <c:pt idx="30">
                  <c:v>-7500</c:v>
                </c:pt>
                <c:pt idx="31">
                  <c:v>-7250</c:v>
                </c:pt>
                <c:pt idx="32">
                  <c:v>-7000</c:v>
                </c:pt>
                <c:pt idx="33">
                  <c:v>-6750</c:v>
                </c:pt>
                <c:pt idx="34">
                  <c:v>-6500</c:v>
                </c:pt>
                <c:pt idx="35">
                  <c:v>-6250</c:v>
                </c:pt>
                <c:pt idx="36">
                  <c:v>-6000</c:v>
                </c:pt>
                <c:pt idx="37">
                  <c:v>-5750</c:v>
                </c:pt>
                <c:pt idx="38">
                  <c:v>-5500</c:v>
                </c:pt>
                <c:pt idx="39">
                  <c:v>-5250</c:v>
                </c:pt>
                <c:pt idx="40">
                  <c:v>-5000</c:v>
                </c:pt>
                <c:pt idx="41">
                  <c:v>-4750</c:v>
                </c:pt>
                <c:pt idx="42">
                  <c:v>-4500</c:v>
                </c:pt>
                <c:pt idx="43">
                  <c:v>-4250</c:v>
                </c:pt>
                <c:pt idx="44">
                  <c:v>-4000</c:v>
                </c:pt>
                <c:pt idx="45">
                  <c:v>-3750</c:v>
                </c:pt>
                <c:pt idx="46">
                  <c:v>-3500</c:v>
                </c:pt>
                <c:pt idx="47">
                  <c:v>-3250</c:v>
                </c:pt>
                <c:pt idx="48">
                  <c:v>-3000</c:v>
                </c:pt>
                <c:pt idx="49">
                  <c:v>-2750</c:v>
                </c:pt>
                <c:pt idx="50">
                  <c:v>-2500</c:v>
                </c:pt>
                <c:pt idx="51">
                  <c:v>-2250</c:v>
                </c:pt>
                <c:pt idx="52">
                  <c:v>-2000</c:v>
                </c:pt>
                <c:pt idx="53">
                  <c:v>-1750</c:v>
                </c:pt>
                <c:pt idx="54">
                  <c:v>-1500</c:v>
                </c:pt>
                <c:pt idx="55">
                  <c:v>-1250</c:v>
                </c:pt>
                <c:pt idx="56">
                  <c:v>-1000</c:v>
                </c:pt>
                <c:pt idx="57">
                  <c:v>-750</c:v>
                </c:pt>
                <c:pt idx="58">
                  <c:v>-500</c:v>
                </c:pt>
                <c:pt idx="59">
                  <c:v>-250</c:v>
                </c:pt>
                <c:pt idx="60">
                  <c:v>0</c:v>
                </c:pt>
                <c:pt idx="61">
                  <c:v>250</c:v>
                </c:pt>
                <c:pt idx="62">
                  <c:v>500</c:v>
                </c:pt>
                <c:pt idx="63">
                  <c:v>750</c:v>
                </c:pt>
                <c:pt idx="64">
                  <c:v>1000</c:v>
                </c:pt>
                <c:pt idx="65">
                  <c:v>1250</c:v>
                </c:pt>
                <c:pt idx="66">
                  <c:v>1500</c:v>
                </c:pt>
                <c:pt idx="67">
                  <c:v>1750</c:v>
                </c:pt>
                <c:pt idx="68">
                  <c:v>2000</c:v>
                </c:pt>
                <c:pt idx="69">
                  <c:v>2250</c:v>
                </c:pt>
                <c:pt idx="70">
                  <c:v>2500</c:v>
                </c:pt>
                <c:pt idx="71">
                  <c:v>2750</c:v>
                </c:pt>
                <c:pt idx="72">
                  <c:v>3000</c:v>
                </c:pt>
                <c:pt idx="73">
                  <c:v>3250</c:v>
                </c:pt>
                <c:pt idx="74">
                  <c:v>3500</c:v>
                </c:pt>
                <c:pt idx="75">
                  <c:v>3750</c:v>
                </c:pt>
                <c:pt idx="76">
                  <c:v>4000</c:v>
                </c:pt>
                <c:pt idx="77">
                  <c:v>4250</c:v>
                </c:pt>
                <c:pt idx="78">
                  <c:v>4500</c:v>
                </c:pt>
                <c:pt idx="79">
                  <c:v>4750</c:v>
                </c:pt>
                <c:pt idx="80">
                  <c:v>5000</c:v>
                </c:pt>
                <c:pt idx="81">
                  <c:v>5250</c:v>
                </c:pt>
                <c:pt idx="82">
                  <c:v>5500</c:v>
                </c:pt>
                <c:pt idx="83">
                  <c:v>5750</c:v>
                </c:pt>
                <c:pt idx="84">
                  <c:v>6000</c:v>
                </c:pt>
                <c:pt idx="85">
                  <c:v>6250</c:v>
                </c:pt>
                <c:pt idx="86">
                  <c:v>6500</c:v>
                </c:pt>
                <c:pt idx="87">
                  <c:v>6750</c:v>
                </c:pt>
                <c:pt idx="88">
                  <c:v>7000</c:v>
                </c:pt>
                <c:pt idx="89">
                  <c:v>7250</c:v>
                </c:pt>
                <c:pt idx="90">
                  <c:v>7500</c:v>
                </c:pt>
                <c:pt idx="91">
                  <c:v>7750</c:v>
                </c:pt>
                <c:pt idx="92">
                  <c:v>8000</c:v>
                </c:pt>
                <c:pt idx="93">
                  <c:v>8250</c:v>
                </c:pt>
                <c:pt idx="94">
                  <c:v>8500</c:v>
                </c:pt>
                <c:pt idx="95">
                  <c:v>8750</c:v>
                </c:pt>
                <c:pt idx="96">
                  <c:v>9000</c:v>
                </c:pt>
                <c:pt idx="97">
                  <c:v>9250</c:v>
                </c:pt>
                <c:pt idx="98">
                  <c:v>9500</c:v>
                </c:pt>
                <c:pt idx="99">
                  <c:v>9750</c:v>
                </c:pt>
                <c:pt idx="100">
                  <c:v>10000</c:v>
                </c:pt>
                <c:pt idx="101">
                  <c:v>10250</c:v>
                </c:pt>
                <c:pt idx="102">
                  <c:v>10500</c:v>
                </c:pt>
                <c:pt idx="103">
                  <c:v>10750</c:v>
                </c:pt>
                <c:pt idx="104">
                  <c:v>11000</c:v>
                </c:pt>
                <c:pt idx="105">
                  <c:v>11250</c:v>
                </c:pt>
                <c:pt idx="106">
                  <c:v>11500</c:v>
                </c:pt>
                <c:pt idx="107">
                  <c:v>11750</c:v>
                </c:pt>
                <c:pt idx="108">
                  <c:v>12000</c:v>
                </c:pt>
                <c:pt idx="109">
                  <c:v>12250</c:v>
                </c:pt>
                <c:pt idx="110">
                  <c:v>12500</c:v>
                </c:pt>
                <c:pt idx="111">
                  <c:v>12750</c:v>
                </c:pt>
                <c:pt idx="112">
                  <c:v>13000</c:v>
                </c:pt>
                <c:pt idx="113">
                  <c:v>13250</c:v>
                </c:pt>
                <c:pt idx="114">
                  <c:v>13500</c:v>
                </c:pt>
                <c:pt idx="115">
                  <c:v>13750</c:v>
                </c:pt>
                <c:pt idx="116">
                  <c:v>14000</c:v>
                </c:pt>
                <c:pt idx="117">
                  <c:v>14250</c:v>
                </c:pt>
                <c:pt idx="118">
                  <c:v>14500</c:v>
                </c:pt>
                <c:pt idx="119">
                  <c:v>14750</c:v>
                </c:pt>
                <c:pt idx="120">
                  <c:v>15000</c:v>
                </c:pt>
                <c:pt idx="121">
                  <c:v>15250</c:v>
                </c:pt>
                <c:pt idx="122">
                  <c:v>15500</c:v>
                </c:pt>
                <c:pt idx="123">
                  <c:v>15750</c:v>
                </c:pt>
                <c:pt idx="124">
                  <c:v>16000</c:v>
                </c:pt>
                <c:pt idx="125">
                  <c:v>16250</c:v>
                </c:pt>
                <c:pt idx="126">
                  <c:v>16500</c:v>
                </c:pt>
                <c:pt idx="127">
                  <c:v>16750</c:v>
                </c:pt>
                <c:pt idx="128">
                  <c:v>17000</c:v>
                </c:pt>
                <c:pt idx="129">
                  <c:v>17250</c:v>
                </c:pt>
                <c:pt idx="130">
                  <c:v>17500</c:v>
                </c:pt>
                <c:pt idx="131">
                  <c:v>17750</c:v>
                </c:pt>
                <c:pt idx="132">
                  <c:v>18000</c:v>
                </c:pt>
              </c:numCache>
            </c:numRef>
          </c:xVal>
          <c:yVal>
            <c:numRef>
              <c:f>'A (7)'!$AY$2:$AY$171</c:f>
              <c:numCache>
                <c:formatCode>General</c:formatCode>
                <c:ptCount val="170"/>
                <c:pt idx="0">
                  <c:v>0.15660531358732682</c:v>
                </c:pt>
                <c:pt idx="1">
                  <c:v>0.14975230188774391</c:v>
                </c:pt>
                <c:pt idx="2">
                  <c:v>0.14302717653498528</c:v>
                </c:pt>
                <c:pt idx="3">
                  <c:v>0.13642993752905092</c:v>
                </c:pt>
                <c:pt idx="4">
                  <c:v>0.12996058486994083</c:v>
                </c:pt>
                <c:pt idx="5">
                  <c:v>0.12361911855765502</c:v>
                </c:pt>
                <c:pt idx="6">
                  <c:v>0.11740553859219349</c:v>
                </c:pt>
                <c:pt idx="7">
                  <c:v>0.11131984497355622</c:v>
                </c:pt>
                <c:pt idx="8">
                  <c:v>0.10536203770174328</c:v>
                </c:pt>
                <c:pt idx="9">
                  <c:v>9.9532116776754553E-2</c:v>
                </c:pt>
                <c:pt idx="10">
                  <c:v>9.383008219859014E-2</c:v>
                </c:pt>
                <c:pt idx="11">
                  <c:v>8.8255933967249983E-2</c:v>
                </c:pt>
                <c:pt idx="12">
                  <c:v>8.2809672082734084E-2</c:v>
                </c:pt>
                <c:pt idx="13">
                  <c:v>7.7491296545042471E-2</c:v>
                </c:pt>
                <c:pt idx="14">
                  <c:v>7.2300807354175142E-2</c:v>
                </c:pt>
                <c:pt idx="15">
                  <c:v>6.7238204510132099E-2</c:v>
                </c:pt>
                <c:pt idx="16">
                  <c:v>6.2303488012913327E-2</c:v>
                </c:pt>
                <c:pt idx="17">
                  <c:v>5.7496657862518827E-2</c:v>
                </c:pt>
                <c:pt idx="18">
                  <c:v>5.2817714058948598E-2</c:v>
                </c:pt>
                <c:pt idx="19">
                  <c:v>4.826665660220264E-2</c:v>
                </c:pt>
                <c:pt idx="20">
                  <c:v>4.3843485492280967E-2</c:v>
                </c:pt>
                <c:pt idx="21">
                  <c:v>3.9548200729183566E-2</c:v>
                </c:pt>
                <c:pt idx="22">
                  <c:v>3.5380802312910437E-2</c:v>
                </c:pt>
                <c:pt idx="23">
                  <c:v>3.1341290243461578E-2</c:v>
                </c:pt>
                <c:pt idx="24">
                  <c:v>2.7429664520837012E-2</c:v>
                </c:pt>
                <c:pt idx="25">
                  <c:v>2.364592514503671E-2</c:v>
                </c:pt>
                <c:pt idx="26">
                  <c:v>1.99900721160607E-2</c:v>
                </c:pt>
                <c:pt idx="27">
                  <c:v>1.6462105433908941E-2</c:v>
                </c:pt>
                <c:pt idx="28">
                  <c:v>1.3062025098581467E-2</c:v>
                </c:pt>
                <c:pt idx="29">
                  <c:v>9.7898311100782717E-3</c:v>
                </c:pt>
                <c:pt idx="30">
                  <c:v>6.6455234683993475E-3</c:v>
                </c:pt>
                <c:pt idx="31">
                  <c:v>3.6291021735447015E-3</c:v>
                </c:pt>
                <c:pt idx="32">
                  <c:v>7.405672255143339E-4</c:v>
                </c:pt>
                <c:pt idx="33">
                  <c:v>-2.0200813756917624E-3</c:v>
                </c:pt>
                <c:pt idx="34">
                  <c:v>-4.6528436300735734E-3</c:v>
                </c:pt>
                <c:pt idx="35">
                  <c:v>-7.1577195376311201E-3</c:v>
                </c:pt>
                <c:pt idx="36">
                  <c:v>-9.5347090983643953E-3</c:v>
                </c:pt>
                <c:pt idx="37">
                  <c:v>-1.1783812312273392E-2</c:v>
                </c:pt>
                <c:pt idx="38">
                  <c:v>-1.3905029179358111E-2</c:v>
                </c:pt>
                <c:pt idx="39">
                  <c:v>-1.5898359699618555E-2</c:v>
                </c:pt>
                <c:pt idx="40">
                  <c:v>-1.7763803873054717E-2</c:v>
                </c:pt>
                <c:pt idx="41">
                  <c:v>-1.9501361699666611E-2</c:v>
                </c:pt>
                <c:pt idx="42">
                  <c:v>-2.1111033179454231E-2</c:v>
                </c:pt>
                <c:pt idx="43">
                  <c:v>-2.2592818312417565E-2</c:v>
                </c:pt>
                <c:pt idx="44">
                  <c:v>-2.3946717098556634E-2</c:v>
                </c:pt>
                <c:pt idx="45">
                  <c:v>-2.5172729537871426E-2</c:v>
                </c:pt>
                <c:pt idx="46">
                  <c:v>-2.6270855630361942E-2</c:v>
                </c:pt>
                <c:pt idx="47">
                  <c:v>-2.7241095376028181E-2</c:v>
                </c:pt>
                <c:pt idx="48">
                  <c:v>-2.8083448774870144E-2</c:v>
                </c:pt>
                <c:pt idx="49">
                  <c:v>-2.8797915826887833E-2</c:v>
                </c:pt>
                <c:pt idx="50">
                  <c:v>-2.9384496532081247E-2</c:v>
                </c:pt>
                <c:pt idx="51">
                  <c:v>-2.9843190890450386E-2</c:v>
                </c:pt>
                <c:pt idx="52">
                  <c:v>-3.0173998901995243E-2</c:v>
                </c:pt>
                <c:pt idx="53">
                  <c:v>-3.0376920566715832E-2</c:v>
                </c:pt>
                <c:pt idx="54">
                  <c:v>-3.0451955884612147E-2</c:v>
                </c:pt>
                <c:pt idx="55">
                  <c:v>-3.0399104855684183E-2</c:v>
                </c:pt>
                <c:pt idx="56">
                  <c:v>-3.0218367479931944E-2</c:v>
                </c:pt>
                <c:pt idx="57">
                  <c:v>-2.9909743757355427E-2</c:v>
                </c:pt>
                <c:pt idx="58">
                  <c:v>-2.9473233687954639E-2</c:v>
                </c:pt>
                <c:pt idx="59">
                  <c:v>-2.8908837271729569E-2</c:v>
                </c:pt>
                <c:pt idx="60">
                  <c:v>-2.8216554508680231E-2</c:v>
                </c:pt>
                <c:pt idx="61">
                  <c:v>-2.7396385398806615E-2</c:v>
                </c:pt>
                <c:pt idx="62">
                  <c:v>-2.6448329942108724E-2</c:v>
                </c:pt>
                <c:pt idx="63">
                  <c:v>-2.5372388138586558E-2</c:v>
                </c:pt>
                <c:pt idx="64">
                  <c:v>-2.4168559988240114E-2</c:v>
                </c:pt>
                <c:pt idx="65">
                  <c:v>-2.2836845491069395E-2</c:v>
                </c:pt>
                <c:pt idx="66">
                  <c:v>-2.1377244647074401E-2</c:v>
                </c:pt>
                <c:pt idx="67">
                  <c:v>-1.9789757456255132E-2</c:v>
                </c:pt>
                <c:pt idx="68">
                  <c:v>-1.8074383918611589E-2</c:v>
                </c:pt>
                <c:pt idx="69">
                  <c:v>-1.6231124034143771E-2</c:v>
                </c:pt>
                <c:pt idx="70">
                  <c:v>-1.4259977802851671E-2</c:v>
                </c:pt>
                <c:pt idx="71">
                  <c:v>-1.2160945224735303E-2</c:v>
                </c:pt>
                <c:pt idx="72">
                  <c:v>-9.9340262997946582E-3</c:v>
                </c:pt>
                <c:pt idx="73">
                  <c:v>-7.5792210280297336E-3</c:v>
                </c:pt>
                <c:pt idx="74">
                  <c:v>-5.096529409440536E-3</c:v>
                </c:pt>
                <c:pt idx="75">
                  <c:v>-2.4859514440270652E-3</c:v>
                </c:pt>
                <c:pt idx="76">
                  <c:v>2.5251286821068031E-4</c:v>
                </c:pt>
                <c:pt idx="77">
                  <c:v>3.1188635272727076E-3</c:v>
                </c:pt>
                <c:pt idx="78">
                  <c:v>6.1131005331590046E-3</c:v>
                </c:pt>
                <c:pt idx="79">
                  <c:v>9.2352238858695798E-3</c:v>
                </c:pt>
                <c:pt idx="80">
                  <c:v>1.248523358540443E-2</c:v>
                </c:pt>
                <c:pt idx="81">
                  <c:v>1.5863129631763555E-2</c:v>
                </c:pt>
                <c:pt idx="82">
                  <c:v>1.9368912024946953E-2</c:v>
                </c:pt>
                <c:pt idx="83">
                  <c:v>2.3002580764954629E-2</c:v>
                </c:pt>
                <c:pt idx="84">
                  <c:v>2.676413585178658E-2</c:v>
                </c:pt>
                <c:pt idx="85">
                  <c:v>3.0653577285442813E-2</c:v>
                </c:pt>
                <c:pt idx="86">
                  <c:v>3.467090506592331E-2</c:v>
                </c:pt>
                <c:pt idx="87">
                  <c:v>3.8816119193228089E-2</c:v>
                </c:pt>
                <c:pt idx="88">
                  <c:v>4.308921966735714E-2</c:v>
                </c:pt>
                <c:pt idx="89">
                  <c:v>4.7490206488310469E-2</c:v>
                </c:pt>
                <c:pt idx="90">
                  <c:v>5.2019079656088069E-2</c:v>
                </c:pt>
                <c:pt idx="91">
                  <c:v>5.6675839170689954E-2</c:v>
                </c:pt>
                <c:pt idx="92">
                  <c:v>6.1460485032116104E-2</c:v>
                </c:pt>
                <c:pt idx="93">
                  <c:v>6.6373017240366539E-2</c:v>
                </c:pt>
                <c:pt idx="94">
                  <c:v>7.1413435795441252E-2</c:v>
                </c:pt>
                <c:pt idx="95">
                  <c:v>7.6581740697340223E-2</c:v>
                </c:pt>
                <c:pt idx="96">
                  <c:v>8.1877931946063479E-2</c:v>
                </c:pt>
                <c:pt idx="97">
                  <c:v>8.7302009541611006E-2</c:v>
                </c:pt>
                <c:pt idx="98">
                  <c:v>9.2853973483982818E-2</c:v>
                </c:pt>
                <c:pt idx="99">
                  <c:v>9.8533823773178902E-2</c:v>
                </c:pt>
                <c:pt idx="100">
                  <c:v>0.10434156040919926</c:v>
                </c:pt>
                <c:pt idx="101">
                  <c:v>0.1102771833920439</c:v>
                </c:pt>
                <c:pt idx="102">
                  <c:v>0.11634069272171281</c:v>
                </c:pt>
                <c:pt idx="103">
                  <c:v>0.12253208839820599</c:v>
                </c:pt>
                <c:pt idx="104">
                  <c:v>0.12885137042152345</c:v>
                </c:pt>
                <c:pt idx="105">
                  <c:v>0.1352985387916652</c:v>
                </c:pt>
                <c:pt idx="106">
                  <c:v>0.14187359350863119</c:v>
                </c:pt>
                <c:pt idx="107">
                  <c:v>0.14857653457242148</c:v>
                </c:pt>
                <c:pt idx="108">
                  <c:v>0.15540736198303604</c:v>
                </c:pt>
                <c:pt idx="109">
                  <c:v>0.1623660757404749</c:v>
                </c:pt>
                <c:pt idx="110">
                  <c:v>0.169452675844738</c:v>
                </c:pt>
                <c:pt idx="111">
                  <c:v>0.17666716229582538</c:v>
                </c:pt>
                <c:pt idx="112">
                  <c:v>0.18400953509373705</c:v>
                </c:pt>
                <c:pt idx="113">
                  <c:v>0.19147979423847297</c:v>
                </c:pt>
                <c:pt idx="114">
                  <c:v>0.19907793973003321</c:v>
                </c:pt>
                <c:pt idx="115">
                  <c:v>0.20680397156841768</c:v>
                </c:pt>
                <c:pt idx="116">
                  <c:v>0.21465788975362646</c:v>
                </c:pt>
                <c:pt idx="117">
                  <c:v>0.2226396942856595</c:v>
                </c:pt>
                <c:pt idx="118">
                  <c:v>0.23074938516451682</c:v>
                </c:pt>
                <c:pt idx="119">
                  <c:v>0.2389869623901984</c:v>
                </c:pt>
                <c:pt idx="120">
                  <c:v>0.24735242596270426</c:v>
                </c:pt>
                <c:pt idx="121">
                  <c:v>0.25584577588203439</c:v>
                </c:pt>
                <c:pt idx="122">
                  <c:v>0.26446701214818885</c:v>
                </c:pt>
                <c:pt idx="123">
                  <c:v>0.27321613476116752</c:v>
                </c:pt>
                <c:pt idx="124">
                  <c:v>0.2820931437209705</c:v>
                </c:pt>
                <c:pt idx="125">
                  <c:v>0.29109803902759773</c:v>
                </c:pt>
                <c:pt idx="126">
                  <c:v>0.30023082068104923</c:v>
                </c:pt>
                <c:pt idx="127">
                  <c:v>0.30949148868132503</c:v>
                </c:pt>
                <c:pt idx="128">
                  <c:v>0.31888004302842515</c:v>
                </c:pt>
                <c:pt idx="129">
                  <c:v>0.32839648372234947</c:v>
                </c:pt>
                <c:pt idx="130">
                  <c:v>0.33804081076309805</c:v>
                </c:pt>
                <c:pt idx="131">
                  <c:v>0.347813024150671</c:v>
                </c:pt>
                <c:pt idx="132">
                  <c:v>0.35771312388506815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127-4823-86CE-FFB806F152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1337360"/>
        <c:axId val="1"/>
      </c:scatterChart>
      <c:valAx>
        <c:axId val="481337360"/>
        <c:scaling>
          <c:orientation val="minMax"/>
          <c:min val="-15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-0.0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1337360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10b.  EF Dra - Residuals from quadratic fit</a:t>
            </a:r>
          </a:p>
        </c:rich>
      </c:tx>
      <c:layout>
        <c:manualLayout>
          <c:xMode val="edge"/>
          <c:yMode val="edge"/>
          <c:x val="0.14505494505494507"/>
          <c:y val="1.8248175182481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48351648351649"/>
          <c:y val="0.14598566161336254"/>
          <c:w val="0.83296703296703301"/>
          <c:h val="0.72627866652647866"/>
        </c:manualLayout>
      </c:layout>
      <c:scatterChart>
        <c:scatterStyle val="lineMarker"/>
        <c:varyColors val="0"/>
        <c:ser>
          <c:idx val="1"/>
          <c:order val="0"/>
          <c:tx>
            <c:strRef>
              <c:f>'Active 1'!$V$20</c:f>
              <c:strCache>
                <c:ptCount val="1"/>
                <c:pt idx="0">
                  <c:v>Residuals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4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1'!$D$22:$D$56</c:f>
                <c:numCache>
                  <c:formatCode>General</c:formatCode>
                  <c:ptCount val="3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6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2">
                    <c:v>0</c:v>
                  </c:pt>
                  <c:pt idx="34">
                    <c:v>1E-3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'Active 1'!$F$21:$F$971</c:f>
              <c:numCache>
                <c:formatCode>General</c:formatCode>
                <c:ptCount val="951"/>
                <c:pt idx="0">
                  <c:v>-11319</c:v>
                </c:pt>
                <c:pt idx="1">
                  <c:v>-11316.5</c:v>
                </c:pt>
                <c:pt idx="2">
                  <c:v>-11283.5</c:v>
                </c:pt>
                <c:pt idx="3">
                  <c:v>-11281</c:v>
                </c:pt>
                <c:pt idx="4">
                  <c:v>-11255</c:v>
                </c:pt>
                <c:pt idx="5">
                  <c:v>-11248</c:v>
                </c:pt>
                <c:pt idx="6">
                  <c:v>-11238.5</c:v>
                </c:pt>
                <c:pt idx="7">
                  <c:v>-11226.5</c:v>
                </c:pt>
                <c:pt idx="8">
                  <c:v>-11197</c:v>
                </c:pt>
                <c:pt idx="9">
                  <c:v>-11180.5</c:v>
                </c:pt>
                <c:pt idx="10">
                  <c:v>-11178.5</c:v>
                </c:pt>
                <c:pt idx="11">
                  <c:v>-11171</c:v>
                </c:pt>
                <c:pt idx="12">
                  <c:v>-11103</c:v>
                </c:pt>
                <c:pt idx="13">
                  <c:v>-11037</c:v>
                </c:pt>
                <c:pt idx="14">
                  <c:v>-9511</c:v>
                </c:pt>
                <c:pt idx="15">
                  <c:v>-9511</c:v>
                </c:pt>
                <c:pt idx="16">
                  <c:v>-9492</c:v>
                </c:pt>
                <c:pt idx="17">
                  <c:v>-9492</c:v>
                </c:pt>
                <c:pt idx="18">
                  <c:v>-9492</c:v>
                </c:pt>
                <c:pt idx="19">
                  <c:v>-9461.5</c:v>
                </c:pt>
                <c:pt idx="20">
                  <c:v>-9461.5</c:v>
                </c:pt>
                <c:pt idx="21">
                  <c:v>-9461.5</c:v>
                </c:pt>
                <c:pt idx="22">
                  <c:v>-9461.5</c:v>
                </c:pt>
                <c:pt idx="23">
                  <c:v>-9454</c:v>
                </c:pt>
                <c:pt idx="24">
                  <c:v>-9454</c:v>
                </c:pt>
                <c:pt idx="25">
                  <c:v>-9454</c:v>
                </c:pt>
                <c:pt idx="26">
                  <c:v>-9428.5</c:v>
                </c:pt>
                <c:pt idx="27">
                  <c:v>-9141</c:v>
                </c:pt>
                <c:pt idx="28">
                  <c:v>-8784.5</c:v>
                </c:pt>
                <c:pt idx="29">
                  <c:v>-8784.5</c:v>
                </c:pt>
                <c:pt idx="30">
                  <c:v>-8468.5</c:v>
                </c:pt>
                <c:pt idx="31">
                  <c:v>-8468.5</c:v>
                </c:pt>
                <c:pt idx="32">
                  <c:v>-7942.5</c:v>
                </c:pt>
                <c:pt idx="33">
                  <c:v>-7942.5</c:v>
                </c:pt>
                <c:pt idx="34">
                  <c:v>-7272.5</c:v>
                </c:pt>
                <c:pt idx="35">
                  <c:v>-7157</c:v>
                </c:pt>
                <c:pt idx="36">
                  <c:v>-7157</c:v>
                </c:pt>
                <c:pt idx="37">
                  <c:v>-6886</c:v>
                </c:pt>
                <c:pt idx="38">
                  <c:v>-6886</c:v>
                </c:pt>
                <c:pt idx="39">
                  <c:v>-6454</c:v>
                </c:pt>
                <c:pt idx="40">
                  <c:v>-6454</c:v>
                </c:pt>
                <c:pt idx="41">
                  <c:v>-5907.5</c:v>
                </c:pt>
                <c:pt idx="42">
                  <c:v>-5898</c:v>
                </c:pt>
                <c:pt idx="43">
                  <c:v>-5471</c:v>
                </c:pt>
                <c:pt idx="44">
                  <c:v>-5449.5</c:v>
                </c:pt>
                <c:pt idx="45">
                  <c:v>-5435.5</c:v>
                </c:pt>
                <c:pt idx="46">
                  <c:v>-5185.5</c:v>
                </c:pt>
                <c:pt idx="47">
                  <c:v>-5185.5</c:v>
                </c:pt>
                <c:pt idx="48">
                  <c:v>-4549</c:v>
                </c:pt>
                <c:pt idx="49">
                  <c:v>-2890</c:v>
                </c:pt>
                <c:pt idx="50">
                  <c:v>-2756.5</c:v>
                </c:pt>
                <c:pt idx="51">
                  <c:v>-2756.5</c:v>
                </c:pt>
                <c:pt idx="52">
                  <c:v>-2756.5</c:v>
                </c:pt>
                <c:pt idx="53">
                  <c:v>-1933.5</c:v>
                </c:pt>
                <c:pt idx="54">
                  <c:v>-1874.5</c:v>
                </c:pt>
                <c:pt idx="55">
                  <c:v>-1874.5</c:v>
                </c:pt>
                <c:pt idx="56">
                  <c:v>-1676.5</c:v>
                </c:pt>
                <c:pt idx="57">
                  <c:v>-1660</c:v>
                </c:pt>
                <c:pt idx="58">
                  <c:v>-1655.5</c:v>
                </c:pt>
                <c:pt idx="59">
                  <c:v>-1254</c:v>
                </c:pt>
                <c:pt idx="60">
                  <c:v>-1254</c:v>
                </c:pt>
                <c:pt idx="61">
                  <c:v>-1106</c:v>
                </c:pt>
                <c:pt idx="62">
                  <c:v>-1082</c:v>
                </c:pt>
                <c:pt idx="63">
                  <c:v>-851</c:v>
                </c:pt>
                <c:pt idx="64">
                  <c:v>-733.5</c:v>
                </c:pt>
                <c:pt idx="65">
                  <c:v>-700.5</c:v>
                </c:pt>
                <c:pt idx="66">
                  <c:v>-585</c:v>
                </c:pt>
                <c:pt idx="67">
                  <c:v>-525</c:v>
                </c:pt>
                <c:pt idx="68">
                  <c:v>-421.5</c:v>
                </c:pt>
                <c:pt idx="69">
                  <c:v>-358</c:v>
                </c:pt>
                <c:pt idx="70">
                  <c:v>-349</c:v>
                </c:pt>
                <c:pt idx="71">
                  <c:v>-348.5</c:v>
                </c:pt>
                <c:pt idx="72">
                  <c:v>-308.5</c:v>
                </c:pt>
                <c:pt idx="73">
                  <c:v>-233</c:v>
                </c:pt>
                <c:pt idx="74">
                  <c:v>-200</c:v>
                </c:pt>
                <c:pt idx="75">
                  <c:v>0</c:v>
                </c:pt>
                <c:pt idx="76">
                  <c:v>21.5</c:v>
                </c:pt>
                <c:pt idx="77">
                  <c:v>24</c:v>
                </c:pt>
                <c:pt idx="78">
                  <c:v>26</c:v>
                </c:pt>
                <c:pt idx="79">
                  <c:v>26.5</c:v>
                </c:pt>
                <c:pt idx="80">
                  <c:v>118</c:v>
                </c:pt>
                <c:pt idx="81">
                  <c:v>160.5</c:v>
                </c:pt>
                <c:pt idx="82">
                  <c:v>512</c:v>
                </c:pt>
                <c:pt idx="83">
                  <c:v>512.5</c:v>
                </c:pt>
                <c:pt idx="84">
                  <c:v>514.5</c:v>
                </c:pt>
                <c:pt idx="85">
                  <c:v>790.5</c:v>
                </c:pt>
                <c:pt idx="86">
                  <c:v>962.5</c:v>
                </c:pt>
                <c:pt idx="87">
                  <c:v>965</c:v>
                </c:pt>
                <c:pt idx="88">
                  <c:v>1373</c:v>
                </c:pt>
                <c:pt idx="89">
                  <c:v>1377.5</c:v>
                </c:pt>
                <c:pt idx="90">
                  <c:v>1410.5</c:v>
                </c:pt>
                <c:pt idx="91">
                  <c:v>1851.5</c:v>
                </c:pt>
                <c:pt idx="92">
                  <c:v>2146</c:v>
                </c:pt>
                <c:pt idx="93">
                  <c:v>2245.5</c:v>
                </c:pt>
                <c:pt idx="94">
                  <c:v>2260</c:v>
                </c:pt>
                <c:pt idx="95">
                  <c:v>2278.5</c:v>
                </c:pt>
                <c:pt idx="96">
                  <c:v>2376</c:v>
                </c:pt>
                <c:pt idx="97">
                  <c:v>3179.5</c:v>
                </c:pt>
                <c:pt idx="98">
                  <c:v>3328</c:v>
                </c:pt>
                <c:pt idx="99">
                  <c:v>3753</c:v>
                </c:pt>
                <c:pt idx="100">
                  <c:v>4174.5</c:v>
                </c:pt>
                <c:pt idx="101">
                  <c:v>4196</c:v>
                </c:pt>
                <c:pt idx="102">
                  <c:v>4882</c:v>
                </c:pt>
                <c:pt idx="103">
                  <c:v>5762</c:v>
                </c:pt>
                <c:pt idx="104">
                  <c:v>6101</c:v>
                </c:pt>
                <c:pt idx="105">
                  <c:v>6138</c:v>
                </c:pt>
                <c:pt idx="106">
                  <c:v>6173.5</c:v>
                </c:pt>
                <c:pt idx="107">
                  <c:v>6286.5</c:v>
                </c:pt>
                <c:pt idx="108">
                  <c:v>6668</c:v>
                </c:pt>
                <c:pt idx="109">
                  <c:v>7377</c:v>
                </c:pt>
                <c:pt idx="110">
                  <c:v>7415</c:v>
                </c:pt>
                <c:pt idx="111">
                  <c:v>7415</c:v>
                </c:pt>
                <c:pt idx="112">
                  <c:v>7415</c:v>
                </c:pt>
                <c:pt idx="113">
                  <c:v>7415</c:v>
                </c:pt>
                <c:pt idx="114">
                  <c:v>7487.5</c:v>
                </c:pt>
                <c:pt idx="115">
                  <c:v>7494.5</c:v>
                </c:pt>
                <c:pt idx="116">
                  <c:v>7567.5</c:v>
                </c:pt>
                <c:pt idx="117">
                  <c:v>7574.5</c:v>
                </c:pt>
                <c:pt idx="118">
                  <c:v>7577</c:v>
                </c:pt>
                <c:pt idx="119">
                  <c:v>7579.5</c:v>
                </c:pt>
                <c:pt idx="120">
                  <c:v>7674.5</c:v>
                </c:pt>
                <c:pt idx="121">
                  <c:v>8245</c:v>
                </c:pt>
                <c:pt idx="122">
                  <c:v>8245</c:v>
                </c:pt>
                <c:pt idx="123">
                  <c:v>8245</c:v>
                </c:pt>
                <c:pt idx="124">
                  <c:v>8245</c:v>
                </c:pt>
                <c:pt idx="125">
                  <c:v>8256.5</c:v>
                </c:pt>
                <c:pt idx="126">
                  <c:v>8257</c:v>
                </c:pt>
                <c:pt idx="127">
                  <c:v>8264</c:v>
                </c:pt>
                <c:pt idx="128">
                  <c:v>8264</c:v>
                </c:pt>
                <c:pt idx="129">
                  <c:v>8264</c:v>
                </c:pt>
                <c:pt idx="130">
                  <c:v>8275.5</c:v>
                </c:pt>
                <c:pt idx="131">
                  <c:v>8275.5</c:v>
                </c:pt>
                <c:pt idx="132">
                  <c:v>8275.5</c:v>
                </c:pt>
                <c:pt idx="133">
                  <c:v>8275.5</c:v>
                </c:pt>
                <c:pt idx="134">
                  <c:v>8681</c:v>
                </c:pt>
                <c:pt idx="135">
                  <c:v>9193</c:v>
                </c:pt>
                <c:pt idx="136">
                  <c:v>9193</c:v>
                </c:pt>
                <c:pt idx="137">
                  <c:v>9377</c:v>
                </c:pt>
                <c:pt idx="138">
                  <c:v>9377</c:v>
                </c:pt>
                <c:pt idx="139">
                  <c:v>9377</c:v>
                </c:pt>
                <c:pt idx="140">
                  <c:v>9377</c:v>
                </c:pt>
                <c:pt idx="141">
                  <c:v>9584</c:v>
                </c:pt>
                <c:pt idx="142">
                  <c:v>9586.5</c:v>
                </c:pt>
                <c:pt idx="143">
                  <c:v>9591.5</c:v>
                </c:pt>
                <c:pt idx="144">
                  <c:v>9603</c:v>
                </c:pt>
                <c:pt idx="145">
                  <c:v>9612.5</c:v>
                </c:pt>
                <c:pt idx="146">
                  <c:v>9615</c:v>
                </c:pt>
                <c:pt idx="147">
                  <c:v>9964.5</c:v>
                </c:pt>
                <c:pt idx="148">
                  <c:v>10058.5</c:v>
                </c:pt>
                <c:pt idx="149">
                  <c:v>10058.5</c:v>
                </c:pt>
                <c:pt idx="150">
                  <c:v>10058.5</c:v>
                </c:pt>
                <c:pt idx="151">
                  <c:v>10058.5</c:v>
                </c:pt>
                <c:pt idx="152">
                  <c:v>10058.5</c:v>
                </c:pt>
                <c:pt idx="153">
                  <c:v>10110.5</c:v>
                </c:pt>
                <c:pt idx="154">
                  <c:v>10806.5</c:v>
                </c:pt>
                <c:pt idx="155">
                  <c:v>10806.5</c:v>
                </c:pt>
                <c:pt idx="156">
                  <c:v>10806.5</c:v>
                </c:pt>
                <c:pt idx="157">
                  <c:v>10806.5</c:v>
                </c:pt>
                <c:pt idx="158">
                  <c:v>10853.5</c:v>
                </c:pt>
                <c:pt idx="159">
                  <c:v>10933.5</c:v>
                </c:pt>
                <c:pt idx="160">
                  <c:v>10988.5</c:v>
                </c:pt>
                <c:pt idx="161">
                  <c:v>11056</c:v>
                </c:pt>
                <c:pt idx="162">
                  <c:v>11617.5</c:v>
                </c:pt>
                <c:pt idx="163">
                  <c:v>11747</c:v>
                </c:pt>
                <c:pt idx="164">
                  <c:v>11828</c:v>
                </c:pt>
                <c:pt idx="165">
                  <c:v>12605.5</c:v>
                </c:pt>
                <c:pt idx="166">
                  <c:v>12689</c:v>
                </c:pt>
                <c:pt idx="167">
                  <c:v>12697.5</c:v>
                </c:pt>
                <c:pt idx="168">
                  <c:v>12697.5</c:v>
                </c:pt>
                <c:pt idx="169">
                  <c:v>12697.5</c:v>
                </c:pt>
                <c:pt idx="170">
                  <c:v>12697.5</c:v>
                </c:pt>
                <c:pt idx="171">
                  <c:v>13599</c:v>
                </c:pt>
                <c:pt idx="172">
                  <c:v>14297.5</c:v>
                </c:pt>
                <c:pt idx="173">
                  <c:v>15174.5</c:v>
                </c:pt>
                <c:pt idx="174">
                  <c:v>15473.5</c:v>
                </c:pt>
                <c:pt idx="175">
                  <c:v>15936.5</c:v>
                </c:pt>
              </c:numCache>
            </c:numRef>
          </c:xVal>
          <c:yVal>
            <c:numRef>
              <c:f>'Active 1'!$V$21:$V$971</c:f>
              <c:numCache>
                <c:formatCode>General</c:formatCode>
                <c:ptCount val="951"/>
                <c:pt idx="0">
                  <c:v>-2.7404903347609116E-2</c:v>
                </c:pt>
                <c:pt idx="1">
                  <c:v>-2.7553692551270381E-2</c:v>
                </c:pt>
                <c:pt idx="2">
                  <c:v>-2.7798103314942757E-2</c:v>
                </c:pt>
                <c:pt idx="3">
                  <c:v>-2.9346952103293439E-2</c:v>
                </c:pt>
                <c:pt idx="4">
                  <c:v>-2.7755228249226369E-2</c:v>
                </c:pt>
                <c:pt idx="5">
                  <c:v>-2.7992149375536138E-2</c:v>
                </c:pt>
                <c:pt idx="6">
                  <c:v>-3.0978023511183533E-2</c:v>
                </c:pt>
                <c:pt idx="8">
                  <c:v>-3.0790710486152451E-2</c:v>
                </c:pt>
                <c:pt idx="9">
                  <c:v>-2.6714148247283104E-2</c:v>
                </c:pt>
                <c:pt idx="10">
                  <c:v>-3.1853365245433043E-2</c:v>
                </c:pt>
                <c:pt idx="11">
                  <c:v>-3.5600452899722454E-2</c:v>
                </c:pt>
                <c:pt idx="12">
                  <c:v>-2.7735771038990498E-2</c:v>
                </c:pt>
                <c:pt idx="13">
                  <c:v>-2.7634783893254078E-2</c:v>
                </c:pt>
                <c:pt idx="14">
                  <c:v>-2.0385040459658721E-2</c:v>
                </c:pt>
                <c:pt idx="15">
                  <c:v>-2.0185040464711146E-2</c:v>
                </c:pt>
                <c:pt idx="16">
                  <c:v>-2.3179006401056634E-2</c:v>
                </c:pt>
                <c:pt idx="17">
                  <c:v>-2.2579006401661994E-2</c:v>
                </c:pt>
                <c:pt idx="18">
                  <c:v>-2.1979006402267354E-2</c:v>
                </c:pt>
                <c:pt idx="19">
                  <c:v>-2.2711932210604246E-2</c:v>
                </c:pt>
                <c:pt idx="20">
                  <c:v>-2.1511932211814966E-2</c:v>
                </c:pt>
                <c:pt idx="21">
                  <c:v>-2.1511932211814966E-2</c:v>
                </c:pt>
                <c:pt idx="22">
                  <c:v>-2.0311932205749728E-2</c:v>
                </c:pt>
                <c:pt idx="23">
                  <c:v>-2.1967665376983359E-2</c:v>
                </c:pt>
                <c:pt idx="24">
                  <c:v>-2.1767665374759826E-2</c:v>
                </c:pt>
                <c:pt idx="25">
                  <c:v>-2.1667665377286038E-2</c:v>
                </c:pt>
                <c:pt idx="26">
                  <c:v>-2.4797440603572377E-2</c:v>
                </c:pt>
                <c:pt idx="27">
                  <c:v>-2.1800603896202905E-2</c:v>
                </c:pt>
                <c:pt idx="28">
                  <c:v>-2.1221594426110643E-2</c:v>
                </c:pt>
                <c:pt idx="29">
                  <c:v>-1.8221594421861484E-2</c:v>
                </c:pt>
                <c:pt idx="30">
                  <c:v>-1.5959502595070611E-2</c:v>
                </c:pt>
                <c:pt idx="31">
                  <c:v>-1.5959502587794654E-2</c:v>
                </c:pt>
                <c:pt idx="32">
                  <c:v>-1.4423805725688132E-2</c:v>
                </c:pt>
                <c:pt idx="33">
                  <c:v>-1.4023805728517025E-2</c:v>
                </c:pt>
                <c:pt idx="34">
                  <c:v>-1.7368238133378677E-2</c:v>
                </c:pt>
                <c:pt idx="35">
                  <c:v>-1.3640457122362032E-2</c:v>
                </c:pt>
                <c:pt idx="36">
                  <c:v>-1.2640457118520326E-2</c:v>
                </c:pt>
                <c:pt idx="37">
                  <c:v>-1.3210866783179065E-2</c:v>
                </c:pt>
                <c:pt idx="38">
                  <c:v>-1.2110866781863572E-2</c:v>
                </c:pt>
                <c:pt idx="39">
                  <c:v>-1.3389627662787347E-2</c:v>
                </c:pt>
                <c:pt idx="40">
                  <c:v>-1.2589627661169174E-2</c:v>
                </c:pt>
                <c:pt idx="41">
                  <c:v>-3.0397193026927352E-3</c:v>
                </c:pt>
                <c:pt idx="43">
                  <c:v>-8.2077520274552243E-3</c:v>
                </c:pt>
                <c:pt idx="44">
                  <c:v>-8.7118884348087178E-3</c:v>
                </c:pt>
                <c:pt idx="45">
                  <c:v>-1.3040330138807368E-2</c:v>
                </c:pt>
                <c:pt idx="46">
                  <c:v>-5.9275155829310242E-3</c:v>
                </c:pt>
                <c:pt idx="47">
                  <c:v>-4.5275155819182109E-3</c:v>
                </c:pt>
                <c:pt idx="48">
                  <c:v>-5.6057011128729864E-3</c:v>
                </c:pt>
                <c:pt idx="49">
                  <c:v>-9.4511182074020345E-4</c:v>
                </c:pt>
                <c:pt idx="50">
                  <c:v>-1.311794289506292E-3</c:v>
                </c:pt>
                <c:pt idx="51">
                  <c:v>1.6882057074669096E-3</c:v>
                </c:pt>
                <c:pt idx="52">
                  <c:v>4.6882057044401113E-3</c:v>
                </c:pt>
                <c:pt idx="53">
                  <c:v>2.690525326339982E-4</c:v>
                </c:pt>
                <c:pt idx="54">
                  <c:v>-1.1155256585182892E-2</c:v>
                </c:pt>
                <c:pt idx="56">
                  <c:v>-1.7878162285622163E-3</c:v>
                </c:pt>
                <c:pt idx="57">
                  <c:v>-1.716717596809237E-3</c:v>
                </c:pt>
                <c:pt idx="58">
                  <c:v>-1.1337224149719979E-3</c:v>
                </c:pt>
                <c:pt idx="59">
                  <c:v>-1.4278719769629843E-3</c:v>
                </c:pt>
                <c:pt idx="60">
                  <c:v>-8.2787197756834397E-4</c:v>
                </c:pt>
                <c:pt idx="61">
                  <c:v>6.7649918707448319E-4</c:v>
                </c:pt>
                <c:pt idx="62">
                  <c:v>-6.556610103541932E-3</c:v>
                </c:pt>
                <c:pt idx="63">
                  <c:v>2.9939562778715217E-5</c:v>
                </c:pt>
                <c:pt idx="64">
                  <c:v>-1.3934617016894122E-3</c:v>
                </c:pt>
                <c:pt idx="65">
                  <c:v>-9.7233942937465911E-4</c:v>
                </c:pt>
                <c:pt idx="66">
                  <c:v>-1.5416904172309244E-4</c:v>
                </c:pt>
                <c:pt idx="67">
                  <c:v>4.4134576893634786E-4</c:v>
                </c:pt>
                <c:pt idx="68">
                  <c:v>-2.3207169455641535E-4</c:v>
                </c:pt>
                <c:pt idx="69">
                  <c:v>-1.5371967366830973E-3</c:v>
                </c:pt>
                <c:pt idx="70">
                  <c:v>-1.7790870358493512E-3</c:v>
                </c:pt>
                <c:pt idx="71">
                  <c:v>1.9074730192049224E-3</c:v>
                </c:pt>
                <c:pt idx="72">
                  <c:v>-3.6826633963173237E-4</c:v>
                </c:pt>
                <c:pt idx="73">
                  <c:v>-1.901651623827321E-3</c:v>
                </c:pt>
                <c:pt idx="74">
                  <c:v>-6.9161796330052111E-4</c:v>
                </c:pt>
                <c:pt idx="75">
                  <c:v>-9.9616951669388902E-7</c:v>
                </c:pt>
                <c:pt idx="76">
                  <c:v>-3.0841029305923692E-3</c:v>
                </c:pt>
                <c:pt idx="77">
                  <c:v>1.2480738137658418E-3</c:v>
                </c:pt>
                <c:pt idx="78">
                  <c:v>2.6938121896612267E-3</c:v>
                </c:pt>
                <c:pt idx="79">
                  <c:v>-3.1975364165808212E-4</c:v>
                </c:pt>
                <c:pt idx="80">
                  <c:v>-4.0512547644406979E-4</c:v>
                </c:pt>
                <c:pt idx="81">
                  <c:v>2.0385551250158341E-3</c:v>
                </c:pt>
                <c:pt idx="82">
                  <c:v>2.7286245039653367E-3</c:v>
                </c:pt>
                <c:pt idx="83">
                  <c:v>-3.4851044610596082E-3</c:v>
                </c:pt>
                <c:pt idx="84">
                  <c:v>6.5997799542132887E-4</c:v>
                </c:pt>
                <c:pt idx="85">
                  <c:v>5.5556001901135629E-3</c:v>
                </c:pt>
                <c:pt idx="86">
                  <c:v>3.4907737497322689E-3</c:v>
                </c:pt>
                <c:pt idx="87">
                  <c:v>2.8213711024014316E-3</c:v>
                </c:pt>
                <c:pt idx="88">
                  <c:v>3.9386388017308019E-3</c:v>
                </c:pt>
                <c:pt idx="89">
                  <c:v>3.7124708444243046E-3</c:v>
                </c:pt>
                <c:pt idx="90">
                  <c:v>6.4868237812858434E-3</c:v>
                </c:pt>
                <c:pt idx="91">
                  <c:v>4.2466439809529426E-3</c:v>
                </c:pt>
                <c:pt idx="92">
                  <c:v>6.3663758039486365E-3</c:v>
                </c:pt>
                <c:pt idx="93">
                  <c:v>1.5218520833320832E-3</c:v>
                </c:pt>
                <c:pt idx="94">
                  <c:v>5.3767686121458996E-3</c:v>
                </c:pt>
                <c:pt idx="95">
                  <c:v>6.3769744284225419E-3</c:v>
                </c:pt>
                <c:pt idx="96">
                  <c:v>7.6810193258748174E-3</c:v>
                </c:pt>
                <c:pt idx="97">
                  <c:v>8.4964629411342467E-3</c:v>
                </c:pt>
                <c:pt idx="98">
                  <c:v>5.6456382606696609E-3</c:v>
                </c:pt>
                <c:pt idx="99">
                  <c:v>7.5719646806197798E-3</c:v>
                </c:pt>
                <c:pt idx="100">
                  <c:v>7.0317380803571906E-3</c:v>
                </c:pt>
                <c:pt idx="101">
                  <c:v>6.4983751056407399E-3</c:v>
                </c:pt>
                <c:pt idx="102">
                  <c:v>8.9276855815483402E-3</c:v>
                </c:pt>
                <c:pt idx="103">
                  <c:v>1.2823095588133826E-2</c:v>
                </c:pt>
                <c:pt idx="104">
                  <c:v>1.0901473187847519E-2</c:v>
                </c:pt>
                <c:pt idx="105">
                  <c:v>8.556242615206917E-3</c:v>
                </c:pt>
                <c:pt idx="106">
                  <c:v>1.3306981748912757E-2</c:v>
                </c:pt>
                <c:pt idx="107">
                  <c:v>1.6560462125160325E-2</c:v>
                </c:pt>
                <c:pt idx="108">
                  <c:v>1.417746919015663E-2</c:v>
                </c:pt>
                <c:pt idx="109">
                  <c:v>2.0410927351781297E-2</c:v>
                </c:pt>
                <c:pt idx="110">
                  <c:v>1.9431908404585373E-2</c:v>
                </c:pt>
                <c:pt idx="111">
                  <c:v>1.9641908410194264E-2</c:v>
                </c:pt>
                <c:pt idx="112">
                  <c:v>2.0501908410296709E-2</c:v>
                </c:pt>
                <c:pt idx="113">
                  <c:v>2.1261908405649409E-2</c:v>
                </c:pt>
                <c:pt idx="114">
                  <c:v>2.0193459347231751E-2</c:v>
                </c:pt>
                <c:pt idx="115">
                  <c:v>2.0428456763223829E-2</c:v>
                </c:pt>
                <c:pt idx="116">
                  <c:v>1.949004091230774E-2</c:v>
                </c:pt>
                <c:pt idx="117">
                  <c:v>2.1974662368698591E-2</c:v>
                </c:pt>
                <c:pt idx="118">
                  <c:v>2.0834162063425671E-2</c:v>
                </c:pt>
                <c:pt idx="119">
                  <c:v>2.1503657556412509E-2</c:v>
                </c:pt>
                <c:pt idx="120">
                  <c:v>1.9741377090440951E-2</c:v>
                </c:pt>
                <c:pt idx="121">
                  <c:v>2.4974129116742697E-2</c:v>
                </c:pt>
                <c:pt idx="122">
                  <c:v>2.5644129110731009E-2</c:v>
                </c:pt>
                <c:pt idx="123">
                  <c:v>2.5794129110579669E-2</c:v>
                </c:pt>
                <c:pt idx="124">
                  <c:v>2.5844129112954542E-2</c:v>
                </c:pt>
                <c:pt idx="125">
                  <c:v>2.2648616220912146E-2</c:v>
                </c:pt>
                <c:pt idx="126">
                  <c:v>2.4632287557911414E-2</c:v>
                </c:pt>
                <c:pt idx="127">
                  <c:v>2.3173668667014331E-2</c:v>
                </c:pt>
                <c:pt idx="128">
                  <c:v>2.3873668663882758E-2</c:v>
                </c:pt>
                <c:pt idx="129">
                  <c:v>2.3973668668632504E-2</c:v>
                </c:pt>
                <c:pt idx="130">
                  <c:v>2.4068009076541969E-2</c:v>
                </c:pt>
                <c:pt idx="131">
                  <c:v>2.5098009075987832E-2</c:v>
                </c:pt>
                <c:pt idx="132">
                  <c:v>2.5318009077706122E-2</c:v>
                </c:pt>
                <c:pt idx="133">
                  <c:v>2.6218009076798082E-2</c:v>
                </c:pt>
                <c:pt idx="134">
                  <c:v>2.5625163495228927E-2</c:v>
                </c:pt>
                <c:pt idx="135">
                  <c:v>3.0770785309654658E-2</c:v>
                </c:pt>
                <c:pt idx="136">
                  <c:v>3.0770785309654658E-2</c:v>
                </c:pt>
                <c:pt idx="137">
                  <c:v>2.9194816780780949E-2</c:v>
                </c:pt>
                <c:pt idx="138">
                  <c:v>2.9314816785025451E-2</c:v>
                </c:pt>
                <c:pt idx="139">
                  <c:v>2.9474816780983511E-2</c:v>
                </c:pt>
                <c:pt idx="140">
                  <c:v>3.1014816785735585E-2</c:v>
                </c:pt>
                <c:pt idx="141">
                  <c:v>3.4004683043061437E-2</c:v>
                </c:pt>
                <c:pt idx="142">
                  <c:v>3.0620809964391524E-2</c:v>
                </c:pt>
                <c:pt idx="143">
                  <c:v>2.9053051204003279E-2</c:v>
                </c:pt>
                <c:pt idx="144">
                  <c:v>3.096714238867615E-2</c:v>
                </c:pt>
                <c:pt idx="145">
                  <c:v>3.2048281175198666E-2</c:v>
                </c:pt>
                <c:pt idx="146">
                  <c:v>2.9164360263667009E-2</c:v>
                </c:pt>
                <c:pt idx="147">
                  <c:v>3.5090919178206365E-2</c:v>
                </c:pt>
                <c:pt idx="148">
                  <c:v>3.3840391386351108E-2</c:v>
                </c:pt>
                <c:pt idx="149">
                  <c:v>3.4290391385897089E-2</c:v>
                </c:pt>
                <c:pt idx="150">
                  <c:v>3.4700391386453554E-2</c:v>
                </c:pt>
                <c:pt idx="151">
                  <c:v>3.5430391386202097E-2</c:v>
                </c:pt>
                <c:pt idx="152">
                  <c:v>3.5490391384686369E-2</c:v>
                </c:pt>
                <c:pt idx="153">
                  <c:v>3.3648401980761897E-2</c:v>
                </c:pt>
                <c:pt idx="154">
                  <c:v>4.1310092379659616E-2</c:v>
                </c:pt>
                <c:pt idx="155">
                  <c:v>4.1320092375769016E-2</c:v>
                </c:pt>
                <c:pt idx="156">
                  <c:v>4.1410092377133403E-2</c:v>
                </c:pt>
                <c:pt idx="157">
                  <c:v>4.2080092378397674E-2</c:v>
                </c:pt>
                <c:pt idx="158">
                  <c:v>4.0974001394776159E-2</c:v>
                </c:pt>
                <c:pt idx="159">
                  <c:v>4.3219797697677628E-2</c:v>
                </c:pt>
                <c:pt idx="160">
                  <c:v>4.1623790215304143E-2</c:v>
                </c:pt>
                <c:pt idx="161">
                  <c:v>4.2694096254836306E-2</c:v>
                </c:pt>
                <c:pt idx="162">
                  <c:v>4.5765936355051912E-2</c:v>
                </c:pt>
                <c:pt idx="163">
                  <c:v>4.8298993761997894E-2</c:v>
                </c:pt>
                <c:pt idx="164">
                  <c:v>5.073174626037328E-2</c:v>
                </c:pt>
                <c:pt idx="165">
                  <c:v>5.6583610456380093E-2</c:v>
                </c:pt>
                <c:pt idx="166">
                  <c:v>5.4600596736906565E-2</c:v>
                </c:pt>
                <c:pt idx="167">
                  <c:v>5.7227692214550104E-2</c:v>
                </c:pt>
                <c:pt idx="168">
                  <c:v>5.7367692349256601E-2</c:v>
                </c:pt>
                <c:pt idx="169">
                  <c:v>5.7517692094446744E-2</c:v>
                </c:pt>
                <c:pt idx="170">
                  <c:v>5.7637692076863374E-2</c:v>
                </c:pt>
                <c:pt idx="171">
                  <c:v>5.9376603590793865E-2</c:v>
                </c:pt>
                <c:pt idx="172">
                  <c:v>5.2716441475092642E-2</c:v>
                </c:pt>
                <c:pt idx="173">
                  <c:v>4.7161067725978036E-2</c:v>
                </c:pt>
                <c:pt idx="174">
                  <c:v>-4.9529139168266602E-2</c:v>
                </c:pt>
                <c:pt idx="175">
                  <c:v>2.9742289614236903E-2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CA3-4589-9434-65F24F0E2A06}"/>
            </c:ext>
          </c:extLst>
        </c:ser>
        <c:ser>
          <c:idx val="8"/>
          <c:order val="1"/>
          <c:tx>
            <c:strRef>
              <c:f>'Active 1'!$AK$1</c:f>
              <c:strCache>
                <c:ptCount val="1"/>
                <c:pt idx="0">
                  <c:v>Sin.fit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1'!$AJ$2:$AJ$23</c:f>
              <c:numCache>
                <c:formatCode>General</c:formatCode>
                <c:ptCount val="22"/>
                <c:pt idx="0">
                  <c:v>0</c:v>
                </c:pt>
                <c:pt idx="1">
                  <c:v>1000</c:v>
                </c:pt>
                <c:pt idx="2">
                  <c:v>2000</c:v>
                </c:pt>
                <c:pt idx="3">
                  <c:v>3000</c:v>
                </c:pt>
                <c:pt idx="4">
                  <c:v>4000</c:v>
                </c:pt>
                <c:pt idx="5">
                  <c:v>5000</c:v>
                </c:pt>
                <c:pt idx="6">
                  <c:v>6000</c:v>
                </c:pt>
                <c:pt idx="7">
                  <c:v>7000</c:v>
                </c:pt>
                <c:pt idx="8">
                  <c:v>8000</c:v>
                </c:pt>
                <c:pt idx="9">
                  <c:v>9000</c:v>
                </c:pt>
                <c:pt idx="10">
                  <c:v>10000</c:v>
                </c:pt>
                <c:pt idx="11">
                  <c:v>11000</c:v>
                </c:pt>
                <c:pt idx="12">
                  <c:v>12000</c:v>
                </c:pt>
                <c:pt idx="13">
                  <c:v>13000</c:v>
                </c:pt>
                <c:pt idx="14">
                  <c:v>14000</c:v>
                </c:pt>
                <c:pt idx="15">
                  <c:v>15000</c:v>
                </c:pt>
                <c:pt idx="16">
                  <c:v>16000</c:v>
                </c:pt>
                <c:pt idx="17">
                  <c:v>17000</c:v>
                </c:pt>
                <c:pt idx="18">
                  <c:v>18000</c:v>
                </c:pt>
                <c:pt idx="19">
                  <c:v>19000</c:v>
                </c:pt>
                <c:pt idx="20">
                  <c:v>20000</c:v>
                </c:pt>
                <c:pt idx="21">
                  <c:v>21000</c:v>
                </c:pt>
              </c:numCache>
            </c:numRef>
          </c:xVal>
          <c:yVal>
            <c:numRef>
              <c:f>'Active 1'!$AK$2:$AK$23</c:f>
              <c:numCache>
                <c:formatCode>General</c:formatCode>
                <c:ptCount val="22"/>
                <c:pt idx="0">
                  <c:v>-2.4448801982940821E-3</c:v>
                </c:pt>
                <c:pt idx="1">
                  <c:v>-1.1901625173829967E-3</c:v>
                </c:pt>
                <c:pt idx="2">
                  <c:v>2.2429315621307674E-4</c:v>
                </c:pt>
                <c:pt idx="3">
                  <c:v>1.6086452615794581E-3</c:v>
                </c:pt>
                <c:pt idx="4">
                  <c:v>2.7770925965688166E-3</c:v>
                </c:pt>
                <c:pt idx="5">
                  <c:v>3.5728116777297178E-3</c:v>
                </c:pt>
                <c:pt idx="6">
                  <c:v>3.889004847675613E-3</c:v>
                </c:pt>
                <c:pt idx="7">
                  <c:v>3.6832341523202663E-3</c:v>
                </c:pt>
                <c:pt idx="8">
                  <c:v>2.9831171626671137E-3</c:v>
                </c:pt>
                <c:pt idx="9">
                  <c:v>1.8826202748498209E-3</c:v>
                </c:pt>
                <c:pt idx="10">
                  <c:v>5.2944698418813543E-4</c:v>
                </c:pt>
                <c:pt idx="11">
                  <c:v>-8.9478618044211726E-4</c:v>
                </c:pt>
                <c:pt idx="12">
                  <c:v>-2.1989253694526434E-3</c:v>
                </c:pt>
                <c:pt idx="13">
                  <c:v>-3.2079351795336409E-3</c:v>
                </c:pt>
                <c:pt idx="14">
                  <c:v>-3.7863910789024866E-3</c:v>
                </c:pt>
                <c:pt idx="15">
                  <c:v>-3.8566554484337407E-3</c:v>
                </c:pt>
                <c:pt idx="16">
                  <c:v>-3.4092977362638827E-3</c:v>
                </c:pt>
                <c:pt idx="17">
                  <c:v>-2.5043601819278007E-3</c:v>
                </c:pt>
                <c:pt idx="18">
                  <c:v>-1.2632992305106258E-3</c:v>
                </c:pt>
                <c:pt idx="19">
                  <c:v>1.4731577784827523E-4</c:v>
                </c:pt>
                <c:pt idx="20">
                  <c:v>1.5381587581852641E-3</c:v>
                </c:pt>
                <c:pt idx="21">
                  <c:v>2.7225573337668328E-3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CA3-4589-9434-65F24F0E2A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5046368"/>
        <c:axId val="1"/>
      </c:scatterChart>
      <c:valAx>
        <c:axId val="425046368"/>
        <c:scaling>
          <c:orientation val="minMax"/>
          <c:max val="22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-1.4999999999999999E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5046368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EF Dra -- O-C Diagr</a:t>
            </a:r>
          </a:p>
        </c:rich>
      </c:tx>
      <c:layout>
        <c:manualLayout>
          <c:xMode val="edge"/>
          <c:yMode val="edge"/>
          <c:x val="0.40903592179182729"/>
          <c:y val="3.16742081447963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42628375196"/>
          <c:y val="0.11085985097463033"/>
          <c:w val="0.83760783635702407"/>
          <c:h val="0.77828140276067015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(5)'!$E$20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(5)'!$D$21:$D$111</c:f>
              <c:numCache>
                <c:formatCode>General</c:formatCode>
                <c:ptCount val="91"/>
                <c:pt idx="0">
                  <c:v>-1.1318999999999999</c:v>
                </c:pt>
                <c:pt idx="1">
                  <c:v>-1.13165</c:v>
                </c:pt>
                <c:pt idx="2">
                  <c:v>-1.12835</c:v>
                </c:pt>
                <c:pt idx="3">
                  <c:v>-1.1281000000000001</c:v>
                </c:pt>
                <c:pt idx="4">
                  <c:v>-1.1254999999999999</c:v>
                </c:pt>
                <c:pt idx="5">
                  <c:v>-1.1248</c:v>
                </c:pt>
                <c:pt idx="6">
                  <c:v>-1.12385</c:v>
                </c:pt>
                <c:pt idx="7">
                  <c:v>-1.1196999999999999</c:v>
                </c:pt>
                <c:pt idx="8">
                  <c:v>-1.11805</c:v>
                </c:pt>
                <c:pt idx="9">
                  <c:v>-1.11785</c:v>
                </c:pt>
                <c:pt idx="10">
                  <c:v>-1.1171</c:v>
                </c:pt>
                <c:pt idx="11">
                  <c:v>-1.1103000000000001</c:v>
                </c:pt>
                <c:pt idx="12">
                  <c:v>-1.1036999999999999</c:v>
                </c:pt>
                <c:pt idx="13">
                  <c:v>-0.95109999999999995</c:v>
                </c:pt>
                <c:pt idx="14">
                  <c:v>-0.94920000000000004</c:v>
                </c:pt>
                <c:pt idx="15">
                  <c:v>-0.94615000000000005</c:v>
                </c:pt>
                <c:pt idx="16">
                  <c:v>-0.94615000000000005</c:v>
                </c:pt>
                <c:pt idx="17">
                  <c:v>-0.94540000000000002</c:v>
                </c:pt>
                <c:pt idx="18">
                  <c:v>-0.94284999999999997</c:v>
                </c:pt>
                <c:pt idx="19">
                  <c:v>-0.91410000000000002</c:v>
                </c:pt>
                <c:pt idx="20">
                  <c:v>-0.87844999999999995</c:v>
                </c:pt>
                <c:pt idx="21">
                  <c:v>-0.84684999999999999</c:v>
                </c:pt>
                <c:pt idx="22">
                  <c:v>-0.79425000000000001</c:v>
                </c:pt>
                <c:pt idx="23">
                  <c:v>-0.72724999999999995</c:v>
                </c:pt>
                <c:pt idx="24">
                  <c:v>-0.7157</c:v>
                </c:pt>
                <c:pt idx="25">
                  <c:v>-0.7157</c:v>
                </c:pt>
                <c:pt idx="26">
                  <c:v>-0.68859999999999999</c:v>
                </c:pt>
                <c:pt idx="27">
                  <c:v>-0.68859999999999999</c:v>
                </c:pt>
                <c:pt idx="28">
                  <c:v>-0.64539999999999997</c:v>
                </c:pt>
                <c:pt idx="29">
                  <c:v>-0.64539999999999997</c:v>
                </c:pt>
                <c:pt idx="30">
                  <c:v>-0.59075</c:v>
                </c:pt>
                <c:pt idx="31">
                  <c:v>-0.54710000000000003</c:v>
                </c:pt>
                <c:pt idx="32">
                  <c:v>-0.54495000000000005</c:v>
                </c:pt>
                <c:pt idx="33">
                  <c:v>-0.54354999999999998</c:v>
                </c:pt>
                <c:pt idx="34">
                  <c:v>-0.51854999999999996</c:v>
                </c:pt>
                <c:pt idx="35">
                  <c:v>-0.51854999999999996</c:v>
                </c:pt>
                <c:pt idx="36">
                  <c:v>-0.45490000000000003</c:v>
                </c:pt>
                <c:pt idx="37">
                  <c:v>-0.27565000000000001</c:v>
                </c:pt>
                <c:pt idx="38">
                  <c:v>-0.19334999999999999</c:v>
                </c:pt>
                <c:pt idx="39">
                  <c:v>-0.18745000000000001</c:v>
                </c:pt>
                <c:pt idx="40">
                  <c:v>-0.16764999999999999</c:v>
                </c:pt>
                <c:pt idx="41">
                  <c:v>-0.16600000000000001</c:v>
                </c:pt>
                <c:pt idx="42">
                  <c:v>-0.16555</c:v>
                </c:pt>
                <c:pt idx="43">
                  <c:v>-0.12540000000000001</c:v>
                </c:pt>
                <c:pt idx="44">
                  <c:v>-0.12540000000000001</c:v>
                </c:pt>
                <c:pt idx="45">
                  <c:v>-0.1106</c:v>
                </c:pt>
                <c:pt idx="46">
                  <c:v>-8.5099999999999995E-2</c:v>
                </c:pt>
                <c:pt idx="47">
                  <c:v>-7.3349999999999999E-2</c:v>
                </c:pt>
                <c:pt idx="48">
                  <c:v>-7.0050000000000001E-2</c:v>
                </c:pt>
                <c:pt idx="49">
                  <c:v>-5.8500000000000003E-2</c:v>
                </c:pt>
                <c:pt idx="50">
                  <c:v>-5.2499999999999998E-2</c:v>
                </c:pt>
                <c:pt idx="51">
                  <c:v>-4.215E-2</c:v>
                </c:pt>
                <c:pt idx="52">
                  <c:v>-3.5799999999999998E-2</c:v>
                </c:pt>
                <c:pt idx="53">
                  <c:v>-3.49E-2</c:v>
                </c:pt>
                <c:pt idx="54">
                  <c:v>-3.4849999999999999E-2</c:v>
                </c:pt>
                <c:pt idx="55">
                  <c:v>-3.0849999999999999E-2</c:v>
                </c:pt>
                <c:pt idx="56">
                  <c:v>-2.3300000000000001E-2</c:v>
                </c:pt>
                <c:pt idx="57">
                  <c:v>2.15E-3</c:v>
                </c:pt>
                <c:pt idx="58">
                  <c:v>2.3999999999999998E-3</c:v>
                </c:pt>
                <c:pt idx="59">
                  <c:v>2.5999999999999999E-3</c:v>
                </c:pt>
                <c:pt idx="60">
                  <c:v>2.65E-3</c:v>
                </c:pt>
                <c:pt idx="61">
                  <c:v>1.18E-2</c:v>
                </c:pt>
                <c:pt idx="62">
                  <c:v>1.6049999999999998E-2</c:v>
                </c:pt>
                <c:pt idx="63">
                  <c:v>5.1200000000000002E-2</c:v>
                </c:pt>
                <c:pt idx="64">
                  <c:v>5.1249999999999997E-2</c:v>
                </c:pt>
                <c:pt idx="65">
                  <c:v>5.1450000000000003E-2</c:v>
                </c:pt>
                <c:pt idx="66">
                  <c:v>7.9049999999999995E-2</c:v>
                </c:pt>
                <c:pt idx="67">
                  <c:v>9.6250000000000002E-2</c:v>
                </c:pt>
                <c:pt idx="68">
                  <c:v>9.6500000000000002E-2</c:v>
                </c:pt>
                <c:pt idx="69">
                  <c:v>0.13730000000000001</c:v>
                </c:pt>
                <c:pt idx="70">
                  <c:v>0.13775000000000001</c:v>
                </c:pt>
                <c:pt idx="71">
                  <c:v>0.14105000000000001</c:v>
                </c:pt>
                <c:pt idx="72">
                  <c:v>0.18515000000000001</c:v>
                </c:pt>
                <c:pt idx="73">
                  <c:v>0.21460000000000001</c:v>
                </c:pt>
                <c:pt idx="74">
                  <c:v>0.22455</c:v>
                </c:pt>
                <c:pt idx="75">
                  <c:v>0.22600000000000001</c:v>
                </c:pt>
                <c:pt idx="76">
                  <c:v>0.22785</c:v>
                </c:pt>
                <c:pt idx="77">
                  <c:v>0.23760000000000001</c:v>
                </c:pt>
                <c:pt idx="78">
                  <c:v>0.31795000000000001</c:v>
                </c:pt>
                <c:pt idx="79">
                  <c:v>0.33279999999999998</c:v>
                </c:pt>
                <c:pt idx="80">
                  <c:v>0.37530000000000002</c:v>
                </c:pt>
                <c:pt idx="81">
                  <c:v>0.41744999999999999</c:v>
                </c:pt>
                <c:pt idx="82">
                  <c:v>0.41959999999999997</c:v>
                </c:pt>
                <c:pt idx="83">
                  <c:v>0.48820000000000002</c:v>
                </c:pt>
                <c:pt idx="84">
                  <c:v>0.57620000000000005</c:v>
                </c:pt>
                <c:pt idx="85">
                  <c:v>0.61009999999999998</c:v>
                </c:pt>
                <c:pt idx="86">
                  <c:v>0.61380000000000001</c:v>
                </c:pt>
                <c:pt idx="87">
                  <c:v>0.61734999999999995</c:v>
                </c:pt>
                <c:pt idx="88">
                  <c:v>0.62865000000000004</c:v>
                </c:pt>
                <c:pt idx="89">
                  <c:v>0.66679999999999995</c:v>
                </c:pt>
                <c:pt idx="90">
                  <c:v>0.73770000000000002</c:v>
                </c:pt>
              </c:numCache>
            </c:numRef>
          </c:xVal>
          <c:yVal>
            <c:numRef>
              <c:f>'Q_fit (5)'!$E$21:$E$111</c:f>
              <c:numCache>
                <c:formatCode>General</c:formatCode>
                <c:ptCount val="91"/>
                <c:pt idx="0">
                  <c:v>4.8169999994570389E-2</c:v>
                </c:pt>
                <c:pt idx="1">
                  <c:v>4.7995000000810251E-2</c:v>
                </c:pt>
                <c:pt idx="2">
                  <c:v>4.740499999752501E-2</c:v>
                </c:pt>
                <c:pt idx="3">
                  <c:v>4.5830000002752058E-2</c:v>
                </c:pt>
                <c:pt idx="4">
                  <c:v>4.7149999998509884E-2</c:v>
                </c:pt>
                <c:pt idx="5">
                  <c:v>4.6839999995427206E-2</c:v>
                </c:pt>
                <c:pt idx="6">
                  <c:v>4.3754999998782296E-2</c:v>
                </c:pt>
                <c:pt idx="7">
                  <c:v>4.3510000003152527E-2</c:v>
                </c:pt>
                <c:pt idx="8">
                  <c:v>4.7415000000910368E-2</c:v>
                </c:pt>
                <c:pt idx="9">
                  <c:v>4.2254999993019737E-2</c:v>
                </c:pt>
                <c:pt idx="10">
                  <c:v>3.8430000000516884E-2</c:v>
                </c:pt>
                <c:pt idx="11">
                  <c:v>4.5590000001539011E-2</c:v>
                </c:pt>
                <c:pt idx="12">
                  <c:v>4.5010000001639128E-2</c:v>
                </c:pt>
                <c:pt idx="13">
                  <c:v>3.7330000006477349E-2</c:v>
                </c:pt>
                <c:pt idx="14">
                  <c:v>3.4960000004502945E-2</c:v>
                </c:pt>
                <c:pt idx="15">
                  <c:v>3.5744999993767124E-2</c:v>
                </c:pt>
                <c:pt idx="16">
                  <c:v>3.5744999993767124E-2</c:v>
                </c:pt>
                <c:pt idx="17">
                  <c:v>3.5420000000158325E-2</c:v>
                </c:pt>
                <c:pt idx="18">
                  <c:v>3.2155000000784639E-2</c:v>
                </c:pt>
                <c:pt idx="19">
                  <c:v>3.2530000004044268E-2</c:v>
                </c:pt>
                <c:pt idx="20">
                  <c:v>2.9934999998658895E-2</c:v>
                </c:pt>
                <c:pt idx="21">
                  <c:v>3.2454999993206002E-2</c:v>
                </c:pt>
                <c:pt idx="22">
                  <c:v>2.9575000000477303E-2</c:v>
                </c:pt>
                <c:pt idx="23">
                  <c:v>2.1274999999150168E-2</c:v>
                </c:pt>
                <c:pt idx="24">
                  <c:v>2.4109999998472631E-2</c:v>
                </c:pt>
                <c:pt idx="25">
                  <c:v>2.5110000002314337E-2</c:v>
                </c:pt>
                <c:pt idx="26">
                  <c:v>2.2479999999632128E-2</c:v>
                </c:pt>
                <c:pt idx="27">
                  <c:v>2.3580000000947621E-2</c:v>
                </c:pt>
                <c:pt idx="28">
                  <c:v>1.9119999997201376E-2</c:v>
                </c:pt>
                <c:pt idx="29">
                  <c:v>1.9919999998819549E-2</c:v>
                </c:pt>
                <c:pt idx="30">
                  <c:v>2.5624999994761311E-2</c:v>
                </c:pt>
                <c:pt idx="31">
                  <c:v>1.7530000004626345E-2</c:v>
                </c:pt>
                <c:pt idx="32">
                  <c:v>1.6884999997273553E-2</c:v>
                </c:pt>
                <c:pt idx="33">
                  <c:v>1.2464999999792781E-2</c:v>
                </c:pt>
                <c:pt idx="34">
                  <c:v>1.7964999999094289E-2</c:v>
                </c:pt>
                <c:pt idx="35">
                  <c:v>1.9365000000107102E-2</c:v>
                </c:pt>
                <c:pt idx="36">
                  <c:v>1.4370000004419126E-2</c:v>
                </c:pt>
                <c:pt idx="37">
                  <c:v>1.209499999822583E-2</c:v>
                </c:pt>
                <c:pt idx="38">
                  <c:v>7.0049999994807877E-3</c:v>
                </c:pt>
                <c:pt idx="39">
                  <c:v>-4.6650000003864989E-3</c:v>
                </c:pt>
                <c:pt idx="40">
                  <c:v>3.8949999943724833E-3</c:v>
                </c:pt>
                <c:pt idx="41">
                  <c:v>3.8999999960651621E-3</c:v>
                </c:pt>
                <c:pt idx="42">
                  <c:v>4.4649999981629662E-3</c:v>
                </c:pt>
                <c:pt idx="43">
                  <c:v>2.6199999992968515E-3</c:v>
                </c:pt>
                <c:pt idx="44">
                  <c:v>3.2199999986914918E-3</c:v>
                </c:pt>
                <c:pt idx="45">
                  <c:v>4.1800000035436824E-3</c:v>
                </c:pt>
                <c:pt idx="46">
                  <c:v>2.630000002682209E-3</c:v>
                </c:pt>
                <c:pt idx="47">
                  <c:v>8.0499999603489414E-4</c:v>
                </c:pt>
                <c:pt idx="48">
                  <c:v>1.1149999991175719E-3</c:v>
                </c:pt>
                <c:pt idx="49">
                  <c:v>1.5500000008614734E-3</c:v>
                </c:pt>
                <c:pt idx="50">
                  <c:v>1.9499999980325811E-3</c:v>
                </c:pt>
                <c:pt idx="51">
                  <c:v>9.4499999977415428E-4</c:v>
                </c:pt>
                <c:pt idx="52">
                  <c:v>-5.6000000040512532E-4</c:v>
                </c:pt>
                <c:pt idx="53">
                  <c:v>-8.2999999722233042E-4</c:v>
                </c:pt>
                <c:pt idx="54">
                  <c:v>2.8549999988172203E-3</c:v>
                </c:pt>
                <c:pt idx="55">
                  <c:v>4.5500000123865902E-4</c:v>
                </c:pt>
                <c:pt idx="56">
                  <c:v>-1.3099999996484257E-3</c:v>
                </c:pt>
                <c:pt idx="57">
                  <c:v>-3.2449999998789281E-3</c:v>
                </c:pt>
                <c:pt idx="58">
                  <c:v>1.079999994544778E-3</c:v>
                </c:pt>
                <c:pt idx="59">
                  <c:v>2.5200000018230639E-3</c:v>
                </c:pt>
                <c:pt idx="60">
                  <c:v>-4.9500000022817403E-4</c:v>
                </c:pt>
                <c:pt idx="61">
                  <c:v>-8.4000000060768798E-4</c:v>
                </c:pt>
                <c:pt idx="62">
                  <c:v>1.4849999934085645E-3</c:v>
                </c:pt>
                <c:pt idx="63">
                  <c:v>1.2399999977787957E-3</c:v>
                </c:pt>
                <c:pt idx="64">
                  <c:v>-4.974999996193219E-3</c:v>
                </c:pt>
                <c:pt idx="65">
                  <c:v>-8.349999989150092E-4</c:v>
                </c:pt>
                <c:pt idx="66">
                  <c:v>3.3849999963422306E-3</c:v>
                </c:pt>
                <c:pt idx="67">
                  <c:v>9.2500000027939677E-4</c:v>
                </c:pt>
                <c:pt idx="68">
                  <c:v>2.499999973224476E-4</c:v>
                </c:pt>
                <c:pt idx="69">
                  <c:v>5.1000000530621037E-4</c:v>
                </c:pt>
                <c:pt idx="70">
                  <c:v>2.7499999850988388E-4</c:v>
                </c:pt>
                <c:pt idx="71">
                  <c:v>2.9849999991711229E-3</c:v>
                </c:pt>
                <c:pt idx="72">
                  <c:v>-4.5000000682193786E-5</c:v>
                </c:pt>
                <c:pt idx="73">
                  <c:v>1.6200000027311035E-3</c:v>
                </c:pt>
                <c:pt idx="74">
                  <c:v>-3.3649999968474731E-3</c:v>
                </c:pt>
                <c:pt idx="75">
                  <c:v>4.6999999904073775E-4</c:v>
                </c:pt>
                <c:pt idx="76">
                  <c:v>1.4450000016950071E-3</c:v>
                </c:pt>
                <c:pt idx="77">
                  <c:v>2.6199999992968515E-3</c:v>
                </c:pt>
                <c:pt idx="78">
                  <c:v>2.6149999976041727E-3</c:v>
                </c:pt>
                <c:pt idx="79">
                  <c:v>-3.4000000596279278E-4</c:v>
                </c:pt>
                <c:pt idx="80">
                  <c:v>1.3699999981326982E-3</c:v>
                </c:pt>
                <c:pt idx="81">
                  <c:v>7.3500000144122168E-4</c:v>
                </c:pt>
                <c:pt idx="82">
                  <c:v>2.0000000222353265E-4</c:v>
                </c:pt>
                <c:pt idx="83">
                  <c:v>2.7400000035413541E-3</c:v>
                </c:pt>
                <c:pt idx="84">
                  <c:v>7.2399999990011565E-3</c:v>
                </c:pt>
                <c:pt idx="85">
                  <c:v>5.6899999981396832E-3</c:v>
                </c:pt>
                <c:pt idx="86">
                  <c:v>3.3899999980349094E-3</c:v>
                </c:pt>
                <c:pt idx="87">
                  <c:v>8.1849999987753108E-3</c:v>
                </c:pt>
                <c:pt idx="88">
                  <c:v>1.1585000000195578E-2</c:v>
                </c:pt>
                <c:pt idx="89">
                  <c:v>9.7600000008242205E-3</c:v>
                </c:pt>
                <c:pt idx="90">
                  <c:v>1.7290000003413297E-2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536-4B91-BBCA-8629537E6E7C}"/>
            </c:ext>
          </c:extLst>
        </c:ser>
        <c:ser>
          <c:idx val="1"/>
          <c:order val="1"/>
          <c:tx>
            <c:strRef>
              <c:f>'Q_fit (5)'!$V$1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(5)'!$U$2:$U$27</c:f>
              <c:numCache>
                <c:formatCode>General</c:formatCode>
                <c:ptCount val="26"/>
                <c:pt idx="0">
                  <c:v>-1.2</c:v>
                </c:pt>
                <c:pt idx="1">
                  <c:v>-1.1000000000000001</c:v>
                </c:pt>
                <c:pt idx="2">
                  <c:v>-1</c:v>
                </c:pt>
                <c:pt idx="3">
                  <c:v>-0.9</c:v>
                </c:pt>
                <c:pt idx="4">
                  <c:v>-0.80000000000000104</c:v>
                </c:pt>
                <c:pt idx="5">
                  <c:v>-0.70000000000000095</c:v>
                </c:pt>
                <c:pt idx="6">
                  <c:v>-0.60000000000000098</c:v>
                </c:pt>
                <c:pt idx="7">
                  <c:v>-0.500000000000001</c:v>
                </c:pt>
                <c:pt idx="8">
                  <c:v>-0.40000000000000102</c:v>
                </c:pt>
                <c:pt idx="9">
                  <c:v>-0.30000000000000099</c:v>
                </c:pt>
                <c:pt idx="10">
                  <c:v>-0.20000000000000101</c:v>
                </c:pt>
                <c:pt idx="11">
                  <c:v>-9.9999999999999895E-2</c:v>
                </c:pt>
                <c:pt idx="12">
                  <c:v>0</c:v>
                </c:pt>
                <c:pt idx="13">
                  <c:v>0.1</c:v>
                </c:pt>
                <c:pt idx="14">
                  <c:v>0.2</c:v>
                </c:pt>
                <c:pt idx="15">
                  <c:v>0.3</c:v>
                </c:pt>
                <c:pt idx="16">
                  <c:v>0.4</c:v>
                </c:pt>
                <c:pt idx="17">
                  <c:v>0.5</c:v>
                </c:pt>
                <c:pt idx="18">
                  <c:v>0.6</c:v>
                </c:pt>
                <c:pt idx="19">
                  <c:v>0.7</c:v>
                </c:pt>
                <c:pt idx="20">
                  <c:v>0.8</c:v>
                </c:pt>
                <c:pt idx="21">
                  <c:v>0.9</c:v>
                </c:pt>
              </c:numCache>
            </c:numRef>
          </c:xVal>
          <c:yVal>
            <c:numRef>
              <c:f>'Q_fit (5)'!$V$2:$V$27</c:f>
              <c:numCache>
                <c:formatCode>General</c:formatCode>
                <c:ptCount val="26"/>
                <c:pt idx="0">
                  <c:v>5.3327052697170335E-2</c:v>
                </c:pt>
                <c:pt idx="1">
                  <c:v>4.5557992243775783E-2</c:v>
                </c:pt>
                <c:pt idx="2">
                  <c:v>3.8415594835761221E-2</c:v>
                </c:pt>
                <c:pt idx="3">
                  <c:v>3.1899860473126665E-2</c:v>
                </c:pt>
                <c:pt idx="4">
                  <c:v>2.6010789155872172E-2</c:v>
                </c:pt>
                <c:pt idx="5">
                  <c:v>2.0748380883997615E-2</c:v>
                </c:pt>
                <c:pt idx="6">
                  <c:v>1.6112635657503066E-2</c:v>
                </c:pt>
                <c:pt idx="7">
                  <c:v>1.2103553476388522E-2</c:v>
                </c:pt>
                <c:pt idx="8">
                  <c:v>8.7211343406539792E-3</c:v>
                </c:pt>
                <c:pt idx="9">
                  <c:v>5.9653782502994412E-3</c:v>
                </c:pt>
                <c:pt idx="10">
                  <c:v>3.8362852053249073E-3</c:v>
                </c:pt>
                <c:pt idx="11">
                  <c:v>2.333855205730363E-3</c:v>
                </c:pt>
                <c:pt idx="12">
                  <c:v>1.4580882515158435E-3</c:v>
                </c:pt>
                <c:pt idx="13">
                  <c:v>1.2089843426813264E-3</c:v>
                </c:pt>
                <c:pt idx="14">
                  <c:v>1.5865434792268133E-3</c:v>
                </c:pt>
                <c:pt idx="15">
                  <c:v>2.5907656611523031E-3</c:v>
                </c:pt>
                <c:pt idx="16">
                  <c:v>4.2216508884577991E-3</c:v>
                </c:pt>
                <c:pt idx="17">
                  <c:v>6.4791991611432955E-3</c:v>
                </c:pt>
                <c:pt idx="18">
                  <c:v>9.3634104792087967E-3</c:v>
                </c:pt>
                <c:pt idx="19">
                  <c:v>1.28742848426543E-2</c:v>
                </c:pt>
                <c:pt idx="20">
                  <c:v>1.7011822251479815E-2</c:v>
                </c:pt>
                <c:pt idx="21">
                  <c:v>2.1776022705685329E-2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536-4B91-BBCA-8629537E6E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8200632"/>
        <c:axId val="1"/>
      </c:scatterChart>
      <c:valAx>
        <c:axId val="378200632"/>
        <c:scaling>
          <c:orientation val="minMax"/>
          <c:max val="1"/>
          <c:min val="-1.2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Cycle/10^n</a:t>
                </a:r>
              </a:p>
            </c:rich>
          </c:tx>
          <c:layout>
            <c:manualLayout>
              <c:xMode val="edge"/>
              <c:yMode val="edge"/>
              <c:x val="0.69475046388432216"/>
              <c:y val="0.938914977256802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</a:t>
                </a:r>
              </a:p>
            </c:rich>
          </c:tx>
          <c:layout>
            <c:manualLayout>
              <c:xMode val="edge"/>
              <c:yMode val="edge"/>
              <c:x val="6.105006105006105E-3"/>
              <c:y val="0.470588710347858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8200632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4798573255266169"/>
          <c:y val="0.93891497725680217"/>
          <c:w val="0.13797326616224254"/>
          <c:h val="4.977375565610864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10c.  EF Dra - [47700.7602, 0.4240259]</a:t>
            </a:r>
          </a:p>
        </c:rich>
      </c:tx>
      <c:layout>
        <c:manualLayout>
          <c:xMode val="edge"/>
          <c:yMode val="edge"/>
          <c:x val="0.18122270742358079"/>
          <c:y val="2.21402214022140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43668122270742"/>
          <c:y val="0.14022165486201074"/>
          <c:w val="0.8493449781659389"/>
          <c:h val="0.7306286227020559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(2)'!$H$20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4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(2)'!$F$21:$F$972</c:f>
              <c:numCache>
                <c:formatCode>General</c:formatCode>
                <c:ptCount val="952"/>
                <c:pt idx="0">
                  <c:v>0</c:v>
                </c:pt>
                <c:pt idx="1">
                  <c:v>2.5</c:v>
                </c:pt>
                <c:pt idx="2">
                  <c:v>35.5</c:v>
                </c:pt>
                <c:pt idx="3">
                  <c:v>38</c:v>
                </c:pt>
                <c:pt idx="4">
                  <c:v>64</c:v>
                </c:pt>
                <c:pt idx="5">
                  <c:v>71</c:v>
                </c:pt>
                <c:pt idx="6">
                  <c:v>80.5</c:v>
                </c:pt>
                <c:pt idx="7">
                  <c:v>92.5</c:v>
                </c:pt>
                <c:pt idx="8">
                  <c:v>122</c:v>
                </c:pt>
                <c:pt idx="9">
                  <c:v>138.5</c:v>
                </c:pt>
                <c:pt idx="10">
                  <c:v>140.5</c:v>
                </c:pt>
                <c:pt idx="11">
                  <c:v>148</c:v>
                </c:pt>
                <c:pt idx="12">
                  <c:v>216</c:v>
                </c:pt>
                <c:pt idx="13">
                  <c:v>282</c:v>
                </c:pt>
                <c:pt idx="14">
                  <c:v>1808</c:v>
                </c:pt>
                <c:pt idx="15">
                  <c:v>1808</c:v>
                </c:pt>
                <c:pt idx="16">
                  <c:v>1827</c:v>
                </c:pt>
                <c:pt idx="17">
                  <c:v>1827</c:v>
                </c:pt>
                <c:pt idx="18">
                  <c:v>1827</c:v>
                </c:pt>
                <c:pt idx="19">
                  <c:v>1857.5</c:v>
                </c:pt>
                <c:pt idx="20">
                  <c:v>1857.5</c:v>
                </c:pt>
                <c:pt idx="21">
                  <c:v>1857.5</c:v>
                </c:pt>
                <c:pt idx="22">
                  <c:v>1857.5</c:v>
                </c:pt>
                <c:pt idx="23">
                  <c:v>1865</c:v>
                </c:pt>
                <c:pt idx="24">
                  <c:v>1865</c:v>
                </c:pt>
                <c:pt idx="25">
                  <c:v>1865</c:v>
                </c:pt>
                <c:pt idx="26">
                  <c:v>1890.5</c:v>
                </c:pt>
                <c:pt idx="27">
                  <c:v>2178</c:v>
                </c:pt>
                <c:pt idx="28">
                  <c:v>2534.5</c:v>
                </c:pt>
                <c:pt idx="29">
                  <c:v>2534.5</c:v>
                </c:pt>
                <c:pt idx="30">
                  <c:v>2850.5</c:v>
                </c:pt>
                <c:pt idx="31">
                  <c:v>2850.5</c:v>
                </c:pt>
                <c:pt idx="32">
                  <c:v>3376.5</c:v>
                </c:pt>
                <c:pt idx="33">
                  <c:v>3376.5</c:v>
                </c:pt>
                <c:pt idx="34">
                  <c:v>4046.5</c:v>
                </c:pt>
                <c:pt idx="35">
                  <c:v>4162</c:v>
                </c:pt>
                <c:pt idx="36">
                  <c:v>4162</c:v>
                </c:pt>
                <c:pt idx="37">
                  <c:v>4433</c:v>
                </c:pt>
                <c:pt idx="38">
                  <c:v>4433</c:v>
                </c:pt>
                <c:pt idx="39">
                  <c:v>4865</c:v>
                </c:pt>
                <c:pt idx="40">
                  <c:v>4865</c:v>
                </c:pt>
                <c:pt idx="41">
                  <c:v>5411.5</c:v>
                </c:pt>
                <c:pt idx="42">
                  <c:v>5421</c:v>
                </c:pt>
                <c:pt idx="43">
                  <c:v>5848</c:v>
                </c:pt>
                <c:pt idx="44">
                  <c:v>5869.5</c:v>
                </c:pt>
                <c:pt idx="45">
                  <c:v>5883.5</c:v>
                </c:pt>
                <c:pt idx="46">
                  <c:v>6133.5</c:v>
                </c:pt>
                <c:pt idx="47">
                  <c:v>6133.5</c:v>
                </c:pt>
                <c:pt idx="48">
                  <c:v>6770</c:v>
                </c:pt>
                <c:pt idx="49">
                  <c:v>8429</c:v>
                </c:pt>
                <c:pt idx="50">
                  <c:v>8562.5</c:v>
                </c:pt>
                <c:pt idx="51">
                  <c:v>8562.5</c:v>
                </c:pt>
                <c:pt idx="52">
                  <c:v>8562.5</c:v>
                </c:pt>
                <c:pt idx="53">
                  <c:v>9385.5</c:v>
                </c:pt>
                <c:pt idx="54">
                  <c:v>9444.5</c:v>
                </c:pt>
                <c:pt idx="55">
                  <c:v>9444.5</c:v>
                </c:pt>
                <c:pt idx="56">
                  <c:v>9642.5</c:v>
                </c:pt>
                <c:pt idx="57">
                  <c:v>9659</c:v>
                </c:pt>
                <c:pt idx="58">
                  <c:v>9663.5</c:v>
                </c:pt>
                <c:pt idx="59">
                  <c:v>10065</c:v>
                </c:pt>
                <c:pt idx="60">
                  <c:v>10065</c:v>
                </c:pt>
                <c:pt idx="61">
                  <c:v>10213</c:v>
                </c:pt>
                <c:pt idx="62">
                  <c:v>10237</c:v>
                </c:pt>
                <c:pt idx="63">
                  <c:v>10468</c:v>
                </c:pt>
                <c:pt idx="64">
                  <c:v>10585.5</c:v>
                </c:pt>
                <c:pt idx="65">
                  <c:v>10618.5</c:v>
                </c:pt>
                <c:pt idx="66">
                  <c:v>10734</c:v>
                </c:pt>
                <c:pt idx="67">
                  <c:v>10794</c:v>
                </c:pt>
                <c:pt idx="68">
                  <c:v>10897.5</c:v>
                </c:pt>
                <c:pt idx="69">
                  <c:v>10961</c:v>
                </c:pt>
                <c:pt idx="70">
                  <c:v>10970</c:v>
                </c:pt>
                <c:pt idx="71">
                  <c:v>10970.5</c:v>
                </c:pt>
                <c:pt idx="72">
                  <c:v>11010.5</c:v>
                </c:pt>
                <c:pt idx="73">
                  <c:v>11086</c:v>
                </c:pt>
                <c:pt idx="74">
                  <c:v>11119</c:v>
                </c:pt>
                <c:pt idx="75">
                  <c:v>11340.5</c:v>
                </c:pt>
                <c:pt idx="76">
                  <c:v>11343</c:v>
                </c:pt>
                <c:pt idx="77">
                  <c:v>11345</c:v>
                </c:pt>
                <c:pt idx="78">
                  <c:v>11345.5</c:v>
                </c:pt>
                <c:pt idx="79">
                  <c:v>11437</c:v>
                </c:pt>
                <c:pt idx="80">
                  <c:v>11479.5</c:v>
                </c:pt>
                <c:pt idx="81">
                  <c:v>11831</c:v>
                </c:pt>
                <c:pt idx="82">
                  <c:v>11831.5</c:v>
                </c:pt>
                <c:pt idx="83">
                  <c:v>11833.5</c:v>
                </c:pt>
                <c:pt idx="84">
                  <c:v>12109.5</c:v>
                </c:pt>
                <c:pt idx="85">
                  <c:v>12281.5</c:v>
                </c:pt>
                <c:pt idx="86">
                  <c:v>12284</c:v>
                </c:pt>
                <c:pt idx="87">
                  <c:v>12692</c:v>
                </c:pt>
                <c:pt idx="88">
                  <c:v>12696.5</c:v>
                </c:pt>
                <c:pt idx="89">
                  <c:v>12729.5</c:v>
                </c:pt>
                <c:pt idx="90">
                  <c:v>13170.5</c:v>
                </c:pt>
                <c:pt idx="91">
                  <c:v>13465</c:v>
                </c:pt>
                <c:pt idx="92">
                  <c:v>13564.5</c:v>
                </c:pt>
                <c:pt idx="93">
                  <c:v>13579</c:v>
                </c:pt>
                <c:pt idx="94">
                  <c:v>13597.5</c:v>
                </c:pt>
                <c:pt idx="95">
                  <c:v>13695</c:v>
                </c:pt>
                <c:pt idx="96">
                  <c:v>14498.5</c:v>
                </c:pt>
                <c:pt idx="97">
                  <c:v>14647</c:v>
                </c:pt>
                <c:pt idx="98">
                  <c:v>15072</c:v>
                </c:pt>
                <c:pt idx="99">
                  <c:v>15493.5</c:v>
                </c:pt>
                <c:pt idx="100">
                  <c:v>15515</c:v>
                </c:pt>
                <c:pt idx="101">
                  <c:v>16201</c:v>
                </c:pt>
                <c:pt idx="102">
                  <c:v>17081</c:v>
                </c:pt>
                <c:pt idx="103">
                  <c:v>17420</c:v>
                </c:pt>
                <c:pt idx="104">
                  <c:v>17457</c:v>
                </c:pt>
                <c:pt idx="105">
                  <c:v>17492.5</c:v>
                </c:pt>
                <c:pt idx="106">
                  <c:v>17605.5</c:v>
                </c:pt>
                <c:pt idx="107">
                  <c:v>17987</c:v>
                </c:pt>
                <c:pt idx="108">
                  <c:v>18696</c:v>
                </c:pt>
                <c:pt idx="109">
                  <c:v>18734</c:v>
                </c:pt>
                <c:pt idx="110">
                  <c:v>18734</c:v>
                </c:pt>
                <c:pt idx="111">
                  <c:v>18734</c:v>
                </c:pt>
                <c:pt idx="112">
                  <c:v>18734</c:v>
                </c:pt>
                <c:pt idx="113">
                  <c:v>18806.5</c:v>
                </c:pt>
                <c:pt idx="114">
                  <c:v>18813.5</c:v>
                </c:pt>
                <c:pt idx="115">
                  <c:v>18886.5</c:v>
                </c:pt>
                <c:pt idx="116">
                  <c:v>18893.5</c:v>
                </c:pt>
                <c:pt idx="117">
                  <c:v>18896</c:v>
                </c:pt>
                <c:pt idx="118">
                  <c:v>18898.5</c:v>
                </c:pt>
                <c:pt idx="119">
                  <c:v>18993.5</c:v>
                </c:pt>
                <c:pt idx="120">
                  <c:v>19564</c:v>
                </c:pt>
                <c:pt idx="121">
                  <c:v>19564</c:v>
                </c:pt>
                <c:pt idx="122">
                  <c:v>19564</c:v>
                </c:pt>
                <c:pt idx="123">
                  <c:v>19564</c:v>
                </c:pt>
                <c:pt idx="124">
                  <c:v>19575.5</c:v>
                </c:pt>
                <c:pt idx="125">
                  <c:v>19576</c:v>
                </c:pt>
                <c:pt idx="126">
                  <c:v>19583</c:v>
                </c:pt>
                <c:pt idx="127">
                  <c:v>19583</c:v>
                </c:pt>
                <c:pt idx="128">
                  <c:v>19583</c:v>
                </c:pt>
                <c:pt idx="129">
                  <c:v>19594.5</c:v>
                </c:pt>
                <c:pt idx="130">
                  <c:v>19594.5</c:v>
                </c:pt>
                <c:pt idx="131">
                  <c:v>19594.5</c:v>
                </c:pt>
                <c:pt idx="132">
                  <c:v>19594.5</c:v>
                </c:pt>
                <c:pt idx="133">
                  <c:v>20000</c:v>
                </c:pt>
                <c:pt idx="134">
                  <c:v>20512</c:v>
                </c:pt>
                <c:pt idx="135">
                  <c:v>22307.5</c:v>
                </c:pt>
                <c:pt idx="136">
                  <c:v>22375</c:v>
                </c:pt>
                <c:pt idx="137">
                  <c:v>22936.5</c:v>
                </c:pt>
                <c:pt idx="138">
                  <c:v>23066.5</c:v>
                </c:pt>
                <c:pt idx="139">
                  <c:v>23147.5</c:v>
                </c:pt>
                <c:pt idx="140">
                  <c:v>23925</c:v>
                </c:pt>
                <c:pt idx="141">
                  <c:v>24008.5</c:v>
                </c:pt>
                <c:pt idx="142">
                  <c:v>24017</c:v>
                </c:pt>
                <c:pt idx="143">
                  <c:v>24017</c:v>
                </c:pt>
                <c:pt idx="144">
                  <c:v>24017</c:v>
                </c:pt>
                <c:pt idx="145">
                  <c:v>24017</c:v>
                </c:pt>
                <c:pt idx="146">
                  <c:v>24918.5</c:v>
                </c:pt>
                <c:pt idx="147">
                  <c:v>25617</c:v>
                </c:pt>
                <c:pt idx="148">
                  <c:v>26494</c:v>
                </c:pt>
                <c:pt idx="149">
                  <c:v>26792.5</c:v>
                </c:pt>
              </c:numCache>
            </c:numRef>
          </c:xVal>
          <c:yVal>
            <c:numRef>
              <c:f>'A (2)'!$G$21:$G$972</c:f>
              <c:numCache>
                <c:formatCode>General</c:formatCode>
                <c:ptCount val="952"/>
                <c:pt idx="1">
                  <c:v>-1.6485559899592772E-4</c:v>
                </c:pt>
                <c:pt idx="2">
                  <c:v>-6.2094948953017592E-4</c:v>
                </c:pt>
                <c:pt idx="3">
                  <c:v>-2.1858050895389169E-3</c:v>
                </c:pt>
                <c:pt idx="4">
                  <c:v>-7.603033009218052E-4</c:v>
                </c:pt>
                <c:pt idx="5">
                  <c:v>-1.0418989841127768E-3</c:v>
                </c:pt>
                <c:pt idx="6">
                  <c:v>-4.0883502515498549E-3</c:v>
                </c:pt>
                <c:pt idx="8">
                  <c:v>-4.1649531776783988E-3</c:v>
                </c:pt>
                <c:pt idx="9">
                  <c:v>-1.930001235450618E-4</c:v>
                </c:pt>
                <c:pt idx="10">
                  <c:v>-5.3448846083483659E-3</c:v>
                </c:pt>
                <c:pt idx="11">
                  <c:v>-9.1394513947307132E-3</c:v>
                </c:pt>
                <c:pt idx="12">
                  <c:v>-1.7035236596711911E-3</c:v>
                </c:pt>
                <c:pt idx="13">
                  <c:v>-2.0157114486210048E-3</c:v>
                </c:pt>
                <c:pt idx="14">
                  <c:v>-3.5035684413742274E-3</c:v>
                </c:pt>
                <c:pt idx="15">
                  <c:v>-3.3035684464266524E-3</c:v>
                </c:pt>
                <c:pt idx="16">
                  <c:v>-6.3964709843276069E-3</c:v>
                </c:pt>
                <c:pt idx="17">
                  <c:v>-5.7964709849329665E-3</c:v>
                </c:pt>
                <c:pt idx="18">
                  <c:v>-5.1964709855383262E-3</c:v>
                </c:pt>
                <c:pt idx="19">
                  <c:v>-6.0877092910232022E-3</c:v>
                </c:pt>
                <c:pt idx="20">
                  <c:v>-4.8877092922339216E-3</c:v>
                </c:pt>
                <c:pt idx="21">
                  <c:v>-4.8877092922339216E-3</c:v>
                </c:pt>
                <c:pt idx="22">
                  <c:v>-3.6877092861686833E-3</c:v>
                </c:pt>
                <c:pt idx="23">
                  <c:v>-5.3822760819457471E-3</c:v>
                </c:pt>
                <c:pt idx="24">
                  <c:v>-5.1822760797222145E-3</c:v>
                </c:pt>
                <c:pt idx="25">
                  <c:v>-5.082276082248427E-3</c:v>
                </c:pt>
                <c:pt idx="26">
                  <c:v>-8.3438031724654138E-3</c:v>
                </c:pt>
                <c:pt idx="27">
                  <c:v>-6.8021969418623485E-3</c:v>
                </c:pt>
                <c:pt idx="28">
                  <c:v>-7.9506052206852473E-3</c:v>
                </c:pt>
                <c:pt idx="29">
                  <c:v>-4.9506052164360881E-3</c:v>
                </c:pt>
                <c:pt idx="30">
                  <c:v>-4.14835280389525E-3</c:v>
                </c:pt>
                <c:pt idx="31">
                  <c:v>-4.1483527966192923E-3</c:v>
                </c:pt>
                <c:pt idx="32">
                  <c:v>-4.8939706102828495E-3</c:v>
                </c:pt>
                <c:pt idx="33">
                  <c:v>-4.4939706131117418E-3</c:v>
                </c:pt>
                <c:pt idx="34">
                  <c:v>-1.0475270864844788E-2</c:v>
                </c:pt>
                <c:pt idx="35">
                  <c:v>-7.1715994927217253E-3</c:v>
                </c:pt>
                <c:pt idx="36">
                  <c:v>-6.1715994888800196E-3</c:v>
                </c:pt>
                <c:pt idx="37">
                  <c:v>-7.7019463133183308E-3</c:v>
                </c:pt>
                <c:pt idx="38">
                  <c:v>-6.6019463120028377E-3</c:v>
                </c:pt>
                <c:pt idx="39">
                  <c:v>-9.3089936344767921E-3</c:v>
                </c:pt>
                <c:pt idx="40">
                  <c:v>-8.5089936328586191E-3</c:v>
                </c:pt>
                <c:pt idx="41">
                  <c:v>-5.8642735530156642E-4</c:v>
                </c:pt>
                <c:pt idx="43">
                  <c:v>-6.9102147535886616E-3</c:v>
                </c:pt>
                <c:pt idx="44">
                  <c:v>-7.4679729004856199E-3</c:v>
                </c:pt>
                <c:pt idx="45">
                  <c:v>-1.1831164250907023E-2</c:v>
                </c:pt>
                <c:pt idx="46">
                  <c:v>-5.3167240475886501E-3</c:v>
                </c:pt>
                <c:pt idx="47">
                  <c:v>-3.9167240465758368E-3</c:v>
                </c:pt>
                <c:pt idx="48">
                  <c:v>-6.3289592872024514E-3</c:v>
                </c:pt>
                <c:pt idx="49">
                  <c:v>-3.8671340953442268E-3</c:v>
                </c:pt>
                <c:pt idx="50">
                  <c:v>-4.3304230275680311E-3</c:v>
                </c:pt>
                <c:pt idx="51">
                  <c:v>-1.3304230305948295E-3</c:v>
                </c:pt>
                <c:pt idx="52">
                  <c:v>1.6695769663783722E-3</c:v>
                </c:pt>
                <c:pt idx="53">
                  <c:v>-3.0808858791715465E-3</c:v>
                </c:pt>
                <c:pt idx="54">
                  <c:v>-1.451147798798047E-2</c:v>
                </c:pt>
                <c:pt idx="56">
                  <c:v>-5.1480413530953228E-3</c:v>
                </c:pt>
                <c:pt idx="57">
                  <c:v>-5.076088295027148E-3</c:v>
                </c:pt>
                <c:pt idx="58">
                  <c:v>-4.4928283750778064E-3</c:v>
                </c:pt>
                <c:pt idx="59">
                  <c:v>-4.7086374033824541E-3</c:v>
                </c:pt>
                <c:pt idx="60">
                  <c:v>-4.1086374039878137E-3</c:v>
                </c:pt>
                <c:pt idx="61">
                  <c:v>-2.548088799812831E-3</c:v>
                </c:pt>
                <c:pt idx="62">
                  <c:v>-9.7707025415729731E-3</c:v>
                </c:pt>
                <c:pt idx="63">
                  <c:v>-3.0633597925771028E-3</c:v>
                </c:pt>
                <c:pt idx="64">
                  <c:v>-4.4115729033364914E-3</c:v>
                </c:pt>
                <c:pt idx="65">
                  <c:v>-3.9676667947787791E-3</c:v>
                </c:pt>
                <c:pt idx="66">
                  <c:v>-3.0639954202342778E-3</c:v>
                </c:pt>
                <c:pt idx="67">
                  <c:v>-2.4205297740991227E-3</c:v>
                </c:pt>
                <c:pt idx="68">
                  <c:v>-3.0055515308049507E-3</c:v>
                </c:pt>
                <c:pt idx="69">
                  <c:v>-4.2528837147983722E-3</c:v>
                </c:pt>
                <c:pt idx="70">
                  <c:v>-4.4863638686365448E-3</c:v>
                </c:pt>
                <c:pt idx="71">
                  <c:v>-7.9933498636819422E-4</c:v>
                </c:pt>
                <c:pt idx="72">
                  <c:v>-3.0370245513040572E-3</c:v>
                </c:pt>
                <c:pt idx="73">
                  <c:v>-4.4956636120332405E-3</c:v>
                </c:pt>
                <c:pt idx="74">
                  <c:v>-3.2517575091333129E-3</c:v>
                </c:pt>
                <c:pt idx="75">
                  <c:v>-5.3979634831193835E-3</c:v>
                </c:pt>
                <c:pt idx="76">
                  <c:v>-1.0628190866555087E-3</c:v>
                </c:pt>
                <c:pt idx="77">
                  <c:v>3.8529643643414602E-4</c:v>
                </c:pt>
                <c:pt idx="78">
                  <c:v>-2.6276746866642497E-3</c:v>
                </c:pt>
                <c:pt idx="79">
                  <c:v>-2.6013895694632083E-3</c:v>
                </c:pt>
                <c:pt idx="80">
                  <c:v>-1.0393473348813131E-4</c:v>
                </c:pt>
                <c:pt idx="81">
                  <c:v>1.0773681933642365E-3</c:v>
                </c:pt>
                <c:pt idx="82">
                  <c:v>-5.1356029216549359E-3</c:v>
                </c:pt>
                <c:pt idx="83">
                  <c:v>-9.8748740128939971E-4</c:v>
                </c:pt>
                <c:pt idx="84">
                  <c:v>4.3524545762920752E-3</c:v>
                </c:pt>
                <c:pt idx="85">
                  <c:v>2.5903894420480356E-3</c:v>
                </c:pt>
                <c:pt idx="86">
                  <c:v>1.925533841131255E-3</c:v>
                </c:pt>
                <c:pt idx="87">
                  <c:v>3.8411002606153488E-3</c:v>
                </c:pt>
                <c:pt idx="88">
                  <c:v>3.6243601789465174E-3</c:v>
                </c:pt>
                <c:pt idx="89">
                  <c:v>6.468266285082791E-3</c:v>
                </c:pt>
                <c:pt idx="90">
                  <c:v>5.2277388094807975E-3</c:v>
                </c:pt>
                <c:pt idx="91">
                  <c:v>8.0877493601292372E-3</c:v>
                </c:pt>
                <c:pt idx="92">
                  <c:v>3.5064965632045642E-3</c:v>
                </c:pt>
                <c:pt idx="93">
                  <c:v>7.4003340996569023E-3</c:v>
                </c:pt>
                <c:pt idx="94">
                  <c:v>8.4504026744980365E-3</c:v>
                </c:pt>
                <c:pt idx="95">
                  <c:v>1.0021034351666458E-2</c:v>
                </c:pt>
                <c:pt idx="96">
                  <c:v>1.3276445162773598E-2</c:v>
                </c:pt>
                <c:pt idx="97">
                  <c:v>1.0924022644758224E-2</c:v>
                </c:pt>
                <c:pt idx="98">
                  <c:v>1.4358570988406427E-2</c:v>
                </c:pt>
                <c:pt idx="99">
                  <c:v>1.5433917171321809E-2</c:v>
                </c:pt>
                <c:pt idx="100">
                  <c:v>1.4986159032559954E-2</c:v>
                </c:pt>
                <c:pt idx="101">
                  <c:v>2.0309782950789668E-2</c:v>
                </c:pt>
                <c:pt idx="102">
                  <c:v>2.8380612464388832E-2</c:v>
                </c:pt>
                <c:pt idx="103">
                  <c:v>2.820619338308461E-2</c:v>
                </c:pt>
                <c:pt idx="104">
                  <c:v>2.6056330527353566E-2</c:v>
                </c:pt>
                <c:pt idx="105">
                  <c:v>3.0995381042885128E-2</c:v>
                </c:pt>
                <c:pt idx="106">
                  <c:v>3.4853908015065826E-2</c:v>
                </c:pt>
                <c:pt idx="107">
                  <c:v>3.457694376265863E-2</c:v>
                </c:pt>
                <c:pt idx="108">
                  <c:v>4.4983896186749917E-2</c:v>
                </c:pt>
                <c:pt idx="109">
                  <c:v>4.423809108993737E-2</c:v>
                </c:pt>
                <c:pt idx="110">
                  <c:v>4.444809109554626E-2</c:v>
                </c:pt>
                <c:pt idx="111">
                  <c:v>4.5308091095648706E-2</c:v>
                </c:pt>
                <c:pt idx="112">
                  <c:v>4.6068091091001406E-2</c:v>
                </c:pt>
                <c:pt idx="113">
                  <c:v>4.5447278753272258E-2</c:v>
                </c:pt>
                <c:pt idx="114">
                  <c:v>4.5725683070486411E-2</c:v>
                </c:pt>
                <c:pt idx="115">
                  <c:v>4.5241899613756686E-2</c:v>
                </c:pt>
                <c:pt idx="116">
                  <c:v>4.7770303943252657E-2</c:v>
                </c:pt>
                <c:pt idx="117">
                  <c:v>4.6645448346680496E-2</c:v>
                </c:pt>
                <c:pt idx="118">
                  <c:v>4.7330592744401656E-2</c:v>
                </c:pt>
                <c:pt idx="119">
                  <c:v>4.6166080028342549E-2</c:v>
                </c:pt>
                <c:pt idx="120">
                  <c:v>5.5116032570367679E-2</c:v>
                </c:pt>
                <c:pt idx="121">
                  <c:v>5.5786032564355992E-2</c:v>
                </c:pt>
                <c:pt idx="122">
                  <c:v>5.5936032564204652E-2</c:v>
                </c:pt>
                <c:pt idx="123">
                  <c:v>5.5986032566579524E-2</c:v>
                </c:pt>
                <c:pt idx="124">
                  <c:v>5.2867696816974785E-2</c:v>
                </c:pt>
                <c:pt idx="125">
                  <c:v>5.4854725698533002E-2</c:v>
                </c:pt>
                <c:pt idx="126">
                  <c:v>5.344313001842238E-2</c:v>
                </c:pt>
                <c:pt idx="127">
                  <c:v>5.4143130015290808E-2</c:v>
                </c:pt>
                <c:pt idx="128">
                  <c:v>5.4243130020040553E-2</c:v>
                </c:pt>
                <c:pt idx="129">
                  <c:v>5.4414794270996936E-2</c:v>
                </c:pt>
                <c:pt idx="130">
                  <c:v>5.5444794270442799E-2</c:v>
                </c:pt>
                <c:pt idx="131">
                  <c:v>5.5664794272161089E-2</c:v>
                </c:pt>
                <c:pt idx="132">
                  <c:v>5.6564794271253049E-2</c:v>
                </c:pt>
                <c:pt idx="133">
                  <c:v>5.8755216283316258E-2</c:v>
                </c:pt>
                <c:pt idx="134">
                  <c:v>6.7572789819678292E-2</c:v>
                </c:pt>
                <c:pt idx="135">
                  <c:v>9.2693499362212606E-2</c:v>
                </c:pt>
                <c:pt idx="136">
                  <c:v>9.4342398209846579E-2</c:v>
                </c:pt>
                <c:pt idx="137">
                  <c:v>0.10234583091369132</c:v>
                </c:pt>
                <c:pt idx="138">
                  <c:v>-0.10596666017954703</c:v>
                </c:pt>
                <c:pt idx="139">
                  <c:v>-0.10279798156261677</c:v>
                </c:pt>
                <c:pt idx="140">
                  <c:v>-8.9658072400197852E-2</c:v>
                </c:pt>
                <c:pt idx="141">
                  <c:v>-9.0834249494946562E-2</c:v>
                </c:pt>
                <c:pt idx="142">
                  <c:v>-8.8124758447520435E-2</c:v>
                </c:pt>
                <c:pt idx="143">
                  <c:v>-8.7984758312813938E-2</c:v>
                </c:pt>
                <c:pt idx="144">
                  <c:v>-8.7834758567623794E-2</c:v>
                </c:pt>
                <c:pt idx="145">
                  <c:v>-8.7714758585207164E-2</c:v>
                </c:pt>
                <c:pt idx="146">
                  <c:v>-7.696168715483509E-2</c:v>
                </c:pt>
                <c:pt idx="147">
                  <c:v>-7.6262341230176389E-2</c:v>
                </c:pt>
                <c:pt idx="148">
                  <c:v>-7.2113684989744797E-2</c:v>
                </c:pt>
                <c:pt idx="149">
                  <c:v>4.6635556842375081E-2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49F-49EA-82B5-12CF1D5E1688}"/>
            </c:ext>
          </c:extLst>
        </c:ser>
        <c:ser>
          <c:idx val="8"/>
          <c:order val="1"/>
          <c:tx>
            <c:strRef>
              <c:f>'A (2)'!$P$20</c:f>
              <c:strCache>
                <c:ptCount val="1"/>
                <c:pt idx="0">
                  <c:v>Q+Sin.fit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(2)'!$AB$2:$AB$24</c:f>
              <c:numCache>
                <c:formatCode>General</c:formatCode>
                <c:ptCount val="23"/>
                <c:pt idx="0">
                  <c:v>0</c:v>
                </c:pt>
                <c:pt idx="1">
                  <c:v>1000</c:v>
                </c:pt>
                <c:pt idx="2">
                  <c:v>2000</c:v>
                </c:pt>
                <c:pt idx="3">
                  <c:v>3000</c:v>
                </c:pt>
                <c:pt idx="4">
                  <c:v>4000</c:v>
                </c:pt>
                <c:pt idx="5">
                  <c:v>5000</c:v>
                </c:pt>
                <c:pt idx="6">
                  <c:v>6000</c:v>
                </c:pt>
                <c:pt idx="7">
                  <c:v>7000</c:v>
                </c:pt>
                <c:pt idx="8">
                  <c:v>8000</c:v>
                </c:pt>
                <c:pt idx="9">
                  <c:v>9000</c:v>
                </c:pt>
                <c:pt idx="10">
                  <c:v>10000</c:v>
                </c:pt>
                <c:pt idx="11">
                  <c:v>11000</c:v>
                </c:pt>
                <c:pt idx="12">
                  <c:v>12000</c:v>
                </c:pt>
                <c:pt idx="13">
                  <c:v>13000</c:v>
                </c:pt>
                <c:pt idx="14">
                  <c:v>14000</c:v>
                </c:pt>
                <c:pt idx="15">
                  <c:v>15000</c:v>
                </c:pt>
                <c:pt idx="16">
                  <c:v>16000</c:v>
                </c:pt>
                <c:pt idx="17">
                  <c:v>17000</c:v>
                </c:pt>
                <c:pt idx="18">
                  <c:v>18000</c:v>
                </c:pt>
              </c:numCache>
            </c:numRef>
          </c:xVal>
          <c:yVal>
            <c:numRef>
              <c:f>'A (2)'!$AC$2:$AC$24</c:f>
              <c:numCache>
                <c:formatCode>0.00E+00</c:formatCode>
                <c:ptCount val="23"/>
                <c:pt idx="0">
                  <c:v>-2.2616595403682541E-3</c:v>
                </c:pt>
                <c:pt idx="1">
                  <c:v>-4.5804654268715014E-3</c:v>
                </c:pt>
                <c:pt idx="2">
                  <c:v>-6.0881837776625E-3</c:v>
                </c:pt>
                <c:pt idx="3">
                  <c:v>-6.9671237477033372E-3</c:v>
                </c:pt>
                <c:pt idx="4">
                  <c:v>-7.3934964650005999E-3</c:v>
                </c:pt>
                <c:pt idx="5">
                  <c:v>-7.5140052848359203E-3</c:v>
                </c:pt>
                <c:pt idx="6">
                  <c:v>-7.4263561679156608E-3</c:v>
                </c:pt>
                <c:pt idx="7">
                  <c:v>-7.1662773894768834E-3</c:v>
                </c:pt>
                <c:pt idx="8">
                  <c:v>-6.7027730181706408E-3</c:v>
                </c:pt>
                <c:pt idx="9">
                  <c:v>-5.9422407426769873E-3</c:v>
                </c:pt>
                <c:pt idx="10">
                  <c:v>-4.7409069905094553E-3</c:v>
                </c:pt>
                <c:pt idx="11">
                  <c:v>-2.9239273266013352E-3</c:v>
                </c:pt>
                <c:pt idx="12">
                  <c:v>-3.086146331625645E-4</c:v>
                </c:pt>
                <c:pt idx="13">
                  <c:v>3.2712908057280681E-3</c:v>
                </c:pt>
                <c:pt idx="14">
                  <c:v>7.9435336089504066E-3</c:v>
                </c:pt>
                <c:pt idx="15">
                  <c:v>1.3780372355104417E-2</c:v>
                </c:pt>
                <c:pt idx="16">
                  <c:v>2.0788979990396958E-2</c:v>
                </c:pt>
                <c:pt idx="17">
                  <c:v>2.8910490898772713E-2</c:v>
                </c:pt>
                <c:pt idx="18">
                  <c:v>3.8027821231549588E-2</c:v>
                </c:pt>
                <c:pt idx="19">
                  <c:v>-2.2616595403682541E-3</c:v>
                </c:pt>
                <c:pt idx="20">
                  <c:v>-2.2616595403682541E-3</c:v>
                </c:pt>
                <c:pt idx="21">
                  <c:v>-2.2616595403682541E-3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49F-49EA-82B5-12CF1D5E1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3617960"/>
        <c:axId val="1"/>
      </c:scatterChart>
      <c:valAx>
        <c:axId val="423617960"/>
        <c:scaling>
          <c:orientation val="minMax"/>
          <c:max val="22000"/>
          <c:min val="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8"/>
          <c:min val="-0.0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3617960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EF Dra - Residuals from quadratic fit</a:t>
            </a:r>
          </a:p>
        </c:rich>
      </c:tx>
      <c:layout>
        <c:manualLayout>
          <c:xMode val="edge"/>
          <c:yMode val="edge"/>
          <c:x val="0.34269662921348315"/>
          <c:y val="3.3132530120481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48314606741573"/>
          <c:y val="0.14457831325301204"/>
          <c:w val="0.85280898876404498"/>
          <c:h val="0.66867469879518071"/>
        </c:manualLayout>
      </c:layout>
      <c:scatterChart>
        <c:scatterStyle val="lineMarker"/>
        <c:varyColors val="0"/>
        <c:ser>
          <c:idx val="1"/>
          <c:order val="0"/>
          <c:tx>
            <c:strRef>
              <c:f>'Active 1'!$V$20</c:f>
              <c:strCache>
                <c:ptCount val="1"/>
                <c:pt idx="0">
                  <c:v>Residuals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1'!$D$22:$D$56</c:f>
                <c:numCache>
                  <c:formatCode>General</c:formatCode>
                  <c:ptCount val="3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6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2">
                    <c:v>0</c:v>
                  </c:pt>
                  <c:pt idx="34">
                    <c:v>1E-3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'Active 1'!$F$21:$F$971</c:f>
              <c:numCache>
                <c:formatCode>General</c:formatCode>
                <c:ptCount val="951"/>
                <c:pt idx="0">
                  <c:v>-11319</c:v>
                </c:pt>
                <c:pt idx="1">
                  <c:v>-11316.5</c:v>
                </c:pt>
                <c:pt idx="2">
                  <c:v>-11283.5</c:v>
                </c:pt>
                <c:pt idx="3">
                  <c:v>-11281</c:v>
                </c:pt>
                <c:pt idx="4">
                  <c:v>-11255</c:v>
                </c:pt>
                <c:pt idx="5">
                  <c:v>-11248</c:v>
                </c:pt>
                <c:pt idx="6">
                  <c:v>-11238.5</c:v>
                </c:pt>
                <c:pt idx="7">
                  <c:v>-11226.5</c:v>
                </c:pt>
                <c:pt idx="8">
                  <c:v>-11197</c:v>
                </c:pt>
                <c:pt idx="9">
                  <c:v>-11180.5</c:v>
                </c:pt>
                <c:pt idx="10">
                  <c:v>-11178.5</c:v>
                </c:pt>
                <c:pt idx="11">
                  <c:v>-11171</c:v>
                </c:pt>
                <c:pt idx="12">
                  <c:v>-11103</c:v>
                </c:pt>
                <c:pt idx="13">
                  <c:v>-11037</c:v>
                </c:pt>
                <c:pt idx="14">
                  <c:v>-9511</c:v>
                </c:pt>
                <c:pt idx="15">
                  <c:v>-9511</c:v>
                </c:pt>
                <c:pt idx="16">
                  <c:v>-9492</c:v>
                </c:pt>
                <c:pt idx="17">
                  <c:v>-9492</c:v>
                </c:pt>
                <c:pt idx="18">
                  <c:v>-9492</c:v>
                </c:pt>
                <c:pt idx="19">
                  <c:v>-9461.5</c:v>
                </c:pt>
                <c:pt idx="20">
                  <c:v>-9461.5</c:v>
                </c:pt>
                <c:pt idx="21">
                  <c:v>-9461.5</c:v>
                </c:pt>
                <c:pt idx="22">
                  <c:v>-9461.5</c:v>
                </c:pt>
                <c:pt idx="23">
                  <c:v>-9454</c:v>
                </c:pt>
                <c:pt idx="24">
                  <c:v>-9454</c:v>
                </c:pt>
                <c:pt idx="25">
                  <c:v>-9454</c:v>
                </c:pt>
                <c:pt idx="26">
                  <c:v>-9428.5</c:v>
                </c:pt>
                <c:pt idx="27">
                  <c:v>-9141</c:v>
                </c:pt>
                <c:pt idx="28">
                  <c:v>-8784.5</c:v>
                </c:pt>
                <c:pt idx="29">
                  <c:v>-8784.5</c:v>
                </c:pt>
                <c:pt idx="30">
                  <c:v>-8468.5</c:v>
                </c:pt>
                <c:pt idx="31">
                  <c:v>-8468.5</c:v>
                </c:pt>
                <c:pt idx="32">
                  <c:v>-7942.5</c:v>
                </c:pt>
                <c:pt idx="33">
                  <c:v>-7942.5</c:v>
                </c:pt>
                <c:pt idx="34">
                  <c:v>-7272.5</c:v>
                </c:pt>
                <c:pt idx="35">
                  <c:v>-7157</c:v>
                </c:pt>
                <c:pt idx="36">
                  <c:v>-7157</c:v>
                </c:pt>
                <c:pt idx="37">
                  <c:v>-6886</c:v>
                </c:pt>
                <c:pt idx="38">
                  <c:v>-6886</c:v>
                </c:pt>
                <c:pt idx="39">
                  <c:v>-6454</c:v>
                </c:pt>
                <c:pt idx="40">
                  <c:v>-6454</c:v>
                </c:pt>
                <c:pt idx="41">
                  <c:v>-5907.5</c:v>
                </c:pt>
                <c:pt idx="42">
                  <c:v>-5898</c:v>
                </c:pt>
                <c:pt idx="43">
                  <c:v>-5471</c:v>
                </c:pt>
                <c:pt idx="44">
                  <c:v>-5449.5</c:v>
                </c:pt>
                <c:pt idx="45">
                  <c:v>-5435.5</c:v>
                </c:pt>
                <c:pt idx="46">
                  <c:v>-5185.5</c:v>
                </c:pt>
                <c:pt idx="47">
                  <c:v>-5185.5</c:v>
                </c:pt>
                <c:pt idx="48">
                  <c:v>-4549</c:v>
                </c:pt>
                <c:pt idx="49">
                  <c:v>-2890</c:v>
                </c:pt>
                <c:pt idx="50">
                  <c:v>-2756.5</c:v>
                </c:pt>
                <c:pt idx="51">
                  <c:v>-2756.5</c:v>
                </c:pt>
                <c:pt idx="52">
                  <c:v>-2756.5</c:v>
                </c:pt>
                <c:pt idx="53">
                  <c:v>-1933.5</c:v>
                </c:pt>
                <c:pt idx="54">
                  <c:v>-1874.5</c:v>
                </c:pt>
                <c:pt idx="55">
                  <c:v>-1874.5</c:v>
                </c:pt>
                <c:pt idx="56">
                  <c:v>-1676.5</c:v>
                </c:pt>
                <c:pt idx="57">
                  <c:v>-1660</c:v>
                </c:pt>
                <c:pt idx="58">
                  <c:v>-1655.5</c:v>
                </c:pt>
                <c:pt idx="59">
                  <c:v>-1254</c:v>
                </c:pt>
                <c:pt idx="60">
                  <c:v>-1254</c:v>
                </c:pt>
                <c:pt idx="61">
                  <c:v>-1106</c:v>
                </c:pt>
                <c:pt idx="62">
                  <c:v>-1082</c:v>
                </c:pt>
                <c:pt idx="63">
                  <c:v>-851</c:v>
                </c:pt>
                <c:pt idx="64">
                  <c:v>-733.5</c:v>
                </c:pt>
                <c:pt idx="65">
                  <c:v>-700.5</c:v>
                </c:pt>
                <c:pt idx="66">
                  <c:v>-585</c:v>
                </c:pt>
                <c:pt idx="67">
                  <c:v>-525</c:v>
                </c:pt>
                <c:pt idx="68">
                  <c:v>-421.5</c:v>
                </c:pt>
                <c:pt idx="69">
                  <c:v>-358</c:v>
                </c:pt>
                <c:pt idx="70">
                  <c:v>-349</c:v>
                </c:pt>
                <c:pt idx="71">
                  <c:v>-348.5</c:v>
                </c:pt>
                <c:pt idx="72">
                  <c:v>-308.5</c:v>
                </c:pt>
                <c:pt idx="73">
                  <c:v>-233</c:v>
                </c:pt>
                <c:pt idx="74">
                  <c:v>-200</c:v>
                </c:pt>
                <c:pt idx="75">
                  <c:v>0</c:v>
                </c:pt>
                <c:pt idx="76">
                  <c:v>21.5</c:v>
                </c:pt>
                <c:pt idx="77">
                  <c:v>24</c:v>
                </c:pt>
                <c:pt idx="78">
                  <c:v>26</c:v>
                </c:pt>
                <c:pt idx="79">
                  <c:v>26.5</c:v>
                </c:pt>
                <c:pt idx="80">
                  <c:v>118</c:v>
                </c:pt>
                <c:pt idx="81">
                  <c:v>160.5</c:v>
                </c:pt>
                <c:pt idx="82">
                  <c:v>512</c:v>
                </c:pt>
                <c:pt idx="83">
                  <c:v>512.5</c:v>
                </c:pt>
                <c:pt idx="84">
                  <c:v>514.5</c:v>
                </c:pt>
                <c:pt idx="85">
                  <c:v>790.5</c:v>
                </c:pt>
                <c:pt idx="86">
                  <c:v>962.5</c:v>
                </c:pt>
                <c:pt idx="87">
                  <c:v>965</c:v>
                </c:pt>
                <c:pt idx="88">
                  <c:v>1373</c:v>
                </c:pt>
                <c:pt idx="89">
                  <c:v>1377.5</c:v>
                </c:pt>
                <c:pt idx="90">
                  <c:v>1410.5</c:v>
                </c:pt>
                <c:pt idx="91">
                  <c:v>1851.5</c:v>
                </c:pt>
                <c:pt idx="92">
                  <c:v>2146</c:v>
                </c:pt>
                <c:pt idx="93">
                  <c:v>2245.5</c:v>
                </c:pt>
                <c:pt idx="94">
                  <c:v>2260</c:v>
                </c:pt>
                <c:pt idx="95">
                  <c:v>2278.5</c:v>
                </c:pt>
                <c:pt idx="96">
                  <c:v>2376</c:v>
                </c:pt>
                <c:pt idx="97">
                  <c:v>3179.5</c:v>
                </c:pt>
                <c:pt idx="98">
                  <c:v>3328</c:v>
                </c:pt>
                <c:pt idx="99">
                  <c:v>3753</c:v>
                </c:pt>
                <c:pt idx="100">
                  <c:v>4174.5</c:v>
                </c:pt>
                <c:pt idx="101">
                  <c:v>4196</c:v>
                </c:pt>
                <c:pt idx="102">
                  <c:v>4882</c:v>
                </c:pt>
                <c:pt idx="103">
                  <c:v>5762</c:v>
                </c:pt>
                <c:pt idx="104">
                  <c:v>6101</c:v>
                </c:pt>
                <c:pt idx="105">
                  <c:v>6138</c:v>
                </c:pt>
                <c:pt idx="106">
                  <c:v>6173.5</c:v>
                </c:pt>
                <c:pt idx="107">
                  <c:v>6286.5</c:v>
                </c:pt>
                <c:pt idx="108">
                  <c:v>6668</c:v>
                </c:pt>
                <c:pt idx="109">
                  <c:v>7377</c:v>
                </c:pt>
                <c:pt idx="110">
                  <c:v>7415</c:v>
                </c:pt>
                <c:pt idx="111">
                  <c:v>7415</c:v>
                </c:pt>
                <c:pt idx="112">
                  <c:v>7415</c:v>
                </c:pt>
                <c:pt idx="113">
                  <c:v>7415</c:v>
                </c:pt>
                <c:pt idx="114">
                  <c:v>7487.5</c:v>
                </c:pt>
                <c:pt idx="115">
                  <c:v>7494.5</c:v>
                </c:pt>
                <c:pt idx="116">
                  <c:v>7567.5</c:v>
                </c:pt>
                <c:pt idx="117">
                  <c:v>7574.5</c:v>
                </c:pt>
                <c:pt idx="118">
                  <c:v>7577</c:v>
                </c:pt>
                <c:pt idx="119">
                  <c:v>7579.5</c:v>
                </c:pt>
                <c:pt idx="120">
                  <c:v>7674.5</c:v>
                </c:pt>
                <c:pt idx="121">
                  <c:v>8245</c:v>
                </c:pt>
                <c:pt idx="122">
                  <c:v>8245</c:v>
                </c:pt>
                <c:pt idx="123">
                  <c:v>8245</c:v>
                </c:pt>
                <c:pt idx="124">
                  <c:v>8245</c:v>
                </c:pt>
                <c:pt idx="125">
                  <c:v>8256.5</c:v>
                </c:pt>
                <c:pt idx="126">
                  <c:v>8257</c:v>
                </c:pt>
                <c:pt idx="127">
                  <c:v>8264</c:v>
                </c:pt>
                <c:pt idx="128">
                  <c:v>8264</c:v>
                </c:pt>
                <c:pt idx="129">
                  <c:v>8264</c:v>
                </c:pt>
                <c:pt idx="130">
                  <c:v>8275.5</c:v>
                </c:pt>
                <c:pt idx="131">
                  <c:v>8275.5</c:v>
                </c:pt>
                <c:pt idx="132">
                  <c:v>8275.5</c:v>
                </c:pt>
                <c:pt idx="133">
                  <c:v>8275.5</c:v>
                </c:pt>
                <c:pt idx="134">
                  <c:v>8681</c:v>
                </c:pt>
                <c:pt idx="135">
                  <c:v>9193</c:v>
                </c:pt>
                <c:pt idx="136">
                  <c:v>9193</c:v>
                </c:pt>
                <c:pt idx="137">
                  <c:v>9377</c:v>
                </c:pt>
                <c:pt idx="138">
                  <c:v>9377</c:v>
                </c:pt>
                <c:pt idx="139">
                  <c:v>9377</c:v>
                </c:pt>
                <c:pt idx="140">
                  <c:v>9377</c:v>
                </c:pt>
                <c:pt idx="141">
                  <c:v>9584</c:v>
                </c:pt>
                <c:pt idx="142">
                  <c:v>9586.5</c:v>
                </c:pt>
                <c:pt idx="143">
                  <c:v>9591.5</c:v>
                </c:pt>
                <c:pt idx="144">
                  <c:v>9603</c:v>
                </c:pt>
                <c:pt idx="145">
                  <c:v>9612.5</c:v>
                </c:pt>
                <c:pt idx="146">
                  <c:v>9615</c:v>
                </c:pt>
                <c:pt idx="147">
                  <c:v>9964.5</c:v>
                </c:pt>
                <c:pt idx="148">
                  <c:v>10058.5</c:v>
                </c:pt>
                <c:pt idx="149">
                  <c:v>10058.5</c:v>
                </c:pt>
                <c:pt idx="150">
                  <c:v>10058.5</c:v>
                </c:pt>
                <c:pt idx="151">
                  <c:v>10058.5</c:v>
                </c:pt>
                <c:pt idx="152">
                  <c:v>10058.5</c:v>
                </c:pt>
                <c:pt idx="153">
                  <c:v>10110.5</c:v>
                </c:pt>
                <c:pt idx="154">
                  <c:v>10806.5</c:v>
                </c:pt>
                <c:pt idx="155">
                  <c:v>10806.5</c:v>
                </c:pt>
                <c:pt idx="156">
                  <c:v>10806.5</c:v>
                </c:pt>
                <c:pt idx="157">
                  <c:v>10806.5</c:v>
                </c:pt>
                <c:pt idx="158">
                  <c:v>10853.5</c:v>
                </c:pt>
                <c:pt idx="159">
                  <c:v>10933.5</c:v>
                </c:pt>
                <c:pt idx="160">
                  <c:v>10988.5</c:v>
                </c:pt>
                <c:pt idx="161">
                  <c:v>11056</c:v>
                </c:pt>
                <c:pt idx="162">
                  <c:v>11617.5</c:v>
                </c:pt>
                <c:pt idx="163">
                  <c:v>11747</c:v>
                </c:pt>
                <c:pt idx="164">
                  <c:v>11828</c:v>
                </c:pt>
                <c:pt idx="165">
                  <c:v>12605.5</c:v>
                </c:pt>
                <c:pt idx="166">
                  <c:v>12689</c:v>
                </c:pt>
                <c:pt idx="167">
                  <c:v>12697.5</c:v>
                </c:pt>
                <c:pt idx="168">
                  <c:v>12697.5</c:v>
                </c:pt>
                <c:pt idx="169">
                  <c:v>12697.5</c:v>
                </c:pt>
                <c:pt idx="170">
                  <c:v>12697.5</c:v>
                </c:pt>
                <c:pt idx="171">
                  <c:v>13599</c:v>
                </c:pt>
                <c:pt idx="172">
                  <c:v>14297.5</c:v>
                </c:pt>
                <c:pt idx="173">
                  <c:v>15174.5</c:v>
                </c:pt>
                <c:pt idx="174">
                  <c:v>15473.5</c:v>
                </c:pt>
                <c:pt idx="175">
                  <c:v>15936.5</c:v>
                </c:pt>
              </c:numCache>
            </c:numRef>
          </c:xVal>
          <c:yVal>
            <c:numRef>
              <c:f>'Active 1'!$V$21:$V$971</c:f>
              <c:numCache>
                <c:formatCode>General</c:formatCode>
                <c:ptCount val="951"/>
                <c:pt idx="0">
                  <c:v>-2.7404903347609116E-2</c:v>
                </c:pt>
                <c:pt idx="1">
                  <c:v>-2.7553692551270381E-2</c:v>
                </c:pt>
                <c:pt idx="2">
                  <c:v>-2.7798103314942757E-2</c:v>
                </c:pt>
                <c:pt idx="3">
                  <c:v>-2.9346952103293439E-2</c:v>
                </c:pt>
                <c:pt idx="4">
                  <c:v>-2.7755228249226369E-2</c:v>
                </c:pt>
                <c:pt idx="5">
                  <c:v>-2.7992149375536138E-2</c:v>
                </c:pt>
                <c:pt idx="6">
                  <c:v>-3.0978023511183533E-2</c:v>
                </c:pt>
                <c:pt idx="8">
                  <c:v>-3.0790710486152451E-2</c:v>
                </c:pt>
                <c:pt idx="9">
                  <c:v>-2.6714148247283104E-2</c:v>
                </c:pt>
                <c:pt idx="10">
                  <c:v>-3.1853365245433043E-2</c:v>
                </c:pt>
                <c:pt idx="11">
                  <c:v>-3.5600452899722454E-2</c:v>
                </c:pt>
                <c:pt idx="12">
                  <c:v>-2.7735771038990498E-2</c:v>
                </c:pt>
                <c:pt idx="13">
                  <c:v>-2.7634783893254078E-2</c:v>
                </c:pt>
                <c:pt idx="14">
                  <c:v>-2.0385040459658721E-2</c:v>
                </c:pt>
                <c:pt idx="15">
                  <c:v>-2.0185040464711146E-2</c:v>
                </c:pt>
                <c:pt idx="16">
                  <c:v>-2.3179006401056634E-2</c:v>
                </c:pt>
                <c:pt idx="17">
                  <c:v>-2.2579006401661994E-2</c:v>
                </c:pt>
                <c:pt idx="18">
                  <c:v>-2.1979006402267354E-2</c:v>
                </c:pt>
                <c:pt idx="19">
                  <c:v>-2.2711932210604246E-2</c:v>
                </c:pt>
                <c:pt idx="20">
                  <c:v>-2.1511932211814966E-2</c:v>
                </c:pt>
                <c:pt idx="21">
                  <c:v>-2.1511932211814966E-2</c:v>
                </c:pt>
                <c:pt idx="22">
                  <c:v>-2.0311932205749728E-2</c:v>
                </c:pt>
                <c:pt idx="23">
                  <c:v>-2.1967665376983359E-2</c:v>
                </c:pt>
                <c:pt idx="24">
                  <c:v>-2.1767665374759826E-2</c:v>
                </c:pt>
                <c:pt idx="25">
                  <c:v>-2.1667665377286038E-2</c:v>
                </c:pt>
                <c:pt idx="26">
                  <c:v>-2.4797440603572377E-2</c:v>
                </c:pt>
                <c:pt idx="27">
                  <c:v>-2.1800603896202905E-2</c:v>
                </c:pt>
                <c:pt idx="28">
                  <c:v>-2.1221594426110643E-2</c:v>
                </c:pt>
                <c:pt idx="29">
                  <c:v>-1.8221594421861484E-2</c:v>
                </c:pt>
                <c:pt idx="30">
                  <c:v>-1.5959502595070611E-2</c:v>
                </c:pt>
                <c:pt idx="31">
                  <c:v>-1.5959502587794654E-2</c:v>
                </c:pt>
                <c:pt idx="32">
                  <c:v>-1.4423805725688132E-2</c:v>
                </c:pt>
                <c:pt idx="33">
                  <c:v>-1.4023805728517025E-2</c:v>
                </c:pt>
                <c:pt idx="34">
                  <c:v>-1.7368238133378677E-2</c:v>
                </c:pt>
                <c:pt idx="35">
                  <c:v>-1.3640457122362032E-2</c:v>
                </c:pt>
                <c:pt idx="36">
                  <c:v>-1.2640457118520326E-2</c:v>
                </c:pt>
                <c:pt idx="37">
                  <c:v>-1.3210866783179065E-2</c:v>
                </c:pt>
                <c:pt idx="38">
                  <c:v>-1.2110866781863572E-2</c:v>
                </c:pt>
                <c:pt idx="39">
                  <c:v>-1.3389627662787347E-2</c:v>
                </c:pt>
                <c:pt idx="40">
                  <c:v>-1.2589627661169174E-2</c:v>
                </c:pt>
                <c:pt idx="41">
                  <c:v>-3.0397193026927352E-3</c:v>
                </c:pt>
                <c:pt idx="43">
                  <c:v>-8.2077520274552243E-3</c:v>
                </c:pt>
                <c:pt idx="44">
                  <c:v>-8.7118884348087178E-3</c:v>
                </c:pt>
                <c:pt idx="45">
                  <c:v>-1.3040330138807368E-2</c:v>
                </c:pt>
                <c:pt idx="46">
                  <c:v>-5.9275155829310242E-3</c:v>
                </c:pt>
                <c:pt idx="47">
                  <c:v>-4.5275155819182109E-3</c:v>
                </c:pt>
                <c:pt idx="48">
                  <c:v>-5.6057011128729864E-3</c:v>
                </c:pt>
                <c:pt idx="49">
                  <c:v>-9.4511182074020345E-4</c:v>
                </c:pt>
                <c:pt idx="50">
                  <c:v>-1.311794289506292E-3</c:v>
                </c:pt>
                <c:pt idx="51">
                  <c:v>1.6882057074669096E-3</c:v>
                </c:pt>
                <c:pt idx="52">
                  <c:v>4.6882057044401113E-3</c:v>
                </c:pt>
                <c:pt idx="53">
                  <c:v>2.690525326339982E-4</c:v>
                </c:pt>
                <c:pt idx="54">
                  <c:v>-1.1155256585182892E-2</c:v>
                </c:pt>
                <c:pt idx="56">
                  <c:v>-1.7878162285622163E-3</c:v>
                </c:pt>
                <c:pt idx="57">
                  <c:v>-1.716717596809237E-3</c:v>
                </c:pt>
                <c:pt idx="58">
                  <c:v>-1.1337224149719979E-3</c:v>
                </c:pt>
                <c:pt idx="59">
                  <c:v>-1.4278719769629843E-3</c:v>
                </c:pt>
                <c:pt idx="60">
                  <c:v>-8.2787197756834397E-4</c:v>
                </c:pt>
                <c:pt idx="61">
                  <c:v>6.7649918707448319E-4</c:v>
                </c:pt>
                <c:pt idx="62">
                  <c:v>-6.556610103541932E-3</c:v>
                </c:pt>
                <c:pt idx="63">
                  <c:v>2.9939562778715217E-5</c:v>
                </c:pt>
                <c:pt idx="64">
                  <c:v>-1.3934617016894122E-3</c:v>
                </c:pt>
                <c:pt idx="65">
                  <c:v>-9.7233942937465911E-4</c:v>
                </c:pt>
                <c:pt idx="66">
                  <c:v>-1.5416904172309244E-4</c:v>
                </c:pt>
                <c:pt idx="67">
                  <c:v>4.4134576893634786E-4</c:v>
                </c:pt>
                <c:pt idx="68">
                  <c:v>-2.3207169455641535E-4</c:v>
                </c:pt>
                <c:pt idx="69">
                  <c:v>-1.5371967366830973E-3</c:v>
                </c:pt>
                <c:pt idx="70">
                  <c:v>-1.7790870358493512E-3</c:v>
                </c:pt>
                <c:pt idx="71">
                  <c:v>1.9074730192049224E-3</c:v>
                </c:pt>
                <c:pt idx="72">
                  <c:v>-3.6826633963173237E-4</c:v>
                </c:pt>
                <c:pt idx="73">
                  <c:v>-1.901651623827321E-3</c:v>
                </c:pt>
                <c:pt idx="74">
                  <c:v>-6.9161796330052111E-4</c:v>
                </c:pt>
                <c:pt idx="75">
                  <c:v>-9.9616951669388902E-7</c:v>
                </c:pt>
                <c:pt idx="76">
                  <c:v>-3.0841029305923692E-3</c:v>
                </c:pt>
                <c:pt idx="77">
                  <c:v>1.2480738137658418E-3</c:v>
                </c:pt>
                <c:pt idx="78">
                  <c:v>2.6938121896612267E-3</c:v>
                </c:pt>
                <c:pt idx="79">
                  <c:v>-3.1975364165808212E-4</c:v>
                </c:pt>
                <c:pt idx="80">
                  <c:v>-4.0512547644406979E-4</c:v>
                </c:pt>
                <c:pt idx="81">
                  <c:v>2.0385551250158341E-3</c:v>
                </c:pt>
                <c:pt idx="82">
                  <c:v>2.7286245039653367E-3</c:v>
                </c:pt>
                <c:pt idx="83">
                  <c:v>-3.4851044610596082E-3</c:v>
                </c:pt>
                <c:pt idx="84">
                  <c:v>6.5997799542132887E-4</c:v>
                </c:pt>
                <c:pt idx="85">
                  <c:v>5.5556001901135629E-3</c:v>
                </c:pt>
                <c:pt idx="86">
                  <c:v>3.4907737497322689E-3</c:v>
                </c:pt>
                <c:pt idx="87">
                  <c:v>2.8213711024014316E-3</c:v>
                </c:pt>
                <c:pt idx="88">
                  <c:v>3.9386388017308019E-3</c:v>
                </c:pt>
                <c:pt idx="89">
                  <c:v>3.7124708444243046E-3</c:v>
                </c:pt>
                <c:pt idx="90">
                  <c:v>6.4868237812858434E-3</c:v>
                </c:pt>
                <c:pt idx="91">
                  <c:v>4.2466439809529426E-3</c:v>
                </c:pt>
                <c:pt idx="92">
                  <c:v>6.3663758039486365E-3</c:v>
                </c:pt>
                <c:pt idx="93">
                  <c:v>1.5218520833320832E-3</c:v>
                </c:pt>
                <c:pt idx="94">
                  <c:v>5.3767686121458996E-3</c:v>
                </c:pt>
                <c:pt idx="95">
                  <c:v>6.3769744284225419E-3</c:v>
                </c:pt>
                <c:pt idx="96">
                  <c:v>7.6810193258748174E-3</c:v>
                </c:pt>
                <c:pt idx="97">
                  <c:v>8.4964629411342467E-3</c:v>
                </c:pt>
                <c:pt idx="98">
                  <c:v>5.6456382606696609E-3</c:v>
                </c:pt>
                <c:pt idx="99">
                  <c:v>7.5719646806197798E-3</c:v>
                </c:pt>
                <c:pt idx="100">
                  <c:v>7.0317380803571906E-3</c:v>
                </c:pt>
                <c:pt idx="101">
                  <c:v>6.4983751056407399E-3</c:v>
                </c:pt>
                <c:pt idx="102">
                  <c:v>8.9276855815483402E-3</c:v>
                </c:pt>
                <c:pt idx="103">
                  <c:v>1.2823095588133826E-2</c:v>
                </c:pt>
                <c:pt idx="104">
                  <c:v>1.0901473187847519E-2</c:v>
                </c:pt>
                <c:pt idx="105">
                  <c:v>8.556242615206917E-3</c:v>
                </c:pt>
                <c:pt idx="106">
                  <c:v>1.3306981748912757E-2</c:v>
                </c:pt>
                <c:pt idx="107">
                  <c:v>1.6560462125160325E-2</c:v>
                </c:pt>
                <c:pt idx="108">
                  <c:v>1.417746919015663E-2</c:v>
                </c:pt>
                <c:pt idx="109">
                  <c:v>2.0410927351781297E-2</c:v>
                </c:pt>
                <c:pt idx="110">
                  <c:v>1.9431908404585373E-2</c:v>
                </c:pt>
                <c:pt idx="111">
                  <c:v>1.9641908410194264E-2</c:v>
                </c:pt>
                <c:pt idx="112">
                  <c:v>2.0501908410296709E-2</c:v>
                </c:pt>
                <c:pt idx="113">
                  <c:v>2.1261908405649409E-2</c:v>
                </c:pt>
                <c:pt idx="114">
                  <c:v>2.0193459347231751E-2</c:v>
                </c:pt>
                <c:pt idx="115">
                  <c:v>2.0428456763223829E-2</c:v>
                </c:pt>
                <c:pt idx="116">
                  <c:v>1.949004091230774E-2</c:v>
                </c:pt>
                <c:pt idx="117">
                  <c:v>2.1974662368698591E-2</c:v>
                </c:pt>
                <c:pt idx="118">
                  <c:v>2.0834162063425671E-2</c:v>
                </c:pt>
                <c:pt idx="119">
                  <c:v>2.1503657556412509E-2</c:v>
                </c:pt>
                <c:pt idx="120">
                  <c:v>1.9741377090440951E-2</c:v>
                </c:pt>
                <c:pt idx="121">
                  <c:v>2.4974129116742697E-2</c:v>
                </c:pt>
                <c:pt idx="122">
                  <c:v>2.5644129110731009E-2</c:v>
                </c:pt>
                <c:pt idx="123">
                  <c:v>2.5794129110579669E-2</c:v>
                </c:pt>
                <c:pt idx="124">
                  <c:v>2.5844129112954542E-2</c:v>
                </c:pt>
                <c:pt idx="125">
                  <c:v>2.2648616220912146E-2</c:v>
                </c:pt>
                <c:pt idx="126">
                  <c:v>2.4632287557911414E-2</c:v>
                </c:pt>
                <c:pt idx="127">
                  <c:v>2.3173668667014331E-2</c:v>
                </c:pt>
                <c:pt idx="128">
                  <c:v>2.3873668663882758E-2</c:v>
                </c:pt>
                <c:pt idx="129">
                  <c:v>2.3973668668632504E-2</c:v>
                </c:pt>
                <c:pt idx="130">
                  <c:v>2.4068009076541969E-2</c:v>
                </c:pt>
                <c:pt idx="131">
                  <c:v>2.5098009075987832E-2</c:v>
                </c:pt>
                <c:pt idx="132">
                  <c:v>2.5318009077706122E-2</c:v>
                </c:pt>
                <c:pt idx="133">
                  <c:v>2.6218009076798082E-2</c:v>
                </c:pt>
                <c:pt idx="134">
                  <c:v>2.5625163495228927E-2</c:v>
                </c:pt>
                <c:pt idx="135">
                  <c:v>3.0770785309654658E-2</c:v>
                </c:pt>
                <c:pt idx="136">
                  <c:v>3.0770785309654658E-2</c:v>
                </c:pt>
                <c:pt idx="137">
                  <c:v>2.9194816780780949E-2</c:v>
                </c:pt>
                <c:pt idx="138">
                  <c:v>2.9314816785025451E-2</c:v>
                </c:pt>
                <c:pt idx="139">
                  <c:v>2.9474816780983511E-2</c:v>
                </c:pt>
                <c:pt idx="140">
                  <c:v>3.1014816785735585E-2</c:v>
                </c:pt>
                <c:pt idx="141">
                  <c:v>3.4004683043061437E-2</c:v>
                </c:pt>
                <c:pt idx="142">
                  <c:v>3.0620809964391524E-2</c:v>
                </c:pt>
                <c:pt idx="143">
                  <c:v>2.9053051204003279E-2</c:v>
                </c:pt>
                <c:pt idx="144">
                  <c:v>3.096714238867615E-2</c:v>
                </c:pt>
                <c:pt idx="145">
                  <c:v>3.2048281175198666E-2</c:v>
                </c:pt>
                <c:pt idx="146">
                  <c:v>2.9164360263667009E-2</c:v>
                </c:pt>
                <c:pt idx="147">
                  <c:v>3.5090919178206365E-2</c:v>
                </c:pt>
                <c:pt idx="148">
                  <c:v>3.3840391386351108E-2</c:v>
                </c:pt>
                <c:pt idx="149">
                  <c:v>3.4290391385897089E-2</c:v>
                </c:pt>
                <c:pt idx="150">
                  <c:v>3.4700391386453554E-2</c:v>
                </c:pt>
                <c:pt idx="151">
                  <c:v>3.5430391386202097E-2</c:v>
                </c:pt>
                <c:pt idx="152">
                  <c:v>3.5490391384686369E-2</c:v>
                </c:pt>
                <c:pt idx="153">
                  <c:v>3.3648401980761897E-2</c:v>
                </c:pt>
                <c:pt idx="154">
                  <c:v>4.1310092379659616E-2</c:v>
                </c:pt>
                <c:pt idx="155">
                  <c:v>4.1320092375769016E-2</c:v>
                </c:pt>
                <c:pt idx="156">
                  <c:v>4.1410092377133403E-2</c:v>
                </c:pt>
                <c:pt idx="157">
                  <c:v>4.2080092378397674E-2</c:v>
                </c:pt>
                <c:pt idx="158">
                  <c:v>4.0974001394776159E-2</c:v>
                </c:pt>
                <c:pt idx="159">
                  <c:v>4.3219797697677628E-2</c:v>
                </c:pt>
                <c:pt idx="160">
                  <c:v>4.1623790215304143E-2</c:v>
                </c:pt>
                <c:pt idx="161">
                  <c:v>4.2694096254836306E-2</c:v>
                </c:pt>
                <c:pt idx="162">
                  <c:v>4.5765936355051912E-2</c:v>
                </c:pt>
                <c:pt idx="163">
                  <c:v>4.8298993761997894E-2</c:v>
                </c:pt>
                <c:pt idx="164">
                  <c:v>5.073174626037328E-2</c:v>
                </c:pt>
                <c:pt idx="165">
                  <c:v>5.6583610456380093E-2</c:v>
                </c:pt>
                <c:pt idx="166">
                  <c:v>5.4600596736906565E-2</c:v>
                </c:pt>
                <c:pt idx="167">
                  <c:v>5.7227692214550104E-2</c:v>
                </c:pt>
                <c:pt idx="168">
                  <c:v>5.7367692349256601E-2</c:v>
                </c:pt>
                <c:pt idx="169">
                  <c:v>5.7517692094446744E-2</c:v>
                </c:pt>
                <c:pt idx="170">
                  <c:v>5.7637692076863374E-2</c:v>
                </c:pt>
                <c:pt idx="171">
                  <c:v>5.9376603590793865E-2</c:v>
                </c:pt>
                <c:pt idx="172">
                  <c:v>5.2716441475092642E-2</c:v>
                </c:pt>
                <c:pt idx="173">
                  <c:v>4.7161067725978036E-2</c:v>
                </c:pt>
                <c:pt idx="174">
                  <c:v>-4.9529139168266602E-2</c:v>
                </c:pt>
                <c:pt idx="175">
                  <c:v>2.9742289614236903E-2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D51-48F4-B92E-00A51CE5D556}"/>
            </c:ext>
          </c:extLst>
        </c:ser>
        <c:ser>
          <c:idx val="8"/>
          <c:order val="1"/>
          <c:tx>
            <c:strRef>
              <c:f>'Active 1'!$AK$1</c:f>
              <c:strCache>
                <c:ptCount val="1"/>
                <c:pt idx="0">
                  <c:v>Sin.fit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1'!$AJ$2:$AJ$23</c:f>
              <c:numCache>
                <c:formatCode>General</c:formatCode>
                <c:ptCount val="22"/>
                <c:pt idx="0">
                  <c:v>0</c:v>
                </c:pt>
                <c:pt idx="1">
                  <c:v>1000</c:v>
                </c:pt>
                <c:pt idx="2">
                  <c:v>2000</c:v>
                </c:pt>
                <c:pt idx="3">
                  <c:v>3000</c:v>
                </c:pt>
                <c:pt idx="4">
                  <c:v>4000</c:v>
                </c:pt>
                <c:pt idx="5">
                  <c:v>5000</c:v>
                </c:pt>
                <c:pt idx="6">
                  <c:v>6000</c:v>
                </c:pt>
                <c:pt idx="7">
                  <c:v>7000</c:v>
                </c:pt>
                <c:pt idx="8">
                  <c:v>8000</c:v>
                </c:pt>
                <c:pt idx="9">
                  <c:v>9000</c:v>
                </c:pt>
                <c:pt idx="10">
                  <c:v>10000</c:v>
                </c:pt>
                <c:pt idx="11">
                  <c:v>11000</c:v>
                </c:pt>
                <c:pt idx="12">
                  <c:v>12000</c:v>
                </c:pt>
                <c:pt idx="13">
                  <c:v>13000</c:v>
                </c:pt>
                <c:pt idx="14">
                  <c:v>14000</c:v>
                </c:pt>
                <c:pt idx="15">
                  <c:v>15000</c:v>
                </c:pt>
                <c:pt idx="16">
                  <c:v>16000</c:v>
                </c:pt>
                <c:pt idx="17">
                  <c:v>17000</c:v>
                </c:pt>
                <c:pt idx="18">
                  <c:v>18000</c:v>
                </c:pt>
                <c:pt idx="19">
                  <c:v>19000</c:v>
                </c:pt>
                <c:pt idx="20">
                  <c:v>20000</c:v>
                </c:pt>
                <c:pt idx="21">
                  <c:v>21000</c:v>
                </c:pt>
              </c:numCache>
            </c:numRef>
          </c:xVal>
          <c:yVal>
            <c:numRef>
              <c:f>'Active 1'!$AK$2:$AK$23</c:f>
              <c:numCache>
                <c:formatCode>General</c:formatCode>
                <c:ptCount val="22"/>
                <c:pt idx="0">
                  <c:v>-2.4448801982940821E-3</c:v>
                </c:pt>
                <c:pt idx="1">
                  <c:v>-1.1901625173829967E-3</c:v>
                </c:pt>
                <c:pt idx="2">
                  <c:v>2.2429315621307674E-4</c:v>
                </c:pt>
                <c:pt idx="3">
                  <c:v>1.6086452615794581E-3</c:v>
                </c:pt>
                <c:pt idx="4">
                  <c:v>2.7770925965688166E-3</c:v>
                </c:pt>
                <c:pt idx="5">
                  <c:v>3.5728116777297178E-3</c:v>
                </c:pt>
                <c:pt idx="6">
                  <c:v>3.889004847675613E-3</c:v>
                </c:pt>
                <c:pt idx="7">
                  <c:v>3.6832341523202663E-3</c:v>
                </c:pt>
                <c:pt idx="8">
                  <c:v>2.9831171626671137E-3</c:v>
                </c:pt>
                <c:pt idx="9">
                  <c:v>1.8826202748498209E-3</c:v>
                </c:pt>
                <c:pt idx="10">
                  <c:v>5.2944698418813543E-4</c:v>
                </c:pt>
                <c:pt idx="11">
                  <c:v>-8.9478618044211726E-4</c:v>
                </c:pt>
                <c:pt idx="12">
                  <c:v>-2.1989253694526434E-3</c:v>
                </c:pt>
                <c:pt idx="13">
                  <c:v>-3.2079351795336409E-3</c:v>
                </c:pt>
                <c:pt idx="14">
                  <c:v>-3.7863910789024866E-3</c:v>
                </c:pt>
                <c:pt idx="15">
                  <c:v>-3.8566554484337407E-3</c:v>
                </c:pt>
                <c:pt idx="16">
                  <c:v>-3.4092977362638827E-3</c:v>
                </c:pt>
                <c:pt idx="17">
                  <c:v>-2.5043601819278007E-3</c:v>
                </c:pt>
                <c:pt idx="18">
                  <c:v>-1.2632992305106258E-3</c:v>
                </c:pt>
                <c:pt idx="19">
                  <c:v>1.4731577784827523E-4</c:v>
                </c:pt>
                <c:pt idx="20">
                  <c:v>1.5381587581852641E-3</c:v>
                </c:pt>
                <c:pt idx="21">
                  <c:v>2.7225573337668328E-3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D51-48F4-B92E-00A51CE5D5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6802272"/>
        <c:axId val="1"/>
      </c:scatterChart>
      <c:valAx>
        <c:axId val="47680227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80898876404494"/>
              <c:y val="0.870481927710843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-1.4999999999999999E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3820224719101124E-2"/>
              <c:y val="0.388554216867469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680227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4044943820224715E-2"/>
          <c:y val="0.92168674698795183"/>
          <c:w val="0.87191011235955052"/>
          <c:h val="6.024096385542165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EF Dra - O-C Diagr.</a:t>
            </a:r>
          </a:p>
        </c:rich>
      </c:tx>
      <c:layout>
        <c:manualLayout>
          <c:xMode val="edge"/>
          <c:yMode val="edge"/>
          <c:x val="0.4100369767120603"/>
          <c:y val="3.3232628398791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789483120818304"/>
          <c:y val="0.14501531966242162"/>
          <c:w val="0.80538603825569333"/>
          <c:h val="0.6676747009457328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(2)'!$H$20:$H$20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(2)'!$F$21:$F$972</c:f>
              <c:numCache>
                <c:formatCode>General</c:formatCode>
                <c:ptCount val="952"/>
                <c:pt idx="0">
                  <c:v>0</c:v>
                </c:pt>
                <c:pt idx="1">
                  <c:v>2.5</c:v>
                </c:pt>
                <c:pt idx="2">
                  <c:v>35.5</c:v>
                </c:pt>
                <c:pt idx="3">
                  <c:v>38</c:v>
                </c:pt>
                <c:pt idx="4">
                  <c:v>64</c:v>
                </c:pt>
                <c:pt idx="5">
                  <c:v>71</c:v>
                </c:pt>
                <c:pt idx="6">
                  <c:v>80.5</c:v>
                </c:pt>
                <c:pt idx="7">
                  <c:v>92.5</c:v>
                </c:pt>
                <c:pt idx="8">
                  <c:v>122</c:v>
                </c:pt>
                <c:pt idx="9">
                  <c:v>138.5</c:v>
                </c:pt>
                <c:pt idx="10">
                  <c:v>140.5</c:v>
                </c:pt>
                <c:pt idx="11">
                  <c:v>148</c:v>
                </c:pt>
                <c:pt idx="12">
                  <c:v>216</c:v>
                </c:pt>
                <c:pt idx="13">
                  <c:v>282</c:v>
                </c:pt>
                <c:pt idx="14">
                  <c:v>1808</c:v>
                </c:pt>
                <c:pt idx="15">
                  <c:v>1808</c:v>
                </c:pt>
                <c:pt idx="16">
                  <c:v>1827</c:v>
                </c:pt>
                <c:pt idx="17">
                  <c:v>1827</c:v>
                </c:pt>
                <c:pt idx="18">
                  <c:v>1827</c:v>
                </c:pt>
                <c:pt idx="19">
                  <c:v>1857.5</c:v>
                </c:pt>
                <c:pt idx="20">
                  <c:v>1857.5</c:v>
                </c:pt>
                <c:pt idx="21">
                  <c:v>1857.5</c:v>
                </c:pt>
                <c:pt idx="22">
                  <c:v>1857.5</c:v>
                </c:pt>
                <c:pt idx="23">
                  <c:v>1865</c:v>
                </c:pt>
                <c:pt idx="24">
                  <c:v>1865</c:v>
                </c:pt>
                <c:pt idx="25">
                  <c:v>1865</c:v>
                </c:pt>
                <c:pt idx="26">
                  <c:v>1890.5</c:v>
                </c:pt>
                <c:pt idx="27">
                  <c:v>2178</c:v>
                </c:pt>
                <c:pt idx="28">
                  <c:v>2534.5</c:v>
                </c:pt>
                <c:pt idx="29">
                  <c:v>2534.5</c:v>
                </c:pt>
                <c:pt idx="30">
                  <c:v>2850.5</c:v>
                </c:pt>
                <c:pt idx="31">
                  <c:v>2850.5</c:v>
                </c:pt>
                <c:pt idx="32">
                  <c:v>3376.5</c:v>
                </c:pt>
                <c:pt idx="33">
                  <c:v>3376.5</c:v>
                </c:pt>
                <c:pt idx="34">
                  <c:v>4046.5</c:v>
                </c:pt>
                <c:pt idx="35">
                  <c:v>4162</c:v>
                </c:pt>
                <c:pt idx="36">
                  <c:v>4162</c:v>
                </c:pt>
                <c:pt idx="37">
                  <c:v>4433</c:v>
                </c:pt>
                <c:pt idx="38">
                  <c:v>4433</c:v>
                </c:pt>
                <c:pt idx="39">
                  <c:v>4865</c:v>
                </c:pt>
                <c:pt idx="40">
                  <c:v>4865</c:v>
                </c:pt>
                <c:pt idx="41">
                  <c:v>5411.5</c:v>
                </c:pt>
                <c:pt idx="42">
                  <c:v>5421</c:v>
                </c:pt>
                <c:pt idx="43">
                  <c:v>5848</c:v>
                </c:pt>
                <c:pt idx="44">
                  <c:v>5869.5</c:v>
                </c:pt>
                <c:pt idx="45">
                  <c:v>5883.5</c:v>
                </c:pt>
                <c:pt idx="46">
                  <c:v>6133.5</c:v>
                </c:pt>
                <c:pt idx="47">
                  <c:v>6133.5</c:v>
                </c:pt>
                <c:pt idx="48">
                  <c:v>6770</c:v>
                </c:pt>
                <c:pt idx="49">
                  <c:v>8429</c:v>
                </c:pt>
                <c:pt idx="50">
                  <c:v>8562.5</c:v>
                </c:pt>
                <c:pt idx="51">
                  <c:v>8562.5</c:v>
                </c:pt>
                <c:pt idx="52">
                  <c:v>8562.5</c:v>
                </c:pt>
                <c:pt idx="53">
                  <c:v>9385.5</c:v>
                </c:pt>
                <c:pt idx="54">
                  <c:v>9444.5</c:v>
                </c:pt>
                <c:pt idx="55">
                  <c:v>9444.5</c:v>
                </c:pt>
                <c:pt idx="56">
                  <c:v>9642.5</c:v>
                </c:pt>
                <c:pt idx="57">
                  <c:v>9659</c:v>
                </c:pt>
                <c:pt idx="58">
                  <c:v>9663.5</c:v>
                </c:pt>
                <c:pt idx="59">
                  <c:v>10065</c:v>
                </c:pt>
                <c:pt idx="60">
                  <c:v>10065</c:v>
                </c:pt>
                <c:pt idx="61">
                  <c:v>10213</c:v>
                </c:pt>
                <c:pt idx="62">
                  <c:v>10237</c:v>
                </c:pt>
                <c:pt idx="63">
                  <c:v>10468</c:v>
                </c:pt>
                <c:pt idx="64">
                  <c:v>10585.5</c:v>
                </c:pt>
                <c:pt idx="65">
                  <c:v>10618.5</c:v>
                </c:pt>
                <c:pt idx="66">
                  <c:v>10734</c:v>
                </c:pt>
                <c:pt idx="67">
                  <c:v>10794</c:v>
                </c:pt>
                <c:pt idx="68">
                  <c:v>10897.5</c:v>
                </c:pt>
                <c:pt idx="69">
                  <c:v>10961</c:v>
                </c:pt>
                <c:pt idx="70">
                  <c:v>10970</c:v>
                </c:pt>
                <c:pt idx="71">
                  <c:v>10970.5</c:v>
                </c:pt>
                <c:pt idx="72">
                  <c:v>11010.5</c:v>
                </c:pt>
                <c:pt idx="73">
                  <c:v>11086</c:v>
                </c:pt>
                <c:pt idx="74">
                  <c:v>11119</c:v>
                </c:pt>
                <c:pt idx="75">
                  <c:v>11340.5</c:v>
                </c:pt>
                <c:pt idx="76">
                  <c:v>11343</c:v>
                </c:pt>
                <c:pt idx="77">
                  <c:v>11345</c:v>
                </c:pt>
                <c:pt idx="78">
                  <c:v>11345.5</c:v>
                </c:pt>
                <c:pt idx="79">
                  <c:v>11437</c:v>
                </c:pt>
                <c:pt idx="80">
                  <c:v>11479.5</c:v>
                </c:pt>
                <c:pt idx="81">
                  <c:v>11831</c:v>
                </c:pt>
                <c:pt idx="82">
                  <c:v>11831.5</c:v>
                </c:pt>
                <c:pt idx="83">
                  <c:v>11833.5</c:v>
                </c:pt>
                <c:pt idx="84">
                  <c:v>12109.5</c:v>
                </c:pt>
                <c:pt idx="85">
                  <c:v>12281.5</c:v>
                </c:pt>
                <c:pt idx="86">
                  <c:v>12284</c:v>
                </c:pt>
                <c:pt idx="87">
                  <c:v>12692</c:v>
                </c:pt>
                <c:pt idx="88">
                  <c:v>12696.5</c:v>
                </c:pt>
                <c:pt idx="89">
                  <c:v>12729.5</c:v>
                </c:pt>
                <c:pt idx="90">
                  <c:v>13170.5</c:v>
                </c:pt>
                <c:pt idx="91">
                  <c:v>13465</c:v>
                </c:pt>
                <c:pt idx="92">
                  <c:v>13564.5</c:v>
                </c:pt>
                <c:pt idx="93">
                  <c:v>13579</c:v>
                </c:pt>
                <c:pt idx="94">
                  <c:v>13597.5</c:v>
                </c:pt>
                <c:pt idx="95">
                  <c:v>13695</c:v>
                </c:pt>
                <c:pt idx="96">
                  <c:v>14498.5</c:v>
                </c:pt>
                <c:pt idx="97">
                  <c:v>14647</c:v>
                </c:pt>
                <c:pt idx="98">
                  <c:v>15072</c:v>
                </c:pt>
                <c:pt idx="99">
                  <c:v>15493.5</c:v>
                </c:pt>
                <c:pt idx="100">
                  <c:v>15515</c:v>
                </c:pt>
                <c:pt idx="101">
                  <c:v>16201</c:v>
                </c:pt>
                <c:pt idx="102">
                  <c:v>17081</c:v>
                </c:pt>
                <c:pt idx="103">
                  <c:v>17420</c:v>
                </c:pt>
                <c:pt idx="104">
                  <c:v>17457</c:v>
                </c:pt>
                <c:pt idx="105">
                  <c:v>17492.5</c:v>
                </c:pt>
                <c:pt idx="106">
                  <c:v>17605.5</c:v>
                </c:pt>
                <c:pt idx="107">
                  <c:v>17987</c:v>
                </c:pt>
                <c:pt idx="108">
                  <c:v>18696</c:v>
                </c:pt>
                <c:pt idx="109">
                  <c:v>18734</c:v>
                </c:pt>
                <c:pt idx="110">
                  <c:v>18734</c:v>
                </c:pt>
                <c:pt idx="111">
                  <c:v>18734</c:v>
                </c:pt>
                <c:pt idx="112">
                  <c:v>18734</c:v>
                </c:pt>
                <c:pt idx="113">
                  <c:v>18806.5</c:v>
                </c:pt>
                <c:pt idx="114">
                  <c:v>18813.5</c:v>
                </c:pt>
                <c:pt idx="115">
                  <c:v>18886.5</c:v>
                </c:pt>
                <c:pt idx="116">
                  <c:v>18893.5</c:v>
                </c:pt>
                <c:pt idx="117">
                  <c:v>18896</c:v>
                </c:pt>
                <c:pt idx="118">
                  <c:v>18898.5</c:v>
                </c:pt>
                <c:pt idx="119">
                  <c:v>18993.5</c:v>
                </c:pt>
                <c:pt idx="120">
                  <c:v>19564</c:v>
                </c:pt>
                <c:pt idx="121">
                  <c:v>19564</c:v>
                </c:pt>
                <c:pt idx="122">
                  <c:v>19564</c:v>
                </c:pt>
                <c:pt idx="123">
                  <c:v>19564</c:v>
                </c:pt>
                <c:pt idx="124">
                  <c:v>19575.5</c:v>
                </c:pt>
                <c:pt idx="125">
                  <c:v>19576</c:v>
                </c:pt>
                <c:pt idx="126">
                  <c:v>19583</c:v>
                </c:pt>
                <c:pt idx="127">
                  <c:v>19583</c:v>
                </c:pt>
                <c:pt idx="128">
                  <c:v>19583</c:v>
                </c:pt>
                <c:pt idx="129">
                  <c:v>19594.5</c:v>
                </c:pt>
                <c:pt idx="130">
                  <c:v>19594.5</c:v>
                </c:pt>
                <c:pt idx="131">
                  <c:v>19594.5</c:v>
                </c:pt>
                <c:pt idx="132">
                  <c:v>19594.5</c:v>
                </c:pt>
                <c:pt idx="133">
                  <c:v>20000</c:v>
                </c:pt>
                <c:pt idx="134">
                  <c:v>20512</c:v>
                </c:pt>
                <c:pt idx="135">
                  <c:v>22307.5</c:v>
                </c:pt>
                <c:pt idx="136">
                  <c:v>22375</c:v>
                </c:pt>
                <c:pt idx="137">
                  <c:v>22936.5</c:v>
                </c:pt>
                <c:pt idx="138">
                  <c:v>23066.5</c:v>
                </c:pt>
                <c:pt idx="139">
                  <c:v>23147.5</c:v>
                </c:pt>
                <c:pt idx="140">
                  <c:v>23925</c:v>
                </c:pt>
                <c:pt idx="141">
                  <c:v>24008.5</c:v>
                </c:pt>
                <c:pt idx="142">
                  <c:v>24017</c:v>
                </c:pt>
                <c:pt idx="143">
                  <c:v>24017</c:v>
                </c:pt>
                <c:pt idx="144">
                  <c:v>24017</c:v>
                </c:pt>
                <c:pt idx="145">
                  <c:v>24017</c:v>
                </c:pt>
                <c:pt idx="146">
                  <c:v>24918.5</c:v>
                </c:pt>
                <c:pt idx="147">
                  <c:v>25617</c:v>
                </c:pt>
                <c:pt idx="148">
                  <c:v>26494</c:v>
                </c:pt>
                <c:pt idx="149">
                  <c:v>26792.5</c:v>
                </c:pt>
              </c:numCache>
            </c:numRef>
          </c:xVal>
          <c:yVal>
            <c:numRef>
              <c:f>'A (2)'!$H$21:$H$972</c:f>
              <c:numCache>
                <c:formatCode>General</c:formatCode>
                <c:ptCount val="95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AA7-40E5-B92D-206C8962C475}"/>
            </c:ext>
          </c:extLst>
        </c:ser>
        <c:ser>
          <c:idx val="1"/>
          <c:order val="1"/>
          <c:tx>
            <c:strRef>
              <c:f>'A (2)'!$I$20:$I$20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(2)'!$D$22:$D$56</c:f>
                <c:numCache>
                  <c:formatCode>General</c:formatCode>
                  <c:ptCount val="3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6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2">
                    <c:v>0</c:v>
                  </c:pt>
                  <c:pt idx="34">
                    <c:v>1E-3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'A (2)'!$F$21:$F$972</c:f>
              <c:numCache>
                <c:formatCode>General</c:formatCode>
                <c:ptCount val="952"/>
                <c:pt idx="0">
                  <c:v>0</c:v>
                </c:pt>
                <c:pt idx="1">
                  <c:v>2.5</c:v>
                </c:pt>
                <c:pt idx="2">
                  <c:v>35.5</c:v>
                </c:pt>
                <c:pt idx="3">
                  <c:v>38</c:v>
                </c:pt>
                <c:pt idx="4">
                  <c:v>64</c:v>
                </c:pt>
                <c:pt idx="5">
                  <c:v>71</c:v>
                </c:pt>
                <c:pt idx="6">
                  <c:v>80.5</c:v>
                </c:pt>
                <c:pt idx="7">
                  <c:v>92.5</c:v>
                </c:pt>
                <c:pt idx="8">
                  <c:v>122</c:v>
                </c:pt>
                <c:pt idx="9">
                  <c:v>138.5</c:v>
                </c:pt>
                <c:pt idx="10">
                  <c:v>140.5</c:v>
                </c:pt>
                <c:pt idx="11">
                  <c:v>148</c:v>
                </c:pt>
                <c:pt idx="12">
                  <c:v>216</c:v>
                </c:pt>
                <c:pt idx="13">
                  <c:v>282</c:v>
                </c:pt>
                <c:pt idx="14">
                  <c:v>1808</c:v>
                </c:pt>
                <c:pt idx="15">
                  <c:v>1808</c:v>
                </c:pt>
                <c:pt idx="16">
                  <c:v>1827</c:v>
                </c:pt>
                <c:pt idx="17">
                  <c:v>1827</c:v>
                </c:pt>
                <c:pt idx="18">
                  <c:v>1827</c:v>
                </c:pt>
                <c:pt idx="19">
                  <c:v>1857.5</c:v>
                </c:pt>
                <c:pt idx="20">
                  <c:v>1857.5</c:v>
                </c:pt>
                <c:pt idx="21">
                  <c:v>1857.5</c:v>
                </c:pt>
                <c:pt idx="22">
                  <c:v>1857.5</c:v>
                </c:pt>
                <c:pt idx="23">
                  <c:v>1865</c:v>
                </c:pt>
                <c:pt idx="24">
                  <c:v>1865</c:v>
                </c:pt>
                <c:pt idx="25">
                  <c:v>1865</c:v>
                </c:pt>
                <c:pt idx="26">
                  <c:v>1890.5</c:v>
                </c:pt>
                <c:pt idx="27">
                  <c:v>2178</c:v>
                </c:pt>
                <c:pt idx="28">
                  <c:v>2534.5</c:v>
                </c:pt>
                <c:pt idx="29">
                  <c:v>2534.5</c:v>
                </c:pt>
                <c:pt idx="30">
                  <c:v>2850.5</c:v>
                </c:pt>
                <c:pt idx="31">
                  <c:v>2850.5</c:v>
                </c:pt>
                <c:pt idx="32">
                  <c:v>3376.5</c:v>
                </c:pt>
                <c:pt idx="33">
                  <c:v>3376.5</c:v>
                </c:pt>
                <c:pt idx="34">
                  <c:v>4046.5</c:v>
                </c:pt>
                <c:pt idx="35">
                  <c:v>4162</c:v>
                </c:pt>
                <c:pt idx="36">
                  <c:v>4162</c:v>
                </c:pt>
                <c:pt idx="37">
                  <c:v>4433</c:v>
                </c:pt>
                <c:pt idx="38">
                  <c:v>4433</c:v>
                </c:pt>
                <c:pt idx="39">
                  <c:v>4865</c:v>
                </c:pt>
                <c:pt idx="40">
                  <c:v>4865</c:v>
                </c:pt>
                <c:pt idx="41">
                  <c:v>5411.5</c:v>
                </c:pt>
                <c:pt idx="42">
                  <c:v>5421</c:v>
                </c:pt>
                <c:pt idx="43">
                  <c:v>5848</c:v>
                </c:pt>
                <c:pt idx="44">
                  <c:v>5869.5</c:v>
                </c:pt>
                <c:pt idx="45">
                  <c:v>5883.5</c:v>
                </c:pt>
                <c:pt idx="46">
                  <c:v>6133.5</c:v>
                </c:pt>
                <c:pt idx="47">
                  <c:v>6133.5</c:v>
                </c:pt>
                <c:pt idx="48">
                  <c:v>6770</c:v>
                </c:pt>
                <c:pt idx="49">
                  <c:v>8429</c:v>
                </c:pt>
                <c:pt idx="50">
                  <c:v>8562.5</c:v>
                </c:pt>
                <c:pt idx="51">
                  <c:v>8562.5</c:v>
                </c:pt>
                <c:pt idx="52">
                  <c:v>8562.5</c:v>
                </c:pt>
                <c:pt idx="53">
                  <c:v>9385.5</c:v>
                </c:pt>
                <c:pt idx="54">
                  <c:v>9444.5</c:v>
                </c:pt>
                <c:pt idx="55">
                  <c:v>9444.5</c:v>
                </c:pt>
                <c:pt idx="56">
                  <c:v>9642.5</c:v>
                </c:pt>
                <c:pt idx="57">
                  <c:v>9659</c:v>
                </c:pt>
                <c:pt idx="58">
                  <c:v>9663.5</c:v>
                </c:pt>
                <c:pt idx="59">
                  <c:v>10065</c:v>
                </c:pt>
                <c:pt idx="60">
                  <c:v>10065</c:v>
                </c:pt>
                <c:pt idx="61">
                  <c:v>10213</c:v>
                </c:pt>
                <c:pt idx="62">
                  <c:v>10237</c:v>
                </c:pt>
                <c:pt idx="63">
                  <c:v>10468</c:v>
                </c:pt>
                <c:pt idx="64">
                  <c:v>10585.5</c:v>
                </c:pt>
                <c:pt idx="65">
                  <c:v>10618.5</c:v>
                </c:pt>
                <c:pt idx="66">
                  <c:v>10734</c:v>
                </c:pt>
                <c:pt idx="67">
                  <c:v>10794</c:v>
                </c:pt>
                <c:pt idx="68">
                  <c:v>10897.5</c:v>
                </c:pt>
                <c:pt idx="69">
                  <c:v>10961</c:v>
                </c:pt>
                <c:pt idx="70">
                  <c:v>10970</c:v>
                </c:pt>
                <c:pt idx="71">
                  <c:v>10970.5</c:v>
                </c:pt>
                <c:pt idx="72">
                  <c:v>11010.5</c:v>
                </c:pt>
                <c:pt idx="73">
                  <c:v>11086</c:v>
                </c:pt>
                <c:pt idx="74">
                  <c:v>11119</c:v>
                </c:pt>
                <c:pt idx="75">
                  <c:v>11340.5</c:v>
                </c:pt>
                <c:pt idx="76">
                  <c:v>11343</c:v>
                </c:pt>
                <c:pt idx="77">
                  <c:v>11345</c:v>
                </c:pt>
                <c:pt idx="78">
                  <c:v>11345.5</c:v>
                </c:pt>
                <c:pt idx="79">
                  <c:v>11437</c:v>
                </c:pt>
                <c:pt idx="80">
                  <c:v>11479.5</c:v>
                </c:pt>
                <c:pt idx="81">
                  <c:v>11831</c:v>
                </c:pt>
                <c:pt idx="82">
                  <c:v>11831.5</c:v>
                </c:pt>
                <c:pt idx="83">
                  <c:v>11833.5</c:v>
                </c:pt>
                <c:pt idx="84">
                  <c:v>12109.5</c:v>
                </c:pt>
                <c:pt idx="85">
                  <c:v>12281.5</c:v>
                </c:pt>
                <c:pt idx="86">
                  <c:v>12284</c:v>
                </c:pt>
                <c:pt idx="87">
                  <c:v>12692</c:v>
                </c:pt>
                <c:pt idx="88">
                  <c:v>12696.5</c:v>
                </c:pt>
                <c:pt idx="89">
                  <c:v>12729.5</c:v>
                </c:pt>
                <c:pt idx="90">
                  <c:v>13170.5</c:v>
                </c:pt>
                <c:pt idx="91">
                  <c:v>13465</c:v>
                </c:pt>
                <c:pt idx="92">
                  <c:v>13564.5</c:v>
                </c:pt>
                <c:pt idx="93">
                  <c:v>13579</c:v>
                </c:pt>
                <c:pt idx="94">
                  <c:v>13597.5</c:v>
                </c:pt>
                <c:pt idx="95">
                  <c:v>13695</c:v>
                </c:pt>
                <c:pt idx="96">
                  <c:v>14498.5</c:v>
                </c:pt>
                <c:pt idx="97">
                  <c:v>14647</c:v>
                </c:pt>
                <c:pt idx="98">
                  <c:v>15072</c:v>
                </c:pt>
                <c:pt idx="99">
                  <c:v>15493.5</c:v>
                </c:pt>
                <c:pt idx="100">
                  <c:v>15515</c:v>
                </c:pt>
                <c:pt idx="101">
                  <c:v>16201</c:v>
                </c:pt>
                <c:pt idx="102">
                  <c:v>17081</c:v>
                </c:pt>
                <c:pt idx="103">
                  <c:v>17420</c:v>
                </c:pt>
                <c:pt idx="104">
                  <c:v>17457</c:v>
                </c:pt>
                <c:pt idx="105">
                  <c:v>17492.5</c:v>
                </c:pt>
                <c:pt idx="106">
                  <c:v>17605.5</c:v>
                </c:pt>
                <c:pt idx="107">
                  <c:v>17987</c:v>
                </c:pt>
                <c:pt idx="108">
                  <c:v>18696</c:v>
                </c:pt>
                <c:pt idx="109">
                  <c:v>18734</c:v>
                </c:pt>
                <c:pt idx="110">
                  <c:v>18734</c:v>
                </c:pt>
                <c:pt idx="111">
                  <c:v>18734</c:v>
                </c:pt>
                <c:pt idx="112">
                  <c:v>18734</c:v>
                </c:pt>
                <c:pt idx="113">
                  <c:v>18806.5</c:v>
                </c:pt>
                <c:pt idx="114">
                  <c:v>18813.5</c:v>
                </c:pt>
                <c:pt idx="115">
                  <c:v>18886.5</c:v>
                </c:pt>
                <c:pt idx="116">
                  <c:v>18893.5</c:v>
                </c:pt>
                <c:pt idx="117">
                  <c:v>18896</c:v>
                </c:pt>
                <c:pt idx="118">
                  <c:v>18898.5</c:v>
                </c:pt>
                <c:pt idx="119">
                  <c:v>18993.5</c:v>
                </c:pt>
                <c:pt idx="120">
                  <c:v>19564</c:v>
                </c:pt>
                <c:pt idx="121">
                  <c:v>19564</c:v>
                </c:pt>
                <c:pt idx="122">
                  <c:v>19564</c:v>
                </c:pt>
                <c:pt idx="123">
                  <c:v>19564</c:v>
                </c:pt>
                <c:pt idx="124">
                  <c:v>19575.5</c:v>
                </c:pt>
                <c:pt idx="125">
                  <c:v>19576</c:v>
                </c:pt>
                <c:pt idx="126">
                  <c:v>19583</c:v>
                </c:pt>
                <c:pt idx="127">
                  <c:v>19583</c:v>
                </c:pt>
                <c:pt idx="128">
                  <c:v>19583</c:v>
                </c:pt>
                <c:pt idx="129">
                  <c:v>19594.5</c:v>
                </c:pt>
                <c:pt idx="130">
                  <c:v>19594.5</c:v>
                </c:pt>
                <c:pt idx="131">
                  <c:v>19594.5</c:v>
                </c:pt>
                <c:pt idx="132">
                  <c:v>19594.5</c:v>
                </c:pt>
                <c:pt idx="133">
                  <c:v>20000</c:v>
                </c:pt>
                <c:pt idx="134">
                  <c:v>20512</c:v>
                </c:pt>
                <c:pt idx="135">
                  <c:v>22307.5</c:v>
                </c:pt>
                <c:pt idx="136">
                  <c:v>22375</c:v>
                </c:pt>
                <c:pt idx="137">
                  <c:v>22936.5</c:v>
                </c:pt>
                <c:pt idx="138">
                  <c:v>23066.5</c:v>
                </c:pt>
                <c:pt idx="139">
                  <c:v>23147.5</c:v>
                </c:pt>
                <c:pt idx="140">
                  <c:v>23925</c:v>
                </c:pt>
                <c:pt idx="141">
                  <c:v>24008.5</c:v>
                </c:pt>
                <c:pt idx="142">
                  <c:v>24017</c:v>
                </c:pt>
                <c:pt idx="143">
                  <c:v>24017</c:v>
                </c:pt>
                <c:pt idx="144">
                  <c:v>24017</c:v>
                </c:pt>
                <c:pt idx="145">
                  <c:v>24017</c:v>
                </c:pt>
                <c:pt idx="146">
                  <c:v>24918.5</c:v>
                </c:pt>
                <c:pt idx="147">
                  <c:v>25617</c:v>
                </c:pt>
                <c:pt idx="148">
                  <c:v>26494</c:v>
                </c:pt>
                <c:pt idx="149">
                  <c:v>26792.5</c:v>
                </c:pt>
              </c:numCache>
            </c:numRef>
          </c:xVal>
          <c:yVal>
            <c:numRef>
              <c:f>'A (2)'!$I$21:$I$972</c:f>
              <c:numCache>
                <c:formatCode>General</c:formatCode>
                <c:ptCount val="952"/>
                <c:pt idx="41">
                  <c:v>-5.8642735530156642E-4</c:v>
                </c:pt>
                <c:pt idx="43">
                  <c:v>-6.9102147535886616E-3</c:v>
                </c:pt>
                <c:pt idx="44">
                  <c:v>-7.4679729004856199E-3</c:v>
                </c:pt>
                <c:pt idx="45">
                  <c:v>-1.1831164250907023E-2</c:v>
                </c:pt>
                <c:pt idx="54">
                  <c:v>-1.451147798798047E-2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AA7-40E5-B92D-206C8962C475}"/>
            </c:ext>
          </c:extLst>
        </c:ser>
        <c:ser>
          <c:idx val="3"/>
          <c:order val="2"/>
          <c:tx>
            <c:strRef>
              <c:f>'A (2)'!$J$20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(2)'!$D$21:$D$56</c:f>
                <c:numCache>
                  <c:formatCode>General</c:formatCode>
                  <c:ptCount val="3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7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3">
                    <c:v>0</c:v>
                  </c:pt>
                  <c:pt idx="35">
                    <c:v>1E-3</c:v>
                  </c:pt>
                </c:numCache>
              </c:numRef>
            </c:plus>
            <c:minus>
              <c:numRef>
                <c:f>'A (2)'!$D$21:$D$56</c:f>
                <c:numCache>
                  <c:formatCode>General</c:formatCode>
                  <c:ptCount val="3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7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3">
                    <c:v>0</c:v>
                  </c:pt>
                  <c:pt idx="35">
                    <c:v>1E-3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(2)'!$F$21:$F$972</c:f>
              <c:numCache>
                <c:formatCode>General</c:formatCode>
                <c:ptCount val="952"/>
                <c:pt idx="0">
                  <c:v>0</c:v>
                </c:pt>
                <c:pt idx="1">
                  <c:v>2.5</c:v>
                </c:pt>
                <c:pt idx="2">
                  <c:v>35.5</c:v>
                </c:pt>
                <c:pt idx="3">
                  <c:v>38</c:v>
                </c:pt>
                <c:pt idx="4">
                  <c:v>64</c:v>
                </c:pt>
                <c:pt idx="5">
                  <c:v>71</c:v>
                </c:pt>
                <c:pt idx="6">
                  <c:v>80.5</c:v>
                </c:pt>
                <c:pt idx="7">
                  <c:v>92.5</c:v>
                </c:pt>
                <c:pt idx="8">
                  <c:v>122</c:v>
                </c:pt>
                <c:pt idx="9">
                  <c:v>138.5</c:v>
                </c:pt>
                <c:pt idx="10">
                  <c:v>140.5</c:v>
                </c:pt>
                <c:pt idx="11">
                  <c:v>148</c:v>
                </c:pt>
                <c:pt idx="12">
                  <c:v>216</c:v>
                </c:pt>
                <c:pt idx="13">
                  <c:v>282</c:v>
                </c:pt>
                <c:pt idx="14">
                  <c:v>1808</c:v>
                </c:pt>
                <c:pt idx="15">
                  <c:v>1808</c:v>
                </c:pt>
                <c:pt idx="16">
                  <c:v>1827</c:v>
                </c:pt>
                <c:pt idx="17">
                  <c:v>1827</c:v>
                </c:pt>
                <c:pt idx="18">
                  <c:v>1827</c:v>
                </c:pt>
                <c:pt idx="19">
                  <c:v>1857.5</c:v>
                </c:pt>
                <c:pt idx="20">
                  <c:v>1857.5</c:v>
                </c:pt>
                <c:pt idx="21">
                  <c:v>1857.5</c:v>
                </c:pt>
                <c:pt idx="22">
                  <c:v>1857.5</c:v>
                </c:pt>
                <c:pt idx="23">
                  <c:v>1865</c:v>
                </c:pt>
                <c:pt idx="24">
                  <c:v>1865</c:v>
                </c:pt>
                <c:pt idx="25">
                  <c:v>1865</c:v>
                </c:pt>
                <c:pt idx="26">
                  <c:v>1890.5</c:v>
                </c:pt>
                <c:pt idx="27">
                  <c:v>2178</c:v>
                </c:pt>
                <c:pt idx="28">
                  <c:v>2534.5</c:v>
                </c:pt>
                <c:pt idx="29">
                  <c:v>2534.5</c:v>
                </c:pt>
                <c:pt idx="30">
                  <c:v>2850.5</c:v>
                </c:pt>
                <c:pt idx="31">
                  <c:v>2850.5</c:v>
                </c:pt>
                <c:pt idx="32">
                  <c:v>3376.5</c:v>
                </c:pt>
                <c:pt idx="33">
                  <c:v>3376.5</c:v>
                </c:pt>
                <c:pt idx="34">
                  <c:v>4046.5</c:v>
                </c:pt>
                <c:pt idx="35">
                  <c:v>4162</c:v>
                </c:pt>
                <c:pt idx="36">
                  <c:v>4162</c:v>
                </c:pt>
                <c:pt idx="37">
                  <c:v>4433</c:v>
                </c:pt>
                <c:pt idx="38">
                  <c:v>4433</c:v>
                </c:pt>
                <c:pt idx="39">
                  <c:v>4865</c:v>
                </c:pt>
                <c:pt idx="40">
                  <c:v>4865</c:v>
                </c:pt>
                <c:pt idx="41">
                  <c:v>5411.5</c:v>
                </c:pt>
                <c:pt idx="42">
                  <c:v>5421</c:v>
                </c:pt>
                <c:pt idx="43">
                  <c:v>5848</c:v>
                </c:pt>
                <c:pt idx="44">
                  <c:v>5869.5</c:v>
                </c:pt>
                <c:pt idx="45">
                  <c:v>5883.5</c:v>
                </c:pt>
                <c:pt idx="46">
                  <c:v>6133.5</c:v>
                </c:pt>
                <c:pt idx="47">
                  <c:v>6133.5</c:v>
                </c:pt>
                <c:pt idx="48">
                  <c:v>6770</c:v>
                </c:pt>
                <c:pt idx="49">
                  <c:v>8429</c:v>
                </c:pt>
                <c:pt idx="50">
                  <c:v>8562.5</c:v>
                </c:pt>
                <c:pt idx="51">
                  <c:v>8562.5</c:v>
                </c:pt>
                <c:pt idx="52">
                  <c:v>8562.5</c:v>
                </c:pt>
                <c:pt idx="53">
                  <c:v>9385.5</c:v>
                </c:pt>
                <c:pt idx="54">
                  <c:v>9444.5</c:v>
                </c:pt>
                <c:pt idx="55">
                  <c:v>9444.5</c:v>
                </c:pt>
                <c:pt idx="56">
                  <c:v>9642.5</c:v>
                </c:pt>
                <c:pt idx="57">
                  <c:v>9659</c:v>
                </c:pt>
                <c:pt idx="58">
                  <c:v>9663.5</c:v>
                </c:pt>
                <c:pt idx="59">
                  <c:v>10065</c:v>
                </c:pt>
                <c:pt idx="60">
                  <c:v>10065</c:v>
                </c:pt>
                <c:pt idx="61">
                  <c:v>10213</c:v>
                </c:pt>
                <c:pt idx="62">
                  <c:v>10237</c:v>
                </c:pt>
                <c:pt idx="63">
                  <c:v>10468</c:v>
                </c:pt>
                <c:pt idx="64">
                  <c:v>10585.5</c:v>
                </c:pt>
                <c:pt idx="65">
                  <c:v>10618.5</c:v>
                </c:pt>
                <c:pt idx="66">
                  <c:v>10734</c:v>
                </c:pt>
                <c:pt idx="67">
                  <c:v>10794</c:v>
                </c:pt>
                <c:pt idx="68">
                  <c:v>10897.5</c:v>
                </c:pt>
                <c:pt idx="69">
                  <c:v>10961</c:v>
                </c:pt>
                <c:pt idx="70">
                  <c:v>10970</c:v>
                </c:pt>
                <c:pt idx="71">
                  <c:v>10970.5</c:v>
                </c:pt>
                <c:pt idx="72">
                  <c:v>11010.5</c:v>
                </c:pt>
                <c:pt idx="73">
                  <c:v>11086</c:v>
                </c:pt>
                <c:pt idx="74">
                  <c:v>11119</c:v>
                </c:pt>
                <c:pt idx="75">
                  <c:v>11340.5</c:v>
                </c:pt>
                <c:pt idx="76">
                  <c:v>11343</c:v>
                </c:pt>
                <c:pt idx="77">
                  <c:v>11345</c:v>
                </c:pt>
                <c:pt idx="78">
                  <c:v>11345.5</c:v>
                </c:pt>
                <c:pt idx="79">
                  <c:v>11437</c:v>
                </c:pt>
                <c:pt idx="80">
                  <c:v>11479.5</c:v>
                </c:pt>
                <c:pt idx="81">
                  <c:v>11831</c:v>
                </c:pt>
                <c:pt idx="82">
                  <c:v>11831.5</c:v>
                </c:pt>
                <c:pt idx="83">
                  <c:v>11833.5</c:v>
                </c:pt>
                <c:pt idx="84">
                  <c:v>12109.5</c:v>
                </c:pt>
                <c:pt idx="85">
                  <c:v>12281.5</c:v>
                </c:pt>
                <c:pt idx="86">
                  <c:v>12284</c:v>
                </c:pt>
                <c:pt idx="87">
                  <c:v>12692</c:v>
                </c:pt>
                <c:pt idx="88">
                  <c:v>12696.5</c:v>
                </c:pt>
                <c:pt idx="89">
                  <c:v>12729.5</c:v>
                </c:pt>
                <c:pt idx="90">
                  <c:v>13170.5</c:v>
                </c:pt>
                <c:pt idx="91">
                  <c:v>13465</c:v>
                </c:pt>
                <c:pt idx="92">
                  <c:v>13564.5</c:v>
                </c:pt>
                <c:pt idx="93">
                  <c:v>13579</c:v>
                </c:pt>
                <c:pt idx="94">
                  <c:v>13597.5</c:v>
                </c:pt>
                <c:pt idx="95">
                  <c:v>13695</c:v>
                </c:pt>
                <c:pt idx="96">
                  <c:v>14498.5</c:v>
                </c:pt>
                <c:pt idx="97">
                  <c:v>14647</c:v>
                </c:pt>
                <c:pt idx="98">
                  <c:v>15072</c:v>
                </c:pt>
                <c:pt idx="99">
                  <c:v>15493.5</c:v>
                </c:pt>
                <c:pt idx="100">
                  <c:v>15515</c:v>
                </c:pt>
                <c:pt idx="101">
                  <c:v>16201</c:v>
                </c:pt>
                <c:pt idx="102">
                  <c:v>17081</c:v>
                </c:pt>
                <c:pt idx="103">
                  <c:v>17420</c:v>
                </c:pt>
                <c:pt idx="104">
                  <c:v>17457</c:v>
                </c:pt>
                <c:pt idx="105">
                  <c:v>17492.5</c:v>
                </c:pt>
                <c:pt idx="106">
                  <c:v>17605.5</c:v>
                </c:pt>
                <c:pt idx="107">
                  <c:v>17987</c:v>
                </c:pt>
                <c:pt idx="108">
                  <c:v>18696</c:v>
                </c:pt>
                <c:pt idx="109">
                  <c:v>18734</c:v>
                </c:pt>
                <c:pt idx="110">
                  <c:v>18734</c:v>
                </c:pt>
                <c:pt idx="111">
                  <c:v>18734</c:v>
                </c:pt>
                <c:pt idx="112">
                  <c:v>18734</c:v>
                </c:pt>
                <c:pt idx="113">
                  <c:v>18806.5</c:v>
                </c:pt>
                <c:pt idx="114">
                  <c:v>18813.5</c:v>
                </c:pt>
                <c:pt idx="115">
                  <c:v>18886.5</c:v>
                </c:pt>
                <c:pt idx="116">
                  <c:v>18893.5</c:v>
                </c:pt>
                <c:pt idx="117">
                  <c:v>18896</c:v>
                </c:pt>
                <c:pt idx="118">
                  <c:v>18898.5</c:v>
                </c:pt>
                <c:pt idx="119">
                  <c:v>18993.5</c:v>
                </c:pt>
                <c:pt idx="120">
                  <c:v>19564</c:v>
                </c:pt>
                <c:pt idx="121">
                  <c:v>19564</c:v>
                </c:pt>
                <c:pt idx="122">
                  <c:v>19564</c:v>
                </c:pt>
                <c:pt idx="123">
                  <c:v>19564</c:v>
                </c:pt>
                <c:pt idx="124">
                  <c:v>19575.5</c:v>
                </c:pt>
                <c:pt idx="125">
                  <c:v>19576</c:v>
                </c:pt>
                <c:pt idx="126">
                  <c:v>19583</c:v>
                </c:pt>
                <c:pt idx="127">
                  <c:v>19583</c:v>
                </c:pt>
                <c:pt idx="128">
                  <c:v>19583</c:v>
                </c:pt>
                <c:pt idx="129">
                  <c:v>19594.5</c:v>
                </c:pt>
                <c:pt idx="130">
                  <c:v>19594.5</c:v>
                </c:pt>
                <c:pt idx="131">
                  <c:v>19594.5</c:v>
                </c:pt>
                <c:pt idx="132">
                  <c:v>19594.5</c:v>
                </c:pt>
                <c:pt idx="133">
                  <c:v>20000</c:v>
                </c:pt>
                <c:pt idx="134">
                  <c:v>20512</c:v>
                </c:pt>
                <c:pt idx="135">
                  <c:v>22307.5</c:v>
                </c:pt>
                <c:pt idx="136">
                  <c:v>22375</c:v>
                </c:pt>
                <c:pt idx="137">
                  <c:v>22936.5</c:v>
                </c:pt>
                <c:pt idx="138">
                  <c:v>23066.5</c:v>
                </c:pt>
                <c:pt idx="139">
                  <c:v>23147.5</c:v>
                </c:pt>
                <c:pt idx="140">
                  <c:v>23925</c:v>
                </c:pt>
                <c:pt idx="141">
                  <c:v>24008.5</c:v>
                </c:pt>
                <c:pt idx="142">
                  <c:v>24017</c:v>
                </c:pt>
                <c:pt idx="143">
                  <c:v>24017</c:v>
                </c:pt>
                <c:pt idx="144">
                  <c:v>24017</c:v>
                </c:pt>
                <c:pt idx="145">
                  <c:v>24017</c:v>
                </c:pt>
                <c:pt idx="146">
                  <c:v>24918.5</c:v>
                </c:pt>
                <c:pt idx="147">
                  <c:v>25617</c:v>
                </c:pt>
                <c:pt idx="148">
                  <c:v>26494</c:v>
                </c:pt>
                <c:pt idx="149">
                  <c:v>26792.5</c:v>
                </c:pt>
              </c:numCache>
            </c:numRef>
          </c:xVal>
          <c:yVal>
            <c:numRef>
              <c:f>'A (2)'!$J$21:$J$972</c:f>
              <c:numCache>
                <c:formatCode>General</c:formatCode>
                <c:ptCount val="952"/>
                <c:pt idx="1">
                  <c:v>-1.6485559899592772E-4</c:v>
                </c:pt>
                <c:pt idx="2">
                  <c:v>-6.2094948953017592E-4</c:v>
                </c:pt>
                <c:pt idx="3">
                  <c:v>-2.1858050895389169E-3</c:v>
                </c:pt>
                <c:pt idx="4">
                  <c:v>-7.603033009218052E-4</c:v>
                </c:pt>
                <c:pt idx="5">
                  <c:v>-1.0418989841127768E-3</c:v>
                </c:pt>
                <c:pt idx="14">
                  <c:v>-3.5035684413742274E-3</c:v>
                </c:pt>
                <c:pt idx="15">
                  <c:v>-3.3035684464266524E-3</c:v>
                </c:pt>
                <c:pt idx="16">
                  <c:v>-6.3964709843276069E-3</c:v>
                </c:pt>
                <c:pt idx="17">
                  <c:v>-5.7964709849329665E-3</c:v>
                </c:pt>
                <c:pt idx="18">
                  <c:v>-5.1964709855383262E-3</c:v>
                </c:pt>
                <c:pt idx="19">
                  <c:v>-6.0877092910232022E-3</c:v>
                </c:pt>
                <c:pt idx="20">
                  <c:v>-4.8877092922339216E-3</c:v>
                </c:pt>
                <c:pt idx="21">
                  <c:v>-4.8877092922339216E-3</c:v>
                </c:pt>
                <c:pt idx="22">
                  <c:v>-3.6877092861686833E-3</c:v>
                </c:pt>
                <c:pt idx="23">
                  <c:v>-5.3822760819457471E-3</c:v>
                </c:pt>
                <c:pt idx="24">
                  <c:v>-5.1822760797222145E-3</c:v>
                </c:pt>
                <c:pt idx="25">
                  <c:v>-5.082276082248427E-3</c:v>
                </c:pt>
                <c:pt idx="26">
                  <c:v>-8.3438031724654138E-3</c:v>
                </c:pt>
                <c:pt idx="27">
                  <c:v>-6.8021969418623485E-3</c:v>
                </c:pt>
                <c:pt idx="28">
                  <c:v>-7.9506052206852473E-3</c:v>
                </c:pt>
                <c:pt idx="29">
                  <c:v>-4.9506052164360881E-3</c:v>
                </c:pt>
                <c:pt idx="30">
                  <c:v>-4.14835280389525E-3</c:v>
                </c:pt>
                <c:pt idx="31">
                  <c:v>-4.1483527966192923E-3</c:v>
                </c:pt>
                <c:pt idx="33">
                  <c:v>-4.4939706131117418E-3</c:v>
                </c:pt>
                <c:pt idx="35">
                  <c:v>-7.1715994927217253E-3</c:v>
                </c:pt>
                <c:pt idx="36">
                  <c:v>-6.1715994888800196E-3</c:v>
                </c:pt>
                <c:pt idx="37">
                  <c:v>-7.7019463133183308E-3</c:v>
                </c:pt>
                <c:pt idx="38">
                  <c:v>-6.6019463120028377E-3</c:v>
                </c:pt>
                <c:pt idx="39">
                  <c:v>-9.3089936344767921E-3</c:v>
                </c:pt>
                <c:pt idx="40">
                  <c:v>-8.5089936328586191E-3</c:v>
                </c:pt>
                <c:pt idx="46">
                  <c:v>-5.3167240475886501E-3</c:v>
                </c:pt>
                <c:pt idx="47">
                  <c:v>-3.9167240465758368E-3</c:v>
                </c:pt>
                <c:pt idx="48">
                  <c:v>-6.3289592872024514E-3</c:v>
                </c:pt>
                <c:pt idx="51">
                  <c:v>-1.3304230305948295E-3</c:v>
                </c:pt>
                <c:pt idx="53">
                  <c:v>-3.0808858791715465E-3</c:v>
                </c:pt>
                <c:pt idx="59">
                  <c:v>-4.7086374033824541E-3</c:v>
                </c:pt>
                <c:pt idx="60">
                  <c:v>-4.1086374039878137E-3</c:v>
                </c:pt>
                <c:pt idx="72">
                  <c:v>-3.0370245513040572E-3</c:v>
                </c:pt>
                <c:pt idx="75">
                  <c:v>-5.3979634831193835E-3</c:v>
                </c:pt>
                <c:pt idx="76">
                  <c:v>-1.0628190866555087E-3</c:v>
                </c:pt>
                <c:pt idx="77">
                  <c:v>3.8529643643414602E-4</c:v>
                </c:pt>
                <c:pt idx="78">
                  <c:v>-2.6276746866642497E-3</c:v>
                </c:pt>
                <c:pt idx="102">
                  <c:v>2.8380612464388832E-2</c:v>
                </c:pt>
                <c:pt idx="108">
                  <c:v>4.4983896186749917E-2</c:v>
                </c:pt>
                <c:pt idx="124">
                  <c:v>5.2867696816974785E-2</c:v>
                </c:pt>
                <c:pt idx="125">
                  <c:v>5.4854725698533002E-2</c:v>
                </c:pt>
                <c:pt idx="133">
                  <c:v>5.8755216283316258E-2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AA7-40E5-B92D-206C8962C475}"/>
            </c:ext>
          </c:extLst>
        </c:ser>
        <c:ser>
          <c:idx val="4"/>
          <c:order val="3"/>
          <c:tx>
            <c:strRef>
              <c:f>'A (2)'!$K$20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(2)'!$D$21:$D$71</c:f>
                <c:numCache>
                  <c:formatCode>General</c:formatCode>
                  <c:ptCount val="5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7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3">
                    <c:v>0</c:v>
                  </c:pt>
                  <c:pt idx="35">
                    <c:v>1E-3</c:v>
                  </c:pt>
                  <c:pt idx="37">
                    <c:v>5.0000000000000001E-4</c:v>
                  </c:pt>
                  <c:pt idx="39">
                    <c:v>1.1000000000000001E-3</c:v>
                  </c:pt>
                  <c:pt idx="40">
                    <c:v>5.9999999999999995E-4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5.9999999999999995E-4</c:v>
                  </c:pt>
                  <c:pt idx="47">
                    <c:v>6.9999999999999999E-4</c:v>
                  </c:pt>
                  <c:pt idx="48">
                    <c:v>6.9999999999999999E-4</c:v>
                  </c:pt>
                  <c:pt idx="49">
                    <c:v>0</c:v>
                  </c:pt>
                  <c:pt idx="50">
                    <c:v>0</c:v>
                  </c:pt>
                </c:numCache>
              </c:numRef>
            </c:plus>
            <c:minus>
              <c:numRef>
                <c:f>'A (2)'!$D$21:$D$71</c:f>
                <c:numCache>
                  <c:formatCode>General</c:formatCode>
                  <c:ptCount val="5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7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3">
                    <c:v>0</c:v>
                  </c:pt>
                  <c:pt idx="35">
                    <c:v>1E-3</c:v>
                  </c:pt>
                  <c:pt idx="37">
                    <c:v>5.0000000000000001E-4</c:v>
                  </c:pt>
                  <c:pt idx="39">
                    <c:v>1.1000000000000001E-3</c:v>
                  </c:pt>
                  <c:pt idx="40">
                    <c:v>5.9999999999999995E-4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5.9999999999999995E-4</c:v>
                  </c:pt>
                  <c:pt idx="47">
                    <c:v>6.9999999999999999E-4</c:v>
                  </c:pt>
                  <c:pt idx="48">
                    <c:v>6.9999999999999999E-4</c:v>
                  </c:pt>
                  <c:pt idx="49">
                    <c:v>0</c:v>
                  </c:pt>
                  <c:pt idx="50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(2)'!$F$21:$F$972</c:f>
              <c:numCache>
                <c:formatCode>General</c:formatCode>
                <c:ptCount val="952"/>
                <c:pt idx="0">
                  <c:v>0</c:v>
                </c:pt>
                <c:pt idx="1">
                  <c:v>2.5</c:v>
                </c:pt>
                <c:pt idx="2">
                  <c:v>35.5</c:v>
                </c:pt>
                <c:pt idx="3">
                  <c:v>38</c:v>
                </c:pt>
                <c:pt idx="4">
                  <c:v>64</c:v>
                </c:pt>
                <c:pt idx="5">
                  <c:v>71</c:v>
                </c:pt>
                <c:pt idx="6">
                  <c:v>80.5</c:v>
                </c:pt>
                <c:pt idx="7">
                  <c:v>92.5</c:v>
                </c:pt>
                <c:pt idx="8">
                  <c:v>122</c:v>
                </c:pt>
                <c:pt idx="9">
                  <c:v>138.5</c:v>
                </c:pt>
                <c:pt idx="10">
                  <c:v>140.5</c:v>
                </c:pt>
                <c:pt idx="11">
                  <c:v>148</c:v>
                </c:pt>
                <c:pt idx="12">
                  <c:v>216</c:v>
                </c:pt>
                <c:pt idx="13">
                  <c:v>282</c:v>
                </c:pt>
                <c:pt idx="14">
                  <c:v>1808</c:v>
                </c:pt>
                <c:pt idx="15">
                  <c:v>1808</c:v>
                </c:pt>
                <c:pt idx="16">
                  <c:v>1827</c:v>
                </c:pt>
                <c:pt idx="17">
                  <c:v>1827</c:v>
                </c:pt>
                <c:pt idx="18">
                  <c:v>1827</c:v>
                </c:pt>
                <c:pt idx="19">
                  <c:v>1857.5</c:v>
                </c:pt>
                <c:pt idx="20">
                  <c:v>1857.5</c:v>
                </c:pt>
                <c:pt idx="21">
                  <c:v>1857.5</c:v>
                </c:pt>
                <c:pt idx="22">
                  <c:v>1857.5</c:v>
                </c:pt>
                <c:pt idx="23">
                  <c:v>1865</c:v>
                </c:pt>
                <c:pt idx="24">
                  <c:v>1865</c:v>
                </c:pt>
                <c:pt idx="25">
                  <c:v>1865</c:v>
                </c:pt>
                <c:pt idx="26">
                  <c:v>1890.5</c:v>
                </c:pt>
                <c:pt idx="27">
                  <c:v>2178</c:v>
                </c:pt>
                <c:pt idx="28">
                  <c:v>2534.5</c:v>
                </c:pt>
                <c:pt idx="29">
                  <c:v>2534.5</c:v>
                </c:pt>
                <c:pt idx="30">
                  <c:v>2850.5</c:v>
                </c:pt>
                <c:pt idx="31">
                  <c:v>2850.5</c:v>
                </c:pt>
                <c:pt idx="32">
                  <c:v>3376.5</c:v>
                </c:pt>
                <c:pt idx="33">
                  <c:v>3376.5</c:v>
                </c:pt>
                <c:pt idx="34">
                  <c:v>4046.5</c:v>
                </c:pt>
                <c:pt idx="35">
                  <c:v>4162</c:v>
                </c:pt>
                <c:pt idx="36">
                  <c:v>4162</c:v>
                </c:pt>
                <c:pt idx="37">
                  <c:v>4433</c:v>
                </c:pt>
                <c:pt idx="38">
                  <c:v>4433</c:v>
                </c:pt>
                <c:pt idx="39">
                  <c:v>4865</c:v>
                </c:pt>
                <c:pt idx="40">
                  <c:v>4865</c:v>
                </c:pt>
                <c:pt idx="41">
                  <c:v>5411.5</c:v>
                </c:pt>
                <c:pt idx="42">
                  <c:v>5421</c:v>
                </c:pt>
                <c:pt idx="43">
                  <c:v>5848</c:v>
                </c:pt>
                <c:pt idx="44">
                  <c:v>5869.5</c:v>
                </c:pt>
                <c:pt idx="45">
                  <c:v>5883.5</c:v>
                </c:pt>
                <c:pt idx="46">
                  <c:v>6133.5</c:v>
                </c:pt>
                <c:pt idx="47">
                  <c:v>6133.5</c:v>
                </c:pt>
                <c:pt idx="48">
                  <c:v>6770</c:v>
                </c:pt>
                <c:pt idx="49">
                  <c:v>8429</c:v>
                </c:pt>
                <c:pt idx="50">
                  <c:v>8562.5</c:v>
                </c:pt>
                <c:pt idx="51">
                  <c:v>8562.5</c:v>
                </c:pt>
                <c:pt idx="52">
                  <c:v>8562.5</c:v>
                </c:pt>
                <c:pt idx="53">
                  <c:v>9385.5</c:v>
                </c:pt>
                <c:pt idx="54">
                  <c:v>9444.5</c:v>
                </c:pt>
                <c:pt idx="55">
                  <c:v>9444.5</c:v>
                </c:pt>
                <c:pt idx="56">
                  <c:v>9642.5</c:v>
                </c:pt>
                <c:pt idx="57">
                  <c:v>9659</c:v>
                </c:pt>
                <c:pt idx="58">
                  <c:v>9663.5</c:v>
                </c:pt>
                <c:pt idx="59">
                  <c:v>10065</c:v>
                </c:pt>
                <c:pt idx="60">
                  <c:v>10065</c:v>
                </c:pt>
                <c:pt idx="61">
                  <c:v>10213</c:v>
                </c:pt>
                <c:pt idx="62">
                  <c:v>10237</c:v>
                </c:pt>
                <c:pt idx="63">
                  <c:v>10468</c:v>
                </c:pt>
                <c:pt idx="64">
                  <c:v>10585.5</c:v>
                </c:pt>
                <c:pt idx="65">
                  <c:v>10618.5</c:v>
                </c:pt>
                <c:pt idx="66">
                  <c:v>10734</c:v>
                </c:pt>
                <c:pt idx="67">
                  <c:v>10794</c:v>
                </c:pt>
                <c:pt idx="68">
                  <c:v>10897.5</c:v>
                </c:pt>
                <c:pt idx="69">
                  <c:v>10961</c:v>
                </c:pt>
                <c:pt idx="70">
                  <c:v>10970</c:v>
                </c:pt>
                <c:pt idx="71">
                  <c:v>10970.5</c:v>
                </c:pt>
                <c:pt idx="72">
                  <c:v>11010.5</c:v>
                </c:pt>
                <c:pt idx="73">
                  <c:v>11086</c:v>
                </c:pt>
                <c:pt idx="74">
                  <c:v>11119</c:v>
                </c:pt>
                <c:pt idx="75">
                  <c:v>11340.5</c:v>
                </c:pt>
                <c:pt idx="76">
                  <c:v>11343</c:v>
                </c:pt>
                <c:pt idx="77">
                  <c:v>11345</c:v>
                </c:pt>
                <c:pt idx="78">
                  <c:v>11345.5</c:v>
                </c:pt>
                <c:pt idx="79">
                  <c:v>11437</c:v>
                </c:pt>
                <c:pt idx="80">
                  <c:v>11479.5</c:v>
                </c:pt>
                <c:pt idx="81">
                  <c:v>11831</c:v>
                </c:pt>
                <c:pt idx="82">
                  <c:v>11831.5</c:v>
                </c:pt>
                <c:pt idx="83">
                  <c:v>11833.5</c:v>
                </c:pt>
                <c:pt idx="84">
                  <c:v>12109.5</c:v>
                </c:pt>
                <c:pt idx="85">
                  <c:v>12281.5</c:v>
                </c:pt>
                <c:pt idx="86">
                  <c:v>12284</c:v>
                </c:pt>
                <c:pt idx="87">
                  <c:v>12692</c:v>
                </c:pt>
                <c:pt idx="88">
                  <c:v>12696.5</c:v>
                </c:pt>
                <c:pt idx="89">
                  <c:v>12729.5</c:v>
                </c:pt>
                <c:pt idx="90">
                  <c:v>13170.5</c:v>
                </c:pt>
                <c:pt idx="91">
                  <c:v>13465</c:v>
                </c:pt>
                <c:pt idx="92">
                  <c:v>13564.5</c:v>
                </c:pt>
                <c:pt idx="93">
                  <c:v>13579</c:v>
                </c:pt>
                <c:pt idx="94">
                  <c:v>13597.5</c:v>
                </c:pt>
                <c:pt idx="95">
                  <c:v>13695</c:v>
                </c:pt>
                <c:pt idx="96">
                  <c:v>14498.5</c:v>
                </c:pt>
                <c:pt idx="97">
                  <c:v>14647</c:v>
                </c:pt>
                <c:pt idx="98">
                  <c:v>15072</c:v>
                </c:pt>
                <c:pt idx="99">
                  <c:v>15493.5</c:v>
                </c:pt>
                <c:pt idx="100">
                  <c:v>15515</c:v>
                </c:pt>
                <c:pt idx="101">
                  <c:v>16201</c:v>
                </c:pt>
                <c:pt idx="102">
                  <c:v>17081</c:v>
                </c:pt>
                <c:pt idx="103">
                  <c:v>17420</c:v>
                </c:pt>
                <c:pt idx="104">
                  <c:v>17457</c:v>
                </c:pt>
                <c:pt idx="105">
                  <c:v>17492.5</c:v>
                </c:pt>
                <c:pt idx="106">
                  <c:v>17605.5</c:v>
                </c:pt>
                <c:pt idx="107">
                  <c:v>17987</c:v>
                </c:pt>
                <c:pt idx="108">
                  <c:v>18696</c:v>
                </c:pt>
                <c:pt idx="109">
                  <c:v>18734</c:v>
                </c:pt>
                <c:pt idx="110">
                  <c:v>18734</c:v>
                </c:pt>
                <c:pt idx="111">
                  <c:v>18734</c:v>
                </c:pt>
                <c:pt idx="112">
                  <c:v>18734</c:v>
                </c:pt>
                <c:pt idx="113">
                  <c:v>18806.5</c:v>
                </c:pt>
                <c:pt idx="114">
                  <c:v>18813.5</c:v>
                </c:pt>
                <c:pt idx="115">
                  <c:v>18886.5</c:v>
                </c:pt>
                <c:pt idx="116">
                  <c:v>18893.5</c:v>
                </c:pt>
                <c:pt idx="117">
                  <c:v>18896</c:v>
                </c:pt>
                <c:pt idx="118">
                  <c:v>18898.5</c:v>
                </c:pt>
                <c:pt idx="119">
                  <c:v>18993.5</c:v>
                </c:pt>
                <c:pt idx="120">
                  <c:v>19564</c:v>
                </c:pt>
                <c:pt idx="121">
                  <c:v>19564</c:v>
                </c:pt>
                <c:pt idx="122">
                  <c:v>19564</c:v>
                </c:pt>
                <c:pt idx="123">
                  <c:v>19564</c:v>
                </c:pt>
                <c:pt idx="124">
                  <c:v>19575.5</c:v>
                </c:pt>
                <c:pt idx="125">
                  <c:v>19576</c:v>
                </c:pt>
                <c:pt idx="126">
                  <c:v>19583</c:v>
                </c:pt>
                <c:pt idx="127">
                  <c:v>19583</c:v>
                </c:pt>
                <c:pt idx="128">
                  <c:v>19583</c:v>
                </c:pt>
                <c:pt idx="129">
                  <c:v>19594.5</c:v>
                </c:pt>
                <c:pt idx="130">
                  <c:v>19594.5</c:v>
                </c:pt>
                <c:pt idx="131">
                  <c:v>19594.5</c:v>
                </c:pt>
                <c:pt idx="132">
                  <c:v>19594.5</c:v>
                </c:pt>
                <c:pt idx="133">
                  <c:v>20000</c:v>
                </c:pt>
                <c:pt idx="134">
                  <c:v>20512</c:v>
                </c:pt>
                <c:pt idx="135">
                  <c:v>22307.5</c:v>
                </c:pt>
                <c:pt idx="136">
                  <c:v>22375</c:v>
                </c:pt>
                <c:pt idx="137">
                  <c:v>22936.5</c:v>
                </c:pt>
                <c:pt idx="138">
                  <c:v>23066.5</c:v>
                </c:pt>
                <c:pt idx="139">
                  <c:v>23147.5</c:v>
                </c:pt>
                <c:pt idx="140">
                  <c:v>23925</c:v>
                </c:pt>
                <c:pt idx="141">
                  <c:v>24008.5</c:v>
                </c:pt>
                <c:pt idx="142">
                  <c:v>24017</c:v>
                </c:pt>
                <c:pt idx="143">
                  <c:v>24017</c:v>
                </c:pt>
                <c:pt idx="144">
                  <c:v>24017</c:v>
                </c:pt>
                <c:pt idx="145">
                  <c:v>24017</c:v>
                </c:pt>
                <c:pt idx="146">
                  <c:v>24918.5</c:v>
                </c:pt>
                <c:pt idx="147">
                  <c:v>25617</c:v>
                </c:pt>
                <c:pt idx="148">
                  <c:v>26494</c:v>
                </c:pt>
                <c:pt idx="149">
                  <c:v>26792.5</c:v>
                </c:pt>
              </c:numCache>
            </c:numRef>
          </c:xVal>
          <c:yVal>
            <c:numRef>
              <c:f>'A (2)'!$K$21:$K$972</c:f>
              <c:numCache>
                <c:formatCode>General</c:formatCode>
                <c:ptCount val="952"/>
                <c:pt idx="6">
                  <c:v>-4.0883502515498549E-3</c:v>
                </c:pt>
                <c:pt idx="8">
                  <c:v>-4.1649531776783988E-3</c:v>
                </c:pt>
                <c:pt idx="9">
                  <c:v>-1.930001235450618E-4</c:v>
                </c:pt>
                <c:pt idx="10">
                  <c:v>-5.3448846083483659E-3</c:v>
                </c:pt>
                <c:pt idx="11">
                  <c:v>-9.1394513947307132E-3</c:v>
                </c:pt>
                <c:pt idx="12">
                  <c:v>-1.7035236596711911E-3</c:v>
                </c:pt>
                <c:pt idx="13">
                  <c:v>-2.0157114486210048E-3</c:v>
                </c:pt>
                <c:pt idx="32">
                  <c:v>-4.8939706102828495E-3</c:v>
                </c:pt>
                <c:pt idx="34">
                  <c:v>-1.0475270864844788E-2</c:v>
                </c:pt>
                <c:pt idx="49">
                  <c:v>-3.8671340953442268E-3</c:v>
                </c:pt>
                <c:pt idx="50">
                  <c:v>-4.3304230275680311E-3</c:v>
                </c:pt>
                <c:pt idx="52">
                  <c:v>1.6695769663783722E-3</c:v>
                </c:pt>
                <c:pt idx="56">
                  <c:v>-5.1480413530953228E-3</c:v>
                </c:pt>
                <c:pt idx="57">
                  <c:v>-5.076088295027148E-3</c:v>
                </c:pt>
                <c:pt idx="58">
                  <c:v>-4.4928283750778064E-3</c:v>
                </c:pt>
                <c:pt idx="61">
                  <c:v>-2.548088799812831E-3</c:v>
                </c:pt>
                <c:pt idx="62">
                  <c:v>-9.7707025415729731E-3</c:v>
                </c:pt>
                <c:pt idx="63">
                  <c:v>-3.0633597925771028E-3</c:v>
                </c:pt>
                <c:pt idx="64">
                  <c:v>-4.4115729033364914E-3</c:v>
                </c:pt>
                <c:pt idx="65">
                  <c:v>-3.9676667947787791E-3</c:v>
                </c:pt>
                <c:pt idx="66">
                  <c:v>-3.0639954202342778E-3</c:v>
                </c:pt>
                <c:pt idx="67">
                  <c:v>-2.4205297740991227E-3</c:v>
                </c:pt>
                <c:pt idx="68">
                  <c:v>-3.0055515308049507E-3</c:v>
                </c:pt>
                <c:pt idx="69">
                  <c:v>-4.2528837147983722E-3</c:v>
                </c:pt>
                <c:pt idx="70">
                  <c:v>-4.4863638686365448E-3</c:v>
                </c:pt>
                <c:pt idx="71">
                  <c:v>-7.9933498636819422E-4</c:v>
                </c:pt>
                <c:pt idx="73">
                  <c:v>-4.4956636120332405E-3</c:v>
                </c:pt>
                <c:pt idx="74">
                  <c:v>-3.2517575091333129E-3</c:v>
                </c:pt>
                <c:pt idx="79">
                  <c:v>-2.6013895694632083E-3</c:v>
                </c:pt>
                <c:pt idx="80">
                  <c:v>-1.0393473348813131E-4</c:v>
                </c:pt>
                <c:pt idx="81">
                  <c:v>1.0773681933642365E-3</c:v>
                </c:pt>
                <c:pt idx="82">
                  <c:v>-5.1356029216549359E-3</c:v>
                </c:pt>
                <c:pt idx="83">
                  <c:v>-9.8748740128939971E-4</c:v>
                </c:pt>
                <c:pt idx="84">
                  <c:v>4.3524545762920752E-3</c:v>
                </c:pt>
                <c:pt idx="85">
                  <c:v>2.5903894420480356E-3</c:v>
                </c:pt>
                <c:pt idx="86">
                  <c:v>1.925533841131255E-3</c:v>
                </c:pt>
                <c:pt idx="87">
                  <c:v>3.8411002606153488E-3</c:v>
                </c:pt>
                <c:pt idx="88">
                  <c:v>3.6243601789465174E-3</c:v>
                </c:pt>
                <c:pt idx="89">
                  <c:v>6.468266285082791E-3</c:v>
                </c:pt>
                <c:pt idx="90">
                  <c:v>5.2277388094807975E-3</c:v>
                </c:pt>
                <c:pt idx="91">
                  <c:v>8.0877493601292372E-3</c:v>
                </c:pt>
                <c:pt idx="92">
                  <c:v>3.5064965632045642E-3</c:v>
                </c:pt>
                <c:pt idx="93">
                  <c:v>7.4003340996569023E-3</c:v>
                </c:pt>
                <c:pt idx="94">
                  <c:v>8.4504026744980365E-3</c:v>
                </c:pt>
                <c:pt idx="95">
                  <c:v>1.0021034351666458E-2</c:v>
                </c:pt>
                <c:pt idx="96">
                  <c:v>1.3276445162773598E-2</c:v>
                </c:pt>
                <c:pt idx="97">
                  <c:v>1.0924022644758224E-2</c:v>
                </c:pt>
                <c:pt idx="98">
                  <c:v>1.4358570988406427E-2</c:v>
                </c:pt>
                <c:pt idx="99">
                  <c:v>1.5433917171321809E-2</c:v>
                </c:pt>
                <c:pt idx="100">
                  <c:v>1.4986159032559954E-2</c:v>
                </c:pt>
                <c:pt idx="101">
                  <c:v>2.0309782950789668E-2</c:v>
                </c:pt>
                <c:pt idx="103">
                  <c:v>2.820619338308461E-2</c:v>
                </c:pt>
                <c:pt idx="104">
                  <c:v>2.6056330527353566E-2</c:v>
                </c:pt>
                <c:pt idx="105">
                  <c:v>3.0995381042885128E-2</c:v>
                </c:pt>
                <c:pt idx="106">
                  <c:v>3.4853908015065826E-2</c:v>
                </c:pt>
                <c:pt idx="107">
                  <c:v>3.457694376265863E-2</c:v>
                </c:pt>
                <c:pt idx="109">
                  <c:v>4.423809108993737E-2</c:v>
                </c:pt>
                <c:pt idx="110">
                  <c:v>4.444809109554626E-2</c:v>
                </c:pt>
                <c:pt idx="111">
                  <c:v>4.5308091095648706E-2</c:v>
                </c:pt>
                <c:pt idx="112">
                  <c:v>4.6068091091001406E-2</c:v>
                </c:pt>
                <c:pt idx="113">
                  <c:v>4.5447278753272258E-2</c:v>
                </c:pt>
                <c:pt idx="114">
                  <c:v>4.5725683070486411E-2</c:v>
                </c:pt>
                <c:pt idx="115">
                  <c:v>4.5241899613756686E-2</c:v>
                </c:pt>
                <c:pt idx="116">
                  <c:v>4.7770303943252657E-2</c:v>
                </c:pt>
                <c:pt idx="117">
                  <c:v>4.6645448346680496E-2</c:v>
                </c:pt>
                <c:pt idx="118">
                  <c:v>4.7330592744401656E-2</c:v>
                </c:pt>
                <c:pt idx="119">
                  <c:v>4.6166080028342549E-2</c:v>
                </c:pt>
                <c:pt idx="120">
                  <c:v>5.5116032570367679E-2</c:v>
                </c:pt>
                <c:pt idx="121">
                  <c:v>5.5786032564355992E-2</c:v>
                </c:pt>
                <c:pt idx="122">
                  <c:v>5.5936032564204652E-2</c:v>
                </c:pt>
                <c:pt idx="123">
                  <c:v>5.5986032566579524E-2</c:v>
                </c:pt>
                <c:pt idx="126">
                  <c:v>5.344313001842238E-2</c:v>
                </c:pt>
                <c:pt idx="127">
                  <c:v>5.4143130015290808E-2</c:v>
                </c:pt>
                <c:pt idx="128">
                  <c:v>5.4243130020040553E-2</c:v>
                </c:pt>
                <c:pt idx="129">
                  <c:v>5.4414794270996936E-2</c:v>
                </c:pt>
                <c:pt idx="130">
                  <c:v>5.5444794270442799E-2</c:v>
                </c:pt>
                <c:pt idx="131">
                  <c:v>5.5664794272161089E-2</c:v>
                </c:pt>
                <c:pt idx="132">
                  <c:v>5.6564794271253049E-2</c:v>
                </c:pt>
                <c:pt idx="134">
                  <c:v>6.7572789819678292E-2</c:v>
                </c:pt>
                <c:pt idx="135">
                  <c:v>9.2693499362212606E-2</c:v>
                </c:pt>
                <c:pt idx="136">
                  <c:v>9.4342398209846579E-2</c:v>
                </c:pt>
                <c:pt idx="137">
                  <c:v>0.10234583091369132</c:v>
                </c:pt>
                <c:pt idx="138">
                  <c:v>-0.10596666017954703</c:v>
                </c:pt>
                <c:pt idx="139">
                  <c:v>-0.10279798156261677</c:v>
                </c:pt>
                <c:pt idx="140">
                  <c:v>-8.9658072400197852E-2</c:v>
                </c:pt>
                <c:pt idx="141">
                  <c:v>-9.0834249494946562E-2</c:v>
                </c:pt>
                <c:pt idx="142">
                  <c:v>-8.8124758447520435E-2</c:v>
                </c:pt>
                <c:pt idx="143">
                  <c:v>-8.7984758312813938E-2</c:v>
                </c:pt>
                <c:pt idx="144">
                  <c:v>-8.7834758567623794E-2</c:v>
                </c:pt>
                <c:pt idx="145">
                  <c:v>-8.7714758585207164E-2</c:v>
                </c:pt>
                <c:pt idx="146">
                  <c:v>-7.696168715483509E-2</c:v>
                </c:pt>
                <c:pt idx="147">
                  <c:v>-7.6262341230176389E-2</c:v>
                </c:pt>
                <c:pt idx="148">
                  <c:v>-7.2113684989744797E-2</c:v>
                </c:pt>
                <c:pt idx="149">
                  <c:v>4.6635556842375081E-2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AA7-40E5-B92D-206C8962C475}"/>
            </c:ext>
          </c:extLst>
        </c:ser>
        <c:ser>
          <c:idx val="2"/>
          <c:order val="4"/>
          <c:tx>
            <c:strRef>
              <c:f>'A (2)'!$L$20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(2)'!$D$21:$D$71</c:f>
                <c:numCache>
                  <c:formatCode>General</c:formatCode>
                  <c:ptCount val="5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7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3">
                    <c:v>0</c:v>
                  </c:pt>
                  <c:pt idx="35">
                    <c:v>1E-3</c:v>
                  </c:pt>
                  <c:pt idx="37">
                    <c:v>5.0000000000000001E-4</c:v>
                  </c:pt>
                  <c:pt idx="39">
                    <c:v>1.1000000000000001E-3</c:v>
                  </c:pt>
                  <c:pt idx="40">
                    <c:v>5.9999999999999995E-4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5.9999999999999995E-4</c:v>
                  </c:pt>
                  <c:pt idx="47">
                    <c:v>6.9999999999999999E-4</c:v>
                  </c:pt>
                  <c:pt idx="48">
                    <c:v>6.9999999999999999E-4</c:v>
                  </c:pt>
                  <c:pt idx="49">
                    <c:v>0</c:v>
                  </c:pt>
                  <c:pt idx="50">
                    <c:v>0</c:v>
                  </c:pt>
                </c:numCache>
              </c:numRef>
            </c:plus>
            <c:minus>
              <c:numRef>
                <c:f>'A (2)'!$D$21:$D$71</c:f>
                <c:numCache>
                  <c:formatCode>General</c:formatCode>
                  <c:ptCount val="5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7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3">
                    <c:v>0</c:v>
                  </c:pt>
                  <c:pt idx="35">
                    <c:v>1E-3</c:v>
                  </c:pt>
                  <c:pt idx="37">
                    <c:v>5.0000000000000001E-4</c:v>
                  </c:pt>
                  <c:pt idx="39">
                    <c:v>1.1000000000000001E-3</c:v>
                  </c:pt>
                  <c:pt idx="40">
                    <c:v>5.9999999999999995E-4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5.9999999999999995E-4</c:v>
                  </c:pt>
                  <c:pt idx="47">
                    <c:v>6.9999999999999999E-4</c:v>
                  </c:pt>
                  <c:pt idx="48">
                    <c:v>6.9999999999999999E-4</c:v>
                  </c:pt>
                  <c:pt idx="49">
                    <c:v>0</c:v>
                  </c:pt>
                  <c:pt idx="50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(2)'!$F$21:$F$972</c:f>
              <c:numCache>
                <c:formatCode>General</c:formatCode>
                <c:ptCount val="952"/>
                <c:pt idx="0">
                  <c:v>0</c:v>
                </c:pt>
                <c:pt idx="1">
                  <c:v>2.5</c:v>
                </c:pt>
                <c:pt idx="2">
                  <c:v>35.5</c:v>
                </c:pt>
                <c:pt idx="3">
                  <c:v>38</c:v>
                </c:pt>
                <c:pt idx="4">
                  <c:v>64</c:v>
                </c:pt>
                <c:pt idx="5">
                  <c:v>71</c:v>
                </c:pt>
                <c:pt idx="6">
                  <c:v>80.5</c:v>
                </c:pt>
                <c:pt idx="7">
                  <c:v>92.5</c:v>
                </c:pt>
                <c:pt idx="8">
                  <c:v>122</c:v>
                </c:pt>
                <c:pt idx="9">
                  <c:v>138.5</c:v>
                </c:pt>
                <c:pt idx="10">
                  <c:v>140.5</c:v>
                </c:pt>
                <c:pt idx="11">
                  <c:v>148</c:v>
                </c:pt>
                <c:pt idx="12">
                  <c:v>216</c:v>
                </c:pt>
                <c:pt idx="13">
                  <c:v>282</c:v>
                </c:pt>
                <c:pt idx="14">
                  <c:v>1808</c:v>
                </c:pt>
                <c:pt idx="15">
                  <c:v>1808</c:v>
                </c:pt>
                <c:pt idx="16">
                  <c:v>1827</c:v>
                </c:pt>
                <c:pt idx="17">
                  <c:v>1827</c:v>
                </c:pt>
                <c:pt idx="18">
                  <c:v>1827</c:v>
                </c:pt>
                <c:pt idx="19">
                  <c:v>1857.5</c:v>
                </c:pt>
                <c:pt idx="20">
                  <c:v>1857.5</c:v>
                </c:pt>
                <c:pt idx="21">
                  <c:v>1857.5</c:v>
                </c:pt>
                <c:pt idx="22">
                  <c:v>1857.5</c:v>
                </c:pt>
                <c:pt idx="23">
                  <c:v>1865</c:v>
                </c:pt>
                <c:pt idx="24">
                  <c:v>1865</c:v>
                </c:pt>
                <c:pt idx="25">
                  <c:v>1865</c:v>
                </c:pt>
                <c:pt idx="26">
                  <c:v>1890.5</c:v>
                </c:pt>
                <c:pt idx="27">
                  <c:v>2178</c:v>
                </c:pt>
                <c:pt idx="28">
                  <c:v>2534.5</c:v>
                </c:pt>
                <c:pt idx="29">
                  <c:v>2534.5</c:v>
                </c:pt>
                <c:pt idx="30">
                  <c:v>2850.5</c:v>
                </c:pt>
                <c:pt idx="31">
                  <c:v>2850.5</c:v>
                </c:pt>
                <c:pt idx="32">
                  <c:v>3376.5</c:v>
                </c:pt>
                <c:pt idx="33">
                  <c:v>3376.5</c:v>
                </c:pt>
                <c:pt idx="34">
                  <c:v>4046.5</c:v>
                </c:pt>
                <c:pt idx="35">
                  <c:v>4162</c:v>
                </c:pt>
                <c:pt idx="36">
                  <c:v>4162</c:v>
                </c:pt>
                <c:pt idx="37">
                  <c:v>4433</c:v>
                </c:pt>
                <c:pt idx="38">
                  <c:v>4433</c:v>
                </c:pt>
                <c:pt idx="39">
                  <c:v>4865</c:v>
                </c:pt>
                <c:pt idx="40">
                  <c:v>4865</c:v>
                </c:pt>
                <c:pt idx="41">
                  <c:v>5411.5</c:v>
                </c:pt>
                <c:pt idx="42">
                  <c:v>5421</c:v>
                </c:pt>
                <c:pt idx="43">
                  <c:v>5848</c:v>
                </c:pt>
                <c:pt idx="44">
                  <c:v>5869.5</c:v>
                </c:pt>
                <c:pt idx="45">
                  <c:v>5883.5</c:v>
                </c:pt>
                <c:pt idx="46">
                  <c:v>6133.5</c:v>
                </c:pt>
                <c:pt idx="47">
                  <c:v>6133.5</c:v>
                </c:pt>
                <c:pt idx="48">
                  <c:v>6770</c:v>
                </c:pt>
                <c:pt idx="49">
                  <c:v>8429</c:v>
                </c:pt>
                <c:pt idx="50">
                  <c:v>8562.5</c:v>
                </c:pt>
                <c:pt idx="51">
                  <c:v>8562.5</c:v>
                </c:pt>
                <c:pt idx="52">
                  <c:v>8562.5</c:v>
                </c:pt>
                <c:pt idx="53">
                  <c:v>9385.5</c:v>
                </c:pt>
                <c:pt idx="54">
                  <c:v>9444.5</c:v>
                </c:pt>
                <c:pt idx="55">
                  <c:v>9444.5</c:v>
                </c:pt>
                <c:pt idx="56">
                  <c:v>9642.5</c:v>
                </c:pt>
                <c:pt idx="57">
                  <c:v>9659</c:v>
                </c:pt>
                <c:pt idx="58">
                  <c:v>9663.5</c:v>
                </c:pt>
                <c:pt idx="59">
                  <c:v>10065</c:v>
                </c:pt>
                <c:pt idx="60">
                  <c:v>10065</c:v>
                </c:pt>
                <c:pt idx="61">
                  <c:v>10213</c:v>
                </c:pt>
                <c:pt idx="62">
                  <c:v>10237</c:v>
                </c:pt>
                <c:pt idx="63">
                  <c:v>10468</c:v>
                </c:pt>
                <c:pt idx="64">
                  <c:v>10585.5</c:v>
                </c:pt>
                <c:pt idx="65">
                  <c:v>10618.5</c:v>
                </c:pt>
                <c:pt idx="66">
                  <c:v>10734</c:v>
                </c:pt>
                <c:pt idx="67">
                  <c:v>10794</c:v>
                </c:pt>
                <c:pt idx="68">
                  <c:v>10897.5</c:v>
                </c:pt>
                <c:pt idx="69">
                  <c:v>10961</c:v>
                </c:pt>
                <c:pt idx="70">
                  <c:v>10970</c:v>
                </c:pt>
                <c:pt idx="71">
                  <c:v>10970.5</c:v>
                </c:pt>
                <c:pt idx="72">
                  <c:v>11010.5</c:v>
                </c:pt>
                <c:pt idx="73">
                  <c:v>11086</c:v>
                </c:pt>
                <c:pt idx="74">
                  <c:v>11119</c:v>
                </c:pt>
                <c:pt idx="75">
                  <c:v>11340.5</c:v>
                </c:pt>
                <c:pt idx="76">
                  <c:v>11343</c:v>
                </c:pt>
                <c:pt idx="77">
                  <c:v>11345</c:v>
                </c:pt>
                <c:pt idx="78">
                  <c:v>11345.5</c:v>
                </c:pt>
                <c:pt idx="79">
                  <c:v>11437</c:v>
                </c:pt>
                <c:pt idx="80">
                  <c:v>11479.5</c:v>
                </c:pt>
                <c:pt idx="81">
                  <c:v>11831</c:v>
                </c:pt>
                <c:pt idx="82">
                  <c:v>11831.5</c:v>
                </c:pt>
                <c:pt idx="83">
                  <c:v>11833.5</c:v>
                </c:pt>
                <c:pt idx="84">
                  <c:v>12109.5</c:v>
                </c:pt>
                <c:pt idx="85">
                  <c:v>12281.5</c:v>
                </c:pt>
                <c:pt idx="86">
                  <c:v>12284</c:v>
                </c:pt>
                <c:pt idx="87">
                  <c:v>12692</c:v>
                </c:pt>
                <c:pt idx="88">
                  <c:v>12696.5</c:v>
                </c:pt>
                <c:pt idx="89">
                  <c:v>12729.5</c:v>
                </c:pt>
                <c:pt idx="90">
                  <c:v>13170.5</c:v>
                </c:pt>
                <c:pt idx="91">
                  <c:v>13465</c:v>
                </c:pt>
                <c:pt idx="92">
                  <c:v>13564.5</c:v>
                </c:pt>
                <c:pt idx="93">
                  <c:v>13579</c:v>
                </c:pt>
                <c:pt idx="94">
                  <c:v>13597.5</c:v>
                </c:pt>
                <c:pt idx="95">
                  <c:v>13695</c:v>
                </c:pt>
                <c:pt idx="96">
                  <c:v>14498.5</c:v>
                </c:pt>
                <c:pt idx="97">
                  <c:v>14647</c:v>
                </c:pt>
                <c:pt idx="98">
                  <c:v>15072</c:v>
                </c:pt>
                <c:pt idx="99">
                  <c:v>15493.5</c:v>
                </c:pt>
                <c:pt idx="100">
                  <c:v>15515</c:v>
                </c:pt>
                <c:pt idx="101">
                  <c:v>16201</c:v>
                </c:pt>
                <c:pt idx="102">
                  <c:v>17081</c:v>
                </c:pt>
                <c:pt idx="103">
                  <c:v>17420</c:v>
                </c:pt>
                <c:pt idx="104">
                  <c:v>17457</c:v>
                </c:pt>
                <c:pt idx="105">
                  <c:v>17492.5</c:v>
                </c:pt>
                <c:pt idx="106">
                  <c:v>17605.5</c:v>
                </c:pt>
                <c:pt idx="107">
                  <c:v>17987</c:v>
                </c:pt>
                <c:pt idx="108">
                  <c:v>18696</c:v>
                </c:pt>
                <c:pt idx="109">
                  <c:v>18734</c:v>
                </c:pt>
                <c:pt idx="110">
                  <c:v>18734</c:v>
                </c:pt>
                <c:pt idx="111">
                  <c:v>18734</c:v>
                </c:pt>
                <c:pt idx="112">
                  <c:v>18734</c:v>
                </c:pt>
                <c:pt idx="113">
                  <c:v>18806.5</c:v>
                </c:pt>
                <c:pt idx="114">
                  <c:v>18813.5</c:v>
                </c:pt>
                <c:pt idx="115">
                  <c:v>18886.5</c:v>
                </c:pt>
                <c:pt idx="116">
                  <c:v>18893.5</c:v>
                </c:pt>
                <c:pt idx="117">
                  <c:v>18896</c:v>
                </c:pt>
                <c:pt idx="118">
                  <c:v>18898.5</c:v>
                </c:pt>
                <c:pt idx="119">
                  <c:v>18993.5</c:v>
                </c:pt>
                <c:pt idx="120">
                  <c:v>19564</c:v>
                </c:pt>
                <c:pt idx="121">
                  <c:v>19564</c:v>
                </c:pt>
                <c:pt idx="122">
                  <c:v>19564</c:v>
                </c:pt>
                <c:pt idx="123">
                  <c:v>19564</c:v>
                </c:pt>
                <c:pt idx="124">
                  <c:v>19575.5</c:v>
                </c:pt>
                <c:pt idx="125">
                  <c:v>19576</c:v>
                </c:pt>
                <c:pt idx="126">
                  <c:v>19583</c:v>
                </c:pt>
                <c:pt idx="127">
                  <c:v>19583</c:v>
                </c:pt>
                <c:pt idx="128">
                  <c:v>19583</c:v>
                </c:pt>
                <c:pt idx="129">
                  <c:v>19594.5</c:v>
                </c:pt>
                <c:pt idx="130">
                  <c:v>19594.5</c:v>
                </c:pt>
                <c:pt idx="131">
                  <c:v>19594.5</c:v>
                </c:pt>
                <c:pt idx="132">
                  <c:v>19594.5</c:v>
                </c:pt>
                <c:pt idx="133">
                  <c:v>20000</c:v>
                </c:pt>
                <c:pt idx="134">
                  <c:v>20512</c:v>
                </c:pt>
                <c:pt idx="135">
                  <c:v>22307.5</c:v>
                </c:pt>
                <c:pt idx="136">
                  <c:v>22375</c:v>
                </c:pt>
                <c:pt idx="137">
                  <c:v>22936.5</c:v>
                </c:pt>
                <c:pt idx="138">
                  <c:v>23066.5</c:v>
                </c:pt>
                <c:pt idx="139">
                  <c:v>23147.5</c:v>
                </c:pt>
                <c:pt idx="140">
                  <c:v>23925</c:v>
                </c:pt>
                <c:pt idx="141">
                  <c:v>24008.5</c:v>
                </c:pt>
                <c:pt idx="142">
                  <c:v>24017</c:v>
                </c:pt>
                <c:pt idx="143">
                  <c:v>24017</c:v>
                </c:pt>
                <c:pt idx="144">
                  <c:v>24017</c:v>
                </c:pt>
                <c:pt idx="145">
                  <c:v>24017</c:v>
                </c:pt>
                <c:pt idx="146">
                  <c:v>24918.5</c:v>
                </c:pt>
                <c:pt idx="147">
                  <c:v>25617</c:v>
                </c:pt>
                <c:pt idx="148">
                  <c:v>26494</c:v>
                </c:pt>
                <c:pt idx="149">
                  <c:v>26792.5</c:v>
                </c:pt>
              </c:numCache>
            </c:numRef>
          </c:xVal>
          <c:yVal>
            <c:numRef>
              <c:f>'A (2)'!$L$21:$L$972</c:f>
              <c:numCache>
                <c:formatCode>General</c:formatCode>
                <c:ptCount val="95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AA7-40E5-B92D-206C8962C475}"/>
            </c:ext>
          </c:extLst>
        </c:ser>
        <c:ser>
          <c:idx val="5"/>
          <c:order val="5"/>
          <c:tx>
            <c:strRef>
              <c:f>'A (2)'!$M$20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(2)'!$D$21:$D$71</c:f>
                <c:numCache>
                  <c:formatCode>General</c:formatCode>
                  <c:ptCount val="5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7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3">
                    <c:v>0</c:v>
                  </c:pt>
                  <c:pt idx="35">
                    <c:v>1E-3</c:v>
                  </c:pt>
                  <c:pt idx="37">
                    <c:v>5.0000000000000001E-4</c:v>
                  </c:pt>
                  <c:pt idx="39">
                    <c:v>1.1000000000000001E-3</c:v>
                  </c:pt>
                  <c:pt idx="40">
                    <c:v>5.9999999999999995E-4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5.9999999999999995E-4</c:v>
                  </c:pt>
                  <c:pt idx="47">
                    <c:v>6.9999999999999999E-4</c:v>
                  </c:pt>
                  <c:pt idx="48">
                    <c:v>6.9999999999999999E-4</c:v>
                  </c:pt>
                  <c:pt idx="49">
                    <c:v>0</c:v>
                  </c:pt>
                  <c:pt idx="50">
                    <c:v>0</c:v>
                  </c:pt>
                </c:numCache>
              </c:numRef>
            </c:plus>
            <c:minus>
              <c:numRef>
                <c:f>'A (2)'!$D$21:$D$71</c:f>
                <c:numCache>
                  <c:formatCode>General</c:formatCode>
                  <c:ptCount val="5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7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3">
                    <c:v>0</c:v>
                  </c:pt>
                  <c:pt idx="35">
                    <c:v>1E-3</c:v>
                  </c:pt>
                  <c:pt idx="37">
                    <c:v>5.0000000000000001E-4</c:v>
                  </c:pt>
                  <c:pt idx="39">
                    <c:v>1.1000000000000001E-3</c:v>
                  </c:pt>
                  <c:pt idx="40">
                    <c:v>5.9999999999999995E-4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5.9999999999999995E-4</c:v>
                  </c:pt>
                  <c:pt idx="47">
                    <c:v>6.9999999999999999E-4</c:v>
                  </c:pt>
                  <c:pt idx="48">
                    <c:v>6.9999999999999999E-4</c:v>
                  </c:pt>
                  <c:pt idx="49">
                    <c:v>0</c:v>
                  </c:pt>
                  <c:pt idx="50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(2)'!$F$21:$F$972</c:f>
              <c:numCache>
                <c:formatCode>General</c:formatCode>
                <c:ptCount val="952"/>
                <c:pt idx="0">
                  <c:v>0</c:v>
                </c:pt>
                <c:pt idx="1">
                  <c:v>2.5</c:v>
                </c:pt>
                <c:pt idx="2">
                  <c:v>35.5</c:v>
                </c:pt>
                <c:pt idx="3">
                  <c:v>38</c:v>
                </c:pt>
                <c:pt idx="4">
                  <c:v>64</c:v>
                </c:pt>
                <c:pt idx="5">
                  <c:v>71</c:v>
                </c:pt>
                <c:pt idx="6">
                  <c:v>80.5</c:v>
                </c:pt>
                <c:pt idx="7">
                  <c:v>92.5</c:v>
                </c:pt>
                <c:pt idx="8">
                  <c:v>122</c:v>
                </c:pt>
                <c:pt idx="9">
                  <c:v>138.5</c:v>
                </c:pt>
                <c:pt idx="10">
                  <c:v>140.5</c:v>
                </c:pt>
                <c:pt idx="11">
                  <c:v>148</c:v>
                </c:pt>
                <c:pt idx="12">
                  <c:v>216</c:v>
                </c:pt>
                <c:pt idx="13">
                  <c:v>282</c:v>
                </c:pt>
                <c:pt idx="14">
                  <c:v>1808</c:v>
                </c:pt>
                <c:pt idx="15">
                  <c:v>1808</c:v>
                </c:pt>
                <c:pt idx="16">
                  <c:v>1827</c:v>
                </c:pt>
                <c:pt idx="17">
                  <c:v>1827</c:v>
                </c:pt>
                <c:pt idx="18">
                  <c:v>1827</c:v>
                </c:pt>
                <c:pt idx="19">
                  <c:v>1857.5</c:v>
                </c:pt>
                <c:pt idx="20">
                  <c:v>1857.5</c:v>
                </c:pt>
                <c:pt idx="21">
                  <c:v>1857.5</c:v>
                </c:pt>
                <c:pt idx="22">
                  <c:v>1857.5</c:v>
                </c:pt>
                <c:pt idx="23">
                  <c:v>1865</c:v>
                </c:pt>
                <c:pt idx="24">
                  <c:v>1865</c:v>
                </c:pt>
                <c:pt idx="25">
                  <c:v>1865</c:v>
                </c:pt>
                <c:pt idx="26">
                  <c:v>1890.5</c:v>
                </c:pt>
                <c:pt idx="27">
                  <c:v>2178</c:v>
                </c:pt>
                <c:pt idx="28">
                  <c:v>2534.5</c:v>
                </c:pt>
                <c:pt idx="29">
                  <c:v>2534.5</c:v>
                </c:pt>
                <c:pt idx="30">
                  <c:v>2850.5</c:v>
                </c:pt>
                <c:pt idx="31">
                  <c:v>2850.5</c:v>
                </c:pt>
                <c:pt idx="32">
                  <c:v>3376.5</c:v>
                </c:pt>
                <c:pt idx="33">
                  <c:v>3376.5</c:v>
                </c:pt>
                <c:pt idx="34">
                  <c:v>4046.5</c:v>
                </c:pt>
                <c:pt idx="35">
                  <c:v>4162</c:v>
                </c:pt>
                <c:pt idx="36">
                  <c:v>4162</c:v>
                </c:pt>
                <c:pt idx="37">
                  <c:v>4433</c:v>
                </c:pt>
                <c:pt idx="38">
                  <c:v>4433</c:v>
                </c:pt>
                <c:pt idx="39">
                  <c:v>4865</c:v>
                </c:pt>
                <c:pt idx="40">
                  <c:v>4865</c:v>
                </c:pt>
                <c:pt idx="41">
                  <c:v>5411.5</c:v>
                </c:pt>
                <c:pt idx="42">
                  <c:v>5421</c:v>
                </c:pt>
                <c:pt idx="43">
                  <c:v>5848</c:v>
                </c:pt>
                <c:pt idx="44">
                  <c:v>5869.5</c:v>
                </c:pt>
                <c:pt idx="45">
                  <c:v>5883.5</c:v>
                </c:pt>
                <c:pt idx="46">
                  <c:v>6133.5</c:v>
                </c:pt>
                <c:pt idx="47">
                  <c:v>6133.5</c:v>
                </c:pt>
                <c:pt idx="48">
                  <c:v>6770</c:v>
                </c:pt>
                <c:pt idx="49">
                  <c:v>8429</c:v>
                </c:pt>
                <c:pt idx="50">
                  <c:v>8562.5</c:v>
                </c:pt>
                <c:pt idx="51">
                  <c:v>8562.5</c:v>
                </c:pt>
                <c:pt idx="52">
                  <c:v>8562.5</c:v>
                </c:pt>
                <c:pt idx="53">
                  <c:v>9385.5</c:v>
                </c:pt>
                <c:pt idx="54">
                  <c:v>9444.5</c:v>
                </c:pt>
                <c:pt idx="55">
                  <c:v>9444.5</c:v>
                </c:pt>
                <c:pt idx="56">
                  <c:v>9642.5</c:v>
                </c:pt>
                <c:pt idx="57">
                  <c:v>9659</c:v>
                </c:pt>
                <c:pt idx="58">
                  <c:v>9663.5</c:v>
                </c:pt>
                <c:pt idx="59">
                  <c:v>10065</c:v>
                </c:pt>
                <c:pt idx="60">
                  <c:v>10065</c:v>
                </c:pt>
                <c:pt idx="61">
                  <c:v>10213</c:v>
                </c:pt>
                <c:pt idx="62">
                  <c:v>10237</c:v>
                </c:pt>
                <c:pt idx="63">
                  <c:v>10468</c:v>
                </c:pt>
                <c:pt idx="64">
                  <c:v>10585.5</c:v>
                </c:pt>
                <c:pt idx="65">
                  <c:v>10618.5</c:v>
                </c:pt>
                <c:pt idx="66">
                  <c:v>10734</c:v>
                </c:pt>
                <c:pt idx="67">
                  <c:v>10794</c:v>
                </c:pt>
                <c:pt idx="68">
                  <c:v>10897.5</c:v>
                </c:pt>
                <c:pt idx="69">
                  <c:v>10961</c:v>
                </c:pt>
                <c:pt idx="70">
                  <c:v>10970</c:v>
                </c:pt>
                <c:pt idx="71">
                  <c:v>10970.5</c:v>
                </c:pt>
                <c:pt idx="72">
                  <c:v>11010.5</c:v>
                </c:pt>
                <c:pt idx="73">
                  <c:v>11086</c:v>
                </c:pt>
                <c:pt idx="74">
                  <c:v>11119</c:v>
                </c:pt>
                <c:pt idx="75">
                  <c:v>11340.5</c:v>
                </c:pt>
                <c:pt idx="76">
                  <c:v>11343</c:v>
                </c:pt>
                <c:pt idx="77">
                  <c:v>11345</c:v>
                </c:pt>
                <c:pt idx="78">
                  <c:v>11345.5</c:v>
                </c:pt>
                <c:pt idx="79">
                  <c:v>11437</c:v>
                </c:pt>
                <c:pt idx="80">
                  <c:v>11479.5</c:v>
                </c:pt>
                <c:pt idx="81">
                  <c:v>11831</c:v>
                </c:pt>
                <c:pt idx="82">
                  <c:v>11831.5</c:v>
                </c:pt>
                <c:pt idx="83">
                  <c:v>11833.5</c:v>
                </c:pt>
                <c:pt idx="84">
                  <c:v>12109.5</c:v>
                </c:pt>
                <c:pt idx="85">
                  <c:v>12281.5</c:v>
                </c:pt>
                <c:pt idx="86">
                  <c:v>12284</c:v>
                </c:pt>
                <c:pt idx="87">
                  <c:v>12692</c:v>
                </c:pt>
                <c:pt idx="88">
                  <c:v>12696.5</c:v>
                </c:pt>
                <c:pt idx="89">
                  <c:v>12729.5</c:v>
                </c:pt>
                <c:pt idx="90">
                  <c:v>13170.5</c:v>
                </c:pt>
                <c:pt idx="91">
                  <c:v>13465</c:v>
                </c:pt>
                <c:pt idx="92">
                  <c:v>13564.5</c:v>
                </c:pt>
                <c:pt idx="93">
                  <c:v>13579</c:v>
                </c:pt>
                <c:pt idx="94">
                  <c:v>13597.5</c:v>
                </c:pt>
                <c:pt idx="95">
                  <c:v>13695</c:v>
                </c:pt>
                <c:pt idx="96">
                  <c:v>14498.5</c:v>
                </c:pt>
                <c:pt idx="97">
                  <c:v>14647</c:v>
                </c:pt>
                <c:pt idx="98">
                  <c:v>15072</c:v>
                </c:pt>
                <c:pt idx="99">
                  <c:v>15493.5</c:v>
                </c:pt>
                <c:pt idx="100">
                  <c:v>15515</c:v>
                </c:pt>
                <c:pt idx="101">
                  <c:v>16201</c:v>
                </c:pt>
                <c:pt idx="102">
                  <c:v>17081</c:v>
                </c:pt>
                <c:pt idx="103">
                  <c:v>17420</c:v>
                </c:pt>
                <c:pt idx="104">
                  <c:v>17457</c:v>
                </c:pt>
                <c:pt idx="105">
                  <c:v>17492.5</c:v>
                </c:pt>
                <c:pt idx="106">
                  <c:v>17605.5</c:v>
                </c:pt>
                <c:pt idx="107">
                  <c:v>17987</c:v>
                </c:pt>
                <c:pt idx="108">
                  <c:v>18696</c:v>
                </c:pt>
                <c:pt idx="109">
                  <c:v>18734</c:v>
                </c:pt>
                <c:pt idx="110">
                  <c:v>18734</c:v>
                </c:pt>
                <c:pt idx="111">
                  <c:v>18734</c:v>
                </c:pt>
                <c:pt idx="112">
                  <c:v>18734</c:v>
                </c:pt>
                <c:pt idx="113">
                  <c:v>18806.5</c:v>
                </c:pt>
                <c:pt idx="114">
                  <c:v>18813.5</c:v>
                </c:pt>
                <c:pt idx="115">
                  <c:v>18886.5</c:v>
                </c:pt>
                <c:pt idx="116">
                  <c:v>18893.5</c:v>
                </c:pt>
                <c:pt idx="117">
                  <c:v>18896</c:v>
                </c:pt>
                <c:pt idx="118">
                  <c:v>18898.5</c:v>
                </c:pt>
                <c:pt idx="119">
                  <c:v>18993.5</c:v>
                </c:pt>
                <c:pt idx="120">
                  <c:v>19564</c:v>
                </c:pt>
                <c:pt idx="121">
                  <c:v>19564</c:v>
                </c:pt>
                <c:pt idx="122">
                  <c:v>19564</c:v>
                </c:pt>
                <c:pt idx="123">
                  <c:v>19564</c:v>
                </c:pt>
                <c:pt idx="124">
                  <c:v>19575.5</c:v>
                </c:pt>
                <c:pt idx="125">
                  <c:v>19576</c:v>
                </c:pt>
                <c:pt idx="126">
                  <c:v>19583</c:v>
                </c:pt>
                <c:pt idx="127">
                  <c:v>19583</c:v>
                </c:pt>
                <c:pt idx="128">
                  <c:v>19583</c:v>
                </c:pt>
                <c:pt idx="129">
                  <c:v>19594.5</c:v>
                </c:pt>
                <c:pt idx="130">
                  <c:v>19594.5</c:v>
                </c:pt>
                <c:pt idx="131">
                  <c:v>19594.5</c:v>
                </c:pt>
                <c:pt idx="132">
                  <c:v>19594.5</c:v>
                </c:pt>
                <c:pt idx="133">
                  <c:v>20000</c:v>
                </c:pt>
                <c:pt idx="134">
                  <c:v>20512</c:v>
                </c:pt>
                <c:pt idx="135">
                  <c:v>22307.5</c:v>
                </c:pt>
                <c:pt idx="136">
                  <c:v>22375</c:v>
                </c:pt>
                <c:pt idx="137">
                  <c:v>22936.5</c:v>
                </c:pt>
                <c:pt idx="138">
                  <c:v>23066.5</c:v>
                </c:pt>
                <c:pt idx="139">
                  <c:v>23147.5</c:v>
                </c:pt>
                <c:pt idx="140">
                  <c:v>23925</c:v>
                </c:pt>
                <c:pt idx="141">
                  <c:v>24008.5</c:v>
                </c:pt>
                <c:pt idx="142">
                  <c:v>24017</c:v>
                </c:pt>
                <c:pt idx="143">
                  <c:v>24017</c:v>
                </c:pt>
                <c:pt idx="144">
                  <c:v>24017</c:v>
                </c:pt>
                <c:pt idx="145">
                  <c:v>24017</c:v>
                </c:pt>
                <c:pt idx="146">
                  <c:v>24918.5</c:v>
                </c:pt>
                <c:pt idx="147">
                  <c:v>25617</c:v>
                </c:pt>
                <c:pt idx="148">
                  <c:v>26494</c:v>
                </c:pt>
                <c:pt idx="149">
                  <c:v>26792.5</c:v>
                </c:pt>
              </c:numCache>
            </c:numRef>
          </c:xVal>
          <c:yVal>
            <c:numRef>
              <c:f>'A (2)'!$M$21:$M$972</c:f>
              <c:numCache>
                <c:formatCode>General</c:formatCode>
                <c:ptCount val="95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AA7-40E5-B92D-206C8962C475}"/>
            </c:ext>
          </c:extLst>
        </c:ser>
        <c:ser>
          <c:idx val="6"/>
          <c:order val="6"/>
          <c:tx>
            <c:strRef>
              <c:f>'A (2)'!$N$20</c:f>
              <c:strCache>
                <c:ptCount val="1"/>
                <c:pt idx="0">
                  <c:v>s7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(2)'!$D$21:$D$71</c:f>
                <c:numCache>
                  <c:formatCode>General</c:formatCode>
                  <c:ptCount val="5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7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3">
                    <c:v>0</c:v>
                  </c:pt>
                  <c:pt idx="35">
                    <c:v>1E-3</c:v>
                  </c:pt>
                  <c:pt idx="37">
                    <c:v>5.0000000000000001E-4</c:v>
                  </c:pt>
                  <c:pt idx="39">
                    <c:v>1.1000000000000001E-3</c:v>
                  </c:pt>
                  <c:pt idx="40">
                    <c:v>5.9999999999999995E-4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5.9999999999999995E-4</c:v>
                  </c:pt>
                  <c:pt idx="47">
                    <c:v>6.9999999999999999E-4</c:v>
                  </c:pt>
                  <c:pt idx="48">
                    <c:v>6.9999999999999999E-4</c:v>
                  </c:pt>
                  <c:pt idx="49">
                    <c:v>0</c:v>
                  </c:pt>
                  <c:pt idx="50">
                    <c:v>0</c:v>
                  </c:pt>
                </c:numCache>
              </c:numRef>
            </c:plus>
            <c:minus>
              <c:numRef>
                <c:f>'A (2)'!$D$21:$D$71</c:f>
                <c:numCache>
                  <c:formatCode>General</c:formatCode>
                  <c:ptCount val="5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7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3">
                    <c:v>0</c:v>
                  </c:pt>
                  <c:pt idx="35">
                    <c:v>1E-3</c:v>
                  </c:pt>
                  <c:pt idx="37">
                    <c:v>5.0000000000000001E-4</c:v>
                  </c:pt>
                  <c:pt idx="39">
                    <c:v>1.1000000000000001E-3</c:v>
                  </c:pt>
                  <c:pt idx="40">
                    <c:v>5.9999999999999995E-4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5.9999999999999995E-4</c:v>
                  </c:pt>
                  <c:pt idx="47">
                    <c:v>6.9999999999999999E-4</c:v>
                  </c:pt>
                  <c:pt idx="48">
                    <c:v>6.9999999999999999E-4</c:v>
                  </c:pt>
                  <c:pt idx="49">
                    <c:v>0</c:v>
                  </c:pt>
                  <c:pt idx="50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(2)'!$F$21:$F$972</c:f>
              <c:numCache>
                <c:formatCode>General</c:formatCode>
                <c:ptCount val="952"/>
                <c:pt idx="0">
                  <c:v>0</c:v>
                </c:pt>
                <c:pt idx="1">
                  <c:v>2.5</c:v>
                </c:pt>
                <c:pt idx="2">
                  <c:v>35.5</c:v>
                </c:pt>
                <c:pt idx="3">
                  <c:v>38</c:v>
                </c:pt>
                <c:pt idx="4">
                  <c:v>64</c:v>
                </c:pt>
                <c:pt idx="5">
                  <c:v>71</c:v>
                </c:pt>
                <c:pt idx="6">
                  <c:v>80.5</c:v>
                </c:pt>
                <c:pt idx="7">
                  <c:v>92.5</c:v>
                </c:pt>
                <c:pt idx="8">
                  <c:v>122</c:v>
                </c:pt>
                <c:pt idx="9">
                  <c:v>138.5</c:v>
                </c:pt>
                <c:pt idx="10">
                  <c:v>140.5</c:v>
                </c:pt>
                <c:pt idx="11">
                  <c:v>148</c:v>
                </c:pt>
                <c:pt idx="12">
                  <c:v>216</c:v>
                </c:pt>
                <c:pt idx="13">
                  <c:v>282</c:v>
                </c:pt>
                <c:pt idx="14">
                  <c:v>1808</c:v>
                </c:pt>
                <c:pt idx="15">
                  <c:v>1808</c:v>
                </c:pt>
                <c:pt idx="16">
                  <c:v>1827</c:v>
                </c:pt>
                <c:pt idx="17">
                  <c:v>1827</c:v>
                </c:pt>
                <c:pt idx="18">
                  <c:v>1827</c:v>
                </c:pt>
                <c:pt idx="19">
                  <c:v>1857.5</c:v>
                </c:pt>
                <c:pt idx="20">
                  <c:v>1857.5</c:v>
                </c:pt>
                <c:pt idx="21">
                  <c:v>1857.5</c:v>
                </c:pt>
                <c:pt idx="22">
                  <c:v>1857.5</c:v>
                </c:pt>
                <c:pt idx="23">
                  <c:v>1865</c:v>
                </c:pt>
                <c:pt idx="24">
                  <c:v>1865</c:v>
                </c:pt>
                <c:pt idx="25">
                  <c:v>1865</c:v>
                </c:pt>
                <c:pt idx="26">
                  <c:v>1890.5</c:v>
                </c:pt>
                <c:pt idx="27">
                  <c:v>2178</c:v>
                </c:pt>
                <c:pt idx="28">
                  <c:v>2534.5</c:v>
                </c:pt>
                <c:pt idx="29">
                  <c:v>2534.5</c:v>
                </c:pt>
                <c:pt idx="30">
                  <c:v>2850.5</c:v>
                </c:pt>
                <c:pt idx="31">
                  <c:v>2850.5</c:v>
                </c:pt>
                <c:pt idx="32">
                  <c:v>3376.5</c:v>
                </c:pt>
                <c:pt idx="33">
                  <c:v>3376.5</c:v>
                </c:pt>
                <c:pt idx="34">
                  <c:v>4046.5</c:v>
                </c:pt>
                <c:pt idx="35">
                  <c:v>4162</c:v>
                </c:pt>
                <c:pt idx="36">
                  <c:v>4162</c:v>
                </c:pt>
                <c:pt idx="37">
                  <c:v>4433</c:v>
                </c:pt>
                <c:pt idx="38">
                  <c:v>4433</c:v>
                </c:pt>
                <c:pt idx="39">
                  <c:v>4865</c:v>
                </c:pt>
                <c:pt idx="40">
                  <c:v>4865</c:v>
                </c:pt>
                <c:pt idx="41">
                  <c:v>5411.5</c:v>
                </c:pt>
                <c:pt idx="42">
                  <c:v>5421</c:v>
                </c:pt>
                <c:pt idx="43">
                  <c:v>5848</c:v>
                </c:pt>
                <c:pt idx="44">
                  <c:v>5869.5</c:v>
                </c:pt>
                <c:pt idx="45">
                  <c:v>5883.5</c:v>
                </c:pt>
                <c:pt idx="46">
                  <c:v>6133.5</c:v>
                </c:pt>
                <c:pt idx="47">
                  <c:v>6133.5</c:v>
                </c:pt>
                <c:pt idx="48">
                  <c:v>6770</c:v>
                </c:pt>
                <c:pt idx="49">
                  <c:v>8429</c:v>
                </c:pt>
                <c:pt idx="50">
                  <c:v>8562.5</c:v>
                </c:pt>
                <c:pt idx="51">
                  <c:v>8562.5</c:v>
                </c:pt>
                <c:pt idx="52">
                  <c:v>8562.5</c:v>
                </c:pt>
                <c:pt idx="53">
                  <c:v>9385.5</c:v>
                </c:pt>
                <c:pt idx="54">
                  <c:v>9444.5</c:v>
                </c:pt>
                <c:pt idx="55">
                  <c:v>9444.5</c:v>
                </c:pt>
                <c:pt idx="56">
                  <c:v>9642.5</c:v>
                </c:pt>
                <c:pt idx="57">
                  <c:v>9659</c:v>
                </c:pt>
                <c:pt idx="58">
                  <c:v>9663.5</c:v>
                </c:pt>
                <c:pt idx="59">
                  <c:v>10065</c:v>
                </c:pt>
                <c:pt idx="60">
                  <c:v>10065</c:v>
                </c:pt>
                <c:pt idx="61">
                  <c:v>10213</c:v>
                </c:pt>
                <c:pt idx="62">
                  <c:v>10237</c:v>
                </c:pt>
                <c:pt idx="63">
                  <c:v>10468</c:v>
                </c:pt>
                <c:pt idx="64">
                  <c:v>10585.5</c:v>
                </c:pt>
                <c:pt idx="65">
                  <c:v>10618.5</c:v>
                </c:pt>
                <c:pt idx="66">
                  <c:v>10734</c:v>
                </c:pt>
                <c:pt idx="67">
                  <c:v>10794</c:v>
                </c:pt>
                <c:pt idx="68">
                  <c:v>10897.5</c:v>
                </c:pt>
                <c:pt idx="69">
                  <c:v>10961</c:v>
                </c:pt>
                <c:pt idx="70">
                  <c:v>10970</c:v>
                </c:pt>
                <c:pt idx="71">
                  <c:v>10970.5</c:v>
                </c:pt>
                <c:pt idx="72">
                  <c:v>11010.5</c:v>
                </c:pt>
                <c:pt idx="73">
                  <c:v>11086</c:v>
                </c:pt>
                <c:pt idx="74">
                  <c:v>11119</c:v>
                </c:pt>
                <c:pt idx="75">
                  <c:v>11340.5</c:v>
                </c:pt>
                <c:pt idx="76">
                  <c:v>11343</c:v>
                </c:pt>
                <c:pt idx="77">
                  <c:v>11345</c:v>
                </c:pt>
                <c:pt idx="78">
                  <c:v>11345.5</c:v>
                </c:pt>
                <c:pt idx="79">
                  <c:v>11437</c:v>
                </c:pt>
                <c:pt idx="80">
                  <c:v>11479.5</c:v>
                </c:pt>
                <c:pt idx="81">
                  <c:v>11831</c:v>
                </c:pt>
                <c:pt idx="82">
                  <c:v>11831.5</c:v>
                </c:pt>
                <c:pt idx="83">
                  <c:v>11833.5</c:v>
                </c:pt>
                <c:pt idx="84">
                  <c:v>12109.5</c:v>
                </c:pt>
                <c:pt idx="85">
                  <c:v>12281.5</c:v>
                </c:pt>
                <c:pt idx="86">
                  <c:v>12284</c:v>
                </c:pt>
                <c:pt idx="87">
                  <c:v>12692</c:v>
                </c:pt>
                <c:pt idx="88">
                  <c:v>12696.5</c:v>
                </c:pt>
                <c:pt idx="89">
                  <c:v>12729.5</c:v>
                </c:pt>
                <c:pt idx="90">
                  <c:v>13170.5</c:v>
                </c:pt>
                <c:pt idx="91">
                  <c:v>13465</c:v>
                </c:pt>
                <c:pt idx="92">
                  <c:v>13564.5</c:v>
                </c:pt>
                <c:pt idx="93">
                  <c:v>13579</c:v>
                </c:pt>
                <c:pt idx="94">
                  <c:v>13597.5</c:v>
                </c:pt>
                <c:pt idx="95">
                  <c:v>13695</c:v>
                </c:pt>
                <c:pt idx="96">
                  <c:v>14498.5</c:v>
                </c:pt>
                <c:pt idx="97">
                  <c:v>14647</c:v>
                </c:pt>
                <c:pt idx="98">
                  <c:v>15072</c:v>
                </c:pt>
                <c:pt idx="99">
                  <c:v>15493.5</c:v>
                </c:pt>
                <c:pt idx="100">
                  <c:v>15515</c:v>
                </c:pt>
                <c:pt idx="101">
                  <c:v>16201</c:v>
                </c:pt>
                <c:pt idx="102">
                  <c:v>17081</c:v>
                </c:pt>
                <c:pt idx="103">
                  <c:v>17420</c:v>
                </c:pt>
                <c:pt idx="104">
                  <c:v>17457</c:v>
                </c:pt>
                <c:pt idx="105">
                  <c:v>17492.5</c:v>
                </c:pt>
                <c:pt idx="106">
                  <c:v>17605.5</c:v>
                </c:pt>
                <c:pt idx="107">
                  <c:v>17987</c:v>
                </c:pt>
                <c:pt idx="108">
                  <c:v>18696</c:v>
                </c:pt>
                <c:pt idx="109">
                  <c:v>18734</c:v>
                </c:pt>
                <c:pt idx="110">
                  <c:v>18734</c:v>
                </c:pt>
                <c:pt idx="111">
                  <c:v>18734</c:v>
                </c:pt>
                <c:pt idx="112">
                  <c:v>18734</c:v>
                </c:pt>
                <c:pt idx="113">
                  <c:v>18806.5</c:v>
                </c:pt>
                <c:pt idx="114">
                  <c:v>18813.5</c:v>
                </c:pt>
                <c:pt idx="115">
                  <c:v>18886.5</c:v>
                </c:pt>
                <c:pt idx="116">
                  <c:v>18893.5</c:v>
                </c:pt>
                <c:pt idx="117">
                  <c:v>18896</c:v>
                </c:pt>
                <c:pt idx="118">
                  <c:v>18898.5</c:v>
                </c:pt>
                <c:pt idx="119">
                  <c:v>18993.5</c:v>
                </c:pt>
                <c:pt idx="120">
                  <c:v>19564</c:v>
                </c:pt>
                <c:pt idx="121">
                  <c:v>19564</c:v>
                </c:pt>
                <c:pt idx="122">
                  <c:v>19564</c:v>
                </c:pt>
                <c:pt idx="123">
                  <c:v>19564</c:v>
                </c:pt>
                <c:pt idx="124">
                  <c:v>19575.5</c:v>
                </c:pt>
                <c:pt idx="125">
                  <c:v>19576</c:v>
                </c:pt>
                <c:pt idx="126">
                  <c:v>19583</c:v>
                </c:pt>
                <c:pt idx="127">
                  <c:v>19583</c:v>
                </c:pt>
                <c:pt idx="128">
                  <c:v>19583</c:v>
                </c:pt>
                <c:pt idx="129">
                  <c:v>19594.5</c:v>
                </c:pt>
                <c:pt idx="130">
                  <c:v>19594.5</c:v>
                </c:pt>
                <c:pt idx="131">
                  <c:v>19594.5</c:v>
                </c:pt>
                <c:pt idx="132">
                  <c:v>19594.5</c:v>
                </c:pt>
                <c:pt idx="133">
                  <c:v>20000</c:v>
                </c:pt>
                <c:pt idx="134">
                  <c:v>20512</c:v>
                </c:pt>
                <c:pt idx="135">
                  <c:v>22307.5</c:v>
                </c:pt>
                <c:pt idx="136">
                  <c:v>22375</c:v>
                </c:pt>
                <c:pt idx="137">
                  <c:v>22936.5</c:v>
                </c:pt>
                <c:pt idx="138">
                  <c:v>23066.5</c:v>
                </c:pt>
                <c:pt idx="139">
                  <c:v>23147.5</c:v>
                </c:pt>
                <c:pt idx="140">
                  <c:v>23925</c:v>
                </c:pt>
                <c:pt idx="141">
                  <c:v>24008.5</c:v>
                </c:pt>
                <c:pt idx="142">
                  <c:v>24017</c:v>
                </c:pt>
                <c:pt idx="143">
                  <c:v>24017</c:v>
                </c:pt>
                <c:pt idx="144">
                  <c:v>24017</c:v>
                </c:pt>
                <c:pt idx="145">
                  <c:v>24017</c:v>
                </c:pt>
                <c:pt idx="146">
                  <c:v>24918.5</c:v>
                </c:pt>
                <c:pt idx="147">
                  <c:v>25617</c:v>
                </c:pt>
                <c:pt idx="148">
                  <c:v>26494</c:v>
                </c:pt>
                <c:pt idx="149">
                  <c:v>26792.5</c:v>
                </c:pt>
              </c:numCache>
            </c:numRef>
          </c:xVal>
          <c:yVal>
            <c:numRef>
              <c:f>'A (2)'!$N$21:$N$972</c:f>
              <c:numCache>
                <c:formatCode>General</c:formatCode>
                <c:ptCount val="95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CAA7-40E5-B92D-206C8962C475}"/>
            </c:ext>
          </c:extLst>
        </c:ser>
        <c:ser>
          <c:idx val="7"/>
          <c:order val="7"/>
          <c:tx>
            <c:strRef>
              <c:f>'A (2)'!$O$20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(2)'!$F$21:$F$972</c:f>
              <c:numCache>
                <c:formatCode>General</c:formatCode>
                <c:ptCount val="952"/>
                <c:pt idx="0">
                  <c:v>0</c:v>
                </c:pt>
                <c:pt idx="1">
                  <c:v>2.5</c:v>
                </c:pt>
                <c:pt idx="2">
                  <c:v>35.5</c:v>
                </c:pt>
                <c:pt idx="3">
                  <c:v>38</c:v>
                </c:pt>
                <c:pt idx="4">
                  <c:v>64</c:v>
                </c:pt>
                <c:pt idx="5">
                  <c:v>71</c:v>
                </c:pt>
                <c:pt idx="6">
                  <c:v>80.5</c:v>
                </c:pt>
                <c:pt idx="7">
                  <c:v>92.5</c:v>
                </c:pt>
                <c:pt idx="8">
                  <c:v>122</c:v>
                </c:pt>
                <c:pt idx="9">
                  <c:v>138.5</c:v>
                </c:pt>
                <c:pt idx="10">
                  <c:v>140.5</c:v>
                </c:pt>
                <c:pt idx="11">
                  <c:v>148</c:v>
                </c:pt>
                <c:pt idx="12">
                  <c:v>216</c:v>
                </c:pt>
                <c:pt idx="13">
                  <c:v>282</c:v>
                </c:pt>
                <c:pt idx="14">
                  <c:v>1808</c:v>
                </c:pt>
                <c:pt idx="15">
                  <c:v>1808</c:v>
                </c:pt>
                <c:pt idx="16">
                  <c:v>1827</c:v>
                </c:pt>
                <c:pt idx="17">
                  <c:v>1827</c:v>
                </c:pt>
                <c:pt idx="18">
                  <c:v>1827</c:v>
                </c:pt>
                <c:pt idx="19">
                  <c:v>1857.5</c:v>
                </c:pt>
                <c:pt idx="20">
                  <c:v>1857.5</c:v>
                </c:pt>
                <c:pt idx="21">
                  <c:v>1857.5</c:v>
                </c:pt>
                <c:pt idx="22">
                  <c:v>1857.5</c:v>
                </c:pt>
                <c:pt idx="23">
                  <c:v>1865</c:v>
                </c:pt>
                <c:pt idx="24">
                  <c:v>1865</c:v>
                </c:pt>
                <c:pt idx="25">
                  <c:v>1865</c:v>
                </c:pt>
                <c:pt idx="26">
                  <c:v>1890.5</c:v>
                </c:pt>
                <c:pt idx="27">
                  <c:v>2178</c:v>
                </c:pt>
                <c:pt idx="28">
                  <c:v>2534.5</c:v>
                </c:pt>
                <c:pt idx="29">
                  <c:v>2534.5</c:v>
                </c:pt>
                <c:pt idx="30">
                  <c:v>2850.5</c:v>
                </c:pt>
                <c:pt idx="31">
                  <c:v>2850.5</c:v>
                </c:pt>
                <c:pt idx="32">
                  <c:v>3376.5</c:v>
                </c:pt>
                <c:pt idx="33">
                  <c:v>3376.5</c:v>
                </c:pt>
                <c:pt idx="34">
                  <c:v>4046.5</c:v>
                </c:pt>
                <c:pt idx="35">
                  <c:v>4162</c:v>
                </c:pt>
                <c:pt idx="36">
                  <c:v>4162</c:v>
                </c:pt>
                <c:pt idx="37">
                  <c:v>4433</c:v>
                </c:pt>
                <c:pt idx="38">
                  <c:v>4433</c:v>
                </c:pt>
                <c:pt idx="39">
                  <c:v>4865</c:v>
                </c:pt>
                <c:pt idx="40">
                  <c:v>4865</c:v>
                </c:pt>
                <c:pt idx="41">
                  <c:v>5411.5</c:v>
                </c:pt>
                <c:pt idx="42">
                  <c:v>5421</c:v>
                </c:pt>
                <c:pt idx="43">
                  <c:v>5848</c:v>
                </c:pt>
                <c:pt idx="44">
                  <c:v>5869.5</c:v>
                </c:pt>
                <c:pt idx="45">
                  <c:v>5883.5</c:v>
                </c:pt>
                <c:pt idx="46">
                  <c:v>6133.5</c:v>
                </c:pt>
                <c:pt idx="47">
                  <c:v>6133.5</c:v>
                </c:pt>
                <c:pt idx="48">
                  <c:v>6770</c:v>
                </c:pt>
                <c:pt idx="49">
                  <c:v>8429</c:v>
                </c:pt>
                <c:pt idx="50">
                  <c:v>8562.5</c:v>
                </c:pt>
                <c:pt idx="51">
                  <c:v>8562.5</c:v>
                </c:pt>
                <c:pt idx="52">
                  <c:v>8562.5</c:v>
                </c:pt>
                <c:pt idx="53">
                  <c:v>9385.5</c:v>
                </c:pt>
                <c:pt idx="54">
                  <c:v>9444.5</c:v>
                </c:pt>
                <c:pt idx="55">
                  <c:v>9444.5</c:v>
                </c:pt>
                <c:pt idx="56">
                  <c:v>9642.5</c:v>
                </c:pt>
                <c:pt idx="57">
                  <c:v>9659</c:v>
                </c:pt>
                <c:pt idx="58">
                  <c:v>9663.5</c:v>
                </c:pt>
                <c:pt idx="59">
                  <c:v>10065</c:v>
                </c:pt>
                <c:pt idx="60">
                  <c:v>10065</c:v>
                </c:pt>
                <c:pt idx="61">
                  <c:v>10213</c:v>
                </c:pt>
                <c:pt idx="62">
                  <c:v>10237</c:v>
                </c:pt>
                <c:pt idx="63">
                  <c:v>10468</c:v>
                </c:pt>
                <c:pt idx="64">
                  <c:v>10585.5</c:v>
                </c:pt>
                <c:pt idx="65">
                  <c:v>10618.5</c:v>
                </c:pt>
                <c:pt idx="66">
                  <c:v>10734</c:v>
                </c:pt>
                <c:pt idx="67">
                  <c:v>10794</c:v>
                </c:pt>
                <c:pt idx="68">
                  <c:v>10897.5</c:v>
                </c:pt>
                <c:pt idx="69">
                  <c:v>10961</c:v>
                </c:pt>
                <c:pt idx="70">
                  <c:v>10970</c:v>
                </c:pt>
                <c:pt idx="71">
                  <c:v>10970.5</c:v>
                </c:pt>
                <c:pt idx="72">
                  <c:v>11010.5</c:v>
                </c:pt>
                <c:pt idx="73">
                  <c:v>11086</c:v>
                </c:pt>
                <c:pt idx="74">
                  <c:v>11119</c:v>
                </c:pt>
                <c:pt idx="75">
                  <c:v>11340.5</c:v>
                </c:pt>
                <c:pt idx="76">
                  <c:v>11343</c:v>
                </c:pt>
                <c:pt idx="77">
                  <c:v>11345</c:v>
                </c:pt>
                <c:pt idx="78">
                  <c:v>11345.5</c:v>
                </c:pt>
                <c:pt idx="79">
                  <c:v>11437</c:v>
                </c:pt>
                <c:pt idx="80">
                  <c:v>11479.5</c:v>
                </c:pt>
                <c:pt idx="81">
                  <c:v>11831</c:v>
                </c:pt>
                <c:pt idx="82">
                  <c:v>11831.5</c:v>
                </c:pt>
                <c:pt idx="83">
                  <c:v>11833.5</c:v>
                </c:pt>
                <c:pt idx="84">
                  <c:v>12109.5</c:v>
                </c:pt>
                <c:pt idx="85">
                  <c:v>12281.5</c:v>
                </c:pt>
                <c:pt idx="86">
                  <c:v>12284</c:v>
                </c:pt>
                <c:pt idx="87">
                  <c:v>12692</c:v>
                </c:pt>
                <c:pt idx="88">
                  <c:v>12696.5</c:v>
                </c:pt>
                <c:pt idx="89">
                  <c:v>12729.5</c:v>
                </c:pt>
                <c:pt idx="90">
                  <c:v>13170.5</c:v>
                </c:pt>
                <c:pt idx="91">
                  <c:v>13465</c:v>
                </c:pt>
                <c:pt idx="92">
                  <c:v>13564.5</c:v>
                </c:pt>
                <c:pt idx="93">
                  <c:v>13579</c:v>
                </c:pt>
                <c:pt idx="94">
                  <c:v>13597.5</c:v>
                </c:pt>
                <c:pt idx="95">
                  <c:v>13695</c:v>
                </c:pt>
                <c:pt idx="96">
                  <c:v>14498.5</c:v>
                </c:pt>
                <c:pt idx="97">
                  <c:v>14647</c:v>
                </c:pt>
                <c:pt idx="98">
                  <c:v>15072</c:v>
                </c:pt>
                <c:pt idx="99">
                  <c:v>15493.5</c:v>
                </c:pt>
                <c:pt idx="100">
                  <c:v>15515</c:v>
                </c:pt>
                <c:pt idx="101">
                  <c:v>16201</c:v>
                </c:pt>
                <c:pt idx="102">
                  <c:v>17081</c:v>
                </c:pt>
                <c:pt idx="103">
                  <c:v>17420</c:v>
                </c:pt>
                <c:pt idx="104">
                  <c:v>17457</c:v>
                </c:pt>
                <c:pt idx="105">
                  <c:v>17492.5</c:v>
                </c:pt>
                <c:pt idx="106">
                  <c:v>17605.5</c:v>
                </c:pt>
                <c:pt idx="107">
                  <c:v>17987</c:v>
                </c:pt>
                <c:pt idx="108">
                  <c:v>18696</c:v>
                </c:pt>
                <c:pt idx="109">
                  <c:v>18734</c:v>
                </c:pt>
                <c:pt idx="110">
                  <c:v>18734</c:v>
                </c:pt>
                <c:pt idx="111">
                  <c:v>18734</c:v>
                </c:pt>
                <c:pt idx="112">
                  <c:v>18734</c:v>
                </c:pt>
                <c:pt idx="113">
                  <c:v>18806.5</c:v>
                </c:pt>
                <c:pt idx="114">
                  <c:v>18813.5</c:v>
                </c:pt>
                <c:pt idx="115">
                  <c:v>18886.5</c:v>
                </c:pt>
                <c:pt idx="116">
                  <c:v>18893.5</c:v>
                </c:pt>
                <c:pt idx="117">
                  <c:v>18896</c:v>
                </c:pt>
                <c:pt idx="118">
                  <c:v>18898.5</c:v>
                </c:pt>
                <c:pt idx="119">
                  <c:v>18993.5</c:v>
                </c:pt>
                <c:pt idx="120">
                  <c:v>19564</c:v>
                </c:pt>
                <c:pt idx="121">
                  <c:v>19564</c:v>
                </c:pt>
                <c:pt idx="122">
                  <c:v>19564</c:v>
                </c:pt>
                <c:pt idx="123">
                  <c:v>19564</c:v>
                </c:pt>
                <c:pt idx="124">
                  <c:v>19575.5</c:v>
                </c:pt>
                <c:pt idx="125">
                  <c:v>19576</c:v>
                </c:pt>
                <c:pt idx="126">
                  <c:v>19583</c:v>
                </c:pt>
                <c:pt idx="127">
                  <c:v>19583</c:v>
                </c:pt>
                <c:pt idx="128">
                  <c:v>19583</c:v>
                </c:pt>
                <c:pt idx="129">
                  <c:v>19594.5</c:v>
                </c:pt>
                <c:pt idx="130">
                  <c:v>19594.5</c:v>
                </c:pt>
                <c:pt idx="131">
                  <c:v>19594.5</c:v>
                </c:pt>
                <c:pt idx="132">
                  <c:v>19594.5</c:v>
                </c:pt>
                <c:pt idx="133">
                  <c:v>20000</c:v>
                </c:pt>
                <c:pt idx="134">
                  <c:v>20512</c:v>
                </c:pt>
                <c:pt idx="135">
                  <c:v>22307.5</c:v>
                </c:pt>
                <c:pt idx="136">
                  <c:v>22375</c:v>
                </c:pt>
                <c:pt idx="137">
                  <c:v>22936.5</c:v>
                </c:pt>
                <c:pt idx="138">
                  <c:v>23066.5</c:v>
                </c:pt>
                <c:pt idx="139">
                  <c:v>23147.5</c:v>
                </c:pt>
                <c:pt idx="140">
                  <c:v>23925</c:v>
                </c:pt>
                <c:pt idx="141">
                  <c:v>24008.5</c:v>
                </c:pt>
                <c:pt idx="142">
                  <c:v>24017</c:v>
                </c:pt>
                <c:pt idx="143">
                  <c:v>24017</c:v>
                </c:pt>
                <c:pt idx="144">
                  <c:v>24017</c:v>
                </c:pt>
                <c:pt idx="145">
                  <c:v>24017</c:v>
                </c:pt>
                <c:pt idx="146">
                  <c:v>24918.5</c:v>
                </c:pt>
                <c:pt idx="147">
                  <c:v>25617</c:v>
                </c:pt>
                <c:pt idx="148">
                  <c:v>26494</c:v>
                </c:pt>
                <c:pt idx="149">
                  <c:v>26792.5</c:v>
                </c:pt>
              </c:numCache>
            </c:numRef>
          </c:xVal>
          <c:yVal>
            <c:numRef>
              <c:f>'A (2)'!$O$21:$O$972</c:f>
              <c:numCache>
                <c:formatCode>General</c:formatCode>
                <c:ptCount val="952"/>
                <c:pt idx="59">
                  <c:v>4.7757409308320231E-2</c:v>
                </c:pt>
                <c:pt idx="60">
                  <c:v>4.7757409308320231E-2</c:v>
                </c:pt>
                <c:pt idx="61">
                  <c:v>4.7213608933495244E-2</c:v>
                </c:pt>
                <c:pt idx="63">
                  <c:v>4.6276655584979218E-2</c:v>
                </c:pt>
                <c:pt idx="64">
                  <c:v>4.5844922179290468E-2</c:v>
                </c:pt>
                <c:pt idx="65">
                  <c:v>4.5723669393011923E-2</c:v>
                </c:pt>
                <c:pt idx="66">
                  <c:v>4.5299284641037017E-2</c:v>
                </c:pt>
                <c:pt idx="67">
                  <c:v>4.5078825029621482E-2</c:v>
                </c:pt>
                <c:pt idx="68">
                  <c:v>4.4698532199929683E-2</c:v>
                </c:pt>
                <c:pt idx="69">
                  <c:v>4.4465212444514908E-2</c:v>
                </c:pt>
                <c:pt idx="70">
                  <c:v>4.4432143502802578E-2</c:v>
                </c:pt>
                <c:pt idx="71">
                  <c:v>4.4430306339374115E-2</c:v>
                </c:pt>
                <c:pt idx="72">
                  <c:v>4.4283333265097098E-2</c:v>
                </c:pt>
                <c:pt idx="73">
                  <c:v>4.4005921587399216E-2</c:v>
                </c:pt>
                <c:pt idx="75">
                  <c:v>4.3070805402311653E-2</c:v>
                </c:pt>
                <c:pt idx="76">
                  <c:v>4.3061619585169339E-2</c:v>
                </c:pt>
                <c:pt idx="77">
                  <c:v>4.3054270931455488E-2</c:v>
                </c:pt>
                <c:pt idx="78">
                  <c:v>4.3052433768027025E-2</c:v>
                </c:pt>
                <c:pt idx="79">
                  <c:v>4.2716232860618333E-2</c:v>
                </c:pt>
                <c:pt idx="80">
                  <c:v>4.2560073969199003E-2</c:v>
                </c:pt>
                <c:pt idx="81">
                  <c:v>4.1268548078989657E-2</c:v>
                </c:pt>
                <c:pt idx="82">
                  <c:v>4.1266710915561194E-2</c:v>
                </c:pt>
                <c:pt idx="83">
                  <c:v>4.1259362261847343E-2</c:v>
                </c:pt>
                <c:pt idx="84">
                  <c:v>4.0245248049335887E-2</c:v>
                </c:pt>
                <c:pt idx="85">
                  <c:v>3.9613263829944685E-2</c:v>
                </c:pt>
                <c:pt idx="86">
                  <c:v>3.9604078012802371E-2</c:v>
                </c:pt>
                <c:pt idx="87">
                  <c:v>3.8104952655176737E-2</c:v>
                </c:pt>
                <c:pt idx="88">
                  <c:v>3.8088418184320572E-2</c:v>
                </c:pt>
                <c:pt idx="89">
                  <c:v>3.7967165398042027E-2</c:v>
                </c:pt>
                <c:pt idx="90">
                  <c:v>3.6346787254137848E-2</c:v>
                </c:pt>
                <c:pt idx="91">
                  <c:v>3.5264697994773268E-2</c:v>
                </c:pt>
                <c:pt idx="92">
                  <c:v>3.4899102472509172E-2</c:v>
                </c:pt>
                <c:pt idx="93">
                  <c:v>3.4845824733083751E-2</c:v>
                </c:pt>
                <c:pt idx="94">
                  <c:v>3.4777849686230627E-2</c:v>
                </c:pt>
                <c:pt idx="95">
                  <c:v>3.4419602817680382E-2</c:v>
                </c:pt>
                <c:pt idx="96">
                  <c:v>3.1467281188140683E-2</c:v>
                </c:pt>
                <c:pt idx="97">
                  <c:v>3.0921643649887233E-2</c:v>
                </c:pt>
                <c:pt idx="98">
                  <c:v>2.9360054735693863E-2</c:v>
                </c:pt>
                <c:pt idx="99">
                  <c:v>2.7811325965499734E-2</c:v>
                </c:pt>
                <c:pt idx="100">
                  <c:v>2.7732327938075833E-2</c:v>
                </c:pt>
                <c:pt idx="101">
                  <c:v>2.5211739714224891E-2</c:v>
                </c:pt>
                <c:pt idx="102">
                  <c:v>2.1978332080130378E-2</c:v>
                </c:pt>
                <c:pt idx="103">
                  <c:v>2.0732735275632616E-2</c:v>
                </c:pt>
                <c:pt idx="104">
                  <c:v>2.0596785181926369E-2</c:v>
                </c:pt>
                <c:pt idx="105">
                  <c:v>2.0466346578505504E-2</c:v>
                </c:pt>
                <c:pt idx="106">
                  <c:v>2.0051147643672912E-2</c:v>
                </c:pt>
                <c:pt idx="107">
                  <c:v>1.8649391947755806E-2</c:v>
                </c:pt>
                <c:pt idx="108">
                  <c:v>1.6044294206195575E-2</c:v>
                </c:pt>
                <c:pt idx="109">
                  <c:v>1.5904669785632403E-2</c:v>
                </c:pt>
                <c:pt idx="110">
                  <c:v>1.5904669785632403E-2</c:v>
                </c:pt>
                <c:pt idx="111">
                  <c:v>1.5904669785632403E-2</c:v>
                </c:pt>
                <c:pt idx="112">
                  <c:v>1.5904669785632403E-2</c:v>
                </c:pt>
                <c:pt idx="113">
                  <c:v>1.5638281088505304E-2</c:v>
                </c:pt>
                <c:pt idx="114">
                  <c:v>1.5612560800506825E-2</c:v>
                </c:pt>
                <c:pt idx="115">
                  <c:v>1.5344334939951257E-2</c:v>
                </c:pt>
                <c:pt idx="116">
                  <c:v>1.5318614651952778E-2</c:v>
                </c:pt>
                <c:pt idx="117">
                  <c:v>1.5309428834810457E-2</c:v>
                </c:pt>
                <c:pt idx="118">
                  <c:v>1.530024301766815E-2</c:v>
                </c:pt>
                <c:pt idx="119">
                  <c:v>1.4951181966260219E-2</c:v>
                </c:pt>
                <c:pt idx="120">
                  <c:v>1.2854978494384176E-2</c:v>
                </c:pt>
                <c:pt idx="121">
                  <c:v>1.2854978494384176E-2</c:v>
                </c:pt>
                <c:pt idx="122">
                  <c:v>1.2854978494384176E-2</c:v>
                </c:pt>
                <c:pt idx="123">
                  <c:v>1.2854978494384176E-2</c:v>
                </c:pt>
                <c:pt idx="124">
                  <c:v>1.2812723735529524E-2</c:v>
                </c:pt>
                <c:pt idx="125">
                  <c:v>1.2810886572101068E-2</c:v>
                </c:pt>
                <c:pt idx="126">
                  <c:v>1.2785166284102589E-2</c:v>
                </c:pt>
                <c:pt idx="127">
                  <c:v>1.2785166284102589E-2</c:v>
                </c:pt>
                <c:pt idx="128">
                  <c:v>1.2785166284102589E-2</c:v>
                </c:pt>
                <c:pt idx="129">
                  <c:v>1.2742911525247938E-2</c:v>
                </c:pt>
                <c:pt idx="130">
                  <c:v>1.2742911525247938E-2</c:v>
                </c:pt>
                <c:pt idx="131">
                  <c:v>1.2742911525247938E-2</c:v>
                </c:pt>
                <c:pt idx="132">
                  <c:v>1.2742911525247938E-2</c:v>
                </c:pt>
                <c:pt idx="133">
                  <c:v>1.1252971984764618E-2</c:v>
                </c:pt>
                <c:pt idx="134">
                  <c:v>9.3717166340187286E-3</c:v>
                </c:pt>
                <c:pt idx="135">
                  <c:v>2.7744627624088497E-3</c:v>
                </c:pt>
                <c:pt idx="136">
                  <c:v>2.5264456995663792E-3</c:v>
                </c:pt>
                <c:pt idx="137">
                  <c:v>4.6331116940266648E-4</c:v>
                </c:pt>
                <c:pt idx="138">
                  <c:v>-1.4351321997660427E-5</c:v>
                </c:pt>
                <c:pt idx="139">
                  <c:v>-3.1197179740863334E-4</c:v>
                </c:pt>
                <c:pt idx="140">
                  <c:v>-3.16876092866826E-3</c:v>
                </c:pt>
                <c:pt idx="141">
                  <c:v>-3.4755672212215538E-3</c:v>
                </c:pt>
                <c:pt idx="142">
                  <c:v>-3.5067989995054144E-3</c:v>
                </c:pt>
                <c:pt idx="143">
                  <c:v>-3.5067989995054144E-3</c:v>
                </c:pt>
                <c:pt idx="144">
                  <c:v>-3.5067989995054144E-3</c:v>
                </c:pt>
                <c:pt idx="145">
                  <c:v>-3.5067989995054144E-3</c:v>
                </c:pt>
                <c:pt idx="146">
                  <c:v>-6.8192046610238283E-3</c:v>
                </c:pt>
                <c:pt idx="147">
                  <c:v>-9.3857219705863471E-3</c:v>
                </c:pt>
                <c:pt idx="148">
                  <c:v>-1.2608106624110077E-2</c:v>
                </c:pt>
                <c:pt idx="149">
                  <c:v>-1.3704893190902359E-2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AA7-40E5-B92D-206C8962C475}"/>
            </c:ext>
          </c:extLst>
        </c:ser>
        <c:ser>
          <c:idx val="8"/>
          <c:order val="8"/>
          <c:tx>
            <c:strRef>
              <c:f>'A (2)'!$P$20</c:f>
              <c:strCache>
                <c:ptCount val="1"/>
                <c:pt idx="0">
                  <c:v>Q+Sin.fit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(2)'!$F$21:$F$972</c:f>
              <c:numCache>
                <c:formatCode>General</c:formatCode>
                <c:ptCount val="952"/>
                <c:pt idx="0">
                  <c:v>0</c:v>
                </c:pt>
                <c:pt idx="1">
                  <c:v>2.5</c:v>
                </c:pt>
                <c:pt idx="2">
                  <c:v>35.5</c:v>
                </c:pt>
                <c:pt idx="3">
                  <c:v>38</c:v>
                </c:pt>
                <c:pt idx="4">
                  <c:v>64</c:v>
                </c:pt>
                <c:pt idx="5">
                  <c:v>71</c:v>
                </c:pt>
                <c:pt idx="6">
                  <c:v>80.5</c:v>
                </c:pt>
                <c:pt idx="7">
                  <c:v>92.5</c:v>
                </c:pt>
                <c:pt idx="8">
                  <c:v>122</c:v>
                </c:pt>
                <c:pt idx="9">
                  <c:v>138.5</c:v>
                </c:pt>
                <c:pt idx="10">
                  <c:v>140.5</c:v>
                </c:pt>
                <c:pt idx="11">
                  <c:v>148</c:v>
                </c:pt>
                <c:pt idx="12">
                  <c:v>216</c:v>
                </c:pt>
                <c:pt idx="13">
                  <c:v>282</c:v>
                </c:pt>
                <c:pt idx="14">
                  <c:v>1808</c:v>
                </c:pt>
                <c:pt idx="15">
                  <c:v>1808</c:v>
                </c:pt>
                <c:pt idx="16">
                  <c:v>1827</c:v>
                </c:pt>
                <c:pt idx="17">
                  <c:v>1827</c:v>
                </c:pt>
                <c:pt idx="18">
                  <c:v>1827</c:v>
                </c:pt>
                <c:pt idx="19">
                  <c:v>1857.5</c:v>
                </c:pt>
                <c:pt idx="20">
                  <c:v>1857.5</c:v>
                </c:pt>
                <c:pt idx="21">
                  <c:v>1857.5</c:v>
                </c:pt>
                <c:pt idx="22">
                  <c:v>1857.5</c:v>
                </c:pt>
                <c:pt idx="23">
                  <c:v>1865</c:v>
                </c:pt>
                <c:pt idx="24">
                  <c:v>1865</c:v>
                </c:pt>
                <c:pt idx="25">
                  <c:v>1865</c:v>
                </c:pt>
                <c:pt idx="26">
                  <c:v>1890.5</c:v>
                </c:pt>
                <c:pt idx="27">
                  <c:v>2178</c:v>
                </c:pt>
                <c:pt idx="28">
                  <c:v>2534.5</c:v>
                </c:pt>
                <c:pt idx="29">
                  <c:v>2534.5</c:v>
                </c:pt>
                <c:pt idx="30">
                  <c:v>2850.5</c:v>
                </c:pt>
                <c:pt idx="31">
                  <c:v>2850.5</c:v>
                </c:pt>
                <c:pt idx="32">
                  <c:v>3376.5</c:v>
                </c:pt>
                <c:pt idx="33">
                  <c:v>3376.5</c:v>
                </c:pt>
                <c:pt idx="34">
                  <c:v>4046.5</c:v>
                </c:pt>
                <c:pt idx="35">
                  <c:v>4162</c:v>
                </c:pt>
                <c:pt idx="36">
                  <c:v>4162</c:v>
                </c:pt>
                <c:pt idx="37">
                  <c:v>4433</c:v>
                </c:pt>
                <c:pt idx="38">
                  <c:v>4433</c:v>
                </c:pt>
                <c:pt idx="39">
                  <c:v>4865</c:v>
                </c:pt>
                <c:pt idx="40">
                  <c:v>4865</c:v>
                </c:pt>
                <c:pt idx="41">
                  <c:v>5411.5</c:v>
                </c:pt>
                <c:pt idx="42">
                  <c:v>5421</c:v>
                </c:pt>
                <c:pt idx="43">
                  <c:v>5848</c:v>
                </c:pt>
                <c:pt idx="44">
                  <c:v>5869.5</c:v>
                </c:pt>
                <c:pt idx="45">
                  <c:v>5883.5</c:v>
                </c:pt>
                <c:pt idx="46">
                  <c:v>6133.5</c:v>
                </c:pt>
                <c:pt idx="47">
                  <c:v>6133.5</c:v>
                </c:pt>
                <c:pt idx="48">
                  <c:v>6770</c:v>
                </c:pt>
                <c:pt idx="49">
                  <c:v>8429</c:v>
                </c:pt>
                <c:pt idx="50">
                  <c:v>8562.5</c:v>
                </c:pt>
                <c:pt idx="51">
                  <c:v>8562.5</c:v>
                </c:pt>
                <c:pt idx="52">
                  <c:v>8562.5</c:v>
                </c:pt>
                <c:pt idx="53">
                  <c:v>9385.5</c:v>
                </c:pt>
                <c:pt idx="54">
                  <c:v>9444.5</c:v>
                </c:pt>
                <c:pt idx="55">
                  <c:v>9444.5</c:v>
                </c:pt>
                <c:pt idx="56">
                  <c:v>9642.5</c:v>
                </c:pt>
                <c:pt idx="57">
                  <c:v>9659</c:v>
                </c:pt>
                <c:pt idx="58">
                  <c:v>9663.5</c:v>
                </c:pt>
                <c:pt idx="59">
                  <c:v>10065</c:v>
                </c:pt>
                <c:pt idx="60">
                  <c:v>10065</c:v>
                </c:pt>
                <c:pt idx="61">
                  <c:v>10213</c:v>
                </c:pt>
                <c:pt idx="62">
                  <c:v>10237</c:v>
                </c:pt>
                <c:pt idx="63">
                  <c:v>10468</c:v>
                </c:pt>
                <c:pt idx="64">
                  <c:v>10585.5</c:v>
                </c:pt>
                <c:pt idx="65">
                  <c:v>10618.5</c:v>
                </c:pt>
                <c:pt idx="66">
                  <c:v>10734</c:v>
                </c:pt>
                <c:pt idx="67">
                  <c:v>10794</c:v>
                </c:pt>
                <c:pt idx="68">
                  <c:v>10897.5</c:v>
                </c:pt>
                <c:pt idx="69">
                  <c:v>10961</c:v>
                </c:pt>
                <c:pt idx="70">
                  <c:v>10970</c:v>
                </c:pt>
                <c:pt idx="71">
                  <c:v>10970.5</c:v>
                </c:pt>
                <c:pt idx="72">
                  <c:v>11010.5</c:v>
                </c:pt>
                <c:pt idx="73">
                  <c:v>11086</c:v>
                </c:pt>
                <c:pt idx="74">
                  <c:v>11119</c:v>
                </c:pt>
                <c:pt idx="75">
                  <c:v>11340.5</c:v>
                </c:pt>
                <c:pt idx="76">
                  <c:v>11343</c:v>
                </c:pt>
                <c:pt idx="77">
                  <c:v>11345</c:v>
                </c:pt>
                <c:pt idx="78">
                  <c:v>11345.5</c:v>
                </c:pt>
                <c:pt idx="79">
                  <c:v>11437</c:v>
                </c:pt>
                <c:pt idx="80">
                  <c:v>11479.5</c:v>
                </c:pt>
                <c:pt idx="81">
                  <c:v>11831</c:v>
                </c:pt>
                <c:pt idx="82">
                  <c:v>11831.5</c:v>
                </c:pt>
                <c:pt idx="83">
                  <c:v>11833.5</c:v>
                </c:pt>
                <c:pt idx="84">
                  <c:v>12109.5</c:v>
                </c:pt>
                <c:pt idx="85">
                  <c:v>12281.5</c:v>
                </c:pt>
                <c:pt idx="86">
                  <c:v>12284</c:v>
                </c:pt>
                <c:pt idx="87">
                  <c:v>12692</c:v>
                </c:pt>
                <c:pt idx="88">
                  <c:v>12696.5</c:v>
                </c:pt>
                <c:pt idx="89">
                  <c:v>12729.5</c:v>
                </c:pt>
                <c:pt idx="90">
                  <c:v>13170.5</c:v>
                </c:pt>
                <c:pt idx="91">
                  <c:v>13465</c:v>
                </c:pt>
                <c:pt idx="92">
                  <c:v>13564.5</c:v>
                </c:pt>
                <c:pt idx="93">
                  <c:v>13579</c:v>
                </c:pt>
                <c:pt idx="94">
                  <c:v>13597.5</c:v>
                </c:pt>
                <c:pt idx="95">
                  <c:v>13695</c:v>
                </c:pt>
                <c:pt idx="96">
                  <c:v>14498.5</c:v>
                </c:pt>
                <c:pt idx="97">
                  <c:v>14647</c:v>
                </c:pt>
                <c:pt idx="98">
                  <c:v>15072</c:v>
                </c:pt>
                <c:pt idx="99">
                  <c:v>15493.5</c:v>
                </c:pt>
                <c:pt idx="100">
                  <c:v>15515</c:v>
                </c:pt>
                <c:pt idx="101">
                  <c:v>16201</c:v>
                </c:pt>
                <c:pt idx="102">
                  <c:v>17081</c:v>
                </c:pt>
                <c:pt idx="103">
                  <c:v>17420</c:v>
                </c:pt>
                <c:pt idx="104">
                  <c:v>17457</c:v>
                </c:pt>
                <c:pt idx="105">
                  <c:v>17492.5</c:v>
                </c:pt>
                <c:pt idx="106">
                  <c:v>17605.5</c:v>
                </c:pt>
                <c:pt idx="107">
                  <c:v>17987</c:v>
                </c:pt>
                <c:pt idx="108">
                  <c:v>18696</c:v>
                </c:pt>
                <c:pt idx="109">
                  <c:v>18734</c:v>
                </c:pt>
                <c:pt idx="110">
                  <c:v>18734</c:v>
                </c:pt>
                <c:pt idx="111">
                  <c:v>18734</c:v>
                </c:pt>
                <c:pt idx="112">
                  <c:v>18734</c:v>
                </c:pt>
                <c:pt idx="113">
                  <c:v>18806.5</c:v>
                </c:pt>
                <c:pt idx="114">
                  <c:v>18813.5</c:v>
                </c:pt>
                <c:pt idx="115">
                  <c:v>18886.5</c:v>
                </c:pt>
                <c:pt idx="116">
                  <c:v>18893.5</c:v>
                </c:pt>
                <c:pt idx="117">
                  <c:v>18896</c:v>
                </c:pt>
                <c:pt idx="118">
                  <c:v>18898.5</c:v>
                </c:pt>
                <c:pt idx="119">
                  <c:v>18993.5</c:v>
                </c:pt>
                <c:pt idx="120">
                  <c:v>19564</c:v>
                </c:pt>
                <c:pt idx="121">
                  <c:v>19564</c:v>
                </c:pt>
                <c:pt idx="122">
                  <c:v>19564</c:v>
                </c:pt>
                <c:pt idx="123">
                  <c:v>19564</c:v>
                </c:pt>
                <c:pt idx="124">
                  <c:v>19575.5</c:v>
                </c:pt>
                <c:pt idx="125">
                  <c:v>19576</c:v>
                </c:pt>
                <c:pt idx="126">
                  <c:v>19583</c:v>
                </c:pt>
                <c:pt idx="127">
                  <c:v>19583</c:v>
                </c:pt>
                <c:pt idx="128">
                  <c:v>19583</c:v>
                </c:pt>
                <c:pt idx="129">
                  <c:v>19594.5</c:v>
                </c:pt>
                <c:pt idx="130">
                  <c:v>19594.5</c:v>
                </c:pt>
                <c:pt idx="131">
                  <c:v>19594.5</c:v>
                </c:pt>
                <c:pt idx="132">
                  <c:v>19594.5</c:v>
                </c:pt>
                <c:pt idx="133">
                  <c:v>20000</c:v>
                </c:pt>
                <c:pt idx="134">
                  <c:v>20512</c:v>
                </c:pt>
                <c:pt idx="135">
                  <c:v>22307.5</c:v>
                </c:pt>
                <c:pt idx="136">
                  <c:v>22375</c:v>
                </c:pt>
                <c:pt idx="137">
                  <c:v>22936.5</c:v>
                </c:pt>
                <c:pt idx="138">
                  <c:v>23066.5</c:v>
                </c:pt>
                <c:pt idx="139">
                  <c:v>23147.5</c:v>
                </c:pt>
                <c:pt idx="140">
                  <c:v>23925</c:v>
                </c:pt>
                <c:pt idx="141">
                  <c:v>24008.5</c:v>
                </c:pt>
                <c:pt idx="142">
                  <c:v>24017</c:v>
                </c:pt>
                <c:pt idx="143">
                  <c:v>24017</c:v>
                </c:pt>
                <c:pt idx="144">
                  <c:v>24017</c:v>
                </c:pt>
                <c:pt idx="145">
                  <c:v>24017</c:v>
                </c:pt>
                <c:pt idx="146">
                  <c:v>24918.5</c:v>
                </c:pt>
                <c:pt idx="147">
                  <c:v>25617</c:v>
                </c:pt>
                <c:pt idx="148">
                  <c:v>26494</c:v>
                </c:pt>
                <c:pt idx="149">
                  <c:v>26792.5</c:v>
                </c:pt>
              </c:numCache>
            </c:numRef>
          </c:xVal>
          <c:yVal>
            <c:numRef>
              <c:f>'A (2)'!$P$21:$P$972</c:f>
              <c:numCache>
                <c:formatCode>0.00E+00</c:formatCode>
                <c:ptCount val="952"/>
                <c:pt idx="0">
                  <c:v>-2.2616595403682541E-3</c:v>
                </c:pt>
                <c:pt idx="1">
                  <c:v>-2.2686108554770428E-3</c:v>
                </c:pt>
                <c:pt idx="2">
                  <c:v>-2.3597960725091375E-3</c:v>
                </c:pt>
                <c:pt idx="3">
                  <c:v>-2.3666607836508968E-3</c:v>
                </c:pt>
                <c:pt idx="4">
                  <c:v>-2.4376937339683196E-3</c:v>
                </c:pt>
                <c:pt idx="5">
                  <c:v>-2.4567059556408529E-3</c:v>
                </c:pt>
                <c:pt idx="6">
                  <c:v>-2.4824324017332518E-3</c:v>
                </c:pt>
                <c:pt idx="7">
                  <c:v>-2.5148042999627264E-3</c:v>
                </c:pt>
                <c:pt idx="8">
                  <c:v>-2.5937952506875999E-3</c:v>
                </c:pt>
                <c:pt idx="9">
                  <c:v>-2.6376119940094084E-3</c:v>
                </c:pt>
                <c:pt idx="10">
                  <c:v>-2.642905384610482E-3</c:v>
                </c:pt>
                <c:pt idx="11">
                  <c:v>-2.6627215052426271E-3</c:v>
                </c:pt>
                <c:pt idx="12">
                  <c:v>-2.8399412842422199E-3</c:v>
                </c:pt>
                <c:pt idx="13">
                  <c:v>-3.0077672007628653E-3</c:v>
                </c:pt>
                <c:pt idx="14">
                  <c:v>-5.8531586714963609E-3</c:v>
                </c:pt>
                <c:pt idx="15">
                  <c:v>-5.8531586714963609E-3</c:v>
                </c:pt>
                <c:pt idx="16">
                  <c:v>-5.8774860533213772E-3</c:v>
                </c:pt>
                <c:pt idx="17">
                  <c:v>-5.8774860533213772E-3</c:v>
                </c:pt>
                <c:pt idx="18">
                  <c:v>-5.8774860533213772E-3</c:v>
                </c:pt>
                <c:pt idx="19">
                  <c:v>-5.9160399162423351E-3</c:v>
                </c:pt>
                <c:pt idx="20">
                  <c:v>-5.9160399162423351E-3</c:v>
                </c:pt>
                <c:pt idx="21">
                  <c:v>-5.9160399162423351E-3</c:v>
                </c:pt>
                <c:pt idx="22">
                  <c:v>-5.9160399162423351E-3</c:v>
                </c:pt>
                <c:pt idx="23">
                  <c:v>-5.9254268716972865E-3</c:v>
                </c:pt>
                <c:pt idx="24">
                  <c:v>-5.9254268716972865E-3</c:v>
                </c:pt>
                <c:pt idx="25">
                  <c:v>-5.9254268716972865E-3</c:v>
                </c:pt>
                <c:pt idx="26">
                  <c:v>-5.9570680981700062E-3</c:v>
                </c:pt>
                <c:pt idx="27">
                  <c:v>-6.2853539346207563E-3</c:v>
                </c:pt>
                <c:pt idx="28">
                  <c:v>-6.6245567079033976E-3</c:v>
                </c:pt>
                <c:pt idx="29">
                  <c:v>-6.6245567079033976E-3</c:v>
                </c:pt>
                <c:pt idx="30">
                  <c:v>-6.8685614979055037E-3</c:v>
                </c:pt>
                <c:pt idx="31">
                  <c:v>-6.8685614979055037E-3</c:v>
                </c:pt>
                <c:pt idx="32">
                  <c:v>-7.1720002695877345E-3</c:v>
                </c:pt>
                <c:pt idx="33">
                  <c:v>-7.1720002695877345E-3</c:v>
                </c:pt>
                <c:pt idx="34">
                  <c:v>-7.4049143976666638E-3</c:v>
                </c:pt>
                <c:pt idx="35">
                  <c:v>-7.4305332127606802E-3</c:v>
                </c:pt>
                <c:pt idx="36">
                  <c:v>-7.4305332127606802E-3</c:v>
                </c:pt>
                <c:pt idx="37">
                  <c:v>-7.4761873315913156E-3</c:v>
                </c:pt>
                <c:pt idx="38">
                  <c:v>-7.4761873315913156E-3</c:v>
                </c:pt>
                <c:pt idx="39">
                  <c:v>-7.5114513528508247E-3</c:v>
                </c:pt>
                <c:pt idx="40">
                  <c:v>-7.5114513528508247E-3</c:v>
                </c:pt>
                <c:pt idx="41">
                  <c:v>-7.4996114057352022E-3</c:v>
                </c:pt>
                <c:pt idx="42">
                  <c:v>-7.498906076047954E-3</c:v>
                </c:pt>
                <c:pt idx="43">
                  <c:v>-7.4509156090903769E-3</c:v>
                </c:pt>
                <c:pt idx="44">
                  <c:v>-7.4476764978931766E-3</c:v>
                </c:pt>
                <c:pt idx="45">
                  <c:v>-7.4455256359458434E-3</c:v>
                </c:pt>
                <c:pt idx="46">
                  <c:v>-7.4016052145972535E-3</c:v>
                </c:pt>
                <c:pt idx="47">
                  <c:v>-7.4016052145972535E-3</c:v>
                </c:pt>
                <c:pt idx="48">
                  <c:v>-7.2419190423666166E-3</c:v>
                </c:pt>
                <c:pt idx="49">
                  <c:v>-6.4203087847579882E-3</c:v>
                </c:pt>
                <c:pt idx="50">
                  <c:v>-6.3197793776917296E-3</c:v>
                </c:pt>
                <c:pt idx="51">
                  <c:v>-6.3197793776917296E-3</c:v>
                </c:pt>
                <c:pt idx="52">
                  <c:v>-6.3197793776917296E-3</c:v>
                </c:pt>
                <c:pt idx="53">
                  <c:v>-5.5404477732614093E-3</c:v>
                </c:pt>
                <c:pt idx="54">
                  <c:v>-5.4725942960747532E-3</c:v>
                </c:pt>
                <c:pt idx="55">
                  <c:v>-5.4725942960747532E-3</c:v>
                </c:pt>
                <c:pt idx="56">
                  <c:v>-5.2315898816254194E-3</c:v>
                </c:pt>
                <c:pt idx="57">
                  <c:v>-5.210552850636381E-3</c:v>
                </c:pt>
                <c:pt idx="58">
                  <c:v>-5.2047894041477617E-3</c:v>
                </c:pt>
                <c:pt idx="59">
                  <c:v>-4.6434937848495242E-3</c:v>
                </c:pt>
                <c:pt idx="60">
                  <c:v>-4.6434937848495242E-3</c:v>
                </c:pt>
                <c:pt idx="61">
                  <c:v>-4.411727450729111E-3</c:v>
                </c:pt>
                <c:pt idx="62">
                  <c:v>-4.3728086833344721E-3</c:v>
                </c:pt>
                <c:pt idx="63">
                  <c:v>-3.9784289294606595E-3</c:v>
                </c:pt>
                <c:pt idx="64">
                  <c:v>-3.7635964551921012E-3</c:v>
                </c:pt>
                <c:pt idx="65">
                  <c:v>-3.7014761853523728E-3</c:v>
                </c:pt>
                <c:pt idx="66">
                  <c:v>-3.4777522301562666E-3</c:v>
                </c:pt>
                <c:pt idx="67">
                  <c:v>-3.3575948529894744E-3</c:v>
                </c:pt>
                <c:pt idx="68">
                  <c:v>-3.1438516031564697E-3</c:v>
                </c:pt>
                <c:pt idx="69">
                  <c:v>-3.0085855273313902E-3</c:v>
                </c:pt>
                <c:pt idx="70">
                  <c:v>-2.9891564216053814E-3</c:v>
                </c:pt>
                <c:pt idx="71">
                  <c:v>-2.9880751415846387E-3</c:v>
                </c:pt>
                <c:pt idx="72">
                  <c:v>-2.9009273510511098E-3</c:v>
                </c:pt>
                <c:pt idx="73">
                  <c:v>-2.732931456130122E-3</c:v>
                </c:pt>
                <c:pt idx="74">
                  <c:v>-2.6580479585434904E-3</c:v>
                </c:pt>
                <c:pt idx="75">
                  <c:v>-2.1319644721713802E-3</c:v>
                </c:pt>
                <c:pt idx="76">
                  <c:v>-2.1257894945161107E-3</c:v>
                </c:pt>
                <c:pt idx="77">
                  <c:v>-2.1208456403959009E-3</c:v>
                </c:pt>
                <c:pt idx="78">
                  <c:v>-2.1196091389081495E-3</c:v>
                </c:pt>
                <c:pt idx="79">
                  <c:v>-1.8896837739456388E-3</c:v>
                </c:pt>
                <c:pt idx="80">
                  <c:v>-1.7803995709979742E-3</c:v>
                </c:pt>
                <c:pt idx="81">
                  <c:v>-8.1415885796519471E-4</c:v>
                </c:pt>
                <c:pt idx="82">
                  <c:v>-8.1270320404877713E-4</c:v>
                </c:pt>
                <c:pt idx="83">
                  <c:v>-8.068782339379142E-4</c:v>
                </c:pt>
                <c:pt idx="84">
                  <c:v>3.3652872500824094E-5</c:v>
                </c:pt>
                <c:pt idx="85">
                  <c:v>5.9517921222990502E-4</c:v>
                </c:pt>
                <c:pt idx="86">
                  <c:v>6.0355927495774498E-4</c:v>
                </c:pt>
                <c:pt idx="87">
                  <c:v>2.0572442073271942E-3</c:v>
                </c:pt>
                <c:pt idx="88">
                  <c:v>2.07424804008736E-3</c:v>
                </c:pt>
                <c:pt idx="89">
                  <c:v>2.1996013144693462E-3</c:v>
                </c:pt>
                <c:pt idx="90">
                  <c:v>3.9878961227081053E-3</c:v>
                </c:pt>
                <c:pt idx="91">
                  <c:v>5.3021777109615968E-3</c:v>
                </c:pt>
                <c:pt idx="92">
                  <c:v>5.7684406433127621E-3</c:v>
                </c:pt>
                <c:pt idx="93">
                  <c:v>5.8373340185912965E-3</c:v>
                </c:pt>
                <c:pt idx="94">
                  <c:v>5.925582613933637E-3</c:v>
                </c:pt>
                <c:pt idx="95">
                  <c:v>6.3971797702696842E-3</c:v>
                </c:pt>
                <c:pt idx="96">
                  <c:v>1.0705596292262701E-2</c:v>
                </c:pt>
                <c:pt idx="97">
                  <c:v>1.1585096555115111E-2</c:v>
                </c:pt>
                <c:pt idx="98">
                  <c:v>1.4246177072442861E-2</c:v>
                </c:pt>
                <c:pt idx="99">
                  <c:v>1.7094838799856866E-2</c:v>
                </c:pt>
                <c:pt idx="100">
                  <c:v>1.7245682963947372E-2</c:v>
                </c:pt>
                <c:pt idx="101">
                  <c:v>2.2335038476427507E-2</c:v>
                </c:pt>
                <c:pt idx="102">
                  <c:v>2.9613849587822028E-2</c:v>
                </c:pt>
                <c:pt idx="103" formatCode="General">
                  <c:v>3.4569860577866138E-2</c:v>
                </c:pt>
                <c:pt idx="104" formatCode="General">
                  <c:v>3.4861175559825333E-2</c:v>
                </c:pt>
                <c:pt idx="105" formatCode="General">
                  <c:v>3.5141548703496908E-2</c:v>
                </c:pt>
                <c:pt idx="106" formatCode="General">
                  <c:v>3.6039664794293907E-2</c:v>
                </c:pt>
                <c:pt idx="107">
                  <c:v>3.7903552886873956E-2</c:v>
                </c:pt>
                <c:pt idx="108">
                  <c:v>4.4877606187305678E-2</c:v>
                </c:pt>
                <c:pt idx="109">
                  <c:v>4.5262070979415321E-2</c:v>
                </c:pt>
                <c:pt idx="110">
                  <c:v>4.5262070979415321E-2</c:v>
                </c:pt>
                <c:pt idx="111">
                  <c:v>4.5262070979415321E-2</c:v>
                </c:pt>
                <c:pt idx="112">
                  <c:v>4.5262070979415321E-2</c:v>
                </c:pt>
                <c:pt idx="113" formatCode="General">
                  <c:v>4.6117489540028811E-2</c:v>
                </c:pt>
                <c:pt idx="114" formatCode="General">
                  <c:v>4.617908044854209E-2</c:v>
                </c:pt>
                <c:pt idx="115" formatCode="General">
                  <c:v>4.6823355702295996E-2</c:v>
                </c:pt>
                <c:pt idx="116" formatCode="General">
                  <c:v>4.6885324431488976E-2</c:v>
                </c:pt>
                <c:pt idx="117" formatCode="General">
                  <c:v>4.690746413230891E-2</c:v>
                </c:pt>
                <c:pt idx="118" formatCode="General">
                  <c:v>4.6929608049877503E-2</c:v>
                </c:pt>
                <c:pt idx="119">
                  <c:v>4.7914211720688424E-2</c:v>
                </c:pt>
                <c:pt idx="120">
                  <c:v>5.3895573045162994E-2</c:v>
                </c:pt>
                <c:pt idx="121">
                  <c:v>5.3895573045162994E-2</c:v>
                </c:pt>
                <c:pt idx="122">
                  <c:v>5.3895573045162994E-2</c:v>
                </c:pt>
                <c:pt idx="123">
                  <c:v>5.3895573045162994E-2</c:v>
                </c:pt>
                <c:pt idx="124">
                  <c:v>5.4018101307565902E-2</c:v>
                </c:pt>
                <c:pt idx="125">
                  <c:v>5.40234302718006E-2</c:v>
                </c:pt>
                <c:pt idx="126">
                  <c:v>5.4098050165279257E-2</c:v>
                </c:pt>
                <c:pt idx="127">
                  <c:v>5.4098050165279257E-2</c:v>
                </c:pt>
                <c:pt idx="128">
                  <c:v>5.4098050165279257E-2</c:v>
                </c:pt>
                <c:pt idx="129">
                  <c:v>5.4220698199586928E-2</c:v>
                </c:pt>
                <c:pt idx="130">
                  <c:v>5.4220698199586928E-2</c:v>
                </c:pt>
                <c:pt idx="131">
                  <c:v>5.4220698199586928E-2</c:v>
                </c:pt>
                <c:pt idx="132">
                  <c:v>5.4220698199586928E-2</c:v>
                </c:pt>
                <c:pt idx="133">
                  <c:v>5.8589509416592078E-2</c:v>
                </c:pt>
                <c:pt idx="134">
                  <c:v>6.421578689463868E-2</c:v>
                </c:pt>
                <c:pt idx="135" formatCode="General">
                  <c:v>8.1048250710017755E-2</c:v>
                </c:pt>
                <c:pt idx="136" formatCode="General">
                  <c:v>8.1802979294033476E-2</c:v>
                </c:pt>
                <c:pt idx="137" formatCode="General">
                  <c:v>8.8200345880579997E-2</c:v>
                </c:pt>
                <c:pt idx="138" formatCode="General">
                  <c:v>8.9711806680235678E-2</c:v>
                </c:pt>
                <c:pt idx="139" formatCode="General">
                  <c:v>9.0659328500740904E-2</c:v>
                </c:pt>
                <c:pt idx="140" formatCode="General">
                  <c:v>9.9979537094100249E-2</c:v>
                </c:pt>
                <c:pt idx="141" formatCode="General">
                  <c:v>0.1010047380866725</c:v>
                </c:pt>
                <c:pt idx="142" formatCode="General">
                  <c:v>0.10110936366415549</c:v>
                </c:pt>
                <c:pt idx="143" formatCode="General">
                  <c:v>0.10110936366415549</c:v>
                </c:pt>
                <c:pt idx="144" formatCode="General">
                  <c:v>0.10110936366415549</c:v>
                </c:pt>
                <c:pt idx="145" formatCode="General">
                  <c:v>0.10110936366415549</c:v>
                </c:pt>
                <c:pt idx="146" formatCode="General">
                  <c:v>0.11248257116407767</c:v>
                </c:pt>
                <c:pt idx="147" formatCode="General">
                  <c:v>0.12167176796148245</c:v>
                </c:pt>
                <c:pt idx="148" formatCode="General">
                  <c:v>0.13367534904849809</c:v>
                </c:pt>
                <c:pt idx="149" formatCode="General">
                  <c:v>0.13787931458659375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CAA7-40E5-B92D-206C8962C475}"/>
            </c:ext>
          </c:extLst>
        </c:ser>
        <c:ser>
          <c:idx val="9"/>
          <c:order val="9"/>
          <c:tx>
            <c:strRef>
              <c:f>'A (2)'!$R$20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69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(2)'!$F$21:$F$972</c:f>
              <c:numCache>
                <c:formatCode>General</c:formatCode>
                <c:ptCount val="952"/>
                <c:pt idx="0">
                  <c:v>0</c:v>
                </c:pt>
                <c:pt idx="1">
                  <c:v>2.5</c:v>
                </c:pt>
                <c:pt idx="2">
                  <c:v>35.5</c:v>
                </c:pt>
                <c:pt idx="3">
                  <c:v>38</c:v>
                </c:pt>
                <c:pt idx="4">
                  <c:v>64</c:v>
                </c:pt>
                <c:pt idx="5">
                  <c:v>71</c:v>
                </c:pt>
                <c:pt idx="6">
                  <c:v>80.5</c:v>
                </c:pt>
                <c:pt idx="7">
                  <c:v>92.5</c:v>
                </c:pt>
                <c:pt idx="8">
                  <c:v>122</c:v>
                </c:pt>
                <c:pt idx="9">
                  <c:v>138.5</c:v>
                </c:pt>
                <c:pt idx="10">
                  <c:v>140.5</c:v>
                </c:pt>
                <c:pt idx="11">
                  <c:v>148</c:v>
                </c:pt>
                <c:pt idx="12">
                  <c:v>216</c:v>
                </c:pt>
                <c:pt idx="13">
                  <c:v>282</c:v>
                </c:pt>
                <c:pt idx="14">
                  <c:v>1808</c:v>
                </c:pt>
                <c:pt idx="15">
                  <c:v>1808</c:v>
                </c:pt>
                <c:pt idx="16">
                  <c:v>1827</c:v>
                </c:pt>
                <c:pt idx="17">
                  <c:v>1827</c:v>
                </c:pt>
                <c:pt idx="18">
                  <c:v>1827</c:v>
                </c:pt>
                <c:pt idx="19">
                  <c:v>1857.5</c:v>
                </c:pt>
                <c:pt idx="20">
                  <c:v>1857.5</c:v>
                </c:pt>
                <c:pt idx="21">
                  <c:v>1857.5</c:v>
                </c:pt>
                <c:pt idx="22">
                  <c:v>1857.5</c:v>
                </c:pt>
                <c:pt idx="23">
                  <c:v>1865</c:v>
                </c:pt>
                <c:pt idx="24">
                  <c:v>1865</c:v>
                </c:pt>
                <c:pt idx="25">
                  <c:v>1865</c:v>
                </c:pt>
                <c:pt idx="26">
                  <c:v>1890.5</c:v>
                </c:pt>
                <c:pt idx="27">
                  <c:v>2178</c:v>
                </c:pt>
                <c:pt idx="28">
                  <c:v>2534.5</c:v>
                </c:pt>
                <c:pt idx="29">
                  <c:v>2534.5</c:v>
                </c:pt>
                <c:pt idx="30">
                  <c:v>2850.5</c:v>
                </c:pt>
                <c:pt idx="31">
                  <c:v>2850.5</c:v>
                </c:pt>
                <c:pt idx="32">
                  <c:v>3376.5</c:v>
                </c:pt>
                <c:pt idx="33">
                  <c:v>3376.5</c:v>
                </c:pt>
                <c:pt idx="34">
                  <c:v>4046.5</c:v>
                </c:pt>
                <c:pt idx="35">
                  <c:v>4162</c:v>
                </c:pt>
                <c:pt idx="36">
                  <c:v>4162</c:v>
                </c:pt>
                <c:pt idx="37">
                  <c:v>4433</c:v>
                </c:pt>
                <c:pt idx="38">
                  <c:v>4433</c:v>
                </c:pt>
                <c:pt idx="39">
                  <c:v>4865</c:v>
                </c:pt>
                <c:pt idx="40">
                  <c:v>4865</c:v>
                </c:pt>
                <c:pt idx="41">
                  <c:v>5411.5</c:v>
                </c:pt>
                <c:pt idx="42">
                  <c:v>5421</c:v>
                </c:pt>
                <c:pt idx="43">
                  <c:v>5848</c:v>
                </c:pt>
                <c:pt idx="44">
                  <c:v>5869.5</c:v>
                </c:pt>
                <c:pt idx="45">
                  <c:v>5883.5</c:v>
                </c:pt>
                <c:pt idx="46">
                  <c:v>6133.5</c:v>
                </c:pt>
                <c:pt idx="47">
                  <c:v>6133.5</c:v>
                </c:pt>
                <c:pt idx="48">
                  <c:v>6770</c:v>
                </c:pt>
                <c:pt idx="49">
                  <c:v>8429</c:v>
                </c:pt>
                <c:pt idx="50">
                  <c:v>8562.5</c:v>
                </c:pt>
                <c:pt idx="51">
                  <c:v>8562.5</c:v>
                </c:pt>
                <c:pt idx="52">
                  <c:v>8562.5</c:v>
                </c:pt>
                <c:pt idx="53">
                  <c:v>9385.5</c:v>
                </c:pt>
                <c:pt idx="54">
                  <c:v>9444.5</c:v>
                </c:pt>
                <c:pt idx="55">
                  <c:v>9444.5</c:v>
                </c:pt>
                <c:pt idx="56">
                  <c:v>9642.5</c:v>
                </c:pt>
                <c:pt idx="57">
                  <c:v>9659</c:v>
                </c:pt>
                <c:pt idx="58">
                  <c:v>9663.5</c:v>
                </c:pt>
                <c:pt idx="59">
                  <c:v>10065</c:v>
                </c:pt>
                <c:pt idx="60">
                  <c:v>10065</c:v>
                </c:pt>
                <c:pt idx="61">
                  <c:v>10213</c:v>
                </c:pt>
                <c:pt idx="62">
                  <c:v>10237</c:v>
                </c:pt>
                <c:pt idx="63">
                  <c:v>10468</c:v>
                </c:pt>
                <c:pt idx="64">
                  <c:v>10585.5</c:v>
                </c:pt>
                <c:pt idx="65">
                  <c:v>10618.5</c:v>
                </c:pt>
                <c:pt idx="66">
                  <c:v>10734</c:v>
                </c:pt>
                <c:pt idx="67">
                  <c:v>10794</c:v>
                </c:pt>
                <c:pt idx="68">
                  <c:v>10897.5</c:v>
                </c:pt>
                <c:pt idx="69">
                  <c:v>10961</c:v>
                </c:pt>
                <c:pt idx="70">
                  <c:v>10970</c:v>
                </c:pt>
                <c:pt idx="71">
                  <c:v>10970.5</c:v>
                </c:pt>
                <c:pt idx="72">
                  <c:v>11010.5</c:v>
                </c:pt>
                <c:pt idx="73">
                  <c:v>11086</c:v>
                </c:pt>
                <c:pt idx="74">
                  <c:v>11119</c:v>
                </c:pt>
                <c:pt idx="75">
                  <c:v>11340.5</c:v>
                </c:pt>
                <c:pt idx="76">
                  <c:v>11343</c:v>
                </c:pt>
                <c:pt idx="77">
                  <c:v>11345</c:v>
                </c:pt>
                <c:pt idx="78">
                  <c:v>11345.5</c:v>
                </c:pt>
                <c:pt idx="79">
                  <c:v>11437</c:v>
                </c:pt>
                <c:pt idx="80">
                  <c:v>11479.5</c:v>
                </c:pt>
                <c:pt idx="81">
                  <c:v>11831</c:v>
                </c:pt>
                <c:pt idx="82">
                  <c:v>11831.5</c:v>
                </c:pt>
                <c:pt idx="83">
                  <c:v>11833.5</c:v>
                </c:pt>
                <c:pt idx="84">
                  <c:v>12109.5</c:v>
                </c:pt>
                <c:pt idx="85">
                  <c:v>12281.5</c:v>
                </c:pt>
                <c:pt idx="86">
                  <c:v>12284</c:v>
                </c:pt>
                <c:pt idx="87">
                  <c:v>12692</c:v>
                </c:pt>
                <c:pt idx="88">
                  <c:v>12696.5</c:v>
                </c:pt>
                <c:pt idx="89">
                  <c:v>12729.5</c:v>
                </c:pt>
                <c:pt idx="90">
                  <c:v>13170.5</c:v>
                </c:pt>
                <c:pt idx="91">
                  <c:v>13465</c:v>
                </c:pt>
                <c:pt idx="92">
                  <c:v>13564.5</c:v>
                </c:pt>
                <c:pt idx="93">
                  <c:v>13579</c:v>
                </c:pt>
                <c:pt idx="94">
                  <c:v>13597.5</c:v>
                </c:pt>
                <c:pt idx="95">
                  <c:v>13695</c:v>
                </c:pt>
                <c:pt idx="96">
                  <c:v>14498.5</c:v>
                </c:pt>
                <c:pt idx="97">
                  <c:v>14647</c:v>
                </c:pt>
                <c:pt idx="98">
                  <c:v>15072</c:v>
                </c:pt>
                <c:pt idx="99">
                  <c:v>15493.5</c:v>
                </c:pt>
                <c:pt idx="100">
                  <c:v>15515</c:v>
                </c:pt>
                <c:pt idx="101">
                  <c:v>16201</c:v>
                </c:pt>
                <c:pt idx="102">
                  <c:v>17081</c:v>
                </c:pt>
                <c:pt idx="103">
                  <c:v>17420</c:v>
                </c:pt>
                <c:pt idx="104">
                  <c:v>17457</c:v>
                </c:pt>
                <c:pt idx="105">
                  <c:v>17492.5</c:v>
                </c:pt>
                <c:pt idx="106">
                  <c:v>17605.5</c:v>
                </c:pt>
                <c:pt idx="107">
                  <c:v>17987</c:v>
                </c:pt>
                <c:pt idx="108">
                  <c:v>18696</c:v>
                </c:pt>
                <c:pt idx="109">
                  <c:v>18734</c:v>
                </c:pt>
                <c:pt idx="110">
                  <c:v>18734</c:v>
                </c:pt>
                <c:pt idx="111">
                  <c:v>18734</c:v>
                </c:pt>
                <c:pt idx="112">
                  <c:v>18734</c:v>
                </c:pt>
                <c:pt idx="113">
                  <c:v>18806.5</c:v>
                </c:pt>
                <c:pt idx="114">
                  <c:v>18813.5</c:v>
                </c:pt>
                <c:pt idx="115">
                  <c:v>18886.5</c:v>
                </c:pt>
                <c:pt idx="116">
                  <c:v>18893.5</c:v>
                </c:pt>
                <c:pt idx="117">
                  <c:v>18896</c:v>
                </c:pt>
                <c:pt idx="118">
                  <c:v>18898.5</c:v>
                </c:pt>
                <c:pt idx="119">
                  <c:v>18993.5</c:v>
                </c:pt>
                <c:pt idx="120">
                  <c:v>19564</c:v>
                </c:pt>
                <c:pt idx="121">
                  <c:v>19564</c:v>
                </c:pt>
                <c:pt idx="122">
                  <c:v>19564</c:v>
                </c:pt>
                <c:pt idx="123">
                  <c:v>19564</c:v>
                </c:pt>
                <c:pt idx="124">
                  <c:v>19575.5</c:v>
                </c:pt>
                <c:pt idx="125">
                  <c:v>19576</c:v>
                </c:pt>
                <c:pt idx="126">
                  <c:v>19583</c:v>
                </c:pt>
                <c:pt idx="127">
                  <c:v>19583</c:v>
                </c:pt>
                <c:pt idx="128">
                  <c:v>19583</c:v>
                </c:pt>
                <c:pt idx="129">
                  <c:v>19594.5</c:v>
                </c:pt>
                <c:pt idx="130">
                  <c:v>19594.5</c:v>
                </c:pt>
                <c:pt idx="131">
                  <c:v>19594.5</c:v>
                </c:pt>
                <c:pt idx="132">
                  <c:v>19594.5</c:v>
                </c:pt>
                <c:pt idx="133">
                  <c:v>20000</c:v>
                </c:pt>
                <c:pt idx="134">
                  <c:v>20512</c:v>
                </c:pt>
                <c:pt idx="135">
                  <c:v>22307.5</c:v>
                </c:pt>
                <c:pt idx="136">
                  <c:v>22375</c:v>
                </c:pt>
                <c:pt idx="137">
                  <c:v>22936.5</c:v>
                </c:pt>
                <c:pt idx="138">
                  <c:v>23066.5</c:v>
                </c:pt>
                <c:pt idx="139">
                  <c:v>23147.5</c:v>
                </c:pt>
                <c:pt idx="140">
                  <c:v>23925</c:v>
                </c:pt>
                <c:pt idx="141">
                  <c:v>24008.5</c:v>
                </c:pt>
                <c:pt idx="142">
                  <c:v>24017</c:v>
                </c:pt>
                <c:pt idx="143">
                  <c:v>24017</c:v>
                </c:pt>
                <c:pt idx="144">
                  <c:v>24017</c:v>
                </c:pt>
                <c:pt idx="145">
                  <c:v>24017</c:v>
                </c:pt>
                <c:pt idx="146">
                  <c:v>24918.5</c:v>
                </c:pt>
                <c:pt idx="147">
                  <c:v>25617</c:v>
                </c:pt>
                <c:pt idx="148">
                  <c:v>26494</c:v>
                </c:pt>
                <c:pt idx="149">
                  <c:v>26792.5</c:v>
                </c:pt>
              </c:numCache>
            </c:numRef>
          </c:xVal>
          <c:yVal>
            <c:numRef>
              <c:f>'A (2)'!$R$21:$R$972</c:f>
              <c:numCache>
                <c:formatCode>m/d/yyyy</c:formatCode>
                <c:ptCount val="952"/>
                <c:pt idx="0" formatCode="General">
                  <c:v>0</c:v>
                </c:pt>
                <c:pt idx="7" formatCode="General">
                  <c:v>-9.2399657121859491E-2</c:v>
                </c:pt>
                <c:pt idx="42" formatCode="General">
                  <c:v>1.6712137585273013E-4</c:v>
                </c:pt>
                <c:pt idx="55" formatCode="General">
                  <c:v>-1.3811477991112042E-2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CAA7-40E5-B92D-206C8962C4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2356336"/>
        <c:axId val="1"/>
      </c:scatterChart>
      <c:valAx>
        <c:axId val="48235633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4712400851974285"/>
              <c:y val="0.873113051200926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-0.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528763769889841E-2"/>
              <c:y val="0.386707583002275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235633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4479804161566709E-2"/>
          <c:y val="0.9214501510574018"/>
          <c:w val="0.94981640146878821"/>
          <c:h val="6.042296072507558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12c.  EF Dra - [47700.7602, 0.4240259]</a:t>
            </a:r>
          </a:p>
        </c:rich>
      </c:tx>
      <c:layout>
        <c:manualLayout>
          <c:xMode val="edge"/>
          <c:yMode val="edge"/>
          <c:x val="0.15098491244393136"/>
          <c:y val="2.22222222222222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78567956108063"/>
          <c:y val="0.15185240108652012"/>
          <c:w val="0.82932254910864533"/>
          <c:h val="0.6925950976385186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(2)'!$H$20:$H$20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4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(2)'!$F$21:$F$972</c:f>
              <c:numCache>
                <c:formatCode>General</c:formatCode>
                <c:ptCount val="952"/>
                <c:pt idx="0">
                  <c:v>0</c:v>
                </c:pt>
                <c:pt idx="1">
                  <c:v>2.5</c:v>
                </c:pt>
                <c:pt idx="2">
                  <c:v>35.5</c:v>
                </c:pt>
                <c:pt idx="3">
                  <c:v>38</c:v>
                </c:pt>
                <c:pt idx="4">
                  <c:v>64</c:v>
                </c:pt>
                <c:pt idx="5">
                  <c:v>71</c:v>
                </c:pt>
                <c:pt idx="6">
                  <c:v>80.5</c:v>
                </c:pt>
                <c:pt idx="7">
                  <c:v>92.5</c:v>
                </c:pt>
                <c:pt idx="8">
                  <c:v>122</c:v>
                </c:pt>
                <c:pt idx="9">
                  <c:v>138.5</c:v>
                </c:pt>
                <c:pt idx="10">
                  <c:v>140.5</c:v>
                </c:pt>
                <c:pt idx="11">
                  <c:v>148</c:v>
                </c:pt>
                <c:pt idx="12">
                  <c:v>216</c:v>
                </c:pt>
                <c:pt idx="13">
                  <c:v>282</c:v>
                </c:pt>
                <c:pt idx="14">
                  <c:v>1808</c:v>
                </c:pt>
                <c:pt idx="15">
                  <c:v>1808</c:v>
                </c:pt>
                <c:pt idx="16">
                  <c:v>1827</c:v>
                </c:pt>
                <c:pt idx="17">
                  <c:v>1827</c:v>
                </c:pt>
                <c:pt idx="18">
                  <c:v>1827</c:v>
                </c:pt>
                <c:pt idx="19">
                  <c:v>1857.5</c:v>
                </c:pt>
                <c:pt idx="20">
                  <c:v>1857.5</c:v>
                </c:pt>
                <c:pt idx="21">
                  <c:v>1857.5</c:v>
                </c:pt>
                <c:pt idx="22">
                  <c:v>1857.5</c:v>
                </c:pt>
                <c:pt idx="23">
                  <c:v>1865</c:v>
                </c:pt>
                <c:pt idx="24">
                  <c:v>1865</c:v>
                </c:pt>
                <c:pt idx="25">
                  <c:v>1865</c:v>
                </c:pt>
                <c:pt idx="26">
                  <c:v>1890.5</c:v>
                </c:pt>
                <c:pt idx="27">
                  <c:v>2178</c:v>
                </c:pt>
                <c:pt idx="28">
                  <c:v>2534.5</c:v>
                </c:pt>
                <c:pt idx="29">
                  <c:v>2534.5</c:v>
                </c:pt>
                <c:pt idx="30">
                  <c:v>2850.5</c:v>
                </c:pt>
                <c:pt idx="31">
                  <c:v>2850.5</c:v>
                </c:pt>
                <c:pt idx="32">
                  <c:v>3376.5</c:v>
                </c:pt>
                <c:pt idx="33">
                  <c:v>3376.5</c:v>
                </c:pt>
                <c:pt idx="34">
                  <c:v>4046.5</c:v>
                </c:pt>
                <c:pt idx="35">
                  <c:v>4162</c:v>
                </c:pt>
                <c:pt idx="36">
                  <c:v>4162</c:v>
                </c:pt>
                <c:pt idx="37">
                  <c:v>4433</c:v>
                </c:pt>
                <c:pt idx="38">
                  <c:v>4433</c:v>
                </c:pt>
                <c:pt idx="39">
                  <c:v>4865</c:v>
                </c:pt>
                <c:pt idx="40">
                  <c:v>4865</c:v>
                </c:pt>
                <c:pt idx="41">
                  <c:v>5411.5</c:v>
                </c:pt>
                <c:pt idx="42">
                  <c:v>5421</c:v>
                </c:pt>
                <c:pt idx="43">
                  <c:v>5848</c:v>
                </c:pt>
                <c:pt idx="44">
                  <c:v>5869.5</c:v>
                </c:pt>
                <c:pt idx="45">
                  <c:v>5883.5</c:v>
                </c:pt>
                <c:pt idx="46">
                  <c:v>6133.5</c:v>
                </c:pt>
                <c:pt idx="47">
                  <c:v>6133.5</c:v>
                </c:pt>
                <c:pt idx="48">
                  <c:v>6770</c:v>
                </c:pt>
                <c:pt idx="49">
                  <c:v>8429</c:v>
                </c:pt>
                <c:pt idx="50">
                  <c:v>8562.5</c:v>
                </c:pt>
                <c:pt idx="51">
                  <c:v>8562.5</c:v>
                </c:pt>
                <c:pt idx="52">
                  <c:v>8562.5</c:v>
                </c:pt>
                <c:pt idx="53">
                  <c:v>9385.5</c:v>
                </c:pt>
                <c:pt idx="54">
                  <c:v>9444.5</c:v>
                </c:pt>
                <c:pt idx="55">
                  <c:v>9444.5</c:v>
                </c:pt>
                <c:pt idx="56">
                  <c:v>9642.5</c:v>
                </c:pt>
                <c:pt idx="57">
                  <c:v>9659</c:v>
                </c:pt>
                <c:pt idx="58">
                  <c:v>9663.5</c:v>
                </c:pt>
                <c:pt idx="59">
                  <c:v>10065</c:v>
                </c:pt>
                <c:pt idx="60">
                  <c:v>10065</c:v>
                </c:pt>
                <c:pt idx="61">
                  <c:v>10213</c:v>
                </c:pt>
                <c:pt idx="62">
                  <c:v>10237</c:v>
                </c:pt>
                <c:pt idx="63">
                  <c:v>10468</c:v>
                </c:pt>
                <c:pt idx="64">
                  <c:v>10585.5</c:v>
                </c:pt>
                <c:pt idx="65">
                  <c:v>10618.5</c:v>
                </c:pt>
                <c:pt idx="66">
                  <c:v>10734</c:v>
                </c:pt>
                <c:pt idx="67">
                  <c:v>10794</c:v>
                </c:pt>
                <c:pt idx="68">
                  <c:v>10897.5</c:v>
                </c:pt>
                <c:pt idx="69">
                  <c:v>10961</c:v>
                </c:pt>
                <c:pt idx="70">
                  <c:v>10970</c:v>
                </c:pt>
                <c:pt idx="71">
                  <c:v>10970.5</c:v>
                </c:pt>
                <c:pt idx="72">
                  <c:v>11010.5</c:v>
                </c:pt>
                <c:pt idx="73">
                  <c:v>11086</c:v>
                </c:pt>
                <c:pt idx="74">
                  <c:v>11119</c:v>
                </c:pt>
                <c:pt idx="75">
                  <c:v>11340.5</c:v>
                </c:pt>
                <c:pt idx="76">
                  <c:v>11343</c:v>
                </c:pt>
                <c:pt idx="77">
                  <c:v>11345</c:v>
                </c:pt>
                <c:pt idx="78">
                  <c:v>11345.5</c:v>
                </c:pt>
                <c:pt idx="79">
                  <c:v>11437</c:v>
                </c:pt>
                <c:pt idx="80">
                  <c:v>11479.5</c:v>
                </c:pt>
                <c:pt idx="81">
                  <c:v>11831</c:v>
                </c:pt>
                <c:pt idx="82">
                  <c:v>11831.5</c:v>
                </c:pt>
                <c:pt idx="83">
                  <c:v>11833.5</c:v>
                </c:pt>
                <c:pt idx="84">
                  <c:v>12109.5</c:v>
                </c:pt>
                <c:pt idx="85">
                  <c:v>12281.5</c:v>
                </c:pt>
                <c:pt idx="86">
                  <c:v>12284</c:v>
                </c:pt>
                <c:pt idx="87">
                  <c:v>12692</c:v>
                </c:pt>
                <c:pt idx="88">
                  <c:v>12696.5</c:v>
                </c:pt>
                <c:pt idx="89">
                  <c:v>12729.5</c:v>
                </c:pt>
                <c:pt idx="90">
                  <c:v>13170.5</c:v>
                </c:pt>
                <c:pt idx="91">
                  <c:v>13465</c:v>
                </c:pt>
                <c:pt idx="92">
                  <c:v>13564.5</c:v>
                </c:pt>
                <c:pt idx="93">
                  <c:v>13579</c:v>
                </c:pt>
                <c:pt idx="94">
                  <c:v>13597.5</c:v>
                </c:pt>
                <c:pt idx="95">
                  <c:v>13695</c:v>
                </c:pt>
                <c:pt idx="96">
                  <c:v>14498.5</c:v>
                </c:pt>
                <c:pt idx="97">
                  <c:v>14647</c:v>
                </c:pt>
                <c:pt idx="98">
                  <c:v>15072</c:v>
                </c:pt>
                <c:pt idx="99">
                  <c:v>15493.5</c:v>
                </c:pt>
                <c:pt idx="100">
                  <c:v>15515</c:v>
                </c:pt>
                <c:pt idx="101">
                  <c:v>16201</c:v>
                </c:pt>
                <c:pt idx="102">
                  <c:v>17081</c:v>
                </c:pt>
                <c:pt idx="103">
                  <c:v>17420</c:v>
                </c:pt>
                <c:pt idx="104">
                  <c:v>17457</c:v>
                </c:pt>
                <c:pt idx="105">
                  <c:v>17492.5</c:v>
                </c:pt>
                <c:pt idx="106">
                  <c:v>17605.5</c:v>
                </c:pt>
                <c:pt idx="107">
                  <c:v>17987</c:v>
                </c:pt>
                <c:pt idx="108">
                  <c:v>18696</c:v>
                </c:pt>
                <c:pt idx="109">
                  <c:v>18734</c:v>
                </c:pt>
                <c:pt idx="110">
                  <c:v>18734</c:v>
                </c:pt>
                <c:pt idx="111">
                  <c:v>18734</c:v>
                </c:pt>
                <c:pt idx="112">
                  <c:v>18734</c:v>
                </c:pt>
                <c:pt idx="113">
                  <c:v>18806.5</c:v>
                </c:pt>
                <c:pt idx="114">
                  <c:v>18813.5</c:v>
                </c:pt>
                <c:pt idx="115">
                  <c:v>18886.5</c:v>
                </c:pt>
                <c:pt idx="116">
                  <c:v>18893.5</c:v>
                </c:pt>
                <c:pt idx="117">
                  <c:v>18896</c:v>
                </c:pt>
                <c:pt idx="118">
                  <c:v>18898.5</c:v>
                </c:pt>
                <c:pt idx="119">
                  <c:v>18993.5</c:v>
                </c:pt>
                <c:pt idx="120">
                  <c:v>19564</c:v>
                </c:pt>
                <c:pt idx="121">
                  <c:v>19564</c:v>
                </c:pt>
                <c:pt idx="122">
                  <c:v>19564</c:v>
                </c:pt>
                <c:pt idx="123">
                  <c:v>19564</c:v>
                </c:pt>
                <c:pt idx="124">
                  <c:v>19575.5</c:v>
                </c:pt>
                <c:pt idx="125">
                  <c:v>19576</c:v>
                </c:pt>
                <c:pt idx="126">
                  <c:v>19583</c:v>
                </c:pt>
                <c:pt idx="127">
                  <c:v>19583</c:v>
                </c:pt>
                <c:pt idx="128">
                  <c:v>19583</c:v>
                </c:pt>
                <c:pt idx="129">
                  <c:v>19594.5</c:v>
                </c:pt>
                <c:pt idx="130">
                  <c:v>19594.5</c:v>
                </c:pt>
                <c:pt idx="131">
                  <c:v>19594.5</c:v>
                </c:pt>
                <c:pt idx="132">
                  <c:v>19594.5</c:v>
                </c:pt>
                <c:pt idx="133">
                  <c:v>20000</c:v>
                </c:pt>
                <c:pt idx="134">
                  <c:v>20512</c:v>
                </c:pt>
                <c:pt idx="135">
                  <c:v>22307.5</c:v>
                </c:pt>
                <c:pt idx="136">
                  <c:v>22375</c:v>
                </c:pt>
                <c:pt idx="137">
                  <c:v>22936.5</c:v>
                </c:pt>
                <c:pt idx="138">
                  <c:v>23066.5</c:v>
                </c:pt>
                <c:pt idx="139">
                  <c:v>23147.5</c:v>
                </c:pt>
                <c:pt idx="140">
                  <c:v>23925</c:v>
                </c:pt>
                <c:pt idx="141">
                  <c:v>24008.5</c:v>
                </c:pt>
                <c:pt idx="142">
                  <c:v>24017</c:v>
                </c:pt>
                <c:pt idx="143">
                  <c:v>24017</c:v>
                </c:pt>
                <c:pt idx="144">
                  <c:v>24017</c:v>
                </c:pt>
                <c:pt idx="145">
                  <c:v>24017</c:v>
                </c:pt>
                <c:pt idx="146">
                  <c:v>24918.5</c:v>
                </c:pt>
                <c:pt idx="147">
                  <c:v>25617</c:v>
                </c:pt>
                <c:pt idx="148">
                  <c:v>26494</c:v>
                </c:pt>
                <c:pt idx="149">
                  <c:v>26792.5</c:v>
                </c:pt>
              </c:numCache>
            </c:numRef>
          </c:xVal>
          <c:yVal>
            <c:numRef>
              <c:f>'A (2)'!$G$21:$G$972</c:f>
              <c:numCache>
                <c:formatCode>General</c:formatCode>
                <c:ptCount val="952"/>
                <c:pt idx="1">
                  <c:v>-1.6485559899592772E-4</c:v>
                </c:pt>
                <c:pt idx="2">
                  <c:v>-6.2094948953017592E-4</c:v>
                </c:pt>
                <c:pt idx="3">
                  <c:v>-2.1858050895389169E-3</c:v>
                </c:pt>
                <c:pt idx="4">
                  <c:v>-7.603033009218052E-4</c:v>
                </c:pt>
                <c:pt idx="5">
                  <c:v>-1.0418989841127768E-3</c:v>
                </c:pt>
                <c:pt idx="6">
                  <c:v>-4.0883502515498549E-3</c:v>
                </c:pt>
                <c:pt idx="8">
                  <c:v>-4.1649531776783988E-3</c:v>
                </c:pt>
                <c:pt idx="9">
                  <c:v>-1.930001235450618E-4</c:v>
                </c:pt>
                <c:pt idx="10">
                  <c:v>-5.3448846083483659E-3</c:v>
                </c:pt>
                <c:pt idx="11">
                  <c:v>-9.1394513947307132E-3</c:v>
                </c:pt>
                <c:pt idx="12">
                  <c:v>-1.7035236596711911E-3</c:v>
                </c:pt>
                <c:pt idx="13">
                  <c:v>-2.0157114486210048E-3</c:v>
                </c:pt>
                <c:pt idx="14">
                  <c:v>-3.5035684413742274E-3</c:v>
                </c:pt>
                <c:pt idx="15">
                  <c:v>-3.3035684464266524E-3</c:v>
                </c:pt>
                <c:pt idx="16">
                  <c:v>-6.3964709843276069E-3</c:v>
                </c:pt>
                <c:pt idx="17">
                  <c:v>-5.7964709849329665E-3</c:v>
                </c:pt>
                <c:pt idx="18">
                  <c:v>-5.1964709855383262E-3</c:v>
                </c:pt>
                <c:pt idx="19">
                  <c:v>-6.0877092910232022E-3</c:v>
                </c:pt>
                <c:pt idx="20">
                  <c:v>-4.8877092922339216E-3</c:v>
                </c:pt>
                <c:pt idx="21">
                  <c:v>-4.8877092922339216E-3</c:v>
                </c:pt>
                <c:pt idx="22">
                  <c:v>-3.6877092861686833E-3</c:v>
                </c:pt>
                <c:pt idx="23">
                  <c:v>-5.3822760819457471E-3</c:v>
                </c:pt>
                <c:pt idx="24">
                  <c:v>-5.1822760797222145E-3</c:v>
                </c:pt>
                <c:pt idx="25">
                  <c:v>-5.082276082248427E-3</c:v>
                </c:pt>
                <c:pt idx="26">
                  <c:v>-8.3438031724654138E-3</c:v>
                </c:pt>
                <c:pt idx="27">
                  <c:v>-6.8021969418623485E-3</c:v>
                </c:pt>
                <c:pt idx="28">
                  <c:v>-7.9506052206852473E-3</c:v>
                </c:pt>
                <c:pt idx="29">
                  <c:v>-4.9506052164360881E-3</c:v>
                </c:pt>
                <c:pt idx="30">
                  <c:v>-4.14835280389525E-3</c:v>
                </c:pt>
                <c:pt idx="31">
                  <c:v>-4.1483527966192923E-3</c:v>
                </c:pt>
                <c:pt idx="32">
                  <c:v>-4.8939706102828495E-3</c:v>
                </c:pt>
                <c:pt idx="33">
                  <c:v>-4.4939706131117418E-3</c:v>
                </c:pt>
                <c:pt idx="34">
                  <c:v>-1.0475270864844788E-2</c:v>
                </c:pt>
                <c:pt idx="35">
                  <c:v>-7.1715994927217253E-3</c:v>
                </c:pt>
                <c:pt idx="36">
                  <c:v>-6.1715994888800196E-3</c:v>
                </c:pt>
                <c:pt idx="37">
                  <c:v>-7.7019463133183308E-3</c:v>
                </c:pt>
                <c:pt idx="38">
                  <c:v>-6.6019463120028377E-3</c:v>
                </c:pt>
                <c:pt idx="39">
                  <c:v>-9.3089936344767921E-3</c:v>
                </c:pt>
                <c:pt idx="40">
                  <c:v>-8.5089936328586191E-3</c:v>
                </c:pt>
                <c:pt idx="41">
                  <c:v>-5.8642735530156642E-4</c:v>
                </c:pt>
                <c:pt idx="43">
                  <c:v>-6.9102147535886616E-3</c:v>
                </c:pt>
                <c:pt idx="44">
                  <c:v>-7.4679729004856199E-3</c:v>
                </c:pt>
                <c:pt idx="45">
                  <c:v>-1.1831164250907023E-2</c:v>
                </c:pt>
                <c:pt idx="46">
                  <c:v>-5.3167240475886501E-3</c:v>
                </c:pt>
                <c:pt idx="47">
                  <c:v>-3.9167240465758368E-3</c:v>
                </c:pt>
                <c:pt idx="48">
                  <c:v>-6.3289592872024514E-3</c:v>
                </c:pt>
                <c:pt idx="49">
                  <c:v>-3.8671340953442268E-3</c:v>
                </c:pt>
                <c:pt idx="50">
                  <c:v>-4.3304230275680311E-3</c:v>
                </c:pt>
                <c:pt idx="51">
                  <c:v>-1.3304230305948295E-3</c:v>
                </c:pt>
                <c:pt idx="52">
                  <c:v>1.6695769663783722E-3</c:v>
                </c:pt>
                <c:pt idx="53">
                  <c:v>-3.0808858791715465E-3</c:v>
                </c:pt>
                <c:pt idx="54">
                  <c:v>-1.451147798798047E-2</c:v>
                </c:pt>
                <c:pt idx="56">
                  <c:v>-5.1480413530953228E-3</c:v>
                </c:pt>
                <c:pt idx="57">
                  <c:v>-5.076088295027148E-3</c:v>
                </c:pt>
                <c:pt idx="58">
                  <c:v>-4.4928283750778064E-3</c:v>
                </c:pt>
                <c:pt idx="59">
                  <c:v>-4.7086374033824541E-3</c:v>
                </c:pt>
                <c:pt idx="60">
                  <c:v>-4.1086374039878137E-3</c:v>
                </c:pt>
                <c:pt idx="61">
                  <c:v>-2.548088799812831E-3</c:v>
                </c:pt>
                <c:pt idx="62">
                  <c:v>-9.7707025415729731E-3</c:v>
                </c:pt>
                <c:pt idx="63">
                  <c:v>-3.0633597925771028E-3</c:v>
                </c:pt>
                <c:pt idx="64">
                  <c:v>-4.4115729033364914E-3</c:v>
                </c:pt>
                <c:pt idx="65">
                  <c:v>-3.9676667947787791E-3</c:v>
                </c:pt>
                <c:pt idx="66">
                  <c:v>-3.0639954202342778E-3</c:v>
                </c:pt>
                <c:pt idx="67">
                  <c:v>-2.4205297740991227E-3</c:v>
                </c:pt>
                <c:pt idx="68">
                  <c:v>-3.0055515308049507E-3</c:v>
                </c:pt>
                <c:pt idx="69">
                  <c:v>-4.2528837147983722E-3</c:v>
                </c:pt>
                <c:pt idx="70">
                  <c:v>-4.4863638686365448E-3</c:v>
                </c:pt>
                <c:pt idx="71">
                  <c:v>-7.9933498636819422E-4</c:v>
                </c:pt>
                <c:pt idx="72">
                  <c:v>-3.0370245513040572E-3</c:v>
                </c:pt>
                <c:pt idx="73">
                  <c:v>-4.4956636120332405E-3</c:v>
                </c:pt>
                <c:pt idx="74">
                  <c:v>-3.2517575091333129E-3</c:v>
                </c:pt>
                <c:pt idx="75">
                  <c:v>-5.3979634831193835E-3</c:v>
                </c:pt>
                <c:pt idx="76">
                  <c:v>-1.0628190866555087E-3</c:v>
                </c:pt>
                <c:pt idx="77">
                  <c:v>3.8529643643414602E-4</c:v>
                </c:pt>
                <c:pt idx="78">
                  <c:v>-2.6276746866642497E-3</c:v>
                </c:pt>
                <c:pt idx="79">
                  <c:v>-2.6013895694632083E-3</c:v>
                </c:pt>
                <c:pt idx="80">
                  <c:v>-1.0393473348813131E-4</c:v>
                </c:pt>
                <c:pt idx="81">
                  <c:v>1.0773681933642365E-3</c:v>
                </c:pt>
                <c:pt idx="82">
                  <c:v>-5.1356029216549359E-3</c:v>
                </c:pt>
                <c:pt idx="83">
                  <c:v>-9.8748740128939971E-4</c:v>
                </c:pt>
                <c:pt idx="84">
                  <c:v>4.3524545762920752E-3</c:v>
                </c:pt>
                <c:pt idx="85">
                  <c:v>2.5903894420480356E-3</c:v>
                </c:pt>
                <c:pt idx="86">
                  <c:v>1.925533841131255E-3</c:v>
                </c:pt>
                <c:pt idx="87">
                  <c:v>3.8411002606153488E-3</c:v>
                </c:pt>
                <c:pt idx="88">
                  <c:v>3.6243601789465174E-3</c:v>
                </c:pt>
                <c:pt idx="89">
                  <c:v>6.468266285082791E-3</c:v>
                </c:pt>
                <c:pt idx="90">
                  <c:v>5.2277388094807975E-3</c:v>
                </c:pt>
                <c:pt idx="91">
                  <c:v>8.0877493601292372E-3</c:v>
                </c:pt>
                <c:pt idx="92">
                  <c:v>3.5064965632045642E-3</c:v>
                </c:pt>
                <c:pt idx="93">
                  <c:v>7.4003340996569023E-3</c:v>
                </c:pt>
                <c:pt idx="94">
                  <c:v>8.4504026744980365E-3</c:v>
                </c:pt>
                <c:pt idx="95">
                  <c:v>1.0021034351666458E-2</c:v>
                </c:pt>
                <c:pt idx="96">
                  <c:v>1.3276445162773598E-2</c:v>
                </c:pt>
                <c:pt idx="97">
                  <c:v>1.0924022644758224E-2</c:v>
                </c:pt>
                <c:pt idx="98">
                  <c:v>1.4358570988406427E-2</c:v>
                </c:pt>
                <c:pt idx="99">
                  <c:v>1.5433917171321809E-2</c:v>
                </c:pt>
                <c:pt idx="100">
                  <c:v>1.4986159032559954E-2</c:v>
                </c:pt>
                <c:pt idx="101">
                  <c:v>2.0309782950789668E-2</c:v>
                </c:pt>
                <c:pt idx="102">
                  <c:v>2.8380612464388832E-2</c:v>
                </c:pt>
                <c:pt idx="103">
                  <c:v>2.820619338308461E-2</c:v>
                </c:pt>
                <c:pt idx="104">
                  <c:v>2.6056330527353566E-2</c:v>
                </c:pt>
                <c:pt idx="105">
                  <c:v>3.0995381042885128E-2</c:v>
                </c:pt>
                <c:pt idx="106">
                  <c:v>3.4853908015065826E-2</c:v>
                </c:pt>
                <c:pt idx="107">
                  <c:v>3.457694376265863E-2</c:v>
                </c:pt>
                <c:pt idx="108">
                  <c:v>4.4983896186749917E-2</c:v>
                </c:pt>
                <c:pt idx="109">
                  <c:v>4.423809108993737E-2</c:v>
                </c:pt>
                <c:pt idx="110">
                  <c:v>4.444809109554626E-2</c:v>
                </c:pt>
                <c:pt idx="111">
                  <c:v>4.5308091095648706E-2</c:v>
                </c:pt>
                <c:pt idx="112">
                  <c:v>4.6068091091001406E-2</c:v>
                </c:pt>
                <c:pt idx="113">
                  <c:v>4.5447278753272258E-2</c:v>
                </c:pt>
                <c:pt idx="114">
                  <c:v>4.5725683070486411E-2</c:v>
                </c:pt>
                <c:pt idx="115">
                  <c:v>4.5241899613756686E-2</c:v>
                </c:pt>
                <c:pt idx="116">
                  <c:v>4.7770303943252657E-2</c:v>
                </c:pt>
                <c:pt idx="117">
                  <c:v>4.6645448346680496E-2</c:v>
                </c:pt>
                <c:pt idx="118">
                  <c:v>4.7330592744401656E-2</c:v>
                </c:pt>
                <c:pt idx="119">
                  <c:v>4.6166080028342549E-2</c:v>
                </c:pt>
                <c:pt idx="120">
                  <c:v>5.5116032570367679E-2</c:v>
                </c:pt>
                <c:pt idx="121">
                  <c:v>5.5786032564355992E-2</c:v>
                </c:pt>
                <c:pt idx="122">
                  <c:v>5.5936032564204652E-2</c:v>
                </c:pt>
                <c:pt idx="123">
                  <c:v>5.5986032566579524E-2</c:v>
                </c:pt>
                <c:pt idx="124">
                  <c:v>5.2867696816974785E-2</c:v>
                </c:pt>
                <c:pt idx="125">
                  <c:v>5.4854725698533002E-2</c:v>
                </c:pt>
                <c:pt idx="126">
                  <c:v>5.344313001842238E-2</c:v>
                </c:pt>
                <c:pt idx="127">
                  <c:v>5.4143130015290808E-2</c:v>
                </c:pt>
                <c:pt idx="128">
                  <c:v>5.4243130020040553E-2</c:v>
                </c:pt>
                <c:pt idx="129">
                  <c:v>5.4414794270996936E-2</c:v>
                </c:pt>
                <c:pt idx="130">
                  <c:v>5.5444794270442799E-2</c:v>
                </c:pt>
                <c:pt idx="131">
                  <c:v>5.5664794272161089E-2</c:v>
                </c:pt>
                <c:pt idx="132">
                  <c:v>5.6564794271253049E-2</c:v>
                </c:pt>
                <c:pt idx="133">
                  <c:v>5.8755216283316258E-2</c:v>
                </c:pt>
                <c:pt idx="134">
                  <c:v>6.7572789819678292E-2</c:v>
                </c:pt>
                <c:pt idx="135">
                  <c:v>9.2693499362212606E-2</c:v>
                </c:pt>
                <c:pt idx="136">
                  <c:v>9.4342398209846579E-2</c:v>
                </c:pt>
                <c:pt idx="137">
                  <c:v>0.10234583091369132</c:v>
                </c:pt>
                <c:pt idx="138">
                  <c:v>-0.10596666017954703</c:v>
                </c:pt>
                <c:pt idx="139">
                  <c:v>-0.10279798156261677</c:v>
                </c:pt>
                <c:pt idx="140">
                  <c:v>-8.9658072400197852E-2</c:v>
                </c:pt>
                <c:pt idx="141">
                  <c:v>-9.0834249494946562E-2</c:v>
                </c:pt>
                <c:pt idx="142">
                  <c:v>-8.8124758447520435E-2</c:v>
                </c:pt>
                <c:pt idx="143">
                  <c:v>-8.7984758312813938E-2</c:v>
                </c:pt>
                <c:pt idx="144">
                  <c:v>-8.7834758567623794E-2</c:v>
                </c:pt>
                <c:pt idx="145">
                  <c:v>-8.7714758585207164E-2</c:v>
                </c:pt>
                <c:pt idx="146">
                  <c:v>-7.696168715483509E-2</c:v>
                </c:pt>
                <c:pt idx="147">
                  <c:v>-7.6262341230176389E-2</c:v>
                </c:pt>
                <c:pt idx="148">
                  <c:v>-7.2113684989744797E-2</c:v>
                </c:pt>
                <c:pt idx="149">
                  <c:v>4.6635556842375081E-2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6A2-40F8-89C5-E535854C8779}"/>
            </c:ext>
          </c:extLst>
        </c:ser>
        <c:ser>
          <c:idx val="8"/>
          <c:order val="1"/>
          <c:tx>
            <c:strRef>
              <c:f>'A (2)'!$P$20</c:f>
              <c:strCache>
                <c:ptCount val="1"/>
                <c:pt idx="0">
                  <c:v>Q+Sin.fit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(2)'!$AB$2:$AB$23</c:f>
              <c:numCache>
                <c:formatCode>General</c:formatCode>
                <c:ptCount val="22"/>
                <c:pt idx="0">
                  <c:v>0</c:v>
                </c:pt>
                <c:pt idx="1">
                  <c:v>1000</c:v>
                </c:pt>
                <c:pt idx="2">
                  <c:v>2000</c:v>
                </c:pt>
                <c:pt idx="3">
                  <c:v>3000</c:v>
                </c:pt>
                <c:pt idx="4">
                  <c:v>4000</c:v>
                </c:pt>
                <c:pt idx="5">
                  <c:v>5000</c:v>
                </c:pt>
                <c:pt idx="6">
                  <c:v>6000</c:v>
                </c:pt>
                <c:pt idx="7">
                  <c:v>7000</c:v>
                </c:pt>
                <c:pt idx="8">
                  <c:v>8000</c:v>
                </c:pt>
                <c:pt idx="9">
                  <c:v>9000</c:v>
                </c:pt>
                <c:pt idx="10">
                  <c:v>10000</c:v>
                </c:pt>
                <c:pt idx="11">
                  <c:v>11000</c:v>
                </c:pt>
                <c:pt idx="12">
                  <c:v>12000</c:v>
                </c:pt>
                <c:pt idx="13">
                  <c:v>13000</c:v>
                </c:pt>
                <c:pt idx="14">
                  <c:v>14000</c:v>
                </c:pt>
                <c:pt idx="15">
                  <c:v>15000</c:v>
                </c:pt>
                <c:pt idx="16">
                  <c:v>16000</c:v>
                </c:pt>
                <c:pt idx="17">
                  <c:v>17000</c:v>
                </c:pt>
                <c:pt idx="18">
                  <c:v>18000</c:v>
                </c:pt>
              </c:numCache>
            </c:numRef>
          </c:xVal>
          <c:yVal>
            <c:numRef>
              <c:f>'A (2)'!$AC$2:$AC$23</c:f>
              <c:numCache>
                <c:formatCode>0.00E+00</c:formatCode>
                <c:ptCount val="22"/>
                <c:pt idx="0">
                  <c:v>-2.2616595403682541E-3</c:v>
                </c:pt>
                <c:pt idx="1">
                  <c:v>-4.5804654268715014E-3</c:v>
                </c:pt>
                <c:pt idx="2">
                  <c:v>-6.0881837776625E-3</c:v>
                </c:pt>
                <c:pt idx="3">
                  <c:v>-6.9671237477033372E-3</c:v>
                </c:pt>
                <c:pt idx="4">
                  <c:v>-7.3934964650005999E-3</c:v>
                </c:pt>
                <c:pt idx="5">
                  <c:v>-7.5140052848359203E-3</c:v>
                </c:pt>
                <c:pt idx="6">
                  <c:v>-7.4263561679156608E-3</c:v>
                </c:pt>
                <c:pt idx="7">
                  <c:v>-7.1662773894768834E-3</c:v>
                </c:pt>
                <c:pt idx="8">
                  <c:v>-6.7027730181706408E-3</c:v>
                </c:pt>
                <c:pt idx="9">
                  <c:v>-5.9422407426769873E-3</c:v>
                </c:pt>
                <c:pt idx="10">
                  <c:v>-4.7409069905094553E-3</c:v>
                </c:pt>
                <c:pt idx="11">
                  <c:v>-2.9239273266013352E-3</c:v>
                </c:pt>
                <c:pt idx="12">
                  <c:v>-3.086146331625645E-4</c:v>
                </c:pt>
                <c:pt idx="13">
                  <c:v>3.2712908057280681E-3</c:v>
                </c:pt>
                <c:pt idx="14">
                  <c:v>7.9435336089504066E-3</c:v>
                </c:pt>
                <c:pt idx="15">
                  <c:v>1.3780372355104417E-2</c:v>
                </c:pt>
                <c:pt idx="16">
                  <c:v>2.0788979990396958E-2</c:v>
                </c:pt>
                <c:pt idx="17">
                  <c:v>2.8910490898772713E-2</c:v>
                </c:pt>
                <c:pt idx="18">
                  <c:v>3.8027821231549588E-2</c:v>
                </c:pt>
                <c:pt idx="19">
                  <c:v>-2.2616595403682541E-3</c:v>
                </c:pt>
                <c:pt idx="20">
                  <c:v>-2.2616595403682541E-3</c:v>
                </c:pt>
                <c:pt idx="21">
                  <c:v>-2.2616595403682541E-3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6A2-40F8-89C5-E535854C8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7243856"/>
        <c:axId val="1"/>
      </c:scatterChart>
      <c:valAx>
        <c:axId val="617243856"/>
        <c:scaling>
          <c:orientation val="minMax"/>
          <c:max val="22000"/>
          <c:min val="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8"/>
          <c:min val="-0.0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17243856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EF Dra -- O-C Diagr</a:t>
            </a:r>
          </a:p>
        </c:rich>
      </c:tx>
      <c:layout>
        <c:manualLayout>
          <c:xMode val="edge"/>
          <c:yMode val="edge"/>
          <c:x val="0.41514092789683338"/>
          <c:y val="3.05882352941176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818155260506402E-2"/>
          <c:y val="0.11294117647058824"/>
          <c:w val="0.89865797020228821"/>
          <c:h val="0.77176470588235291"/>
        </c:manualLayout>
      </c:layout>
      <c:scatterChart>
        <c:scatterStyle val="lineMarker"/>
        <c:varyColors val="0"/>
        <c:ser>
          <c:idx val="0"/>
          <c:order val="0"/>
          <c:tx>
            <c:strRef>
              <c:f>Q_fit!$E$20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Q_fit!$D$21:$D$108</c:f>
              <c:numCache>
                <c:formatCode>General</c:formatCode>
                <c:ptCount val="88"/>
                <c:pt idx="0">
                  <c:v>0</c:v>
                </c:pt>
                <c:pt idx="1">
                  <c:v>2.5000000000000001E-4</c:v>
                </c:pt>
                <c:pt idx="2">
                  <c:v>3.5500000000000002E-3</c:v>
                </c:pt>
                <c:pt idx="3">
                  <c:v>3.8E-3</c:v>
                </c:pt>
                <c:pt idx="4">
                  <c:v>6.4000000000000003E-3</c:v>
                </c:pt>
                <c:pt idx="5">
                  <c:v>7.1000000000000004E-3</c:v>
                </c:pt>
                <c:pt idx="6">
                  <c:v>8.0499999999999999E-3</c:v>
                </c:pt>
                <c:pt idx="7">
                  <c:v>1.2200000000000001E-2</c:v>
                </c:pt>
                <c:pt idx="8">
                  <c:v>1.3849999999999999E-2</c:v>
                </c:pt>
                <c:pt idx="9">
                  <c:v>1.405E-2</c:v>
                </c:pt>
                <c:pt idx="10">
                  <c:v>1.4800000000000001E-2</c:v>
                </c:pt>
                <c:pt idx="11">
                  <c:v>2.1600000000000001E-2</c:v>
                </c:pt>
                <c:pt idx="12">
                  <c:v>2.8199999999999999E-2</c:v>
                </c:pt>
                <c:pt idx="13">
                  <c:v>0.18079999999999999</c:v>
                </c:pt>
                <c:pt idx="14">
                  <c:v>0.1827</c:v>
                </c:pt>
                <c:pt idx="15">
                  <c:v>0.18575</c:v>
                </c:pt>
                <c:pt idx="16">
                  <c:v>0.18575</c:v>
                </c:pt>
                <c:pt idx="17">
                  <c:v>0.1865</c:v>
                </c:pt>
                <c:pt idx="18">
                  <c:v>0.18905</c:v>
                </c:pt>
                <c:pt idx="19">
                  <c:v>0.21779999999999999</c:v>
                </c:pt>
                <c:pt idx="20">
                  <c:v>0.25345000000000001</c:v>
                </c:pt>
                <c:pt idx="21">
                  <c:v>0.28505000000000003</c:v>
                </c:pt>
                <c:pt idx="22">
                  <c:v>0.33765000000000001</c:v>
                </c:pt>
                <c:pt idx="23">
                  <c:v>0.40465000000000001</c:v>
                </c:pt>
                <c:pt idx="24">
                  <c:v>0.41620000000000001</c:v>
                </c:pt>
                <c:pt idx="25">
                  <c:v>0.41620000000000001</c:v>
                </c:pt>
                <c:pt idx="26">
                  <c:v>0.44330000000000003</c:v>
                </c:pt>
                <c:pt idx="27">
                  <c:v>0.44330000000000003</c:v>
                </c:pt>
                <c:pt idx="28">
                  <c:v>0.48649999999999999</c:v>
                </c:pt>
                <c:pt idx="29">
                  <c:v>0.48649999999999999</c:v>
                </c:pt>
                <c:pt idx="30">
                  <c:v>0.54115000000000002</c:v>
                </c:pt>
                <c:pt idx="31">
                  <c:v>0.58479999999999999</c:v>
                </c:pt>
                <c:pt idx="32">
                  <c:v>0.58694999999999997</c:v>
                </c:pt>
                <c:pt idx="33">
                  <c:v>0.58835000000000004</c:v>
                </c:pt>
                <c:pt idx="34">
                  <c:v>0.61334999999999995</c:v>
                </c:pt>
                <c:pt idx="35">
                  <c:v>0.61334999999999995</c:v>
                </c:pt>
                <c:pt idx="36">
                  <c:v>0.67700000000000005</c:v>
                </c:pt>
                <c:pt idx="37">
                  <c:v>0.85624999999999996</c:v>
                </c:pt>
                <c:pt idx="38">
                  <c:v>0.93855</c:v>
                </c:pt>
                <c:pt idx="39">
                  <c:v>0.94445000000000001</c:v>
                </c:pt>
                <c:pt idx="40">
                  <c:v>0.96425000000000005</c:v>
                </c:pt>
                <c:pt idx="41">
                  <c:v>0.96589999999999998</c:v>
                </c:pt>
                <c:pt idx="42">
                  <c:v>0.96635000000000004</c:v>
                </c:pt>
                <c:pt idx="43">
                  <c:v>1.0065</c:v>
                </c:pt>
                <c:pt idx="44">
                  <c:v>1.0065</c:v>
                </c:pt>
                <c:pt idx="45">
                  <c:v>1.0213000000000001</c:v>
                </c:pt>
                <c:pt idx="46">
                  <c:v>1.0468</c:v>
                </c:pt>
                <c:pt idx="47">
                  <c:v>1.0585500000000001</c:v>
                </c:pt>
                <c:pt idx="48">
                  <c:v>1.06185</c:v>
                </c:pt>
                <c:pt idx="49">
                  <c:v>1.0733999999999999</c:v>
                </c:pt>
                <c:pt idx="50">
                  <c:v>1.0793999999999999</c:v>
                </c:pt>
                <c:pt idx="51">
                  <c:v>1.08975</c:v>
                </c:pt>
                <c:pt idx="52">
                  <c:v>1.0961000000000001</c:v>
                </c:pt>
                <c:pt idx="53">
                  <c:v>1.097</c:v>
                </c:pt>
                <c:pt idx="54">
                  <c:v>1.0970500000000001</c:v>
                </c:pt>
                <c:pt idx="55">
                  <c:v>1.1010500000000001</c:v>
                </c:pt>
                <c:pt idx="56">
                  <c:v>1.1086</c:v>
                </c:pt>
                <c:pt idx="57">
                  <c:v>1.13405</c:v>
                </c:pt>
                <c:pt idx="58">
                  <c:v>1.1343000000000001</c:v>
                </c:pt>
                <c:pt idx="59">
                  <c:v>1.1345000000000001</c:v>
                </c:pt>
                <c:pt idx="60">
                  <c:v>1.1345499999999999</c:v>
                </c:pt>
                <c:pt idx="61">
                  <c:v>1.1436999999999999</c:v>
                </c:pt>
                <c:pt idx="62">
                  <c:v>1.14795</c:v>
                </c:pt>
                <c:pt idx="63">
                  <c:v>1.1831</c:v>
                </c:pt>
                <c:pt idx="64">
                  <c:v>1.1831499999999999</c:v>
                </c:pt>
                <c:pt idx="65">
                  <c:v>1.1833499999999999</c:v>
                </c:pt>
                <c:pt idx="66">
                  <c:v>1.21095</c:v>
                </c:pt>
                <c:pt idx="67">
                  <c:v>1.2281500000000001</c:v>
                </c:pt>
                <c:pt idx="68">
                  <c:v>1.2283999999999999</c:v>
                </c:pt>
                <c:pt idx="69">
                  <c:v>1.2692000000000001</c:v>
                </c:pt>
                <c:pt idx="70">
                  <c:v>1.2696499999999999</c:v>
                </c:pt>
                <c:pt idx="71">
                  <c:v>1.27295</c:v>
                </c:pt>
                <c:pt idx="72">
                  <c:v>1.3170500000000001</c:v>
                </c:pt>
                <c:pt idx="73">
                  <c:v>1.3465</c:v>
                </c:pt>
                <c:pt idx="74">
                  <c:v>1.3564499999999999</c:v>
                </c:pt>
                <c:pt idx="75">
                  <c:v>1.3579000000000001</c:v>
                </c:pt>
                <c:pt idx="76">
                  <c:v>1.35975</c:v>
                </c:pt>
                <c:pt idx="77">
                  <c:v>1.3694999999999999</c:v>
                </c:pt>
                <c:pt idx="78">
                  <c:v>1.4498500000000001</c:v>
                </c:pt>
                <c:pt idx="79">
                  <c:v>1.4646999999999999</c:v>
                </c:pt>
                <c:pt idx="80">
                  <c:v>1.5072000000000001</c:v>
                </c:pt>
                <c:pt idx="81">
                  <c:v>1.54935</c:v>
                </c:pt>
                <c:pt idx="82">
                  <c:v>1.5515000000000001</c:v>
                </c:pt>
                <c:pt idx="83">
                  <c:v>1.6201000000000001</c:v>
                </c:pt>
                <c:pt idx="84">
                  <c:v>1.7081</c:v>
                </c:pt>
                <c:pt idx="85">
                  <c:v>1.7987</c:v>
                </c:pt>
                <c:pt idx="86">
                  <c:v>1.8695999999999999</c:v>
                </c:pt>
                <c:pt idx="87">
                  <c:v>1.8734</c:v>
                </c:pt>
              </c:numCache>
            </c:numRef>
          </c:xVal>
          <c:yVal>
            <c:numRef>
              <c:f>Q_fit!$E$21:$E$108</c:f>
              <c:numCache>
                <c:formatCode>General</c:formatCode>
                <c:ptCount val="88"/>
                <c:pt idx="0">
                  <c:v>0</c:v>
                </c:pt>
                <c:pt idx="1">
                  <c:v>-1.6485559899592772E-4</c:v>
                </c:pt>
                <c:pt idx="2">
                  <c:v>-6.2094948953017592E-4</c:v>
                </c:pt>
                <c:pt idx="3">
                  <c:v>-2.1858050895389169E-3</c:v>
                </c:pt>
                <c:pt idx="4">
                  <c:v>-7.603033009218052E-4</c:v>
                </c:pt>
                <c:pt idx="5">
                  <c:v>-1.0418989841127768E-3</c:v>
                </c:pt>
                <c:pt idx="6">
                  <c:v>-4.0883502515498549E-3</c:v>
                </c:pt>
                <c:pt idx="7">
                  <c:v>-4.1649531776783988E-3</c:v>
                </c:pt>
                <c:pt idx="8">
                  <c:v>-1.930001235450618E-4</c:v>
                </c:pt>
                <c:pt idx="9">
                  <c:v>-5.3448846083483659E-3</c:v>
                </c:pt>
                <c:pt idx="10">
                  <c:v>-9.1394513947307132E-3</c:v>
                </c:pt>
                <c:pt idx="11">
                  <c:v>-1.7035236596711911E-3</c:v>
                </c:pt>
                <c:pt idx="12">
                  <c:v>-2.0157114486210048E-3</c:v>
                </c:pt>
                <c:pt idx="13">
                  <c:v>-3.5035684413742274E-3</c:v>
                </c:pt>
                <c:pt idx="14">
                  <c:v>-5.7964709849329665E-3</c:v>
                </c:pt>
                <c:pt idx="15">
                  <c:v>-4.8877092922339216E-3</c:v>
                </c:pt>
                <c:pt idx="16">
                  <c:v>-4.8877092922339216E-3</c:v>
                </c:pt>
                <c:pt idx="17">
                  <c:v>-5.1822760797222145E-3</c:v>
                </c:pt>
                <c:pt idx="18">
                  <c:v>-8.3438031724654138E-3</c:v>
                </c:pt>
                <c:pt idx="19">
                  <c:v>-6.8021969418623485E-3</c:v>
                </c:pt>
                <c:pt idx="20">
                  <c:v>-7.9506052206852473E-3</c:v>
                </c:pt>
                <c:pt idx="21">
                  <c:v>-4.14835280389525E-3</c:v>
                </c:pt>
                <c:pt idx="22">
                  <c:v>-4.8939706102828495E-3</c:v>
                </c:pt>
                <c:pt idx="23">
                  <c:v>-1.0475270864844788E-2</c:v>
                </c:pt>
                <c:pt idx="24">
                  <c:v>-7.1715994927217253E-3</c:v>
                </c:pt>
                <c:pt idx="25">
                  <c:v>-6.1715994888800196E-3</c:v>
                </c:pt>
                <c:pt idx="26">
                  <c:v>-7.7019463133183308E-3</c:v>
                </c:pt>
                <c:pt idx="27">
                  <c:v>-6.6019463120028377E-3</c:v>
                </c:pt>
                <c:pt idx="28">
                  <c:v>-9.3089936344767921E-3</c:v>
                </c:pt>
                <c:pt idx="29">
                  <c:v>-8.5089936328586191E-3</c:v>
                </c:pt>
                <c:pt idx="30">
                  <c:v>-5.8642735530156642E-4</c:v>
                </c:pt>
                <c:pt idx="31">
                  <c:v>-6.9102147535886616E-3</c:v>
                </c:pt>
                <c:pt idx="32">
                  <c:v>-7.4679729004856199E-3</c:v>
                </c:pt>
                <c:pt idx="33">
                  <c:v>-1.1831164250907023E-2</c:v>
                </c:pt>
                <c:pt idx="34">
                  <c:v>-5.3167240475886501E-3</c:v>
                </c:pt>
                <c:pt idx="35">
                  <c:v>-3.9167240465758368E-3</c:v>
                </c:pt>
                <c:pt idx="36">
                  <c:v>-6.3289592872024514E-3</c:v>
                </c:pt>
                <c:pt idx="37">
                  <c:v>-1.3304230305948295E-3</c:v>
                </c:pt>
                <c:pt idx="38">
                  <c:v>-3.0808858791715465E-3</c:v>
                </c:pt>
                <c:pt idx="39">
                  <c:v>-1.451147798798047E-2</c:v>
                </c:pt>
                <c:pt idx="40">
                  <c:v>-5.1480413530953228E-3</c:v>
                </c:pt>
                <c:pt idx="41">
                  <c:v>-5.076088295027148E-3</c:v>
                </c:pt>
                <c:pt idx="42">
                  <c:v>-4.4928283750778064E-3</c:v>
                </c:pt>
                <c:pt idx="43">
                  <c:v>-4.7086374033824541E-3</c:v>
                </c:pt>
                <c:pt idx="44">
                  <c:v>-4.1086374039878137E-3</c:v>
                </c:pt>
                <c:pt idx="45">
                  <c:v>-2.548088799812831E-3</c:v>
                </c:pt>
                <c:pt idx="46">
                  <c:v>-3.0633597925771028E-3</c:v>
                </c:pt>
                <c:pt idx="47">
                  <c:v>-4.4115729033364914E-3</c:v>
                </c:pt>
                <c:pt idx="48">
                  <c:v>-3.9676667947787791E-3</c:v>
                </c:pt>
                <c:pt idx="49">
                  <c:v>-3.0639954202342778E-3</c:v>
                </c:pt>
                <c:pt idx="50">
                  <c:v>-2.4205297740991227E-3</c:v>
                </c:pt>
                <c:pt idx="51">
                  <c:v>-3.0055515308049507E-3</c:v>
                </c:pt>
                <c:pt idx="52">
                  <c:v>-4.2528837147983722E-3</c:v>
                </c:pt>
                <c:pt idx="53">
                  <c:v>-4.4863638686365448E-3</c:v>
                </c:pt>
                <c:pt idx="54">
                  <c:v>-7.9933498636819422E-4</c:v>
                </c:pt>
                <c:pt idx="55">
                  <c:v>-3.0370245513040572E-3</c:v>
                </c:pt>
                <c:pt idx="56">
                  <c:v>-4.4956636120332405E-3</c:v>
                </c:pt>
                <c:pt idx="57">
                  <c:v>-5.3979634831193835E-3</c:v>
                </c:pt>
                <c:pt idx="58">
                  <c:v>-1.0628190866555087E-3</c:v>
                </c:pt>
                <c:pt idx="59">
                  <c:v>3.8529643643414602E-4</c:v>
                </c:pt>
                <c:pt idx="60">
                  <c:v>-2.6276746866642497E-3</c:v>
                </c:pt>
                <c:pt idx="61">
                  <c:v>-2.6013895694632083E-3</c:v>
                </c:pt>
                <c:pt idx="62">
                  <c:v>-1.0393473348813131E-4</c:v>
                </c:pt>
                <c:pt idx="63">
                  <c:v>1.0773681933642365E-3</c:v>
                </c:pt>
                <c:pt idx="64">
                  <c:v>-5.1356029216549359E-3</c:v>
                </c:pt>
                <c:pt idx="65">
                  <c:v>-9.8748740128939971E-4</c:v>
                </c:pt>
                <c:pt idx="66">
                  <c:v>4.3524545762920752E-3</c:v>
                </c:pt>
                <c:pt idx="67">
                  <c:v>2.5903894420480356E-3</c:v>
                </c:pt>
                <c:pt idx="68">
                  <c:v>1.925533841131255E-3</c:v>
                </c:pt>
                <c:pt idx="69">
                  <c:v>3.8411002606153488E-3</c:v>
                </c:pt>
                <c:pt idx="70">
                  <c:v>3.6243601789465174E-3</c:v>
                </c:pt>
                <c:pt idx="71">
                  <c:v>6.468266285082791E-3</c:v>
                </c:pt>
                <c:pt idx="72">
                  <c:v>5.2277388094807975E-3</c:v>
                </c:pt>
                <c:pt idx="73">
                  <c:v>8.0877493601292372E-3</c:v>
                </c:pt>
                <c:pt idx="74">
                  <c:v>3.5064965632045642E-3</c:v>
                </c:pt>
                <c:pt idx="75">
                  <c:v>7.4003340996569023E-3</c:v>
                </c:pt>
                <c:pt idx="76">
                  <c:v>8.4504026744980365E-3</c:v>
                </c:pt>
                <c:pt idx="77">
                  <c:v>1.0021034351666458E-2</c:v>
                </c:pt>
                <c:pt idx="78">
                  <c:v>1.3276445162773598E-2</c:v>
                </c:pt>
                <c:pt idx="79">
                  <c:v>1.0924022644758224E-2</c:v>
                </c:pt>
                <c:pt idx="80">
                  <c:v>1.4358570988406427E-2</c:v>
                </c:pt>
                <c:pt idx="81">
                  <c:v>1.5433917171321809E-2</c:v>
                </c:pt>
                <c:pt idx="82">
                  <c:v>1.4986159032559954E-2</c:v>
                </c:pt>
                <c:pt idx="83">
                  <c:v>2.0309782950789668E-2</c:v>
                </c:pt>
                <c:pt idx="84">
                  <c:v>2.8380612464388832E-2</c:v>
                </c:pt>
                <c:pt idx="85">
                  <c:v>3.457694376265863E-2</c:v>
                </c:pt>
                <c:pt idx="86">
                  <c:v>4.4983896186749917E-2</c:v>
                </c:pt>
                <c:pt idx="87">
                  <c:v>4.423809108993737E-2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244-46C0-B454-1E6F0A0854FF}"/>
            </c:ext>
          </c:extLst>
        </c:ser>
        <c:ser>
          <c:idx val="1"/>
          <c:order val="1"/>
          <c:tx>
            <c:strRef>
              <c:f>Q_fit!$V$1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Q_fit!$U$2:$U$27</c:f>
              <c:numCache>
                <c:formatCode>General</c:formatCode>
                <c:ptCount val="26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</c:numCache>
            </c:numRef>
          </c:xVal>
          <c:yVal>
            <c:numRef>
              <c:f>Q_fit!$V$2:$V$27</c:f>
              <c:numCache>
                <c:formatCode>General</c:formatCode>
                <c:ptCount val="26"/>
                <c:pt idx="0">
                  <c:v>2.9594860994991418E-4</c:v>
                </c:pt>
                <c:pt idx="1">
                  <c:v>-3.3088700059291962E-3</c:v>
                </c:pt>
                <c:pt idx="2">
                  <c:v>-6.2350567898929055E-3</c:v>
                </c:pt>
                <c:pt idx="3">
                  <c:v>-8.4826117419412109E-3</c:v>
                </c:pt>
                <c:pt idx="4">
                  <c:v>-1.005153486207412E-2</c:v>
                </c:pt>
                <c:pt idx="5">
                  <c:v>-1.0941826150291625E-2</c:v>
                </c:pt>
                <c:pt idx="6">
                  <c:v>-1.1153485606593728E-2</c:v>
                </c:pt>
                <c:pt idx="7">
                  <c:v>-1.0686513230980431E-2</c:v>
                </c:pt>
                <c:pt idx="8">
                  <c:v>-9.5409090234517338E-3</c:v>
                </c:pt>
                <c:pt idx="9">
                  <c:v>-7.7166729840076331E-3</c:v>
                </c:pt>
                <c:pt idx="10">
                  <c:v>-5.2138051126481358E-3</c:v>
                </c:pt>
                <c:pt idx="11">
                  <c:v>-2.0323054093732279E-3</c:v>
                </c:pt>
                <c:pt idx="12">
                  <c:v>1.8278261258170697E-3</c:v>
                </c:pt>
                <c:pt idx="13">
                  <c:v>6.3665894929227779E-3</c:v>
                </c:pt>
                <c:pt idx="14">
                  <c:v>1.1583984691943876E-2</c:v>
                </c:pt>
                <c:pt idx="15">
                  <c:v>1.7480011722880384E-2</c:v>
                </c:pt>
                <c:pt idx="16">
                  <c:v>2.4054670585732296E-2</c:v>
                </c:pt>
                <c:pt idx="17">
                  <c:v>3.1307961280499591E-2</c:v>
                </c:pt>
                <c:pt idx="18">
                  <c:v>3.923988380718231E-2</c:v>
                </c:pt>
                <c:pt idx="19">
                  <c:v>4.7850438165780412E-2</c:v>
                </c:pt>
                <c:pt idx="20">
                  <c:v>5.7139624356293925E-2</c:v>
                </c:pt>
                <c:pt idx="21">
                  <c:v>6.7107442378722834E-2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244-46C0-B454-1E6F0A0854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3614680"/>
        <c:axId val="1"/>
      </c:scatterChart>
      <c:valAx>
        <c:axId val="423614680"/>
        <c:scaling>
          <c:orientation val="minMax"/>
          <c:max val="2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Cycle/10^n</a:t>
                </a:r>
              </a:p>
            </c:rich>
          </c:tx>
          <c:layout>
            <c:manualLayout>
              <c:xMode val="edge"/>
              <c:yMode val="edge"/>
              <c:x val="0.68131945045330866"/>
              <c:y val="0.936470588235294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5"/>
          <c:min val="-0.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</a:t>
                </a:r>
              </a:p>
            </c:rich>
          </c:tx>
          <c:layout>
            <c:manualLayout>
              <c:xMode val="edge"/>
              <c:yMode val="edge"/>
              <c:x val="6.105006105006105E-3"/>
              <c:y val="0.468235294117647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3614680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101346947016238"/>
          <c:y val="0.93647058823529417"/>
          <c:w val="0.13797326616224254"/>
          <c:h val="5.176470588235293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EF Dra - O-C Diagr.</a:t>
            </a:r>
          </a:p>
        </c:rich>
      </c:tx>
      <c:layout>
        <c:manualLayout>
          <c:xMode val="edge"/>
          <c:yMode val="edge"/>
          <c:x val="0.38787942416288868"/>
          <c:y val="3.29670329670329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787906587219738"/>
          <c:y val="0.13461556519301221"/>
          <c:w val="0.76666780105912802"/>
          <c:h val="0.6923086209926342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(6)'!$H$20:$H$20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(6)'!$F$21:$F$968</c:f>
              <c:numCache>
                <c:formatCode>General</c:formatCode>
                <c:ptCount val="948"/>
                <c:pt idx="0">
                  <c:v>0</c:v>
                </c:pt>
                <c:pt idx="1">
                  <c:v>2.5</c:v>
                </c:pt>
                <c:pt idx="2">
                  <c:v>35.5</c:v>
                </c:pt>
                <c:pt idx="3">
                  <c:v>38</c:v>
                </c:pt>
                <c:pt idx="4">
                  <c:v>64</c:v>
                </c:pt>
                <c:pt idx="5">
                  <c:v>71</c:v>
                </c:pt>
                <c:pt idx="6">
                  <c:v>80.5</c:v>
                </c:pt>
                <c:pt idx="7">
                  <c:v>122</c:v>
                </c:pt>
                <c:pt idx="8">
                  <c:v>138.5</c:v>
                </c:pt>
                <c:pt idx="9">
                  <c:v>140.5</c:v>
                </c:pt>
                <c:pt idx="10">
                  <c:v>148</c:v>
                </c:pt>
                <c:pt idx="11">
                  <c:v>216</c:v>
                </c:pt>
                <c:pt idx="12">
                  <c:v>282</c:v>
                </c:pt>
                <c:pt idx="13">
                  <c:v>1808</c:v>
                </c:pt>
                <c:pt idx="14">
                  <c:v>1827</c:v>
                </c:pt>
                <c:pt idx="15">
                  <c:v>1857.5</c:v>
                </c:pt>
                <c:pt idx="16">
                  <c:v>1857.5</c:v>
                </c:pt>
                <c:pt idx="17">
                  <c:v>1865</c:v>
                </c:pt>
                <c:pt idx="18">
                  <c:v>1890.5</c:v>
                </c:pt>
                <c:pt idx="19">
                  <c:v>2178</c:v>
                </c:pt>
                <c:pt idx="20">
                  <c:v>2534.5</c:v>
                </c:pt>
                <c:pt idx="21">
                  <c:v>2850.5</c:v>
                </c:pt>
                <c:pt idx="22">
                  <c:v>3376.5</c:v>
                </c:pt>
                <c:pt idx="23">
                  <c:v>4046.5</c:v>
                </c:pt>
                <c:pt idx="24">
                  <c:v>4162</c:v>
                </c:pt>
                <c:pt idx="25">
                  <c:v>4162</c:v>
                </c:pt>
                <c:pt idx="26">
                  <c:v>4433</c:v>
                </c:pt>
                <c:pt idx="27">
                  <c:v>4433</c:v>
                </c:pt>
                <c:pt idx="28">
                  <c:v>4865</c:v>
                </c:pt>
                <c:pt idx="29">
                  <c:v>4865</c:v>
                </c:pt>
                <c:pt idx="30">
                  <c:v>5411.5</c:v>
                </c:pt>
                <c:pt idx="31">
                  <c:v>5421</c:v>
                </c:pt>
                <c:pt idx="32">
                  <c:v>5848</c:v>
                </c:pt>
                <c:pt idx="33">
                  <c:v>5869.5</c:v>
                </c:pt>
                <c:pt idx="34">
                  <c:v>5883.5</c:v>
                </c:pt>
                <c:pt idx="35">
                  <c:v>6133.5</c:v>
                </c:pt>
                <c:pt idx="36">
                  <c:v>6133.5</c:v>
                </c:pt>
                <c:pt idx="37">
                  <c:v>6770</c:v>
                </c:pt>
                <c:pt idx="38">
                  <c:v>8429</c:v>
                </c:pt>
                <c:pt idx="39">
                  <c:v>8562.5</c:v>
                </c:pt>
                <c:pt idx="40">
                  <c:v>9385.5</c:v>
                </c:pt>
                <c:pt idx="41">
                  <c:v>9444.5</c:v>
                </c:pt>
                <c:pt idx="42">
                  <c:v>9444.5</c:v>
                </c:pt>
                <c:pt idx="43">
                  <c:v>9642.5</c:v>
                </c:pt>
                <c:pt idx="44">
                  <c:v>9659</c:v>
                </c:pt>
                <c:pt idx="45">
                  <c:v>9663.5</c:v>
                </c:pt>
                <c:pt idx="46">
                  <c:v>10065</c:v>
                </c:pt>
                <c:pt idx="47">
                  <c:v>10065</c:v>
                </c:pt>
                <c:pt idx="48">
                  <c:v>10213</c:v>
                </c:pt>
                <c:pt idx="49">
                  <c:v>10237</c:v>
                </c:pt>
                <c:pt idx="50">
                  <c:v>10468</c:v>
                </c:pt>
                <c:pt idx="51">
                  <c:v>10585.5</c:v>
                </c:pt>
                <c:pt idx="52">
                  <c:v>10618.5</c:v>
                </c:pt>
                <c:pt idx="53">
                  <c:v>10734</c:v>
                </c:pt>
                <c:pt idx="54">
                  <c:v>10794</c:v>
                </c:pt>
                <c:pt idx="55">
                  <c:v>10897.5</c:v>
                </c:pt>
                <c:pt idx="56">
                  <c:v>10961</c:v>
                </c:pt>
                <c:pt idx="57">
                  <c:v>10970</c:v>
                </c:pt>
                <c:pt idx="58">
                  <c:v>10970.5</c:v>
                </c:pt>
                <c:pt idx="59">
                  <c:v>11010.5</c:v>
                </c:pt>
                <c:pt idx="60">
                  <c:v>11086</c:v>
                </c:pt>
                <c:pt idx="61">
                  <c:v>11119</c:v>
                </c:pt>
                <c:pt idx="62">
                  <c:v>11340.5</c:v>
                </c:pt>
                <c:pt idx="63">
                  <c:v>11343</c:v>
                </c:pt>
                <c:pt idx="64">
                  <c:v>11345</c:v>
                </c:pt>
                <c:pt idx="65">
                  <c:v>11345.5</c:v>
                </c:pt>
                <c:pt idx="66">
                  <c:v>11437</c:v>
                </c:pt>
                <c:pt idx="67">
                  <c:v>11479.5</c:v>
                </c:pt>
                <c:pt idx="68">
                  <c:v>11831</c:v>
                </c:pt>
                <c:pt idx="69">
                  <c:v>11831.5</c:v>
                </c:pt>
                <c:pt idx="70">
                  <c:v>11833.5</c:v>
                </c:pt>
                <c:pt idx="71">
                  <c:v>12109.5</c:v>
                </c:pt>
                <c:pt idx="72">
                  <c:v>12281.5</c:v>
                </c:pt>
                <c:pt idx="73">
                  <c:v>12284</c:v>
                </c:pt>
                <c:pt idx="74">
                  <c:v>12692</c:v>
                </c:pt>
                <c:pt idx="75">
                  <c:v>12696.5</c:v>
                </c:pt>
                <c:pt idx="76">
                  <c:v>12729.5</c:v>
                </c:pt>
                <c:pt idx="77">
                  <c:v>13170.5</c:v>
                </c:pt>
                <c:pt idx="78">
                  <c:v>13465</c:v>
                </c:pt>
                <c:pt idx="79">
                  <c:v>13564.5</c:v>
                </c:pt>
                <c:pt idx="80">
                  <c:v>13579</c:v>
                </c:pt>
                <c:pt idx="81">
                  <c:v>13597.5</c:v>
                </c:pt>
                <c:pt idx="82">
                  <c:v>13695</c:v>
                </c:pt>
                <c:pt idx="83">
                  <c:v>14498.5</c:v>
                </c:pt>
                <c:pt idx="84">
                  <c:v>14647</c:v>
                </c:pt>
                <c:pt idx="85">
                  <c:v>15072</c:v>
                </c:pt>
                <c:pt idx="86">
                  <c:v>15493.5</c:v>
                </c:pt>
                <c:pt idx="87">
                  <c:v>15515</c:v>
                </c:pt>
                <c:pt idx="88">
                  <c:v>16201</c:v>
                </c:pt>
                <c:pt idx="89">
                  <c:v>17081</c:v>
                </c:pt>
                <c:pt idx="90">
                  <c:v>17420</c:v>
                </c:pt>
                <c:pt idx="91">
                  <c:v>17457</c:v>
                </c:pt>
                <c:pt idx="92">
                  <c:v>17492.5</c:v>
                </c:pt>
                <c:pt idx="93">
                  <c:v>17605.5</c:v>
                </c:pt>
                <c:pt idx="94">
                  <c:v>17987</c:v>
                </c:pt>
                <c:pt idx="95">
                  <c:v>18696</c:v>
                </c:pt>
                <c:pt idx="96">
                  <c:v>18734</c:v>
                </c:pt>
                <c:pt idx="97">
                  <c:v>18734</c:v>
                </c:pt>
                <c:pt idx="98">
                  <c:v>18734</c:v>
                </c:pt>
                <c:pt idx="99">
                  <c:v>18734</c:v>
                </c:pt>
                <c:pt idx="100">
                  <c:v>18806.5</c:v>
                </c:pt>
                <c:pt idx="101">
                  <c:v>18813.5</c:v>
                </c:pt>
                <c:pt idx="102">
                  <c:v>18886.5</c:v>
                </c:pt>
                <c:pt idx="103">
                  <c:v>18893.5</c:v>
                </c:pt>
                <c:pt idx="104">
                  <c:v>18896</c:v>
                </c:pt>
                <c:pt idx="105">
                  <c:v>18898.5</c:v>
                </c:pt>
                <c:pt idx="106">
                  <c:v>18993.5</c:v>
                </c:pt>
                <c:pt idx="107">
                  <c:v>19564</c:v>
                </c:pt>
                <c:pt idx="108">
                  <c:v>19564</c:v>
                </c:pt>
                <c:pt idx="109">
                  <c:v>19564</c:v>
                </c:pt>
                <c:pt idx="110">
                  <c:v>19564</c:v>
                </c:pt>
                <c:pt idx="111">
                  <c:v>19575.5</c:v>
                </c:pt>
                <c:pt idx="112">
                  <c:v>19576</c:v>
                </c:pt>
                <c:pt idx="113">
                  <c:v>19583</c:v>
                </c:pt>
                <c:pt idx="114">
                  <c:v>19583</c:v>
                </c:pt>
                <c:pt idx="115">
                  <c:v>19583</c:v>
                </c:pt>
                <c:pt idx="116">
                  <c:v>19594.5</c:v>
                </c:pt>
                <c:pt idx="117">
                  <c:v>19594.5</c:v>
                </c:pt>
                <c:pt idx="118">
                  <c:v>19594.5</c:v>
                </c:pt>
                <c:pt idx="119">
                  <c:v>19594.5</c:v>
                </c:pt>
                <c:pt idx="120">
                  <c:v>19870.5</c:v>
                </c:pt>
                <c:pt idx="121">
                  <c:v>19880</c:v>
                </c:pt>
                <c:pt idx="122">
                  <c:v>19882.5</c:v>
                </c:pt>
                <c:pt idx="123">
                  <c:v>20000</c:v>
                </c:pt>
                <c:pt idx="124">
                  <c:v>20512</c:v>
                </c:pt>
                <c:pt idx="125">
                  <c:v>20512</c:v>
                </c:pt>
                <c:pt idx="126">
                  <c:v>20696</c:v>
                </c:pt>
                <c:pt idx="127">
                  <c:v>20696</c:v>
                </c:pt>
                <c:pt idx="128">
                  <c:v>20696</c:v>
                </c:pt>
                <c:pt idx="129">
                  <c:v>20696</c:v>
                </c:pt>
                <c:pt idx="130">
                  <c:v>20903</c:v>
                </c:pt>
                <c:pt idx="131">
                  <c:v>20905.5</c:v>
                </c:pt>
                <c:pt idx="132">
                  <c:v>20910.5</c:v>
                </c:pt>
                <c:pt idx="133">
                  <c:v>20922</c:v>
                </c:pt>
                <c:pt idx="134">
                  <c:v>20931.5</c:v>
                </c:pt>
                <c:pt idx="135">
                  <c:v>20934</c:v>
                </c:pt>
                <c:pt idx="136">
                  <c:v>21283.5</c:v>
                </c:pt>
                <c:pt idx="137">
                  <c:v>21377.5</c:v>
                </c:pt>
                <c:pt idx="138">
                  <c:v>21377.5</c:v>
                </c:pt>
                <c:pt idx="139">
                  <c:v>21377.5</c:v>
                </c:pt>
                <c:pt idx="140">
                  <c:v>21377.5</c:v>
                </c:pt>
                <c:pt idx="141">
                  <c:v>21377.5</c:v>
                </c:pt>
                <c:pt idx="142">
                  <c:v>21429.5</c:v>
                </c:pt>
                <c:pt idx="143">
                  <c:v>22125.5</c:v>
                </c:pt>
                <c:pt idx="144">
                  <c:v>22125.5</c:v>
                </c:pt>
                <c:pt idx="145">
                  <c:v>22125.5</c:v>
                </c:pt>
                <c:pt idx="146">
                  <c:v>22125.5</c:v>
                </c:pt>
                <c:pt idx="147">
                  <c:v>22172.5</c:v>
                </c:pt>
                <c:pt idx="148">
                  <c:v>22252.5</c:v>
                </c:pt>
                <c:pt idx="149">
                  <c:v>22307.5</c:v>
                </c:pt>
                <c:pt idx="150">
                  <c:v>22375</c:v>
                </c:pt>
                <c:pt idx="151">
                  <c:v>22936.5</c:v>
                </c:pt>
                <c:pt idx="152">
                  <c:v>23066</c:v>
                </c:pt>
                <c:pt idx="153">
                  <c:v>23147</c:v>
                </c:pt>
                <c:pt idx="154">
                  <c:v>23924.5</c:v>
                </c:pt>
                <c:pt idx="155">
                  <c:v>24008</c:v>
                </c:pt>
                <c:pt idx="156">
                  <c:v>24016.5</c:v>
                </c:pt>
                <c:pt idx="157">
                  <c:v>24016.5</c:v>
                </c:pt>
                <c:pt idx="158">
                  <c:v>24016.5</c:v>
                </c:pt>
                <c:pt idx="159">
                  <c:v>24016.5</c:v>
                </c:pt>
                <c:pt idx="160">
                  <c:v>24918</c:v>
                </c:pt>
                <c:pt idx="161">
                  <c:v>25616.5</c:v>
                </c:pt>
                <c:pt idx="162">
                  <c:v>26493.5</c:v>
                </c:pt>
                <c:pt idx="163">
                  <c:v>26792</c:v>
                </c:pt>
              </c:numCache>
            </c:numRef>
          </c:xVal>
          <c:yVal>
            <c:numRef>
              <c:f>'A (6)'!$H$21:$H$968</c:f>
              <c:numCache>
                <c:formatCode>General</c:formatCode>
                <c:ptCount val="94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A16-4EA6-B6A0-1A2A1F5A0036}"/>
            </c:ext>
          </c:extLst>
        </c:ser>
        <c:ser>
          <c:idx val="1"/>
          <c:order val="1"/>
          <c:tx>
            <c:strRef>
              <c:f>'A (6)'!$I$20:$I$20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(6)'!$D$22:$D$55</c:f>
                <c:numCache>
                  <c:formatCode>General</c:formatCode>
                  <c:ptCount val="3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3">
                    <c:v>1E-3</c:v>
                  </c:pt>
                  <c:pt idx="25">
                    <c:v>5.0000000000000001E-4</c:v>
                  </c:pt>
                  <c:pt idx="27">
                    <c:v>1.1000000000000001E-3</c:v>
                  </c:pt>
                  <c:pt idx="28">
                    <c:v>5.9999999999999995E-4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'A (6)'!$F$21:$F$968</c:f>
              <c:numCache>
                <c:formatCode>General</c:formatCode>
                <c:ptCount val="948"/>
                <c:pt idx="0">
                  <c:v>0</c:v>
                </c:pt>
                <c:pt idx="1">
                  <c:v>2.5</c:v>
                </c:pt>
                <c:pt idx="2">
                  <c:v>35.5</c:v>
                </c:pt>
                <c:pt idx="3">
                  <c:v>38</c:v>
                </c:pt>
                <c:pt idx="4">
                  <c:v>64</c:v>
                </c:pt>
                <c:pt idx="5">
                  <c:v>71</c:v>
                </c:pt>
                <c:pt idx="6">
                  <c:v>80.5</c:v>
                </c:pt>
                <c:pt idx="7">
                  <c:v>122</c:v>
                </c:pt>
                <c:pt idx="8">
                  <c:v>138.5</c:v>
                </c:pt>
                <c:pt idx="9">
                  <c:v>140.5</c:v>
                </c:pt>
                <c:pt idx="10">
                  <c:v>148</c:v>
                </c:pt>
                <c:pt idx="11">
                  <c:v>216</c:v>
                </c:pt>
                <c:pt idx="12">
                  <c:v>282</c:v>
                </c:pt>
                <c:pt idx="13">
                  <c:v>1808</c:v>
                </c:pt>
                <c:pt idx="14">
                  <c:v>1827</c:v>
                </c:pt>
                <c:pt idx="15">
                  <c:v>1857.5</c:v>
                </c:pt>
                <c:pt idx="16">
                  <c:v>1857.5</c:v>
                </c:pt>
                <c:pt idx="17">
                  <c:v>1865</c:v>
                </c:pt>
                <c:pt idx="18">
                  <c:v>1890.5</c:v>
                </c:pt>
                <c:pt idx="19">
                  <c:v>2178</c:v>
                </c:pt>
                <c:pt idx="20">
                  <c:v>2534.5</c:v>
                </c:pt>
                <c:pt idx="21">
                  <c:v>2850.5</c:v>
                </c:pt>
                <c:pt idx="22">
                  <c:v>3376.5</c:v>
                </c:pt>
                <c:pt idx="23">
                  <c:v>4046.5</c:v>
                </c:pt>
                <c:pt idx="24">
                  <c:v>4162</c:v>
                </c:pt>
                <c:pt idx="25">
                  <c:v>4162</c:v>
                </c:pt>
                <c:pt idx="26">
                  <c:v>4433</c:v>
                </c:pt>
                <c:pt idx="27">
                  <c:v>4433</c:v>
                </c:pt>
                <c:pt idx="28">
                  <c:v>4865</c:v>
                </c:pt>
                <c:pt idx="29">
                  <c:v>4865</c:v>
                </c:pt>
                <c:pt idx="30">
                  <c:v>5411.5</c:v>
                </c:pt>
                <c:pt idx="31">
                  <c:v>5421</c:v>
                </c:pt>
                <c:pt idx="32">
                  <c:v>5848</c:v>
                </c:pt>
                <c:pt idx="33">
                  <c:v>5869.5</c:v>
                </c:pt>
                <c:pt idx="34">
                  <c:v>5883.5</c:v>
                </c:pt>
                <c:pt idx="35">
                  <c:v>6133.5</c:v>
                </c:pt>
                <c:pt idx="36">
                  <c:v>6133.5</c:v>
                </c:pt>
                <c:pt idx="37">
                  <c:v>6770</c:v>
                </c:pt>
                <c:pt idx="38">
                  <c:v>8429</c:v>
                </c:pt>
                <c:pt idx="39">
                  <c:v>8562.5</c:v>
                </c:pt>
                <c:pt idx="40">
                  <c:v>9385.5</c:v>
                </c:pt>
                <c:pt idx="41">
                  <c:v>9444.5</c:v>
                </c:pt>
                <c:pt idx="42">
                  <c:v>9444.5</c:v>
                </c:pt>
                <c:pt idx="43">
                  <c:v>9642.5</c:v>
                </c:pt>
                <c:pt idx="44">
                  <c:v>9659</c:v>
                </c:pt>
                <c:pt idx="45">
                  <c:v>9663.5</c:v>
                </c:pt>
                <c:pt idx="46">
                  <c:v>10065</c:v>
                </c:pt>
                <c:pt idx="47">
                  <c:v>10065</c:v>
                </c:pt>
                <c:pt idx="48">
                  <c:v>10213</c:v>
                </c:pt>
                <c:pt idx="49">
                  <c:v>10237</c:v>
                </c:pt>
                <c:pt idx="50">
                  <c:v>10468</c:v>
                </c:pt>
                <c:pt idx="51">
                  <c:v>10585.5</c:v>
                </c:pt>
                <c:pt idx="52">
                  <c:v>10618.5</c:v>
                </c:pt>
                <c:pt idx="53">
                  <c:v>10734</c:v>
                </c:pt>
                <c:pt idx="54">
                  <c:v>10794</c:v>
                </c:pt>
                <c:pt idx="55">
                  <c:v>10897.5</c:v>
                </c:pt>
                <c:pt idx="56">
                  <c:v>10961</c:v>
                </c:pt>
                <c:pt idx="57">
                  <c:v>10970</c:v>
                </c:pt>
                <c:pt idx="58">
                  <c:v>10970.5</c:v>
                </c:pt>
                <c:pt idx="59">
                  <c:v>11010.5</c:v>
                </c:pt>
                <c:pt idx="60">
                  <c:v>11086</c:v>
                </c:pt>
                <c:pt idx="61">
                  <c:v>11119</c:v>
                </c:pt>
                <c:pt idx="62">
                  <c:v>11340.5</c:v>
                </c:pt>
                <c:pt idx="63">
                  <c:v>11343</c:v>
                </c:pt>
                <c:pt idx="64">
                  <c:v>11345</c:v>
                </c:pt>
                <c:pt idx="65">
                  <c:v>11345.5</c:v>
                </c:pt>
                <c:pt idx="66">
                  <c:v>11437</c:v>
                </c:pt>
                <c:pt idx="67">
                  <c:v>11479.5</c:v>
                </c:pt>
                <c:pt idx="68">
                  <c:v>11831</c:v>
                </c:pt>
                <c:pt idx="69">
                  <c:v>11831.5</c:v>
                </c:pt>
                <c:pt idx="70">
                  <c:v>11833.5</c:v>
                </c:pt>
                <c:pt idx="71">
                  <c:v>12109.5</c:v>
                </c:pt>
                <c:pt idx="72">
                  <c:v>12281.5</c:v>
                </c:pt>
                <c:pt idx="73">
                  <c:v>12284</c:v>
                </c:pt>
                <c:pt idx="74">
                  <c:v>12692</c:v>
                </c:pt>
                <c:pt idx="75">
                  <c:v>12696.5</c:v>
                </c:pt>
                <c:pt idx="76">
                  <c:v>12729.5</c:v>
                </c:pt>
                <c:pt idx="77">
                  <c:v>13170.5</c:v>
                </c:pt>
                <c:pt idx="78">
                  <c:v>13465</c:v>
                </c:pt>
                <c:pt idx="79">
                  <c:v>13564.5</c:v>
                </c:pt>
                <c:pt idx="80">
                  <c:v>13579</c:v>
                </c:pt>
                <c:pt idx="81">
                  <c:v>13597.5</c:v>
                </c:pt>
                <c:pt idx="82">
                  <c:v>13695</c:v>
                </c:pt>
                <c:pt idx="83">
                  <c:v>14498.5</c:v>
                </c:pt>
                <c:pt idx="84">
                  <c:v>14647</c:v>
                </c:pt>
                <c:pt idx="85">
                  <c:v>15072</c:v>
                </c:pt>
                <c:pt idx="86">
                  <c:v>15493.5</c:v>
                </c:pt>
                <c:pt idx="87">
                  <c:v>15515</c:v>
                </c:pt>
                <c:pt idx="88">
                  <c:v>16201</c:v>
                </c:pt>
                <c:pt idx="89">
                  <c:v>17081</c:v>
                </c:pt>
                <c:pt idx="90">
                  <c:v>17420</c:v>
                </c:pt>
                <c:pt idx="91">
                  <c:v>17457</c:v>
                </c:pt>
                <c:pt idx="92">
                  <c:v>17492.5</c:v>
                </c:pt>
                <c:pt idx="93">
                  <c:v>17605.5</c:v>
                </c:pt>
                <c:pt idx="94">
                  <c:v>17987</c:v>
                </c:pt>
                <c:pt idx="95">
                  <c:v>18696</c:v>
                </c:pt>
                <c:pt idx="96">
                  <c:v>18734</c:v>
                </c:pt>
                <c:pt idx="97">
                  <c:v>18734</c:v>
                </c:pt>
                <c:pt idx="98">
                  <c:v>18734</c:v>
                </c:pt>
                <c:pt idx="99">
                  <c:v>18734</c:v>
                </c:pt>
                <c:pt idx="100">
                  <c:v>18806.5</c:v>
                </c:pt>
                <c:pt idx="101">
                  <c:v>18813.5</c:v>
                </c:pt>
                <c:pt idx="102">
                  <c:v>18886.5</c:v>
                </c:pt>
                <c:pt idx="103">
                  <c:v>18893.5</c:v>
                </c:pt>
                <c:pt idx="104">
                  <c:v>18896</c:v>
                </c:pt>
                <c:pt idx="105">
                  <c:v>18898.5</c:v>
                </c:pt>
                <c:pt idx="106">
                  <c:v>18993.5</c:v>
                </c:pt>
                <c:pt idx="107">
                  <c:v>19564</c:v>
                </c:pt>
                <c:pt idx="108">
                  <c:v>19564</c:v>
                </c:pt>
                <c:pt idx="109">
                  <c:v>19564</c:v>
                </c:pt>
                <c:pt idx="110">
                  <c:v>19564</c:v>
                </c:pt>
                <c:pt idx="111">
                  <c:v>19575.5</c:v>
                </c:pt>
                <c:pt idx="112">
                  <c:v>19576</c:v>
                </c:pt>
                <c:pt idx="113">
                  <c:v>19583</c:v>
                </c:pt>
                <c:pt idx="114">
                  <c:v>19583</c:v>
                </c:pt>
                <c:pt idx="115">
                  <c:v>19583</c:v>
                </c:pt>
                <c:pt idx="116">
                  <c:v>19594.5</c:v>
                </c:pt>
                <c:pt idx="117">
                  <c:v>19594.5</c:v>
                </c:pt>
                <c:pt idx="118">
                  <c:v>19594.5</c:v>
                </c:pt>
                <c:pt idx="119">
                  <c:v>19594.5</c:v>
                </c:pt>
                <c:pt idx="120">
                  <c:v>19870.5</c:v>
                </c:pt>
                <c:pt idx="121">
                  <c:v>19880</c:v>
                </c:pt>
                <c:pt idx="122">
                  <c:v>19882.5</c:v>
                </c:pt>
                <c:pt idx="123">
                  <c:v>20000</c:v>
                </c:pt>
                <c:pt idx="124">
                  <c:v>20512</c:v>
                </c:pt>
                <c:pt idx="125">
                  <c:v>20512</c:v>
                </c:pt>
                <c:pt idx="126">
                  <c:v>20696</c:v>
                </c:pt>
                <c:pt idx="127">
                  <c:v>20696</c:v>
                </c:pt>
                <c:pt idx="128">
                  <c:v>20696</c:v>
                </c:pt>
                <c:pt idx="129">
                  <c:v>20696</c:v>
                </c:pt>
                <c:pt idx="130">
                  <c:v>20903</c:v>
                </c:pt>
                <c:pt idx="131">
                  <c:v>20905.5</c:v>
                </c:pt>
                <c:pt idx="132">
                  <c:v>20910.5</c:v>
                </c:pt>
                <c:pt idx="133">
                  <c:v>20922</c:v>
                </c:pt>
                <c:pt idx="134">
                  <c:v>20931.5</c:v>
                </c:pt>
                <c:pt idx="135">
                  <c:v>20934</c:v>
                </c:pt>
                <c:pt idx="136">
                  <c:v>21283.5</c:v>
                </c:pt>
                <c:pt idx="137">
                  <c:v>21377.5</c:v>
                </c:pt>
                <c:pt idx="138">
                  <c:v>21377.5</c:v>
                </c:pt>
                <c:pt idx="139">
                  <c:v>21377.5</c:v>
                </c:pt>
                <c:pt idx="140">
                  <c:v>21377.5</c:v>
                </c:pt>
                <c:pt idx="141">
                  <c:v>21377.5</c:v>
                </c:pt>
                <c:pt idx="142">
                  <c:v>21429.5</c:v>
                </c:pt>
                <c:pt idx="143">
                  <c:v>22125.5</c:v>
                </c:pt>
                <c:pt idx="144">
                  <c:v>22125.5</c:v>
                </c:pt>
                <c:pt idx="145">
                  <c:v>22125.5</c:v>
                </c:pt>
                <c:pt idx="146">
                  <c:v>22125.5</c:v>
                </c:pt>
                <c:pt idx="147">
                  <c:v>22172.5</c:v>
                </c:pt>
                <c:pt idx="148">
                  <c:v>22252.5</c:v>
                </c:pt>
                <c:pt idx="149">
                  <c:v>22307.5</c:v>
                </c:pt>
                <c:pt idx="150">
                  <c:v>22375</c:v>
                </c:pt>
                <c:pt idx="151">
                  <c:v>22936.5</c:v>
                </c:pt>
                <c:pt idx="152">
                  <c:v>23066</c:v>
                </c:pt>
                <c:pt idx="153">
                  <c:v>23147</c:v>
                </c:pt>
                <c:pt idx="154">
                  <c:v>23924.5</c:v>
                </c:pt>
                <c:pt idx="155">
                  <c:v>24008</c:v>
                </c:pt>
                <c:pt idx="156">
                  <c:v>24016.5</c:v>
                </c:pt>
                <c:pt idx="157">
                  <c:v>24016.5</c:v>
                </c:pt>
                <c:pt idx="158">
                  <c:v>24016.5</c:v>
                </c:pt>
                <c:pt idx="159">
                  <c:v>24016.5</c:v>
                </c:pt>
                <c:pt idx="160">
                  <c:v>24918</c:v>
                </c:pt>
                <c:pt idx="161">
                  <c:v>25616.5</c:v>
                </c:pt>
                <c:pt idx="162">
                  <c:v>26493.5</c:v>
                </c:pt>
                <c:pt idx="163">
                  <c:v>26792</c:v>
                </c:pt>
              </c:numCache>
            </c:numRef>
          </c:xVal>
          <c:yVal>
            <c:numRef>
              <c:f>'A (6)'!$I$21:$I$968</c:f>
              <c:numCache>
                <c:formatCode>General</c:formatCode>
                <c:ptCount val="948"/>
                <c:pt idx="30">
                  <c:v>-5.8642735530156642E-4</c:v>
                </c:pt>
                <c:pt idx="31">
                  <c:v>1.6712137585273013E-4</c:v>
                </c:pt>
                <c:pt idx="32">
                  <c:v>-6.9102147535886616E-3</c:v>
                </c:pt>
                <c:pt idx="33">
                  <c:v>-7.4679729004856199E-3</c:v>
                </c:pt>
                <c:pt idx="34">
                  <c:v>-1.1831164250907023E-2</c:v>
                </c:pt>
                <c:pt idx="38">
                  <c:v>-3.8671340953442268E-3</c:v>
                </c:pt>
                <c:pt idx="49">
                  <c:v>-9.7707025415729731E-3</c:v>
                </c:pt>
                <c:pt idx="61">
                  <c:v>-3.2517575018573552E-3</c:v>
                </c:pt>
                <c:pt idx="67">
                  <c:v>-1.0393473348813131E-4</c:v>
                </c:pt>
                <c:pt idx="68">
                  <c:v>1.0773681933642365E-3</c:v>
                </c:pt>
                <c:pt idx="69">
                  <c:v>-5.1356029216549359E-3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A16-4EA6-B6A0-1A2A1F5A0036}"/>
            </c:ext>
          </c:extLst>
        </c:ser>
        <c:ser>
          <c:idx val="3"/>
          <c:order val="2"/>
          <c:tx>
            <c:strRef>
              <c:f>'A (6)'!$J$20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(6)'!$D$21:$D$55</c:f>
                <c:numCache>
                  <c:formatCode>General</c:formatCode>
                  <c:ptCount val="3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4">
                    <c:v>1E-3</c:v>
                  </c:pt>
                  <c:pt idx="26">
                    <c:v>5.0000000000000001E-4</c:v>
                  </c:pt>
                  <c:pt idx="28">
                    <c:v>1.1000000000000001E-3</c:v>
                  </c:pt>
                  <c:pt idx="29">
                    <c:v>5.9999999999999995E-4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</c:numCache>
              </c:numRef>
            </c:plus>
            <c:minus>
              <c:numRef>
                <c:f>'A (6)'!$D$21:$D$55</c:f>
                <c:numCache>
                  <c:formatCode>General</c:formatCode>
                  <c:ptCount val="3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4">
                    <c:v>1E-3</c:v>
                  </c:pt>
                  <c:pt idx="26">
                    <c:v>5.0000000000000001E-4</c:v>
                  </c:pt>
                  <c:pt idx="28">
                    <c:v>1.1000000000000001E-3</c:v>
                  </c:pt>
                  <c:pt idx="29">
                    <c:v>5.9999999999999995E-4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(6)'!$F$21:$F$968</c:f>
              <c:numCache>
                <c:formatCode>General</c:formatCode>
                <c:ptCount val="948"/>
                <c:pt idx="0">
                  <c:v>0</c:v>
                </c:pt>
                <c:pt idx="1">
                  <c:v>2.5</c:v>
                </c:pt>
                <c:pt idx="2">
                  <c:v>35.5</c:v>
                </c:pt>
                <c:pt idx="3">
                  <c:v>38</c:v>
                </c:pt>
                <c:pt idx="4">
                  <c:v>64</c:v>
                </c:pt>
                <c:pt idx="5">
                  <c:v>71</c:v>
                </c:pt>
                <c:pt idx="6">
                  <c:v>80.5</c:v>
                </c:pt>
                <c:pt idx="7">
                  <c:v>122</c:v>
                </c:pt>
                <c:pt idx="8">
                  <c:v>138.5</c:v>
                </c:pt>
                <c:pt idx="9">
                  <c:v>140.5</c:v>
                </c:pt>
                <c:pt idx="10">
                  <c:v>148</c:v>
                </c:pt>
                <c:pt idx="11">
                  <c:v>216</c:v>
                </c:pt>
                <c:pt idx="12">
                  <c:v>282</c:v>
                </c:pt>
                <c:pt idx="13">
                  <c:v>1808</c:v>
                </c:pt>
                <c:pt idx="14">
                  <c:v>1827</c:v>
                </c:pt>
                <c:pt idx="15">
                  <c:v>1857.5</c:v>
                </c:pt>
                <c:pt idx="16">
                  <c:v>1857.5</c:v>
                </c:pt>
                <c:pt idx="17">
                  <c:v>1865</c:v>
                </c:pt>
                <c:pt idx="18">
                  <c:v>1890.5</c:v>
                </c:pt>
                <c:pt idx="19">
                  <c:v>2178</c:v>
                </c:pt>
                <c:pt idx="20">
                  <c:v>2534.5</c:v>
                </c:pt>
                <c:pt idx="21">
                  <c:v>2850.5</c:v>
                </c:pt>
                <c:pt idx="22">
                  <c:v>3376.5</c:v>
                </c:pt>
                <c:pt idx="23">
                  <c:v>4046.5</c:v>
                </c:pt>
                <c:pt idx="24">
                  <c:v>4162</c:v>
                </c:pt>
                <c:pt idx="25">
                  <c:v>4162</c:v>
                </c:pt>
                <c:pt idx="26">
                  <c:v>4433</c:v>
                </c:pt>
                <c:pt idx="27">
                  <c:v>4433</c:v>
                </c:pt>
                <c:pt idx="28">
                  <c:v>4865</c:v>
                </c:pt>
                <c:pt idx="29">
                  <c:v>4865</c:v>
                </c:pt>
                <c:pt idx="30">
                  <c:v>5411.5</c:v>
                </c:pt>
                <c:pt idx="31">
                  <c:v>5421</c:v>
                </c:pt>
                <c:pt idx="32">
                  <c:v>5848</c:v>
                </c:pt>
                <c:pt idx="33">
                  <c:v>5869.5</c:v>
                </c:pt>
                <c:pt idx="34">
                  <c:v>5883.5</c:v>
                </c:pt>
                <c:pt idx="35">
                  <c:v>6133.5</c:v>
                </c:pt>
                <c:pt idx="36">
                  <c:v>6133.5</c:v>
                </c:pt>
                <c:pt idx="37">
                  <c:v>6770</c:v>
                </c:pt>
                <c:pt idx="38">
                  <c:v>8429</c:v>
                </c:pt>
                <c:pt idx="39">
                  <c:v>8562.5</c:v>
                </c:pt>
                <c:pt idx="40">
                  <c:v>9385.5</c:v>
                </c:pt>
                <c:pt idx="41">
                  <c:v>9444.5</c:v>
                </c:pt>
                <c:pt idx="42">
                  <c:v>9444.5</c:v>
                </c:pt>
                <c:pt idx="43">
                  <c:v>9642.5</c:v>
                </c:pt>
                <c:pt idx="44">
                  <c:v>9659</c:v>
                </c:pt>
                <c:pt idx="45">
                  <c:v>9663.5</c:v>
                </c:pt>
                <c:pt idx="46">
                  <c:v>10065</c:v>
                </c:pt>
                <c:pt idx="47">
                  <c:v>10065</c:v>
                </c:pt>
                <c:pt idx="48">
                  <c:v>10213</c:v>
                </c:pt>
                <c:pt idx="49">
                  <c:v>10237</c:v>
                </c:pt>
                <c:pt idx="50">
                  <c:v>10468</c:v>
                </c:pt>
                <c:pt idx="51">
                  <c:v>10585.5</c:v>
                </c:pt>
                <c:pt idx="52">
                  <c:v>10618.5</c:v>
                </c:pt>
                <c:pt idx="53">
                  <c:v>10734</c:v>
                </c:pt>
                <c:pt idx="54">
                  <c:v>10794</c:v>
                </c:pt>
                <c:pt idx="55">
                  <c:v>10897.5</c:v>
                </c:pt>
                <c:pt idx="56">
                  <c:v>10961</c:v>
                </c:pt>
                <c:pt idx="57">
                  <c:v>10970</c:v>
                </c:pt>
                <c:pt idx="58">
                  <c:v>10970.5</c:v>
                </c:pt>
                <c:pt idx="59">
                  <c:v>11010.5</c:v>
                </c:pt>
                <c:pt idx="60">
                  <c:v>11086</c:v>
                </c:pt>
                <c:pt idx="61">
                  <c:v>11119</c:v>
                </c:pt>
                <c:pt idx="62">
                  <c:v>11340.5</c:v>
                </c:pt>
                <c:pt idx="63">
                  <c:v>11343</c:v>
                </c:pt>
                <c:pt idx="64">
                  <c:v>11345</c:v>
                </c:pt>
                <c:pt idx="65">
                  <c:v>11345.5</c:v>
                </c:pt>
                <c:pt idx="66">
                  <c:v>11437</c:v>
                </c:pt>
                <c:pt idx="67">
                  <c:v>11479.5</c:v>
                </c:pt>
                <c:pt idx="68">
                  <c:v>11831</c:v>
                </c:pt>
                <c:pt idx="69">
                  <c:v>11831.5</c:v>
                </c:pt>
                <c:pt idx="70">
                  <c:v>11833.5</c:v>
                </c:pt>
                <c:pt idx="71">
                  <c:v>12109.5</c:v>
                </c:pt>
                <c:pt idx="72">
                  <c:v>12281.5</c:v>
                </c:pt>
                <c:pt idx="73">
                  <c:v>12284</c:v>
                </c:pt>
                <c:pt idx="74">
                  <c:v>12692</c:v>
                </c:pt>
                <c:pt idx="75">
                  <c:v>12696.5</c:v>
                </c:pt>
                <c:pt idx="76">
                  <c:v>12729.5</c:v>
                </c:pt>
                <c:pt idx="77">
                  <c:v>13170.5</c:v>
                </c:pt>
                <c:pt idx="78">
                  <c:v>13465</c:v>
                </c:pt>
                <c:pt idx="79">
                  <c:v>13564.5</c:v>
                </c:pt>
                <c:pt idx="80">
                  <c:v>13579</c:v>
                </c:pt>
                <c:pt idx="81">
                  <c:v>13597.5</c:v>
                </c:pt>
                <c:pt idx="82">
                  <c:v>13695</c:v>
                </c:pt>
                <c:pt idx="83">
                  <c:v>14498.5</c:v>
                </c:pt>
                <c:pt idx="84">
                  <c:v>14647</c:v>
                </c:pt>
                <c:pt idx="85">
                  <c:v>15072</c:v>
                </c:pt>
                <c:pt idx="86">
                  <c:v>15493.5</c:v>
                </c:pt>
                <c:pt idx="87">
                  <c:v>15515</c:v>
                </c:pt>
                <c:pt idx="88">
                  <c:v>16201</c:v>
                </c:pt>
                <c:pt idx="89">
                  <c:v>17081</c:v>
                </c:pt>
                <c:pt idx="90">
                  <c:v>17420</c:v>
                </c:pt>
                <c:pt idx="91">
                  <c:v>17457</c:v>
                </c:pt>
                <c:pt idx="92">
                  <c:v>17492.5</c:v>
                </c:pt>
                <c:pt idx="93">
                  <c:v>17605.5</c:v>
                </c:pt>
                <c:pt idx="94">
                  <c:v>17987</c:v>
                </c:pt>
                <c:pt idx="95">
                  <c:v>18696</c:v>
                </c:pt>
                <c:pt idx="96">
                  <c:v>18734</c:v>
                </c:pt>
                <c:pt idx="97">
                  <c:v>18734</c:v>
                </c:pt>
                <c:pt idx="98">
                  <c:v>18734</c:v>
                </c:pt>
                <c:pt idx="99">
                  <c:v>18734</c:v>
                </c:pt>
                <c:pt idx="100">
                  <c:v>18806.5</c:v>
                </c:pt>
                <c:pt idx="101">
                  <c:v>18813.5</c:v>
                </c:pt>
                <c:pt idx="102">
                  <c:v>18886.5</c:v>
                </c:pt>
                <c:pt idx="103">
                  <c:v>18893.5</c:v>
                </c:pt>
                <c:pt idx="104">
                  <c:v>18896</c:v>
                </c:pt>
                <c:pt idx="105">
                  <c:v>18898.5</c:v>
                </c:pt>
                <c:pt idx="106">
                  <c:v>18993.5</c:v>
                </c:pt>
                <c:pt idx="107">
                  <c:v>19564</c:v>
                </c:pt>
                <c:pt idx="108">
                  <c:v>19564</c:v>
                </c:pt>
                <c:pt idx="109">
                  <c:v>19564</c:v>
                </c:pt>
                <c:pt idx="110">
                  <c:v>19564</c:v>
                </c:pt>
                <c:pt idx="111">
                  <c:v>19575.5</c:v>
                </c:pt>
                <c:pt idx="112">
                  <c:v>19576</c:v>
                </c:pt>
                <c:pt idx="113">
                  <c:v>19583</c:v>
                </c:pt>
                <c:pt idx="114">
                  <c:v>19583</c:v>
                </c:pt>
                <c:pt idx="115">
                  <c:v>19583</c:v>
                </c:pt>
                <c:pt idx="116">
                  <c:v>19594.5</c:v>
                </c:pt>
                <c:pt idx="117">
                  <c:v>19594.5</c:v>
                </c:pt>
                <c:pt idx="118">
                  <c:v>19594.5</c:v>
                </c:pt>
                <c:pt idx="119">
                  <c:v>19594.5</c:v>
                </c:pt>
                <c:pt idx="120">
                  <c:v>19870.5</c:v>
                </c:pt>
                <c:pt idx="121">
                  <c:v>19880</c:v>
                </c:pt>
                <c:pt idx="122">
                  <c:v>19882.5</c:v>
                </c:pt>
                <c:pt idx="123">
                  <c:v>20000</c:v>
                </c:pt>
                <c:pt idx="124">
                  <c:v>20512</c:v>
                </c:pt>
                <c:pt idx="125">
                  <c:v>20512</c:v>
                </c:pt>
                <c:pt idx="126">
                  <c:v>20696</c:v>
                </c:pt>
                <c:pt idx="127">
                  <c:v>20696</c:v>
                </c:pt>
                <c:pt idx="128">
                  <c:v>20696</c:v>
                </c:pt>
                <c:pt idx="129">
                  <c:v>20696</c:v>
                </c:pt>
                <c:pt idx="130">
                  <c:v>20903</c:v>
                </c:pt>
                <c:pt idx="131">
                  <c:v>20905.5</c:v>
                </c:pt>
                <c:pt idx="132">
                  <c:v>20910.5</c:v>
                </c:pt>
                <c:pt idx="133">
                  <c:v>20922</c:v>
                </c:pt>
                <c:pt idx="134">
                  <c:v>20931.5</c:v>
                </c:pt>
                <c:pt idx="135">
                  <c:v>20934</c:v>
                </c:pt>
                <c:pt idx="136">
                  <c:v>21283.5</c:v>
                </c:pt>
                <c:pt idx="137">
                  <c:v>21377.5</c:v>
                </c:pt>
                <c:pt idx="138">
                  <c:v>21377.5</c:v>
                </c:pt>
                <c:pt idx="139">
                  <c:v>21377.5</c:v>
                </c:pt>
                <c:pt idx="140">
                  <c:v>21377.5</c:v>
                </c:pt>
                <c:pt idx="141">
                  <c:v>21377.5</c:v>
                </c:pt>
                <c:pt idx="142">
                  <c:v>21429.5</c:v>
                </c:pt>
                <c:pt idx="143">
                  <c:v>22125.5</c:v>
                </c:pt>
                <c:pt idx="144">
                  <c:v>22125.5</c:v>
                </c:pt>
                <c:pt idx="145">
                  <c:v>22125.5</c:v>
                </c:pt>
                <c:pt idx="146">
                  <c:v>22125.5</c:v>
                </c:pt>
                <c:pt idx="147">
                  <c:v>22172.5</c:v>
                </c:pt>
                <c:pt idx="148">
                  <c:v>22252.5</c:v>
                </c:pt>
                <c:pt idx="149">
                  <c:v>22307.5</c:v>
                </c:pt>
                <c:pt idx="150">
                  <c:v>22375</c:v>
                </c:pt>
                <c:pt idx="151">
                  <c:v>22936.5</c:v>
                </c:pt>
                <c:pt idx="152">
                  <c:v>23066</c:v>
                </c:pt>
                <c:pt idx="153">
                  <c:v>23147</c:v>
                </c:pt>
                <c:pt idx="154">
                  <c:v>23924.5</c:v>
                </c:pt>
                <c:pt idx="155">
                  <c:v>24008</c:v>
                </c:pt>
                <c:pt idx="156">
                  <c:v>24016.5</c:v>
                </c:pt>
                <c:pt idx="157">
                  <c:v>24016.5</c:v>
                </c:pt>
                <c:pt idx="158">
                  <c:v>24016.5</c:v>
                </c:pt>
                <c:pt idx="159">
                  <c:v>24016.5</c:v>
                </c:pt>
                <c:pt idx="160">
                  <c:v>24918</c:v>
                </c:pt>
                <c:pt idx="161">
                  <c:v>25616.5</c:v>
                </c:pt>
                <c:pt idx="162">
                  <c:v>26493.5</c:v>
                </c:pt>
                <c:pt idx="163">
                  <c:v>26792</c:v>
                </c:pt>
              </c:numCache>
            </c:numRef>
          </c:xVal>
          <c:yVal>
            <c:numRef>
              <c:f>'A (6)'!$J$21:$J$968</c:f>
              <c:numCache>
                <c:formatCode>General</c:formatCode>
                <c:ptCount val="948"/>
                <c:pt idx="0">
                  <c:v>0</c:v>
                </c:pt>
                <c:pt idx="1">
                  <c:v>-1.6485559899592772E-4</c:v>
                </c:pt>
                <c:pt idx="2">
                  <c:v>-6.2094948953017592E-4</c:v>
                </c:pt>
                <c:pt idx="3">
                  <c:v>-2.1858050895389169E-3</c:v>
                </c:pt>
                <c:pt idx="4">
                  <c:v>-7.603033009218052E-4</c:v>
                </c:pt>
                <c:pt idx="5">
                  <c:v>-1.0418989841127768E-3</c:v>
                </c:pt>
                <c:pt idx="13">
                  <c:v>-3.5035684413742274E-3</c:v>
                </c:pt>
                <c:pt idx="14">
                  <c:v>-5.7964709849329665E-3</c:v>
                </c:pt>
                <c:pt idx="15">
                  <c:v>-4.8877092922339216E-3</c:v>
                </c:pt>
                <c:pt idx="16">
                  <c:v>-4.8877092922339216E-3</c:v>
                </c:pt>
                <c:pt idx="17">
                  <c:v>-5.1822760797222145E-3</c:v>
                </c:pt>
                <c:pt idx="18">
                  <c:v>-8.3438031724654138E-3</c:v>
                </c:pt>
                <c:pt idx="19">
                  <c:v>-6.8021969418623485E-3</c:v>
                </c:pt>
                <c:pt idx="20">
                  <c:v>-7.9506052206852473E-3</c:v>
                </c:pt>
                <c:pt idx="21">
                  <c:v>-4.14835280389525E-3</c:v>
                </c:pt>
                <c:pt idx="24">
                  <c:v>-7.1715994927217253E-3</c:v>
                </c:pt>
                <c:pt idx="25">
                  <c:v>-6.1715994888800196E-3</c:v>
                </c:pt>
                <c:pt idx="26">
                  <c:v>-7.7019463133183308E-3</c:v>
                </c:pt>
                <c:pt idx="27">
                  <c:v>-6.6019463120028377E-3</c:v>
                </c:pt>
                <c:pt idx="28">
                  <c:v>-9.3089936344767921E-3</c:v>
                </c:pt>
                <c:pt idx="29">
                  <c:v>-8.5089936328586191E-3</c:v>
                </c:pt>
                <c:pt idx="35">
                  <c:v>-5.3167240475886501E-3</c:v>
                </c:pt>
                <c:pt idx="36">
                  <c:v>-3.9167240465758368E-3</c:v>
                </c:pt>
                <c:pt idx="37">
                  <c:v>-6.3289592872024514E-3</c:v>
                </c:pt>
                <c:pt idx="39">
                  <c:v>-1.3304230305948295E-3</c:v>
                </c:pt>
                <c:pt idx="40">
                  <c:v>-3.0808858791715465E-3</c:v>
                </c:pt>
                <c:pt idx="46">
                  <c:v>-4.7086374033824541E-3</c:v>
                </c:pt>
                <c:pt idx="47">
                  <c:v>-4.1086374039878137E-3</c:v>
                </c:pt>
                <c:pt idx="48">
                  <c:v>-2.548088799812831E-3</c:v>
                </c:pt>
                <c:pt idx="50">
                  <c:v>-3.0633597925771028E-3</c:v>
                </c:pt>
                <c:pt idx="51">
                  <c:v>-4.4115729033364914E-3</c:v>
                </c:pt>
                <c:pt idx="52">
                  <c:v>-3.9676667947787791E-3</c:v>
                </c:pt>
                <c:pt idx="53">
                  <c:v>-3.0639954202342778E-3</c:v>
                </c:pt>
                <c:pt idx="55">
                  <c:v>-3.0055515308049507E-3</c:v>
                </c:pt>
                <c:pt idx="56">
                  <c:v>-4.2528837147983722E-3</c:v>
                </c:pt>
                <c:pt idx="57">
                  <c:v>-4.4863638686365448E-3</c:v>
                </c:pt>
                <c:pt idx="58">
                  <c:v>-7.9933498636819422E-4</c:v>
                </c:pt>
                <c:pt idx="59">
                  <c:v>-3.0370245513040572E-3</c:v>
                </c:pt>
                <c:pt idx="60">
                  <c:v>-4.4956636120332405E-3</c:v>
                </c:pt>
                <c:pt idx="62">
                  <c:v>-5.3979634831193835E-3</c:v>
                </c:pt>
                <c:pt idx="63">
                  <c:v>-1.0628190866555087E-3</c:v>
                </c:pt>
                <c:pt idx="64">
                  <c:v>3.8529643643414602E-4</c:v>
                </c:pt>
                <c:pt idx="65">
                  <c:v>-2.6276746866642497E-3</c:v>
                </c:pt>
                <c:pt idx="66">
                  <c:v>-2.6013895694632083E-3</c:v>
                </c:pt>
                <c:pt idx="70">
                  <c:v>-9.8748740128939971E-4</c:v>
                </c:pt>
                <c:pt idx="71">
                  <c:v>4.3524545762920752E-3</c:v>
                </c:pt>
                <c:pt idx="89">
                  <c:v>2.8380612464388832E-2</c:v>
                </c:pt>
                <c:pt idx="95">
                  <c:v>4.4983896186749917E-2</c:v>
                </c:pt>
                <c:pt idx="111">
                  <c:v>5.2867696816974785E-2</c:v>
                </c:pt>
                <c:pt idx="112">
                  <c:v>5.4854725698533002E-2</c:v>
                </c:pt>
                <c:pt idx="123">
                  <c:v>5.8755216283316258E-2</c:v>
                </c:pt>
                <c:pt idx="136">
                  <c:v>7.7758352286764421E-2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A16-4EA6-B6A0-1A2A1F5A0036}"/>
            </c:ext>
          </c:extLst>
        </c:ser>
        <c:ser>
          <c:idx val="4"/>
          <c:order val="3"/>
          <c:tx>
            <c:strRef>
              <c:f>'A (6)'!$K$20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(6)'!$D$21:$D$69</c:f>
                <c:numCache>
                  <c:formatCode>General</c:formatCode>
                  <c:ptCount val="4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4">
                    <c:v>1E-3</c:v>
                  </c:pt>
                  <c:pt idx="26">
                    <c:v>5.0000000000000001E-4</c:v>
                  </c:pt>
                  <c:pt idx="28">
                    <c:v>1.1000000000000001E-3</c:v>
                  </c:pt>
                  <c:pt idx="29">
                    <c:v>5.9999999999999995E-4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5.9999999999999995E-4</c:v>
                  </c:pt>
                  <c:pt idx="36">
                    <c:v>6.9999999999999999E-4</c:v>
                  </c:pt>
                  <c:pt idx="37">
                    <c:v>6.9999999999999999E-4</c:v>
                  </c:pt>
                  <c:pt idx="38">
                    <c:v>0</c:v>
                  </c:pt>
                  <c:pt idx="39">
                    <c:v>3.0000000000000001E-3</c:v>
                  </c:pt>
                  <c:pt idx="40">
                    <c:v>5.0000000000000001E-4</c:v>
                  </c:pt>
                  <c:pt idx="41">
                    <c:v>0</c:v>
                  </c:pt>
                  <c:pt idx="42">
                    <c:v>0</c:v>
                  </c:pt>
                  <c:pt idx="46">
                    <c:v>1E-4</c:v>
                  </c:pt>
                  <c:pt idx="47">
                    <c:v>1E-4</c:v>
                  </c:pt>
                  <c:pt idx="48">
                    <c:v>2.0000000000000001E-4</c:v>
                  </c:pt>
                </c:numCache>
              </c:numRef>
            </c:plus>
            <c:minus>
              <c:numRef>
                <c:f>'A (6)'!$D$21:$D$69</c:f>
                <c:numCache>
                  <c:formatCode>General</c:formatCode>
                  <c:ptCount val="4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4">
                    <c:v>1E-3</c:v>
                  </c:pt>
                  <c:pt idx="26">
                    <c:v>5.0000000000000001E-4</c:v>
                  </c:pt>
                  <c:pt idx="28">
                    <c:v>1.1000000000000001E-3</c:v>
                  </c:pt>
                  <c:pt idx="29">
                    <c:v>5.9999999999999995E-4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5.9999999999999995E-4</c:v>
                  </c:pt>
                  <c:pt idx="36">
                    <c:v>6.9999999999999999E-4</c:v>
                  </c:pt>
                  <c:pt idx="37">
                    <c:v>6.9999999999999999E-4</c:v>
                  </c:pt>
                  <c:pt idx="38">
                    <c:v>0</c:v>
                  </c:pt>
                  <c:pt idx="39">
                    <c:v>3.0000000000000001E-3</c:v>
                  </c:pt>
                  <c:pt idx="40">
                    <c:v>5.0000000000000001E-4</c:v>
                  </c:pt>
                  <c:pt idx="41">
                    <c:v>0</c:v>
                  </c:pt>
                  <c:pt idx="42">
                    <c:v>0</c:v>
                  </c:pt>
                  <c:pt idx="46">
                    <c:v>1E-4</c:v>
                  </c:pt>
                  <c:pt idx="47">
                    <c:v>1E-4</c:v>
                  </c:pt>
                  <c:pt idx="48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(6)'!$F$21:$F$968</c:f>
              <c:numCache>
                <c:formatCode>General</c:formatCode>
                <c:ptCount val="948"/>
                <c:pt idx="0">
                  <c:v>0</c:v>
                </c:pt>
                <c:pt idx="1">
                  <c:v>2.5</c:v>
                </c:pt>
                <c:pt idx="2">
                  <c:v>35.5</c:v>
                </c:pt>
                <c:pt idx="3">
                  <c:v>38</c:v>
                </c:pt>
                <c:pt idx="4">
                  <c:v>64</c:v>
                </c:pt>
                <c:pt idx="5">
                  <c:v>71</c:v>
                </c:pt>
                <c:pt idx="6">
                  <c:v>80.5</c:v>
                </c:pt>
                <c:pt idx="7">
                  <c:v>122</c:v>
                </c:pt>
                <c:pt idx="8">
                  <c:v>138.5</c:v>
                </c:pt>
                <c:pt idx="9">
                  <c:v>140.5</c:v>
                </c:pt>
                <c:pt idx="10">
                  <c:v>148</c:v>
                </c:pt>
                <c:pt idx="11">
                  <c:v>216</c:v>
                </c:pt>
                <c:pt idx="12">
                  <c:v>282</c:v>
                </c:pt>
                <c:pt idx="13">
                  <c:v>1808</c:v>
                </c:pt>
                <c:pt idx="14">
                  <c:v>1827</c:v>
                </c:pt>
                <c:pt idx="15">
                  <c:v>1857.5</c:v>
                </c:pt>
                <c:pt idx="16">
                  <c:v>1857.5</c:v>
                </c:pt>
                <c:pt idx="17">
                  <c:v>1865</c:v>
                </c:pt>
                <c:pt idx="18">
                  <c:v>1890.5</c:v>
                </c:pt>
                <c:pt idx="19">
                  <c:v>2178</c:v>
                </c:pt>
                <c:pt idx="20">
                  <c:v>2534.5</c:v>
                </c:pt>
                <c:pt idx="21">
                  <c:v>2850.5</c:v>
                </c:pt>
                <c:pt idx="22">
                  <c:v>3376.5</c:v>
                </c:pt>
                <c:pt idx="23">
                  <c:v>4046.5</c:v>
                </c:pt>
                <c:pt idx="24">
                  <c:v>4162</c:v>
                </c:pt>
                <c:pt idx="25">
                  <c:v>4162</c:v>
                </c:pt>
                <c:pt idx="26">
                  <c:v>4433</c:v>
                </c:pt>
                <c:pt idx="27">
                  <c:v>4433</c:v>
                </c:pt>
                <c:pt idx="28">
                  <c:v>4865</c:v>
                </c:pt>
                <c:pt idx="29">
                  <c:v>4865</c:v>
                </c:pt>
                <c:pt idx="30">
                  <c:v>5411.5</c:v>
                </c:pt>
                <c:pt idx="31">
                  <c:v>5421</c:v>
                </c:pt>
                <c:pt idx="32">
                  <c:v>5848</c:v>
                </c:pt>
                <c:pt idx="33">
                  <c:v>5869.5</c:v>
                </c:pt>
                <c:pt idx="34">
                  <c:v>5883.5</c:v>
                </c:pt>
                <c:pt idx="35">
                  <c:v>6133.5</c:v>
                </c:pt>
                <c:pt idx="36">
                  <c:v>6133.5</c:v>
                </c:pt>
                <c:pt idx="37">
                  <c:v>6770</c:v>
                </c:pt>
                <c:pt idx="38">
                  <c:v>8429</c:v>
                </c:pt>
                <c:pt idx="39">
                  <c:v>8562.5</c:v>
                </c:pt>
                <c:pt idx="40">
                  <c:v>9385.5</c:v>
                </c:pt>
                <c:pt idx="41">
                  <c:v>9444.5</c:v>
                </c:pt>
                <c:pt idx="42">
                  <c:v>9444.5</c:v>
                </c:pt>
                <c:pt idx="43">
                  <c:v>9642.5</c:v>
                </c:pt>
                <c:pt idx="44">
                  <c:v>9659</c:v>
                </c:pt>
                <c:pt idx="45">
                  <c:v>9663.5</c:v>
                </c:pt>
                <c:pt idx="46">
                  <c:v>10065</c:v>
                </c:pt>
                <c:pt idx="47">
                  <c:v>10065</c:v>
                </c:pt>
                <c:pt idx="48">
                  <c:v>10213</c:v>
                </c:pt>
                <c:pt idx="49">
                  <c:v>10237</c:v>
                </c:pt>
                <c:pt idx="50">
                  <c:v>10468</c:v>
                </c:pt>
                <c:pt idx="51">
                  <c:v>10585.5</c:v>
                </c:pt>
                <c:pt idx="52">
                  <c:v>10618.5</c:v>
                </c:pt>
                <c:pt idx="53">
                  <c:v>10734</c:v>
                </c:pt>
                <c:pt idx="54">
                  <c:v>10794</c:v>
                </c:pt>
                <c:pt idx="55">
                  <c:v>10897.5</c:v>
                </c:pt>
                <c:pt idx="56">
                  <c:v>10961</c:v>
                </c:pt>
                <c:pt idx="57">
                  <c:v>10970</c:v>
                </c:pt>
                <c:pt idx="58">
                  <c:v>10970.5</c:v>
                </c:pt>
                <c:pt idx="59">
                  <c:v>11010.5</c:v>
                </c:pt>
                <c:pt idx="60">
                  <c:v>11086</c:v>
                </c:pt>
                <c:pt idx="61">
                  <c:v>11119</c:v>
                </c:pt>
                <c:pt idx="62">
                  <c:v>11340.5</c:v>
                </c:pt>
                <c:pt idx="63">
                  <c:v>11343</c:v>
                </c:pt>
                <c:pt idx="64">
                  <c:v>11345</c:v>
                </c:pt>
                <c:pt idx="65">
                  <c:v>11345.5</c:v>
                </c:pt>
                <c:pt idx="66">
                  <c:v>11437</c:v>
                </c:pt>
                <c:pt idx="67">
                  <c:v>11479.5</c:v>
                </c:pt>
                <c:pt idx="68">
                  <c:v>11831</c:v>
                </c:pt>
                <c:pt idx="69">
                  <c:v>11831.5</c:v>
                </c:pt>
                <c:pt idx="70">
                  <c:v>11833.5</c:v>
                </c:pt>
                <c:pt idx="71">
                  <c:v>12109.5</c:v>
                </c:pt>
                <c:pt idx="72">
                  <c:v>12281.5</c:v>
                </c:pt>
                <c:pt idx="73">
                  <c:v>12284</c:v>
                </c:pt>
                <c:pt idx="74">
                  <c:v>12692</c:v>
                </c:pt>
                <c:pt idx="75">
                  <c:v>12696.5</c:v>
                </c:pt>
                <c:pt idx="76">
                  <c:v>12729.5</c:v>
                </c:pt>
                <c:pt idx="77">
                  <c:v>13170.5</c:v>
                </c:pt>
                <c:pt idx="78">
                  <c:v>13465</c:v>
                </c:pt>
                <c:pt idx="79">
                  <c:v>13564.5</c:v>
                </c:pt>
                <c:pt idx="80">
                  <c:v>13579</c:v>
                </c:pt>
                <c:pt idx="81">
                  <c:v>13597.5</c:v>
                </c:pt>
                <c:pt idx="82">
                  <c:v>13695</c:v>
                </c:pt>
                <c:pt idx="83">
                  <c:v>14498.5</c:v>
                </c:pt>
                <c:pt idx="84">
                  <c:v>14647</c:v>
                </c:pt>
                <c:pt idx="85">
                  <c:v>15072</c:v>
                </c:pt>
                <c:pt idx="86">
                  <c:v>15493.5</c:v>
                </c:pt>
                <c:pt idx="87">
                  <c:v>15515</c:v>
                </c:pt>
                <c:pt idx="88">
                  <c:v>16201</c:v>
                </c:pt>
                <c:pt idx="89">
                  <c:v>17081</c:v>
                </c:pt>
                <c:pt idx="90">
                  <c:v>17420</c:v>
                </c:pt>
                <c:pt idx="91">
                  <c:v>17457</c:v>
                </c:pt>
                <c:pt idx="92">
                  <c:v>17492.5</c:v>
                </c:pt>
                <c:pt idx="93">
                  <c:v>17605.5</c:v>
                </c:pt>
                <c:pt idx="94">
                  <c:v>17987</c:v>
                </c:pt>
                <c:pt idx="95">
                  <c:v>18696</c:v>
                </c:pt>
                <c:pt idx="96">
                  <c:v>18734</c:v>
                </c:pt>
                <c:pt idx="97">
                  <c:v>18734</c:v>
                </c:pt>
                <c:pt idx="98">
                  <c:v>18734</c:v>
                </c:pt>
                <c:pt idx="99">
                  <c:v>18734</c:v>
                </c:pt>
                <c:pt idx="100">
                  <c:v>18806.5</c:v>
                </c:pt>
                <c:pt idx="101">
                  <c:v>18813.5</c:v>
                </c:pt>
                <c:pt idx="102">
                  <c:v>18886.5</c:v>
                </c:pt>
                <c:pt idx="103">
                  <c:v>18893.5</c:v>
                </c:pt>
                <c:pt idx="104">
                  <c:v>18896</c:v>
                </c:pt>
                <c:pt idx="105">
                  <c:v>18898.5</c:v>
                </c:pt>
                <c:pt idx="106">
                  <c:v>18993.5</c:v>
                </c:pt>
                <c:pt idx="107">
                  <c:v>19564</c:v>
                </c:pt>
                <c:pt idx="108">
                  <c:v>19564</c:v>
                </c:pt>
                <c:pt idx="109">
                  <c:v>19564</c:v>
                </c:pt>
                <c:pt idx="110">
                  <c:v>19564</c:v>
                </c:pt>
                <c:pt idx="111">
                  <c:v>19575.5</c:v>
                </c:pt>
                <c:pt idx="112">
                  <c:v>19576</c:v>
                </c:pt>
                <c:pt idx="113">
                  <c:v>19583</c:v>
                </c:pt>
                <c:pt idx="114">
                  <c:v>19583</c:v>
                </c:pt>
                <c:pt idx="115">
                  <c:v>19583</c:v>
                </c:pt>
                <c:pt idx="116">
                  <c:v>19594.5</c:v>
                </c:pt>
                <c:pt idx="117">
                  <c:v>19594.5</c:v>
                </c:pt>
                <c:pt idx="118">
                  <c:v>19594.5</c:v>
                </c:pt>
                <c:pt idx="119">
                  <c:v>19594.5</c:v>
                </c:pt>
                <c:pt idx="120">
                  <c:v>19870.5</c:v>
                </c:pt>
                <c:pt idx="121">
                  <c:v>19880</c:v>
                </c:pt>
                <c:pt idx="122">
                  <c:v>19882.5</c:v>
                </c:pt>
                <c:pt idx="123">
                  <c:v>20000</c:v>
                </c:pt>
                <c:pt idx="124">
                  <c:v>20512</c:v>
                </c:pt>
                <c:pt idx="125">
                  <c:v>20512</c:v>
                </c:pt>
                <c:pt idx="126">
                  <c:v>20696</c:v>
                </c:pt>
                <c:pt idx="127">
                  <c:v>20696</c:v>
                </c:pt>
                <c:pt idx="128">
                  <c:v>20696</c:v>
                </c:pt>
                <c:pt idx="129">
                  <c:v>20696</c:v>
                </c:pt>
                <c:pt idx="130">
                  <c:v>20903</c:v>
                </c:pt>
                <c:pt idx="131">
                  <c:v>20905.5</c:v>
                </c:pt>
                <c:pt idx="132">
                  <c:v>20910.5</c:v>
                </c:pt>
                <c:pt idx="133">
                  <c:v>20922</c:v>
                </c:pt>
                <c:pt idx="134">
                  <c:v>20931.5</c:v>
                </c:pt>
                <c:pt idx="135">
                  <c:v>20934</c:v>
                </c:pt>
                <c:pt idx="136">
                  <c:v>21283.5</c:v>
                </c:pt>
                <c:pt idx="137">
                  <c:v>21377.5</c:v>
                </c:pt>
                <c:pt idx="138">
                  <c:v>21377.5</c:v>
                </c:pt>
                <c:pt idx="139">
                  <c:v>21377.5</c:v>
                </c:pt>
                <c:pt idx="140">
                  <c:v>21377.5</c:v>
                </c:pt>
                <c:pt idx="141">
                  <c:v>21377.5</c:v>
                </c:pt>
                <c:pt idx="142">
                  <c:v>21429.5</c:v>
                </c:pt>
                <c:pt idx="143">
                  <c:v>22125.5</c:v>
                </c:pt>
                <c:pt idx="144">
                  <c:v>22125.5</c:v>
                </c:pt>
                <c:pt idx="145">
                  <c:v>22125.5</c:v>
                </c:pt>
                <c:pt idx="146">
                  <c:v>22125.5</c:v>
                </c:pt>
                <c:pt idx="147">
                  <c:v>22172.5</c:v>
                </c:pt>
                <c:pt idx="148">
                  <c:v>22252.5</c:v>
                </c:pt>
                <c:pt idx="149">
                  <c:v>22307.5</c:v>
                </c:pt>
                <c:pt idx="150">
                  <c:v>22375</c:v>
                </c:pt>
                <c:pt idx="151">
                  <c:v>22936.5</c:v>
                </c:pt>
                <c:pt idx="152">
                  <c:v>23066</c:v>
                </c:pt>
                <c:pt idx="153">
                  <c:v>23147</c:v>
                </c:pt>
                <c:pt idx="154">
                  <c:v>23924.5</c:v>
                </c:pt>
                <c:pt idx="155">
                  <c:v>24008</c:v>
                </c:pt>
                <c:pt idx="156">
                  <c:v>24016.5</c:v>
                </c:pt>
                <c:pt idx="157">
                  <c:v>24016.5</c:v>
                </c:pt>
                <c:pt idx="158">
                  <c:v>24016.5</c:v>
                </c:pt>
                <c:pt idx="159">
                  <c:v>24016.5</c:v>
                </c:pt>
                <c:pt idx="160">
                  <c:v>24918</c:v>
                </c:pt>
                <c:pt idx="161">
                  <c:v>25616.5</c:v>
                </c:pt>
                <c:pt idx="162">
                  <c:v>26493.5</c:v>
                </c:pt>
                <c:pt idx="163">
                  <c:v>26792</c:v>
                </c:pt>
              </c:numCache>
            </c:numRef>
          </c:xVal>
          <c:yVal>
            <c:numRef>
              <c:f>'A (6)'!$K$21:$K$968</c:f>
              <c:numCache>
                <c:formatCode>General</c:formatCode>
                <c:ptCount val="948"/>
                <c:pt idx="6">
                  <c:v>-4.0883502515498549E-3</c:v>
                </c:pt>
                <c:pt idx="7">
                  <c:v>-4.1649531776783988E-3</c:v>
                </c:pt>
                <c:pt idx="8">
                  <c:v>-1.930001235450618E-4</c:v>
                </c:pt>
                <c:pt idx="9">
                  <c:v>-5.3448846083483659E-3</c:v>
                </c:pt>
                <c:pt idx="10">
                  <c:v>-9.1394513947307132E-3</c:v>
                </c:pt>
                <c:pt idx="11">
                  <c:v>-1.7035236596711911E-3</c:v>
                </c:pt>
                <c:pt idx="12">
                  <c:v>-2.0157114486210048E-3</c:v>
                </c:pt>
                <c:pt idx="22">
                  <c:v>-4.8939706030068919E-3</c:v>
                </c:pt>
                <c:pt idx="23">
                  <c:v>-1.0475270864844788E-2</c:v>
                </c:pt>
                <c:pt idx="41">
                  <c:v>-1.451147798798047E-2</c:v>
                </c:pt>
                <c:pt idx="42">
                  <c:v>-1.3811477991112042E-2</c:v>
                </c:pt>
                <c:pt idx="43">
                  <c:v>-5.1480413530953228E-3</c:v>
                </c:pt>
                <c:pt idx="44">
                  <c:v>-5.076088295027148E-3</c:v>
                </c:pt>
                <c:pt idx="45">
                  <c:v>-4.4928283750778064E-3</c:v>
                </c:pt>
                <c:pt idx="54">
                  <c:v>-2.4205297668231651E-3</c:v>
                </c:pt>
                <c:pt idx="72">
                  <c:v>2.5903894420480356E-3</c:v>
                </c:pt>
                <c:pt idx="73">
                  <c:v>1.925533841131255E-3</c:v>
                </c:pt>
                <c:pt idx="74">
                  <c:v>3.8411002606153488E-3</c:v>
                </c:pt>
                <c:pt idx="75">
                  <c:v>3.6243601789465174E-3</c:v>
                </c:pt>
                <c:pt idx="76">
                  <c:v>6.468266285082791E-3</c:v>
                </c:pt>
                <c:pt idx="77">
                  <c:v>5.2277388094807975E-3</c:v>
                </c:pt>
                <c:pt idx="78">
                  <c:v>8.0877493674051948E-3</c:v>
                </c:pt>
                <c:pt idx="79">
                  <c:v>3.5064965704805218E-3</c:v>
                </c:pt>
                <c:pt idx="80">
                  <c:v>7.4003340996569023E-3</c:v>
                </c:pt>
                <c:pt idx="81">
                  <c:v>8.4504026744980365E-3</c:v>
                </c:pt>
                <c:pt idx="82">
                  <c:v>1.0021034351666458E-2</c:v>
                </c:pt>
                <c:pt idx="83">
                  <c:v>1.3276445162773598E-2</c:v>
                </c:pt>
                <c:pt idx="84">
                  <c:v>1.0924022644758224E-2</c:v>
                </c:pt>
                <c:pt idx="85">
                  <c:v>1.4358570988406427E-2</c:v>
                </c:pt>
                <c:pt idx="86">
                  <c:v>1.5433917171321809E-2</c:v>
                </c:pt>
                <c:pt idx="87">
                  <c:v>1.4986159032559954E-2</c:v>
                </c:pt>
                <c:pt idx="88">
                  <c:v>2.0309782950789668E-2</c:v>
                </c:pt>
                <c:pt idx="90">
                  <c:v>2.820619338308461E-2</c:v>
                </c:pt>
                <c:pt idx="91">
                  <c:v>2.6056330534629524E-2</c:v>
                </c:pt>
                <c:pt idx="92">
                  <c:v>3.0995381042885128E-2</c:v>
                </c:pt>
                <c:pt idx="93">
                  <c:v>3.4853908015065826E-2</c:v>
                </c:pt>
                <c:pt idx="94">
                  <c:v>3.457694376265863E-2</c:v>
                </c:pt>
                <c:pt idx="96">
                  <c:v>4.423809108993737E-2</c:v>
                </c:pt>
                <c:pt idx="97">
                  <c:v>4.444809109554626E-2</c:v>
                </c:pt>
                <c:pt idx="98">
                  <c:v>4.5308091095648706E-2</c:v>
                </c:pt>
                <c:pt idx="99">
                  <c:v>4.6068091091001406E-2</c:v>
                </c:pt>
                <c:pt idx="100">
                  <c:v>4.5447278753272258E-2</c:v>
                </c:pt>
                <c:pt idx="101">
                  <c:v>4.5725683077762369E-2</c:v>
                </c:pt>
                <c:pt idx="102">
                  <c:v>4.5241899613756686E-2</c:v>
                </c:pt>
                <c:pt idx="103">
                  <c:v>4.7770303943252657E-2</c:v>
                </c:pt>
                <c:pt idx="104">
                  <c:v>4.6645448346680496E-2</c:v>
                </c:pt>
                <c:pt idx="105">
                  <c:v>4.7330592744401656E-2</c:v>
                </c:pt>
                <c:pt idx="106">
                  <c:v>4.6166080028342549E-2</c:v>
                </c:pt>
                <c:pt idx="107">
                  <c:v>5.5116032570367679E-2</c:v>
                </c:pt>
                <c:pt idx="108">
                  <c:v>5.5786032564355992E-2</c:v>
                </c:pt>
                <c:pt idx="109">
                  <c:v>5.5936032564204652E-2</c:v>
                </c:pt>
                <c:pt idx="110">
                  <c:v>5.5986032566579524E-2</c:v>
                </c:pt>
                <c:pt idx="113">
                  <c:v>5.3443130025698338E-2</c:v>
                </c:pt>
                <c:pt idx="114">
                  <c:v>5.4143130022566766E-2</c:v>
                </c:pt>
                <c:pt idx="115">
                  <c:v>5.4243130027316511E-2</c:v>
                </c:pt>
                <c:pt idx="116">
                  <c:v>5.4414794270996936E-2</c:v>
                </c:pt>
                <c:pt idx="117">
                  <c:v>5.5444794270442799E-2</c:v>
                </c:pt>
                <c:pt idx="118">
                  <c:v>5.5664794272161089E-2</c:v>
                </c:pt>
                <c:pt idx="119">
                  <c:v>5.6564794271253049E-2</c:v>
                </c:pt>
                <c:pt idx="120">
                  <c:v>5.8114736253628507E-2</c:v>
                </c:pt>
                <c:pt idx="121">
                  <c:v>5.7668284985993523E-2</c:v>
                </c:pt>
                <c:pt idx="122">
                  <c:v>5.9503429387405049E-2</c:v>
                </c:pt>
                <c:pt idx="124">
                  <c:v>6.7112789824022911E-2</c:v>
                </c:pt>
                <c:pt idx="125">
                  <c:v>6.7572789819678292E-2</c:v>
                </c:pt>
                <c:pt idx="126">
                  <c:v>6.7359417807892896E-2</c:v>
                </c:pt>
                <c:pt idx="127">
                  <c:v>6.7479417812137399E-2</c:v>
                </c:pt>
                <c:pt idx="128">
                  <c:v>6.7639417808095459E-2</c:v>
                </c:pt>
                <c:pt idx="129">
                  <c:v>6.9179417812847532E-2</c:v>
                </c:pt>
                <c:pt idx="130">
                  <c:v>7.3729374300455675E-2</c:v>
                </c:pt>
                <c:pt idx="131">
                  <c:v>7.0364518702263013E-2</c:v>
                </c:pt>
                <c:pt idx="132">
                  <c:v>6.8834807498205919E-2</c:v>
                </c:pt>
                <c:pt idx="133">
                  <c:v>7.0836471757502295E-2</c:v>
                </c:pt>
                <c:pt idx="134">
                  <c:v>7.1990020485827699E-2</c:v>
                </c:pt>
                <c:pt idx="135">
                  <c:v>6.912516488955589E-2</c:v>
                </c:pt>
                <c:pt idx="137">
                  <c:v>7.7249781803402584E-2</c:v>
                </c:pt>
                <c:pt idx="138">
                  <c:v>7.7699781802948564E-2</c:v>
                </c:pt>
                <c:pt idx="139">
                  <c:v>7.810978180350503E-2</c:v>
                </c:pt>
                <c:pt idx="140">
                  <c:v>7.8839781803253572E-2</c:v>
                </c:pt>
                <c:pt idx="141">
                  <c:v>7.8899781801737845E-2</c:v>
                </c:pt>
                <c:pt idx="142">
                  <c:v>7.7470785370678641E-2</c:v>
                </c:pt>
                <c:pt idx="143">
                  <c:v>9.0834986891422886E-2</c:v>
                </c:pt>
                <c:pt idx="144">
                  <c:v>9.0844986887532286E-2</c:v>
                </c:pt>
                <c:pt idx="145">
                  <c:v>9.0934986888896674E-2</c:v>
                </c:pt>
                <c:pt idx="146">
                  <c:v>9.1604986890160944E-2</c:v>
                </c:pt>
                <c:pt idx="147">
                  <c:v>9.0895701650879346E-2</c:v>
                </c:pt>
                <c:pt idx="148">
                  <c:v>9.3820322515966836E-2</c:v>
                </c:pt>
                <c:pt idx="149">
                  <c:v>9.2693499362212606E-2</c:v>
                </c:pt>
                <c:pt idx="150">
                  <c:v>9.4342398209846579E-2</c:v>
                </c:pt>
                <c:pt idx="151">
                  <c:v>0.10234583091369132</c:v>
                </c:pt>
                <c:pt idx="152">
                  <c:v>0.10604631093883654</c:v>
                </c:pt>
                <c:pt idx="153">
                  <c:v>0.10921498956304276</c:v>
                </c:pt>
                <c:pt idx="154">
                  <c:v>0.12235489871818572</c:v>
                </c:pt>
                <c:pt idx="155">
                  <c:v>0.12117872163071297</c:v>
                </c:pt>
                <c:pt idx="156">
                  <c:v>0.1238882126781391</c:v>
                </c:pt>
                <c:pt idx="157">
                  <c:v>0.1240282128128456</c:v>
                </c:pt>
                <c:pt idx="158">
                  <c:v>0.12417821255803574</c:v>
                </c:pt>
                <c:pt idx="159">
                  <c:v>0.12429821254045237</c:v>
                </c:pt>
                <c:pt idx="160">
                  <c:v>0.13505128396354849</c:v>
                </c:pt>
                <c:pt idx="161">
                  <c:v>0.13575062989548314</c:v>
                </c:pt>
                <c:pt idx="162">
                  <c:v>0.13989928612863878</c:v>
                </c:pt>
                <c:pt idx="163">
                  <c:v>0.25864852796075866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A16-4EA6-B6A0-1A2A1F5A0036}"/>
            </c:ext>
          </c:extLst>
        </c:ser>
        <c:ser>
          <c:idx val="8"/>
          <c:order val="4"/>
          <c:tx>
            <c:strRef>
              <c:f>'A (6)'!$S$1</c:f>
              <c:strCache>
                <c:ptCount val="1"/>
                <c:pt idx="0">
                  <c:v>Q.fit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(6)'!$AW$2:$AW$107</c:f>
              <c:numCache>
                <c:formatCode>General</c:formatCode>
                <c:ptCount val="106"/>
                <c:pt idx="0">
                  <c:v>0</c:v>
                </c:pt>
                <c:pt idx="1">
                  <c:v>250</c:v>
                </c:pt>
                <c:pt idx="2">
                  <c:v>500</c:v>
                </c:pt>
                <c:pt idx="3">
                  <c:v>750</c:v>
                </c:pt>
                <c:pt idx="4">
                  <c:v>1000</c:v>
                </c:pt>
                <c:pt idx="5">
                  <c:v>1250</c:v>
                </c:pt>
                <c:pt idx="6">
                  <c:v>1500</c:v>
                </c:pt>
                <c:pt idx="7">
                  <c:v>1750</c:v>
                </c:pt>
                <c:pt idx="8">
                  <c:v>2000</c:v>
                </c:pt>
                <c:pt idx="9">
                  <c:v>2250</c:v>
                </c:pt>
                <c:pt idx="10">
                  <c:v>2500</c:v>
                </c:pt>
                <c:pt idx="11">
                  <c:v>2750</c:v>
                </c:pt>
                <c:pt idx="12">
                  <c:v>3000</c:v>
                </c:pt>
                <c:pt idx="13">
                  <c:v>3250</c:v>
                </c:pt>
                <c:pt idx="14">
                  <c:v>3500</c:v>
                </c:pt>
                <c:pt idx="15">
                  <c:v>3750</c:v>
                </c:pt>
                <c:pt idx="16">
                  <c:v>4000</c:v>
                </c:pt>
                <c:pt idx="17">
                  <c:v>4250</c:v>
                </c:pt>
                <c:pt idx="18">
                  <c:v>4500</c:v>
                </c:pt>
                <c:pt idx="19">
                  <c:v>4750</c:v>
                </c:pt>
                <c:pt idx="20">
                  <c:v>5000</c:v>
                </c:pt>
                <c:pt idx="21">
                  <c:v>5250</c:v>
                </c:pt>
                <c:pt idx="22">
                  <c:v>5500</c:v>
                </c:pt>
                <c:pt idx="23">
                  <c:v>5750</c:v>
                </c:pt>
                <c:pt idx="24">
                  <c:v>6000</c:v>
                </c:pt>
                <c:pt idx="25">
                  <c:v>6250</c:v>
                </c:pt>
                <c:pt idx="26">
                  <c:v>6500</c:v>
                </c:pt>
                <c:pt idx="27">
                  <c:v>6750</c:v>
                </c:pt>
                <c:pt idx="28">
                  <c:v>7000</c:v>
                </c:pt>
                <c:pt idx="29">
                  <c:v>7250</c:v>
                </c:pt>
                <c:pt idx="30">
                  <c:v>7500</c:v>
                </c:pt>
                <c:pt idx="31">
                  <c:v>7750</c:v>
                </c:pt>
                <c:pt idx="32">
                  <c:v>8000</c:v>
                </c:pt>
                <c:pt idx="33">
                  <c:v>8250</c:v>
                </c:pt>
                <c:pt idx="34">
                  <c:v>8500</c:v>
                </c:pt>
                <c:pt idx="35">
                  <c:v>8750</c:v>
                </c:pt>
                <c:pt idx="36">
                  <c:v>9000</c:v>
                </c:pt>
                <c:pt idx="37">
                  <c:v>9250</c:v>
                </c:pt>
                <c:pt idx="38">
                  <c:v>9500</c:v>
                </c:pt>
                <c:pt idx="39">
                  <c:v>9750</c:v>
                </c:pt>
                <c:pt idx="40">
                  <c:v>10000</c:v>
                </c:pt>
                <c:pt idx="41">
                  <c:v>10250</c:v>
                </c:pt>
                <c:pt idx="42">
                  <c:v>10500</c:v>
                </c:pt>
                <c:pt idx="43">
                  <c:v>10750</c:v>
                </c:pt>
                <c:pt idx="44">
                  <c:v>11000</c:v>
                </c:pt>
                <c:pt idx="45">
                  <c:v>11250</c:v>
                </c:pt>
                <c:pt idx="46">
                  <c:v>11500</c:v>
                </c:pt>
                <c:pt idx="47">
                  <c:v>11750</c:v>
                </c:pt>
                <c:pt idx="48">
                  <c:v>12000</c:v>
                </c:pt>
                <c:pt idx="49">
                  <c:v>12250</c:v>
                </c:pt>
                <c:pt idx="50">
                  <c:v>12500</c:v>
                </c:pt>
                <c:pt idx="51">
                  <c:v>12750</c:v>
                </c:pt>
                <c:pt idx="52">
                  <c:v>13000</c:v>
                </c:pt>
                <c:pt idx="53">
                  <c:v>13250</c:v>
                </c:pt>
                <c:pt idx="54">
                  <c:v>13500</c:v>
                </c:pt>
                <c:pt idx="55">
                  <c:v>13750</c:v>
                </c:pt>
                <c:pt idx="56">
                  <c:v>14000</c:v>
                </c:pt>
                <c:pt idx="57">
                  <c:v>14250</c:v>
                </c:pt>
                <c:pt idx="58">
                  <c:v>14500</c:v>
                </c:pt>
                <c:pt idx="59">
                  <c:v>14750</c:v>
                </c:pt>
                <c:pt idx="60">
                  <c:v>15000</c:v>
                </c:pt>
                <c:pt idx="61">
                  <c:v>15250</c:v>
                </c:pt>
                <c:pt idx="62">
                  <c:v>15500</c:v>
                </c:pt>
                <c:pt idx="63">
                  <c:v>15750</c:v>
                </c:pt>
                <c:pt idx="64">
                  <c:v>16000</c:v>
                </c:pt>
                <c:pt idx="65">
                  <c:v>16250</c:v>
                </c:pt>
                <c:pt idx="66">
                  <c:v>16500</c:v>
                </c:pt>
                <c:pt idx="67">
                  <c:v>16750</c:v>
                </c:pt>
                <c:pt idx="68">
                  <c:v>17000</c:v>
                </c:pt>
                <c:pt idx="69">
                  <c:v>17250</c:v>
                </c:pt>
                <c:pt idx="70">
                  <c:v>17500</c:v>
                </c:pt>
                <c:pt idx="71">
                  <c:v>17750</c:v>
                </c:pt>
                <c:pt idx="72">
                  <c:v>18000</c:v>
                </c:pt>
                <c:pt idx="73">
                  <c:v>18250</c:v>
                </c:pt>
                <c:pt idx="74">
                  <c:v>18500</c:v>
                </c:pt>
                <c:pt idx="75">
                  <c:v>18750</c:v>
                </c:pt>
                <c:pt idx="76">
                  <c:v>19000</c:v>
                </c:pt>
                <c:pt idx="77">
                  <c:v>19250</c:v>
                </c:pt>
                <c:pt idx="78">
                  <c:v>19500</c:v>
                </c:pt>
                <c:pt idx="79">
                  <c:v>19750</c:v>
                </c:pt>
                <c:pt idx="80">
                  <c:v>20000</c:v>
                </c:pt>
                <c:pt idx="81">
                  <c:v>20250</c:v>
                </c:pt>
                <c:pt idx="82">
                  <c:v>20500</c:v>
                </c:pt>
                <c:pt idx="83">
                  <c:v>20750</c:v>
                </c:pt>
                <c:pt idx="84">
                  <c:v>21000</c:v>
                </c:pt>
                <c:pt idx="85">
                  <c:v>21250</c:v>
                </c:pt>
                <c:pt idx="86">
                  <c:v>21500</c:v>
                </c:pt>
                <c:pt idx="87">
                  <c:v>21750</c:v>
                </c:pt>
                <c:pt idx="88">
                  <c:v>22000</c:v>
                </c:pt>
                <c:pt idx="89">
                  <c:v>22250</c:v>
                </c:pt>
                <c:pt idx="90">
                  <c:v>22500</c:v>
                </c:pt>
                <c:pt idx="91">
                  <c:v>22750</c:v>
                </c:pt>
                <c:pt idx="92">
                  <c:v>23000</c:v>
                </c:pt>
                <c:pt idx="93">
                  <c:v>23250</c:v>
                </c:pt>
                <c:pt idx="94">
                  <c:v>23500</c:v>
                </c:pt>
                <c:pt idx="95">
                  <c:v>23750</c:v>
                </c:pt>
                <c:pt idx="96">
                  <c:v>24000</c:v>
                </c:pt>
                <c:pt idx="97">
                  <c:v>24250</c:v>
                </c:pt>
                <c:pt idx="98">
                  <c:v>24500</c:v>
                </c:pt>
                <c:pt idx="99">
                  <c:v>24750</c:v>
                </c:pt>
                <c:pt idx="100">
                  <c:v>25000</c:v>
                </c:pt>
                <c:pt idx="101">
                  <c:v>25250</c:v>
                </c:pt>
                <c:pt idx="102">
                  <c:v>25500</c:v>
                </c:pt>
                <c:pt idx="103">
                  <c:v>25750</c:v>
                </c:pt>
                <c:pt idx="104">
                  <c:v>26000</c:v>
                </c:pt>
                <c:pt idx="105">
                  <c:v>26250</c:v>
                </c:pt>
              </c:numCache>
            </c:numRef>
          </c:xVal>
          <c:yVal>
            <c:numRef>
              <c:f>'A (6)'!$AX$2:$AX$107</c:f>
              <c:numCache>
                <c:formatCode>General</c:formatCode>
                <c:ptCount val="106"/>
                <c:pt idx="0">
                  <c:v>-5.440409318078869E-3</c:v>
                </c:pt>
                <c:pt idx="1">
                  <c:v>-6.2015549497344905E-3</c:v>
                </c:pt>
                <c:pt idx="2">
                  <c:v>-6.8803146451993586E-3</c:v>
                </c:pt>
                <c:pt idx="3">
                  <c:v>-7.4750315899111408E-3</c:v>
                </c:pt>
                <c:pt idx="4">
                  <c:v>-7.9837939002573195E-3</c:v>
                </c:pt>
                <c:pt idx="5">
                  <c:v>-8.4044122375533971E-3</c:v>
                </c:pt>
                <c:pt idx="6">
                  <c:v>-8.7344056953273016E-3</c:v>
                </c:pt>
                <c:pt idx="7">
                  <c:v>-8.9709879883292515E-3</c:v>
                </c:pt>
                <c:pt idx="8">
                  <c:v>-9.1110444118103415E-3</c:v>
                </c:pt>
                <c:pt idx="9">
                  <c:v>-9.1510927049550141E-3</c:v>
                </c:pt>
                <c:pt idx="10">
                  <c:v>-9.0872285832813652E-3</c:v>
                </c:pt>
                <c:pt idx="11">
                  <c:v>-8.9150677616037372E-3</c:v>
                </c:pt>
                <c:pt idx="12">
                  <c:v>-8.6297060683324135E-3</c:v>
                </c:pt>
                <c:pt idx="13">
                  <c:v>-8.2257215420947077E-3</c:v>
                </c:pt>
                <c:pt idx="14">
                  <c:v>-7.6972384675161017E-3</c:v>
                </c:pt>
                <c:pt idx="15">
                  <c:v>-7.0380965134039077E-3</c:v>
                </c:pt>
                <c:pt idx="16">
                  <c:v>-6.2423314553870391E-3</c:v>
                </c:pt>
                <c:pt idx="17">
                  <c:v>-5.3057170287942237E-3</c:v>
                </c:pt>
                <c:pt idx="18">
                  <c:v>-4.2302952262957601E-3</c:v>
                </c:pt>
                <c:pt idx="19">
                  <c:v>-3.0351486594632927E-3</c:v>
                </c:pt>
                <c:pt idx="20">
                  <c:v>-1.7750086449674907E-3</c:v>
                </c:pt>
                <c:pt idx="21">
                  <c:v>-5.5748197707279536E-4</c:v>
                </c:pt>
                <c:pt idx="22">
                  <c:v>4.6774803347771239E-4</c:v>
                </c:pt>
                <c:pt idx="23">
                  <c:v>1.1669483552701129E-3</c:v>
                </c:pt>
                <c:pt idx="24">
                  <c:v>1.4912917741355201E-3</c:v>
                </c:pt>
                <c:pt idx="25">
                  <c:v>1.489361613561337E-3</c:v>
                </c:pt>
                <c:pt idx="26">
                  <c:v>1.2586926974375943E-3</c:v>
                </c:pt>
                <c:pt idx="27">
                  <c:v>8.9326370186743748E-4</c:v>
                </c:pt>
                <c:pt idx="28">
                  <c:v>4.6162011298628985E-4</c:v>
                </c:pt>
                <c:pt idx="29">
                  <c:v>8.1655429636879814E-6</c:v>
                </c:pt>
                <c:pt idx="30">
                  <c:v>-4.3899340318696248E-4</c:v>
                </c:pt>
                <c:pt idx="31">
                  <c:v>-8.6161015340576776E-4</c:v>
                </c:pt>
                <c:pt idx="32">
                  <c:v>-1.2474352414678647E-3</c:v>
                </c:pt>
                <c:pt idx="33">
                  <c:v>-1.5880558704594611E-3</c:v>
                </c:pt>
                <c:pt idx="34">
                  <c:v>-1.877617167350088E-3</c:v>
                </c:pt>
                <c:pt idx="35">
                  <c:v>-2.1119977890127115E-3</c:v>
                </c:pt>
                <c:pt idx="36">
                  <c:v>-2.2882591112276989E-3</c:v>
                </c:pt>
                <c:pt idx="37">
                  <c:v>-2.4042838425902806E-3</c:v>
                </c:pt>
                <c:pt idx="38">
                  <c:v>-2.458546114649145E-3</c:v>
                </c:pt>
                <c:pt idx="39">
                  <c:v>-2.4499632429564348E-3</c:v>
                </c:pt>
                <c:pt idx="40">
                  <c:v>-2.3777892493407303E-3</c:v>
                </c:pt>
                <c:pt idx="41">
                  <c:v>-2.2415241561655284E-3</c:v>
                </c:pt>
                <c:pt idx="42">
                  <c:v>-2.0408274714630581E-3</c:v>
                </c:pt>
                <c:pt idx="43">
                  <c:v>-1.7754356211731733E-3</c:v>
                </c:pt>
                <c:pt idx="44">
                  <c:v>-1.4450896150974986E-3</c:v>
                </c:pt>
                <c:pt idx="45">
                  <c:v>-1.0494809926484485E-3</c:v>
                </c:pt>
                <c:pt idx="46">
                  <c:v>-5.8822221677998048E-4</c:v>
                </c:pt>
                <c:pt idx="47">
                  <c:v>-6.0843719520953764E-5</c:v>
                </c:pt>
                <c:pt idx="48">
                  <c:v>5.3318475746935452E-4</c:v>
                </c:pt>
                <c:pt idx="49">
                  <c:v>1.1944148595172607E-3</c:v>
                </c:pt>
                <c:pt idx="50">
                  <c:v>1.9233713076478604E-3</c:v>
                </c:pt>
                <c:pt idx="51">
                  <c:v>2.7205044507799155E-3</c:v>
                </c:pt>
                <c:pt idx="52">
                  <c:v>3.5861527756296009E-3</c:v>
                </c:pt>
                <c:pt idx="53">
                  <c:v>4.5205222954336141E-3</c:v>
                </c:pt>
                <c:pt idx="54">
                  <c:v>5.5236866520081236E-3</c:v>
                </c:pt>
                <c:pt idx="55">
                  <c:v>6.5956083264128501E-3</c:v>
                </c:pt>
                <c:pt idx="56">
                  <c:v>7.7361781026643039E-3</c:v>
                </c:pt>
                <c:pt idx="57">
                  <c:v>8.9452673119557648E-3</c:v>
                </c:pt>
                <c:pt idx="58">
                  <c:v>1.0222785706389431E-2</c:v>
                </c:pt>
                <c:pt idx="59">
                  <c:v>1.1568737221590634E-2</c:v>
                </c:pt>
                <c:pt idx="60">
                  <c:v>1.298326639297844E-2</c:v>
                </c:pt>
                <c:pt idx="61">
                  <c:v>1.4466689675768477E-2</c:v>
                </c:pt>
                <c:pt idx="62">
                  <c:v>1.6019508171614821E-2</c:v>
                </c:pt>
                <c:pt idx="63">
                  <c:v>1.7642400995848597E-2</c:v>
                </c:pt>
                <c:pt idx="64">
                  <c:v>1.9336201380590928E-2</c:v>
                </c:pt>
                <c:pt idx="65">
                  <c:v>2.1101860217445007E-2</c:v>
                </c:pt>
                <c:pt idx="66">
                  <c:v>2.2940403716628581E-2</c:v>
                </c:pt>
                <c:pt idx="67">
                  <c:v>2.4852892866772829E-2</c:v>
                </c:pt>
                <c:pt idx="68">
                  <c:v>2.6840392203216261E-2</c:v>
                </c:pt>
                <c:pt idx="69">
                  <c:v>2.8903953984386777E-2</c:v>
                </c:pt>
                <c:pt idx="70">
                  <c:v>3.1044621395281091E-2</c:v>
                </c:pt>
                <c:pt idx="71">
                  <c:v>3.3263451214890799E-2</c:v>
                </c:pt>
                <c:pt idx="72">
                  <c:v>3.5561553045434763E-2</c:v>
                </c:pt>
                <c:pt idx="73">
                  <c:v>3.7940139347892254E-2</c:v>
                </c:pt>
                <c:pt idx="74">
                  <c:v>4.0400578795254362E-2</c:v>
                </c:pt>
                <c:pt idx="75">
                  <c:v>4.2944445346877358E-2</c:v>
                </c:pt>
                <c:pt idx="76">
                  <c:v>4.557355721076245E-2</c:v>
                </c:pt>
                <c:pt idx="77">
                  <c:v>4.8290003355937083E-2</c:v>
                </c:pt>
                <c:pt idx="78">
                  <c:v>5.1096159824131598E-2</c:v>
                </c:pt>
                <c:pt idx="79">
                  <c:v>5.3994702563048329E-2</c:v>
                </c:pt>
                <c:pt idx="80">
                  <c:v>5.6988626162550834E-2</c:v>
                </c:pt>
                <c:pt idx="81">
                  <c:v>6.0081276870853538E-2</c:v>
                </c:pt>
                <c:pt idx="82">
                  <c:v>6.3276402368909954E-2</c:v>
                </c:pt>
                <c:pt idx="83">
                  <c:v>6.6578210569694637E-2</c:v>
                </c:pt>
                <c:pt idx="84">
                  <c:v>6.9991418754975498E-2</c:v>
                </c:pt>
                <c:pt idx="85">
                  <c:v>7.3521268849890672E-2</c:v>
                </c:pt>
                <c:pt idx="86">
                  <c:v>7.7173487752000045E-2</c:v>
                </c:pt>
                <c:pt idx="87">
                  <c:v>8.0954165613005169E-2</c:v>
                </c:pt>
                <c:pt idx="88">
                  <c:v>8.4869431790876387E-2</c:v>
                </c:pt>
                <c:pt idx="89">
                  <c:v>8.8924434752542553E-2</c:v>
                </c:pt>
                <c:pt idx="90">
                  <c:v>9.312019089586869E-2</c:v>
                </c:pt>
                <c:pt idx="91">
                  <c:v>9.7445422954017175E-2</c:v>
                </c:pt>
                <c:pt idx="92">
                  <c:v>0.10186049561400398</c:v>
                </c:pt>
                <c:pt idx="93">
                  <c:v>0.10627748440538928</c:v>
                </c:pt>
                <c:pt idx="94">
                  <c:v>0.11055738008308608</c:v>
                </c:pt>
                <c:pt idx="95">
                  <c:v>0.11455193380405605</c:v>
                </c:pt>
                <c:pt idx="96">
                  <c:v>0.11817676993928114</c:v>
                </c:pt>
                <c:pt idx="97">
                  <c:v>0.12144926282433958</c:v>
                </c:pt>
                <c:pt idx="98">
                  <c:v>0.12445663986428473</c:v>
                </c:pt>
                <c:pt idx="99">
                  <c:v>0.12729836706426825</c:v>
                </c:pt>
                <c:pt idx="100">
                  <c:v>0.13005266140791633</c:v>
                </c:pt>
                <c:pt idx="101">
                  <c:v>0.13277166536612411</c:v>
                </c:pt>
                <c:pt idx="102">
                  <c:v>0.13548839233546067</c:v>
                </c:pt>
                <c:pt idx="103">
                  <c:v>0.13822402576938841</c:v>
                </c:pt>
                <c:pt idx="104">
                  <c:v>0.14099262959600778</c:v>
                </c:pt>
                <c:pt idx="105">
                  <c:v>0.14380379884464806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A16-4EA6-B6A0-1A2A1F5A00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7257632"/>
        <c:axId val="1"/>
      </c:scatterChart>
      <c:valAx>
        <c:axId val="617257632"/>
        <c:scaling>
          <c:orientation val="minMax"/>
          <c:max val="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5151594687027761"/>
              <c:y val="0.879122032822820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-0.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8484848484848485E-2"/>
              <c:y val="0.398352225202618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1725763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3.1818181818181815E-2"/>
          <c:y val="0.92857258227336958"/>
          <c:w val="0.92878931042710566"/>
          <c:h val="5.494505494505497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5" Type="http://schemas.openxmlformats.org/officeDocument/2006/relationships/chart" Target="../charts/chart29.xml"/><Relationship Id="rId4" Type="http://schemas.openxmlformats.org/officeDocument/2006/relationships/chart" Target="../charts/chart28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4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142875</xdr:colOff>
      <xdr:row>0</xdr:row>
      <xdr:rowOff>9525</xdr:rowOff>
    </xdr:from>
    <xdr:to>
      <xdr:col>19</xdr:col>
      <xdr:colOff>247650</xdr:colOff>
      <xdr:row>18</xdr:row>
      <xdr:rowOff>28575</xdr:rowOff>
    </xdr:to>
    <xdr:graphicFrame macro="">
      <xdr:nvGraphicFramePr>
        <xdr:cNvPr id="50204" name="Chart 1">
          <a:extLst>
            <a:ext uri="{FF2B5EF4-FFF2-40B4-BE49-F238E27FC236}">
              <a16:creationId xmlns:a16="http://schemas.microsoft.com/office/drawing/2014/main" id="{CE633238-DD86-2B73-59CF-66CEA5DDC5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590550</xdr:colOff>
      <xdr:row>6</xdr:row>
      <xdr:rowOff>47625</xdr:rowOff>
    </xdr:from>
    <xdr:to>
      <xdr:col>27</xdr:col>
      <xdr:colOff>466725</xdr:colOff>
      <xdr:row>32</xdr:row>
      <xdr:rowOff>19050</xdr:rowOff>
    </xdr:to>
    <xdr:graphicFrame macro="">
      <xdr:nvGraphicFramePr>
        <xdr:cNvPr id="58374" name="Chart 1">
          <a:extLst>
            <a:ext uri="{FF2B5EF4-FFF2-40B4-BE49-F238E27FC236}">
              <a16:creationId xmlns:a16="http://schemas.microsoft.com/office/drawing/2014/main" id="{1182C274-054B-8AFC-3B5C-6826A90086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85725</xdr:colOff>
      <xdr:row>0</xdr:row>
      <xdr:rowOff>0</xdr:rowOff>
    </xdr:from>
    <xdr:to>
      <xdr:col>17</xdr:col>
      <xdr:colOff>647700</xdr:colOff>
      <xdr:row>18</xdr:row>
      <xdr:rowOff>76200</xdr:rowOff>
    </xdr:to>
    <xdr:graphicFrame macro="">
      <xdr:nvGraphicFramePr>
        <xdr:cNvPr id="65543" name="Chart 1">
          <a:extLst>
            <a:ext uri="{FF2B5EF4-FFF2-40B4-BE49-F238E27FC236}">
              <a16:creationId xmlns:a16="http://schemas.microsoft.com/office/drawing/2014/main" id="{65B36085-AB17-8EAB-D1FF-B679859F18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219075</xdr:colOff>
      <xdr:row>0</xdr:row>
      <xdr:rowOff>0</xdr:rowOff>
    </xdr:from>
    <xdr:to>
      <xdr:col>43</xdr:col>
      <xdr:colOff>9525</xdr:colOff>
      <xdr:row>27</xdr:row>
      <xdr:rowOff>19050</xdr:rowOff>
    </xdr:to>
    <xdr:graphicFrame macro="">
      <xdr:nvGraphicFramePr>
        <xdr:cNvPr id="144402" name="Chart 11">
          <a:extLst>
            <a:ext uri="{FF2B5EF4-FFF2-40B4-BE49-F238E27FC236}">
              <a16:creationId xmlns:a16="http://schemas.microsoft.com/office/drawing/2014/main" id="{46B22BC6-40DE-DF62-9E8C-5C68B8E0B7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</xdr:row>
      <xdr:rowOff>95250</xdr:rowOff>
    </xdr:from>
    <xdr:to>
      <xdr:col>21</xdr:col>
      <xdr:colOff>619125</xdr:colOff>
      <xdr:row>19</xdr:row>
      <xdr:rowOff>47625</xdr:rowOff>
    </xdr:to>
    <xdr:graphicFrame macro="">
      <xdr:nvGraphicFramePr>
        <xdr:cNvPr id="144403" name="Chart 12">
          <a:extLst>
            <a:ext uri="{FF2B5EF4-FFF2-40B4-BE49-F238E27FC236}">
              <a16:creationId xmlns:a16="http://schemas.microsoft.com/office/drawing/2014/main" id="{6B2BD48A-1665-CF1C-ADC0-8F72B109B8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36</xdr:col>
      <xdr:colOff>342900</xdr:colOff>
      <xdr:row>24</xdr:row>
      <xdr:rowOff>123825</xdr:rowOff>
    </xdr:from>
    <xdr:to>
      <xdr:col>45</xdr:col>
      <xdr:colOff>533400</xdr:colOff>
      <xdr:row>45</xdr:row>
      <xdr:rowOff>47625</xdr:rowOff>
    </xdr:to>
    <xdr:graphicFrame macro="">
      <xdr:nvGraphicFramePr>
        <xdr:cNvPr id="144404" name="Chart 13">
          <a:extLst>
            <a:ext uri="{FF2B5EF4-FFF2-40B4-BE49-F238E27FC236}">
              <a16:creationId xmlns:a16="http://schemas.microsoft.com/office/drawing/2014/main" id="{63806E22-546F-7134-B93D-E256AFBB74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619125</xdr:colOff>
      <xdr:row>37</xdr:row>
      <xdr:rowOff>47625</xdr:rowOff>
    </xdr:from>
    <xdr:to>
      <xdr:col>26</xdr:col>
      <xdr:colOff>742950</xdr:colOff>
      <xdr:row>58</xdr:row>
      <xdr:rowOff>123825</xdr:rowOff>
    </xdr:to>
    <xdr:graphicFrame macro="">
      <xdr:nvGraphicFramePr>
        <xdr:cNvPr id="144405" name="Chart 14">
          <a:extLst>
            <a:ext uri="{FF2B5EF4-FFF2-40B4-BE49-F238E27FC236}">
              <a16:creationId xmlns:a16="http://schemas.microsoft.com/office/drawing/2014/main" id="{17B842AB-79A8-1A70-89F0-32A9A93D9C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114300</xdr:colOff>
      <xdr:row>20</xdr:row>
      <xdr:rowOff>19050</xdr:rowOff>
    </xdr:from>
    <xdr:to>
      <xdr:col>19</xdr:col>
      <xdr:colOff>209550</xdr:colOff>
      <xdr:row>36</xdr:row>
      <xdr:rowOff>57150</xdr:rowOff>
    </xdr:to>
    <xdr:graphicFrame macro="">
      <xdr:nvGraphicFramePr>
        <xdr:cNvPr id="144406" name="Chart 18">
          <a:extLst>
            <a:ext uri="{FF2B5EF4-FFF2-40B4-BE49-F238E27FC236}">
              <a16:creationId xmlns:a16="http://schemas.microsoft.com/office/drawing/2014/main" id="{AD3E0832-281B-CCAB-83F2-52EC093A7D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400050</xdr:colOff>
      <xdr:row>12</xdr:row>
      <xdr:rowOff>114300</xdr:rowOff>
    </xdr:from>
    <xdr:to>
      <xdr:col>18</xdr:col>
      <xdr:colOff>57150</xdr:colOff>
      <xdr:row>38</xdr:row>
      <xdr:rowOff>85725</xdr:rowOff>
    </xdr:to>
    <xdr:graphicFrame macro="">
      <xdr:nvGraphicFramePr>
        <xdr:cNvPr id="67590" name="Chart 1">
          <a:extLst>
            <a:ext uri="{FF2B5EF4-FFF2-40B4-BE49-F238E27FC236}">
              <a16:creationId xmlns:a16="http://schemas.microsoft.com/office/drawing/2014/main" id="{9432E081-55BE-E720-11F7-CBF0201F94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0</xdr:row>
      <xdr:rowOff>28574</xdr:rowOff>
    </xdr:from>
    <xdr:to>
      <xdr:col>10</xdr:col>
      <xdr:colOff>561975</xdr:colOff>
      <xdr:row>21</xdr:row>
      <xdr:rowOff>161924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77B62D9-1EF7-D985-001B-A129179A551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161925</xdr:colOff>
      <xdr:row>23</xdr:row>
      <xdr:rowOff>95249</xdr:rowOff>
    </xdr:from>
    <xdr:to>
      <xdr:col>11</xdr:col>
      <xdr:colOff>47625</xdr:colOff>
      <xdr:row>43</xdr:row>
      <xdr:rowOff>66674</xdr:rowOff>
    </xdr:to>
    <xdr:graphicFrame macro="">
      <xdr:nvGraphicFramePr>
        <xdr:cNvPr id="3" name="Chart 6">
          <a:extLst>
            <a:ext uri="{FF2B5EF4-FFF2-40B4-BE49-F238E27FC236}">
              <a16:creationId xmlns:a16="http://schemas.microsoft.com/office/drawing/2014/main" id="{2466F222-DDDF-2F0A-05DF-CBA686733BE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114299</xdr:colOff>
      <xdr:row>0</xdr:row>
      <xdr:rowOff>85725</xdr:rowOff>
    </xdr:from>
    <xdr:to>
      <xdr:col>23</xdr:col>
      <xdr:colOff>180974</xdr:colOff>
      <xdr:row>21</xdr:row>
      <xdr:rowOff>85725</xdr:rowOff>
    </xdr:to>
    <xdr:graphicFrame macro="">
      <xdr:nvGraphicFramePr>
        <xdr:cNvPr id="4" name="Chart 7">
          <a:extLst>
            <a:ext uri="{FF2B5EF4-FFF2-40B4-BE49-F238E27FC236}">
              <a16:creationId xmlns:a16="http://schemas.microsoft.com/office/drawing/2014/main" id="{8A986EEA-D068-9ABB-5BC4-8C2E933EF9E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41</xdr:col>
      <xdr:colOff>66675</xdr:colOff>
      <xdr:row>20</xdr:row>
      <xdr:rowOff>0</xdr:rowOff>
    </xdr:from>
    <xdr:to>
      <xdr:col>55</xdr:col>
      <xdr:colOff>9525</xdr:colOff>
      <xdr:row>39</xdr:row>
      <xdr:rowOff>57150</xdr:rowOff>
    </xdr:to>
    <xdr:graphicFrame macro="">
      <xdr:nvGraphicFramePr>
        <xdr:cNvPr id="5" name="Chart 5">
          <a:extLst>
            <a:ext uri="{FF2B5EF4-FFF2-40B4-BE49-F238E27FC236}">
              <a16:creationId xmlns:a16="http://schemas.microsoft.com/office/drawing/2014/main" id="{56AB48D7-2B6F-CACF-57EF-84AD2AAAC00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19050</xdr:rowOff>
    </xdr:from>
    <xdr:to>
      <xdr:col>19</xdr:col>
      <xdr:colOff>104775</xdr:colOff>
      <xdr:row>18</xdr:row>
      <xdr:rowOff>38100</xdr:rowOff>
    </xdr:to>
    <xdr:graphicFrame macro="">
      <xdr:nvGraphicFramePr>
        <xdr:cNvPr id="63502" name="Chart 1">
          <a:extLst>
            <a:ext uri="{FF2B5EF4-FFF2-40B4-BE49-F238E27FC236}">
              <a16:creationId xmlns:a16="http://schemas.microsoft.com/office/drawing/2014/main" id="{80A77F49-AAD9-47D3-AD44-C38C113963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104775</xdr:colOff>
      <xdr:row>8</xdr:row>
      <xdr:rowOff>142875</xdr:rowOff>
    </xdr:from>
    <xdr:to>
      <xdr:col>27</xdr:col>
      <xdr:colOff>342900</xdr:colOff>
      <xdr:row>24</xdr:row>
      <xdr:rowOff>9525</xdr:rowOff>
    </xdr:to>
    <xdr:graphicFrame macro="">
      <xdr:nvGraphicFramePr>
        <xdr:cNvPr id="63503" name="Chart 3">
          <a:extLst>
            <a:ext uri="{FF2B5EF4-FFF2-40B4-BE49-F238E27FC236}">
              <a16:creationId xmlns:a16="http://schemas.microsoft.com/office/drawing/2014/main" id="{306BE4CF-FF54-4A90-4001-6D95E08C58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200025</xdr:colOff>
      <xdr:row>5</xdr:row>
      <xdr:rowOff>95250</xdr:rowOff>
    </xdr:from>
    <xdr:to>
      <xdr:col>25</xdr:col>
      <xdr:colOff>76200</xdr:colOff>
      <xdr:row>30</xdr:row>
      <xdr:rowOff>57150</xdr:rowOff>
    </xdr:to>
    <xdr:graphicFrame macro="">
      <xdr:nvGraphicFramePr>
        <xdr:cNvPr id="52230" name="Chart 1">
          <a:extLst>
            <a:ext uri="{FF2B5EF4-FFF2-40B4-BE49-F238E27FC236}">
              <a16:creationId xmlns:a16="http://schemas.microsoft.com/office/drawing/2014/main" id="{A4903EB8-A8D4-4319-2961-3979F387A6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38</xdr:col>
      <xdr:colOff>438150</xdr:colOff>
      <xdr:row>0</xdr:row>
      <xdr:rowOff>0</xdr:rowOff>
    </xdr:from>
    <xdr:to>
      <xdr:col>47</xdr:col>
      <xdr:colOff>552450</xdr:colOff>
      <xdr:row>18</xdr:row>
      <xdr:rowOff>28575</xdr:rowOff>
    </xdr:to>
    <xdr:graphicFrame macro="">
      <xdr:nvGraphicFramePr>
        <xdr:cNvPr id="70709" name="Chart 11">
          <a:extLst>
            <a:ext uri="{FF2B5EF4-FFF2-40B4-BE49-F238E27FC236}">
              <a16:creationId xmlns:a16="http://schemas.microsoft.com/office/drawing/2014/main" id="{35EDB00C-17B2-9839-8F7A-A59DE2E64A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514350</xdr:colOff>
      <xdr:row>0</xdr:row>
      <xdr:rowOff>47625</xdr:rowOff>
    </xdr:from>
    <xdr:to>
      <xdr:col>25</xdr:col>
      <xdr:colOff>66675</xdr:colOff>
      <xdr:row>16</xdr:row>
      <xdr:rowOff>123825</xdr:rowOff>
    </xdr:to>
    <xdr:graphicFrame macro="">
      <xdr:nvGraphicFramePr>
        <xdr:cNvPr id="70710" name="Chart 12">
          <a:extLst>
            <a:ext uri="{FF2B5EF4-FFF2-40B4-BE49-F238E27FC236}">
              <a16:creationId xmlns:a16="http://schemas.microsoft.com/office/drawing/2014/main" id="{5443A574-9480-93F4-8E96-8CCC6C071E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35</xdr:col>
      <xdr:colOff>409575</xdr:colOff>
      <xdr:row>29</xdr:row>
      <xdr:rowOff>114300</xdr:rowOff>
    </xdr:from>
    <xdr:to>
      <xdr:col>44</xdr:col>
      <xdr:colOff>657225</xdr:colOff>
      <xdr:row>50</xdr:row>
      <xdr:rowOff>38100</xdr:rowOff>
    </xdr:to>
    <xdr:graphicFrame macro="">
      <xdr:nvGraphicFramePr>
        <xdr:cNvPr id="70711" name="Chart 13">
          <a:extLst>
            <a:ext uri="{FF2B5EF4-FFF2-40B4-BE49-F238E27FC236}">
              <a16:creationId xmlns:a16="http://schemas.microsoft.com/office/drawing/2014/main" id="{138C9058-617F-3EDA-237E-22003355AE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47625</xdr:colOff>
      <xdr:row>24</xdr:row>
      <xdr:rowOff>142875</xdr:rowOff>
    </xdr:from>
    <xdr:to>
      <xdr:col>17</xdr:col>
      <xdr:colOff>276225</xdr:colOff>
      <xdr:row>42</xdr:row>
      <xdr:rowOff>28575</xdr:rowOff>
    </xdr:to>
    <xdr:graphicFrame macro="">
      <xdr:nvGraphicFramePr>
        <xdr:cNvPr id="70712" name="Chart 14">
          <a:extLst>
            <a:ext uri="{FF2B5EF4-FFF2-40B4-BE49-F238E27FC236}">
              <a16:creationId xmlns:a16="http://schemas.microsoft.com/office/drawing/2014/main" id="{C16B57E1-5F58-9C12-C003-0E7229164B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447675</xdr:colOff>
      <xdr:row>4</xdr:row>
      <xdr:rowOff>28575</xdr:rowOff>
    </xdr:from>
    <xdr:to>
      <xdr:col>14</xdr:col>
      <xdr:colOff>381000</xdr:colOff>
      <xdr:row>18</xdr:row>
      <xdr:rowOff>38100</xdr:rowOff>
    </xdr:to>
    <xdr:graphicFrame macro="">
      <xdr:nvGraphicFramePr>
        <xdr:cNvPr id="70713" name="Chart 15">
          <a:extLst>
            <a:ext uri="{FF2B5EF4-FFF2-40B4-BE49-F238E27FC236}">
              <a16:creationId xmlns:a16="http://schemas.microsoft.com/office/drawing/2014/main" id="{35FB2E62-3AA6-3088-DA21-FB99491181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304800</xdr:colOff>
      <xdr:row>19</xdr:row>
      <xdr:rowOff>171450</xdr:rowOff>
    </xdr:from>
    <xdr:to>
      <xdr:col>17</xdr:col>
      <xdr:colOff>276225</xdr:colOff>
      <xdr:row>41</xdr:row>
      <xdr:rowOff>66675</xdr:rowOff>
    </xdr:to>
    <xdr:graphicFrame macro="">
      <xdr:nvGraphicFramePr>
        <xdr:cNvPr id="70714" name="Chart 16">
          <a:extLst>
            <a:ext uri="{FF2B5EF4-FFF2-40B4-BE49-F238E27FC236}">
              <a16:creationId xmlns:a16="http://schemas.microsoft.com/office/drawing/2014/main" id="{8517BBB9-283D-6815-E06B-280CCCD0B8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18</xdr:col>
      <xdr:colOff>133350</xdr:colOff>
      <xdr:row>20</xdr:row>
      <xdr:rowOff>95250</xdr:rowOff>
    </xdr:from>
    <xdr:to>
      <xdr:col>24</xdr:col>
      <xdr:colOff>419100</xdr:colOff>
      <xdr:row>36</xdr:row>
      <xdr:rowOff>133350</xdr:rowOff>
    </xdr:to>
    <xdr:graphicFrame macro="">
      <xdr:nvGraphicFramePr>
        <xdr:cNvPr id="70715" name="Chart 18">
          <a:extLst>
            <a:ext uri="{FF2B5EF4-FFF2-40B4-BE49-F238E27FC236}">
              <a16:creationId xmlns:a16="http://schemas.microsoft.com/office/drawing/2014/main" id="{C4AB2E8F-660E-51A4-EBA2-F009066387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24</xdr:col>
      <xdr:colOff>552450</xdr:colOff>
      <xdr:row>30</xdr:row>
      <xdr:rowOff>38100</xdr:rowOff>
    </xdr:from>
    <xdr:to>
      <xdr:col>34</xdr:col>
      <xdr:colOff>342900</xdr:colOff>
      <xdr:row>52</xdr:row>
      <xdr:rowOff>95250</xdr:rowOff>
    </xdr:to>
    <xdr:graphicFrame macro="">
      <xdr:nvGraphicFramePr>
        <xdr:cNvPr id="70716" name="Chart 35">
          <a:extLst>
            <a:ext uri="{FF2B5EF4-FFF2-40B4-BE49-F238E27FC236}">
              <a16:creationId xmlns:a16="http://schemas.microsoft.com/office/drawing/2014/main" id="{D734CF96-C2B7-E190-EE77-2FA54C4BBD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11</xdr:row>
      <xdr:rowOff>38100</xdr:rowOff>
    </xdr:from>
    <xdr:to>
      <xdr:col>20</xdr:col>
      <xdr:colOff>561975</xdr:colOff>
      <xdr:row>36</xdr:row>
      <xdr:rowOff>9525</xdr:rowOff>
    </xdr:to>
    <xdr:graphicFrame macro="">
      <xdr:nvGraphicFramePr>
        <xdr:cNvPr id="74758" name="Chart 1">
          <a:extLst>
            <a:ext uri="{FF2B5EF4-FFF2-40B4-BE49-F238E27FC236}">
              <a16:creationId xmlns:a16="http://schemas.microsoft.com/office/drawing/2014/main" id="{6578DC90-651B-D051-D209-7DEF9A0D18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19050</xdr:colOff>
      <xdr:row>0</xdr:row>
      <xdr:rowOff>0</xdr:rowOff>
    </xdr:from>
    <xdr:to>
      <xdr:col>16</xdr:col>
      <xdr:colOff>47625</xdr:colOff>
      <xdr:row>22</xdr:row>
      <xdr:rowOff>47625</xdr:rowOff>
    </xdr:to>
    <xdr:graphicFrame macro="">
      <xdr:nvGraphicFramePr>
        <xdr:cNvPr id="53260" name="Chart 1">
          <a:extLst>
            <a:ext uri="{FF2B5EF4-FFF2-40B4-BE49-F238E27FC236}">
              <a16:creationId xmlns:a16="http://schemas.microsoft.com/office/drawing/2014/main" id="{0D889F02-83F7-68BE-BC1F-C0D1F65E74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561975</xdr:colOff>
      <xdr:row>13</xdr:row>
      <xdr:rowOff>123825</xdr:rowOff>
    </xdr:from>
    <xdr:to>
      <xdr:col>31</xdr:col>
      <xdr:colOff>466725</xdr:colOff>
      <xdr:row>26</xdr:row>
      <xdr:rowOff>0</xdr:rowOff>
    </xdr:to>
    <xdr:graphicFrame macro="">
      <xdr:nvGraphicFramePr>
        <xdr:cNvPr id="53261" name="Chart 2">
          <a:extLst>
            <a:ext uri="{FF2B5EF4-FFF2-40B4-BE49-F238E27FC236}">
              <a16:creationId xmlns:a16="http://schemas.microsoft.com/office/drawing/2014/main" id="{7AFA9588-4F56-983D-855F-AF9340B56A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466725</xdr:colOff>
      <xdr:row>12</xdr:row>
      <xdr:rowOff>57150</xdr:rowOff>
    </xdr:from>
    <xdr:to>
      <xdr:col>20</xdr:col>
      <xdr:colOff>342900</xdr:colOff>
      <xdr:row>38</xdr:row>
      <xdr:rowOff>28575</xdr:rowOff>
    </xdr:to>
    <xdr:graphicFrame macro="">
      <xdr:nvGraphicFramePr>
        <xdr:cNvPr id="55302" name="Chart 1">
          <a:extLst>
            <a:ext uri="{FF2B5EF4-FFF2-40B4-BE49-F238E27FC236}">
              <a16:creationId xmlns:a16="http://schemas.microsoft.com/office/drawing/2014/main" id="{1B2A5EE3-DE37-4D34-C72F-0F06BB4B88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581025</xdr:colOff>
      <xdr:row>0</xdr:row>
      <xdr:rowOff>0</xdr:rowOff>
    </xdr:from>
    <xdr:to>
      <xdr:col>18</xdr:col>
      <xdr:colOff>123825</xdr:colOff>
      <xdr:row>18</xdr:row>
      <xdr:rowOff>47625</xdr:rowOff>
    </xdr:to>
    <xdr:graphicFrame macro="">
      <xdr:nvGraphicFramePr>
        <xdr:cNvPr id="56331" name="Chart 1">
          <a:extLst>
            <a:ext uri="{FF2B5EF4-FFF2-40B4-BE49-F238E27FC236}">
              <a16:creationId xmlns:a16="http://schemas.microsoft.com/office/drawing/2014/main" id="{83D0C8B7-24D9-2A7A-E6B3-84F7A5BD5A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561975</xdr:colOff>
      <xdr:row>13</xdr:row>
      <xdr:rowOff>123825</xdr:rowOff>
    </xdr:from>
    <xdr:to>
      <xdr:col>31</xdr:col>
      <xdr:colOff>466725</xdr:colOff>
      <xdr:row>27</xdr:row>
      <xdr:rowOff>0</xdr:rowOff>
    </xdr:to>
    <xdr:graphicFrame macro="">
      <xdr:nvGraphicFramePr>
        <xdr:cNvPr id="56332" name="Chart 2">
          <a:extLst>
            <a:ext uri="{FF2B5EF4-FFF2-40B4-BE49-F238E27FC236}">
              <a16:creationId xmlns:a16="http://schemas.microsoft.com/office/drawing/2014/main" id="{A0A87A59-DEBD-CC0D-5993-52D3BD1804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vsolj.cetus-net.org/bulletin.html" TargetMode="Externa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bav-astro.de/sfs/BAVM_link.php?BAVMnr=91" TargetMode="External"/><Relationship Id="rId21" Type="http://schemas.openxmlformats.org/officeDocument/2006/relationships/hyperlink" Target="http://www.bav-astro.de/sfs/BAVM_link.php?BAVMnr=68" TargetMode="External"/><Relationship Id="rId34" Type="http://schemas.openxmlformats.org/officeDocument/2006/relationships/hyperlink" Target="http://www.bav-astro.de/sfs/BAVM_link.php?BAVMnr=99" TargetMode="External"/><Relationship Id="rId42" Type="http://schemas.openxmlformats.org/officeDocument/2006/relationships/hyperlink" Target="http://www.konkoly.hu/cgi-bin/IBVS?5056" TargetMode="External"/><Relationship Id="rId47" Type="http://schemas.openxmlformats.org/officeDocument/2006/relationships/hyperlink" Target="http://www.konkoly.hu/cgi-bin/IBVS?5341" TargetMode="External"/><Relationship Id="rId50" Type="http://schemas.openxmlformats.org/officeDocument/2006/relationships/hyperlink" Target="http://www.konkoly.hu/cgi-bin/IBVS?5341" TargetMode="External"/><Relationship Id="rId55" Type="http://schemas.openxmlformats.org/officeDocument/2006/relationships/hyperlink" Target="http://www.konkoly.hu/cgi-bin/IBVS?5623" TargetMode="External"/><Relationship Id="rId63" Type="http://schemas.openxmlformats.org/officeDocument/2006/relationships/hyperlink" Target="http://www.konkoly.hu/cgi-bin/IBVS?5668" TargetMode="External"/><Relationship Id="rId68" Type="http://schemas.openxmlformats.org/officeDocument/2006/relationships/hyperlink" Target="http://www.konkoly.hu/cgi-bin/IBVS?5741" TargetMode="External"/><Relationship Id="rId76" Type="http://schemas.openxmlformats.org/officeDocument/2006/relationships/hyperlink" Target="http://var.astro.cz/oejv/issues/oejv0074.pdf" TargetMode="External"/><Relationship Id="rId84" Type="http://schemas.openxmlformats.org/officeDocument/2006/relationships/hyperlink" Target="http://var.astro.cz/oejv/issues/oejv0160.pdf" TargetMode="External"/><Relationship Id="rId89" Type="http://schemas.openxmlformats.org/officeDocument/2006/relationships/hyperlink" Target="http://var.astro.cz/oejv/issues/oejv0160.pdf" TargetMode="External"/><Relationship Id="rId97" Type="http://schemas.openxmlformats.org/officeDocument/2006/relationships/hyperlink" Target="http://var.astro.cz/oejv/issues/oejv0160.pdf" TargetMode="External"/><Relationship Id="rId7" Type="http://schemas.openxmlformats.org/officeDocument/2006/relationships/hyperlink" Target="http://www.konkoly.hu/cgi-bin/IBVS?3370" TargetMode="External"/><Relationship Id="rId71" Type="http://schemas.openxmlformats.org/officeDocument/2006/relationships/hyperlink" Target="http://www.konkoly.hu/cgi-bin/IBVS?5668" TargetMode="External"/><Relationship Id="rId92" Type="http://schemas.openxmlformats.org/officeDocument/2006/relationships/hyperlink" Target="http://www.bav-astro.de/sfs/BAVM_link.php?BAVMnr=228" TargetMode="External"/><Relationship Id="rId2" Type="http://schemas.openxmlformats.org/officeDocument/2006/relationships/hyperlink" Target="http://www.konkoly.hu/cgi-bin/IBVS?3370" TargetMode="External"/><Relationship Id="rId16" Type="http://schemas.openxmlformats.org/officeDocument/2006/relationships/hyperlink" Target="http://www.bav-astro.de/sfs/BAVM_link.php?BAVMnr=63" TargetMode="External"/><Relationship Id="rId29" Type="http://schemas.openxmlformats.org/officeDocument/2006/relationships/hyperlink" Target="http://var.astro.cz/oejv/issues/oejv0060.pdf" TargetMode="External"/><Relationship Id="rId11" Type="http://schemas.openxmlformats.org/officeDocument/2006/relationships/hyperlink" Target="http://www.bav-astro.de/sfs/BAVM_link.php?BAVMnr=60" TargetMode="External"/><Relationship Id="rId24" Type="http://schemas.openxmlformats.org/officeDocument/2006/relationships/hyperlink" Target="http://www.bav-astro.de/sfs/BAVM_link.php?BAVMnr=80" TargetMode="External"/><Relationship Id="rId32" Type="http://schemas.openxmlformats.org/officeDocument/2006/relationships/hyperlink" Target="http://var.astro.cz/oejv/issues/oejv0060.pdf" TargetMode="External"/><Relationship Id="rId37" Type="http://schemas.openxmlformats.org/officeDocument/2006/relationships/hyperlink" Target="http://www.bav-astro.de/sfs/BAVM_link.php?BAVMnr=133" TargetMode="External"/><Relationship Id="rId40" Type="http://schemas.openxmlformats.org/officeDocument/2006/relationships/hyperlink" Target="http://var.astro.cz/oejv/issues/oejv0074.pdf" TargetMode="External"/><Relationship Id="rId45" Type="http://schemas.openxmlformats.org/officeDocument/2006/relationships/hyperlink" Target="http://www.konkoly.hu/cgi-bin/IBVS?5341" TargetMode="External"/><Relationship Id="rId53" Type="http://schemas.openxmlformats.org/officeDocument/2006/relationships/hyperlink" Target="http://www.bav-astro.de/sfs/BAVM_link.php?BAVMnr=158" TargetMode="External"/><Relationship Id="rId58" Type="http://schemas.openxmlformats.org/officeDocument/2006/relationships/hyperlink" Target="http://www.konkoly.hu/cgi-bin/IBVS?5623" TargetMode="External"/><Relationship Id="rId66" Type="http://schemas.openxmlformats.org/officeDocument/2006/relationships/hyperlink" Target="http://www.konkoly.hu/cgi-bin/IBVS?5668" TargetMode="External"/><Relationship Id="rId74" Type="http://schemas.openxmlformats.org/officeDocument/2006/relationships/hyperlink" Target="http://www.konkoly.hu/cgi-bin/IBVS?5777" TargetMode="External"/><Relationship Id="rId79" Type="http://schemas.openxmlformats.org/officeDocument/2006/relationships/hyperlink" Target="http://www.bav-astro.de/sfs/BAVM_link.php?BAVMnr=209" TargetMode="External"/><Relationship Id="rId87" Type="http://schemas.openxmlformats.org/officeDocument/2006/relationships/hyperlink" Target="http://var.astro.cz/oejv/issues/oejv0160.pdf" TargetMode="External"/><Relationship Id="rId5" Type="http://schemas.openxmlformats.org/officeDocument/2006/relationships/hyperlink" Target="http://www.konkoly.hu/cgi-bin/IBVS?3370" TargetMode="External"/><Relationship Id="rId61" Type="http://schemas.openxmlformats.org/officeDocument/2006/relationships/hyperlink" Target="http://www.bav-astro.de/sfs/BAVM_link.php?BAVMnr=172" TargetMode="External"/><Relationship Id="rId82" Type="http://schemas.openxmlformats.org/officeDocument/2006/relationships/hyperlink" Target="http://var.astro.cz/oejv/issues/oejv0160.pdf" TargetMode="External"/><Relationship Id="rId90" Type="http://schemas.openxmlformats.org/officeDocument/2006/relationships/hyperlink" Target="http://var.astro.cz/oejv/issues/oejv0160.pdf" TargetMode="External"/><Relationship Id="rId95" Type="http://schemas.openxmlformats.org/officeDocument/2006/relationships/hyperlink" Target="http://var.astro.cz/oejv/issues/oejv0160.pdf" TargetMode="External"/><Relationship Id="rId19" Type="http://schemas.openxmlformats.org/officeDocument/2006/relationships/hyperlink" Target="http://www.bav-astro.de/sfs/BAVM_link.php?BAVMnr=62" TargetMode="External"/><Relationship Id="rId14" Type="http://schemas.openxmlformats.org/officeDocument/2006/relationships/hyperlink" Target="http://www.bav-astro.de/sfs/BAVM_link.php?BAVMnr=60" TargetMode="External"/><Relationship Id="rId22" Type="http://schemas.openxmlformats.org/officeDocument/2006/relationships/hyperlink" Target="http://www.bav-astro.de/sfs/BAVM_link.php?BAVMnr=80" TargetMode="External"/><Relationship Id="rId27" Type="http://schemas.openxmlformats.org/officeDocument/2006/relationships/hyperlink" Target="http://www.bav-astro.de/sfs/BAVM_link.php?BAVMnr=91" TargetMode="External"/><Relationship Id="rId30" Type="http://schemas.openxmlformats.org/officeDocument/2006/relationships/hyperlink" Target="http://var.astro.cz/oejv/issues/oejv0060.pdf" TargetMode="External"/><Relationship Id="rId35" Type="http://schemas.openxmlformats.org/officeDocument/2006/relationships/hyperlink" Target="http://www.bav-astro.de/sfs/BAVM_link.php?BAVMnr=117" TargetMode="External"/><Relationship Id="rId43" Type="http://schemas.openxmlformats.org/officeDocument/2006/relationships/hyperlink" Target="http://www.konkoly.hu/cgi-bin/IBVS?5341" TargetMode="External"/><Relationship Id="rId48" Type="http://schemas.openxmlformats.org/officeDocument/2006/relationships/hyperlink" Target="http://www.konkoly.hu/cgi-bin/IBVS?5594" TargetMode="External"/><Relationship Id="rId56" Type="http://schemas.openxmlformats.org/officeDocument/2006/relationships/hyperlink" Target="http://www.konkoly.hu/cgi-bin/IBVS?5623" TargetMode="External"/><Relationship Id="rId64" Type="http://schemas.openxmlformats.org/officeDocument/2006/relationships/hyperlink" Target="http://www.konkoly.hu/cgi-bin/IBVS?5668" TargetMode="External"/><Relationship Id="rId69" Type="http://schemas.openxmlformats.org/officeDocument/2006/relationships/hyperlink" Target="http://www.konkoly.hu/cgi-bin/IBVS?5668" TargetMode="External"/><Relationship Id="rId77" Type="http://schemas.openxmlformats.org/officeDocument/2006/relationships/hyperlink" Target="http://var.astro.cz/oejv/issues/oejv0074.pdf" TargetMode="External"/><Relationship Id="rId100" Type="http://schemas.openxmlformats.org/officeDocument/2006/relationships/hyperlink" Target="http://www.bav-astro.de/sfs/BAVM_link.php?BAVMnr=231" TargetMode="External"/><Relationship Id="rId8" Type="http://schemas.openxmlformats.org/officeDocument/2006/relationships/hyperlink" Target="http://www.bav-astro.de/sfs/BAVM_link.php?BAVMnr=63" TargetMode="External"/><Relationship Id="rId51" Type="http://schemas.openxmlformats.org/officeDocument/2006/relationships/hyperlink" Target="http://www.konkoly.hu/cgi-bin/IBVS?5341" TargetMode="External"/><Relationship Id="rId72" Type="http://schemas.openxmlformats.org/officeDocument/2006/relationships/hyperlink" Target="http://www.konkoly.hu/cgi-bin/IBVS?5672" TargetMode="External"/><Relationship Id="rId80" Type="http://schemas.openxmlformats.org/officeDocument/2006/relationships/hyperlink" Target="http://www.konkoly.hu/cgi-bin/IBVS?5945" TargetMode="External"/><Relationship Id="rId85" Type="http://schemas.openxmlformats.org/officeDocument/2006/relationships/hyperlink" Target="http://var.astro.cz/oejv/issues/oejv0160.pdf" TargetMode="External"/><Relationship Id="rId93" Type="http://schemas.openxmlformats.org/officeDocument/2006/relationships/hyperlink" Target="http://var.astro.cz/oejv/issues/oejv0160.pdf" TargetMode="External"/><Relationship Id="rId98" Type="http://schemas.openxmlformats.org/officeDocument/2006/relationships/hyperlink" Target="http://var.astro.cz/oejv/issues/oejv0160.pdf" TargetMode="External"/><Relationship Id="rId3" Type="http://schemas.openxmlformats.org/officeDocument/2006/relationships/hyperlink" Target="http://www.konkoly.hu/cgi-bin/IBVS?3370" TargetMode="External"/><Relationship Id="rId12" Type="http://schemas.openxmlformats.org/officeDocument/2006/relationships/hyperlink" Target="http://www.bav-astro.de/sfs/BAVM_link.php?BAVMnr=60" TargetMode="External"/><Relationship Id="rId17" Type="http://schemas.openxmlformats.org/officeDocument/2006/relationships/hyperlink" Target="http://www.bav-astro.de/sfs/BAVM_link.php?BAVMnr=63" TargetMode="External"/><Relationship Id="rId25" Type="http://schemas.openxmlformats.org/officeDocument/2006/relationships/hyperlink" Target="http://www.bav-astro.de/sfs/BAVM_link.php?BAVMnr=80" TargetMode="External"/><Relationship Id="rId33" Type="http://schemas.openxmlformats.org/officeDocument/2006/relationships/hyperlink" Target="http://www.bav-astro.de/sfs/BAVM_link.php?BAVMnr=99" TargetMode="External"/><Relationship Id="rId38" Type="http://schemas.openxmlformats.org/officeDocument/2006/relationships/hyperlink" Target="http://www.bav-astro.de/sfs/BAVM_link.php?BAVMnr=152" TargetMode="External"/><Relationship Id="rId46" Type="http://schemas.openxmlformats.org/officeDocument/2006/relationships/hyperlink" Target="http://www.konkoly.hu/cgi-bin/IBVS?5341" TargetMode="External"/><Relationship Id="rId59" Type="http://schemas.openxmlformats.org/officeDocument/2006/relationships/hyperlink" Target="http://www.konkoly.hu/cgi-bin/IBVS?5341" TargetMode="External"/><Relationship Id="rId67" Type="http://schemas.openxmlformats.org/officeDocument/2006/relationships/hyperlink" Target="http://www.konkoly.hu/cgi-bin/IBVS?5668" TargetMode="External"/><Relationship Id="rId20" Type="http://schemas.openxmlformats.org/officeDocument/2006/relationships/hyperlink" Target="http://www.bav-astro.de/sfs/BAVM_link.php?BAVMnr=62" TargetMode="External"/><Relationship Id="rId41" Type="http://schemas.openxmlformats.org/officeDocument/2006/relationships/hyperlink" Target="http://www.konkoly.hu/cgi-bin/IBVS?5056" TargetMode="External"/><Relationship Id="rId54" Type="http://schemas.openxmlformats.org/officeDocument/2006/relationships/hyperlink" Target="http://www.konkoly.hu/cgi-bin/IBVS?5341" TargetMode="External"/><Relationship Id="rId62" Type="http://schemas.openxmlformats.org/officeDocument/2006/relationships/hyperlink" Target="http://www.konkoly.hu/cgi-bin/IBVS?5668" TargetMode="External"/><Relationship Id="rId70" Type="http://schemas.openxmlformats.org/officeDocument/2006/relationships/hyperlink" Target="http://var.astro.cz/oejv/issues/oejv0074.pdf" TargetMode="External"/><Relationship Id="rId75" Type="http://schemas.openxmlformats.org/officeDocument/2006/relationships/hyperlink" Target="http://var.astro.cz/oejv/issues/oejv0074.pdf" TargetMode="External"/><Relationship Id="rId83" Type="http://schemas.openxmlformats.org/officeDocument/2006/relationships/hyperlink" Target="http://var.astro.cz/oejv/issues/oejv0160.pdf" TargetMode="External"/><Relationship Id="rId88" Type="http://schemas.openxmlformats.org/officeDocument/2006/relationships/hyperlink" Target="http://var.astro.cz/oejv/issues/oejv0160.pdf" TargetMode="External"/><Relationship Id="rId91" Type="http://schemas.openxmlformats.org/officeDocument/2006/relationships/hyperlink" Target="http://www.bav-astro.de/sfs/BAVM_link.php?BAVMnr=228" TargetMode="External"/><Relationship Id="rId96" Type="http://schemas.openxmlformats.org/officeDocument/2006/relationships/hyperlink" Target="http://var.astro.cz/oejv/issues/oejv0160.pdf" TargetMode="External"/><Relationship Id="rId1" Type="http://schemas.openxmlformats.org/officeDocument/2006/relationships/hyperlink" Target="http://www.bav-astro.de/LkDB/index.php?lang=en&amp;sprache_dial=en" TargetMode="External"/><Relationship Id="rId6" Type="http://schemas.openxmlformats.org/officeDocument/2006/relationships/hyperlink" Target="http://www.konkoly.hu/cgi-bin/IBVS?3370" TargetMode="External"/><Relationship Id="rId15" Type="http://schemas.openxmlformats.org/officeDocument/2006/relationships/hyperlink" Target="http://www.bav-astro.de/sfs/BAVM_link.php?BAVMnr=63" TargetMode="External"/><Relationship Id="rId23" Type="http://schemas.openxmlformats.org/officeDocument/2006/relationships/hyperlink" Target="http://www.bav-astro.de/sfs/BAVM_link.php?BAVMnr=80" TargetMode="External"/><Relationship Id="rId28" Type="http://schemas.openxmlformats.org/officeDocument/2006/relationships/hyperlink" Target="http://var.astro.cz/oejv/issues/oejv0060.pdf" TargetMode="External"/><Relationship Id="rId36" Type="http://schemas.openxmlformats.org/officeDocument/2006/relationships/hyperlink" Target="http://www.bav-astro.de/sfs/BAVM_link.php?BAVMnr=133" TargetMode="External"/><Relationship Id="rId49" Type="http://schemas.openxmlformats.org/officeDocument/2006/relationships/hyperlink" Target="http://www.konkoly.hu/cgi-bin/IBVS?5341" TargetMode="External"/><Relationship Id="rId57" Type="http://schemas.openxmlformats.org/officeDocument/2006/relationships/hyperlink" Target="http://www.konkoly.hu/cgi-bin/IBVS?5623" TargetMode="External"/><Relationship Id="rId10" Type="http://schemas.openxmlformats.org/officeDocument/2006/relationships/hyperlink" Target="http://www.bav-astro.de/sfs/BAVM_link.php?BAVMnr=60" TargetMode="External"/><Relationship Id="rId31" Type="http://schemas.openxmlformats.org/officeDocument/2006/relationships/hyperlink" Target="http://var.astro.cz/oejv/issues/oejv0060.pdf" TargetMode="External"/><Relationship Id="rId44" Type="http://schemas.openxmlformats.org/officeDocument/2006/relationships/hyperlink" Target="http://www.konkoly.hu/cgi-bin/IBVS?5341" TargetMode="External"/><Relationship Id="rId52" Type="http://schemas.openxmlformats.org/officeDocument/2006/relationships/hyperlink" Target="http://www.konkoly.hu/cgi-bin/IBVS?5341" TargetMode="External"/><Relationship Id="rId60" Type="http://schemas.openxmlformats.org/officeDocument/2006/relationships/hyperlink" Target="http://www.bav-astro.de/sfs/BAVM_link.php?BAVMnr=158" TargetMode="External"/><Relationship Id="rId65" Type="http://schemas.openxmlformats.org/officeDocument/2006/relationships/hyperlink" Target="http://www.konkoly.hu/cgi-bin/IBVS?5668" TargetMode="External"/><Relationship Id="rId73" Type="http://schemas.openxmlformats.org/officeDocument/2006/relationships/hyperlink" Target="http://www.konkoly.hu/cgi-bin/IBVS?5777" TargetMode="External"/><Relationship Id="rId78" Type="http://schemas.openxmlformats.org/officeDocument/2006/relationships/hyperlink" Target="http://www.konkoly.hu/cgi-bin/IBVS?5835" TargetMode="External"/><Relationship Id="rId81" Type="http://schemas.openxmlformats.org/officeDocument/2006/relationships/hyperlink" Target="http://www.bav-astro.de/sfs/BAVM_link.php?BAVMnr=220" TargetMode="External"/><Relationship Id="rId86" Type="http://schemas.openxmlformats.org/officeDocument/2006/relationships/hyperlink" Target="http://www.konkoly.hu/cgi-bin/IBVS?5997" TargetMode="External"/><Relationship Id="rId94" Type="http://schemas.openxmlformats.org/officeDocument/2006/relationships/hyperlink" Target="http://var.astro.cz/oejv/issues/oejv0160.pdf" TargetMode="External"/><Relationship Id="rId99" Type="http://schemas.openxmlformats.org/officeDocument/2006/relationships/hyperlink" Target="http://var.astro.cz/oejv/issues/oejv0160.pdf" TargetMode="External"/><Relationship Id="rId101" Type="http://schemas.openxmlformats.org/officeDocument/2006/relationships/hyperlink" Target="http://var.astro.cz/oejv/issues/oejv0160.pdf" TargetMode="External"/><Relationship Id="rId4" Type="http://schemas.openxmlformats.org/officeDocument/2006/relationships/hyperlink" Target="http://www.konkoly.hu/cgi-bin/IBVS?3370" TargetMode="External"/><Relationship Id="rId9" Type="http://schemas.openxmlformats.org/officeDocument/2006/relationships/hyperlink" Target="http://www.bav-astro.de/sfs/BAVM_link.php?BAVMnr=60" TargetMode="External"/><Relationship Id="rId13" Type="http://schemas.openxmlformats.org/officeDocument/2006/relationships/hyperlink" Target="http://www.bav-astro.de/sfs/BAVM_link.php?BAVMnr=60" TargetMode="External"/><Relationship Id="rId18" Type="http://schemas.openxmlformats.org/officeDocument/2006/relationships/hyperlink" Target="http://www.bav-astro.de/sfs/BAVM_link.php?BAVMnr=63" TargetMode="External"/><Relationship Id="rId39" Type="http://schemas.openxmlformats.org/officeDocument/2006/relationships/hyperlink" Target="http://var.astro.cz/oejv/issues/oejv0074.pdf" TargetMode="Externa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hyperlink" Target="http://var.astro.cz/ocgate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vsolj.cetus-net.org/bulletin.html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indexed="21"/>
  </sheetPr>
  <dimension ref="A1:AK5266"/>
  <sheetViews>
    <sheetView tabSelected="1" workbookViewId="0">
      <pane xSplit="13" ySplit="22" topLeftCell="N181" activePane="bottomRight" state="frozen"/>
      <selection pane="topRight" activeCell="N1" sqref="N1"/>
      <selection pane="bottomLeft" activeCell="A23" sqref="A23"/>
      <selection pane="bottomRight" activeCell="F17" sqref="F17"/>
    </sheetView>
  </sheetViews>
  <sheetFormatPr defaultColWidth="10.28515625" defaultRowHeight="12.95" customHeight="1"/>
  <cols>
    <col min="1" max="1" width="14.42578125" style="246" customWidth="1"/>
    <col min="2" max="2" width="5.140625" style="246" customWidth="1"/>
    <col min="3" max="3" width="11.85546875" style="246" customWidth="1"/>
    <col min="4" max="4" width="11.140625" style="246" customWidth="1"/>
    <col min="5" max="5" width="11.28515625" style="246" customWidth="1"/>
    <col min="6" max="6" width="16.140625" style="246" customWidth="1"/>
    <col min="7" max="7" width="8.140625" style="246" customWidth="1"/>
    <col min="8" max="14" width="8.5703125" style="246" customWidth="1"/>
    <col min="15" max="15" width="8" style="246" customWidth="1"/>
    <col min="16" max="16" width="9" style="246" customWidth="1"/>
    <col min="17" max="18" width="9.85546875" style="246" customWidth="1"/>
    <col min="19" max="16384" width="10.28515625" style="246"/>
  </cols>
  <sheetData>
    <row r="1" spans="1:37" customFormat="1" ht="21" thickBot="1">
      <c r="A1" s="1" t="s">
        <v>75</v>
      </c>
      <c r="AB1" s="7" t="s">
        <v>26</v>
      </c>
      <c r="AC1" s="7" t="s">
        <v>140</v>
      </c>
      <c r="AJ1" s="7" t="s">
        <v>26</v>
      </c>
      <c r="AK1" s="7" t="s">
        <v>200</v>
      </c>
    </row>
    <row r="2" spans="1:37" ht="12.95" customHeight="1">
      <c r="A2" s="246" t="s">
        <v>42</v>
      </c>
      <c r="B2" s="247" t="s">
        <v>830</v>
      </c>
      <c r="E2" s="303" t="s">
        <v>825</v>
      </c>
      <c r="F2" s="302" t="s">
        <v>829</v>
      </c>
      <c r="AB2" s="246">
        <v>0</v>
      </c>
      <c r="AC2" s="248">
        <f>+D$11+D$12*AB2+D$13*AB2^2</f>
        <v>9.9616951669388902E-7</v>
      </c>
      <c r="AJ2" s="246">
        <v>0</v>
      </c>
      <c r="AK2" s="246">
        <f>+AF$5*SIN(RADIANS(AF$6*AJ2+AF$7))</f>
        <v>-2.4448801982940821E-3</v>
      </c>
    </row>
    <row r="3" spans="1:37" ht="12.95" customHeight="1" thickBot="1">
      <c r="A3" s="246" t="s">
        <v>62</v>
      </c>
      <c r="E3" s="304" t="s">
        <v>189</v>
      </c>
      <c r="F3" s="305">
        <v>1</v>
      </c>
      <c r="AB3" s="246">
        <v>1000</v>
      </c>
      <c r="AC3" s="248">
        <f>+D$11+D$12*AB3+D$13*AB3^2</f>
        <v>-3.5492935648961973E-3</v>
      </c>
      <c r="AJ3" s="246">
        <v>1000</v>
      </c>
      <c r="AK3" s="246">
        <f t="shared" ref="AK3:AK23" si="0">+AF$5*SIN(RADIANS(AF$6*AJ3+AF$7))</f>
        <v>-1.1901625173829967E-3</v>
      </c>
    </row>
    <row r="4" spans="1:37" ht="12.95" customHeight="1" thickTop="1" thickBot="1">
      <c r="A4" s="250" t="s">
        <v>46</v>
      </c>
      <c r="C4" s="251">
        <v>47700.760199999997</v>
      </c>
      <c r="D4" s="252">
        <v>0.42402594223918605</v>
      </c>
      <c r="E4" s="310" t="s">
        <v>190</v>
      </c>
      <c r="F4" s="306">
        <f ca="1">NOW()+15018.5+$C$9/24</f>
        <v>60527.760741898142</v>
      </c>
      <c r="AB4" s="246">
        <v>2000</v>
      </c>
      <c r="AC4" s="248">
        <f t="shared" ref="AC4:AC24" si="1">+D$11+D$12*AB4+D$13*AB4^2</f>
        <v>-6.4282179295171186E-3</v>
      </c>
      <c r="AJ4" s="246">
        <v>2000</v>
      </c>
      <c r="AK4" s="246">
        <f t="shared" si="0"/>
        <v>2.2429315621307674E-4</v>
      </c>
    </row>
    <row r="5" spans="1:37" ht="12.95" customHeight="1" thickTop="1">
      <c r="A5" s="246" t="s">
        <v>49</v>
      </c>
      <c r="E5" s="304" t="s">
        <v>191</v>
      </c>
      <c r="F5" s="306">
        <f ca="1">ROUND(2*($F$4-$C$7)/$C$8,0)/2+$F$3</f>
        <v>18932.5</v>
      </c>
      <c r="AB5" s="246">
        <v>3000</v>
      </c>
      <c r="AC5" s="248">
        <f t="shared" si="1"/>
        <v>-8.635776924346068E-3</v>
      </c>
      <c r="AE5" s="246" t="s">
        <v>199</v>
      </c>
      <c r="AF5" s="246">
        <f>AG5*AH5</f>
        <v>3.8920250653638917E-3</v>
      </c>
      <c r="AG5" s="253">
        <v>3.8920250653638915</v>
      </c>
      <c r="AH5" s="246">
        <v>1E-3</v>
      </c>
      <c r="AJ5" s="246">
        <v>3000</v>
      </c>
      <c r="AK5" s="246">
        <f t="shared" si="0"/>
        <v>1.6086452615794581E-3</v>
      </c>
    </row>
    <row r="6" spans="1:37" ht="12.95" customHeight="1">
      <c r="A6" s="250" t="s">
        <v>17</v>
      </c>
      <c r="E6" s="304" t="s">
        <v>192</v>
      </c>
      <c r="F6" s="306">
        <f ca="1">ROUND(2*($F$4-$C$15)/$C$16,0)/2+$F$3</f>
        <v>2996</v>
      </c>
      <c r="AB6" s="246">
        <v>4000</v>
      </c>
      <c r="AC6" s="248">
        <f t="shared" si="1"/>
        <v>-1.0171970549383048E-2</v>
      </c>
      <c r="AE6" s="246" t="s">
        <v>197</v>
      </c>
      <c r="AF6" s="246">
        <f>AG6*AH6</f>
        <v>2.1109734030085456E-2</v>
      </c>
      <c r="AG6" s="254">
        <v>2.1109734030085456</v>
      </c>
      <c r="AH6" s="246">
        <v>0.01</v>
      </c>
      <c r="AJ6" s="246">
        <v>4000</v>
      </c>
      <c r="AK6" s="246">
        <f t="shared" si="0"/>
        <v>2.7770925965688166E-3</v>
      </c>
    </row>
    <row r="7" spans="1:37" ht="12.95" customHeight="1" thickBot="1">
      <c r="A7" s="246" t="s">
        <v>18</v>
      </c>
      <c r="C7" s="246">
        <v>52500.307500000003</v>
      </c>
      <c r="D7" s="249" t="s">
        <v>828</v>
      </c>
      <c r="E7" s="304" t="s">
        <v>826</v>
      </c>
      <c r="F7" s="308">
        <f ca="1">+$C$15+$C$16*$F$6-15018.5-$C$9/24</f>
        <v>45510.027119175778</v>
      </c>
      <c r="AB7" s="246">
        <v>5000</v>
      </c>
      <c r="AC7" s="248">
        <f t="shared" si="1"/>
        <v>-1.1036798804628057E-2</v>
      </c>
      <c r="AE7" s="246" t="s">
        <v>198</v>
      </c>
      <c r="AF7" s="246">
        <f>AG7*AH7</f>
        <v>321.08425555733947</v>
      </c>
      <c r="AG7" s="255">
        <v>32.108425555733945</v>
      </c>
      <c r="AH7" s="246">
        <v>10</v>
      </c>
      <c r="AJ7" s="246">
        <v>5000</v>
      </c>
      <c r="AK7" s="246">
        <f t="shared" si="0"/>
        <v>3.5728116777297178E-3</v>
      </c>
    </row>
    <row r="8" spans="1:37" ht="12.95" customHeight="1">
      <c r="A8" s="246" t="s">
        <v>19</v>
      </c>
      <c r="C8" s="246">
        <v>0.42403099999999999</v>
      </c>
      <c r="D8" s="249" t="s">
        <v>828</v>
      </c>
      <c r="E8" s="307" t="s">
        <v>827</v>
      </c>
      <c r="F8" s="309">
        <f ca="1">+($C$15+$C$16*$F$6)-($C$16/2)-15018.5-$C$9/24</f>
        <v>45509.815101441833</v>
      </c>
      <c r="AB8" s="246">
        <v>6000</v>
      </c>
      <c r="AC8" s="248">
        <f t="shared" si="1"/>
        <v>-1.1230261690081095E-2</v>
      </c>
      <c r="AE8" s="40" t="s">
        <v>201</v>
      </c>
      <c r="AG8" s="246">
        <f>SUM(X21:X297)</f>
        <v>0.11366550359064757</v>
      </c>
      <c r="AJ8" s="246">
        <v>6000</v>
      </c>
      <c r="AK8" s="246">
        <f t="shared" si="0"/>
        <v>3.889004847675613E-3</v>
      </c>
    </row>
    <row r="9" spans="1:37" ht="12.95" customHeight="1">
      <c r="A9" s="249" t="s">
        <v>823</v>
      </c>
      <c r="C9" s="301">
        <v>-9.5</v>
      </c>
      <c r="AB9" s="246">
        <v>7000</v>
      </c>
      <c r="AC9" s="248">
        <f t="shared" si="1"/>
        <v>-1.0752359205742166E-2</v>
      </c>
      <c r="AJ9" s="246">
        <v>7000</v>
      </c>
      <c r="AK9" s="246">
        <f t="shared" si="0"/>
        <v>3.6832341523202663E-3</v>
      </c>
    </row>
    <row r="10" spans="1:37" ht="12.95" customHeight="1" thickBot="1">
      <c r="C10" s="256" t="s">
        <v>37</v>
      </c>
      <c r="D10" s="256" t="s">
        <v>38</v>
      </c>
      <c r="AB10" s="246">
        <v>8000</v>
      </c>
      <c r="AC10" s="248">
        <f t="shared" si="1"/>
        <v>-9.6030913516112655E-3</v>
      </c>
      <c r="AE10" s="246" t="s">
        <v>202</v>
      </c>
      <c r="AF10" s="246">
        <f>360/AF6</f>
        <v>17053.743997291975</v>
      </c>
      <c r="AG10" s="246" t="s">
        <v>203</v>
      </c>
      <c r="AJ10" s="246">
        <v>8000</v>
      </c>
      <c r="AK10" s="246">
        <f t="shared" si="0"/>
        <v>2.9831171626671137E-3</v>
      </c>
    </row>
    <row r="11" spans="1:37" ht="12.95" customHeight="1">
      <c r="A11" s="246" t="s">
        <v>32</v>
      </c>
      <c r="C11" s="246">
        <f>INTERCEPT(G104:G877,F104:F877)</f>
        <v>-1.5692327022365931E-2</v>
      </c>
      <c r="D11" s="257">
        <f>+E11*F11</f>
        <v>9.9616951669388902E-7</v>
      </c>
      <c r="E11" s="253">
        <v>0.99616951669388898</v>
      </c>
      <c r="F11" s="248">
        <v>9.9999999999999995E-7</v>
      </c>
      <c r="AB11" s="246">
        <v>9000</v>
      </c>
      <c r="AC11" s="248">
        <f t="shared" si="1"/>
        <v>-7.7824581276883902E-3</v>
      </c>
      <c r="AF11" s="246">
        <f>AF10*C8</f>
        <v>7231.3161209157133</v>
      </c>
      <c r="AG11" s="246" t="s">
        <v>204</v>
      </c>
      <c r="AJ11" s="246">
        <v>9000</v>
      </c>
      <c r="AK11" s="246">
        <f t="shared" si="0"/>
        <v>1.8826202748498209E-3</v>
      </c>
    </row>
    <row r="12" spans="1:37" ht="12.95" customHeight="1">
      <c r="A12" s="246" t="s">
        <v>33</v>
      </c>
      <c r="C12" s="246">
        <f>SLOPE(G104:G877,F104:F877)</f>
        <v>4.4678940129345449E-6</v>
      </c>
      <c r="D12" s="257">
        <f>+E12*F12</f>
        <v>-3.8859724193088762E-6</v>
      </c>
      <c r="E12" s="254">
        <v>-3.8859724193088767</v>
      </c>
      <c r="F12" s="248">
        <v>9.9999999999999995E-7</v>
      </c>
      <c r="AB12" s="246">
        <v>10000</v>
      </c>
      <c r="AC12" s="248">
        <f t="shared" si="1"/>
        <v>-5.2904595339735502E-3</v>
      </c>
      <c r="AF12" s="246">
        <f>AF11/365.24</f>
        <v>19.798806595432353</v>
      </c>
      <c r="AG12" s="246" t="s">
        <v>205</v>
      </c>
      <c r="AJ12" s="246">
        <v>10000</v>
      </c>
      <c r="AK12" s="246">
        <f t="shared" si="0"/>
        <v>5.2944698418813543E-4</v>
      </c>
    </row>
    <row r="13" spans="1:37" ht="12.95" customHeight="1" thickBot="1">
      <c r="A13" s="246" t="s">
        <v>36</v>
      </c>
      <c r="C13" s="258" t="s">
        <v>30</v>
      </c>
      <c r="D13" s="257">
        <f>+E13*F13</f>
        <v>3.3568268489598518E-10</v>
      </c>
      <c r="E13" s="255">
        <v>3.3568268489598516</v>
      </c>
      <c r="F13" s="248">
        <v>1E-10</v>
      </c>
      <c r="AB13" s="246">
        <v>11000</v>
      </c>
      <c r="AC13" s="248">
        <f t="shared" si="1"/>
        <v>-2.1270955704667388E-3</v>
      </c>
      <c r="AJ13" s="246">
        <v>11000</v>
      </c>
      <c r="AK13" s="246">
        <f t="shared" si="0"/>
        <v>-8.9478618044211726E-4</v>
      </c>
    </row>
    <row r="14" spans="1:37" ht="12.95" customHeight="1">
      <c r="A14" s="246" t="s">
        <v>41</v>
      </c>
      <c r="D14" s="248">
        <f>2*D13</f>
        <v>6.7136536979197036E-10</v>
      </c>
      <c r="E14" s="246">
        <f>SUM(U21:U186)</f>
        <v>7.549879515432098E-2</v>
      </c>
      <c r="AB14" s="246">
        <v>12000</v>
      </c>
      <c r="AC14" s="248">
        <f t="shared" si="1"/>
        <v>1.7076337628320476E-3</v>
      </c>
      <c r="AJ14" s="246">
        <v>12000</v>
      </c>
      <c r="AK14" s="246">
        <f t="shared" si="0"/>
        <v>-2.1989253694526434E-3</v>
      </c>
    </row>
    <row r="15" spans="1:37" ht="12.95" customHeight="1">
      <c r="A15" s="259" t="s">
        <v>34</v>
      </c>
      <c r="C15" s="260">
        <f>(C7+C11)+(C8+C12)*INT(MAX(F21:F3517))</f>
        <v>59257.721024031976</v>
      </c>
      <c r="D15" s="261">
        <f>+C7+INT(MAX(F21:F1572))*C8+D11+D12*INT(MAX(F21:F4007))+D13*INT(MAX(F21:F4034)^2)</f>
        <v>59257.688844153279</v>
      </c>
      <c r="E15" s="262"/>
      <c r="F15" s="263"/>
      <c r="AB15" s="246">
        <v>13000</v>
      </c>
      <c r="AC15" s="248">
        <f t="shared" si="1"/>
        <v>6.2137284659227951E-3</v>
      </c>
      <c r="AJ15" s="246">
        <v>13000</v>
      </c>
      <c r="AK15" s="246">
        <f t="shared" si="0"/>
        <v>-3.2079351795336409E-3</v>
      </c>
    </row>
    <row r="16" spans="1:37" ht="12.95" customHeight="1">
      <c r="A16" s="250" t="s">
        <v>20</v>
      </c>
      <c r="C16" s="264">
        <f>+C8+C12</f>
        <v>0.42403546789401292</v>
      </c>
      <c r="D16" s="265">
        <f>+C8+D12+2*D13*MAX(F21:F120)</f>
        <v>0.42402963366181351</v>
      </c>
      <c r="E16" s="262"/>
      <c r="F16" s="266"/>
      <c r="AB16" s="246">
        <v>14000</v>
      </c>
      <c r="AC16" s="248">
        <f t="shared" si="1"/>
        <v>1.1391188538805518E-2</v>
      </c>
      <c r="AJ16" s="246">
        <v>14000</v>
      </c>
      <c r="AK16" s="246">
        <f t="shared" si="0"/>
        <v>-3.7863910789024866E-3</v>
      </c>
    </row>
    <row r="17" spans="1:37" ht="12.95" customHeight="1" thickBot="1">
      <c r="A17" s="262" t="s">
        <v>73</v>
      </c>
      <c r="C17" s="246">
        <f>COUNT(C21:C2175)</f>
        <v>176</v>
      </c>
      <c r="E17" s="262"/>
      <c r="F17" s="266"/>
      <c r="AB17" s="246">
        <v>15000</v>
      </c>
      <c r="AC17" s="248">
        <f t="shared" si="1"/>
        <v>1.7240013981480215E-2</v>
      </c>
      <c r="AJ17" s="246">
        <v>15000</v>
      </c>
      <c r="AK17" s="246">
        <f t="shared" si="0"/>
        <v>-3.8566554484337407E-3</v>
      </c>
    </row>
    <row r="18" spans="1:37" ht="12.95" customHeight="1" thickTop="1" thickBot="1">
      <c r="A18" s="250" t="s">
        <v>194</v>
      </c>
      <c r="C18" s="267">
        <f>+C15</f>
        <v>59257.721024031976</v>
      </c>
      <c r="D18" s="268">
        <f>C16</f>
        <v>0.42403546789401292</v>
      </c>
      <c r="E18" s="262"/>
      <c r="F18" s="261"/>
      <c r="AB18" s="246">
        <v>16000</v>
      </c>
      <c r="AC18" s="248">
        <f t="shared" si="1"/>
        <v>2.3760204793946874E-2</v>
      </c>
      <c r="AJ18" s="246">
        <v>16000</v>
      </c>
      <c r="AK18" s="246">
        <f t="shared" si="0"/>
        <v>-3.4092977362638827E-3</v>
      </c>
    </row>
    <row r="19" spans="1:37" ht="12.95" customHeight="1" thickBot="1">
      <c r="A19" s="250" t="s">
        <v>195</v>
      </c>
      <c r="C19" s="269">
        <f>+D15</f>
        <v>59257.688844153279</v>
      </c>
      <c r="D19" s="270">
        <f>+D16</f>
        <v>0.42402963366181351</v>
      </c>
      <c r="E19" s="262"/>
      <c r="F19" s="271"/>
      <c r="AB19" s="246">
        <v>17000</v>
      </c>
      <c r="AC19" s="248">
        <f t="shared" si="1"/>
        <v>3.0951760976205514E-2</v>
      </c>
      <c r="AJ19" s="246">
        <v>17000</v>
      </c>
      <c r="AK19" s="246">
        <f t="shared" si="0"/>
        <v>-2.5043601819278007E-3</v>
      </c>
    </row>
    <row r="20" spans="1:37" ht="12.95" customHeight="1" thickBot="1">
      <c r="A20" s="256" t="s">
        <v>22</v>
      </c>
      <c r="B20" s="256" t="s">
        <v>23</v>
      </c>
      <c r="C20" s="256" t="s">
        <v>24</v>
      </c>
      <c r="D20" s="256" t="s">
        <v>29</v>
      </c>
      <c r="E20" s="256" t="s">
        <v>25</v>
      </c>
      <c r="F20" s="256" t="s">
        <v>26</v>
      </c>
      <c r="G20" s="256" t="s">
        <v>27</v>
      </c>
      <c r="H20" s="272" t="s">
        <v>828</v>
      </c>
      <c r="I20" s="272" t="s">
        <v>159</v>
      </c>
      <c r="J20" s="272" t="s">
        <v>152</v>
      </c>
      <c r="K20" s="272" t="s">
        <v>161</v>
      </c>
      <c r="L20" s="272" t="s">
        <v>12</v>
      </c>
      <c r="M20" s="272" t="s">
        <v>13</v>
      </c>
      <c r="N20" s="272" t="s">
        <v>14</v>
      </c>
      <c r="O20" s="272" t="s">
        <v>40</v>
      </c>
      <c r="P20" s="273" t="s">
        <v>39</v>
      </c>
      <c r="Q20" s="256" t="s">
        <v>31</v>
      </c>
      <c r="R20" s="274" t="s">
        <v>162</v>
      </c>
      <c r="S20" s="273" t="s">
        <v>163</v>
      </c>
      <c r="T20" s="273" t="s">
        <v>164</v>
      </c>
      <c r="U20" s="273" t="s">
        <v>165</v>
      </c>
      <c r="V20" s="273" t="s">
        <v>196</v>
      </c>
      <c r="W20" s="256" t="s">
        <v>200</v>
      </c>
      <c r="X20" s="273" t="s">
        <v>163</v>
      </c>
      <c r="AB20" s="246">
        <v>18000</v>
      </c>
      <c r="AC20" s="248">
        <f t="shared" si="1"/>
        <v>3.8814682528256123E-2</v>
      </c>
      <c r="AJ20" s="246">
        <v>18000</v>
      </c>
      <c r="AK20" s="246">
        <f t="shared" si="0"/>
        <v>-1.2632992305106258E-3</v>
      </c>
    </row>
    <row r="21" spans="1:37" ht="12.95" customHeight="1">
      <c r="A21" s="246" t="s">
        <v>28</v>
      </c>
      <c r="B21" s="258"/>
      <c r="C21" s="40">
        <v>47700.760199999997</v>
      </c>
      <c r="D21" s="40" t="s">
        <v>30</v>
      </c>
      <c r="E21" s="246">
        <f>+(C21-C$7)/C$8</f>
        <v>-11318.859470180259</v>
      </c>
      <c r="F21" s="246">
        <f>ROUND(2*E21,0)/2</f>
        <v>-11319</v>
      </c>
      <c r="G21" s="246">
        <f>+C21-(C$7+F21*C$8)</f>
        <v>5.9588999996776693E-2</v>
      </c>
      <c r="J21" s="246">
        <f>G21</f>
        <v>5.9588999996776693E-2</v>
      </c>
      <c r="M21" s="246">
        <f>VLOOKUP(C21,'A (6)'!C$21:E$138,3,FALSE)</f>
        <v>0</v>
      </c>
      <c r="P21" s="246">
        <f>+D$11+D$12*F21+D$13*F21^2</f>
        <v>8.6993903344385809E-2</v>
      </c>
      <c r="Q21" s="275">
        <f>+C21-15018.5</f>
        <v>32682.260199999997</v>
      </c>
      <c r="R21" s="275"/>
      <c r="S21" s="246">
        <f>+(P21-G21)^2</f>
        <v>7.5102872749179732E-4</v>
      </c>
      <c r="T21" s="246">
        <v>0.5</v>
      </c>
      <c r="U21" s="246">
        <f>T21*S21</f>
        <v>3.7551436374589866E-4</v>
      </c>
      <c r="V21" s="246">
        <f>+(G21-P21)</f>
        <v>-2.7404903347609116E-2</v>
      </c>
      <c r="W21" s="246">
        <f>+AF$5*SIN(RADIANS(AF$6*F21+AF$7))</f>
        <v>3.8554896738401722E-3</v>
      </c>
      <c r="X21" s="246">
        <f>+(W21-V21)^2</f>
        <v>9.7721217185547547E-4</v>
      </c>
      <c r="Z21" s="246" t="s">
        <v>28</v>
      </c>
      <c r="AB21" s="246">
        <v>19000</v>
      </c>
      <c r="AC21" s="248">
        <f t="shared" si="1"/>
        <v>4.7348969450098699E-2</v>
      </c>
      <c r="AJ21" s="246">
        <v>19000</v>
      </c>
      <c r="AK21" s="246">
        <f t="shared" si="0"/>
        <v>1.4731577784827523E-4</v>
      </c>
    </row>
    <row r="22" spans="1:37" ht="12.95" customHeight="1">
      <c r="A22" s="24" t="s">
        <v>49</v>
      </c>
      <c r="B22" s="258"/>
      <c r="C22" s="40">
        <v>47701.820099999997</v>
      </c>
      <c r="D22" s="40" t="s">
        <v>30</v>
      </c>
      <c r="E22" s="246">
        <f>+(C22-C$7)/C$8</f>
        <v>-11316.35988878173</v>
      </c>
      <c r="F22" s="246">
        <f>ROUND(2*E22,0)/2</f>
        <v>-11316.5</v>
      </c>
      <c r="G22" s="246">
        <f>+C22-(C$7+F22*C$8)</f>
        <v>5.9411499998532236E-2</v>
      </c>
      <c r="J22" s="246">
        <f>G22</f>
        <v>5.9411499998532236E-2</v>
      </c>
      <c r="M22" s="246">
        <f>VLOOKUP(C22,'A (6)'!C$21:E$138,3,FALSE)</f>
        <v>2.4996112134156308</v>
      </c>
      <c r="P22" s="246">
        <f>+D$11+D$12*F22+D$13*F22^2</f>
        <v>8.6965192549802617E-2</v>
      </c>
      <c r="Q22" s="275">
        <f>+C22-15018.5</f>
        <v>32683.320099999997</v>
      </c>
      <c r="R22" s="275"/>
      <c r="S22" s="246">
        <f>+(P22-G22)^2</f>
        <v>7.5920597320993288E-4</v>
      </c>
      <c r="T22" s="246">
        <v>1</v>
      </c>
      <c r="U22" s="246">
        <f>T22*S22</f>
        <v>7.5920597320993288E-4</v>
      </c>
      <c r="V22" s="246">
        <f>+(G22-P22)</f>
        <v>-2.7553692551270381E-2</v>
      </c>
      <c r="W22" s="246">
        <f>+AF$5*SIN(RADIANS(AF$6*F22+AF$7))</f>
        <v>3.8559780858281384E-3</v>
      </c>
      <c r="X22" s="246">
        <f>+(W22-V22)^2</f>
        <v>9.8656740953100897E-4</v>
      </c>
      <c r="Z22" s="24" t="s">
        <v>49</v>
      </c>
      <c r="AB22" s="246">
        <v>20000</v>
      </c>
      <c r="AC22" s="248">
        <f t="shared" si="1"/>
        <v>5.6554621741733244E-2</v>
      </c>
      <c r="AJ22" s="246">
        <v>20000</v>
      </c>
      <c r="AK22" s="246">
        <f t="shared" si="0"/>
        <v>1.5381587581852641E-3</v>
      </c>
    </row>
    <row r="23" spans="1:37" ht="12.95" customHeight="1">
      <c r="A23" s="24" t="s">
        <v>49</v>
      </c>
      <c r="B23" s="258"/>
      <c r="C23" s="40">
        <v>47715.8125</v>
      </c>
      <c r="D23" s="40" t="s">
        <v>30</v>
      </c>
      <c r="E23" s="246">
        <f>+(C23-C$7)/C$8</f>
        <v>-11283.361358013924</v>
      </c>
      <c r="F23" s="246">
        <f>ROUND(2*E23,0)/2</f>
        <v>-11283.5</v>
      </c>
      <c r="G23" s="246">
        <f>+C23-(C$7+F23*C$8)</f>
        <v>5.8788499998627231E-2</v>
      </c>
      <c r="J23" s="246">
        <f>G23</f>
        <v>5.8788499998627231E-2</v>
      </c>
      <c r="M23" s="246">
        <f>VLOOKUP(C23,'A (6)'!C$21:E$138,3,FALSE)</f>
        <v>35.49853558608983</v>
      </c>
      <c r="P23" s="246">
        <f>+D$11+D$12*F23+D$13*F23^2</f>
        <v>8.6586603313569988E-2</v>
      </c>
      <c r="Q23" s="275">
        <f>+C23-15018.5</f>
        <v>32697.3125</v>
      </c>
      <c r="R23" s="275"/>
      <c r="S23" s="246">
        <f>+(P23-G23)^2</f>
        <v>7.7273454790823144E-4</v>
      </c>
      <c r="T23" s="246">
        <v>1</v>
      </c>
      <c r="U23" s="246">
        <f>T23*S23</f>
        <v>7.7273454790823144E-4</v>
      </c>
      <c r="V23" s="246">
        <f>+(G23-P23)</f>
        <v>-2.7798103314942757E-2</v>
      </c>
      <c r="W23" s="246">
        <f>+AF$5*SIN(RADIANS(AF$6*F23+AF$7))</f>
        <v>3.8621183737410506E-3</v>
      </c>
      <c r="X23" s="246">
        <f>+(W23-V23)^2</f>
        <v>1.0023696373766045E-3</v>
      </c>
      <c r="Z23" s="24" t="s">
        <v>49</v>
      </c>
      <c r="AB23" s="246">
        <v>21000</v>
      </c>
      <c r="AC23" s="248">
        <f t="shared" si="1"/>
        <v>6.643163940315977E-2</v>
      </c>
      <c r="AJ23" s="246">
        <v>21000</v>
      </c>
      <c r="AK23" s="246">
        <f t="shared" si="0"/>
        <v>2.7225573337668328E-3</v>
      </c>
    </row>
    <row r="24" spans="1:37" ht="12.95" customHeight="1">
      <c r="A24" s="24" t="s">
        <v>49</v>
      </c>
      <c r="B24" s="258"/>
      <c r="C24" s="40">
        <v>47716.870999999999</v>
      </c>
      <c r="D24" s="40" t="s">
        <v>30</v>
      </c>
      <c r="E24" s="246">
        <f>+(C24-C$7)/C$8</f>
        <v>-11280.865078260797</v>
      </c>
      <c r="F24" s="246">
        <f>ROUND(2*E24,0)/2</f>
        <v>-11281</v>
      </c>
      <c r="G24" s="246">
        <f>+C24-(C$7+F24*C$8)</f>
        <v>5.721099999936996E-2</v>
      </c>
      <c r="J24" s="246">
        <f>G24</f>
        <v>5.721099999936996E-2</v>
      </c>
      <c r="M24" s="246">
        <f>VLOOKUP(C24,'A (6)'!C$21:E$138,3,FALSE)</f>
        <v>37.994845114722636</v>
      </c>
      <c r="P24" s="246">
        <f>+D$11+D$12*F24+D$13*F24^2</f>
        <v>8.6557952102663399E-2</v>
      </c>
      <c r="Q24" s="275">
        <f>+C24-15018.5</f>
        <v>32698.370999999999</v>
      </c>
      <c r="R24" s="276"/>
      <c r="S24" s="246">
        <f>+(P24-G24)^2</f>
        <v>8.6124359775299915E-4</v>
      </c>
      <c r="T24" s="246">
        <v>1</v>
      </c>
      <c r="U24" s="246">
        <f>T24*S24</f>
        <v>8.6124359775299915E-4</v>
      </c>
      <c r="V24" s="246">
        <f>+(G24-P24)</f>
        <v>-2.9346952103293439E-2</v>
      </c>
      <c r="W24" s="246">
        <f>+AF$5*SIN(RADIANS(AF$6*F24+AF$7))</f>
        <v>3.862560294209557E-3</v>
      </c>
      <c r="X24" s="246">
        <f>+(W24-V24)^2</f>
        <v>1.1028717136799054E-3</v>
      </c>
      <c r="Z24" s="24" t="s">
        <v>49</v>
      </c>
      <c r="AB24" s="246">
        <v>22000</v>
      </c>
      <c r="AC24" s="248">
        <f t="shared" si="1"/>
        <v>7.6980022434378237E-2</v>
      </c>
    </row>
    <row r="25" spans="1:37" ht="12.95" customHeight="1">
      <c r="A25" s="24" t="s">
        <v>49</v>
      </c>
      <c r="B25" s="98"/>
      <c r="C25" s="23">
        <v>47727.897100000002</v>
      </c>
      <c r="D25" s="23" t="s">
        <v>30</v>
      </c>
      <c r="E25" s="24">
        <f>+(C25-C$7)/C$8</f>
        <v>-11254.862026597113</v>
      </c>
      <c r="F25" s="246">
        <f>ROUND(2*E25,0)/2</f>
        <v>-11255</v>
      </c>
      <c r="G25" s="246">
        <f>+C25-(C$7+F25*C$8)</f>
        <v>5.8505000000877772E-2</v>
      </c>
      <c r="J25" s="246">
        <f>G25</f>
        <v>5.8505000000877772E-2</v>
      </c>
      <c r="M25" s="246">
        <f>VLOOKUP(C25,'A (6)'!C$21:E$138,3,FALSE)</f>
        <v>63.99820694154014</v>
      </c>
      <c r="P25" s="246">
        <f>+D$11+D$12*F25+D$13*F25^2</f>
        <v>8.626022825010414E-2</v>
      </c>
      <c r="Q25" s="275">
        <f>+C25-15018.5</f>
        <v>32709.397100000002</v>
      </c>
      <c r="R25" s="276"/>
      <c r="S25" s="246">
        <f>+(P25-G25)^2</f>
        <v>7.7035269516665338E-4</v>
      </c>
      <c r="T25" s="246">
        <v>1</v>
      </c>
      <c r="U25" s="246">
        <f>T25*S25</f>
        <v>7.7035269516665338E-4</v>
      </c>
      <c r="V25" s="246">
        <f>+(G25-P25)</f>
        <v>-2.7755228249226369E-2</v>
      </c>
      <c r="W25" s="246">
        <f>+AF$5*SIN(RADIANS(AF$6*F25+AF$7))</f>
        <v>3.8669619388967741E-3</v>
      </c>
      <c r="X25" s="246">
        <f>+(W25-V25)^2</f>
        <v>9.999629122938317E-4</v>
      </c>
      <c r="Z25" s="24" t="s">
        <v>49</v>
      </c>
    </row>
    <row r="26" spans="1:37" ht="12.95" customHeight="1">
      <c r="A26" s="24" t="s">
        <v>49</v>
      </c>
      <c r="B26" s="98"/>
      <c r="C26" s="23">
        <v>47730.864999999998</v>
      </c>
      <c r="D26" s="23" t="s">
        <v>30</v>
      </c>
      <c r="E26" s="24">
        <f>+(C26-C$7)/C$8</f>
        <v>-11247.862774183974</v>
      </c>
      <c r="F26" s="246">
        <f>ROUND(2*E26,0)/2</f>
        <v>-11248</v>
      </c>
      <c r="G26" s="246">
        <f>+C26-(C$7+F26*C$8)</f>
        <v>5.8187999995425344E-2</v>
      </c>
      <c r="J26" s="246">
        <f>G26</f>
        <v>5.8187999995425344E-2</v>
      </c>
      <c r="M26" s="246">
        <f>VLOOKUP(C26,'A (6)'!C$21:E$138,3,FALSE)</f>
        <v>70.997542841422089</v>
      </c>
      <c r="P26" s="246">
        <f>+D$11+D$12*F26+D$13*F26^2</f>
        <v>8.6180149370961481E-2</v>
      </c>
      <c r="Q26" s="275">
        <f>+C26-15018.5</f>
        <v>32712.364999999998</v>
      </c>
      <c r="R26" s="276"/>
      <c r="S26" s="246">
        <f>+(P26-G26)^2</f>
        <v>7.8356042666232817E-4</v>
      </c>
      <c r="T26" s="246">
        <v>1</v>
      </c>
      <c r="U26" s="246">
        <f>T26*S26</f>
        <v>7.8356042666232817E-4</v>
      </c>
      <c r="V26" s="246">
        <f>+(G26-P26)</f>
        <v>-2.7992149375536138E-2</v>
      </c>
      <c r="W26" s="246">
        <f>+AF$5*SIN(RADIANS(AF$6*F26+AF$7))</f>
        <v>3.8680863857409515E-3</v>
      </c>
      <c r="X26" s="246">
        <f>+(W26-V26)^2</f>
        <v>1.0150746227641596E-3</v>
      </c>
      <c r="Z26" s="24" t="s">
        <v>49</v>
      </c>
    </row>
    <row r="27" spans="1:37" ht="12.95" customHeight="1">
      <c r="A27" s="24" t="s">
        <v>61</v>
      </c>
      <c r="B27" s="98" t="s">
        <v>60</v>
      </c>
      <c r="C27" s="23">
        <v>47734.890200000002</v>
      </c>
      <c r="D27" s="23"/>
      <c r="E27" s="24">
        <f>+(C27-C$7)/C$8</f>
        <v>-11238.370071999456</v>
      </c>
      <c r="F27" s="246">
        <f>ROUND(2*E27,0)/2</f>
        <v>-11238.5</v>
      </c>
      <c r="G27" s="246">
        <f>+C27-(C$7+F27*C$8)</f>
        <v>5.5093499999202322E-2</v>
      </c>
      <c r="K27" s="246">
        <f>G27</f>
        <v>5.5093499999202322E-2</v>
      </c>
      <c r="M27" s="246">
        <f>VLOOKUP(C27,'A (6)'!C$21:E$138,3,FALSE)</f>
        <v>80.490358254430788</v>
      </c>
      <c r="P27" s="246">
        <f>+D$11+D$12*F27+D$13*F27^2</f>
        <v>8.6071523510385856E-2</v>
      </c>
      <c r="Q27" s="275">
        <f>+C27-15018.5</f>
        <v>32716.390200000002</v>
      </c>
      <c r="R27" s="276"/>
      <c r="S27" s="246">
        <f>+(P27-G27)^2</f>
        <v>9.5963794065943972E-4</v>
      </c>
      <c r="T27" s="246">
        <v>1</v>
      </c>
      <c r="U27" s="246">
        <f>T27*S27</f>
        <v>9.5963794065943972E-4</v>
      </c>
      <c r="V27" s="246">
        <f>+(G27-P27)</f>
        <v>-3.0978023511183533E-2</v>
      </c>
      <c r="W27" s="246">
        <f>+AF$5*SIN(RADIANS(AF$6*F27+AF$7))</f>
        <v>3.8695712670826846E-3</v>
      </c>
      <c r="X27" s="246">
        <f>+(W27-V27)^2</f>
        <v>1.2143548618302469E-3</v>
      </c>
      <c r="Z27" s="24" t="s">
        <v>61</v>
      </c>
    </row>
    <row r="28" spans="1:37" ht="12.95" customHeight="1">
      <c r="A28" s="24" t="s">
        <v>49</v>
      </c>
      <c r="B28" s="98"/>
      <c r="C28" s="23">
        <v>47739.890200000002</v>
      </c>
      <c r="D28" s="23" t="s">
        <v>30</v>
      </c>
      <c r="E28" s="24">
        <f>+(C28-C$7)/C$8</f>
        <v>-11226.578481290286</v>
      </c>
      <c r="F28" s="246">
        <f>ROUND(2*E28,0)/2</f>
        <v>-11226.5</v>
      </c>
      <c r="I28" s="261"/>
      <c r="P28" s="246">
        <f>+D$11+D$12*F28+D$13*F28^2</f>
        <v>8.5934398503159898E-2</v>
      </c>
      <c r="Q28" s="275">
        <f>+C28-15018.5</f>
        <v>32721.390200000002</v>
      </c>
      <c r="R28" s="277">
        <f>+C28-(C$7+F28*C$8)</f>
        <v>-3.3278499999141786E-2</v>
      </c>
      <c r="Z28" s="24" t="s">
        <v>49</v>
      </c>
    </row>
    <row r="29" spans="1:37" ht="12.95" customHeight="1">
      <c r="A29" s="24" t="s">
        <v>61</v>
      </c>
      <c r="B29" s="98" t="s">
        <v>59</v>
      </c>
      <c r="C29" s="23">
        <v>47752.487200000003</v>
      </c>
      <c r="D29" s="23"/>
      <c r="E29" s="24">
        <f>+(C29-C$7)/C$8</f>
        <v>-11196.8707476576</v>
      </c>
      <c r="F29" s="246">
        <f>ROUND(2*E29,0)/2</f>
        <v>-11197</v>
      </c>
      <c r="G29" s="246">
        <f>+C29-(C$7+F29*C$8)</f>
        <v>5.4807000000437256E-2</v>
      </c>
      <c r="I29" s="261"/>
      <c r="K29" s="246">
        <f>G29</f>
        <v>5.4807000000437256E-2</v>
      </c>
      <c r="M29" s="246">
        <f>VLOOKUP(C29,'A (6)'!C$21:E$138,3,FALSE)</f>
        <v>121.99017759820904</v>
      </c>
      <c r="P29" s="246">
        <f>+D$11+D$12*F29+D$13*F29^2</f>
        <v>8.5597710486589706E-2</v>
      </c>
      <c r="Q29" s="275">
        <f>+C29-15018.5</f>
        <v>32733.987200000003</v>
      </c>
      <c r="R29" s="276"/>
      <c r="S29" s="246">
        <f>+(P29-G29)^2</f>
        <v>9.4806785224205853E-4</v>
      </c>
      <c r="T29" s="246">
        <v>1</v>
      </c>
      <c r="U29" s="246">
        <f>T29*S29</f>
        <v>9.4806785224205853E-4</v>
      </c>
      <c r="V29" s="246">
        <f>+(G29-P29)</f>
        <v>-3.0790710486152451E-2</v>
      </c>
      <c r="W29" s="246">
        <f>+AF$5*SIN(RADIANS(AF$6*F29+AF$7))</f>
        <v>3.8755017596092864E-3</v>
      </c>
      <c r="X29" s="246">
        <f>+(W29-V29)^2</f>
        <v>1.2017462714682011E-3</v>
      </c>
      <c r="Z29" s="24" t="s">
        <v>61</v>
      </c>
    </row>
    <row r="30" spans="1:37" ht="12.95" customHeight="1">
      <c r="A30" s="24" t="s">
        <v>61</v>
      </c>
      <c r="B30" s="98" t="s">
        <v>60</v>
      </c>
      <c r="C30" s="23">
        <v>47759.4876</v>
      </c>
      <c r="D30" s="23"/>
      <c r="E30" s="24">
        <f>+(C30-C$7)/C$8</f>
        <v>-11180.361577337511</v>
      </c>
      <c r="F30" s="246">
        <f>ROUND(2*E30,0)/2</f>
        <v>-11180.5</v>
      </c>
      <c r="G30" s="246">
        <f>+C30-(C$7+F30*C$8)</f>
        <v>5.8695499996247236E-2</v>
      </c>
      <c r="I30" s="261"/>
      <c r="K30" s="246">
        <f>G30</f>
        <v>5.8695499996247236E-2</v>
      </c>
      <c r="M30" s="246">
        <f>VLOOKUP(C30,'A (6)'!C$21:E$138,3,FALSE)</f>
        <v>138.49954483887745</v>
      </c>
      <c r="P30" s="246">
        <f>+D$11+D$12*F30+D$13*F30^2</f>
        <v>8.5409648243530339E-2</v>
      </c>
      <c r="Q30" s="275">
        <f>+C30-15018.5</f>
        <v>32740.9876</v>
      </c>
      <c r="R30" s="276"/>
      <c r="S30" s="246">
        <f>+(P30-G30)^2</f>
        <v>7.1364571657781895E-4</v>
      </c>
      <c r="T30" s="246">
        <v>1</v>
      </c>
      <c r="U30" s="246">
        <f>T30*S30</f>
        <v>7.1364571657781895E-4</v>
      </c>
      <c r="V30" s="246">
        <f>+(G30-P30)</f>
        <v>-2.6714148247283104E-2</v>
      </c>
      <c r="W30" s="246">
        <f>+AF$5*SIN(RADIANS(AF$6*F30+AF$7))</f>
        <v>3.8776080142536285E-3</v>
      </c>
      <c r="X30" s="246">
        <f>+(W30-V30)^2</f>
        <v>9.3585555116527182E-4</v>
      </c>
      <c r="Z30" s="24" t="s">
        <v>61</v>
      </c>
    </row>
    <row r="31" spans="1:37" ht="12.95" customHeight="1">
      <c r="A31" s="24" t="s">
        <v>61</v>
      </c>
      <c r="B31" s="98" t="s">
        <v>60</v>
      </c>
      <c r="C31" s="23">
        <v>47760.330499999996</v>
      </c>
      <c r="D31" s="23"/>
      <c r="E31" s="24">
        <f>+(C31-C$7)/C$8</f>
        <v>-11178.373750975768</v>
      </c>
      <c r="F31" s="246">
        <f>ROUND(2*E31,0)/2</f>
        <v>-11178.5</v>
      </c>
      <c r="G31" s="246">
        <f>+C31-(C$7+F31*C$8)</f>
        <v>5.3533499994955491E-2</v>
      </c>
      <c r="I31" s="261"/>
      <c r="K31" s="246">
        <f>G31</f>
        <v>5.3533499994955491E-2</v>
      </c>
      <c r="M31" s="246">
        <f>VLOOKUP(C31,'A (6)'!C$21:E$138,3,FALSE)</f>
        <v>140.48739491131604</v>
      </c>
      <c r="P31" s="246">
        <f>+D$11+D$12*F31+D$13*F31^2</f>
        <v>8.5386865240388535E-2</v>
      </c>
      <c r="Q31" s="275">
        <f>+C31-15018.5</f>
        <v>32741.830499999996</v>
      </c>
      <c r="R31" s="276"/>
      <c r="S31" s="246">
        <f>+(P31-G31)^2</f>
        <v>1.0146368774589618E-3</v>
      </c>
      <c r="T31" s="246">
        <v>1</v>
      </c>
      <c r="U31" s="246">
        <f>T31*S31</f>
        <v>1.0146368774589618E-3</v>
      </c>
      <c r="V31" s="246">
        <f>+(G31-P31)</f>
        <v>-3.1853365245433043E-2</v>
      </c>
      <c r="W31" s="246">
        <f>+AF$5*SIN(RADIANS(AF$6*F31+AF$7))</f>
        <v>3.877853581681588E-3</v>
      </c>
      <c r="X31" s="246">
        <f>+(W31-V31)^2</f>
        <v>1.2767199988711509E-3</v>
      </c>
      <c r="Z31" s="24" t="s">
        <v>61</v>
      </c>
    </row>
    <row r="32" spans="1:37" ht="12.95" customHeight="1">
      <c r="A32" s="24" t="s">
        <v>61</v>
      </c>
      <c r="B32" s="98" t="s">
        <v>59</v>
      </c>
      <c r="C32" s="23">
        <v>47763.5069</v>
      </c>
      <c r="D32" s="23"/>
      <c r="E32" s="24">
        <f>+(C32-C$7)/C$8</f>
        <v>-11170.882789230038</v>
      </c>
      <c r="F32" s="246">
        <f>ROUND(2*E32,0)/2</f>
        <v>-11171</v>
      </c>
      <c r="G32" s="246">
        <f>+C32-(C$7+F32*C$8)</f>
        <v>4.9700999996275641E-2</v>
      </c>
      <c r="I32" s="261"/>
      <c r="K32" s="246">
        <f>G32</f>
        <v>4.9700999996275641E-2</v>
      </c>
      <c r="M32" s="246">
        <f>VLOOKUP(C32,'A (6)'!C$21:E$138,3,FALSE)</f>
        <v>147.97844600887404</v>
      </c>
      <c r="P32" s="246">
        <f>+D$11+D$12*F32+D$13*F32^2</f>
        <v>8.5301452895998095E-2</v>
      </c>
      <c r="Q32" s="275">
        <f>+C32-15018.5</f>
        <v>32745.0069</v>
      </c>
      <c r="R32" s="276"/>
      <c r="S32" s="246">
        <f>+(P32-G32)^2</f>
        <v>1.267392246665357E-3</v>
      </c>
      <c r="T32" s="246">
        <v>1</v>
      </c>
      <c r="U32" s="246">
        <f>T32*S32</f>
        <v>1.267392246665357E-3</v>
      </c>
      <c r="V32" s="246">
        <f>+(G32-P32)</f>
        <v>-3.5600452899722454E-2</v>
      </c>
      <c r="W32" s="246">
        <f>+AF$5*SIN(RADIANS(AF$6*F32+AF$7))</f>
        <v>3.8787557056441462E-3</v>
      </c>
      <c r="X32" s="246">
        <f>+(W32-V32)^2</f>
        <v>1.5586079121060522E-3</v>
      </c>
      <c r="Z32" s="24" t="s">
        <v>61</v>
      </c>
    </row>
    <row r="33" spans="1:26" ht="12.95" customHeight="1">
      <c r="A33" s="24" t="s">
        <v>61</v>
      </c>
      <c r="B33" s="98" t="s">
        <v>59</v>
      </c>
      <c r="C33" s="23">
        <v>47792.348100000003</v>
      </c>
      <c r="D33" s="23"/>
      <c r="E33" s="24">
        <f>+(C33-C$7)/C$8</f>
        <v>-11102.866064037771</v>
      </c>
      <c r="F33" s="246">
        <f>ROUND(2*E33,0)/2</f>
        <v>-11103</v>
      </c>
      <c r="G33" s="246">
        <f>+C33-(C$7+F33*C$8)</f>
        <v>5.6792999996105209E-2</v>
      </c>
      <c r="I33" s="261"/>
      <c r="K33" s="246">
        <f>G33</f>
        <v>5.6792999996105209E-2</v>
      </c>
      <c r="M33" s="246">
        <f>VLOOKUP(C33,'A (6)'!C$21:E$138,3,FALSE)</f>
        <v>215.9959825013317</v>
      </c>
      <c r="P33" s="246">
        <f>+D$11+D$12*F33+D$13*F33^2</f>
        <v>8.4528771035095707E-2</v>
      </c>
      <c r="Q33" s="275">
        <f>+C33-15018.5</f>
        <v>32773.848100000003</v>
      </c>
      <c r="R33" s="276"/>
      <c r="S33" s="246">
        <f>+(P33-G33)^2</f>
        <v>7.6927299512730401E-4</v>
      </c>
      <c r="T33" s="246">
        <v>1</v>
      </c>
      <c r="U33" s="246">
        <f>T33*S33</f>
        <v>7.6927299512730401E-4</v>
      </c>
      <c r="V33" s="246">
        <f>+(G33-P33)</f>
        <v>-2.7735771038990498E-2</v>
      </c>
      <c r="W33" s="246">
        <f>+AF$5*SIN(RADIANS(AF$6*F33+AF$7))</f>
        <v>3.8855826252783285E-3</v>
      </c>
      <c r="X33" s="246">
        <f>+(W33-V33)^2</f>
        <v>9.9991000756076746E-4</v>
      </c>
      <c r="Z33" s="24" t="s">
        <v>61</v>
      </c>
    </row>
    <row r="34" spans="1:26" ht="12.95" customHeight="1">
      <c r="A34" s="24" t="s">
        <v>61</v>
      </c>
      <c r="B34" s="98" t="s">
        <v>59</v>
      </c>
      <c r="C34" s="23">
        <v>47820.333500000001</v>
      </c>
      <c r="D34" s="23"/>
      <c r="E34" s="24">
        <f>+(C34-C$7)/C$8</f>
        <v>-11036.867587511295</v>
      </c>
      <c r="F34" s="246">
        <f>ROUND(2*E34,0)/2</f>
        <v>-11037</v>
      </c>
      <c r="G34" s="246">
        <f>+C34-(C$7+F34*C$8)</f>
        <v>5.6146999995689839E-2</v>
      </c>
      <c r="I34" s="261"/>
      <c r="K34" s="246">
        <f>G34</f>
        <v>5.6146999995689839E-2</v>
      </c>
      <c r="M34" s="246">
        <f>VLOOKUP(C34,'A (6)'!C$21:E$138,3,FALSE)</f>
        <v>281.99524625442456</v>
      </c>
      <c r="P34" s="246">
        <f>+D$11+D$12*F34+D$13*F34^2</f>
        <v>8.3781783888943917E-2</v>
      </c>
      <c r="Q34" s="275">
        <f>+C34-15018.5</f>
        <v>32801.833500000001</v>
      </c>
      <c r="R34" s="276"/>
      <c r="S34" s="246">
        <f>+(P34-G34)^2</f>
        <v>7.6368128082685504E-4</v>
      </c>
      <c r="T34" s="246">
        <v>1</v>
      </c>
      <c r="U34" s="246">
        <f>T34*S34</f>
        <v>7.6368128082685504E-4</v>
      </c>
      <c r="V34" s="246">
        <f>+(G34-P34)</f>
        <v>-2.7634783893254078E-2</v>
      </c>
      <c r="W34" s="246">
        <f>+AF$5*SIN(RADIANS(AF$6*F34+AF$7))</f>
        <v>3.8898765470342278E-3</v>
      </c>
      <c r="X34" s="246">
        <f>+(W34-V34)^2</f>
        <v>9.9380421587547856E-4</v>
      </c>
      <c r="Z34" s="24" t="s">
        <v>61</v>
      </c>
    </row>
    <row r="35" spans="1:26" ht="12.95" customHeight="1">
      <c r="A35" s="24" t="s">
        <v>45</v>
      </c>
      <c r="B35" s="98"/>
      <c r="C35" s="23">
        <v>48467.395600000003</v>
      </c>
      <c r="D35" s="23" t="s">
        <v>30</v>
      </c>
      <c r="E35" s="24">
        <f>+(C35-C$7)/C$8</f>
        <v>-9510.8892981881017</v>
      </c>
      <c r="F35" s="246">
        <f>ROUND(2*E35,0)/2</f>
        <v>-9511</v>
      </c>
      <c r="G35" s="246">
        <f>+C35-(C$7+F35*C$8)</f>
        <v>4.6941000000515487E-2</v>
      </c>
      <c r="J35" s="246">
        <f>G35</f>
        <v>4.6941000000515487E-2</v>
      </c>
      <c r="M35" s="246">
        <f>VLOOKUP(C35,'A (6)'!C$21:E$138,3,FALSE)</f>
        <v>1807.9917373724275</v>
      </c>
      <c r="P35" s="246">
        <f>+D$11+D$12*F35+D$13*F35^2</f>
        <v>6.7326040460174208E-2</v>
      </c>
      <c r="Q35" s="275">
        <f>+C35-15018.5</f>
        <v>33448.895600000003</v>
      </c>
      <c r="R35" s="276"/>
      <c r="S35" s="246">
        <f>+(P35-G35)^2</f>
        <v>4.1554987454192301E-4</v>
      </c>
      <c r="T35" s="246">
        <v>1</v>
      </c>
      <c r="U35" s="246">
        <f>T35*S35</f>
        <v>4.1554987454192301E-4</v>
      </c>
      <c r="V35" s="246">
        <f>+(G35-P35)</f>
        <v>-2.0385040459658721E-2</v>
      </c>
      <c r="W35" s="246">
        <f>+AF$5*SIN(RADIANS(AF$6*F35+AF$7))</f>
        <v>3.3600289173392459E-3</v>
      </c>
      <c r="X35" s="246">
        <f>+(W35-V35)^2</f>
        <v>5.6382831971844665E-4</v>
      </c>
      <c r="Z35" s="24" t="s">
        <v>45</v>
      </c>
    </row>
    <row r="36" spans="1:26" ht="12.95" customHeight="1">
      <c r="A36" s="261" t="s">
        <v>319</v>
      </c>
      <c r="B36" s="260" t="s">
        <v>59</v>
      </c>
      <c r="C36" s="265">
        <v>48467.395799999998</v>
      </c>
      <c r="D36" s="265" t="s">
        <v>159</v>
      </c>
      <c r="E36" s="24">
        <f>+(C36-C$7)/C$8</f>
        <v>-9510.8888265244859</v>
      </c>
      <c r="F36" s="246">
        <f>ROUND(2*E36,0)/2</f>
        <v>-9511</v>
      </c>
      <c r="G36" s="246">
        <f>+C36-(C$7+F36*C$8)</f>
        <v>4.7140999995463062E-2</v>
      </c>
      <c r="J36" s="246">
        <f>G36</f>
        <v>4.7140999995463062E-2</v>
      </c>
      <c r="M36" s="246" t="e">
        <f>VLOOKUP(C36,'A (6)'!C$21:E$138,3,FALSE)</f>
        <v>#N/A</v>
      </c>
      <c r="O36" s="246">
        <f>+C$11+C$12*F36</f>
        <v>-5.8186466979386384E-2</v>
      </c>
      <c r="P36" s="246">
        <f>+D$11+D$12*F36+D$13*F36^2</f>
        <v>6.7326040460174208E-2</v>
      </c>
      <c r="Q36" s="275">
        <f>+C36-15018.5</f>
        <v>33448.895799999998</v>
      </c>
      <c r="R36" s="276"/>
      <c r="S36" s="246">
        <f>+(P36-L36)^2</f>
        <v>4.5327957240450141E-3</v>
      </c>
      <c r="T36" s="246">
        <v>1</v>
      </c>
      <c r="U36" s="246">
        <f>T36*S36</f>
        <v>4.5327957240450141E-3</v>
      </c>
      <c r="V36" s="246">
        <f>+(G36-P36)</f>
        <v>-2.0185040464711146E-2</v>
      </c>
      <c r="W36" s="246">
        <f>+AF$5*SIN(RADIANS(AF$6*F36+AF$7))</f>
        <v>3.3600289173392459E-3</v>
      </c>
      <c r="X36" s="246">
        <f>+(W36-V36)^2</f>
        <v>5.5437029220556692E-4</v>
      </c>
    </row>
    <row r="37" spans="1:26" ht="12.95" customHeight="1">
      <c r="A37" s="261" t="s">
        <v>324</v>
      </c>
      <c r="B37" s="260" t="s">
        <v>59</v>
      </c>
      <c r="C37" s="265">
        <v>48475.449200000003</v>
      </c>
      <c r="D37" s="265" t="s">
        <v>159</v>
      </c>
      <c r="E37" s="24">
        <f>+(C37-C$7)/C$8</f>
        <v>-9491.8963472010291</v>
      </c>
      <c r="F37" s="246">
        <f>ROUND(2*E37,0)/2</f>
        <v>-9492</v>
      </c>
      <c r="G37" s="246">
        <f>+C37-(C$7+F37*C$8)</f>
        <v>4.3951999999990221E-2</v>
      </c>
      <c r="J37" s="246">
        <f>G37</f>
        <v>4.3951999999990221E-2</v>
      </c>
      <c r="M37" s="246" t="e">
        <f>VLOOKUP(C37,'A (6)'!C$21:E$138,3,FALSE)</f>
        <v>#N/A</v>
      </c>
      <c r="O37" s="246">
        <f>+C$11+C$12*F37</f>
        <v>-5.8101576993140627E-2</v>
      </c>
      <c r="P37" s="246">
        <f>+D$11+D$12*F37+D$13*F37^2</f>
        <v>6.7131006401046855E-2</v>
      </c>
      <c r="Q37" s="275">
        <f>+C37-15018.5</f>
        <v>33456.949200000003</v>
      </c>
      <c r="R37" s="276"/>
      <c r="S37" s="246">
        <f>+(P37-L37)^2</f>
        <v>4.5065720204173938E-3</v>
      </c>
      <c r="T37" s="246">
        <v>1</v>
      </c>
      <c r="U37" s="246">
        <f>T37*S37</f>
        <v>4.5065720204173938E-3</v>
      </c>
      <c r="V37" s="246">
        <f>+(G37-P37)</f>
        <v>-2.3179006401056634E-2</v>
      </c>
      <c r="W37" s="246">
        <f>+AF$5*SIN(RADIANS(AF$6*F37+AF$7))</f>
        <v>3.3461968366117261E-3</v>
      </c>
      <c r="X37" s="246">
        <f>+(W37-V37)^2</f>
        <v>7.0358640679961209E-4</v>
      </c>
    </row>
    <row r="38" spans="1:26" ht="12.95" customHeight="1">
      <c r="A38" s="24" t="s">
        <v>47</v>
      </c>
      <c r="B38" s="98"/>
      <c r="C38" s="23">
        <v>48475.449800000002</v>
      </c>
      <c r="D38" s="23" t="s">
        <v>30</v>
      </c>
      <c r="E38" s="24">
        <f>+(C38-C$7)/C$8</f>
        <v>-9491.8949322101471</v>
      </c>
      <c r="F38" s="246">
        <f>ROUND(2*E38,0)/2</f>
        <v>-9492</v>
      </c>
      <c r="G38" s="246">
        <f>+C38-(C$7+F38*C$8)</f>
        <v>4.4551999999384861E-2</v>
      </c>
      <c r="J38" s="246">
        <f>G38</f>
        <v>4.4551999999384861E-2</v>
      </c>
      <c r="M38" s="246">
        <f>VLOOKUP(C38,'A (6)'!C$21:E$138,3,FALSE)</f>
        <v>1826.9863299142571</v>
      </c>
      <c r="P38" s="246">
        <f>+D$11+D$12*F38+D$13*F38^2</f>
        <v>6.7131006401046855E-2</v>
      </c>
      <c r="Q38" s="275">
        <f>+C38-15018.5</f>
        <v>33456.949800000002</v>
      </c>
      <c r="R38" s="276"/>
      <c r="S38" s="246">
        <f>+(P38-G38)^2</f>
        <v>5.0981153008629332E-4</v>
      </c>
      <c r="T38" s="246">
        <v>1</v>
      </c>
      <c r="U38" s="246">
        <f>T38*S38</f>
        <v>5.0981153008629332E-4</v>
      </c>
      <c r="V38" s="246">
        <f>+(G38-P38)</f>
        <v>-2.2579006401661994E-2</v>
      </c>
      <c r="W38" s="246">
        <f>+AF$5*SIN(RADIANS(AF$6*F38+AF$7))</f>
        <v>3.3461968366117261E-3</v>
      </c>
      <c r="X38" s="246">
        <f>+(W38-V38)^2</f>
        <v>6.7211616294579819E-4</v>
      </c>
      <c r="Y38" s="246" t="s">
        <v>48</v>
      </c>
      <c r="Z38" s="24" t="s">
        <v>47</v>
      </c>
    </row>
    <row r="39" spans="1:26" ht="12.95" customHeight="1">
      <c r="A39" s="261" t="s">
        <v>324</v>
      </c>
      <c r="B39" s="260" t="s">
        <v>59</v>
      </c>
      <c r="C39" s="265">
        <v>48475.450400000002</v>
      </c>
      <c r="D39" s="265" t="s">
        <v>159</v>
      </c>
      <c r="E39" s="24">
        <f>+(C39-C$7)/C$8</f>
        <v>-9491.8935172192632</v>
      </c>
      <c r="F39" s="246">
        <f>ROUND(2*E39,0)/2</f>
        <v>-9492</v>
      </c>
      <c r="G39" s="246">
        <f>+C39-(C$7+F39*C$8)</f>
        <v>4.5151999998779502E-2</v>
      </c>
      <c r="J39" s="246">
        <f>G39</f>
        <v>4.5151999998779502E-2</v>
      </c>
      <c r="M39" s="246" t="e">
        <f>VLOOKUP(C39,'A (6)'!C$21:E$138,3,FALSE)</f>
        <v>#N/A</v>
      </c>
      <c r="O39" s="246">
        <f>+C$11+C$12*F39</f>
        <v>-5.8101576993140627E-2</v>
      </c>
      <c r="P39" s="246">
        <f>+D$11+D$12*F39+D$13*F39^2</f>
        <v>6.7131006401046855E-2</v>
      </c>
      <c r="Q39" s="275">
        <f>+C39-15018.5</f>
        <v>33456.950400000002</v>
      </c>
      <c r="R39" s="276"/>
      <c r="S39" s="246">
        <f>+(P39-L39)^2</f>
        <v>4.5065720204173938E-3</v>
      </c>
      <c r="T39" s="246">
        <v>1</v>
      </c>
      <c r="U39" s="246">
        <f>T39*S39</f>
        <v>4.5065720204173938E-3</v>
      </c>
      <c r="V39" s="246">
        <f>+(G39-P39)</f>
        <v>-2.1979006402267354E-2</v>
      </c>
      <c r="W39" s="246">
        <f>+AF$5*SIN(RADIANS(AF$6*F39+AF$7))</f>
        <v>3.3461968366117261E-3</v>
      </c>
      <c r="X39" s="246">
        <f>+(W39-V39)^2</f>
        <v>6.4136591909053152E-4</v>
      </c>
    </row>
    <row r="40" spans="1:26" ht="12.95" customHeight="1">
      <c r="A40" s="261" t="s">
        <v>324</v>
      </c>
      <c r="B40" s="260" t="s">
        <v>60</v>
      </c>
      <c r="C40" s="265">
        <v>48488.382299999997</v>
      </c>
      <c r="D40" s="265" t="s">
        <v>159</v>
      </c>
      <c r="E40" s="24">
        <f>+(C40-C$7)/C$8</f>
        <v>-9461.3959828408897</v>
      </c>
      <c r="F40" s="246">
        <f>ROUND(2*E40,0)/2</f>
        <v>-9461.5</v>
      </c>
      <c r="G40" s="246">
        <f>+C40-(C$7+F40*C$8)</f>
        <v>4.4106499997724313E-2</v>
      </c>
      <c r="J40" s="246">
        <f>G40</f>
        <v>4.4106499997724313E-2</v>
      </c>
      <c r="M40" s="246" t="e">
        <f>VLOOKUP(C40,'A (6)'!C$21:E$138,3,FALSE)</f>
        <v>#N/A</v>
      </c>
      <c r="O40" s="246">
        <f>+C$11+C$12*F40</f>
        <v>-5.7965306225746124E-2</v>
      </c>
      <c r="P40" s="246">
        <f>+D$11+D$12*F40+D$13*F40^2</f>
        <v>6.681843220832856E-2</v>
      </c>
      <c r="Q40" s="275">
        <f>+C40-15018.5</f>
        <v>33469.882299999997</v>
      </c>
      <c r="R40" s="276"/>
      <c r="S40" s="246">
        <f>+(P40-L40)^2</f>
        <v>4.4647028827789993E-3</v>
      </c>
      <c r="T40" s="246">
        <v>1</v>
      </c>
      <c r="U40" s="246">
        <f>T40*S40</f>
        <v>4.4647028827789993E-3</v>
      </c>
      <c r="V40" s="246">
        <f>+(G40-P40)</f>
        <v>-2.2711932210604246E-2</v>
      </c>
      <c r="W40" s="246">
        <f>+AF$5*SIN(RADIANS(AF$6*F40+AF$7))</f>
        <v>3.3236501137820585E-3</v>
      </c>
      <c r="X40" s="246">
        <f>+(W40-V40)^2</f>
        <v>6.778515469698965E-4</v>
      </c>
    </row>
    <row r="41" spans="1:26" ht="12.95" customHeight="1">
      <c r="A41" s="24" t="s">
        <v>47</v>
      </c>
      <c r="B41" s="98"/>
      <c r="C41" s="23">
        <v>48488.383499999996</v>
      </c>
      <c r="D41" s="23" t="s">
        <v>30</v>
      </c>
      <c r="E41" s="24">
        <f>+(C41-C$7)/C$8</f>
        <v>-9461.393152859122</v>
      </c>
      <c r="F41" s="246">
        <f>ROUND(2*E41,0)/2</f>
        <v>-9461.5</v>
      </c>
      <c r="G41" s="246">
        <f>+C41-(C$7+F41*C$8)</f>
        <v>4.5306499996513594E-2</v>
      </c>
      <c r="J41" s="246">
        <f>G41</f>
        <v>4.5306499996513594E-2</v>
      </c>
      <c r="M41" s="246">
        <f>VLOOKUP(C41,'A (6)'!C$21:E$138,3,FALSE)</f>
        <v>1857.4884730890217</v>
      </c>
      <c r="P41" s="246">
        <f>+D$11+D$12*F41+D$13*F41^2</f>
        <v>6.681843220832856E-2</v>
      </c>
      <c r="Q41" s="275">
        <f>+C41-15018.5</f>
        <v>33469.883499999996</v>
      </c>
      <c r="R41" s="276"/>
      <c r="S41" s="246">
        <f>+(P41-G41)^2</f>
        <v>4.627632274857223E-4</v>
      </c>
      <c r="T41" s="246">
        <v>1</v>
      </c>
      <c r="U41" s="246">
        <f>T41*S41</f>
        <v>4.627632274857223E-4</v>
      </c>
      <c r="V41" s="246">
        <f>+(G41-P41)</f>
        <v>-2.1511932211814966E-2</v>
      </c>
      <c r="W41" s="246">
        <f>+AF$5*SIN(RADIANS(AF$6*F41+AF$7))</f>
        <v>3.3236501137820585E-3</v>
      </c>
      <c r="X41" s="246">
        <f>+(W41-V41)^2</f>
        <v>6.1680614945150728E-4</v>
      </c>
      <c r="Z41" s="24" t="s">
        <v>47</v>
      </c>
    </row>
    <row r="42" spans="1:26" ht="12.95" customHeight="1">
      <c r="A42" s="23" t="s">
        <v>45</v>
      </c>
      <c r="B42" s="98" t="s">
        <v>60</v>
      </c>
      <c r="C42" s="23">
        <v>48488.383499999996</v>
      </c>
      <c r="D42" s="23" t="s">
        <v>152</v>
      </c>
      <c r="E42" s="24">
        <f>+(C42-C$7)/C$8</f>
        <v>-9461.393152859122</v>
      </c>
      <c r="F42" s="246">
        <f>ROUND(2*E42,0)/2</f>
        <v>-9461.5</v>
      </c>
      <c r="G42" s="246">
        <f>+C42-(C$7+F42*C$8)</f>
        <v>4.5306499996513594E-2</v>
      </c>
      <c r="J42" s="246">
        <f>G42</f>
        <v>4.5306499996513594E-2</v>
      </c>
      <c r="M42" s="246">
        <f>VLOOKUP(C42,'A (6)'!C$21:E$138,3,FALSE)</f>
        <v>1857.4884730890217</v>
      </c>
      <c r="P42" s="246">
        <f>+D$11+D$12*F42+D$13*F42^2</f>
        <v>6.681843220832856E-2</v>
      </c>
      <c r="Q42" s="275">
        <f>+C42-15018.5</f>
        <v>33469.883499999996</v>
      </c>
      <c r="R42" s="276"/>
      <c r="S42" s="246">
        <f>+(P42-G42)^2</f>
        <v>4.627632274857223E-4</v>
      </c>
      <c r="T42" s="246">
        <v>1</v>
      </c>
      <c r="U42" s="246">
        <f>T42*S42</f>
        <v>4.627632274857223E-4</v>
      </c>
      <c r="V42" s="246">
        <f>+(G42-P42)</f>
        <v>-2.1511932211814966E-2</v>
      </c>
      <c r="W42" s="246">
        <f>+AF$5*SIN(RADIANS(AF$6*F42+AF$7))</f>
        <v>3.3236501137820585E-3</v>
      </c>
      <c r="X42" s="246">
        <f>+(W42-V42)^2</f>
        <v>6.1680614945150728E-4</v>
      </c>
      <c r="Z42" s="84" t="s">
        <v>45</v>
      </c>
    </row>
    <row r="43" spans="1:26" ht="12.95" customHeight="1">
      <c r="A43" s="261" t="s">
        <v>324</v>
      </c>
      <c r="B43" s="260" t="s">
        <v>60</v>
      </c>
      <c r="C43" s="265">
        <v>48488.384700000002</v>
      </c>
      <c r="D43" s="265" t="s">
        <v>159</v>
      </c>
      <c r="E43" s="24">
        <f>+(C43-C$7)/C$8</f>
        <v>-9461.3903228773379</v>
      </c>
      <c r="F43" s="246">
        <f>ROUND(2*E43,0)/2</f>
        <v>-9461.5</v>
      </c>
      <c r="G43" s="246">
        <f>+C43-(C$7+F43*C$8)</f>
        <v>4.6506500002578832E-2</v>
      </c>
      <c r="J43" s="246">
        <f>G43</f>
        <v>4.6506500002578832E-2</v>
      </c>
      <c r="M43" s="246" t="e">
        <f>VLOOKUP(C43,'A (6)'!C$21:E$138,3,FALSE)</f>
        <v>#N/A</v>
      </c>
      <c r="O43" s="246">
        <f>+C$11+C$12*F43</f>
        <v>-5.7965306225746124E-2</v>
      </c>
      <c r="P43" s="246">
        <f>+D$11+D$12*F43+D$13*F43^2</f>
        <v>6.681843220832856E-2</v>
      </c>
      <c r="Q43" s="275">
        <f>+C43-15018.5</f>
        <v>33469.884700000002</v>
      </c>
      <c r="R43" s="276"/>
      <c r="S43" s="246">
        <f>+(P43-L43)^2</f>
        <v>4.4647028827789993E-3</v>
      </c>
      <c r="T43" s="246">
        <v>1</v>
      </c>
      <c r="U43" s="246">
        <f>T43*S43</f>
        <v>4.4647028827789993E-3</v>
      </c>
      <c r="V43" s="246">
        <f>+(G43-P43)</f>
        <v>-2.0311932205749728E-2</v>
      </c>
      <c r="W43" s="246">
        <f>+AF$5*SIN(RADIANS(AF$6*F43+AF$7))</f>
        <v>3.3236501137820585E-3</v>
      </c>
      <c r="X43" s="246">
        <f>+(W43-V43)^2</f>
        <v>5.5864075158336348E-4</v>
      </c>
    </row>
    <row r="44" spans="1:26" ht="12.95" customHeight="1">
      <c r="A44" s="261" t="s">
        <v>324</v>
      </c>
      <c r="B44" s="260" t="s">
        <v>59</v>
      </c>
      <c r="C44" s="265">
        <v>48491.563199999997</v>
      </c>
      <c r="D44" s="265" t="s">
        <v>159</v>
      </c>
      <c r="E44" s="24">
        <f>+(C44-C$7)/C$8</f>
        <v>-9453.8944086635311</v>
      </c>
      <c r="F44" s="246">
        <f>ROUND(2*E44,0)/2</f>
        <v>-9454</v>
      </c>
      <c r="G44" s="246">
        <f>+C44-(C$7+F44*C$8)</f>
        <v>4.4773999994504265E-2</v>
      </c>
      <c r="J44" s="246">
        <f>G44</f>
        <v>4.4773999994504265E-2</v>
      </c>
      <c r="M44" s="246" t="e">
        <f>VLOOKUP(C44,'A (6)'!C$21:E$138,3,FALSE)</f>
        <v>#N/A</v>
      </c>
      <c r="O44" s="246">
        <f>+C$11+C$12*F44</f>
        <v>-5.7931797020649115E-2</v>
      </c>
      <c r="P44" s="246">
        <f>+D$11+D$12*F44+D$13*F44^2</f>
        <v>6.6741665371487624E-2</v>
      </c>
      <c r="Q44" s="275">
        <f>+C44-15018.5</f>
        <v>33473.063199999997</v>
      </c>
      <c r="R44" s="276"/>
      <c r="S44" s="246">
        <f>+(P44-L44)^2</f>
        <v>4.4544498965596304E-3</v>
      </c>
      <c r="T44" s="246">
        <v>1</v>
      </c>
      <c r="U44" s="246">
        <f>T44*S44</f>
        <v>4.4544498965596304E-3</v>
      </c>
      <c r="V44" s="246">
        <f>+(G44-P44)</f>
        <v>-2.1967665376983359E-2</v>
      </c>
      <c r="W44" s="246">
        <f>+AF$5*SIN(RADIANS(AF$6*F44+AF$7))</f>
        <v>3.3180414365410454E-3</v>
      </c>
      <c r="X44" s="246">
        <f>+(W44-V44)^2</f>
        <v>6.3936696905951454E-4</v>
      </c>
    </row>
    <row r="45" spans="1:26" ht="12.95" customHeight="1">
      <c r="A45" s="24" t="s">
        <v>47</v>
      </c>
      <c r="B45" s="98"/>
      <c r="C45" s="23">
        <v>48491.563399999999</v>
      </c>
      <c r="D45" s="23" t="s">
        <v>30</v>
      </c>
      <c r="E45" s="24">
        <f>+(C45-C$7)/C$8</f>
        <v>-9453.8939369998971</v>
      </c>
      <c r="F45" s="246">
        <f>ROUND(2*E45,0)/2</f>
        <v>-9454</v>
      </c>
      <c r="G45" s="246">
        <f>+C45-(C$7+F45*C$8)</f>
        <v>4.4973999996727798E-2</v>
      </c>
      <c r="J45" s="246">
        <f>G45</f>
        <v>4.4973999996727798E-2</v>
      </c>
      <c r="M45" s="246">
        <f>VLOOKUP(C45,'A (6)'!C$21:E$138,3,FALSE)</f>
        <v>1864.9877783985282</v>
      </c>
      <c r="P45" s="246">
        <f>+D$11+D$12*F45+D$13*F45^2</f>
        <v>6.6741665371487624E-2</v>
      </c>
      <c r="Q45" s="275">
        <f>+C45-15018.5</f>
        <v>33473.063399999999</v>
      </c>
      <c r="R45" s="276"/>
      <c r="S45" s="246">
        <f>+(P45-G45)^2</f>
        <v>4.7383125586751784E-4</v>
      </c>
      <c r="T45" s="246">
        <v>1</v>
      </c>
      <c r="U45" s="246">
        <f>T45*S45</f>
        <v>4.7383125586751784E-4</v>
      </c>
      <c r="V45" s="246">
        <f>+(G45-P45)</f>
        <v>-2.1767665374759826E-2</v>
      </c>
      <c r="W45" s="246">
        <f>+AF$5*SIN(RADIANS(AF$6*F45+AF$7))</f>
        <v>3.3180414365410454E-3</v>
      </c>
      <c r="X45" s="246">
        <f>+(W45-V45)^2</f>
        <v>6.2929268622254704E-4</v>
      </c>
      <c r="Z45" s="24" t="s">
        <v>47</v>
      </c>
    </row>
    <row r="46" spans="1:26" ht="12.95" customHeight="1">
      <c r="A46" s="261" t="s">
        <v>324</v>
      </c>
      <c r="B46" s="260" t="s">
        <v>59</v>
      </c>
      <c r="C46" s="265">
        <v>48491.563499999997</v>
      </c>
      <c r="D46" s="265" t="s">
        <v>159</v>
      </c>
      <c r="E46" s="24">
        <f>+(C46-C$7)/C$8</f>
        <v>-9453.89370116809</v>
      </c>
      <c r="F46" s="246">
        <f>ROUND(2*E46,0)/2</f>
        <v>-9454</v>
      </c>
      <c r="G46" s="246">
        <f>+C46-(C$7+F46*C$8)</f>
        <v>4.5073999994201586E-2</v>
      </c>
      <c r="J46" s="246">
        <f>G46</f>
        <v>4.5073999994201586E-2</v>
      </c>
      <c r="M46" s="246" t="e">
        <f>VLOOKUP(C46,'A (6)'!C$21:E$138,3,FALSE)</f>
        <v>#N/A</v>
      </c>
      <c r="O46" s="246">
        <f>+C$11+C$12*F46</f>
        <v>-5.7931797020649115E-2</v>
      </c>
      <c r="P46" s="246">
        <f>+D$11+D$12*F46+D$13*F46^2</f>
        <v>6.6741665371487624E-2</v>
      </c>
      <c r="Q46" s="275">
        <f>+C46-15018.5</f>
        <v>33473.063499999997</v>
      </c>
      <c r="R46" s="276"/>
      <c r="S46" s="246">
        <f>+(P46-L46)^2</f>
        <v>4.4544498965596304E-3</v>
      </c>
      <c r="T46" s="246">
        <v>1</v>
      </c>
      <c r="U46" s="246">
        <f>T46*S46</f>
        <v>4.4544498965596304E-3</v>
      </c>
      <c r="V46" s="246">
        <f>+(G46-P46)</f>
        <v>-2.1667665377286038E-2</v>
      </c>
      <c r="W46" s="246">
        <f>+AF$5*SIN(RADIANS(AF$6*F46+AF$7))</f>
        <v>3.3180414365410454E-3</v>
      </c>
      <c r="X46" s="246">
        <f>+(W46-V46)^2</f>
        <v>6.2428554498652523E-4</v>
      </c>
    </row>
    <row r="47" spans="1:26" ht="12.95" customHeight="1">
      <c r="A47" s="24" t="s">
        <v>45</v>
      </c>
      <c r="B47" s="98"/>
      <c r="C47" s="23">
        <v>48502.372900000002</v>
      </c>
      <c r="D47" s="23" t="s">
        <v>30</v>
      </c>
      <c r="E47" s="24">
        <f>+(C47-C$7)/C$8</f>
        <v>-9428.401697045736</v>
      </c>
      <c r="F47" s="246">
        <f>ROUND(2*E47,0)/2</f>
        <v>-9428.5</v>
      </c>
      <c r="G47" s="246">
        <f>+C47-(C$7+F47*C$8)</f>
        <v>4.1683499999635387E-2</v>
      </c>
      <c r="J47" s="246">
        <f>G47</f>
        <v>4.1683499999635387E-2</v>
      </c>
      <c r="M47" s="246">
        <f>VLOOKUP(C47,'A (6)'!C$21:E$138,3,FALSE)</f>
        <v>1890.4803224228879</v>
      </c>
      <c r="P47" s="246">
        <f>+D$11+D$12*F47+D$13*F47^2</f>
        <v>6.6480940603207764E-2</v>
      </c>
      <c r="Q47" s="275">
        <f>+C47-15018.5</f>
        <v>33483.872900000002</v>
      </c>
      <c r="R47" s="276"/>
      <c r="S47" s="246">
        <f>+(P47-G47)^2</f>
        <v>6.1491306048769994E-4</v>
      </c>
      <c r="T47" s="246">
        <v>1</v>
      </c>
      <c r="U47" s="246">
        <f>T47*S47</f>
        <v>6.1491306048769994E-4</v>
      </c>
      <c r="V47" s="246">
        <f>+(G47-P47)</f>
        <v>-2.4797440603572377E-2</v>
      </c>
      <c r="W47" s="246">
        <f>+AF$5*SIN(RADIANS(AF$6*F47+AF$7))</f>
        <v>3.2987826844658005E-3</v>
      </c>
      <c r="X47" s="246">
        <f>+(W47-V47)^2</f>
        <v>7.8939776305129875E-4</v>
      </c>
      <c r="Z47" s="24" t="s">
        <v>45</v>
      </c>
    </row>
    <row r="48" spans="1:26" ht="12.95" customHeight="1">
      <c r="A48" s="24" t="s">
        <v>45</v>
      </c>
      <c r="B48" s="98"/>
      <c r="C48" s="23">
        <v>48624.281900000002</v>
      </c>
      <c r="D48" s="23" t="s">
        <v>30</v>
      </c>
      <c r="E48" s="24">
        <f>+(C48-C$7)/C$8</f>
        <v>-9140.9014906929006</v>
      </c>
      <c r="F48" s="246">
        <f>ROUND(2*E48,0)/2</f>
        <v>-9141</v>
      </c>
      <c r="G48" s="246">
        <f>+C48-(C$7+F48*C$8)</f>
        <v>4.1770999996515457E-2</v>
      </c>
      <c r="J48" s="246">
        <f>G48</f>
        <v>4.1770999996515457E-2</v>
      </c>
      <c r="M48" s="246">
        <f>VLOOKUP(C48,'A (6)'!C$21:E$138,3,FALSE)</f>
        <v>2177.9839580642015</v>
      </c>
      <c r="P48" s="246">
        <f>+D$11+D$12*F48+D$13*F48^2</f>
        <v>6.3571603892718362E-2</v>
      </c>
      <c r="Q48" s="275">
        <f>+C48-15018.5</f>
        <v>33605.781900000002</v>
      </c>
      <c r="R48" s="276"/>
      <c r="S48" s="246">
        <f>+(P48-G48)^2</f>
        <v>4.7526633023913732E-4</v>
      </c>
      <c r="T48" s="246">
        <v>1</v>
      </c>
      <c r="U48" s="246">
        <f>T48*S48</f>
        <v>4.7526633023913732E-4</v>
      </c>
      <c r="V48" s="246">
        <f>+(G48-P48)</f>
        <v>-2.1800603896202905E-2</v>
      </c>
      <c r="W48" s="246">
        <f>+AF$5*SIN(RADIANS(AF$6*F48+AF$7))</f>
        <v>3.0619249421120738E-3</v>
      </c>
      <c r="X48" s="246">
        <f>+(W48-V48)^2</f>
        <v>6.1814534023604394E-4</v>
      </c>
      <c r="Z48" s="24" t="s">
        <v>45</v>
      </c>
    </row>
    <row r="49" spans="1:26" ht="12.95" customHeight="1">
      <c r="A49" s="23" t="s">
        <v>45</v>
      </c>
      <c r="B49" s="98" t="s">
        <v>60</v>
      </c>
      <c r="C49" s="23">
        <v>48775.445999999996</v>
      </c>
      <c r="D49" s="23" t="s">
        <v>152</v>
      </c>
      <c r="E49" s="24">
        <f>+(C49-C$7)/C$8</f>
        <v>-8784.4084512689078</v>
      </c>
      <c r="F49" s="246">
        <f>ROUND(2*E49,0)/2</f>
        <v>-8784.5</v>
      </c>
      <c r="G49" s="246">
        <f>+C49-(C$7+F49*C$8)</f>
        <v>3.8819499990495387E-2</v>
      </c>
      <c r="J49" s="246">
        <f>G49</f>
        <v>3.8819499990495387E-2</v>
      </c>
      <c r="M49" s="246">
        <f>VLOOKUP(C49,'A (6)'!C$21:E$138,3,FALSE)</f>
        <v>2534.4812497198268</v>
      </c>
      <c r="P49" s="246">
        <f>+D$11+D$12*F49+D$13*F49^2</f>
        <v>6.0041094416606031E-2</v>
      </c>
      <c r="Q49" s="275">
        <f>+C49-15018.5</f>
        <v>33756.945999999996</v>
      </c>
      <c r="R49" s="276"/>
      <c r="S49" s="246">
        <f>+(P49-G49)^2</f>
        <v>4.5035606998633033E-4</v>
      </c>
      <c r="T49" s="246">
        <v>1</v>
      </c>
      <c r="U49" s="246">
        <f>T49*S49</f>
        <v>4.5035606998633033E-4</v>
      </c>
      <c r="V49" s="246">
        <f>+(G49-P49)</f>
        <v>-2.1221594426110643E-2</v>
      </c>
      <c r="W49" s="246">
        <f>+AF$5*SIN(RADIANS(AF$6*F49+AF$7))</f>
        <v>2.7208837169942234E-3</v>
      </c>
      <c r="X49" s="246">
        <f>+(W49-V49)^2</f>
        <v>5.7324225963305427E-4</v>
      </c>
      <c r="Z49" s="84" t="s">
        <v>45</v>
      </c>
    </row>
    <row r="50" spans="1:26" ht="12.95" customHeight="1">
      <c r="A50" s="261" t="s">
        <v>319</v>
      </c>
      <c r="B50" s="260" t="s">
        <v>60</v>
      </c>
      <c r="C50" s="265">
        <v>48775.449000000001</v>
      </c>
      <c r="D50" s="265" t="s">
        <v>159</v>
      </c>
      <c r="E50" s="24">
        <f>+(C50-C$7)/C$8</f>
        <v>-8784.4013763144721</v>
      </c>
      <c r="F50" s="246">
        <f>ROUND(2*E50,0)/2</f>
        <v>-8784.5</v>
      </c>
      <c r="G50" s="246">
        <f>+C50-(C$7+F50*C$8)</f>
        <v>4.1819499994744547E-2</v>
      </c>
      <c r="J50" s="246">
        <f>G50</f>
        <v>4.1819499994744547E-2</v>
      </c>
      <c r="M50" s="246" t="e">
        <f>VLOOKUP(C50,'A (6)'!C$21:E$138,3,FALSE)</f>
        <v>#N/A</v>
      </c>
      <c r="O50" s="246">
        <f>+C$11+C$12*F50</f>
        <v>-5.4940541978989441E-2</v>
      </c>
      <c r="P50" s="246">
        <f>+D$11+D$12*F50+D$13*F50^2</f>
        <v>6.0041094416606031E-2</v>
      </c>
      <c r="Q50" s="275">
        <f>+C50-15018.5</f>
        <v>33756.949000000001</v>
      </c>
      <c r="R50" s="276"/>
      <c r="S50" s="246">
        <f>+(P50-L50)^2</f>
        <v>3.6049330187437998E-3</v>
      </c>
      <c r="T50" s="246">
        <v>1</v>
      </c>
      <c r="U50" s="246">
        <f>T50*S50</f>
        <v>3.6049330187437998E-3</v>
      </c>
      <c r="V50" s="246">
        <f>+(G50-P50)</f>
        <v>-1.8221594421861484E-2</v>
      </c>
      <c r="W50" s="246">
        <f>+AF$5*SIN(RADIANS(AF$6*F50+AF$7))</f>
        <v>2.7208837169942234E-3</v>
      </c>
      <c r="X50" s="246">
        <f>+(W50-V50)^2</f>
        <v>4.3858739059644928E-4</v>
      </c>
    </row>
    <row r="51" spans="1:26" ht="12.95" customHeight="1">
      <c r="A51" s="23" t="s">
        <v>45</v>
      </c>
      <c r="B51" s="98" t="s">
        <v>60</v>
      </c>
      <c r="C51" s="23">
        <v>48909.441999999995</v>
      </c>
      <c r="D51" s="23" t="s">
        <v>152</v>
      </c>
      <c r="E51" s="24">
        <f>+(C51-C$7)/C$8</f>
        <v>-8468.4032535357255</v>
      </c>
      <c r="F51" s="246">
        <f>ROUND(2*E51,0)/2</f>
        <v>-8468.5</v>
      </c>
      <c r="G51" s="246">
        <f>+C51-(C$7+F51*C$8)</f>
        <v>4.1023499994480517E-2</v>
      </c>
      <c r="J51" s="246">
        <f>G51</f>
        <v>4.1023499994480517E-2</v>
      </c>
      <c r="M51" s="246">
        <f>VLOOKUP(C51,'A (6)'!C$21:E$138,3,FALSE)</f>
        <v>2850.4902167476375</v>
      </c>
      <c r="P51" s="246">
        <f>+D$11+D$12*F51+D$13*F51^2</f>
        <v>5.6983002589551128E-2</v>
      </c>
      <c r="Q51" s="275">
        <f>+C51-15018.5</f>
        <v>33890.941999999995</v>
      </c>
      <c r="R51" s="276"/>
      <c r="S51" s="246">
        <f>+(P51-G51)^2</f>
        <v>2.5470572308206556E-4</v>
      </c>
      <c r="T51" s="246">
        <v>1</v>
      </c>
      <c r="U51" s="246">
        <f>T51*S51</f>
        <v>2.5470572308206556E-4</v>
      </c>
      <c r="V51" s="246">
        <f>+(G51-P51)</f>
        <v>-1.5959502595070611E-2</v>
      </c>
      <c r="W51" s="246">
        <f>+AF$5*SIN(RADIANS(AF$6*F51+AF$7))</f>
        <v>2.3791931041230916E-3</v>
      </c>
      <c r="X51" s="246">
        <f>+(W51-V51)^2</f>
        <v>3.3630775994762554E-4</v>
      </c>
      <c r="Z51" s="84" t="s">
        <v>45</v>
      </c>
    </row>
    <row r="52" spans="1:26" ht="12.95" customHeight="1">
      <c r="A52" s="261" t="s">
        <v>319</v>
      </c>
      <c r="B52" s="260" t="s">
        <v>60</v>
      </c>
      <c r="C52" s="265">
        <v>48909.442000000003</v>
      </c>
      <c r="D52" s="265" t="s">
        <v>159</v>
      </c>
      <c r="E52" s="24">
        <f>+(C52-C$7)/C$8</f>
        <v>-8468.4032535357092</v>
      </c>
      <c r="F52" s="246">
        <f>ROUND(2*E52,0)/2</f>
        <v>-8468.5</v>
      </c>
      <c r="G52" s="246">
        <f>+C52-(C$7+F52*C$8)</f>
        <v>4.1023500001756474E-2</v>
      </c>
      <c r="J52" s="246">
        <f>G52</f>
        <v>4.1023500001756474E-2</v>
      </c>
      <c r="M52" s="246" t="e">
        <f>VLOOKUP(C52,'A (6)'!C$21:E$138,3,FALSE)</f>
        <v>#N/A</v>
      </c>
      <c r="O52" s="246">
        <f>+C$11+C$12*F52</f>
        <v>-5.3528687470902128E-2</v>
      </c>
      <c r="P52" s="246">
        <f>+D$11+D$12*F52+D$13*F52^2</f>
        <v>5.6983002589551128E-2</v>
      </c>
      <c r="Q52" s="275">
        <f>+C52-15018.5</f>
        <v>33890.942000000003</v>
      </c>
      <c r="R52" s="276"/>
      <c r="S52" s="246">
        <f>+(P52-L52)^2</f>
        <v>3.2470625841207906E-3</v>
      </c>
      <c r="T52" s="246">
        <v>1</v>
      </c>
      <c r="U52" s="246">
        <f>T52*S52</f>
        <v>3.2470625841207906E-3</v>
      </c>
      <c r="V52" s="246">
        <f>+(G52-P52)</f>
        <v>-1.5959502587794654E-2</v>
      </c>
      <c r="W52" s="246">
        <f>+AF$5*SIN(RADIANS(AF$6*F52+AF$7))</f>
        <v>2.3791931041230916E-3</v>
      </c>
      <c r="X52" s="246">
        <f>+(W52-V52)^2</f>
        <v>3.3630775968076241E-4</v>
      </c>
    </row>
    <row r="53" spans="1:26" ht="12.95" customHeight="1">
      <c r="A53" s="24" t="s">
        <v>61</v>
      </c>
      <c r="B53" s="98" t="s">
        <v>60</v>
      </c>
      <c r="C53" s="23">
        <v>49132.478900000002</v>
      </c>
      <c r="D53" s="23"/>
      <c r="E53" s="24">
        <f>+(C53-C$7)/C$8</f>
        <v>-7942.4112859673014</v>
      </c>
      <c r="F53" s="246">
        <f>ROUND(2*E53,0)/2</f>
        <v>-7942.5</v>
      </c>
      <c r="G53" s="246">
        <f>+C53-(C$7+F53*C$8)</f>
        <v>3.7617499998304993E-2</v>
      </c>
      <c r="K53" s="246">
        <f>G53</f>
        <v>3.7617499998304993E-2</v>
      </c>
      <c r="M53" s="246">
        <f>VLOOKUP(C53,'A (6)'!C$21:E$138,3,FALSE)</f>
        <v>3376.4884583226658</v>
      </c>
      <c r="P53" s="246">
        <f>+D$11+D$12*F53+D$13*F53^2</f>
        <v>5.2041305723993125E-2</v>
      </c>
      <c r="Q53" s="275">
        <f>+C53-15018.5</f>
        <v>34113.978900000002</v>
      </c>
      <c r="R53" s="276"/>
      <c r="S53" s="246">
        <f>+(P53-G53)^2</f>
        <v>2.0804617161239376E-4</v>
      </c>
      <c r="T53" s="246">
        <v>1</v>
      </c>
      <c r="U53" s="246">
        <f>T53*S53</f>
        <v>2.0804617161239376E-4</v>
      </c>
      <c r="V53" s="246">
        <f>+(G53-P53)</f>
        <v>-1.4423805725688132E-2</v>
      </c>
      <c r="W53" s="246">
        <f>+AF$5*SIN(RADIANS(AF$6*F53+AF$7))</f>
        <v>1.741462987081367E-3</v>
      </c>
      <c r="X53" s="246">
        <f>+(W53-V53)^2</f>
        <v>2.6131591255604448E-4</v>
      </c>
      <c r="Z53" s="24" t="s">
        <v>61</v>
      </c>
    </row>
    <row r="54" spans="1:26" ht="12.95" customHeight="1">
      <c r="A54" s="261" t="s">
        <v>354</v>
      </c>
      <c r="B54" s="260" t="s">
        <v>60</v>
      </c>
      <c r="C54" s="265">
        <v>49132.479299999999</v>
      </c>
      <c r="D54" s="265" t="s">
        <v>159</v>
      </c>
      <c r="E54" s="24">
        <f>+(C54-C$7)/C$8</f>
        <v>-7942.4103426400516</v>
      </c>
      <c r="F54" s="246">
        <f>ROUND(2*E54,0)/2</f>
        <v>-7942.5</v>
      </c>
      <c r="G54" s="246">
        <f>+C54-(C$7+F54*C$8)</f>
        <v>3.8017499995476101E-2</v>
      </c>
      <c r="J54" s="246">
        <f>G54</f>
        <v>3.8017499995476101E-2</v>
      </c>
      <c r="M54" s="246" t="e">
        <f>VLOOKUP(C54,'A (6)'!C$21:E$138,3,FALSE)</f>
        <v>#N/A</v>
      </c>
      <c r="O54" s="246">
        <f>+C$11+C$12*F54</f>
        <v>-5.1178575220098554E-2</v>
      </c>
      <c r="P54" s="246">
        <f>+D$11+D$12*F54+D$13*F54^2</f>
        <v>5.2041305723993125E-2</v>
      </c>
      <c r="Q54" s="275">
        <f>+C54-15018.5</f>
        <v>34113.979299999999</v>
      </c>
      <c r="R54" s="276"/>
      <c r="S54" s="246">
        <f>+(P54-L54)^2</f>
        <v>2.7082975014581195E-3</v>
      </c>
      <c r="T54" s="246">
        <v>1</v>
      </c>
      <c r="U54" s="246">
        <f>T54*S54</f>
        <v>2.7082975014581195E-3</v>
      </c>
      <c r="V54" s="246">
        <f>+(G54-P54)</f>
        <v>-1.4023805728517025E-2</v>
      </c>
      <c r="W54" s="246">
        <f>+AF$5*SIN(RADIANS(AF$6*F54+AF$7))</f>
        <v>1.741462987081367E-3</v>
      </c>
      <c r="X54" s="246">
        <f>+(W54-V54)^2</f>
        <v>2.4854369767502539E-4</v>
      </c>
    </row>
    <row r="55" spans="1:26" ht="12.95" customHeight="1">
      <c r="A55" s="24" t="s">
        <v>61</v>
      </c>
      <c r="B55" s="98" t="s">
        <v>60</v>
      </c>
      <c r="C55" s="23">
        <v>49416.570699999997</v>
      </c>
      <c r="D55" s="23"/>
      <c r="E55" s="24">
        <f>+(C55-C$7)/C$8</f>
        <v>-7272.4324400810465</v>
      </c>
      <c r="F55" s="246">
        <f>ROUND(2*E55,0)/2</f>
        <v>-7272.5</v>
      </c>
      <c r="G55" s="246">
        <f>+C55-(C$7+F55*C$8)</f>
        <v>2.8647499995713588E-2</v>
      </c>
      <c r="K55" s="246">
        <f>G55</f>
        <v>2.8647499995713588E-2</v>
      </c>
      <c r="M55" s="246">
        <f>VLOOKUP(C55,'A (6)'!C$21:E$138,3,FALSE)</f>
        <v>4046.4752956840066</v>
      </c>
      <c r="P55" s="246">
        <f>+D$11+D$12*F55+D$13*F55^2</f>
        <v>4.6015738129092265E-2</v>
      </c>
      <c r="Q55" s="275">
        <f>+C55-15018.5</f>
        <v>34398.070699999997</v>
      </c>
      <c r="R55" s="276"/>
      <c r="S55" s="246">
        <f>+(P55-G55)^2</f>
        <v>3.0165569585774925E-4</v>
      </c>
      <c r="T55" s="246">
        <v>1</v>
      </c>
      <c r="U55" s="246">
        <f>T55*S55</f>
        <v>3.0165569585774925E-4</v>
      </c>
      <c r="V55" s="246">
        <f>+(G55-P55)</f>
        <v>-1.7368238133378677E-2</v>
      </c>
      <c r="W55" s="246">
        <f>+AF$5*SIN(RADIANS(AF$6*F55+AF$7))</f>
        <v>8.3816241287859171E-4</v>
      </c>
      <c r="X55" s="246">
        <f>+(W55-V55)^2</f>
        <v>3.3147302085075698E-4</v>
      </c>
      <c r="Z55" s="24" t="s">
        <v>61</v>
      </c>
    </row>
    <row r="56" spans="1:26" ht="12.95" customHeight="1">
      <c r="A56" s="24" t="s">
        <v>52</v>
      </c>
      <c r="B56" s="98"/>
      <c r="C56" s="23">
        <v>49465.548999999999</v>
      </c>
      <c r="D56" s="23">
        <v>1E-3</v>
      </c>
      <c r="E56" s="24">
        <f>+(C56-C$7)/C$8</f>
        <v>-7156.9260266348538</v>
      </c>
      <c r="F56" s="246">
        <f>ROUND(2*E56,0)/2</f>
        <v>-7157</v>
      </c>
      <c r="G56" s="246">
        <f>+C56-(C$7+F56*C$8)</f>
        <v>3.1366999995952938E-2</v>
      </c>
      <c r="J56" s="246">
        <f>G56</f>
        <v>3.1366999995952938E-2</v>
      </c>
      <c r="M56" s="246">
        <f>VLOOKUP(C56,'A (6)'!C$21:E$138,3,FALSE)</f>
        <v>4161.9830868850804</v>
      </c>
      <c r="P56" s="246">
        <f>+D$11+D$12*F56+D$13*F56^2</f>
        <v>4.500745711831497E-2</v>
      </c>
      <c r="Q56" s="275">
        <f>+C56-15018.5</f>
        <v>34447.048999999999</v>
      </c>
      <c r="R56" s="276"/>
      <c r="S56" s="246">
        <f>+(P56-G56)^2</f>
        <v>1.8606207050699707E-4</v>
      </c>
      <c r="T56" s="246">
        <v>1</v>
      </c>
      <c r="U56" s="246">
        <f>T56*S56</f>
        <v>1.8606207050699707E-4</v>
      </c>
      <c r="V56" s="246">
        <f>+(G56-P56)</f>
        <v>-1.3640457122362032E-2</v>
      </c>
      <c r="W56" s="246">
        <f>+AF$5*SIN(RADIANS(AF$6*F56+AF$7))</f>
        <v>6.7571668491207696E-4</v>
      </c>
      <c r="X56" s="246">
        <f>+(W56-V56)^2</f>
        <v>2.0495283248008123E-4</v>
      </c>
      <c r="Z56" s="24" t="s">
        <v>52</v>
      </c>
    </row>
    <row r="57" spans="1:26" ht="12.95" customHeight="1">
      <c r="A57" s="22" t="s">
        <v>52</v>
      </c>
      <c r="B57" s="98"/>
      <c r="C57" s="22">
        <v>49465.55</v>
      </c>
      <c r="D57" s="23"/>
      <c r="E57" s="24">
        <f>+(C57-C$7)/C$8</f>
        <v>-7156.9236683167028</v>
      </c>
      <c r="F57" s="246">
        <f>ROUND(2*E57,0)/2</f>
        <v>-7157</v>
      </c>
      <c r="G57" s="246">
        <f>+C57-(C$7+F57*C$8)</f>
        <v>3.2366999999794643E-2</v>
      </c>
      <c r="J57" s="246">
        <f>G57</f>
        <v>3.2366999999794643E-2</v>
      </c>
      <c r="M57" s="246">
        <f>VLOOKUP(C57,'A (6)'!C$21:E$138,3,FALSE)</f>
        <v>4161.9854452313612</v>
      </c>
      <c r="P57" s="246">
        <f>+D$11+D$12*F57+D$13*F57^2</f>
        <v>4.500745711831497E-2</v>
      </c>
      <c r="Q57" s="275">
        <f>+C57-15018.5</f>
        <v>34447.050000000003</v>
      </c>
      <c r="R57" s="276"/>
      <c r="S57" s="246">
        <f>+(P57-G57)^2</f>
        <v>1.5978115616515118E-4</v>
      </c>
      <c r="T57" s="246">
        <v>1</v>
      </c>
      <c r="U57" s="246">
        <f>T57*S57</f>
        <v>1.5978115616515118E-4</v>
      </c>
      <c r="V57" s="246">
        <f>+(G57-P57)</f>
        <v>-1.2640457118520326E-2</v>
      </c>
      <c r="W57" s="246">
        <f>+AF$5*SIN(RADIANS(AF$6*F57+AF$7))</f>
        <v>6.7571668491207696E-4</v>
      </c>
      <c r="X57" s="246">
        <f>+(W57-V57)^2</f>
        <v>1.7732048476321938E-4</v>
      </c>
      <c r="Z57" s="22" t="s">
        <v>52</v>
      </c>
    </row>
    <row r="58" spans="1:26" ht="12.95" customHeight="1">
      <c r="A58" s="24" t="s">
        <v>52</v>
      </c>
      <c r="B58" s="98"/>
      <c r="C58" s="23">
        <v>49580.459499999997</v>
      </c>
      <c r="D58" s="23">
        <v>5.0000000000000001E-4</v>
      </c>
      <c r="E58" s="24">
        <f>+(C58-C$7)/C$8</f>
        <v>-6885.9305097976458</v>
      </c>
      <c r="F58" s="246">
        <f>ROUND(2*E58,0)/2</f>
        <v>-6886</v>
      </c>
      <c r="G58" s="246">
        <f>+C58-(C$7+F58*C$8)</f>
        <v>2.9465999992680736E-2</v>
      </c>
      <c r="J58" s="246">
        <f>G58</f>
        <v>2.9465999992680736E-2</v>
      </c>
      <c r="M58" s="246">
        <f>VLOOKUP(C58,'A (6)'!C$21:E$138,3,FALSE)</f>
        <v>4432.9818361436319</v>
      </c>
      <c r="P58" s="246">
        <f>+D$11+D$12*F58+D$13*F58^2</f>
        <v>4.2676866775859801E-2</v>
      </c>
      <c r="Q58" s="275">
        <f>+C58-15018.5</f>
        <v>34561.959499999997</v>
      </c>
      <c r="R58" s="276"/>
      <c r="S58" s="246">
        <f>+(P58-G58)^2</f>
        <v>1.7452700116290398E-4</v>
      </c>
      <c r="T58" s="246">
        <v>1</v>
      </c>
      <c r="U58" s="246">
        <f>T58*S58</f>
        <v>1.7452700116290398E-4</v>
      </c>
      <c r="V58" s="246">
        <f>+(G58-P58)</f>
        <v>-1.3210866783179065E-2</v>
      </c>
      <c r="W58" s="246">
        <f>+AF$5*SIN(RADIANS(AF$6*F58+AF$7))</f>
        <v>2.9028636459103418E-4</v>
      </c>
      <c r="X58" s="246">
        <f>+(W58-V58)^2</f>
        <v>1.8228113631954244E-4</v>
      </c>
      <c r="Z58" s="24" t="s">
        <v>52</v>
      </c>
    </row>
    <row r="59" spans="1:26" ht="12.95" customHeight="1">
      <c r="A59" s="22" t="s">
        <v>52</v>
      </c>
      <c r="B59" s="98"/>
      <c r="C59" s="22">
        <v>49580.460599999999</v>
      </c>
      <c r="D59" s="23"/>
      <c r="E59" s="24">
        <f>+(C59-C$7)/C$8</f>
        <v>-6885.9279156476869</v>
      </c>
      <c r="F59" s="246">
        <f>ROUND(2*E59,0)/2</f>
        <v>-6886</v>
      </c>
      <c r="G59" s="246">
        <f>+C59-(C$7+F59*C$8)</f>
        <v>3.0565999993996229E-2</v>
      </c>
      <c r="J59" s="246">
        <f>G59</f>
        <v>3.0565999993996229E-2</v>
      </c>
      <c r="M59" s="246">
        <f>VLOOKUP(C59,'A (6)'!C$21:E$138,3,FALSE)</f>
        <v>4432.9844303245336</v>
      </c>
      <c r="P59" s="246">
        <f>+D$11+D$12*F59+D$13*F59^2</f>
        <v>4.2676866775859801E-2</v>
      </c>
      <c r="Q59" s="275">
        <f>+C59-15018.5</f>
        <v>34561.960599999999</v>
      </c>
      <c r="R59" s="276"/>
      <c r="S59" s="246">
        <f>+(P59-G59)^2</f>
        <v>1.466730942080465E-4</v>
      </c>
      <c r="T59" s="246">
        <v>1</v>
      </c>
      <c r="U59" s="246">
        <f>T59*S59</f>
        <v>1.466730942080465E-4</v>
      </c>
      <c r="V59" s="246">
        <f>+(G59-P59)</f>
        <v>-1.2110866781863572E-2</v>
      </c>
      <c r="W59" s="246">
        <f>+AF$5*SIN(RADIANS(AF$6*F59+AF$7))</f>
        <v>2.9028636459103418E-4</v>
      </c>
      <c r="X59" s="246">
        <f>+(W59-V59)^2</f>
        <v>1.5378859936182094E-4</v>
      </c>
      <c r="Z59" s="22" t="s">
        <v>52</v>
      </c>
    </row>
    <row r="60" spans="1:26" ht="12.95" customHeight="1">
      <c r="A60" s="24" t="s">
        <v>53</v>
      </c>
      <c r="B60" s="98"/>
      <c r="C60" s="23">
        <v>49763.6371</v>
      </c>
      <c r="D60" s="23">
        <v>1.1000000000000001E-3</v>
      </c>
      <c r="E60" s="24">
        <f>+(C60-C$7)/C$8</f>
        <v>-6453.939452540033</v>
      </c>
      <c r="F60" s="246">
        <f>ROUND(2*E60,0)/2</f>
        <v>-6454</v>
      </c>
      <c r="G60" s="246">
        <f>+C60-(C$7+F60*C$8)</f>
        <v>2.5673999996797647E-2</v>
      </c>
      <c r="J60" s="246">
        <f>G60</f>
        <v>2.5673999996797647E-2</v>
      </c>
      <c r="M60" s="246">
        <f>VLOOKUP(C60,'A (6)'!C$21:E$138,3,FALSE)</f>
        <v>4864.9780461695627</v>
      </c>
      <c r="P60" s="246">
        <f>+D$11+D$12*F60+D$13*F60^2</f>
        <v>3.9063627659584994E-2</v>
      </c>
      <c r="Q60" s="275">
        <f>+C60-15018.5</f>
        <v>34745.1371</v>
      </c>
      <c r="R60" s="276"/>
      <c r="S60" s="246">
        <f>+(P60-G60)^2</f>
        <v>1.7928212894808014E-4</v>
      </c>
      <c r="T60" s="246">
        <v>1</v>
      </c>
      <c r="U60" s="246">
        <f>T60*S60</f>
        <v>1.7928212894808014E-4</v>
      </c>
      <c r="V60" s="246">
        <f>+(G60-P60)</f>
        <v>-1.3389627662787347E-2</v>
      </c>
      <c r="W60" s="246">
        <f>+AF$5*SIN(RADIANS(AF$6*F60+AF$7))</f>
        <v>-3.2852134797489024E-4</v>
      </c>
      <c r="X60" s="246">
        <f>+(W60-V60)^2</f>
        <v>1.7059249816683383E-4</v>
      </c>
      <c r="Z60" s="24" t="s">
        <v>53</v>
      </c>
    </row>
    <row r="61" spans="1:26" ht="12.95" customHeight="1">
      <c r="A61" s="24" t="s">
        <v>53</v>
      </c>
      <c r="B61" s="98"/>
      <c r="C61" s="23">
        <v>49763.637900000002</v>
      </c>
      <c r="D61" s="23">
        <v>5.9999999999999995E-4</v>
      </c>
      <c r="E61" s="24">
        <f>+(C61-C$7)/C$8</f>
        <v>-6453.9375658855161</v>
      </c>
      <c r="F61" s="246">
        <f>ROUND(2*E61,0)/2</f>
        <v>-6454</v>
      </c>
      <c r="G61" s="246">
        <f>+C61-(C$7+F61*C$8)</f>
        <v>2.647399999841582E-2</v>
      </c>
      <c r="J61" s="246">
        <f>G61</f>
        <v>2.647399999841582E-2</v>
      </c>
      <c r="M61" s="246">
        <f>VLOOKUP(C61,'A (6)'!C$21:E$138,3,FALSE)</f>
        <v>4864.9799328465842</v>
      </c>
      <c r="P61" s="246">
        <f>+D$11+D$12*F61+D$13*F61^2</f>
        <v>3.9063627659584994E-2</v>
      </c>
      <c r="Q61" s="275">
        <f>+C61-15018.5</f>
        <v>34745.137900000002</v>
      </c>
      <c r="R61" s="276"/>
      <c r="S61" s="246">
        <f>+(P61-G61)^2</f>
        <v>1.5849872464687601E-4</v>
      </c>
      <c r="T61" s="246">
        <v>1</v>
      </c>
      <c r="U61" s="246">
        <f>T61*S61</f>
        <v>1.5849872464687601E-4</v>
      </c>
      <c r="V61" s="246">
        <f>+(G61-P61)</f>
        <v>-1.2589627661169174E-2</v>
      </c>
      <c r="W61" s="246">
        <f>+AF$5*SIN(RADIANS(AF$6*F61+AF$7))</f>
        <v>-3.2852134797489024E-4</v>
      </c>
      <c r="X61" s="246">
        <f>+(W61-V61)^2</f>
        <v>1.5033472802345274E-4</v>
      </c>
      <c r="Z61" s="24" t="s">
        <v>53</v>
      </c>
    </row>
    <row r="62" spans="1:26" ht="12.95" customHeight="1">
      <c r="A62" s="23" t="s">
        <v>158</v>
      </c>
      <c r="B62" s="98" t="s">
        <v>60</v>
      </c>
      <c r="C62" s="23">
        <v>49995.375999999997</v>
      </c>
      <c r="D62" s="23" t="s">
        <v>159</v>
      </c>
      <c r="E62" s="24">
        <f>+(C62-C$7)/C$8</f>
        <v>-5907.4254005013927</v>
      </c>
      <c r="F62" s="246">
        <f>ROUND(2*E62,0)/2</f>
        <v>-5907.5</v>
      </c>
      <c r="G62" s="246">
        <f>+C62-(C$7+F62*C$8)</f>
        <v>3.1632499994884711E-2</v>
      </c>
      <c r="I62" s="246">
        <f>G62</f>
        <v>3.1632499994884711E-2</v>
      </c>
      <c r="M62" s="246">
        <f>VLOOKUP(C62,'A (6)'!C$21:E$138,3,FALSE)</f>
        <v>5411.4986170012326</v>
      </c>
      <c r="P62" s="246">
        <f>+D$11+D$12*F62+D$13*F62^2</f>
        <v>3.4672219297577446E-2</v>
      </c>
      <c r="Q62" s="275">
        <f>+C62-15018.5</f>
        <v>34976.875999999997</v>
      </c>
      <c r="R62" s="276"/>
      <c r="S62" s="246">
        <f>+(P62-G62)^2</f>
        <v>9.2398934391628089E-6</v>
      </c>
      <c r="T62" s="246">
        <v>1</v>
      </c>
      <c r="U62" s="246">
        <f>T62*S62</f>
        <v>9.2398934391628089E-6</v>
      </c>
      <c r="V62" s="246">
        <f>+(G62-P62)</f>
        <v>-3.0397193026927352E-3</v>
      </c>
      <c r="W62" s="246">
        <f>+AF$5*SIN(RADIANS(AF$6*F62+AF$7))</f>
        <v>-1.0974790198858262E-3</v>
      </c>
      <c r="X62" s="246">
        <f>+(W62-V62)^2</f>
        <v>3.7722973161578618E-6</v>
      </c>
      <c r="Z62" s="84" t="s">
        <v>158</v>
      </c>
    </row>
    <row r="63" spans="1:26" ht="12.95" customHeight="1">
      <c r="A63" s="23" t="s">
        <v>158</v>
      </c>
      <c r="B63" s="98" t="s">
        <v>59</v>
      </c>
      <c r="C63" s="23">
        <v>49999.404999999999</v>
      </c>
      <c r="D63" s="23" t="s">
        <v>159</v>
      </c>
      <c r="E63" s="24">
        <f>+(C63-C$7)/C$8</f>
        <v>-5897.9237367079386</v>
      </c>
      <c r="F63" s="246">
        <f>ROUND(2*E63,0)/2</f>
        <v>-5898</v>
      </c>
      <c r="M63" s="246">
        <f>VLOOKUP(C63,'A (6)'!C$21:E$138,3,FALSE)</f>
        <v>5421.0003941300711</v>
      </c>
      <c r="P63" s="246">
        <f>+D$11+D$12*F63+D$13*F63^2</f>
        <v>3.4597654991196887E-2</v>
      </c>
      <c r="Q63" s="275">
        <f>+C63-15018.5</f>
        <v>34980.904999999999</v>
      </c>
      <c r="R63" s="277">
        <f>+C63-(C$7+F63*C$8)</f>
        <v>3.2337999997253064E-2</v>
      </c>
      <c r="S63" s="246">
        <f>+(P63-R63)^2</f>
        <v>5.1060406916552581E-6</v>
      </c>
      <c r="Z63" s="84" t="s">
        <v>158</v>
      </c>
    </row>
    <row r="64" spans="1:26" ht="12.95" customHeight="1">
      <c r="A64" s="23" t="s">
        <v>158</v>
      </c>
      <c r="B64" s="98" t="s">
        <v>59</v>
      </c>
      <c r="C64" s="23">
        <v>50180.457000000002</v>
      </c>
      <c r="D64" s="23" t="s">
        <v>159</v>
      </c>
      <c r="E64" s="24">
        <f>+(C64-C$7)/C$8</f>
        <v>-5470.9455204926071</v>
      </c>
      <c r="F64" s="246">
        <f>ROUND(2*E64,0)/2</f>
        <v>-5471</v>
      </c>
      <c r="G64" s="246">
        <f>+C64-(C$7+F64*C$8)</f>
        <v>2.3100999998860061E-2</v>
      </c>
      <c r="I64" s="246">
        <f>G64</f>
        <v>2.3100999998860061E-2</v>
      </c>
      <c r="M64" s="246">
        <f>VLOOKUP(C64,'A (6)'!C$21:E$138,3,FALSE)</f>
        <v>5847.9837033207968</v>
      </c>
      <c r="P64" s="246">
        <f>+D$11+D$12*F64+D$13*F64^2</f>
        <v>3.1308752026315285E-2</v>
      </c>
      <c r="Q64" s="275">
        <f>+C64-15018.5</f>
        <v>35161.957000000002</v>
      </c>
      <c r="R64" s="276"/>
      <c r="S64" s="246">
        <f>+(P64-G64)^2</f>
        <v>6.7367193344195343E-5</v>
      </c>
      <c r="T64" s="246">
        <v>1</v>
      </c>
      <c r="U64" s="246">
        <f>T64*S64</f>
        <v>6.7367193344195343E-5</v>
      </c>
      <c r="V64" s="246">
        <f>+(G64-P64)</f>
        <v>-8.2077520274552243E-3</v>
      </c>
      <c r="W64" s="246">
        <f>+AF$5*SIN(RADIANS(AF$6*F64+AF$7))</f>
        <v>-1.6812536454940566E-3</v>
      </c>
      <c r="X64" s="246">
        <f>+(W64-V64)^2</f>
        <v>4.259518112974174E-5</v>
      </c>
      <c r="Z64" s="84" t="s">
        <v>158</v>
      </c>
    </row>
    <row r="65" spans="1:28" ht="12.95" customHeight="1">
      <c r="A65" s="23" t="s">
        <v>158</v>
      </c>
      <c r="B65" s="98" t="s">
        <v>60</v>
      </c>
      <c r="C65" s="23">
        <v>50189.572999999997</v>
      </c>
      <c r="D65" s="23" t="s">
        <v>159</v>
      </c>
      <c r="E65" s="24">
        <f>+(C65-C$7)/C$8</f>
        <v>-5449.4470923116614</v>
      </c>
      <c r="F65" s="246">
        <f>ROUND(2*E65,0)/2</f>
        <v>-5449.5</v>
      </c>
      <c r="G65" s="246">
        <f>+C65-(C$7+F65*C$8)</f>
        <v>2.2434499995142687E-2</v>
      </c>
      <c r="I65" s="246">
        <f>G65</f>
        <v>2.2434499995142687E-2</v>
      </c>
      <c r="M65" s="246">
        <f>VLOOKUP(C65,'A (6)'!C$21:E$138,3,FALSE)</f>
        <v>5869.4823879339483</v>
      </c>
      <c r="P65" s="246">
        <f>+D$11+D$12*F65+D$13*F65^2</f>
        <v>3.1146388429951405E-2</v>
      </c>
      <c r="Q65" s="275">
        <f>+C65-15018.5</f>
        <v>35171.072999999997</v>
      </c>
      <c r="R65" s="276"/>
      <c r="S65" s="246">
        <f>+(P65-G65)^2</f>
        <v>7.5897000100553892E-5</v>
      </c>
      <c r="T65" s="246">
        <v>1</v>
      </c>
      <c r="U65" s="246">
        <f>T65*S65</f>
        <v>7.5897000100553892E-5</v>
      </c>
      <c r="V65" s="246">
        <f>+(G65-P65)</f>
        <v>-8.7118884348087178E-3</v>
      </c>
      <c r="W65" s="246">
        <f>+AF$5*SIN(RADIANS(AF$6*F65+AF$7))</f>
        <v>-1.7090057991796088E-3</v>
      </c>
      <c r="X65" s="246">
        <f>+(W65-V65)^2</f>
        <v>4.9040365208395689E-5</v>
      </c>
      <c r="Z65" s="84" t="s">
        <v>158</v>
      </c>
    </row>
    <row r="66" spans="1:28" ht="12.95" customHeight="1">
      <c r="A66" s="23" t="s">
        <v>158</v>
      </c>
      <c r="B66" s="98" t="s">
        <v>60</v>
      </c>
      <c r="C66" s="23">
        <v>50195.504999999997</v>
      </c>
      <c r="D66" s="23" t="s">
        <v>159</v>
      </c>
      <c r="E66" s="24">
        <f>+(C66-C$7)/C$8</f>
        <v>-5435.4575490943007</v>
      </c>
      <c r="F66" s="246">
        <f>ROUND(2*E66,0)/2</f>
        <v>-5435.5</v>
      </c>
      <c r="G66" s="246">
        <f>+C66-(C$7+F66*C$8)</f>
        <v>1.8000499992922414E-2</v>
      </c>
      <c r="I66" s="246">
        <f>G66</f>
        <v>1.8000499992922414E-2</v>
      </c>
      <c r="M66" s="246">
        <f>VLOOKUP(C66,'A (6)'!C$21:E$138,3,FALSE)</f>
        <v>5883.4720980179</v>
      </c>
      <c r="P66" s="246">
        <f>+D$11+D$12*F66+D$13*F66^2</f>
        <v>3.1040830131729782E-2</v>
      </c>
      <c r="Q66" s="275">
        <f>+C66-15018.5</f>
        <v>35177.004999999997</v>
      </c>
      <c r="R66" s="276"/>
      <c r="S66" s="246">
        <f>+(P66-G66)^2</f>
        <v>1.7005021012908778E-4</v>
      </c>
      <c r="T66" s="246">
        <v>1</v>
      </c>
      <c r="U66" s="246">
        <f>T66*S66</f>
        <v>1.7005021012908778E-4</v>
      </c>
      <c r="V66" s="246">
        <f>+(G66-P66)</f>
        <v>-1.3040330138807368E-2</v>
      </c>
      <c r="W66" s="246">
        <f>+AF$5*SIN(RADIANS(AF$6*F66+AF$7))</f>
        <v>-1.7270194291099416E-3</v>
      </c>
      <c r="X66" s="246">
        <f>+(W66-V66)^2</f>
        <v>1.2799099921415448E-4</v>
      </c>
      <c r="Z66" s="84" t="s">
        <v>158</v>
      </c>
    </row>
    <row r="67" spans="1:28" ht="12.95" customHeight="1">
      <c r="A67" s="22" t="s">
        <v>55</v>
      </c>
      <c r="B67" s="100" t="s">
        <v>60</v>
      </c>
      <c r="C67" s="22">
        <v>50301.517999999996</v>
      </c>
      <c r="D67" s="22">
        <v>5.9999999999999995E-4</v>
      </c>
      <c r="E67" s="24">
        <f>+(C67-C$7)/C$8</f>
        <v>-5185.4451679240583</v>
      </c>
      <c r="F67" s="246">
        <f>ROUND(2*E67,0)/2</f>
        <v>-5185.5</v>
      </c>
      <c r="G67" s="246">
        <f>+C67-(C$7+F67*C$8)</f>
        <v>2.3250499994901475E-2</v>
      </c>
      <c r="J67" s="246">
        <f>G67</f>
        <v>2.3250499994901475E-2</v>
      </c>
      <c r="M67" s="246">
        <f>VLOOKUP(C67,'A (6)'!C$21:E$138,3,FALSE)</f>
        <v>6133.4874613236634</v>
      </c>
      <c r="P67" s="246">
        <f>+D$11+D$12*F67+D$13*F67^2</f>
        <v>2.9178015577832499E-2</v>
      </c>
      <c r="Q67" s="275">
        <f>+C67-15018.5</f>
        <v>35283.017999999996</v>
      </c>
      <c r="R67" s="276"/>
      <c r="S67" s="246">
        <f>+(P67-G67)^2</f>
        <v>3.513544098589012E-5</v>
      </c>
      <c r="T67" s="246">
        <v>1</v>
      </c>
      <c r="U67" s="246">
        <f>T67*S67</f>
        <v>3.513544098589012E-5</v>
      </c>
      <c r="V67" s="246">
        <f>+(G67-P67)</f>
        <v>-5.9275155829310242E-3</v>
      </c>
      <c r="W67" s="246">
        <f>+AF$5*SIN(RADIANS(AF$6*F67+AF$7))</f>
        <v>-2.0405076561587072E-3</v>
      </c>
      <c r="X67" s="246">
        <f>+(W67-V67)^2</f>
        <v>1.5108830622790826E-5</v>
      </c>
      <c r="Z67" s="22" t="s">
        <v>55</v>
      </c>
    </row>
    <row r="68" spans="1:28" ht="12.95" customHeight="1">
      <c r="A68" s="24" t="s">
        <v>55</v>
      </c>
      <c r="B68" s="98"/>
      <c r="C68" s="23">
        <v>50301.519399999997</v>
      </c>
      <c r="D68" s="23">
        <v>6.9999999999999999E-4</v>
      </c>
      <c r="E68" s="24">
        <f>+(C68-C$7)/C$8</f>
        <v>-5185.4418662786575</v>
      </c>
      <c r="F68" s="246">
        <f>ROUND(2*E68,0)/2</f>
        <v>-5185.5</v>
      </c>
      <c r="G68" s="246">
        <f>+C68-(C$7+F68*C$8)</f>
        <v>2.4650499995914288E-2</v>
      </c>
      <c r="J68" s="246">
        <f>G68</f>
        <v>2.4650499995914288E-2</v>
      </c>
      <c r="M68" s="246">
        <f>VLOOKUP(C68,'A (6)'!C$21:E$138,3,FALSE)</f>
        <v>6133.4907630084463</v>
      </c>
      <c r="P68" s="246">
        <f>+D$11+D$12*F68+D$13*F68^2</f>
        <v>2.9178015577832499E-2</v>
      </c>
      <c r="Q68" s="275">
        <f>+C68-15018.5</f>
        <v>35283.019399999997</v>
      </c>
      <c r="R68" s="276"/>
      <c r="S68" s="246">
        <f>+(P68-G68)^2</f>
        <v>2.0498397344512195E-5</v>
      </c>
      <c r="T68" s="246">
        <v>1</v>
      </c>
      <c r="U68" s="246">
        <f>T68*S68</f>
        <v>2.0498397344512195E-5</v>
      </c>
      <c r="V68" s="246">
        <f>+(G68-P68)</f>
        <v>-4.5275155819182109E-3</v>
      </c>
      <c r="W68" s="246">
        <f>+AF$5*SIN(RADIANS(AF$6*F68+AF$7))</f>
        <v>-2.0405076561587072E-3</v>
      </c>
      <c r="X68" s="246">
        <f>+(W68-V68)^2</f>
        <v>6.1852084227905883E-6</v>
      </c>
      <c r="Z68" s="24" t="s">
        <v>55</v>
      </c>
    </row>
    <row r="69" spans="1:28" ht="12.95" customHeight="1">
      <c r="A69" s="24" t="s">
        <v>54</v>
      </c>
      <c r="B69" s="98"/>
      <c r="C69" s="23">
        <v>50571.409500000002</v>
      </c>
      <c r="D69" s="23">
        <v>6.9999999999999999E-4</v>
      </c>
      <c r="E69" s="24">
        <f>+(C69-C$7)/C$8</f>
        <v>-4548.9551471472632</v>
      </c>
      <c r="F69" s="246">
        <f>ROUND(2*E69,0)/2</f>
        <v>-4549</v>
      </c>
      <c r="G69" s="246">
        <f>+C69-(C$7+F69*C$8)</f>
        <v>1.9018999999389052E-2</v>
      </c>
      <c r="J69" s="246">
        <f>G69</f>
        <v>1.9018999999389052E-2</v>
      </c>
      <c r="M69" s="246">
        <f>VLOOKUP(C69,'A (6)'!C$21:E$138,3,FALSE)</f>
        <v>6769.9850741224673</v>
      </c>
      <c r="P69" s="246">
        <f>+D$11+D$12*F69+D$13*F69^2</f>
        <v>2.4624701112262039E-2</v>
      </c>
      <c r="Q69" s="275">
        <f>+C69-15018.5</f>
        <v>35552.909500000002</v>
      </c>
      <c r="R69" s="276"/>
      <c r="S69" s="246">
        <f>+(P69-G69)^2</f>
        <v>3.1423884966865441E-5</v>
      </c>
      <c r="T69" s="246">
        <v>1</v>
      </c>
      <c r="U69" s="246">
        <f>T69*S69</f>
        <v>3.1423884966865441E-5</v>
      </c>
      <c r="V69" s="246">
        <f>+(G69-P69)</f>
        <v>-5.6057011128729864E-3</v>
      </c>
      <c r="W69" s="246">
        <f>+AF$5*SIN(RADIANS(AF$6*F69+AF$7))</f>
        <v>-2.7547694594650162E-3</v>
      </c>
      <c r="X69" s="246">
        <f>+(W69-V69)^2</f>
        <v>8.1278112924035022E-6</v>
      </c>
      <c r="Z69" s="24" t="s">
        <v>54</v>
      </c>
    </row>
    <row r="70" spans="1:28" ht="12.95" customHeight="1">
      <c r="A70" s="278" t="s">
        <v>707</v>
      </c>
      <c r="B70" s="311" t="s">
        <v>59</v>
      </c>
      <c r="C70" s="279">
        <v>51274.870999999999</v>
      </c>
      <c r="D70" s="279" t="s">
        <v>705</v>
      </c>
      <c r="E70" s="24">
        <f>+(C70-C$7)/C$8</f>
        <v>-2889.9691296155315</v>
      </c>
      <c r="F70" s="246">
        <f>ROUND(2*E70,0)/2</f>
        <v>-2890</v>
      </c>
      <c r="G70" s="246">
        <f>+C70-(C$7+F70*C$8)</f>
        <v>1.30899999930989E-2</v>
      </c>
      <c r="K70" s="246">
        <f>G70</f>
        <v>1.30899999930989E-2</v>
      </c>
      <c r="M70" s="246">
        <f>VLOOKUP(C70,'A (6)'!C$21:E$138,3,FALSE)</f>
        <v>8428.9908799587211</v>
      </c>
      <c r="O70" s="246">
        <f>+C$11+C$12*F70</f>
        <v>-2.8604540719746767E-2</v>
      </c>
      <c r="P70" s="246">
        <f>+D$11+D$12*F70+D$13*F70^2</f>
        <v>1.4035111813839103E-2</v>
      </c>
      <c r="Q70" s="275">
        <f>+C70-15018.5</f>
        <v>36256.370999999999</v>
      </c>
      <c r="R70" s="276"/>
      <c r="S70" s="246">
        <f>+(P70-L70)^2</f>
        <v>1.9698436362696595E-4</v>
      </c>
      <c r="T70" s="246">
        <v>1</v>
      </c>
      <c r="U70" s="246">
        <f>T70*S70</f>
        <v>1.9698436362696595E-4</v>
      </c>
      <c r="V70" s="246">
        <f>+(G70-P70)</f>
        <v>-9.4511182074020345E-4</v>
      </c>
      <c r="W70" s="246">
        <f>+AF$5*SIN(RADIANS(AF$6*F70+AF$7))</f>
        <v>-3.8338027196026352E-3</v>
      </c>
      <c r="X70" s="246">
        <f>+(W70-V70)^2</f>
        <v>8.3445351091706429E-6</v>
      </c>
    </row>
    <row r="71" spans="1:28" ht="12.95" customHeight="1">
      <c r="A71" s="261" t="s">
        <v>414</v>
      </c>
      <c r="B71" s="260" t="s">
        <v>60</v>
      </c>
      <c r="C71" s="265">
        <v>51331.478000000003</v>
      </c>
      <c r="D71" s="265" t="s">
        <v>159</v>
      </c>
      <c r="E71" s="24">
        <f>+(C71-C$7)/C$8</f>
        <v>-2756.4718145607276</v>
      </c>
      <c r="F71" s="246">
        <f>ROUND(2*E71,0)/2</f>
        <v>-2756.5</v>
      </c>
      <c r="G71" s="246">
        <f>+C71-(C$7+F71*C$8)</f>
        <v>1.1951499996939674E-2</v>
      </c>
      <c r="J71" s="246">
        <f>G71</f>
        <v>1.1951499996939674E-2</v>
      </c>
      <c r="M71" s="246" t="e">
        <f>VLOOKUP(C71,'A (6)'!C$21:E$138,3,FALSE)</f>
        <v>#N/A</v>
      </c>
      <c r="O71" s="246">
        <f>+C$11+C$12*F71</f>
        <v>-2.8008076869020002E-2</v>
      </c>
      <c r="P71" s="246">
        <f>+D$11+D$12*F71+D$13*F71^2</f>
        <v>1.3263294286445966E-2</v>
      </c>
      <c r="Q71" s="275">
        <f>+C71-15018.5</f>
        <v>36312.978000000003</v>
      </c>
      <c r="R71" s="276"/>
      <c r="S71" s="246">
        <f>+(P71-L71)^2</f>
        <v>1.7591497532887021E-4</v>
      </c>
      <c r="T71" s="246">
        <v>1</v>
      </c>
      <c r="U71" s="246">
        <f>T71*S71</f>
        <v>1.7591497532887021E-4</v>
      </c>
      <c r="V71" s="246">
        <f>+(G71-P71)</f>
        <v>-1.311794289506292E-3</v>
      </c>
      <c r="W71" s="246">
        <f>+AF$5*SIN(RADIANS(AF$6*F71+AF$7))</f>
        <v>-3.8621410798990777E-3</v>
      </c>
      <c r="X71" s="246">
        <f>+(W71-V71)^2</f>
        <v>6.5042687512667836E-6</v>
      </c>
      <c r="AB71" s="246">
        <v>21000</v>
      </c>
    </row>
    <row r="72" spans="1:28" ht="12.95" customHeight="1">
      <c r="A72" s="24" t="s">
        <v>57</v>
      </c>
      <c r="B72" s="98"/>
      <c r="C72" s="23">
        <v>51331.481</v>
      </c>
      <c r="D72" s="23">
        <v>3.0000000000000001E-3</v>
      </c>
      <c r="E72" s="24">
        <f>+(C72-C$7)/C$8</f>
        <v>-2756.4647396063092</v>
      </c>
      <c r="F72" s="246">
        <f>ROUND(2*E72,0)/2</f>
        <v>-2756.5</v>
      </c>
      <c r="G72" s="246">
        <f>+C72-(C$7+F72*C$8)</f>
        <v>1.4951499993912876E-2</v>
      </c>
      <c r="J72" s="246">
        <f>G72</f>
        <v>1.4951499993912876E-2</v>
      </c>
      <c r="M72" s="246">
        <f>VLOOKUP(C72,'A (6)'!C$21:E$138,3,FALSE)</f>
        <v>8562.4968624018129</v>
      </c>
      <c r="P72" s="246">
        <f>+D$11+D$12*F72+D$13*F72^2</f>
        <v>1.3263294286445966E-2</v>
      </c>
      <c r="Q72" s="275">
        <f>+C72-15018.5</f>
        <v>36312.981</v>
      </c>
      <c r="R72" s="276"/>
      <c r="S72" s="246">
        <f>+(P72-G72)^2</f>
        <v>2.8500385107238489E-6</v>
      </c>
      <c r="T72" s="246">
        <v>1</v>
      </c>
      <c r="U72" s="246">
        <f>T72*S72</f>
        <v>2.8500385107238489E-6</v>
      </c>
      <c r="V72" s="246">
        <f>+(G72-P72)</f>
        <v>1.6882057074669096E-3</v>
      </c>
      <c r="W72" s="246">
        <f>+AF$5*SIN(RADIANS(AF$6*F72+AF$7))</f>
        <v>-3.8621410798990777E-3</v>
      </c>
      <c r="X72" s="246">
        <f>+(W72-V72)^2</f>
        <v>3.0806349460023943E-5</v>
      </c>
      <c r="Z72" s="24" t="s">
        <v>57</v>
      </c>
    </row>
    <row r="73" spans="1:28" ht="12.95" customHeight="1">
      <c r="A73" s="261" t="s">
        <v>414</v>
      </c>
      <c r="B73" s="260" t="s">
        <v>60</v>
      </c>
      <c r="C73" s="265">
        <v>51331.483999999997</v>
      </c>
      <c r="D73" s="265" t="s">
        <v>159</v>
      </c>
      <c r="E73" s="24">
        <f>+(C73-C$7)/C$8</f>
        <v>-2756.4576646518908</v>
      </c>
      <c r="F73" s="246">
        <f>ROUND(2*E73,0)/2</f>
        <v>-2756.5</v>
      </c>
      <c r="G73" s="246">
        <f>+C73-(C$7+F73*C$8)</f>
        <v>1.7951499990886077E-2</v>
      </c>
      <c r="J73" s="246">
        <f>G73</f>
        <v>1.7951499990886077E-2</v>
      </c>
      <c r="M73" s="246" t="e">
        <f>VLOOKUP(C73,'A (6)'!C$21:E$138,3,FALSE)</f>
        <v>#N/A</v>
      </c>
      <c r="O73" s="246">
        <f>+C$11+C$12*F73</f>
        <v>-2.8008076869020002E-2</v>
      </c>
      <c r="P73" s="246">
        <f>+D$11+D$12*F73+D$13*F73^2</f>
        <v>1.3263294286445966E-2</v>
      </c>
      <c r="Q73" s="275">
        <f>+C73-15018.5</f>
        <v>36312.983999999997</v>
      </c>
      <c r="R73" s="276"/>
      <c r="S73" s="246">
        <f>+(P73-L73)^2</f>
        <v>1.7591497532887021E-4</v>
      </c>
      <c r="T73" s="246">
        <v>1</v>
      </c>
      <c r="U73" s="246">
        <f>T73*S73</f>
        <v>1.7591497532887021E-4</v>
      </c>
      <c r="V73" s="246">
        <f>+(G73-P73)</f>
        <v>4.6882057044401113E-3</v>
      </c>
      <c r="W73" s="246">
        <f>+AF$5*SIN(RADIANS(AF$6*F73+AF$7))</f>
        <v>-3.8621410798990777E-3</v>
      </c>
      <c r="X73" s="246">
        <f>+(W73-V73)^2</f>
        <v>7.3108430132459522E-5</v>
      </c>
    </row>
    <row r="74" spans="1:28" ht="12.95" customHeight="1">
      <c r="A74" s="23" t="s">
        <v>64</v>
      </c>
      <c r="B74" s="98" t="s">
        <v>60</v>
      </c>
      <c r="C74" s="23">
        <v>51680.452599999997</v>
      </c>
      <c r="D74" s="23">
        <v>5.0000000000000001E-4</v>
      </c>
      <c r="E74" s="24">
        <f>+(C74-C$7)/C$8</f>
        <v>-1933.4786843414886</v>
      </c>
      <c r="F74" s="246">
        <f>ROUND(2*E74,0)/2</f>
        <v>-1933.5</v>
      </c>
      <c r="G74" s="246">
        <f>+C74-(C$7+F74*C$8)</f>
        <v>9.0384999930392951E-3</v>
      </c>
      <c r="J74" s="246">
        <f>G74</f>
        <v>9.0384999930392951E-3</v>
      </c>
      <c r="M74" s="246">
        <f>VLOOKUP(C74,'A (6)'!C$21:E$138,3,FALSE)</f>
        <v>9385.4927342042702</v>
      </c>
      <c r="P74" s="246">
        <f>+D$11+D$12*F74+D$13*F74^2</f>
        <v>8.7694474604052969E-3</v>
      </c>
      <c r="Q74" s="275">
        <f>+C74-15018.5</f>
        <v>36661.952599999997</v>
      </c>
      <c r="R74" s="276"/>
      <c r="S74" s="246">
        <f>+(P74-G74)^2</f>
        <v>7.2389265316768666E-8</v>
      </c>
      <c r="T74" s="246">
        <v>1</v>
      </c>
      <c r="U74" s="246">
        <f>T74*S74</f>
        <v>7.2389265316768666E-8</v>
      </c>
      <c r="V74" s="246">
        <f>+(G74-P74)</f>
        <v>2.690525326339982E-4</v>
      </c>
      <c r="W74" s="246">
        <f>+AF$5*SIN(RADIANS(AF$6*F74+AF$7))</f>
        <v>-3.8296862158569258E-3</v>
      </c>
      <c r="X74" s="246">
        <f>+(W74-V74)^2</f>
        <v>1.6799659328380947E-5</v>
      </c>
      <c r="Z74" s="23" t="s">
        <v>64</v>
      </c>
    </row>
    <row r="75" spans="1:28" ht="12.95" customHeight="1">
      <c r="A75" s="23" t="s">
        <v>160</v>
      </c>
      <c r="B75" s="98" t="s">
        <v>60</v>
      </c>
      <c r="C75" s="23">
        <v>51705.458700000003</v>
      </c>
      <c r="D75" s="23" t="s">
        <v>161</v>
      </c>
      <c r="E75" s="24">
        <f>+(C75-C$7)/C$8</f>
        <v>-1874.5063450549601</v>
      </c>
      <c r="F75" s="246">
        <f>ROUND(2*E75,0)/2</f>
        <v>-1874.5</v>
      </c>
      <c r="G75" s="246">
        <f>+C75-(C$7+F75*C$8)</f>
        <v>-2.6904999976977706E-3</v>
      </c>
      <c r="I75" s="246">
        <f>G75</f>
        <v>-2.6904999976977706E-3</v>
      </c>
      <c r="M75" s="246">
        <f>VLOOKUP(C75,'A (6)'!C$21:E$138,3,FALSE)</f>
        <v>9444.465776909994</v>
      </c>
      <c r="P75" s="246">
        <f>+D$11+D$12*F75+D$13*F75^2</f>
        <v>8.4647565874851217E-3</v>
      </c>
      <c r="Q75" s="275">
        <f>+C75-15018.5</f>
        <v>36686.958700000003</v>
      </c>
      <c r="R75" s="276"/>
      <c r="S75" s="246">
        <f>+(P75-G75)^2</f>
        <v>1.2443974948126628E-4</v>
      </c>
      <c r="T75" s="246">
        <v>1</v>
      </c>
      <c r="U75" s="246">
        <f>T75*S75</f>
        <v>1.2443974948126628E-4</v>
      </c>
      <c r="V75" s="246">
        <f>+(G75-P75)</f>
        <v>-1.1155256585182892E-2</v>
      </c>
      <c r="W75" s="246">
        <f>+AF$5*SIN(RADIANS(AF$6*F75+AF$7))</f>
        <v>-3.8137009979850776E-3</v>
      </c>
      <c r="X75" s="246">
        <f>+(W75-V75)^2</f>
        <v>5.3898438439915441E-5</v>
      </c>
      <c r="Z75" s="84" t="s">
        <v>160</v>
      </c>
    </row>
    <row r="76" spans="1:28" ht="12.95" customHeight="1">
      <c r="A76" s="23" t="s">
        <v>160</v>
      </c>
      <c r="B76" s="98" t="s">
        <v>60</v>
      </c>
      <c r="C76" s="23">
        <v>51705.4594</v>
      </c>
      <c r="D76" s="23" t="s">
        <v>161</v>
      </c>
      <c r="E76" s="24">
        <f>+(C76-C$7)/C$8</f>
        <v>-1874.5046942322681</v>
      </c>
      <c r="F76" s="246">
        <f>ROUND(2*E76,0)/2</f>
        <v>-1874.5</v>
      </c>
      <c r="G76" s="312">
        <f>+C76-(C$7+F76*C$8)</f>
        <v>-1.9905000008293428E-3</v>
      </c>
      <c r="K76" s="246">
        <v>-1.9905000008293428E-3</v>
      </c>
      <c r="M76" s="246">
        <f>VLOOKUP(C76,'A (6)'!C$21:E$138,3,FALSE)</f>
        <v>9444.4674277523773</v>
      </c>
      <c r="P76" s="246">
        <f>+D$11+D$12*F76+D$13*F76^2</f>
        <v>8.4647565874851217E-3</v>
      </c>
      <c r="Q76" s="275">
        <f>+C76-15018.5</f>
        <v>36686.9594</v>
      </c>
      <c r="R76" s="277"/>
      <c r="S76" s="246">
        <f>+(P76-R76)^2</f>
        <v>7.1652104085372765E-5</v>
      </c>
      <c r="Z76" s="84" t="s">
        <v>160</v>
      </c>
    </row>
    <row r="77" spans="1:28" ht="12.95" customHeight="1">
      <c r="A77" s="24" t="s">
        <v>61</v>
      </c>
      <c r="B77" s="98" t="s">
        <v>60</v>
      </c>
      <c r="C77" s="23">
        <v>51789.425199999998</v>
      </c>
      <c r="D77" s="23"/>
      <c r="E77" s="24">
        <f>+(C77-C$7)/C$8</f>
        <v>-1676.4866247986699</v>
      </c>
      <c r="F77" s="246">
        <f>ROUND(2*E77,0)/2</f>
        <v>-1676.5</v>
      </c>
      <c r="G77" s="246">
        <f>+C77-(C$7+F77*C$8)</f>
        <v>5.6714999955147505E-3</v>
      </c>
      <c r="K77" s="246">
        <f>G77</f>
        <v>5.6714999955147505E-3</v>
      </c>
      <c r="M77" s="246">
        <f>VLOOKUP(C77,'A (6)'!C$21:E$138,3,FALSE)</f>
        <v>9642.4878591358756</v>
      </c>
      <c r="P77" s="246">
        <f>+D$11+D$12*F77+D$13*F77^2</f>
        <v>7.4593162240769667E-3</v>
      </c>
      <c r="Q77" s="275">
        <f>+C77-15018.5</f>
        <v>36770.925199999998</v>
      </c>
      <c r="R77" s="276"/>
      <c r="S77" s="246">
        <f>+(P77-G77)^2</f>
        <v>3.1962868671104265E-6</v>
      </c>
      <c r="T77" s="246">
        <v>1</v>
      </c>
      <c r="U77" s="246">
        <f>T77*S77</f>
        <v>3.1962868671104265E-6</v>
      </c>
      <c r="V77" s="246">
        <f>+(G77-P77)</f>
        <v>-1.7878162285622163E-3</v>
      </c>
      <c r="W77" s="246">
        <f>+AF$5*SIN(RADIANS(AF$6*F77+AF$7))</f>
        <v>-3.7469345996849032E-3</v>
      </c>
      <c r="X77" s="246">
        <f>+(W77-V77)^2</f>
        <v>3.83814479207041E-6</v>
      </c>
      <c r="Z77" s="24" t="s">
        <v>61</v>
      </c>
    </row>
    <row r="78" spans="1:28" ht="12.95" customHeight="1">
      <c r="A78" s="24" t="s">
        <v>61</v>
      </c>
      <c r="B78" s="98" t="s">
        <v>59</v>
      </c>
      <c r="C78" s="23">
        <v>51796.421699999999</v>
      </c>
      <c r="D78" s="23"/>
      <c r="E78" s="24">
        <f>+(C78-C$7)/C$8</f>
        <v>-1659.9866519193258</v>
      </c>
      <c r="F78" s="246">
        <f>ROUND(2*E78,0)/2</f>
        <v>-1660</v>
      </c>
      <c r="G78" s="246">
        <f>+C78-(C$7+F78*C$8)</f>
        <v>5.6599999952595681E-3</v>
      </c>
      <c r="K78" s="246">
        <f>G78</f>
        <v>5.6599999952595681E-3</v>
      </c>
      <c r="M78" s="246">
        <f>VLOOKUP(C78,'A (6)'!C$21:E$138,3,FALSE)</f>
        <v>9658.9880288260938</v>
      </c>
      <c r="P78" s="246">
        <f>+D$11+D$12*F78+D$13*F78^2</f>
        <v>7.3767175920688051E-3</v>
      </c>
      <c r="Q78" s="275">
        <f>+C78-15018.5</f>
        <v>36777.921699999999</v>
      </c>
      <c r="R78" s="276"/>
      <c r="S78" s="246">
        <f>+(P78-G78)^2</f>
        <v>2.9471193071944821E-6</v>
      </c>
      <c r="T78" s="246">
        <v>1</v>
      </c>
      <c r="U78" s="246">
        <f>T78*S78</f>
        <v>2.9471193071944821E-6</v>
      </c>
      <c r="V78" s="246">
        <f>+(G78-P78)</f>
        <v>-1.716717596809237E-3</v>
      </c>
      <c r="W78" s="246">
        <f>+AF$5*SIN(RADIANS(AF$6*F78+AF$7))</f>
        <v>-3.7404653934463394E-3</v>
      </c>
      <c r="X78" s="246">
        <f>+(W78-V78)^2</f>
        <v>4.0955551443935266E-6</v>
      </c>
      <c r="Z78" s="24" t="s">
        <v>61</v>
      </c>
    </row>
    <row r="79" spans="1:28" ht="12.95" customHeight="1">
      <c r="A79" s="24" t="s">
        <v>61</v>
      </c>
      <c r="B79" s="98" t="s">
        <v>60</v>
      </c>
      <c r="C79" s="23">
        <v>51798.330399999999</v>
      </c>
      <c r="D79" s="23"/>
      <c r="E79" s="24">
        <f>+(C79-C$7)/C$8</f>
        <v>-1655.4853300820075</v>
      </c>
      <c r="F79" s="246">
        <f>ROUND(2*E79,0)/2</f>
        <v>-1655.5</v>
      </c>
      <c r="G79" s="246">
        <f>+C79-(C$7+F79*C$8)</f>
        <v>6.2204999994719401E-3</v>
      </c>
      <c r="K79" s="246">
        <f>G79</f>
        <v>6.2204999994719401E-3</v>
      </c>
      <c r="M79" s="246">
        <f>VLOOKUP(C79,'A (6)'!C$21:E$138,3,FALSE)</f>
        <v>9663.4894043549593</v>
      </c>
      <c r="P79" s="246">
        <f>+D$11+D$12*F79+D$13*F79^2</f>
        <v>7.354222414443938E-3</v>
      </c>
      <c r="Q79" s="275">
        <f>+C79-15018.5</f>
        <v>36779.830399999999</v>
      </c>
      <c r="R79" s="276"/>
      <c r="S79" s="246">
        <f>+(P79-G79)^2</f>
        <v>1.2853265142099391E-6</v>
      </c>
      <c r="T79" s="246">
        <v>1</v>
      </c>
      <c r="U79" s="246">
        <f>T79*S79</f>
        <v>1.2853265142099391E-6</v>
      </c>
      <c r="V79" s="246">
        <f>+(G79-P79)</f>
        <v>-1.1337224149719979E-3</v>
      </c>
      <c r="W79" s="246">
        <f>+AF$5*SIN(RADIANS(AF$6*F79+AF$7))</f>
        <v>-3.7386770634003181E-3</v>
      </c>
      <c r="X79" s="246">
        <f>+(W79-V79)^2</f>
        <v>6.7857887203683129E-6</v>
      </c>
      <c r="Z79" s="24" t="s">
        <v>61</v>
      </c>
    </row>
    <row r="80" spans="1:28" ht="12.95" customHeight="1">
      <c r="A80" s="24" t="s">
        <v>56</v>
      </c>
      <c r="B80" s="98"/>
      <c r="C80" s="23">
        <v>51968.5766</v>
      </c>
      <c r="D80" s="23">
        <v>1E-4</v>
      </c>
      <c r="E80" s="24">
        <f>+(C80-C$7)/C$8</f>
        <v>-1253.9906280437099</v>
      </c>
      <c r="F80" s="246">
        <f>ROUND(2*E80,0)/2</f>
        <v>-1254</v>
      </c>
      <c r="G80" s="246">
        <f>+C80-(C$7+F80*C$8)</f>
        <v>3.9739999992889352E-3</v>
      </c>
      <c r="J80" s="246">
        <f>G80</f>
        <v>3.9739999992889352E-3</v>
      </c>
      <c r="M80" s="246">
        <f>VLOOKUP(C80,'A (6)'!C$21:E$138,3,FALSE)</f>
        <v>10064.988895402534</v>
      </c>
      <c r="O80" s="246">
        <f>+C$11+C$12*F80</f>
        <v>-2.1295066114585849E-2</v>
      </c>
      <c r="P80" s="246">
        <f>+D$11+D$12*F80+D$13*F80^2</f>
        <v>5.4018719762519195E-3</v>
      </c>
      <c r="Q80" s="275">
        <f>+C80-15018.5</f>
        <v>36950.0766</v>
      </c>
      <c r="R80" s="276"/>
      <c r="S80" s="246">
        <f>+(P80-G80)^2</f>
        <v>2.038818382596181E-6</v>
      </c>
      <c r="T80" s="246">
        <v>1</v>
      </c>
      <c r="U80" s="246">
        <f>T80*S80</f>
        <v>2.038818382596181E-6</v>
      </c>
      <c r="V80" s="246">
        <f>+(G80-P80)</f>
        <v>-1.4278719769629843E-3</v>
      </c>
      <c r="W80" s="246">
        <f>+AF$5*SIN(RADIANS(AF$6*F80+AF$7))</f>
        <v>-3.5384119574016337E-3</v>
      </c>
      <c r="X80" s="246">
        <f>+(W80-V80)^2</f>
        <v>4.4543790090299744E-6</v>
      </c>
      <c r="Z80" s="24" t="s">
        <v>56</v>
      </c>
    </row>
    <row r="81" spans="1:28" ht="12.95" customHeight="1">
      <c r="A81" s="24" t="s">
        <v>56</v>
      </c>
      <c r="B81" s="98"/>
      <c r="C81" s="23">
        <v>51968.5772</v>
      </c>
      <c r="D81" s="23">
        <v>1E-4</v>
      </c>
      <c r="E81" s="24">
        <f>+(C81-C$7)/C$8</f>
        <v>-1253.989213052826</v>
      </c>
      <c r="F81" s="246">
        <f>ROUND(2*E81,0)/2</f>
        <v>-1254</v>
      </c>
      <c r="G81" s="246">
        <f>+C81-(C$7+F81*C$8)</f>
        <v>4.5739999986835755E-3</v>
      </c>
      <c r="J81" s="246">
        <f>G81</f>
        <v>4.5739999986835755E-3</v>
      </c>
      <c r="M81" s="246">
        <f>VLOOKUP(C81,'A (6)'!C$21:E$138,3,FALSE)</f>
        <v>10064.990310410296</v>
      </c>
      <c r="O81" s="246">
        <f>+C$11+C$12*F81</f>
        <v>-2.1295066114585849E-2</v>
      </c>
      <c r="P81" s="246">
        <f>+D$11+D$12*F81+D$13*F81^2</f>
        <v>5.4018719762519195E-3</v>
      </c>
      <c r="Q81" s="275">
        <f>+C81-15018.5</f>
        <v>36950.0772</v>
      </c>
      <c r="R81" s="276"/>
      <c r="S81" s="246">
        <f>+(P81-G81)^2</f>
        <v>6.8537201124292062E-7</v>
      </c>
      <c r="T81" s="246">
        <v>1</v>
      </c>
      <c r="U81" s="246">
        <f>T81*S81</f>
        <v>6.8537201124292062E-7</v>
      </c>
      <c r="V81" s="246">
        <f>+(G81-P81)</f>
        <v>-8.2787197756834397E-4</v>
      </c>
      <c r="W81" s="246">
        <f>+AF$5*SIN(RADIANS(AF$6*F81+AF$7))</f>
        <v>-3.5384119574016337E-3</v>
      </c>
      <c r="X81" s="246">
        <f>+(W81-V81)^2</f>
        <v>7.3470269822746504E-6</v>
      </c>
      <c r="Z81" s="24" t="s">
        <v>56</v>
      </c>
    </row>
    <row r="82" spans="1:28" ht="12.95" customHeight="1">
      <c r="A82" s="24" t="s">
        <v>58</v>
      </c>
      <c r="B82" s="98" t="s">
        <v>59</v>
      </c>
      <c r="C82" s="23">
        <v>52031.334600000002</v>
      </c>
      <c r="D82" s="23">
        <v>2.0000000000000001E-4</v>
      </c>
      <c r="E82" s="24">
        <f>+(C82-C$7)/C$8</f>
        <v>-1105.9872980984896</v>
      </c>
      <c r="F82" s="246">
        <f>ROUND(2*E82,0)/2</f>
        <v>-1106</v>
      </c>
      <c r="G82" s="246">
        <f>+C82-(C$7+F82*C$8)</f>
        <v>5.38599999708822E-3</v>
      </c>
      <c r="K82" s="246">
        <f>G82</f>
        <v>5.38599999708822E-3</v>
      </c>
      <c r="M82" s="246">
        <f>VLOOKUP(C82,'A (6)'!C$21:E$138,3,FALSE)</f>
        <v>10212.993990724275</v>
      </c>
      <c r="O82" s="246">
        <f>+C$11+C$12*F82</f>
        <v>-2.0633817800671538E-2</v>
      </c>
      <c r="P82" s="246">
        <f>+D$11+D$12*F82+D$13*F82^2</f>
        <v>4.7095008100137368E-3</v>
      </c>
      <c r="Q82" s="275">
        <f>+C82-15018.5</f>
        <v>37012.834600000002</v>
      </c>
      <c r="R82" s="276"/>
      <c r="S82" s="246">
        <f>+(P82-G82)^2</f>
        <v>4.576511501124366E-7</v>
      </c>
      <c r="T82" s="246">
        <v>1</v>
      </c>
      <c r="U82" s="246">
        <f>T82*S82</f>
        <v>4.576511501124366E-7</v>
      </c>
      <c r="V82" s="246">
        <f>+(G82-P82)</f>
        <v>6.7649918707448319E-4</v>
      </c>
      <c r="W82" s="246">
        <f>+AF$5*SIN(RADIANS(AF$6*F82+AF$7))</f>
        <v>-3.4448086367332006E-3</v>
      </c>
      <c r="X82" s="246">
        <f>+(W82-V82)^2</f>
        <v>1.6985178178578426E-5</v>
      </c>
      <c r="Z82" s="24" t="s">
        <v>58</v>
      </c>
    </row>
    <row r="83" spans="1:28" ht="12.95" customHeight="1">
      <c r="A83" s="261" t="s">
        <v>776</v>
      </c>
      <c r="B83" s="260" t="s">
        <v>59</v>
      </c>
      <c r="C83" s="265">
        <v>52041.504000000001</v>
      </c>
      <c r="D83" s="265" t="s">
        <v>159</v>
      </c>
      <c r="E83" s="24">
        <f>+(C83-C$7)/C$8</f>
        <v>-1082.0046175869261</v>
      </c>
      <c r="F83" s="246">
        <f>ROUND(2*E83,0)/2</f>
        <v>-1082</v>
      </c>
      <c r="G83" s="246">
        <f>+C83-(C$7+F83*C$8)</f>
        <v>-1.9580000007408671E-3</v>
      </c>
      <c r="J83" s="246">
        <f>G83</f>
        <v>-1.9580000007408671E-3</v>
      </c>
      <c r="M83" s="246">
        <f>VLOOKUP(C83,'A (6)'!C$21:E$138,3,FALSE)</f>
        <v>10236.976957300085</v>
      </c>
      <c r="O83" s="246">
        <f>+C$11+C$12*F83</f>
        <v>-2.0526588344361107E-2</v>
      </c>
      <c r="P83" s="246">
        <f>+D$11+D$12*F83+D$13*F83^2</f>
        <v>4.5986101028010649E-3</v>
      </c>
      <c r="Q83" s="275">
        <f>+C83-15018.5</f>
        <v>37023.004000000001</v>
      </c>
      <c r="R83" s="276"/>
      <c r="S83" s="246">
        <f>+(P83-L83)^2</f>
        <v>2.1147214877584021E-5</v>
      </c>
      <c r="T83" s="246">
        <v>1</v>
      </c>
      <c r="U83" s="246">
        <f>T83*S83</f>
        <v>2.1147214877584021E-5</v>
      </c>
      <c r="V83" s="246">
        <f>+(G83-P83)</f>
        <v>-6.556610103541932E-3</v>
      </c>
      <c r="W83" s="246">
        <f>+AF$5*SIN(RADIANS(AF$6*F83+AF$7))</f>
        <v>-3.4286570484992323E-3</v>
      </c>
      <c r="X83" s="246">
        <f>+(W83-V83)^2</f>
        <v>9.7840903145509579E-6</v>
      </c>
      <c r="AB83" s="246">
        <v>19000</v>
      </c>
    </row>
    <row r="84" spans="1:28" ht="12.95" customHeight="1">
      <c r="A84" s="24" t="s">
        <v>58</v>
      </c>
      <c r="B84" s="98" t="s">
        <v>59</v>
      </c>
      <c r="C84" s="23">
        <v>52139.460700000003</v>
      </c>
      <c r="D84" s="23">
        <v>1E-4</v>
      </c>
      <c r="E84" s="24">
        <f>+(C84-C$7)/C$8</f>
        <v>-850.99155486273253</v>
      </c>
      <c r="F84" s="246">
        <f>ROUND(2*E84,0)/2</f>
        <v>-851</v>
      </c>
      <c r="G84" s="246">
        <f>+C84-(C$7+F84*C$8)</f>
        <v>3.5809999972116202E-3</v>
      </c>
      <c r="K84" s="246">
        <f>G84</f>
        <v>3.5809999972116202E-3</v>
      </c>
      <c r="M84" s="246">
        <f>VLOOKUP(C84,'A (6)'!C$21:E$138,3,FALSE)</f>
        <v>10467.992775536854</v>
      </c>
      <c r="O84" s="246">
        <f>+C$11+C$12*F84</f>
        <v>-1.9494504827373228E-2</v>
      </c>
      <c r="P84" s="246">
        <f>+D$11+D$12*F84+D$13*F84^2</f>
        <v>3.551060434432905E-3</v>
      </c>
      <c r="Q84" s="275">
        <f>+C84-15018.5</f>
        <v>37120.960700000003</v>
      </c>
      <c r="R84" s="276"/>
      <c r="S84" s="246">
        <f>+(P84-G84)^2</f>
        <v>8.9637741938062964E-10</v>
      </c>
      <c r="T84" s="246">
        <v>1</v>
      </c>
      <c r="U84" s="246">
        <f>T84*S84</f>
        <v>8.9637741938062964E-10</v>
      </c>
      <c r="V84" s="246">
        <f>+(G84-P84)</f>
        <v>2.9939562778715217E-5</v>
      </c>
      <c r="W84" s="246">
        <f>+AF$5*SIN(RADIANS(AF$6*F84+AF$7))</f>
        <v>-3.2596848794029681E-3</v>
      </c>
      <c r="X84" s="246">
        <f>+(W84-V84)^2</f>
        <v>1.0821628970599152E-5</v>
      </c>
      <c r="Z84" s="24" t="s">
        <v>58</v>
      </c>
    </row>
    <row r="85" spans="1:28" ht="12.95" customHeight="1">
      <c r="A85" s="24" t="s">
        <v>58</v>
      </c>
      <c r="B85" s="98" t="s">
        <v>60</v>
      </c>
      <c r="C85" s="23">
        <v>52189.282399999996</v>
      </c>
      <c r="D85" s="23">
        <v>2.0000000000000001E-4</v>
      </c>
      <c r="E85" s="24">
        <f>+(C85-C$7)/C$8</f>
        <v>-733.49613589573926</v>
      </c>
      <c r="F85" s="246">
        <f>ROUND(2*E85,0)/2</f>
        <v>-733.5</v>
      </c>
      <c r="G85" s="246">
        <f>+C85-(C$7+F85*C$8)</f>
        <v>1.6384999908041209E-3</v>
      </c>
      <c r="K85" s="246">
        <f>G85</f>
        <v>1.6384999908041209E-3</v>
      </c>
      <c r="M85" s="246">
        <f>VLOOKUP(C85,'A (6)'!C$21:E$138,3,FALSE)</f>
        <v>10585.48959598349</v>
      </c>
      <c r="O85" s="246">
        <f>+C$11+C$12*F85</f>
        <v>-1.896952728085342E-2</v>
      </c>
      <c r="P85" s="246">
        <f>+D$11+D$12*F85+D$13*F85^2</f>
        <v>3.0319616924935331E-3</v>
      </c>
      <c r="Q85" s="275">
        <f>+C85-15018.5</f>
        <v>37170.782399999996</v>
      </c>
      <c r="R85" s="276"/>
      <c r="S85" s="246">
        <f>+(P85-G85)^2</f>
        <v>1.9417355140751524E-6</v>
      </c>
      <c r="T85" s="246">
        <v>1</v>
      </c>
      <c r="U85" s="246">
        <f>T85*S85</f>
        <v>1.9417355140751524E-6</v>
      </c>
      <c r="V85" s="246">
        <f>+(G85-P85)</f>
        <v>-1.3934617016894122E-3</v>
      </c>
      <c r="W85" s="246">
        <f>+AF$5*SIN(RADIANS(AF$6*F85+AF$7))</f>
        <v>-3.1645980382224706E-3</v>
      </c>
      <c r="X85" s="246">
        <f>+(W85-V85)^2</f>
        <v>3.1369239225877428E-6</v>
      </c>
      <c r="Z85" s="24" t="s">
        <v>58</v>
      </c>
    </row>
    <row r="86" spans="1:28" ht="12.95" customHeight="1">
      <c r="A86" s="24" t="s">
        <v>58</v>
      </c>
      <c r="B86" s="98" t="s">
        <v>60</v>
      </c>
      <c r="C86" s="23">
        <v>52203.275699999998</v>
      </c>
      <c r="D86" s="23">
        <v>1E-4</v>
      </c>
      <c r="E86" s="24">
        <f>+(C86-C$7)/C$8</f>
        <v>-700.49548264160944</v>
      </c>
      <c r="F86" s="246">
        <f>ROUND(2*E86,0)/2</f>
        <v>-700.5</v>
      </c>
      <c r="G86" s="246">
        <f>+C86-(C$7+F86*C$8)</f>
        <v>1.9154999972670339E-3</v>
      </c>
      <c r="K86" s="246">
        <f>G86</f>
        <v>1.9154999972670339E-3</v>
      </c>
      <c r="M86" s="246">
        <f>VLOOKUP(C86,'A (6)'!C$21:E$138,3,FALSE)</f>
        <v>10618.490642867806</v>
      </c>
      <c r="O86" s="246">
        <f>+C$11+C$12*F86</f>
        <v>-1.8822086778426578E-2</v>
      </c>
      <c r="P86" s="246">
        <f>+D$11+D$12*F86+D$13*F86^2</f>
        <v>2.887839426641693E-3</v>
      </c>
      <c r="Q86" s="275">
        <f>+C86-15018.5</f>
        <v>37184.775699999998</v>
      </c>
      <c r="R86" s="276"/>
      <c r="S86" s="246">
        <f>+(P86-G86)^2</f>
        <v>9.4544396591663768E-7</v>
      </c>
      <c r="T86" s="246">
        <v>1</v>
      </c>
      <c r="U86" s="246">
        <f>T86*S86</f>
        <v>9.4544396591663768E-7</v>
      </c>
      <c r="V86" s="246">
        <f>+(G86-P86)</f>
        <v>-9.7233942937465911E-4</v>
      </c>
      <c r="W86" s="246">
        <f>+AF$5*SIN(RADIANS(AF$6*F86+AF$7))</f>
        <v>-3.1368182642519922E-3</v>
      </c>
      <c r="X86" s="246">
        <f>+(W86-V86)^2</f>
        <v>4.6849686266319378E-6</v>
      </c>
      <c r="Z86" s="24" t="s">
        <v>58</v>
      </c>
    </row>
    <row r="87" spans="1:28" ht="12.95" customHeight="1">
      <c r="A87" s="24" t="s">
        <v>58</v>
      </c>
      <c r="B87" s="98" t="s">
        <v>59</v>
      </c>
      <c r="C87" s="23">
        <v>52252.251600000003</v>
      </c>
      <c r="D87" s="23">
        <v>8.0000000000000004E-4</v>
      </c>
      <c r="E87" s="24">
        <f>+(C87-C$7)/C$8</f>
        <v>-584.9947291589516</v>
      </c>
      <c r="F87" s="246">
        <f>ROUND(2*E87,0)/2</f>
        <v>-585</v>
      </c>
      <c r="G87" s="246">
        <f>+C87-(C$7+F87*C$8)</f>
        <v>2.2349999999278225E-3</v>
      </c>
      <c r="K87" s="246">
        <f>G87</f>
        <v>2.2349999999278225E-3</v>
      </c>
      <c r="M87" s="246">
        <f>VLOOKUP(C87,'A (6)'!C$21:E$138,3,FALSE)</f>
        <v>10733.992774037833</v>
      </c>
      <c r="O87" s="246">
        <f>+C$11+C$12*F87</f>
        <v>-1.8306045019932639E-2</v>
      </c>
      <c r="P87" s="246">
        <f>+D$11+D$12*F87+D$13*F87^2</f>
        <v>2.3891690416509149E-3</v>
      </c>
      <c r="Q87" s="275">
        <f>+C87-15018.5</f>
        <v>37233.751600000003</v>
      </c>
      <c r="R87" s="276"/>
      <c r="S87" s="246">
        <f>+(P87-G87)^2</f>
        <v>2.3768093425816616E-8</v>
      </c>
      <c r="T87" s="246">
        <v>1</v>
      </c>
      <c r="U87" s="246">
        <f>T87*S87</f>
        <v>2.3768093425816616E-8</v>
      </c>
      <c r="V87" s="246">
        <f>+(G87-P87)</f>
        <v>-1.5416904172309244E-4</v>
      </c>
      <c r="W87" s="246">
        <f>+AF$5*SIN(RADIANS(AF$6*F87+AF$7))</f>
        <v>-3.0359650251983133E-3</v>
      </c>
      <c r="X87" s="246">
        <f>+(W87-V87)^2</f>
        <v>8.304748090373916E-6</v>
      </c>
      <c r="Z87" s="24" t="s">
        <v>58</v>
      </c>
    </row>
    <row r="88" spans="1:28" ht="12.95" customHeight="1">
      <c r="A88" s="23" t="s">
        <v>67</v>
      </c>
      <c r="B88" s="100" t="s">
        <v>59</v>
      </c>
      <c r="C88" s="22">
        <v>52277.693800000001</v>
      </c>
      <c r="D88" s="22">
        <v>6.9999999999999999E-4</v>
      </c>
      <c r="E88" s="24">
        <f>+(C88-C$7)/C$8</f>
        <v>-524.99392733078878</v>
      </c>
      <c r="F88" s="246">
        <f>ROUND(2*E88,0)/2</f>
        <v>-525</v>
      </c>
      <c r="G88" s="246">
        <f>+C88-(C$7+F88*C$8)</f>
        <v>2.5749999986146577E-3</v>
      </c>
      <c r="K88" s="246">
        <f>G88</f>
        <v>2.5749999986146577E-3</v>
      </c>
      <c r="M88" s="246">
        <f>VLOOKUP(C88,'A (6)'!C$21:E$138,3,FALSE)</f>
        <v>10793.994291552643</v>
      </c>
      <c r="O88" s="246">
        <f>+C$11+C$12*F88</f>
        <v>-1.8037971379156567E-2</v>
      </c>
      <c r="P88" s="246">
        <f>+D$11+D$12*F88+D$13*F88^2</f>
        <v>2.1336542296783098E-3</v>
      </c>
      <c r="Q88" s="275">
        <f>+C88-15018.5</f>
        <v>37259.193800000001</v>
      </c>
      <c r="R88" s="276"/>
      <c r="S88" s="246">
        <f>+(P88-G88)^2</f>
        <v>1.9478608775801614E-7</v>
      </c>
      <c r="T88" s="246">
        <v>1</v>
      </c>
      <c r="U88" s="246">
        <f>T88*S88</f>
        <v>1.9478608775801614E-7</v>
      </c>
      <c r="V88" s="246">
        <f>+(G88-P88)</f>
        <v>4.4134576893634786E-4</v>
      </c>
      <c r="W88" s="246">
        <f>+AF$5*SIN(RADIANS(AF$6*F88+AF$7))</f>
        <v>-2.9813923374295238E-3</v>
      </c>
      <c r="X88" s="246">
        <f>+(W88-V88)^2</f>
        <v>1.1715136144769033E-5</v>
      </c>
      <c r="Z88" s="23" t="s">
        <v>67</v>
      </c>
    </row>
    <row r="89" spans="1:28" ht="12.95" customHeight="1">
      <c r="A89" s="24" t="s">
        <v>58</v>
      </c>
      <c r="B89" s="98" t="s">
        <v>60</v>
      </c>
      <c r="C89" s="23">
        <v>52321.579899999997</v>
      </c>
      <c r="D89" s="23">
        <v>1E-4</v>
      </c>
      <c r="E89" s="24">
        <f>+(C89-C$7)/C$8</f>
        <v>-421.49654152645826</v>
      </c>
      <c r="F89" s="246">
        <f>ROUND(2*E89,0)/2</f>
        <v>-421.5</v>
      </c>
      <c r="G89" s="246">
        <f>+C89-(C$7+F89*C$8)</f>
        <v>1.4664999907836318E-3</v>
      </c>
      <c r="K89" s="246">
        <f>G89</f>
        <v>1.4664999907836318E-3</v>
      </c>
      <c r="M89" s="246">
        <f>VLOOKUP(C89,'A (6)'!C$21:E$138,3,FALSE)</f>
        <v>10897.492911868756</v>
      </c>
      <c r="O89" s="246">
        <f>+C$11+C$12*F89</f>
        <v>-1.7575544348817841E-2</v>
      </c>
      <c r="P89" s="246">
        <f>+D$11+D$12*F89+D$13*F89^2</f>
        <v>1.6985716853400471E-3</v>
      </c>
      <c r="Q89" s="275">
        <f>+C89-15018.5</f>
        <v>37303.079899999997</v>
      </c>
      <c r="R89" s="276"/>
      <c r="S89" s="246">
        <f>+(P89-G89)^2</f>
        <v>5.3857271414286138E-8</v>
      </c>
      <c r="T89" s="246">
        <v>1</v>
      </c>
      <c r="U89" s="246">
        <f>T89*S89</f>
        <v>5.3857271414286138E-8</v>
      </c>
      <c r="V89" s="246">
        <f>+(G89-P89)</f>
        <v>-2.3207169455641535E-4</v>
      </c>
      <c r="W89" s="246">
        <f>+AF$5*SIN(RADIANS(AF$6*F89+AF$7))</f>
        <v>-2.8838458482376809E-3</v>
      </c>
      <c r="X89" s="246">
        <f>+(W89-V89)^2</f>
        <v>7.0319061621319928E-6</v>
      </c>
      <c r="Z89" s="24" t="s">
        <v>58</v>
      </c>
    </row>
    <row r="90" spans="1:28" ht="12.95" customHeight="1">
      <c r="A90" s="24" t="s">
        <v>58</v>
      </c>
      <c r="B90" s="98" t="s">
        <v>59</v>
      </c>
      <c r="C90" s="23">
        <v>52348.504300000001</v>
      </c>
      <c r="D90" s="23">
        <v>2.0000000000000001E-4</v>
      </c>
      <c r="E90" s="24">
        <f>+(C90-C$7)/C$8</f>
        <v>-358.00024054845545</v>
      </c>
      <c r="F90" s="246">
        <f>ROUND(2*E90,0)/2</f>
        <v>-358</v>
      </c>
      <c r="G90" s="246">
        <f>+C90-(C$7+F90*C$8)</f>
        <v>-1.0200000542681664E-4</v>
      </c>
      <c r="K90" s="246">
        <f>G90</f>
        <v>-1.0200000542681664E-4</v>
      </c>
      <c r="M90" s="246">
        <f>VLOOKUP(C90,'A (6)'!C$21:E$138,3,FALSE)</f>
        <v>10960.989970227549</v>
      </c>
      <c r="O90" s="246">
        <f>+C$11+C$12*F90</f>
        <v>-1.7291833078996496E-2</v>
      </c>
      <c r="P90" s="246">
        <f>+D$11+D$12*F90+D$13*F90^2</f>
        <v>1.4351967312562807E-3</v>
      </c>
      <c r="Q90" s="275">
        <f>+C90-15018.5</f>
        <v>37330.004300000001</v>
      </c>
      <c r="R90" s="276"/>
      <c r="S90" s="246">
        <f>+(P90-G90)^2</f>
        <v>2.3629738072691638E-6</v>
      </c>
      <c r="T90" s="246">
        <v>1</v>
      </c>
      <c r="U90" s="246">
        <f>T90*S90</f>
        <v>2.3629738072691638E-6</v>
      </c>
      <c r="V90" s="246">
        <f>+(G90-P90)</f>
        <v>-1.5371967366830973E-3</v>
      </c>
      <c r="W90" s="246">
        <f>+AF$5*SIN(RADIANS(AF$6*F90+AF$7))</f>
        <v>-2.8219137946065972E-3</v>
      </c>
      <c r="X90" s="246">
        <f>+(W90-V90)^2</f>
        <v>1.6504979189196133E-6</v>
      </c>
      <c r="Z90" s="24" t="s">
        <v>58</v>
      </c>
    </row>
    <row r="91" spans="1:28" ht="12.95" customHeight="1">
      <c r="A91" s="24" t="s">
        <v>58</v>
      </c>
      <c r="B91" s="98" t="s">
        <v>59</v>
      </c>
      <c r="C91" s="23">
        <v>52352.320299999999</v>
      </c>
      <c r="D91" s="23">
        <v>1E-4</v>
      </c>
      <c r="E91" s="24">
        <f>+(C91-C$7)/C$8</f>
        <v>-349.00089851921962</v>
      </c>
      <c r="F91" s="246">
        <f>ROUND(2*E91,0)/2</f>
        <v>-349</v>
      </c>
      <c r="G91" s="246">
        <f>+C91-(C$7+F91*C$8)</f>
        <v>-3.8100000529084355E-4</v>
      </c>
      <c r="K91" s="246">
        <f>G91</f>
        <v>-3.8100000529084355E-4</v>
      </c>
      <c r="M91" s="246">
        <f>VLOOKUP(C91,'A (6)'!C$21:E$138,3,FALSE)</f>
        <v>10969.989419600499</v>
      </c>
      <c r="O91" s="246">
        <f>+C$11+C$12*F91</f>
        <v>-1.7251622032880089E-2</v>
      </c>
      <c r="P91" s="246">
        <f>+D$11+D$12*F91+D$13*F91^2</f>
        <v>1.3980870305585077E-3</v>
      </c>
      <c r="Q91" s="275">
        <f>+C91-15018.5</f>
        <v>37333.820299999999</v>
      </c>
      <c r="R91" s="276"/>
      <c r="S91" s="246">
        <f>+(P91-G91)^2</f>
        <v>3.1651506811272306E-6</v>
      </c>
      <c r="T91" s="246">
        <v>1</v>
      </c>
      <c r="U91" s="246">
        <f>T91*S91</f>
        <v>3.1651506811272306E-6</v>
      </c>
      <c r="V91" s="246">
        <f>+(G91-P91)</f>
        <v>-1.7790870358493512E-3</v>
      </c>
      <c r="W91" s="246">
        <f>+AF$5*SIN(RADIANS(AF$6*F91+AF$7))</f>
        <v>-2.8130102612084042E-3</v>
      </c>
      <c r="X91" s="246">
        <f>+(W91-V91)^2</f>
        <v>1.068997235936867E-6</v>
      </c>
      <c r="Z91" s="24" t="s">
        <v>58</v>
      </c>
    </row>
    <row r="92" spans="1:28" ht="12.95" customHeight="1">
      <c r="A92" s="24" t="s">
        <v>58</v>
      </c>
      <c r="B92" s="98" t="s">
        <v>60</v>
      </c>
      <c r="C92" s="23">
        <v>52352.536</v>
      </c>
      <c r="D92" s="23">
        <v>2.9999999999999997E-4</v>
      </c>
      <c r="E92" s="24">
        <f>+(C92-C$7)/C$8</f>
        <v>-348.4922092960245</v>
      </c>
      <c r="F92" s="246">
        <f>ROUND(2*E92,0)/2</f>
        <v>-348.5</v>
      </c>
      <c r="G92" s="246">
        <f>+C92-(C$7+F92*C$8)</f>
        <v>3.3034999942174181E-3</v>
      </c>
      <c r="K92" s="246">
        <f>G92</f>
        <v>3.3034999942174181E-3</v>
      </c>
      <c r="M92" s="246">
        <f>VLOOKUP(C92,'A (6)'!C$21:E$138,3,FALSE)</f>
        <v>10970.498114891314</v>
      </c>
      <c r="O92" s="246">
        <f>+C$11+C$12*F92</f>
        <v>-1.7249388085873618E-2</v>
      </c>
      <c r="P92" s="246">
        <f>+D$11+D$12*F92+D$13*F92^2</f>
        <v>1.3960269750124957E-3</v>
      </c>
      <c r="Q92" s="275">
        <f>+C92-15018.5</f>
        <v>37334.036</v>
      </c>
      <c r="R92" s="276"/>
      <c r="S92" s="246">
        <f>+(P92-G92)^2</f>
        <v>3.6384533189947422E-6</v>
      </c>
      <c r="T92" s="246">
        <v>1</v>
      </c>
      <c r="U92" s="246">
        <f>T92*S92</f>
        <v>3.6384533189947422E-6</v>
      </c>
      <c r="V92" s="246">
        <f>+(G92-P92)</f>
        <v>1.9074730192049224E-3</v>
      </c>
      <c r="W92" s="246">
        <f>+AF$5*SIN(RADIANS(AF$6*F92+AF$7))</f>
        <v>-2.8125147126684207E-3</v>
      </c>
      <c r="X92" s="246">
        <f>+(W92-V92)^2</f>
        <v>2.2278284189034866E-5</v>
      </c>
      <c r="Z92" s="24" t="s">
        <v>58</v>
      </c>
    </row>
    <row r="93" spans="1:28" ht="12.95" customHeight="1">
      <c r="A93" s="23" t="s">
        <v>65</v>
      </c>
      <c r="B93" s="98" t="s">
        <v>60</v>
      </c>
      <c r="C93" s="23">
        <v>52369.4948</v>
      </c>
      <c r="D93" s="23">
        <v>2.9999999999999997E-4</v>
      </c>
      <c r="E93" s="24">
        <f>+(C93-C$7)/C$8</f>
        <v>-308.49796359228975</v>
      </c>
      <c r="F93" s="246">
        <f>ROUND(2*E93,0)/2</f>
        <v>-308.5</v>
      </c>
      <c r="G93" s="246">
        <f>+C93-(C$7+F93*C$8)</f>
        <v>8.6349999764934182E-4</v>
      </c>
      <c r="J93" s="246">
        <f>G93</f>
        <v>8.6349999764934182E-4</v>
      </c>
      <c r="M93" s="246">
        <f>VLOOKUP(C93,'A (6)'!C$21:E$138,3,FALSE)</f>
        <v>11010.492837644466</v>
      </c>
      <c r="O93" s="246">
        <f>+C$11+C$12*F93</f>
        <v>-1.7070672325356237E-2</v>
      </c>
      <c r="P93" s="246">
        <f>+D$11+D$12*F93+D$13*F93^2</f>
        <v>1.2317663372810742E-3</v>
      </c>
      <c r="Q93" s="275">
        <f>+C93-15018.5</f>
        <v>37350.9948</v>
      </c>
      <c r="R93" s="276"/>
      <c r="S93" s="246">
        <f>+(P93-G93)^2</f>
        <v>1.3562009690575446E-7</v>
      </c>
      <c r="T93" s="246">
        <v>1</v>
      </c>
      <c r="U93" s="246">
        <f>T93*S93</f>
        <v>1.3562009690575446E-7</v>
      </c>
      <c r="V93" s="246">
        <f>+(G93-P93)</f>
        <v>-3.6826633963173237E-4</v>
      </c>
      <c r="W93" s="246">
        <f>+AF$5*SIN(RADIANS(AF$6*F93+AF$7))</f>
        <v>-2.7725630267960333E-3</v>
      </c>
      <c r="X93" s="246">
        <f>+(W93-V93)^2</f>
        <v>5.7806425599092324E-6</v>
      </c>
      <c r="Z93" s="23" t="s">
        <v>65</v>
      </c>
    </row>
    <row r="94" spans="1:28" ht="12.95" customHeight="1">
      <c r="A94" s="24" t="s">
        <v>58</v>
      </c>
      <c r="B94" s="98" t="s">
        <v>59</v>
      </c>
      <c r="C94" s="23">
        <v>52401.507299999997</v>
      </c>
      <c r="D94" s="23">
        <v>2.9999999999999997E-4</v>
      </c>
      <c r="E94" s="24">
        <f>+(C94-C$7)/C$8</f>
        <v>-233.00230407683668</v>
      </c>
      <c r="F94" s="246">
        <f>ROUND(2*E94,0)/2</f>
        <v>-233</v>
      </c>
      <c r="G94" s="246">
        <f>+C94-(C$7+F94*C$8)</f>
        <v>-9.7700000333134085E-4</v>
      </c>
      <c r="K94" s="246">
        <f>G94</f>
        <v>-9.7700000333134085E-4</v>
      </c>
      <c r="M94" s="246">
        <f>VLOOKUP(C94,'A (6)'!C$21:E$138,3,FALSE)</f>
        <v>11085.989397668474</v>
      </c>
      <c r="O94" s="246">
        <f>+C$11+C$12*F94</f>
        <v>-1.6733346327379679E-2</v>
      </c>
      <c r="P94" s="246">
        <f>+D$11+D$12*F94+D$13*F94^2</f>
        <v>9.2465162049598019E-4</v>
      </c>
      <c r="Q94" s="275">
        <f>+C94-15018.5</f>
        <v>37383.007299999997</v>
      </c>
      <c r="R94" s="276"/>
      <c r="S94" s="246">
        <f>+(P94-G94)^2</f>
        <v>3.6162788984050871E-6</v>
      </c>
      <c r="T94" s="246">
        <v>1</v>
      </c>
      <c r="U94" s="246">
        <f>T94*S94</f>
        <v>3.6162788984050871E-6</v>
      </c>
      <c r="V94" s="246">
        <f>+(G94-P94)</f>
        <v>-1.901651623827321E-3</v>
      </c>
      <c r="W94" s="246">
        <f>+AF$5*SIN(RADIANS(AF$6*F94+AF$7))</f>
        <v>-2.6955203770651359E-3</v>
      </c>
      <c r="X94" s="246">
        <f>+(W94-V94)^2</f>
        <v>6.302275973673626E-7</v>
      </c>
      <c r="Z94" s="24" t="s">
        <v>58</v>
      </c>
    </row>
    <row r="95" spans="1:28" ht="12.95" customHeight="1">
      <c r="A95" s="261" t="s">
        <v>777</v>
      </c>
      <c r="B95" s="260" t="s">
        <v>59</v>
      </c>
      <c r="C95" s="265">
        <v>52415.501400000001</v>
      </c>
      <c r="D95" s="265" t="s">
        <v>159</v>
      </c>
      <c r="E95" s="24">
        <f>+(C95-C$7)/C$8</f>
        <v>-199.99976416818961</v>
      </c>
      <c r="F95" s="246">
        <f>ROUND(2*E95,0)/2</f>
        <v>-200</v>
      </c>
      <c r="G95" s="246">
        <f>+C95-(C$7+F95*C$8)</f>
        <v>9.9999997473787516E-5</v>
      </c>
      <c r="J95" s="246">
        <f>G95</f>
        <v>9.9999997473787516E-5</v>
      </c>
      <c r="M95" s="246">
        <f>VLOOKUP(C95,'A (6)'!C$21:E$138,3,FALSE)</f>
        <v>11118.992331229811</v>
      </c>
      <c r="O95" s="246">
        <f>+C$11+C$12*F95</f>
        <v>-1.658590582495284E-2</v>
      </c>
      <c r="P95" s="246">
        <f>+D$11+D$12*F95+D$13*F95^2</f>
        <v>7.9161796077430863E-4</v>
      </c>
      <c r="Q95" s="275">
        <f>+C95-15018.5</f>
        <v>37397.001400000001</v>
      </c>
      <c r="R95" s="276"/>
      <c r="S95" s="246">
        <f>+(P95-L95)^2</f>
        <v>6.2665899582047485E-7</v>
      </c>
      <c r="T95" s="246">
        <v>1</v>
      </c>
      <c r="U95" s="246">
        <f>T95*S95</f>
        <v>6.2665899582047485E-7</v>
      </c>
      <c r="V95" s="246">
        <f>+(G95-P95)</f>
        <v>-6.9161796330052111E-4</v>
      </c>
      <c r="W95" s="246">
        <f>+AF$5*SIN(RADIANS(AF$6*F95+AF$7))</f>
        <v>-2.6611875240784245E-3</v>
      </c>
      <c r="X95" s="246">
        <f>+(W95-V95)^2</f>
        <v>3.8792042547428628E-6</v>
      </c>
      <c r="AB95" s="246">
        <v>20000</v>
      </c>
    </row>
    <row r="96" spans="1:28" ht="12.95" customHeight="1">
      <c r="A96" s="296" t="s">
        <v>828</v>
      </c>
      <c r="B96" s="311"/>
      <c r="C96" s="279">
        <v>52500.307500000003</v>
      </c>
      <c r="D96" s="279"/>
      <c r="E96" s="24">
        <f>+(C96-C$7)/C$8</f>
        <v>0</v>
      </c>
      <c r="F96" s="246">
        <f>ROUND(2*E96,0)/2</f>
        <v>0</v>
      </c>
      <c r="G96" s="246">
        <f>+C96-(C$7+F96*C$8)</f>
        <v>0</v>
      </c>
      <c r="H96" s="246">
        <v>0</v>
      </c>
      <c r="O96" s="246">
        <f>+C$11+C$12*F96</f>
        <v>-1.5692327022365931E-2</v>
      </c>
      <c r="P96" s="246">
        <f>+D$11+D$12*F96+D$13*F96^2</f>
        <v>9.9616951669388902E-7</v>
      </c>
      <c r="Q96" s="275">
        <f>+C96-15018.5</f>
        <v>37481.807500000003</v>
      </c>
      <c r="S96" s="246">
        <f>+(P96-L96)^2</f>
        <v>9.9235370599013647E-13</v>
      </c>
      <c r="T96" s="246">
        <v>1</v>
      </c>
      <c r="U96" s="246">
        <f>T96*S96</f>
        <v>9.9235370599013647E-13</v>
      </c>
      <c r="V96" s="246">
        <f>+(G96-P96)</f>
        <v>-9.9616951669388902E-7</v>
      </c>
      <c r="W96" s="246">
        <f>+AF$5*SIN(RADIANS(AF$6*F96+AF$7))</f>
        <v>-2.4448801982940821E-3</v>
      </c>
      <c r="X96" s="246">
        <f>+(W96-V96)^2</f>
        <v>5.9725691461131991E-6</v>
      </c>
    </row>
    <row r="97" spans="1:26" ht="12.95" customHeight="1">
      <c r="A97" s="23" t="s">
        <v>68</v>
      </c>
      <c r="B97" s="98" t="s">
        <v>60</v>
      </c>
      <c r="C97" s="23">
        <v>52509.421000000002</v>
      </c>
      <c r="D97" s="23">
        <v>5.9999999999999995E-4</v>
      </c>
      <c r="E97" s="24">
        <f>+(C97-C$7)/C$8</f>
        <v>21.492532385602647</v>
      </c>
      <c r="F97" s="246">
        <f>ROUND(2*E97,0)/2</f>
        <v>21.5</v>
      </c>
      <c r="G97" s="246">
        <f>+C97-(C$7+F97*C$8)</f>
        <v>-3.1664999987697229E-3</v>
      </c>
      <c r="J97" s="246">
        <f>G97</f>
        <v>-3.1664999987697229E-3</v>
      </c>
      <c r="M97" s="246">
        <f>VLOOKUP(C97,'A (6)'!C$21:E$138,3,FALSE)</f>
        <v>11340.487269732943</v>
      </c>
      <c r="O97" s="246">
        <f>+C$11+C$12*F97</f>
        <v>-1.5596267301087839E-2</v>
      </c>
      <c r="P97" s="246">
        <f>+D$11+D$12*F97+D$13*F97^2</f>
        <v>-8.2397068177353781E-5</v>
      </c>
      <c r="Q97" s="275">
        <f>+C97-15018.5</f>
        <v>37490.921000000002</v>
      </c>
      <c r="R97" s="276"/>
      <c r="S97" s="246">
        <f>+(P97-G97)^2</f>
        <v>9.51169088648844E-6</v>
      </c>
      <c r="T97" s="246">
        <v>1</v>
      </c>
      <c r="U97" s="246">
        <f>T97*S97</f>
        <v>9.51169088648844E-6</v>
      </c>
      <c r="V97" s="246">
        <f>+(G97-P97)</f>
        <v>-3.0841029305923692E-3</v>
      </c>
      <c r="W97" s="246">
        <f>+AF$5*SIN(RADIANS(AF$6*F97+AF$7))</f>
        <v>-2.4208157907436149E-3</v>
      </c>
      <c r="X97" s="246">
        <f>+(W97-V97)^2</f>
        <v>4.3994982988874104E-7</v>
      </c>
      <c r="Z97" s="23" t="s">
        <v>68</v>
      </c>
    </row>
    <row r="98" spans="1:26" ht="12.95" customHeight="1">
      <c r="A98" s="23" t="s">
        <v>68</v>
      </c>
      <c r="B98" s="98" t="s">
        <v>59</v>
      </c>
      <c r="C98" s="23">
        <v>52510.485399999998</v>
      </c>
      <c r="D98" s="23">
        <v>8.9999999999999998E-4</v>
      </c>
      <c r="E98" s="24">
        <f>+(C98-C$7)/C$8</f>
        <v>24.002726215760486</v>
      </c>
      <c r="F98" s="246">
        <f>ROUND(2*E98,0)/2</f>
        <v>24</v>
      </c>
      <c r="G98" s="246">
        <f>+C98-(C$7+F98*C$8)</f>
        <v>1.1559999984456226E-3</v>
      </c>
      <c r="J98" s="246">
        <f>G98</f>
        <v>1.1559999984456226E-3</v>
      </c>
      <c r="M98" s="246">
        <f>VLOOKUP(C98,'A (6)'!C$21:E$138,3,FALSE)</f>
        <v>11342.99749350457</v>
      </c>
      <c r="O98" s="246">
        <f>+C$11+C$12*F98</f>
        <v>-1.5585097566055502E-2</v>
      </c>
      <c r="P98" s="246">
        <f>+D$11+D$12*F98+D$13*F98^2</f>
        <v>-9.2073815320219065E-5</v>
      </c>
      <c r="Q98" s="275">
        <f>+C98-15018.5</f>
        <v>37491.985399999998</v>
      </c>
      <c r="R98" s="276"/>
      <c r="S98" s="246">
        <f>+(P98-G98)^2</f>
        <v>1.557688244608013E-6</v>
      </c>
      <c r="T98" s="246">
        <v>1</v>
      </c>
      <c r="U98" s="246">
        <f>T98*S98</f>
        <v>1.557688244608013E-6</v>
      </c>
      <c r="V98" s="246">
        <f>+(G98-P98)</f>
        <v>1.2480738137658418E-3</v>
      </c>
      <c r="W98" s="246">
        <f>+AF$5*SIN(RADIANS(AF$6*F98+AF$7))</f>
        <v>-2.418007716578643E-3</v>
      </c>
      <c r="X98" s="246">
        <f>+(W98-V98)^2</f>
        <v>1.3440153787132959E-5</v>
      </c>
      <c r="Z98" s="23" t="s">
        <v>68</v>
      </c>
    </row>
    <row r="99" spans="1:26" ht="12.95" customHeight="1">
      <c r="A99" s="23" t="s">
        <v>68</v>
      </c>
      <c r="B99" s="98" t="s">
        <v>59</v>
      </c>
      <c r="C99" s="23">
        <v>52511.334900000002</v>
      </c>
      <c r="D99" s="23">
        <v>5.0000000000000001E-4</v>
      </c>
      <c r="E99" s="24">
        <f>+(C99-C$7)/C$8</f>
        <v>26.006117477257639</v>
      </c>
      <c r="F99" s="246">
        <f>ROUND(2*E99,0)/2</f>
        <v>26</v>
      </c>
      <c r="G99" s="246">
        <f>+C99-(C$7+F99*C$8)</f>
        <v>2.5939999977708794E-3</v>
      </c>
      <c r="J99" s="246">
        <f>G99</f>
        <v>2.5939999977708794E-3</v>
      </c>
      <c r="M99" s="246">
        <f>VLOOKUP(C99,'A (6)'!C$21:E$138,3,FALSE)</f>
        <v>11345.000908662421</v>
      </c>
      <c r="O99" s="246">
        <f>+C$11+C$12*F99</f>
        <v>-1.5576161778029634E-2</v>
      </c>
      <c r="P99" s="246">
        <f>+D$11+D$12*F99+D$13*F99^2</f>
        <v>-9.9812191890347212E-5</v>
      </c>
      <c r="Q99" s="275">
        <f>+C99-15018.5</f>
        <v>37492.834900000002</v>
      </c>
      <c r="R99" s="276"/>
      <c r="S99" s="246">
        <f>+(P99-G99)^2</f>
        <v>7.2566241131674125E-6</v>
      </c>
      <c r="T99" s="246">
        <v>1</v>
      </c>
      <c r="U99" s="246">
        <f>T99*S99</f>
        <v>7.2566241131674125E-6</v>
      </c>
      <c r="V99" s="246">
        <f>+(G99-P99)</f>
        <v>2.6938121896612267E-3</v>
      </c>
      <c r="W99" s="246">
        <f>+AF$5*SIN(RADIANS(AF$6*F99+AF$7))</f>
        <v>-2.4157597800984901E-3</v>
      </c>
      <c r="X99" s="246">
        <f>+(W99-V99)^2</f>
        <v>2.6107725714154195E-5</v>
      </c>
      <c r="Z99" s="23" t="s">
        <v>68</v>
      </c>
    </row>
    <row r="100" spans="1:26" ht="12.95" customHeight="1">
      <c r="A100" s="23" t="s">
        <v>68</v>
      </c>
      <c r="B100" s="98" t="s">
        <v>60</v>
      </c>
      <c r="C100" s="23">
        <v>52511.543899999997</v>
      </c>
      <c r="D100" s="23">
        <v>5.9999999999999995E-4</v>
      </c>
      <c r="E100" s="24">
        <f>+(C100-C$7)/C$8</f>
        <v>26.499005968889819</v>
      </c>
      <c r="F100" s="246">
        <f>ROUND(2*E100,0)/2</f>
        <v>26.5</v>
      </c>
      <c r="G100" s="246">
        <f>+C100-(C$7+F100*C$8)</f>
        <v>-4.2150000808760524E-4</v>
      </c>
      <c r="J100" s="246">
        <f>G100</f>
        <v>-4.2150000808760524E-4</v>
      </c>
      <c r="M100" s="246">
        <f>VLOOKUP(C100,'A (6)'!C$21:E$138,3,FALSE)</f>
        <v>11345.493803033203</v>
      </c>
      <c r="O100" s="246">
        <f>+C$11+C$12*F100</f>
        <v>-1.5573927831023165E-2</v>
      </c>
      <c r="P100" s="246">
        <f>+D$11+D$12*F100+D$13*F100^2</f>
        <v>-1.0174636642952313E-4</v>
      </c>
      <c r="Q100" s="275">
        <f>+C100-15018.5</f>
        <v>37493.043899999997</v>
      </c>
      <c r="R100" s="276"/>
      <c r="S100" s="246">
        <f>+(P100-G100)^2</f>
        <v>1.0224239135360519E-7</v>
      </c>
      <c r="T100" s="246">
        <v>1</v>
      </c>
      <c r="U100" s="246">
        <f>T100*S100</f>
        <v>1.0224239135360519E-7</v>
      </c>
      <c r="V100" s="246">
        <f>+(G100-P100)</f>
        <v>-3.1975364165808212E-4</v>
      </c>
      <c r="W100" s="246">
        <f>+AF$5*SIN(RADIANS(AF$6*F100+AF$7))</f>
        <v>-2.4151975909778882E-3</v>
      </c>
      <c r="X100" s="246">
        <f>+(W100-V100)^2</f>
        <v>4.3908853447409861E-6</v>
      </c>
      <c r="Z100" s="23" t="s">
        <v>68</v>
      </c>
    </row>
    <row r="101" spans="1:26" ht="12.95" customHeight="1">
      <c r="A101" s="24" t="s">
        <v>58</v>
      </c>
      <c r="B101" s="98" t="s">
        <v>59</v>
      </c>
      <c r="C101" s="23">
        <v>52550.342299999997</v>
      </c>
      <c r="D101" s="23">
        <v>2.0000000000000001E-4</v>
      </c>
      <c r="E101" s="24">
        <f>+(C101-C$7)/C$8</f>
        <v>117.99797656302015</v>
      </c>
      <c r="F101" s="246">
        <f>ROUND(2*E101,0)/2</f>
        <v>118</v>
      </c>
      <c r="G101" s="246">
        <f>+C101-(C$7+F101*C$8)</f>
        <v>-8.5800000670133159E-4</v>
      </c>
      <c r="K101" s="246">
        <f>G101</f>
        <v>-8.5800000670133159E-4</v>
      </c>
      <c r="M101" s="246">
        <f>VLOOKUP(C101,'A (6)'!C$21:E$138,3,FALSE)</f>
        <v>11436.993865022605</v>
      </c>
      <c r="O101" s="246">
        <f>+C$11+C$12*F101</f>
        <v>-1.5165115528839654E-2</v>
      </c>
      <c r="P101" s="246">
        <f>+D$11+D$12*F101+D$13*F101^2</f>
        <v>-4.5287453025726179E-4</v>
      </c>
      <c r="Q101" s="275">
        <f>+C101-15018.5</f>
        <v>37531.842299999997</v>
      </c>
      <c r="R101" s="276"/>
      <c r="S101" s="246">
        <f>+(P101-G101)^2</f>
        <v>1.6412665166403455E-7</v>
      </c>
      <c r="T101" s="246">
        <v>1</v>
      </c>
      <c r="U101" s="246">
        <f>T101*S101</f>
        <v>1.6412665166403455E-7</v>
      </c>
      <c r="V101" s="246">
        <f>+(G101-P101)</f>
        <v>-4.0512547644406979E-4</v>
      </c>
      <c r="W101" s="246">
        <f>+AF$5*SIN(RADIANS(AF$6*F101+AF$7))</f>
        <v>-2.3109566851396658E-3</v>
      </c>
      <c r="X101" s="246">
        <f>+(W101-V101)^2</f>
        <v>3.632192596038116E-6</v>
      </c>
      <c r="Z101" s="24" t="s">
        <v>58</v>
      </c>
    </row>
    <row r="102" spans="1:26" ht="12.95" customHeight="1">
      <c r="A102" s="24" t="s">
        <v>74</v>
      </c>
      <c r="B102" s="98" t="s">
        <v>60</v>
      </c>
      <c r="C102" s="23">
        <v>52568.365899999997</v>
      </c>
      <c r="D102" s="23">
        <v>1E-3</v>
      </c>
      <c r="E102" s="24">
        <f>+(C102-C$7)/C$8</f>
        <v>160.50335942417993</v>
      </c>
      <c r="F102" s="246">
        <f>ROUND(2*E102,0)/2</f>
        <v>160.5</v>
      </c>
      <c r="G102" s="246">
        <f>+C102-(C$7+F102*C$8)</f>
        <v>1.4244999911170453E-3</v>
      </c>
      <c r="K102" s="246">
        <f>G102</f>
        <v>1.4244999911170453E-3</v>
      </c>
      <c r="M102" s="246">
        <f>VLOOKUP(C102,'A (6)'!C$21:E$138,3,FALSE)</f>
        <v>11479.499754885905</v>
      </c>
      <c r="O102" s="246">
        <f>+C$11+C$12*F102</f>
        <v>-1.4975230033289936E-2</v>
      </c>
      <c r="P102" s="246">
        <f>+D$11+D$12*F102+D$13*F102^2</f>
        <v>-6.1405513389878894E-4</v>
      </c>
      <c r="Q102" s="275">
        <f>+C102-15018.5</f>
        <v>37549.865899999997</v>
      </c>
      <c r="R102" s="276"/>
      <c r="S102" s="246">
        <f>+(P102-G102)^2</f>
        <v>4.1557069977283227E-6</v>
      </c>
      <c r="T102" s="246">
        <v>1</v>
      </c>
      <c r="U102" s="246">
        <f>T102*S102</f>
        <v>4.1557069977283227E-6</v>
      </c>
      <c r="V102" s="246">
        <f>+(G102-P102)</f>
        <v>2.0385551250158341E-3</v>
      </c>
      <c r="W102" s="246">
        <f>+AF$5*SIN(RADIANS(AF$6*F102+AF$7))</f>
        <v>-2.261638301999313E-3</v>
      </c>
      <c r="X102" s="246">
        <f>+(W102-V102)^2</f>
        <v>1.8491663509744275E-5</v>
      </c>
      <c r="Z102" s="280" t="s">
        <v>74</v>
      </c>
    </row>
    <row r="103" spans="1:26" ht="12.95" customHeight="1">
      <c r="A103" s="24" t="s">
        <v>74</v>
      </c>
      <c r="B103" s="98" t="s">
        <v>59</v>
      </c>
      <c r="C103" s="23">
        <v>52717.412199999999</v>
      </c>
      <c r="D103" s="23">
        <v>1.6000000000000001E-3</v>
      </c>
      <c r="E103" s="24">
        <f>+(C103-C$7)/C$8</f>
        <v>512.00195268741254</v>
      </c>
      <c r="F103" s="246">
        <f>ROUND(2*E103,0)/2</f>
        <v>512</v>
      </c>
      <c r="G103" s="246">
        <f>+C103-(C$7+F103*C$8)</f>
        <v>8.2799999654525891E-4</v>
      </c>
      <c r="K103" s="246">
        <f>G103</f>
        <v>8.2799999654525891E-4</v>
      </c>
      <c r="M103" s="246">
        <f>VLOOKUP(C103,'A (6)'!C$21:E$138,3,FALSE)</f>
        <v>11831.00254080726</v>
      </c>
      <c r="O103" s="246">
        <f>+C$11+C$12*F103</f>
        <v>-1.3404765287743444E-2</v>
      </c>
      <c r="P103" s="246">
        <f>+D$11+D$12*F103+D$13*F103^2</f>
        <v>-1.9006245074200778E-3</v>
      </c>
      <c r="Q103" s="275">
        <f>+C103-15018.5</f>
        <v>37698.912199999999</v>
      </c>
      <c r="R103" s="276"/>
      <c r="S103" s="246">
        <f>+(P103-G103)^2</f>
        <v>7.4453916836400803E-6</v>
      </c>
      <c r="T103" s="246">
        <v>1</v>
      </c>
      <c r="U103" s="246">
        <f>T103*S103</f>
        <v>7.4453916836400803E-6</v>
      </c>
      <c r="V103" s="246">
        <f>+(G103-P103)</f>
        <v>2.7286245039653367E-3</v>
      </c>
      <c r="W103" s="246">
        <f>+AF$5*SIN(RADIANS(AF$6*F103+AF$7))</f>
        <v>-1.8336430769030597E-3</v>
      </c>
      <c r="X103" s="246">
        <f>+(W103-V103)^2</f>
        <v>2.0814285479442773E-5</v>
      </c>
      <c r="Z103" s="280" t="s">
        <v>74</v>
      </c>
    </row>
    <row r="104" spans="1:26" ht="12.95" customHeight="1">
      <c r="A104" s="24" t="s">
        <v>74</v>
      </c>
      <c r="B104" s="98" t="s">
        <v>60</v>
      </c>
      <c r="C104" s="23">
        <v>52717.618000000002</v>
      </c>
      <c r="D104" s="23">
        <v>8.9999999999999993E-3</v>
      </c>
      <c r="E104" s="24">
        <f>+(C104-C$7)/C$8</f>
        <v>512.48729456100989</v>
      </c>
      <c r="F104" s="246">
        <f>ROUND(2*E104,0)/2</f>
        <v>512.5</v>
      </c>
      <c r="G104" s="246">
        <f>+C104-(C$7+F104*C$8)</f>
        <v>-5.3875000012340024E-3</v>
      </c>
      <c r="K104" s="246">
        <f>G104</f>
        <v>-5.3875000012340024E-3</v>
      </c>
      <c r="M104" s="246">
        <f>VLOOKUP(C104,'A (6)'!C$21:E$138,3,FALSE)</f>
        <v>11831.487888469992</v>
      </c>
      <c r="O104" s="246">
        <f>+C$11+C$12*F104</f>
        <v>-1.3402531340736977E-2</v>
      </c>
      <c r="P104" s="246">
        <f>+D$11+D$12*F104+D$13*F104^2</f>
        <v>-1.902395540174394E-3</v>
      </c>
      <c r="Q104" s="275">
        <f>+C104-15018.5</f>
        <v>37699.118000000002</v>
      </c>
      <c r="R104" s="276"/>
      <c r="S104" s="246">
        <f>+(P104-G104)^2</f>
        <v>1.2145953104497582E-5</v>
      </c>
      <c r="T104" s="246">
        <v>1</v>
      </c>
      <c r="U104" s="246">
        <f>T104*S104</f>
        <v>1.2145953104497582E-5</v>
      </c>
      <c r="V104" s="246">
        <f>+(G104-P104)</f>
        <v>-3.4851044610596082E-3</v>
      </c>
      <c r="W104" s="246">
        <f>+AF$5*SIN(RADIANS(AF$6*F104+AF$7))</f>
        <v>-1.8330106249043936E-3</v>
      </c>
      <c r="X104" s="246">
        <f>+(W104-V104)^2</f>
        <v>2.729414043462053E-6</v>
      </c>
      <c r="Z104" s="280" t="s">
        <v>74</v>
      </c>
    </row>
    <row r="105" spans="1:26" ht="12.95" customHeight="1">
      <c r="A105" s="23" t="s">
        <v>65</v>
      </c>
      <c r="B105" s="98" t="s">
        <v>60</v>
      </c>
      <c r="C105" s="23">
        <v>52718.470200000003</v>
      </c>
      <c r="D105" s="23">
        <v>4.0000000000000002E-4</v>
      </c>
      <c r="E105" s="24">
        <f>+(C105-C$7)/C$8</f>
        <v>514.49705328148355</v>
      </c>
      <c r="F105" s="246">
        <f>ROUND(2*E105,0)/2</f>
        <v>514.5</v>
      </c>
      <c r="G105" s="246">
        <f>+C105-(C$7+F105*C$8)</f>
        <v>-1.2494999973569065E-3</v>
      </c>
      <c r="K105" s="246">
        <f>G105</f>
        <v>-1.2494999973569065E-3</v>
      </c>
      <c r="M105" s="246">
        <f>VLOOKUP(C105,'A (6)'!C$21:E$138,3,FALSE)</f>
        <v>11833.49767116277</v>
      </c>
      <c r="O105" s="246">
        <f>+C$11+C$12*F105</f>
        <v>-1.3393595552711107E-2</v>
      </c>
      <c r="P105" s="246">
        <f>+D$11+D$12*F105+D$13*F105^2</f>
        <v>-1.9094779927782354E-3</v>
      </c>
      <c r="Q105" s="275">
        <f>+C105-15018.5</f>
        <v>37699.970200000003</v>
      </c>
      <c r="R105" s="276"/>
      <c r="S105" s="246">
        <f>+(P105-G105)^2</f>
        <v>4.3557095444035559E-7</v>
      </c>
      <c r="T105" s="246">
        <v>1</v>
      </c>
      <c r="U105" s="246">
        <f>T105*S105</f>
        <v>4.3557095444035559E-7</v>
      </c>
      <c r="V105" s="246">
        <f>+(G105-P105)</f>
        <v>6.5997799542132887E-4</v>
      </c>
      <c r="W105" s="246">
        <f>+AF$5*SIN(RADIANS(AF$6*F105+AF$7))</f>
        <v>-1.8304801950744657E-3</v>
      </c>
      <c r="X105" s="246">
        <f>+(W105-V105)^2</f>
        <v>6.2023819986075871E-6</v>
      </c>
      <c r="Z105" s="23" t="s">
        <v>65</v>
      </c>
    </row>
    <row r="106" spans="1:26" ht="12.95" customHeight="1">
      <c r="A106" s="24" t="s">
        <v>69</v>
      </c>
      <c r="B106" s="98" t="s">
        <v>60</v>
      </c>
      <c r="C106" s="23">
        <v>52835.506699999998</v>
      </c>
      <c r="D106" s="23">
        <v>3.5999999999999999E-3</v>
      </c>
      <c r="E106" s="24">
        <f>+(C106-C$7)/C$8</f>
        <v>790.50635448822254</v>
      </c>
      <c r="F106" s="246">
        <f>ROUND(2*E106,0)/2</f>
        <v>790.5</v>
      </c>
      <c r="G106" s="246">
        <f>+C106-(C$7+F106*C$8)</f>
        <v>2.6944999990519136E-3</v>
      </c>
      <c r="K106" s="246">
        <f>G106</f>
        <v>2.6944999990519136E-3</v>
      </c>
      <c r="M106" s="246">
        <f>VLOOKUP(C106,'A (6)'!C$21:E$138,3,FALSE)</f>
        <v>12109.510264595028</v>
      </c>
      <c r="O106" s="246">
        <f>+C$11+C$12*F106</f>
        <v>-1.2160456805141173E-2</v>
      </c>
      <c r="P106" s="246">
        <f>+D$11+D$12*F106+D$13*F106^2</f>
        <v>-2.8611001910616492E-3</v>
      </c>
      <c r="Q106" s="275">
        <f>+C106-15018.5</f>
        <v>37817.006699999998</v>
      </c>
      <c r="R106" s="276"/>
      <c r="S106" s="246">
        <f>+(P106-G106)^2</f>
        <v>3.0864693472389858E-5</v>
      </c>
      <c r="T106" s="246">
        <v>1</v>
      </c>
      <c r="U106" s="246">
        <f>T106*S106</f>
        <v>3.0864693472389858E-5</v>
      </c>
      <c r="V106" s="246">
        <f>+(G106-P106)</f>
        <v>5.5556001901135629E-3</v>
      </c>
      <c r="W106" s="246">
        <f>+AF$5*SIN(RADIANS(AF$6*F106+AF$7))</f>
        <v>-1.4723580661482228E-3</v>
      </c>
      <c r="X106" s="246">
        <f>+(W106-V106)^2</f>
        <v>4.9392197251758192E-5</v>
      </c>
      <c r="Z106" s="24" t="s">
        <v>69</v>
      </c>
    </row>
    <row r="107" spans="1:26" ht="12.95" customHeight="1">
      <c r="A107" s="24" t="s">
        <v>70</v>
      </c>
      <c r="B107" s="100" t="s">
        <v>59</v>
      </c>
      <c r="C107" s="22">
        <v>52908.437400000003</v>
      </c>
      <c r="D107" s="22">
        <v>1E-4</v>
      </c>
      <c r="E107" s="24">
        <f>+(C107-C$7)/C$8</f>
        <v>962.5001473948837</v>
      </c>
      <c r="F107" s="246">
        <f>ROUND(2*E107,0)/2</f>
        <v>962.5</v>
      </c>
      <c r="G107" s="246">
        <f>+C107-(C$7+F107*C$8)</f>
        <v>6.2500002968590707E-5</v>
      </c>
      <c r="K107" s="246">
        <f>G107</f>
        <v>6.2500002968590707E-5</v>
      </c>
      <c r="M107" s="246">
        <f>VLOOKUP(C107,'A (6)'!C$21:E$138,3,FALSE)</f>
        <v>12281.506109035285</v>
      </c>
      <c r="O107" s="246">
        <f>+C$11+C$12*F107</f>
        <v>-1.1391979034916431E-2</v>
      </c>
      <c r="P107" s="246">
        <f>+D$11+D$12*F107+D$13*F107^2</f>
        <v>-3.4282737467636781E-3</v>
      </c>
      <c r="Q107" s="275">
        <f>+C107-15018.5</f>
        <v>37889.937400000003</v>
      </c>
      <c r="R107" s="276"/>
      <c r="S107" s="246">
        <f>+(P107-G107)^2</f>
        <v>1.2185501371819884E-5</v>
      </c>
      <c r="T107" s="246">
        <v>1</v>
      </c>
      <c r="U107" s="246">
        <f>T107*S107</f>
        <v>1.2185501371819884E-5</v>
      </c>
      <c r="V107" s="246">
        <f>+(G107-P107)</f>
        <v>3.4907737497322689E-3</v>
      </c>
      <c r="W107" s="246">
        <f>+AF$5*SIN(RADIANS(AF$6*F107+AF$7))</f>
        <v>-1.2412447497998206E-3</v>
      </c>
      <c r="X107" s="246">
        <f>+(W107-V107)^2</f>
        <v>2.2391999079913929E-5</v>
      </c>
      <c r="Z107" s="24" t="s">
        <v>70</v>
      </c>
    </row>
    <row r="108" spans="1:26" ht="12.95" customHeight="1">
      <c r="A108" s="24" t="s">
        <v>70</v>
      </c>
      <c r="B108" s="100" t="s">
        <v>59</v>
      </c>
      <c r="C108" s="22">
        <v>52909.496800000001</v>
      </c>
      <c r="D108" s="22">
        <v>2.0000000000000001E-4</v>
      </c>
      <c r="E108" s="24">
        <f>+(C108-C$7)/C$8</f>
        <v>964.99854963433847</v>
      </c>
      <c r="F108" s="246">
        <f>ROUND(2*E108,0)/2</f>
        <v>965</v>
      </c>
      <c r="G108" s="246">
        <f>+C108-(C$7+F108*C$8)</f>
        <v>-6.1500000447267666E-4</v>
      </c>
      <c r="K108" s="246">
        <f>G108</f>
        <v>-6.1500000447267666E-4</v>
      </c>
      <c r="M108" s="246">
        <f>VLOOKUP(C108,'A (6)'!C$21:E$138,3,FALSE)</f>
        <v>12284.004541075559</v>
      </c>
      <c r="O108" s="246">
        <f>+C$11+C$12*F108</f>
        <v>-1.1380809299884095E-2</v>
      </c>
      <c r="P108" s="246">
        <f>+D$11+D$12*F108+D$13*F108^2</f>
        <v>-3.4363711068741082E-3</v>
      </c>
      <c r="Q108" s="275">
        <f>+C108-15018.5</f>
        <v>37890.996800000001</v>
      </c>
      <c r="R108" s="276"/>
      <c r="S108" s="246">
        <f>+(P108-G108)^2</f>
        <v>7.9601348974658699E-6</v>
      </c>
      <c r="T108" s="246">
        <v>1</v>
      </c>
      <c r="U108" s="246">
        <f>T108*S108</f>
        <v>7.9601348974658699E-6</v>
      </c>
      <c r="V108" s="246">
        <f>+(G108-P108)</f>
        <v>2.8213711024014316E-3</v>
      </c>
      <c r="W108" s="246">
        <f>+AF$5*SIN(RADIANS(AF$6*F108+AF$7))</f>
        <v>-1.2378465313948735E-3</v>
      </c>
      <c r="X108" s="246">
        <f>+(W108-V108)^2</f>
        <v>1.6477247798522873E-5</v>
      </c>
      <c r="Z108" s="24" t="s">
        <v>70</v>
      </c>
    </row>
    <row r="109" spans="1:26" ht="12.95" customHeight="1">
      <c r="A109" s="24" t="s">
        <v>70</v>
      </c>
      <c r="B109" s="100" t="s">
        <v>60</v>
      </c>
      <c r="C109" s="22">
        <v>53082.501300000004</v>
      </c>
      <c r="D109" s="22">
        <v>1E-4</v>
      </c>
      <c r="E109" s="24">
        <f>+(C109-C$7)/C$8</f>
        <v>1372.9982006032599</v>
      </c>
      <c r="F109" s="246">
        <f>ROUND(2*E109,0)/2</f>
        <v>1373</v>
      </c>
      <c r="G109" s="246">
        <f>+C109-(C$7+F109*C$8)</f>
        <v>-7.6299999636830762E-4</v>
      </c>
      <c r="K109" s="246">
        <f>G109</f>
        <v>-7.6299999636830762E-4</v>
      </c>
      <c r="M109" s="246">
        <f>VLOOKUP(C109,'A (6)'!C$21:E$138,3,FALSE)</f>
        <v>12692.009058644473</v>
      </c>
      <c r="O109" s="246">
        <f>+C$11+C$12*F109</f>
        <v>-9.5579085426068001E-3</v>
      </c>
      <c r="P109" s="246">
        <f>+D$11+D$12*F109+D$13*F109^2</f>
        <v>-4.7016387980991095E-3</v>
      </c>
      <c r="Q109" s="275">
        <f>+C109-15018.5</f>
        <v>38064.001300000004</v>
      </c>
      <c r="R109" s="276"/>
      <c r="S109" s="246">
        <f>+(P109-G109)^2</f>
        <v>1.5512875610499447E-5</v>
      </c>
      <c r="T109" s="246">
        <v>1</v>
      </c>
      <c r="U109" s="246">
        <f>T109*S109</f>
        <v>1.5512875610499447E-5</v>
      </c>
      <c r="V109" s="246">
        <f>+(G109-P109)</f>
        <v>3.9386388017308019E-3</v>
      </c>
      <c r="W109" s="246">
        <f>+AF$5*SIN(RADIANS(AF$6*F109+AF$7))</f>
        <v>-6.7129893941102214E-4</v>
      </c>
      <c r="X109" s="246">
        <f>+(W109-V109)^2</f>
        <v>2.1251525977203781E-5</v>
      </c>
      <c r="Z109" s="24" t="s">
        <v>70</v>
      </c>
    </row>
    <row r="110" spans="1:26" ht="12.95" customHeight="1">
      <c r="A110" s="24" t="s">
        <v>70</v>
      </c>
      <c r="B110" s="100" t="s">
        <v>60</v>
      </c>
      <c r="C110" s="22">
        <v>53084.409200000002</v>
      </c>
      <c r="D110" s="22">
        <v>1E-4</v>
      </c>
      <c r="E110" s="24">
        <f>+(C110-C$7)/C$8</f>
        <v>1377.497635786061</v>
      </c>
      <c r="F110" s="246">
        <f>ROUND(2*E110,0)/2</f>
        <v>1377.5</v>
      </c>
      <c r="G110" s="246">
        <f>+C110-(C$7+F110*C$8)</f>
        <v>-1.0025000010500662E-3</v>
      </c>
      <c r="K110" s="246">
        <f>G110</f>
        <v>-1.0025000010500662E-3</v>
      </c>
      <c r="M110" s="246">
        <f>VLOOKUP(C110,'A (6)'!C$21:E$138,3,FALSE)</f>
        <v>12696.508547496318</v>
      </c>
      <c r="O110" s="246">
        <f>+C$11+C$12*F110</f>
        <v>-9.5378030195485963E-3</v>
      </c>
      <c r="P110" s="246">
        <f>+D$11+D$12*F110+D$13*F110^2</f>
        <v>-4.7149708454743708E-3</v>
      </c>
      <c r="Q110" s="275">
        <f>+C110-15018.5</f>
        <v>38065.909200000002</v>
      </c>
      <c r="R110" s="276"/>
      <c r="S110" s="246">
        <f>+(P110-G110)^2</f>
        <v>1.3782439770700509E-5</v>
      </c>
      <c r="T110" s="246">
        <v>1</v>
      </c>
      <c r="U110" s="246">
        <f>T110*S110</f>
        <v>1.3782439770700509E-5</v>
      </c>
      <c r="V110" s="246">
        <f>+(G110-P110)</f>
        <v>3.7124708444243046E-3</v>
      </c>
      <c r="W110" s="246">
        <f>+AF$5*SIN(RADIANS(AF$6*F110+AF$7))</f>
        <v>-6.6494192740611908E-4</v>
      </c>
      <c r="X110" s="246">
        <f>+(W110-V110)^2</f>
        <v>1.9161742574984116E-5</v>
      </c>
      <c r="Z110" s="24" t="s">
        <v>70</v>
      </c>
    </row>
    <row r="111" spans="1:26" ht="12.95" customHeight="1">
      <c r="A111" s="24" t="s">
        <v>70</v>
      </c>
      <c r="B111" s="100" t="s">
        <v>60</v>
      </c>
      <c r="C111" s="22">
        <v>53098.404900000001</v>
      </c>
      <c r="D111" s="22">
        <v>2.0000000000000001E-4</v>
      </c>
      <c r="E111" s="24">
        <f>+(C111-C$7)/C$8</f>
        <v>1410.5039490037257</v>
      </c>
      <c r="F111" s="246">
        <f>ROUND(2*E111,0)/2</f>
        <v>1410.5</v>
      </c>
      <c r="G111" s="246">
        <f>+C111-(C$7+F111*C$8)</f>
        <v>1.6744999957154505E-3</v>
      </c>
      <c r="K111" s="246">
        <f>G111</f>
        <v>1.6744999957154505E-3</v>
      </c>
      <c r="M111" s="246">
        <f>VLOOKUP(C111,'A (6)'!C$21:E$138,3,FALSE)</f>
        <v>12729.515254411681</v>
      </c>
      <c r="O111" s="246">
        <f>+C$11+C$12*F111</f>
        <v>-9.3903625171217545E-3</v>
      </c>
      <c r="P111" s="246">
        <f>+D$11+D$12*F111+D$13*F111^2</f>
        <v>-4.8123237855703929E-3</v>
      </c>
      <c r="Q111" s="275">
        <f>+C111-15018.5</f>
        <v>38079.904900000001</v>
      </c>
      <c r="R111" s="276"/>
      <c r="S111" s="246">
        <f>+(P111-G111)^2</f>
        <v>4.207888276945557E-5</v>
      </c>
      <c r="T111" s="246">
        <v>1</v>
      </c>
      <c r="U111" s="246">
        <f>T111*S111</f>
        <v>4.207888276945557E-5</v>
      </c>
      <c r="V111" s="246">
        <f>+(G111-P111)</f>
        <v>6.4868237812858434E-3</v>
      </c>
      <c r="W111" s="246">
        <f>+AF$5*SIN(RADIANS(AF$6*F111+AF$7))</f>
        <v>-6.1826911784063532E-4</v>
      </c>
      <c r="X111" s="246">
        <f>+(W111-V111)^2</f>
        <v>5.0482345105217504E-5</v>
      </c>
      <c r="Z111" s="24" t="s">
        <v>70</v>
      </c>
    </row>
    <row r="112" spans="1:26" ht="12.95" customHeight="1">
      <c r="A112" s="24" t="s">
        <v>70</v>
      </c>
      <c r="B112" s="100" t="s">
        <v>60</v>
      </c>
      <c r="C112" s="22">
        <v>53285.399100000002</v>
      </c>
      <c r="D112" s="22">
        <v>5.0000000000000001E-4</v>
      </c>
      <c r="E112" s="24">
        <f>+(C112-C$7)/C$8</f>
        <v>1851.4957632814576</v>
      </c>
      <c r="F112" s="246">
        <f>ROUND(2*E112,0)/2</f>
        <v>1851.5</v>
      </c>
      <c r="G112" s="246">
        <f>+C112-(C$7+F112*C$8)</f>
        <v>-1.7965000006370246E-3</v>
      </c>
      <c r="K112" s="246">
        <f>G112</f>
        <v>-1.7965000006370246E-3</v>
      </c>
      <c r="M112" s="246">
        <f>VLOOKUP(C112,'A (6)'!C$21:E$138,3,FALSE)</f>
        <v>13170.512328818324</v>
      </c>
      <c r="O112" s="246">
        <f>+C$11+C$12*F112</f>
        <v>-7.4200212574176208E-3</v>
      </c>
      <c r="P112" s="246">
        <f>+D$11+D$12*F112+D$13*F112^2</f>
        <v>-6.0431439815899672E-3</v>
      </c>
      <c r="Q112" s="275">
        <f>+C112-15018.5</f>
        <v>38266.899100000002</v>
      </c>
      <c r="R112" s="276"/>
      <c r="S112" s="246">
        <f>+(P112-G112)^2</f>
        <v>1.8033985100963857E-5</v>
      </c>
      <c r="T112" s="246">
        <v>1</v>
      </c>
      <c r="U112" s="246">
        <f>T112*S112</f>
        <v>1.8033985100963857E-5</v>
      </c>
      <c r="V112" s="246">
        <f>+(G112-P112)</f>
        <v>4.2466439809529426E-3</v>
      </c>
      <c r="W112" s="246">
        <f>+AF$5*SIN(RADIANS(AF$6*F112+AF$7))</f>
        <v>1.1475042440178168E-5</v>
      </c>
      <c r="X112" s="246">
        <f>+(W112-V112)^2</f>
        <v>1.7936655937743333E-5</v>
      </c>
      <c r="Z112" s="24" t="s">
        <v>70</v>
      </c>
    </row>
    <row r="113" spans="1:26" ht="12.95" customHeight="1">
      <c r="A113" s="24" t="s">
        <v>76</v>
      </c>
      <c r="B113" s="100" t="s">
        <v>59</v>
      </c>
      <c r="C113" s="22">
        <v>53410.277600000001</v>
      </c>
      <c r="D113" s="22">
        <v>2.9999999999999997E-4</v>
      </c>
      <c r="E113" s="24">
        <f>+(C113-C$7)/C$8</f>
        <v>2145.9989953564682</v>
      </c>
      <c r="F113" s="246">
        <f>ROUND(2*E113,0)/2</f>
        <v>2146</v>
      </c>
      <c r="G113" s="246">
        <f>+C113-(C$7+F113*C$8)</f>
        <v>-4.2599999869707972E-4</v>
      </c>
      <c r="K113" s="246">
        <f>G113</f>
        <v>-4.2599999869707972E-4</v>
      </c>
      <c r="M113" s="246">
        <f>VLOOKUP(C113,'A (6)'!C$21:E$138,3,FALSE)</f>
        <v>13465.019073713562</v>
      </c>
      <c r="O113" s="246">
        <f>+C$11+C$12*F113</f>
        <v>-6.1042264706083968E-3</v>
      </c>
      <c r="P113" s="246">
        <f>+D$11+D$12*F113+D$13*F113^2</f>
        <v>-6.7923758026457162E-3</v>
      </c>
      <c r="Q113" s="275">
        <f>+C113-15018.5</f>
        <v>38391.777600000001</v>
      </c>
      <c r="R113" s="276"/>
      <c r="S113" s="246">
        <f>+(P113-G113)^2</f>
        <v>4.0530740877102648E-5</v>
      </c>
      <c r="T113" s="246">
        <v>1</v>
      </c>
      <c r="U113" s="246">
        <f>T113*S113</f>
        <v>4.0530740877102648E-5</v>
      </c>
      <c r="V113" s="246">
        <f>+(G113-P113)</f>
        <v>6.3663758039486365E-3</v>
      </c>
      <c r="W113" s="246">
        <f>+AF$5*SIN(RADIANS(AF$6*F113+AF$7))</f>
        <v>4.3287756201899923E-4</v>
      </c>
      <c r="X113" s="246">
        <f>+(W113-V113)^2</f>
        <v>3.5206401386982098E-5</v>
      </c>
      <c r="Z113" s="280" t="s">
        <v>76</v>
      </c>
    </row>
    <row r="114" spans="1:26" ht="12.95" customHeight="1">
      <c r="A114" s="24" t="s">
        <v>70</v>
      </c>
      <c r="B114" s="100" t="s">
        <v>60</v>
      </c>
      <c r="C114" s="22">
        <v>53452.463600000003</v>
      </c>
      <c r="D114" s="22">
        <v>2.9999999999999997E-4</v>
      </c>
      <c r="E114" s="24">
        <f>+(C114-C$7)/C$8</f>
        <v>2245.4870044878799</v>
      </c>
      <c r="F114" s="246">
        <f>ROUND(2*E114,0)/2</f>
        <v>2245.5</v>
      </c>
      <c r="G114" s="246">
        <f>+C114-(C$7+F114*C$8)</f>
        <v>-5.5104999992181547E-3</v>
      </c>
      <c r="K114" s="246">
        <f>G114</f>
        <v>-5.5104999992181547E-3</v>
      </c>
      <c r="M114" s="246">
        <f>VLOOKUP(C114,'A (6)'!C$21:E$138,3,FALSE)</f>
        <v>13564.508269533106</v>
      </c>
      <c r="O114" s="246">
        <f>+C$11+C$12*F114</f>
        <v>-5.659671016321411E-3</v>
      </c>
      <c r="P114" s="246">
        <f>+D$11+D$12*F114+D$13*F114^2</f>
        <v>-7.0323520825502379E-3</v>
      </c>
      <c r="Q114" s="275">
        <f>+C114-15018.5</f>
        <v>38433.963600000003</v>
      </c>
      <c r="R114" s="276"/>
      <c r="S114" s="246">
        <f>+(P114-G114)^2</f>
        <v>2.316033763542202E-6</v>
      </c>
      <c r="T114" s="246">
        <v>1</v>
      </c>
      <c r="U114" s="246">
        <f>T114*S114</f>
        <v>2.316033763542202E-6</v>
      </c>
      <c r="V114" s="246">
        <f>+(G114-P114)</f>
        <v>1.5218520833320832E-3</v>
      </c>
      <c r="W114" s="246">
        <f>+AF$5*SIN(RADIANS(AF$6*F114+AF$7))</f>
        <v>5.7434833342154138E-4</v>
      </c>
      <c r="X114" s="246">
        <f>+(W114-V114)^2</f>
        <v>8.9776335609453858E-7</v>
      </c>
      <c r="Z114" s="24" t="s">
        <v>70</v>
      </c>
    </row>
    <row r="115" spans="1:26" ht="12.95" customHeight="1">
      <c r="A115" s="23" t="s">
        <v>160</v>
      </c>
      <c r="B115" s="98" t="s">
        <v>59</v>
      </c>
      <c r="C115" s="23">
        <v>53458.615870000001</v>
      </c>
      <c r="D115" s="23">
        <v>8.0000000000000004E-4</v>
      </c>
      <c r="E115" s="24">
        <f>+(C115-C$7)/C$8</f>
        <v>2259.9960144423376</v>
      </c>
      <c r="F115" s="246">
        <f>ROUND(2*E115,0)/2</f>
        <v>2260</v>
      </c>
      <c r="G115" s="246">
        <f>+C115-(C$7+F115*C$8)</f>
        <v>-1.6900000046007335E-3</v>
      </c>
      <c r="K115" s="246">
        <f>G115</f>
        <v>-1.6900000046007335E-3</v>
      </c>
      <c r="M115" s="246">
        <f>VLOOKUP(C115,'A (6)'!C$21:E$138,3,FALSE)</f>
        <v>13579.01745255033</v>
      </c>
      <c r="O115" s="246">
        <f>+C$11+C$12*F115</f>
        <v>-5.5948865531338602E-3</v>
      </c>
      <c r="P115" s="246">
        <f>+D$11+D$12*F115+D$13*F115^2</f>
        <v>-7.0667686167466331E-3</v>
      </c>
      <c r="Q115" s="275">
        <f>+C115-15018.5</f>
        <v>38440.115870000001</v>
      </c>
      <c r="R115" s="276"/>
      <c r="S115" s="246">
        <f>+(P115-G115)^2</f>
        <v>2.8909640708557343E-5</v>
      </c>
      <c r="T115" s="246">
        <v>1</v>
      </c>
      <c r="U115" s="246">
        <f>T115*S115</f>
        <v>2.8909640708557343E-5</v>
      </c>
      <c r="V115" s="246">
        <f>+(G115-P115)</f>
        <v>5.3767686121458996E-3</v>
      </c>
      <c r="W115" s="246">
        <f>+AF$5*SIN(RADIANS(AF$6*F115+AF$7))</f>
        <v>5.949047538586252E-4</v>
      </c>
      <c r="X115" s="246">
        <f>+(W115-V115)^2</f>
        <v>2.2866221959194061E-5</v>
      </c>
      <c r="Z115" s="84" t="s">
        <v>160</v>
      </c>
    </row>
    <row r="116" spans="1:26" ht="12.95" customHeight="1">
      <c r="A116" s="24" t="s">
        <v>70</v>
      </c>
      <c r="B116" s="100" t="s">
        <v>60</v>
      </c>
      <c r="C116" s="22">
        <v>53466.4614</v>
      </c>
      <c r="D116" s="22">
        <v>2.0000000000000001E-4</v>
      </c>
      <c r="E116" s="24">
        <f>+(C116-C$7)/C$8</f>
        <v>2278.4982701736371</v>
      </c>
      <c r="F116" s="246">
        <f>ROUND(2*E116,0)/2</f>
        <v>2278.5</v>
      </c>
      <c r="G116" s="246">
        <f>+C116-(C$7+F116*C$8)</f>
        <v>-7.3350000457139686E-4</v>
      </c>
      <c r="K116" s="246">
        <f>G116</f>
        <v>-7.3350000457139686E-4</v>
      </c>
      <c r="M116" s="246">
        <f>VLOOKUP(C116,'A (6)'!C$21:E$138,3,FALSE)</f>
        <v>13597.519928975635</v>
      </c>
      <c r="O116" s="246">
        <f>+C$11+C$12*F116</f>
        <v>-5.5122305138945709E-3</v>
      </c>
      <c r="P116" s="246">
        <f>+D$11+D$12*F116+D$13*F116^2</f>
        <v>-7.1104744329939388E-3</v>
      </c>
      <c r="Q116" s="275">
        <f>+C116-15018.5</f>
        <v>38447.9614</v>
      </c>
      <c r="R116" s="276"/>
      <c r="S116" s="246">
        <f>+(P116-G116)^2</f>
        <v>4.0665802860755008E-5</v>
      </c>
      <c r="T116" s="246">
        <v>1</v>
      </c>
      <c r="U116" s="246">
        <f>T116*S116</f>
        <v>4.0665802860755008E-5</v>
      </c>
      <c r="V116" s="246">
        <f>+(G116-P116)</f>
        <v>6.3769744284225419E-3</v>
      </c>
      <c r="W116" s="246">
        <f>+AF$5*SIN(RADIANS(AF$6*F116+AF$7))</f>
        <v>6.2110718238976602E-4</v>
      </c>
      <c r="X116" s="246">
        <f>+(W116-V116)^2</f>
        <v>3.3130007753952932E-5</v>
      </c>
      <c r="Z116" s="24" t="s">
        <v>70</v>
      </c>
    </row>
    <row r="117" spans="1:26" ht="12.95" customHeight="1">
      <c r="A117" s="23" t="s">
        <v>153</v>
      </c>
      <c r="B117" s="98" t="s">
        <v>59</v>
      </c>
      <c r="C117" s="23">
        <v>53507.805500000002</v>
      </c>
      <c r="D117" s="23">
        <v>2.9999999999999997E-4</v>
      </c>
      <c r="E117" s="24">
        <f>+(C117-C$7)/C$8</f>
        <v>2376.00081126144</v>
      </c>
      <c r="F117" s="246">
        <f>ROUND(2*E117,0)/2</f>
        <v>2376</v>
      </c>
      <c r="G117" s="246">
        <f>+C117-(C$7+F117*C$8)</f>
        <v>3.4400000004097819E-4</v>
      </c>
      <c r="K117" s="246">
        <f>G117</f>
        <v>3.4400000004097819E-4</v>
      </c>
      <c r="M117" s="246">
        <f>VLOOKUP(C117,'A (6)'!C$21:E$138,3,FALSE)</f>
        <v>13695.023633069006</v>
      </c>
      <c r="O117" s="246">
        <f>+C$11+C$12*F117</f>
        <v>-5.0766108476334518E-3</v>
      </c>
      <c r="P117" s="246">
        <f>+D$11+D$12*F117+D$13*F117^2</f>
        <v>-7.3370193258338393E-3</v>
      </c>
      <c r="Q117" s="275">
        <f>+C117-15018.5</f>
        <v>38489.305500000002</v>
      </c>
      <c r="R117" s="276"/>
      <c r="S117" s="246">
        <f>+(P117-G117)^2</f>
        <v>5.8998057884462435E-5</v>
      </c>
      <c r="T117" s="246">
        <v>1</v>
      </c>
      <c r="U117" s="246">
        <f>T117*S117</f>
        <v>5.8998057884462435E-5</v>
      </c>
      <c r="V117" s="246">
        <f>+(G117-P117)</f>
        <v>7.6810193258748174E-3</v>
      </c>
      <c r="W117" s="246">
        <f>+AF$5*SIN(RADIANS(AF$6*F117+AF$7))</f>
        <v>7.5869571133008803E-4</v>
      </c>
      <c r="X117" s="246">
        <f>+(W117-V117)^2</f>
        <v>4.7918564224483606E-5</v>
      </c>
      <c r="Z117" s="84" t="s">
        <v>153</v>
      </c>
    </row>
    <row r="118" spans="1:26" ht="12.95" customHeight="1">
      <c r="A118" s="23" t="s">
        <v>77</v>
      </c>
      <c r="B118" s="100" t="s">
        <v>60</v>
      </c>
      <c r="C118" s="22">
        <v>53848.513599999998</v>
      </c>
      <c r="D118" s="22">
        <v>2.9999999999999997E-4</v>
      </c>
      <c r="E118" s="24">
        <f>+(C118-C$7)/C$8</f>
        <v>3179.4989045612133</v>
      </c>
      <c r="F118" s="246">
        <f>ROUND(2*E118,0)/2</f>
        <v>3179.5</v>
      </c>
      <c r="G118" s="246">
        <f>+C118-(C$7+F118*C$8)</f>
        <v>-4.645000008167699E-4</v>
      </c>
      <c r="K118" s="246">
        <f>G118</f>
        <v>-4.645000008167699E-4</v>
      </c>
      <c r="M118" s="246">
        <f>VLOOKUP(C118,'A (6)'!C$21:E$138,3,FALSE)</f>
        <v>14498.531310454953</v>
      </c>
      <c r="O118" s="246">
        <f>+C$11+C$12*F118</f>
        <v>-1.4866580082405455E-3</v>
      </c>
      <c r="P118" s="246">
        <f>+D$11+D$12*F118+D$13*F118^2</f>
        <v>-8.9609629419510166E-3</v>
      </c>
      <c r="Q118" s="275">
        <f>+C118-15018.5</f>
        <v>38830.013599999998</v>
      </c>
      <c r="R118" s="276"/>
      <c r="S118" s="246">
        <f>+(P118-G118)^2</f>
        <v>7.218988251006761E-5</v>
      </c>
      <c r="T118" s="246">
        <v>1</v>
      </c>
      <c r="U118" s="246">
        <f>T118*S118</f>
        <v>7.218988251006761E-5</v>
      </c>
      <c r="V118" s="246">
        <f>+(G118-P118)</f>
        <v>8.4964629411342467E-3</v>
      </c>
      <c r="W118" s="246">
        <f>+AF$5*SIN(RADIANS(AF$6*F118+AF$7))</f>
        <v>1.8393383575058785E-3</v>
      </c>
      <c r="X118" s="246">
        <f>+(W118-V118)^2</f>
        <v>4.4317307721949175E-5</v>
      </c>
      <c r="Z118" s="43" t="s">
        <v>77</v>
      </c>
    </row>
    <row r="119" spans="1:26" ht="12.95" customHeight="1">
      <c r="A119" s="23" t="s">
        <v>77</v>
      </c>
      <c r="B119" s="100" t="s">
        <v>59</v>
      </c>
      <c r="C119" s="22">
        <v>53911.479099999997</v>
      </c>
      <c r="D119" s="22">
        <v>5.9999999999999995E-4</v>
      </c>
      <c r="E119" s="24">
        <f>+(C119-C$7)/C$8</f>
        <v>3327.9915855208565</v>
      </c>
      <c r="F119" s="246">
        <f>ROUND(2*E119,0)/2</f>
        <v>3328</v>
      </c>
      <c r="G119" s="246">
        <f>+C119-(C$7+F119*C$8)</f>
        <v>-3.5680000073625706E-3</v>
      </c>
      <c r="K119" s="246">
        <f>G119</f>
        <v>-3.5680000073625706E-3</v>
      </c>
      <c r="M119" s="246">
        <f>VLOOKUP(C119,'A (6)'!C$21:E$138,3,FALSE)</f>
        <v>14647.025762628071</v>
      </c>
      <c r="O119" s="246">
        <f>+C$11+C$12*F119</f>
        <v>-8.2317574731976574E-4</v>
      </c>
      <c r="P119" s="246">
        <f>+D$11+D$12*F119+D$13*F119^2</f>
        <v>-9.2136382680322315E-3</v>
      </c>
      <c r="Q119" s="275">
        <f>+C119-15018.5</f>
        <v>38892.979099999997</v>
      </c>
      <c r="R119" s="276"/>
      <c r="S119" s="246">
        <f>+(P119-G119)^2</f>
        <v>3.1873231370337153E-5</v>
      </c>
      <c r="T119" s="246">
        <v>1</v>
      </c>
      <c r="U119" s="246">
        <f>T119*S119</f>
        <v>3.1873231370337153E-5</v>
      </c>
      <c r="V119" s="246">
        <f>+(G119-P119)</f>
        <v>5.6456382606696609E-3</v>
      </c>
      <c r="W119" s="246">
        <f>+AF$5*SIN(RADIANS(AF$6*F119+AF$7))</f>
        <v>2.0241546788068452E-3</v>
      </c>
      <c r="X119" s="246">
        <f>+(W119-V119)^2</f>
        <v>1.311514333370193E-5</v>
      </c>
      <c r="Z119" s="43" t="s">
        <v>77</v>
      </c>
    </row>
    <row r="120" spans="1:26" ht="12.95" customHeight="1">
      <c r="A120" s="23" t="s">
        <v>160</v>
      </c>
      <c r="B120" s="98" t="s">
        <v>59</v>
      </c>
      <c r="C120" s="23">
        <v>54091.69356</v>
      </c>
      <c r="D120" s="23">
        <v>4.0000000000000002E-4</v>
      </c>
      <c r="E120" s="24">
        <f>+(C120-C$7)/C$8</f>
        <v>3752.9946159596752</v>
      </c>
      <c r="F120" s="246">
        <f>ROUND(2*E120,0)/2</f>
        <v>3753</v>
      </c>
      <c r="G120" s="246">
        <f>+C120-(C$7+F120*C$8)</f>
        <v>-2.2830000016256236E-3</v>
      </c>
      <c r="K120" s="246">
        <f>G120</f>
        <v>-2.2830000016256236E-3</v>
      </c>
      <c r="M120" s="246">
        <f>VLOOKUP(C120,'A (6)'!C$21:E$138,3,FALSE)</f>
        <v>15072.033862482365</v>
      </c>
      <c r="O120" s="246">
        <f>+C$11+C$12*F120</f>
        <v>1.0756792081774158E-3</v>
      </c>
      <c r="P120" s="246">
        <f>+D$11+D$12*F120+D$13*F120^2</f>
        <v>-9.8549646822454033E-3</v>
      </c>
      <c r="Q120" s="275">
        <f>+C120-15018.5</f>
        <v>39073.19356</v>
      </c>
      <c r="R120" s="276"/>
      <c r="S120" s="246">
        <f>+(P120-G120)^2</f>
        <v>5.7334649124553402E-5</v>
      </c>
      <c r="T120" s="246">
        <v>1</v>
      </c>
      <c r="U120" s="246">
        <f>T120*S120</f>
        <v>5.7334649124553402E-5</v>
      </c>
      <c r="V120" s="246">
        <f>+(G120-P120)</f>
        <v>7.5719646806197798E-3</v>
      </c>
      <c r="W120" s="246">
        <f>+AF$5*SIN(RADIANS(AF$6*F120+AF$7))</f>
        <v>2.5177927919924725E-3</v>
      </c>
      <c r="X120" s="246">
        <f>+(W120-V120)^2</f>
        <v>2.5544653479790518E-5</v>
      </c>
      <c r="Z120" s="84" t="s">
        <v>160</v>
      </c>
    </row>
    <row r="121" spans="1:26" ht="12.95" customHeight="1">
      <c r="A121" s="23" t="s">
        <v>160</v>
      </c>
      <c r="B121" s="98" t="s">
        <v>60</v>
      </c>
      <c r="C121" s="23">
        <v>54270.421569999999</v>
      </c>
      <c r="D121" s="23">
        <v>2.9999999999999997E-4</v>
      </c>
      <c r="E121" s="24">
        <f>+(C121-C$7)/C$8</f>
        <v>4174.4921243965564</v>
      </c>
      <c r="F121" s="246">
        <f>ROUND(2*E121,0)/2</f>
        <v>4174.5</v>
      </c>
      <c r="G121" s="246">
        <f>+C121-(C$7+F121*C$8)</f>
        <v>-3.3395000064047053E-3</v>
      </c>
      <c r="K121" s="246">
        <f>G121</f>
        <v>-3.3395000064047053E-3</v>
      </c>
      <c r="M121" s="246">
        <f>VLOOKUP(C121,'A (6)'!C$21:E$138,3,FALSE)</f>
        <v>15493.536398521024</v>
      </c>
      <c r="O121" s="246">
        <f>+C$11+C$12*F121</f>
        <v>2.958896534629326E-3</v>
      </c>
      <c r="P121" s="246">
        <f>+D$11+D$12*F121+D$13*F121^2</f>
        <v>-1.0371238086761896E-2</v>
      </c>
      <c r="Q121" s="275">
        <f>+C121-15018.5</f>
        <v>39251.921569999999</v>
      </c>
      <c r="R121" s="276"/>
      <c r="S121" s="246">
        <f>+(P121-G121)^2</f>
        <v>4.9445340430745427E-5</v>
      </c>
      <c r="T121" s="246">
        <v>1</v>
      </c>
      <c r="U121" s="246">
        <f>T121*S121</f>
        <v>4.9445340430745427E-5</v>
      </c>
      <c r="V121" s="246">
        <f>+(G121-P121)</f>
        <v>7.0317380803571906E-3</v>
      </c>
      <c r="W121" s="246">
        <f>+AF$5*SIN(RADIANS(AF$6*F121+AF$7))</f>
        <v>2.9465473218685486E-3</v>
      </c>
      <c r="X121" s="246">
        <f>+(W121-V121)^2</f>
        <v>1.6688783533241008E-5</v>
      </c>
      <c r="Z121" s="84" t="s">
        <v>160</v>
      </c>
    </row>
    <row r="122" spans="1:26" ht="12.95" customHeight="1">
      <c r="A122" s="23" t="s">
        <v>160</v>
      </c>
      <c r="B122" s="98" t="s">
        <v>59</v>
      </c>
      <c r="C122" s="23">
        <v>54279.537680000001</v>
      </c>
      <c r="D122" s="23">
        <v>4.0000000000000002E-4</v>
      </c>
      <c r="E122" s="24">
        <f>+(C122-C$7)/C$8</f>
        <v>4195.9908119925167</v>
      </c>
      <c r="F122" s="246">
        <f>ROUND(2*E122,0)/2</f>
        <v>4196</v>
      </c>
      <c r="G122" s="246">
        <f>+C122-(C$7+F122*C$8)</f>
        <v>-3.8960000019869767E-3</v>
      </c>
      <c r="K122" s="246">
        <f>G122</f>
        <v>-3.8960000019869767E-3</v>
      </c>
      <c r="M122" s="246">
        <f>VLOOKUP(C122,'A (6)'!C$21:E$138,3,FALSE)</f>
        <v>15515.035342552284</v>
      </c>
      <c r="O122" s="246">
        <f>+C$11+C$12*F122</f>
        <v>3.0549562559074178E-3</v>
      </c>
      <c r="P122" s="246">
        <f>+D$11+D$12*F122+D$13*F122^2</f>
        <v>-1.0394375107627717E-2</v>
      </c>
      <c r="Q122" s="275">
        <f>+C122-15018.5</f>
        <v>39261.037680000001</v>
      </c>
      <c r="R122" s="276"/>
      <c r="S122" s="246">
        <f>+(P122-G122)^2</f>
        <v>4.2228879013611298E-5</v>
      </c>
      <c r="T122" s="246">
        <v>1</v>
      </c>
      <c r="U122" s="246">
        <f>T122*S122</f>
        <v>4.2228879013611298E-5</v>
      </c>
      <c r="V122" s="246">
        <f>+(G122-P122)</f>
        <v>6.4983751056407399E-3</v>
      </c>
      <c r="W122" s="246">
        <f>+AF$5*SIN(RADIANS(AF$6*F122+AF$7))</f>
        <v>2.9665968702878207E-3</v>
      </c>
      <c r="X122" s="246">
        <f>+(W122-V122)^2</f>
        <v>1.247345750371258E-5</v>
      </c>
      <c r="Z122" s="84" t="s">
        <v>160</v>
      </c>
    </row>
    <row r="123" spans="1:26" ht="12.95" customHeight="1">
      <c r="A123" s="23" t="s">
        <v>154</v>
      </c>
      <c r="B123" s="98" t="s">
        <v>59</v>
      </c>
      <c r="C123" s="23">
        <v>54570.424800000001</v>
      </c>
      <c r="D123" s="23">
        <v>5.0000000000000001E-4</v>
      </c>
      <c r="E123" s="24">
        <f>+(C123-C$7)/C$8</f>
        <v>4881.9951843143499</v>
      </c>
      <c r="F123" s="246">
        <f>ROUND(2*E123,0)/2</f>
        <v>4882</v>
      </c>
      <c r="G123" s="246">
        <f>+C123-(C$7+F123*C$8)</f>
        <v>-2.0420000000740401E-3</v>
      </c>
      <c r="K123" s="246">
        <f>G123</f>
        <v>-2.0420000000740401E-3</v>
      </c>
      <c r="M123" s="246">
        <f>VLOOKUP(C123,'A (6)'!C$21:E$138,3,FALSE)</f>
        <v>16201.047897500903</v>
      </c>
      <c r="O123" s="246">
        <f>+C$11+C$12*F123</f>
        <v>6.1199315487805162E-3</v>
      </c>
      <c r="P123" s="246">
        <f>+D$11+D$12*F123+D$13*F123^2</f>
        <v>-1.096968558162238E-2</v>
      </c>
      <c r="Q123" s="275">
        <f>+C123-15018.5</f>
        <v>39551.924800000001</v>
      </c>
      <c r="R123" s="276"/>
      <c r="S123" s="246">
        <f>+(P123-G123)^2</f>
        <v>7.9703569842986131E-5</v>
      </c>
      <c r="T123" s="246">
        <v>1</v>
      </c>
      <c r="U123" s="246">
        <f>T123*S123</f>
        <v>7.9703569842986131E-5</v>
      </c>
      <c r="V123" s="246">
        <f>+(G123-P123)</f>
        <v>8.9276855815483402E-3</v>
      </c>
      <c r="W123" s="246">
        <f>+AF$5*SIN(RADIANS(AF$6*F123+AF$7))</f>
        <v>3.5023460009758001E-3</v>
      </c>
      <c r="X123" s="246">
        <f>+(W123-V123)^2</f>
        <v>2.9434309564527024E-5</v>
      </c>
      <c r="Z123" s="84" t="s">
        <v>154</v>
      </c>
    </row>
    <row r="124" spans="1:26" ht="12.95" customHeight="1">
      <c r="A124" s="23" t="s">
        <v>155</v>
      </c>
      <c r="B124" s="98" t="s">
        <v>59</v>
      </c>
      <c r="C124" s="23">
        <v>54943.575700000001</v>
      </c>
      <c r="D124" s="23">
        <v>1E-3</v>
      </c>
      <c r="E124" s="24">
        <f>+(C124-C$7)/C$8</f>
        <v>5762.0037214260246</v>
      </c>
      <c r="F124" s="246">
        <f>ROUND(2*E124,0)/2</f>
        <v>5762</v>
      </c>
      <c r="G124" s="246">
        <f>+C124-(C$7+F124*C$8)</f>
        <v>1.5779999957885593E-3</v>
      </c>
      <c r="J124" s="246">
        <f>G124</f>
        <v>1.5779999957885593E-3</v>
      </c>
      <c r="M124" s="246">
        <f>VLOOKUP(C124,'A (6)'!C$21:E$138,3,FALSE)</f>
        <v>17081.066931311605</v>
      </c>
      <c r="O124" s="246">
        <f>+C$11+C$12*F124</f>
        <v>1.0051678280162915E-2</v>
      </c>
      <c r="P124" s="246">
        <f>+D$11+D$12*F124+D$13*F124^2</f>
        <v>-1.1245095592345267E-2</v>
      </c>
      <c r="Q124" s="275">
        <f>+C124-15018.5</f>
        <v>39925.075700000001</v>
      </c>
      <c r="R124" s="276"/>
      <c r="S124" s="246">
        <f>+(P124-G124)^2</f>
        <v>1.644317804624172E-4</v>
      </c>
      <c r="T124" s="246">
        <v>1</v>
      </c>
      <c r="U124" s="246">
        <f>T124*S124</f>
        <v>1.644317804624172E-4</v>
      </c>
      <c r="V124" s="246">
        <f>+(G124-P124)</f>
        <v>1.2823095588133826E-2</v>
      </c>
      <c r="W124" s="246">
        <f>+AF$5*SIN(RADIANS(AF$6*F124+AF$7))</f>
        <v>3.8606378816188349E-3</v>
      </c>
      <c r="X124" s="246">
        <f>+(W124-V124)^2</f>
        <v>8.0325648141069949E-5</v>
      </c>
      <c r="Z124" s="84" t="s">
        <v>155</v>
      </c>
    </row>
    <row r="125" spans="1:26" ht="12.95" customHeight="1">
      <c r="A125" s="24" t="s">
        <v>212</v>
      </c>
      <c r="B125" s="98" t="s">
        <v>59</v>
      </c>
      <c r="C125" s="23">
        <v>55087.320319999999</v>
      </c>
      <c r="D125" s="23">
        <v>6.4000000000000005E-4</v>
      </c>
      <c r="E125" s="24">
        <f>+(C125-C$7)/C$8</f>
        <v>6100.9992665630489</v>
      </c>
      <c r="F125" s="246">
        <f>ROUND(2*E125,0)/2</f>
        <v>6101</v>
      </c>
      <c r="G125" s="246">
        <f>+C125-(C$7+F125*C$8)</f>
        <v>-3.1100000342121348E-4</v>
      </c>
      <c r="K125" s="246">
        <f>G125</f>
        <v>-3.1100000342121348E-4</v>
      </c>
      <c r="M125" s="246">
        <f>VLOOKUP(C125,'A (6)'!C$21:E$138,3,FALSE)</f>
        <v>17420.066519971002</v>
      </c>
      <c r="O125" s="246">
        <f>+C$11+C$12*F125</f>
        <v>1.1566294350547728E-2</v>
      </c>
      <c r="P125" s="246">
        <f>+D$11+D$12*F125+D$13*F125^2</f>
        <v>-1.1212473191268732E-2</v>
      </c>
      <c r="Q125" s="275">
        <f>+C125-15018.5</f>
        <v>40068.820319999999</v>
      </c>
      <c r="R125" s="276"/>
      <c r="S125" s="246">
        <f>+(P125-G125)^2</f>
        <v>1.1884211766535834E-4</v>
      </c>
      <c r="T125" s="246">
        <v>1</v>
      </c>
      <c r="U125" s="246">
        <f>T125*S125</f>
        <v>1.1884211766535834E-4</v>
      </c>
      <c r="V125" s="246">
        <f>+(G125-P125)</f>
        <v>1.0901473187847519E-2</v>
      </c>
      <c r="W125" s="246">
        <f>+AF$5*SIN(RADIANS(AF$6*F125+AF$7))</f>
        <v>3.8920157648900783E-3</v>
      </c>
      <c r="X125" s="246">
        <f>+(W125-V125)^2</f>
        <v>4.9132493364253155E-5</v>
      </c>
    </row>
    <row r="126" spans="1:26" ht="12.95" customHeight="1">
      <c r="A126" s="24" t="s">
        <v>212</v>
      </c>
      <c r="B126" s="98" t="s">
        <v>59</v>
      </c>
      <c r="C126" s="23">
        <v>55103.007129999998</v>
      </c>
      <c r="D126" s="23">
        <v>5.1999999999999995E-4</v>
      </c>
      <c r="E126" s="24">
        <f>+(C126-C$7)/C$8</f>
        <v>6137.9937551735502</v>
      </c>
      <c r="F126" s="246">
        <f>ROUND(2*E126,0)/2</f>
        <v>6138</v>
      </c>
      <c r="G126" s="246">
        <f>+C126-(C$7+F126*C$8)</f>
        <v>-2.648000001499895E-3</v>
      </c>
      <c r="K126" s="246">
        <f>G126</f>
        <v>-2.648000001499895E-3</v>
      </c>
      <c r="M126" s="246">
        <f>VLOOKUP(C126,'A (6)'!C$21:E$138,3,FALSE)</f>
        <v>17457.061449849964</v>
      </c>
      <c r="O126" s="246">
        <f>+C$11+C$12*F126</f>
        <v>1.1731606429026306E-2</v>
      </c>
      <c r="P126" s="246">
        <f>+D$11+D$12*F126+D$13*F126^2</f>
        <v>-1.1204242616706812E-2</v>
      </c>
      <c r="Q126" s="275">
        <f>+C126-15018.5</f>
        <v>40084.507129999998</v>
      </c>
      <c r="R126" s="276"/>
      <c r="S126" s="246">
        <f>+(P126-G126)^2</f>
        <v>7.3209287690282902E-5</v>
      </c>
      <c r="T126" s="246">
        <v>1</v>
      </c>
      <c r="U126" s="246">
        <f>T126*S126</f>
        <v>7.3209287690282902E-5</v>
      </c>
      <c r="V126" s="246">
        <f>+(G126-P126)</f>
        <v>8.556242615206917E-3</v>
      </c>
      <c r="W126" s="246">
        <f>+AF$5*SIN(RADIANS(AF$6*F126+AF$7))</f>
        <v>3.8917701227291429E-3</v>
      </c>
      <c r="X126" s="246">
        <f>+(W126-V126)^2</f>
        <v>2.1757303633081817E-5</v>
      </c>
    </row>
    <row r="127" spans="1:26" ht="12.95" customHeight="1">
      <c r="A127" s="24" t="s">
        <v>212</v>
      </c>
      <c r="B127" s="98" t="s">
        <v>60</v>
      </c>
      <c r="C127" s="23">
        <v>55118.064989999999</v>
      </c>
      <c r="D127" s="23">
        <v>9.8999999999999999E-4</v>
      </c>
      <c r="E127" s="24">
        <f>+(C127-C$7)/C$8</f>
        <v>6173.504979588748</v>
      </c>
      <c r="F127" s="246">
        <f>ROUND(2*E127,0)/2</f>
        <v>6173.5</v>
      </c>
      <c r="G127" s="246">
        <f>+C127-(C$7+F127*C$8)</f>
        <v>2.1114999981364235E-3</v>
      </c>
      <c r="K127" s="246">
        <f>G127</f>
        <v>2.1114999981364235E-3</v>
      </c>
      <c r="M127" s="246">
        <f>VLOOKUP(C127,'A (6)'!C$21:E$138,3,FALSE)</f>
        <v>17492.573097841319</v>
      </c>
      <c r="O127" s="246">
        <f>+C$11+C$12*F127</f>
        <v>1.1890216666485483E-2</v>
      </c>
      <c r="P127" s="246">
        <f>+D$11+D$12*F127+D$13*F127^2</f>
        <v>-1.1195481750776334E-2</v>
      </c>
      <c r="Q127" s="275">
        <f>+C127-15018.5</f>
        <v>40099.564989999999</v>
      </c>
      <c r="R127" s="276"/>
      <c r="S127" s="246">
        <f>+(P127-G127)^2</f>
        <v>1.7707576326589722E-4</v>
      </c>
      <c r="T127" s="246">
        <v>1</v>
      </c>
      <c r="U127" s="246">
        <f>T127*S127</f>
        <v>1.7707576326589722E-4</v>
      </c>
      <c r="V127" s="246">
        <f>+(G127-P127)</f>
        <v>1.3306981748912757E-2</v>
      </c>
      <c r="W127" s="246">
        <f>+AF$5*SIN(RADIANS(AF$6*F127+AF$7))</f>
        <v>3.8908546122774822E-3</v>
      </c>
      <c r="X127" s="246">
        <f>+(W127-V127)^2</f>
        <v>8.8663450253279242E-5</v>
      </c>
    </row>
    <row r="128" spans="1:26" ht="12.95" customHeight="1">
      <c r="A128" s="24" t="s">
        <v>212</v>
      </c>
      <c r="B128" s="98" t="s">
        <v>60</v>
      </c>
      <c r="C128" s="23">
        <v>55165.983780000002</v>
      </c>
      <c r="D128" s="23">
        <v>6.9999999999999999E-4</v>
      </c>
      <c r="E128" s="24">
        <f>+(C128-C$7)/C$8</f>
        <v>6286.5127313804878</v>
      </c>
      <c r="F128" s="246">
        <f>ROUND(2*E128,0)/2</f>
        <v>6286.5</v>
      </c>
      <c r="G128" s="246">
        <f>+C128-(C$7+F128*C$8)</f>
        <v>5.3984999976819381E-3</v>
      </c>
      <c r="K128" s="246">
        <f>G128</f>
        <v>5.3984999976819381E-3</v>
      </c>
      <c r="M128" s="246">
        <f>VLOOKUP(C128,'A (6)'!C$21:E$138,3,FALSE)</f>
        <v>17605.582197584026</v>
      </c>
      <c r="O128" s="246">
        <f>+C$11+C$12*F128</f>
        <v>1.2395088689947084E-2</v>
      </c>
      <c r="P128" s="246">
        <f>+D$11+D$12*F128+D$13*F128^2</f>
        <v>-1.1161962127478388E-2</v>
      </c>
      <c r="Q128" s="275">
        <f>+C128-15018.5</f>
        <v>40147.483780000002</v>
      </c>
      <c r="R128" s="276"/>
      <c r="S128" s="246">
        <f>+(P128-G128)^2</f>
        <v>2.7424890579886961E-4</v>
      </c>
      <c r="T128" s="246">
        <v>1</v>
      </c>
      <c r="U128" s="246">
        <f>T128*S128</f>
        <v>2.7424890579886961E-4</v>
      </c>
      <c r="V128" s="246">
        <f>+(G128-P128)</f>
        <v>1.6560462125160325E-2</v>
      </c>
      <c r="W128" s="246">
        <f>+AF$5*SIN(RADIANS(AF$6*F128+AF$7))</f>
        <v>3.8835105969826575E-3</v>
      </c>
      <c r="X128" s="246">
        <f>+(W128-V128)^2</f>
        <v>1.6070510004776608E-4</v>
      </c>
    </row>
    <row r="129" spans="1:26" ht="12.95" customHeight="1">
      <c r="A129" s="23" t="s">
        <v>151</v>
      </c>
      <c r="B129" s="98" t="s">
        <v>59</v>
      </c>
      <c r="C129" s="23">
        <v>55327.749400000001</v>
      </c>
      <c r="D129" s="23">
        <v>5.9999999999999995E-4</v>
      </c>
      <c r="E129" s="24">
        <f>+(C129-C$7)/C$8</f>
        <v>6668.0075277515043</v>
      </c>
      <c r="F129" s="246">
        <f>ROUND(2*E129,0)/2</f>
        <v>6668</v>
      </c>
      <c r="G129" s="246">
        <f>+C129-(C$7+F129*C$8)</f>
        <v>3.1919999964884482E-3</v>
      </c>
      <c r="K129" s="246">
        <f>G129</f>
        <v>3.1919999964884482E-3</v>
      </c>
      <c r="M129" s="246">
        <f>VLOOKUP(C129,'A (6)'!C$21:E$138,3,FALSE)</f>
        <v>17987.081544406417</v>
      </c>
      <c r="O129" s="246">
        <f>+C$11+C$12*F129</f>
        <v>1.4099590255881613E-2</v>
      </c>
      <c r="P129" s="246">
        <f>+D$11+D$12*F129+D$13*F129^2</f>
        <v>-1.0985469193668182E-2</v>
      </c>
      <c r="Q129" s="275">
        <f>+C129-15018.5</f>
        <v>40309.249400000001</v>
      </c>
      <c r="R129" s="276"/>
      <c r="S129" s="246">
        <f>+(P129-G129)^2</f>
        <v>2.0100063263784048E-4</v>
      </c>
      <c r="T129" s="246">
        <v>1</v>
      </c>
      <c r="U129" s="246">
        <f>T129*S129</f>
        <v>2.0100063263784048E-4</v>
      </c>
      <c r="V129" s="246">
        <f>+(G129-P129)</f>
        <v>1.417746919015663E-2</v>
      </c>
      <c r="W129" s="246">
        <f>+AF$5*SIN(RADIANS(AF$6*F129+AF$7))</f>
        <v>3.8091646080180997E-3</v>
      </c>
      <c r="X129" s="246">
        <f>+(W129-V129)^2</f>
        <v>1.0750173990799484E-4</v>
      </c>
      <c r="Z129" s="81" t="s">
        <v>151</v>
      </c>
    </row>
    <row r="130" spans="1:26" ht="12.95" customHeight="1">
      <c r="A130" s="23" t="s">
        <v>157</v>
      </c>
      <c r="B130" s="98" t="s">
        <v>59</v>
      </c>
      <c r="C130" s="23">
        <v>55628.394200000002</v>
      </c>
      <c r="D130" s="23">
        <v>4.1999999999999997E-3</v>
      </c>
      <c r="E130" s="24">
        <f>+(C130-C$7)/C$8</f>
        <v>7377.0236138395539</v>
      </c>
      <c r="F130" s="246">
        <f>ROUND(2*E130,0)/2</f>
        <v>7377</v>
      </c>
      <c r="G130" s="246">
        <f>+C130-(C$7+F130*C$8)</f>
        <v>1.0012999999162275E-2</v>
      </c>
      <c r="J130" s="246">
        <f>G130</f>
        <v>1.0012999999162275E-2</v>
      </c>
      <c r="M130" s="246">
        <f>VLOOKUP(C130,'A (6)'!C$21:E$138,3,FALSE)</f>
        <v>18696.106087603854</v>
      </c>
      <c r="O130" s="246">
        <f>+C$11+C$12*F130</f>
        <v>1.7267327111052205E-2</v>
      </c>
      <c r="P130" s="246">
        <f>+D$11+D$12*F130+D$13*F130^2</f>
        <v>-1.0397927352619022E-2</v>
      </c>
      <c r="Q130" s="275">
        <f>+C130-15018.5</f>
        <v>40609.894200000002</v>
      </c>
      <c r="R130" s="276"/>
      <c r="S130" s="246">
        <f>+(P130-G130)^2</f>
        <v>4.1660595535969387E-4</v>
      </c>
      <c r="T130" s="246">
        <v>1</v>
      </c>
      <c r="U130" s="246">
        <f>T130*S130</f>
        <v>4.1660595535969387E-4</v>
      </c>
      <c r="V130" s="246">
        <f>+(G130-P130)</f>
        <v>2.0410927351781297E-2</v>
      </c>
      <c r="W130" s="246">
        <f>+AF$5*SIN(RADIANS(AF$6*F130+AF$7))</f>
        <v>3.4736366580553984E-3</v>
      </c>
      <c r="X130" s="246">
        <f>+(W130-V130)^2</f>
        <v>2.8687181604377402E-4</v>
      </c>
      <c r="Z130" s="84" t="s">
        <v>157</v>
      </c>
    </row>
    <row r="131" spans="1:26" ht="12.95" customHeight="1">
      <c r="A131" s="24" t="s">
        <v>186</v>
      </c>
      <c r="B131" s="98" t="s">
        <v>59</v>
      </c>
      <c r="C131" s="23">
        <v>55644.506439999997</v>
      </c>
      <c r="D131" s="23">
        <v>5.9999999999999995E-4</v>
      </c>
      <c r="E131" s="24">
        <f>+(C131-C$7)/C$8</f>
        <v>7415.0214017371245</v>
      </c>
      <c r="F131" s="246">
        <f>ROUND(2*E131,0)/2</f>
        <v>7415</v>
      </c>
      <c r="G131" s="246">
        <f>+C131-(C$7+F131*C$8)</f>
        <v>9.0749999944819137E-3</v>
      </c>
      <c r="K131" s="246">
        <f>G131</f>
        <v>9.0749999944819137E-3</v>
      </c>
      <c r="M131" s="246">
        <f>VLOOKUP(C131,'A (6)'!C$21:E$138,3,FALSE)</f>
        <v>18734.10432873719</v>
      </c>
      <c r="O131" s="246">
        <f>+C$11+C$12*F131</f>
        <v>1.7437107083543717E-2</v>
      </c>
      <c r="P131" s="246">
        <f>+D$11+D$12*F131+D$13*F131^2</f>
        <v>-1.035690841010346E-2</v>
      </c>
      <c r="Q131" s="275">
        <f>+C131-15018.5</f>
        <v>40626.006439999997</v>
      </c>
      <c r="R131" s="276"/>
      <c r="S131" s="246">
        <f>+(P131-G131)^2</f>
        <v>3.7759906424419568E-4</v>
      </c>
      <c r="T131" s="246">
        <v>1</v>
      </c>
      <c r="U131" s="246">
        <f>T131*S131</f>
        <v>3.7759906424419568E-4</v>
      </c>
      <c r="V131" s="246">
        <f>+(G131-P131)</f>
        <v>1.9431908404585373E-2</v>
      </c>
      <c r="W131" s="246">
        <f>+AF$5*SIN(RADIANS(AF$6*F131+AF$7))</f>
        <v>3.4487194278112745E-3</v>
      </c>
      <c r="X131" s="246">
        <f>+(W131-V131)^2</f>
        <v>2.5546232986727301E-4</v>
      </c>
    </row>
    <row r="132" spans="1:26" ht="12.95" customHeight="1">
      <c r="A132" s="24" t="s">
        <v>186</v>
      </c>
      <c r="B132" s="98" t="s">
        <v>59</v>
      </c>
      <c r="C132" s="23">
        <v>55644.506650000003</v>
      </c>
      <c r="D132" s="23">
        <v>5.0000000000000001E-4</v>
      </c>
      <c r="E132" s="24">
        <f>+(C132-C$7)/C$8</f>
        <v>7415.021896983948</v>
      </c>
      <c r="F132" s="246">
        <f>ROUND(2*E132,0)/2</f>
        <v>7415</v>
      </c>
      <c r="G132" s="246">
        <f>+C132-(C$7+F132*C$8)</f>
        <v>9.285000000090804E-3</v>
      </c>
      <c r="K132" s="246">
        <f>G132</f>
        <v>9.285000000090804E-3</v>
      </c>
      <c r="M132" s="246">
        <f>VLOOKUP(C132,'A (6)'!C$21:E$138,3,FALSE)</f>
        <v>18734.104823989921</v>
      </c>
      <c r="O132" s="246">
        <f>+C$11+C$12*F132</f>
        <v>1.7437107083543717E-2</v>
      </c>
      <c r="P132" s="246">
        <f>+D$11+D$12*F132+D$13*F132^2</f>
        <v>-1.035690841010346E-2</v>
      </c>
      <c r="Q132" s="275">
        <f>+C132-15018.5</f>
        <v>40626.006650000003</v>
      </c>
      <c r="R132" s="276"/>
      <c r="S132" s="246">
        <f>+(P132-G132)^2</f>
        <v>3.8580456599446013E-4</v>
      </c>
      <c r="T132" s="246">
        <v>1</v>
      </c>
      <c r="U132" s="246">
        <f>T132*S132</f>
        <v>3.8580456599446013E-4</v>
      </c>
      <c r="V132" s="246">
        <f>+(G132-P132)</f>
        <v>1.9641908410194264E-2</v>
      </c>
      <c r="W132" s="246">
        <f>+AF$5*SIN(RADIANS(AF$6*F132+AF$7))</f>
        <v>3.4487194278112745E-3</v>
      </c>
      <c r="X132" s="246">
        <f>+(W132-V132)^2</f>
        <v>2.6221936941916979E-4</v>
      </c>
    </row>
    <row r="133" spans="1:26" ht="12.95" customHeight="1">
      <c r="A133" s="24" t="s">
        <v>186</v>
      </c>
      <c r="B133" s="98" t="s">
        <v>59</v>
      </c>
      <c r="C133" s="23">
        <v>55644.507510000003</v>
      </c>
      <c r="D133" s="23">
        <v>5.9999999999999995E-4</v>
      </c>
      <c r="E133" s="24">
        <f>+(C133-C$7)/C$8</f>
        <v>7415.0239251375506</v>
      </c>
      <c r="F133" s="246">
        <f>ROUND(2*E133,0)/2</f>
        <v>7415</v>
      </c>
      <c r="G133" s="246">
        <f>+C133-(C$7+F133*C$8)</f>
        <v>1.0145000000193249E-2</v>
      </c>
      <c r="K133" s="246">
        <f>G133</f>
        <v>1.0145000000193249E-2</v>
      </c>
      <c r="M133" s="246">
        <f>VLOOKUP(C133,'A (6)'!C$21:E$138,3,FALSE)</f>
        <v>18734.106852167715</v>
      </c>
      <c r="O133" s="246">
        <f>+C$11+C$12*F133</f>
        <v>1.7437107083543717E-2</v>
      </c>
      <c r="P133" s="246">
        <f>+D$11+D$12*F133+D$13*F133^2</f>
        <v>-1.035690841010346E-2</v>
      </c>
      <c r="Q133" s="275">
        <f>+C133-15018.5</f>
        <v>40626.007510000003</v>
      </c>
      <c r="R133" s="276"/>
      <c r="S133" s="246">
        <f>+(P133-G133)^2</f>
        <v>4.2032824846419494E-4</v>
      </c>
      <c r="T133" s="246">
        <v>1</v>
      </c>
      <c r="U133" s="246">
        <f>T133*S133</f>
        <v>4.2032824846419494E-4</v>
      </c>
      <c r="V133" s="246">
        <f>+(G133-P133)</f>
        <v>2.0501908410296709E-2</v>
      </c>
      <c r="W133" s="246">
        <f>+AF$5*SIN(RADIANS(AF$6*F133+AF$7))</f>
        <v>3.4487194278112745E-3</v>
      </c>
      <c r="X133" s="246">
        <f>+(W133-V133)^2</f>
        <v>2.9081125447236259E-4</v>
      </c>
    </row>
    <row r="134" spans="1:26" ht="12.95" customHeight="1">
      <c r="A134" s="24" t="s">
        <v>186</v>
      </c>
      <c r="B134" s="98" t="s">
        <v>59</v>
      </c>
      <c r="C134" s="23">
        <v>55644.508269999998</v>
      </c>
      <c r="D134" s="23">
        <v>8.9999999999999998E-4</v>
      </c>
      <c r="E134" s="24">
        <f>+(C134-C$7)/C$8</f>
        <v>7415.0257174593271</v>
      </c>
      <c r="F134" s="246">
        <f>ROUND(2*E134,0)/2</f>
        <v>7415</v>
      </c>
      <c r="G134" s="246">
        <f>+C134-(C$7+F134*C$8)</f>
        <v>1.090499999554595E-2</v>
      </c>
      <c r="K134" s="246">
        <f>G134</f>
        <v>1.090499999554595E-2</v>
      </c>
      <c r="M134" s="246">
        <f>VLOOKUP(C134,'A (6)'!C$21:E$138,3,FALSE)</f>
        <v>18734.10864451087</v>
      </c>
      <c r="O134" s="246">
        <f>+C$11+C$12*F134</f>
        <v>1.7437107083543717E-2</v>
      </c>
      <c r="P134" s="246">
        <f>+D$11+D$12*F134+D$13*F134^2</f>
        <v>-1.035690841010346E-2</v>
      </c>
      <c r="Q134" s="275">
        <f>+C134-15018.5</f>
        <v>40626.008269999998</v>
      </c>
      <c r="R134" s="276"/>
      <c r="S134" s="246">
        <f>+(P134-G134)^2</f>
        <v>4.5206874905022503E-4</v>
      </c>
      <c r="T134" s="246">
        <v>1</v>
      </c>
      <c r="U134" s="246">
        <f>T134*S134</f>
        <v>4.5206874905022503E-4</v>
      </c>
      <c r="V134" s="246">
        <f>+(G134-P134)</f>
        <v>2.1261908405649409E-2</v>
      </c>
      <c r="W134" s="246">
        <f>+AF$5*SIN(RADIANS(AF$6*F134+AF$7))</f>
        <v>3.4487194278112745E-3</v>
      </c>
      <c r="X134" s="246">
        <f>+(W134-V134)^2</f>
        <v>3.1730970156017399E-4</v>
      </c>
    </row>
    <row r="135" spans="1:26" ht="12.95" customHeight="1">
      <c r="A135" s="24" t="s">
        <v>212</v>
      </c>
      <c r="B135" s="98" t="s">
        <v>60</v>
      </c>
      <c r="C135" s="23">
        <v>55675.249530000001</v>
      </c>
      <c r="D135" s="23">
        <v>3.3E-4</v>
      </c>
      <c r="E135" s="24">
        <f>+(C135-C$7)/C$8</f>
        <v>7487.5233886201677</v>
      </c>
      <c r="F135" s="246">
        <f>ROUND(2*E135,0)/2</f>
        <v>7487.5</v>
      </c>
      <c r="G135" s="246">
        <f>+C135-(C$7+F135*C$8)</f>
        <v>9.9174999995739199E-3</v>
      </c>
      <c r="K135" s="246">
        <f>G135</f>
        <v>9.9174999995739199E-3</v>
      </c>
      <c r="M135" s="246">
        <f>VLOOKUP(C135,'A (6)'!C$21:E$138,3,FALSE)</f>
        <v>18806.607180420408</v>
      </c>
      <c r="O135" s="246">
        <f>+C$11+C$12*F135</f>
        <v>1.7761029399481477E-2</v>
      </c>
      <c r="P135" s="246">
        <f>+D$11+D$12*F135+D$13*F135^2</f>
        <v>-1.0275959347657831E-2</v>
      </c>
      <c r="Q135" s="275">
        <f>+C135-15018.5</f>
        <v>40656.749530000001</v>
      </c>
      <c r="R135" s="276"/>
      <c r="S135" s="246">
        <f>+(P135-G135)^2</f>
        <v>4.0777580040830136E-4</v>
      </c>
      <c r="T135" s="246">
        <v>1</v>
      </c>
      <c r="U135" s="246">
        <f>T135*S135</f>
        <v>4.0777580040830136E-4</v>
      </c>
      <c r="V135" s="246">
        <f>+(G135-P135)</f>
        <v>2.0193459347231751E-2</v>
      </c>
      <c r="W135" s="246">
        <f>+AF$5*SIN(RADIANS(AF$6*F135+AF$7))</f>
        <v>3.3993090112929103E-3</v>
      </c>
      <c r="X135" s="246">
        <f>+(W135-V135)^2</f>
        <v>2.8204348550611464E-4</v>
      </c>
    </row>
    <row r="136" spans="1:26" ht="12.95" customHeight="1">
      <c r="A136" s="24" t="s">
        <v>212</v>
      </c>
      <c r="B136" s="98" t="s">
        <v>60</v>
      </c>
      <c r="C136" s="23">
        <v>55678.217989999997</v>
      </c>
      <c r="D136" s="23">
        <v>2.5000000000000001E-4</v>
      </c>
      <c r="E136" s="24">
        <f>+(C136-C$7)/C$8</f>
        <v>7494.5239616914678</v>
      </c>
      <c r="F136" s="246">
        <f>ROUND(2*E136,0)/2</f>
        <v>7494.5</v>
      </c>
      <c r="G136" s="246">
        <f>+C136-(C$7+F136*C$8)</f>
        <v>1.0160499994526617E-2</v>
      </c>
      <c r="K136" s="246">
        <f>G136</f>
        <v>1.0160499994526617E-2</v>
      </c>
      <c r="M136" s="246">
        <f>VLOOKUP(C136,'A (6)'!C$21:E$138,3,FALSE)</f>
        <v>18813.607836994201</v>
      </c>
      <c r="O136" s="246">
        <f>+C$11+C$12*F136</f>
        <v>1.7792304657572016E-2</v>
      </c>
      <c r="P136" s="246">
        <f>+D$11+D$12*F136+D$13*F136^2</f>
        <v>-1.0267956768697212E-2</v>
      </c>
      <c r="Q136" s="275">
        <f>+C136-15018.5</f>
        <v>40659.717989999997</v>
      </c>
      <c r="R136" s="276"/>
      <c r="S136" s="246">
        <f>+(P136-G136)^2</f>
        <v>4.173218457269054E-4</v>
      </c>
      <c r="T136" s="246">
        <v>1</v>
      </c>
      <c r="U136" s="246">
        <f>T136*S136</f>
        <v>4.173218457269054E-4</v>
      </c>
      <c r="V136" s="246">
        <f>+(G136-P136)</f>
        <v>2.0428456763223829E-2</v>
      </c>
      <c r="W136" s="246">
        <f>+AF$5*SIN(RADIANS(AF$6*F136+AF$7))</f>
        <v>3.3944093870908413E-3</v>
      </c>
      <c r="X136" s="246">
        <f>+(W136-V136)^2</f>
        <v>2.9015877001234316E-4</v>
      </c>
    </row>
    <row r="137" spans="1:26" ht="12.95" customHeight="1">
      <c r="A137" s="24" t="s">
        <v>212</v>
      </c>
      <c r="B137" s="98" t="s">
        <v>60</v>
      </c>
      <c r="C137" s="23">
        <v>55709.171399999999</v>
      </c>
      <c r="D137" s="23">
        <v>5.0000000000000002E-5</v>
      </c>
      <c r="E137" s="24">
        <f>+(C137-C$7)/C$8</f>
        <v>7567.5219500460971</v>
      </c>
      <c r="F137" s="246">
        <f>ROUND(2*E137,0)/2</f>
        <v>7567.5</v>
      </c>
      <c r="G137" s="246">
        <f>+C137-(C$7+F137*C$8)</f>
        <v>9.307499996793922E-3</v>
      </c>
      <c r="K137" s="246">
        <f>G137</f>
        <v>9.307499996793922E-3</v>
      </c>
      <c r="M137" s="246">
        <f>VLOOKUP(C137,'A (6)'!C$21:E$138,3,FALSE)</f>
        <v>18886.606696065286</v>
      </c>
      <c r="O137" s="246">
        <f>+C$11+C$12*F137</f>
        <v>1.8118460920516239E-2</v>
      </c>
      <c r="P137" s="246">
        <f>+D$11+D$12*F137+D$13*F137^2</f>
        <v>-1.0182540915513818E-2</v>
      </c>
      <c r="Q137" s="275">
        <f>+C137-15018.5</f>
        <v>40690.671399999999</v>
      </c>
      <c r="R137" s="276"/>
      <c r="S137" s="246">
        <f>+(P137-G137)^2</f>
        <v>3.7986169476342951E-4</v>
      </c>
      <c r="T137" s="246">
        <v>1</v>
      </c>
      <c r="U137" s="246">
        <f>T137*S137</f>
        <v>3.7986169476342951E-4</v>
      </c>
      <c r="V137" s="246">
        <f>+(G137-P137)</f>
        <v>1.949004091230774E-2</v>
      </c>
      <c r="W137" s="246">
        <f>+AF$5*SIN(RADIANS(AF$6*F137+AF$7))</f>
        <v>3.3419740484318676E-3</v>
      </c>
      <c r="X137" s="246">
        <f>+(W137-V137)^2</f>
        <v>2.6076006344020596E-4</v>
      </c>
    </row>
    <row r="138" spans="1:26" ht="12.95" customHeight="1">
      <c r="A138" s="24" t="s">
        <v>212</v>
      </c>
      <c r="B138" s="98" t="s">
        <v>60</v>
      </c>
      <c r="C138" s="23">
        <v>55712.142110000001</v>
      </c>
      <c r="D138" s="23">
        <v>2.9E-4</v>
      </c>
      <c r="E138" s="24">
        <f>+(C138-C$7)/C$8</f>
        <v>7574.5278293332285</v>
      </c>
      <c r="F138" s="246">
        <f>ROUND(2*E138,0)/2</f>
        <v>7574.5</v>
      </c>
      <c r="G138" s="246">
        <f>+C138-(C$7+F138*C$8)</f>
        <v>1.1800499996752478E-2</v>
      </c>
      <c r="K138" s="246">
        <f>G138</f>
        <v>1.1800499996752478E-2</v>
      </c>
      <c r="M138" s="246">
        <f>VLOOKUP(C138,'A (6)'!C$21:E$138,3,FALSE)</f>
        <v>18893.612658918206</v>
      </c>
      <c r="O138" s="246">
        <f>+C$11+C$12*F138</f>
        <v>1.8149736178606778E-2</v>
      </c>
      <c r="P138" s="246">
        <f>+D$11+D$12*F138+D$13*F138^2</f>
        <v>-1.0174162371946113E-2</v>
      </c>
      <c r="Q138" s="275">
        <f>+C138-15018.5</f>
        <v>40693.642110000001</v>
      </c>
      <c r="R138" s="276"/>
      <c r="S138" s="246">
        <f>+(P138-G138)^2</f>
        <v>4.8288578621829799E-4</v>
      </c>
      <c r="T138" s="246">
        <v>1</v>
      </c>
      <c r="U138" s="246">
        <f>T138*S138</f>
        <v>4.8288578621829799E-4</v>
      </c>
      <c r="V138" s="246">
        <f>+(G138-P138)</f>
        <v>2.1974662368698591E-2</v>
      </c>
      <c r="W138" s="246">
        <f>+AF$5*SIN(RADIANS(AF$6*F138+AF$7))</f>
        <v>3.3368183720256486E-3</v>
      </c>
      <c r="X138" s="246">
        <f>+(W138-V138)^2</f>
        <v>3.4736922884431767E-4</v>
      </c>
    </row>
    <row r="139" spans="1:26" ht="12.95" customHeight="1">
      <c r="A139" s="24" t="s">
        <v>212</v>
      </c>
      <c r="B139" s="98" t="s">
        <v>59</v>
      </c>
      <c r="C139" s="23">
        <v>55713.201050000003</v>
      </c>
      <c r="D139" s="23">
        <v>1.2999999999999999E-4</v>
      </c>
      <c r="E139" s="24">
        <f>+(C139-C$7)/C$8</f>
        <v>7577.0251467463486</v>
      </c>
      <c r="F139" s="246">
        <f>ROUND(2*E139,0)/2</f>
        <v>7577</v>
      </c>
      <c r="G139" s="246">
        <f>+C139-(C$7+F139*C$8)</f>
        <v>1.0663000000931788E-2</v>
      </c>
      <c r="K139" s="246">
        <f>G139</f>
        <v>1.0663000000931788E-2</v>
      </c>
      <c r="M139" s="246">
        <f>VLOOKUP(C139,'A (6)'!C$21:E$138,3,FALSE)</f>
        <v>18896.110006119205</v>
      </c>
      <c r="O139" s="246">
        <f>+C$11+C$12*F139</f>
        <v>1.8160905913639117E-2</v>
      </c>
      <c r="P139" s="246">
        <f>+D$11+D$12*F139+D$13*F139^2</f>
        <v>-1.0171162062493883E-2</v>
      </c>
      <c r="Q139" s="275">
        <f>+C139-15018.5</f>
        <v>40694.701050000003</v>
      </c>
      <c r="R139" s="276"/>
      <c r="S139" s="246">
        <f>+(P139-G139)^2</f>
        <v>4.340623088850854E-4</v>
      </c>
      <c r="T139" s="246">
        <v>1</v>
      </c>
      <c r="U139" s="246">
        <f>T139*S139</f>
        <v>4.340623088850854E-4</v>
      </c>
      <c r="V139" s="246">
        <f>+(G139-P139)</f>
        <v>2.0834162063425671E-2</v>
      </c>
      <c r="W139" s="246">
        <f>+AF$5*SIN(RADIANS(AF$6*F139+AF$7))</f>
        <v>3.3349716784280346E-3</v>
      </c>
      <c r="X139" s="246">
        <f>+(W139-V139)^2</f>
        <v>3.0622166413039371E-4</v>
      </c>
    </row>
    <row r="140" spans="1:26" ht="12.95" customHeight="1">
      <c r="A140" s="24" t="s">
        <v>212</v>
      </c>
      <c r="B140" s="98" t="s">
        <v>60</v>
      </c>
      <c r="C140" s="23">
        <v>55714.2618</v>
      </c>
      <c r="D140" s="23">
        <v>5.8E-4</v>
      </c>
      <c r="E140" s="24">
        <f>+(C140-C$7)/C$8</f>
        <v>7579.5267327152915</v>
      </c>
      <c r="F140" s="246">
        <f>ROUND(2*E140,0)/2</f>
        <v>7579.5</v>
      </c>
      <c r="G140" s="246">
        <f>+C140-(C$7+F140*C$8)</f>
        <v>1.1335499999404419E-2</v>
      </c>
      <c r="K140" s="246">
        <f>G140</f>
        <v>1.1335499999404419E-2</v>
      </c>
      <c r="M140" s="246">
        <f>VLOOKUP(C140,'A (6)'!C$21:E$138,3,FALSE)</f>
        <v>18898.611621926942</v>
      </c>
      <c r="O140" s="246">
        <f>+C$11+C$12*F140</f>
        <v>1.8172075648671449E-2</v>
      </c>
      <c r="P140" s="246">
        <f>+D$11+D$12*F140+D$13*F140^2</f>
        <v>-1.016815755700809E-2</v>
      </c>
      <c r="Q140" s="275">
        <f>+C140-15018.5</f>
        <v>40695.7618</v>
      </c>
      <c r="R140" s="276"/>
      <c r="S140" s="246">
        <f>+(P140-G140)^2</f>
        <v>4.6240728830345681E-4</v>
      </c>
      <c r="T140" s="246">
        <v>1</v>
      </c>
      <c r="U140" s="246">
        <f>T140*S140</f>
        <v>4.6240728830345681E-4</v>
      </c>
      <c r="V140" s="246">
        <f>+(G140-P140)</f>
        <v>2.1503657556412509E-2</v>
      </c>
      <c r="W140" s="246">
        <f>+AF$5*SIN(RADIANS(AF$6*F140+AF$7))</f>
        <v>3.3331221554431518E-3</v>
      </c>
      <c r="X140" s="246">
        <f>+(W140-V140)^2</f>
        <v>3.301683567578806E-4</v>
      </c>
    </row>
    <row r="141" spans="1:26" ht="12.95" customHeight="1">
      <c r="A141" s="23" t="s">
        <v>156</v>
      </c>
      <c r="B141" s="98" t="s">
        <v>60</v>
      </c>
      <c r="C141" s="23">
        <v>55754.543100000003</v>
      </c>
      <c r="D141" s="23">
        <v>8.9999999999999998E-4</v>
      </c>
      <c r="E141" s="24">
        <f>+(C141-C$7)/C$8</f>
        <v>7674.5228532819538</v>
      </c>
      <c r="F141" s="246">
        <f>ROUND(2*E141,0)/2</f>
        <v>7674.5</v>
      </c>
      <c r="G141" s="246">
        <f>+C141-(C$7+F141*C$8)</f>
        <v>9.6905000027618371E-3</v>
      </c>
      <c r="K141" s="246">
        <f>G141</f>
        <v>9.6905000027618371E-3</v>
      </c>
      <c r="M141" s="246">
        <f>VLOOKUP(C141,'A (6)'!C$21:E$138,3,FALSE)</f>
        <v>18993.608875602713</v>
      </c>
      <c r="O141" s="246">
        <f>+C$11+C$12*F141</f>
        <v>1.8596525579900231E-2</v>
      </c>
      <c r="P141" s="246">
        <f>+D$11+D$12*F141+D$13*F141^2</f>
        <v>-1.0050877087679114E-2</v>
      </c>
      <c r="Q141" s="275">
        <f>+C141-15018.5</f>
        <v>40736.043100000003</v>
      </c>
      <c r="R141" s="276"/>
      <c r="S141" s="246">
        <f>+(P141-G141)^2</f>
        <v>3.8972196942698681E-4</v>
      </c>
      <c r="T141" s="246">
        <v>1</v>
      </c>
      <c r="U141" s="246">
        <f>T141*S141</f>
        <v>3.8972196942698681E-4</v>
      </c>
      <c r="V141" s="246">
        <f>+(G141-P141)</f>
        <v>1.9741377090440951E-2</v>
      </c>
      <c r="W141" s="246">
        <f>+AF$5*SIN(RADIANS(AF$6*F141+AF$7))</f>
        <v>3.2607594274643107E-3</v>
      </c>
      <c r="X141" s="246">
        <f>+(W141-V141)^2</f>
        <v>2.7161075855321767E-4</v>
      </c>
      <c r="Z141" s="84" t="s">
        <v>156</v>
      </c>
    </row>
    <row r="142" spans="1:26" ht="12.95" customHeight="1">
      <c r="A142" s="24" t="s">
        <v>186</v>
      </c>
      <c r="B142" s="98" t="s">
        <v>59</v>
      </c>
      <c r="C142" s="23">
        <v>55996.458850000003</v>
      </c>
      <c r="D142" s="23">
        <v>2.0000000000000001E-4</v>
      </c>
      <c r="E142" s="24">
        <f>+(C142-C$7)/C$8</f>
        <v>8245.0371553023251</v>
      </c>
      <c r="F142" s="246">
        <f>ROUND(2*E142,0)/2</f>
        <v>8245</v>
      </c>
      <c r="G142" s="246">
        <f>+C142-(C$7+F142*C$8)</f>
        <v>1.5755000000353903E-2</v>
      </c>
      <c r="K142" s="246">
        <f>G142</f>
        <v>1.5755000000353903E-2</v>
      </c>
      <c r="M142" s="246">
        <f>VLOOKUP(C142,'A (6)'!C$21:E$138,3,FALSE)</f>
        <v>19564.129982689927</v>
      </c>
      <c r="O142" s="246">
        <f>+C$11+C$12*F142</f>
        <v>2.1145459114279393E-2</v>
      </c>
      <c r="P142" s="246">
        <f>+D$11+D$12*F142+D$13*F142^2</f>
        <v>-9.219129116388794E-3</v>
      </c>
      <c r="Q142" s="275">
        <f>+C142-15018.5</f>
        <v>40977.958850000003</v>
      </c>
      <c r="R142" s="276"/>
      <c r="S142" s="246">
        <f>+(P142-G142)^2</f>
        <v>6.2370712513973531E-4</v>
      </c>
      <c r="T142" s="246">
        <v>1</v>
      </c>
      <c r="U142" s="246">
        <f>T142*S142</f>
        <v>6.2370712513973531E-4</v>
      </c>
      <c r="V142" s="246">
        <f>+(G142-P142)</f>
        <v>2.4974129116742697E-2</v>
      </c>
      <c r="W142" s="246">
        <f>+AF$5*SIN(RADIANS(AF$6*F142+AF$7))</f>
        <v>2.7456327906748047E-3</v>
      </c>
      <c r="X142" s="246">
        <f>+(W142-V142)^2</f>
        <v>4.9410604891801375E-4</v>
      </c>
    </row>
    <row r="143" spans="1:26" ht="12.95" customHeight="1">
      <c r="A143" s="24" t="s">
        <v>186</v>
      </c>
      <c r="B143" s="98" t="s">
        <v>59</v>
      </c>
      <c r="C143" s="23">
        <v>55996.459519999997</v>
      </c>
      <c r="D143" s="23">
        <v>2.9999999999999997E-4</v>
      </c>
      <c r="E143" s="24">
        <f>+(C143-C$7)/C$8</f>
        <v>8245.038735375465</v>
      </c>
      <c r="F143" s="246">
        <f>ROUND(2*E143,0)/2</f>
        <v>8245</v>
      </c>
      <c r="G143" s="246">
        <f>+C143-(C$7+F143*C$8)</f>
        <v>1.6424999994342215E-2</v>
      </c>
      <c r="K143" s="246">
        <f>G143</f>
        <v>1.6424999994342215E-2</v>
      </c>
      <c r="M143" s="246">
        <f>VLOOKUP(C143,'A (6)'!C$21:E$138,3,FALSE)</f>
        <v>19564.131562781913</v>
      </c>
      <c r="O143" s="246">
        <f>+C$11+C$12*F143</f>
        <v>2.1145459114279393E-2</v>
      </c>
      <c r="P143" s="246">
        <f>+D$11+D$12*F143+D$13*F143^2</f>
        <v>-9.219129116388794E-3</v>
      </c>
      <c r="Q143" s="275">
        <f>+C143-15018.5</f>
        <v>40977.959519999997</v>
      </c>
      <c r="R143" s="276"/>
      <c r="S143" s="246">
        <f>+(P143-G143)^2</f>
        <v>6.5762135784784158E-4</v>
      </c>
      <c r="T143" s="246">
        <v>1</v>
      </c>
      <c r="U143" s="246">
        <f>T143*S143</f>
        <v>6.5762135784784158E-4</v>
      </c>
      <c r="V143" s="246">
        <f>+(G143-P143)</f>
        <v>2.5644129110731009E-2</v>
      </c>
      <c r="W143" s="246">
        <f>+AF$5*SIN(RADIANS(AF$6*F143+AF$7))</f>
        <v>2.7456327906748047E-3</v>
      </c>
      <c r="X143" s="246">
        <f>+(W143-V143)^2</f>
        <v>5.2434113371962749E-4</v>
      </c>
    </row>
    <row r="144" spans="1:26" ht="12.95" customHeight="1">
      <c r="A144" s="24" t="s">
        <v>186</v>
      </c>
      <c r="B144" s="98" t="s">
        <v>59</v>
      </c>
      <c r="C144" s="23">
        <v>55996.459669999997</v>
      </c>
      <c r="D144" s="23">
        <v>2.9999999999999997E-4</v>
      </c>
      <c r="E144" s="24">
        <f>+(C144-C$7)/C$8</f>
        <v>8245.0390891231873</v>
      </c>
      <c r="F144" s="246">
        <f>ROUND(2*E144,0)/2</f>
        <v>8245</v>
      </c>
      <c r="G144" s="246">
        <f>+C144-(C$7+F144*C$8)</f>
        <v>1.6574999994190875E-2</v>
      </c>
      <c r="K144" s="246">
        <f>G144</f>
        <v>1.6574999994190875E-2</v>
      </c>
      <c r="M144" s="246">
        <f>VLOOKUP(C144,'A (6)'!C$21:E$138,3,FALSE)</f>
        <v>19564.131916533854</v>
      </c>
      <c r="O144" s="246">
        <f>+C$11+C$12*F144</f>
        <v>2.1145459114279393E-2</v>
      </c>
      <c r="P144" s="246">
        <f>+D$11+D$12*F144+D$13*F144^2</f>
        <v>-9.219129116388794E-3</v>
      </c>
      <c r="Q144" s="275">
        <f>+C144-15018.5</f>
        <v>40977.959669999997</v>
      </c>
      <c r="R144" s="276"/>
      <c r="S144" s="246">
        <f>+(P144-G144)^2</f>
        <v>6.6533709657325352E-4</v>
      </c>
      <c r="T144" s="246">
        <v>1</v>
      </c>
      <c r="U144" s="246">
        <f>T144*S144</f>
        <v>6.6533709657325352E-4</v>
      </c>
      <c r="V144" s="246">
        <f>+(G144-P144)</f>
        <v>2.5794129110579669E-2</v>
      </c>
      <c r="W144" s="246">
        <f>+AF$5*SIN(RADIANS(AF$6*F144+AF$7))</f>
        <v>2.7456327906748047E-3</v>
      </c>
      <c r="X144" s="246">
        <f>+(W144-V144)^2</f>
        <v>5.3123318260866808E-4</v>
      </c>
    </row>
    <row r="145" spans="1:29" ht="12.95" customHeight="1">
      <c r="A145" s="24" t="s">
        <v>186</v>
      </c>
      <c r="B145" s="98" t="s">
        <v>59</v>
      </c>
      <c r="C145" s="23">
        <v>55996.459719999999</v>
      </c>
      <c r="D145" s="23">
        <v>4.0000000000000002E-4</v>
      </c>
      <c r="E145" s="24">
        <f>+(C145-C$7)/C$8</f>
        <v>8245.039207039099</v>
      </c>
      <c r="F145" s="246">
        <f>ROUND(2*E145,0)/2</f>
        <v>8245</v>
      </c>
      <c r="G145" s="246">
        <f>+C145-(C$7+F145*C$8)</f>
        <v>1.6624999996565748E-2</v>
      </c>
      <c r="K145" s="246">
        <f>G145</f>
        <v>1.6624999996565748E-2</v>
      </c>
      <c r="M145" s="246">
        <f>VLOOKUP(C145,'A (6)'!C$21:E$138,3,FALSE)</f>
        <v>19564.132034451173</v>
      </c>
      <c r="O145" s="246">
        <f>+C$11+C$12*F145</f>
        <v>2.1145459114279393E-2</v>
      </c>
      <c r="P145" s="246">
        <f>+D$11+D$12*F145+D$13*F145^2</f>
        <v>-9.219129116388794E-3</v>
      </c>
      <c r="Q145" s="275">
        <f>+C145-15018.5</f>
        <v>40977.959719999999</v>
      </c>
      <c r="R145" s="276"/>
      <c r="S145" s="246">
        <f>+(P145-G145)^2</f>
        <v>6.6791900960706449E-4</v>
      </c>
      <c r="T145" s="246">
        <v>1</v>
      </c>
      <c r="U145" s="246">
        <f>T145*S145</f>
        <v>6.6791900960706449E-4</v>
      </c>
      <c r="V145" s="246">
        <f>+(G145-P145)</f>
        <v>2.5844129112954542E-2</v>
      </c>
      <c r="W145" s="246">
        <f>+AF$5*SIN(RADIANS(AF$6*F145+AF$7))</f>
        <v>2.7456327906748047E-3</v>
      </c>
      <c r="X145" s="246">
        <f>+(W145-V145)^2</f>
        <v>5.3354053235037059E-4</v>
      </c>
    </row>
    <row r="146" spans="1:29" ht="12.95" customHeight="1">
      <c r="A146" s="24" t="s">
        <v>187</v>
      </c>
      <c r="B146" s="98" t="s">
        <v>60</v>
      </c>
      <c r="C146" s="23">
        <v>56001.332900000001</v>
      </c>
      <c r="D146" s="23">
        <v>5.5999999999999999E-3</v>
      </c>
      <c r="E146" s="24">
        <f>+(C146-C$7)/C$8</f>
        <v>8256.5317158415273</v>
      </c>
      <c r="F146" s="246">
        <f>ROUND(2*E146,0)/2</f>
        <v>8256.5</v>
      </c>
      <c r="G146" s="246">
        <f>+C146-(C$7+F146*C$8)</f>
        <v>1.3448500001686625E-2</v>
      </c>
      <c r="J146" s="246">
        <f>G146</f>
        <v>1.3448500001686625E-2</v>
      </c>
      <c r="M146" s="246">
        <f>VLOOKUP(C146,'A (6)'!C$21:E$138,3,FALSE)</f>
        <v>19575.624680335688</v>
      </c>
      <c r="O146" s="246">
        <f>+C$11+C$12*F146</f>
        <v>2.119683989542814E-2</v>
      </c>
      <c r="P146" s="246">
        <f>+D$11+D$12*F146+D$13*F146^2</f>
        <v>-9.2001162192255209E-3</v>
      </c>
      <c r="Q146" s="275">
        <f>+C146-15018.5</f>
        <v>40982.832900000001</v>
      </c>
      <c r="R146" s="276"/>
      <c r="S146" s="246">
        <f>+(P146-G146)^2</f>
        <v>5.1295981672216473E-4</v>
      </c>
      <c r="T146" s="246">
        <v>1</v>
      </c>
      <c r="U146" s="246">
        <f>T146*S146</f>
        <v>5.1295981672216473E-4</v>
      </c>
      <c r="V146" s="246">
        <f>+(G146-P146)</f>
        <v>2.2648616220912146E-2</v>
      </c>
      <c r="W146" s="246">
        <f>+AF$5*SIN(RADIANS(AF$6*F146+AF$7))</f>
        <v>2.7339204007635477E-3</v>
      </c>
      <c r="X146" s="246">
        <f>+(W146-V146)^2</f>
        <v>3.9659510960904403E-4</v>
      </c>
    </row>
    <row r="147" spans="1:29" ht="12.95" customHeight="1">
      <c r="A147" s="24" t="s">
        <v>187</v>
      </c>
      <c r="B147" s="98" t="s">
        <v>59</v>
      </c>
      <c r="C147" s="23">
        <v>56001.546900000001</v>
      </c>
      <c r="D147" s="23">
        <v>4.0000000000000001E-3</v>
      </c>
      <c r="E147" s="24">
        <f>+(C147-C$7)/C$8</f>
        <v>8257.0363959238803</v>
      </c>
      <c r="F147" s="246">
        <f>ROUND(2*E147,0)/2</f>
        <v>8257</v>
      </c>
      <c r="G147" s="246">
        <f>+C147-(C$7+F147*C$8)</f>
        <v>1.5433000000484753E-2</v>
      </c>
      <c r="J147" s="246">
        <f>G147</f>
        <v>1.5433000000484753E-2</v>
      </c>
      <c r="M147" s="246">
        <f>VLOOKUP(C147,'A (6)'!C$21:E$138,3,FALSE)</f>
        <v>19576.129366437839</v>
      </c>
      <c r="O147" s="246">
        <f>+C$11+C$12*F147</f>
        <v>2.1199073842434604E-2</v>
      </c>
      <c r="P147" s="246">
        <f>+D$11+D$12*F147+D$13*F147^2</f>
        <v>-9.1992875574266608E-3</v>
      </c>
      <c r="Q147" s="275">
        <f>+C147-15018.5</f>
        <v>40983.046900000001</v>
      </c>
      <c r="R147" s="276"/>
      <c r="S147" s="246">
        <f>+(P147-G147)^2</f>
        <v>6.0674959033563743E-4</v>
      </c>
      <c r="T147" s="246">
        <v>1</v>
      </c>
      <c r="U147" s="246">
        <f>T147*S147</f>
        <v>6.0674959033563743E-4</v>
      </c>
      <c r="V147" s="246">
        <f>+(G147-P147)</f>
        <v>2.4632287557911414E-2</v>
      </c>
      <c r="W147" s="246">
        <f>+AF$5*SIN(RADIANS(AF$6*F147+AF$7))</f>
        <v>2.7334100515583374E-3</v>
      </c>
      <c r="X147" s="246">
        <f>+(W147-V147)^2</f>
        <v>4.7956083603825682E-4</v>
      </c>
    </row>
    <row r="148" spans="1:29" ht="12.95" customHeight="1">
      <c r="A148" s="24" t="s">
        <v>186</v>
      </c>
      <c r="B148" s="98" t="s">
        <v>59</v>
      </c>
      <c r="C148" s="23">
        <v>56004.51367</v>
      </c>
      <c r="D148" s="23">
        <v>5.0000000000000001E-4</v>
      </c>
      <c r="E148" s="24">
        <f>+(C148-C$7)/C$8</f>
        <v>8264.0329834375261</v>
      </c>
      <c r="F148" s="246">
        <f>ROUND(2*E148,0)/2</f>
        <v>8264</v>
      </c>
      <c r="G148" s="246">
        <f>+C148-(C$7+F148*C$8)</f>
        <v>1.3985999998112675E-2</v>
      </c>
      <c r="K148" s="246">
        <f>G148</f>
        <v>1.3985999998112675E-2</v>
      </c>
      <c r="M148" s="246">
        <f>VLOOKUP(C148,'A (6)'!C$21:E$138,3,FALSE)</f>
        <v>19583.12603740644</v>
      </c>
      <c r="O148" s="246">
        <f>+C$11+C$12*F148</f>
        <v>2.123034910052515E-2</v>
      </c>
      <c r="P148" s="246">
        <f>+D$11+D$12*F148+D$13*F148^2</f>
        <v>-9.1876686689016558E-3</v>
      </c>
      <c r="Q148" s="275">
        <f>+C148-15018.5</f>
        <v>40986.01367</v>
      </c>
      <c r="R148" s="276"/>
      <c r="S148" s="246">
        <f>+(P148-G148)^2</f>
        <v>5.3701891948856179E-4</v>
      </c>
      <c r="T148" s="246">
        <v>1</v>
      </c>
      <c r="U148" s="246">
        <f>T148*S148</f>
        <v>5.3701891948856179E-4</v>
      </c>
      <c r="V148" s="246">
        <f>+(G148-P148)</f>
        <v>2.3173668667014331E-2</v>
      </c>
      <c r="W148" s="246">
        <f>+AF$5*SIN(RADIANS(AF$6*F148+AF$7))</f>
        <v>2.7262554306746629E-3</v>
      </c>
      <c r="X148" s="246">
        <f>+(W148-V148)^2</f>
        <v>4.1809670805763863E-4</v>
      </c>
    </row>
    <row r="149" spans="1:29" ht="12.95" customHeight="1">
      <c r="A149" s="24" t="s">
        <v>186</v>
      </c>
      <c r="B149" s="98" t="s">
        <v>59</v>
      </c>
      <c r="C149" s="23">
        <v>56004.514369999997</v>
      </c>
      <c r="D149" s="23">
        <v>4.0000000000000002E-4</v>
      </c>
      <c r="E149" s="24">
        <f>+(C149-C$7)/C$8</f>
        <v>8264.0346342602188</v>
      </c>
      <c r="F149" s="246">
        <f>ROUND(2*E149,0)/2</f>
        <v>8264</v>
      </c>
      <c r="G149" s="246">
        <f>+C149-(C$7+F149*C$8)</f>
        <v>1.4685999994981103E-2</v>
      </c>
      <c r="K149" s="246">
        <f>G149</f>
        <v>1.4685999994981103E-2</v>
      </c>
      <c r="M149" s="246">
        <f>VLOOKUP(C149,'A (6)'!C$21:E$138,3,FALSE)</f>
        <v>19583.127688248824</v>
      </c>
      <c r="O149" s="246">
        <f>+C$11+C$12*F149</f>
        <v>2.123034910052515E-2</v>
      </c>
      <c r="P149" s="246">
        <f>+D$11+D$12*F149+D$13*F149^2</f>
        <v>-9.1876686689016558E-3</v>
      </c>
      <c r="Q149" s="275">
        <f>+C149-15018.5</f>
        <v>40986.014369999997</v>
      </c>
      <c r="R149" s="276"/>
      <c r="S149" s="246">
        <f>+(P149-G149)^2</f>
        <v>5.6995205547285762E-4</v>
      </c>
      <c r="T149" s="246">
        <v>1</v>
      </c>
      <c r="U149" s="246">
        <f>T149*S149</f>
        <v>5.6995205547285762E-4</v>
      </c>
      <c r="V149" s="246">
        <f>+(G149-P149)</f>
        <v>2.3873668663882758E-2</v>
      </c>
      <c r="W149" s="246">
        <f>+AF$5*SIN(RADIANS(AF$6*F149+AF$7))</f>
        <v>2.7262554306746629E-3</v>
      </c>
      <c r="X149" s="246">
        <f>+(W149-V149)^2</f>
        <v>4.4721308645606487E-4</v>
      </c>
    </row>
    <row r="150" spans="1:29" ht="12.95" customHeight="1">
      <c r="A150" s="24" t="s">
        <v>186</v>
      </c>
      <c r="B150" s="98" t="s">
        <v>59</v>
      </c>
      <c r="C150" s="23">
        <v>56004.514470000002</v>
      </c>
      <c r="D150" s="23">
        <v>5.0000000000000001E-4</v>
      </c>
      <c r="E150" s="24">
        <f>+(C150-C$7)/C$8</f>
        <v>8264.034870092044</v>
      </c>
      <c r="F150" s="246">
        <f>ROUND(2*E150,0)/2</f>
        <v>8264</v>
      </c>
      <c r="G150" s="246">
        <f>+C150-(C$7+F150*C$8)</f>
        <v>1.4785999999730848E-2</v>
      </c>
      <c r="K150" s="246">
        <f>G150</f>
        <v>1.4785999999730848E-2</v>
      </c>
      <c r="M150" s="246">
        <f>VLOOKUP(C150,'A (6)'!C$21:E$138,3,FALSE)</f>
        <v>19583.127924083463</v>
      </c>
      <c r="O150" s="246">
        <f>+C$11+C$12*F150</f>
        <v>2.123034910052515E-2</v>
      </c>
      <c r="P150" s="246">
        <f>+D$11+D$12*F150+D$13*F150^2</f>
        <v>-9.1876686689016558E-3</v>
      </c>
      <c r="Q150" s="275">
        <f>+C150-15018.5</f>
        <v>40986.014470000002</v>
      </c>
      <c r="R150" s="276"/>
      <c r="S150" s="246">
        <f>+(P150-G150)^2</f>
        <v>5.7473678943337171E-4</v>
      </c>
      <c r="T150" s="246">
        <v>1</v>
      </c>
      <c r="U150" s="246">
        <f>T150*S150</f>
        <v>5.7473678943337171E-4</v>
      </c>
      <c r="V150" s="246">
        <f>+(G150-P150)</f>
        <v>2.3973668668632504E-2</v>
      </c>
      <c r="W150" s="246">
        <f>+AF$5*SIN(RADIANS(AF$6*F150+AF$7))</f>
        <v>2.7262554306746629E-3</v>
      </c>
      <c r="X150" s="246">
        <f>+(W150-V150)^2</f>
        <v>4.5145256930454608E-4</v>
      </c>
    </row>
    <row r="151" spans="1:29" ht="12.95" customHeight="1">
      <c r="A151" s="24" t="s">
        <v>186</v>
      </c>
      <c r="B151" s="98" t="s">
        <v>60</v>
      </c>
      <c r="C151" s="23">
        <v>56009.390939999997</v>
      </c>
      <c r="D151" s="23">
        <v>5.9999999999999995E-4</v>
      </c>
      <c r="E151" s="24">
        <f>+(C151-C$7)/C$8</f>
        <v>8275.5351377611423</v>
      </c>
      <c r="F151" s="246">
        <f>ROUND(2*E151,0)/2</f>
        <v>8275.5</v>
      </c>
      <c r="G151" s="246">
        <f>+C151-(C$7+F151*C$8)</f>
        <v>1.4899499998136889E-2</v>
      </c>
      <c r="K151" s="246">
        <f>G151</f>
        <v>1.4899499998136889E-2</v>
      </c>
      <c r="M151" s="246">
        <f>VLOOKUP(C151,'A (6)'!C$21:E$138,3,FALSE)</f>
        <v>19594.628328927196</v>
      </c>
      <c r="O151" s="246">
        <f>+C$11+C$12*F151</f>
        <v>2.1281729881673896E-2</v>
      </c>
      <c r="P151" s="246">
        <f>+D$11+D$12*F151+D$13*F151^2</f>
        <v>-9.1685090784050793E-3</v>
      </c>
      <c r="Q151" s="275">
        <f>+C151-15018.5</f>
        <v>40990.890939999997</v>
      </c>
      <c r="R151" s="276"/>
      <c r="S151" s="246">
        <f>+(P151-G151)^2</f>
        <v>5.7926906090850663E-4</v>
      </c>
      <c r="T151" s="246">
        <v>1</v>
      </c>
      <c r="U151" s="246">
        <f>T151*S151</f>
        <v>5.7926906090850663E-4</v>
      </c>
      <c r="V151" s="246">
        <f>+(G151-P151)</f>
        <v>2.4068009076541969E-2</v>
      </c>
      <c r="W151" s="246">
        <f>+AF$5*SIN(RADIANS(AF$6*F151+AF$7))</f>
        <v>2.7144620664013774E-3</v>
      </c>
      <c r="X151" s="246">
        <f>+(W151-V151)^2</f>
        <v>4.5597396991428412E-4</v>
      </c>
    </row>
    <row r="152" spans="1:29" ht="12.95" customHeight="1">
      <c r="A152" s="24" t="s">
        <v>186</v>
      </c>
      <c r="B152" s="98" t="s">
        <v>60</v>
      </c>
      <c r="C152" s="23">
        <v>56009.391969999997</v>
      </c>
      <c r="D152" s="23">
        <v>5.0000000000000001E-4</v>
      </c>
      <c r="E152" s="24">
        <f>+(C152-C$7)/C$8</f>
        <v>8275.537566828827</v>
      </c>
      <c r="F152" s="246">
        <f>ROUND(2*E152,0)/2</f>
        <v>8275.5</v>
      </c>
      <c r="G152" s="246">
        <f>+C152-(C$7+F152*C$8)</f>
        <v>1.5929499997582752E-2</v>
      </c>
      <c r="K152" s="246">
        <f>G152</f>
        <v>1.5929499997582752E-2</v>
      </c>
      <c r="M152" s="246">
        <f>VLOOKUP(C152,'A (6)'!C$21:E$138,3,FALSE)</f>
        <v>19594.630758023854</v>
      </c>
      <c r="O152" s="246">
        <f>+C$11+C$12*F152</f>
        <v>2.1281729881673896E-2</v>
      </c>
      <c r="P152" s="246">
        <f>+D$11+D$12*F152+D$13*F152^2</f>
        <v>-9.1685090784050793E-3</v>
      </c>
      <c r="Q152" s="275">
        <f>+C152-15018.5</f>
        <v>40990.891969999997</v>
      </c>
      <c r="R152" s="276"/>
      <c r="S152" s="246">
        <f>+(P152-G152)^2</f>
        <v>6.2991005957836754E-4</v>
      </c>
      <c r="T152" s="246">
        <v>1</v>
      </c>
      <c r="U152" s="246">
        <f>T152*S152</f>
        <v>6.2991005957836754E-4</v>
      </c>
      <c r="V152" s="246">
        <f>+(G152-P152)</f>
        <v>2.5098009075987832E-2</v>
      </c>
      <c r="W152" s="246">
        <f>+AF$5*SIN(RADIANS(AF$6*F152+AF$7))</f>
        <v>2.7144620664013774E-3</v>
      </c>
      <c r="X152" s="246">
        <f>+(W152-V152)^2</f>
        <v>5.0102317673036663E-4</v>
      </c>
    </row>
    <row r="153" spans="1:29" ht="12.95" customHeight="1">
      <c r="A153" s="24" t="s">
        <v>186</v>
      </c>
      <c r="B153" s="98" t="s">
        <v>60</v>
      </c>
      <c r="C153" s="23">
        <v>56009.392189999999</v>
      </c>
      <c r="D153" s="23">
        <v>6.9999999999999999E-4</v>
      </c>
      <c r="E153" s="24">
        <f>+(C153-C$7)/C$8</f>
        <v>8275.5380856588217</v>
      </c>
      <c r="F153" s="246">
        <f>ROUND(2*E153,0)/2</f>
        <v>8275.5</v>
      </c>
      <c r="G153" s="246">
        <f>+C153-(C$7+F153*C$8)</f>
        <v>1.6149499999301042E-2</v>
      </c>
      <c r="K153" s="246">
        <f>G153</f>
        <v>1.6149499999301042E-2</v>
      </c>
      <c r="O153" s="246">
        <f>+C$11+C$12*F153</f>
        <v>2.1281729881673896E-2</v>
      </c>
      <c r="P153" s="246">
        <f>+D$11+D$12*F153+D$13*F153^2</f>
        <v>-9.1685090784050793E-3</v>
      </c>
      <c r="Q153" s="275">
        <f>+C153-15018.5</f>
        <v>40990.892189999999</v>
      </c>
      <c r="R153" s="276"/>
      <c r="S153" s="246">
        <f>+(P153-G153)^2</f>
        <v>6.4100158365880964E-4</v>
      </c>
      <c r="T153" s="246">
        <v>1</v>
      </c>
      <c r="U153" s="246">
        <f>T153*S153</f>
        <v>6.4100158365880964E-4</v>
      </c>
      <c r="V153" s="246">
        <f>+(G153-P153)</f>
        <v>2.5318009077706122E-2</v>
      </c>
      <c r="W153" s="246">
        <f>+AF$5*SIN(RADIANS(AF$6*F153+AF$7))</f>
        <v>2.7144620664013774E-3</v>
      </c>
      <c r="X153" s="246">
        <f>+(W153-V153)^2</f>
        <v>5.1092033749226362E-4</v>
      </c>
      <c r="AC153" s="248">
        <f>+D$11+D$12*AB153+D$13*AB153^2</f>
        <v>9.9616951669388902E-7</v>
      </c>
    </row>
    <row r="154" spans="1:29" ht="12.95" customHeight="1">
      <c r="A154" s="24" t="s">
        <v>186</v>
      </c>
      <c r="B154" s="98" t="s">
        <v>60</v>
      </c>
      <c r="C154" s="23">
        <v>56009.393089999998</v>
      </c>
      <c r="D154" s="23">
        <v>8.0000000000000004E-4</v>
      </c>
      <c r="E154" s="24">
        <f>+(C154-C$7)/C$8</f>
        <v>8275.5402081451484</v>
      </c>
      <c r="F154" s="246">
        <f>ROUND(2*E154,0)/2</f>
        <v>8275.5</v>
      </c>
      <c r="G154" s="246">
        <f>+C154-(C$7+F154*C$8)</f>
        <v>1.7049499998393003E-2</v>
      </c>
      <c r="K154" s="246">
        <f>G154</f>
        <v>1.7049499998393003E-2</v>
      </c>
      <c r="O154" s="246">
        <f>+C$11+C$12*F154</f>
        <v>2.1281729881673896E-2</v>
      </c>
      <c r="P154" s="246">
        <f>+D$11+D$12*F154+D$13*F154^2</f>
        <v>-9.1685090784050793E-3</v>
      </c>
      <c r="Q154" s="275">
        <f>+C154-15018.5</f>
        <v>40990.893089999998</v>
      </c>
      <c r="R154" s="276"/>
      <c r="S154" s="246">
        <f>+(P154-G154)^2</f>
        <v>6.8738399995106668E-4</v>
      </c>
      <c r="T154" s="246">
        <v>1</v>
      </c>
      <c r="U154" s="246">
        <f>T154*S154</f>
        <v>6.8738399995106668E-4</v>
      </c>
      <c r="V154" s="246">
        <f>+(G154-P154)</f>
        <v>2.6218009076798082E-2</v>
      </c>
      <c r="W154" s="246">
        <f>+AF$5*SIN(RADIANS(AF$6*F154+AF$7))</f>
        <v>2.7144620664013774E-3</v>
      </c>
      <c r="X154" s="246">
        <f>+(W154-V154)^2</f>
        <v>5.5241672206992785E-4</v>
      </c>
    </row>
    <row r="155" spans="1:29" ht="12.95" customHeight="1">
      <c r="A155" s="24" t="s">
        <v>188</v>
      </c>
      <c r="B155" s="98" t="s">
        <v>59</v>
      </c>
      <c r="C155" s="23">
        <v>56181.337800000001</v>
      </c>
      <c r="D155" s="23">
        <v>4.0000000000000002E-4</v>
      </c>
      <c r="E155" s="24">
        <f>+(C155-C$7)/C$8</f>
        <v>8681.0405371305369</v>
      </c>
      <c r="F155" s="246">
        <f>ROUND(2*E155,0)/2</f>
        <v>8681</v>
      </c>
      <c r="G155" s="246">
        <f>+C155-(C$7+F155*C$8)</f>
        <v>1.7188999998325016E-2</v>
      </c>
      <c r="J155" s="246">
        <f>G155</f>
        <v>1.7188999998325016E-2</v>
      </c>
      <c r="O155" s="246">
        <f>+C$11+C$12*F155</f>
        <v>2.3093460903918856E-2</v>
      </c>
      <c r="P155" s="246">
        <f>+D$11+D$12*F155+D$13*F155^2</f>
        <v>-8.4361634969039104E-3</v>
      </c>
      <c r="Q155" s="275">
        <f>+C155-15018.5</f>
        <v>41162.837800000001</v>
      </c>
      <c r="R155" s="276"/>
      <c r="S155" s="246">
        <f>+(P155-G155)^2</f>
        <v>6.5664900415721324E-4</v>
      </c>
      <c r="T155" s="246">
        <v>1</v>
      </c>
      <c r="U155" s="246">
        <f>T155*S155</f>
        <v>6.5664900415721324E-4</v>
      </c>
      <c r="V155" s="246">
        <f>+(G155-P155)</f>
        <v>2.5625163495228927E-2</v>
      </c>
      <c r="W155" s="246">
        <f>+AF$5*SIN(RADIANS(AF$6*F155+AF$7))</f>
        <v>2.2690682100678559E-3</v>
      </c>
      <c r="X155" s="246">
        <f>+(W155-V155)^2</f>
        <v>5.4550718696952329E-4</v>
      </c>
      <c r="AC155" s="248">
        <f>+D$11+D$12*AB155+D$13*AB155^2</f>
        <v>9.9616951669388902E-7</v>
      </c>
    </row>
    <row r="156" spans="1:29" ht="12.95" customHeight="1">
      <c r="A156" s="24" t="s">
        <v>186</v>
      </c>
      <c r="B156" s="98" t="s">
        <v>59</v>
      </c>
      <c r="C156" s="23">
        <v>56398.447899999999</v>
      </c>
      <c r="D156" s="23">
        <v>2.0000000000000001E-4</v>
      </c>
      <c r="E156" s="24">
        <f>+(C156-C$7)/C$8</f>
        <v>9193.0552247359192</v>
      </c>
      <c r="F156" s="246">
        <f>ROUND(2*E156,0)/2</f>
        <v>9193</v>
      </c>
      <c r="G156" s="246">
        <f>+C156-(C$7+F156*C$8)</f>
        <v>2.3416999996697996E-2</v>
      </c>
      <c r="K156" s="246">
        <f>G156</f>
        <v>2.3416999996697996E-2</v>
      </c>
      <c r="O156" s="246">
        <f>+C$11+C$12*F156</f>
        <v>2.5381022638541337E-2</v>
      </c>
      <c r="P156" s="246">
        <f>+D$11+D$12*F156+D$13*F156^2</f>
        <v>-7.3537853129566622E-3</v>
      </c>
      <c r="Q156" s="275">
        <f>+C156-15018.5</f>
        <v>41379.947899999999</v>
      </c>
      <c r="R156" s="276"/>
      <c r="S156" s="246">
        <f>+(P156-G156)^2</f>
        <v>9.4684122857285891E-4</v>
      </c>
      <c r="T156" s="246">
        <v>1</v>
      </c>
      <c r="U156" s="246">
        <f>T156*S156</f>
        <v>9.4684122857285891E-4</v>
      </c>
      <c r="V156" s="246">
        <f>+(G156-P156)</f>
        <v>3.0770785309654658E-2</v>
      </c>
      <c r="W156" s="246">
        <f>+AF$5*SIN(RADIANS(AF$6*F156+AF$7))</f>
        <v>1.6358446584183192E-3</v>
      </c>
      <c r="X156" s="246">
        <f>+(W156-V156)^2</f>
        <v>8.4884476675106365E-4</v>
      </c>
      <c r="AC156" s="248">
        <f>+D$11+D$12*AB156+D$13*AB156^2</f>
        <v>9.9616951669388902E-7</v>
      </c>
    </row>
    <row r="157" spans="1:29" ht="12.95" customHeight="1">
      <c r="A157" s="24" t="s">
        <v>186</v>
      </c>
      <c r="B157" s="98" t="s">
        <v>59</v>
      </c>
      <c r="C157" s="23">
        <v>56398.447899999999</v>
      </c>
      <c r="D157" s="23">
        <v>2.0000000000000001E-4</v>
      </c>
      <c r="E157" s="24">
        <f>+(C157-C$7)/C$8</f>
        <v>9193.0552247359192</v>
      </c>
      <c r="F157" s="246">
        <f>ROUND(2*E157,0)/2</f>
        <v>9193</v>
      </c>
      <c r="G157" s="246">
        <f>+C157-(C$7+F157*C$8)</f>
        <v>2.3416999996697996E-2</v>
      </c>
      <c r="K157" s="246">
        <f>G157</f>
        <v>2.3416999996697996E-2</v>
      </c>
      <c r="O157" s="246">
        <f>+C$11+C$12*F157</f>
        <v>2.5381022638541337E-2</v>
      </c>
      <c r="P157" s="246">
        <f>+D$11+D$12*F157+D$13*F157^2</f>
        <v>-7.3537853129566622E-3</v>
      </c>
      <c r="Q157" s="275">
        <f>+C157-15018.5</f>
        <v>41379.947899999999</v>
      </c>
      <c r="R157" s="276"/>
      <c r="S157" s="246">
        <f>+(P157-L157)^2</f>
        <v>5.4078158429057111E-5</v>
      </c>
      <c r="T157" s="246">
        <v>1</v>
      </c>
      <c r="U157" s="246">
        <f>T157*S157</f>
        <v>5.4078158429057111E-5</v>
      </c>
      <c r="V157" s="246">
        <f>+(G157-P157)</f>
        <v>3.0770785309654658E-2</v>
      </c>
      <c r="W157" s="246">
        <f>+AF$5*SIN(RADIANS(AF$6*F157+AF$7))</f>
        <v>1.6358446584183192E-3</v>
      </c>
      <c r="X157" s="246">
        <f>+(W157-V157)^2</f>
        <v>8.4884476675106365E-4</v>
      </c>
    </row>
    <row r="158" spans="1:29" ht="12.95" customHeight="1">
      <c r="A158" s="23" t="s">
        <v>784</v>
      </c>
      <c r="B158" s="98" t="s">
        <v>59</v>
      </c>
      <c r="C158" s="281">
        <v>56476.468459999996</v>
      </c>
      <c r="D158" s="23">
        <v>5.0000000000000001E-4</v>
      </c>
      <c r="E158" s="24">
        <f>+(C158-C$7)/C$8</f>
        <v>9377.0525268199581</v>
      </c>
      <c r="F158" s="246">
        <f>ROUND(2*E158,0)/2</f>
        <v>9377</v>
      </c>
      <c r="G158" s="246">
        <f>+C158-(C$7+F158*C$8)</f>
        <v>2.2272999995038845E-2</v>
      </c>
      <c r="K158" s="246">
        <f>G158</f>
        <v>2.2272999995038845E-2</v>
      </c>
      <c r="O158" s="246">
        <f>+C$11+C$12*F158</f>
        <v>2.6203115136921296E-2</v>
      </c>
      <c r="P158" s="246">
        <f>+D$11+D$12*F158+D$13*F158^2</f>
        <v>-6.9218167857421041E-3</v>
      </c>
      <c r="Q158" s="275">
        <f>+C158-15018.5</f>
        <v>41457.968459999996</v>
      </c>
      <c r="R158" s="276"/>
      <c r="S158" s="246">
        <f>+(P158-L158)^2</f>
        <v>4.7911547615381151E-5</v>
      </c>
      <c r="T158" s="246">
        <v>1</v>
      </c>
      <c r="U158" s="246">
        <f>T158*S158</f>
        <v>4.7911547615381151E-5</v>
      </c>
      <c r="V158" s="246">
        <f>+(G158-P158)</f>
        <v>2.9194816780780949E-2</v>
      </c>
      <c r="W158" s="246">
        <f>+AF$5*SIN(RADIANS(AF$6*F158+AF$7))</f>
        <v>1.3928596577439667E-3</v>
      </c>
      <c r="X158" s="246">
        <f>+(W158-V158)^2</f>
        <v>7.7294881987118676E-4</v>
      </c>
    </row>
    <row r="159" spans="1:29" ht="12.95" customHeight="1">
      <c r="A159" s="23" t="s">
        <v>784</v>
      </c>
      <c r="B159" s="98" t="s">
        <v>59</v>
      </c>
      <c r="C159" s="281">
        <v>56476.468580000001</v>
      </c>
      <c r="D159" s="23">
        <v>5.0000000000000001E-4</v>
      </c>
      <c r="E159" s="24">
        <f>+(C159-C$7)/C$8</f>
        <v>9377.0528098181458</v>
      </c>
      <c r="F159" s="246">
        <f>ROUND(2*E159,0)/2</f>
        <v>9377</v>
      </c>
      <c r="G159" s="246">
        <f>+C159-(C$7+F159*C$8)</f>
        <v>2.2392999999283347E-2</v>
      </c>
      <c r="K159" s="246">
        <f>G159</f>
        <v>2.2392999999283347E-2</v>
      </c>
      <c r="O159" s="246">
        <f>+C$11+C$12*F159</f>
        <v>2.6203115136921296E-2</v>
      </c>
      <c r="P159" s="246">
        <f>+D$11+D$12*F159+D$13*F159^2</f>
        <v>-6.9218167857421041E-3</v>
      </c>
      <c r="Q159" s="275">
        <f>+C159-15018.5</f>
        <v>41457.968580000001</v>
      </c>
      <c r="R159" s="276"/>
      <c r="S159" s="246">
        <f>+(P159-L159)^2</f>
        <v>4.7911547615381151E-5</v>
      </c>
      <c r="T159" s="246">
        <v>1</v>
      </c>
      <c r="U159" s="246">
        <f>T159*S159</f>
        <v>4.7911547615381151E-5</v>
      </c>
      <c r="V159" s="246">
        <f>+(G159-P159)</f>
        <v>2.9314816785025451E-2</v>
      </c>
      <c r="W159" s="246">
        <f>+AF$5*SIN(RADIANS(AF$6*F159+AF$7))</f>
        <v>1.3928596577439667E-3</v>
      </c>
      <c r="X159" s="246">
        <f>+(W159-V159)^2</f>
        <v>7.7963568981774534E-4</v>
      </c>
    </row>
    <row r="160" spans="1:29" ht="12.95" customHeight="1">
      <c r="A160" s="23" t="s">
        <v>784</v>
      </c>
      <c r="B160" s="98" t="s">
        <v>59</v>
      </c>
      <c r="C160" s="281">
        <v>56476.468739999997</v>
      </c>
      <c r="D160" s="23">
        <v>2.9999999999999997E-4</v>
      </c>
      <c r="E160" s="24">
        <f>+(C160-C$7)/C$8</f>
        <v>9377.0531871490384</v>
      </c>
      <c r="F160" s="246">
        <f>ROUND(2*E160,0)/2</f>
        <v>9377</v>
      </c>
      <c r="G160" s="246">
        <f>+C160-(C$7+F160*C$8)</f>
        <v>2.2552999995241407E-2</v>
      </c>
      <c r="K160" s="246">
        <f>G160</f>
        <v>2.2552999995241407E-2</v>
      </c>
      <c r="O160" s="246">
        <f>+C$11+C$12*F160</f>
        <v>2.6203115136921296E-2</v>
      </c>
      <c r="P160" s="246">
        <f>+D$11+D$12*F160+D$13*F160^2</f>
        <v>-6.9218167857421041E-3</v>
      </c>
      <c r="Q160" s="275">
        <f>+C160-15018.5</f>
        <v>41457.968739999997</v>
      </c>
      <c r="R160" s="276"/>
      <c r="S160" s="246">
        <f>+(P160-L160)^2</f>
        <v>4.7911547615381151E-5</v>
      </c>
      <c r="T160" s="246">
        <v>1</v>
      </c>
      <c r="U160" s="246">
        <f>T160*S160</f>
        <v>4.7911547615381151E-5</v>
      </c>
      <c r="V160" s="246">
        <f>+(G160-P160)</f>
        <v>2.9474816780983511E-2</v>
      </c>
      <c r="W160" s="246">
        <f>+AF$5*SIN(RADIANS(AF$6*F160+AF$7))</f>
        <v>1.3928596577439667E-3</v>
      </c>
      <c r="X160" s="246">
        <f>+(W160-V160)^2</f>
        <v>7.8859631587146421E-4</v>
      </c>
    </row>
    <row r="161" spans="1:24" ht="12.95" customHeight="1">
      <c r="A161" s="282" t="s">
        <v>784</v>
      </c>
      <c r="B161" s="283" t="s">
        <v>59</v>
      </c>
      <c r="C161" s="284">
        <v>56476.470280000001</v>
      </c>
      <c r="D161" s="282">
        <v>8.0000000000000004E-4</v>
      </c>
      <c r="E161" s="24">
        <f>+(C161-C$7)/C$8</f>
        <v>9377.0568189589885</v>
      </c>
      <c r="F161" s="246">
        <f>ROUND(2*E161,0)/2</f>
        <v>9377</v>
      </c>
      <c r="G161" s="246">
        <f>+C161-(C$7+F161*C$8)</f>
        <v>2.4092999999993481E-2</v>
      </c>
      <c r="K161" s="246">
        <f>G161</f>
        <v>2.4092999999993481E-2</v>
      </c>
      <c r="O161" s="246">
        <f>+C$11+C$12*F161</f>
        <v>2.6203115136921296E-2</v>
      </c>
      <c r="P161" s="246">
        <f>+D$11+D$12*F161+D$13*F161^2</f>
        <v>-6.9218167857421041E-3</v>
      </c>
      <c r="Q161" s="275">
        <f>+C161-15018.5</f>
        <v>41457.970280000001</v>
      </c>
      <c r="R161" s="276"/>
      <c r="S161" s="246">
        <f>+(P161-L161)^2</f>
        <v>4.7911547615381151E-5</v>
      </c>
      <c r="T161" s="246">
        <v>1</v>
      </c>
      <c r="U161" s="246">
        <f>T161*S161</f>
        <v>4.7911547615381151E-5</v>
      </c>
      <c r="V161" s="246">
        <f>+(G161-P161)</f>
        <v>3.1014816785735585E-2</v>
      </c>
      <c r="W161" s="246">
        <f>+AF$5*SIN(RADIANS(AF$6*F161+AF$7))</f>
        <v>1.3928596577439667E-3</v>
      </c>
      <c r="X161" s="246">
        <f>+(W161-V161)^2</f>
        <v>8.7746034409257338E-4</v>
      </c>
    </row>
    <row r="162" spans="1:24" ht="12.95" customHeight="1">
      <c r="A162" s="282" t="s">
        <v>790</v>
      </c>
      <c r="B162" s="283" t="s">
        <v>59</v>
      </c>
      <c r="C162" s="282">
        <v>56564.248200000002</v>
      </c>
      <c r="D162" s="282">
        <v>5.9999999999999995E-4</v>
      </c>
      <c r="E162" s="24">
        <f>+(C162-C$7)/C$8</f>
        <v>9584.0650801474403</v>
      </c>
      <c r="F162" s="246">
        <f>ROUND(2*E162,0)/2</f>
        <v>9584</v>
      </c>
      <c r="G162" s="246">
        <f>+C162-(C$7+F162*C$8)</f>
        <v>2.7595999999903142E-2</v>
      </c>
      <c r="K162" s="246">
        <f>G162</f>
        <v>2.7595999999903142E-2</v>
      </c>
      <c r="O162" s="246">
        <f>+C$11+C$12*F162</f>
        <v>2.7127969197598748E-2</v>
      </c>
      <c r="P162" s="246">
        <f>+D$11+D$12*F162+D$13*F162^2</f>
        <v>-6.4086830431582947E-3</v>
      </c>
      <c r="Q162" s="275">
        <f>+C162-15018.5</f>
        <v>41545.748200000002</v>
      </c>
      <c r="R162" s="276"/>
      <c r="S162" s="246">
        <f>+(P162-L162)^2</f>
        <v>4.1071218347664663E-5</v>
      </c>
      <c r="T162" s="246">
        <v>1</v>
      </c>
      <c r="U162" s="246">
        <f>T162*S162</f>
        <v>4.1071218347664663E-5</v>
      </c>
      <c r="V162" s="246">
        <f>+(G162-P162)</f>
        <v>3.4004683043061437E-2</v>
      </c>
      <c r="W162" s="246">
        <f>+AF$5*SIN(RADIANS(AF$6*F162+AF$7))</f>
        <v>1.1119097694327854E-3</v>
      </c>
      <c r="X162" s="246">
        <f>+(W162-V162)^2</f>
        <v>1.0819345336303395E-3</v>
      </c>
    </row>
    <row r="163" spans="1:24" ht="12.95" customHeight="1">
      <c r="A163" s="282" t="s">
        <v>790</v>
      </c>
      <c r="B163" s="283" t="s">
        <v>60</v>
      </c>
      <c r="C163" s="282">
        <v>56565.304900000003</v>
      </c>
      <c r="D163" s="282">
        <v>2.9999999999999997E-4</v>
      </c>
      <c r="E163" s="24">
        <f>+(C163-C$7)/C$8</f>
        <v>9586.5571149279185</v>
      </c>
      <c r="F163" s="246">
        <f>ROUND(2*E163,0)/2</f>
        <v>9586.5</v>
      </c>
      <c r="G163" s="246">
        <f>+C163-(C$7+F163*C$8)</f>
        <v>2.4218500002461951E-2</v>
      </c>
      <c r="K163" s="246">
        <f>G163</f>
        <v>2.4218500002461951E-2</v>
      </c>
      <c r="O163" s="246">
        <f>+C$11+C$12*F163</f>
        <v>2.7139138932631087E-2</v>
      </c>
      <c r="P163" s="246">
        <f>+D$11+D$12*F163+D$13*F163^2</f>
        <v>-6.4023099619295726E-3</v>
      </c>
      <c r="Q163" s="275">
        <f>+C163-15018.5</f>
        <v>41546.804900000003</v>
      </c>
      <c r="R163" s="276"/>
      <c r="S163" s="246">
        <f>+(P163-L163)^2</f>
        <v>4.0989572848622647E-5</v>
      </c>
      <c r="T163" s="246">
        <v>1</v>
      </c>
      <c r="U163" s="246">
        <f>T163*S163</f>
        <v>4.0989572848622647E-5</v>
      </c>
      <c r="V163" s="246">
        <f>+(G163-P163)</f>
        <v>3.0620809964391524E-2</v>
      </c>
      <c r="W163" s="246">
        <f>+AF$5*SIN(RADIANS(AF$6*F163+AF$7))</f>
        <v>1.1084738187260642E-3</v>
      </c>
      <c r="X163" s="246">
        <f>+(W163-V163)^2</f>
        <v>8.7097798477475197E-4</v>
      </c>
    </row>
    <row r="164" spans="1:24" ht="12.95" customHeight="1">
      <c r="A164" s="282" t="s">
        <v>790</v>
      </c>
      <c r="B164" s="283" t="s">
        <v>60</v>
      </c>
      <c r="C164" s="282">
        <v>56567.423499999997</v>
      </c>
      <c r="D164" s="282">
        <v>5.9999999999999995E-4</v>
      </c>
      <c r="E164" s="24">
        <f>+(C164-C$7)/C$8</f>
        <v>9591.5534477431956</v>
      </c>
      <c r="F164" s="246">
        <f>ROUND(2*E164,0)/2</f>
        <v>9591.5</v>
      </c>
      <c r="G164" s="246">
        <f>+C164-(C$7+F164*C$8)</f>
        <v>2.2663499992631841E-2</v>
      </c>
      <c r="K164" s="246">
        <f>G164</f>
        <v>2.2663499992631841E-2</v>
      </c>
      <c r="O164" s="246">
        <f>+C$11+C$12*F164</f>
        <v>2.7161478402695758E-2</v>
      </c>
      <c r="P164" s="246">
        <f>+D$11+D$12*F164+D$13*F164^2</f>
        <v>-6.389551211371438E-3</v>
      </c>
      <c r="Q164" s="275">
        <f>+C164-15018.5</f>
        <v>41548.923499999997</v>
      </c>
      <c r="R164" s="276"/>
      <c r="S164" s="246">
        <f>+(P164-L164)^2</f>
        <v>4.0826364682738209E-5</v>
      </c>
      <c r="T164" s="246">
        <v>1</v>
      </c>
      <c r="U164" s="246">
        <f>T164*S164</f>
        <v>4.0826364682738209E-5</v>
      </c>
      <c r="V164" s="246">
        <f>+(G164-P164)</f>
        <v>2.9053051204003279E-2</v>
      </c>
      <c r="W164" s="246">
        <f>+AF$5*SIN(RADIANS(AF$6*F164+AF$7))</f>
        <v>1.1015990989436163E-3</v>
      </c>
      <c r="X164" s="246">
        <f>+(W164-V164)^2</f>
        <v>7.8128367478144428E-4</v>
      </c>
    </row>
    <row r="165" spans="1:24" ht="12.95" customHeight="1">
      <c r="A165" s="282" t="s">
        <v>790</v>
      </c>
      <c r="B165" s="283" t="s">
        <v>59</v>
      </c>
      <c r="C165" s="282">
        <v>56572.301800000001</v>
      </c>
      <c r="D165" s="282">
        <v>2.9999999999999997E-4</v>
      </c>
      <c r="E165" s="24">
        <f>+(C165-C$7)/C$8</f>
        <v>9603.0580311345129</v>
      </c>
      <c r="F165" s="246">
        <f>ROUND(2*E165,0)/2</f>
        <v>9603</v>
      </c>
      <c r="G165" s="246">
        <f>+C165-(C$7+F165*C$8)</f>
        <v>2.4606999999377877E-2</v>
      </c>
      <c r="K165" s="246">
        <f>G165</f>
        <v>2.4606999999377877E-2</v>
      </c>
      <c r="O165" s="246">
        <f>+C$11+C$12*F165</f>
        <v>2.7212859183844505E-2</v>
      </c>
      <c r="P165" s="246">
        <f>+D$11+D$12*F165+D$13*F165^2</f>
        <v>-6.3601423892982734E-3</v>
      </c>
      <c r="Q165" s="275">
        <f>+C165-15018.5</f>
        <v>41553.801800000001</v>
      </c>
      <c r="R165" s="276"/>
      <c r="S165" s="246">
        <f>+(P165-L165)^2</f>
        <v>4.0451411212148747E-5</v>
      </c>
      <c r="T165" s="246">
        <v>1</v>
      </c>
      <c r="U165" s="246">
        <f>T165*S165</f>
        <v>4.0451411212148747E-5</v>
      </c>
      <c r="V165" s="246">
        <f>+(G165-P165)</f>
        <v>3.096714238867615E-2</v>
      </c>
      <c r="W165" s="246">
        <f>+AF$5*SIN(RADIANS(AF$6*F165+AF$7))</f>
        <v>1.0857730946716494E-3</v>
      </c>
      <c r="X165" s="246">
        <f>+(W165-V165)^2</f>
        <v>8.92896230884675E-4</v>
      </c>
    </row>
    <row r="166" spans="1:24" ht="12.95" customHeight="1">
      <c r="A166" s="282" t="s">
        <v>790</v>
      </c>
      <c r="B166" s="283" t="s">
        <v>60</v>
      </c>
      <c r="C166" s="282">
        <v>56576.331200000001</v>
      </c>
      <c r="D166" s="282">
        <v>2.9999999999999997E-4</v>
      </c>
      <c r="E166" s="24">
        <f>+(C166-C$7)/C$8</f>
        <v>9612.5606382552178</v>
      </c>
      <c r="F166" s="246">
        <f>ROUND(2*E166,0)/2</f>
        <v>9612.5</v>
      </c>
      <c r="G166" s="246">
        <f>+C166-(C$7+F166*C$8)</f>
        <v>2.5712499998917338E-2</v>
      </c>
      <c r="K166" s="246">
        <f>G166</f>
        <v>2.5712499998917338E-2</v>
      </c>
      <c r="O166" s="246">
        <f>+C$11+C$12*F166</f>
        <v>2.7255304176967383E-2</v>
      </c>
      <c r="P166" s="246">
        <f>+D$11+D$12*F166+D$13*F166^2</f>
        <v>-6.3357811762813285E-3</v>
      </c>
      <c r="Q166" s="275">
        <f>+C166-15018.5</f>
        <v>41557.831200000001</v>
      </c>
      <c r="R166" s="276"/>
      <c r="S166" s="246">
        <f>+(P166-L166)^2</f>
        <v>4.0142123113720813E-5</v>
      </c>
      <c r="T166" s="246">
        <v>1</v>
      </c>
      <c r="U166" s="246">
        <f>T166*S166</f>
        <v>4.0142123113720813E-5</v>
      </c>
      <c r="V166" s="246">
        <f>+(G166-P166)</f>
        <v>3.2048281175198666E-2</v>
      </c>
      <c r="W166" s="246">
        <f>+AF$5*SIN(RADIANS(AF$6*F166+AF$7))</f>
        <v>1.072684724698706E-3</v>
      </c>
      <c r="X166" s="246">
        <f>+(W166-V166)^2</f>
        <v>9.5948757546422583E-4</v>
      </c>
    </row>
    <row r="167" spans="1:24" ht="12.95" customHeight="1">
      <c r="A167" s="282" t="s">
        <v>790</v>
      </c>
      <c r="B167" s="283" t="s">
        <v>59</v>
      </c>
      <c r="C167" s="282">
        <v>56577.388400000003</v>
      </c>
      <c r="D167" s="282">
        <v>5.9999999999999995E-4</v>
      </c>
      <c r="E167" s="24">
        <f>+(C167-C$7)/C$8</f>
        <v>9615.053852194771</v>
      </c>
      <c r="F167" s="246">
        <f>ROUND(2*E167,0)/2</f>
        <v>9615</v>
      </c>
      <c r="G167" s="246">
        <f>+C167-(C$7+F167*C$8)</f>
        <v>2.2835000003396999E-2</v>
      </c>
      <c r="K167" s="246">
        <f>G167</f>
        <v>2.2835000003396999E-2</v>
      </c>
      <c r="O167" s="246">
        <f>+C$11+C$12*F167</f>
        <v>2.7266473911999722E-2</v>
      </c>
      <c r="P167" s="246">
        <f>+D$11+D$12*F167+D$13*F167^2</f>
        <v>-6.3293602602700096E-3</v>
      </c>
      <c r="Q167" s="275">
        <f>+C167-15018.5</f>
        <v>41558.888400000003</v>
      </c>
      <c r="R167" s="276"/>
      <c r="S167" s="246">
        <f>+(P167-L167)^2</f>
        <v>4.006080130428524E-5</v>
      </c>
      <c r="T167" s="246">
        <v>1</v>
      </c>
      <c r="U167" s="246">
        <f>T167*S167</f>
        <v>4.006080130428524E-5</v>
      </c>
      <c r="V167" s="246">
        <f>+(G167-P167)</f>
        <v>2.9164360263667009E-2</v>
      </c>
      <c r="W167" s="246">
        <f>+AF$5*SIN(RADIANS(AF$6*F167+AF$7))</f>
        <v>1.0692382261081911E-3</v>
      </c>
      <c r="X167" s="246">
        <f>+(W167-V167)^2</f>
        <v>7.8933588230532315E-4</v>
      </c>
    </row>
    <row r="168" spans="1:24" ht="12.95" customHeight="1">
      <c r="A168" s="282" t="s">
        <v>788</v>
      </c>
      <c r="B168" s="283"/>
      <c r="C168" s="282">
        <v>56725.594100000002</v>
      </c>
      <c r="D168" s="282">
        <v>2.9999999999999997E-4</v>
      </c>
      <c r="E168" s="24">
        <f>+(C168-C$7)/C$8</f>
        <v>9964.57004322797</v>
      </c>
      <c r="F168" s="246">
        <f>ROUND(2*E168,0)/2</f>
        <v>9964.5</v>
      </c>
      <c r="G168" s="246">
        <f>+C168-(C$7+F168*C$8)</f>
        <v>2.9700500002945773E-2</v>
      </c>
      <c r="K168" s="246">
        <f>G168</f>
        <v>2.9700500002945773E-2</v>
      </c>
      <c r="O168" s="246">
        <f>+C$11+C$12*F168</f>
        <v>2.882800286952034E-2</v>
      </c>
      <c r="P168" s="246">
        <f>+D$11+D$12*F168+D$13*F168^2</f>
        <v>-5.3904191752605912E-3</v>
      </c>
      <c r="Q168" s="275">
        <f>+C168-15018.5</f>
        <v>41707.094100000002</v>
      </c>
      <c r="R168" s="276"/>
      <c r="S168" s="246">
        <f>+(P168-L168)^2</f>
        <v>2.9056618885017074E-5</v>
      </c>
      <c r="T168" s="246">
        <v>1</v>
      </c>
      <c r="U168" s="246">
        <f>T168*S168</f>
        <v>2.9056618885017074E-5</v>
      </c>
      <c r="V168" s="246">
        <f>+(G168-P168)</f>
        <v>3.5090919178206365E-2</v>
      </c>
      <c r="W168" s="246">
        <f>+AF$5*SIN(RADIANS(AF$6*F168+AF$7))</f>
        <v>5.7983248349012626E-4</v>
      </c>
      <c r="X168" s="246">
        <f>+(W168-V168)^2</f>
        <v>1.1910151048502202E-3</v>
      </c>
    </row>
    <row r="169" spans="1:24" ht="12.95" customHeight="1">
      <c r="A169" s="282" t="s">
        <v>784</v>
      </c>
      <c r="B169" s="283" t="s">
        <v>60</v>
      </c>
      <c r="C169" s="284">
        <v>56765.45203</v>
      </c>
      <c r="D169" s="282">
        <v>1.6000000000000001E-3</v>
      </c>
      <c r="E169" s="24">
        <f>+(C169-C$7)/C$8</f>
        <v>10058.567722642914</v>
      </c>
      <c r="F169" s="246">
        <f>ROUND(2*E169,0)/2</f>
        <v>10058.5</v>
      </c>
      <c r="G169" s="246">
        <f>+C169-(C$7+F169*C$8)</f>
        <v>2.8716499997244682E-2</v>
      </c>
      <c r="K169" s="246">
        <f>G169</f>
        <v>2.8716499997244682E-2</v>
      </c>
      <c r="O169" s="246">
        <f>+C$11+C$12*F169</f>
        <v>2.9247984906736187E-2</v>
      </c>
      <c r="P169" s="246">
        <f>+D$11+D$12*F169+D$13*F169^2</f>
        <v>-5.1238913891064261E-3</v>
      </c>
      <c r="Q169" s="275">
        <f>+C169-15018.5</f>
        <v>41746.95203</v>
      </c>
      <c r="R169" s="276"/>
      <c r="S169" s="246">
        <f>+(P169-L169)^2</f>
        <v>2.6254262967358981E-5</v>
      </c>
      <c r="T169" s="246">
        <v>1</v>
      </c>
      <c r="U169" s="246">
        <f>T169*S169</f>
        <v>2.6254262967358981E-5</v>
      </c>
      <c r="V169" s="246">
        <f>+(G169-P169)</f>
        <v>3.3840391386351108E-2</v>
      </c>
      <c r="W169" s="246">
        <f>+AF$5*SIN(RADIANS(AF$6*F169+AF$7))</f>
        <v>4.4622382493913674E-4</v>
      </c>
      <c r="X169" s="246">
        <f>+(W169-V169)^2</f>
        <v>1.1151704271196597E-3</v>
      </c>
    </row>
    <row r="170" spans="1:24" ht="12.95" customHeight="1">
      <c r="A170" s="282" t="s">
        <v>784</v>
      </c>
      <c r="B170" s="283" t="s">
        <v>60</v>
      </c>
      <c r="C170" s="284">
        <v>56765.45248</v>
      </c>
      <c r="D170" s="282">
        <v>1E-3</v>
      </c>
      <c r="E170" s="24">
        <f>+(C170-C$7)/C$8</f>
        <v>10058.568783886078</v>
      </c>
      <c r="F170" s="246">
        <f>ROUND(2*E170,0)/2</f>
        <v>10058.5</v>
      </c>
      <c r="G170" s="246">
        <f>+C170-(C$7+F170*C$8)</f>
        <v>2.9166499996790662E-2</v>
      </c>
      <c r="K170" s="246">
        <f>G170</f>
        <v>2.9166499996790662E-2</v>
      </c>
      <c r="O170" s="246">
        <f>+C$11+C$12*F170</f>
        <v>2.9247984906736187E-2</v>
      </c>
      <c r="P170" s="246">
        <f>+D$11+D$12*F170+D$13*F170^2</f>
        <v>-5.1238913891064261E-3</v>
      </c>
      <c r="Q170" s="275">
        <f>+C170-15018.5</f>
        <v>41746.95248</v>
      </c>
      <c r="R170" s="276"/>
      <c r="S170" s="246">
        <f>+(P170-L170)^2</f>
        <v>2.6254262967358981E-5</v>
      </c>
      <c r="T170" s="246">
        <v>1</v>
      </c>
      <c r="U170" s="246">
        <f>T170*S170</f>
        <v>2.6254262967358981E-5</v>
      </c>
      <c r="V170" s="246">
        <f>+(G170-P170)</f>
        <v>3.4290391385897089E-2</v>
      </c>
      <c r="W170" s="246">
        <f>+AF$5*SIN(RADIANS(AF$6*F170+AF$7))</f>
        <v>4.4622382493913674E-4</v>
      </c>
      <c r="X170" s="246">
        <f>+(W170-V170)^2</f>
        <v>1.1454276778941988E-3</v>
      </c>
    </row>
    <row r="171" spans="1:24" ht="12.95" customHeight="1">
      <c r="A171" s="282" t="s">
        <v>784</v>
      </c>
      <c r="B171" s="283" t="s">
        <v>60</v>
      </c>
      <c r="C171" s="284">
        <v>56765.45289</v>
      </c>
      <c r="D171" s="282">
        <v>2.9999999999999997E-4</v>
      </c>
      <c r="E171" s="24">
        <f>+(C171-C$7)/C$8</f>
        <v>10058.569750796518</v>
      </c>
      <c r="F171" s="246">
        <f>ROUND(2*E171,0)/2</f>
        <v>10058.5</v>
      </c>
      <c r="G171" s="246">
        <f>+C171-(C$7+F171*C$8)</f>
        <v>2.9576499997347128E-2</v>
      </c>
      <c r="K171" s="246">
        <f>G171</f>
        <v>2.9576499997347128E-2</v>
      </c>
      <c r="O171" s="246">
        <f>+C$11+C$12*F171</f>
        <v>2.9247984906736187E-2</v>
      </c>
      <c r="P171" s="246">
        <f>+D$11+D$12*F171+D$13*F171^2</f>
        <v>-5.1238913891064261E-3</v>
      </c>
      <c r="Q171" s="275">
        <f>+C171-15018.5</f>
        <v>41746.95289</v>
      </c>
      <c r="R171" s="276"/>
      <c r="S171" s="246">
        <f>+(P171-L171)^2</f>
        <v>2.6254262967358981E-5</v>
      </c>
      <c r="T171" s="246">
        <v>1</v>
      </c>
      <c r="U171" s="246">
        <f>T171*S171</f>
        <v>2.6254262967358981E-5</v>
      </c>
      <c r="V171" s="246">
        <f>+(G171-P171)</f>
        <v>3.4700391386453554E-2</v>
      </c>
      <c r="W171" s="246">
        <f>+AF$5*SIN(RADIANS(AF$6*F171+AF$7))</f>
        <v>4.4622382493913674E-4</v>
      </c>
      <c r="X171" s="246">
        <f>+(W171-V171)^2</f>
        <v>1.1733479953323067E-3</v>
      </c>
    </row>
    <row r="172" spans="1:24" ht="12.95" customHeight="1">
      <c r="A172" s="282" t="s">
        <v>784</v>
      </c>
      <c r="B172" s="283" t="s">
        <v>60</v>
      </c>
      <c r="C172" s="284">
        <v>56765.45362</v>
      </c>
      <c r="D172" s="282">
        <v>5.9999999999999995E-4</v>
      </c>
      <c r="E172" s="24">
        <f>+(C172-C$7)/C$8</f>
        <v>10058.57147236876</v>
      </c>
      <c r="F172" s="246">
        <f>ROUND(2*E172,0)/2</f>
        <v>10058.5</v>
      </c>
      <c r="G172" s="246">
        <f>+C172-(C$7+F172*C$8)</f>
        <v>3.0306499997095671E-2</v>
      </c>
      <c r="K172" s="246">
        <f>G172</f>
        <v>3.0306499997095671E-2</v>
      </c>
      <c r="O172" s="246">
        <f>+C$11+C$12*F172</f>
        <v>2.9247984906736187E-2</v>
      </c>
      <c r="P172" s="246">
        <f>+D$11+D$12*F172+D$13*F172^2</f>
        <v>-5.1238913891064261E-3</v>
      </c>
      <c r="Q172" s="275">
        <f>+C172-15018.5</f>
        <v>41746.95362</v>
      </c>
      <c r="R172" s="276"/>
      <c r="S172" s="246">
        <f>+(P172-L172)^2</f>
        <v>2.6254262967358981E-5</v>
      </c>
      <c r="T172" s="246">
        <v>1</v>
      </c>
      <c r="U172" s="246">
        <f>T172*S172</f>
        <v>2.6254262967358981E-5</v>
      </c>
      <c r="V172" s="246">
        <f>+(G172-P172)</f>
        <v>3.5430391386202097E-2</v>
      </c>
      <c r="W172" s="246">
        <f>+AF$5*SIN(RADIANS(AF$6*F172+AF$7))</f>
        <v>4.4622382493913674E-4</v>
      </c>
      <c r="X172" s="246">
        <f>+(W172-V172)^2</f>
        <v>1.2238919799545237E-3</v>
      </c>
    </row>
    <row r="173" spans="1:24" ht="12.95" customHeight="1">
      <c r="A173" s="282" t="s">
        <v>784</v>
      </c>
      <c r="B173" s="283" t="s">
        <v>60</v>
      </c>
      <c r="C173" s="284">
        <v>56765.453679999999</v>
      </c>
      <c r="D173" s="282">
        <v>6.9999999999999999E-4</v>
      </c>
      <c r="E173" s="24">
        <f>+(C173-C$7)/C$8</f>
        <v>10058.571613867845</v>
      </c>
      <c r="F173" s="246">
        <f>ROUND(2*E173,0)/2</f>
        <v>10058.5</v>
      </c>
      <c r="G173" s="246">
        <f>+C173-(C$7+F173*C$8)</f>
        <v>3.0366499995579943E-2</v>
      </c>
      <c r="K173" s="246">
        <f>G173</f>
        <v>3.0366499995579943E-2</v>
      </c>
      <c r="O173" s="246">
        <f>+C$11+C$12*F173</f>
        <v>2.9247984906736187E-2</v>
      </c>
      <c r="P173" s="246">
        <f>+D$11+D$12*F173+D$13*F173^2</f>
        <v>-5.1238913891064261E-3</v>
      </c>
      <c r="Q173" s="275">
        <f>+C173-15018.5</f>
        <v>41746.953679999999</v>
      </c>
      <c r="R173" s="276"/>
      <c r="S173" s="246">
        <f>+(P173-L173)^2</f>
        <v>2.6254262967358981E-5</v>
      </c>
      <c r="T173" s="246">
        <v>1</v>
      </c>
      <c r="U173" s="246">
        <f>T173*S173</f>
        <v>2.6254262967358981E-5</v>
      </c>
      <c r="V173" s="246">
        <f>+(G173-P173)</f>
        <v>3.5490391384686369E-2</v>
      </c>
      <c r="W173" s="246">
        <f>+AF$5*SIN(RADIANS(AF$6*F173+AF$7))</f>
        <v>4.4622382493913674E-4</v>
      </c>
      <c r="X173" s="246">
        <f>+(W173-V173)^2</f>
        <v>1.2280936799556406E-3</v>
      </c>
    </row>
    <row r="174" spans="1:24" ht="12.95" customHeight="1">
      <c r="A174" s="282" t="s">
        <v>789</v>
      </c>
      <c r="B174" s="283" t="s">
        <v>60</v>
      </c>
      <c r="C174" s="282">
        <v>56787.501600000003</v>
      </c>
      <c r="D174" s="282">
        <v>4.0000000000000002E-4</v>
      </c>
      <c r="E174" s="24">
        <f>+(C174-C$7)/C$8</f>
        <v>10110.567623593559</v>
      </c>
      <c r="F174" s="246">
        <f>ROUND(2*E174,0)/2</f>
        <v>10110.5</v>
      </c>
      <c r="G174" s="246">
        <f>+C174-(C$7+F174*C$8)</f>
        <v>2.8674499997578096E-2</v>
      </c>
      <c r="K174" s="246">
        <f>G174</f>
        <v>2.8674499997578096E-2</v>
      </c>
      <c r="O174" s="246">
        <f>+C$11+C$12*F174</f>
        <v>2.9480315395408786E-2</v>
      </c>
      <c r="P174" s="246">
        <f>+D$11+D$12*F174+D$13*F174^2</f>
        <v>-4.9739019831838011E-3</v>
      </c>
      <c r="Q174" s="275">
        <f>+C174-15018.5</f>
        <v>41769.001600000003</v>
      </c>
      <c r="R174" s="276"/>
      <c r="S174" s="246">
        <f>+(P174-L174)^2</f>
        <v>2.4739700938319748E-5</v>
      </c>
      <c r="T174" s="246">
        <v>1</v>
      </c>
      <c r="U174" s="246">
        <f>T174*S174</f>
        <v>2.4739700938319748E-5</v>
      </c>
      <c r="V174" s="246">
        <f>+(G174-P174)</f>
        <v>3.3648401980761897E-2</v>
      </c>
      <c r="W174" s="246">
        <f>+AF$5*SIN(RADIANS(AF$6*F174+AF$7))</f>
        <v>3.7207246203117806E-4</v>
      </c>
      <c r="X174" s="246">
        <f>+(W174-V174)^2</f>
        <v>1.1073141062391493E-3</v>
      </c>
    </row>
    <row r="175" spans="1:24" ht="12.95" customHeight="1">
      <c r="A175" s="285" t="s">
        <v>793</v>
      </c>
      <c r="B175" s="286" t="s">
        <v>60</v>
      </c>
      <c r="C175" s="287">
        <v>57082.637020000002</v>
      </c>
      <c r="D175" s="287">
        <v>5.0000000000000001E-4</v>
      </c>
      <c r="E175" s="24">
        <f>+(C175-C$7)/C$8</f>
        <v>10806.590838877344</v>
      </c>
      <c r="F175" s="246">
        <f>ROUND(2*E175,0)/2</f>
        <v>10806.5</v>
      </c>
      <c r="G175" s="246">
        <f>+C175-(C$7+F175*C$8)</f>
        <v>3.8518499997735489E-2</v>
      </c>
      <c r="K175" s="246">
        <f>G175</f>
        <v>3.8518499997735489E-2</v>
      </c>
      <c r="O175" s="246">
        <f>+C$11+C$12*F175</f>
        <v>3.2589969628411222E-2</v>
      </c>
      <c r="P175" s="246">
        <f>+D$11+D$12*F175+D$13*F175^2</f>
        <v>-2.7915923819241267E-3</v>
      </c>
      <c r="Q175" s="275">
        <f>+C175-15018.5</f>
        <v>42064.137020000002</v>
      </c>
      <c r="R175" s="276"/>
      <c r="S175" s="246">
        <f>+(P175-L175)^2</f>
        <v>7.7929880268168194E-6</v>
      </c>
      <c r="T175" s="246">
        <v>1</v>
      </c>
      <c r="U175" s="246">
        <f>T175*S175</f>
        <v>7.7929880268168194E-6</v>
      </c>
      <c r="V175" s="246">
        <f>+(G175-P175)</f>
        <v>4.1310092379659616E-2</v>
      </c>
      <c r="W175" s="246">
        <f>+AF$5*SIN(RADIANS(AF$6*F175+AF$7))</f>
        <v>-6.2270390324983512E-4</v>
      </c>
      <c r="X175" s="246">
        <f>+(W175-V175)^2</f>
        <v>1.758359404103985E-3</v>
      </c>
    </row>
    <row r="176" spans="1:24" ht="12.95" customHeight="1">
      <c r="A176" s="285" t="s">
        <v>793</v>
      </c>
      <c r="B176" s="286" t="s">
        <v>60</v>
      </c>
      <c r="C176" s="287">
        <v>57082.637029999998</v>
      </c>
      <c r="D176" s="287">
        <v>5.0000000000000001E-4</v>
      </c>
      <c r="E176" s="24">
        <f>+(C176-C$7)/C$8</f>
        <v>10806.590862460516</v>
      </c>
      <c r="F176" s="246">
        <f>ROUND(2*E176,0)/2</f>
        <v>10806.5</v>
      </c>
      <c r="G176" s="246">
        <f>+C176-(C$7+F176*C$8)</f>
        <v>3.8528499993844889E-2</v>
      </c>
      <c r="K176" s="246">
        <f>G176</f>
        <v>3.8528499993844889E-2</v>
      </c>
      <c r="O176" s="246">
        <f>+C$11+C$12*F176</f>
        <v>3.2589969628411222E-2</v>
      </c>
      <c r="P176" s="246">
        <f>+D$11+D$12*F176+D$13*F176^2</f>
        <v>-2.7915923819241267E-3</v>
      </c>
      <c r="Q176" s="275">
        <f>+C176-15018.5</f>
        <v>42064.137029999998</v>
      </c>
      <c r="R176" s="276"/>
      <c r="S176" s="246">
        <f>+(P176-L176)^2</f>
        <v>7.7929880268168194E-6</v>
      </c>
      <c r="T176" s="246">
        <v>1</v>
      </c>
      <c r="U176" s="246">
        <f>T176*S176</f>
        <v>7.7929880268168194E-6</v>
      </c>
      <c r="V176" s="246">
        <f>+(G176-P176)</f>
        <v>4.1320092375769016E-2</v>
      </c>
      <c r="W176" s="246">
        <f>+AF$5*SIN(RADIANS(AF$6*F176+AF$7))</f>
        <v>-6.2270390324983512E-4</v>
      </c>
      <c r="X176" s="246">
        <f>+(W176-V176)^2</f>
        <v>1.7591981597032777E-3</v>
      </c>
    </row>
    <row r="177" spans="1:24" ht="12.95" customHeight="1">
      <c r="A177" s="285" t="s">
        <v>793</v>
      </c>
      <c r="B177" s="286" t="s">
        <v>60</v>
      </c>
      <c r="C177" s="287">
        <v>57082.637119999999</v>
      </c>
      <c r="D177" s="287">
        <v>4.0000000000000002E-4</v>
      </c>
      <c r="E177" s="24">
        <f>+(C177-C$7)/C$8</f>
        <v>10806.591074709153</v>
      </c>
      <c r="F177" s="246">
        <f>ROUND(2*E177,0)/2</f>
        <v>10806.5</v>
      </c>
      <c r="G177" s="246">
        <f>+C177-(C$7+F177*C$8)</f>
        <v>3.8618499995209277E-2</v>
      </c>
      <c r="K177" s="246">
        <f>G177</f>
        <v>3.8618499995209277E-2</v>
      </c>
      <c r="O177" s="246">
        <f>+C$11+C$12*F177</f>
        <v>3.2589969628411222E-2</v>
      </c>
      <c r="P177" s="246">
        <f>+D$11+D$12*F177+D$13*F177^2</f>
        <v>-2.7915923819241267E-3</v>
      </c>
      <c r="Q177" s="275">
        <f>+C177-15018.5</f>
        <v>42064.137119999999</v>
      </c>
      <c r="R177" s="276"/>
      <c r="S177" s="246">
        <f>+(P177-L177)^2</f>
        <v>7.7929880268168194E-6</v>
      </c>
      <c r="T177" s="246">
        <v>1</v>
      </c>
      <c r="U177" s="246">
        <f>T177*S177</f>
        <v>7.7929880268168194E-6</v>
      </c>
      <c r="V177" s="246">
        <f>+(G177-P177)</f>
        <v>4.1410092377133403E-2</v>
      </c>
      <c r="W177" s="246">
        <f>+AF$5*SIN(RADIANS(AF$6*F177+AF$7))</f>
        <v>-6.2270390324983512E-4</v>
      </c>
      <c r="X177" s="246">
        <f>+(W177-V177)^2</f>
        <v>1.7667559631481993E-3</v>
      </c>
    </row>
    <row r="178" spans="1:24" ht="12.95" customHeight="1">
      <c r="A178" s="285" t="s">
        <v>793</v>
      </c>
      <c r="B178" s="286" t="s">
        <v>60</v>
      </c>
      <c r="C178" s="287">
        <v>57082.637790000001</v>
      </c>
      <c r="D178" s="287">
        <v>2.9999999999999997E-4</v>
      </c>
      <c r="E178" s="24">
        <f>+(C178-C$7)/C$8</f>
        <v>10806.592654782311</v>
      </c>
      <c r="F178" s="246">
        <f>ROUND(2*E178,0)/2</f>
        <v>10806.5</v>
      </c>
      <c r="G178" s="246">
        <f>+C178-(C$7+F178*C$8)</f>
        <v>3.9288499996473547E-2</v>
      </c>
      <c r="K178" s="246">
        <f>G178</f>
        <v>3.9288499996473547E-2</v>
      </c>
      <c r="O178" s="246">
        <f>+C$11+C$12*F178</f>
        <v>3.2589969628411222E-2</v>
      </c>
      <c r="P178" s="246">
        <f>+D$11+D$12*F178+D$13*F178^2</f>
        <v>-2.7915923819241267E-3</v>
      </c>
      <c r="Q178" s="275">
        <f>+C178-15018.5</f>
        <v>42064.137790000001</v>
      </c>
      <c r="R178" s="276"/>
      <c r="S178" s="246">
        <f>+(P178-L178)^2</f>
        <v>7.7929880268168194E-6</v>
      </c>
      <c r="T178" s="246">
        <v>1</v>
      </c>
      <c r="U178" s="246">
        <f>T178*S178</f>
        <v>7.7929880268168194E-6</v>
      </c>
      <c r="V178" s="246">
        <f>+(G178-P178)</f>
        <v>4.2080092378397674E-2</v>
      </c>
      <c r="W178" s="246">
        <f>+AF$5*SIN(RADIANS(AF$6*F178+AF$7))</f>
        <v>-6.2270390324983512E-4</v>
      </c>
      <c r="X178" s="246">
        <f>+(W178-V178)^2</f>
        <v>1.8235288102718887E-3</v>
      </c>
    </row>
    <row r="179" spans="1:24" ht="12.95" customHeight="1">
      <c r="A179" s="288" t="s">
        <v>0</v>
      </c>
      <c r="B179" s="289" t="s">
        <v>60</v>
      </c>
      <c r="C179" s="290">
        <v>57102.566299999999</v>
      </c>
      <c r="D179" s="290">
        <v>2.0000000000000001E-4</v>
      </c>
      <c r="E179" s="24">
        <f>+(C179-C$7)/C$8</f>
        <v>10853.590421455026</v>
      </c>
      <c r="F179" s="246">
        <f>ROUND(2*E179,0)/2</f>
        <v>10853.5</v>
      </c>
      <c r="G179" s="246">
        <f>+C179-(C$7+F179*C$8)</f>
        <v>3.8341499996022321E-2</v>
      </c>
      <c r="K179" s="246">
        <f>G179</f>
        <v>3.8341499996022321E-2</v>
      </c>
      <c r="O179" s="246">
        <f>+C$11+C$12*F179</f>
        <v>3.279996064701915E-2</v>
      </c>
      <c r="P179" s="246">
        <f>+D$11+D$12*F179+D$13*F179^2</f>
        <v>-2.6325013987538379E-3</v>
      </c>
      <c r="Q179" s="275">
        <f>+C179-15018.5</f>
        <v>42084.066299999999</v>
      </c>
      <c r="R179" s="276"/>
      <c r="S179" s="246">
        <f>+(P179-L179)^2</f>
        <v>6.9300636144409131E-6</v>
      </c>
      <c r="T179" s="246">
        <v>1</v>
      </c>
      <c r="U179" s="246">
        <f>T179*S179</f>
        <v>6.9300636144409131E-6</v>
      </c>
      <c r="V179" s="246">
        <f>+(G179-P179)</f>
        <v>4.0974001394776159E-2</v>
      </c>
      <c r="W179" s="246">
        <f>+AF$5*SIN(RADIANS(AF$6*F179+AF$7))</f>
        <v>-6.8913493658719267E-4</v>
      </c>
      <c r="X179" s="246">
        <f>+(W179-V179)^2</f>
        <v>1.7358169289657687E-3</v>
      </c>
    </row>
    <row r="180" spans="1:24" ht="12.95" customHeight="1">
      <c r="A180" s="282" t="s">
        <v>789</v>
      </c>
      <c r="B180" s="283" t="s">
        <v>60</v>
      </c>
      <c r="C180" s="282">
        <v>57136.491300000002</v>
      </c>
      <c r="D180" s="282">
        <v>4.0000000000000002E-4</v>
      </c>
      <c r="E180" s="24">
        <f>+(C180-C$7)/C$8</f>
        <v>10933.59636441675</v>
      </c>
      <c r="F180" s="246">
        <f>ROUND(2*E180,0)/2</f>
        <v>10933.5</v>
      </c>
      <c r="G180" s="246">
        <f>+C180-(C$7+F180*C$8)</f>
        <v>4.0861499997845385E-2</v>
      </c>
      <c r="K180" s="246">
        <f>G180</f>
        <v>4.0861499997845385E-2</v>
      </c>
      <c r="O180" s="246">
        <f>+C$11+C$12*F180</f>
        <v>3.3157392168053912E-2</v>
      </c>
      <c r="P180" s="246">
        <f>+D$11+D$12*F180+D$13*F180^2</f>
        <v>-2.358297699832243E-3</v>
      </c>
      <c r="Q180" s="275">
        <f>+C180-15018.5</f>
        <v>42117.991300000002</v>
      </c>
      <c r="R180" s="276"/>
      <c r="S180" s="246">
        <f>+(P180-L180)^2</f>
        <v>5.561568041034048E-6</v>
      </c>
      <c r="T180" s="246">
        <v>1</v>
      </c>
      <c r="U180" s="246">
        <f>T180*S180</f>
        <v>5.561568041034048E-6</v>
      </c>
      <c r="V180" s="246">
        <f>+(G180-P180)</f>
        <v>4.3219797697677628E-2</v>
      </c>
      <c r="W180" s="246">
        <f>+AF$5*SIN(RADIANS(AF$6*F180+AF$7))</f>
        <v>-8.0172314443921597E-4</v>
      </c>
      <c r="X180" s="246">
        <f>+(W180-V180)^2</f>
        <v>1.9378942972529277E-3</v>
      </c>
    </row>
    <row r="181" spans="1:24" ht="12.95" customHeight="1">
      <c r="A181" s="291" t="s">
        <v>214</v>
      </c>
      <c r="B181" s="98"/>
      <c r="C181" s="23">
        <v>57159.811600000001</v>
      </c>
      <c r="D181" s="23">
        <v>2.9999999999999997E-4</v>
      </c>
      <c r="E181" s="24">
        <f>+(C181-C$7)/C$8</f>
        <v>10988.59305097976</v>
      </c>
      <c r="F181" s="246">
        <f>ROUND(2*E181,0)/2</f>
        <v>10988.5</v>
      </c>
      <c r="G181" s="246">
        <f>+C181-(C$7+F181*C$8)</f>
        <v>3.9456500002415851E-2</v>
      </c>
      <c r="K181" s="246">
        <f>G181</f>
        <v>3.9456500002415851E-2</v>
      </c>
      <c r="O181" s="246">
        <f>+C$11+C$12*F181</f>
        <v>3.3403126338765313E-2</v>
      </c>
      <c r="P181" s="246">
        <f>+D$11+D$12*F181+D$13*F181^2</f>
        <v>-2.1672902128882926E-3</v>
      </c>
      <c r="Q181" s="275">
        <f>+C181-15018.5</f>
        <v>42141.311600000001</v>
      </c>
      <c r="R181" s="276"/>
      <c r="S181" s="246">
        <f>+(P181-L181)^2</f>
        <v>4.6971468668813808E-6</v>
      </c>
      <c r="T181" s="246">
        <v>1</v>
      </c>
      <c r="U181" s="246">
        <f>T181*S181</f>
        <v>4.6971468668813808E-6</v>
      </c>
      <c r="V181" s="246">
        <f>+(G181-P181)</f>
        <v>4.1623790215304143E-2</v>
      </c>
      <c r="W181" s="246">
        <f>+AF$5*SIN(RADIANS(AF$6*F181+AF$7))</f>
        <v>-8.787294250832947E-4</v>
      </c>
      <c r="X181" s="246">
        <f>+(W181-V181)^2</f>
        <v>1.80646417578152E-3</v>
      </c>
    </row>
    <row r="182" spans="1:24" ht="12.95" customHeight="1">
      <c r="A182" s="282" t="s">
        <v>789</v>
      </c>
      <c r="B182" s="283" t="s">
        <v>59</v>
      </c>
      <c r="C182" s="282">
        <v>57188.434999999998</v>
      </c>
      <c r="D182" s="282">
        <v>2.9999999999999997E-4</v>
      </c>
      <c r="E182" s="24">
        <f>+(C182-C$7)/C$8</f>
        <v>11056.096134480722</v>
      </c>
      <c r="F182" s="246">
        <f>ROUND(2*E182,0)/2</f>
        <v>11056</v>
      </c>
      <c r="G182" s="246">
        <f>+C182-(C$7+F182*C$8)</f>
        <v>4.0763999997579958E-2</v>
      </c>
      <c r="K182" s="246">
        <f>G182</f>
        <v>4.0763999997579958E-2</v>
      </c>
      <c r="O182" s="246">
        <f>+C$11+C$12*F182</f>
        <v>3.3704709184638401E-2</v>
      </c>
      <c r="P182" s="246">
        <f>+D$11+D$12*F182+D$13*F182^2</f>
        <v>-1.9300962572563474E-3</v>
      </c>
      <c r="Q182" s="275">
        <f>+C182-15018.5</f>
        <v>42169.934999999998</v>
      </c>
      <c r="R182" s="276"/>
      <c r="S182" s="246">
        <f>+(P182-L182)^2</f>
        <v>3.7252715622749601E-6</v>
      </c>
      <c r="T182" s="246">
        <v>1</v>
      </c>
      <c r="U182" s="246">
        <f>T182*S182</f>
        <v>3.7252715622749601E-6</v>
      </c>
      <c r="V182" s="246">
        <f>+(G182-P182)</f>
        <v>4.2694096254836306E-2</v>
      </c>
      <c r="W182" s="246">
        <f>+AF$5*SIN(RADIANS(AF$6*F182+AF$7))</f>
        <v>-9.727407312115911E-4</v>
      </c>
      <c r="X182" s="246">
        <f>+(W182-V182)^2</f>
        <v>1.9067926523660805E-3</v>
      </c>
    </row>
    <row r="183" spans="1:24" ht="12.95" customHeight="1">
      <c r="A183" s="285" t="s">
        <v>793</v>
      </c>
      <c r="B183" s="286" t="s">
        <v>60</v>
      </c>
      <c r="C183" s="287">
        <v>57426.53357</v>
      </c>
      <c r="D183" s="287">
        <v>5.9999999999999995E-4</v>
      </c>
      <c r="E183" s="24">
        <f>+(C183-C$7)/C$8</f>
        <v>11617.608311656451</v>
      </c>
      <c r="F183" s="246">
        <f>ROUND(2*E183,0)/2</f>
        <v>11617.5</v>
      </c>
      <c r="G183" s="246">
        <f>+C183-(C$7+F183*C$8)</f>
        <v>4.5927499995741528E-2</v>
      </c>
      <c r="K183" s="246">
        <f>G183</f>
        <v>4.5927499995741528E-2</v>
      </c>
      <c r="O183" s="246">
        <f>+C$11+C$12*F183</f>
        <v>3.6213431672901142E-2</v>
      </c>
      <c r="P183" s="246">
        <f>+D$11+D$12*F183+D$13*F183^2</f>
        <v>1.6156364068961593E-4</v>
      </c>
      <c r="Q183" s="275">
        <f>+C183-15018.5</f>
        <v>42408.03357</v>
      </c>
      <c r="R183" s="276"/>
      <c r="S183" s="246">
        <f>+(P183-L183)^2</f>
        <v>2.610280999288332E-8</v>
      </c>
      <c r="T183" s="246">
        <v>1</v>
      </c>
      <c r="U183" s="246">
        <f>T183*S183</f>
        <v>2.610280999288332E-8</v>
      </c>
      <c r="V183" s="246">
        <f>+(G183-P183)</f>
        <v>4.5765936355051912E-2</v>
      </c>
      <c r="W183" s="246">
        <f>+AF$5*SIN(RADIANS(AF$6*F183+AF$7))</f>
        <v>-1.7260632886382371E-3</v>
      </c>
      <c r="X183" s="246">
        <f>+(W183-V183)^2</f>
        <v>2.2554900301562653E-3</v>
      </c>
    </row>
    <row r="184" spans="1:24" ht="12.95" customHeight="1">
      <c r="A184" s="292" t="s">
        <v>821</v>
      </c>
      <c r="B184" s="293" t="s">
        <v>59</v>
      </c>
      <c r="C184" s="294">
        <v>57481.448629999999</v>
      </c>
      <c r="D184" s="294">
        <v>8.9999999999999998E-4</v>
      </c>
      <c r="E184" s="24">
        <f>+(C184-C$7)/C$8</f>
        <v>11747.115493914351</v>
      </c>
      <c r="F184" s="246">
        <f>ROUND(2*E184,0)/2</f>
        <v>11747</v>
      </c>
      <c r="G184" s="246">
        <f>+C184-(C$7+F184*C$8)</f>
        <v>4.897299999720417E-2</v>
      </c>
      <c r="K184" s="246">
        <f>G184</f>
        <v>4.897299999720417E-2</v>
      </c>
      <c r="O184" s="246">
        <f>+C$11+C$12*F184</f>
        <v>3.6792023947576163E-2</v>
      </c>
      <c r="P184" s="246">
        <f>+D$11+D$12*F184+D$13*F184^2</f>
        <v>6.7400623520627589E-4</v>
      </c>
      <c r="Q184" s="275">
        <f>+C184-15018.5</f>
        <v>42462.948629999999</v>
      </c>
      <c r="R184" s="276"/>
      <c r="S184" s="246">
        <f>+(P184-L184)^2</f>
        <v>4.5428440509693769E-7</v>
      </c>
      <c r="T184" s="246">
        <v>1</v>
      </c>
      <c r="U184" s="246">
        <f>T184*S184</f>
        <v>4.5428440509693769E-7</v>
      </c>
      <c r="V184" s="246">
        <f>+(G184-P184)</f>
        <v>4.8298993761997894E-2</v>
      </c>
      <c r="W184" s="246">
        <f>+AF$5*SIN(RADIANS(AF$6*F184+AF$7))</f>
        <v>-1.8904727478458372E-3</v>
      </c>
      <c r="X184" s="246">
        <f>+(W184-V184)^2</f>
        <v>2.5189825485427255E-3</v>
      </c>
    </row>
    <row r="185" spans="1:24" ht="12.95" customHeight="1">
      <c r="A185" s="295" t="s">
        <v>791</v>
      </c>
      <c r="B185" s="283"/>
      <c r="C185" s="282">
        <v>57515.797899999998</v>
      </c>
      <c r="D185" s="282">
        <v>5.0000000000000001E-4</v>
      </c>
      <c r="E185" s="24">
        <f>+(C185-C$7)/C$8</f>
        <v>11828.122000514102</v>
      </c>
      <c r="F185" s="246">
        <f>ROUND(2*E185,0)/2</f>
        <v>11828</v>
      </c>
      <c r="G185" s="246">
        <f>+C185-(C$7+F185*C$8)</f>
        <v>5.1731999992625788E-2</v>
      </c>
      <c r="K185" s="246">
        <f>G185</f>
        <v>5.1731999992625788E-2</v>
      </c>
      <c r="O185" s="246">
        <f>+C$11+C$12*F185</f>
        <v>3.7153923362623867E-2</v>
      </c>
      <c r="P185" s="246">
        <f>+D$11+D$12*F185+D$13*F185^2</f>
        <v>1.0002537322525082E-3</v>
      </c>
      <c r="Q185" s="275">
        <f>+C185-15018.5</f>
        <v>42497.297899999998</v>
      </c>
      <c r="R185" s="276"/>
      <c r="S185" s="246">
        <f>+(P185-L185)^2</f>
        <v>1.0005075288850723E-6</v>
      </c>
      <c r="T185" s="246">
        <v>1</v>
      </c>
      <c r="U185" s="246">
        <f>T185*S185</f>
        <v>1.0005075288850723E-6</v>
      </c>
      <c r="V185" s="246">
        <f>+(G185-P185)</f>
        <v>5.073174626037328E-2</v>
      </c>
      <c r="W185" s="246">
        <f>+AF$5*SIN(RADIANS(AF$6*F185+AF$7))</f>
        <v>-1.9911440219041836E-3</v>
      </c>
      <c r="X185" s="246">
        <f>+(W185-V185)^2</f>
        <v>2.779703159717067E-3</v>
      </c>
    </row>
    <row r="186" spans="1:24" ht="12.95" customHeight="1">
      <c r="A186" s="292" t="s">
        <v>821</v>
      </c>
      <c r="B186" s="293" t="s">
        <v>60</v>
      </c>
      <c r="C186" s="294">
        <v>57845.491210000124</v>
      </c>
      <c r="D186" s="294">
        <v>2.9999999999999997E-4</v>
      </c>
      <c r="E186" s="24">
        <f>+(C186-C$7)/C$8</f>
        <v>12605.643714728691</v>
      </c>
      <c r="F186" s="246">
        <f>ROUND(2*E186,0)/2</f>
        <v>12605.5</v>
      </c>
      <c r="G186" s="246">
        <f>+C186-(C$7+F186*C$8)</f>
        <v>6.0939500122913159E-2</v>
      </c>
      <c r="K186" s="246">
        <f>G186</f>
        <v>6.0939500122913159E-2</v>
      </c>
      <c r="O186" s="246">
        <f>+C$11+C$12*F186</f>
        <v>4.0627710957680474E-2</v>
      </c>
      <c r="P186" s="246">
        <f>+D$11+D$12*F186+D$13*F186^2</f>
        <v>4.3558896665330665E-3</v>
      </c>
      <c r="Q186" s="275">
        <f>+C186-15018.5</f>
        <v>42826.991210000124</v>
      </c>
      <c r="R186" s="276"/>
      <c r="S186" s="246">
        <f>+(P186-L186)^2</f>
        <v>1.897377478700955E-5</v>
      </c>
      <c r="T186" s="246">
        <v>1</v>
      </c>
      <c r="U186" s="246">
        <f>T186*S186</f>
        <v>1.897377478700955E-5</v>
      </c>
      <c r="V186" s="246">
        <f>+(G186-P186)</f>
        <v>5.6583610456380093E-2</v>
      </c>
      <c r="W186" s="246">
        <f>+AF$5*SIN(RADIANS(AF$6*F186+AF$7))</f>
        <v>-2.8549106516309623E-3</v>
      </c>
      <c r="X186" s="246">
        <f>+(W186-V186)^2</f>
        <v>3.5329377915074753E-3</v>
      </c>
    </row>
    <row r="187" spans="1:24" ht="12.95" customHeight="1">
      <c r="A187" s="295" t="s">
        <v>794</v>
      </c>
      <c r="B187" s="283"/>
      <c r="C187" s="282">
        <v>57880.896200000003</v>
      </c>
      <c r="D187" s="282">
        <v>2.9999999999999997E-4</v>
      </c>
      <c r="E187" s="24">
        <f>+(C187-C$7)/C$8</f>
        <v>12689.139944956856</v>
      </c>
      <c r="F187" s="246">
        <f>ROUND(2*E187,0)/2</f>
        <v>12689</v>
      </c>
      <c r="G187" s="246">
        <f>+C187-(C$7+F187*C$8)</f>
        <v>5.9341000000131316E-2</v>
      </c>
      <c r="K187" s="246">
        <f>G187</f>
        <v>5.9341000000131316E-2</v>
      </c>
      <c r="O187" s="246">
        <f>+C$11+C$12*F187</f>
        <v>4.1000780107760509E-2</v>
      </c>
      <c r="P187" s="246">
        <f>+D$11+D$12*F187+D$13*F187^2</f>
        <v>4.7404032632247517E-3</v>
      </c>
      <c r="Q187" s="275">
        <f>+C187-15018.5</f>
        <v>42862.396200000003</v>
      </c>
      <c r="R187" s="276"/>
      <c r="S187" s="246">
        <f>+(P187-L187)^2</f>
        <v>2.2471423097991876E-5</v>
      </c>
      <c r="T187" s="246">
        <v>1</v>
      </c>
      <c r="U187" s="246">
        <f>T187*S187</f>
        <v>2.2471423097991876E-5</v>
      </c>
      <c r="V187" s="246">
        <f>+(G187-P187)</f>
        <v>5.4600596736906565E-2</v>
      </c>
      <c r="W187" s="246">
        <f>+AF$5*SIN(RADIANS(AF$6*F187+AF$7))</f>
        <v>-2.9349260851561382E-3</v>
      </c>
      <c r="X187" s="246">
        <f>+(W187-V187)^2</f>
        <v>3.3103363864080979E-3</v>
      </c>
    </row>
    <row r="188" spans="1:24" ht="12.95" customHeight="1">
      <c r="A188" s="292" t="s">
        <v>821</v>
      </c>
      <c r="B188" s="293" t="s">
        <v>60</v>
      </c>
      <c r="C188" s="294">
        <v>57884.503130000085</v>
      </c>
      <c r="D188" s="294">
        <v>2.9999999999999997E-4</v>
      </c>
      <c r="E188" s="24">
        <f>+(C188-C$7)/C$8</f>
        <v>12697.646233412373</v>
      </c>
      <c r="F188" s="246">
        <f>ROUND(2*E188,0)/2</f>
        <v>12697.5</v>
      </c>
      <c r="G188" s="246">
        <f>+C188-(C$7+F188*C$8)</f>
        <v>6.2007500084291678E-2</v>
      </c>
      <c r="K188" s="246">
        <f>G188</f>
        <v>6.2007500084291678E-2</v>
      </c>
      <c r="O188" s="246">
        <f>+C$11+C$12*F188</f>
        <v>4.1038757206870446E-2</v>
      </c>
      <c r="P188" s="246">
        <f>+D$11+D$12*F188+D$13*F188^2</f>
        <v>4.7798078697415744E-3</v>
      </c>
      <c r="Q188" s="275">
        <f>+C188-15018.5</f>
        <v>42866.003130000085</v>
      </c>
      <c r="R188" s="276"/>
      <c r="S188" s="246">
        <f>+(P188-L188)^2</f>
        <v>2.2846563271643488E-5</v>
      </c>
      <c r="T188" s="246">
        <v>1</v>
      </c>
      <c r="U188" s="246">
        <f>T188*S188</f>
        <v>2.2846563271643488E-5</v>
      </c>
      <c r="V188" s="246">
        <f>+(G188-P188)</f>
        <v>5.7227692214550104E-2</v>
      </c>
      <c r="W188" s="246">
        <f>+AF$5*SIN(RADIANS(AF$6*F188+AF$7))</f>
        <v>-2.9429168558452296E-3</v>
      </c>
      <c r="X188" s="246">
        <f>+(W188-V188)^2</f>
        <v>3.6205021959023415E-3</v>
      </c>
    </row>
    <row r="189" spans="1:24" ht="12.95" customHeight="1">
      <c r="A189" s="292" t="s">
        <v>821</v>
      </c>
      <c r="B189" s="293" t="s">
        <v>60</v>
      </c>
      <c r="C189" s="294">
        <v>57884.503270000219</v>
      </c>
      <c r="D189" s="294">
        <v>5.0000000000000001E-4</v>
      </c>
      <c r="E189" s="24">
        <f>+(C189-C$7)/C$8</f>
        <v>12697.646563577231</v>
      </c>
      <c r="F189" s="246">
        <f>ROUND(2*E189,0)/2</f>
        <v>12697.5</v>
      </c>
      <c r="G189" s="246">
        <f>+C189-(C$7+F189*C$8)</f>
        <v>6.2147500218998175E-2</v>
      </c>
      <c r="K189" s="246">
        <f>G189</f>
        <v>6.2147500218998175E-2</v>
      </c>
      <c r="O189" s="246">
        <f>+C$11+C$12*F189</f>
        <v>4.1038757206870446E-2</v>
      </c>
      <c r="P189" s="246">
        <f>+D$11+D$12*F189+D$13*F189^2</f>
        <v>4.7798078697415744E-3</v>
      </c>
      <c r="Q189" s="275">
        <f>+C189-15018.5</f>
        <v>42866.003270000219</v>
      </c>
      <c r="R189" s="276"/>
      <c r="S189" s="246">
        <f>+(P189-L189)^2</f>
        <v>2.2846563271643488E-5</v>
      </c>
      <c r="T189" s="246">
        <v>1</v>
      </c>
      <c r="U189" s="246">
        <f>T189*S189</f>
        <v>2.2846563271643488E-5</v>
      </c>
      <c r="V189" s="246">
        <f>+(G189-P189)</f>
        <v>5.7367692349256601E-2</v>
      </c>
      <c r="W189" s="246">
        <f>+AF$5*SIN(RADIANS(AF$6*F189+AF$7))</f>
        <v>-2.9429168558452296E-3</v>
      </c>
      <c r="X189" s="246">
        <f>+(W189-V189)^2</f>
        <v>3.637369582690514E-3</v>
      </c>
    </row>
    <row r="190" spans="1:24" ht="12.95" customHeight="1">
      <c r="A190" s="292" t="s">
        <v>821</v>
      </c>
      <c r="B190" s="293" t="s">
        <v>60</v>
      </c>
      <c r="C190" s="294">
        <v>57884.503419999965</v>
      </c>
      <c r="D190" s="294">
        <v>2.9999999999999997E-4</v>
      </c>
      <c r="E190" s="24">
        <f>+(C190-C$7)/C$8</f>
        <v>12697.646917324351</v>
      </c>
      <c r="F190" s="246">
        <f>ROUND(2*E190,0)/2</f>
        <v>12697.5</v>
      </c>
      <c r="G190" s="246">
        <f>+C190-(C$7+F190*C$8)</f>
        <v>6.2297499964188319E-2</v>
      </c>
      <c r="K190" s="246">
        <f>G190</f>
        <v>6.2297499964188319E-2</v>
      </c>
      <c r="O190" s="246">
        <f>+C$11+C$12*F190</f>
        <v>4.1038757206870446E-2</v>
      </c>
      <c r="P190" s="246">
        <f>+D$11+D$12*F190+D$13*F190^2</f>
        <v>4.7798078697415744E-3</v>
      </c>
      <c r="Q190" s="275">
        <f>+C190-15018.5</f>
        <v>42866.003419999965</v>
      </c>
      <c r="R190" s="276"/>
      <c r="S190" s="246">
        <f>+(P190-L190)^2</f>
        <v>2.2846563271643488E-5</v>
      </c>
      <c r="T190" s="246">
        <v>1</v>
      </c>
      <c r="U190" s="246">
        <f>T190*S190</f>
        <v>2.2846563271643488E-5</v>
      </c>
      <c r="V190" s="246">
        <f>+(G190-P190)</f>
        <v>5.7517692094446744E-2</v>
      </c>
      <c r="W190" s="246">
        <f>+AF$5*SIN(RADIANS(AF$6*F190+AF$7))</f>
        <v>-2.9429168558452296E-3</v>
      </c>
      <c r="X190" s="246">
        <f>+(W190-V190)^2</f>
        <v>3.6554852346401263E-3</v>
      </c>
    </row>
    <row r="191" spans="1:24" ht="12.95" customHeight="1">
      <c r="A191" s="292" t="s">
        <v>821</v>
      </c>
      <c r="B191" s="293" t="s">
        <v>60</v>
      </c>
      <c r="C191" s="294">
        <v>57884.503539999947</v>
      </c>
      <c r="D191" s="294">
        <v>2.9999999999999997E-4</v>
      </c>
      <c r="E191" s="24">
        <f>+(C191-C$7)/C$8</f>
        <v>12697.647200322486</v>
      </c>
      <c r="F191" s="246">
        <f>ROUND(2*E191,0)/2</f>
        <v>12697.5</v>
      </c>
      <c r="G191" s="246">
        <f>+C191-(C$7+F191*C$8)</f>
        <v>6.2417499946604948E-2</v>
      </c>
      <c r="K191" s="246">
        <f>G191</f>
        <v>6.2417499946604948E-2</v>
      </c>
      <c r="O191" s="246">
        <f>+C$11+C$12*F191</f>
        <v>4.1038757206870446E-2</v>
      </c>
      <c r="P191" s="246">
        <f>+D$11+D$12*F191+D$13*F191^2</f>
        <v>4.7798078697415744E-3</v>
      </c>
      <c r="Q191" s="275">
        <f>+C191-15018.5</f>
        <v>42866.003539999947</v>
      </c>
      <c r="R191" s="276"/>
      <c r="S191" s="246">
        <f>+(P191-L191)^2</f>
        <v>2.2846563271643488E-5</v>
      </c>
      <c r="T191" s="246">
        <v>1</v>
      </c>
      <c r="U191" s="246">
        <f>T191*S191</f>
        <v>2.2846563271643488E-5</v>
      </c>
      <c r="V191" s="246">
        <f>+(G191-P191)</f>
        <v>5.7637692076863374E-2</v>
      </c>
      <c r="W191" s="246">
        <f>+AF$5*SIN(RADIANS(AF$6*F191+AF$7))</f>
        <v>-2.9429168558452296E-3</v>
      </c>
      <c r="X191" s="246">
        <f>+(W191-V191)^2</f>
        <v>3.6700101786577739E-3</v>
      </c>
    </row>
    <row r="192" spans="1:24" ht="12.95" customHeight="1">
      <c r="A192" s="296" t="s">
        <v>822</v>
      </c>
      <c r="B192" s="82" t="s">
        <v>59</v>
      </c>
      <c r="C192" s="81">
        <v>58266.773679999998</v>
      </c>
      <c r="D192" s="81">
        <v>1.5100000000000001E-4</v>
      </c>
      <c r="E192" s="24">
        <f>+(C192-C$7)/C$8</f>
        <v>13599.16180656602</v>
      </c>
      <c r="F192" s="246">
        <f>ROUND(2*E192,0)/2</f>
        <v>13599</v>
      </c>
      <c r="G192" s="246">
        <f>+C192-(C$7+F192*C$8)</f>
        <v>6.8610999995144084E-2</v>
      </c>
      <c r="K192" s="246">
        <f>G192</f>
        <v>6.8610999995144084E-2</v>
      </c>
      <c r="O192" s="246">
        <f>+C$11+C$12*F192</f>
        <v>4.5066563659530948E-2</v>
      </c>
      <c r="P192" s="246">
        <f>+D$11+D$12*F192+D$13*F192^2</f>
        <v>9.2343964043502189E-3</v>
      </c>
      <c r="Q192" s="275">
        <f>+C192-15018.5</f>
        <v>43248.273679999998</v>
      </c>
      <c r="R192" s="276"/>
      <c r="S192" s="246">
        <f>+(P192-L192)^2</f>
        <v>8.5274076952676257E-5</v>
      </c>
      <c r="T192" s="246">
        <v>1</v>
      </c>
      <c r="U192" s="246">
        <f>T192*S192</f>
        <v>8.5274076952676257E-5</v>
      </c>
      <c r="V192" s="246">
        <f>+(G192-P192)</f>
        <v>5.9376603590793865E-2</v>
      </c>
      <c r="W192" s="246">
        <f>+AF$5*SIN(RADIANS(AF$6*F192+AF$7))</f>
        <v>-3.6125671649632918E-3</v>
      </c>
      <c r="X192" s="246">
        <f>+(W192-V192)^2</f>
        <v>3.9676356324979331E-3</v>
      </c>
    </row>
    <row r="193" spans="1:24" ht="12.95" customHeight="1">
      <c r="A193" s="291" t="s">
        <v>797</v>
      </c>
      <c r="B193" s="98"/>
      <c r="C193" s="23">
        <v>58562.9565</v>
      </c>
      <c r="D193" s="23">
        <v>2.9999999999999997E-4</v>
      </c>
      <c r="E193" s="24">
        <f>+(C193-C$7)/C$8</f>
        <v>14297.655124271569</v>
      </c>
      <c r="F193" s="246">
        <f>ROUND(2*E193,0)/2</f>
        <v>14297.5</v>
      </c>
      <c r="G193" s="246">
        <f>+C193-(C$7+F193*C$8)</f>
        <v>6.5777499999967404E-2</v>
      </c>
      <c r="K193" s="246">
        <f>G193</f>
        <v>6.5777499999967404E-2</v>
      </c>
      <c r="O193" s="246">
        <f>+C$11+C$12*F193</f>
        <v>4.818738762756572E-2</v>
      </c>
      <c r="P193" s="246">
        <f>+D$11+D$12*F193+D$13*F193^2</f>
        <v>1.3061058524874762E-2</v>
      </c>
      <c r="Q193" s="275">
        <f>+C193-15018.5</f>
        <v>43544.4565</v>
      </c>
      <c r="R193" s="276"/>
      <c r="S193" s="246">
        <f>+(P193-L193)^2</f>
        <v>1.7059124979020371E-4</v>
      </c>
      <c r="T193" s="246">
        <v>1</v>
      </c>
      <c r="U193" s="246">
        <f>T193*S193</f>
        <v>1.7059124979020371E-4</v>
      </c>
      <c r="V193" s="246">
        <f>+(G193-P193)</f>
        <v>5.2716441475092642E-2</v>
      </c>
      <c r="W193" s="246">
        <f>+AF$5*SIN(RADIANS(AF$6*F193+AF$7))</f>
        <v>-3.8621864664460099E-3</v>
      </c>
      <c r="X193" s="246">
        <f>+(W193-V193)^2</f>
        <v>3.2011411397470583E-3</v>
      </c>
    </row>
    <row r="194" spans="1:24" ht="12.95" customHeight="1">
      <c r="A194" s="291" t="s">
        <v>816</v>
      </c>
      <c r="B194" s="98"/>
      <c r="C194" s="234">
        <v>58934.831400000003</v>
      </c>
      <c r="D194" s="43">
        <v>5.0000000000000001E-4</v>
      </c>
      <c r="E194" s="24">
        <f>+(C194-C$7)/C$8</f>
        <v>15174.654447434268</v>
      </c>
      <c r="F194" s="246">
        <f>ROUND(2*E194,0)/2</f>
        <v>15174.5</v>
      </c>
      <c r="G194" s="246">
        <f>+C194-(C$7+F194*C$8)</f>
        <v>6.5490499997395091E-2</v>
      </c>
      <c r="K194" s="246">
        <f>G194</f>
        <v>6.5490499997395091E-2</v>
      </c>
      <c r="O194" s="246">
        <f>+C$11+C$12*F194</f>
        <v>5.2105730676909323E-2</v>
      </c>
      <c r="P194" s="246">
        <f>+D$11+D$12*F194+D$13*F194^2</f>
        <v>1.8329432271417055E-2</v>
      </c>
      <c r="Q194" s="275">
        <f>+C194-15018.5</f>
        <v>43916.331400000003</v>
      </c>
      <c r="R194" s="276"/>
      <c r="S194" s="246">
        <f>+(P194-L194)^2</f>
        <v>3.3596808739246497E-4</v>
      </c>
      <c r="T194" s="246">
        <v>1</v>
      </c>
      <c r="U194" s="246">
        <f>T194*S194</f>
        <v>3.3596808739246497E-4</v>
      </c>
      <c r="V194" s="246">
        <f>+(G194-P194)</f>
        <v>4.7161067725978036E-2</v>
      </c>
      <c r="W194" s="246">
        <f>+AF$5*SIN(RADIANS(AF$6*F194+AF$7))</f>
        <v>-3.8150530442939454E-3</v>
      </c>
      <c r="X194" s="246">
        <f>+(W194-V194)^2</f>
        <v>2.5985648887853542E-3</v>
      </c>
    </row>
    <row r="195" spans="1:24" ht="12.95" customHeight="1">
      <c r="A195" s="292" t="s">
        <v>820</v>
      </c>
      <c r="B195" s="293" t="s">
        <v>60</v>
      </c>
      <c r="C195" s="294">
        <v>59061.52189300023</v>
      </c>
      <c r="D195" s="294">
        <v>7.2999999999999996E-4</v>
      </c>
      <c r="E195" s="24">
        <f>+(C195-C$7)/C$8</f>
        <v>15473.430935474595</v>
      </c>
      <c r="F195" s="246">
        <f>ROUND(2*E195,0)/2</f>
        <v>15473.5</v>
      </c>
      <c r="G195" s="246">
        <f>+C195-(C$7+F195*C$8)</f>
        <v>-2.9285499775141943E-2</v>
      </c>
      <c r="O195" s="246">
        <f>+C$11+C$12*F195</f>
        <v>5.3441630986776748E-2</v>
      </c>
      <c r="P195" s="246">
        <f>+D$11+D$12*F195+D$13*F195^2</f>
        <v>2.0243639393124659E-2</v>
      </c>
      <c r="Q195" s="275">
        <f>+C195-15018.5</f>
        <v>44043.02189300023</v>
      </c>
      <c r="R195" s="246">
        <f>G195</f>
        <v>-2.9285499775141943E-2</v>
      </c>
      <c r="S195" s="246">
        <f>+(P195-L195)^2</f>
        <v>4.0980493587886848E-4</v>
      </c>
      <c r="T195" s="246">
        <v>1</v>
      </c>
      <c r="U195" s="246">
        <f>T195*S195</f>
        <v>4.0980493587886848E-4</v>
      </c>
      <c r="V195" s="246">
        <f>+(G195-P195)</f>
        <v>-4.9529139168266602E-2</v>
      </c>
      <c r="W195" s="246">
        <f>+AF$5*SIN(RADIANS(AF$6*F195+AF$7))</f>
        <v>-3.7072507016516704E-3</v>
      </c>
      <c r="X195" s="246">
        <f>+(W195-V195)^2</f>
        <v>2.0996454626468985E-3</v>
      </c>
    </row>
    <row r="196" spans="1:24" ht="12.95" customHeight="1">
      <c r="A196" s="245" t="s">
        <v>824</v>
      </c>
      <c r="B196" s="297" t="s">
        <v>59</v>
      </c>
      <c r="C196" s="298">
        <v>59257.9306</v>
      </c>
      <c r="D196" s="299">
        <v>2.0000000000000001E-4</v>
      </c>
      <c r="E196" s="24">
        <f>+(C196-C$7)/C$8</f>
        <v>15936.625152406303</v>
      </c>
      <c r="F196" s="246">
        <f>ROUND(2*E196,0)/2</f>
        <v>15936.5</v>
      </c>
      <c r="G196" s="246">
        <f>+C196-(C$7+F196*C$8)</f>
        <v>5.3068499997607432E-2</v>
      </c>
      <c r="K196" s="246">
        <f>G196</f>
        <v>5.3068499997607432E-2</v>
      </c>
      <c r="O196" s="246">
        <f>+C$11+C$12*F196</f>
        <v>5.5510265914765447E-2</v>
      </c>
      <c r="P196" s="246">
        <f>+D$11+D$12*F196+D$13*F196^2</f>
        <v>2.332621038337053E-2</v>
      </c>
      <c r="Q196" s="275">
        <f>+C196-15018.5</f>
        <v>44239.4306</v>
      </c>
      <c r="S196" s="246">
        <f>+(P196-L196)^2</f>
        <v>5.4411209084926314E-4</v>
      </c>
      <c r="T196" s="246">
        <v>1</v>
      </c>
      <c r="U196" s="246">
        <f>T196*S196</f>
        <v>5.4411209084926314E-4</v>
      </c>
      <c r="V196" s="246">
        <f>+(G196-P196)</f>
        <v>2.9742289614236903E-2</v>
      </c>
      <c r="W196" s="246">
        <f>+AF$5*SIN(RADIANS(AF$6*F196+AF$7))</f>
        <v>-3.4522830773981569E-3</v>
      </c>
      <c r="X196" s="246">
        <f>+(W196-V196)^2</f>
        <v>1.1018796561802441E-3</v>
      </c>
    </row>
    <row r="197" spans="1:24" ht="12.95" customHeight="1">
      <c r="A197" s="278"/>
      <c r="B197" s="311"/>
      <c r="C197" s="279"/>
      <c r="D197" s="279"/>
      <c r="E197" s="24"/>
      <c r="Q197" s="275"/>
      <c r="R197" s="276"/>
    </row>
    <row r="198" spans="1:24" ht="12.95" customHeight="1">
      <c r="A198" s="278"/>
      <c r="B198" s="311"/>
      <c r="C198" s="279"/>
      <c r="D198" s="279"/>
      <c r="E198" s="24"/>
      <c r="Q198" s="275"/>
      <c r="R198" s="276"/>
    </row>
    <row r="199" spans="1:24" ht="12.95" customHeight="1">
      <c r="A199" s="278"/>
      <c r="B199" s="311"/>
      <c r="C199" s="279"/>
      <c r="D199" s="279"/>
      <c r="E199" s="24"/>
      <c r="Q199" s="275"/>
      <c r="R199" s="276"/>
    </row>
    <row r="200" spans="1:24" ht="12.95" customHeight="1">
      <c r="A200" s="278"/>
      <c r="B200" s="311"/>
      <c r="C200" s="279"/>
      <c r="D200" s="279"/>
      <c r="E200" s="24"/>
      <c r="Q200" s="275"/>
      <c r="R200" s="276"/>
    </row>
    <row r="201" spans="1:24" ht="12.95" customHeight="1">
      <c r="A201" s="278"/>
      <c r="B201" s="311"/>
      <c r="C201" s="279"/>
      <c r="D201" s="279"/>
      <c r="E201" s="24"/>
      <c r="Q201" s="275"/>
      <c r="R201" s="276"/>
    </row>
    <row r="202" spans="1:24" ht="12.95" customHeight="1">
      <c r="A202" s="278"/>
      <c r="B202" s="311"/>
      <c r="C202" s="279"/>
      <c r="D202" s="279"/>
      <c r="E202" s="24"/>
      <c r="Q202" s="275"/>
      <c r="R202" s="276"/>
    </row>
    <row r="203" spans="1:24" ht="12.95" customHeight="1">
      <c r="A203" s="278"/>
      <c r="B203" s="278"/>
      <c r="C203" s="279"/>
      <c r="D203" s="279"/>
      <c r="E203" s="24"/>
      <c r="Q203" s="275"/>
      <c r="R203" s="276"/>
    </row>
    <row r="204" spans="1:24" ht="12.95" customHeight="1">
      <c r="A204" s="278"/>
      <c r="B204" s="278"/>
      <c r="C204" s="279"/>
      <c r="D204" s="279"/>
      <c r="E204" s="24"/>
      <c r="Q204" s="275"/>
      <c r="R204" s="276"/>
    </row>
    <row r="205" spans="1:24" ht="12.95" customHeight="1">
      <c r="A205" s="278"/>
      <c r="B205" s="278"/>
      <c r="C205" s="279"/>
      <c r="D205" s="279"/>
      <c r="E205" s="24"/>
      <c r="Q205" s="275"/>
      <c r="R205" s="276"/>
    </row>
    <row r="206" spans="1:24" ht="12.95" customHeight="1">
      <c r="A206" s="24"/>
      <c r="B206" s="24"/>
      <c r="C206" s="23"/>
      <c r="D206" s="23"/>
      <c r="E206" s="24"/>
      <c r="R206" s="277"/>
    </row>
    <row r="207" spans="1:24" ht="12.95" customHeight="1">
      <c r="A207" s="24"/>
      <c r="B207" s="24"/>
      <c r="C207" s="23"/>
      <c r="D207" s="23"/>
      <c r="E207" s="24"/>
      <c r="R207" s="277"/>
    </row>
    <row r="208" spans="1:24" ht="12.95" customHeight="1">
      <c r="A208" s="24"/>
      <c r="B208" s="24"/>
      <c r="C208" s="23"/>
      <c r="D208" s="23"/>
      <c r="E208" s="24"/>
      <c r="R208" s="277"/>
    </row>
    <row r="209" spans="1:18" ht="12.95" customHeight="1">
      <c r="A209" s="24"/>
      <c r="B209" s="24"/>
      <c r="C209" s="23"/>
      <c r="D209" s="23"/>
      <c r="E209" s="24"/>
      <c r="R209" s="277"/>
    </row>
    <row r="210" spans="1:18" ht="12.95" customHeight="1">
      <c r="A210" s="24"/>
      <c r="B210" s="24"/>
      <c r="C210" s="23"/>
      <c r="D210" s="23"/>
      <c r="E210" s="24"/>
      <c r="R210" s="277"/>
    </row>
    <row r="211" spans="1:18" ht="12.95" customHeight="1">
      <c r="A211" s="24"/>
      <c r="B211" s="24"/>
      <c r="C211" s="23"/>
      <c r="D211" s="23"/>
      <c r="E211" s="24"/>
      <c r="R211" s="277"/>
    </row>
    <row r="212" spans="1:18" ht="12.95" customHeight="1">
      <c r="A212" s="24"/>
      <c r="B212" s="24"/>
      <c r="C212" s="23"/>
      <c r="D212" s="23"/>
      <c r="E212" s="24"/>
      <c r="R212" s="277"/>
    </row>
    <row r="213" spans="1:18" ht="12.95" customHeight="1">
      <c r="A213" s="24"/>
      <c r="B213" s="24"/>
      <c r="C213" s="23"/>
      <c r="D213" s="23"/>
      <c r="E213" s="24"/>
      <c r="R213" s="277"/>
    </row>
    <row r="214" spans="1:18" ht="12.95" customHeight="1">
      <c r="A214" s="24"/>
      <c r="B214" s="24"/>
      <c r="C214" s="23"/>
      <c r="D214" s="23"/>
      <c r="E214" s="24"/>
      <c r="R214" s="277"/>
    </row>
    <row r="215" spans="1:18" ht="12.95" customHeight="1">
      <c r="A215" s="24"/>
      <c r="B215" s="24"/>
      <c r="C215" s="23"/>
      <c r="D215" s="23"/>
      <c r="E215" s="24"/>
      <c r="R215" s="277"/>
    </row>
    <row r="216" spans="1:18" ht="12.95" customHeight="1">
      <c r="A216" s="24"/>
      <c r="B216" s="24"/>
      <c r="C216" s="23"/>
      <c r="D216" s="23"/>
      <c r="E216" s="24"/>
      <c r="R216" s="277"/>
    </row>
    <row r="217" spans="1:18" ht="12.95" customHeight="1">
      <c r="A217" s="24"/>
      <c r="B217" s="24"/>
      <c r="C217" s="23"/>
      <c r="D217" s="23"/>
      <c r="E217" s="24"/>
      <c r="R217" s="277"/>
    </row>
    <row r="218" spans="1:18" ht="12.95" customHeight="1">
      <c r="A218" s="24"/>
      <c r="B218" s="24"/>
      <c r="C218" s="23"/>
      <c r="D218" s="23"/>
      <c r="E218" s="24"/>
      <c r="R218" s="277"/>
    </row>
    <row r="219" spans="1:18" ht="12.95" customHeight="1">
      <c r="A219" s="24"/>
      <c r="B219" s="24"/>
      <c r="C219" s="23"/>
      <c r="D219" s="23"/>
      <c r="E219" s="24"/>
      <c r="R219" s="277"/>
    </row>
    <row r="220" spans="1:18" ht="12.95" customHeight="1">
      <c r="A220" s="24"/>
      <c r="B220" s="24"/>
      <c r="C220" s="23"/>
      <c r="D220" s="23"/>
      <c r="E220" s="24"/>
      <c r="R220" s="277"/>
    </row>
    <row r="221" spans="1:18" ht="12.95" customHeight="1">
      <c r="A221" s="24"/>
      <c r="B221" s="24"/>
      <c r="C221" s="23"/>
      <c r="D221" s="23"/>
      <c r="E221" s="24"/>
      <c r="R221" s="277"/>
    </row>
    <row r="222" spans="1:18" ht="12.95" customHeight="1">
      <c r="A222" s="24"/>
      <c r="B222" s="24"/>
      <c r="C222" s="23"/>
      <c r="D222" s="23"/>
      <c r="E222" s="24"/>
      <c r="R222" s="277"/>
    </row>
    <row r="223" spans="1:18" ht="12.95" customHeight="1">
      <c r="A223" s="24"/>
      <c r="B223" s="24"/>
      <c r="C223" s="23"/>
      <c r="D223" s="23"/>
      <c r="E223" s="24"/>
      <c r="R223" s="277"/>
    </row>
    <row r="224" spans="1:18" ht="12.95" customHeight="1">
      <c r="A224" s="24"/>
      <c r="B224" s="24"/>
      <c r="C224" s="23"/>
      <c r="D224" s="23"/>
      <c r="E224" s="24"/>
      <c r="R224" s="277"/>
    </row>
    <row r="225" spans="1:18" ht="12.95" customHeight="1">
      <c r="A225" s="24"/>
      <c r="B225" s="24"/>
      <c r="C225" s="23"/>
      <c r="D225" s="23"/>
      <c r="E225" s="24"/>
      <c r="R225" s="277"/>
    </row>
    <row r="226" spans="1:18" ht="12.95" customHeight="1">
      <c r="A226" s="24"/>
      <c r="B226" s="24"/>
      <c r="C226" s="23"/>
      <c r="D226" s="23"/>
      <c r="E226" s="24"/>
      <c r="R226" s="277"/>
    </row>
    <row r="227" spans="1:18" ht="12.95" customHeight="1">
      <c r="A227" s="24"/>
      <c r="B227" s="24"/>
      <c r="C227" s="23"/>
      <c r="D227" s="23"/>
      <c r="E227" s="24"/>
      <c r="R227" s="277"/>
    </row>
    <row r="228" spans="1:18" ht="12.95" customHeight="1">
      <c r="A228" s="24"/>
      <c r="B228" s="24"/>
      <c r="C228" s="23"/>
      <c r="D228" s="23"/>
      <c r="E228" s="24"/>
      <c r="R228" s="277"/>
    </row>
    <row r="229" spans="1:18" ht="12.95" customHeight="1">
      <c r="A229" s="24"/>
      <c r="B229" s="24"/>
      <c r="C229" s="23"/>
      <c r="D229" s="23"/>
      <c r="E229" s="24"/>
      <c r="R229" s="277"/>
    </row>
    <row r="230" spans="1:18" ht="12.95" customHeight="1">
      <c r="A230" s="24"/>
      <c r="B230" s="24"/>
      <c r="C230" s="23"/>
      <c r="D230" s="23"/>
      <c r="E230" s="24"/>
      <c r="R230" s="277"/>
    </row>
    <row r="231" spans="1:18" ht="12.95" customHeight="1">
      <c r="A231" s="24"/>
      <c r="B231" s="24"/>
      <c r="C231" s="23"/>
      <c r="D231" s="23"/>
      <c r="E231" s="24"/>
      <c r="R231" s="277"/>
    </row>
    <row r="232" spans="1:18" ht="12.95" customHeight="1">
      <c r="A232" s="24"/>
      <c r="B232" s="24"/>
      <c r="C232" s="23"/>
      <c r="D232" s="23"/>
      <c r="E232" s="24"/>
      <c r="R232" s="277"/>
    </row>
    <row r="233" spans="1:18" ht="12.95" customHeight="1">
      <c r="A233" s="24"/>
      <c r="B233" s="24"/>
      <c r="C233" s="23"/>
      <c r="D233" s="23"/>
      <c r="E233" s="24"/>
      <c r="R233" s="277"/>
    </row>
    <row r="234" spans="1:18" ht="12.95" customHeight="1">
      <c r="A234" s="24"/>
      <c r="B234" s="24"/>
      <c r="C234" s="23"/>
      <c r="D234" s="23"/>
      <c r="E234" s="24"/>
      <c r="R234" s="277"/>
    </row>
    <row r="235" spans="1:18" ht="12.95" customHeight="1">
      <c r="A235" s="24"/>
      <c r="B235" s="24"/>
      <c r="C235" s="23"/>
      <c r="D235" s="23"/>
      <c r="E235" s="24"/>
      <c r="R235" s="277"/>
    </row>
    <row r="236" spans="1:18" ht="12.95" customHeight="1">
      <c r="A236" s="24"/>
      <c r="B236" s="24"/>
      <c r="C236" s="23"/>
      <c r="D236" s="23"/>
      <c r="E236" s="24"/>
      <c r="R236" s="277"/>
    </row>
    <row r="237" spans="1:18" ht="12.95" customHeight="1">
      <c r="A237" s="24"/>
      <c r="B237" s="24"/>
      <c r="C237" s="23"/>
      <c r="D237" s="23"/>
      <c r="E237" s="24"/>
      <c r="R237" s="277"/>
    </row>
    <row r="238" spans="1:18" ht="12.95" customHeight="1">
      <c r="A238" s="24"/>
      <c r="B238" s="24"/>
      <c r="C238" s="23"/>
      <c r="D238" s="23"/>
      <c r="E238" s="24"/>
      <c r="R238" s="277"/>
    </row>
    <row r="239" spans="1:18" ht="12.95" customHeight="1">
      <c r="A239" s="24"/>
      <c r="B239" s="24"/>
      <c r="C239" s="23"/>
      <c r="D239" s="23"/>
      <c r="E239" s="24"/>
      <c r="R239" s="277"/>
    </row>
    <row r="240" spans="1:18" ht="12.95" customHeight="1">
      <c r="A240" s="24"/>
      <c r="B240" s="24"/>
      <c r="C240" s="23"/>
      <c r="D240" s="23"/>
      <c r="E240" s="24"/>
      <c r="R240" s="277"/>
    </row>
    <row r="241" spans="1:18" ht="12.95" customHeight="1">
      <c r="A241" s="24"/>
      <c r="B241" s="24"/>
      <c r="C241" s="23"/>
      <c r="D241" s="23"/>
      <c r="E241" s="24"/>
      <c r="R241" s="277"/>
    </row>
    <row r="242" spans="1:18" ht="12.95" customHeight="1">
      <c r="A242" s="24"/>
      <c r="B242" s="24"/>
      <c r="C242" s="23"/>
      <c r="D242" s="23"/>
      <c r="E242" s="24"/>
      <c r="R242" s="277"/>
    </row>
    <row r="243" spans="1:18" ht="12.95" customHeight="1">
      <c r="A243" s="24"/>
      <c r="B243" s="24"/>
      <c r="C243" s="23"/>
      <c r="D243" s="23"/>
      <c r="E243" s="24"/>
      <c r="R243" s="277"/>
    </row>
    <row r="244" spans="1:18" ht="12.95" customHeight="1">
      <c r="A244" s="24"/>
      <c r="B244" s="24"/>
      <c r="C244" s="23"/>
      <c r="D244" s="23"/>
      <c r="E244" s="24"/>
      <c r="R244" s="277"/>
    </row>
    <row r="245" spans="1:18" ht="12.95" customHeight="1">
      <c r="A245" s="24"/>
      <c r="B245" s="24"/>
      <c r="C245" s="23"/>
      <c r="D245" s="23"/>
      <c r="E245" s="24"/>
      <c r="R245" s="277"/>
    </row>
    <row r="246" spans="1:18" ht="12.95" customHeight="1">
      <c r="A246" s="24"/>
      <c r="B246" s="24"/>
      <c r="C246" s="23"/>
      <c r="D246" s="23"/>
      <c r="E246" s="24"/>
      <c r="R246" s="277"/>
    </row>
    <row r="247" spans="1:18" ht="12.95" customHeight="1">
      <c r="A247" s="24"/>
      <c r="B247" s="24"/>
      <c r="C247" s="23"/>
      <c r="D247" s="23"/>
      <c r="E247" s="24"/>
      <c r="R247" s="277"/>
    </row>
    <row r="248" spans="1:18" ht="12.95" customHeight="1">
      <c r="A248" s="24"/>
      <c r="B248" s="24"/>
      <c r="C248" s="23"/>
      <c r="D248" s="23"/>
      <c r="E248" s="24"/>
      <c r="R248" s="277"/>
    </row>
    <row r="249" spans="1:18" ht="12.95" customHeight="1">
      <c r="A249" s="24"/>
      <c r="B249" s="24"/>
      <c r="C249" s="23"/>
      <c r="D249" s="23"/>
      <c r="E249" s="24"/>
      <c r="R249" s="277"/>
    </row>
    <row r="250" spans="1:18" ht="12.95" customHeight="1">
      <c r="A250" s="24"/>
      <c r="B250" s="24"/>
      <c r="C250" s="23"/>
      <c r="D250" s="23"/>
      <c r="E250" s="24"/>
      <c r="R250" s="277"/>
    </row>
    <row r="251" spans="1:18" ht="12.95" customHeight="1">
      <c r="A251" s="24"/>
      <c r="B251" s="24"/>
      <c r="C251" s="23"/>
      <c r="D251" s="23"/>
      <c r="E251" s="24"/>
      <c r="R251" s="277"/>
    </row>
    <row r="252" spans="1:18" ht="12.95" customHeight="1">
      <c r="A252" s="24"/>
      <c r="B252" s="24"/>
      <c r="C252" s="23"/>
      <c r="D252" s="23"/>
      <c r="E252" s="24"/>
      <c r="R252" s="277"/>
    </row>
    <row r="253" spans="1:18" ht="12.95" customHeight="1">
      <c r="A253" s="24"/>
      <c r="B253" s="24"/>
      <c r="C253" s="23"/>
      <c r="D253" s="23"/>
      <c r="E253" s="24"/>
      <c r="R253" s="277"/>
    </row>
    <row r="254" spans="1:18" ht="12.95" customHeight="1">
      <c r="A254" s="24"/>
      <c r="B254" s="24"/>
      <c r="C254" s="23"/>
      <c r="D254" s="23"/>
      <c r="E254" s="24"/>
      <c r="R254" s="277"/>
    </row>
    <row r="255" spans="1:18" ht="12.95" customHeight="1">
      <c r="A255" s="24"/>
      <c r="B255" s="24"/>
      <c r="C255" s="23"/>
      <c r="D255" s="23"/>
      <c r="E255" s="24"/>
      <c r="R255" s="277"/>
    </row>
    <row r="256" spans="1:18" ht="12.95" customHeight="1">
      <c r="A256" s="24"/>
      <c r="B256" s="24"/>
      <c r="C256" s="23"/>
      <c r="D256" s="23"/>
      <c r="E256" s="24"/>
      <c r="R256" s="277"/>
    </row>
    <row r="257" spans="1:18" ht="12.95" customHeight="1">
      <c r="A257" s="24"/>
      <c r="B257" s="24"/>
      <c r="C257" s="23"/>
      <c r="D257" s="23"/>
      <c r="E257" s="24"/>
      <c r="R257" s="277"/>
    </row>
    <row r="258" spans="1:18" ht="12.95" customHeight="1">
      <c r="A258" s="24"/>
      <c r="B258" s="24"/>
      <c r="C258" s="23"/>
      <c r="D258" s="23"/>
      <c r="E258" s="24"/>
      <c r="R258" s="277"/>
    </row>
    <row r="259" spans="1:18" ht="12.95" customHeight="1">
      <c r="A259" s="24"/>
      <c r="B259" s="24"/>
      <c r="C259" s="23"/>
      <c r="D259" s="23"/>
      <c r="E259" s="24"/>
      <c r="R259" s="277"/>
    </row>
    <row r="260" spans="1:18" ht="12.95" customHeight="1">
      <c r="A260" s="24"/>
      <c r="B260" s="24"/>
      <c r="C260" s="23"/>
      <c r="D260" s="23"/>
      <c r="E260" s="24"/>
      <c r="R260" s="277"/>
    </row>
    <row r="261" spans="1:18" ht="12.95" customHeight="1">
      <c r="A261" s="24"/>
      <c r="B261" s="24"/>
      <c r="C261" s="23"/>
      <c r="D261" s="23"/>
      <c r="E261" s="24"/>
      <c r="R261" s="277"/>
    </row>
    <row r="262" spans="1:18" ht="12.95" customHeight="1">
      <c r="A262" s="24"/>
      <c r="B262" s="24"/>
      <c r="C262" s="23"/>
      <c r="D262" s="23"/>
      <c r="E262" s="24"/>
      <c r="R262" s="277"/>
    </row>
    <row r="263" spans="1:18" ht="12.95" customHeight="1">
      <c r="A263" s="24"/>
      <c r="B263" s="24"/>
      <c r="C263" s="23"/>
      <c r="D263" s="23"/>
      <c r="E263" s="24"/>
      <c r="R263" s="277"/>
    </row>
    <row r="264" spans="1:18" ht="12.95" customHeight="1">
      <c r="A264" s="24"/>
      <c r="B264" s="24"/>
      <c r="C264" s="23"/>
      <c r="D264" s="23"/>
      <c r="E264" s="24"/>
      <c r="R264" s="277"/>
    </row>
    <row r="265" spans="1:18" ht="12.95" customHeight="1">
      <c r="A265" s="24"/>
      <c r="B265" s="24"/>
      <c r="C265" s="23"/>
      <c r="D265" s="23"/>
      <c r="E265" s="24"/>
      <c r="R265" s="277"/>
    </row>
    <row r="266" spans="1:18" ht="12.95" customHeight="1">
      <c r="A266" s="24"/>
      <c r="B266" s="24"/>
      <c r="C266" s="23"/>
      <c r="D266" s="23"/>
      <c r="E266" s="24"/>
      <c r="R266" s="277"/>
    </row>
    <row r="267" spans="1:18" ht="12.95" customHeight="1">
      <c r="A267" s="24"/>
      <c r="B267" s="24"/>
      <c r="C267" s="23"/>
      <c r="D267" s="23"/>
      <c r="E267" s="24"/>
      <c r="R267" s="277"/>
    </row>
    <row r="268" spans="1:18" ht="12.95" customHeight="1">
      <c r="A268" s="24"/>
      <c r="B268" s="24"/>
      <c r="C268" s="23"/>
      <c r="D268" s="23"/>
      <c r="E268" s="24"/>
      <c r="R268" s="277"/>
    </row>
    <row r="269" spans="1:18" ht="12.95" customHeight="1">
      <c r="A269" s="24"/>
      <c r="B269" s="24"/>
      <c r="C269" s="23"/>
      <c r="D269" s="23"/>
      <c r="E269" s="24"/>
      <c r="R269" s="277"/>
    </row>
    <row r="270" spans="1:18" ht="12.95" customHeight="1">
      <c r="A270" s="24"/>
      <c r="B270" s="24"/>
      <c r="C270" s="23"/>
      <c r="D270" s="23"/>
      <c r="E270" s="24"/>
      <c r="R270" s="277"/>
    </row>
    <row r="271" spans="1:18" ht="12.95" customHeight="1">
      <c r="A271" s="24"/>
      <c r="B271" s="24"/>
      <c r="C271" s="23"/>
      <c r="D271" s="23"/>
      <c r="E271" s="24"/>
      <c r="R271" s="277"/>
    </row>
    <row r="272" spans="1:18" ht="12.95" customHeight="1">
      <c r="A272" s="24"/>
      <c r="B272" s="24"/>
      <c r="C272" s="23"/>
      <c r="D272" s="23"/>
      <c r="E272" s="24"/>
      <c r="R272" s="277"/>
    </row>
    <row r="273" spans="1:18" ht="12.95" customHeight="1">
      <c r="A273" s="24"/>
      <c r="B273" s="24"/>
      <c r="C273" s="23"/>
      <c r="D273" s="23"/>
      <c r="E273" s="24"/>
      <c r="R273" s="277"/>
    </row>
    <row r="274" spans="1:18" ht="12.95" customHeight="1">
      <c r="A274" s="24"/>
      <c r="B274" s="24"/>
      <c r="C274" s="23"/>
      <c r="D274" s="23"/>
      <c r="E274" s="24"/>
      <c r="R274" s="277"/>
    </row>
    <row r="275" spans="1:18" ht="12.95" customHeight="1">
      <c r="A275" s="24"/>
      <c r="B275" s="24"/>
      <c r="C275" s="23"/>
      <c r="D275" s="23"/>
      <c r="E275" s="24"/>
      <c r="R275" s="277"/>
    </row>
    <row r="276" spans="1:18" ht="12.95" customHeight="1">
      <c r="A276" s="24"/>
      <c r="B276" s="24"/>
      <c r="C276" s="23"/>
      <c r="D276" s="23"/>
      <c r="E276" s="24"/>
      <c r="R276" s="277"/>
    </row>
    <row r="277" spans="1:18" ht="12.95" customHeight="1">
      <c r="A277" s="24"/>
      <c r="B277" s="24"/>
      <c r="C277" s="23"/>
      <c r="D277" s="23"/>
      <c r="E277" s="24"/>
      <c r="R277" s="277"/>
    </row>
    <row r="278" spans="1:18" ht="12.95" customHeight="1">
      <c r="A278" s="24"/>
      <c r="B278" s="24"/>
      <c r="C278" s="23"/>
      <c r="D278" s="23"/>
      <c r="E278" s="24"/>
      <c r="R278" s="277"/>
    </row>
    <row r="279" spans="1:18" ht="12.95" customHeight="1">
      <c r="A279" s="24"/>
      <c r="B279" s="24"/>
      <c r="C279" s="23"/>
      <c r="D279" s="23"/>
      <c r="E279" s="24"/>
      <c r="R279" s="277"/>
    </row>
    <row r="280" spans="1:18" ht="12.95" customHeight="1">
      <c r="A280" s="24"/>
      <c r="B280" s="24"/>
      <c r="C280" s="23"/>
      <c r="D280" s="23"/>
      <c r="E280" s="24"/>
      <c r="R280" s="277"/>
    </row>
    <row r="281" spans="1:18" ht="12.95" customHeight="1">
      <c r="A281" s="24"/>
      <c r="B281" s="24"/>
      <c r="C281" s="23"/>
      <c r="D281" s="23"/>
      <c r="E281" s="24"/>
      <c r="R281" s="277"/>
    </row>
    <row r="282" spans="1:18" ht="12.95" customHeight="1">
      <c r="A282" s="24"/>
      <c r="B282" s="24"/>
      <c r="C282" s="23"/>
      <c r="D282" s="23"/>
      <c r="E282" s="24"/>
      <c r="R282" s="277"/>
    </row>
    <row r="283" spans="1:18" ht="12.95" customHeight="1">
      <c r="A283" s="24"/>
      <c r="B283" s="24"/>
      <c r="C283" s="23"/>
      <c r="D283" s="23"/>
      <c r="E283" s="24"/>
      <c r="R283" s="277"/>
    </row>
    <row r="284" spans="1:18" ht="12.95" customHeight="1">
      <c r="A284" s="24"/>
      <c r="B284" s="24"/>
      <c r="C284" s="23"/>
      <c r="D284" s="23"/>
      <c r="E284" s="24"/>
      <c r="R284" s="277"/>
    </row>
    <row r="285" spans="1:18" ht="12.95" customHeight="1">
      <c r="A285" s="24"/>
      <c r="B285" s="24"/>
      <c r="C285" s="23"/>
      <c r="D285" s="23"/>
      <c r="E285" s="24"/>
      <c r="R285" s="277"/>
    </row>
    <row r="286" spans="1:18" ht="12.95" customHeight="1">
      <c r="A286" s="24"/>
      <c r="B286" s="24"/>
      <c r="C286" s="23"/>
      <c r="D286" s="23"/>
      <c r="E286" s="24"/>
      <c r="R286" s="277"/>
    </row>
    <row r="287" spans="1:18" ht="12.95" customHeight="1">
      <c r="A287" s="24"/>
      <c r="B287" s="24"/>
      <c r="C287" s="23"/>
      <c r="D287" s="23"/>
      <c r="E287" s="24"/>
      <c r="R287" s="277"/>
    </row>
    <row r="288" spans="1:18" ht="12.95" customHeight="1">
      <c r="A288" s="24"/>
      <c r="B288" s="24"/>
      <c r="C288" s="23"/>
      <c r="D288" s="23"/>
      <c r="E288" s="24"/>
      <c r="R288" s="277"/>
    </row>
    <row r="289" spans="1:18" ht="12.95" customHeight="1">
      <c r="A289" s="24"/>
      <c r="B289" s="24"/>
      <c r="C289" s="23"/>
      <c r="D289" s="23"/>
      <c r="E289" s="24"/>
      <c r="R289" s="277"/>
    </row>
    <row r="290" spans="1:18" ht="12.95" customHeight="1">
      <c r="A290" s="24"/>
      <c r="B290" s="24"/>
      <c r="C290" s="23"/>
      <c r="D290" s="23"/>
      <c r="E290" s="24"/>
      <c r="R290" s="277"/>
    </row>
    <row r="291" spans="1:18" ht="12.95" customHeight="1">
      <c r="A291" s="24"/>
      <c r="B291" s="24"/>
      <c r="C291" s="23"/>
      <c r="D291" s="23"/>
      <c r="E291" s="24"/>
      <c r="R291" s="277"/>
    </row>
    <row r="292" spans="1:18" ht="12.95" customHeight="1">
      <c r="A292" s="24"/>
      <c r="B292" s="24"/>
      <c r="C292" s="23"/>
      <c r="D292" s="23"/>
      <c r="E292" s="24"/>
      <c r="R292" s="277"/>
    </row>
    <row r="293" spans="1:18" ht="12.95" customHeight="1">
      <c r="A293" s="24"/>
      <c r="B293" s="24"/>
      <c r="C293" s="23"/>
      <c r="D293" s="23"/>
      <c r="E293" s="24"/>
      <c r="R293" s="277"/>
    </row>
    <row r="294" spans="1:18" ht="12.95" customHeight="1">
      <c r="A294" s="24"/>
      <c r="B294" s="24"/>
      <c r="C294" s="23"/>
      <c r="D294" s="23"/>
      <c r="E294" s="24"/>
      <c r="R294" s="277"/>
    </row>
    <row r="295" spans="1:18" ht="12.95" customHeight="1">
      <c r="A295" s="24"/>
      <c r="B295" s="24"/>
      <c r="C295" s="23"/>
      <c r="D295" s="23"/>
      <c r="E295" s="24"/>
      <c r="R295" s="277"/>
    </row>
    <row r="296" spans="1:18" ht="12.95" customHeight="1">
      <c r="A296" s="24"/>
      <c r="B296" s="24"/>
      <c r="C296" s="23"/>
      <c r="D296" s="23"/>
      <c r="E296" s="24"/>
      <c r="R296" s="277"/>
    </row>
    <row r="297" spans="1:18" ht="12.95" customHeight="1">
      <c r="A297" s="24"/>
      <c r="B297" s="24"/>
      <c r="C297" s="23"/>
      <c r="D297" s="23"/>
      <c r="E297" s="24"/>
      <c r="R297" s="277"/>
    </row>
    <row r="298" spans="1:18" ht="12.95" customHeight="1">
      <c r="A298" s="24"/>
      <c r="B298" s="24"/>
      <c r="C298" s="23"/>
      <c r="D298" s="23"/>
      <c r="E298" s="24"/>
      <c r="R298" s="277"/>
    </row>
    <row r="299" spans="1:18" ht="12.95" customHeight="1">
      <c r="A299" s="24"/>
      <c r="B299" s="24"/>
      <c r="C299" s="23"/>
      <c r="D299" s="23"/>
      <c r="E299" s="24"/>
      <c r="R299" s="277"/>
    </row>
    <row r="300" spans="1:18" ht="12.95" customHeight="1">
      <c r="A300" s="24"/>
      <c r="B300" s="24"/>
      <c r="C300" s="23"/>
      <c r="D300" s="23"/>
      <c r="E300" s="24"/>
      <c r="R300" s="277"/>
    </row>
    <row r="301" spans="1:18" ht="12.95" customHeight="1">
      <c r="A301" s="24"/>
      <c r="B301" s="24"/>
      <c r="C301" s="23"/>
      <c r="D301" s="23"/>
      <c r="E301" s="24"/>
      <c r="R301" s="277"/>
    </row>
    <row r="302" spans="1:18" ht="12.95" customHeight="1">
      <c r="A302" s="24"/>
      <c r="B302" s="24"/>
      <c r="C302" s="23"/>
      <c r="D302" s="23"/>
      <c r="E302" s="24"/>
      <c r="R302" s="277"/>
    </row>
    <row r="303" spans="1:18" ht="12.95" customHeight="1">
      <c r="A303" s="24"/>
      <c r="B303" s="24"/>
      <c r="C303" s="23"/>
      <c r="D303" s="23"/>
      <c r="E303" s="24"/>
      <c r="R303" s="277"/>
    </row>
    <row r="304" spans="1:18" ht="12.95" customHeight="1">
      <c r="A304" s="24"/>
      <c r="B304" s="24"/>
      <c r="C304" s="23"/>
      <c r="D304" s="23"/>
      <c r="E304" s="24"/>
      <c r="R304" s="277"/>
    </row>
    <row r="305" spans="1:18" ht="12.95" customHeight="1">
      <c r="A305" s="24"/>
      <c r="B305" s="24"/>
      <c r="C305" s="23"/>
      <c r="D305" s="23"/>
      <c r="E305" s="24"/>
      <c r="R305" s="277"/>
    </row>
    <row r="306" spans="1:18" ht="12.95" customHeight="1">
      <c r="A306" s="24"/>
      <c r="B306" s="24"/>
      <c r="C306" s="23"/>
      <c r="D306" s="23"/>
      <c r="E306" s="24"/>
      <c r="R306" s="277"/>
    </row>
    <row r="307" spans="1:18" ht="12.95" customHeight="1">
      <c r="A307" s="24"/>
      <c r="B307" s="24"/>
      <c r="C307" s="23"/>
      <c r="D307" s="23"/>
      <c r="E307" s="24"/>
      <c r="R307" s="277"/>
    </row>
    <row r="308" spans="1:18" ht="12.95" customHeight="1">
      <c r="A308" s="24"/>
      <c r="B308" s="24"/>
      <c r="C308" s="23"/>
      <c r="D308" s="23"/>
      <c r="E308" s="24"/>
      <c r="R308" s="277"/>
    </row>
    <row r="309" spans="1:18" ht="12.95" customHeight="1">
      <c r="A309" s="24"/>
      <c r="B309" s="24"/>
      <c r="C309" s="23"/>
      <c r="D309" s="23"/>
      <c r="E309" s="24"/>
      <c r="R309" s="277"/>
    </row>
    <row r="310" spans="1:18" ht="12.95" customHeight="1">
      <c r="A310" s="24"/>
      <c r="B310" s="24"/>
      <c r="C310" s="23"/>
      <c r="D310" s="23"/>
      <c r="E310" s="24"/>
      <c r="R310" s="277"/>
    </row>
    <row r="311" spans="1:18" ht="12.95" customHeight="1">
      <c r="A311" s="24"/>
      <c r="B311" s="24"/>
      <c r="C311" s="23"/>
      <c r="D311" s="23"/>
      <c r="E311" s="24"/>
      <c r="R311" s="277"/>
    </row>
    <row r="312" spans="1:18" ht="12.95" customHeight="1">
      <c r="A312" s="24"/>
      <c r="B312" s="24"/>
      <c r="C312" s="23"/>
      <c r="D312" s="23"/>
      <c r="E312" s="24"/>
      <c r="R312" s="277"/>
    </row>
    <row r="313" spans="1:18" ht="12.95" customHeight="1">
      <c r="A313" s="24"/>
      <c r="B313" s="24"/>
      <c r="C313" s="23"/>
      <c r="D313" s="23"/>
      <c r="E313" s="24"/>
      <c r="R313" s="277"/>
    </row>
    <row r="314" spans="1:18" ht="12.95" customHeight="1">
      <c r="A314" s="24"/>
      <c r="B314" s="24"/>
      <c r="C314" s="23"/>
      <c r="D314" s="23"/>
      <c r="E314" s="24"/>
      <c r="R314" s="277"/>
    </row>
    <row r="315" spans="1:18" ht="12.95" customHeight="1">
      <c r="A315" s="24"/>
      <c r="B315" s="24"/>
      <c r="C315" s="23"/>
      <c r="D315" s="23"/>
      <c r="E315" s="24"/>
      <c r="R315" s="277"/>
    </row>
    <row r="316" spans="1:18" ht="12.95" customHeight="1">
      <c r="A316" s="24"/>
      <c r="B316" s="24"/>
      <c r="C316" s="23"/>
      <c r="D316" s="23"/>
      <c r="E316" s="24"/>
      <c r="R316" s="277"/>
    </row>
    <row r="317" spans="1:18" ht="12.95" customHeight="1">
      <c r="A317" s="24"/>
      <c r="B317" s="24"/>
      <c r="C317" s="23"/>
      <c r="D317" s="23"/>
      <c r="E317" s="24"/>
      <c r="R317" s="277"/>
    </row>
    <row r="318" spans="1:18" ht="12.95" customHeight="1">
      <c r="A318" s="24"/>
      <c r="B318" s="24"/>
      <c r="C318" s="23"/>
      <c r="D318" s="23"/>
      <c r="E318" s="24"/>
      <c r="R318" s="277"/>
    </row>
    <row r="319" spans="1:18" ht="12.95" customHeight="1">
      <c r="A319" s="24"/>
      <c r="B319" s="24"/>
      <c r="C319" s="23"/>
      <c r="D319" s="23"/>
      <c r="E319" s="24"/>
      <c r="R319" s="277"/>
    </row>
    <row r="320" spans="1:18" ht="12.95" customHeight="1">
      <c r="C320" s="300"/>
      <c r="D320" s="300"/>
      <c r="R320" s="277"/>
    </row>
    <row r="321" spans="3:18" ht="12.95" customHeight="1">
      <c r="C321" s="300"/>
      <c r="D321" s="300"/>
      <c r="R321" s="277"/>
    </row>
    <row r="322" spans="3:18" ht="12.95" customHeight="1">
      <c r="C322" s="300"/>
      <c r="D322" s="300"/>
      <c r="R322" s="277"/>
    </row>
    <row r="323" spans="3:18" ht="12.95" customHeight="1">
      <c r="C323" s="300"/>
      <c r="D323" s="300"/>
      <c r="R323" s="277"/>
    </row>
    <row r="324" spans="3:18" ht="12.95" customHeight="1">
      <c r="C324" s="300"/>
      <c r="D324" s="300"/>
      <c r="R324" s="277"/>
    </row>
    <row r="325" spans="3:18" ht="12.95" customHeight="1">
      <c r="C325" s="300"/>
      <c r="D325" s="300"/>
      <c r="R325" s="277"/>
    </row>
    <row r="326" spans="3:18" ht="12.95" customHeight="1">
      <c r="C326" s="300"/>
      <c r="D326" s="300"/>
      <c r="R326" s="277"/>
    </row>
    <row r="327" spans="3:18" ht="12.95" customHeight="1">
      <c r="C327" s="300"/>
      <c r="D327" s="300"/>
      <c r="R327" s="277"/>
    </row>
    <row r="328" spans="3:18" ht="12.95" customHeight="1">
      <c r="C328" s="300"/>
      <c r="D328" s="300"/>
      <c r="R328" s="277"/>
    </row>
    <row r="329" spans="3:18" ht="12.95" customHeight="1">
      <c r="C329" s="300"/>
      <c r="D329" s="300"/>
      <c r="R329" s="277"/>
    </row>
    <row r="330" spans="3:18" ht="12.95" customHeight="1">
      <c r="C330" s="300"/>
      <c r="D330" s="300"/>
      <c r="R330" s="277"/>
    </row>
    <row r="331" spans="3:18" ht="12.95" customHeight="1">
      <c r="C331" s="300"/>
      <c r="D331" s="300"/>
      <c r="R331" s="277"/>
    </row>
    <row r="332" spans="3:18" ht="12.95" customHeight="1">
      <c r="C332" s="300"/>
      <c r="D332" s="300"/>
      <c r="R332" s="277"/>
    </row>
    <row r="333" spans="3:18" ht="12.95" customHeight="1">
      <c r="C333" s="300"/>
      <c r="D333" s="300"/>
      <c r="R333" s="277"/>
    </row>
    <row r="334" spans="3:18" ht="12.95" customHeight="1">
      <c r="C334" s="300"/>
      <c r="D334" s="300"/>
      <c r="R334" s="277"/>
    </row>
    <row r="335" spans="3:18" ht="12.95" customHeight="1">
      <c r="C335" s="300"/>
      <c r="D335" s="300"/>
      <c r="R335" s="277"/>
    </row>
    <row r="336" spans="3:18" ht="12.95" customHeight="1">
      <c r="C336" s="300"/>
      <c r="D336" s="300"/>
      <c r="R336" s="277"/>
    </row>
    <row r="337" spans="3:18" ht="12.95" customHeight="1">
      <c r="C337" s="300"/>
      <c r="D337" s="300"/>
      <c r="R337" s="277"/>
    </row>
    <row r="338" spans="3:18" ht="12.95" customHeight="1">
      <c r="C338" s="300"/>
      <c r="D338" s="300"/>
      <c r="R338" s="277"/>
    </row>
    <row r="339" spans="3:18" ht="12.95" customHeight="1">
      <c r="C339" s="300"/>
      <c r="D339" s="300"/>
      <c r="R339" s="277"/>
    </row>
    <row r="340" spans="3:18" ht="12.95" customHeight="1">
      <c r="C340" s="300"/>
      <c r="D340" s="300"/>
      <c r="R340" s="277"/>
    </row>
    <row r="341" spans="3:18" ht="12.95" customHeight="1">
      <c r="C341" s="300"/>
      <c r="D341" s="300"/>
      <c r="R341" s="277"/>
    </row>
    <row r="342" spans="3:18" ht="12.95" customHeight="1">
      <c r="C342" s="300"/>
      <c r="D342" s="300"/>
      <c r="R342" s="277"/>
    </row>
    <row r="343" spans="3:18" ht="12.95" customHeight="1">
      <c r="C343" s="300"/>
      <c r="D343" s="300"/>
      <c r="R343" s="277"/>
    </row>
    <row r="344" spans="3:18" ht="12.95" customHeight="1">
      <c r="C344" s="300"/>
      <c r="D344" s="300"/>
      <c r="R344" s="277"/>
    </row>
    <row r="345" spans="3:18" ht="12.95" customHeight="1">
      <c r="C345" s="300"/>
      <c r="D345" s="300"/>
      <c r="R345" s="277"/>
    </row>
    <row r="346" spans="3:18" ht="12.95" customHeight="1">
      <c r="C346" s="300"/>
      <c r="D346" s="300"/>
      <c r="R346" s="277"/>
    </row>
    <row r="347" spans="3:18" ht="12.95" customHeight="1">
      <c r="C347" s="300"/>
      <c r="D347" s="300"/>
      <c r="R347" s="277"/>
    </row>
    <row r="348" spans="3:18" ht="12.95" customHeight="1">
      <c r="C348" s="300"/>
      <c r="D348" s="300"/>
      <c r="R348" s="277"/>
    </row>
    <row r="349" spans="3:18" ht="12.95" customHeight="1">
      <c r="C349" s="300"/>
      <c r="D349" s="300"/>
      <c r="R349" s="277"/>
    </row>
    <row r="350" spans="3:18" ht="12.95" customHeight="1">
      <c r="C350" s="300"/>
      <c r="D350" s="300"/>
      <c r="R350" s="277"/>
    </row>
    <row r="351" spans="3:18" ht="12.95" customHeight="1">
      <c r="C351" s="300"/>
      <c r="D351" s="300"/>
      <c r="R351" s="277"/>
    </row>
    <row r="352" spans="3:18" ht="12.95" customHeight="1">
      <c r="C352" s="300"/>
      <c r="D352" s="300"/>
      <c r="R352" s="277"/>
    </row>
    <row r="353" spans="3:18" ht="12.95" customHeight="1">
      <c r="C353" s="300"/>
      <c r="D353" s="300"/>
      <c r="R353" s="277"/>
    </row>
    <row r="354" spans="3:18" ht="12.95" customHeight="1">
      <c r="C354" s="300"/>
      <c r="D354" s="300"/>
      <c r="R354" s="277"/>
    </row>
    <row r="355" spans="3:18" ht="12.95" customHeight="1">
      <c r="C355" s="300"/>
      <c r="D355" s="300"/>
      <c r="R355" s="277"/>
    </row>
    <row r="356" spans="3:18" ht="12.95" customHeight="1">
      <c r="C356" s="300"/>
      <c r="D356" s="300"/>
      <c r="R356" s="277"/>
    </row>
    <row r="357" spans="3:18" ht="12.95" customHeight="1">
      <c r="C357" s="300"/>
      <c r="D357" s="300"/>
      <c r="R357" s="277"/>
    </row>
    <row r="358" spans="3:18" ht="12.95" customHeight="1">
      <c r="C358" s="300"/>
      <c r="D358" s="300"/>
      <c r="R358" s="277"/>
    </row>
    <row r="359" spans="3:18" ht="12.95" customHeight="1">
      <c r="C359" s="300"/>
      <c r="D359" s="300"/>
      <c r="R359" s="277"/>
    </row>
    <row r="360" spans="3:18" ht="12.95" customHeight="1">
      <c r="C360" s="300"/>
      <c r="D360" s="300"/>
      <c r="R360" s="277"/>
    </row>
    <row r="361" spans="3:18" ht="12.95" customHeight="1">
      <c r="C361" s="300"/>
      <c r="D361" s="300"/>
      <c r="R361" s="277"/>
    </row>
    <row r="362" spans="3:18" ht="12.95" customHeight="1">
      <c r="C362" s="300"/>
      <c r="D362" s="300"/>
      <c r="R362" s="277"/>
    </row>
    <row r="363" spans="3:18" ht="12.95" customHeight="1">
      <c r="C363" s="300"/>
      <c r="D363" s="300"/>
      <c r="R363" s="277"/>
    </row>
    <row r="364" spans="3:18" ht="12.95" customHeight="1">
      <c r="C364" s="300"/>
      <c r="D364" s="300"/>
      <c r="R364" s="277"/>
    </row>
    <row r="365" spans="3:18" ht="12.95" customHeight="1">
      <c r="C365" s="300"/>
      <c r="D365" s="300"/>
      <c r="R365" s="277"/>
    </row>
    <row r="366" spans="3:18" ht="12.95" customHeight="1">
      <c r="C366" s="300"/>
      <c r="D366" s="300"/>
      <c r="R366" s="277"/>
    </row>
    <row r="367" spans="3:18" ht="12.95" customHeight="1">
      <c r="C367" s="300"/>
      <c r="D367" s="300"/>
      <c r="R367" s="277"/>
    </row>
    <row r="368" spans="3:18" ht="12.95" customHeight="1">
      <c r="C368" s="300"/>
      <c r="D368" s="300"/>
      <c r="R368" s="277"/>
    </row>
    <row r="369" spans="3:18" ht="12.95" customHeight="1">
      <c r="C369" s="300"/>
      <c r="D369" s="300"/>
      <c r="R369" s="277"/>
    </row>
    <row r="370" spans="3:18" ht="12.95" customHeight="1">
      <c r="C370" s="300"/>
      <c r="D370" s="300"/>
      <c r="R370" s="277"/>
    </row>
    <row r="371" spans="3:18" ht="12.95" customHeight="1">
      <c r="C371" s="300"/>
      <c r="D371" s="300"/>
      <c r="R371" s="277"/>
    </row>
    <row r="372" spans="3:18" ht="12.95" customHeight="1">
      <c r="C372" s="300"/>
      <c r="D372" s="300"/>
      <c r="R372" s="277"/>
    </row>
    <row r="373" spans="3:18" ht="12.95" customHeight="1">
      <c r="C373" s="300"/>
      <c r="D373" s="300"/>
      <c r="R373" s="277"/>
    </row>
    <row r="374" spans="3:18" ht="12.95" customHeight="1">
      <c r="C374" s="300"/>
      <c r="D374" s="300"/>
      <c r="R374" s="277"/>
    </row>
    <row r="375" spans="3:18" ht="12.95" customHeight="1">
      <c r="C375" s="300"/>
      <c r="D375" s="300"/>
      <c r="R375" s="277"/>
    </row>
    <row r="376" spans="3:18" ht="12.95" customHeight="1">
      <c r="C376" s="300"/>
      <c r="D376" s="300"/>
      <c r="R376" s="277"/>
    </row>
    <row r="377" spans="3:18" ht="12.95" customHeight="1">
      <c r="C377" s="300"/>
      <c r="D377" s="300"/>
      <c r="R377" s="277"/>
    </row>
    <row r="378" spans="3:18" ht="12.95" customHeight="1">
      <c r="C378" s="300"/>
      <c r="D378" s="300"/>
      <c r="R378" s="277"/>
    </row>
    <row r="379" spans="3:18" ht="12.95" customHeight="1">
      <c r="C379" s="300"/>
      <c r="D379" s="300"/>
      <c r="R379" s="277"/>
    </row>
    <row r="380" spans="3:18" ht="12.95" customHeight="1">
      <c r="C380" s="300"/>
      <c r="D380" s="300"/>
      <c r="R380" s="277"/>
    </row>
    <row r="381" spans="3:18" ht="12.95" customHeight="1">
      <c r="C381" s="300"/>
      <c r="D381" s="300"/>
      <c r="R381" s="277"/>
    </row>
    <row r="382" spans="3:18" ht="12.95" customHeight="1">
      <c r="C382" s="300"/>
      <c r="D382" s="300"/>
      <c r="R382" s="277"/>
    </row>
    <row r="383" spans="3:18" ht="12.95" customHeight="1">
      <c r="C383" s="300"/>
      <c r="D383" s="300"/>
      <c r="R383" s="277"/>
    </row>
    <row r="384" spans="3:18" ht="12.95" customHeight="1">
      <c r="C384" s="300"/>
      <c r="D384" s="300"/>
      <c r="R384" s="277"/>
    </row>
    <row r="385" spans="3:18" ht="12.95" customHeight="1">
      <c r="C385" s="300"/>
      <c r="D385" s="300"/>
      <c r="R385" s="277"/>
    </row>
    <row r="386" spans="3:18" ht="12.95" customHeight="1">
      <c r="C386" s="300"/>
      <c r="D386" s="300"/>
      <c r="R386" s="277"/>
    </row>
    <row r="387" spans="3:18" ht="12.95" customHeight="1">
      <c r="C387" s="300"/>
      <c r="D387" s="300"/>
      <c r="R387" s="277"/>
    </row>
    <row r="388" spans="3:18" ht="12.95" customHeight="1">
      <c r="C388" s="300"/>
      <c r="D388" s="300"/>
      <c r="R388" s="277"/>
    </row>
    <row r="389" spans="3:18" ht="12.95" customHeight="1">
      <c r="C389" s="300"/>
      <c r="D389" s="300"/>
      <c r="R389" s="277"/>
    </row>
    <row r="390" spans="3:18" ht="12.95" customHeight="1">
      <c r="C390" s="300"/>
      <c r="D390" s="300"/>
      <c r="R390" s="277"/>
    </row>
    <row r="391" spans="3:18" ht="12.95" customHeight="1">
      <c r="C391" s="300"/>
      <c r="D391" s="300"/>
      <c r="R391" s="277"/>
    </row>
    <row r="392" spans="3:18" ht="12.95" customHeight="1">
      <c r="C392" s="300"/>
      <c r="D392" s="300"/>
      <c r="R392" s="277"/>
    </row>
    <row r="393" spans="3:18" ht="12.95" customHeight="1">
      <c r="C393" s="300"/>
      <c r="D393" s="300"/>
      <c r="R393" s="277"/>
    </row>
    <row r="394" spans="3:18" ht="12.95" customHeight="1">
      <c r="C394" s="300"/>
      <c r="D394" s="300"/>
      <c r="R394" s="277"/>
    </row>
    <row r="395" spans="3:18" ht="12.95" customHeight="1">
      <c r="C395" s="300"/>
      <c r="D395" s="300"/>
      <c r="R395" s="277"/>
    </row>
    <row r="396" spans="3:18" ht="12.95" customHeight="1">
      <c r="C396" s="300"/>
      <c r="D396" s="300"/>
      <c r="R396" s="277"/>
    </row>
    <row r="397" spans="3:18" ht="12.95" customHeight="1">
      <c r="C397" s="300"/>
      <c r="D397" s="300"/>
      <c r="R397" s="277"/>
    </row>
    <row r="398" spans="3:18" ht="12.95" customHeight="1">
      <c r="C398" s="300"/>
      <c r="D398" s="300"/>
      <c r="R398" s="277"/>
    </row>
    <row r="399" spans="3:18" ht="12.95" customHeight="1">
      <c r="C399" s="300"/>
      <c r="D399" s="300"/>
      <c r="R399" s="277"/>
    </row>
    <row r="400" spans="3:18" ht="12.95" customHeight="1">
      <c r="C400" s="300"/>
      <c r="D400" s="300"/>
      <c r="R400" s="277"/>
    </row>
    <row r="401" spans="3:4" ht="12.95" customHeight="1">
      <c r="C401" s="300"/>
      <c r="D401" s="300"/>
    </row>
    <row r="402" spans="3:4" ht="12.95" customHeight="1">
      <c r="C402" s="300"/>
      <c r="D402" s="300"/>
    </row>
    <row r="403" spans="3:4" ht="12.95" customHeight="1">
      <c r="C403" s="300"/>
      <c r="D403" s="300"/>
    </row>
    <row r="404" spans="3:4" ht="12.95" customHeight="1">
      <c r="C404" s="300"/>
      <c r="D404" s="300"/>
    </row>
    <row r="405" spans="3:4" ht="12.95" customHeight="1">
      <c r="C405" s="300"/>
      <c r="D405" s="300"/>
    </row>
    <row r="406" spans="3:4" ht="12.95" customHeight="1">
      <c r="C406" s="300"/>
      <c r="D406" s="300"/>
    </row>
    <row r="407" spans="3:4" ht="12.95" customHeight="1">
      <c r="C407" s="300"/>
      <c r="D407" s="300"/>
    </row>
    <row r="408" spans="3:4" ht="12.95" customHeight="1">
      <c r="C408" s="300"/>
      <c r="D408" s="300"/>
    </row>
    <row r="409" spans="3:4" ht="12.95" customHeight="1">
      <c r="C409" s="300"/>
      <c r="D409" s="300"/>
    </row>
    <row r="410" spans="3:4" ht="12.95" customHeight="1">
      <c r="C410" s="300"/>
      <c r="D410" s="300"/>
    </row>
    <row r="411" spans="3:4" ht="12.95" customHeight="1">
      <c r="C411" s="300"/>
      <c r="D411" s="300"/>
    </row>
    <row r="412" spans="3:4" ht="12.95" customHeight="1">
      <c r="C412" s="300"/>
      <c r="D412" s="300"/>
    </row>
    <row r="413" spans="3:4" ht="12.95" customHeight="1">
      <c r="C413" s="300"/>
      <c r="D413" s="300"/>
    </row>
    <row r="414" spans="3:4" ht="12.95" customHeight="1">
      <c r="C414" s="300"/>
      <c r="D414" s="300"/>
    </row>
    <row r="415" spans="3:4" ht="12.95" customHeight="1">
      <c r="C415" s="300"/>
      <c r="D415" s="300"/>
    </row>
    <row r="416" spans="3:4" ht="12.95" customHeight="1">
      <c r="C416" s="300"/>
      <c r="D416" s="300"/>
    </row>
    <row r="417" spans="3:4" ht="12.95" customHeight="1">
      <c r="C417" s="300"/>
      <c r="D417" s="300"/>
    </row>
    <row r="418" spans="3:4" ht="12.95" customHeight="1">
      <c r="C418" s="300"/>
      <c r="D418" s="300"/>
    </row>
    <row r="419" spans="3:4" ht="12.95" customHeight="1">
      <c r="C419" s="300"/>
      <c r="D419" s="300"/>
    </row>
    <row r="420" spans="3:4" ht="12.95" customHeight="1">
      <c r="C420" s="300"/>
      <c r="D420" s="300"/>
    </row>
    <row r="421" spans="3:4" ht="12.95" customHeight="1">
      <c r="C421" s="300"/>
      <c r="D421" s="300"/>
    </row>
    <row r="422" spans="3:4" ht="12.95" customHeight="1">
      <c r="C422" s="300"/>
      <c r="D422" s="300"/>
    </row>
    <row r="423" spans="3:4" ht="12.95" customHeight="1">
      <c r="C423" s="300"/>
      <c r="D423" s="300"/>
    </row>
    <row r="424" spans="3:4" ht="12.95" customHeight="1">
      <c r="C424" s="300"/>
      <c r="D424" s="300"/>
    </row>
    <row r="425" spans="3:4" ht="12.95" customHeight="1">
      <c r="C425" s="300"/>
      <c r="D425" s="300"/>
    </row>
    <row r="426" spans="3:4" ht="12.95" customHeight="1">
      <c r="C426" s="300"/>
      <c r="D426" s="300"/>
    </row>
    <row r="427" spans="3:4" ht="12.95" customHeight="1">
      <c r="C427" s="300"/>
      <c r="D427" s="300"/>
    </row>
    <row r="428" spans="3:4" ht="12.95" customHeight="1">
      <c r="C428" s="300"/>
      <c r="D428" s="300"/>
    </row>
    <row r="429" spans="3:4" ht="12.95" customHeight="1">
      <c r="C429" s="300"/>
      <c r="D429" s="300"/>
    </row>
    <row r="430" spans="3:4" ht="12.95" customHeight="1">
      <c r="C430" s="300"/>
      <c r="D430" s="300"/>
    </row>
    <row r="431" spans="3:4" ht="12.95" customHeight="1">
      <c r="C431" s="300"/>
      <c r="D431" s="300"/>
    </row>
    <row r="432" spans="3:4" ht="12.95" customHeight="1">
      <c r="C432" s="300"/>
      <c r="D432" s="300"/>
    </row>
    <row r="433" spans="3:4" ht="12.95" customHeight="1">
      <c r="C433" s="300"/>
      <c r="D433" s="300"/>
    </row>
    <row r="434" spans="3:4" ht="12.95" customHeight="1">
      <c r="C434" s="300"/>
      <c r="D434" s="300"/>
    </row>
    <row r="435" spans="3:4" ht="12.95" customHeight="1">
      <c r="C435" s="300"/>
      <c r="D435" s="300"/>
    </row>
    <row r="436" spans="3:4" ht="12.95" customHeight="1">
      <c r="C436" s="300"/>
      <c r="D436" s="300"/>
    </row>
    <row r="437" spans="3:4" ht="12.95" customHeight="1">
      <c r="C437" s="300"/>
      <c r="D437" s="300"/>
    </row>
    <row r="438" spans="3:4" ht="12.95" customHeight="1">
      <c r="C438" s="300"/>
      <c r="D438" s="300"/>
    </row>
    <row r="439" spans="3:4" ht="12.95" customHeight="1">
      <c r="C439" s="300"/>
      <c r="D439" s="300"/>
    </row>
    <row r="440" spans="3:4" ht="12.95" customHeight="1">
      <c r="C440" s="300"/>
      <c r="D440" s="300"/>
    </row>
    <row r="441" spans="3:4" ht="12.95" customHeight="1">
      <c r="C441" s="300"/>
      <c r="D441" s="300"/>
    </row>
    <row r="442" spans="3:4" ht="12.95" customHeight="1">
      <c r="C442" s="300"/>
      <c r="D442" s="300"/>
    </row>
    <row r="443" spans="3:4" ht="12.95" customHeight="1">
      <c r="C443" s="300"/>
      <c r="D443" s="300"/>
    </row>
    <row r="444" spans="3:4" ht="12.95" customHeight="1">
      <c r="C444" s="300"/>
      <c r="D444" s="300"/>
    </row>
    <row r="445" spans="3:4" ht="12.95" customHeight="1">
      <c r="C445" s="300"/>
      <c r="D445" s="300"/>
    </row>
    <row r="446" spans="3:4" ht="12.95" customHeight="1">
      <c r="C446" s="300"/>
      <c r="D446" s="300"/>
    </row>
    <row r="447" spans="3:4" ht="12.95" customHeight="1">
      <c r="C447" s="300"/>
      <c r="D447" s="300"/>
    </row>
    <row r="448" spans="3:4" ht="12.95" customHeight="1">
      <c r="C448" s="300"/>
      <c r="D448" s="300"/>
    </row>
    <row r="449" spans="3:4" ht="12.95" customHeight="1">
      <c r="C449" s="300"/>
      <c r="D449" s="300"/>
    </row>
    <row r="450" spans="3:4" ht="12.95" customHeight="1">
      <c r="C450" s="300"/>
      <c r="D450" s="300"/>
    </row>
    <row r="451" spans="3:4" ht="12.95" customHeight="1">
      <c r="C451" s="300"/>
      <c r="D451" s="300"/>
    </row>
    <row r="452" spans="3:4" ht="12.95" customHeight="1">
      <c r="C452" s="300"/>
      <c r="D452" s="300"/>
    </row>
    <row r="453" spans="3:4" ht="12.95" customHeight="1">
      <c r="C453" s="300"/>
      <c r="D453" s="300"/>
    </row>
    <row r="454" spans="3:4" ht="12.95" customHeight="1">
      <c r="C454" s="300"/>
      <c r="D454" s="300"/>
    </row>
    <row r="455" spans="3:4" ht="12.95" customHeight="1">
      <c r="C455" s="300"/>
      <c r="D455" s="300"/>
    </row>
    <row r="456" spans="3:4" ht="12.95" customHeight="1">
      <c r="C456" s="300"/>
      <c r="D456" s="300"/>
    </row>
    <row r="457" spans="3:4" ht="12.95" customHeight="1">
      <c r="C457" s="300"/>
      <c r="D457" s="300"/>
    </row>
    <row r="458" spans="3:4" ht="12.95" customHeight="1">
      <c r="C458" s="300"/>
      <c r="D458" s="300"/>
    </row>
    <row r="459" spans="3:4" ht="12.95" customHeight="1">
      <c r="C459" s="300"/>
      <c r="D459" s="300"/>
    </row>
    <row r="460" spans="3:4" ht="12.95" customHeight="1">
      <c r="C460" s="300"/>
      <c r="D460" s="300"/>
    </row>
    <row r="461" spans="3:4" ht="12.95" customHeight="1">
      <c r="C461" s="300"/>
      <c r="D461" s="300"/>
    </row>
    <row r="462" spans="3:4" ht="12.95" customHeight="1">
      <c r="C462" s="300"/>
      <c r="D462" s="300"/>
    </row>
    <row r="463" spans="3:4" ht="12.95" customHeight="1">
      <c r="C463" s="300"/>
      <c r="D463" s="300"/>
    </row>
    <row r="464" spans="3:4" ht="12.95" customHeight="1">
      <c r="C464" s="300"/>
      <c r="D464" s="300"/>
    </row>
    <row r="465" spans="3:4" ht="12.95" customHeight="1">
      <c r="C465" s="300"/>
      <c r="D465" s="300"/>
    </row>
    <row r="466" spans="3:4" ht="12.95" customHeight="1">
      <c r="C466" s="300"/>
      <c r="D466" s="300"/>
    </row>
    <row r="467" spans="3:4" ht="12.95" customHeight="1">
      <c r="C467" s="300"/>
      <c r="D467" s="300"/>
    </row>
    <row r="468" spans="3:4" ht="12.95" customHeight="1">
      <c r="C468" s="300"/>
      <c r="D468" s="300"/>
    </row>
    <row r="469" spans="3:4" ht="12.95" customHeight="1">
      <c r="C469" s="300"/>
      <c r="D469" s="300"/>
    </row>
    <row r="470" spans="3:4" ht="12.95" customHeight="1">
      <c r="C470" s="300"/>
      <c r="D470" s="300"/>
    </row>
    <row r="471" spans="3:4" ht="12.95" customHeight="1">
      <c r="C471" s="300"/>
      <c r="D471" s="300"/>
    </row>
    <row r="472" spans="3:4" ht="12.95" customHeight="1">
      <c r="C472" s="300"/>
      <c r="D472" s="300"/>
    </row>
    <row r="473" spans="3:4" ht="12.95" customHeight="1">
      <c r="C473" s="300"/>
      <c r="D473" s="300"/>
    </row>
    <row r="474" spans="3:4" ht="12.95" customHeight="1">
      <c r="C474" s="300"/>
      <c r="D474" s="300"/>
    </row>
    <row r="475" spans="3:4" ht="12.95" customHeight="1">
      <c r="C475" s="300"/>
      <c r="D475" s="300"/>
    </row>
    <row r="476" spans="3:4" ht="12.95" customHeight="1">
      <c r="C476" s="300"/>
      <c r="D476" s="300"/>
    </row>
    <row r="477" spans="3:4" ht="12.95" customHeight="1">
      <c r="C477" s="300"/>
      <c r="D477" s="300"/>
    </row>
    <row r="478" spans="3:4" ht="12.95" customHeight="1">
      <c r="C478" s="300"/>
      <c r="D478" s="300"/>
    </row>
    <row r="479" spans="3:4" ht="12.95" customHeight="1">
      <c r="C479" s="300"/>
      <c r="D479" s="300"/>
    </row>
    <row r="480" spans="3:4" ht="12.95" customHeight="1">
      <c r="C480" s="300"/>
      <c r="D480" s="300"/>
    </row>
    <row r="481" spans="3:4" ht="12.95" customHeight="1">
      <c r="C481" s="300"/>
      <c r="D481" s="300"/>
    </row>
    <row r="482" spans="3:4" ht="12.95" customHeight="1">
      <c r="C482" s="300"/>
      <c r="D482" s="300"/>
    </row>
    <row r="483" spans="3:4" ht="12.95" customHeight="1">
      <c r="C483" s="300"/>
      <c r="D483" s="300"/>
    </row>
    <row r="484" spans="3:4" ht="12.95" customHeight="1">
      <c r="C484" s="300"/>
      <c r="D484" s="300"/>
    </row>
    <row r="485" spans="3:4" ht="12.95" customHeight="1">
      <c r="C485" s="300"/>
      <c r="D485" s="300"/>
    </row>
    <row r="486" spans="3:4" ht="12.95" customHeight="1">
      <c r="C486" s="300"/>
      <c r="D486" s="300"/>
    </row>
    <row r="487" spans="3:4" ht="12.95" customHeight="1">
      <c r="C487" s="300"/>
      <c r="D487" s="300"/>
    </row>
    <row r="488" spans="3:4" ht="12.95" customHeight="1">
      <c r="C488" s="300"/>
      <c r="D488" s="300"/>
    </row>
    <row r="489" spans="3:4" ht="12.95" customHeight="1">
      <c r="C489" s="300"/>
      <c r="D489" s="300"/>
    </row>
    <row r="490" spans="3:4" ht="12.95" customHeight="1">
      <c r="C490" s="300"/>
      <c r="D490" s="300"/>
    </row>
    <row r="491" spans="3:4" ht="12.95" customHeight="1">
      <c r="C491" s="300"/>
      <c r="D491" s="300"/>
    </row>
    <row r="492" spans="3:4" ht="12.95" customHeight="1">
      <c r="C492" s="300"/>
      <c r="D492" s="300"/>
    </row>
    <row r="493" spans="3:4" ht="12.95" customHeight="1">
      <c r="C493" s="300"/>
      <c r="D493" s="300"/>
    </row>
    <row r="494" spans="3:4" ht="12.95" customHeight="1">
      <c r="C494" s="300"/>
      <c r="D494" s="300"/>
    </row>
    <row r="495" spans="3:4" ht="12.95" customHeight="1">
      <c r="C495" s="300"/>
      <c r="D495" s="300"/>
    </row>
    <row r="496" spans="3:4" ht="12.95" customHeight="1">
      <c r="C496" s="300"/>
      <c r="D496" s="300"/>
    </row>
    <row r="497" spans="3:4" ht="12.95" customHeight="1">
      <c r="C497" s="300"/>
      <c r="D497" s="300"/>
    </row>
    <row r="498" spans="3:4" ht="12.95" customHeight="1">
      <c r="C498" s="300"/>
      <c r="D498" s="300"/>
    </row>
    <row r="499" spans="3:4" ht="12.95" customHeight="1">
      <c r="C499" s="300"/>
      <c r="D499" s="300"/>
    </row>
    <row r="500" spans="3:4" ht="12.95" customHeight="1">
      <c r="C500" s="300"/>
      <c r="D500" s="300"/>
    </row>
    <row r="501" spans="3:4" ht="12.95" customHeight="1">
      <c r="C501" s="300"/>
      <c r="D501" s="300"/>
    </row>
    <row r="502" spans="3:4" ht="12.95" customHeight="1">
      <c r="C502" s="300"/>
      <c r="D502" s="300"/>
    </row>
    <row r="503" spans="3:4" ht="12.95" customHeight="1">
      <c r="C503" s="300"/>
      <c r="D503" s="300"/>
    </row>
    <row r="504" spans="3:4" ht="12.95" customHeight="1">
      <c r="C504" s="300"/>
      <c r="D504" s="300"/>
    </row>
    <row r="505" spans="3:4" ht="12.95" customHeight="1">
      <c r="C505" s="300"/>
      <c r="D505" s="300"/>
    </row>
    <row r="506" spans="3:4" ht="12.95" customHeight="1">
      <c r="C506" s="300"/>
      <c r="D506" s="300"/>
    </row>
    <row r="507" spans="3:4" ht="12.95" customHeight="1">
      <c r="C507" s="300"/>
      <c r="D507" s="300"/>
    </row>
    <row r="508" spans="3:4" ht="12.95" customHeight="1">
      <c r="C508" s="300"/>
      <c r="D508" s="300"/>
    </row>
    <row r="509" spans="3:4" ht="12.95" customHeight="1">
      <c r="C509" s="300"/>
      <c r="D509" s="300"/>
    </row>
    <row r="510" spans="3:4" ht="12.95" customHeight="1">
      <c r="C510" s="300"/>
      <c r="D510" s="300"/>
    </row>
    <row r="511" spans="3:4" ht="12.95" customHeight="1">
      <c r="C511" s="300"/>
      <c r="D511" s="300"/>
    </row>
    <row r="512" spans="3:4" ht="12.95" customHeight="1">
      <c r="C512" s="300"/>
      <c r="D512" s="300"/>
    </row>
    <row r="513" spans="3:4" ht="12.95" customHeight="1">
      <c r="C513" s="300"/>
      <c r="D513" s="300"/>
    </row>
    <row r="514" spans="3:4" ht="12.95" customHeight="1">
      <c r="C514" s="300"/>
      <c r="D514" s="300"/>
    </row>
    <row r="515" spans="3:4" ht="12.95" customHeight="1">
      <c r="C515" s="300"/>
      <c r="D515" s="300"/>
    </row>
    <row r="516" spans="3:4" ht="12.95" customHeight="1">
      <c r="C516" s="300"/>
      <c r="D516" s="300"/>
    </row>
    <row r="517" spans="3:4" ht="12.95" customHeight="1">
      <c r="C517" s="300"/>
      <c r="D517" s="300"/>
    </row>
    <row r="518" spans="3:4" ht="12.95" customHeight="1">
      <c r="C518" s="300"/>
      <c r="D518" s="300"/>
    </row>
    <row r="519" spans="3:4" ht="12.95" customHeight="1">
      <c r="C519" s="300"/>
      <c r="D519" s="300"/>
    </row>
    <row r="520" spans="3:4" ht="12.95" customHeight="1">
      <c r="C520" s="300"/>
      <c r="D520" s="300"/>
    </row>
    <row r="521" spans="3:4" ht="12.95" customHeight="1">
      <c r="C521" s="300"/>
      <c r="D521" s="300"/>
    </row>
    <row r="522" spans="3:4" ht="12.95" customHeight="1">
      <c r="C522" s="300"/>
      <c r="D522" s="300"/>
    </row>
    <row r="523" spans="3:4" ht="12.95" customHeight="1">
      <c r="C523" s="300"/>
      <c r="D523" s="300"/>
    </row>
    <row r="524" spans="3:4" ht="12.95" customHeight="1">
      <c r="C524" s="300"/>
      <c r="D524" s="300"/>
    </row>
    <row r="525" spans="3:4" ht="12.95" customHeight="1">
      <c r="C525" s="300"/>
      <c r="D525" s="300"/>
    </row>
    <row r="526" spans="3:4" ht="12.95" customHeight="1">
      <c r="C526" s="300"/>
      <c r="D526" s="300"/>
    </row>
    <row r="527" spans="3:4" ht="12.95" customHeight="1">
      <c r="C527" s="300"/>
      <c r="D527" s="300"/>
    </row>
    <row r="528" spans="3:4" ht="12.95" customHeight="1">
      <c r="C528" s="300"/>
      <c r="D528" s="300"/>
    </row>
    <row r="529" spans="3:4" ht="12.95" customHeight="1">
      <c r="C529" s="300"/>
      <c r="D529" s="300"/>
    </row>
    <row r="530" spans="3:4" ht="12.95" customHeight="1">
      <c r="C530" s="300"/>
      <c r="D530" s="300"/>
    </row>
    <row r="531" spans="3:4" ht="12.95" customHeight="1">
      <c r="C531" s="300"/>
      <c r="D531" s="300"/>
    </row>
    <row r="532" spans="3:4" ht="12.95" customHeight="1">
      <c r="C532" s="300"/>
      <c r="D532" s="300"/>
    </row>
    <row r="533" spans="3:4" ht="12.95" customHeight="1">
      <c r="C533" s="300"/>
      <c r="D533" s="300"/>
    </row>
    <row r="534" spans="3:4" ht="12.95" customHeight="1">
      <c r="C534" s="300"/>
      <c r="D534" s="300"/>
    </row>
    <row r="535" spans="3:4" ht="12.95" customHeight="1">
      <c r="C535" s="300"/>
      <c r="D535" s="300"/>
    </row>
    <row r="536" spans="3:4" ht="12.95" customHeight="1">
      <c r="C536" s="300"/>
      <c r="D536" s="300"/>
    </row>
    <row r="537" spans="3:4" ht="12.95" customHeight="1">
      <c r="C537" s="300"/>
      <c r="D537" s="300"/>
    </row>
    <row r="538" spans="3:4" ht="12.95" customHeight="1">
      <c r="C538" s="300"/>
      <c r="D538" s="300"/>
    </row>
    <row r="539" spans="3:4" ht="12.95" customHeight="1">
      <c r="C539" s="300"/>
      <c r="D539" s="300"/>
    </row>
    <row r="540" spans="3:4" ht="12.95" customHeight="1">
      <c r="C540" s="300"/>
      <c r="D540" s="300"/>
    </row>
    <row r="541" spans="3:4" ht="12.95" customHeight="1">
      <c r="C541" s="300"/>
      <c r="D541" s="300"/>
    </row>
    <row r="542" spans="3:4" ht="12.95" customHeight="1">
      <c r="C542" s="300"/>
      <c r="D542" s="300"/>
    </row>
    <row r="543" spans="3:4" ht="12.95" customHeight="1">
      <c r="C543" s="300"/>
      <c r="D543" s="300"/>
    </row>
    <row r="544" spans="3:4" ht="12.95" customHeight="1">
      <c r="C544" s="300"/>
      <c r="D544" s="300"/>
    </row>
    <row r="545" spans="3:4" ht="12.95" customHeight="1">
      <c r="C545" s="300"/>
      <c r="D545" s="300"/>
    </row>
    <row r="546" spans="3:4" ht="12.95" customHeight="1">
      <c r="C546" s="300"/>
      <c r="D546" s="300"/>
    </row>
    <row r="547" spans="3:4" ht="12.95" customHeight="1">
      <c r="C547" s="300"/>
      <c r="D547" s="300"/>
    </row>
    <row r="548" spans="3:4" ht="12.95" customHeight="1">
      <c r="C548" s="300"/>
      <c r="D548" s="300"/>
    </row>
    <row r="549" spans="3:4" ht="12.95" customHeight="1">
      <c r="C549" s="300"/>
      <c r="D549" s="300"/>
    </row>
    <row r="550" spans="3:4" ht="12.95" customHeight="1">
      <c r="C550" s="300"/>
      <c r="D550" s="300"/>
    </row>
    <row r="551" spans="3:4" ht="12.95" customHeight="1">
      <c r="C551" s="300"/>
      <c r="D551" s="300"/>
    </row>
    <row r="552" spans="3:4" ht="12.95" customHeight="1">
      <c r="C552" s="300"/>
      <c r="D552" s="300"/>
    </row>
    <row r="553" spans="3:4" ht="12.95" customHeight="1">
      <c r="C553" s="300"/>
      <c r="D553" s="300"/>
    </row>
    <row r="554" spans="3:4" ht="12.95" customHeight="1">
      <c r="C554" s="300"/>
      <c r="D554" s="300"/>
    </row>
    <row r="555" spans="3:4" ht="12.95" customHeight="1">
      <c r="C555" s="300"/>
      <c r="D555" s="300"/>
    </row>
    <row r="556" spans="3:4" ht="12.95" customHeight="1">
      <c r="C556" s="300"/>
      <c r="D556" s="300"/>
    </row>
    <row r="557" spans="3:4" ht="12.95" customHeight="1">
      <c r="C557" s="300"/>
      <c r="D557" s="300"/>
    </row>
    <row r="558" spans="3:4" ht="12.95" customHeight="1">
      <c r="C558" s="300"/>
      <c r="D558" s="300"/>
    </row>
    <row r="559" spans="3:4" ht="12.95" customHeight="1">
      <c r="C559" s="300"/>
      <c r="D559" s="300"/>
    </row>
    <row r="560" spans="3:4" ht="12.95" customHeight="1">
      <c r="C560" s="300"/>
      <c r="D560" s="300"/>
    </row>
    <row r="561" spans="3:4" ht="12.95" customHeight="1">
      <c r="C561" s="300"/>
      <c r="D561" s="300"/>
    </row>
    <row r="562" spans="3:4" ht="12.95" customHeight="1">
      <c r="C562" s="300"/>
      <c r="D562" s="300"/>
    </row>
    <row r="563" spans="3:4" ht="12.95" customHeight="1">
      <c r="C563" s="300"/>
      <c r="D563" s="300"/>
    </row>
    <row r="564" spans="3:4" ht="12.95" customHeight="1">
      <c r="C564" s="300"/>
      <c r="D564" s="300"/>
    </row>
    <row r="565" spans="3:4" ht="12.95" customHeight="1">
      <c r="C565" s="300"/>
      <c r="D565" s="300"/>
    </row>
    <row r="566" spans="3:4" ht="12.95" customHeight="1">
      <c r="C566" s="300"/>
      <c r="D566" s="300"/>
    </row>
    <row r="567" spans="3:4" ht="12.95" customHeight="1">
      <c r="C567" s="300"/>
      <c r="D567" s="300"/>
    </row>
    <row r="568" spans="3:4" ht="12.95" customHeight="1">
      <c r="C568" s="300"/>
      <c r="D568" s="300"/>
    </row>
    <row r="569" spans="3:4" ht="12.95" customHeight="1">
      <c r="C569" s="300"/>
      <c r="D569" s="300"/>
    </row>
    <row r="570" spans="3:4" ht="12.95" customHeight="1">
      <c r="C570" s="300"/>
      <c r="D570" s="300"/>
    </row>
    <row r="571" spans="3:4" ht="12.95" customHeight="1">
      <c r="C571" s="300"/>
      <c r="D571" s="300"/>
    </row>
    <row r="572" spans="3:4" ht="12.95" customHeight="1">
      <c r="C572" s="300"/>
      <c r="D572" s="300"/>
    </row>
    <row r="573" spans="3:4" ht="12.95" customHeight="1">
      <c r="C573" s="300"/>
      <c r="D573" s="300"/>
    </row>
    <row r="574" spans="3:4" ht="12.95" customHeight="1">
      <c r="C574" s="300"/>
      <c r="D574" s="300"/>
    </row>
    <row r="575" spans="3:4" ht="12.95" customHeight="1">
      <c r="C575" s="300"/>
      <c r="D575" s="300"/>
    </row>
    <row r="576" spans="3:4" ht="12.95" customHeight="1">
      <c r="C576" s="300"/>
      <c r="D576" s="300"/>
    </row>
    <row r="577" spans="3:4" ht="12.95" customHeight="1">
      <c r="C577" s="300"/>
      <c r="D577" s="300"/>
    </row>
    <row r="578" spans="3:4" ht="12.95" customHeight="1">
      <c r="C578" s="300"/>
      <c r="D578" s="300"/>
    </row>
    <row r="579" spans="3:4" ht="12.95" customHeight="1">
      <c r="C579" s="300"/>
      <c r="D579" s="300"/>
    </row>
    <row r="580" spans="3:4" ht="12.95" customHeight="1">
      <c r="C580" s="300"/>
      <c r="D580" s="300"/>
    </row>
    <row r="581" spans="3:4" ht="12.95" customHeight="1">
      <c r="C581" s="300"/>
      <c r="D581" s="300"/>
    </row>
    <row r="582" spans="3:4" ht="12.95" customHeight="1">
      <c r="C582" s="300"/>
      <c r="D582" s="300"/>
    </row>
    <row r="583" spans="3:4" ht="12.95" customHeight="1">
      <c r="C583" s="300"/>
      <c r="D583" s="300"/>
    </row>
    <row r="584" spans="3:4" ht="12.95" customHeight="1">
      <c r="C584" s="300"/>
      <c r="D584" s="300"/>
    </row>
    <row r="585" spans="3:4" ht="12.95" customHeight="1">
      <c r="C585" s="300"/>
      <c r="D585" s="300"/>
    </row>
    <row r="586" spans="3:4" ht="12.95" customHeight="1">
      <c r="C586" s="300"/>
      <c r="D586" s="300"/>
    </row>
    <row r="587" spans="3:4" ht="12.95" customHeight="1">
      <c r="C587" s="300"/>
      <c r="D587" s="300"/>
    </row>
    <row r="588" spans="3:4" ht="12.95" customHeight="1">
      <c r="C588" s="300"/>
      <c r="D588" s="300"/>
    </row>
    <row r="589" spans="3:4" ht="12.95" customHeight="1">
      <c r="C589" s="300"/>
      <c r="D589" s="300"/>
    </row>
    <row r="590" spans="3:4" ht="12.95" customHeight="1">
      <c r="C590" s="300"/>
      <c r="D590" s="300"/>
    </row>
    <row r="591" spans="3:4" ht="12.95" customHeight="1">
      <c r="C591" s="300"/>
      <c r="D591" s="300"/>
    </row>
    <row r="592" spans="3:4" ht="12.95" customHeight="1">
      <c r="C592" s="300"/>
      <c r="D592" s="300"/>
    </row>
    <row r="593" spans="3:4" ht="12.95" customHeight="1">
      <c r="C593" s="300"/>
      <c r="D593" s="300"/>
    </row>
    <row r="594" spans="3:4" ht="12.95" customHeight="1">
      <c r="C594" s="300"/>
      <c r="D594" s="300"/>
    </row>
    <row r="595" spans="3:4" ht="12.95" customHeight="1">
      <c r="C595" s="300"/>
      <c r="D595" s="300"/>
    </row>
    <row r="596" spans="3:4" ht="12.95" customHeight="1">
      <c r="C596" s="300"/>
      <c r="D596" s="300"/>
    </row>
    <row r="597" spans="3:4" ht="12.95" customHeight="1">
      <c r="C597" s="300"/>
      <c r="D597" s="300"/>
    </row>
    <row r="598" spans="3:4" ht="12.95" customHeight="1">
      <c r="C598" s="300"/>
      <c r="D598" s="300"/>
    </row>
    <row r="599" spans="3:4" ht="12.95" customHeight="1">
      <c r="C599" s="300"/>
      <c r="D599" s="300"/>
    </row>
    <row r="600" spans="3:4" ht="12.95" customHeight="1">
      <c r="C600" s="300"/>
      <c r="D600" s="300"/>
    </row>
    <row r="601" spans="3:4" ht="12.95" customHeight="1">
      <c r="C601" s="300"/>
      <c r="D601" s="300"/>
    </row>
    <row r="602" spans="3:4" ht="12.95" customHeight="1">
      <c r="C602" s="300"/>
      <c r="D602" s="300"/>
    </row>
    <row r="603" spans="3:4" ht="12.95" customHeight="1">
      <c r="C603" s="300"/>
      <c r="D603" s="300"/>
    </row>
    <row r="604" spans="3:4" ht="12.95" customHeight="1">
      <c r="C604" s="300"/>
      <c r="D604" s="300"/>
    </row>
    <row r="605" spans="3:4" ht="12.95" customHeight="1">
      <c r="C605" s="300"/>
      <c r="D605" s="300"/>
    </row>
    <row r="606" spans="3:4" ht="12.95" customHeight="1">
      <c r="C606" s="300"/>
      <c r="D606" s="300"/>
    </row>
    <row r="607" spans="3:4" ht="12.95" customHeight="1">
      <c r="C607" s="300"/>
      <c r="D607" s="300"/>
    </row>
    <row r="608" spans="3:4" ht="12.95" customHeight="1">
      <c r="C608" s="300"/>
      <c r="D608" s="300"/>
    </row>
    <row r="609" spans="3:4" ht="12.95" customHeight="1">
      <c r="C609" s="300"/>
      <c r="D609" s="300"/>
    </row>
    <row r="610" spans="3:4" ht="12.95" customHeight="1">
      <c r="C610" s="300"/>
      <c r="D610" s="300"/>
    </row>
    <row r="611" spans="3:4" ht="12.95" customHeight="1">
      <c r="C611" s="300"/>
      <c r="D611" s="300"/>
    </row>
    <row r="612" spans="3:4" ht="12.95" customHeight="1">
      <c r="C612" s="300"/>
      <c r="D612" s="300"/>
    </row>
    <row r="613" spans="3:4" ht="12.95" customHeight="1">
      <c r="C613" s="300"/>
      <c r="D613" s="300"/>
    </row>
    <row r="614" spans="3:4" ht="12.95" customHeight="1">
      <c r="C614" s="300"/>
      <c r="D614" s="300"/>
    </row>
    <row r="615" spans="3:4" ht="12.95" customHeight="1">
      <c r="C615" s="300"/>
      <c r="D615" s="300"/>
    </row>
    <row r="616" spans="3:4" ht="12.95" customHeight="1">
      <c r="C616" s="300"/>
      <c r="D616" s="300"/>
    </row>
    <row r="617" spans="3:4" ht="12.95" customHeight="1">
      <c r="C617" s="300"/>
      <c r="D617" s="300"/>
    </row>
    <row r="618" spans="3:4" ht="12.95" customHeight="1">
      <c r="C618" s="300"/>
      <c r="D618" s="300"/>
    </row>
    <row r="619" spans="3:4" ht="12.95" customHeight="1">
      <c r="C619" s="300"/>
      <c r="D619" s="300"/>
    </row>
    <row r="620" spans="3:4" ht="12.95" customHeight="1">
      <c r="C620" s="300"/>
      <c r="D620" s="300"/>
    </row>
    <row r="621" spans="3:4" ht="12.95" customHeight="1">
      <c r="C621" s="300"/>
      <c r="D621" s="300"/>
    </row>
    <row r="622" spans="3:4" ht="12.95" customHeight="1">
      <c r="C622" s="300"/>
      <c r="D622" s="300"/>
    </row>
    <row r="623" spans="3:4" ht="12.95" customHeight="1">
      <c r="C623" s="300"/>
      <c r="D623" s="300"/>
    </row>
    <row r="624" spans="3:4" ht="12.95" customHeight="1">
      <c r="C624" s="300"/>
      <c r="D624" s="300"/>
    </row>
    <row r="625" spans="3:4" ht="12.95" customHeight="1">
      <c r="C625" s="300"/>
      <c r="D625" s="300"/>
    </row>
    <row r="626" spans="3:4" ht="12.95" customHeight="1">
      <c r="C626" s="300"/>
      <c r="D626" s="300"/>
    </row>
    <row r="627" spans="3:4" ht="12.95" customHeight="1">
      <c r="C627" s="300"/>
      <c r="D627" s="300"/>
    </row>
    <row r="628" spans="3:4" ht="12.95" customHeight="1">
      <c r="C628" s="300"/>
      <c r="D628" s="300"/>
    </row>
    <row r="629" spans="3:4" ht="12.95" customHeight="1">
      <c r="C629" s="300"/>
      <c r="D629" s="300"/>
    </row>
    <row r="630" spans="3:4" ht="12.95" customHeight="1">
      <c r="C630" s="300"/>
      <c r="D630" s="300"/>
    </row>
    <row r="631" spans="3:4" ht="12.95" customHeight="1">
      <c r="C631" s="300"/>
      <c r="D631" s="300"/>
    </row>
    <row r="632" spans="3:4" ht="12.95" customHeight="1">
      <c r="C632" s="300"/>
      <c r="D632" s="300"/>
    </row>
    <row r="633" spans="3:4" ht="12.95" customHeight="1">
      <c r="C633" s="300"/>
      <c r="D633" s="300"/>
    </row>
    <row r="634" spans="3:4" ht="12.95" customHeight="1">
      <c r="C634" s="300"/>
      <c r="D634" s="300"/>
    </row>
    <row r="635" spans="3:4" ht="12.95" customHeight="1">
      <c r="C635" s="300"/>
      <c r="D635" s="300"/>
    </row>
    <row r="636" spans="3:4" ht="12.95" customHeight="1">
      <c r="C636" s="300"/>
      <c r="D636" s="300"/>
    </row>
    <row r="637" spans="3:4" ht="12.95" customHeight="1">
      <c r="C637" s="300"/>
      <c r="D637" s="300"/>
    </row>
    <row r="638" spans="3:4" ht="12.95" customHeight="1">
      <c r="C638" s="300"/>
      <c r="D638" s="300"/>
    </row>
    <row r="639" spans="3:4" ht="12.95" customHeight="1">
      <c r="C639" s="300"/>
      <c r="D639" s="300"/>
    </row>
    <row r="640" spans="3:4" ht="12.95" customHeight="1">
      <c r="C640" s="300"/>
      <c r="D640" s="300"/>
    </row>
    <row r="641" spans="3:4" ht="12.95" customHeight="1">
      <c r="C641" s="300"/>
      <c r="D641" s="300"/>
    </row>
    <row r="642" spans="3:4" ht="12.95" customHeight="1">
      <c r="C642" s="300"/>
      <c r="D642" s="300"/>
    </row>
    <row r="643" spans="3:4" ht="12.95" customHeight="1">
      <c r="C643" s="300"/>
      <c r="D643" s="300"/>
    </row>
    <row r="644" spans="3:4" ht="12.95" customHeight="1">
      <c r="C644" s="300"/>
      <c r="D644" s="300"/>
    </row>
    <row r="645" spans="3:4" ht="12.95" customHeight="1">
      <c r="C645" s="300"/>
      <c r="D645" s="300"/>
    </row>
    <row r="646" spans="3:4" ht="12.95" customHeight="1">
      <c r="C646" s="300"/>
      <c r="D646" s="300"/>
    </row>
    <row r="647" spans="3:4" ht="12.95" customHeight="1">
      <c r="C647" s="300"/>
      <c r="D647" s="300"/>
    </row>
    <row r="648" spans="3:4" ht="12.95" customHeight="1">
      <c r="C648" s="300"/>
      <c r="D648" s="300"/>
    </row>
    <row r="649" spans="3:4" ht="12.95" customHeight="1">
      <c r="C649" s="300"/>
      <c r="D649" s="300"/>
    </row>
    <row r="650" spans="3:4" ht="12.95" customHeight="1">
      <c r="C650" s="300"/>
      <c r="D650" s="300"/>
    </row>
    <row r="651" spans="3:4" ht="12.95" customHeight="1">
      <c r="C651" s="300"/>
      <c r="D651" s="300"/>
    </row>
    <row r="652" spans="3:4" ht="12.95" customHeight="1">
      <c r="C652" s="300"/>
      <c r="D652" s="300"/>
    </row>
    <row r="653" spans="3:4" ht="12.95" customHeight="1">
      <c r="C653" s="300"/>
      <c r="D653" s="300"/>
    </row>
    <row r="654" spans="3:4" ht="12.95" customHeight="1">
      <c r="C654" s="300"/>
      <c r="D654" s="300"/>
    </row>
    <row r="655" spans="3:4" ht="12.95" customHeight="1">
      <c r="C655" s="300"/>
      <c r="D655" s="300"/>
    </row>
    <row r="656" spans="3:4" ht="12.95" customHeight="1">
      <c r="C656" s="300"/>
      <c r="D656" s="300"/>
    </row>
    <row r="657" spans="3:4" ht="12.95" customHeight="1">
      <c r="C657" s="300"/>
      <c r="D657" s="300"/>
    </row>
    <row r="658" spans="3:4" ht="12.95" customHeight="1">
      <c r="C658" s="300"/>
      <c r="D658" s="300"/>
    </row>
    <row r="659" spans="3:4" ht="12.95" customHeight="1">
      <c r="C659" s="300"/>
      <c r="D659" s="300"/>
    </row>
    <row r="660" spans="3:4" ht="12.95" customHeight="1">
      <c r="C660" s="300"/>
      <c r="D660" s="300"/>
    </row>
    <row r="661" spans="3:4" ht="12.95" customHeight="1">
      <c r="C661" s="300"/>
      <c r="D661" s="300"/>
    </row>
    <row r="662" spans="3:4" ht="12.95" customHeight="1">
      <c r="C662" s="300"/>
      <c r="D662" s="300"/>
    </row>
    <row r="663" spans="3:4" ht="12.95" customHeight="1">
      <c r="C663" s="300"/>
      <c r="D663" s="300"/>
    </row>
    <row r="664" spans="3:4" ht="12.95" customHeight="1">
      <c r="C664" s="300"/>
      <c r="D664" s="300"/>
    </row>
    <row r="665" spans="3:4" ht="12.95" customHeight="1">
      <c r="C665" s="300"/>
      <c r="D665" s="300"/>
    </row>
    <row r="666" spans="3:4" ht="12.95" customHeight="1">
      <c r="C666" s="300"/>
      <c r="D666" s="300"/>
    </row>
    <row r="667" spans="3:4" ht="12.95" customHeight="1">
      <c r="C667" s="300"/>
      <c r="D667" s="300"/>
    </row>
    <row r="668" spans="3:4" ht="12.95" customHeight="1">
      <c r="C668" s="300"/>
      <c r="D668" s="300"/>
    </row>
    <row r="669" spans="3:4" ht="12.95" customHeight="1">
      <c r="C669" s="300"/>
      <c r="D669" s="300"/>
    </row>
    <row r="670" spans="3:4" ht="12.95" customHeight="1">
      <c r="C670" s="300"/>
      <c r="D670" s="300"/>
    </row>
    <row r="671" spans="3:4" ht="12.95" customHeight="1">
      <c r="C671" s="300"/>
      <c r="D671" s="300"/>
    </row>
    <row r="672" spans="3:4" ht="12.95" customHeight="1">
      <c r="C672" s="300"/>
      <c r="D672" s="300"/>
    </row>
    <row r="673" spans="3:4" ht="12.95" customHeight="1">
      <c r="C673" s="300"/>
      <c r="D673" s="300"/>
    </row>
    <row r="674" spans="3:4" ht="12.95" customHeight="1">
      <c r="C674" s="300"/>
      <c r="D674" s="300"/>
    </row>
    <row r="675" spans="3:4" ht="12.95" customHeight="1">
      <c r="C675" s="300"/>
      <c r="D675" s="300"/>
    </row>
    <row r="676" spans="3:4" ht="12.95" customHeight="1">
      <c r="C676" s="300"/>
      <c r="D676" s="300"/>
    </row>
    <row r="677" spans="3:4" ht="12.95" customHeight="1">
      <c r="C677" s="300"/>
      <c r="D677" s="300"/>
    </row>
    <row r="678" spans="3:4" ht="12.95" customHeight="1">
      <c r="C678" s="300"/>
      <c r="D678" s="300"/>
    </row>
    <row r="679" spans="3:4" ht="12.95" customHeight="1">
      <c r="C679" s="300"/>
      <c r="D679" s="300"/>
    </row>
    <row r="680" spans="3:4" ht="12.95" customHeight="1">
      <c r="C680" s="300"/>
      <c r="D680" s="300"/>
    </row>
    <row r="681" spans="3:4" ht="12.95" customHeight="1">
      <c r="C681" s="300"/>
      <c r="D681" s="300"/>
    </row>
    <row r="682" spans="3:4" ht="12.95" customHeight="1">
      <c r="C682" s="300"/>
      <c r="D682" s="300"/>
    </row>
    <row r="683" spans="3:4" ht="12.95" customHeight="1">
      <c r="C683" s="300"/>
      <c r="D683" s="300"/>
    </row>
    <row r="684" spans="3:4" ht="12.95" customHeight="1">
      <c r="C684" s="300"/>
      <c r="D684" s="300"/>
    </row>
    <row r="685" spans="3:4" ht="12.95" customHeight="1">
      <c r="C685" s="300"/>
      <c r="D685" s="300"/>
    </row>
    <row r="686" spans="3:4" ht="12.95" customHeight="1">
      <c r="C686" s="300"/>
      <c r="D686" s="300"/>
    </row>
    <row r="687" spans="3:4" ht="12.95" customHeight="1">
      <c r="C687" s="300"/>
      <c r="D687" s="300"/>
    </row>
    <row r="688" spans="3:4" ht="12.95" customHeight="1">
      <c r="C688" s="300"/>
      <c r="D688" s="300"/>
    </row>
    <row r="689" spans="3:4" ht="12.95" customHeight="1">
      <c r="C689" s="300"/>
      <c r="D689" s="300"/>
    </row>
    <row r="690" spans="3:4" ht="12.95" customHeight="1">
      <c r="C690" s="300"/>
      <c r="D690" s="300"/>
    </row>
    <row r="691" spans="3:4" ht="12.95" customHeight="1">
      <c r="C691" s="300"/>
      <c r="D691" s="300"/>
    </row>
    <row r="692" spans="3:4" ht="12.95" customHeight="1">
      <c r="C692" s="300"/>
      <c r="D692" s="300"/>
    </row>
    <row r="693" spans="3:4" ht="12.95" customHeight="1">
      <c r="C693" s="300"/>
      <c r="D693" s="300"/>
    </row>
    <row r="694" spans="3:4" ht="12.95" customHeight="1">
      <c r="C694" s="300"/>
      <c r="D694" s="300"/>
    </row>
    <row r="695" spans="3:4" ht="12.95" customHeight="1">
      <c r="C695" s="300"/>
      <c r="D695" s="300"/>
    </row>
    <row r="696" spans="3:4" ht="12.95" customHeight="1">
      <c r="C696" s="300"/>
      <c r="D696" s="300"/>
    </row>
    <row r="697" spans="3:4" ht="12.95" customHeight="1">
      <c r="C697" s="300"/>
      <c r="D697" s="300"/>
    </row>
    <row r="698" spans="3:4" ht="12.95" customHeight="1">
      <c r="C698" s="300"/>
      <c r="D698" s="300"/>
    </row>
    <row r="699" spans="3:4" ht="12.95" customHeight="1">
      <c r="C699" s="300"/>
      <c r="D699" s="300"/>
    </row>
    <row r="700" spans="3:4" ht="12.95" customHeight="1">
      <c r="C700" s="300"/>
      <c r="D700" s="300"/>
    </row>
    <row r="701" spans="3:4" ht="12.95" customHeight="1">
      <c r="C701" s="300"/>
      <c r="D701" s="300"/>
    </row>
    <row r="702" spans="3:4" ht="12.95" customHeight="1">
      <c r="C702" s="300"/>
      <c r="D702" s="300"/>
    </row>
    <row r="703" spans="3:4" ht="12.95" customHeight="1">
      <c r="C703" s="300"/>
      <c r="D703" s="300"/>
    </row>
    <row r="704" spans="3:4" ht="12.95" customHeight="1">
      <c r="C704" s="300"/>
      <c r="D704" s="300"/>
    </row>
    <row r="705" spans="3:4" ht="12.95" customHeight="1">
      <c r="C705" s="300"/>
      <c r="D705" s="300"/>
    </row>
    <row r="706" spans="3:4" ht="12.95" customHeight="1">
      <c r="C706" s="300"/>
      <c r="D706" s="300"/>
    </row>
    <row r="707" spans="3:4" ht="12.95" customHeight="1">
      <c r="C707" s="300"/>
      <c r="D707" s="300"/>
    </row>
    <row r="708" spans="3:4" ht="12.95" customHeight="1">
      <c r="C708" s="300"/>
      <c r="D708" s="300"/>
    </row>
    <row r="709" spans="3:4" ht="12.95" customHeight="1">
      <c r="C709" s="300"/>
      <c r="D709" s="300"/>
    </row>
    <row r="710" spans="3:4" ht="12.95" customHeight="1">
      <c r="C710" s="300"/>
      <c r="D710" s="300"/>
    </row>
    <row r="711" spans="3:4" ht="12.95" customHeight="1">
      <c r="C711" s="300"/>
      <c r="D711" s="300"/>
    </row>
    <row r="712" spans="3:4" ht="12.95" customHeight="1">
      <c r="C712" s="300"/>
      <c r="D712" s="300"/>
    </row>
    <row r="713" spans="3:4" ht="12.95" customHeight="1">
      <c r="C713" s="300"/>
      <c r="D713" s="300"/>
    </row>
    <row r="714" spans="3:4" ht="12.95" customHeight="1">
      <c r="C714" s="300"/>
      <c r="D714" s="300"/>
    </row>
    <row r="715" spans="3:4" ht="12.95" customHeight="1">
      <c r="C715" s="300"/>
      <c r="D715" s="300"/>
    </row>
    <row r="716" spans="3:4" ht="12.95" customHeight="1">
      <c r="C716" s="300"/>
      <c r="D716" s="300"/>
    </row>
    <row r="717" spans="3:4" ht="12.95" customHeight="1">
      <c r="C717" s="300"/>
      <c r="D717" s="300"/>
    </row>
    <row r="718" spans="3:4" ht="12.95" customHeight="1">
      <c r="C718" s="300"/>
      <c r="D718" s="300"/>
    </row>
    <row r="719" spans="3:4" ht="12.95" customHeight="1">
      <c r="C719" s="300"/>
      <c r="D719" s="300"/>
    </row>
    <row r="720" spans="3:4" ht="12.95" customHeight="1">
      <c r="C720" s="300"/>
      <c r="D720" s="300"/>
    </row>
    <row r="721" spans="3:4" ht="12.95" customHeight="1">
      <c r="C721" s="300"/>
      <c r="D721" s="300"/>
    </row>
    <row r="722" spans="3:4" ht="12.95" customHeight="1">
      <c r="C722" s="300"/>
      <c r="D722" s="300"/>
    </row>
    <row r="723" spans="3:4" ht="12.95" customHeight="1">
      <c r="C723" s="300"/>
      <c r="D723" s="300"/>
    </row>
    <row r="724" spans="3:4" ht="12.95" customHeight="1">
      <c r="C724" s="300"/>
      <c r="D724" s="300"/>
    </row>
    <row r="725" spans="3:4" ht="12.95" customHeight="1">
      <c r="C725" s="300"/>
      <c r="D725" s="300"/>
    </row>
    <row r="726" spans="3:4" ht="12.95" customHeight="1">
      <c r="C726" s="300"/>
      <c r="D726" s="300"/>
    </row>
    <row r="727" spans="3:4" ht="12.95" customHeight="1">
      <c r="C727" s="300"/>
      <c r="D727" s="300"/>
    </row>
    <row r="728" spans="3:4" ht="12.95" customHeight="1">
      <c r="C728" s="300"/>
      <c r="D728" s="300"/>
    </row>
    <row r="729" spans="3:4" ht="12.95" customHeight="1">
      <c r="C729" s="300"/>
      <c r="D729" s="300"/>
    </row>
    <row r="730" spans="3:4" ht="12.95" customHeight="1">
      <c r="C730" s="300"/>
      <c r="D730" s="300"/>
    </row>
    <row r="731" spans="3:4" ht="12.95" customHeight="1">
      <c r="C731" s="300"/>
      <c r="D731" s="300"/>
    </row>
    <row r="732" spans="3:4" ht="12.95" customHeight="1">
      <c r="C732" s="300"/>
      <c r="D732" s="300"/>
    </row>
    <row r="733" spans="3:4" ht="12.95" customHeight="1">
      <c r="C733" s="300"/>
      <c r="D733" s="300"/>
    </row>
    <row r="734" spans="3:4" ht="12.95" customHeight="1">
      <c r="C734" s="300"/>
      <c r="D734" s="300"/>
    </row>
    <row r="735" spans="3:4" ht="12.95" customHeight="1">
      <c r="C735" s="300"/>
      <c r="D735" s="300"/>
    </row>
    <row r="736" spans="3:4" ht="12.95" customHeight="1">
      <c r="C736" s="300"/>
      <c r="D736" s="300"/>
    </row>
    <row r="737" spans="3:4" ht="12.95" customHeight="1">
      <c r="C737" s="300"/>
      <c r="D737" s="300"/>
    </row>
    <row r="738" spans="3:4" ht="12.95" customHeight="1">
      <c r="C738" s="300"/>
      <c r="D738" s="300"/>
    </row>
    <row r="739" spans="3:4" ht="12.95" customHeight="1">
      <c r="C739" s="300"/>
      <c r="D739" s="300"/>
    </row>
    <row r="740" spans="3:4" ht="12.95" customHeight="1">
      <c r="C740" s="300"/>
      <c r="D740" s="300"/>
    </row>
    <row r="741" spans="3:4" ht="12.95" customHeight="1">
      <c r="C741" s="300"/>
      <c r="D741" s="300"/>
    </row>
    <row r="742" spans="3:4" ht="12.95" customHeight="1">
      <c r="C742" s="300"/>
      <c r="D742" s="300"/>
    </row>
    <row r="743" spans="3:4" ht="12.95" customHeight="1">
      <c r="C743" s="300"/>
      <c r="D743" s="300"/>
    </row>
    <row r="744" spans="3:4" ht="12.95" customHeight="1">
      <c r="C744" s="300"/>
      <c r="D744" s="300"/>
    </row>
    <row r="745" spans="3:4" ht="12.95" customHeight="1">
      <c r="C745" s="300"/>
      <c r="D745" s="300"/>
    </row>
    <row r="746" spans="3:4" ht="12.95" customHeight="1">
      <c r="C746" s="300"/>
      <c r="D746" s="300"/>
    </row>
    <row r="747" spans="3:4" ht="12.95" customHeight="1">
      <c r="C747" s="300"/>
      <c r="D747" s="300"/>
    </row>
    <row r="748" spans="3:4" ht="12.95" customHeight="1">
      <c r="C748" s="300"/>
      <c r="D748" s="300"/>
    </row>
    <row r="749" spans="3:4" ht="12.95" customHeight="1">
      <c r="C749" s="300"/>
      <c r="D749" s="300"/>
    </row>
    <row r="750" spans="3:4" ht="12.95" customHeight="1">
      <c r="C750" s="300"/>
      <c r="D750" s="300"/>
    </row>
    <row r="751" spans="3:4" ht="12.95" customHeight="1">
      <c r="C751" s="300"/>
      <c r="D751" s="300"/>
    </row>
    <row r="752" spans="3:4" ht="12.95" customHeight="1">
      <c r="C752" s="300"/>
      <c r="D752" s="300"/>
    </row>
    <row r="753" spans="3:4" ht="12.95" customHeight="1">
      <c r="C753" s="300"/>
      <c r="D753" s="300"/>
    </row>
    <row r="754" spans="3:4" ht="12.95" customHeight="1">
      <c r="C754" s="300"/>
      <c r="D754" s="300"/>
    </row>
    <row r="755" spans="3:4" ht="12.95" customHeight="1">
      <c r="C755" s="300"/>
      <c r="D755" s="300"/>
    </row>
    <row r="756" spans="3:4" ht="12.95" customHeight="1">
      <c r="C756" s="300"/>
      <c r="D756" s="300"/>
    </row>
    <row r="757" spans="3:4" ht="12.95" customHeight="1">
      <c r="C757" s="300"/>
      <c r="D757" s="300"/>
    </row>
    <row r="758" spans="3:4" ht="12.95" customHeight="1">
      <c r="C758" s="300"/>
      <c r="D758" s="300"/>
    </row>
    <row r="759" spans="3:4" ht="12.95" customHeight="1">
      <c r="C759" s="300"/>
      <c r="D759" s="300"/>
    </row>
    <row r="760" spans="3:4" ht="12.95" customHeight="1">
      <c r="C760" s="300"/>
      <c r="D760" s="300"/>
    </row>
    <row r="761" spans="3:4" ht="12.95" customHeight="1">
      <c r="C761" s="300"/>
      <c r="D761" s="300"/>
    </row>
    <row r="762" spans="3:4" ht="12.95" customHeight="1">
      <c r="C762" s="300"/>
      <c r="D762" s="300"/>
    </row>
    <row r="763" spans="3:4" ht="12.95" customHeight="1">
      <c r="C763" s="300"/>
      <c r="D763" s="300"/>
    </row>
    <row r="764" spans="3:4" ht="12.95" customHeight="1">
      <c r="C764" s="300"/>
      <c r="D764" s="300"/>
    </row>
    <row r="765" spans="3:4" ht="12.95" customHeight="1">
      <c r="C765" s="300"/>
      <c r="D765" s="300"/>
    </row>
    <row r="766" spans="3:4" ht="12.95" customHeight="1">
      <c r="C766" s="300"/>
      <c r="D766" s="300"/>
    </row>
    <row r="767" spans="3:4" ht="12.95" customHeight="1">
      <c r="C767" s="300"/>
      <c r="D767" s="300"/>
    </row>
    <row r="768" spans="3:4" ht="12.95" customHeight="1">
      <c r="C768" s="300"/>
      <c r="D768" s="300"/>
    </row>
    <row r="769" spans="3:4" ht="12.95" customHeight="1">
      <c r="C769" s="300"/>
      <c r="D769" s="300"/>
    </row>
    <row r="770" spans="3:4" ht="12.95" customHeight="1">
      <c r="C770" s="300"/>
      <c r="D770" s="300"/>
    </row>
    <row r="771" spans="3:4" ht="12.95" customHeight="1">
      <c r="C771" s="300"/>
      <c r="D771" s="300"/>
    </row>
    <row r="772" spans="3:4" ht="12.95" customHeight="1">
      <c r="C772" s="300"/>
      <c r="D772" s="300"/>
    </row>
    <row r="773" spans="3:4" ht="12.95" customHeight="1">
      <c r="C773" s="300"/>
      <c r="D773" s="300"/>
    </row>
    <row r="774" spans="3:4" ht="12.95" customHeight="1">
      <c r="C774" s="300"/>
      <c r="D774" s="300"/>
    </row>
    <row r="775" spans="3:4" ht="12.95" customHeight="1">
      <c r="C775" s="300"/>
      <c r="D775" s="300"/>
    </row>
    <row r="776" spans="3:4" ht="12.95" customHeight="1">
      <c r="C776" s="300"/>
      <c r="D776" s="300"/>
    </row>
    <row r="777" spans="3:4" ht="12.95" customHeight="1">
      <c r="C777" s="300"/>
      <c r="D777" s="300"/>
    </row>
    <row r="778" spans="3:4" ht="12.95" customHeight="1">
      <c r="C778" s="300"/>
      <c r="D778" s="300"/>
    </row>
    <row r="779" spans="3:4" ht="12.95" customHeight="1">
      <c r="C779" s="300"/>
      <c r="D779" s="300"/>
    </row>
    <row r="780" spans="3:4" ht="12.95" customHeight="1">
      <c r="C780" s="300"/>
      <c r="D780" s="300"/>
    </row>
    <row r="781" spans="3:4" ht="12.95" customHeight="1">
      <c r="C781" s="300"/>
      <c r="D781" s="300"/>
    </row>
    <row r="782" spans="3:4" ht="12.95" customHeight="1">
      <c r="C782" s="300"/>
      <c r="D782" s="300"/>
    </row>
    <row r="783" spans="3:4" ht="12.95" customHeight="1">
      <c r="C783" s="300"/>
      <c r="D783" s="300"/>
    </row>
    <row r="784" spans="3:4" ht="12.95" customHeight="1">
      <c r="C784" s="300"/>
      <c r="D784" s="300"/>
    </row>
    <row r="785" spans="3:4" ht="12.95" customHeight="1">
      <c r="C785" s="300"/>
      <c r="D785" s="300"/>
    </row>
    <row r="786" spans="3:4" ht="12.95" customHeight="1">
      <c r="C786" s="300"/>
      <c r="D786" s="300"/>
    </row>
    <row r="787" spans="3:4" ht="12.95" customHeight="1">
      <c r="C787" s="300"/>
      <c r="D787" s="300"/>
    </row>
    <row r="788" spans="3:4" ht="12.95" customHeight="1">
      <c r="C788" s="300"/>
      <c r="D788" s="300"/>
    </row>
    <row r="789" spans="3:4" ht="12.95" customHeight="1">
      <c r="C789" s="300"/>
      <c r="D789" s="300"/>
    </row>
    <row r="790" spans="3:4" ht="12.95" customHeight="1">
      <c r="C790" s="300"/>
      <c r="D790" s="300"/>
    </row>
    <row r="791" spans="3:4" ht="12.95" customHeight="1">
      <c r="C791" s="300"/>
      <c r="D791" s="300"/>
    </row>
    <row r="792" spans="3:4" ht="12.95" customHeight="1">
      <c r="C792" s="300"/>
      <c r="D792" s="300"/>
    </row>
    <row r="793" spans="3:4" ht="12.95" customHeight="1">
      <c r="C793" s="300"/>
      <c r="D793" s="300"/>
    </row>
    <row r="794" spans="3:4" ht="12.95" customHeight="1">
      <c r="C794" s="300"/>
      <c r="D794" s="300"/>
    </row>
    <row r="795" spans="3:4" ht="12.95" customHeight="1">
      <c r="C795" s="300"/>
      <c r="D795" s="300"/>
    </row>
    <row r="796" spans="3:4" ht="12.95" customHeight="1">
      <c r="C796" s="300"/>
      <c r="D796" s="300"/>
    </row>
    <row r="797" spans="3:4" ht="12.95" customHeight="1">
      <c r="C797" s="300"/>
      <c r="D797" s="300"/>
    </row>
    <row r="798" spans="3:4" ht="12.95" customHeight="1">
      <c r="C798" s="300"/>
      <c r="D798" s="300"/>
    </row>
    <row r="799" spans="3:4" ht="12.95" customHeight="1">
      <c r="C799" s="300"/>
      <c r="D799" s="300"/>
    </row>
    <row r="800" spans="3:4" ht="12.95" customHeight="1">
      <c r="C800" s="300"/>
      <c r="D800" s="300"/>
    </row>
    <row r="801" spans="3:4" ht="12.95" customHeight="1">
      <c r="C801" s="300"/>
      <c r="D801" s="300"/>
    </row>
    <row r="802" spans="3:4" ht="12.95" customHeight="1">
      <c r="C802" s="300"/>
      <c r="D802" s="300"/>
    </row>
    <row r="803" spans="3:4" ht="12.95" customHeight="1">
      <c r="C803" s="300"/>
      <c r="D803" s="300"/>
    </row>
    <row r="804" spans="3:4" ht="12.95" customHeight="1">
      <c r="C804" s="300"/>
      <c r="D804" s="300"/>
    </row>
    <row r="805" spans="3:4" ht="12.95" customHeight="1">
      <c r="C805" s="300"/>
      <c r="D805" s="300"/>
    </row>
    <row r="806" spans="3:4" ht="12.95" customHeight="1">
      <c r="C806" s="300"/>
      <c r="D806" s="300"/>
    </row>
    <row r="807" spans="3:4" ht="12.95" customHeight="1">
      <c r="C807" s="300"/>
      <c r="D807" s="300"/>
    </row>
    <row r="808" spans="3:4" ht="12.95" customHeight="1">
      <c r="C808" s="300"/>
      <c r="D808" s="300"/>
    </row>
    <row r="809" spans="3:4" ht="12.95" customHeight="1">
      <c r="C809" s="300"/>
      <c r="D809" s="300"/>
    </row>
    <row r="810" spans="3:4" ht="12.95" customHeight="1">
      <c r="C810" s="300"/>
      <c r="D810" s="300"/>
    </row>
    <row r="811" spans="3:4" ht="12.95" customHeight="1">
      <c r="C811" s="300"/>
      <c r="D811" s="300"/>
    </row>
    <row r="812" spans="3:4" ht="12.95" customHeight="1">
      <c r="C812" s="300"/>
      <c r="D812" s="300"/>
    </row>
    <row r="813" spans="3:4" ht="12.95" customHeight="1">
      <c r="C813" s="300"/>
      <c r="D813" s="300"/>
    </row>
    <row r="814" spans="3:4" ht="12.95" customHeight="1">
      <c r="C814" s="300"/>
      <c r="D814" s="300"/>
    </row>
    <row r="815" spans="3:4" ht="12.95" customHeight="1">
      <c r="C815" s="300"/>
      <c r="D815" s="300"/>
    </row>
    <row r="816" spans="3:4" ht="12.95" customHeight="1">
      <c r="C816" s="300"/>
      <c r="D816" s="300"/>
    </row>
    <row r="817" spans="3:4" ht="12.95" customHeight="1">
      <c r="C817" s="300"/>
      <c r="D817" s="300"/>
    </row>
    <row r="818" spans="3:4" ht="12.95" customHeight="1">
      <c r="C818" s="300"/>
      <c r="D818" s="300"/>
    </row>
    <row r="819" spans="3:4" ht="12.95" customHeight="1">
      <c r="C819" s="300"/>
      <c r="D819" s="300"/>
    </row>
    <row r="820" spans="3:4" ht="12.95" customHeight="1">
      <c r="C820" s="300"/>
      <c r="D820" s="300"/>
    </row>
    <row r="821" spans="3:4" ht="12.95" customHeight="1">
      <c r="C821" s="300"/>
      <c r="D821" s="300"/>
    </row>
    <row r="822" spans="3:4" ht="12.95" customHeight="1">
      <c r="C822" s="300"/>
      <c r="D822" s="300"/>
    </row>
    <row r="823" spans="3:4" ht="12.95" customHeight="1">
      <c r="C823" s="300"/>
      <c r="D823" s="300"/>
    </row>
    <row r="824" spans="3:4" ht="12.95" customHeight="1">
      <c r="C824" s="300"/>
      <c r="D824" s="300"/>
    </row>
    <row r="825" spans="3:4" ht="12.95" customHeight="1">
      <c r="C825" s="300"/>
      <c r="D825" s="300"/>
    </row>
    <row r="826" spans="3:4" ht="12.95" customHeight="1">
      <c r="C826" s="300"/>
      <c r="D826" s="300"/>
    </row>
    <row r="827" spans="3:4" ht="12.95" customHeight="1">
      <c r="C827" s="300"/>
      <c r="D827" s="300"/>
    </row>
    <row r="828" spans="3:4" ht="12.95" customHeight="1">
      <c r="C828" s="300"/>
      <c r="D828" s="300"/>
    </row>
    <row r="829" spans="3:4" ht="12.95" customHeight="1">
      <c r="C829" s="300"/>
      <c r="D829" s="300"/>
    </row>
    <row r="830" spans="3:4" ht="12.95" customHeight="1">
      <c r="C830" s="300"/>
      <c r="D830" s="300"/>
    </row>
    <row r="831" spans="3:4" ht="12.95" customHeight="1">
      <c r="C831" s="300"/>
      <c r="D831" s="300"/>
    </row>
    <row r="832" spans="3:4" ht="12.95" customHeight="1">
      <c r="C832" s="300"/>
      <c r="D832" s="300"/>
    </row>
    <row r="833" spans="3:4" ht="12.95" customHeight="1">
      <c r="C833" s="300"/>
      <c r="D833" s="300"/>
    </row>
    <row r="834" spans="3:4" ht="12.95" customHeight="1">
      <c r="C834" s="300"/>
      <c r="D834" s="300"/>
    </row>
    <row r="835" spans="3:4" ht="12.95" customHeight="1">
      <c r="C835" s="300"/>
      <c r="D835" s="300"/>
    </row>
    <row r="836" spans="3:4" ht="12.95" customHeight="1">
      <c r="C836" s="300"/>
      <c r="D836" s="300"/>
    </row>
    <row r="837" spans="3:4" ht="12.95" customHeight="1">
      <c r="C837" s="300"/>
      <c r="D837" s="300"/>
    </row>
    <row r="838" spans="3:4" ht="12.95" customHeight="1">
      <c r="C838" s="300"/>
      <c r="D838" s="300"/>
    </row>
    <row r="839" spans="3:4" ht="12.95" customHeight="1">
      <c r="C839" s="300"/>
      <c r="D839" s="300"/>
    </row>
    <row r="840" spans="3:4" ht="12.95" customHeight="1">
      <c r="C840" s="300"/>
      <c r="D840" s="300"/>
    </row>
    <row r="841" spans="3:4" ht="12.95" customHeight="1">
      <c r="C841" s="300"/>
      <c r="D841" s="300"/>
    </row>
    <row r="842" spans="3:4" ht="12.95" customHeight="1">
      <c r="C842" s="300"/>
      <c r="D842" s="300"/>
    </row>
    <row r="843" spans="3:4" ht="12.95" customHeight="1">
      <c r="C843" s="300"/>
      <c r="D843" s="300"/>
    </row>
    <row r="844" spans="3:4" ht="12.95" customHeight="1">
      <c r="C844" s="300"/>
      <c r="D844" s="300"/>
    </row>
    <row r="845" spans="3:4" ht="12.95" customHeight="1">
      <c r="C845" s="300"/>
      <c r="D845" s="300"/>
    </row>
    <row r="846" spans="3:4" ht="12.95" customHeight="1">
      <c r="C846" s="300"/>
      <c r="D846" s="300"/>
    </row>
    <row r="847" spans="3:4" ht="12.95" customHeight="1">
      <c r="C847" s="300"/>
      <c r="D847" s="300"/>
    </row>
    <row r="848" spans="3:4" ht="12.95" customHeight="1">
      <c r="C848" s="300"/>
      <c r="D848" s="300"/>
    </row>
    <row r="849" spans="3:4" ht="12.95" customHeight="1">
      <c r="C849" s="300"/>
      <c r="D849" s="300"/>
    </row>
    <row r="850" spans="3:4" ht="12.95" customHeight="1">
      <c r="C850" s="300"/>
      <c r="D850" s="300"/>
    </row>
    <row r="851" spans="3:4" ht="12.95" customHeight="1">
      <c r="C851" s="300"/>
      <c r="D851" s="300"/>
    </row>
    <row r="852" spans="3:4" ht="12.95" customHeight="1">
      <c r="C852" s="300"/>
      <c r="D852" s="300"/>
    </row>
    <row r="853" spans="3:4" ht="12.95" customHeight="1">
      <c r="C853" s="300"/>
      <c r="D853" s="300"/>
    </row>
    <row r="854" spans="3:4" ht="12.95" customHeight="1">
      <c r="C854" s="300"/>
      <c r="D854" s="300"/>
    </row>
    <row r="855" spans="3:4" ht="12.95" customHeight="1">
      <c r="C855" s="300"/>
      <c r="D855" s="300"/>
    </row>
    <row r="856" spans="3:4" ht="12.95" customHeight="1">
      <c r="C856" s="300"/>
      <c r="D856" s="300"/>
    </row>
    <row r="857" spans="3:4" ht="12.95" customHeight="1">
      <c r="C857" s="300"/>
      <c r="D857" s="300"/>
    </row>
    <row r="858" spans="3:4" ht="12.95" customHeight="1">
      <c r="C858" s="300"/>
      <c r="D858" s="300"/>
    </row>
    <row r="859" spans="3:4" ht="12.95" customHeight="1">
      <c r="C859" s="300"/>
      <c r="D859" s="300"/>
    </row>
    <row r="860" spans="3:4" ht="12.95" customHeight="1">
      <c r="C860" s="300"/>
      <c r="D860" s="300"/>
    </row>
    <row r="861" spans="3:4" ht="12.95" customHeight="1">
      <c r="C861" s="300"/>
      <c r="D861" s="300"/>
    </row>
    <row r="862" spans="3:4" ht="12.95" customHeight="1">
      <c r="C862" s="300"/>
      <c r="D862" s="300"/>
    </row>
    <row r="863" spans="3:4" ht="12.95" customHeight="1">
      <c r="C863" s="300"/>
      <c r="D863" s="300"/>
    </row>
    <row r="864" spans="3:4" ht="12.95" customHeight="1">
      <c r="C864" s="300"/>
      <c r="D864" s="300"/>
    </row>
    <row r="865" spans="3:4" ht="12.95" customHeight="1">
      <c r="C865" s="300"/>
      <c r="D865" s="300"/>
    </row>
    <row r="866" spans="3:4" ht="12.95" customHeight="1">
      <c r="C866" s="300"/>
      <c r="D866" s="300"/>
    </row>
    <row r="867" spans="3:4" ht="12.95" customHeight="1">
      <c r="C867" s="300"/>
      <c r="D867" s="300"/>
    </row>
    <row r="868" spans="3:4" ht="12.95" customHeight="1">
      <c r="C868" s="300"/>
      <c r="D868" s="300"/>
    </row>
    <row r="869" spans="3:4" ht="12.95" customHeight="1">
      <c r="C869" s="300"/>
      <c r="D869" s="300"/>
    </row>
    <row r="870" spans="3:4" ht="12.95" customHeight="1">
      <c r="C870" s="300"/>
      <c r="D870" s="300"/>
    </row>
    <row r="871" spans="3:4" ht="12.95" customHeight="1">
      <c r="C871" s="300"/>
      <c r="D871" s="300"/>
    </row>
    <row r="872" spans="3:4" ht="12.95" customHeight="1">
      <c r="C872" s="300"/>
      <c r="D872" s="300"/>
    </row>
    <row r="873" spans="3:4" ht="12.95" customHeight="1">
      <c r="C873" s="300"/>
      <c r="D873" s="300"/>
    </row>
    <row r="874" spans="3:4" ht="12.95" customHeight="1">
      <c r="C874" s="300"/>
      <c r="D874" s="300"/>
    </row>
    <row r="875" spans="3:4" ht="12.95" customHeight="1">
      <c r="C875" s="300"/>
      <c r="D875" s="300"/>
    </row>
    <row r="876" spans="3:4" ht="12.95" customHeight="1">
      <c r="C876" s="300"/>
      <c r="D876" s="300"/>
    </row>
    <row r="877" spans="3:4" ht="12.95" customHeight="1">
      <c r="C877" s="300"/>
      <c r="D877" s="300"/>
    </row>
    <row r="878" spans="3:4" ht="12.95" customHeight="1">
      <c r="C878" s="300"/>
      <c r="D878" s="300"/>
    </row>
    <row r="879" spans="3:4" ht="12.95" customHeight="1">
      <c r="C879" s="300"/>
      <c r="D879" s="300"/>
    </row>
    <row r="880" spans="3:4" ht="12.95" customHeight="1">
      <c r="C880" s="300"/>
      <c r="D880" s="300"/>
    </row>
    <row r="881" spans="3:4" ht="12.95" customHeight="1">
      <c r="C881" s="300"/>
      <c r="D881" s="300"/>
    </row>
    <row r="882" spans="3:4" ht="12.95" customHeight="1">
      <c r="C882" s="300"/>
      <c r="D882" s="300"/>
    </row>
    <row r="883" spans="3:4" ht="12.95" customHeight="1">
      <c r="C883" s="300"/>
      <c r="D883" s="300"/>
    </row>
    <row r="884" spans="3:4" ht="12.95" customHeight="1">
      <c r="C884" s="300"/>
      <c r="D884" s="300"/>
    </row>
    <row r="885" spans="3:4" ht="12.95" customHeight="1">
      <c r="C885" s="300"/>
      <c r="D885" s="300"/>
    </row>
    <row r="886" spans="3:4" ht="12.95" customHeight="1">
      <c r="C886" s="300"/>
      <c r="D886" s="300"/>
    </row>
    <row r="887" spans="3:4" ht="12.95" customHeight="1">
      <c r="C887" s="300"/>
      <c r="D887" s="300"/>
    </row>
    <row r="888" spans="3:4" ht="12.95" customHeight="1">
      <c r="C888" s="300"/>
      <c r="D888" s="300"/>
    </row>
    <row r="889" spans="3:4" ht="12.95" customHeight="1">
      <c r="C889" s="300"/>
      <c r="D889" s="300"/>
    </row>
    <row r="890" spans="3:4" ht="12.95" customHeight="1">
      <c r="C890" s="300"/>
      <c r="D890" s="300"/>
    </row>
    <row r="891" spans="3:4" ht="12.95" customHeight="1">
      <c r="C891" s="300"/>
      <c r="D891" s="300"/>
    </row>
    <row r="892" spans="3:4" ht="12.95" customHeight="1">
      <c r="C892" s="300"/>
      <c r="D892" s="300"/>
    </row>
    <row r="893" spans="3:4" ht="12.95" customHeight="1">
      <c r="C893" s="300"/>
      <c r="D893" s="300"/>
    </row>
    <row r="894" spans="3:4" ht="12.95" customHeight="1">
      <c r="C894" s="300"/>
      <c r="D894" s="300"/>
    </row>
    <row r="895" spans="3:4" ht="12.95" customHeight="1">
      <c r="C895" s="300"/>
      <c r="D895" s="300"/>
    </row>
    <row r="896" spans="3:4" ht="12.95" customHeight="1">
      <c r="C896" s="300"/>
      <c r="D896" s="300"/>
    </row>
    <row r="897" spans="3:4" ht="12.95" customHeight="1">
      <c r="C897" s="300"/>
      <c r="D897" s="300"/>
    </row>
    <row r="898" spans="3:4" ht="12.95" customHeight="1">
      <c r="C898" s="300"/>
      <c r="D898" s="300"/>
    </row>
    <row r="899" spans="3:4" ht="12.95" customHeight="1">
      <c r="C899" s="300"/>
      <c r="D899" s="300"/>
    </row>
    <row r="900" spans="3:4" ht="12.95" customHeight="1">
      <c r="C900" s="300"/>
      <c r="D900" s="300"/>
    </row>
    <row r="901" spans="3:4" ht="12.95" customHeight="1">
      <c r="C901" s="300"/>
      <c r="D901" s="300"/>
    </row>
    <row r="902" spans="3:4" ht="12.95" customHeight="1">
      <c r="C902" s="300"/>
      <c r="D902" s="300"/>
    </row>
    <row r="903" spans="3:4" ht="12.95" customHeight="1">
      <c r="C903" s="300"/>
      <c r="D903" s="300"/>
    </row>
    <row r="904" spans="3:4" ht="12.95" customHeight="1">
      <c r="C904" s="300"/>
      <c r="D904" s="300"/>
    </row>
    <row r="905" spans="3:4" ht="12.95" customHeight="1">
      <c r="C905" s="300"/>
      <c r="D905" s="300"/>
    </row>
    <row r="906" spans="3:4" ht="12.95" customHeight="1">
      <c r="C906" s="300"/>
      <c r="D906" s="300"/>
    </row>
    <row r="907" spans="3:4" ht="12.95" customHeight="1">
      <c r="C907" s="300"/>
      <c r="D907" s="300"/>
    </row>
    <row r="908" spans="3:4" ht="12.95" customHeight="1">
      <c r="C908" s="300"/>
      <c r="D908" s="300"/>
    </row>
    <row r="909" spans="3:4" ht="12.95" customHeight="1">
      <c r="C909" s="300"/>
      <c r="D909" s="300"/>
    </row>
    <row r="910" spans="3:4" ht="12.95" customHeight="1">
      <c r="C910" s="300"/>
      <c r="D910" s="300"/>
    </row>
    <row r="911" spans="3:4" ht="12.95" customHeight="1">
      <c r="C911" s="300"/>
      <c r="D911" s="300"/>
    </row>
    <row r="912" spans="3:4" ht="12.95" customHeight="1">
      <c r="C912" s="300"/>
      <c r="D912" s="300"/>
    </row>
    <row r="913" spans="3:4" ht="12.95" customHeight="1">
      <c r="C913" s="300"/>
      <c r="D913" s="300"/>
    </row>
    <row r="914" spans="3:4" ht="12.95" customHeight="1">
      <c r="C914" s="300"/>
      <c r="D914" s="300"/>
    </row>
    <row r="915" spans="3:4" ht="12.95" customHeight="1">
      <c r="C915" s="300"/>
      <c r="D915" s="300"/>
    </row>
    <row r="916" spans="3:4" ht="12.95" customHeight="1">
      <c r="C916" s="300"/>
      <c r="D916" s="300"/>
    </row>
    <row r="917" spans="3:4" ht="12.95" customHeight="1">
      <c r="C917" s="300"/>
      <c r="D917" s="300"/>
    </row>
    <row r="918" spans="3:4" ht="12.95" customHeight="1">
      <c r="C918" s="300"/>
      <c r="D918" s="300"/>
    </row>
    <row r="919" spans="3:4" ht="12.95" customHeight="1">
      <c r="C919" s="300"/>
      <c r="D919" s="300"/>
    </row>
    <row r="920" spans="3:4" ht="12.95" customHeight="1">
      <c r="C920" s="300"/>
      <c r="D920" s="300"/>
    </row>
    <row r="921" spans="3:4" ht="12.95" customHeight="1">
      <c r="C921" s="300"/>
      <c r="D921" s="300"/>
    </row>
    <row r="922" spans="3:4" ht="12.95" customHeight="1">
      <c r="C922" s="300"/>
      <c r="D922" s="300"/>
    </row>
    <row r="923" spans="3:4" ht="12.95" customHeight="1">
      <c r="C923" s="300"/>
      <c r="D923" s="300"/>
    </row>
    <row r="924" spans="3:4" ht="12.95" customHeight="1">
      <c r="C924" s="300"/>
      <c r="D924" s="300"/>
    </row>
    <row r="925" spans="3:4" ht="12.95" customHeight="1">
      <c r="C925" s="300"/>
      <c r="D925" s="300"/>
    </row>
    <row r="926" spans="3:4" ht="12.95" customHeight="1">
      <c r="C926" s="300"/>
      <c r="D926" s="300"/>
    </row>
    <row r="927" spans="3:4" ht="12.95" customHeight="1">
      <c r="C927" s="300"/>
      <c r="D927" s="300"/>
    </row>
    <row r="928" spans="3:4" ht="12.95" customHeight="1">
      <c r="C928" s="300"/>
      <c r="D928" s="300"/>
    </row>
    <row r="929" spans="3:4" ht="12.95" customHeight="1">
      <c r="C929" s="300"/>
      <c r="D929" s="300"/>
    </row>
    <row r="930" spans="3:4" ht="12.95" customHeight="1">
      <c r="C930" s="300"/>
      <c r="D930" s="300"/>
    </row>
    <row r="931" spans="3:4" ht="12.95" customHeight="1">
      <c r="C931" s="300"/>
      <c r="D931" s="300"/>
    </row>
    <row r="932" spans="3:4" ht="12.95" customHeight="1">
      <c r="C932" s="300"/>
      <c r="D932" s="300"/>
    </row>
    <row r="933" spans="3:4" ht="12.95" customHeight="1">
      <c r="C933" s="300"/>
      <c r="D933" s="300"/>
    </row>
    <row r="934" spans="3:4" ht="12.95" customHeight="1">
      <c r="C934" s="300"/>
      <c r="D934" s="300"/>
    </row>
    <row r="935" spans="3:4" ht="12.95" customHeight="1">
      <c r="C935" s="300"/>
      <c r="D935" s="300"/>
    </row>
    <row r="936" spans="3:4" ht="12.95" customHeight="1">
      <c r="C936" s="300"/>
      <c r="D936" s="300"/>
    </row>
    <row r="937" spans="3:4" ht="12.95" customHeight="1">
      <c r="C937" s="300"/>
      <c r="D937" s="300"/>
    </row>
    <row r="938" spans="3:4" ht="12.95" customHeight="1">
      <c r="C938" s="300"/>
      <c r="D938" s="300"/>
    </row>
    <row r="939" spans="3:4" ht="12.95" customHeight="1">
      <c r="C939" s="300"/>
      <c r="D939" s="300"/>
    </row>
    <row r="940" spans="3:4" ht="12.95" customHeight="1">
      <c r="C940" s="300"/>
      <c r="D940" s="300"/>
    </row>
    <row r="941" spans="3:4" ht="12.95" customHeight="1">
      <c r="C941" s="300"/>
      <c r="D941" s="300"/>
    </row>
    <row r="942" spans="3:4" ht="12.95" customHeight="1">
      <c r="C942" s="300"/>
      <c r="D942" s="300"/>
    </row>
    <row r="943" spans="3:4" ht="12.95" customHeight="1">
      <c r="C943" s="300"/>
      <c r="D943" s="300"/>
    </row>
    <row r="944" spans="3:4" ht="12.95" customHeight="1">
      <c r="C944" s="300"/>
      <c r="D944" s="300"/>
    </row>
    <row r="945" spans="3:4" ht="12.95" customHeight="1">
      <c r="C945" s="300"/>
      <c r="D945" s="300"/>
    </row>
    <row r="946" spans="3:4" ht="12.95" customHeight="1">
      <c r="C946" s="300"/>
      <c r="D946" s="300"/>
    </row>
    <row r="947" spans="3:4" ht="12.95" customHeight="1">
      <c r="C947" s="300"/>
      <c r="D947" s="300"/>
    </row>
    <row r="948" spans="3:4" ht="12.95" customHeight="1">
      <c r="C948" s="300"/>
      <c r="D948" s="300"/>
    </row>
    <row r="949" spans="3:4" ht="12.95" customHeight="1">
      <c r="C949" s="300"/>
      <c r="D949" s="300"/>
    </row>
    <row r="950" spans="3:4" ht="12.95" customHeight="1">
      <c r="C950" s="300"/>
      <c r="D950" s="300"/>
    </row>
    <row r="951" spans="3:4" ht="12.95" customHeight="1">
      <c r="C951" s="300"/>
      <c r="D951" s="300"/>
    </row>
    <row r="952" spans="3:4" ht="12.95" customHeight="1">
      <c r="C952" s="300"/>
      <c r="D952" s="300"/>
    </row>
    <row r="953" spans="3:4" ht="12.95" customHeight="1">
      <c r="C953" s="300"/>
      <c r="D953" s="300"/>
    </row>
    <row r="954" spans="3:4" ht="12.95" customHeight="1">
      <c r="C954" s="300"/>
      <c r="D954" s="300"/>
    </row>
    <row r="955" spans="3:4" ht="12.95" customHeight="1">
      <c r="C955" s="300"/>
      <c r="D955" s="300"/>
    </row>
    <row r="956" spans="3:4" ht="12.95" customHeight="1">
      <c r="C956" s="300"/>
      <c r="D956" s="300"/>
    </row>
    <row r="957" spans="3:4" ht="12.95" customHeight="1">
      <c r="C957" s="300"/>
      <c r="D957" s="300"/>
    </row>
    <row r="958" spans="3:4" ht="12.95" customHeight="1">
      <c r="C958" s="300"/>
      <c r="D958" s="300"/>
    </row>
    <row r="959" spans="3:4" ht="12.95" customHeight="1">
      <c r="C959" s="300"/>
      <c r="D959" s="300"/>
    </row>
    <row r="960" spans="3:4" ht="12.95" customHeight="1">
      <c r="C960" s="300"/>
      <c r="D960" s="300"/>
    </row>
    <row r="961" spans="3:4" ht="12.95" customHeight="1">
      <c r="C961" s="300"/>
      <c r="D961" s="300"/>
    </row>
    <row r="962" spans="3:4" ht="12.95" customHeight="1">
      <c r="C962" s="300"/>
      <c r="D962" s="300"/>
    </row>
    <row r="963" spans="3:4" ht="12.95" customHeight="1">
      <c r="C963" s="300"/>
      <c r="D963" s="300"/>
    </row>
    <row r="964" spans="3:4" ht="12.95" customHeight="1">
      <c r="C964" s="300"/>
      <c r="D964" s="300"/>
    </row>
    <row r="965" spans="3:4" ht="12.95" customHeight="1">
      <c r="C965" s="300"/>
      <c r="D965" s="300"/>
    </row>
    <row r="966" spans="3:4" ht="12.95" customHeight="1">
      <c r="C966" s="300"/>
      <c r="D966" s="300"/>
    </row>
    <row r="967" spans="3:4" ht="12.95" customHeight="1">
      <c r="C967" s="300"/>
      <c r="D967" s="300"/>
    </row>
    <row r="968" spans="3:4" ht="12.95" customHeight="1">
      <c r="C968" s="300"/>
      <c r="D968" s="300"/>
    </row>
    <row r="969" spans="3:4" ht="12.95" customHeight="1">
      <c r="C969" s="300"/>
      <c r="D969" s="300"/>
    </row>
    <row r="970" spans="3:4" ht="12.95" customHeight="1">
      <c r="C970" s="300"/>
      <c r="D970" s="300"/>
    </row>
    <row r="971" spans="3:4" ht="12.95" customHeight="1">
      <c r="C971" s="300"/>
      <c r="D971" s="300"/>
    </row>
    <row r="972" spans="3:4" ht="12.95" customHeight="1">
      <c r="C972" s="300"/>
      <c r="D972" s="300"/>
    </row>
    <row r="973" spans="3:4" ht="12.95" customHeight="1">
      <c r="C973" s="300"/>
      <c r="D973" s="300"/>
    </row>
    <row r="974" spans="3:4" ht="12.95" customHeight="1">
      <c r="C974" s="300"/>
      <c r="D974" s="300"/>
    </row>
    <row r="975" spans="3:4" ht="12.95" customHeight="1">
      <c r="C975" s="300"/>
      <c r="D975" s="300"/>
    </row>
    <row r="976" spans="3:4" ht="12.95" customHeight="1">
      <c r="C976" s="300"/>
      <c r="D976" s="300"/>
    </row>
    <row r="977" spans="3:4" ht="12.95" customHeight="1">
      <c r="C977" s="300"/>
      <c r="D977" s="300"/>
    </row>
    <row r="978" spans="3:4" ht="12.95" customHeight="1">
      <c r="C978" s="300"/>
      <c r="D978" s="300"/>
    </row>
    <row r="979" spans="3:4" ht="12.95" customHeight="1">
      <c r="C979" s="300"/>
      <c r="D979" s="300"/>
    </row>
    <row r="980" spans="3:4" ht="12.95" customHeight="1">
      <c r="C980" s="300"/>
      <c r="D980" s="300"/>
    </row>
    <row r="981" spans="3:4" ht="12.95" customHeight="1">
      <c r="C981" s="300"/>
      <c r="D981" s="300"/>
    </row>
    <row r="982" spans="3:4" ht="12.95" customHeight="1">
      <c r="C982" s="300"/>
      <c r="D982" s="300"/>
    </row>
    <row r="983" spans="3:4" ht="12.95" customHeight="1">
      <c r="C983" s="300"/>
      <c r="D983" s="300"/>
    </row>
    <row r="984" spans="3:4" ht="12.95" customHeight="1">
      <c r="C984" s="300"/>
      <c r="D984" s="300"/>
    </row>
    <row r="985" spans="3:4" ht="12.95" customHeight="1">
      <c r="C985" s="300"/>
      <c r="D985" s="300"/>
    </row>
    <row r="986" spans="3:4" ht="12.95" customHeight="1">
      <c r="C986" s="300"/>
      <c r="D986" s="300"/>
    </row>
    <row r="987" spans="3:4" ht="12.95" customHeight="1">
      <c r="C987" s="300"/>
      <c r="D987" s="300"/>
    </row>
    <row r="988" spans="3:4" ht="12.95" customHeight="1">
      <c r="C988" s="300"/>
      <c r="D988" s="300"/>
    </row>
    <row r="989" spans="3:4" ht="12.95" customHeight="1">
      <c r="C989" s="300"/>
      <c r="D989" s="300"/>
    </row>
    <row r="990" spans="3:4" ht="12.95" customHeight="1">
      <c r="C990" s="300"/>
      <c r="D990" s="300"/>
    </row>
    <row r="991" spans="3:4" ht="12.95" customHeight="1">
      <c r="C991" s="300"/>
      <c r="D991" s="300"/>
    </row>
    <row r="992" spans="3:4" ht="12.95" customHeight="1">
      <c r="C992" s="300"/>
      <c r="D992" s="300"/>
    </row>
    <row r="993" spans="3:4" ht="12.95" customHeight="1">
      <c r="C993" s="300"/>
      <c r="D993" s="300"/>
    </row>
    <row r="994" spans="3:4" ht="12.95" customHeight="1">
      <c r="C994" s="300"/>
      <c r="D994" s="300"/>
    </row>
    <row r="995" spans="3:4" ht="12.95" customHeight="1">
      <c r="C995" s="300"/>
      <c r="D995" s="300"/>
    </row>
    <row r="996" spans="3:4" ht="12.95" customHeight="1">
      <c r="C996" s="300"/>
      <c r="D996" s="300"/>
    </row>
    <row r="997" spans="3:4" ht="12.95" customHeight="1">
      <c r="C997" s="300"/>
      <c r="D997" s="300"/>
    </row>
    <row r="998" spans="3:4" ht="12.95" customHeight="1">
      <c r="C998" s="300"/>
      <c r="D998" s="300"/>
    </row>
    <row r="999" spans="3:4" ht="12.95" customHeight="1">
      <c r="C999" s="300"/>
      <c r="D999" s="300"/>
    </row>
    <row r="1000" spans="3:4" ht="12.95" customHeight="1">
      <c r="C1000" s="300"/>
      <c r="D1000" s="300"/>
    </row>
    <row r="1001" spans="3:4" ht="12.95" customHeight="1">
      <c r="C1001" s="300"/>
      <c r="D1001" s="300"/>
    </row>
    <row r="1002" spans="3:4" ht="12.95" customHeight="1">
      <c r="C1002" s="300"/>
      <c r="D1002" s="300"/>
    </row>
    <row r="1003" spans="3:4" ht="12.95" customHeight="1">
      <c r="C1003" s="300"/>
      <c r="D1003" s="300"/>
    </row>
    <row r="1004" spans="3:4" ht="12.95" customHeight="1">
      <c r="C1004" s="300"/>
      <c r="D1004" s="300"/>
    </row>
    <row r="1005" spans="3:4" ht="12.95" customHeight="1">
      <c r="C1005" s="300"/>
      <c r="D1005" s="300"/>
    </row>
    <row r="1006" spans="3:4" ht="12.95" customHeight="1">
      <c r="C1006" s="300"/>
      <c r="D1006" s="300"/>
    </row>
    <row r="1007" spans="3:4" ht="12.95" customHeight="1">
      <c r="C1007" s="300"/>
      <c r="D1007" s="300"/>
    </row>
    <row r="1008" spans="3:4" ht="12.95" customHeight="1">
      <c r="C1008" s="300"/>
      <c r="D1008" s="300"/>
    </row>
    <row r="1009" spans="3:4" ht="12.95" customHeight="1">
      <c r="C1009" s="300"/>
      <c r="D1009" s="300"/>
    </row>
    <row r="1010" spans="3:4" ht="12.95" customHeight="1">
      <c r="C1010" s="300"/>
      <c r="D1010" s="300"/>
    </row>
    <row r="1011" spans="3:4" ht="12.95" customHeight="1">
      <c r="C1011" s="300"/>
      <c r="D1011" s="300"/>
    </row>
    <row r="1012" spans="3:4" ht="12.95" customHeight="1">
      <c r="C1012" s="300"/>
      <c r="D1012" s="300"/>
    </row>
    <row r="1013" spans="3:4" ht="12.95" customHeight="1">
      <c r="C1013" s="300"/>
      <c r="D1013" s="300"/>
    </row>
    <row r="1014" spans="3:4" ht="12.95" customHeight="1">
      <c r="C1014" s="300"/>
      <c r="D1014" s="300"/>
    </row>
    <row r="1015" spans="3:4" ht="12.95" customHeight="1">
      <c r="C1015" s="300"/>
      <c r="D1015" s="300"/>
    </row>
    <row r="1016" spans="3:4" ht="12.95" customHeight="1">
      <c r="C1016" s="300"/>
      <c r="D1016" s="300"/>
    </row>
    <row r="1017" spans="3:4" ht="12.95" customHeight="1">
      <c r="C1017" s="300"/>
      <c r="D1017" s="300"/>
    </row>
    <row r="1018" spans="3:4" ht="12.95" customHeight="1">
      <c r="C1018" s="300"/>
      <c r="D1018" s="300"/>
    </row>
    <row r="1019" spans="3:4" ht="12.95" customHeight="1">
      <c r="C1019" s="300"/>
      <c r="D1019" s="300"/>
    </row>
    <row r="1020" spans="3:4" ht="12.95" customHeight="1">
      <c r="C1020" s="300"/>
      <c r="D1020" s="300"/>
    </row>
    <row r="1021" spans="3:4" ht="12.95" customHeight="1">
      <c r="C1021" s="300"/>
      <c r="D1021" s="300"/>
    </row>
    <row r="1022" spans="3:4" ht="12.95" customHeight="1">
      <c r="C1022" s="300"/>
      <c r="D1022" s="300"/>
    </row>
    <row r="1023" spans="3:4" ht="12.95" customHeight="1">
      <c r="C1023" s="300"/>
      <c r="D1023" s="300"/>
    </row>
    <row r="1024" spans="3:4" ht="12.95" customHeight="1">
      <c r="C1024" s="300"/>
      <c r="D1024" s="300"/>
    </row>
    <row r="1025" spans="3:4" ht="12.95" customHeight="1">
      <c r="C1025" s="300"/>
      <c r="D1025" s="300"/>
    </row>
    <row r="1026" spans="3:4" ht="12.95" customHeight="1">
      <c r="C1026" s="300"/>
      <c r="D1026" s="300"/>
    </row>
    <row r="1027" spans="3:4" ht="12.95" customHeight="1">
      <c r="C1027" s="300"/>
      <c r="D1027" s="300"/>
    </row>
    <row r="1028" spans="3:4" ht="12.95" customHeight="1">
      <c r="C1028" s="300"/>
      <c r="D1028" s="300"/>
    </row>
    <row r="1029" spans="3:4" ht="12.95" customHeight="1">
      <c r="C1029" s="300"/>
      <c r="D1029" s="300"/>
    </row>
    <row r="1030" spans="3:4" ht="12.95" customHeight="1">
      <c r="C1030" s="300"/>
      <c r="D1030" s="300"/>
    </row>
    <row r="1031" spans="3:4" ht="12.95" customHeight="1">
      <c r="C1031" s="300"/>
      <c r="D1031" s="300"/>
    </row>
    <row r="1032" spans="3:4" ht="12.95" customHeight="1">
      <c r="C1032" s="300"/>
      <c r="D1032" s="300"/>
    </row>
    <row r="1033" spans="3:4" ht="12.95" customHeight="1">
      <c r="C1033" s="300"/>
      <c r="D1033" s="300"/>
    </row>
    <row r="1034" spans="3:4" ht="12.95" customHeight="1">
      <c r="C1034" s="300"/>
      <c r="D1034" s="300"/>
    </row>
    <row r="1035" spans="3:4" ht="12.95" customHeight="1">
      <c r="C1035" s="300"/>
      <c r="D1035" s="300"/>
    </row>
    <row r="1036" spans="3:4" ht="12.95" customHeight="1">
      <c r="C1036" s="300"/>
      <c r="D1036" s="300"/>
    </row>
    <row r="1037" spans="3:4" ht="12.95" customHeight="1">
      <c r="C1037" s="300"/>
      <c r="D1037" s="300"/>
    </row>
    <row r="1038" spans="3:4" ht="12.95" customHeight="1">
      <c r="C1038" s="300"/>
      <c r="D1038" s="300"/>
    </row>
    <row r="1039" spans="3:4" ht="12.95" customHeight="1">
      <c r="C1039" s="300"/>
      <c r="D1039" s="300"/>
    </row>
    <row r="1040" spans="3:4" ht="12.95" customHeight="1">
      <c r="C1040" s="300"/>
      <c r="D1040" s="300"/>
    </row>
    <row r="1041" spans="3:4" ht="12.95" customHeight="1">
      <c r="C1041" s="300"/>
      <c r="D1041" s="300"/>
    </row>
    <row r="1042" spans="3:4" ht="12.95" customHeight="1">
      <c r="C1042" s="300"/>
      <c r="D1042" s="300"/>
    </row>
    <row r="1043" spans="3:4" ht="12.95" customHeight="1">
      <c r="C1043" s="300"/>
      <c r="D1043" s="300"/>
    </row>
    <row r="1044" spans="3:4" ht="12.95" customHeight="1">
      <c r="C1044" s="300"/>
      <c r="D1044" s="300"/>
    </row>
    <row r="1045" spans="3:4" ht="12.95" customHeight="1">
      <c r="C1045" s="300"/>
      <c r="D1045" s="300"/>
    </row>
    <row r="1046" spans="3:4" ht="12.95" customHeight="1">
      <c r="C1046" s="300"/>
      <c r="D1046" s="300"/>
    </row>
    <row r="1047" spans="3:4" ht="12.95" customHeight="1">
      <c r="C1047" s="300"/>
      <c r="D1047" s="300"/>
    </row>
    <row r="1048" spans="3:4" ht="12.95" customHeight="1">
      <c r="C1048" s="300"/>
      <c r="D1048" s="300"/>
    </row>
    <row r="1049" spans="3:4" ht="12.95" customHeight="1">
      <c r="C1049" s="300"/>
      <c r="D1049" s="300"/>
    </row>
    <row r="1050" spans="3:4" ht="12.95" customHeight="1">
      <c r="C1050" s="300"/>
      <c r="D1050" s="300"/>
    </row>
    <row r="1051" spans="3:4" ht="12.95" customHeight="1">
      <c r="C1051" s="300"/>
      <c r="D1051" s="300"/>
    </row>
    <row r="1052" spans="3:4" ht="12.95" customHeight="1">
      <c r="C1052" s="300"/>
      <c r="D1052" s="300"/>
    </row>
    <row r="1053" spans="3:4" ht="12.95" customHeight="1">
      <c r="C1053" s="300"/>
      <c r="D1053" s="300"/>
    </row>
    <row r="1054" spans="3:4" ht="12.95" customHeight="1">
      <c r="C1054" s="300"/>
      <c r="D1054" s="300"/>
    </row>
    <row r="1055" spans="3:4" ht="12.95" customHeight="1">
      <c r="C1055" s="300"/>
      <c r="D1055" s="300"/>
    </row>
    <row r="1056" spans="3:4" ht="12.95" customHeight="1">
      <c r="C1056" s="300"/>
      <c r="D1056" s="300"/>
    </row>
    <row r="1057" spans="3:4" ht="12.95" customHeight="1">
      <c r="C1057" s="300"/>
      <c r="D1057" s="300"/>
    </row>
    <row r="1058" spans="3:4" ht="12.95" customHeight="1">
      <c r="C1058" s="300"/>
      <c r="D1058" s="300"/>
    </row>
    <row r="1059" spans="3:4" ht="12.95" customHeight="1">
      <c r="C1059" s="300"/>
      <c r="D1059" s="300"/>
    </row>
    <row r="1060" spans="3:4" ht="12.95" customHeight="1">
      <c r="C1060" s="300"/>
      <c r="D1060" s="300"/>
    </row>
    <row r="1061" spans="3:4" ht="12.95" customHeight="1">
      <c r="C1061" s="300"/>
      <c r="D1061" s="300"/>
    </row>
    <row r="1062" spans="3:4" ht="12.95" customHeight="1">
      <c r="C1062" s="300"/>
      <c r="D1062" s="300"/>
    </row>
    <row r="1063" spans="3:4" ht="12.95" customHeight="1">
      <c r="C1063" s="300"/>
      <c r="D1063" s="300"/>
    </row>
    <row r="1064" spans="3:4" ht="12.95" customHeight="1">
      <c r="C1064" s="300"/>
      <c r="D1064" s="300"/>
    </row>
    <row r="1065" spans="3:4" ht="12.95" customHeight="1">
      <c r="C1065" s="300"/>
      <c r="D1065" s="300"/>
    </row>
    <row r="1066" spans="3:4" ht="12.95" customHeight="1">
      <c r="C1066" s="300"/>
      <c r="D1066" s="300"/>
    </row>
    <row r="1067" spans="3:4" ht="12.95" customHeight="1">
      <c r="C1067" s="300"/>
      <c r="D1067" s="300"/>
    </row>
    <row r="1068" spans="3:4" ht="12.95" customHeight="1">
      <c r="C1068" s="300"/>
      <c r="D1068" s="300"/>
    </row>
    <row r="1069" spans="3:4" ht="12.95" customHeight="1">
      <c r="C1069" s="300"/>
      <c r="D1069" s="300"/>
    </row>
    <row r="1070" spans="3:4" ht="12.95" customHeight="1">
      <c r="C1070" s="300"/>
      <c r="D1070" s="300"/>
    </row>
    <row r="1071" spans="3:4" ht="12.95" customHeight="1">
      <c r="C1071" s="300"/>
      <c r="D1071" s="300"/>
    </row>
    <row r="1072" spans="3:4" ht="12.95" customHeight="1">
      <c r="C1072" s="300"/>
      <c r="D1072" s="300"/>
    </row>
    <row r="1073" spans="3:4" ht="12.95" customHeight="1">
      <c r="C1073" s="300"/>
      <c r="D1073" s="300"/>
    </row>
    <row r="1074" spans="3:4" ht="12.95" customHeight="1">
      <c r="C1074" s="300"/>
      <c r="D1074" s="300"/>
    </row>
    <row r="1075" spans="3:4" ht="12.95" customHeight="1">
      <c r="C1075" s="300"/>
      <c r="D1075" s="300"/>
    </row>
    <row r="1076" spans="3:4" ht="12.95" customHeight="1">
      <c r="C1076" s="300"/>
      <c r="D1076" s="300"/>
    </row>
    <row r="1077" spans="3:4" ht="12.95" customHeight="1">
      <c r="C1077" s="300"/>
      <c r="D1077" s="300"/>
    </row>
    <row r="1078" spans="3:4" ht="12.95" customHeight="1">
      <c r="C1078" s="300"/>
      <c r="D1078" s="300"/>
    </row>
    <row r="1079" spans="3:4" ht="12.95" customHeight="1">
      <c r="C1079" s="300"/>
      <c r="D1079" s="300"/>
    </row>
    <row r="1080" spans="3:4" ht="12.95" customHeight="1">
      <c r="C1080" s="300"/>
      <c r="D1080" s="300"/>
    </row>
    <row r="1081" spans="3:4" ht="12.95" customHeight="1">
      <c r="C1081" s="300"/>
      <c r="D1081" s="300"/>
    </row>
    <row r="1082" spans="3:4" ht="12.95" customHeight="1">
      <c r="C1082" s="300"/>
      <c r="D1082" s="300"/>
    </row>
    <row r="1083" spans="3:4" ht="12.95" customHeight="1">
      <c r="C1083" s="300"/>
      <c r="D1083" s="300"/>
    </row>
    <row r="1084" spans="3:4" ht="12.95" customHeight="1">
      <c r="C1084" s="300"/>
      <c r="D1084" s="300"/>
    </row>
    <row r="1085" spans="3:4" ht="12.95" customHeight="1">
      <c r="C1085" s="300"/>
      <c r="D1085" s="300"/>
    </row>
    <row r="1086" spans="3:4" ht="12.95" customHeight="1">
      <c r="C1086" s="300"/>
      <c r="D1086" s="300"/>
    </row>
    <row r="1087" spans="3:4" ht="12.95" customHeight="1">
      <c r="C1087" s="300"/>
      <c r="D1087" s="300"/>
    </row>
    <row r="1088" spans="3:4" ht="12.95" customHeight="1">
      <c r="C1088" s="300"/>
      <c r="D1088" s="300"/>
    </row>
    <row r="1089" spans="3:4" ht="12.95" customHeight="1">
      <c r="C1089" s="300"/>
      <c r="D1089" s="300"/>
    </row>
    <row r="1090" spans="3:4" ht="12.95" customHeight="1">
      <c r="C1090" s="300"/>
      <c r="D1090" s="300"/>
    </row>
    <row r="1091" spans="3:4" ht="12.95" customHeight="1">
      <c r="C1091" s="300"/>
      <c r="D1091" s="300"/>
    </row>
    <row r="1092" spans="3:4" ht="12.95" customHeight="1">
      <c r="C1092" s="300"/>
      <c r="D1092" s="300"/>
    </row>
    <row r="1093" spans="3:4" ht="12.95" customHeight="1">
      <c r="C1093" s="300"/>
      <c r="D1093" s="300"/>
    </row>
    <row r="1094" spans="3:4" ht="12.95" customHeight="1">
      <c r="C1094" s="300"/>
      <c r="D1094" s="300"/>
    </row>
    <row r="1095" spans="3:4" ht="12.95" customHeight="1">
      <c r="C1095" s="300"/>
      <c r="D1095" s="300"/>
    </row>
    <row r="1096" spans="3:4" ht="12.95" customHeight="1">
      <c r="C1096" s="300"/>
      <c r="D1096" s="300"/>
    </row>
    <row r="1097" spans="3:4" ht="12.95" customHeight="1">
      <c r="C1097" s="300"/>
      <c r="D1097" s="300"/>
    </row>
    <row r="1098" spans="3:4" ht="12.95" customHeight="1">
      <c r="C1098" s="300"/>
      <c r="D1098" s="300"/>
    </row>
    <row r="1099" spans="3:4" ht="12.95" customHeight="1">
      <c r="C1099" s="300"/>
      <c r="D1099" s="300"/>
    </row>
    <row r="1100" spans="3:4" ht="12.95" customHeight="1">
      <c r="C1100" s="300"/>
      <c r="D1100" s="300"/>
    </row>
    <row r="1101" spans="3:4" ht="12.95" customHeight="1">
      <c r="C1101" s="300"/>
      <c r="D1101" s="300"/>
    </row>
    <row r="1102" spans="3:4" ht="12.95" customHeight="1">
      <c r="C1102" s="300"/>
      <c r="D1102" s="300"/>
    </row>
    <row r="1103" spans="3:4" ht="12.95" customHeight="1">
      <c r="C1103" s="300"/>
      <c r="D1103" s="300"/>
    </row>
    <row r="1104" spans="3:4" ht="12.95" customHeight="1">
      <c r="C1104" s="300"/>
      <c r="D1104" s="300"/>
    </row>
    <row r="1105" spans="3:4" ht="12.95" customHeight="1">
      <c r="C1105" s="300"/>
      <c r="D1105" s="300"/>
    </row>
    <row r="1106" spans="3:4" ht="12.95" customHeight="1">
      <c r="C1106" s="300"/>
      <c r="D1106" s="300"/>
    </row>
    <row r="1107" spans="3:4" ht="12.95" customHeight="1">
      <c r="C1107" s="300"/>
      <c r="D1107" s="300"/>
    </row>
    <row r="1108" spans="3:4" ht="12.95" customHeight="1">
      <c r="C1108" s="300"/>
      <c r="D1108" s="300"/>
    </row>
    <row r="1109" spans="3:4" ht="12.95" customHeight="1">
      <c r="C1109" s="300"/>
      <c r="D1109" s="300"/>
    </row>
    <row r="1110" spans="3:4" ht="12.95" customHeight="1">
      <c r="C1110" s="300"/>
      <c r="D1110" s="300"/>
    </row>
    <row r="1111" spans="3:4" ht="12.95" customHeight="1">
      <c r="C1111" s="300"/>
      <c r="D1111" s="300"/>
    </row>
    <row r="1112" spans="3:4" ht="12.95" customHeight="1">
      <c r="C1112" s="300"/>
      <c r="D1112" s="300"/>
    </row>
    <row r="1113" spans="3:4" ht="12.95" customHeight="1">
      <c r="C1113" s="300"/>
      <c r="D1113" s="300"/>
    </row>
    <row r="1114" spans="3:4" ht="12.95" customHeight="1">
      <c r="C1114" s="300"/>
      <c r="D1114" s="300"/>
    </row>
    <row r="1115" spans="3:4" ht="12.95" customHeight="1">
      <c r="C1115" s="300"/>
      <c r="D1115" s="300"/>
    </row>
    <row r="1116" spans="3:4" ht="12.95" customHeight="1">
      <c r="C1116" s="300"/>
      <c r="D1116" s="300"/>
    </row>
    <row r="1117" spans="3:4" ht="12.95" customHeight="1">
      <c r="C1117" s="300"/>
      <c r="D1117" s="300"/>
    </row>
    <row r="1118" spans="3:4" ht="12.95" customHeight="1">
      <c r="C1118" s="300"/>
      <c r="D1118" s="300"/>
    </row>
    <row r="1119" spans="3:4" ht="12.95" customHeight="1">
      <c r="C1119" s="300"/>
      <c r="D1119" s="300"/>
    </row>
    <row r="1120" spans="3:4" ht="12.95" customHeight="1">
      <c r="C1120" s="300"/>
      <c r="D1120" s="300"/>
    </row>
    <row r="1121" spans="3:4" ht="12.95" customHeight="1">
      <c r="C1121" s="300"/>
      <c r="D1121" s="300"/>
    </row>
    <row r="1122" spans="3:4" ht="12.95" customHeight="1">
      <c r="C1122" s="300"/>
      <c r="D1122" s="300"/>
    </row>
    <row r="1123" spans="3:4" ht="12.95" customHeight="1">
      <c r="C1123" s="300"/>
      <c r="D1123" s="300"/>
    </row>
    <row r="1124" spans="3:4" ht="12.95" customHeight="1">
      <c r="C1124" s="300"/>
      <c r="D1124" s="300"/>
    </row>
    <row r="1125" spans="3:4" ht="12.95" customHeight="1">
      <c r="C1125" s="300"/>
      <c r="D1125" s="300"/>
    </row>
    <row r="1126" spans="3:4" ht="12.95" customHeight="1">
      <c r="C1126" s="300"/>
      <c r="D1126" s="300"/>
    </row>
    <row r="1127" spans="3:4" ht="12.95" customHeight="1">
      <c r="C1127" s="300"/>
      <c r="D1127" s="300"/>
    </row>
    <row r="1128" spans="3:4" ht="12.95" customHeight="1">
      <c r="C1128" s="300"/>
      <c r="D1128" s="300"/>
    </row>
    <row r="1129" spans="3:4" ht="12.95" customHeight="1">
      <c r="C1129" s="300"/>
      <c r="D1129" s="300"/>
    </row>
    <row r="1130" spans="3:4" ht="12.95" customHeight="1">
      <c r="C1130" s="300"/>
      <c r="D1130" s="300"/>
    </row>
    <row r="1131" spans="3:4" ht="12.95" customHeight="1">
      <c r="C1131" s="300"/>
      <c r="D1131" s="300"/>
    </row>
    <row r="1132" spans="3:4" ht="12.95" customHeight="1">
      <c r="C1132" s="300"/>
      <c r="D1132" s="300"/>
    </row>
    <row r="1133" spans="3:4" ht="12.95" customHeight="1">
      <c r="C1133" s="300"/>
      <c r="D1133" s="300"/>
    </row>
    <row r="1134" spans="3:4" ht="12.95" customHeight="1">
      <c r="C1134" s="300"/>
      <c r="D1134" s="300"/>
    </row>
    <row r="1135" spans="3:4" ht="12.95" customHeight="1">
      <c r="C1135" s="300"/>
      <c r="D1135" s="300"/>
    </row>
    <row r="1136" spans="3:4" ht="12.95" customHeight="1">
      <c r="C1136" s="300"/>
      <c r="D1136" s="300"/>
    </row>
    <row r="1137" spans="3:4" ht="12.95" customHeight="1">
      <c r="C1137" s="300"/>
      <c r="D1137" s="300"/>
    </row>
    <row r="1138" spans="3:4" ht="12.95" customHeight="1">
      <c r="C1138" s="300"/>
      <c r="D1138" s="300"/>
    </row>
    <row r="1139" spans="3:4" ht="12.95" customHeight="1">
      <c r="C1139" s="300"/>
      <c r="D1139" s="300"/>
    </row>
    <row r="1140" spans="3:4" ht="12.95" customHeight="1">
      <c r="C1140" s="300"/>
      <c r="D1140" s="300"/>
    </row>
    <row r="1141" spans="3:4" ht="12.95" customHeight="1">
      <c r="C1141" s="300"/>
      <c r="D1141" s="300"/>
    </row>
    <row r="1142" spans="3:4" ht="12.95" customHeight="1">
      <c r="C1142" s="300"/>
      <c r="D1142" s="300"/>
    </row>
    <row r="1143" spans="3:4" ht="12.95" customHeight="1">
      <c r="C1143" s="300"/>
      <c r="D1143" s="300"/>
    </row>
    <row r="1144" spans="3:4" ht="12.95" customHeight="1">
      <c r="C1144" s="300"/>
      <c r="D1144" s="300"/>
    </row>
    <row r="1145" spans="3:4" ht="12.95" customHeight="1">
      <c r="C1145" s="300"/>
      <c r="D1145" s="300"/>
    </row>
    <row r="1146" spans="3:4" ht="12.95" customHeight="1">
      <c r="C1146" s="300"/>
      <c r="D1146" s="300"/>
    </row>
    <row r="1147" spans="3:4" ht="12.95" customHeight="1">
      <c r="C1147" s="300"/>
      <c r="D1147" s="300"/>
    </row>
    <row r="1148" spans="3:4" ht="12.95" customHeight="1">
      <c r="C1148" s="300"/>
      <c r="D1148" s="300"/>
    </row>
    <row r="1149" spans="3:4" ht="12.95" customHeight="1">
      <c r="C1149" s="300"/>
      <c r="D1149" s="300"/>
    </row>
    <row r="1150" spans="3:4" ht="12.95" customHeight="1">
      <c r="C1150" s="300"/>
      <c r="D1150" s="300"/>
    </row>
    <row r="1151" spans="3:4" ht="12.95" customHeight="1">
      <c r="C1151" s="300"/>
      <c r="D1151" s="300"/>
    </row>
    <row r="1152" spans="3:4" ht="12.95" customHeight="1">
      <c r="C1152" s="300"/>
      <c r="D1152" s="300"/>
    </row>
    <row r="1153" spans="3:4" ht="12.95" customHeight="1">
      <c r="C1153" s="300"/>
      <c r="D1153" s="300"/>
    </row>
    <row r="1154" spans="3:4" ht="12.95" customHeight="1">
      <c r="C1154" s="300"/>
      <c r="D1154" s="300"/>
    </row>
    <row r="1155" spans="3:4" ht="12.95" customHeight="1">
      <c r="C1155" s="300"/>
      <c r="D1155" s="300"/>
    </row>
    <row r="1156" spans="3:4" ht="12.95" customHeight="1">
      <c r="C1156" s="300"/>
      <c r="D1156" s="300"/>
    </row>
    <row r="1157" spans="3:4" ht="12.95" customHeight="1">
      <c r="C1157" s="300"/>
      <c r="D1157" s="300"/>
    </row>
    <row r="1158" spans="3:4" ht="12.95" customHeight="1">
      <c r="C1158" s="300"/>
      <c r="D1158" s="300"/>
    </row>
    <row r="1159" spans="3:4" ht="12.95" customHeight="1">
      <c r="C1159" s="300"/>
      <c r="D1159" s="300"/>
    </row>
    <row r="1160" spans="3:4" ht="12.95" customHeight="1">
      <c r="C1160" s="300"/>
      <c r="D1160" s="300"/>
    </row>
    <row r="1161" spans="3:4" ht="12.95" customHeight="1">
      <c r="C1161" s="300"/>
      <c r="D1161" s="300"/>
    </row>
    <row r="1162" spans="3:4" ht="12.95" customHeight="1">
      <c r="C1162" s="300"/>
      <c r="D1162" s="300"/>
    </row>
    <row r="1163" spans="3:4" ht="12.95" customHeight="1">
      <c r="C1163" s="300"/>
      <c r="D1163" s="300"/>
    </row>
    <row r="1164" spans="3:4" ht="12.95" customHeight="1">
      <c r="C1164" s="300"/>
      <c r="D1164" s="300"/>
    </row>
    <row r="1165" spans="3:4" ht="12.95" customHeight="1">
      <c r="C1165" s="300"/>
      <c r="D1165" s="300"/>
    </row>
    <row r="1166" spans="3:4" ht="12.95" customHeight="1">
      <c r="C1166" s="300"/>
      <c r="D1166" s="300"/>
    </row>
    <row r="1167" spans="3:4" ht="12.95" customHeight="1">
      <c r="C1167" s="300"/>
      <c r="D1167" s="300"/>
    </row>
    <row r="1168" spans="3:4" ht="12.95" customHeight="1">
      <c r="C1168" s="300"/>
      <c r="D1168" s="300"/>
    </row>
    <row r="1169" spans="3:4" ht="12.95" customHeight="1">
      <c r="C1169" s="300"/>
      <c r="D1169" s="300"/>
    </row>
    <row r="1170" spans="3:4" ht="12.95" customHeight="1">
      <c r="C1170" s="300"/>
      <c r="D1170" s="300"/>
    </row>
    <row r="1171" spans="3:4" ht="12.95" customHeight="1">
      <c r="C1171" s="300"/>
      <c r="D1171" s="300"/>
    </row>
    <row r="1172" spans="3:4" ht="12.95" customHeight="1">
      <c r="C1172" s="300"/>
      <c r="D1172" s="300"/>
    </row>
    <row r="1173" spans="3:4" ht="12.95" customHeight="1">
      <c r="C1173" s="300"/>
      <c r="D1173" s="300"/>
    </row>
    <row r="1174" spans="3:4" ht="12.95" customHeight="1">
      <c r="C1174" s="300"/>
      <c r="D1174" s="300"/>
    </row>
    <row r="1175" spans="3:4" ht="12.95" customHeight="1">
      <c r="C1175" s="300"/>
      <c r="D1175" s="300"/>
    </row>
    <row r="1176" spans="3:4" ht="12.95" customHeight="1">
      <c r="C1176" s="300"/>
      <c r="D1176" s="300"/>
    </row>
    <row r="1177" spans="3:4" ht="12.95" customHeight="1">
      <c r="C1177" s="300"/>
      <c r="D1177" s="300"/>
    </row>
    <row r="1178" spans="3:4" ht="12.95" customHeight="1">
      <c r="C1178" s="300"/>
      <c r="D1178" s="300"/>
    </row>
    <row r="1179" spans="3:4" ht="12.95" customHeight="1">
      <c r="C1179" s="300"/>
      <c r="D1179" s="300"/>
    </row>
    <row r="1180" spans="3:4" ht="12.95" customHeight="1">
      <c r="C1180" s="300"/>
      <c r="D1180" s="300"/>
    </row>
    <row r="1181" spans="3:4" ht="12.95" customHeight="1">
      <c r="C1181" s="300"/>
      <c r="D1181" s="300"/>
    </row>
    <row r="1182" spans="3:4" ht="12.95" customHeight="1">
      <c r="C1182" s="300"/>
      <c r="D1182" s="300"/>
    </row>
    <row r="1183" spans="3:4" ht="12.95" customHeight="1">
      <c r="C1183" s="300"/>
      <c r="D1183" s="300"/>
    </row>
    <row r="1184" spans="3:4" ht="12.95" customHeight="1">
      <c r="C1184" s="300"/>
      <c r="D1184" s="300"/>
    </row>
    <row r="1185" spans="3:4" ht="12.95" customHeight="1">
      <c r="C1185" s="300"/>
      <c r="D1185" s="300"/>
    </row>
    <row r="1186" spans="3:4" ht="12.95" customHeight="1">
      <c r="C1186" s="300"/>
      <c r="D1186" s="300"/>
    </row>
    <row r="1187" spans="3:4" ht="12.95" customHeight="1">
      <c r="C1187" s="300"/>
      <c r="D1187" s="300"/>
    </row>
    <row r="1188" spans="3:4" ht="12.95" customHeight="1">
      <c r="C1188" s="300"/>
      <c r="D1188" s="300"/>
    </row>
    <row r="1189" spans="3:4" ht="12.95" customHeight="1">
      <c r="C1189" s="300"/>
      <c r="D1189" s="300"/>
    </row>
    <row r="1190" spans="3:4" ht="12.95" customHeight="1">
      <c r="C1190" s="300"/>
      <c r="D1190" s="300"/>
    </row>
    <row r="1191" spans="3:4" ht="12.95" customHeight="1">
      <c r="C1191" s="300"/>
      <c r="D1191" s="300"/>
    </row>
    <row r="1192" spans="3:4" ht="12.95" customHeight="1">
      <c r="C1192" s="300"/>
      <c r="D1192" s="300"/>
    </row>
    <row r="1193" spans="3:4" ht="12.95" customHeight="1">
      <c r="C1193" s="300"/>
      <c r="D1193" s="300"/>
    </row>
    <row r="1194" spans="3:4" ht="12.95" customHeight="1">
      <c r="C1194" s="300"/>
      <c r="D1194" s="300"/>
    </row>
    <row r="1195" spans="3:4" ht="12.95" customHeight="1">
      <c r="C1195" s="300"/>
      <c r="D1195" s="300"/>
    </row>
    <row r="1196" spans="3:4" ht="12.95" customHeight="1">
      <c r="C1196" s="300"/>
      <c r="D1196" s="300"/>
    </row>
    <row r="1197" spans="3:4" ht="12.95" customHeight="1">
      <c r="C1197" s="300"/>
      <c r="D1197" s="300"/>
    </row>
    <row r="1198" spans="3:4" ht="12.95" customHeight="1">
      <c r="C1198" s="300"/>
      <c r="D1198" s="300"/>
    </row>
    <row r="1199" spans="3:4" ht="12.95" customHeight="1">
      <c r="C1199" s="300"/>
      <c r="D1199" s="300"/>
    </row>
    <row r="1200" spans="3:4" ht="12.95" customHeight="1">
      <c r="C1200" s="300"/>
      <c r="D1200" s="300"/>
    </row>
    <row r="1201" spans="3:4" ht="12.95" customHeight="1">
      <c r="C1201" s="300"/>
      <c r="D1201" s="300"/>
    </row>
    <row r="1202" spans="3:4" ht="12.95" customHeight="1">
      <c r="C1202" s="300"/>
      <c r="D1202" s="300"/>
    </row>
    <row r="1203" spans="3:4" ht="12.95" customHeight="1">
      <c r="C1203" s="300"/>
      <c r="D1203" s="300"/>
    </row>
    <row r="1204" spans="3:4" ht="12.95" customHeight="1">
      <c r="C1204" s="300"/>
      <c r="D1204" s="300"/>
    </row>
    <row r="1205" spans="3:4" ht="12.95" customHeight="1">
      <c r="C1205" s="300"/>
      <c r="D1205" s="300"/>
    </row>
    <row r="1206" spans="3:4" ht="12.95" customHeight="1">
      <c r="C1206" s="300"/>
      <c r="D1206" s="300"/>
    </row>
    <row r="1207" spans="3:4" ht="12.95" customHeight="1">
      <c r="C1207" s="300"/>
      <c r="D1207" s="300"/>
    </row>
    <row r="1208" spans="3:4" ht="12.95" customHeight="1">
      <c r="C1208" s="300"/>
      <c r="D1208" s="300"/>
    </row>
    <row r="1209" spans="3:4" ht="12.95" customHeight="1">
      <c r="C1209" s="300"/>
      <c r="D1209" s="300"/>
    </row>
    <row r="1210" spans="3:4" ht="12.95" customHeight="1">
      <c r="C1210" s="300"/>
      <c r="D1210" s="300"/>
    </row>
    <row r="1211" spans="3:4" ht="12.95" customHeight="1">
      <c r="C1211" s="300"/>
      <c r="D1211" s="300"/>
    </row>
    <row r="1212" spans="3:4" ht="12.95" customHeight="1">
      <c r="C1212" s="300"/>
      <c r="D1212" s="300"/>
    </row>
    <row r="1213" spans="3:4" ht="12.95" customHeight="1">
      <c r="C1213" s="300"/>
      <c r="D1213" s="300"/>
    </row>
    <row r="1214" spans="3:4" ht="12.95" customHeight="1">
      <c r="C1214" s="300"/>
      <c r="D1214" s="300"/>
    </row>
    <row r="1215" spans="3:4" ht="12.95" customHeight="1">
      <c r="C1215" s="300"/>
      <c r="D1215" s="300"/>
    </row>
    <row r="1216" spans="3:4" ht="12.95" customHeight="1">
      <c r="C1216" s="300"/>
      <c r="D1216" s="300"/>
    </row>
    <row r="1217" spans="3:4" ht="12.95" customHeight="1">
      <c r="C1217" s="300"/>
      <c r="D1217" s="300"/>
    </row>
    <row r="1218" spans="3:4" ht="12.95" customHeight="1">
      <c r="C1218" s="300"/>
      <c r="D1218" s="300"/>
    </row>
    <row r="1219" spans="3:4" ht="12.95" customHeight="1">
      <c r="C1219" s="300"/>
      <c r="D1219" s="300"/>
    </row>
    <row r="1220" spans="3:4" ht="12.95" customHeight="1">
      <c r="C1220" s="300"/>
      <c r="D1220" s="300"/>
    </row>
    <row r="1221" spans="3:4" ht="12.95" customHeight="1">
      <c r="C1221" s="300"/>
      <c r="D1221" s="300"/>
    </row>
    <row r="1222" spans="3:4" ht="12.95" customHeight="1">
      <c r="C1222" s="300"/>
      <c r="D1222" s="300"/>
    </row>
    <row r="1223" spans="3:4" ht="12.95" customHeight="1">
      <c r="C1223" s="300"/>
      <c r="D1223" s="300"/>
    </row>
    <row r="1224" spans="3:4" ht="12.95" customHeight="1">
      <c r="C1224" s="300"/>
      <c r="D1224" s="300"/>
    </row>
    <row r="1225" spans="3:4" ht="12.95" customHeight="1">
      <c r="C1225" s="300"/>
      <c r="D1225" s="300"/>
    </row>
    <row r="1226" spans="3:4" ht="12.95" customHeight="1">
      <c r="C1226" s="300"/>
      <c r="D1226" s="300"/>
    </row>
    <row r="1227" spans="3:4" ht="12.95" customHeight="1">
      <c r="C1227" s="300"/>
      <c r="D1227" s="300"/>
    </row>
    <row r="1228" spans="3:4" ht="12.95" customHeight="1">
      <c r="C1228" s="300"/>
      <c r="D1228" s="300"/>
    </row>
    <row r="1229" spans="3:4" ht="12.95" customHeight="1">
      <c r="C1229" s="300"/>
      <c r="D1229" s="300"/>
    </row>
    <row r="1230" spans="3:4" ht="12.95" customHeight="1">
      <c r="C1230" s="300"/>
      <c r="D1230" s="300"/>
    </row>
    <row r="1231" spans="3:4" ht="12.95" customHeight="1">
      <c r="C1231" s="300"/>
      <c r="D1231" s="300"/>
    </row>
    <row r="1232" spans="3:4" ht="12.95" customHeight="1">
      <c r="C1232" s="300"/>
      <c r="D1232" s="300"/>
    </row>
    <row r="1233" spans="3:4" ht="12.95" customHeight="1">
      <c r="C1233" s="300"/>
      <c r="D1233" s="300"/>
    </row>
    <row r="1234" spans="3:4" ht="12.95" customHeight="1">
      <c r="C1234" s="300"/>
      <c r="D1234" s="300"/>
    </row>
    <row r="1235" spans="3:4" ht="12.95" customHeight="1">
      <c r="C1235" s="300"/>
      <c r="D1235" s="300"/>
    </row>
    <row r="1236" spans="3:4" ht="12.95" customHeight="1">
      <c r="C1236" s="300"/>
      <c r="D1236" s="300"/>
    </row>
    <row r="1237" spans="3:4" ht="12.95" customHeight="1">
      <c r="C1237" s="300"/>
      <c r="D1237" s="300"/>
    </row>
    <row r="1238" spans="3:4" ht="12.95" customHeight="1">
      <c r="C1238" s="300"/>
      <c r="D1238" s="300"/>
    </row>
    <row r="1239" spans="3:4" ht="12.95" customHeight="1">
      <c r="C1239" s="300"/>
      <c r="D1239" s="300"/>
    </row>
    <row r="1240" spans="3:4" ht="12.95" customHeight="1">
      <c r="C1240" s="300"/>
      <c r="D1240" s="300"/>
    </row>
    <row r="1241" spans="3:4" ht="12.95" customHeight="1">
      <c r="C1241" s="300"/>
      <c r="D1241" s="300"/>
    </row>
    <row r="1242" spans="3:4" ht="12.95" customHeight="1">
      <c r="C1242" s="300"/>
      <c r="D1242" s="300"/>
    </row>
    <row r="1243" spans="3:4" ht="12.95" customHeight="1">
      <c r="C1243" s="300"/>
      <c r="D1243" s="300"/>
    </row>
    <row r="1244" spans="3:4" ht="12.95" customHeight="1">
      <c r="C1244" s="300"/>
      <c r="D1244" s="300"/>
    </row>
    <row r="1245" spans="3:4" ht="12.95" customHeight="1">
      <c r="C1245" s="300"/>
      <c r="D1245" s="300"/>
    </row>
    <row r="1246" spans="3:4" ht="12.95" customHeight="1">
      <c r="C1246" s="300"/>
      <c r="D1246" s="300"/>
    </row>
    <row r="1247" spans="3:4" ht="12.95" customHeight="1">
      <c r="C1247" s="300"/>
      <c r="D1247" s="300"/>
    </row>
    <row r="1248" spans="3:4" ht="12.95" customHeight="1">
      <c r="C1248" s="300"/>
      <c r="D1248" s="300"/>
    </row>
    <row r="1249" spans="3:4" ht="12.95" customHeight="1">
      <c r="C1249" s="300"/>
      <c r="D1249" s="300"/>
    </row>
    <row r="1250" spans="3:4" ht="12.95" customHeight="1">
      <c r="C1250" s="300"/>
      <c r="D1250" s="300"/>
    </row>
    <row r="1251" spans="3:4" ht="12.95" customHeight="1">
      <c r="C1251" s="300"/>
      <c r="D1251" s="300"/>
    </row>
    <row r="1252" spans="3:4" ht="12.95" customHeight="1">
      <c r="C1252" s="300"/>
      <c r="D1252" s="300"/>
    </row>
    <row r="1253" spans="3:4" ht="12.95" customHeight="1">
      <c r="C1253" s="300"/>
      <c r="D1253" s="300"/>
    </row>
    <row r="1254" spans="3:4" ht="12.95" customHeight="1">
      <c r="C1254" s="300"/>
      <c r="D1254" s="300"/>
    </row>
    <row r="1255" spans="3:4" ht="12.95" customHeight="1">
      <c r="C1255" s="300"/>
      <c r="D1255" s="300"/>
    </row>
    <row r="1256" spans="3:4" ht="12.95" customHeight="1">
      <c r="C1256" s="300"/>
      <c r="D1256" s="300"/>
    </row>
    <row r="1257" spans="3:4" ht="12.95" customHeight="1">
      <c r="C1257" s="300"/>
      <c r="D1257" s="300"/>
    </row>
    <row r="1258" spans="3:4" ht="12.95" customHeight="1">
      <c r="C1258" s="300"/>
      <c r="D1258" s="300"/>
    </row>
    <row r="1259" spans="3:4" ht="12.95" customHeight="1">
      <c r="C1259" s="300"/>
      <c r="D1259" s="300"/>
    </row>
    <row r="1260" spans="3:4" ht="12.95" customHeight="1">
      <c r="C1260" s="300"/>
      <c r="D1260" s="300"/>
    </row>
    <row r="1261" spans="3:4" ht="12.95" customHeight="1">
      <c r="C1261" s="300"/>
      <c r="D1261" s="300"/>
    </row>
    <row r="1262" spans="3:4" ht="12.95" customHeight="1">
      <c r="C1262" s="300"/>
      <c r="D1262" s="300"/>
    </row>
    <row r="1263" spans="3:4" ht="12.95" customHeight="1">
      <c r="C1263" s="300"/>
      <c r="D1263" s="300"/>
    </row>
    <row r="1264" spans="3:4" ht="12.95" customHeight="1">
      <c r="C1264" s="300"/>
      <c r="D1264" s="300"/>
    </row>
    <row r="1265" spans="3:4" ht="12.95" customHeight="1">
      <c r="C1265" s="300"/>
      <c r="D1265" s="300"/>
    </row>
    <row r="1266" spans="3:4" ht="12.95" customHeight="1">
      <c r="C1266" s="300"/>
      <c r="D1266" s="300"/>
    </row>
    <row r="1267" spans="3:4" ht="12.95" customHeight="1">
      <c r="C1267" s="300"/>
      <c r="D1267" s="300"/>
    </row>
    <row r="1268" spans="3:4" ht="12.95" customHeight="1">
      <c r="C1268" s="300"/>
      <c r="D1268" s="300"/>
    </row>
    <row r="1269" spans="3:4" ht="12.95" customHeight="1">
      <c r="C1269" s="300"/>
      <c r="D1269" s="300"/>
    </row>
    <row r="1270" spans="3:4" ht="12.95" customHeight="1">
      <c r="C1270" s="300"/>
      <c r="D1270" s="300"/>
    </row>
    <row r="1271" spans="3:4" ht="12.95" customHeight="1">
      <c r="C1271" s="300"/>
      <c r="D1271" s="300"/>
    </row>
    <row r="1272" spans="3:4" ht="12.95" customHeight="1">
      <c r="C1272" s="300"/>
      <c r="D1272" s="300"/>
    </row>
    <row r="1273" spans="3:4" ht="12.95" customHeight="1">
      <c r="C1273" s="300"/>
      <c r="D1273" s="300"/>
    </row>
    <row r="1274" spans="3:4" ht="12.95" customHeight="1">
      <c r="C1274" s="300"/>
      <c r="D1274" s="300"/>
    </row>
    <row r="1275" spans="3:4" ht="12.95" customHeight="1">
      <c r="C1275" s="300"/>
      <c r="D1275" s="300"/>
    </row>
    <row r="1276" spans="3:4" ht="12.95" customHeight="1">
      <c r="C1276" s="300"/>
      <c r="D1276" s="300"/>
    </row>
    <row r="1277" spans="3:4" ht="12.95" customHeight="1">
      <c r="C1277" s="300"/>
      <c r="D1277" s="300"/>
    </row>
    <row r="1278" spans="3:4" ht="12.95" customHeight="1">
      <c r="C1278" s="300"/>
      <c r="D1278" s="300"/>
    </row>
    <row r="1279" spans="3:4" ht="12.95" customHeight="1">
      <c r="C1279" s="300"/>
      <c r="D1279" s="300"/>
    </row>
    <row r="1280" spans="3:4" ht="12.95" customHeight="1">
      <c r="C1280" s="300"/>
      <c r="D1280" s="300"/>
    </row>
    <row r="1281" spans="3:4" ht="12.95" customHeight="1">
      <c r="C1281" s="300"/>
      <c r="D1281" s="300"/>
    </row>
    <row r="1282" spans="3:4" ht="12.95" customHeight="1">
      <c r="C1282" s="300"/>
      <c r="D1282" s="300"/>
    </row>
    <row r="1283" spans="3:4" ht="12.95" customHeight="1">
      <c r="C1283" s="300"/>
      <c r="D1283" s="300"/>
    </row>
    <row r="1284" spans="3:4" ht="12.95" customHeight="1">
      <c r="C1284" s="300"/>
      <c r="D1284" s="300"/>
    </row>
    <row r="1285" spans="3:4" ht="12.95" customHeight="1">
      <c r="C1285" s="300"/>
      <c r="D1285" s="300"/>
    </row>
    <row r="1286" spans="3:4" ht="12.95" customHeight="1">
      <c r="C1286" s="300"/>
      <c r="D1286" s="300"/>
    </row>
    <row r="1287" spans="3:4" ht="12.95" customHeight="1">
      <c r="C1287" s="300"/>
      <c r="D1287" s="300"/>
    </row>
    <row r="1288" spans="3:4" ht="12.95" customHeight="1">
      <c r="C1288" s="300"/>
      <c r="D1288" s="300"/>
    </row>
    <row r="1289" spans="3:4" ht="12.95" customHeight="1">
      <c r="C1289" s="300"/>
      <c r="D1289" s="300"/>
    </row>
    <row r="1290" spans="3:4" ht="12.95" customHeight="1">
      <c r="C1290" s="300"/>
      <c r="D1290" s="300"/>
    </row>
    <row r="1291" spans="3:4" ht="12.95" customHeight="1">
      <c r="C1291" s="300"/>
      <c r="D1291" s="300"/>
    </row>
    <row r="1292" spans="3:4" ht="12.95" customHeight="1">
      <c r="C1292" s="300"/>
      <c r="D1292" s="300"/>
    </row>
    <row r="1293" spans="3:4" ht="12.95" customHeight="1">
      <c r="C1293" s="300"/>
      <c r="D1293" s="300"/>
    </row>
    <row r="1294" spans="3:4" ht="12.95" customHeight="1">
      <c r="C1294" s="300"/>
      <c r="D1294" s="300"/>
    </row>
    <row r="1295" spans="3:4" ht="12.95" customHeight="1">
      <c r="C1295" s="300"/>
      <c r="D1295" s="300"/>
    </row>
    <row r="1296" spans="3:4" ht="12.95" customHeight="1">
      <c r="C1296" s="300"/>
      <c r="D1296" s="300"/>
    </row>
    <row r="1297" spans="3:4" ht="12.95" customHeight="1">
      <c r="C1297" s="300"/>
      <c r="D1297" s="300"/>
    </row>
    <row r="1298" spans="3:4" ht="12.95" customHeight="1">
      <c r="C1298" s="300"/>
      <c r="D1298" s="300"/>
    </row>
    <row r="1299" spans="3:4" ht="12.95" customHeight="1">
      <c r="C1299" s="300"/>
      <c r="D1299" s="300"/>
    </row>
    <row r="1300" spans="3:4" ht="12.95" customHeight="1">
      <c r="C1300" s="300"/>
      <c r="D1300" s="300"/>
    </row>
    <row r="1301" spans="3:4" ht="12.95" customHeight="1">
      <c r="C1301" s="300"/>
      <c r="D1301" s="300"/>
    </row>
    <row r="1302" spans="3:4" ht="12.95" customHeight="1">
      <c r="C1302" s="300"/>
      <c r="D1302" s="300"/>
    </row>
    <row r="1303" spans="3:4" ht="12.95" customHeight="1">
      <c r="C1303" s="300"/>
      <c r="D1303" s="300"/>
    </row>
    <row r="1304" spans="3:4" ht="12.95" customHeight="1">
      <c r="C1304" s="300"/>
      <c r="D1304" s="300"/>
    </row>
    <row r="1305" spans="3:4" ht="12.95" customHeight="1">
      <c r="C1305" s="300"/>
      <c r="D1305" s="300"/>
    </row>
    <row r="1306" spans="3:4" ht="12.95" customHeight="1">
      <c r="C1306" s="300"/>
      <c r="D1306" s="300"/>
    </row>
    <row r="1307" spans="3:4" ht="12.95" customHeight="1">
      <c r="C1307" s="300"/>
      <c r="D1307" s="300"/>
    </row>
    <row r="1308" spans="3:4" ht="12.95" customHeight="1">
      <c r="C1308" s="300"/>
      <c r="D1308" s="300"/>
    </row>
    <row r="1309" spans="3:4" ht="12.95" customHeight="1">
      <c r="C1309" s="300"/>
      <c r="D1309" s="300"/>
    </row>
    <row r="1310" spans="3:4" ht="12.95" customHeight="1">
      <c r="C1310" s="300"/>
      <c r="D1310" s="300"/>
    </row>
    <row r="1311" spans="3:4" ht="12.95" customHeight="1">
      <c r="C1311" s="300"/>
      <c r="D1311" s="300"/>
    </row>
    <row r="1312" spans="3:4" ht="12.95" customHeight="1">
      <c r="C1312" s="300"/>
      <c r="D1312" s="300"/>
    </row>
    <row r="1313" spans="3:4" ht="12.95" customHeight="1">
      <c r="C1313" s="300"/>
      <c r="D1313" s="300"/>
    </row>
    <row r="1314" spans="3:4" ht="12.95" customHeight="1">
      <c r="C1314" s="300"/>
      <c r="D1314" s="300"/>
    </row>
    <row r="1315" spans="3:4" ht="12.95" customHeight="1">
      <c r="C1315" s="300"/>
      <c r="D1315" s="300"/>
    </row>
    <row r="1316" spans="3:4" ht="12.95" customHeight="1">
      <c r="C1316" s="300"/>
      <c r="D1316" s="300"/>
    </row>
    <row r="1317" spans="3:4" ht="12.95" customHeight="1">
      <c r="C1317" s="300"/>
      <c r="D1317" s="300"/>
    </row>
    <row r="1318" spans="3:4" ht="12.95" customHeight="1">
      <c r="C1318" s="300"/>
      <c r="D1318" s="300"/>
    </row>
    <row r="1319" spans="3:4" ht="12.95" customHeight="1">
      <c r="C1319" s="300"/>
      <c r="D1319" s="300"/>
    </row>
    <row r="1320" spans="3:4" ht="12.95" customHeight="1">
      <c r="C1320" s="300"/>
      <c r="D1320" s="300"/>
    </row>
    <row r="1321" spans="3:4" ht="12.95" customHeight="1">
      <c r="C1321" s="300"/>
      <c r="D1321" s="300"/>
    </row>
    <row r="1322" spans="3:4" ht="12.95" customHeight="1">
      <c r="C1322" s="300"/>
      <c r="D1322" s="300"/>
    </row>
    <row r="1323" spans="3:4" ht="12.95" customHeight="1">
      <c r="C1323" s="300"/>
      <c r="D1323" s="300"/>
    </row>
    <row r="1324" spans="3:4" ht="12.95" customHeight="1">
      <c r="C1324" s="300"/>
      <c r="D1324" s="300"/>
    </row>
    <row r="1325" spans="3:4" ht="12.95" customHeight="1">
      <c r="C1325" s="300"/>
      <c r="D1325" s="300"/>
    </row>
    <row r="1326" spans="3:4" ht="12.95" customHeight="1">
      <c r="C1326" s="300"/>
      <c r="D1326" s="300"/>
    </row>
    <row r="1327" spans="3:4" ht="12.95" customHeight="1">
      <c r="C1327" s="300"/>
      <c r="D1327" s="300"/>
    </row>
    <row r="1328" spans="3:4" ht="12.95" customHeight="1">
      <c r="C1328" s="300"/>
      <c r="D1328" s="300"/>
    </row>
    <row r="1329" spans="3:4" ht="12.95" customHeight="1">
      <c r="C1329" s="300"/>
      <c r="D1329" s="300"/>
    </row>
    <row r="1330" spans="3:4" ht="12.95" customHeight="1">
      <c r="C1330" s="300"/>
      <c r="D1330" s="300"/>
    </row>
    <row r="1331" spans="3:4" ht="12.95" customHeight="1">
      <c r="C1331" s="300"/>
      <c r="D1331" s="300"/>
    </row>
    <row r="1332" spans="3:4" ht="12.95" customHeight="1">
      <c r="C1332" s="300"/>
      <c r="D1332" s="300"/>
    </row>
    <row r="1333" spans="3:4" ht="12.95" customHeight="1">
      <c r="C1333" s="300"/>
      <c r="D1333" s="300"/>
    </row>
    <row r="1334" spans="3:4" ht="12.95" customHeight="1">
      <c r="C1334" s="300"/>
      <c r="D1334" s="300"/>
    </row>
    <row r="1335" spans="3:4" ht="12.95" customHeight="1">
      <c r="C1335" s="300"/>
      <c r="D1335" s="300"/>
    </row>
    <row r="1336" spans="3:4" ht="12.95" customHeight="1">
      <c r="C1336" s="300"/>
      <c r="D1336" s="300"/>
    </row>
    <row r="1337" spans="3:4" ht="12.95" customHeight="1">
      <c r="C1337" s="300"/>
      <c r="D1337" s="300"/>
    </row>
    <row r="1338" spans="3:4" ht="12.95" customHeight="1">
      <c r="C1338" s="300"/>
      <c r="D1338" s="300"/>
    </row>
    <row r="1339" spans="3:4" ht="12.95" customHeight="1">
      <c r="C1339" s="300"/>
      <c r="D1339" s="300"/>
    </row>
    <row r="1340" spans="3:4" ht="12.95" customHeight="1">
      <c r="C1340" s="300"/>
      <c r="D1340" s="300"/>
    </row>
    <row r="1341" spans="3:4" ht="12.95" customHeight="1">
      <c r="C1341" s="300"/>
      <c r="D1341" s="300"/>
    </row>
    <row r="1342" spans="3:4" ht="12.95" customHeight="1">
      <c r="C1342" s="300"/>
      <c r="D1342" s="300"/>
    </row>
    <row r="1343" spans="3:4" ht="12.95" customHeight="1">
      <c r="C1343" s="300"/>
      <c r="D1343" s="300"/>
    </row>
    <row r="1344" spans="3:4" ht="12.95" customHeight="1">
      <c r="C1344" s="300"/>
      <c r="D1344" s="300"/>
    </row>
    <row r="1345" spans="3:4" ht="12.95" customHeight="1">
      <c r="C1345" s="300"/>
      <c r="D1345" s="300"/>
    </row>
    <row r="1346" spans="3:4" ht="12.95" customHeight="1">
      <c r="C1346" s="300"/>
      <c r="D1346" s="300"/>
    </row>
    <row r="1347" spans="3:4" ht="12.95" customHeight="1">
      <c r="C1347" s="300"/>
      <c r="D1347" s="300"/>
    </row>
    <row r="1348" spans="3:4" ht="12.95" customHeight="1">
      <c r="C1348" s="300"/>
      <c r="D1348" s="300"/>
    </row>
    <row r="1349" spans="3:4" ht="12.95" customHeight="1">
      <c r="C1349" s="300"/>
      <c r="D1349" s="300"/>
    </row>
    <row r="1350" spans="3:4" ht="12.95" customHeight="1">
      <c r="C1350" s="300"/>
      <c r="D1350" s="300"/>
    </row>
    <row r="1351" spans="3:4" ht="12.95" customHeight="1">
      <c r="C1351" s="300"/>
      <c r="D1351" s="300"/>
    </row>
    <row r="1352" spans="3:4" ht="12.95" customHeight="1">
      <c r="C1352" s="300"/>
      <c r="D1352" s="300"/>
    </row>
    <row r="1353" spans="3:4" ht="12.95" customHeight="1">
      <c r="C1353" s="300"/>
      <c r="D1353" s="300"/>
    </row>
    <row r="1354" spans="3:4" ht="12.95" customHeight="1">
      <c r="C1354" s="300"/>
      <c r="D1354" s="300"/>
    </row>
    <row r="1355" spans="3:4" ht="12.95" customHeight="1">
      <c r="C1355" s="300"/>
      <c r="D1355" s="300"/>
    </row>
    <row r="1356" spans="3:4" ht="12.95" customHeight="1">
      <c r="C1356" s="300"/>
      <c r="D1356" s="300"/>
    </row>
    <row r="1357" spans="3:4" ht="12.95" customHeight="1">
      <c r="C1357" s="300"/>
      <c r="D1357" s="300"/>
    </row>
    <row r="1358" spans="3:4" ht="12.95" customHeight="1">
      <c r="C1358" s="300"/>
      <c r="D1358" s="300"/>
    </row>
    <row r="1359" spans="3:4" ht="12.95" customHeight="1">
      <c r="C1359" s="300"/>
      <c r="D1359" s="300"/>
    </row>
    <row r="1360" spans="3:4" ht="12.95" customHeight="1">
      <c r="C1360" s="300"/>
      <c r="D1360" s="300"/>
    </row>
    <row r="1361" spans="3:4" ht="12.95" customHeight="1">
      <c r="C1361" s="300"/>
      <c r="D1361" s="300"/>
    </row>
    <row r="1362" spans="3:4" ht="12.95" customHeight="1">
      <c r="C1362" s="300"/>
      <c r="D1362" s="300"/>
    </row>
    <row r="1363" spans="3:4" ht="12.95" customHeight="1">
      <c r="C1363" s="300"/>
      <c r="D1363" s="300"/>
    </row>
    <row r="1364" spans="3:4" ht="12.95" customHeight="1">
      <c r="C1364" s="300"/>
      <c r="D1364" s="300"/>
    </row>
    <row r="1365" spans="3:4" ht="12.95" customHeight="1">
      <c r="C1365" s="300"/>
      <c r="D1365" s="300"/>
    </row>
    <row r="1366" spans="3:4" ht="12.95" customHeight="1">
      <c r="C1366" s="300"/>
      <c r="D1366" s="300"/>
    </row>
    <row r="1367" spans="3:4" ht="12.95" customHeight="1">
      <c r="C1367" s="300"/>
      <c r="D1367" s="300"/>
    </row>
    <row r="1368" spans="3:4" ht="12.95" customHeight="1">
      <c r="C1368" s="300"/>
      <c r="D1368" s="300"/>
    </row>
    <row r="1369" spans="3:4" ht="12.95" customHeight="1">
      <c r="C1369" s="300"/>
      <c r="D1369" s="300"/>
    </row>
    <row r="1370" spans="3:4" ht="12.95" customHeight="1">
      <c r="C1370" s="300"/>
      <c r="D1370" s="300"/>
    </row>
    <row r="1371" spans="3:4" ht="12.95" customHeight="1">
      <c r="C1371" s="300"/>
      <c r="D1371" s="300"/>
    </row>
    <row r="1372" spans="3:4" ht="12.95" customHeight="1">
      <c r="C1372" s="300"/>
      <c r="D1372" s="300"/>
    </row>
    <row r="1373" spans="3:4" ht="12.95" customHeight="1">
      <c r="C1373" s="300"/>
      <c r="D1373" s="300"/>
    </row>
    <row r="1374" spans="3:4" ht="12.95" customHeight="1">
      <c r="C1374" s="300"/>
      <c r="D1374" s="300"/>
    </row>
    <row r="1375" spans="3:4" ht="12.95" customHeight="1">
      <c r="C1375" s="300"/>
      <c r="D1375" s="300"/>
    </row>
    <row r="1376" spans="3:4" ht="12.95" customHeight="1">
      <c r="C1376" s="300"/>
      <c r="D1376" s="300"/>
    </row>
    <row r="1377" spans="3:4" ht="12.95" customHeight="1">
      <c r="C1377" s="300"/>
      <c r="D1377" s="300"/>
    </row>
    <row r="1378" spans="3:4" ht="12.95" customHeight="1">
      <c r="C1378" s="300"/>
      <c r="D1378" s="300"/>
    </row>
    <row r="1379" spans="3:4" ht="12.95" customHeight="1">
      <c r="C1379" s="300"/>
      <c r="D1379" s="300"/>
    </row>
    <row r="1380" spans="3:4" ht="12.95" customHeight="1">
      <c r="C1380" s="300"/>
      <c r="D1380" s="300"/>
    </row>
    <row r="1381" spans="3:4" ht="12.95" customHeight="1">
      <c r="C1381" s="300"/>
      <c r="D1381" s="300"/>
    </row>
    <row r="1382" spans="3:4" ht="12.95" customHeight="1">
      <c r="C1382" s="300"/>
      <c r="D1382" s="300"/>
    </row>
    <row r="1383" spans="3:4" ht="12.95" customHeight="1">
      <c r="C1383" s="300"/>
      <c r="D1383" s="300"/>
    </row>
    <row r="1384" spans="3:4" ht="12.95" customHeight="1">
      <c r="C1384" s="300"/>
      <c r="D1384" s="300"/>
    </row>
    <row r="1385" spans="3:4" ht="12.95" customHeight="1">
      <c r="C1385" s="300"/>
      <c r="D1385" s="300"/>
    </row>
    <row r="1386" spans="3:4" ht="12.95" customHeight="1">
      <c r="C1386" s="300"/>
      <c r="D1386" s="300"/>
    </row>
    <row r="1387" spans="3:4" ht="12.95" customHeight="1">
      <c r="C1387" s="300"/>
      <c r="D1387" s="300"/>
    </row>
    <row r="1388" spans="3:4" ht="12.95" customHeight="1">
      <c r="C1388" s="300"/>
      <c r="D1388" s="300"/>
    </row>
    <row r="1389" spans="3:4" ht="12.95" customHeight="1">
      <c r="C1389" s="300"/>
      <c r="D1389" s="300"/>
    </row>
    <row r="1390" spans="3:4" ht="12.95" customHeight="1">
      <c r="C1390" s="300"/>
      <c r="D1390" s="300"/>
    </row>
    <row r="1391" spans="3:4" ht="12.95" customHeight="1">
      <c r="C1391" s="300"/>
      <c r="D1391" s="300"/>
    </row>
    <row r="1392" spans="3:4" ht="12.95" customHeight="1">
      <c r="C1392" s="300"/>
      <c r="D1392" s="300"/>
    </row>
    <row r="1393" spans="3:4" ht="12.95" customHeight="1">
      <c r="C1393" s="300"/>
      <c r="D1393" s="300"/>
    </row>
    <row r="1394" spans="3:4" ht="12.95" customHeight="1">
      <c r="C1394" s="300"/>
      <c r="D1394" s="300"/>
    </row>
    <row r="1395" spans="3:4" ht="12.95" customHeight="1">
      <c r="C1395" s="300"/>
      <c r="D1395" s="300"/>
    </row>
    <row r="1396" spans="3:4" ht="12.95" customHeight="1">
      <c r="C1396" s="300"/>
      <c r="D1396" s="300"/>
    </row>
    <row r="1397" spans="3:4" ht="12.95" customHeight="1">
      <c r="C1397" s="300"/>
      <c r="D1397" s="300"/>
    </row>
    <row r="1398" spans="3:4" ht="12.95" customHeight="1">
      <c r="C1398" s="300"/>
      <c r="D1398" s="300"/>
    </row>
    <row r="1399" spans="3:4" ht="12.95" customHeight="1">
      <c r="C1399" s="300"/>
      <c r="D1399" s="300"/>
    </row>
    <row r="1400" spans="3:4" ht="12.95" customHeight="1">
      <c r="C1400" s="300"/>
      <c r="D1400" s="300"/>
    </row>
    <row r="1401" spans="3:4" ht="12.95" customHeight="1">
      <c r="C1401" s="300"/>
      <c r="D1401" s="300"/>
    </row>
    <row r="1402" spans="3:4" ht="12.95" customHeight="1">
      <c r="C1402" s="300"/>
      <c r="D1402" s="300"/>
    </row>
    <row r="1403" spans="3:4" ht="12.95" customHeight="1">
      <c r="C1403" s="300"/>
      <c r="D1403" s="300"/>
    </row>
    <row r="1404" spans="3:4" ht="12.95" customHeight="1">
      <c r="C1404" s="300"/>
      <c r="D1404" s="300"/>
    </row>
    <row r="1405" spans="3:4" ht="12.95" customHeight="1">
      <c r="C1405" s="300"/>
      <c r="D1405" s="300"/>
    </row>
    <row r="1406" spans="3:4" ht="12.95" customHeight="1">
      <c r="C1406" s="300"/>
      <c r="D1406" s="300"/>
    </row>
    <row r="1407" spans="3:4" ht="12.95" customHeight="1">
      <c r="C1407" s="300"/>
      <c r="D1407" s="300"/>
    </row>
    <row r="1408" spans="3:4" ht="12.95" customHeight="1">
      <c r="C1408" s="300"/>
      <c r="D1408" s="300"/>
    </row>
    <row r="1409" spans="3:4" ht="12.95" customHeight="1">
      <c r="C1409" s="300"/>
      <c r="D1409" s="300"/>
    </row>
    <row r="1410" spans="3:4" ht="12.95" customHeight="1">
      <c r="C1410" s="300"/>
      <c r="D1410" s="300"/>
    </row>
    <row r="1411" spans="3:4" ht="12.95" customHeight="1">
      <c r="C1411" s="300"/>
      <c r="D1411" s="300"/>
    </row>
    <row r="1412" spans="3:4" ht="12.95" customHeight="1">
      <c r="C1412" s="300"/>
      <c r="D1412" s="300"/>
    </row>
    <row r="1413" spans="3:4" ht="12.95" customHeight="1">
      <c r="C1413" s="300"/>
      <c r="D1413" s="300"/>
    </row>
    <row r="1414" spans="3:4" ht="12.95" customHeight="1">
      <c r="C1414" s="300"/>
      <c r="D1414" s="300"/>
    </row>
    <row r="1415" spans="3:4" ht="12.95" customHeight="1">
      <c r="C1415" s="300"/>
      <c r="D1415" s="300"/>
    </row>
    <row r="1416" spans="3:4" ht="12.95" customHeight="1">
      <c r="C1416" s="300"/>
      <c r="D1416" s="300"/>
    </row>
    <row r="1417" spans="3:4" ht="12.95" customHeight="1">
      <c r="C1417" s="300"/>
      <c r="D1417" s="300"/>
    </row>
    <row r="1418" spans="3:4" ht="12.95" customHeight="1">
      <c r="C1418" s="300"/>
      <c r="D1418" s="300"/>
    </row>
    <row r="1419" spans="3:4" ht="12.95" customHeight="1">
      <c r="C1419" s="300"/>
      <c r="D1419" s="300"/>
    </row>
    <row r="1420" spans="3:4" ht="12.95" customHeight="1">
      <c r="C1420" s="300"/>
      <c r="D1420" s="300"/>
    </row>
    <row r="1421" spans="3:4" ht="12.95" customHeight="1">
      <c r="C1421" s="300"/>
      <c r="D1421" s="300"/>
    </row>
    <row r="1422" spans="3:4" ht="12.95" customHeight="1">
      <c r="C1422" s="300"/>
      <c r="D1422" s="300"/>
    </row>
    <row r="1423" spans="3:4" ht="12.95" customHeight="1">
      <c r="C1423" s="300"/>
      <c r="D1423" s="300"/>
    </row>
    <row r="1424" spans="3:4" ht="12.95" customHeight="1">
      <c r="C1424" s="300"/>
      <c r="D1424" s="300"/>
    </row>
    <row r="1425" spans="3:4" ht="12.95" customHeight="1">
      <c r="C1425" s="300"/>
      <c r="D1425" s="300"/>
    </row>
    <row r="1426" spans="3:4" ht="12.95" customHeight="1">
      <c r="C1426" s="300"/>
      <c r="D1426" s="300"/>
    </row>
    <row r="1427" spans="3:4" ht="12.95" customHeight="1">
      <c r="C1427" s="300"/>
      <c r="D1427" s="300"/>
    </row>
    <row r="1428" spans="3:4" ht="12.95" customHeight="1">
      <c r="C1428" s="300"/>
      <c r="D1428" s="300"/>
    </row>
    <row r="1429" spans="3:4" ht="12.95" customHeight="1">
      <c r="C1429" s="300"/>
      <c r="D1429" s="300"/>
    </row>
    <row r="1430" spans="3:4" ht="12.95" customHeight="1">
      <c r="C1430" s="300"/>
      <c r="D1430" s="300"/>
    </row>
    <row r="1431" spans="3:4" ht="12.95" customHeight="1">
      <c r="C1431" s="300"/>
      <c r="D1431" s="300"/>
    </row>
    <row r="1432" spans="3:4" ht="12.95" customHeight="1">
      <c r="C1432" s="300"/>
      <c r="D1432" s="300"/>
    </row>
    <row r="1433" spans="3:4" ht="12.95" customHeight="1">
      <c r="C1433" s="300"/>
      <c r="D1433" s="300"/>
    </row>
    <row r="1434" spans="3:4" ht="12.95" customHeight="1">
      <c r="C1434" s="300"/>
      <c r="D1434" s="300"/>
    </row>
    <row r="1435" spans="3:4" ht="12.95" customHeight="1">
      <c r="C1435" s="300"/>
      <c r="D1435" s="300"/>
    </row>
    <row r="1436" spans="3:4" ht="12.95" customHeight="1">
      <c r="C1436" s="300"/>
      <c r="D1436" s="300"/>
    </row>
    <row r="1437" spans="3:4" ht="12.95" customHeight="1">
      <c r="C1437" s="300"/>
      <c r="D1437" s="300"/>
    </row>
    <row r="1438" spans="3:4" ht="12.95" customHeight="1">
      <c r="C1438" s="300"/>
      <c r="D1438" s="300"/>
    </row>
    <row r="1439" spans="3:4" ht="12.95" customHeight="1">
      <c r="C1439" s="300"/>
      <c r="D1439" s="300"/>
    </row>
    <row r="1440" spans="3:4" ht="12.95" customHeight="1">
      <c r="C1440" s="300"/>
      <c r="D1440" s="300"/>
    </row>
    <row r="1441" spans="3:4" ht="12.95" customHeight="1">
      <c r="C1441" s="300"/>
      <c r="D1441" s="300"/>
    </row>
    <row r="1442" spans="3:4" ht="12.95" customHeight="1">
      <c r="C1442" s="300"/>
      <c r="D1442" s="300"/>
    </row>
    <row r="1443" spans="3:4" ht="12.95" customHeight="1">
      <c r="C1443" s="300"/>
      <c r="D1443" s="300"/>
    </row>
    <row r="1444" spans="3:4" ht="12.95" customHeight="1">
      <c r="C1444" s="300"/>
      <c r="D1444" s="300"/>
    </row>
    <row r="1445" spans="3:4" ht="12.95" customHeight="1">
      <c r="C1445" s="300"/>
      <c r="D1445" s="300"/>
    </row>
    <row r="1446" spans="3:4" ht="12.95" customHeight="1">
      <c r="C1446" s="300"/>
      <c r="D1446" s="300"/>
    </row>
    <row r="1447" spans="3:4" ht="12.95" customHeight="1">
      <c r="C1447" s="300"/>
      <c r="D1447" s="300"/>
    </row>
    <row r="1448" spans="3:4" ht="12.95" customHeight="1">
      <c r="C1448" s="300"/>
      <c r="D1448" s="300"/>
    </row>
    <row r="1449" spans="3:4" ht="12.95" customHeight="1">
      <c r="C1449" s="300"/>
      <c r="D1449" s="300"/>
    </row>
    <row r="1450" spans="3:4" ht="12.95" customHeight="1">
      <c r="C1450" s="300"/>
      <c r="D1450" s="300"/>
    </row>
    <row r="1451" spans="3:4" ht="12.95" customHeight="1">
      <c r="C1451" s="300"/>
      <c r="D1451" s="300"/>
    </row>
    <row r="1452" spans="3:4" ht="12.95" customHeight="1">
      <c r="C1452" s="300"/>
      <c r="D1452" s="300"/>
    </row>
    <row r="1453" spans="3:4" ht="12.95" customHeight="1">
      <c r="C1453" s="300"/>
      <c r="D1453" s="300"/>
    </row>
    <row r="1454" spans="3:4" ht="12.95" customHeight="1">
      <c r="C1454" s="300"/>
      <c r="D1454" s="300"/>
    </row>
    <row r="1455" spans="3:4" ht="12.95" customHeight="1">
      <c r="C1455" s="300"/>
      <c r="D1455" s="300"/>
    </row>
    <row r="1456" spans="3:4" ht="12.95" customHeight="1">
      <c r="C1456" s="300"/>
      <c r="D1456" s="300"/>
    </row>
    <row r="1457" spans="3:4" ht="12.95" customHeight="1">
      <c r="C1457" s="300"/>
      <c r="D1457" s="300"/>
    </row>
    <row r="1458" spans="3:4" ht="12.95" customHeight="1">
      <c r="C1458" s="300"/>
      <c r="D1458" s="300"/>
    </row>
    <row r="1459" spans="3:4" ht="12.95" customHeight="1">
      <c r="C1459" s="300"/>
      <c r="D1459" s="300"/>
    </row>
    <row r="1460" spans="3:4" ht="12.95" customHeight="1">
      <c r="C1460" s="300"/>
      <c r="D1460" s="300"/>
    </row>
    <row r="1461" spans="3:4" ht="12.95" customHeight="1">
      <c r="C1461" s="300"/>
      <c r="D1461" s="300"/>
    </row>
    <row r="1462" spans="3:4" ht="12.95" customHeight="1">
      <c r="C1462" s="300"/>
      <c r="D1462" s="300"/>
    </row>
    <row r="1463" spans="3:4" ht="12.95" customHeight="1">
      <c r="C1463" s="300"/>
      <c r="D1463" s="300"/>
    </row>
    <row r="1464" spans="3:4" ht="12.95" customHeight="1">
      <c r="C1464" s="300"/>
      <c r="D1464" s="300"/>
    </row>
    <row r="1465" spans="3:4" ht="12.95" customHeight="1">
      <c r="C1465" s="300"/>
      <c r="D1465" s="300"/>
    </row>
    <row r="1466" spans="3:4" ht="12.95" customHeight="1">
      <c r="C1466" s="300"/>
      <c r="D1466" s="300"/>
    </row>
    <row r="1467" spans="3:4" ht="12.95" customHeight="1">
      <c r="C1467" s="300"/>
      <c r="D1467" s="300"/>
    </row>
    <row r="1468" spans="3:4" ht="12.95" customHeight="1">
      <c r="C1468" s="300"/>
      <c r="D1468" s="300"/>
    </row>
    <row r="1469" spans="3:4" ht="12.95" customHeight="1">
      <c r="C1469" s="300"/>
      <c r="D1469" s="300"/>
    </row>
    <row r="1470" spans="3:4" ht="12.95" customHeight="1">
      <c r="C1470" s="300"/>
      <c r="D1470" s="300"/>
    </row>
    <row r="1471" spans="3:4" ht="12.95" customHeight="1">
      <c r="C1471" s="300"/>
      <c r="D1471" s="300"/>
    </row>
    <row r="1472" spans="3:4" ht="12.95" customHeight="1">
      <c r="C1472" s="300"/>
      <c r="D1472" s="300"/>
    </row>
    <row r="1473" spans="3:4" ht="12.95" customHeight="1">
      <c r="C1473" s="300"/>
      <c r="D1473" s="300"/>
    </row>
    <row r="1474" spans="3:4" ht="12.95" customHeight="1">
      <c r="C1474" s="300"/>
      <c r="D1474" s="300"/>
    </row>
    <row r="1475" spans="3:4" ht="12.95" customHeight="1">
      <c r="C1475" s="300"/>
      <c r="D1475" s="300"/>
    </row>
    <row r="1476" spans="3:4" ht="12.95" customHeight="1">
      <c r="C1476" s="300"/>
      <c r="D1476" s="300"/>
    </row>
    <row r="1477" spans="3:4" ht="12.95" customHeight="1">
      <c r="C1477" s="300"/>
      <c r="D1477" s="300"/>
    </row>
    <row r="1478" spans="3:4" ht="12.95" customHeight="1">
      <c r="C1478" s="300"/>
      <c r="D1478" s="300"/>
    </row>
    <row r="1479" spans="3:4" ht="12.95" customHeight="1">
      <c r="C1479" s="300"/>
      <c r="D1479" s="300"/>
    </row>
    <row r="1480" spans="3:4" ht="12.95" customHeight="1">
      <c r="C1480" s="300"/>
      <c r="D1480" s="300"/>
    </row>
    <row r="1481" spans="3:4" ht="12.95" customHeight="1">
      <c r="C1481" s="300"/>
      <c r="D1481" s="300"/>
    </row>
    <row r="1482" spans="3:4" ht="12.95" customHeight="1">
      <c r="C1482" s="300"/>
      <c r="D1482" s="300"/>
    </row>
    <row r="1483" spans="3:4" ht="12.95" customHeight="1">
      <c r="C1483" s="300"/>
      <c r="D1483" s="300"/>
    </row>
    <row r="1484" spans="3:4" ht="12.95" customHeight="1">
      <c r="C1484" s="300"/>
      <c r="D1484" s="300"/>
    </row>
    <row r="1485" spans="3:4" ht="12.95" customHeight="1">
      <c r="C1485" s="300"/>
      <c r="D1485" s="300"/>
    </row>
    <row r="1486" spans="3:4" ht="12.95" customHeight="1">
      <c r="C1486" s="300"/>
      <c r="D1486" s="300"/>
    </row>
    <row r="1487" spans="3:4" ht="12.95" customHeight="1">
      <c r="C1487" s="300"/>
      <c r="D1487" s="300"/>
    </row>
    <row r="1488" spans="3:4" ht="12.95" customHeight="1">
      <c r="C1488" s="300"/>
      <c r="D1488" s="300"/>
    </row>
    <row r="1489" spans="3:4" ht="12.95" customHeight="1">
      <c r="C1489" s="300"/>
      <c r="D1489" s="300"/>
    </row>
    <row r="1490" spans="3:4" ht="12.95" customHeight="1">
      <c r="C1490" s="300"/>
      <c r="D1490" s="300"/>
    </row>
    <row r="1491" spans="3:4" ht="12.95" customHeight="1">
      <c r="C1491" s="300"/>
      <c r="D1491" s="300"/>
    </row>
    <row r="1492" spans="3:4" ht="12.95" customHeight="1">
      <c r="C1492" s="300"/>
      <c r="D1492" s="300"/>
    </row>
    <row r="1493" spans="3:4" ht="12.95" customHeight="1">
      <c r="C1493" s="300"/>
      <c r="D1493" s="300"/>
    </row>
    <row r="1494" spans="3:4" ht="12.95" customHeight="1">
      <c r="C1494" s="300"/>
      <c r="D1494" s="300"/>
    </row>
    <row r="1495" spans="3:4" ht="12.95" customHeight="1">
      <c r="C1495" s="300"/>
      <c r="D1495" s="300"/>
    </row>
    <row r="1496" spans="3:4" ht="12.95" customHeight="1">
      <c r="C1496" s="300"/>
      <c r="D1496" s="300"/>
    </row>
    <row r="1497" spans="3:4" ht="12.95" customHeight="1">
      <c r="C1497" s="300"/>
      <c r="D1497" s="300"/>
    </row>
    <row r="1498" spans="3:4" ht="12.95" customHeight="1">
      <c r="C1498" s="300"/>
      <c r="D1498" s="300"/>
    </row>
    <row r="1499" spans="3:4" ht="12.95" customHeight="1">
      <c r="C1499" s="300"/>
      <c r="D1499" s="300"/>
    </row>
    <row r="1500" spans="3:4" ht="12.95" customHeight="1">
      <c r="C1500" s="300"/>
      <c r="D1500" s="300"/>
    </row>
    <row r="1501" spans="3:4" ht="12.95" customHeight="1">
      <c r="C1501" s="300"/>
      <c r="D1501" s="300"/>
    </row>
    <row r="1502" spans="3:4" ht="12.95" customHeight="1">
      <c r="C1502" s="300"/>
      <c r="D1502" s="300"/>
    </row>
    <row r="1503" spans="3:4" ht="12.95" customHeight="1">
      <c r="C1503" s="300"/>
      <c r="D1503" s="300"/>
    </row>
    <row r="1504" spans="3:4" ht="12.95" customHeight="1">
      <c r="C1504" s="300"/>
      <c r="D1504" s="300"/>
    </row>
    <row r="1505" spans="3:4" ht="12.95" customHeight="1">
      <c r="C1505" s="300"/>
      <c r="D1505" s="300"/>
    </row>
    <row r="1506" spans="3:4" ht="12.95" customHeight="1">
      <c r="C1506" s="300"/>
      <c r="D1506" s="300"/>
    </row>
    <row r="1507" spans="3:4" ht="12.95" customHeight="1">
      <c r="C1507" s="300"/>
      <c r="D1507" s="300"/>
    </row>
    <row r="1508" spans="3:4" ht="12.95" customHeight="1">
      <c r="C1508" s="300"/>
      <c r="D1508" s="300"/>
    </row>
    <row r="1509" spans="3:4" ht="12.95" customHeight="1">
      <c r="C1509" s="300"/>
      <c r="D1509" s="300"/>
    </row>
    <row r="1510" spans="3:4" ht="12.95" customHeight="1">
      <c r="C1510" s="300"/>
      <c r="D1510" s="300"/>
    </row>
    <row r="1511" spans="3:4" ht="12.95" customHeight="1">
      <c r="C1511" s="300"/>
      <c r="D1511" s="300"/>
    </row>
    <row r="1512" spans="3:4" ht="12.95" customHeight="1">
      <c r="C1512" s="300"/>
      <c r="D1512" s="300"/>
    </row>
    <row r="1513" spans="3:4" ht="12.95" customHeight="1">
      <c r="C1513" s="300"/>
      <c r="D1513" s="300"/>
    </row>
    <row r="1514" spans="3:4" ht="12.95" customHeight="1">
      <c r="C1514" s="300"/>
      <c r="D1514" s="300"/>
    </row>
    <row r="1515" spans="3:4" ht="12.95" customHeight="1">
      <c r="C1515" s="300"/>
      <c r="D1515" s="300"/>
    </row>
    <row r="1516" spans="3:4" ht="12.95" customHeight="1">
      <c r="C1516" s="300"/>
      <c r="D1516" s="300"/>
    </row>
    <row r="1517" spans="3:4" ht="12.95" customHeight="1">
      <c r="C1517" s="300"/>
      <c r="D1517" s="300"/>
    </row>
    <row r="1518" spans="3:4" ht="12.95" customHeight="1">
      <c r="C1518" s="300"/>
      <c r="D1518" s="300"/>
    </row>
    <row r="1519" spans="3:4" ht="12.95" customHeight="1">
      <c r="C1519" s="300"/>
      <c r="D1519" s="300"/>
    </row>
    <row r="1520" spans="3:4" ht="12.95" customHeight="1">
      <c r="C1520" s="300"/>
      <c r="D1520" s="300"/>
    </row>
    <row r="1521" spans="3:4" ht="12.95" customHeight="1">
      <c r="C1521" s="300"/>
      <c r="D1521" s="300"/>
    </row>
    <row r="1522" spans="3:4" ht="12.95" customHeight="1">
      <c r="C1522" s="300"/>
      <c r="D1522" s="300"/>
    </row>
    <row r="1523" spans="3:4" ht="12.95" customHeight="1">
      <c r="C1523" s="300"/>
      <c r="D1523" s="300"/>
    </row>
    <row r="1524" spans="3:4" ht="12.95" customHeight="1">
      <c r="C1524" s="300"/>
      <c r="D1524" s="300"/>
    </row>
    <row r="1525" spans="3:4" ht="12.95" customHeight="1">
      <c r="C1525" s="300"/>
      <c r="D1525" s="300"/>
    </row>
    <row r="1526" spans="3:4" ht="12.95" customHeight="1">
      <c r="C1526" s="300"/>
      <c r="D1526" s="300"/>
    </row>
    <row r="1527" spans="3:4" ht="12.95" customHeight="1">
      <c r="C1527" s="300"/>
      <c r="D1527" s="300"/>
    </row>
    <row r="1528" spans="3:4" ht="12.95" customHeight="1">
      <c r="C1528" s="300"/>
      <c r="D1528" s="300"/>
    </row>
    <row r="1529" spans="3:4" ht="12.95" customHeight="1">
      <c r="C1529" s="300"/>
      <c r="D1529" s="300"/>
    </row>
    <row r="1530" spans="3:4" ht="12.95" customHeight="1">
      <c r="C1530" s="300"/>
      <c r="D1530" s="300"/>
    </row>
    <row r="1531" spans="3:4" ht="12.95" customHeight="1">
      <c r="C1531" s="300"/>
      <c r="D1531" s="300"/>
    </row>
    <row r="1532" spans="3:4" ht="12.95" customHeight="1">
      <c r="C1532" s="300"/>
      <c r="D1532" s="300"/>
    </row>
    <row r="1533" spans="3:4" ht="12.95" customHeight="1">
      <c r="C1533" s="300"/>
      <c r="D1533" s="300"/>
    </row>
    <row r="1534" spans="3:4" ht="12.95" customHeight="1">
      <c r="C1534" s="300"/>
      <c r="D1534" s="300"/>
    </row>
    <row r="1535" spans="3:4" ht="12.95" customHeight="1">
      <c r="C1535" s="300"/>
      <c r="D1535" s="300"/>
    </row>
    <row r="1536" spans="3:4" ht="12.95" customHeight="1">
      <c r="C1536" s="300"/>
      <c r="D1536" s="300"/>
    </row>
    <row r="1537" spans="3:4" ht="12.95" customHeight="1">
      <c r="C1537" s="300"/>
      <c r="D1537" s="300"/>
    </row>
    <row r="1538" spans="3:4" ht="12.95" customHeight="1">
      <c r="C1538" s="300"/>
      <c r="D1538" s="300"/>
    </row>
    <row r="1539" spans="3:4" ht="12.95" customHeight="1">
      <c r="C1539" s="300"/>
      <c r="D1539" s="300"/>
    </row>
    <row r="1540" spans="3:4" ht="12.95" customHeight="1">
      <c r="C1540" s="300"/>
      <c r="D1540" s="300"/>
    </row>
    <row r="1541" spans="3:4" ht="12.95" customHeight="1">
      <c r="C1541" s="300"/>
      <c r="D1541" s="300"/>
    </row>
    <row r="1542" spans="3:4" ht="12.95" customHeight="1">
      <c r="C1542" s="300"/>
      <c r="D1542" s="300"/>
    </row>
    <row r="1543" spans="3:4" ht="12.95" customHeight="1">
      <c r="C1543" s="300"/>
      <c r="D1543" s="300"/>
    </row>
    <row r="1544" spans="3:4" ht="12.95" customHeight="1">
      <c r="C1544" s="300"/>
      <c r="D1544" s="300"/>
    </row>
    <row r="1545" spans="3:4" ht="12.95" customHeight="1">
      <c r="C1545" s="300"/>
      <c r="D1545" s="300"/>
    </row>
    <row r="1546" spans="3:4" ht="12.95" customHeight="1">
      <c r="C1546" s="300"/>
      <c r="D1546" s="300"/>
    </row>
    <row r="1547" spans="3:4" ht="12.95" customHeight="1">
      <c r="C1547" s="300"/>
      <c r="D1547" s="300"/>
    </row>
    <row r="1548" spans="3:4" ht="12.95" customHeight="1">
      <c r="C1548" s="300"/>
      <c r="D1548" s="300"/>
    </row>
    <row r="1549" spans="3:4" ht="12.95" customHeight="1">
      <c r="C1549" s="300"/>
      <c r="D1549" s="300"/>
    </row>
    <row r="1550" spans="3:4" ht="12.95" customHeight="1">
      <c r="C1550" s="300"/>
      <c r="D1550" s="300"/>
    </row>
    <row r="1551" spans="3:4" ht="12.95" customHeight="1">
      <c r="C1551" s="300"/>
      <c r="D1551" s="300"/>
    </row>
    <row r="1552" spans="3:4" ht="12.95" customHeight="1">
      <c r="C1552" s="300"/>
      <c r="D1552" s="300"/>
    </row>
    <row r="1553" spans="3:4" ht="12.95" customHeight="1">
      <c r="C1553" s="300"/>
      <c r="D1553" s="300"/>
    </row>
    <row r="1554" spans="3:4" ht="12.95" customHeight="1">
      <c r="C1554" s="300"/>
      <c r="D1554" s="300"/>
    </row>
    <row r="1555" spans="3:4" ht="12.95" customHeight="1">
      <c r="C1555" s="300"/>
      <c r="D1555" s="300"/>
    </row>
    <row r="1556" spans="3:4" ht="12.95" customHeight="1">
      <c r="C1556" s="300"/>
      <c r="D1556" s="300"/>
    </row>
    <row r="1557" spans="3:4" ht="12.95" customHeight="1">
      <c r="C1557" s="300"/>
      <c r="D1557" s="300"/>
    </row>
    <row r="1558" spans="3:4" ht="12.95" customHeight="1">
      <c r="C1558" s="300"/>
      <c r="D1558" s="300"/>
    </row>
    <row r="1559" spans="3:4" ht="12.95" customHeight="1">
      <c r="C1559" s="300"/>
      <c r="D1559" s="300"/>
    </row>
    <row r="1560" spans="3:4" ht="12.95" customHeight="1">
      <c r="C1560" s="300"/>
      <c r="D1560" s="300"/>
    </row>
    <row r="1561" spans="3:4" ht="12.95" customHeight="1">
      <c r="C1561" s="300"/>
      <c r="D1561" s="300"/>
    </row>
    <row r="1562" spans="3:4" ht="12.95" customHeight="1">
      <c r="C1562" s="300"/>
      <c r="D1562" s="300"/>
    </row>
    <row r="1563" spans="3:4" ht="12.95" customHeight="1">
      <c r="C1563" s="300"/>
      <c r="D1563" s="300"/>
    </row>
    <row r="1564" spans="3:4" ht="12.95" customHeight="1">
      <c r="C1564" s="300"/>
      <c r="D1564" s="300"/>
    </row>
    <row r="1565" spans="3:4" ht="12.95" customHeight="1">
      <c r="C1565" s="300"/>
      <c r="D1565" s="300"/>
    </row>
    <row r="1566" spans="3:4" ht="12.95" customHeight="1">
      <c r="C1566" s="300"/>
      <c r="D1566" s="300"/>
    </row>
    <row r="1567" spans="3:4" ht="12.95" customHeight="1">
      <c r="C1567" s="300"/>
      <c r="D1567" s="300"/>
    </row>
    <row r="1568" spans="3:4" ht="12.95" customHeight="1">
      <c r="C1568" s="300"/>
      <c r="D1568" s="300"/>
    </row>
    <row r="1569" spans="3:4" ht="12.95" customHeight="1">
      <c r="C1569" s="300"/>
      <c r="D1569" s="300"/>
    </row>
    <row r="1570" spans="3:4" ht="12.95" customHeight="1">
      <c r="C1570" s="300"/>
      <c r="D1570" s="300"/>
    </row>
    <row r="1571" spans="3:4" ht="12.95" customHeight="1">
      <c r="C1571" s="300"/>
      <c r="D1571" s="300"/>
    </row>
    <row r="1572" spans="3:4" ht="12.95" customHeight="1">
      <c r="C1572" s="300"/>
      <c r="D1572" s="300"/>
    </row>
    <row r="1573" spans="3:4" ht="12.95" customHeight="1">
      <c r="C1573" s="300"/>
      <c r="D1573" s="300"/>
    </row>
    <row r="1574" spans="3:4" ht="12.95" customHeight="1">
      <c r="C1574" s="300"/>
      <c r="D1574" s="300"/>
    </row>
    <row r="1575" spans="3:4" ht="12.95" customHeight="1">
      <c r="C1575" s="300"/>
      <c r="D1575" s="300"/>
    </row>
    <row r="1576" spans="3:4" ht="12.95" customHeight="1">
      <c r="C1576" s="300"/>
      <c r="D1576" s="300"/>
    </row>
    <row r="1577" spans="3:4" ht="12.95" customHeight="1">
      <c r="C1577" s="300"/>
      <c r="D1577" s="300"/>
    </row>
    <row r="1578" spans="3:4" ht="12.95" customHeight="1">
      <c r="C1578" s="300"/>
      <c r="D1578" s="300"/>
    </row>
    <row r="1579" spans="3:4" ht="12.95" customHeight="1">
      <c r="C1579" s="300"/>
      <c r="D1579" s="300"/>
    </row>
    <row r="1580" spans="3:4" ht="12.95" customHeight="1">
      <c r="C1580" s="300"/>
      <c r="D1580" s="300"/>
    </row>
    <row r="1581" spans="3:4" ht="12.95" customHeight="1">
      <c r="C1581" s="300"/>
      <c r="D1581" s="300"/>
    </row>
    <row r="1582" spans="3:4" ht="12.95" customHeight="1">
      <c r="C1582" s="300"/>
      <c r="D1582" s="300"/>
    </row>
    <row r="1583" spans="3:4" ht="12.95" customHeight="1">
      <c r="C1583" s="300"/>
      <c r="D1583" s="300"/>
    </row>
    <row r="1584" spans="3:4" ht="12.95" customHeight="1">
      <c r="C1584" s="300"/>
      <c r="D1584" s="300"/>
    </row>
    <row r="1585" spans="3:4" ht="12.95" customHeight="1">
      <c r="C1585" s="300"/>
      <c r="D1585" s="300"/>
    </row>
    <row r="1586" spans="3:4" ht="12.95" customHeight="1">
      <c r="C1586" s="300"/>
      <c r="D1586" s="300"/>
    </row>
    <row r="1587" spans="3:4" ht="12.95" customHeight="1">
      <c r="C1587" s="300"/>
      <c r="D1587" s="300"/>
    </row>
    <row r="1588" spans="3:4" ht="12.95" customHeight="1">
      <c r="C1588" s="300"/>
      <c r="D1588" s="300"/>
    </row>
    <row r="1589" spans="3:4" ht="12.95" customHeight="1">
      <c r="C1589" s="300"/>
      <c r="D1589" s="300"/>
    </row>
    <row r="1590" spans="3:4" ht="12.95" customHeight="1">
      <c r="C1590" s="300"/>
      <c r="D1590" s="300"/>
    </row>
    <row r="1591" spans="3:4" ht="12.95" customHeight="1">
      <c r="C1591" s="300"/>
      <c r="D1591" s="300"/>
    </row>
    <row r="1592" spans="3:4" ht="12.95" customHeight="1">
      <c r="C1592" s="300"/>
      <c r="D1592" s="300"/>
    </row>
    <row r="1593" spans="3:4" ht="12.95" customHeight="1">
      <c r="C1593" s="300"/>
      <c r="D1593" s="300"/>
    </row>
    <row r="1594" spans="3:4" ht="12.95" customHeight="1">
      <c r="C1594" s="300"/>
      <c r="D1594" s="300"/>
    </row>
    <row r="1595" spans="3:4" ht="12.95" customHeight="1">
      <c r="C1595" s="300"/>
      <c r="D1595" s="300"/>
    </row>
    <row r="1596" spans="3:4" ht="12.95" customHeight="1">
      <c r="C1596" s="300"/>
      <c r="D1596" s="300"/>
    </row>
    <row r="1597" spans="3:4" ht="12.95" customHeight="1">
      <c r="C1597" s="300"/>
      <c r="D1597" s="300"/>
    </row>
    <row r="1598" spans="3:4" ht="12.95" customHeight="1">
      <c r="C1598" s="300"/>
      <c r="D1598" s="300"/>
    </row>
    <row r="1599" spans="3:4" ht="12.95" customHeight="1">
      <c r="C1599" s="300"/>
      <c r="D1599" s="300"/>
    </row>
    <row r="1600" spans="3:4" ht="12.95" customHeight="1">
      <c r="C1600" s="300"/>
      <c r="D1600" s="300"/>
    </row>
    <row r="1601" spans="3:4" ht="12.95" customHeight="1">
      <c r="C1601" s="300"/>
      <c r="D1601" s="300"/>
    </row>
    <row r="1602" spans="3:4" ht="12.95" customHeight="1">
      <c r="C1602" s="300"/>
      <c r="D1602" s="300"/>
    </row>
    <row r="1603" spans="3:4" ht="12.95" customHeight="1">
      <c r="C1603" s="300"/>
      <c r="D1603" s="300"/>
    </row>
    <row r="1604" spans="3:4" ht="12.95" customHeight="1">
      <c r="C1604" s="300"/>
      <c r="D1604" s="300"/>
    </row>
    <row r="1605" spans="3:4" ht="12.95" customHeight="1">
      <c r="C1605" s="300"/>
      <c r="D1605" s="300"/>
    </row>
    <row r="1606" spans="3:4" ht="12.95" customHeight="1">
      <c r="C1606" s="300"/>
      <c r="D1606" s="300"/>
    </row>
    <row r="1607" spans="3:4" ht="12.95" customHeight="1">
      <c r="C1607" s="300"/>
      <c r="D1607" s="300"/>
    </row>
    <row r="1608" spans="3:4" ht="12.95" customHeight="1">
      <c r="C1608" s="300"/>
      <c r="D1608" s="300"/>
    </row>
    <row r="1609" spans="3:4" ht="12.95" customHeight="1">
      <c r="C1609" s="300"/>
      <c r="D1609" s="300"/>
    </row>
    <row r="1610" spans="3:4" ht="12.95" customHeight="1">
      <c r="C1610" s="300"/>
      <c r="D1610" s="300"/>
    </row>
    <row r="1611" spans="3:4" ht="12.95" customHeight="1">
      <c r="C1611" s="300"/>
      <c r="D1611" s="300"/>
    </row>
    <row r="1612" spans="3:4" ht="12.95" customHeight="1">
      <c r="C1612" s="300"/>
      <c r="D1612" s="300"/>
    </row>
    <row r="1613" spans="3:4" ht="12.95" customHeight="1">
      <c r="C1613" s="300"/>
      <c r="D1613" s="300"/>
    </row>
    <row r="1614" spans="3:4" ht="12.95" customHeight="1">
      <c r="C1614" s="300"/>
      <c r="D1614" s="300"/>
    </row>
    <row r="1615" spans="3:4" ht="12.95" customHeight="1">
      <c r="C1615" s="300"/>
      <c r="D1615" s="300"/>
    </row>
    <row r="1616" spans="3:4" ht="12.95" customHeight="1">
      <c r="C1616" s="300"/>
      <c r="D1616" s="300"/>
    </row>
    <row r="1617" spans="3:4" ht="12.95" customHeight="1">
      <c r="C1617" s="300"/>
      <c r="D1617" s="300"/>
    </row>
    <row r="1618" spans="3:4" ht="12.95" customHeight="1">
      <c r="C1618" s="300"/>
      <c r="D1618" s="300"/>
    </row>
    <row r="1619" spans="3:4" ht="12.95" customHeight="1">
      <c r="C1619" s="300"/>
      <c r="D1619" s="300"/>
    </row>
    <row r="1620" spans="3:4" ht="12.95" customHeight="1">
      <c r="C1620" s="300"/>
      <c r="D1620" s="300"/>
    </row>
    <row r="1621" spans="3:4" ht="12.95" customHeight="1">
      <c r="C1621" s="300"/>
      <c r="D1621" s="300"/>
    </row>
    <row r="1622" spans="3:4" ht="12.95" customHeight="1">
      <c r="C1622" s="300"/>
      <c r="D1622" s="300"/>
    </row>
    <row r="1623" spans="3:4" ht="12.95" customHeight="1">
      <c r="C1623" s="300"/>
      <c r="D1623" s="300"/>
    </row>
    <row r="1624" spans="3:4" ht="12.95" customHeight="1">
      <c r="C1624" s="300"/>
      <c r="D1624" s="300"/>
    </row>
    <row r="1625" spans="3:4" ht="12.95" customHeight="1">
      <c r="C1625" s="300"/>
      <c r="D1625" s="300"/>
    </row>
    <row r="1626" spans="3:4" ht="12.95" customHeight="1">
      <c r="C1626" s="300"/>
      <c r="D1626" s="300"/>
    </row>
    <row r="1627" spans="3:4" ht="12.95" customHeight="1">
      <c r="C1627" s="300"/>
      <c r="D1627" s="300"/>
    </row>
    <row r="1628" spans="3:4" ht="12.95" customHeight="1">
      <c r="C1628" s="300"/>
      <c r="D1628" s="300"/>
    </row>
    <row r="1629" spans="3:4" ht="12.95" customHeight="1">
      <c r="C1629" s="300"/>
      <c r="D1629" s="300"/>
    </row>
    <row r="1630" spans="3:4" ht="12.95" customHeight="1">
      <c r="C1630" s="300"/>
      <c r="D1630" s="300"/>
    </row>
    <row r="1631" spans="3:4" ht="12.95" customHeight="1">
      <c r="C1631" s="300"/>
      <c r="D1631" s="300"/>
    </row>
    <row r="1632" spans="3:4" ht="12.95" customHeight="1">
      <c r="C1632" s="300"/>
      <c r="D1632" s="300"/>
    </row>
    <row r="1633" spans="3:4" ht="12.95" customHeight="1">
      <c r="C1633" s="300"/>
      <c r="D1633" s="300"/>
    </row>
    <row r="1634" spans="3:4" ht="12.95" customHeight="1">
      <c r="C1634" s="300"/>
      <c r="D1634" s="300"/>
    </row>
    <row r="1635" spans="3:4" ht="12.95" customHeight="1">
      <c r="C1635" s="300"/>
      <c r="D1635" s="300"/>
    </row>
    <row r="1636" spans="3:4" ht="12.95" customHeight="1">
      <c r="C1636" s="300"/>
      <c r="D1636" s="300"/>
    </row>
    <row r="1637" spans="3:4" ht="12.95" customHeight="1">
      <c r="C1637" s="300"/>
      <c r="D1637" s="300"/>
    </row>
    <row r="1638" spans="3:4" ht="12.95" customHeight="1">
      <c r="C1638" s="300"/>
      <c r="D1638" s="300"/>
    </row>
    <row r="1639" spans="3:4" ht="12.95" customHeight="1">
      <c r="C1639" s="300"/>
      <c r="D1639" s="300"/>
    </row>
    <row r="1640" spans="3:4" ht="12.95" customHeight="1">
      <c r="C1640" s="300"/>
      <c r="D1640" s="300"/>
    </row>
    <row r="1641" spans="3:4" ht="12.95" customHeight="1">
      <c r="C1641" s="300"/>
      <c r="D1641" s="300"/>
    </row>
    <row r="1642" spans="3:4" ht="12.95" customHeight="1">
      <c r="C1642" s="300"/>
      <c r="D1642" s="300"/>
    </row>
    <row r="1643" spans="3:4" ht="12.95" customHeight="1">
      <c r="C1643" s="300"/>
      <c r="D1643" s="300"/>
    </row>
    <row r="1644" spans="3:4" ht="12.95" customHeight="1">
      <c r="C1644" s="300"/>
      <c r="D1644" s="300"/>
    </row>
    <row r="1645" spans="3:4" ht="12.95" customHeight="1">
      <c r="C1645" s="300"/>
      <c r="D1645" s="300"/>
    </row>
    <row r="1646" spans="3:4" ht="12.95" customHeight="1">
      <c r="C1646" s="300"/>
      <c r="D1646" s="300"/>
    </row>
    <row r="1647" spans="3:4" ht="12.95" customHeight="1">
      <c r="C1647" s="300"/>
      <c r="D1647" s="300"/>
    </row>
    <row r="1648" spans="3:4" ht="12.95" customHeight="1">
      <c r="C1648" s="300"/>
      <c r="D1648" s="300"/>
    </row>
    <row r="1649" spans="3:4" ht="12.95" customHeight="1">
      <c r="C1649" s="300"/>
      <c r="D1649" s="300"/>
    </row>
    <row r="1650" spans="3:4" ht="12.95" customHeight="1">
      <c r="C1650" s="300"/>
      <c r="D1650" s="300"/>
    </row>
    <row r="1651" spans="3:4" ht="12.95" customHeight="1">
      <c r="C1651" s="300"/>
      <c r="D1651" s="300"/>
    </row>
    <row r="1652" spans="3:4" ht="12.95" customHeight="1">
      <c r="C1652" s="300"/>
      <c r="D1652" s="300"/>
    </row>
    <row r="1653" spans="3:4" ht="12.95" customHeight="1">
      <c r="C1653" s="300"/>
      <c r="D1653" s="300"/>
    </row>
    <row r="1654" spans="3:4" ht="12.95" customHeight="1">
      <c r="C1654" s="300"/>
      <c r="D1654" s="300"/>
    </row>
    <row r="1655" spans="3:4" ht="12.95" customHeight="1">
      <c r="C1655" s="300"/>
      <c r="D1655" s="300"/>
    </row>
    <row r="1656" spans="3:4" ht="12.95" customHeight="1">
      <c r="C1656" s="300"/>
      <c r="D1656" s="300"/>
    </row>
    <row r="1657" spans="3:4" ht="12.95" customHeight="1">
      <c r="C1657" s="300"/>
      <c r="D1657" s="300"/>
    </row>
    <row r="1658" spans="3:4" ht="12.95" customHeight="1">
      <c r="C1658" s="300"/>
      <c r="D1658" s="300"/>
    </row>
    <row r="1659" spans="3:4" ht="12.95" customHeight="1">
      <c r="C1659" s="300"/>
      <c r="D1659" s="300"/>
    </row>
    <row r="1660" spans="3:4" ht="12.95" customHeight="1">
      <c r="C1660" s="300"/>
      <c r="D1660" s="300"/>
    </row>
    <row r="1661" spans="3:4" ht="12.95" customHeight="1">
      <c r="C1661" s="300"/>
      <c r="D1661" s="300"/>
    </row>
    <row r="1662" spans="3:4" ht="12.95" customHeight="1">
      <c r="C1662" s="300"/>
      <c r="D1662" s="300"/>
    </row>
    <row r="1663" spans="3:4" ht="12.95" customHeight="1">
      <c r="C1663" s="300"/>
      <c r="D1663" s="300"/>
    </row>
    <row r="1664" spans="3:4" ht="12.95" customHeight="1">
      <c r="C1664" s="300"/>
      <c r="D1664" s="300"/>
    </row>
    <row r="1665" spans="3:4" ht="12.95" customHeight="1">
      <c r="C1665" s="300"/>
      <c r="D1665" s="300"/>
    </row>
    <row r="1666" spans="3:4" ht="12.95" customHeight="1">
      <c r="C1666" s="300"/>
      <c r="D1666" s="300"/>
    </row>
    <row r="1667" spans="3:4" ht="12.95" customHeight="1">
      <c r="C1667" s="300"/>
      <c r="D1667" s="300"/>
    </row>
    <row r="1668" spans="3:4" ht="12.95" customHeight="1">
      <c r="C1668" s="300"/>
      <c r="D1668" s="300"/>
    </row>
    <row r="1669" spans="3:4" ht="12.95" customHeight="1">
      <c r="C1669" s="300"/>
      <c r="D1669" s="300"/>
    </row>
    <row r="1670" spans="3:4" ht="12.95" customHeight="1">
      <c r="C1670" s="300"/>
      <c r="D1670" s="300"/>
    </row>
    <row r="1671" spans="3:4" ht="12.95" customHeight="1">
      <c r="C1671" s="300"/>
      <c r="D1671" s="300"/>
    </row>
    <row r="1672" spans="3:4" ht="12.95" customHeight="1">
      <c r="C1672" s="300"/>
      <c r="D1672" s="300"/>
    </row>
    <row r="1673" spans="3:4" ht="12.95" customHeight="1">
      <c r="C1673" s="300"/>
      <c r="D1673" s="300"/>
    </row>
    <row r="1674" spans="3:4" ht="12.95" customHeight="1">
      <c r="C1674" s="300"/>
      <c r="D1674" s="300"/>
    </row>
    <row r="1675" spans="3:4" ht="12.95" customHeight="1">
      <c r="C1675" s="300"/>
      <c r="D1675" s="300"/>
    </row>
    <row r="1676" spans="3:4" ht="12.95" customHeight="1">
      <c r="C1676" s="300"/>
      <c r="D1676" s="300"/>
    </row>
    <row r="1677" spans="3:4" ht="12.95" customHeight="1">
      <c r="C1677" s="300"/>
      <c r="D1677" s="300"/>
    </row>
    <row r="1678" spans="3:4" ht="12.95" customHeight="1">
      <c r="C1678" s="300"/>
      <c r="D1678" s="300"/>
    </row>
    <row r="1679" spans="3:4" ht="12.95" customHeight="1">
      <c r="C1679" s="300"/>
      <c r="D1679" s="300"/>
    </row>
    <row r="1680" spans="3:4" ht="12.95" customHeight="1">
      <c r="C1680" s="300"/>
      <c r="D1680" s="300"/>
    </row>
    <row r="1681" spans="3:4" ht="12.95" customHeight="1">
      <c r="C1681" s="300"/>
      <c r="D1681" s="300"/>
    </row>
    <row r="1682" spans="3:4" ht="12.95" customHeight="1">
      <c r="C1682" s="300"/>
      <c r="D1682" s="300"/>
    </row>
    <row r="1683" spans="3:4" ht="12.95" customHeight="1">
      <c r="C1683" s="300"/>
      <c r="D1683" s="300"/>
    </row>
    <row r="1684" spans="3:4" ht="12.95" customHeight="1">
      <c r="C1684" s="300"/>
      <c r="D1684" s="300"/>
    </row>
    <row r="1685" spans="3:4" ht="12.95" customHeight="1">
      <c r="C1685" s="300"/>
      <c r="D1685" s="300"/>
    </row>
    <row r="1686" spans="3:4" ht="12.95" customHeight="1">
      <c r="C1686" s="300"/>
      <c r="D1686" s="300"/>
    </row>
    <row r="1687" spans="3:4" ht="12.95" customHeight="1">
      <c r="C1687" s="300"/>
      <c r="D1687" s="300"/>
    </row>
    <row r="1688" spans="3:4" ht="12.95" customHeight="1">
      <c r="C1688" s="300"/>
      <c r="D1688" s="300"/>
    </row>
    <row r="1689" spans="3:4" ht="12.95" customHeight="1">
      <c r="C1689" s="300"/>
      <c r="D1689" s="300"/>
    </row>
    <row r="1690" spans="3:4" ht="12.95" customHeight="1">
      <c r="C1690" s="300"/>
      <c r="D1690" s="300"/>
    </row>
    <row r="1691" spans="3:4" ht="12.95" customHeight="1">
      <c r="C1691" s="300"/>
      <c r="D1691" s="300"/>
    </row>
    <row r="1692" spans="3:4" ht="12.95" customHeight="1">
      <c r="C1692" s="300"/>
      <c r="D1692" s="300"/>
    </row>
    <row r="1693" spans="3:4" ht="12.95" customHeight="1">
      <c r="C1693" s="300"/>
      <c r="D1693" s="300"/>
    </row>
    <row r="1694" spans="3:4" ht="12.95" customHeight="1">
      <c r="C1694" s="300"/>
      <c r="D1694" s="300"/>
    </row>
    <row r="1695" spans="3:4" ht="12.95" customHeight="1">
      <c r="C1695" s="300"/>
      <c r="D1695" s="300"/>
    </row>
    <row r="1696" spans="3:4" ht="12.95" customHeight="1">
      <c r="C1696" s="300"/>
      <c r="D1696" s="300"/>
    </row>
    <row r="1697" spans="3:4" ht="12.95" customHeight="1">
      <c r="C1697" s="300"/>
      <c r="D1697" s="300"/>
    </row>
    <row r="1698" spans="3:4" ht="12.95" customHeight="1">
      <c r="C1698" s="300"/>
      <c r="D1698" s="300"/>
    </row>
    <row r="1699" spans="3:4" ht="12.95" customHeight="1">
      <c r="C1699" s="300"/>
      <c r="D1699" s="300"/>
    </row>
    <row r="1700" spans="3:4" ht="12.95" customHeight="1">
      <c r="C1700" s="300"/>
      <c r="D1700" s="300"/>
    </row>
    <row r="1701" spans="3:4" ht="12.95" customHeight="1">
      <c r="C1701" s="300"/>
      <c r="D1701" s="300"/>
    </row>
    <row r="1702" spans="3:4" ht="12.95" customHeight="1">
      <c r="C1702" s="300"/>
      <c r="D1702" s="300"/>
    </row>
    <row r="1703" spans="3:4" ht="12.95" customHeight="1">
      <c r="C1703" s="300"/>
      <c r="D1703" s="300"/>
    </row>
    <row r="1704" spans="3:4" ht="12.95" customHeight="1">
      <c r="C1704" s="300"/>
      <c r="D1704" s="300"/>
    </row>
    <row r="1705" spans="3:4" ht="12.95" customHeight="1">
      <c r="C1705" s="300"/>
      <c r="D1705" s="300"/>
    </row>
    <row r="1706" spans="3:4" ht="12.95" customHeight="1">
      <c r="C1706" s="300"/>
      <c r="D1706" s="300"/>
    </row>
    <row r="1707" spans="3:4" ht="12.95" customHeight="1">
      <c r="C1707" s="300"/>
      <c r="D1707" s="300"/>
    </row>
    <row r="1708" spans="3:4" ht="12.95" customHeight="1">
      <c r="C1708" s="300"/>
      <c r="D1708" s="300"/>
    </row>
    <row r="1709" spans="3:4" ht="12.95" customHeight="1">
      <c r="C1709" s="300"/>
      <c r="D1709" s="300"/>
    </row>
    <row r="1710" spans="3:4" ht="12.95" customHeight="1">
      <c r="C1710" s="300"/>
      <c r="D1710" s="300"/>
    </row>
    <row r="1711" spans="3:4" ht="12.95" customHeight="1">
      <c r="C1711" s="300"/>
      <c r="D1711" s="300"/>
    </row>
    <row r="1712" spans="3:4" ht="12.95" customHeight="1">
      <c r="C1712" s="300"/>
      <c r="D1712" s="300"/>
    </row>
    <row r="1713" spans="3:4" ht="12.95" customHeight="1">
      <c r="C1713" s="300"/>
      <c r="D1713" s="300"/>
    </row>
    <row r="1714" spans="3:4" ht="12.95" customHeight="1">
      <c r="C1714" s="300"/>
      <c r="D1714" s="300"/>
    </row>
    <row r="1715" spans="3:4" ht="12.95" customHeight="1">
      <c r="C1715" s="300"/>
      <c r="D1715" s="300"/>
    </row>
    <row r="1716" spans="3:4" ht="12.95" customHeight="1">
      <c r="C1716" s="300"/>
      <c r="D1716" s="300"/>
    </row>
    <row r="1717" spans="3:4" ht="12.95" customHeight="1">
      <c r="C1717" s="300"/>
      <c r="D1717" s="300"/>
    </row>
    <row r="1718" spans="3:4" ht="12.95" customHeight="1">
      <c r="C1718" s="300"/>
      <c r="D1718" s="300"/>
    </row>
    <row r="1719" spans="3:4" ht="12.95" customHeight="1">
      <c r="C1719" s="300"/>
      <c r="D1719" s="300"/>
    </row>
    <row r="1720" spans="3:4" ht="12.95" customHeight="1">
      <c r="C1720" s="300"/>
      <c r="D1720" s="300"/>
    </row>
    <row r="1721" spans="3:4" ht="12.95" customHeight="1">
      <c r="C1721" s="300"/>
      <c r="D1721" s="300"/>
    </row>
    <row r="1722" spans="3:4" ht="12.95" customHeight="1">
      <c r="C1722" s="300"/>
      <c r="D1722" s="300"/>
    </row>
    <row r="1723" spans="3:4" ht="12.95" customHeight="1">
      <c r="C1723" s="300"/>
      <c r="D1723" s="300"/>
    </row>
    <row r="1724" spans="3:4" ht="12.95" customHeight="1">
      <c r="C1724" s="300"/>
      <c r="D1724" s="300"/>
    </row>
    <row r="1725" spans="3:4" ht="12.95" customHeight="1">
      <c r="C1725" s="300"/>
      <c r="D1725" s="300"/>
    </row>
    <row r="1726" spans="3:4" ht="12.95" customHeight="1">
      <c r="C1726" s="300"/>
      <c r="D1726" s="300"/>
    </row>
    <row r="1727" spans="3:4" ht="12.95" customHeight="1">
      <c r="C1727" s="300"/>
      <c r="D1727" s="300"/>
    </row>
    <row r="1728" spans="3:4" ht="12.95" customHeight="1">
      <c r="C1728" s="300"/>
      <c r="D1728" s="300"/>
    </row>
    <row r="1729" spans="3:4" ht="12.95" customHeight="1">
      <c r="C1729" s="300"/>
      <c r="D1729" s="300"/>
    </row>
    <row r="1730" spans="3:4" ht="12.95" customHeight="1">
      <c r="C1730" s="300"/>
      <c r="D1730" s="300"/>
    </row>
    <row r="1731" spans="3:4" ht="12.95" customHeight="1">
      <c r="C1731" s="300"/>
      <c r="D1731" s="300"/>
    </row>
    <row r="1732" spans="3:4" ht="12.95" customHeight="1">
      <c r="C1732" s="300"/>
      <c r="D1732" s="300"/>
    </row>
    <row r="1733" spans="3:4" ht="12.95" customHeight="1">
      <c r="C1733" s="300"/>
      <c r="D1733" s="300"/>
    </row>
    <row r="1734" spans="3:4" ht="12.95" customHeight="1">
      <c r="C1734" s="300"/>
      <c r="D1734" s="300"/>
    </row>
    <row r="1735" spans="3:4" ht="12.95" customHeight="1">
      <c r="C1735" s="300"/>
      <c r="D1735" s="300"/>
    </row>
    <row r="1736" spans="3:4" ht="12.95" customHeight="1">
      <c r="C1736" s="300"/>
      <c r="D1736" s="300"/>
    </row>
    <row r="1737" spans="3:4" ht="12.95" customHeight="1">
      <c r="C1737" s="300"/>
      <c r="D1737" s="300"/>
    </row>
    <row r="1738" spans="3:4" ht="12.95" customHeight="1">
      <c r="C1738" s="300"/>
      <c r="D1738" s="300"/>
    </row>
    <row r="1739" spans="3:4" ht="12.95" customHeight="1">
      <c r="C1739" s="300"/>
      <c r="D1739" s="300"/>
    </row>
    <row r="1740" spans="3:4" ht="12.95" customHeight="1">
      <c r="C1740" s="300"/>
      <c r="D1740" s="300"/>
    </row>
    <row r="1741" spans="3:4" ht="12.95" customHeight="1">
      <c r="C1741" s="300"/>
      <c r="D1741" s="300"/>
    </row>
    <row r="1742" spans="3:4" ht="12.95" customHeight="1">
      <c r="C1742" s="300"/>
      <c r="D1742" s="300"/>
    </row>
    <row r="1743" spans="3:4" ht="12.95" customHeight="1">
      <c r="C1743" s="300"/>
      <c r="D1743" s="300"/>
    </row>
    <row r="1744" spans="3:4" ht="12.95" customHeight="1">
      <c r="C1744" s="300"/>
      <c r="D1744" s="300"/>
    </row>
    <row r="1745" spans="3:4" ht="12.95" customHeight="1">
      <c r="C1745" s="300"/>
      <c r="D1745" s="300"/>
    </row>
    <row r="1746" spans="3:4" ht="12.95" customHeight="1">
      <c r="C1746" s="300"/>
      <c r="D1746" s="300"/>
    </row>
    <row r="1747" spans="3:4" ht="12.95" customHeight="1">
      <c r="C1747" s="300"/>
      <c r="D1747" s="300"/>
    </row>
    <row r="1748" spans="3:4" ht="12.95" customHeight="1">
      <c r="C1748" s="300"/>
      <c r="D1748" s="300"/>
    </row>
    <row r="1749" spans="3:4" ht="12.95" customHeight="1">
      <c r="C1749" s="300"/>
      <c r="D1749" s="300"/>
    </row>
    <row r="1750" spans="3:4" ht="12.95" customHeight="1">
      <c r="C1750" s="300"/>
      <c r="D1750" s="300"/>
    </row>
    <row r="1751" spans="3:4" ht="12.95" customHeight="1">
      <c r="C1751" s="300"/>
      <c r="D1751" s="300"/>
    </row>
    <row r="1752" spans="3:4" ht="12.95" customHeight="1">
      <c r="C1752" s="300"/>
      <c r="D1752" s="300"/>
    </row>
    <row r="1753" spans="3:4" ht="12.95" customHeight="1">
      <c r="C1753" s="300"/>
      <c r="D1753" s="300"/>
    </row>
    <row r="1754" spans="3:4" ht="12.95" customHeight="1">
      <c r="C1754" s="300"/>
      <c r="D1754" s="300"/>
    </row>
    <row r="1755" spans="3:4" ht="12.95" customHeight="1">
      <c r="C1755" s="300"/>
      <c r="D1755" s="300"/>
    </row>
    <row r="1756" spans="3:4" ht="12.95" customHeight="1">
      <c r="C1756" s="300"/>
      <c r="D1756" s="300"/>
    </row>
    <row r="1757" spans="3:4" ht="12.95" customHeight="1">
      <c r="C1757" s="300"/>
      <c r="D1757" s="300"/>
    </row>
    <row r="1758" spans="3:4" ht="12.95" customHeight="1">
      <c r="C1758" s="300"/>
      <c r="D1758" s="300"/>
    </row>
    <row r="1759" spans="3:4" ht="12.95" customHeight="1">
      <c r="C1759" s="300"/>
      <c r="D1759" s="300"/>
    </row>
    <row r="1760" spans="3:4" ht="12.95" customHeight="1">
      <c r="C1760" s="300"/>
      <c r="D1760" s="300"/>
    </row>
    <row r="1761" spans="3:4" ht="12.95" customHeight="1">
      <c r="C1761" s="300"/>
      <c r="D1761" s="300"/>
    </row>
    <row r="1762" spans="3:4" ht="12.95" customHeight="1">
      <c r="C1762" s="300"/>
      <c r="D1762" s="300"/>
    </row>
    <row r="1763" spans="3:4" ht="12.95" customHeight="1">
      <c r="C1763" s="300"/>
      <c r="D1763" s="300"/>
    </row>
    <row r="1764" spans="3:4" ht="12.95" customHeight="1">
      <c r="C1764" s="300"/>
      <c r="D1764" s="300"/>
    </row>
    <row r="1765" spans="3:4" ht="12.95" customHeight="1">
      <c r="C1765" s="300"/>
      <c r="D1765" s="300"/>
    </row>
    <row r="1766" spans="3:4" ht="12.95" customHeight="1">
      <c r="C1766" s="300"/>
      <c r="D1766" s="300"/>
    </row>
    <row r="1767" spans="3:4" ht="12.95" customHeight="1">
      <c r="C1767" s="300"/>
      <c r="D1767" s="300"/>
    </row>
    <row r="1768" spans="3:4" ht="12.95" customHeight="1">
      <c r="C1768" s="300"/>
      <c r="D1768" s="300"/>
    </row>
    <row r="1769" spans="3:4" ht="12.95" customHeight="1">
      <c r="C1769" s="300"/>
      <c r="D1769" s="300"/>
    </row>
    <row r="1770" spans="3:4" ht="12.95" customHeight="1">
      <c r="C1770" s="300"/>
      <c r="D1770" s="300"/>
    </row>
    <row r="1771" spans="3:4" ht="12.95" customHeight="1">
      <c r="C1771" s="300"/>
      <c r="D1771" s="300"/>
    </row>
    <row r="1772" spans="3:4" ht="12.95" customHeight="1">
      <c r="C1772" s="300"/>
      <c r="D1772" s="300"/>
    </row>
    <row r="1773" spans="3:4" ht="12.95" customHeight="1">
      <c r="C1773" s="300"/>
      <c r="D1773" s="300"/>
    </row>
    <row r="1774" spans="3:4" ht="12.95" customHeight="1">
      <c r="C1774" s="300"/>
      <c r="D1774" s="300"/>
    </row>
    <row r="1775" spans="3:4" ht="12.95" customHeight="1">
      <c r="C1775" s="300"/>
      <c r="D1775" s="300"/>
    </row>
    <row r="1776" spans="3:4" ht="12.95" customHeight="1">
      <c r="C1776" s="300"/>
      <c r="D1776" s="300"/>
    </row>
    <row r="1777" spans="3:4" ht="12.95" customHeight="1">
      <c r="C1777" s="300"/>
      <c r="D1777" s="300"/>
    </row>
    <row r="1778" spans="3:4" ht="12.95" customHeight="1">
      <c r="C1778" s="300"/>
      <c r="D1778" s="300"/>
    </row>
    <row r="1779" spans="3:4" ht="12.95" customHeight="1">
      <c r="C1779" s="300"/>
      <c r="D1779" s="300"/>
    </row>
    <row r="1780" spans="3:4" ht="12.95" customHeight="1">
      <c r="C1780" s="300"/>
      <c r="D1780" s="300"/>
    </row>
    <row r="1781" spans="3:4" ht="12.95" customHeight="1">
      <c r="C1781" s="300"/>
      <c r="D1781" s="300"/>
    </row>
    <row r="1782" spans="3:4" ht="12.95" customHeight="1">
      <c r="C1782" s="300"/>
      <c r="D1782" s="300"/>
    </row>
    <row r="1783" spans="3:4" ht="12.95" customHeight="1">
      <c r="C1783" s="300"/>
      <c r="D1783" s="300"/>
    </row>
    <row r="1784" spans="3:4" ht="12.95" customHeight="1">
      <c r="C1784" s="300"/>
      <c r="D1784" s="300"/>
    </row>
    <row r="1785" spans="3:4" ht="12.95" customHeight="1">
      <c r="C1785" s="300"/>
      <c r="D1785" s="300"/>
    </row>
    <row r="1786" spans="3:4" ht="12.95" customHeight="1">
      <c r="C1786" s="300"/>
      <c r="D1786" s="300"/>
    </row>
    <row r="1787" spans="3:4" ht="12.95" customHeight="1">
      <c r="C1787" s="300"/>
      <c r="D1787" s="300"/>
    </row>
    <row r="1788" spans="3:4" ht="12.95" customHeight="1">
      <c r="C1788" s="300"/>
      <c r="D1788" s="300"/>
    </row>
    <row r="1789" spans="3:4" ht="12.95" customHeight="1">
      <c r="C1789" s="300"/>
      <c r="D1789" s="300"/>
    </row>
    <row r="1790" spans="3:4" ht="12.95" customHeight="1">
      <c r="C1790" s="300"/>
      <c r="D1790" s="300"/>
    </row>
    <row r="1791" spans="3:4" ht="12.95" customHeight="1">
      <c r="C1791" s="300"/>
      <c r="D1791" s="300"/>
    </row>
    <row r="1792" spans="3:4" ht="12.95" customHeight="1">
      <c r="C1792" s="300"/>
      <c r="D1792" s="300"/>
    </row>
    <row r="1793" spans="3:4" ht="12.95" customHeight="1">
      <c r="C1793" s="300"/>
      <c r="D1793" s="300"/>
    </row>
    <row r="1794" spans="3:4" ht="12.95" customHeight="1">
      <c r="C1794" s="300"/>
      <c r="D1794" s="300"/>
    </row>
    <row r="1795" spans="3:4" ht="12.95" customHeight="1">
      <c r="C1795" s="300"/>
      <c r="D1795" s="300"/>
    </row>
    <row r="1796" spans="3:4" ht="12.95" customHeight="1">
      <c r="C1796" s="300"/>
      <c r="D1796" s="300"/>
    </row>
    <row r="1797" spans="3:4" ht="12.95" customHeight="1">
      <c r="C1797" s="300"/>
      <c r="D1797" s="300"/>
    </row>
    <row r="1798" spans="3:4" ht="12.95" customHeight="1">
      <c r="C1798" s="300"/>
      <c r="D1798" s="300"/>
    </row>
    <row r="1799" spans="3:4" ht="12.95" customHeight="1">
      <c r="C1799" s="300"/>
      <c r="D1799" s="300"/>
    </row>
    <row r="1800" spans="3:4" ht="12.95" customHeight="1">
      <c r="C1800" s="300"/>
      <c r="D1800" s="300"/>
    </row>
    <row r="1801" spans="3:4" ht="12.95" customHeight="1">
      <c r="C1801" s="300"/>
      <c r="D1801" s="300"/>
    </row>
    <row r="1802" spans="3:4" ht="12.95" customHeight="1">
      <c r="C1802" s="300"/>
      <c r="D1802" s="300"/>
    </row>
    <row r="1803" spans="3:4" ht="12.95" customHeight="1">
      <c r="C1803" s="300"/>
      <c r="D1803" s="300"/>
    </row>
    <row r="1804" spans="3:4" ht="12.95" customHeight="1">
      <c r="C1804" s="300"/>
      <c r="D1804" s="300"/>
    </row>
    <row r="1805" spans="3:4" ht="12.95" customHeight="1">
      <c r="C1805" s="300"/>
      <c r="D1805" s="300"/>
    </row>
    <row r="1806" spans="3:4" ht="12.95" customHeight="1">
      <c r="C1806" s="300"/>
      <c r="D1806" s="300"/>
    </row>
    <row r="1807" spans="3:4" ht="12.95" customHeight="1">
      <c r="C1807" s="300"/>
      <c r="D1807" s="300"/>
    </row>
    <row r="1808" spans="3:4" ht="12.95" customHeight="1">
      <c r="C1808" s="300"/>
      <c r="D1808" s="300"/>
    </row>
    <row r="1809" spans="3:4" ht="12.95" customHeight="1">
      <c r="C1809" s="300"/>
      <c r="D1809" s="300"/>
    </row>
    <row r="1810" spans="3:4" ht="12.95" customHeight="1">
      <c r="C1810" s="300"/>
      <c r="D1810" s="300"/>
    </row>
    <row r="1811" spans="3:4" ht="12.95" customHeight="1">
      <c r="C1811" s="300"/>
      <c r="D1811" s="300"/>
    </row>
    <row r="1812" spans="3:4" ht="12.95" customHeight="1">
      <c r="C1812" s="300"/>
      <c r="D1812" s="300"/>
    </row>
    <row r="1813" spans="3:4" ht="12.95" customHeight="1">
      <c r="C1813" s="300"/>
      <c r="D1813" s="300"/>
    </row>
    <row r="1814" spans="3:4" ht="12.95" customHeight="1">
      <c r="C1814" s="300"/>
      <c r="D1814" s="300"/>
    </row>
    <row r="1815" spans="3:4" ht="12.95" customHeight="1">
      <c r="C1815" s="300"/>
      <c r="D1815" s="300"/>
    </row>
    <row r="1816" spans="3:4" ht="12.95" customHeight="1">
      <c r="C1816" s="300"/>
      <c r="D1816" s="300"/>
    </row>
    <row r="1817" spans="3:4" ht="12.95" customHeight="1">
      <c r="C1817" s="300"/>
      <c r="D1817" s="300"/>
    </row>
    <row r="1818" spans="3:4" ht="12.95" customHeight="1">
      <c r="C1818" s="300"/>
      <c r="D1818" s="300"/>
    </row>
    <row r="1819" spans="3:4" ht="12.95" customHeight="1">
      <c r="C1819" s="300"/>
      <c r="D1819" s="300"/>
    </row>
    <row r="1820" spans="3:4" ht="12.95" customHeight="1">
      <c r="C1820" s="300"/>
      <c r="D1820" s="300"/>
    </row>
    <row r="1821" spans="3:4" ht="12.95" customHeight="1">
      <c r="C1821" s="300"/>
      <c r="D1821" s="300"/>
    </row>
    <row r="1822" spans="3:4" ht="12.95" customHeight="1">
      <c r="C1822" s="300"/>
      <c r="D1822" s="300"/>
    </row>
    <row r="1823" spans="3:4" ht="12.95" customHeight="1">
      <c r="C1823" s="300"/>
      <c r="D1823" s="300"/>
    </row>
    <row r="1824" spans="3:4" ht="12.95" customHeight="1">
      <c r="C1824" s="300"/>
      <c r="D1824" s="300"/>
    </row>
    <row r="1825" spans="3:4" ht="12.95" customHeight="1">
      <c r="C1825" s="300"/>
      <c r="D1825" s="300"/>
    </row>
    <row r="1826" spans="3:4" ht="12.95" customHeight="1">
      <c r="C1826" s="300"/>
      <c r="D1826" s="300"/>
    </row>
    <row r="1827" spans="3:4" ht="12.95" customHeight="1">
      <c r="C1827" s="300"/>
      <c r="D1827" s="300"/>
    </row>
    <row r="1828" spans="3:4" ht="12.95" customHeight="1">
      <c r="C1828" s="300"/>
      <c r="D1828" s="300"/>
    </row>
    <row r="1829" spans="3:4" ht="12.95" customHeight="1">
      <c r="C1829" s="300"/>
      <c r="D1829" s="300"/>
    </row>
    <row r="1830" spans="3:4" ht="12.95" customHeight="1">
      <c r="C1830" s="300"/>
      <c r="D1830" s="300"/>
    </row>
    <row r="1831" spans="3:4" ht="12.95" customHeight="1">
      <c r="C1831" s="300"/>
      <c r="D1831" s="300"/>
    </row>
    <row r="1832" spans="3:4" ht="12.95" customHeight="1">
      <c r="C1832" s="300"/>
      <c r="D1832" s="300"/>
    </row>
    <row r="1833" spans="3:4" ht="12.95" customHeight="1">
      <c r="C1833" s="300"/>
      <c r="D1833" s="300"/>
    </row>
    <row r="1834" spans="3:4" ht="12.95" customHeight="1">
      <c r="C1834" s="300"/>
      <c r="D1834" s="300"/>
    </row>
    <row r="1835" spans="3:4" ht="12.95" customHeight="1">
      <c r="C1835" s="300"/>
      <c r="D1835" s="300"/>
    </row>
    <row r="1836" spans="3:4" ht="12.95" customHeight="1">
      <c r="C1836" s="300"/>
      <c r="D1836" s="300"/>
    </row>
    <row r="1837" spans="3:4" ht="12.95" customHeight="1">
      <c r="C1837" s="300"/>
      <c r="D1837" s="300"/>
    </row>
    <row r="1838" spans="3:4" ht="12.95" customHeight="1">
      <c r="C1838" s="300"/>
      <c r="D1838" s="300"/>
    </row>
    <row r="1839" spans="3:4" ht="12.95" customHeight="1">
      <c r="C1839" s="300"/>
      <c r="D1839" s="300"/>
    </row>
    <row r="1840" spans="3:4" ht="12.95" customHeight="1">
      <c r="C1840" s="300"/>
      <c r="D1840" s="300"/>
    </row>
    <row r="1841" spans="3:4" ht="12.95" customHeight="1">
      <c r="C1841" s="300"/>
      <c r="D1841" s="300"/>
    </row>
    <row r="1842" spans="3:4" ht="12.95" customHeight="1">
      <c r="C1842" s="300"/>
      <c r="D1842" s="300"/>
    </row>
    <row r="1843" spans="3:4" ht="12.95" customHeight="1">
      <c r="C1843" s="300"/>
      <c r="D1843" s="300"/>
    </row>
    <row r="1844" spans="3:4" ht="12.95" customHeight="1">
      <c r="C1844" s="300"/>
      <c r="D1844" s="300"/>
    </row>
    <row r="1845" spans="3:4" ht="12.95" customHeight="1">
      <c r="C1845" s="300"/>
      <c r="D1845" s="300"/>
    </row>
    <row r="1846" spans="3:4" ht="12.95" customHeight="1">
      <c r="C1846" s="300"/>
      <c r="D1846" s="300"/>
    </row>
    <row r="1847" spans="3:4" ht="12.95" customHeight="1">
      <c r="C1847" s="300"/>
      <c r="D1847" s="300"/>
    </row>
    <row r="1848" spans="3:4" ht="12.95" customHeight="1">
      <c r="C1848" s="300"/>
      <c r="D1848" s="300"/>
    </row>
    <row r="1849" spans="3:4" ht="12.95" customHeight="1">
      <c r="C1849" s="300"/>
      <c r="D1849" s="300"/>
    </row>
    <row r="1850" spans="3:4" ht="12.95" customHeight="1">
      <c r="C1850" s="300"/>
      <c r="D1850" s="300"/>
    </row>
    <row r="1851" spans="3:4" ht="12.95" customHeight="1">
      <c r="C1851" s="300"/>
      <c r="D1851" s="300"/>
    </row>
    <row r="1852" spans="3:4" ht="12.95" customHeight="1">
      <c r="C1852" s="300"/>
      <c r="D1852" s="300"/>
    </row>
    <row r="1853" spans="3:4" ht="12.95" customHeight="1">
      <c r="C1853" s="300"/>
      <c r="D1853" s="300"/>
    </row>
    <row r="1854" spans="3:4" ht="12.95" customHeight="1">
      <c r="C1854" s="300"/>
      <c r="D1854" s="300"/>
    </row>
    <row r="1855" spans="3:4" ht="12.95" customHeight="1">
      <c r="C1855" s="300"/>
      <c r="D1855" s="300"/>
    </row>
    <row r="1856" spans="3:4" ht="12.95" customHeight="1">
      <c r="C1856" s="300"/>
      <c r="D1856" s="300"/>
    </row>
    <row r="1857" spans="3:4" ht="12.95" customHeight="1">
      <c r="C1857" s="300"/>
      <c r="D1857" s="300"/>
    </row>
    <row r="1858" spans="3:4" ht="12.95" customHeight="1">
      <c r="C1858" s="300"/>
      <c r="D1858" s="300"/>
    </row>
    <row r="1859" spans="3:4" ht="12.95" customHeight="1">
      <c r="C1859" s="300"/>
      <c r="D1859" s="300"/>
    </row>
    <row r="1860" spans="3:4" ht="12.95" customHeight="1">
      <c r="C1860" s="300"/>
      <c r="D1860" s="300"/>
    </row>
    <row r="1861" spans="3:4" ht="12.95" customHeight="1">
      <c r="C1861" s="300"/>
      <c r="D1861" s="300"/>
    </row>
    <row r="1862" spans="3:4" ht="12.95" customHeight="1">
      <c r="C1862" s="300"/>
      <c r="D1862" s="300"/>
    </row>
    <row r="1863" spans="3:4" ht="12.95" customHeight="1">
      <c r="C1863" s="300"/>
      <c r="D1863" s="300"/>
    </row>
    <row r="1864" spans="3:4" ht="12.95" customHeight="1">
      <c r="C1864" s="300"/>
      <c r="D1864" s="300"/>
    </row>
    <row r="1865" spans="3:4" ht="12.95" customHeight="1">
      <c r="C1865" s="300"/>
      <c r="D1865" s="300"/>
    </row>
    <row r="1866" spans="3:4" ht="12.95" customHeight="1">
      <c r="C1866" s="300"/>
      <c r="D1866" s="300"/>
    </row>
    <row r="1867" spans="3:4" ht="12.95" customHeight="1">
      <c r="C1867" s="300"/>
      <c r="D1867" s="300"/>
    </row>
    <row r="1868" spans="3:4" ht="12.95" customHeight="1">
      <c r="C1868" s="300"/>
      <c r="D1868" s="300"/>
    </row>
    <row r="1869" spans="3:4" ht="12.95" customHeight="1">
      <c r="C1869" s="300"/>
      <c r="D1869" s="300"/>
    </row>
    <row r="1870" spans="3:4" ht="12.95" customHeight="1">
      <c r="C1870" s="300"/>
      <c r="D1870" s="300"/>
    </row>
    <row r="1871" spans="3:4" ht="12.95" customHeight="1">
      <c r="C1871" s="300"/>
      <c r="D1871" s="300"/>
    </row>
    <row r="1872" spans="3:4" ht="12.95" customHeight="1">
      <c r="C1872" s="300"/>
      <c r="D1872" s="300"/>
    </row>
    <row r="1873" spans="3:4" ht="12.95" customHeight="1">
      <c r="C1873" s="300"/>
      <c r="D1873" s="300"/>
    </row>
    <row r="1874" spans="3:4" ht="12.95" customHeight="1">
      <c r="C1874" s="300"/>
      <c r="D1874" s="300"/>
    </row>
    <row r="1875" spans="3:4" ht="12.95" customHeight="1">
      <c r="C1875" s="300"/>
      <c r="D1875" s="300"/>
    </row>
    <row r="1876" spans="3:4" ht="12.95" customHeight="1">
      <c r="C1876" s="300"/>
      <c r="D1876" s="300"/>
    </row>
    <row r="1877" spans="3:4" ht="12.95" customHeight="1">
      <c r="C1877" s="300"/>
      <c r="D1877" s="300"/>
    </row>
    <row r="1878" spans="3:4" ht="12.95" customHeight="1">
      <c r="C1878" s="300"/>
      <c r="D1878" s="300"/>
    </row>
    <row r="1879" spans="3:4" ht="12.95" customHeight="1">
      <c r="C1879" s="300"/>
      <c r="D1879" s="300"/>
    </row>
    <row r="1880" spans="3:4" ht="12.95" customHeight="1">
      <c r="C1880" s="300"/>
      <c r="D1880" s="300"/>
    </row>
    <row r="1881" spans="3:4" ht="12.95" customHeight="1">
      <c r="C1881" s="300"/>
      <c r="D1881" s="300"/>
    </row>
    <row r="1882" spans="3:4" ht="12.95" customHeight="1">
      <c r="C1882" s="300"/>
      <c r="D1882" s="300"/>
    </row>
    <row r="1883" spans="3:4" ht="12.95" customHeight="1">
      <c r="C1883" s="300"/>
      <c r="D1883" s="300"/>
    </row>
    <row r="1884" spans="3:4" ht="12.95" customHeight="1">
      <c r="C1884" s="300"/>
      <c r="D1884" s="300"/>
    </row>
    <row r="1885" spans="3:4" ht="12.95" customHeight="1">
      <c r="C1885" s="300"/>
      <c r="D1885" s="300"/>
    </row>
    <row r="1886" spans="3:4" ht="12.95" customHeight="1">
      <c r="C1886" s="300"/>
      <c r="D1886" s="300"/>
    </row>
    <row r="1887" spans="3:4" ht="12.95" customHeight="1">
      <c r="C1887" s="300"/>
      <c r="D1887" s="300"/>
    </row>
    <row r="1888" spans="3:4" ht="12.95" customHeight="1">
      <c r="C1888" s="300"/>
      <c r="D1888" s="300"/>
    </row>
    <row r="1889" spans="3:4" ht="12.95" customHeight="1">
      <c r="C1889" s="300"/>
      <c r="D1889" s="300"/>
    </row>
    <row r="1890" spans="3:4" ht="12.95" customHeight="1">
      <c r="C1890" s="300"/>
      <c r="D1890" s="300"/>
    </row>
    <row r="1891" spans="3:4" ht="12.95" customHeight="1">
      <c r="C1891" s="300"/>
      <c r="D1891" s="300"/>
    </row>
    <row r="1892" spans="3:4" ht="12.95" customHeight="1">
      <c r="C1892" s="300"/>
      <c r="D1892" s="300"/>
    </row>
    <row r="1893" spans="3:4" ht="12.95" customHeight="1">
      <c r="C1893" s="300"/>
      <c r="D1893" s="300"/>
    </row>
    <row r="1894" spans="3:4" ht="12.95" customHeight="1">
      <c r="C1894" s="300"/>
      <c r="D1894" s="300"/>
    </row>
    <row r="1895" spans="3:4" ht="12.95" customHeight="1">
      <c r="C1895" s="300"/>
      <c r="D1895" s="300"/>
    </row>
    <row r="1896" spans="3:4" ht="12.95" customHeight="1">
      <c r="C1896" s="300"/>
      <c r="D1896" s="300"/>
    </row>
    <row r="1897" spans="3:4" ht="12.95" customHeight="1">
      <c r="C1897" s="300"/>
      <c r="D1897" s="300"/>
    </row>
    <row r="1898" spans="3:4" ht="12.95" customHeight="1">
      <c r="C1898" s="300"/>
      <c r="D1898" s="300"/>
    </row>
    <row r="1899" spans="3:4" ht="12.95" customHeight="1">
      <c r="C1899" s="300"/>
      <c r="D1899" s="300"/>
    </row>
    <row r="1900" spans="3:4" ht="12.95" customHeight="1">
      <c r="C1900" s="300"/>
      <c r="D1900" s="300"/>
    </row>
    <row r="1901" spans="3:4" ht="12.95" customHeight="1">
      <c r="C1901" s="300"/>
      <c r="D1901" s="300"/>
    </row>
    <row r="1902" spans="3:4" ht="12.95" customHeight="1">
      <c r="C1902" s="300"/>
      <c r="D1902" s="300"/>
    </row>
    <row r="1903" spans="3:4" ht="12.95" customHeight="1">
      <c r="C1903" s="300"/>
      <c r="D1903" s="300"/>
    </row>
    <row r="1904" spans="3:4" ht="12.95" customHeight="1">
      <c r="C1904" s="300"/>
      <c r="D1904" s="300"/>
    </row>
    <row r="1905" spans="3:4" ht="12.95" customHeight="1">
      <c r="C1905" s="300"/>
      <c r="D1905" s="300"/>
    </row>
    <row r="1906" spans="3:4" ht="12.95" customHeight="1">
      <c r="C1906" s="300"/>
      <c r="D1906" s="300"/>
    </row>
    <row r="1907" spans="3:4" ht="12.95" customHeight="1">
      <c r="C1907" s="300"/>
      <c r="D1907" s="300"/>
    </row>
    <row r="1908" spans="3:4" ht="12.95" customHeight="1">
      <c r="C1908" s="300"/>
      <c r="D1908" s="300"/>
    </row>
    <row r="1909" spans="3:4" ht="12.95" customHeight="1">
      <c r="C1909" s="300"/>
      <c r="D1909" s="300"/>
    </row>
    <row r="1910" spans="3:4" ht="12.95" customHeight="1">
      <c r="C1910" s="300"/>
      <c r="D1910" s="300"/>
    </row>
    <row r="1911" spans="3:4" ht="12.95" customHeight="1">
      <c r="C1911" s="300"/>
      <c r="D1911" s="300"/>
    </row>
    <row r="1912" spans="3:4" ht="12.95" customHeight="1">
      <c r="C1912" s="300"/>
      <c r="D1912" s="300"/>
    </row>
    <row r="1913" spans="3:4" ht="12.95" customHeight="1">
      <c r="C1913" s="300"/>
      <c r="D1913" s="300"/>
    </row>
    <row r="1914" spans="3:4" ht="12.95" customHeight="1">
      <c r="C1914" s="300"/>
      <c r="D1914" s="300"/>
    </row>
    <row r="1915" spans="3:4" ht="12.95" customHeight="1">
      <c r="C1915" s="300"/>
      <c r="D1915" s="300"/>
    </row>
    <row r="1916" spans="3:4" ht="12.95" customHeight="1">
      <c r="C1916" s="300"/>
      <c r="D1916" s="300"/>
    </row>
    <row r="1917" spans="3:4" ht="12.95" customHeight="1">
      <c r="C1917" s="300"/>
      <c r="D1917" s="300"/>
    </row>
    <row r="1918" spans="3:4" ht="12.95" customHeight="1">
      <c r="C1918" s="300"/>
      <c r="D1918" s="300"/>
    </row>
    <row r="1919" spans="3:4" ht="12.95" customHeight="1">
      <c r="C1919" s="300"/>
      <c r="D1919" s="300"/>
    </row>
    <row r="1920" spans="3:4" ht="12.95" customHeight="1">
      <c r="C1920" s="300"/>
      <c r="D1920" s="300"/>
    </row>
    <row r="1921" spans="3:4" ht="12.95" customHeight="1">
      <c r="C1921" s="300"/>
      <c r="D1921" s="300"/>
    </row>
    <row r="1922" spans="3:4" ht="12.95" customHeight="1">
      <c r="C1922" s="300"/>
      <c r="D1922" s="300"/>
    </row>
    <row r="1923" spans="3:4" ht="12.95" customHeight="1">
      <c r="C1923" s="300"/>
      <c r="D1923" s="300"/>
    </row>
    <row r="1924" spans="3:4" ht="12.95" customHeight="1">
      <c r="C1924" s="300"/>
      <c r="D1924" s="300"/>
    </row>
    <row r="1925" spans="3:4" ht="12.95" customHeight="1">
      <c r="C1925" s="300"/>
      <c r="D1925" s="300"/>
    </row>
    <row r="1926" spans="3:4" ht="12.95" customHeight="1">
      <c r="C1926" s="300"/>
      <c r="D1926" s="300"/>
    </row>
    <row r="1927" spans="3:4" ht="12.95" customHeight="1">
      <c r="C1927" s="300"/>
      <c r="D1927" s="300"/>
    </row>
    <row r="1928" spans="3:4" ht="12.95" customHeight="1">
      <c r="C1928" s="300"/>
      <c r="D1928" s="300"/>
    </row>
    <row r="1929" spans="3:4" ht="12.95" customHeight="1">
      <c r="C1929" s="300"/>
      <c r="D1929" s="300"/>
    </row>
    <row r="1930" spans="3:4" ht="12.95" customHeight="1">
      <c r="C1930" s="300"/>
      <c r="D1930" s="300"/>
    </row>
    <row r="1931" spans="3:4" ht="12.95" customHeight="1">
      <c r="C1931" s="300"/>
      <c r="D1931" s="300"/>
    </row>
    <row r="1932" spans="3:4" ht="12.95" customHeight="1">
      <c r="C1932" s="300"/>
      <c r="D1932" s="300"/>
    </row>
    <row r="1933" spans="3:4" ht="12.95" customHeight="1">
      <c r="C1933" s="300"/>
      <c r="D1933" s="300"/>
    </row>
    <row r="1934" spans="3:4" ht="12.95" customHeight="1">
      <c r="C1934" s="300"/>
      <c r="D1934" s="300"/>
    </row>
    <row r="1935" spans="3:4" ht="12.95" customHeight="1">
      <c r="C1935" s="300"/>
      <c r="D1935" s="300"/>
    </row>
    <row r="1936" spans="3:4" ht="12.95" customHeight="1">
      <c r="C1936" s="300"/>
      <c r="D1936" s="300"/>
    </row>
    <row r="1937" spans="3:4" ht="12.95" customHeight="1">
      <c r="C1937" s="300"/>
      <c r="D1937" s="300"/>
    </row>
    <row r="1938" spans="3:4" ht="12.95" customHeight="1">
      <c r="C1938" s="300"/>
      <c r="D1938" s="300"/>
    </row>
    <row r="1939" spans="3:4" ht="12.95" customHeight="1">
      <c r="C1939" s="300"/>
      <c r="D1939" s="300"/>
    </row>
    <row r="1940" spans="3:4" ht="12.95" customHeight="1">
      <c r="C1940" s="300"/>
      <c r="D1940" s="300"/>
    </row>
    <row r="1941" spans="3:4" ht="12.95" customHeight="1">
      <c r="C1941" s="300"/>
      <c r="D1941" s="300"/>
    </row>
    <row r="1942" spans="3:4" ht="12.95" customHeight="1">
      <c r="C1942" s="300"/>
      <c r="D1942" s="300"/>
    </row>
    <row r="1943" spans="3:4" ht="12.95" customHeight="1">
      <c r="C1943" s="300"/>
      <c r="D1943" s="300"/>
    </row>
    <row r="1944" spans="3:4" ht="12.95" customHeight="1">
      <c r="C1944" s="300"/>
      <c r="D1944" s="300"/>
    </row>
    <row r="1945" spans="3:4" ht="12.95" customHeight="1">
      <c r="C1945" s="300"/>
      <c r="D1945" s="300"/>
    </row>
    <row r="1946" spans="3:4" ht="12.95" customHeight="1">
      <c r="C1946" s="300"/>
      <c r="D1946" s="300"/>
    </row>
    <row r="1947" spans="3:4" ht="12.95" customHeight="1">
      <c r="C1947" s="300"/>
      <c r="D1947" s="300"/>
    </row>
    <row r="1948" spans="3:4" ht="12.95" customHeight="1">
      <c r="C1948" s="300"/>
      <c r="D1948" s="300"/>
    </row>
    <row r="1949" spans="3:4" ht="12.95" customHeight="1">
      <c r="C1949" s="300"/>
      <c r="D1949" s="300"/>
    </row>
    <row r="1950" spans="3:4" ht="12.95" customHeight="1">
      <c r="C1950" s="300"/>
      <c r="D1950" s="300"/>
    </row>
    <row r="1951" spans="3:4" ht="12.95" customHeight="1">
      <c r="C1951" s="300"/>
      <c r="D1951" s="300"/>
    </row>
    <row r="1952" spans="3:4" ht="12.95" customHeight="1">
      <c r="C1952" s="300"/>
      <c r="D1952" s="300"/>
    </row>
    <row r="1953" spans="3:4" ht="12.95" customHeight="1">
      <c r="C1953" s="300"/>
      <c r="D1953" s="300"/>
    </row>
    <row r="1954" spans="3:4" ht="12.95" customHeight="1">
      <c r="C1954" s="300"/>
      <c r="D1954" s="300"/>
    </row>
    <row r="1955" spans="3:4" ht="12.95" customHeight="1">
      <c r="C1955" s="300"/>
      <c r="D1955" s="300"/>
    </row>
    <row r="1956" spans="3:4" ht="12.95" customHeight="1">
      <c r="C1956" s="300"/>
      <c r="D1956" s="300"/>
    </row>
    <row r="1957" spans="3:4" ht="12.95" customHeight="1">
      <c r="C1957" s="300"/>
      <c r="D1957" s="300"/>
    </row>
    <row r="1958" spans="3:4" ht="12.95" customHeight="1">
      <c r="C1958" s="300"/>
      <c r="D1958" s="300"/>
    </row>
    <row r="1959" spans="3:4" ht="12.95" customHeight="1">
      <c r="C1959" s="300"/>
      <c r="D1959" s="300"/>
    </row>
    <row r="1960" spans="3:4" ht="12.95" customHeight="1">
      <c r="C1960" s="300"/>
      <c r="D1960" s="300"/>
    </row>
    <row r="1961" spans="3:4" ht="12.95" customHeight="1">
      <c r="C1961" s="300"/>
      <c r="D1961" s="300"/>
    </row>
    <row r="1962" spans="3:4" ht="12.95" customHeight="1">
      <c r="C1962" s="300"/>
      <c r="D1962" s="300"/>
    </row>
    <row r="1963" spans="3:4" ht="12.95" customHeight="1">
      <c r="C1963" s="300"/>
      <c r="D1963" s="300"/>
    </row>
    <row r="1964" spans="3:4" ht="12.95" customHeight="1">
      <c r="C1964" s="300"/>
      <c r="D1964" s="300"/>
    </row>
    <row r="1965" spans="3:4" ht="12.95" customHeight="1">
      <c r="C1965" s="300"/>
      <c r="D1965" s="300"/>
    </row>
    <row r="1966" spans="3:4" ht="12.95" customHeight="1">
      <c r="C1966" s="300"/>
      <c r="D1966" s="300"/>
    </row>
    <row r="1967" spans="3:4" ht="12.95" customHeight="1">
      <c r="C1967" s="300"/>
      <c r="D1967" s="300"/>
    </row>
    <row r="1968" spans="3:4" ht="12.95" customHeight="1">
      <c r="C1968" s="300"/>
      <c r="D1968" s="300"/>
    </row>
    <row r="1969" spans="3:4" ht="12.95" customHeight="1">
      <c r="C1969" s="300"/>
      <c r="D1969" s="300"/>
    </row>
    <row r="1970" spans="3:4" ht="12.95" customHeight="1">
      <c r="C1970" s="300"/>
      <c r="D1970" s="300"/>
    </row>
    <row r="1971" spans="3:4" ht="12.95" customHeight="1">
      <c r="C1971" s="300"/>
      <c r="D1971" s="300"/>
    </row>
    <row r="1972" spans="3:4" ht="12.95" customHeight="1">
      <c r="C1972" s="300"/>
      <c r="D1972" s="300"/>
    </row>
    <row r="1973" spans="3:4" ht="12.95" customHeight="1">
      <c r="C1973" s="300"/>
      <c r="D1973" s="300"/>
    </row>
    <row r="1974" spans="3:4" ht="12.95" customHeight="1">
      <c r="C1974" s="300"/>
      <c r="D1974" s="300"/>
    </row>
    <row r="1975" spans="3:4" ht="12.95" customHeight="1">
      <c r="C1975" s="300"/>
      <c r="D1975" s="300"/>
    </row>
    <row r="1976" spans="3:4" ht="12.95" customHeight="1">
      <c r="C1976" s="300"/>
      <c r="D1976" s="300"/>
    </row>
    <row r="1977" spans="3:4" ht="12.95" customHeight="1">
      <c r="C1977" s="300"/>
      <c r="D1977" s="300"/>
    </row>
    <row r="1978" spans="3:4" ht="12.95" customHeight="1">
      <c r="C1978" s="300"/>
      <c r="D1978" s="300"/>
    </row>
    <row r="1979" spans="3:4" ht="12.95" customHeight="1">
      <c r="C1979" s="300"/>
      <c r="D1979" s="300"/>
    </row>
    <row r="1980" spans="3:4" ht="12.95" customHeight="1">
      <c r="C1980" s="300"/>
      <c r="D1980" s="300"/>
    </row>
    <row r="1981" spans="3:4" ht="12.95" customHeight="1">
      <c r="C1981" s="300"/>
      <c r="D1981" s="300"/>
    </row>
    <row r="1982" spans="3:4" ht="12.95" customHeight="1">
      <c r="C1982" s="300"/>
      <c r="D1982" s="300"/>
    </row>
    <row r="1983" spans="3:4" ht="12.95" customHeight="1">
      <c r="C1983" s="300"/>
      <c r="D1983" s="300"/>
    </row>
    <row r="1984" spans="3:4" ht="12.95" customHeight="1">
      <c r="C1984" s="300"/>
      <c r="D1984" s="300"/>
    </row>
    <row r="1985" spans="3:4" ht="12.95" customHeight="1">
      <c r="C1985" s="300"/>
      <c r="D1985" s="300"/>
    </row>
    <row r="1986" spans="3:4" ht="12.95" customHeight="1">
      <c r="C1986" s="300"/>
      <c r="D1986" s="300"/>
    </row>
    <row r="1987" spans="3:4" ht="12.95" customHeight="1">
      <c r="C1987" s="300"/>
      <c r="D1987" s="300"/>
    </row>
    <row r="1988" spans="3:4" ht="12.95" customHeight="1">
      <c r="C1988" s="300"/>
      <c r="D1988" s="300"/>
    </row>
    <row r="1989" spans="3:4" ht="12.95" customHeight="1">
      <c r="C1989" s="300"/>
      <c r="D1989" s="300"/>
    </row>
    <row r="1990" spans="3:4" ht="12.95" customHeight="1">
      <c r="C1990" s="300"/>
      <c r="D1990" s="300"/>
    </row>
    <row r="1991" spans="3:4" ht="12.95" customHeight="1">
      <c r="C1991" s="300"/>
      <c r="D1991" s="300"/>
    </row>
    <row r="1992" spans="3:4" ht="12.95" customHeight="1">
      <c r="C1992" s="300"/>
      <c r="D1992" s="300"/>
    </row>
    <row r="1993" spans="3:4" ht="12.95" customHeight="1">
      <c r="C1993" s="300"/>
      <c r="D1993" s="300"/>
    </row>
    <row r="1994" spans="3:4" ht="12.95" customHeight="1">
      <c r="C1994" s="300"/>
      <c r="D1994" s="300"/>
    </row>
    <row r="1995" spans="3:4" ht="12.95" customHeight="1">
      <c r="C1995" s="300"/>
      <c r="D1995" s="300"/>
    </row>
    <row r="1996" spans="3:4" ht="12.95" customHeight="1">
      <c r="C1996" s="300"/>
      <c r="D1996" s="300"/>
    </row>
    <row r="1997" spans="3:4" ht="12.95" customHeight="1">
      <c r="C1997" s="300"/>
      <c r="D1997" s="300"/>
    </row>
    <row r="1998" spans="3:4" ht="12.95" customHeight="1">
      <c r="C1998" s="300"/>
      <c r="D1998" s="300"/>
    </row>
    <row r="1999" spans="3:4" ht="12.95" customHeight="1">
      <c r="C1999" s="300"/>
      <c r="D1999" s="300"/>
    </row>
    <row r="2000" spans="3:4" ht="12.95" customHeight="1">
      <c r="C2000" s="300"/>
      <c r="D2000" s="300"/>
    </row>
    <row r="2001" spans="3:4" ht="12.95" customHeight="1">
      <c r="C2001" s="300"/>
      <c r="D2001" s="300"/>
    </row>
    <row r="2002" spans="3:4" ht="12.95" customHeight="1">
      <c r="C2002" s="300"/>
      <c r="D2002" s="300"/>
    </row>
    <row r="2003" spans="3:4" ht="12.95" customHeight="1">
      <c r="C2003" s="300"/>
      <c r="D2003" s="300"/>
    </row>
    <row r="2004" spans="3:4" ht="12.95" customHeight="1">
      <c r="C2004" s="300"/>
      <c r="D2004" s="300"/>
    </row>
    <row r="2005" spans="3:4" ht="12.95" customHeight="1">
      <c r="C2005" s="300"/>
      <c r="D2005" s="300"/>
    </row>
    <row r="2006" spans="3:4" ht="12.95" customHeight="1">
      <c r="C2006" s="300"/>
      <c r="D2006" s="300"/>
    </row>
    <row r="2007" spans="3:4" ht="12.95" customHeight="1">
      <c r="C2007" s="300"/>
      <c r="D2007" s="300"/>
    </row>
    <row r="2008" spans="3:4" ht="12.95" customHeight="1">
      <c r="C2008" s="300"/>
      <c r="D2008" s="300"/>
    </row>
    <row r="2009" spans="3:4" ht="12.95" customHeight="1">
      <c r="C2009" s="300"/>
      <c r="D2009" s="300"/>
    </row>
    <row r="2010" spans="3:4" ht="12.95" customHeight="1">
      <c r="C2010" s="300"/>
      <c r="D2010" s="300"/>
    </row>
    <row r="2011" spans="3:4" ht="12.95" customHeight="1">
      <c r="C2011" s="300"/>
      <c r="D2011" s="300"/>
    </row>
    <row r="2012" spans="3:4" ht="12.95" customHeight="1">
      <c r="C2012" s="300"/>
      <c r="D2012" s="300"/>
    </row>
    <row r="2013" spans="3:4" ht="12.95" customHeight="1">
      <c r="C2013" s="300"/>
      <c r="D2013" s="300"/>
    </row>
    <row r="2014" spans="3:4" ht="12.95" customHeight="1">
      <c r="C2014" s="300"/>
      <c r="D2014" s="300"/>
    </row>
    <row r="2015" spans="3:4" ht="12.95" customHeight="1">
      <c r="C2015" s="300"/>
      <c r="D2015" s="300"/>
    </row>
    <row r="2016" spans="3:4" ht="12.95" customHeight="1">
      <c r="C2016" s="300"/>
      <c r="D2016" s="300"/>
    </row>
    <row r="2017" spans="3:4" ht="12.95" customHeight="1">
      <c r="C2017" s="300"/>
      <c r="D2017" s="300"/>
    </row>
    <row r="2018" spans="3:4" ht="12.95" customHeight="1">
      <c r="C2018" s="300"/>
      <c r="D2018" s="300"/>
    </row>
    <row r="2019" spans="3:4" ht="12.95" customHeight="1">
      <c r="C2019" s="300"/>
      <c r="D2019" s="300"/>
    </row>
    <row r="2020" spans="3:4" ht="12.95" customHeight="1">
      <c r="C2020" s="300"/>
      <c r="D2020" s="300"/>
    </row>
    <row r="2021" spans="3:4" ht="12.95" customHeight="1">
      <c r="C2021" s="300"/>
      <c r="D2021" s="300"/>
    </row>
    <row r="2022" spans="3:4" ht="12.95" customHeight="1">
      <c r="C2022" s="300"/>
      <c r="D2022" s="300"/>
    </row>
    <row r="2023" spans="3:4" ht="12.95" customHeight="1">
      <c r="C2023" s="300"/>
      <c r="D2023" s="300"/>
    </row>
    <row r="2024" spans="3:4" ht="12.95" customHeight="1">
      <c r="C2024" s="300"/>
      <c r="D2024" s="300"/>
    </row>
    <row r="2025" spans="3:4" ht="12.95" customHeight="1">
      <c r="C2025" s="300"/>
      <c r="D2025" s="300"/>
    </row>
    <row r="2026" spans="3:4" ht="12.95" customHeight="1">
      <c r="C2026" s="300"/>
      <c r="D2026" s="300"/>
    </row>
    <row r="2027" spans="3:4" ht="12.95" customHeight="1">
      <c r="C2027" s="300"/>
      <c r="D2027" s="300"/>
    </row>
    <row r="2028" spans="3:4" ht="12.95" customHeight="1">
      <c r="C2028" s="300"/>
      <c r="D2028" s="300"/>
    </row>
    <row r="2029" spans="3:4" ht="12.95" customHeight="1">
      <c r="C2029" s="300"/>
      <c r="D2029" s="300"/>
    </row>
    <row r="2030" spans="3:4" ht="12.95" customHeight="1">
      <c r="C2030" s="300"/>
      <c r="D2030" s="300"/>
    </row>
    <row r="2031" spans="3:4" ht="12.95" customHeight="1">
      <c r="C2031" s="300"/>
      <c r="D2031" s="300"/>
    </row>
    <row r="2032" spans="3:4" ht="12.95" customHeight="1">
      <c r="C2032" s="300"/>
      <c r="D2032" s="300"/>
    </row>
    <row r="2033" spans="3:4" ht="12.95" customHeight="1">
      <c r="C2033" s="300"/>
      <c r="D2033" s="300"/>
    </row>
    <row r="2034" spans="3:4" ht="12.95" customHeight="1">
      <c r="C2034" s="300"/>
      <c r="D2034" s="300"/>
    </row>
    <row r="2035" spans="3:4" ht="12.95" customHeight="1">
      <c r="C2035" s="300"/>
      <c r="D2035" s="300"/>
    </row>
    <row r="2036" spans="3:4" ht="12.95" customHeight="1">
      <c r="C2036" s="300"/>
      <c r="D2036" s="300"/>
    </row>
    <row r="2037" spans="3:4" ht="12.95" customHeight="1">
      <c r="C2037" s="300"/>
      <c r="D2037" s="300"/>
    </row>
    <row r="2038" spans="3:4" ht="12.95" customHeight="1">
      <c r="C2038" s="300"/>
      <c r="D2038" s="300"/>
    </row>
    <row r="2039" spans="3:4" ht="12.95" customHeight="1">
      <c r="C2039" s="300"/>
      <c r="D2039" s="300"/>
    </row>
    <row r="2040" spans="3:4" ht="12.95" customHeight="1">
      <c r="C2040" s="300"/>
      <c r="D2040" s="300"/>
    </row>
    <row r="2041" spans="3:4" ht="12.95" customHeight="1">
      <c r="C2041" s="300"/>
      <c r="D2041" s="300"/>
    </row>
    <row r="2042" spans="3:4" ht="12.95" customHeight="1">
      <c r="C2042" s="300"/>
      <c r="D2042" s="300"/>
    </row>
    <row r="2043" spans="3:4" ht="12.95" customHeight="1">
      <c r="C2043" s="300"/>
      <c r="D2043" s="300"/>
    </row>
    <row r="2044" spans="3:4" ht="12.95" customHeight="1">
      <c r="C2044" s="300"/>
      <c r="D2044" s="300"/>
    </row>
    <row r="2045" spans="3:4" ht="12.95" customHeight="1">
      <c r="C2045" s="300"/>
      <c r="D2045" s="300"/>
    </row>
    <row r="2046" spans="3:4" ht="12.95" customHeight="1">
      <c r="C2046" s="300"/>
      <c r="D2046" s="300"/>
    </row>
    <row r="2047" spans="3:4" ht="12.95" customHeight="1">
      <c r="C2047" s="300"/>
      <c r="D2047" s="300"/>
    </row>
    <row r="2048" spans="3:4" ht="12.95" customHeight="1">
      <c r="C2048" s="300"/>
      <c r="D2048" s="300"/>
    </row>
    <row r="2049" spans="3:4" ht="12.95" customHeight="1">
      <c r="C2049" s="300"/>
      <c r="D2049" s="300"/>
    </row>
    <row r="2050" spans="3:4" ht="12.95" customHeight="1">
      <c r="C2050" s="300"/>
      <c r="D2050" s="300"/>
    </row>
    <row r="2051" spans="3:4" ht="12.95" customHeight="1">
      <c r="C2051" s="300"/>
      <c r="D2051" s="300"/>
    </row>
    <row r="2052" spans="3:4" ht="12.95" customHeight="1">
      <c r="C2052" s="300"/>
      <c r="D2052" s="300"/>
    </row>
    <row r="2053" spans="3:4" ht="12.95" customHeight="1">
      <c r="C2053" s="300"/>
      <c r="D2053" s="300"/>
    </row>
    <row r="2054" spans="3:4" ht="12.95" customHeight="1">
      <c r="C2054" s="300"/>
      <c r="D2054" s="300"/>
    </row>
    <row r="2055" spans="3:4" ht="12.95" customHeight="1">
      <c r="C2055" s="300"/>
      <c r="D2055" s="300"/>
    </row>
    <row r="2056" spans="3:4" ht="12.95" customHeight="1">
      <c r="C2056" s="300"/>
      <c r="D2056" s="300"/>
    </row>
    <row r="2057" spans="3:4" ht="12.95" customHeight="1">
      <c r="C2057" s="300"/>
      <c r="D2057" s="300"/>
    </row>
    <row r="2058" spans="3:4" ht="12.95" customHeight="1">
      <c r="C2058" s="300"/>
      <c r="D2058" s="300"/>
    </row>
    <row r="2059" spans="3:4" ht="12.95" customHeight="1">
      <c r="C2059" s="300"/>
      <c r="D2059" s="300"/>
    </row>
    <row r="2060" spans="3:4" ht="12.95" customHeight="1">
      <c r="C2060" s="300"/>
      <c r="D2060" s="300"/>
    </row>
    <row r="2061" spans="3:4" ht="12.95" customHeight="1">
      <c r="C2061" s="300"/>
      <c r="D2061" s="300"/>
    </row>
    <row r="2062" spans="3:4" ht="12.95" customHeight="1">
      <c r="C2062" s="300"/>
      <c r="D2062" s="300"/>
    </row>
    <row r="2063" spans="3:4" ht="12.95" customHeight="1">
      <c r="C2063" s="300"/>
      <c r="D2063" s="300"/>
    </row>
    <row r="2064" spans="3:4" ht="12.95" customHeight="1">
      <c r="C2064" s="300"/>
      <c r="D2064" s="300"/>
    </row>
    <row r="2065" spans="3:4" ht="12.95" customHeight="1">
      <c r="C2065" s="300"/>
      <c r="D2065" s="300"/>
    </row>
    <row r="2066" spans="3:4" ht="12.95" customHeight="1">
      <c r="C2066" s="300"/>
      <c r="D2066" s="300"/>
    </row>
    <row r="2067" spans="3:4" ht="12.95" customHeight="1">
      <c r="C2067" s="300"/>
      <c r="D2067" s="300"/>
    </row>
    <row r="2068" spans="3:4" ht="12.95" customHeight="1">
      <c r="C2068" s="300"/>
      <c r="D2068" s="300"/>
    </row>
    <row r="2069" spans="3:4" ht="12.95" customHeight="1">
      <c r="C2069" s="300"/>
      <c r="D2069" s="300"/>
    </row>
    <row r="2070" spans="3:4" ht="12.95" customHeight="1">
      <c r="C2070" s="300"/>
      <c r="D2070" s="300"/>
    </row>
    <row r="2071" spans="3:4" ht="12.95" customHeight="1">
      <c r="C2071" s="300"/>
      <c r="D2071" s="300"/>
    </row>
    <row r="2072" spans="3:4" ht="12.95" customHeight="1">
      <c r="C2072" s="300"/>
      <c r="D2072" s="300"/>
    </row>
    <row r="2073" spans="3:4" ht="12.95" customHeight="1">
      <c r="C2073" s="300"/>
      <c r="D2073" s="300"/>
    </row>
    <row r="2074" spans="3:4" ht="12.95" customHeight="1">
      <c r="C2074" s="300"/>
      <c r="D2074" s="300"/>
    </row>
    <row r="2075" spans="3:4" ht="12.95" customHeight="1">
      <c r="C2075" s="300"/>
      <c r="D2075" s="300"/>
    </row>
    <row r="2076" spans="3:4" ht="12.95" customHeight="1">
      <c r="C2076" s="300"/>
      <c r="D2076" s="300"/>
    </row>
    <row r="2077" spans="3:4" ht="12.95" customHeight="1">
      <c r="C2077" s="300"/>
      <c r="D2077" s="300"/>
    </row>
    <row r="2078" spans="3:4" ht="12.95" customHeight="1">
      <c r="C2078" s="300"/>
      <c r="D2078" s="300"/>
    </row>
    <row r="2079" spans="3:4" ht="12.95" customHeight="1">
      <c r="C2079" s="300"/>
      <c r="D2079" s="300"/>
    </row>
    <row r="2080" spans="3:4" ht="12.95" customHeight="1">
      <c r="C2080" s="300"/>
      <c r="D2080" s="300"/>
    </row>
    <row r="2081" spans="3:4" ht="12.95" customHeight="1">
      <c r="C2081" s="300"/>
      <c r="D2081" s="300"/>
    </row>
    <row r="2082" spans="3:4" ht="12.95" customHeight="1">
      <c r="C2082" s="300"/>
      <c r="D2082" s="300"/>
    </row>
    <row r="2083" spans="3:4" ht="12.95" customHeight="1">
      <c r="C2083" s="300"/>
      <c r="D2083" s="300"/>
    </row>
    <row r="2084" spans="3:4" ht="12.95" customHeight="1">
      <c r="C2084" s="300"/>
      <c r="D2084" s="300"/>
    </row>
    <row r="2085" spans="3:4" ht="12.95" customHeight="1">
      <c r="C2085" s="300"/>
      <c r="D2085" s="300"/>
    </row>
    <row r="2086" spans="3:4" ht="12.95" customHeight="1">
      <c r="C2086" s="300"/>
      <c r="D2086" s="300"/>
    </row>
    <row r="2087" spans="3:4" ht="12.95" customHeight="1">
      <c r="C2087" s="300"/>
      <c r="D2087" s="300"/>
    </row>
    <row r="2088" spans="3:4" ht="12.95" customHeight="1">
      <c r="C2088" s="300"/>
      <c r="D2088" s="300"/>
    </row>
    <row r="2089" spans="3:4" ht="12.95" customHeight="1">
      <c r="C2089" s="300"/>
      <c r="D2089" s="300"/>
    </row>
    <row r="2090" spans="3:4" ht="12.95" customHeight="1">
      <c r="C2090" s="300"/>
      <c r="D2090" s="300"/>
    </row>
    <row r="2091" spans="3:4" ht="12.95" customHeight="1">
      <c r="C2091" s="300"/>
      <c r="D2091" s="300"/>
    </row>
    <row r="2092" spans="3:4" ht="12.95" customHeight="1">
      <c r="C2092" s="300"/>
      <c r="D2092" s="300"/>
    </row>
    <row r="2093" spans="3:4" ht="12.95" customHeight="1">
      <c r="C2093" s="300"/>
      <c r="D2093" s="300"/>
    </row>
    <row r="2094" spans="3:4" ht="12.95" customHeight="1">
      <c r="C2094" s="300"/>
      <c r="D2094" s="300"/>
    </row>
    <row r="2095" spans="3:4" ht="12.95" customHeight="1">
      <c r="C2095" s="300"/>
      <c r="D2095" s="300"/>
    </row>
    <row r="2096" spans="3:4" ht="12.95" customHeight="1">
      <c r="C2096" s="300"/>
      <c r="D2096" s="300"/>
    </row>
    <row r="2097" spans="3:4" ht="12.95" customHeight="1">
      <c r="C2097" s="300"/>
      <c r="D2097" s="300"/>
    </row>
    <row r="2098" spans="3:4" ht="12.95" customHeight="1">
      <c r="C2098" s="300"/>
      <c r="D2098" s="300"/>
    </row>
    <row r="2099" spans="3:4" ht="12.95" customHeight="1">
      <c r="C2099" s="300"/>
      <c r="D2099" s="300"/>
    </row>
    <row r="2100" spans="3:4" ht="12.95" customHeight="1">
      <c r="C2100" s="300"/>
      <c r="D2100" s="300"/>
    </row>
    <row r="2101" spans="3:4" ht="12.95" customHeight="1">
      <c r="C2101" s="300"/>
      <c r="D2101" s="300"/>
    </row>
    <row r="2102" spans="3:4" ht="12.95" customHeight="1">
      <c r="C2102" s="300"/>
      <c r="D2102" s="300"/>
    </row>
    <row r="2103" spans="3:4" ht="12.95" customHeight="1">
      <c r="C2103" s="300"/>
      <c r="D2103" s="300"/>
    </row>
    <row r="2104" spans="3:4" ht="12.95" customHeight="1">
      <c r="C2104" s="300"/>
      <c r="D2104" s="300"/>
    </row>
    <row r="2105" spans="3:4" ht="12.95" customHeight="1">
      <c r="C2105" s="300"/>
      <c r="D2105" s="300"/>
    </row>
    <row r="2106" spans="3:4" ht="12.95" customHeight="1">
      <c r="C2106" s="300"/>
      <c r="D2106" s="300"/>
    </row>
    <row r="2107" spans="3:4" ht="12.95" customHeight="1">
      <c r="C2107" s="300"/>
      <c r="D2107" s="300"/>
    </row>
    <row r="2108" spans="3:4" ht="12.95" customHeight="1">
      <c r="C2108" s="300"/>
      <c r="D2108" s="300"/>
    </row>
    <row r="2109" spans="3:4" ht="12.95" customHeight="1">
      <c r="C2109" s="300"/>
      <c r="D2109" s="300"/>
    </row>
    <row r="2110" spans="3:4" ht="12.95" customHeight="1">
      <c r="C2110" s="300"/>
      <c r="D2110" s="300"/>
    </row>
    <row r="2111" spans="3:4" ht="12.95" customHeight="1">
      <c r="C2111" s="300"/>
      <c r="D2111" s="300"/>
    </row>
    <row r="2112" spans="3:4" ht="12.95" customHeight="1">
      <c r="C2112" s="300"/>
      <c r="D2112" s="300"/>
    </row>
    <row r="2113" spans="3:4" ht="12.95" customHeight="1">
      <c r="C2113" s="300"/>
      <c r="D2113" s="300"/>
    </row>
    <row r="2114" spans="3:4" ht="12.95" customHeight="1">
      <c r="C2114" s="300"/>
      <c r="D2114" s="300"/>
    </row>
    <row r="2115" spans="3:4" ht="12.95" customHeight="1">
      <c r="C2115" s="300"/>
      <c r="D2115" s="300"/>
    </row>
    <row r="2116" spans="3:4" ht="12.95" customHeight="1">
      <c r="C2116" s="300"/>
      <c r="D2116" s="300"/>
    </row>
    <row r="2117" spans="3:4" ht="12.95" customHeight="1">
      <c r="C2117" s="300"/>
      <c r="D2117" s="300"/>
    </row>
    <row r="2118" spans="3:4" ht="12.95" customHeight="1">
      <c r="C2118" s="300"/>
      <c r="D2118" s="300"/>
    </row>
    <row r="2119" spans="3:4" ht="12.95" customHeight="1">
      <c r="C2119" s="300"/>
      <c r="D2119" s="300"/>
    </row>
    <row r="2120" spans="3:4" ht="12.95" customHeight="1">
      <c r="C2120" s="300"/>
      <c r="D2120" s="300"/>
    </row>
    <row r="2121" spans="3:4" ht="12.95" customHeight="1">
      <c r="C2121" s="300"/>
      <c r="D2121" s="300"/>
    </row>
    <row r="2122" spans="3:4" ht="12.95" customHeight="1">
      <c r="C2122" s="300"/>
      <c r="D2122" s="300"/>
    </row>
    <row r="2123" spans="3:4" ht="12.95" customHeight="1">
      <c r="C2123" s="300"/>
      <c r="D2123" s="300"/>
    </row>
    <row r="2124" spans="3:4" ht="12.95" customHeight="1">
      <c r="C2124" s="300"/>
      <c r="D2124" s="300"/>
    </row>
    <row r="2125" spans="3:4" ht="12.95" customHeight="1">
      <c r="C2125" s="300"/>
      <c r="D2125" s="300"/>
    </row>
    <row r="2126" spans="3:4" ht="12.95" customHeight="1">
      <c r="C2126" s="300"/>
      <c r="D2126" s="300"/>
    </row>
    <row r="2127" spans="3:4" ht="12.95" customHeight="1">
      <c r="C2127" s="300"/>
      <c r="D2127" s="300"/>
    </row>
    <row r="2128" spans="3:4" ht="12.95" customHeight="1">
      <c r="C2128" s="300"/>
      <c r="D2128" s="300"/>
    </row>
    <row r="2129" spans="3:4" ht="12.95" customHeight="1">
      <c r="C2129" s="300"/>
      <c r="D2129" s="300"/>
    </row>
    <row r="2130" spans="3:4" ht="12.95" customHeight="1">
      <c r="C2130" s="300"/>
      <c r="D2130" s="300"/>
    </row>
    <row r="2131" spans="3:4" ht="12.95" customHeight="1">
      <c r="C2131" s="300"/>
      <c r="D2131" s="300"/>
    </row>
    <row r="2132" spans="3:4" ht="12.95" customHeight="1">
      <c r="C2132" s="300"/>
      <c r="D2132" s="300"/>
    </row>
    <row r="2133" spans="3:4" ht="12.95" customHeight="1">
      <c r="C2133" s="300"/>
      <c r="D2133" s="300"/>
    </row>
    <row r="2134" spans="3:4" ht="12.95" customHeight="1">
      <c r="C2134" s="300"/>
      <c r="D2134" s="300"/>
    </row>
    <row r="2135" spans="3:4" ht="12.95" customHeight="1">
      <c r="C2135" s="300"/>
      <c r="D2135" s="300"/>
    </row>
    <row r="2136" spans="3:4" ht="12.95" customHeight="1">
      <c r="C2136" s="300"/>
      <c r="D2136" s="300"/>
    </row>
    <row r="2137" spans="3:4" ht="12.95" customHeight="1">
      <c r="C2137" s="300"/>
      <c r="D2137" s="300"/>
    </row>
    <row r="2138" spans="3:4" ht="12.95" customHeight="1">
      <c r="C2138" s="300"/>
      <c r="D2138" s="300"/>
    </row>
    <row r="2139" spans="3:4" ht="12.95" customHeight="1">
      <c r="C2139" s="300"/>
      <c r="D2139" s="300"/>
    </row>
    <row r="2140" spans="3:4" ht="12.95" customHeight="1">
      <c r="C2140" s="300"/>
      <c r="D2140" s="300"/>
    </row>
    <row r="2141" spans="3:4" ht="12.95" customHeight="1">
      <c r="C2141" s="300"/>
      <c r="D2141" s="300"/>
    </row>
    <row r="2142" spans="3:4" ht="12.95" customHeight="1">
      <c r="C2142" s="300"/>
      <c r="D2142" s="300"/>
    </row>
    <row r="2143" spans="3:4" ht="12.95" customHeight="1">
      <c r="C2143" s="300"/>
      <c r="D2143" s="300"/>
    </row>
    <row r="2144" spans="3:4" ht="12.95" customHeight="1">
      <c r="C2144" s="300"/>
      <c r="D2144" s="300"/>
    </row>
    <row r="2145" spans="3:4" ht="12.95" customHeight="1">
      <c r="C2145" s="300"/>
      <c r="D2145" s="300"/>
    </row>
    <row r="2146" spans="3:4" ht="12.95" customHeight="1">
      <c r="C2146" s="300"/>
      <c r="D2146" s="300"/>
    </row>
    <row r="2147" spans="3:4" ht="12.95" customHeight="1">
      <c r="C2147" s="300"/>
      <c r="D2147" s="300"/>
    </row>
    <row r="2148" spans="3:4" ht="12.95" customHeight="1">
      <c r="C2148" s="300"/>
      <c r="D2148" s="300"/>
    </row>
    <row r="2149" spans="3:4" ht="12.95" customHeight="1">
      <c r="C2149" s="300"/>
      <c r="D2149" s="300"/>
    </row>
    <row r="2150" spans="3:4" ht="12.95" customHeight="1">
      <c r="C2150" s="300"/>
      <c r="D2150" s="300"/>
    </row>
    <row r="2151" spans="3:4" ht="12.95" customHeight="1">
      <c r="C2151" s="300"/>
      <c r="D2151" s="300"/>
    </row>
    <row r="2152" spans="3:4" ht="12.95" customHeight="1">
      <c r="C2152" s="300"/>
      <c r="D2152" s="300"/>
    </row>
    <row r="2153" spans="3:4" ht="12.95" customHeight="1">
      <c r="C2153" s="300"/>
      <c r="D2153" s="300"/>
    </row>
    <row r="2154" spans="3:4" ht="12.95" customHeight="1">
      <c r="C2154" s="300"/>
      <c r="D2154" s="300"/>
    </row>
    <row r="2155" spans="3:4" ht="12.95" customHeight="1">
      <c r="C2155" s="300"/>
      <c r="D2155" s="300"/>
    </row>
    <row r="2156" spans="3:4" ht="12.95" customHeight="1">
      <c r="C2156" s="300"/>
      <c r="D2156" s="300"/>
    </row>
    <row r="2157" spans="3:4" ht="12.95" customHeight="1">
      <c r="C2157" s="300"/>
      <c r="D2157" s="300"/>
    </row>
    <row r="2158" spans="3:4" ht="12.95" customHeight="1">
      <c r="C2158" s="300"/>
      <c r="D2158" s="300"/>
    </row>
    <row r="2159" spans="3:4" ht="12.95" customHeight="1">
      <c r="C2159" s="300"/>
      <c r="D2159" s="300"/>
    </row>
    <row r="2160" spans="3:4" ht="12.95" customHeight="1">
      <c r="C2160" s="300"/>
      <c r="D2160" s="300"/>
    </row>
    <row r="2161" spans="3:4" ht="12.95" customHeight="1">
      <c r="C2161" s="300"/>
      <c r="D2161" s="300"/>
    </row>
    <row r="2162" spans="3:4" ht="12.95" customHeight="1">
      <c r="C2162" s="300"/>
      <c r="D2162" s="300"/>
    </row>
    <row r="2163" spans="3:4" ht="12.95" customHeight="1">
      <c r="C2163" s="300"/>
      <c r="D2163" s="300"/>
    </row>
    <row r="2164" spans="3:4" ht="12.95" customHeight="1">
      <c r="C2164" s="300"/>
      <c r="D2164" s="300"/>
    </row>
    <row r="2165" spans="3:4" ht="12.95" customHeight="1">
      <c r="C2165" s="300"/>
      <c r="D2165" s="300"/>
    </row>
    <row r="2166" spans="3:4" ht="12.95" customHeight="1">
      <c r="C2166" s="300"/>
      <c r="D2166" s="300"/>
    </row>
    <row r="2167" spans="3:4" ht="12.95" customHeight="1">
      <c r="C2167" s="300"/>
      <c r="D2167" s="300"/>
    </row>
    <row r="2168" spans="3:4" ht="12.95" customHeight="1">
      <c r="C2168" s="300"/>
      <c r="D2168" s="300"/>
    </row>
    <row r="2169" spans="3:4" ht="12.95" customHeight="1">
      <c r="C2169" s="300"/>
      <c r="D2169" s="300"/>
    </row>
    <row r="2170" spans="3:4" ht="12.95" customHeight="1">
      <c r="C2170" s="300"/>
      <c r="D2170" s="300"/>
    </row>
    <row r="2171" spans="3:4" ht="12.95" customHeight="1">
      <c r="C2171" s="300"/>
      <c r="D2171" s="300"/>
    </row>
    <row r="2172" spans="3:4" ht="12.95" customHeight="1">
      <c r="C2172" s="300"/>
      <c r="D2172" s="300"/>
    </row>
    <row r="2173" spans="3:4" ht="12.95" customHeight="1">
      <c r="C2173" s="300"/>
      <c r="D2173" s="300"/>
    </row>
    <row r="2174" spans="3:4" ht="12.95" customHeight="1">
      <c r="C2174" s="300"/>
      <c r="D2174" s="300"/>
    </row>
    <row r="2175" spans="3:4" ht="12.95" customHeight="1">
      <c r="C2175" s="300"/>
      <c r="D2175" s="300"/>
    </row>
    <row r="2176" spans="3:4" ht="12.95" customHeight="1">
      <c r="C2176" s="300"/>
      <c r="D2176" s="300"/>
    </row>
    <row r="2177" spans="3:4" ht="12.95" customHeight="1">
      <c r="C2177" s="300"/>
      <c r="D2177" s="300"/>
    </row>
    <row r="2178" spans="3:4" ht="12.95" customHeight="1">
      <c r="C2178" s="300"/>
      <c r="D2178" s="300"/>
    </row>
    <row r="2179" spans="3:4" ht="12.95" customHeight="1">
      <c r="C2179" s="300"/>
      <c r="D2179" s="300"/>
    </row>
    <row r="2180" spans="3:4" ht="12.95" customHeight="1">
      <c r="C2180" s="300"/>
      <c r="D2180" s="300"/>
    </row>
    <row r="2181" spans="3:4" ht="12.95" customHeight="1">
      <c r="C2181" s="300"/>
      <c r="D2181" s="300"/>
    </row>
    <row r="2182" spans="3:4" ht="12.95" customHeight="1">
      <c r="C2182" s="300"/>
      <c r="D2182" s="300"/>
    </row>
    <row r="2183" spans="3:4" ht="12.95" customHeight="1">
      <c r="C2183" s="300"/>
      <c r="D2183" s="300"/>
    </row>
    <row r="2184" spans="3:4" ht="12.95" customHeight="1">
      <c r="C2184" s="300"/>
      <c r="D2184" s="300"/>
    </row>
    <row r="2185" spans="3:4" ht="12.95" customHeight="1">
      <c r="C2185" s="300"/>
      <c r="D2185" s="300"/>
    </row>
    <row r="2186" spans="3:4" ht="12.95" customHeight="1">
      <c r="C2186" s="300"/>
      <c r="D2186" s="300"/>
    </row>
    <row r="2187" spans="3:4" ht="12.95" customHeight="1">
      <c r="C2187" s="300"/>
      <c r="D2187" s="300"/>
    </row>
    <row r="2188" spans="3:4" ht="12.95" customHeight="1">
      <c r="C2188" s="300"/>
      <c r="D2188" s="300"/>
    </row>
    <row r="2189" spans="3:4" ht="12.95" customHeight="1">
      <c r="C2189" s="300"/>
      <c r="D2189" s="300"/>
    </row>
    <row r="2190" spans="3:4" ht="12.95" customHeight="1">
      <c r="C2190" s="300"/>
      <c r="D2190" s="300"/>
    </row>
    <row r="2191" spans="3:4" ht="12.95" customHeight="1">
      <c r="C2191" s="300"/>
      <c r="D2191" s="300"/>
    </row>
    <row r="2192" spans="3:4" ht="12.95" customHeight="1">
      <c r="C2192" s="300"/>
      <c r="D2192" s="300"/>
    </row>
    <row r="2193" spans="3:4" ht="12.95" customHeight="1">
      <c r="C2193" s="300"/>
      <c r="D2193" s="300"/>
    </row>
    <row r="2194" spans="3:4" ht="12.95" customHeight="1">
      <c r="C2194" s="300"/>
      <c r="D2194" s="300"/>
    </row>
    <row r="2195" spans="3:4" ht="12.95" customHeight="1">
      <c r="C2195" s="300"/>
      <c r="D2195" s="300"/>
    </row>
    <row r="2196" spans="3:4" ht="12.95" customHeight="1">
      <c r="C2196" s="300"/>
      <c r="D2196" s="300"/>
    </row>
    <row r="2197" spans="3:4" ht="12.95" customHeight="1">
      <c r="C2197" s="300"/>
      <c r="D2197" s="300"/>
    </row>
    <row r="2198" spans="3:4" ht="12.95" customHeight="1">
      <c r="C2198" s="300"/>
      <c r="D2198" s="300"/>
    </row>
    <row r="2199" spans="3:4" ht="12.95" customHeight="1">
      <c r="C2199" s="300"/>
      <c r="D2199" s="300"/>
    </row>
    <row r="2200" spans="3:4" ht="12.95" customHeight="1">
      <c r="C2200" s="300"/>
      <c r="D2200" s="300"/>
    </row>
    <row r="2201" spans="3:4" ht="12.95" customHeight="1">
      <c r="C2201" s="300"/>
      <c r="D2201" s="300"/>
    </row>
    <row r="2202" spans="3:4" ht="12.95" customHeight="1">
      <c r="C2202" s="300"/>
      <c r="D2202" s="300"/>
    </row>
    <row r="2203" spans="3:4" ht="12.95" customHeight="1">
      <c r="C2203" s="300"/>
      <c r="D2203" s="300"/>
    </row>
    <row r="2204" spans="3:4" ht="12.95" customHeight="1">
      <c r="C2204" s="300"/>
      <c r="D2204" s="300"/>
    </row>
    <row r="2205" spans="3:4" ht="12.95" customHeight="1">
      <c r="C2205" s="300"/>
      <c r="D2205" s="300"/>
    </row>
    <row r="2206" spans="3:4" ht="12.95" customHeight="1">
      <c r="C2206" s="300"/>
      <c r="D2206" s="300"/>
    </row>
    <row r="2207" spans="3:4" ht="12.95" customHeight="1">
      <c r="C2207" s="300"/>
      <c r="D2207" s="300"/>
    </row>
    <row r="2208" spans="3:4" ht="12.95" customHeight="1">
      <c r="C2208" s="300"/>
      <c r="D2208" s="300"/>
    </row>
    <row r="2209" spans="3:4" ht="12.95" customHeight="1">
      <c r="C2209" s="300"/>
      <c r="D2209" s="300"/>
    </row>
    <row r="2210" spans="3:4" ht="12.95" customHeight="1">
      <c r="C2210" s="300"/>
      <c r="D2210" s="300"/>
    </row>
    <row r="2211" spans="3:4" ht="12.95" customHeight="1">
      <c r="C2211" s="300"/>
      <c r="D2211" s="300"/>
    </row>
    <row r="2212" spans="3:4" ht="12.95" customHeight="1">
      <c r="C2212" s="300"/>
      <c r="D2212" s="300"/>
    </row>
    <row r="2213" spans="3:4" ht="12.95" customHeight="1">
      <c r="C2213" s="300"/>
      <c r="D2213" s="300"/>
    </row>
    <row r="2214" spans="3:4" ht="12.95" customHeight="1">
      <c r="C2214" s="300"/>
      <c r="D2214" s="300"/>
    </row>
    <row r="2215" spans="3:4" ht="12.95" customHeight="1">
      <c r="C2215" s="300"/>
      <c r="D2215" s="300"/>
    </row>
    <row r="2216" spans="3:4" ht="12.95" customHeight="1">
      <c r="C2216" s="300"/>
      <c r="D2216" s="300"/>
    </row>
    <row r="2217" spans="3:4" ht="12.95" customHeight="1">
      <c r="C2217" s="300"/>
      <c r="D2217" s="300"/>
    </row>
    <row r="2218" spans="3:4" ht="12.95" customHeight="1">
      <c r="C2218" s="300"/>
      <c r="D2218" s="300"/>
    </row>
    <row r="2219" spans="3:4" ht="12.95" customHeight="1">
      <c r="C2219" s="300"/>
      <c r="D2219" s="300"/>
    </row>
    <row r="2220" spans="3:4" ht="12.95" customHeight="1">
      <c r="C2220" s="300"/>
      <c r="D2220" s="300"/>
    </row>
    <row r="2221" spans="3:4" ht="12.95" customHeight="1">
      <c r="C2221" s="300"/>
      <c r="D2221" s="300"/>
    </row>
    <row r="2222" spans="3:4" ht="12.95" customHeight="1">
      <c r="C2222" s="300"/>
      <c r="D2222" s="300"/>
    </row>
    <row r="2223" spans="3:4" ht="12.95" customHeight="1">
      <c r="C2223" s="300"/>
      <c r="D2223" s="300"/>
    </row>
    <row r="2224" spans="3:4" ht="12.95" customHeight="1">
      <c r="C2224" s="300"/>
      <c r="D2224" s="300"/>
    </row>
    <row r="2225" spans="3:4" ht="12.95" customHeight="1">
      <c r="C2225" s="300"/>
      <c r="D2225" s="300"/>
    </row>
    <row r="2226" spans="3:4" ht="12.95" customHeight="1">
      <c r="C2226" s="300"/>
      <c r="D2226" s="300"/>
    </row>
    <row r="2227" spans="3:4" ht="12.95" customHeight="1">
      <c r="C2227" s="300"/>
      <c r="D2227" s="300"/>
    </row>
    <row r="2228" spans="3:4" ht="12.95" customHeight="1">
      <c r="C2228" s="300"/>
      <c r="D2228" s="300"/>
    </row>
    <row r="2229" spans="3:4" ht="12.95" customHeight="1">
      <c r="C2229" s="300"/>
      <c r="D2229" s="300"/>
    </row>
    <row r="2230" spans="3:4" ht="12.95" customHeight="1">
      <c r="C2230" s="300"/>
      <c r="D2230" s="300"/>
    </row>
    <row r="2231" spans="3:4" ht="12.95" customHeight="1">
      <c r="C2231" s="300"/>
      <c r="D2231" s="300"/>
    </row>
    <row r="2232" spans="3:4" ht="12.95" customHeight="1">
      <c r="C2232" s="300"/>
      <c r="D2232" s="300"/>
    </row>
    <row r="2233" spans="3:4" ht="12.95" customHeight="1">
      <c r="C2233" s="300"/>
      <c r="D2233" s="300"/>
    </row>
    <row r="2234" spans="3:4" ht="12.95" customHeight="1">
      <c r="C2234" s="300"/>
      <c r="D2234" s="300"/>
    </row>
    <row r="2235" spans="3:4" ht="12.95" customHeight="1">
      <c r="C2235" s="300"/>
      <c r="D2235" s="300"/>
    </row>
    <row r="2236" spans="3:4" ht="12.95" customHeight="1">
      <c r="C2236" s="300"/>
      <c r="D2236" s="300"/>
    </row>
    <row r="2237" spans="3:4" ht="12.95" customHeight="1">
      <c r="C2237" s="300"/>
      <c r="D2237" s="300"/>
    </row>
    <row r="2238" spans="3:4" ht="12.95" customHeight="1">
      <c r="C2238" s="300"/>
      <c r="D2238" s="300"/>
    </row>
    <row r="2239" spans="3:4" ht="12.95" customHeight="1">
      <c r="C2239" s="300"/>
      <c r="D2239" s="300"/>
    </row>
    <row r="2240" spans="3:4" ht="12.95" customHeight="1">
      <c r="C2240" s="300"/>
      <c r="D2240" s="300"/>
    </row>
    <row r="2241" spans="3:4" ht="12.95" customHeight="1">
      <c r="C2241" s="300"/>
      <c r="D2241" s="300"/>
    </row>
    <row r="2242" spans="3:4" ht="12.95" customHeight="1">
      <c r="C2242" s="300"/>
      <c r="D2242" s="300"/>
    </row>
    <row r="2243" spans="3:4" ht="12.95" customHeight="1">
      <c r="C2243" s="300"/>
      <c r="D2243" s="300"/>
    </row>
    <row r="2244" spans="3:4" ht="12.95" customHeight="1">
      <c r="C2244" s="300"/>
      <c r="D2244" s="300"/>
    </row>
    <row r="2245" spans="3:4" ht="12.95" customHeight="1">
      <c r="C2245" s="300"/>
      <c r="D2245" s="300"/>
    </row>
    <row r="2246" spans="3:4" ht="12.95" customHeight="1">
      <c r="C2246" s="300"/>
      <c r="D2246" s="300"/>
    </row>
    <row r="2247" spans="3:4" ht="12.95" customHeight="1">
      <c r="C2247" s="300"/>
      <c r="D2247" s="300"/>
    </row>
    <row r="2248" spans="3:4" ht="12.95" customHeight="1">
      <c r="C2248" s="300"/>
      <c r="D2248" s="300"/>
    </row>
    <row r="2249" spans="3:4" ht="12.95" customHeight="1">
      <c r="C2249" s="300"/>
      <c r="D2249" s="300"/>
    </row>
    <row r="2250" spans="3:4" ht="12.95" customHeight="1">
      <c r="C2250" s="300"/>
      <c r="D2250" s="300"/>
    </row>
    <row r="2251" spans="3:4" ht="12.95" customHeight="1">
      <c r="C2251" s="300"/>
      <c r="D2251" s="300"/>
    </row>
    <row r="2252" spans="3:4" ht="12.95" customHeight="1">
      <c r="C2252" s="300"/>
      <c r="D2252" s="300"/>
    </row>
    <row r="2253" spans="3:4" ht="12.95" customHeight="1">
      <c r="C2253" s="300"/>
      <c r="D2253" s="300"/>
    </row>
    <row r="2254" spans="3:4" ht="12.95" customHeight="1">
      <c r="C2254" s="300"/>
      <c r="D2254" s="300"/>
    </row>
    <row r="2255" spans="3:4" ht="12.95" customHeight="1">
      <c r="C2255" s="300"/>
      <c r="D2255" s="300"/>
    </row>
    <row r="2256" spans="3:4" ht="12.95" customHeight="1">
      <c r="C2256" s="300"/>
      <c r="D2256" s="300"/>
    </row>
    <row r="2257" spans="3:4" ht="12.95" customHeight="1">
      <c r="C2257" s="300"/>
      <c r="D2257" s="300"/>
    </row>
    <row r="2258" spans="3:4" ht="12.95" customHeight="1">
      <c r="C2258" s="300"/>
      <c r="D2258" s="300"/>
    </row>
    <row r="2259" spans="3:4" ht="12.95" customHeight="1">
      <c r="C2259" s="300"/>
      <c r="D2259" s="300"/>
    </row>
    <row r="2260" spans="3:4" ht="12.95" customHeight="1">
      <c r="C2260" s="300"/>
      <c r="D2260" s="300"/>
    </row>
    <row r="2261" spans="3:4" ht="12.95" customHeight="1">
      <c r="C2261" s="300"/>
      <c r="D2261" s="300"/>
    </row>
    <row r="2262" spans="3:4" ht="12.95" customHeight="1">
      <c r="C2262" s="300"/>
      <c r="D2262" s="300"/>
    </row>
    <row r="2263" spans="3:4" ht="12.95" customHeight="1">
      <c r="C2263" s="300"/>
      <c r="D2263" s="300"/>
    </row>
    <row r="2264" spans="3:4" ht="12.95" customHeight="1">
      <c r="C2264" s="300"/>
      <c r="D2264" s="300"/>
    </row>
    <row r="2265" spans="3:4" ht="12.95" customHeight="1">
      <c r="C2265" s="300"/>
      <c r="D2265" s="300"/>
    </row>
    <row r="2266" spans="3:4" ht="12.95" customHeight="1">
      <c r="C2266" s="300"/>
      <c r="D2266" s="300"/>
    </row>
    <row r="2267" spans="3:4" ht="12.95" customHeight="1">
      <c r="C2267" s="300"/>
      <c r="D2267" s="300"/>
    </row>
    <row r="2268" spans="3:4" ht="12.95" customHeight="1">
      <c r="C2268" s="300"/>
      <c r="D2268" s="300"/>
    </row>
    <row r="2269" spans="3:4" ht="12.95" customHeight="1">
      <c r="C2269" s="300"/>
      <c r="D2269" s="300"/>
    </row>
    <row r="2270" spans="3:4" ht="12.95" customHeight="1">
      <c r="C2270" s="300"/>
      <c r="D2270" s="300"/>
    </row>
    <row r="2271" spans="3:4" ht="12.95" customHeight="1">
      <c r="C2271" s="300"/>
      <c r="D2271" s="300"/>
    </row>
    <row r="2272" spans="3:4" ht="12.95" customHeight="1">
      <c r="C2272" s="300"/>
      <c r="D2272" s="300"/>
    </row>
    <row r="2273" spans="3:4" ht="12.95" customHeight="1">
      <c r="C2273" s="300"/>
      <c r="D2273" s="300"/>
    </row>
    <row r="2274" spans="3:4" ht="12.95" customHeight="1">
      <c r="C2274" s="300"/>
      <c r="D2274" s="300"/>
    </row>
    <row r="2275" spans="3:4" ht="12.95" customHeight="1">
      <c r="C2275" s="300"/>
      <c r="D2275" s="300"/>
    </row>
    <row r="2276" spans="3:4" ht="12.95" customHeight="1">
      <c r="C2276" s="300"/>
      <c r="D2276" s="300"/>
    </row>
    <row r="2277" spans="3:4" ht="12.95" customHeight="1">
      <c r="C2277" s="300"/>
      <c r="D2277" s="300"/>
    </row>
    <row r="2278" spans="3:4" ht="12.95" customHeight="1">
      <c r="C2278" s="300"/>
      <c r="D2278" s="300"/>
    </row>
    <row r="2279" spans="3:4" ht="12.95" customHeight="1">
      <c r="C2279" s="300"/>
      <c r="D2279" s="300"/>
    </row>
    <row r="2280" spans="3:4" ht="12.95" customHeight="1">
      <c r="C2280" s="300"/>
      <c r="D2280" s="300"/>
    </row>
    <row r="2281" spans="3:4" ht="12.95" customHeight="1">
      <c r="C2281" s="300"/>
      <c r="D2281" s="300"/>
    </row>
    <row r="2282" spans="3:4" ht="12.95" customHeight="1">
      <c r="C2282" s="300"/>
      <c r="D2282" s="300"/>
    </row>
    <row r="2283" spans="3:4" ht="12.95" customHeight="1">
      <c r="C2283" s="300"/>
      <c r="D2283" s="300"/>
    </row>
    <row r="2284" spans="3:4" ht="12.95" customHeight="1">
      <c r="C2284" s="300"/>
      <c r="D2284" s="300"/>
    </row>
    <row r="2285" spans="3:4" ht="12.95" customHeight="1">
      <c r="C2285" s="300"/>
      <c r="D2285" s="300"/>
    </row>
    <row r="2286" spans="3:4" ht="12.95" customHeight="1">
      <c r="C2286" s="300"/>
      <c r="D2286" s="300"/>
    </row>
    <row r="2287" spans="3:4" ht="12.95" customHeight="1">
      <c r="C2287" s="300"/>
      <c r="D2287" s="300"/>
    </row>
    <row r="2288" spans="3:4" ht="12.95" customHeight="1">
      <c r="C2288" s="300"/>
      <c r="D2288" s="300"/>
    </row>
    <row r="2289" spans="3:4" ht="12.95" customHeight="1">
      <c r="C2289" s="300"/>
      <c r="D2289" s="300"/>
    </row>
    <row r="2290" spans="3:4" ht="12.95" customHeight="1">
      <c r="C2290" s="300"/>
      <c r="D2290" s="300"/>
    </row>
    <row r="2291" spans="3:4" ht="12.95" customHeight="1">
      <c r="C2291" s="300"/>
      <c r="D2291" s="300"/>
    </row>
    <row r="2292" spans="3:4" ht="12.95" customHeight="1">
      <c r="C2292" s="300"/>
      <c r="D2292" s="300"/>
    </row>
    <row r="2293" spans="3:4" ht="12.95" customHeight="1">
      <c r="C2293" s="300"/>
      <c r="D2293" s="300"/>
    </row>
    <row r="2294" spans="3:4" ht="12.95" customHeight="1">
      <c r="C2294" s="300"/>
      <c r="D2294" s="300"/>
    </row>
    <row r="2295" spans="3:4" ht="12.95" customHeight="1">
      <c r="C2295" s="300"/>
      <c r="D2295" s="300"/>
    </row>
    <row r="2296" spans="3:4" ht="12.95" customHeight="1">
      <c r="C2296" s="300"/>
      <c r="D2296" s="300"/>
    </row>
    <row r="2297" spans="3:4" ht="12.95" customHeight="1">
      <c r="C2297" s="300"/>
      <c r="D2297" s="300"/>
    </row>
    <row r="2298" spans="3:4" ht="12.95" customHeight="1">
      <c r="C2298" s="300"/>
      <c r="D2298" s="300"/>
    </row>
    <row r="2299" spans="3:4" ht="12.95" customHeight="1">
      <c r="C2299" s="300"/>
      <c r="D2299" s="300"/>
    </row>
    <row r="2300" spans="3:4" ht="12.95" customHeight="1">
      <c r="C2300" s="300"/>
      <c r="D2300" s="300"/>
    </row>
    <row r="2301" spans="3:4" ht="12.95" customHeight="1">
      <c r="C2301" s="300"/>
      <c r="D2301" s="300"/>
    </row>
    <row r="2302" spans="3:4" ht="12.95" customHeight="1">
      <c r="C2302" s="300"/>
      <c r="D2302" s="300"/>
    </row>
    <row r="2303" spans="3:4" ht="12.95" customHeight="1">
      <c r="C2303" s="300"/>
      <c r="D2303" s="300"/>
    </row>
    <row r="2304" spans="3:4" ht="12.95" customHeight="1">
      <c r="C2304" s="300"/>
      <c r="D2304" s="300"/>
    </row>
    <row r="2305" spans="3:4" ht="12.95" customHeight="1">
      <c r="C2305" s="300"/>
      <c r="D2305" s="300"/>
    </row>
    <row r="2306" spans="3:4" ht="12.95" customHeight="1">
      <c r="C2306" s="300"/>
      <c r="D2306" s="300"/>
    </row>
    <row r="2307" spans="3:4" ht="12.95" customHeight="1">
      <c r="C2307" s="300"/>
      <c r="D2307" s="300"/>
    </row>
    <row r="2308" spans="3:4" ht="12.95" customHeight="1">
      <c r="C2308" s="300"/>
      <c r="D2308" s="300"/>
    </row>
    <row r="2309" spans="3:4" ht="12.95" customHeight="1">
      <c r="C2309" s="300"/>
      <c r="D2309" s="300"/>
    </row>
    <row r="2310" spans="3:4" ht="12.95" customHeight="1">
      <c r="C2310" s="300"/>
      <c r="D2310" s="300"/>
    </row>
    <row r="2311" spans="3:4" ht="12.95" customHeight="1">
      <c r="C2311" s="300"/>
      <c r="D2311" s="300"/>
    </row>
    <row r="2312" spans="3:4" ht="12.95" customHeight="1">
      <c r="C2312" s="300"/>
      <c r="D2312" s="300"/>
    </row>
    <row r="2313" spans="3:4" ht="12.95" customHeight="1">
      <c r="C2313" s="300"/>
      <c r="D2313" s="300"/>
    </row>
    <row r="2314" spans="3:4" ht="12.95" customHeight="1">
      <c r="C2314" s="300"/>
      <c r="D2314" s="300"/>
    </row>
    <row r="2315" spans="3:4" ht="12.95" customHeight="1">
      <c r="C2315" s="300"/>
      <c r="D2315" s="300"/>
    </row>
    <row r="2316" spans="3:4" ht="12.95" customHeight="1">
      <c r="C2316" s="300"/>
      <c r="D2316" s="300"/>
    </row>
    <row r="2317" spans="3:4" ht="12.95" customHeight="1">
      <c r="C2317" s="300"/>
      <c r="D2317" s="300"/>
    </row>
    <row r="2318" spans="3:4" ht="12.95" customHeight="1">
      <c r="C2318" s="300"/>
      <c r="D2318" s="300"/>
    </row>
    <row r="2319" spans="3:4" ht="12.95" customHeight="1">
      <c r="C2319" s="300"/>
      <c r="D2319" s="300"/>
    </row>
    <row r="2320" spans="3:4" ht="12.95" customHeight="1">
      <c r="C2320" s="300"/>
      <c r="D2320" s="300"/>
    </row>
    <row r="2321" spans="3:4" ht="12.95" customHeight="1">
      <c r="C2321" s="300"/>
      <c r="D2321" s="300"/>
    </row>
    <row r="2322" spans="3:4" ht="12.95" customHeight="1">
      <c r="C2322" s="300"/>
      <c r="D2322" s="300"/>
    </row>
    <row r="2323" spans="3:4" ht="12.95" customHeight="1">
      <c r="C2323" s="300"/>
      <c r="D2323" s="300"/>
    </row>
    <row r="2324" spans="3:4" ht="12.95" customHeight="1">
      <c r="C2324" s="300"/>
      <c r="D2324" s="300"/>
    </row>
    <row r="2325" spans="3:4" ht="12.95" customHeight="1">
      <c r="C2325" s="300"/>
      <c r="D2325" s="300"/>
    </row>
    <row r="2326" spans="3:4" ht="12.95" customHeight="1">
      <c r="C2326" s="300"/>
      <c r="D2326" s="300"/>
    </row>
    <row r="2327" spans="3:4" ht="12.95" customHeight="1">
      <c r="C2327" s="300"/>
      <c r="D2327" s="300"/>
    </row>
    <row r="2328" spans="3:4" ht="12.95" customHeight="1">
      <c r="C2328" s="300"/>
      <c r="D2328" s="300"/>
    </row>
    <row r="2329" spans="3:4" ht="12.95" customHeight="1">
      <c r="C2329" s="300"/>
      <c r="D2329" s="300"/>
    </row>
    <row r="2330" spans="3:4" ht="12.95" customHeight="1">
      <c r="C2330" s="300"/>
      <c r="D2330" s="300"/>
    </row>
    <row r="2331" spans="3:4" ht="12.95" customHeight="1">
      <c r="C2331" s="300"/>
      <c r="D2331" s="300"/>
    </row>
    <row r="2332" spans="3:4" ht="12.95" customHeight="1">
      <c r="C2332" s="300"/>
      <c r="D2332" s="300"/>
    </row>
    <row r="2333" spans="3:4" ht="12.95" customHeight="1">
      <c r="C2333" s="300"/>
      <c r="D2333" s="300"/>
    </row>
    <row r="2334" spans="3:4" ht="12.95" customHeight="1">
      <c r="C2334" s="300"/>
      <c r="D2334" s="300"/>
    </row>
    <row r="2335" spans="3:4" ht="12.95" customHeight="1">
      <c r="C2335" s="300"/>
      <c r="D2335" s="300"/>
    </row>
    <row r="2336" spans="3:4" ht="12.95" customHeight="1">
      <c r="C2336" s="300"/>
      <c r="D2336" s="300"/>
    </row>
    <row r="2337" spans="3:4" ht="12.95" customHeight="1">
      <c r="C2337" s="300"/>
      <c r="D2337" s="300"/>
    </row>
    <row r="2338" spans="3:4" ht="12.95" customHeight="1">
      <c r="C2338" s="300"/>
      <c r="D2338" s="300"/>
    </row>
    <row r="2339" spans="3:4" ht="12.95" customHeight="1">
      <c r="C2339" s="300"/>
      <c r="D2339" s="300"/>
    </row>
    <row r="2340" spans="3:4" ht="12.95" customHeight="1">
      <c r="C2340" s="300"/>
      <c r="D2340" s="300"/>
    </row>
    <row r="2341" spans="3:4" ht="12.95" customHeight="1">
      <c r="C2341" s="300"/>
      <c r="D2341" s="300"/>
    </row>
    <row r="2342" spans="3:4" ht="12.95" customHeight="1">
      <c r="C2342" s="300"/>
      <c r="D2342" s="300"/>
    </row>
    <row r="2343" spans="3:4" ht="12.95" customHeight="1">
      <c r="C2343" s="300"/>
      <c r="D2343" s="300"/>
    </row>
    <row r="2344" spans="3:4" ht="12.95" customHeight="1">
      <c r="C2344" s="300"/>
      <c r="D2344" s="300"/>
    </row>
    <row r="2345" spans="3:4" ht="12.95" customHeight="1">
      <c r="C2345" s="300"/>
      <c r="D2345" s="300"/>
    </row>
    <row r="2346" spans="3:4" ht="12.95" customHeight="1">
      <c r="C2346" s="300"/>
      <c r="D2346" s="300"/>
    </row>
    <row r="2347" spans="3:4" ht="12.95" customHeight="1">
      <c r="C2347" s="300"/>
      <c r="D2347" s="300"/>
    </row>
    <row r="2348" spans="3:4" ht="12.95" customHeight="1">
      <c r="C2348" s="300"/>
      <c r="D2348" s="300"/>
    </row>
    <row r="2349" spans="3:4" ht="12.95" customHeight="1">
      <c r="C2349" s="300"/>
      <c r="D2349" s="300"/>
    </row>
    <row r="2350" spans="3:4" ht="12.95" customHeight="1">
      <c r="C2350" s="300"/>
      <c r="D2350" s="300"/>
    </row>
    <row r="2351" spans="3:4" ht="12.95" customHeight="1">
      <c r="C2351" s="300"/>
      <c r="D2351" s="300"/>
    </row>
    <row r="2352" spans="3:4" ht="12.95" customHeight="1">
      <c r="C2352" s="300"/>
      <c r="D2352" s="300"/>
    </row>
    <row r="2353" spans="3:4" ht="12.95" customHeight="1">
      <c r="C2353" s="300"/>
      <c r="D2353" s="300"/>
    </row>
    <row r="2354" spans="3:4" ht="12.95" customHeight="1">
      <c r="C2354" s="300"/>
      <c r="D2354" s="300"/>
    </row>
    <row r="2355" spans="3:4" ht="12.95" customHeight="1">
      <c r="C2355" s="300"/>
      <c r="D2355" s="300"/>
    </row>
    <row r="2356" spans="3:4" ht="12.95" customHeight="1">
      <c r="C2356" s="300"/>
      <c r="D2356" s="300"/>
    </row>
    <row r="2357" spans="3:4" ht="12.95" customHeight="1">
      <c r="C2357" s="300"/>
      <c r="D2357" s="300"/>
    </row>
    <row r="2358" spans="3:4" ht="12.95" customHeight="1">
      <c r="C2358" s="300"/>
      <c r="D2358" s="300"/>
    </row>
    <row r="2359" spans="3:4" ht="12.95" customHeight="1">
      <c r="C2359" s="300"/>
      <c r="D2359" s="300"/>
    </row>
    <row r="2360" spans="3:4" ht="12.95" customHeight="1">
      <c r="C2360" s="300"/>
      <c r="D2360" s="300"/>
    </row>
    <row r="2361" spans="3:4" ht="12.95" customHeight="1">
      <c r="C2361" s="300"/>
      <c r="D2361" s="300"/>
    </row>
    <row r="2362" spans="3:4" ht="12.95" customHeight="1">
      <c r="C2362" s="300"/>
      <c r="D2362" s="300"/>
    </row>
    <row r="2363" spans="3:4" ht="12.95" customHeight="1">
      <c r="C2363" s="300"/>
      <c r="D2363" s="300"/>
    </row>
    <row r="2364" spans="3:4" ht="12.95" customHeight="1">
      <c r="C2364" s="300"/>
      <c r="D2364" s="300"/>
    </row>
    <row r="2365" spans="3:4" ht="12.95" customHeight="1">
      <c r="C2365" s="300"/>
      <c r="D2365" s="300"/>
    </row>
    <row r="2366" spans="3:4" ht="12.95" customHeight="1">
      <c r="C2366" s="300"/>
      <c r="D2366" s="300"/>
    </row>
    <row r="2367" spans="3:4" ht="12.95" customHeight="1">
      <c r="C2367" s="300"/>
      <c r="D2367" s="300"/>
    </row>
    <row r="2368" spans="3:4" ht="12.95" customHeight="1">
      <c r="C2368" s="300"/>
      <c r="D2368" s="300"/>
    </row>
    <row r="2369" spans="3:4" ht="12.95" customHeight="1">
      <c r="C2369" s="300"/>
      <c r="D2369" s="300"/>
    </row>
    <row r="2370" spans="3:4" ht="12.95" customHeight="1">
      <c r="C2370" s="300"/>
      <c r="D2370" s="300"/>
    </row>
    <row r="2371" spans="3:4" ht="12.95" customHeight="1">
      <c r="C2371" s="300"/>
      <c r="D2371" s="300"/>
    </row>
    <row r="2372" spans="3:4" ht="12.95" customHeight="1">
      <c r="C2372" s="300"/>
      <c r="D2372" s="300"/>
    </row>
    <row r="2373" spans="3:4" ht="12.95" customHeight="1">
      <c r="C2373" s="300"/>
      <c r="D2373" s="300"/>
    </row>
    <row r="2374" spans="3:4" ht="12.95" customHeight="1">
      <c r="C2374" s="300"/>
      <c r="D2374" s="300"/>
    </row>
    <row r="2375" spans="3:4" ht="12.95" customHeight="1">
      <c r="C2375" s="300"/>
      <c r="D2375" s="300"/>
    </row>
    <row r="2376" spans="3:4" ht="12.95" customHeight="1">
      <c r="C2376" s="300"/>
      <c r="D2376" s="300"/>
    </row>
    <row r="2377" spans="3:4" ht="12.95" customHeight="1">
      <c r="C2377" s="300"/>
      <c r="D2377" s="300"/>
    </row>
    <row r="2378" spans="3:4" ht="12.95" customHeight="1">
      <c r="C2378" s="300"/>
      <c r="D2378" s="300"/>
    </row>
    <row r="2379" spans="3:4" ht="12.95" customHeight="1">
      <c r="C2379" s="300"/>
      <c r="D2379" s="300"/>
    </row>
    <row r="2380" spans="3:4" ht="12.95" customHeight="1">
      <c r="C2380" s="300"/>
      <c r="D2380" s="300"/>
    </row>
    <row r="2381" spans="3:4" ht="12.95" customHeight="1">
      <c r="C2381" s="300"/>
      <c r="D2381" s="300"/>
    </row>
    <row r="2382" spans="3:4" ht="12.95" customHeight="1">
      <c r="C2382" s="300"/>
      <c r="D2382" s="300"/>
    </row>
    <row r="2383" spans="3:4" ht="12.95" customHeight="1">
      <c r="C2383" s="300"/>
      <c r="D2383" s="300"/>
    </row>
    <row r="2384" spans="3:4" ht="12.95" customHeight="1">
      <c r="C2384" s="300"/>
      <c r="D2384" s="300"/>
    </row>
    <row r="2385" spans="3:4" ht="12.95" customHeight="1">
      <c r="C2385" s="300"/>
      <c r="D2385" s="300"/>
    </row>
    <row r="2386" spans="3:4" ht="12.95" customHeight="1">
      <c r="C2386" s="300"/>
      <c r="D2386" s="300"/>
    </row>
    <row r="2387" spans="3:4" ht="12.95" customHeight="1">
      <c r="C2387" s="300"/>
      <c r="D2387" s="300"/>
    </row>
    <row r="2388" spans="3:4" ht="12.95" customHeight="1">
      <c r="C2388" s="300"/>
      <c r="D2388" s="300"/>
    </row>
    <row r="2389" spans="3:4" ht="12.95" customHeight="1">
      <c r="C2389" s="300"/>
      <c r="D2389" s="300"/>
    </row>
    <row r="2390" spans="3:4" ht="12.95" customHeight="1">
      <c r="C2390" s="300"/>
      <c r="D2390" s="300"/>
    </row>
    <row r="2391" spans="3:4" ht="12.95" customHeight="1">
      <c r="C2391" s="300"/>
      <c r="D2391" s="300"/>
    </row>
    <row r="2392" spans="3:4" ht="12.95" customHeight="1">
      <c r="C2392" s="300"/>
      <c r="D2392" s="300"/>
    </row>
    <row r="2393" spans="3:4" ht="12.95" customHeight="1">
      <c r="C2393" s="300"/>
      <c r="D2393" s="300"/>
    </row>
    <row r="2394" spans="3:4" ht="12.95" customHeight="1">
      <c r="C2394" s="300"/>
      <c r="D2394" s="300"/>
    </row>
    <row r="2395" spans="3:4" ht="12.95" customHeight="1">
      <c r="C2395" s="300"/>
      <c r="D2395" s="300"/>
    </row>
    <row r="2396" spans="3:4" ht="12.95" customHeight="1">
      <c r="C2396" s="300"/>
      <c r="D2396" s="300"/>
    </row>
    <row r="2397" spans="3:4" ht="12.95" customHeight="1">
      <c r="C2397" s="300"/>
      <c r="D2397" s="300"/>
    </row>
    <row r="2398" spans="3:4" ht="12.95" customHeight="1">
      <c r="C2398" s="300"/>
      <c r="D2398" s="300"/>
    </row>
    <row r="2399" spans="3:4" ht="12.95" customHeight="1">
      <c r="C2399" s="300"/>
      <c r="D2399" s="300"/>
    </row>
    <row r="2400" spans="3:4" ht="12.95" customHeight="1">
      <c r="C2400" s="300"/>
      <c r="D2400" s="300"/>
    </row>
    <row r="2401" spans="3:4" ht="12.95" customHeight="1">
      <c r="C2401" s="300"/>
      <c r="D2401" s="300"/>
    </row>
    <row r="2402" spans="3:4" ht="12.95" customHeight="1">
      <c r="C2402" s="300"/>
      <c r="D2402" s="300"/>
    </row>
    <row r="2403" spans="3:4" ht="12.95" customHeight="1">
      <c r="C2403" s="300"/>
      <c r="D2403" s="300"/>
    </row>
    <row r="2404" spans="3:4" ht="12.95" customHeight="1">
      <c r="C2404" s="300"/>
      <c r="D2404" s="300"/>
    </row>
    <row r="2405" spans="3:4" ht="12.95" customHeight="1">
      <c r="C2405" s="300"/>
      <c r="D2405" s="300"/>
    </row>
    <row r="2406" spans="3:4" ht="12.95" customHeight="1">
      <c r="C2406" s="300"/>
      <c r="D2406" s="300"/>
    </row>
    <row r="2407" spans="3:4" ht="12.95" customHeight="1">
      <c r="C2407" s="300"/>
      <c r="D2407" s="300"/>
    </row>
    <row r="2408" spans="3:4" ht="12.95" customHeight="1">
      <c r="C2408" s="300"/>
      <c r="D2408" s="300"/>
    </row>
    <row r="2409" spans="3:4" ht="12.95" customHeight="1">
      <c r="C2409" s="300"/>
      <c r="D2409" s="300"/>
    </row>
    <row r="2410" spans="3:4" ht="12.95" customHeight="1">
      <c r="C2410" s="300"/>
      <c r="D2410" s="300"/>
    </row>
    <row r="2411" spans="3:4" ht="12.95" customHeight="1">
      <c r="C2411" s="300"/>
      <c r="D2411" s="300"/>
    </row>
    <row r="2412" spans="3:4" ht="12.95" customHeight="1">
      <c r="C2412" s="300"/>
      <c r="D2412" s="300"/>
    </row>
    <row r="2413" spans="3:4" ht="12.95" customHeight="1">
      <c r="C2413" s="300"/>
      <c r="D2413" s="300"/>
    </row>
    <row r="2414" spans="3:4" ht="12.95" customHeight="1">
      <c r="C2414" s="300"/>
      <c r="D2414" s="300"/>
    </row>
    <row r="2415" spans="3:4" ht="12.95" customHeight="1">
      <c r="C2415" s="300"/>
      <c r="D2415" s="300"/>
    </row>
    <row r="2416" spans="3:4" ht="12.95" customHeight="1">
      <c r="C2416" s="300"/>
      <c r="D2416" s="300"/>
    </row>
    <row r="2417" spans="3:4" ht="12.95" customHeight="1">
      <c r="C2417" s="300"/>
      <c r="D2417" s="300"/>
    </row>
    <row r="2418" spans="3:4" ht="12.95" customHeight="1">
      <c r="C2418" s="300"/>
      <c r="D2418" s="300"/>
    </row>
    <row r="2419" spans="3:4" ht="12.95" customHeight="1">
      <c r="C2419" s="300"/>
      <c r="D2419" s="300"/>
    </row>
    <row r="2420" spans="3:4" ht="12.95" customHeight="1">
      <c r="C2420" s="300"/>
      <c r="D2420" s="300"/>
    </row>
    <row r="2421" spans="3:4" ht="12.95" customHeight="1">
      <c r="C2421" s="300"/>
      <c r="D2421" s="300"/>
    </row>
    <row r="2422" spans="3:4" ht="12.95" customHeight="1">
      <c r="C2422" s="300"/>
      <c r="D2422" s="300"/>
    </row>
    <row r="2423" spans="3:4" ht="12.95" customHeight="1">
      <c r="C2423" s="300"/>
      <c r="D2423" s="300"/>
    </row>
    <row r="2424" spans="3:4" ht="12.95" customHeight="1">
      <c r="C2424" s="300"/>
      <c r="D2424" s="300"/>
    </row>
    <row r="2425" spans="3:4" ht="12.95" customHeight="1">
      <c r="C2425" s="300"/>
      <c r="D2425" s="300"/>
    </row>
    <row r="2426" spans="3:4" ht="12.95" customHeight="1">
      <c r="C2426" s="300"/>
      <c r="D2426" s="300"/>
    </row>
    <row r="2427" spans="3:4" ht="12.95" customHeight="1">
      <c r="C2427" s="300"/>
      <c r="D2427" s="300"/>
    </row>
    <row r="2428" spans="3:4" ht="12.95" customHeight="1">
      <c r="C2428" s="300"/>
      <c r="D2428" s="300"/>
    </row>
    <row r="2429" spans="3:4" ht="12.95" customHeight="1">
      <c r="C2429" s="300"/>
      <c r="D2429" s="300"/>
    </row>
    <row r="2430" spans="3:4" ht="12.95" customHeight="1">
      <c r="C2430" s="300"/>
      <c r="D2430" s="300"/>
    </row>
    <row r="2431" spans="3:4" ht="12.95" customHeight="1">
      <c r="C2431" s="300"/>
      <c r="D2431" s="300"/>
    </row>
    <row r="2432" spans="3:4" ht="12.95" customHeight="1">
      <c r="C2432" s="300"/>
      <c r="D2432" s="300"/>
    </row>
    <row r="2433" spans="3:4" ht="12.95" customHeight="1">
      <c r="C2433" s="300"/>
      <c r="D2433" s="300"/>
    </row>
    <row r="2434" spans="3:4" ht="12.95" customHeight="1">
      <c r="C2434" s="300"/>
      <c r="D2434" s="300"/>
    </row>
    <row r="2435" spans="3:4" ht="12.95" customHeight="1">
      <c r="C2435" s="300"/>
      <c r="D2435" s="300"/>
    </row>
    <row r="2436" spans="3:4" ht="12.95" customHeight="1">
      <c r="C2436" s="300"/>
      <c r="D2436" s="300"/>
    </row>
    <row r="2437" spans="3:4" ht="12.95" customHeight="1">
      <c r="C2437" s="300"/>
      <c r="D2437" s="300"/>
    </row>
    <row r="2438" spans="3:4" ht="12.95" customHeight="1">
      <c r="C2438" s="300"/>
      <c r="D2438" s="300"/>
    </row>
    <row r="2439" spans="3:4" ht="12.95" customHeight="1">
      <c r="C2439" s="300"/>
      <c r="D2439" s="300"/>
    </row>
    <row r="2440" spans="3:4" ht="12.95" customHeight="1">
      <c r="C2440" s="300"/>
      <c r="D2440" s="300"/>
    </row>
    <row r="2441" spans="3:4" ht="12.95" customHeight="1">
      <c r="C2441" s="300"/>
      <c r="D2441" s="300"/>
    </row>
    <row r="2442" spans="3:4" ht="12.95" customHeight="1">
      <c r="C2442" s="300"/>
      <c r="D2442" s="300"/>
    </row>
    <row r="2443" spans="3:4" ht="12.95" customHeight="1">
      <c r="C2443" s="300"/>
      <c r="D2443" s="300"/>
    </row>
    <row r="2444" spans="3:4" ht="12.95" customHeight="1">
      <c r="C2444" s="300"/>
      <c r="D2444" s="300"/>
    </row>
    <row r="2445" spans="3:4" ht="12.95" customHeight="1">
      <c r="C2445" s="300"/>
      <c r="D2445" s="300"/>
    </row>
    <row r="2446" spans="3:4" ht="12.95" customHeight="1">
      <c r="C2446" s="300"/>
      <c r="D2446" s="300"/>
    </row>
    <row r="2447" spans="3:4" ht="12.95" customHeight="1">
      <c r="C2447" s="300"/>
      <c r="D2447" s="300"/>
    </row>
    <row r="2448" spans="3:4" ht="12.95" customHeight="1">
      <c r="C2448" s="300"/>
      <c r="D2448" s="300"/>
    </row>
    <row r="2449" spans="3:4" ht="12.95" customHeight="1">
      <c r="C2449" s="300"/>
      <c r="D2449" s="300"/>
    </row>
    <row r="2450" spans="3:4" ht="12.95" customHeight="1">
      <c r="C2450" s="300"/>
      <c r="D2450" s="300"/>
    </row>
    <row r="2451" spans="3:4" ht="12.95" customHeight="1">
      <c r="C2451" s="300"/>
      <c r="D2451" s="300"/>
    </row>
    <row r="2452" spans="3:4" ht="12.95" customHeight="1">
      <c r="C2452" s="300"/>
      <c r="D2452" s="300"/>
    </row>
    <row r="2453" spans="3:4" ht="12.95" customHeight="1">
      <c r="C2453" s="300"/>
      <c r="D2453" s="300"/>
    </row>
    <row r="2454" spans="3:4" ht="12.95" customHeight="1">
      <c r="C2454" s="300"/>
      <c r="D2454" s="300"/>
    </row>
    <row r="2455" spans="3:4" ht="12.95" customHeight="1">
      <c r="C2455" s="300"/>
      <c r="D2455" s="300"/>
    </row>
    <row r="2456" spans="3:4" ht="12.95" customHeight="1">
      <c r="C2456" s="300"/>
      <c r="D2456" s="300"/>
    </row>
    <row r="2457" spans="3:4" ht="12.95" customHeight="1">
      <c r="C2457" s="300"/>
      <c r="D2457" s="300"/>
    </row>
    <row r="2458" spans="3:4" ht="12.95" customHeight="1">
      <c r="C2458" s="300"/>
      <c r="D2458" s="300"/>
    </row>
    <row r="2459" spans="3:4" ht="12.95" customHeight="1">
      <c r="C2459" s="300"/>
      <c r="D2459" s="300"/>
    </row>
    <row r="2460" spans="3:4" ht="12.95" customHeight="1">
      <c r="C2460" s="300"/>
      <c r="D2460" s="300"/>
    </row>
    <row r="2461" spans="3:4" ht="12.95" customHeight="1">
      <c r="C2461" s="300"/>
      <c r="D2461" s="300"/>
    </row>
    <row r="2462" spans="3:4" ht="12.95" customHeight="1">
      <c r="C2462" s="300"/>
      <c r="D2462" s="300"/>
    </row>
    <row r="2463" spans="3:4" ht="12.95" customHeight="1">
      <c r="C2463" s="300"/>
      <c r="D2463" s="300"/>
    </row>
    <row r="2464" spans="3:4" ht="12.95" customHeight="1">
      <c r="C2464" s="300"/>
      <c r="D2464" s="300"/>
    </row>
    <row r="2465" spans="3:4" ht="12.95" customHeight="1">
      <c r="C2465" s="300"/>
      <c r="D2465" s="300"/>
    </row>
    <row r="2466" spans="3:4" ht="12.95" customHeight="1">
      <c r="C2466" s="300"/>
      <c r="D2466" s="300"/>
    </row>
    <row r="2467" spans="3:4" ht="12.95" customHeight="1">
      <c r="C2467" s="300"/>
      <c r="D2467" s="300"/>
    </row>
    <row r="2468" spans="3:4" ht="12.95" customHeight="1">
      <c r="C2468" s="300"/>
      <c r="D2468" s="300"/>
    </row>
    <row r="2469" spans="3:4" ht="12.95" customHeight="1">
      <c r="C2469" s="300"/>
      <c r="D2469" s="300"/>
    </row>
    <row r="2470" spans="3:4" ht="12.95" customHeight="1">
      <c r="C2470" s="300"/>
      <c r="D2470" s="300"/>
    </row>
    <row r="2471" spans="3:4" ht="12.95" customHeight="1">
      <c r="C2471" s="300"/>
      <c r="D2471" s="300"/>
    </row>
    <row r="2472" spans="3:4" ht="12.95" customHeight="1">
      <c r="C2472" s="300"/>
      <c r="D2472" s="300"/>
    </row>
    <row r="2473" spans="3:4" ht="12.95" customHeight="1">
      <c r="C2473" s="300"/>
      <c r="D2473" s="300"/>
    </row>
    <row r="2474" spans="3:4" ht="12.95" customHeight="1">
      <c r="C2474" s="300"/>
      <c r="D2474" s="300"/>
    </row>
    <row r="2475" spans="3:4" ht="12.95" customHeight="1">
      <c r="C2475" s="300"/>
      <c r="D2475" s="300"/>
    </row>
    <row r="2476" spans="3:4" ht="12.95" customHeight="1">
      <c r="C2476" s="300"/>
      <c r="D2476" s="300"/>
    </row>
    <row r="2477" spans="3:4" ht="12.95" customHeight="1">
      <c r="C2477" s="300"/>
      <c r="D2477" s="300"/>
    </row>
    <row r="2478" spans="3:4" ht="12.95" customHeight="1">
      <c r="C2478" s="300"/>
      <c r="D2478" s="300"/>
    </row>
    <row r="2479" spans="3:4" ht="12.95" customHeight="1">
      <c r="C2479" s="300"/>
      <c r="D2479" s="300"/>
    </row>
    <row r="2480" spans="3:4" ht="12.95" customHeight="1">
      <c r="C2480" s="300"/>
      <c r="D2480" s="300"/>
    </row>
    <row r="2481" spans="3:4" ht="12.95" customHeight="1">
      <c r="C2481" s="300"/>
      <c r="D2481" s="300"/>
    </row>
    <row r="2482" spans="3:4" ht="12.95" customHeight="1">
      <c r="C2482" s="300"/>
      <c r="D2482" s="300"/>
    </row>
    <row r="2483" spans="3:4" ht="12.95" customHeight="1">
      <c r="C2483" s="300"/>
      <c r="D2483" s="300"/>
    </row>
    <row r="2484" spans="3:4" ht="12.95" customHeight="1">
      <c r="C2484" s="300"/>
      <c r="D2484" s="300"/>
    </row>
    <row r="2485" spans="3:4" ht="12.95" customHeight="1">
      <c r="C2485" s="300"/>
      <c r="D2485" s="300"/>
    </row>
    <row r="2486" spans="3:4" ht="12.95" customHeight="1">
      <c r="C2486" s="300"/>
      <c r="D2486" s="300"/>
    </row>
    <row r="2487" spans="3:4" ht="12.95" customHeight="1">
      <c r="C2487" s="300"/>
      <c r="D2487" s="300"/>
    </row>
    <row r="2488" spans="3:4" ht="12.95" customHeight="1">
      <c r="C2488" s="300"/>
      <c r="D2488" s="300"/>
    </row>
    <row r="2489" spans="3:4" ht="12.95" customHeight="1">
      <c r="C2489" s="300"/>
      <c r="D2489" s="300"/>
    </row>
    <row r="2490" spans="3:4" ht="12.95" customHeight="1">
      <c r="C2490" s="300"/>
      <c r="D2490" s="300"/>
    </row>
    <row r="2491" spans="3:4" ht="12.95" customHeight="1">
      <c r="C2491" s="300"/>
      <c r="D2491" s="300"/>
    </row>
    <row r="2492" spans="3:4" ht="12.95" customHeight="1">
      <c r="C2492" s="300"/>
      <c r="D2492" s="300"/>
    </row>
    <row r="2493" spans="3:4" ht="12.95" customHeight="1">
      <c r="C2493" s="300"/>
      <c r="D2493" s="300"/>
    </row>
    <row r="2494" spans="3:4" ht="12.95" customHeight="1">
      <c r="C2494" s="300"/>
      <c r="D2494" s="300"/>
    </row>
    <row r="2495" spans="3:4" ht="12.95" customHeight="1">
      <c r="C2495" s="300"/>
      <c r="D2495" s="300"/>
    </row>
    <row r="2496" spans="3:4" ht="12.95" customHeight="1">
      <c r="C2496" s="300"/>
      <c r="D2496" s="300"/>
    </row>
    <row r="2497" spans="3:4" ht="12.95" customHeight="1">
      <c r="C2497" s="300"/>
      <c r="D2497" s="300"/>
    </row>
    <row r="2498" spans="3:4" ht="12.95" customHeight="1">
      <c r="C2498" s="300"/>
      <c r="D2498" s="300"/>
    </row>
    <row r="2499" spans="3:4" ht="12.95" customHeight="1">
      <c r="C2499" s="300"/>
      <c r="D2499" s="300"/>
    </row>
    <row r="2500" spans="3:4" ht="12.95" customHeight="1">
      <c r="C2500" s="300"/>
      <c r="D2500" s="300"/>
    </row>
    <row r="2501" spans="3:4" ht="12.95" customHeight="1">
      <c r="C2501" s="300"/>
      <c r="D2501" s="300"/>
    </row>
    <row r="2502" spans="3:4" ht="12.95" customHeight="1">
      <c r="C2502" s="300"/>
      <c r="D2502" s="300"/>
    </row>
    <row r="2503" spans="3:4" ht="12.95" customHeight="1">
      <c r="C2503" s="300"/>
      <c r="D2503" s="300"/>
    </row>
    <row r="2504" spans="3:4" ht="12.95" customHeight="1">
      <c r="C2504" s="300"/>
      <c r="D2504" s="300"/>
    </row>
    <row r="2505" spans="3:4" ht="12.95" customHeight="1">
      <c r="C2505" s="300"/>
      <c r="D2505" s="300"/>
    </row>
    <row r="2506" spans="3:4" ht="12.95" customHeight="1">
      <c r="C2506" s="300"/>
      <c r="D2506" s="300"/>
    </row>
    <row r="2507" spans="3:4" ht="12.95" customHeight="1">
      <c r="C2507" s="300"/>
      <c r="D2507" s="300"/>
    </row>
    <row r="2508" spans="3:4" ht="12.95" customHeight="1">
      <c r="C2508" s="300"/>
      <c r="D2508" s="300"/>
    </row>
    <row r="2509" spans="3:4" ht="12.95" customHeight="1">
      <c r="C2509" s="300"/>
      <c r="D2509" s="300"/>
    </row>
    <row r="2510" spans="3:4" ht="12.95" customHeight="1">
      <c r="C2510" s="300"/>
      <c r="D2510" s="300"/>
    </row>
    <row r="2511" spans="3:4" ht="12.95" customHeight="1">
      <c r="C2511" s="300"/>
      <c r="D2511" s="300"/>
    </row>
    <row r="2512" spans="3:4" ht="12.95" customHeight="1">
      <c r="C2512" s="300"/>
      <c r="D2512" s="300"/>
    </row>
    <row r="2513" spans="3:4" ht="12.95" customHeight="1">
      <c r="C2513" s="300"/>
      <c r="D2513" s="300"/>
    </row>
    <row r="2514" spans="3:4" ht="12.95" customHeight="1">
      <c r="C2514" s="300"/>
      <c r="D2514" s="300"/>
    </row>
    <row r="2515" spans="3:4" ht="12.95" customHeight="1">
      <c r="C2515" s="300"/>
      <c r="D2515" s="300"/>
    </row>
    <row r="2516" spans="3:4" ht="12.95" customHeight="1">
      <c r="C2516" s="300"/>
      <c r="D2516" s="300"/>
    </row>
    <row r="2517" spans="3:4" ht="12.95" customHeight="1">
      <c r="C2517" s="300"/>
      <c r="D2517" s="300"/>
    </row>
    <row r="2518" spans="3:4" ht="12.95" customHeight="1">
      <c r="C2518" s="300"/>
      <c r="D2518" s="300"/>
    </row>
    <row r="2519" spans="3:4" ht="12.95" customHeight="1">
      <c r="C2519" s="300"/>
      <c r="D2519" s="300"/>
    </row>
    <row r="2520" spans="3:4" ht="12.95" customHeight="1">
      <c r="C2520" s="300"/>
      <c r="D2520" s="300"/>
    </row>
    <row r="2521" spans="3:4" ht="12.95" customHeight="1">
      <c r="C2521" s="300"/>
      <c r="D2521" s="300"/>
    </row>
    <row r="2522" spans="3:4" ht="12.95" customHeight="1">
      <c r="C2522" s="300"/>
      <c r="D2522" s="300"/>
    </row>
    <row r="2523" spans="3:4" ht="12.95" customHeight="1">
      <c r="C2523" s="300"/>
      <c r="D2523" s="300"/>
    </row>
    <row r="2524" spans="3:4" ht="12.95" customHeight="1">
      <c r="C2524" s="300"/>
      <c r="D2524" s="300"/>
    </row>
    <row r="2525" spans="3:4" ht="12.95" customHeight="1">
      <c r="C2525" s="300"/>
      <c r="D2525" s="300"/>
    </row>
    <row r="2526" spans="3:4" ht="12.95" customHeight="1">
      <c r="C2526" s="300"/>
      <c r="D2526" s="300"/>
    </row>
    <row r="2527" spans="3:4" ht="12.95" customHeight="1">
      <c r="C2527" s="300"/>
      <c r="D2527" s="300"/>
    </row>
    <row r="2528" spans="3:4" ht="12.95" customHeight="1">
      <c r="C2528" s="300"/>
      <c r="D2528" s="300"/>
    </row>
    <row r="2529" spans="3:4" ht="12.95" customHeight="1">
      <c r="C2529" s="300"/>
      <c r="D2529" s="300"/>
    </row>
    <row r="2530" spans="3:4" ht="12.95" customHeight="1">
      <c r="C2530" s="300"/>
      <c r="D2530" s="300"/>
    </row>
    <row r="2531" spans="3:4" ht="12.95" customHeight="1">
      <c r="C2531" s="300"/>
      <c r="D2531" s="300"/>
    </row>
    <row r="2532" spans="3:4" ht="12.95" customHeight="1">
      <c r="C2532" s="300"/>
      <c r="D2532" s="300"/>
    </row>
    <row r="2533" spans="3:4" ht="12.95" customHeight="1">
      <c r="C2533" s="300"/>
      <c r="D2533" s="300"/>
    </row>
    <row r="2534" spans="3:4" ht="12.95" customHeight="1">
      <c r="C2534" s="300"/>
      <c r="D2534" s="300"/>
    </row>
    <row r="2535" spans="3:4" ht="12.95" customHeight="1">
      <c r="C2535" s="300"/>
      <c r="D2535" s="300"/>
    </row>
    <row r="2536" spans="3:4" ht="12.95" customHeight="1">
      <c r="C2536" s="300"/>
      <c r="D2536" s="300"/>
    </row>
    <row r="2537" spans="3:4" ht="12.95" customHeight="1">
      <c r="C2537" s="300"/>
      <c r="D2537" s="300"/>
    </row>
    <row r="2538" spans="3:4" ht="12.95" customHeight="1">
      <c r="C2538" s="300"/>
      <c r="D2538" s="300"/>
    </row>
    <row r="2539" spans="3:4" ht="12.95" customHeight="1">
      <c r="C2539" s="300"/>
      <c r="D2539" s="300"/>
    </row>
    <row r="2540" spans="3:4" ht="12.95" customHeight="1">
      <c r="C2540" s="300"/>
      <c r="D2540" s="300"/>
    </row>
    <row r="2541" spans="3:4" ht="12.95" customHeight="1">
      <c r="C2541" s="300"/>
      <c r="D2541" s="300"/>
    </row>
    <row r="2542" spans="3:4" ht="12.95" customHeight="1">
      <c r="C2542" s="300"/>
      <c r="D2542" s="300"/>
    </row>
    <row r="2543" spans="3:4" ht="12.95" customHeight="1">
      <c r="C2543" s="300"/>
      <c r="D2543" s="300"/>
    </row>
    <row r="2544" spans="3:4" ht="12.95" customHeight="1">
      <c r="C2544" s="300"/>
      <c r="D2544" s="300"/>
    </row>
    <row r="2545" spans="3:4" ht="12.95" customHeight="1">
      <c r="C2545" s="300"/>
      <c r="D2545" s="300"/>
    </row>
    <row r="2546" spans="3:4" ht="12.95" customHeight="1">
      <c r="C2546" s="300"/>
      <c r="D2546" s="300"/>
    </row>
    <row r="2547" spans="3:4" ht="12.95" customHeight="1">
      <c r="C2547" s="300"/>
      <c r="D2547" s="300"/>
    </row>
    <row r="2548" spans="3:4" ht="12.95" customHeight="1">
      <c r="C2548" s="300"/>
      <c r="D2548" s="300"/>
    </row>
    <row r="2549" spans="3:4" ht="12.95" customHeight="1">
      <c r="C2549" s="300"/>
      <c r="D2549" s="300"/>
    </row>
    <row r="2550" spans="3:4" ht="12.95" customHeight="1">
      <c r="C2550" s="300"/>
      <c r="D2550" s="300"/>
    </row>
    <row r="2551" spans="3:4" ht="12.95" customHeight="1">
      <c r="C2551" s="300"/>
      <c r="D2551" s="300"/>
    </row>
    <row r="2552" spans="3:4" ht="12.95" customHeight="1">
      <c r="C2552" s="300"/>
      <c r="D2552" s="300"/>
    </row>
    <row r="2553" spans="3:4" ht="12.95" customHeight="1">
      <c r="C2553" s="300"/>
      <c r="D2553" s="300"/>
    </row>
    <row r="2554" spans="3:4" ht="12.95" customHeight="1">
      <c r="C2554" s="300"/>
      <c r="D2554" s="300"/>
    </row>
    <row r="2555" spans="3:4" ht="12.95" customHeight="1">
      <c r="C2555" s="300"/>
      <c r="D2555" s="300"/>
    </row>
    <row r="2556" spans="3:4" ht="12.95" customHeight="1">
      <c r="C2556" s="300"/>
      <c r="D2556" s="300"/>
    </row>
    <row r="2557" spans="3:4" ht="12.95" customHeight="1">
      <c r="C2557" s="300"/>
      <c r="D2557" s="300"/>
    </row>
    <row r="2558" spans="3:4" ht="12.95" customHeight="1">
      <c r="C2558" s="300"/>
      <c r="D2558" s="300"/>
    </row>
    <row r="2559" spans="3:4" ht="12.95" customHeight="1">
      <c r="C2559" s="300"/>
      <c r="D2559" s="300"/>
    </row>
    <row r="2560" spans="3:4" ht="12.95" customHeight="1">
      <c r="C2560" s="300"/>
      <c r="D2560" s="300"/>
    </row>
    <row r="2561" spans="3:4" ht="12.95" customHeight="1">
      <c r="C2561" s="300"/>
      <c r="D2561" s="300"/>
    </row>
    <row r="2562" spans="3:4" ht="12.95" customHeight="1">
      <c r="C2562" s="300"/>
      <c r="D2562" s="300"/>
    </row>
    <row r="2563" spans="3:4" ht="12.95" customHeight="1">
      <c r="C2563" s="300"/>
      <c r="D2563" s="300"/>
    </row>
    <row r="2564" spans="3:4" ht="12.95" customHeight="1">
      <c r="C2564" s="300"/>
      <c r="D2564" s="300"/>
    </row>
    <row r="2565" spans="3:4" ht="12.95" customHeight="1">
      <c r="C2565" s="300"/>
      <c r="D2565" s="300"/>
    </row>
    <row r="2566" spans="3:4" ht="12.95" customHeight="1">
      <c r="C2566" s="300"/>
      <c r="D2566" s="300"/>
    </row>
    <row r="2567" spans="3:4" ht="12.95" customHeight="1">
      <c r="C2567" s="300"/>
      <c r="D2567" s="300"/>
    </row>
    <row r="2568" spans="3:4" ht="12.95" customHeight="1">
      <c r="C2568" s="300"/>
      <c r="D2568" s="300"/>
    </row>
    <row r="2569" spans="3:4" ht="12.95" customHeight="1">
      <c r="C2569" s="300"/>
      <c r="D2569" s="300"/>
    </row>
    <row r="2570" spans="3:4" ht="12.95" customHeight="1">
      <c r="C2570" s="300"/>
      <c r="D2570" s="300"/>
    </row>
    <row r="2571" spans="3:4" ht="12.95" customHeight="1">
      <c r="C2571" s="300"/>
      <c r="D2571" s="300"/>
    </row>
    <row r="2572" spans="3:4" ht="12.95" customHeight="1">
      <c r="C2572" s="300"/>
      <c r="D2572" s="300"/>
    </row>
    <row r="2573" spans="3:4" ht="12.95" customHeight="1">
      <c r="C2573" s="300"/>
      <c r="D2573" s="300"/>
    </row>
    <row r="2574" spans="3:4" ht="12.95" customHeight="1">
      <c r="C2574" s="300"/>
      <c r="D2574" s="300"/>
    </row>
    <row r="2575" spans="3:4" ht="12.95" customHeight="1">
      <c r="C2575" s="300"/>
      <c r="D2575" s="300"/>
    </row>
    <row r="2576" spans="3:4" ht="12.95" customHeight="1">
      <c r="C2576" s="300"/>
      <c r="D2576" s="300"/>
    </row>
    <row r="2577" spans="3:4" ht="12.95" customHeight="1">
      <c r="C2577" s="300"/>
      <c r="D2577" s="300"/>
    </row>
    <row r="2578" spans="3:4" ht="12.95" customHeight="1">
      <c r="C2578" s="300"/>
      <c r="D2578" s="300"/>
    </row>
    <row r="2579" spans="3:4" ht="12.95" customHeight="1">
      <c r="C2579" s="300"/>
      <c r="D2579" s="300"/>
    </row>
    <row r="2580" spans="3:4" ht="12.95" customHeight="1">
      <c r="C2580" s="300"/>
      <c r="D2580" s="300"/>
    </row>
    <row r="2581" spans="3:4" ht="12.95" customHeight="1">
      <c r="C2581" s="300"/>
      <c r="D2581" s="300"/>
    </row>
    <row r="2582" spans="3:4" ht="12.95" customHeight="1">
      <c r="C2582" s="300"/>
      <c r="D2582" s="300"/>
    </row>
    <row r="2583" spans="3:4" ht="12.95" customHeight="1">
      <c r="C2583" s="300"/>
      <c r="D2583" s="300"/>
    </row>
    <row r="2584" spans="3:4" ht="12.95" customHeight="1">
      <c r="C2584" s="300"/>
      <c r="D2584" s="300"/>
    </row>
    <row r="2585" spans="3:4" ht="12.95" customHeight="1">
      <c r="C2585" s="300"/>
      <c r="D2585" s="300"/>
    </row>
    <row r="2586" spans="3:4" ht="12.95" customHeight="1">
      <c r="C2586" s="300"/>
      <c r="D2586" s="300"/>
    </row>
    <row r="2587" spans="3:4" ht="12.95" customHeight="1">
      <c r="C2587" s="300"/>
      <c r="D2587" s="300"/>
    </row>
    <row r="2588" spans="3:4" ht="12.95" customHeight="1">
      <c r="C2588" s="300"/>
      <c r="D2588" s="300"/>
    </row>
    <row r="2589" spans="3:4" ht="12.95" customHeight="1">
      <c r="C2589" s="300"/>
      <c r="D2589" s="300"/>
    </row>
    <row r="2590" spans="3:4" ht="12.95" customHeight="1">
      <c r="C2590" s="300"/>
      <c r="D2590" s="300"/>
    </row>
    <row r="2591" spans="3:4" ht="12.95" customHeight="1">
      <c r="C2591" s="300"/>
      <c r="D2591" s="300"/>
    </row>
    <row r="2592" spans="3:4" ht="12.95" customHeight="1">
      <c r="C2592" s="300"/>
      <c r="D2592" s="300"/>
    </row>
    <row r="2593" spans="3:4" ht="12.95" customHeight="1">
      <c r="C2593" s="300"/>
      <c r="D2593" s="300"/>
    </row>
    <row r="2594" spans="3:4" ht="12.95" customHeight="1">
      <c r="C2594" s="300"/>
      <c r="D2594" s="300"/>
    </row>
    <row r="2595" spans="3:4" ht="12.95" customHeight="1">
      <c r="C2595" s="300"/>
      <c r="D2595" s="300"/>
    </row>
    <row r="2596" spans="3:4" ht="12.95" customHeight="1">
      <c r="C2596" s="300"/>
      <c r="D2596" s="300"/>
    </row>
    <row r="2597" spans="3:4" ht="12.95" customHeight="1">
      <c r="C2597" s="300"/>
      <c r="D2597" s="300"/>
    </row>
    <row r="2598" spans="3:4" ht="12.95" customHeight="1">
      <c r="C2598" s="300"/>
      <c r="D2598" s="300"/>
    </row>
    <row r="2599" spans="3:4" ht="12.95" customHeight="1">
      <c r="C2599" s="300"/>
      <c r="D2599" s="300"/>
    </row>
    <row r="2600" spans="3:4" ht="12.95" customHeight="1">
      <c r="C2600" s="300"/>
      <c r="D2600" s="300"/>
    </row>
    <row r="2601" spans="3:4" ht="12.95" customHeight="1">
      <c r="C2601" s="300"/>
      <c r="D2601" s="300"/>
    </row>
    <row r="2602" spans="3:4" ht="12.95" customHeight="1">
      <c r="C2602" s="300"/>
      <c r="D2602" s="300"/>
    </row>
    <row r="2603" spans="3:4" ht="12.95" customHeight="1">
      <c r="C2603" s="300"/>
      <c r="D2603" s="300"/>
    </row>
    <row r="2604" spans="3:4" ht="12.95" customHeight="1">
      <c r="C2604" s="300"/>
      <c r="D2604" s="300"/>
    </row>
    <row r="2605" spans="3:4" ht="12.95" customHeight="1">
      <c r="C2605" s="300"/>
      <c r="D2605" s="300"/>
    </row>
    <row r="2606" spans="3:4" ht="12.95" customHeight="1">
      <c r="C2606" s="300"/>
      <c r="D2606" s="300"/>
    </row>
    <row r="2607" spans="3:4" ht="12.95" customHeight="1">
      <c r="C2607" s="300"/>
      <c r="D2607" s="300"/>
    </row>
    <row r="2608" spans="3:4" ht="12.95" customHeight="1">
      <c r="C2608" s="300"/>
      <c r="D2608" s="300"/>
    </row>
    <row r="2609" spans="3:4" ht="12.95" customHeight="1">
      <c r="C2609" s="300"/>
      <c r="D2609" s="300"/>
    </row>
    <row r="2610" spans="3:4" ht="12.95" customHeight="1">
      <c r="C2610" s="300"/>
      <c r="D2610" s="300"/>
    </row>
    <row r="2611" spans="3:4" ht="12.95" customHeight="1">
      <c r="C2611" s="300"/>
      <c r="D2611" s="300"/>
    </row>
    <row r="2612" spans="3:4" ht="12.95" customHeight="1">
      <c r="C2612" s="300"/>
      <c r="D2612" s="300"/>
    </row>
    <row r="2613" spans="3:4" ht="12.95" customHeight="1">
      <c r="C2613" s="300"/>
      <c r="D2613" s="300"/>
    </row>
    <row r="2614" spans="3:4" ht="12.95" customHeight="1">
      <c r="C2614" s="300"/>
      <c r="D2614" s="300"/>
    </row>
    <row r="2615" spans="3:4" ht="12.95" customHeight="1">
      <c r="C2615" s="300"/>
      <c r="D2615" s="300"/>
    </row>
    <row r="2616" spans="3:4" ht="12.95" customHeight="1">
      <c r="C2616" s="300"/>
      <c r="D2616" s="300"/>
    </row>
    <row r="2617" spans="3:4" ht="12.95" customHeight="1">
      <c r="C2617" s="300"/>
      <c r="D2617" s="300"/>
    </row>
    <row r="2618" spans="3:4" ht="12.95" customHeight="1">
      <c r="C2618" s="300"/>
      <c r="D2618" s="300"/>
    </row>
    <row r="2619" spans="3:4" ht="12.95" customHeight="1">
      <c r="C2619" s="300"/>
      <c r="D2619" s="300"/>
    </row>
    <row r="2620" spans="3:4" ht="12.95" customHeight="1">
      <c r="C2620" s="300"/>
      <c r="D2620" s="300"/>
    </row>
    <row r="2621" spans="3:4" ht="12.95" customHeight="1">
      <c r="C2621" s="300"/>
      <c r="D2621" s="300"/>
    </row>
    <row r="2622" spans="3:4" ht="12.95" customHeight="1">
      <c r="C2622" s="300"/>
      <c r="D2622" s="300"/>
    </row>
    <row r="2623" spans="3:4" ht="12.95" customHeight="1">
      <c r="C2623" s="300"/>
      <c r="D2623" s="300"/>
    </row>
    <row r="2624" spans="3:4" ht="12.95" customHeight="1">
      <c r="C2624" s="300"/>
      <c r="D2624" s="300"/>
    </row>
    <row r="2625" spans="3:4" ht="12.95" customHeight="1">
      <c r="C2625" s="300"/>
      <c r="D2625" s="300"/>
    </row>
    <row r="2626" spans="3:4" ht="12.95" customHeight="1">
      <c r="C2626" s="300"/>
      <c r="D2626" s="300"/>
    </row>
    <row r="2627" spans="3:4" ht="12.95" customHeight="1">
      <c r="C2627" s="300"/>
      <c r="D2627" s="300"/>
    </row>
    <row r="2628" spans="3:4" ht="12.95" customHeight="1">
      <c r="C2628" s="300"/>
      <c r="D2628" s="300"/>
    </row>
    <row r="2629" spans="3:4" ht="12.95" customHeight="1">
      <c r="C2629" s="300"/>
      <c r="D2629" s="300"/>
    </row>
    <row r="2630" spans="3:4" ht="12.95" customHeight="1">
      <c r="C2630" s="300"/>
      <c r="D2630" s="300"/>
    </row>
    <row r="2631" spans="3:4" ht="12.95" customHeight="1">
      <c r="C2631" s="300"/>
      <c r="D2631" s="300"/>
    </row>
    <row r="2632" spans="3:4" ht="12.95" customHeight="1">
      <c r="C2632" s="300"/>
      <c r="D2632" s="300"/>
    </row>
    <row r="2633" spans="3:4" ht="12.95" customHeight="1">
      <c r="C2633" s="300"/>
      <c r="D2633" s="300"/>
    </row>
    <row r="2634" spans="3:4" ht="12.95" customHeight="1">
      <c r="C2634" s="300"/>
      <c r="D2634" s="300"/>
    </row>
    <row r="2635" spans="3:4" ht="12.95" customHeight="1">
      <c r="C2635" s="300"/>
      <c r="D2635" s="300"/>
    </row>
    <row r="2636" spans="3:4" ht="12.95" customHeight="1">
      <c r="C2636" s="300"/>
      <c r="D2636" s="300"/>
    </row>
    <row r="2637" spans="3:4" ht="12.95" customHeight="1">
      <c r="C2637" s="300"/>
      <c r="D2637" s="300"/>
    </row>
    <row r="2638" spans="3:4" ht="12.95" customHeight="1">
      <c r="C2638" s="300"/>
      <c r="D2638" s="300"/>
    </row>
    <row r="2639" spans="3:4" ht="12.95" customHeight="1">
      <c r="C2639" s="300"/>
      <c r="D2639" s="300"/>
    </row>
    <row r="2640" spans="3:4" ht="12.95" customHeight="1">
      <c r="C2640" s="300"/>
      <c r="D2640" s="300"/>
    </row>
    <row r="2641" spans="3:4" ht="12.95" customHeight="1">
      <c r="C2641" s="300"/>
      <c r="D2641" s="300"/>
    </row>
    <row r="2642" spans="3:4" ht="12.95" customHeight="1">
      <c r="C2642" s="300"/>
      <c r="D2642" s="300"/>
    </row>
    <row r="2643" spans="3:4" ht="12.95" customHeight="1">
      <c r="C2643" s="300"/>
      <c r="D2643" s="300"/>
    </row>
    <row r="2644" spans="3:4" ht="12.95" customHeight="1">
      <c r="C2644" s="300"/>
      <c r="D2644" s="300"/>
    </row>
    <row r="2645" spans="3:4" ht="12.95" customHeight="1">
      <c r="C2645" s="300"/>
      <c r="D2645" s="300"/>
    </row>
    <row r="2646" spans="3:4" ht="12.95" customHeight="1">
      <c r="C2646" s="300"/>
      <c r="D2646" s="300"/>
    </row>
    <row r="2647" spans="3:4" ht="12.95" customHeight="1">
      <c r="C2647" s="300"/>
      <c r="D2647" s="300"/>
    </row>
    <row r="2648" spans="3:4" ht="12.95" customHeight="1">
      <c r="C2648" s="300"/>
      <c r="D2648" s="300"/>
    </row>
    <row r="2649" spans="3:4" ht="12.95" customHeight="1">
      <c r="C2649" s="300"/>
      <c r="D2649" s="300"/>
    </row>
    <row r="2650" spans="3:4" ht="12.95" customHeight="1">
      <c r="C2650" s="300"/>
      <c r="D2650" s="300"/>
    </row>
    <row r="2651" spans="3:4" ht="12.95" customHeight="1">
      <c r="C2651" s="300"/>
      <c r="D2651" s="300"/>
    </row>
    <row r="2652" spans="3:4" ht="12.95" customHeight="1">
      <c r="C2652" s="300"/>
      <c r="D2652" s="300"/>
    </row>
    <row r="2653" spans="3:4" ht="12.95" customHeight="1">
      <c r="C2653" s="300"/>
      <c r="D2653" s="300"/>
    </row>
    <row r="2654" spans="3:4" ht="12.95" customHeight="1">
      <c r="C2654" s="300"/>
      <c r="D2654" s="300"/>
    </row>
    <row r="2655" spans="3:4" ht="12.95" customHeight="1">
      <c r="C2655" s="300"/>
      <c r="D2655" s="300"/>
    </row>
    <row r="2656" spans="3:4" ht="12.95" customHeight="1">
      <c r="C2656" s="300"/>
      <c r="D2656" s="300"/>
    </row>
    <row r="2657" spans="3:4" ht="12.95" customHeight="1">
      <c r="C2657" s="300"/>
      <c r="D2657" s="300"/>
    </row>
    <row r="2658" spans="3:4" ht="12.95" customHeight="1">
      <c r="C2658" s="300"/>
      <c r="D2658" s="300"/>
    </row>
    <row r="2659" spans="3:4" ht="12.95" customHeight="1">
      <c r="C2659" s="300"/>
      <c r="D2659" s="300"/>
    </row>
    <row r="2660" spans="3:4" ht="12.95" customHeight="1">
      <c r="C2660" s="300"/>
      <c r="D2660" s="300"/>
    </row>
    <row r="2661" spans="3:4" ht="12.95" customHeight="1">
      <c r="C2661" s="300"/>
      <c r="D2661" s="300"/>
    </row>
    <row r="2662" spans="3:4" ht="12.95" customHeight="1">
      <c r="C2662" s="300"/>
      <c r="D2662" s="300"/>
    </row>
    <row r="2663" spans="3:4" ht="12.95" customHeight="1">
      <c r="C2663" s="300"/>
      <c r="D2663" s="300"/>
    </row>
    <row r="2664" spans="3:4" ht="12.95" customHeight="1">
      <c r="C2664" s="300"/>
      <c r="D2664" s="300"/>
    </row>
    <row r="2665" spans="3:4" ht="12.95" customHeight="1">
      <c r="C2665" s="300"/>
      <c r="D2665" s="300"/>
    </row>
    <row r="2666" spans="3:4" ht="12.95" customHeight="1">
      <c r="C2666" s="300"/>
      <c r="D2666" s="300"/>
    </row>
    <row r="2667" spans="3:4" ht="12.95" customHeight="1">
      <c r="C2667" s="300"/>
      <c r="D2667" s="300"/>
    </row>
    <row r="2668" spans="3:4" ht="12.95" customHeight="1">
      <c r="C2668" s="300"/>
      <c r="D2668" s="300"/>
    </row>
    <row r="2669" spans="3:4" ht="12.95" customHeight="1">
      <c r="C2669" s="300"/>
      <c r="D2669" s="300"/>
    </row>
    <row r="2670" spans="3:4" ht="12.95" customHeight="1">
      <c r="C2670" s="300"/>
      <c r="D2670" s="300"/>
    </row>
    <row r="2671" spans="3:4" ht="12.95" customHeight="1">
      <c r="C2671" s="300"/>
      <c r="D2671" s="300"/>
    </row>
    <row r="2672" spans="3:4" ht="12.95" customHeight="1">
      <c r="C2672" s="300"/>
      <c r="D2672" s="300"/>
    </row>
    <row r="2673" spans="3:4" ht="12.95" customHeight="1">
      <c r="C2673" s="300"/>
      <c r="D2673" s="300"/>
    </row>
    <row r="2674" spans="3:4" ht="12.95" customHeight="1">
      <c r="C2674" s="300"/>
      <c r="D2674" s="300"/>
    </row>
    <row r="2675" spans="3:4" ht="12.95" customHeight="1">
      <c r="C2675" s="300"/>
      <c r="D2675" s="300"/>
    </row>
    <row r="2676" spans="3:4" ht="12.95" customHeight="1">
      <c r="C2676" s="300"/>
      <c r="D2676" s="300"/>
    </row>
    <row r="2677" spans="3:4" ht="12.95" customHeight="1">
      <c r="C2677" s="300"/>
      <c r="D2677" s="300"/>
    </row>
    <row r="2678" spans="3:4" ht="12.95" customHeight="1">
      <c r="C2678" s="300"/>
      <c r="D2678" s="300"/>
    </row>
    <row r="2679" spans="3:4" ht="12.95" customHeight="1">
      <c r="C2679" s="300"/>
      <c r="D2679" s="300"/>
    </row>
    <row r="2680" spans="3:4" ht="12.95" customHeight="1">
      <c r="C2680" s="300"/>
      <c r="D2680" s="300"/>
    </row>
    <row r="2681" spans="3:4" ht="12.95" customHeight="1">
      <c r="C2681" s="300"/>
      <c r="D2681" s="300"/>
    </row>
    <row r="2682" spans="3:4" ht="12.95" customHeight="1">
      <c r="C2682" s="300"/>
      <c r="D2682" s="300"/>
    </row>
    <row r="2683" spans="3:4" ht="12.95" customHeight="1">
      <c r="C2683" s="300"/>
      <c r="D2683" s="300"/>
    </row>
    <row r="2684" spans="3:4" ht="12.95" customHeight="1">
      <c r="C2684" s="300"/>
      <c r="D2684" s="300"/>
    </row>
    <row r="2685" spans="3:4" ht="12.95" customHeight="1">
      <c r="C2685" s="300"/>
      <c r="D2685" s="300"/>
    </row>
    <row r="2686" spans="3:4" ht="12.95" customHeight="1">
      <c r="C2686" s="300"/>
      <c r="D2686" s="300"/>
    </row>
    <row r="2687" spans="3:4" ht="12.95" customHeight="1">
      <c r="C2687" s="300"/>
      <c r="D2687" s="300"/>
    </row>
    <row r="2688" spans="3:4" ht="12.95" customHeight="1">
      <c r="C2688" s="300"/>
      <c r="D2688" s="300"/>
    </row>
    <row r="2689" spans="3:4" ht="12.95" customHeight="1">
      <c r="C2689" s="300"/>
      <c r="D2689" s="300"/>
    </row>
    <row r="2690" spans="3:4" ht="12.95" customHeight="1">
      <c r="C2690" s="300"/>
      <c r="D2690" s="300"/>
    </row>
    <row r="2691" spans="3:4" ht="12.95" customHeight="1">
      <c r="C2691" s="300"/>
      <c r="D2691" s="300"/>
    </row>
    <row r="2692" spans="3:4" ht="12.95" customHeight="1">
      <c r="C2692" s="300"/>
      <c r="D2692" s="300"/>
    </row>
    <row r="2693" spans="3:4" ht="12.95" customHeight="1">
      <c r="C2693" s="300"/>
      <c r="D2693" s="300"/>
    </row>
    <row r="2694" spans="3:4" ht="12.95" customHeight="1">
      <c r="C2694" s="300"/>
      <c r="D2694" s="300"/>
    </row>
    <row r="2695" spans="3:4" ht="12.95" customHeight="1">
      <c r="C2695" s="300"/>
      <c r="D2695" s="300"/>
    </row>
    <row r="2696" spans="3:4" ht="12.95" customHeight="1">
      <c r="C2696" s="300"/>
      <c r="D2696" s="300"/>
    </row>
    <row r="2697" spans="3:4" ht="12.95" customHeight="1">
      <c r="C2697" s="300"/>
      <c r="D2697" s="300"/>
    </row>
    <row r="2698" spans="3:4" ht="12.95" customHeight="1">
      <c r="C2698" s="300"/>
      <c r="D2698" s="300"/>
    </row>
    <row r="2699" spans="3:4" ht="12.95" customHeight="1">
      <c r="C2699" s="300"/>
      <c r="D2699" s="300"/>
    </row>
    <row r="2700" spans="3:4" ht="12.95" customHeight="1">
      <c r="C2700" s="300"/>
      <c r="D2700" s="300"/>
    </row>
    <row r="2701" spans="3:4" ht="12.95" customHeight="1">
      <c r="C2701" s="300"/>
      <c r="D2701" s="300"/>
    </row>
    <row r="2702" spans="3:4" ht="12.95" customHeight="1">
      <c r="C2702" s="300"/>
      <c r="D2702" s="300"/>
    </row>
    <row r="2703" spans="3:4" ht="12.95" customHeight="1">
      <c r="C2703" s="300"/>
      <c r="D2703" s="300"/>
    </row>
    <row r="2704" spans="3:4" ht="12.95" customHeight="1">
      <c r="C2704" s="300"/>
      <c r="D2704" s="300"/>
    </row>
    <row r="2705" spans="3:4" ht="12.95" customHeight="1">
      <c r="C2705" s="300"/>
      <c r="D2705" s="300"/>
    </row>
    <row r="2706" spans="3:4" ht="12.95" customHeight="1">
      <c r="C2706" s="300"/>
      <c r="D2706" s="300"/>
    </row>
    <row r="2707" spans="3:4" ht="12.95" customHeight="1">
      <c r="C2707" s="300"/>
      <c r="D2707" s="300"/>
    </row>
    <row r="2708" spans="3:4" ht="12.95" customHeight="1">
      <c r="C2708" s="300"/>
      <c r="D2708" s="300"/>
    </row>
    <row r="2709" spans="3:4" ht="12.95" customHeight="1">
      <c r="C2709" s="300"/>
      <c r="D2709" s="300"/>
    </row>
    <row r="2710" spans="3:4" ht="12.95" customHeight="1">
      <c r="C2710" s="300"/>
      <c r="D2710" s="300"/>
    </row>
    <row r="2711" spans="3:4" ht="12.95" customHeight="1">
      <c r="C2711" s="300"/>
      <c r="D2711" s="300"/>
    </row>
    <row r="2712" spans="3:4" ht="12.95" customHeight="1">
      <c r="C2712" s="300"/>
      <c r="D2712" s="300"/>
    </row>
    <row r="2713" spans="3:4" ht="12.95" customHeight="1">
      <c r="C2713" s="300"/>
      <c r="D2713" s="300"/>
    </row>
    <row r="2714" spans="3:4" ht="12.95" customHeight="1">
      <c r="C2714" s="300"/>
      <c r="D2714" s="300"/>
    </row>
    <row r="2715" spans="3:4" ht="12.95" customHeight="1">
      <c r="C2715" s="300"/>
      <c r="D2715" s="300"/>
    </row>
    <row r="2716" spans="3:4" ht="12.95" customHeight="1">
      <c r="C2716" s="300"/>
      <c r="D2716" s="300"/>
    </row>
    <row r="2717" spans="3:4" ht="12.95" customHeight="1">
      <c r="C2717" s="300"/>
      <c r="D2717" s="300"/>
    </row>
    <row r="2718" spans="3:4" ht="12.95" customHeight="1">
      <c r="C2718" s="300"/>
      <c r="D2718" s="300"/>
    </row>
    <row r="2719" spans="3:4" ht="12.95" customHeight="1">
      <c r="C2719" s="300"/>
      <c r="D2719" s="300"/>
    </row>
    <row r="2720" spans="3:4" ht="12.95" customHeight="1">
      <c r="C2720" s="300"/>
      <c r="D2720" s="300"/>
    </row>
    <row r="2721" spans="3:4" ht="12.95" customHeight="1">
      <c r="C2721" s="300"/>
      <c r="D2721" s="300"/>
    </row>
    <row r="2722" spans="3:4" ht="12.95" customHeight="1">
      <c r="C2722" s="300"/>
      <c r="D2722" s="300"/>
    </row>
    <row r="2723" spans="3:4" ht="12.95" customHeight="1">
      <c r="C2723" s="300"/>
      <c r="D2723" s="300"/>
    </row>
    <row r="2724" spans="3:4" ht="12.95" customHeight="1">
      <c r="C2724" s="300"/>
      <c r="D2724" s="300"/>
    </row>
    <row r="2725" spans="3:4" ht="12.95" customHeight="1">
      <c r="C2725" s="300"/>
      <c r="D2725" s="300"/>
    </row>
    <row r="2726" spans="3:4" ht="12.95" customHeight="1">
      <c r="C2726" s="300"/>
      <c r="D2726" s="300"/>
    </row>
    <row r="2727" spans="3:4" ht="12.95" customHeight="1">
      <c r="C2727" s="300"/>
      <c r="D2727" s="300"/>
    </row>
    <row r="2728" spans="3:4" ht="12.95" customHeight="1">
      <c r="C2728" s="300"/>
      <c r="D2728" s="300"/>
    </row>
    <row r="2729" spans="3:4" ht="12.95" customHeight="1">
      <c r="C2729" s="300"/>
      <c r="D2729" s="300"/>
    </row>
    <row r="2730" spans="3:4" ht="12.95" customHeight="1">
      <c r="C2730" s="300"/>
      <c r="D2730" s="300"/>
    </row>
    <row r="2731" spans="3:4" ht="12.95" customHeight="1">
      <c r="C2731" s="300"/>
      <c r="D2731" s="300"/>
    </row>
    <row r="2732" spans="3:4" ht="12.95" customHeight="1">
      <c r="C2732" s="300"/>
      <c r="D2732" s="300"/>
    </row>
    <row r="2733" spans="3:4" ht="12.95" customHeight="1">
      <c r="C2733" s="300"/>
      <c r="D2733" s="300"/>
    </row>
    <row r="2734" spans="3:4" ht="12.95" customHeight="1">
      <c r="C2734" s="300"/>
      <c r="D2734" s="300"/>
    </row>
    <row r="2735" spans="3:4" ht="12.95" customHeight="1">
      <c r="C2735" s="300"/>
      <c r="D2735" s="300"/>
    </row>
    <row r="2736" spans="3:4" ht="12.95" customHeight="1">
      <c r="C2736" s="300"/>
      <c r="D2736" s="300"/>
    </row>
    <row r="2737" spans="3:4" ht="12.95" customHeight="1">
      <c r="C2737" s="300"/>
      <c r="D2737" s="300"/>
    </row>
    <row r="2738" spans="3:4" ht="12.95" customHeight="1">
      <c r="C2738" s="300"/>
      <c r="D2738" s="300"/>
    </row>
    <row r="2739" spans="3:4" ht="12.95" customHeight="1">
      <c r="C2739" s="300"/>
      <c r="D2739" s="300"/>
    </row>
    <row r="2740" spans="3:4" ht="12.95" customHeight="1">
      <c r="C2740" s="300"/>
      <c r="D2740" s="300"/>
    </row>
    <row r="2741" spans="3:4" ht="12.95" customHeight="1">
      <c r="C2741" s="300"/>
      <c r="D2741" s="300"/>
    </row>
    <row r="2742" spans="3:4" ht="12.95" customHeight="1">
      <c r="C2742" s="300"/>
      <c r="D2742" s="300"/>
    </row>
    <row r="2743" spans="3:4" ht="12.95" customHeight="1">
      <c r="C2743" s="300"/>
      <c r="D2743" s="300"/>
    </row>
    <row r="2744" spans="3:4" ht="12.95" customHeight="1">
      <c r="C2744" s="300"/>
      <c r="D2744" s="300"/>
    </row>
    <row r="2745" spans="3:4" ht="12.95" customHeight="1">
      <c r="C2745" s="300"/>
      <c r="D2745" s="300"/>
    </row>
    <row r="2746" spans="3:4" ht="12.95" customHeight="1">
      <c r="C2746" s="300"/>
      <c r="D2746" s="300"/>
    </row>
    <row r="2747" spans="3:4" ht="12.95" customHeight="1">
      <c r="C2747" s="300"/>
      <c r="D2747" s="300"/>
    </row>
    <row r="2748" spans="3:4" ht="12.95" customHeight="1">
      <c r="C2748" s="300"/>
      <c r="D2748" s="300"/>
    </row>
    <row r="2749" spans="3:4" ht="12.95" customHeight="1">
      <c r="C2749" s="300"/>
      <c r="D2749" s="300"/>
    </row>
    <row r="2750" spans="3:4" ht="12.95" customHeight="1">
      <c r="C2750" s="300"/>
      <c r="D2750" s="300"/>
    </row>
    <row r="2751" spans="3:4" ht="12.95" customHeight="1">
      <c r="C2751" s="300"/>
      <c r="D2751" s="300"/>
    </row>
    <row r="2752" spans="3:4" ht="12.95" customHeight="1">
      <c r="C2752" s="300"/>
      <c r="D2752" s="300"/>
    </row>
    <row r="2753" spans="3:4" ht="12.95" customHeight="1">
      <c r="C2753" s="300"/>
      <c r="D2753" s="300"/>
    </row>
    <row r="2754" spans="3:4" ht="12.95" customHeight="1">
      <c r="C2754" s="300"/>
      <c r="D2754" s="300"/>
    </row>
    <row r="2755" spans="3:4" ht="12.95" customHeight="1">
      <c r="C2755" s="300"/>
      <c r="D2755" s="300"/>
    </row>
    <row r="2756" spans="3:4" ht="12.95" customHeight="1">
      <c r="C2756" s="300"/>
      <c r="D2756" s="300"/>
    </row>
    <row r="2757" spans="3:4" ht="12.95" customHeight="1">
      <c r="C2757" s="300"/>
      <c r="D2757" s="300"/>
    </row>
    <row r="2758" spans="3:4" ht="12.95" customHeight="1">
      <c r="C2758" s="300"/>
      <c r="D2758" s="300"/>
    </row>
    <row r="2759" spans="3:4" ht="12.95" customHeight="1">
      <c r="C2759" s="300"/>
      <c r="D2759" s="300"/>
    </row>
    <row r="2760" spans="3:4" ht="12.95" customHeight="1">
      <c r="C2760" s="300"/>
      <c r="D2760" s="300"/>
    </row>
    <row r="2761" spans="3:4" ht="12.95" customHeight="1">
      <c r="C2761" s="300"/>
      <c r="D2761" s="300"/>
    </row>
    <row r="2762" spans="3:4" ht="12.95" customHeight="1">
      <c r="C2762" s="300"/>
      <c r="D2762" s="300"/>
    </row>
    <row r="2763" spans="3:4" ht="12.95" customHeight="1">
      <c r="C2763" s="300"/>
      <c r="D2763" s="300"/>
    </row>
    <row r="2764" spans="3:4" ht="12.95" customHeight="1">
      <c r="C2764" s="300"/>
      <c r="D2764" s="300"/>
    </row>
    <row r="2765" spans="3:4" ht="12.95" customHeight="1">
      <c r="C2765" s="300"/>
      <c r="D2765" s="300"/>
    </row>
    <row r="2766" spans="3:4" ht="12.95" customHeight="1">
      <c r="C2766" s="300"/>
      <c r="D2766" s="300"/>
    </row>
    <row r="2767" spans="3:4" ht="12.95" customHeight="1">
      <c r="C2767" s="300"/>
      <c r="D2767" s="300"/>
    </row>
    <row r="2768" spans="3:4" ht="12.95" customHeight="1">
      <c r="C2768" s="300"/>
      <c r="D2768" s="300"/>
    </row>
    <row r="2769" spans="3:4" ht="12.95" customHeight="1">
      <c r="C2769" s="300"/>
      <c r="D2769" s="300"/>
    </row>
    <row r="2770" spans="3:4" ht="12.95" customHeight="1">
      <c r="C2770" s="300"/>
      <c r="D2770" s="300"/>
    </row>
    <row r="2771" spans="3:4" ht="12.95" customHeight="1">
      <c r="C2771" s="300"/>
      <c r="D2771" s="300"/>
    </row>
    <row r="2772" spans="3:4" ht="12.95" customHeight="1">
      <c r="C2772" s="300"/>
      <c r="D2772" s="300"/>
    </row>
    <row r="2773" spans="3:4" ht="12.95" customHeight="1">
      <c r="C2773" s="300"/>
      <c r="D2773" s="300"/>
    </row>
    <row r="2774" spans="3:4" ht="12.95" customHeight="1">
      <c r="C2774" s="300"/>
      <c r="D2774" s="300"/>
    </row>
    <row r="2775" spans="3:4" ht="12.95" customHeight="1">
      <c r="C2775" s="300"/>
      <c r="D2775" s="300"/>
    </row>
    <row r="2776" spans="3:4" ht="12.95" customHeight="1">
      <c r="C2776" s="300"/>
      <c r="D2776" s="300"/>
    </row>
    <row r="2777" spans="3:4" ht="12.95" customHeight="1">
      <c r="C2777" s="300"/>
      <c r="D2777" s="300"/>
    </row>
    <row r="2778" spans="3:4" ht="12.95" customHeight="1">
      <c r="C2778" s="300"/>
      <c r="D2778" s="300"/>
    </row>
    <row r="2779" spans="3:4" ht="12.95" customHeight="1">
      <c r="C2779" s="300"/>
      <c r="D2779" s="300"/>
    </row>
    <row r="2780" spans="3:4" ht="12.95" customHeight="1">
      <c r="C2780" s="300"/>
      <c r="D2780" s="300"/>
    </row>
    <row r="2781" spans="3:4" ht="12.95" customHeight="1">
      <c r="C2781" s="300"/>
      <c r="D2781" s="300"/>
    </row>
    <row r="2782" spans="3:4" ht="12.95" customHeight="1">
      <c r="C2782" s="300"/>
      <c r="D2782" s="300"/>
    </row>
    <row r="2783" spans="3:4" ht="12.95" customHeight="1">
      <c r="C2783" s="300"/>
      <c r="D2783" s="300"/>
    </row>
    <row r="2784" spans="3:4" ht="12.95" customHeight="1">
      <c r="C2784" s="300"/>
      <c r="D2784" s="300"/>
    </row>
    <row r="2785" spans="3:4" ht="12.95" customHeight="1">
      <c r="C2785" s="300"/>
      <c r="D2785" s="300"/>
    </row>
    <row r="2786" spans="3:4" ht="12.95" customHeight="1">
      <c r="C2786" s="300"/>
      <c r="D2786" s="300"/>
    </row>
    <row r="2787" spans="3:4" ht="12.95" customHeight="1">
      <c r="C2787" s="300"/>
      <c r="D2787" s="300"/>
    </row>
    <row r="2788" spans="3:4" ht="12.95" customHeight="1">
      <c r="C2788" s="300"/>
      <c r="D2788" s="300"/>
    </row>
    <row r="2789" spans="3:4" ht="12.95" customHeight="1">
      <c r="C2789" s="300"/>
      <c r="D2789" s="300"/>
    </row>
    <row r="2790" spans="3:4" ht="12.95" customHeight="1">
      <c r="C2790" s="300"/>
      <c r="D2790" s="300"/>
    </row>
    <row r="2791" spans="3:4" ht="12.95" customHeight="1">
      <c r="C2791" s="300"/>
      <c r="D2791" s="300"/>
    </row>
    <row r="2792" spans="3:4" ht="12.95" customHeight="1">
      <c r="C2792" s="300"/>
      <c r="D2792" s="300"/>
    </row>
    <row r="2793" spans="3:4" ht="12.95" customHeight="1">
      <c r="C2793" s="300"/>
      <c r="D2793" s="300"/>
    </row>
    <row r="2794" spans="3:4" ht="12.95" customHeight="1">
      <c r="C2794" s="300"/>
      <c r="D2794" s="300"/>
    </row>
    <row r="2795" spans="3:4" ht="12.95" customHeight="1">
      <c r="C2795" s="300"/>
      <c r="D2795" s="300"/>
    </row>
    <row r="2796" spans="3:4" ht="12.95" customHeight="1">
      <c r="C2796" s="300"/>
      <c r="D2796" s="300"/>
    </row>
    <row r="2797" spans="3:4" ht="12.95" customHeight="1">
      <c r="C2797" s="300"/>
      <c r="D2797" s="300"/>
    </row>
    <row r="2798" spans="3:4" ht="12.95" customHeight="1">
      <c r="C2798" s="300"/>
      <c r="D2798" s="300"/>
    </row>
    <row r="2799" spans="3:4" ht="12.95" customHeight="1">
      <c r="C2799" s="300"/>
      <c r="D2799" s="300"/>
    </row>
    <row r="2800" spans="3:4" ht="12.95" customHeight="1">
      <c r="C2800" s="300"/>
      <c r="D2800" s="300"/>
    </row>
    <row r="2801" spans="3:4" ht="12.95" customHeight="1">
      <c r="C2801" s="300"/>
      <c r="D2801" s="300"/>
    </row>
    <row r="2802" spans="3:4" ht="12.95" customHeight="1">
      <c r="C2802" s="300"/>
      <c r="D2802" s="300"/>
    </row>
    <row r="2803" spans="3:4" ht="12.95" customHeight="1">
      <c r="C2803" s="300"/>
      <c r="D2803" s="300"/>
    </row>
    <row r="2804" spans="3:4" ht="12.95" customHeight="1">
      <c r="C2804" s="300"/>
      <c r="D2804" s="300"/>
    </row>
    <row r="2805" spans="3:4" ht="12.95" customHeight="1">
      <c r="C2805" s="300"/>
      <c r="D2805" s="300"/>
    </row>
    <row r="2806" spans="3:4" ht="12.95" customHeight="1">
      <c r="C2806" s="300"/>
      <c r="D2806" s="300"/>
    </row>
    <row r="2807" spans="3:4" ht="12.95" customHeight="1">
      <c r="C2807" s="300"/>
      <c r="D2807" s="300"/>
    </row>
    <row r="2808" spans="3:4" ht="12.95" customHeight="1">
      <c r="C2808" s="300"/>
      <c r="D2808" s="300"/>
    </row>
    <row r="2809" spans="3:4" ht="12.95" customHeight="1">
      <c r="C2809" s="300"/>
      <c r="D2809" s="300"/>
    </row>
    <row r="2810" spans="3:4" ht="12.95" customHeight="1">
      <c r="C2810" s="300"/>
      <c r="D2810" s="300"/>
    </row>
    <row r="2811" spans="3:4" ht="12.95" customHeight="1">
      <c r="C2811" s="300"/>
      <c r="D2811" s="300"/>
    </row>
    <row r="2812" spans="3:4" ht="12.95" customHeight="1">
      <c r="C2812" s="300"/>
      <c r="D2812" s="300"/>
    </row>
    <row r="2813" spans="3:4" ht="12.95" customHeight="1">
      <c r="C2813" s="300"/>
      <c r="D2813" s="300"/>
    </row>
    <row r="2814" spans="3:4" ht="12.95" customHeight="1">
      <c r="C2814" s="300"/>
      <c r="D2814" s="300"/>
    </row>
    <row r="2815" spans="3:4" ht="12.95" customHeight="1">
      <c r="C2815" s="300"/>
      <c r="D2815" s="300"/>
    </row>
    <row r="2816" spans="3:4" ht="12.95" customHeight="1">
      <c r="C2816" s="300"/>
      <c r="D2816" s="300"/>
    </row>
    <row r="2817" spans="3:4" ht="12.95" customHeight="1">
      <c r="C2817" s="300"/>
      <c r="D2817" s="300"/>
    </row>
    <row r="2818" spans="3:4" ht="12.95" customHeight="1">
      <c r="C2818" s="300"/>
      <c r="D2818" s="300"/>
    </row>
    <row r="2819" spans="3:4" ht="12.95" customHeight="1">
      <c r="C2819" s="300"/>
      <c r="D2819" s="300"/>
    </row>
    <row r="2820" spans="3:4" ht="12.95" customHeight="1">
      <c r="C2820" s="300"/>
      <c r="D2820" s="300"/>
    </row>
    <row r="2821" spans="3:4" ht="12.95" customHeight="1">
      <c r="C2821" s="300"/>
      <c r="D2821" s="300"/>
    </row>
    <row r="2822" spans="3:4" ht="12.95" customHeight="1">
      <c r="C2822" s="300"/>
      <c r="D2822" s="300"/>
    </row>
    <row r="2823" spans="3:4" ht="12.95" customHeight="1">
      <c r="C2823" s="300"/>
      <c r="D2823" s="300"/>
    </row>
    <row r="2824" spans="3:4" ht="12.95" customHeight="1">
      <c r="C2824" s="300"/>
      <c r="D2824" s="300"/>
    </row>
    <row r="2825" spans="3:4" ht="12.95" customHeight="1">
      <c r="C2825" s="300"/>
      <c r="D2825" s="300"/>
    </row>
    <row r="2826" spans="3:4" ht="12.95" customHeight="1">
      <c r="C2826" s="300"/>
      <c r="D2826" s="300"/>
    </row>
    <row r="2827" spans="3:4" ht="12.95" customHeight="1">
      <c r="C2827" s="300"/>
      <c r="D2827" s="300"/>
    </row>
    <row r="2828" spans="3:4" ht="12.95" customHeight="1">
      <c r="C2828" s="300"/>
      <c r="D2828" s="300"/>
    </row>
    <row r="2829" spans="3:4" ht="12.95" customHeight="1">
      <c r="C2829" s="300"/>
      <c r="D2829" s="300"/>
    </row>
    <row r="2830" spans="3:4" ht="12.95" customHeight="1">
      <c r="C2830" s="300"/>
      <c r="D2830" s="300"/>
    </row>
    <row r="2831" spans="3:4" ht="12.95" customHeight="1">
      <c r="C2831" s="300"/>
      <c r="D2831" s="300"/>
    </row>
    <row r="2832" spans="3:4" ht="12.95" customHeight="1">
      <c r="C2832" s="300"/>
      <c r="D2832" s="300"/>
    </row>
    <row r="2833" spans="3:4" ht="12.95" customHeight="1">
      <c r="C2833" s="300"/>
      <c r="D2833" s="300"/>
    </row>
    <row r="2834" spans="3:4" ht="12.95" customHeight="1">
      <c r="C2834" s="300"/>
      <c r="D2834" s="300"/>
    </row>
    <row r="2835" spans="3:4" ht="12.95" customHeight="1">
      <c r="C2835" s="300"/>
      <c r="D2835" s="300"/>
    </row>
    <row r="2836" spans="3:4" ht="12.95" customHeight="1">
      <c r="C2836" s="300"/>
      <c r="D2836" s="300"/>
    </row>
    <row r="2837" spans="3:4" ht="12.95" customHeight="1">
      <c r="C2837" s="300"/>
      <c r="D2837" s="300"/>
    </row>
    <row r="2838" spans="3:4" ht="12.95" customHeight="1">
      <c r="C2838" s="300"/>
      <c r="D2838" s="300"/>
    </row>
    <row r="2839" spans="3:4" ht="12.95" customHeight="1">
      <c r="C2839" s="300"/>
      <c r="D2839" s="300"/>
    </row>
    <row r="2840" spans="3:4" ht="12.95" customHeight="1">
      <c r="C2840" s="300"/>
      <c r="D2840" s="300"/>
    </row>
    <row r="2841" spans="3:4" ht="12.95" customHeight="1">
      <c r="C2841" s="300"/>
      <c r="D2841" s="300"/>
    </row>
    <row r="2842" spans="3:4" ht="12.95" customHeight="1">
      <c r="C2842" s="300"/>
      <c r="D2842" s="300"/>
    </row>
    <row r="2843" spans="3:4" ht="12.95" customHeight="1">
      <c r="C2843" s="300"/>
      <c r="D2843" s="300"/>
    </row>
    <row r="2844" spans="3:4" ht="12.95" customHeight="1">
      <c r="C2844" s="300"/>
      <c r="D2844" s="300"/>
    </row>
    <row r="2845" spans="3:4" ht="12.95" customHeight="1">
      <c r="C2845" s="300"/>
      <c r="D2845" s="300"/>
    </row>
    <row r="2846" spans="3:4" ht="12.95" customHeight="1">
      <c r="C2846" s="300"/>
      <c r="D2846" s="300"/>
    </row>
    <row r="2847" spans="3:4" ht="12.95" customHeight="1">
      <c r="C2847" s="300"/>
      <c r="D2847" s="300"/>
    </row>
    <row r="2848" spans="3:4" ht="12.95" customHeight="1">
      <c r="C2848" s="300"/>
      <c r="D2848" s="300"/>
    </row>
    <row r="2849" spans="3:4" ht="12.95" customHeight="1">
      <c r="C2849" s="300"/>
      <c r="D2849" s="300"/>
    </row>
    <row r="2850" spans="3:4" ht="12.95" customHeight="1">
      <c r="C2850" s="300"/>
      <c r="D2850" s="300"/>
    </row>
    <row r="2851" spans="3:4" ht="12.95" customHeight="1">
      <c r="C2851" s="300"/>
      <c r="D2851" s="300"/>
    </row>
    <row r="2852" spans="3:4" ht="12.95" customHeight="1">
      <c r="C2852" s="300"/>
      <c r="D2852" s="300"/>
    </row>
    <row r="2853" spans="3:4" ht="12.95" customHeight="1">
      <c r="C2853" s="300"/>
      <c r="D2853" s="300"/>
    </row>
    <row r="2854" spans="3:4" ht="12.95" customHeight="1">
      <c r="C2854" s="300"/>
      <c r="D2854" s="300"/>
    </row>
    <row r="2855" spans="3:4" ht="12.95" customHeight="1">
      <c r="C2855" s="300"/>
      <c r="D2855" s="300"/>
    </row>
    <row r="2856" spans="3:4" ht="12.95" customHeight="1">
      <c r="C2856" s="300"/>
      <c r="D2856" s="300"/>
    </row>
    <row r="2857" spans="3:4" ht="12.95" customHeight="1">
      <c r="C2857" s="300"/>
      <c r="D2857" s="300"/>
    </row>
    <row r="2858" spans="3:4" ht="12.95" customHeight="1">
      <c r="C2858" s="300"/>
      <c r="D2858" s="300"/>
    </row>
    <row r="2859" spans="3:4" ht="12.95" customHeight="1">
      <c r="C2859" s="300"/>
      <c r="D2859" s="300"/>
    </row>
    <row r="2860" spans="3:4" ht="12.95" customHeight="1">
      <c r="C2860" s="300"/>
      <c r="D2860" s="300"/>
    </row>
    <row r="2861" spans="3:4" ht="12.95" customHeight="1">
      <c r="C2861" s="300"/>
      <c r="D2861" s="300"/>
    </row>
    <row r="2862" spans="3:4" ht="12.95" customHeight="1">
      <c r="C2862" s="300"/>
      <c r="D2862" s="300"/>
    </row>
    <row r="2863" spans="3:4" ht="12.95" customHeight="1">
      <c r="C2863" s="300"/>
      <c r="D2863" s="300"/>
    </row>
    <row r="2864" spans="3:4" ht="12.95" customHeight="1">
      <c r="C2864" s="300"/>
      <c r="D2864" s="300"/>
    </row>
    <row r="2865" spans="3:4" ht="12.95" customHeight="1">
      <c r="C2865" s="300"/>
      <c r="D2865" s="300"/>
    </row>
    <row r="2866" spans="3:4" ht="12.95" customHeight="1">
      <c r="C2866" s="300"/>
      <c r="D2866" s="300"/>
    </row>
    <row r="2867" spans="3:4" ht="12.95" customHeight="1">
      <c r="C2867" s="300"/>
      <c r="D2867" s="300"/>
    </row>
    <row r="2868" spans="3:4" ht="12.95" customHeight="1">
      <c r="C2868" s="300"/>
      <c r="D2868" s="300"/>
    </row>
    <row r="2869" spans="3:4" ht="12.95" customHeight="1">
      <c r="C2869" s="300"/>
      <c r="D2869" s="300"/>
    </row>
    <row r="2870" spans="3:4" ht="12.95" customHeight="1">
      <c r="C2870" s="300"/>
      <c r="D2870" s="300"/>
    </row>
    <row r="2871" spans="3:4" ht="12.95" customHeight="1">
      <c r="C2871" s="300"/>
      <c r="D2871" s="300"/>
    </row>
    <row r="2872" spans="3:4" ht="12.95" customHeight="1">
      <c r="C2872" s="300"/>
      <c r="D2872" s="300"/>
    </row>
    <row r="2873" spans="3:4" ht="12.95" customHeight="1">
      <c r="C2873" s="300"/>
      <c r="D2873" s="300"/>
    </row>
    <row r="2874" spans="3:4" ht="12.95" customHeight="1">
      <c r="C2874" s="300"/>
      <c r="D2874" s="300"/>
    </row>
    <row r="2875" spans="3:4" ht="12.95" customHeight="1">
      <c r="C2875" s="300"/>
      <c r="D2875" s="300"/>
    </row>
    <row r="2876" spans="3:4" ht="12.95" customHeight="1">
      <c r="C2876" s="300"/>
      <c r="D2876" s="300"/>
    </row>
    <row r="2877" spans="3:4" ht="12.95" customHeight="1">
      <c r="C2877" s="300"/>
      <c r="D2877" s="300"/>
    </row>
    <row r="2878" spans="3:4" ht="12.95" customHeight="1">
      <c r="C2878" s="300"/>
      <c r="D2878" s="300"/>
    </row>
    <row r="2879" spans="3:4" ht="12.95" customHeight="1">
      <c r="C2879" s="300"/>
      <c r="D2879" s="300"/>
    </row>
    <row r="2880" spans="3:4" ht="12.95" customHeight="1">
      <c r="C2880" s="300"/>
      <c r="D2880" s="300"/>
    </row>
    <row r="2881" spans="3:4" ht="12.95" customHeight="1">
      <c r="C2881" s="300"/>
      <c r="D2881" s="300"/>
    </row>
    <row r="2882" spans="3:4" ht="12.95" customHeight="1">
      <c r="C2882" s="300"/>
      <c r="D2882" s="300"/>
    </row>
    <row r="2883" spans="3:4" ht="12.95" customHeight="1">
      <c r="C2883" s="300"/>
      <c r="D2883" s="300"/>
    </row>
    <row r="2884" spans="3:4" ht="12.95" customHeight="1">
      <c r="C2884" s="300"/>
      <c r="D2884" s="300"/>
    </row>
    <row r="2885" spans="3:4" ht="12.95" customHeight="1">
      <c r="C2885" s="300"/>
      <c r="D2885" s="300"/>
    </row>
    <row r="2886" spans="3:4" ht="12.95" customHeight="1">
      <c r="C2886" s="300"/>
      <c r="D2886" s="300"/>
    </row>
    <row r="2887" spans="3:4" ht="12.95" customHeight="1">
      <c r="C2887" s="300"/>
      <c r="D2887" s="300"/>
    </row>
    <row r="2888" spans="3:4" ht="12.95" customHeight="1">
      <c r="C2888" s="300"/>
      <c r="D2888" s="300"/>
    </row>
    <row r="2889" spans="3:4" ht="12.95" customHeight="1">
      <c r="C2889" s="300"/>
      <c r="D2889" s="300"/>
    </row>
    <row r="2890" spans="3:4" ht="12.95" customHeight="1">
      <c r="C2890" s="300"/>
      <c r="D2890" s="300"/>
    </row>
    <row r="2891" spans="3:4" ht="12.95" customHeight="1">
      <c r="C2891" s="300"/>
      <c r="D2891" s="300"/>
    </row>
    <row r="2892" spans="3:4" ht="12.95" customHeight="1">
      <c r="C2892" s="300"/>
      <c r="D2892" s="300"/>
    </row>
    <row r="2893" spans="3:4" ht="12.95" customHeight="1">
      <c r="C2893" s="300"/>
      <c r="D2893" s="300"/>
    </row>
    <row r="2894" spans="3:4" ht="12.95" customHeight="1">
      <c r="C2894" s="300"/>
      <c r="D2894" s="300"/>
    </row>
    <row r="2895" spans="3:4" ht="12.95" customHeight="1">
      <c r="C2895" s="300"/>
      <c r="D2895" s="300"/>
    </row>
    <row r="2896" spans="3:4" ht="12.95" customHeight="1">
      <c r="C2896" s="300"/>
      <c r="D2896" s="300"/>
    </row>
    <row r="2897" spans="3:4" ht="12.95" customHeight="1">
      <c r="C2897" s="300"/>
      <c r="D2897" s="300"/>
    </row>
    <row r="2898" spans="3:4" ht="12.95" customHeight="1">
      <c r="C2898" s="300"/>
      <c r="D2898" s="300"/>
    </row>
    <row r="2899" spans="3:4" ht="12.95" customHeight="1">
      <c r="C2899" s="300"/>
      <c r="D2899" s="300"/>
    </row>
    <row r="2900" spans="3:4" ht="12.95" customHeight="1">
      <c r="C2900" s="300"/>
      <c r="D2900" s="300"/>
    </row>
    <row r="2901" spans="3:4" ht="12.95" customHeight="1">
      <c r="C2901" s="300"/>
      <c r="D2901" s="300"/>
    </row>
    <row r="2902" spans="3:4" ht="12.95" customHeight="1">
      <c r="C2902" s="300"/>
      <c r="D2902" s="300"/>
    </row>
    <row r="2903" spans="3:4" ht="12.95" customHeight="1">
      <c r="C2903" s="300"/>
      <c r="D2903" s="300"/>
    </row>
    <row r="2904" spans="3:4" ht="12.95" customHeight="1">
      <c r="C2904" s="300"/>
      <c r="D2904" s="300"/>
    </row>
    <row r="2905" spans="3:4" ht="12.95" customHeight="1">
      <c r="C2905" s="300"/>
      <c r="D2905" s="300"/>
    </row>
    <row r="2906" spans="3:4" ht="12.95" customHeight="1">
      <c r="C2906" s="300"/>
      <c r="D2906" s="300"/>
    </row>
    <row r="2907" spans="3:4" ht="12.95" customHeight="1">
      <c r="C2907" s="300"/>
      <c r="D2907" s="300"/>
    </row>
    <row r="2908" spans="3:4" ht="12.95" customHeight="1">
      <c r="C2908" s="300"/>
      <c r="D2908" s="300"/>
    </row>
    <row r="2909" spans="3:4" ht="12.95" customHeight="1">
      <c r="C2909" s="300"/>
      <c r="D2909" s="300"/>
    </row>
    <row r="2910" spans="3:4" ht="12.95" customHeight="1">
      <c r="C2910" s="300"/>
      <c r="D2910" s="300"/>
    </row>
    <row r="2911" spans="3:4" ht="12.95" customHeight="1">
      <c r="C2911" s="300"/>
      <c r="D2911" s="300"/>
    </row>
    <row r="2912" spans="3:4" ht="12.95" customHeight="1">
      <c r="C2912" s="300"/>
      <c r="D2912" s="300"/>
    </row>
    <row r="2913" spans="3:4" ht="12.95" customHeight="1">
      <c r="C2913" s="300"/>
      <c r="D2913" s="300"/>
    </row>
    <row r="2914" spans="3:4" ht="12.95" customHeight="1">
      <c r="C2914" s="300"/>
      <c r="D2914" s="300"/>
    </row>
    <row r="2915" spans="3:4" ht="12.95" customHeight="1">
      <c r="C2915" s="300"/>
      <c r="D2915" s="300"/>
    </row>
    <row r="2916" spans="3:4" ht="12.95" customHeight="1">
      <c r="C2916" s="300"/>
      <c r="D2916" s="300"/>
    </row>
    <row r="2917" spans="3:4" ht="12.95" customHeight="1">
      <c r="C2917" s="300"/>
      <c r="D2917" s="300"/>
    </row>
    <row r="2918" spans="3:4" ht="12.95" customHeight="1">
      <c r="C2918" s="300"/>
      <c r="D2918" s="300"/>
    </row>
    <row r="2919" spans="3:4" ht="12.95" customHeight="1">
      <c r="C2919" s="300"/>
      <c r="D2919" s="300"/>
    </row>
    <row r="2920" spans="3:4" ht="12.95" customHeight="1">
      <c r="C2920" s="300"/>
      <c r="D2920" s="300"/>
    </row>
    <row r="2921" spans="3:4" ht="12.95" customHeight="1">
      <c r="C2921" s="300"/>
      <c r="D2921" s="300"/>
    </row>
    <row r="2922" spans="3:4" ht="12.95" customHeight="1">
      <c r="C2922" s="300"/>
      <c r="D2922" s="300"/>
    </row>
    <row r="2923" spans="3:4" ht="12.95" customHeight="1">
      <c r="C2923" s="300"/>
      <c r="D2923" s="300"/>
    </row>
    <row r="2924" spans="3:4" ht="12.95" customHeight="1">
      <c r="C2924" s="300"/>
      <c r="D2924" s="300"/>
    </row>
    <row r="2925" spans="3:4" ht="12.95" customHeight="1">
      <c r="C2925" s="300"/>
      <c r="D2925" s="300"/>
    </row>
    <row r="2926" spans="3:4" ht="12.95" customHeight="1">
      <c r="C2926" s="300"/>
      <c r="D2926" s="300"/>
    </row>
    <row r="2927" spans="3:4" ht="12.95" customHeight="1">
      <c r="C2927" s="300"/>
      <c r="D2927" s="300"/>
    </row>
    <row r="2928" spans="3:4" ht="12.95" customHeight="1">
      <c r="C2928" s="300"/>
      <c r="D2928" s="300"/>
    </row>
    <row r="2929" spans="3:4" ht="12.95" customHeight="1">
      <c r="C2929" s="300"/>
      <c r="D2929" s="300"/>
    </row>
    <row r="2930" spans="3:4" ht="12.95" customHeight="1">
      <c r="C2930" s="300"/>
      <c r="D2930" s="300"/>
    </row>
    <row r="2931" spans="3:4" ht="12.95" customHeight="1">
      <c r="C2931" s="300"/>
      <c r="D2931" s="300"/>
    </row>
    <row r="2932" spans="3:4" ht="12.95" customHeight="1">
      <c r="C2932" s="300"/>
      <c r="D2932" s="300"/>
    </row>
    <row r="2933" spans="3:4" ht="12.95" customHeight="1">
      <c r="C2933" s="300"/>
      <c r="D2933" s="300"/>
    </row>
    <row r="2934" spans="3:4" ht="12.95" customHeight="1">
      <c r="C2934" s="300"/>
      <c r="D2934" s="300"/>
    </row>
    <row r="2935" spans="3:4" ht="12.95" customHeight="1">
      <c r="C2935" s="300"/>
      <c r="D2935" s="300"/>
    </row>
    <row r="2936" spans="3:4" ht="12.95" customHeight="1">
      <c r="C2936" s="300"/>
      <c r="D2936" s="300"/>
    </row>
    <row r="2937" spans="3:4" ht="12.95" customHeight="1">
      <c r="C2937" s="300"/>
      <c r="D2937" s="300"/>
    </row>
    <row r="2938" spans="3:4" ht="12.95" customHeight="1">
      <c r="C2938" s="300"/>
      <c r="D2938" s="300"/>
    </row>
    <row r="2939" spans="3:4" ht="12.95" customHeight="1">
      <c r="C2939" s="300"/>
      <c r="D2939" s="300"/>
    </row>
    <row r="2940" spans="3:4" ht="12.95" customHeight="1">
      <c r="C2940" s="300"/>
      <c r="D2940" s="300"/>
    </row>
    <row r="2941" spans="3:4" ht="12.95" customHeight="1">
      <c r="C2941" s="300"/>
      <c r="D2941" s="300"/>
    </row>
    <row r="2942" spans="3:4" ht="12.95" customHeight="1">
      <c r="C2942" s="300"/>
      <c r="D2942" s="300"/>
    </row>
    <row r="2943" spans="3:4" ht="12.95" customHeight="1">
      <c r="C2943" s="300"/>
      <c r="D2943" s="300"/>
    </row>
    <row r="2944" spans="3:4" ht="12.95" customHeight="1">
      <c r="C2944" s="300"/>
      <c r="D2944" s="300"/>
    </row>
    <row r="2945" spans="3:4" ht="12.95" customHeight="1">
      <c r="C2945" s="300"/>
      <c r="D2945" s="300"/>
    </row>
    <row r="2946" spans="3:4" ht="12.95" customHeight="1">
      <c r="C2946" s="300"/>
      <c r="D2946" s="300"/>
    </row>
    <row r="2947" spans="3:4" ht="12.95" customHeight="1">
      <c r="C2947" s="300"/>
      <c r="D2947" s="300"/>
    </row>
    <row r="2948" spans="3:4" ht="12.95" customHeight="1">
      <c r="C2948" s="300"/>
      <c r="D2948" s="300"/>
    </row>
    <row r="2949" spans="3:4" ht="12.95" customHeight="1">
      <c r="C2949" s="300"/>
      <c r="D2949" s="300"/>
    </row>
    <row r="2950" spans="3:4" ht="12.95" customHeight="1">
      <c r="C2950" s="300"/>
      <c r="D2950" s="300"/>
    </row>
    <row r="2951" spans="3:4" ht="12.95" customHeight="1">
      <c r="C2951" s="300"/>
      <c r="D2951" s="300"/>
    </row>
    <row r="2952" spans="3:4" ht="12.95" customHeight="1">
      <c r="C2952" s="300"/>
      <c r="D2952" s="300"/>
    </row>
    <row r="2953" spans="3:4" ht="12.95" customHeight="1">
      <c r="C2953" s="300"/>
      <c r="D2953" s="300"/>
    </row>
    <row r="2954" spans="3:4" ht="12.95" customHeight="1">
      <c r="C2954" s="300"/>
      <c r="D2954" s="300"/>
    </row>
    <row r="2955" spans="3:4" ht="12.95" customHeight="1">
      <c r="C2955" s="300"/>
      <c r="D2955" s="300"/>
    </row>
    <row r="2956" spans="3:4" ht="12.95" customHeight="1">
      <c r="C2956" s="300"/>
      <c r="D2956" s="300"/>
    </row>
    <row r="2957" spans="3:4" ht="12.95" customHeight="1">
      <c r="C2957" s="300"/>
      <c r="D2957" s="300"/>
    </row>
    <row r="2958" spans="3:4" ht="12.95" customHeight="1">
      <c r="C2958" s="300"/>
      <c r="D2958" s="300"/>
    </row>
    <row r="2959" spans="3:4" ht="12.95" customHeight="1">
      <c r="C2959" s="300"/>
      <c r="D2959" s="300"/>
    </row>
    <row r="2960" spans="3:4" ht="12.95" customHeight="1">
      <c r="C2960" s="300"/>
      <c r="D2960" s="300"/>
    </row>
    <row r="2961" spans="3:4" ht="12.95" customHeight="1">
      <c r="C2961" s="300"/>
      <c r="D2961" s="300"/>
    </row>
    <row r="2962" spans="3:4" ht="12.95" customHeight="1">
      <c r="C2962" s="300"/>
      <c r="D2962" s="300"/>
    </row>
    <row r="2963" spans="3:4" ht="12.95" customHeight="1">
      <c r="C2963" s="300"/>
      <c r="D2963" s="300"/>
    </row>
    <row r="2964" spans="3:4" ht="12.95" customHeight="1">
      <c r="C2964" s="300"/>
      <c r="D2964" s="300"/>
    </row>
    <row r="2965" spans="3:4" ht="12.95" customHeight="1">
      <c r="C2965" s="300"/>
      <c r="D2965" s="300"/>
    </row>
    <row r="2966" spans="3:4" ht="12.95" customHeight="1">
      <c r="C2966" s="300"/>
      <c r="D2966" s="300"/>
    </row>
    <row r="2967" spans="3:4" ht="12.95" customHeight="1">
      <c r="C2967" s="300"/>
      <c r="D2967" s="300"/>
    </row>
    <row r="2968" spans="3:4" ht="12.95" customHeight="1">
      <c r="C2968" s="300"/>
      <c r="D2968" s="300"/>
    </row>
    <row r="2969" spans="3:4" ht="12.95" customHeight="1">
      <c r="C2969" s="300"/>
      <c r="D2969" s="300"/>
    </row>
    <row r="2970" spans="3:4" ht="12.95" customHeight="1">
      <c r="C2970" s="300"/>
      <c r="D2970" s="300"/>
    </row>
    <row r="2971" spans="3:4" ht="12.95" customHeight="1">
      <c r="C2971" s="300"/>
      <c r="D2971" s="300"/>
    </row>
    <row r="2972" spans="3:4" ht="12.95" customHeight="1">
      <c r="C2972" s="300"/>
      <c r="D2972" s="300"/>
    </row>
    <row r="2973" spans="3:4" ht="12.95" customHeight="1">
      <c r="C2973" s="300"/>
      <c r="D2973" s="300"/>
    </row>
    <row r="2974" spans="3:4" ht="12.95" customHeight="1">
      <c r="C2974" s="300"/>
      <c r="D2974" s="300"/>
    </row>
    <row r="2975" spans="3:4" ht="12.95" customHeight="1">
      <c r="C2975" s="300"/>
      <c r="D2975" s="300"/>
    </row>
    <row r="2976" spans="3:4" ht="12.95" customHeight="1">
      <c r="C2976" s="300"/>
      <c r="D2976" s="300"/>
    </row>
    <row r="2977" spans="3:4" ht="12.95" customHeight="1">
      <c r="C2977" s="300"/>
      <c r="D2977" s="300"/>
    </row>
    <row r="2978" spans="3:4" ht="12.95" customHeight="1">
      <c r="C2978" s="300"/>
      <c r="D2978" s="300"/>
    </row>
    <row r="2979" spans="3:4" ht="12.95" customHeight="1">
      <c r="C2979" s="300"/>
      <c r="D2979" s="300"/>
    </row>
    <row r="2980" spans="3:4" ht="12.95" customHeight="1">
      <c r="C2980" s="300"/>
      <c r="D2980" s="300"/>
    </row>
    <row r="2981" spans="3:4" ht="12.95" customHeight="1">
      <c r="C2981" s="300"/>
      <c r="D2981" s="300"/>
    </row>
    <row r="2982" spans="3:4" ht="12.95" customHeight="1">
      <c r="C2982" s="300"/>
      <c r="D2982" s="300"/>
    </row>
    <row r="2983" spans="3:4" ht="12.95" customHeight="1">
      <c r="C2983" s="300"/>
      <c r="D2983" s="300"/>
    </row>
    <row r="2984" spans="3:4" ht="12.95" customHeight="1">
      <c r="C2984" s="300"/>
      <c r="D2984" s="300"/>
    </row>
    <row r="2985" spans="3:4" ht="12.95" customHeight="1">
      <c r="C2985" s="300"/>
      <c r="D2985" s="300"/>
    </row>
    <row r="2986" spans="3:4" ht="12.95" customHeight="1">
      <c r="C2986" s="300"/>
      <c r="D2986" s="300"/>
    </row>
    <row r="2987" spans="3:4" ht="12.95" customHeight="1">
      <c r="C2987" s="300"/>
      <c r="D2987" s="300"/>
    </row>
    <row r="2988" spans="3:4" ht="12.95" customHeight="1">
      <c r="C2988" s="300"/>
      <c r="D2988" s="300"/>
    </row>
    <row r="2989" spans="3:4" ht="12.95" customHeight="1">
      <c r="C2989" s="300"/>
      <c r="D2989" s="300"/>
    </row>
    <row r="2990" spans="3:4" ht="12.95" customHeight="1">
      <c r="C2990" s="300"/>
      <c r="D2990" s="300"/>
    </row>
    <row r="2991" spans="3:4" ht="12.95" customHeight="1">
      <c r="C2991" s="300"/>
      <c r="D2991" s="300"/>
    </row>
    <row r="2992" spans="3:4" ht="12.95" customHeight="1">
      <c r="C2992" s="300"/>
      <c r="D2992" s="300"/>
    </row>
    <row r="2993" spans="3:4" ht="12.95" customHeight="1">
      <c r="C2993" s="300"/>
      <c r="D2993" s="300"/>
    </row>
    <row r="2994" spans="3:4" ht="12.95" customHeight="1">
      <c r="C2994" s="300"/>
      <c r="D2994" s="300"/>
    </row>
    <row r="2995" spans="3:4" ht="12.95" customHeight="1">
      <c r="C2995" s="300"/>
      <c r="D2995" s="300"/>
    </row>
    <row r="2996" spans="3:4" ht="12.95" customHeight="1">
      <c r="C2996" s="300"/>
      <c r="D2996" s="300"/>
    </row>
    <row r="2997" spans="3:4" ht="12.95" customHeight="1">
      <c r="C2997" s="300"/>
      <c r="D2997" s="300"/>
    </row>
    <row r="2998" spans="3:4" ht="12.95" customHeight="1">
      <c r="C2998" s="300"/>
      <c r="D2998" s="300"/>
    </row>
    <row r="2999" spans="3:4" ht="12.95" customHeight="1">
      <c r="C2999" s="300"/>
      <c r="D2999" s="300"/>
    </row>
    <row r="3000" spans="3:4" ht="12.95" customHeight="1">
      <c r="C3000" s="300"/>
      <c r="D3000" s="300"/>
    </row>
    <row r="3001" spans="3:4" ht="12.95" customHeight="1">
      <c r="C3001" s="300"/>
      <c r="D3001" s="300"/>
    </row>
    <row r="3002" spans="3:4" ht="12.95" customHeight="1">
      <c r="C3002" s="300"/>
      <c r="D3002" s="300"/>
    </row>
    <row r="3003" spans="3:4" ht="12.95" customHeight="1">
      <c r="C3003" s="300"/>
      <c r="D3003" s="300"/>
    </row>
    <row r="3004" spans="3:4" ht="12.95" customHeight="1">
      <c r="C3004" s="300"/>
      <c r="D3004" s="300"/>
    </row>
    <row r="3005" spans="3:4" ht="12.95" customHeight="1">
      <c r="C3005" s="300"/>
      <c r="D3005" s="300"/>
    </row>
    <row r="3006" spans="3:4" ht="12.95" customHeight="1">
      <c r="C3006" s="300"/>
      <c r="D3006" s="300"/>
    </row>
    <row r="3007" spans="3:4" ht="12.95" customHeight="1">
      <c r="C3007" s="300"/>
      <c r="D3007" s="300"/>
    </row>
    <row r="3008" spans="3:4" ht="12.95" customHeight="1">
      <c r="C3008" s="300"/>
      <c r="D3008" s="300"/>
    </row>
    <row r="3009" spans="3:4" ht="12.95" customHeight="1">
      <c r="C3009" s="300"/>
      <c r="D3009" s="300"/>
    </row>
    <row r="3010" spans="3:4" ht="12.95" customHeight="1">
      <c r="C3010" s="300"/>
      <c r="D3010" s="300"/>
    </row>
    <row r="3011" spans="3:4" ht="12.95" customHeight="1">
      <c r="C3011" s="300"/>
      <c r="D3011" s="300"/>
    </row>
    <row r="3012" spans="3:4" ht="12.95" customHeight="1">
      <c r="C3012" s="300"/>
      <c r="D3012" s="300"/>
    </row>
    <row r="3013" spans="3:4" ht="12.95" customHeight="1">
      <c r="C3013" s="300"/>
      <c r="D3013" s="300"/>
    </row>
    <row r="3014" spans="3:4" ht="12.95" customHeight="1">
      <c r="C3014" s="300"/>
      <c r="D3014" s="300"/>
    </row>
    <row r="3015" spans="3:4" ht="12.95" customHeight="1">
      <c r="C3015" s="300"/>
      <c r="D3015" s="300"/>
    </row>
    <row r="3016" spans="3:4" ht="12.95" customHeight="1">
      <c r="C3016" s="300"/>
      <c r="D3016" s="300"/>
    </row>
    <row r="3017" spans="3:4" ht="12.95" customHeight="1">
      <c r="C3017" s="300"/>
      <c r="D3017" s="300"/>
    </row>
    <row r="3018" spans="3:4" ht="12.95" customHeight="1">
      <c r="C3018" s="300"/>
      <c r="D3018" s="300"/>
    </row>
    <row r="3019" spans="3:4" ht="12.95" customHeight="1">
      <c r="C3019" s="300"/>
      <c r="D3019" s="300"/>
    </row>
    <row r="3020" spans="3:4" ht="12.95" customHeight="1">
      <c r="C3020" s="300"/>
      <c r="D3020" s="300"/>
    </row>
    <row r="3021" spans="3:4" ht="12.95" customHeight="1">
      <c r="C3021" s="300"/>
      <c r="D3021" s="300"/>
    </row>
    <row r="3022" spans="3:4" ht="12.95" customHeight="1">
      <c r="C3022" s="300"/>
      <c r="D3022" s="300"/>
    </row>
    <row r="3023" spans="3:4" ht="12.95" customHeight="1">
      <c r="C3023" s="300"/>
      <c r="D3023" s="300"/>
    </row>
    <row r="3024" spans="3:4" ht="12.95" customHeight="1">
      <c r="C3024" s="300"/>
      <c r="D3024" s="300"/>
    </row>
    <row r="3025" spans="3:4" ht="12.95" customHeight="1">
      <c r="C3025" s="300"/>
      <c r="D3025" s="300"/>
    </row>
    <row r="3026" spans="3:4" ht="12.95" customHeight="1">
      <c r="C3026" s="300"/>
      <c r="D3026" s="300"/>
    </row>
    <row r="3027" spans="3:4" ht="12.95" customHeight="1">
      <c r="C3027" s="300"/>
      <c r="D3027" s="300"/>
    </row>
    <row r="3028" spans="3:4" ht="12.95" customHeight="1">
      <c r="C3028" s="300"/>
      <c r="D3028" s="300"/>
    </row>
    <row r="3029" spans="3:4" ht="12.95" customHeight="1">
      <c r="C3029" s="300"/>
      <c r="D3029" s="300"/>
    </row>
    <row r="3030" spans="3:4" ht="12.95" customHeight="1">
      <c r="C3030" s="300"/>
      <c r="D3030" s="300"/>
    </row>
    <row r="3031" spans="3:4" ht="12.95" customHeight="1">
      <c r="C3031" s="300"/>
      <c r="D3031" s="300"/>
    </row>
    <row r="3032" spans="3:4" ht="12.95" customHeight="1">
      <c r="C3032" s="300"/>
      <c r="D3032" s="300"/>
    </row>
    <row r="3033" spans="3:4" ht="12.95" customHeight="1">
      <c r="C3033" s="300"/>
      <c r="D3033" s="300"/>
    </row>
    <row r="3034" spans="3:4" ht="12.95" customHeight="1">
      <c r="C3034" s="300"/>
      <c r="D3034" s="300"/>
    </row>
    <row r="3035" spans="3:4" ht="12.95" customHeight="1">
      <c r="C3035" s="300"/>
      <c r="D3035" s="300"/>
    </row>
    <row r="3036" spans="3:4" ht="12.95" customHeight="1">
      <c r="C3036" s="300"/>
      <c r="D3036" s="300"/>
    </row>
    <row r="3037" spans="3:4" ht="12.95" customHeight="1">
      <c r="C3037" s="300"/>
      <c r="D3037" s="300"/>
    </row>
    <row r="3038" spans="3:4" ht="12.95" customHeight="1">
      <c r="C3038" s="300"/>
      <c r="D3038" s="300"/>
    </row>
    <row r="3039" spans="3:4" ht="12.95" customHeight="1">
      <c r="C3039" s="300"/>
      <c r="D3039" s="300"/>
    </row>
    <row r="3040" spans="3:4" ht="12.95" customHeight="1">
      <c r="C3040" s="300"/>
      <c r="D3040" s="300"/>
    </row>
    <row r="3041" spans="3:4" ht="12.95" customHeight="1">
      <c r="C3041" s="300"/>
      <c r="D3041" s="300"/>
    </row>
    <row r="3042" spans="3:4" ht="12.95" customHeight="1">
      <c r="C3042" s="300"/>
      <c r="D3042" s="300"/>
    </row>
    <row r="3043" spans="3:4" ht="12.95" customHeight="1">
      <c r="C3043" s="300"/>
      <c r="D3043" s="300"/>
    </row>
    <row r="3044" spans="3:4" ht="12.95" customHeight="1">
      <c r="C3044" s="300"/>
      <c r="D3044" s="300"/>
    </row>
    <row r="3045" spans="3:4" ht="12.95" customHeight="1">
      <c r="C3045" s="300"/>
      <c r="D3045" s="300"/>
    </row>
    <row r="3046" spans="3:4" ht="12.95" customHeight="1">
      <c r="C3046" s="300"/>
      <c r="D3046" s="300"/>
    </row>
    <row r="3047" spans="3:4" ht="12.95" customHeight="1">
      <c r="C3047" s="300"/>
      <c r="D3047" s="300"/>
    </row>
    <row r="3048" spans="3:4" ht="12.95" customHeight="1">
      <c r="C3048" s="300"/>
      <c r="D3048" s="300"/>
    </row>
    <row r="3049" spans="3:4" ht="12.95" customHeight="1">
      <c r="C3049" s="300"/>
      <c r="D3049" s="300"/>
    </row>
    <row r="3050" spans="3:4" ht="12.95" customHeight="1">
      <c r="C3050" s="300"/>
      <c r="D3050" s="300"/>
    </row>
    <row r="3051" spans="3:4" ht="12.95" customHeight="1">
      <c r="C3051" s="300"/>
      <c r="D3051" s="300"/>
    </row>
    <row r="3052" spans="3:4" ht="12.95" customHeight="1">
      <c r="C3052" s="300"/>
      <c r="D3052" s="300"/>
    </row>
    <row r="3053" spans="3:4" ht="12.95" customHeight="1">
      <c r="C3053" s="300"/>
      <c r="D3053" s="300"/>
    </row>
    <row r="3054" spans="3:4" ht="12.95" customHeight="1">
      <c r="C3054" s="300"/>
      <c r="D3054" s="300"/>
    </row>
    <row r="3055" spans="3:4" ht="12.95" customHeight="1">
      <c r="C3055" s="300"/>
      <c r="D3055" s="300"/>
    </row>
    <row r="3056" spans="3:4" ht="12.95" customHeight="1">
      <c r="C3056" s="300"/>
      <c r="D3056" s="300"/>
    </row>
    <row r="3057" spans="3:4" ht="12.95" customHeight="1">
      <c r="C3057" s="300"/>
      <c r="D3057" s="300"/>
    </row>
    <row r="3058" spans="3:4" ht="12.95" customHeight="1">
      <c r="C3058" s="300"/>
      <c r="D3058" s="300"/>
    </row>
    <row r="3059" spans="3:4" ht="12.95" customHeight="1">
      <c r="C3059" s="300"/>
      <c r="D3059" s="300"/>
    </row>
    <row r="3060" spans="3:4" ht="12.95" customHeight="1">
      <c r="C3060" s="300"/>
      <c r="D3060" s="300"/>
    </row>
    <row r="3061" spans="3:4" ht="12.95" customHeight="1">
      <c r="C3061" s="300"/>
      <c r="D3061" s="300"/>
    </row>
    <row r="3062" spans="3:4" ht="12.95" customHeight="1">
      <c r="C3062" s="300"/>
      <c r="D3062" s="300"/>
    </row>
    <row r="3063" spans="3:4" ht="12.95" customHeight="1">
      <c r="C3063" s="300"/>
      <c r="D3063" s="300"/>
    </row>
    <row r="3064" spans="3:4" ht="12.95" customHeight="1">
      <c r="C3064" s="300"/>
      <c r="D3064" s="300"/>
    </row>
    <row r="3065" spans="3:4" ht="12.95" customHeight="1">
      <c r="C3065" s="300"/>
      <c r="D3065" s="300"/>
    </row>
    <row r="3066" spans="3:4" ht="12.95" customHeight="1">
      <c r="C3066" s="300"/>
      <c r="D3066" s="300"/>
    </row>
    <row r="3067" spans="3:4" ht="12.95" customHeight="1">
      <c r="C3067" s="300"/>
      <c r="D3067" s="300"/>
    </row>
    <row r="3068" spans="3:4" ht="12.95" customHeight="1">
      <c r="C3068" s="300"/>
      <c r="D3068" s="300"/>
    </row>
    <row r="3069" spans="3:4" ht="12.95" customHeight="1">
      <c r="C3069" s="300"/>
      <c r="D3069" s="300"/>
    </row>
    <row r="3070" spans="3:4" ht="12.95" customHeight="1">
      <c r="C3070" s="300"/>
      <c r="D3070" s="300"/>
    </row>
    <row r="3071" spans="3:4" ht="12.95" customHeight="1">
      <c r="C3071" s="300"/>
      <c r="D3071" s="300"/>
    </row>
    <row r="3072" spans="3:4" ht="12.95" customHeight="1">
      <c r="C3072" s="300"/>
      <c r="D3072" s="300"/>
    </row>
    <row r="3073" spans="3:4" ht="12.95" customHeight="1">
      <c r="C3073" s="300"/>
      <c r="D3073" s="300"/>
    </row>
    <row r="3074" spans="3:4" ht="12.95" customHeight="1">
      <c r="C3074" s="300"/>
      <c r="D3074" s="300"/>
    </row>
    <row r="3075" spans="3:4" ht="12.95" customHeight="1">
      <c r="C3075" s="300"/>
      <c r="D3075" s="300"/>
    </row>
    <row r="3076" spans="3:4" ht="12.95" customHeight="1">
      <c r="C3076" s="300"/>
      <c r="D3076" s="300"/>
    </row>
    <row r="3077" spans="3:4" ht="12.95" customHeight="1">
      <c r="C3077" s="300"/>
      <c r="D3077" s="300"/>
    </row>
    <row r="3078" spans="3:4" ht="12.95" customHeight="1">
      <c r="C3078" s="300"/>
      <c r="D3078" s="300"/>
    </row>
    <row r="3079" spans="3:4" ht="12.95" customHeight="1">
      <c r="C3079" s="300"/>
      <c r="D3079" s="300"/>
    </row>
    <row r="3080" spans="3:4" ht="12.95" customHeight="1">
      <c r="C3080" s="300"/>
      <c r="D3080" s="300"/>
    </row>
    <row r="3081" spans="3:4" ht="12.95" customHeight="1">
      <c r="C3081" s="300"/>
      <c r="D3081" s="300"/>
    </row>
    <row r="3082" spans="3:4" ht="12.95" customHeight="1">
      <c r="C3082" s="300"/>
      <c r="D3082" s="300"/>
    </row>
    <row r="3083" spans="3:4" ht="12.95" customHeight="1">
      <c r="C3083" s="300"/>
      <c r="D3083" s="300"/>
    </row>
    <row r="3084" spans="3:4" ht="12.95" customHeight="1">
      <c r="C3084" s="300"/>
      <c r="D3084" s="300"/>
    </row>
    <row r="3085" spans="3:4" ht="12.95" customHeight="1">
      <c r="C3085" s="300"/>
      <c r="D3085" s="300"/>
    </row>
    <row r="3086" spans="3:4" ht="12.95" customHeight="1">
      <c r="C3086" s="300"/>
      <c r="D3086" s="300"/>
    </row>
    <row r="3087" spans="3:4" ht="12.95" customHeight="1">
      <c r="C3087" s="300"/>
      <c r="D3087" s="300"/>
    </row>
    <row r="3088" spans="3:4" ht="12.95" customHeight="1">
      <c r="C3088" s="300"/>
      <c r="D3088" s="300"/>
    </row>
    <row r="3089" spans="3:4" ht="12.95" customHeight="1">
      <c r="C3089" s="300"/>
      <c r="D3089" s="300"/>
    </row>
    <row r="3090" spans="3:4" ht="12.95" customHeight="1">
      <c r="C3090" s="300"/>
      <c r="D3090" s="300"/>
    </row>
    <row r="3091" spans="3:4" ht="12.95" customHeight="1">
      <c r="C3091" s="300"/>
      <c r="D3091" s="300"/>
    </row>
    <row r="3092" spans="3:4" ht="12.95" customHeight="1">
      <c r="C3092" s="300"/>
      <c r="D3092" s="300"/>
    </row>
    <row r="3093" spans="3:4" ht="12.95" customHeight="1">
      <c r="C3093" s="300"/>
      <c r="D3093" s="300"/>
    </row>
    <row r="3094" spans="3:4" ht="12.95" customHeight="1">
      <c r="C3094" s="300"/>
      <c r="D3094" s="300"/>
    </row>
    <row r="3095" spans="3:4" ht="12.95" customHeight="1">
      <c r="C3095" s="300"/>
      <c r="D3095" s="300"/>
    </row>
    <row r="3096" spans="3:4" ht="12.95" customHeight="1">
      <c r="C3096" s="300"/>
      <c r="D3096" s="300"/>
    </row>
    <row r="3097" spans="3:4" ht="12.95" customHeight="1">
      <c r="C3097" s="300"/>
      <c r="D3097" s="300"/>
    </row>
    <row r="3098" spans="3:4" ht="12.95" customHeight="1">
      <c r="C3098" s="300"/>
      <c r="D3098" s="300"/>
    </row>
    <row r="3099" spans="3:4" ht="12.95" customHeight="1">
      <c r="C3099" s="300"/>
      <c r="D3099" s="300"/>
    </row>
    <row r="3100" spans="3:4" ht="12.95" customHeight="1">
      <c r="C3100" s="300"/>
      <c r="D3100" s="300"/>
    </row>
    <row r="3101" spans="3:4" ht="12.95" customHeight="1">
      <c r="C3101" s="300"/>
      <c r="D3101" s="300"/>
    </row>
    <row r="3102" spans="3:4" ht="12.95" customHeight="1">
      <c r="C3102" s="300"/>
      <c r="D3102" s="300"/>
    </row>
    <row r="3103" spans="3:4" ht="12.95" customHeight="1">
      <c r="C3103" s="300"/>
      <c r="D3103" s="300"/>
    </row>
    <row r="3104" spans="3:4" ht="12.95" customHeight="1">
      <c r="C3104" s="300"/>
      <c r="D3104" s="300"/>
    </row>
    <row r="3105" spans="3:4" ht="12.95" customHeight="1">
      <c r="C3105" s="300"/>
      <c r="D3105" s="300"/>
    </row>
    <row r="3106" spans="3:4" ht="12.95" customHeight="1">
      <c r="C3106" s="300"/>
      <c r="D3106" s="300"/>
    </row>
    <row r="3107" spans="3:4" ht="12.95" customHeight="1">
      <c r="C3107" s="300"/>
      <c r="D3107" s="300"/>
    </row>
    <row r="3108" spans="3:4" ht="12.95" customHeight="1">
      <c r="C3108" s="300"/>
      <c r="D3108" s="300"/>
    </row>
    <row r="3109" spans="3:4" ht="12.95" customHeight="1">
      <c r="C3109" s="300"/>
      <c r="D3109" s="300"/>
    </row>
    <row r="3110" spans="3:4" ht="12.95" customHeight="1">
      <c r="C3110" s="300"/>
      <c r="D3110" s="300"/>
    </row>
    <row r="3111" spans="3:4" ht="12.95" customHeight="1">
      <c r="C3111" s="300"/>
      <c r="D3111" s="300"/>
    </row>
    <row r="3112" spans="3:4" ht="12.95" customHeight="1">
      <c r="C3112" s="300"/>
      <c r="D3112" s="300"/>
    </row>
    <row r="3113" spans="3:4" ht="12.95" customHeight="1">
      <c r="C3113" s="300"/>
      <c r="D3113" s="300"/>
    </row>
    <row r="3114" spans="3:4" ht="12.95" customHeight="1">
      <c r="C3114" s="300"/>
      <c r="D3114" s="300"/>
    </row>
    <row r="3115" spans="3:4" ht="12.95" customHeight="1">
      <c r="C3115" s="300"/>
      <c r="D3115" s="300"/>
    </row>
    <row r="3116" spans="3:4" ht="12.95" customHeight="1">
      <c r="C3116" s="300"/>
      <c r="D3116" s="300"/>
    </row>
    <row r="3117" spans="3:4" ht="12.95" customHeight="1">
      <c r="C3117" s="300"/>
      <c r="D3117" s="300"/>
    </row>
    <row r="3118" spans="3:4" ht="12.95" customHeight="1">
      <c r="C3118" s="300"/>
      <c r="D3118" s="300"/>
    </row>
    <row r="3119" spans="3:4" ht="12.95" customHeight="1">
      <c r="C3119" s="300"/>
      <c r="D3119" s="300"/>
    </row>
    <row r="3120" spans="3:4" ht="12.95" customHeight="1">
      <c r="C3120" s="300"/>
      <c r="D3120" s="300"/>
    </row>
    <row r="3121" spans="3:4" ht="12.95" customHeight="1">
      <c r="C3121" s="300"/>
      <c r="D3121" s="300"/>
    </row>
    <row r="3122" spans="3:4" ht="12.95" customHeight="1">
      <c r="C3122" s="300"/>
      <c r="D3122" s="300"/>
    </row>
    <row r="3123" spans="3:4" ht="12.95" customHeight="1">
      <c r="C3123" s="300"/>
      <c r="D3123" s="300"/>
    </row>
    <row r="3124" spans="3:4" ht="12.95" customHeight="1">
      <c r="C3124" s="300"/>
      <c r="D3124" s="300"/>
    </row>
    <row r="3125" spans="3:4" ht="12.95" customHeight="1">
      <c r="C3125" s="300"/>
      <c r="D3125" s="300"/>
    </row>
    <row r="3126" spans="3:4" ht="12.95" customHeight="1">
      <c r="C3126" s="300"/>
      <c r="D3126" s="300"/>
    </row>
    <row r="3127" spans="3:4" ht="12.95" customHeight="1">
      <c r="C3127" s="300"/>
      <c r="D3127" s="300"/>
    </row>
    <row r="3128" spans="3:4" ht="12.95" customHeight="1">
      <c r="C3128" s="300"/>
      <c r="D3128" s="300"/>
    </row>
    <row r="3129" spans="3:4" ht="12.95" customHeight="1">
      <c r="C3129" s="300"/>
      <c r="D3129" s="300"/>
    </row>
    <row r="3130" spans="3:4" ht="12.95" customHeight="1">
      <c r="C3130" s="300"/>
      <c r="D3130" s="300"/>
    </row>
    <row r="3131" spans="3:4" ht="12.95" customHeight="1">
      <c r="C3131" s="300"/>
      <c r="D3131" s="300"/>
    </row>
    <row r="3132" spans="3:4" ht="12.95" customHeight="1">
      <c r="C3132" s="300"/>
      <c r="D3132" s="300"/>
    </row>
    <row r="3133" spans="3:4" ht="12.95" customHeight="1">
      <c r="C3133" s="300"/>
      <c r="D3133" s="300"/>
    </row>
    <row r="3134" spans="3:4" ht="12.95" customHeight="1">
      <c r="C3134" s="300"/>
      <c r="D3134" s="300"/>
    </row>
    <row r="3135" spans="3:4" ht="12.95" customHeight="1">
      <c r="C3135" s="300"/>
      <c r="D3135" s="300"/>
    </row>
    <row r="3136" spans="3:4" ht="12.95" customHeight="1">
      <c r="C3136" s="300"/>
      <c r="D3136" s="300"/>
    </row>
    <row r="3137" spans="3:4" ht="12.95" customHeight="1">
      <c r="C3137" s="300"/>
      <c r="D3137" s="300"/>
    </row>
    <row r="3138" spans="3:4" ht="12.95" customHeight="1">
      <c r="C3138" s="300"/>
      <c r="D3138" s="300"/>
    </row>
    <row r="3139" spans="3:4" ht="12.95" customHeight="1">
      <c r="C3139" s="300"/>
      <c r="D3139" s="300"/>
    </row>
    <row r="3140" spans="3:4" ht="12.95" customHeight="1">
      <c r="C3140" s="300"/>
      <c r="D3140" s="300"/>
    </row>
    <row r="3141" spans="3:4" ht="12.95" customHeight="1">
      <c r="C3141" s="300"/>
      <c r="D3141" s="300"/>
    </row>
    <row r="3142" spans="3:4" ht="12.95" customHeight="1">
      <c r="C3142" s="300"/>
      <c r="D3142" s="300"/>
    </row>
    <row r="3143" spans="3:4" ht="12.95" customHeight="1">
      <c r="C3143" s="300"/>
      <c r="D3143" s="300"/>
    </row>
    <row r="3144" spans="3:4" ht="12.95" customHeight="1">
      <c r="C3144" s="300"/>
      <c r="D3144" s="300"/>
    </row>
    <row r="3145" spans="3:4" ht="12.95" customHeight="1">
      <c r="C3145" s="300"/>
      <c r="D3145" s="300"/>
    </row>
    <row r="3146" spans="3:4" ht="12.95" customHeight="1">
      <c r="C3146" s="300"/>
      <c r="D3146" s="300"/>
    </row>
    <row r="3147" spans="3:4" ht="12.95" customHeight="1">
      <c r="C3147" s="300"/>
      <c r="D3147" s="300"/>
    </row>
    <row r="3148" spans="3:4" ht="12.95" customHeight="1">
      <c r="C3148" s="300"/>
      <c r="D3148" s="300"/>
    </row>
    <row r="3149" spans="3:4" ht="12.95" customHeight="1">
      <c r="C3149" s="300"/>
      <c r="D3149" s="300"/>
    </row>
    <row r="3150" spans="3:4" ht="12.95" customHeight="1">
      <c r="C3150" s="300"/>
      <c r="D3150" s="300"/>
    </row>
    <row r="3151" spans="3:4" ht="12.95" customHeight="1">
      <c r="C3151" s="300"/>
      <c r="D3151" s="300"/>
    </row>
    <row r="3152" spans="3:4" ht="12.95" customHeight="1">
      <c r="C3152" s="300"/>
      <c r="D3152" s="300"/>
    </row>
    <row r="3153" spans="3:4" ht="12.95" customHeight="1">
      <c r="C3153" s="300"/>
      <c r="D3153" s="300"/>
    </row>
    <row r="3154" spans="3:4" ht="12.95" customHeight="1">
      <c r="C3154" s="300"/>
      <c r="D3154" s="300"/>
    </row>
    <row r="3155" spans="3:4" ht="12.95" customHeight="1">
      <c r="C3155" s="300"/>
      <c r="D3155" s="300"/>
    </row>
    <row r="3156" spans="3:4" ht="12.95" customHeight="1">
      <c r="C3156" s="300"/>
      <c r="D3156" s="300"/>
    </row>
    <row r="3157" spans="3:4" ht="12.95" customHeight="1">
      <c r="C3157" s="300"/>
      <c r="D3157" s="300"/>
    </row>
    <row r="3158" spans="3:4" ht="12.95" customHeight="1">
      <c r="C3158" s="300"/>
      <c r="D3158" s="300"/>
    </row>
    <row r="3159" spans="3:4" ht="12.95" customHeight="1">
      <c r="C3159" s="300"/>
      <c r="D3159" s="300"/>
    </row>
    <row r="3160" spans="3:4" ht="12.95" customHeight="1">
      <c r="C3160" s="300"/>
      <c r="D3160" s="300"/>
    </row>
    <row r="3161" spans="3:4" ht="12.95" customHeight="1">
      <c r="C3161" s="300"/>
      <c r="D3161" s="300"/>
    </row>
    <row r="3162" spans="3:4" ht="12.95" customHeight="1">
      <c r="C3162" s="300"/>
      <c r="D3162" s="300"/>
    </row>
    <row r="3163" spans="3:4" ht="12.95" customHeight="1">
      <c r="C3163" s="300"/>
      <c r="D3163" s="300"/>
    </row>
    <row r="3164" spans="3:4" ht="12.95" customHeight="1">
      <c r="C3164" s="300"/>
      <c r="D3164" s="300"/>
    </row>
    <row r="3165" spans="3:4" ht="12.95" customHeight="1">
      <c r="C3165" s="300"/>
      <c r="D3165" s="300"/>
    </row>
    <row r="3166" spans="3:4" ht="12.95" customHeight="1">
      <c r="C3166" s="300"/>
      <c r="D3166" s="300"/>
    </row>
    <row r="3167" spans="3:4" ht="12.95" customHeight="1">
      <c r="C3167" s="300"/>
      <c r="D3167" s="300"/>
    </row>
    <row r="3168" spans="3:4" ht="12.95" customHeight="1">
      <c r="C3168" s="300"/>
      <c r="D3168" s="300"/>
    </row>
    <row r="3169" spans="3:4" ht="12.95" customHeight="1">
      <c r="C3169" s="300"/>
      <c r="D3169" s="300"/>
    </row>
    <row r="3170" spans="3:4" ht="12.95" customHeight="1">
      <c r="C3170" s="300"/>
      <c r="D3170" s="300"/>
    </row>
    <row r="3171" spans="3:4" ht="12.95" customHeight="1">
      <c r="C3171" s="300"/>
      <c r="D3171" s="300"/>
    </row>
    <row r="3172" spans="3:4" ht="12.95" customHeight="1">
      <c r="C3172" s="300"/>
      <c r="D3172" s="300"/>
    </row>
    <row r="3173" spans="3:4" ht="12.95" customHeight="1">
      <c r="C3173" s="300"/>
      <c r="D3173" s="300"/>
    </row>
    <row r="3174" spans="3:4" ht="12.95" customHeight="1">
      <c r="C3174" s="300"/>
      <c r="D3174" s="300"/>
    </row>
    <row r="3175" spans="3:4" ht="12.95" customHeight="1">
      <c r="C3175" s="300"/>
      <c r="D3175" s="300"/>
    </row>
    <row r="3176" spans="3:4" ht="12.95" customHeight="1">
      <c r="C3176" s="300"/>
      <c r="D3176" s="300"/>
    </row>
    <row r="3177" spans="3:4" ht="12.95" customHeight="1">
      <c r="C3177" s="300"/>
      <c r="D3177" s="300"/>
    </row>
    <row r="3178" spans="3:4" ht="12.95" customHeight="1">
      <c r="C3178" s="300"/>
      <c r="D3178" s="300"/>
    </row>
    <row r="3179" spans="3:4" ht="12.95" customHeight="1">
      <c r="C3179" s="300"/>
      <c r="D3179" s="300"/>
    </row>
    <row r="3180" spans="3:4" ht="12.95" customHeight="1">
      <c r="C3180" s="300"/>
      <c r="D3180" s="300"/>
    </row>
    <row r="3181" spans="3:4" ht="12.95" customHeight="1">
      <c r="C3181" s="300"/>
      <c r="D3181" s="300"/>
    </row>
    <row r="3182" spans="3:4" ht="12.95" customHeight="1">
      <c r="C3182" s="300"/>
      <c r="D3182" s="300"/>
    </row>
    <row r="3183" spans="3:4" ht="12.95" customHeight="1">
      <c r="C3183" s="300"/>
      <c r="D3183" s="300"/>
    </row>
    <row r="3184" spans="3:4" ht="12.95" customHeight="1">
      <c r="C3184" s="300"/>
      <c r="D3184" s="300"/>
    </row>
    <row r="3185" spans="3:4" ht="12.95" customHeight="1">
      <c r="C3185" s="300"/>
      <c r="D3185" s="300"/>
    </row>
    <row r="3186" spans="3:4" ht="12.95" customHeight="1">
      <c r="C3186" s="300"/>
      <c r="D3186" s="300"/>
    </row>
    <row r="3187" spans="3:4" ht="12.95" customHeight="1">
      <c r="C3187" s="300"/>
      <c r="D3187" s="300"/>
    </row>
    <row r="3188" spans="3:4" ht="12.95" customHeight="1">
      <c r="C3188" s="300"/>
      <c r="D3188" s="300"/>
    </row>
    <row r="3189" spans="3:4" ht="12.95" customHeight="1">
      <c r="C3189" s="300"/>
      <c r="D3189" s="300"/>
    </row>
    <row r="3190" spans="3:4" ht="12.95" customHeight="1">
      <c r="C3190" s="300"/>
      <c r="D3190" s="300"/>
    </row>
    <row r="3191" spans="3:4" ht="12.95" customHeight="1">
      <c r="C3191" s="300"/>
      <c r="D3191" s="300"/>
    </row>
    <row r="3192" spans="3:4" ht="12.95" customHeight="1">
      <c r="C3192" s="300"/>
      <c r="D3192" s="300"/>
    </row>
    <row r="3193" spans="3:4" ht="12.95" customHeight="1">
      <c r="C3193" s="300"/>
      <c r="D3193" s="300"/>
    </row>
    <row r="3194" spans="3:4" ht="12.95" customHeight="1">
      <c r="C3194" s="300"/>
      <c r="D3194" s="300"/>
    </row>
    <row r="3195" spans="3:4" ht="12.95" customHeight="1">
      <c r="C3195" s="300"/>
      <c r="D3195" s="300"/>
    </row>
    <row r="3196" spans="3:4" ht="12.95" customHeight="1">
      <c r="C3196" s="300"/>
      <c r="D3196" s="300"/>
    </row>
    <row r="3197" spans="3:4" ht="12.95" customHeight="1">
      <c r="C3197" s="300"/>
      <c r="D3197" s="300"/>
    </row>
    <row r="3198" spans="3:4" ht="12.95" customHeight="1">
      <c r="C3198" s="300"/>
      <c r="D3198" s="300"/>
    </row>
    <row r="3199" spans="3:4" ht="12.95" customHeight="1">
      <c r="C3199" s="300"/>
      <c r="D3199" s="300"/>
    </row>
    <row r="3200" spans="3:4" ht="12.95" customHeight="1">
      <c r="C3200" s="300"/>
      <c r="D3200" s="300"/>
    </row>
    <row r="3201" spans="3:4" ht="12.95" customHeight="1">
      <c r="C3201" s="300"/>
      <c r="D3201" s="300"/>
    </row>
    <row r="3202" spans="3:4" ht="12.95" customHeight="1">
      <c r="C3202" s="300"/>
      <c r="D3202" s="300"/>
    </row>
    <row r="3203" spans="3:4" ht="12.95" customHeight="1">
      <c r="C3203" s="300"/>
      <c r="D3203" s="300"/>
    </row>
    <row r="3204" spans="3:4" ht="12.95" customHeight="1">
      <c r="C3204" s="300"/>
      <c r="D3204" s="300"/>
    </row>
    <row r="3205" spans="3:4" ht="12.95" customHeight="1">
      <c r="C3205" s="300"/>
      <c r="D3205" s="300"/>
    </row>
    <row r="3206" spans="3:4" ht="12.95" customHeight="1">
      <c r="C3206" s="300"/>
      <c r="D3206" s="300"/>
    </row>
    <row r="3207" spans="3:4" ht="12.95" customHeight="1">
      <c r="C3207" s="300"/>
      <c r="D3207" s="300"/>
    </row>
    <row r="3208" spans="3:4" ht="12.95" customHeight="1">
      <c r="C3208" s="300"/>
      <c r="D3208" s="300"/>
    </row>
    <row r="3209" spans="3:4" ht="12.95" customHeight="1">
      <c r="C3209" s="300"/>
      <c r="D3209" s="300"/>
    </row>
    <row r="3210" spans="3:4" ht="12.95" customHeight="1">
      <c r="C3210" s="300"/>
      <c r="D3210" s="300"/>
    </row>
    <row r="3211" spans="3:4" ht="12.95" customHeight="1">
      <c r="C3211" s="300"/>
      <c r="D3211" s="300"/>
    </row>
    <row r="3212" spans="3:4" ht="12.95" customHeight="1">
      <c r="C3212" s="300"/>
      <c r="D3212" s="300"/>
    </row>
    <row r="3213" spans="3:4" ht="12.95" customHeight="1">
      <c r="C3213" s="300"/>
      <c r="D3213" s="300"/>
    </row>
    <row r="3214" spans="3:4" ht="12.95" customHeight="1">
      <c r="C3214" s="300"/>
      <c r="D3214" s="300"/>
    </row>
    <row r="3215" spans="3:4" ht="12.95" customHeight="1">
      <c r="C3215" s="300"/>
      <c r="D3215" s="300"/>
    </row>
    <row r="3216" spans="3:4" ht="12.95" customHeight="1">
      <c r="C3216" s="300"/>
      <c r="D3216" s="300"/>
    </row>
    <row r="3217" spans="3:4" ht="12.95" customHeight="1">
      <c r="C3217" s="300"/>
      <c r="D3217" s="300"/>
    </row>
    <row r="3218" spans="3:4" ht="12.95" customHeight="1">
      <c r="C3218" s="300"/>
      <c r="D3218" s="300"/>
    </row>
    <row r="3219" spans="3:4" ht="12.95" customHeight="1">
      <c r="C3219" s="300"/>
      <c r="D3219" s="300"/>
    </row>
    <row r="3220" spans="3:4" ht="12.95" customHeight="1">
      <c r="C3220" s="300"/>
      <c r="D3220" s="300"/>
    </row>
    <row r="3221" spans="3:4" ht="12.95" customHeight="1">
      <c r="C3221" s="300"/>
      <c r="D3221" s="300"/>
    </row>
    <row r="3222" spans="3:4" ht="12.95" customHeight="1">
      <c r="C3222" s="300"/>
      <c r="D3222" s="300"/>
    </row>
    <row r="3223" spans="3:4" ht="12.95" customHeight="1">
      <c r="C3223" s="300"/>
      <c r="D3223" s="300"/>
    </row>
    <row r="3224" spans="3:4" ht="12.95" customHeight="1">
      <c r="C3224" s="300"/>
      <c r="D3224" s="300"/>
    </row>
    <row r="3225" spans="3:4" ht="12.95" customHeight="1">
      <c r="C3225" s="300"/>
      <c r="D3225" s="300"/>
    </row>
    <row r="3226" spans="3:4" ht="12.95" customHeight="1">
      <c r="C3226" s="300"/>
      <c r="D3226" s="300"/>
    </row>
    <row r="3227" spans="3:4" ht="12.95" customHeight="1">
      <c r="C3227" s="300"/>
      <c r="D3227" s="300"/>
    </row>
    <row r="3228" spans="3:4" ht="12.95" customHeight="1">
      <c r="C3228" s="300"/>
      <c r="D3228" s="300"/>
    </row>
    <row r="3229" spans="3:4" ht="12.95" customHeight="1">
      <c r="C3229" s="300"/>
      <c r="D3229" s="300"/>
    </row>
    <row r="3230" spans="3:4" ht="12.95" customHeight="1">
      <c r="C3230" s="300"/>
      <c r="D3230" s="300"/>
    </row>
    <row r="3231" spans="3:4" ht="12.95" customHeight="1">
      <c r="C3231" s="300"/>
      <c r="D3231" s="300"/>
    </row>
    <row r="3232" spans="3:4" ht="12.95" customHeight="1">
      <c r="C3232" s="300"/>
      <c r="D3232" s="300"/>
    </row>
    <row r="3233" spans="3:4" ht="12.95" customHeight="1">
      <c r="C3233" s="300"/>
      <c r="D3233" s="300"/>
    </row>
    <row r="3234" spans="3:4" ht="12.95" customHeight="1">
      <c r="C3234" s="300"/>
      <c r="D3234" s="300"/>
    </row>
    <row r="3235" spans="3:4" ht="12.95" customHeight="1">
      <c r="C3235" s="300"/>
      <c r="D3235" s="300"/>
    </row>
    <row r="3236" spans="3:4" ht="12.95" customHeight="1">
      <c r="C3236" s="300"/>
      <c r="D3236" s="300"/>
    </row>
    <row r="3237" spans="3:4" ht="12.95" customHeight="1">
      <c r="C3237" s="300"/>
      <c r="D3237" s="300"/>
    </row>
    <row r="3238" spans="3:4" ht="12.95" customHeight="1">
      <c r="C3238" s="300"/>
      <c r="D3238" s="300"/>
    </row>
    <row r="3239" spans="3:4" ht="12.95" customHeight="1">
      <c r="C3239" s="300"/>
      <c r="D3239" s="300"/>
    </row>
    <row r="3240" spans="3:4" ht="12.95" customHeight="1">
      <c r="C3240" s="300"/>
      <c r="D3240" s="300"/>
    </row>
    <row r="3241" spans="3:4" ht="12.95" customHeight="1">
      <c r="C3241" s="300"/>
      <c r="D3241" s="300"/>
    </row>
    <row r="3242" spans="3:4" ht="12.95" customHeight="1">
      <c r="C3242" s="300"/>
      <c r="D3242" s="300"/>
    </row>
    <row r="3243" spans="3:4" ht="12.95" customHeight="1">
      <c r="C3243" s="300"/>
      <c r="D3243" s="300"/>
    </row>
    <row r="3244" spans="3:4" ht="12.95" customHeight="1">
      <c r="C3244" s="300"/>
      <c r="D3244" s="300"/>
    </row>
    <row r="3245" spans="3:4" ht="12.95" customHeight="1">
      <c r="C3245" s="300"/>
      <c r="D3245" s="300"/>
    </row>
    <row r="3246" spans="3:4" ht="12.95" customHeight="1">
      <c r="C3246" s="300"/>
      <c r="D3246" s="300"/>
    </row>
    <row r="3247" spans="3:4" ht="12.95" customHeight="1">
      <c r="C3247" s="300"/>
      <c r="D3247" s="300"/>
    </row>
    <row r="3248" spans="3:4" ht="12.95" customHeight="1">
      <c r="C3248" s="300"/>
      <c r="D3248" s="300"/>
    </row>
    <row r="3249" spans="3:4" ht="12.95" customHeight="1">
      <c r="C3249" s="300"/>
      <c r="D3249" s="300"/>
    </row>
    <row r="3250" spans="3:4" ht="12.95" customHeight="1">
      <c r="C3250" s="300"/>
      <c r="D3250" s="300"/>
    </row>
    <row r="3251" spans="3:4" ht="12.95" customHeight="1">
      <c r="C3251" s="300"/>
      <c r="D3251" s="300"/>
    </row>
    <row r="3252" spans="3:4" ht="12.95" customHeight="1">
      <c r="C3252" s="300"/>
      <c r="D3252" s="300"/>
    </row>
    <row r="3253" spans="3:4" ht="12.95" customHeight="1">
      <c r="C3253" s="300"/>
      <c r="D3253" s="300"/>
    </row>
    <row r="3254" spans="3:4" ht="12.95" customHeight="1">
      <c r="C3254" s="300"/>
      <c r="D3254" s="300"/>
    </row>
    <row r="3255" spans="3:4" ht="12.95" customHeight="1">
      <c r="C3255" s="300"/>
      <c r="D3255" s="300"/>
    </row>
    <row r="3256" spans="3:4" ht="12.95" customHeight="1">
      <c r="C3256" s="300"/>
      <c r="D3256" s="300"/>
    </row>
    <row r="3257" spans="3:4" ht="12.95" customHeight="1">
      <c r="C3257" s="300"/>
      <c r="D3257" s="300"/>
    </row>
    <row r="3258" spans="3:4" ht="12.95" customHeight="1">
      <c r="C3258" s="300"/>
      <c r="D3258" s="300"/>
    </row>
    <row r="3259" spans="3:4" ht="12.95" customHeight="1">
      <c r="C3259" s="300"/>
      <c r="D3259" s="300"/>
    </row>
    <row r="3260" spans="3:4" ht="12.95" customHeight="1">
      <c r="C3260" s="300"/>
      <c r="D3260" s="300"/>
    </row>
    <row r="3261" spans="3:4" ht="12.95" customHeight="1">
      <c r="C3261" s="300"/>
      <c r="D3261" s="300"/>
    </row>
    <row r="3262" spans="3:4" ht="12.95" customHeight="1">
      <c r="C3262" s="300"/>
      <c r="D3262" s="300"/>
    </row>
    <row r="3263" spans="3:4" ht="12.95" customHeight="1">
      <c r="C3263" s="300"/>
      <c r="D3263" s="300"/>
    </row>
    <row r="3264" spans="3:4" ht="12.95" customHeight="1">
      <c r="C3264" s="300"/>
      <c r="D3264" s="300"/>
    </row>
    <row r="3265" spans="3:4" ht="12.95" customHeight="1">
      <c r="C3265" s="300"/>
      <c r="D3265" s="300"/>
    </row>
    <row r="3266" spans="3:4" ht="12.95" customHeight="1">
      <c r="C3266" s="300"/>
      <c r="D3266" s="300"/>
    </row>
    <row r="3267" spans="3:4" ht="12.95" customHeight="1">
      <c r="C3267" s="300"/>
      <c r="D3267" s="300"/>
    </row>
    <row r="3268" spans="3:4" ht="12.95" customHeight="1">
      <c r="C3268" s="300"/>
      <c r="D3268" s="300"/>
    </row>
    <row r="3269" spans="3:4" ht="12.95" customHeight="1">
      <c r="C3269" s="300"/>
      <c r="D3269" s="300"/>
    </row>
    <row r="3270" spans="3:4" ht="12.95" customHeight="1">
      <c r="C3270" s="300"/>
      <c r="D3270" s="300"/>
    </row>
    <row r="3271" spans="3:4" ht="12.95" customHeight="1">
      <c r="C3271" s="300"/>
      <c r="D3271" s="300"/>
    </row>
    <row r="3272" spans="3:4" ht="12.95" customHeight="1">
      <c r="C3272" s="300"/>
      <c r="D3272" s="300"/>
    </row>
    <row r="3273" spans="3:4" ht="12.95" customHeight="1">
      <c r="C3273" s="300"/>
      <c r="D3273" s="300"/>
    </row>
    <row r="3274" spans="3:4" ht="12.95" customHeight="1">
      <c r="C3274" s="300"/>
      <c r="D3274" s="300"/>
    </row>
    <row r="3275" spans="3:4" ht="12.95" customHeight="1">
      <c r="C3275" s="300"/>
      <c r="D3275" s="300"/>
    </row>
    <row r="3276" spans="3:4" ht="12.95" customHeight="1">
      <c r="C3276" s="300"/>
      <c r="D3276" s="300"/>
    </row>
    <row r="3277" spans="3:4" ht="12.95" customHeight="1">
      <c r="C3277" s="300"/>
      <c r="D3277" s="300"/>
    </row>
    <row r="3278" spans="3:4" ht="12.95" customHeight="1">
      <c r="C3278" s="300"/>
      <c r="D3278" s="300"/>
    </row>
    <row r="3279" spans="3:4" ht="12.95" customHeight="1">
      <c r="C3279" s="300"/>
      <c r="D3279" s="300"/>
    </row>
    <row r="3280" spans="3:4" ht="12.95" customHeight="1">
      <c r="C3280" s="300"/>
      <c r="D3280" s="300"/>
    </row>
    <row r="3281" spans="3:4" ht="12.95" customHeight="1">
      <c r="C3281" s="300"/>
      <c r="D3281" s="300"/>
    </row>
    <row r="3282" spans="3:4" ht="12.95" customHeight="1">
      <c r="C3282" s="300"/>
      <c r="D3282" s="300"/>
    </row>
    <row r="3283" spans="3:4" ht="12.95" customHeight="1">
      <c r="C3283" s="300"/>
      <c r="D3283" s="300"/>
    </row>
    <row r="3284" spans="3:4" ht="12.95" customHeight="1">
      <c r="C3284" s="300"/>
      <c r="D3284" s="300"/>
    </row>
    <row r="3285" spans="3:4" ht="12.95" customHeight="1">
      <c r="C3285" s="300"/>
      <c r="D3285" s="300"/>
    </row>
    <row r="3286" spans="3:4" ht="12.95" customHeight="1">
      <c r="C3286" s="300"/>
      <c r="D3286" s="300"/>
    </row>
    <row r="3287" spans="3:4" ht="12.95" customHeight="1">
      <c r="C3287" s="300"/>
      <c r="D3287" s="300"/>
    </row>
    <row r="3288" spans="3:4" ht="12.95" customHeight="1">
      <c r="C3288" s="300"/>
      <c r="D3288" s="300"/>
    </row>
    <row r="3289" spans="3:4" ht="12.95" customHeight="1">
      <c r="C3289" s="300"/>
      <c r="D3289" s="300"/>
    </row>
    <row r="3290" spans="3:4" ht="12.95" customHeight="1">
      <c r="C3290" s="300"/>
      <c r="D3290" s="300"/>
    </row>
    <row r="3291" spans="3:4" ht="12.95" customHeight="1">
      <c r="C3291" s="300"/>
      <c r="D3291" s="300"/>
    </row>
    <row r="3292" spans="3:4" ht="12.95" customHeight="1">
      <c r="C3292" s="300"/>
      <c r="D3292" s="300"/>
    </row>
    <row r="3293" spans="3:4" ht="12.95" customHeight="1">
      <c r="C3293" s="300"/>
      <c r="D3293" s="300"/>
    </row>
    <row r="3294" spans="3:4" ht="12.95" customHeight="1">
      <c r="C3294" s="300"/>
      <c r="D3294" s="300"/>
    </row>
    <row r="3295" spans="3:4" ht="12.95" customHeight="1">
      <c r="C3295" s="300"/>
      <c r="D3295" s="300"/>
    </row>
    <row r="3296" spans="3:4" ht="12.95" customHeight="1">
      <c r="C3296" s="300"/>
      <c r="D3296" s="300"/>
    </row>
    <row r="3297" spans="3:4" ht="12.95" customHeight="1">
      <c r="C3297" s="300"/>
      <c r="D3297" s="300"/>
    </row>
    <row r="3298" spans="3:4" ht="12.95" customHeight="1">
      <c r="C3298" s="300"/>
      <c r="D3298" s="300"/>
    </row>
    <row r="3299" spans="3:4" ht="12.95" customHeight="1">
      <c r="C3299" s="300"/>
      <c r="D3299" s="300"/>
    </row>
    <row r="3300" spans="3:4" ht="12.95" customHeight="1">
      <c r="C3300" s="300"/>
      <c r="D3300" s="300"/>
    </row>
    <row r="3301" spans="3:4" ht="12.95" customHeight="1">
      <c r="C3301" s="300"/>
      <c r="D3301" s="300"/>
    </row>
    <row r="3302" spans="3:4" ht="12.95" customHeight="1">
      <c r="C3302" s="300"/>
      <c r="D3302" s="300"/>
    </row>
    <row r="3303" spans="3:4" ht="12.95" customHeight="1">
      <c r="C3303" s="300"/>
      <c r="D3303" s="300"/>
    </row>
    <row r="3304" spans="3:4" ht="12.95" customHeight="1">
      <c r="C3304" s="300"/>
      <c r="D3304" s="300"/>
    </row>
    <row r="3305" spans="3:4" ht="12.95" customHeight="1">
      <c r="C3305" s="300"/>
      <c r="D3305" s="300"/>
    </row>
    <row r="3306" spans="3:4" ht="12.95" customHeight="1">
      <c r="C3306" s="300"/>
      <c r="D3306" s="300"/>
    </row>
    <row r="3307" spans="3:4" ht="12.95" customHeight="1">
      <c r="C3307" s="300"/>
      <c r="D3307" s="300"/>
    </row>
    <row r="3308" spans="3:4" ht="12.95" customHeight="1">
      <c r="C3308" s="300"/>
      <c r="D3308" s="300"/>
    </row>
    <row r="3309" spans="3:4" ht="12.95" customHeight="1">
      <c r="C3309" s="300"/>
      <c r="D3309" s="300"/>
    </row>
    <row r="3310" spans="3:4" ht="12.95" customHeight="1">
      <c r="C3310" s="300"/>
      <c r="D3310" s="300"/>
    </row>
    <row r="3311" spans="3:4" ht="12.95" customHeight="1">
      <c r="C3311" s="300"/>
      <c r="D3311" s="300"/>
    </row>
    <row r="3312" spans="3:4" ht="12.95" customHeight="1">
      <c r="C3312" s="300"/>
      <c r="D3312" s="300"/>
    </row>
    <row r="3313" spans="3:4" ht="12.95" customHeight="1">
      <c r="C3313" s="300"/>
      <c r="D3313" s="300"/>
    </row>
    <row r="3314" spans="3:4" ht="12.95" customHeight="1">
      <c r="C3314" s="300"/>
      <c r="D3314" s="300"/>
    </row>
    <row r="3315" spans="3:4" ht="12.95" customHeight="1">
      <c r="C3315" s="300"/>
      <c r="D3315" s="300"/>
    </row>
    <row r="3316" spans="3:4" ht="12.95" customHeight="1">
      <c r="C3316" s="300"/>
      <c r="D3316" s="300"/>
    </row>
    <row r="3317" spans="3:4" ht="12.95" customHeight="1">
      <c r="C3317" s="300"/>
      <c r="D3317" s="300"/>
    </row>
    <row r="3318" spans="3:4" ht="12.95" customHeight="1">
      <c r="C3318" s="300"/>
      <c r="D3318" s="300"/>
    </row>
    <row r="3319" spans="3:4" ht="12.95" customHeight="1">
      <c r="C3319" s="300"/>
      <c r="D3319" s="300"/>
    </row>
    <row r="3320" spans="3:4" ht="12.95" customHeight="1">
      <c r="C3320" s="300"/>
      <c r="D3320" s="300"/>
    </row>
    <row r="3321" spans="3:4" ht="12.95" customHeight="1">
      <c r="C3321" s="300"/>
      <c r="D3321" s="300"/>
    </row>
    <row r="3322" spans="3:4" ht="12.95" customHeight="1">
      <c r="C3322" s="300"/>
      <c r="D3322" s="300"/>
    </row>
    <row r="3323" spans="3:4" ht="12.95" customHeight="1">
      <c r="C3323" s="300"/>
      <c r="D3323" s="300"/>
    </row>
    <row r="3324" spans="3:4" ht="12.95" customHeight="1">
      <c r="C3324" s="300"/>
      <c r="D3324" s="300"/>
    </row>
    <row r="3325" spans="3:4" ht="12.95" customHeight="1">
      <c r="C3325" s="300"/>
      <c r="D3325" s="300"/>
    </row>
    <row r="3326" spans="3:4" ht="12.95" customHeight="1">
      <c r="C3326" s="300"/>
      <c r="D3326" s="300"/>
    </row>
    <row r="3327" spans="3:4" ht="12.95" customHeight="1">
      <c r="C3327" s="300"/>
      <c r="D3327" s="300"/>
    </row>
    <row r="3328" spans="3:4" ht="12.95" customHeight="1">
      <c r="C3328" s="300"/>
      <c r="D3328" s="300"/>
    </row>
    <row r="3329" spans="3:4" ht="12.95" customHeight="1">
      <c r="C3329" s="300"/>
      <c r="D3329" s="300"/>
    </row>
    <row r="3330" spans="3:4" ht="12.95" customHeight="1">
      <c r="C3330" s="300"/>
      <c r="D3330" s="300"/>
    </row>
    <row r="3331" spans="3:4" ht="12.95" customHeight="1">
      <c r="C3331" s="300"/>
      <c r="D3331" s="300"/>
    </row>
    <row r="3332" spans="3:4" ht="12.95" customHeight="1">
      <c r="C3332" s="300"/>
      <c r="D3332" s="300"/>
    </row>
    <row r="3333" spans="3:4" ht="12.95" customHeight="1">
      <c r="C3333" s="300"/>
      <c r="D3333" s="300"/>
    </row>
    <row r="3334" spans="3:4" ht="12.95" customHeight="1">
      <c r="C3334" s="300"/>
      <c r="D3334" s="300"/>
    </row>
    <row r="3335" spans="3:4" ht="12.95" customHeight="1">
      <c r="C3335" s="300"/>
      <c r="D3335" s="300"/>
    </row>
    <row r="3336" spans="3:4" ht="12.95" customHeight="1">
      <c r="C3336" s="300"/>
      <c r="D3336" s="300"/>
    </row>
    <row r="3337" spans="3:4" ht="12.95" customHeight="1">
      <c r="C3337" s="300"/>
      <c r="D3337" s="300"/>
    </row>
    <row r="3338" spans="3:4" ht="12.95" customHeight="1">
      <c r="C3338" s="300"/>
      <c r="D3338" s="300"/>
    </row>
    <row r="3339" spans="3:4" ht="12.95" customHeight="1">
      <c r="C3339" s="300"/>
      <c r="D3339" s="300"/>
    </row>
    <row r="3340" spans="3:4" ht="12.95" customHeight="1">
      <c r="C3340" s="300"/>
      <c r="D3340" s="300"/>
    </row>
    <row r="3341" spans="3:4" ht="12.95" customHeight="1">
      <c r="C3341" s="300"/>
      <c r="D3341" s="300"/>
    </row>
    <row r="3342" spans="3:4" ht="12.95" customHeight="1">
      <c r="C3342" s="300"/>
      <c r="D3342" s="300"/>
    </row>
    <row r="3343" spans="3:4" ht="12.95" customHeight="1">
      <c r="C3343" s="300"/>
      <c r="D3343" s="300"/>
    </row>
    <row r="3344" spans="3:4" ht="12.95" customHeight="1">
      <c r="C3344" s="300"/>
      <c r="D3344" s="300"/>
    </row>
    <row r="3345" spans="3:4" ht="12.95" customHeight="1">
      <c r="C3345" s="300"/>
      <c r="D3345" s="300"/>
    </row>
    <row r="3346" spans="3:4" ht="12.95" customHeight="1">
      <c r="C3346" s="300"/>
      <c r="D3346" s="300"/>
    </row>
    <row r="3347" spans="3:4" ht="12.95" customHeight="1">
      <c r="C3347" s="300"/>
      <c r="D3347" s="300"/>
    </row>
    <row r="3348" spans="3:4" ht="12.95" customHeight="1">
      <c r="C3348" s="300"/>
      <c r="D3348" s="300"/>
    </row>
    <row r="3349" spans="3:4" ht="12.95" customHeight="1">
      <c r="C3349" s="300"/>
      <c r="D3349" s="300"/>
    </row>
    <row r="3350" spans="3:4" ht="12.95" customHeight="1">
      <c r="C3350" s="300"/>
      <c r="D3350" s="300"/>
    </row>
    <row r="3351" spans="3:4" ht="12.95" customHeight="1">
      <c r="C3351" s="300"/>
      <c r="D3351" s="300"/>
    </row>
    <row r="3352" spans="3:4" ht="12.95" customHeight="1">
      <c r="C3352" s="300"/>
      <c r="D3352" s="300"/>
    </row>
    <row r="3353" spans="3:4" ht="12.95" customHeight="1">
      <c r="C3353" s="300"/>
      <c r="D3353" s="300"/>
    </row>
    <row r="3354" spans="3:4" ht="12.95" customHeight="1">
      <c r="C3354" s="300"/>
      <c r="D3354" s="300"/>
    </row>
    <row r="3355" spans="3:4" ht="12.95" customHeight="1">
      <c r="C3355" s="300"/>
      <c r="D3355" s="300"/>
    </row>
    <row r="3356" spans="3:4" ht="12.95" customHeight="1">
      <c r="C3356" s="300"/>
      <c r="D3356" s="300"/>
    </row>
    <row r="3357" spans="3:4" ht="12.95" customHeight="1">
      <c r="C3357" s="300"/>
      <c r="D3357" s="300"/>
    </row>
    <row r="3358" spans="3:4" ht="12.95" customHeight="1">
      <c r="C3358" s="300"/>
      <c r="D3358" s="300"/>
    </row>
    <row r="3359" spans="3:4" ht="12.95" customHeight="1">
      <c r="C3359" s="300"/>
      <c r="D3359" s="300"/>
    </row>
    <row r="3360" spans="3:4" ht="12.95" customHeight="1">
      <c r="C3360" s="300"/>
      <c r="D3360" s="300"/>
    </row>
    <row r="3361" spans="3:4" ht="12.95" customHeight="1">
      <c r="C3361" s="300"/>
      <c r="D3361" s="300"/>
    </row>
    <row r="3362" spans="3:4" ht="12.95" customHeight="1">
      <c r="C3362" s="300"/>
      <c r="D3362" s="300"/>
    </row>
    <row r="3363" spans="3:4" ht="12.95" customHeight="1">
      <c r="C3363" s="300"/>
      <c r="D3363" s="300"/>
    </row>
    <row r="3364" spans="3:4" ht="12.95" customHeight="1">
      <c r="C3364" s="300"/>
      <c r="D3364" s="300"/>
    </row>
    <row r="3365" spans="3:4" ht="12.95" customHeight="1">
      <c r="C3365" s="300"/>
      <c r="D3365" s="300"/>
    </row>
    <row r="3366" spans="3:4" ht="12.95" customHeight="1">
      <c r="C3366" s="300"/>
      <c r="D3366" s="300"/>
    </row>
    <row r="3367" spans="3:4" ht="12.95" customHeight="1">
      <c r="C3367" s="300"/>
      <c r="D3367" s="300"/>
    </row>
    <row r="3368" spans="3:4" ht="12.95" customHeight="1">
      <c r="C3368" s="300"/>
      <c r="D3368" s="300"/>
    </row>
    <row r="3369" spans="3:4" ht="12.95" customHeight="1">
      <c r="C3369" s="300"/>
      <c r="D3369" s="300"/>
    </row>
    <row r="3370" spans="3:4" ht="12.95" customHeight="1">
      <c r="C3370" s="300"/>
      <c r="D3370" s="300"/>
    </row>
    <row r="3371" spans="3:4" ht="12.95" customHeight="1">
      <c r="C3371" s="300"/>
      <c r="D3371" s="300"/>
    </row>
    <row r="3372" spans="3:4" ht="12.95" customHeight="1">
      <c r="C3372" s="300"/>
      <c r="D3372" s="300"/>
    </row>
    <row r="3373" spans="3:4" ht="12.95" customHeight="1">
      <c r="C3373" s="300"/>
      <c r="D3373" s="300"/>
    </row>
    <row r="3374" spans="3:4" ht="12.95" customHeight="1">
      <c r="C3374" s="300"/>
      <c r="D3374" s="300"/>
    </row>
    <row r="3375" spans="3:4" ht="12.95" customHeight="1">
      <c r="C3375" s="300"/>
      <c r="D3375" s="300"/>
    </row>
    <row r="3376" spans="3:4" ht="12.95" customHeight="1">
      <c r="C3376" s="300"/>
      <c r="D3376" s="300"/>
    </row>
    <row r="3377" spans="3:4" ht="12.95" customHeight="1">
      <c r="C3377" s="300"/>
      <c r="D3377" s="300"/>
    </row>
    <row r="3378" spans="3:4" ht="12.95" customHeight="1">
      <c r="C3378" s="300"/>
      <c r="D3378" s="300"/>
    </row>
    <row r="3379" spans="3:4" ht="12.95" customHeight="1">
      <c r="C3379" s="300"/>
      <c r="D3379" s="300"/>
    </row>
    <row r="3380" spans="3:4" ht="12.95" customHeight="1">
      <c r="C3380" s="300"/>
      <c r="D3380" s="300"/>
    </row>
    <row r="3381" spans="3:4" ht="12.95" customHeight="1">
      <c r="C3381" s="300"/>
      <c r="D3381" s="300"/>
    </row>
    <row r="3382" spans="3:4" ht="12.95" customHeight="1">
      <c r="C3382" s="300"/>
      <c r="D3382" s="300"/>
    </row>
    <row r="3383" spans="3:4" ht="12.95" customHeight="1">
      <c r="C3383" s="300"/>
      <c r="D3383" s="300"/>
    </row>
    <row r="3384" spans="3:4" ht="12.95" customHeight="1">
      <c r="C3384" s="300"/>
      <c r="D3384" s="300"/>
    </row>
    <row r="3385" spans="3:4" ht="12.95" customHeight="1">
      <c r="C3385" s="300"/>
      <c r="D3385" s="300"/>
    </row>
    <row r="3386" spans="3:4" ht="12.95" customHeight="1">
      <c r="C3386" s="300"/>
      <c r="D3386" s="300"/>
    </row>
    <row r="3387" spans="3:4" ht="12.95" customHeight="1">
      <c r="C3387" s="300"/>
      <c r="D3387" s="300"/>
    </row>
    <row r="3388" spans="3:4" ht="12.95" customHeight="1">
      <c r="C3388" s="300"/>
      <c r="D3388" s="300"/>
    </row>
    <row r="3389" spans="3:4" ht="12.95" customHeight="1">
      <c r="C3389" s="300"/>
      <c r="D3389" s="300"/>
    </row>
    <row r="3390" spans="3:4" ht="12.95" customHeight="1">
      <c r="C3390" s="300"/>
      <c r="D3390" s="300"/>
    </row>
    <row r="3391" spans="3:4" ht="12.95" customHeight="1">
      <c r="C3391" s="300"/>
      <c r="D3391" s="300"/>
    </row>
    <row r="3392" spans="3:4" ht="12.95" customHeight="1">
      <c r="C3392" s="300"/>
      <c r="D3392" s="300"/>
    </row>
    <row r="3393" spans="3:4" ht="12.95" customHeight="1">
      <c r="C3393" s="300"/>
      <c r="D3393" s="300"/>
    </row>
    <row r="3394" spans="3:4" ht="12.95" customHeight="1">
      <c r="C3394" s="300"/>
      <c r="D3394" s="300"/>
    </row>
    <row r="3395" spans="3:4" ht="12.95" customHeight="1">
      <c r="C3395" s="300"/>
      <c r="D3395" s="300"/>
    </row>
    <row r="3396" spans="3:4" ht="12.95" customHeight="1">
      <c r="C3396" s="300"/>
      <c r="D3396" s="300"/>
    </row>
    <row r="3397" spans="3:4" ht="12.95" customHeight="1">
      <c r="C3397" s="300"/>
      <c r="D3397" s="300"/>
    </row>
    <row r="3398" spans="3:4" ht="12.95" customHeight="1">
      <c r="C3398" s="300"/>
      <c r="D3398" s="300"/>
    </row>
    <row r="3399" spans="3:4" ht="12.95" customHeight="1">
      <c r="C3399" s="300"/>
      <c r="D3399" s="300"/>
    </row>
    <row r="3400" spans="3:4" ht="12.95" customHeight="1">
      <c r="C3400" s="300"/>
      <c r="D3400" s="300"/>
    </row>
    <row r="3401" spans="3:4" ht="12.95" customHeight="1">
      <c r="C3401" s="300"/>
      <c r="D3401" s="300"/>
    </row>
    <row r="3402" spans="3:4" ht="12.95" customHeight="1">
      <c r="C3402" s="300"/>
      <c r="D3402" s="300"/>
    </row>
    <row r="3403" spans="3:4" ht="12.95" customHeight="1">
      <c r="C3403" s="300"/>
      <c r="D3403" s="300"/>
    </row>
    <row r="3404" spans="3:4" ht="12.95" customHeight="1">
      <c r="C3404" s="300"/>
      <c r="D3404" s="300"/>
    </row>
    <row r="3405" spans="3:4" ht="12.95" customHeight="1">
      <c r="C3405" s="300"/>
      <c r="D3405" s="300"/>
    </row>
    <row r="3406" spans="3:4" ht="12.95" customHeight="1">
      <c r="C3406" s="300"/>
      <c r="D3406" s="300"/>
    </row>
    <row r="3407" spans="3:4" ht="12.95" customHeight="1">
      <c r="C3407" s="300"/>
      <c r="D3407" s="300"/>
    </row>
    <row r="3408" spans="3:4" ht="12.95" customHeight="1">
      <c r="C3408" s="300"/>
      <c r="D3408" s="300"/>
    </row>
    <row r="3409" spans="3:4" ht="12.95" customHeight="1">
      <c r="C3409" s="300"/>
      <c r="D3409" s="300"/>
    </row>
    <row r="3410" spans="3:4" ht="12.95" customHeight="1">
      <c r="C3410" s="300"/>
      <c r="D3410" s="300"/>
    </row>
    <row r="3411" spans="3:4" ht="12.95" customHeight="1">
      <c r="C3411" s="300"/>
      <c r="D3411" s="300"/>
    </row>
    <row r="3412" spans="3:4" ht="12.95" customHeight="1">
      <c r="C3412" s="300"/>
      <c r="D3412" s="300"/>
    </row>
    <row r="3413" spans="3:4" ht="12.95" customHeight="1">
      <c r="C3413" s="300"/>
      <c r="D3413" s="300"/>
    </row>
    <row r="3414" spans="3:4" ht="12.95" customHeight="1">
      <c r="C3414" s="300"/>
      <c r="D3414" s="300"/>
    </row>
    <row r="3415" spans="3:4" ht="12.95" customHeight="1">
      <c r="C3415" s="300"/>
      <c r="D3415" s="300"/>
    </row>
    <row r="3416" spans="3:4" ht="12.95" customHeight="1">
      <c r="C3416" s="300"/>
      <c r="D3416" s="300"/>
    </row>
    <row r="3417" spans="3:4" ht="12.95" customHeight="1">
      <c r="C3417" s="300"/>
      <c r="D3417" s="300"/>
    </row>
    <row r="3418" spans="3:4" ht="12.95" customHeight="1">
      <c r="C3418" s="300"/>
      <c r="D3418" s="300"/>
    </row>
    <row r="3419" spans="3:4" ht="12.95" customHeight="1">
      <c r="C3419" s="300"/>
      <c r="D3419" s="300"/>
    </row>
    <row r="3420" spans="3:4" ht="12.95" customHeight="1">
      <c r="C3420" s="300"/>
      <c r="D3420" s="300"/>
    </row>
    <row r="3421" spans="3:4" ht="12.95" customHeight="1">
      <c r="C3421" s="300"/>
      <c r="D3421" s="300"/>
    </row>
    <row r="3422" spans="3:4" ht="12.95" customHeight="1">
      <c r="C3422" s="300"/>
      <c r="D3422" s="300"/>
    </row>
    <row r="3423" spans="3:4" ht="12.95" customHeight="1">
      <c r="C3423" s="300"/>
      <c r="D3423" s="300"/>
    </row>
    <row r="3424" spans="3:4" ht="12.95" customHeight="1">
      <c r="C3424" s="300"/>
      <c r="D3424" s="300"/>
    </row>
    <row r="3425" spans="3:4" ht="12.95" customHeight="1">
      <c r="C3425" s="300"/>
      <c r="D3425" s="300"/>
    </row>
    <row r="3426" spans="3:4" ht="12.95" customHeight="1">
      <c r="C3426" s="300"/>
      <c r="D3426" s="300"/>
    </row>
    <row r="3427" spans="3:4" ht="12.95" customHeight="1">
      <c r="C3427" s="300"/>
      <c r="D3427" s="300"/>
    </row>
    <row r="3428" spans="3:4" ht="12.95" customHeight="1">
      <c r="C3428" s="300"/>
      <c r="D3428" s="300"/>
    </row>
    <row r="3429" spans="3:4" ht="12.95" customHeight="1">
      <c r="C3429" s="300"/>
      <c r="D3429" s="300"/>
    </row>
    <row r="3430" spans="3:4" ht="12.95" customHeight="1">
      <c r="C3430" s="300"/>
      <c r="D3430" s="300"/>
    </row>
    <row r="3431" spans="3:4" ht="12.95" customHeight="1">
      <c r="C3431" s="300"/>
      <c r="D3431" s="300"/>
    </row>
    <row r="3432" spans="3:4" ht="12.95" customHeight="1">
      <c r="C3432" s="300"/>
      <c r="D3432" s="300"/>
    </row>
    <row r="3433" spans="3:4" ht="12.95" customHeight="1">
      <c r="C3433" s="300"/>
      <c r="D3433" s="300"/>
    </row>
    <row r="3434" spans="3:4" ht="12.95" customHeight="1">
      <c r="C3434" s="300"/>
      <c r="D3434" s="300"/>
    </row>
    <row r="3435" spans="3:4" ht="12.95" customHeight="1">
      <c r="C3435" s="300"/>
      <c r="D3435" s="300"/>
    </row>
    <row r="3436" spans="3:4" ht="12.95" customHeight="1">
      <c r="C3436" s="300"/>
      <c r="D3436" s="300"/>
    </row>
    <row r="3437" spans="3:4" ht="12.95" customHeight="1">
      <c r="C3437" s="300"/>
      <c r="D3437" s="300"/>
    </row>
    <row r="3438" spans="3:4" ht="12.95" customHeight="1">
      <c r="C3438" s="300"/>
      <c r="D3438" s="300"/>
    </row>
    <row r="3439" spans="3:4" ht="12.95" customHeight="1">
      <c r="C3439" s="300"/>
      <c r="D3439" s="300"/>
    </row>
    <row r="3440" spans="3:4" ht="12.95" customHeight="1">
      <c r="C3440" s="300"/>
      <c r="D3440" s="300"/>
    </row>
    <row r="3441" spans="3:4" ht="12.95" customHeight="1">
      <c r="C3441" s="300"/>
      <c r="D3441" s="300"/>
    </row>
    <row r="3442" spans="3:4" ht="12.95" customHeight="1">
      <c r="C3442" s="300"/>
      <c r="D3442" s="300"/>
    </row>
    <row r="3443" spans="3:4" ht="12.95" customHeight="1">
      <c r="C3443" s="300"/>
      <c r="D3443" s="300"/>
    </row>
    <row r="3444" spans="3:4" ht="12.95" customHeight="1">
      <c r="C3444" s="300"/>
      <c r="D3444" s="300"/>
    </row>
    <row r="3445" spans="3:4" ht="12.95" customHeight="1">
      <c r="C3445" s="300"/>
      <c r="D3445" s="300"/>
    </row>
    <row r="3446" spans="3:4" ht="12.95" customHeight="1">
      <c r="C3446" s="300"/>
      <c r="D3446" s="300"/>
    </row>
    <row r="3447" spans="3:4" ht="12.95" customHeight="1">
      <c r="C3447" s="300"/>
      <c r="D3447" s="300"/>
    </row>
    <row r="3448" spans="3:4" ht="12.95" customHeight="1">
      <c r="C3448" s="300"/>
      <c r="D3448" s="300"/>
    </row>
    <row r="3449" spans="3:4" ht="12.95" customHeight="1">
      <c r="C3449" s="300"/>
      <c r="D3449" s="300"/>
    </row>
    <row r="3450" spans="3:4" ht="12.95" customHeight="1">
      <c r="C3450" s="300"/>
      <c r="D3450" s="300"/>
    </row>
    <row r="3451" spans="3:4" ht="12.95" customHeight="1">
      <c r="C3451" s="300"/>
      <c r="D3451" s="300"/>
    </row>
    <row r="3452" spans="3:4" ht="12.95" customHeight="1">
      <c r="C3452" s="300"/>
      <c r="D3452" s="300"/>
    </row>
    <row r="3453" spans="3:4" ht="12.95" customHeight="1">
      <c r="C3453" s="300"/>
      <c r="D3453" s="300"/>
    </row>
    <row r="3454" spans="3:4" ht="12.95" customHeight="1">
      <c r="C3454" s="300"/>
      <c r="D3454" s="300"/>
    </row>
    <row r="3455" spans="3:4" ht="12.95" customHeight="1">
      <c r="C3455" s="300"/>
      <c r="D3455" s="300"/>
    </row>
    <row r="3456" spans="3:4" ht="12.95" customHeight="1">
      <c r="C3456" s="300"/>
      <c r="D3456" s="300"/>
    </row>
    <row r="3457" spans="3:4" ht="12.95" customHeight="1">
      <c r="C3457" s="300"/>
      <c r="D3457" s="300"/>
    </row>
    <row r="3458" spans="3:4" ht="12.95" customHeight="1">
      <c r="C3458" s="300"/>
      <c r="D3458" s="300"/>
    </row>
    <row r="3459" spans="3:4" ht="12.95" customHeight="1">
      <c r="C3459" s="300"/>
      <c r="D3459" s="300"/>
    </row>
    <row r="3460" spans="3:4" ht="12.95" customHeight="1">
      <c r="C3460" s="300"/>
      <c r="D3460" s="300"/>
    </row>
    <row r="3461" spans="3:4" ht="12.95" customHeight="1">
      <c r="C3461" s="300"/>
      <c r="D3461" s="300"/>
    </row>
    <row r="3462" spans="3:4" ht="12.95" customHeight="1">
      <c r="C3462" s="300"/>
      <c r="D3462" s="300"/>
    </row>
    <row r="3463" spans="3:4" ht="12.95" customHeight="1">
      <c r="C3463" s="300"/>
      <c r="D3463" s="300"/>
    </row>
    <row r="3464" spans="3:4" ht="12.95" customHeight="1">
      <c r="C3464" s="300"/>
      <c r="D3464" s="300"/>
    </row>
    <row r="3465" spans="3:4" ht="12.95" customHeight="1">
      <c r="C3465" s="300"/>
      <c r="D3465" s="300"/>
    </row>
    <row r="3466" spans="3:4" ht="12.95" customHeight="1">
      <c r="C3466" s="300"/>
      <c r="D3466" s="300"/>
    </row>
    <row r="3467" spans="3:4" ht="12.95" customHeight="1">
      <c r="C3467" s="300"/>
      <c r="D3467" s="300"/>
    </row>
    <row r="3468" spans="3:4" ht="12.95" customHeight="1">
      <c r="C3468" s="300"/>
      <c r="D3468" s="300"/>
    </row>
    <row r="3469" spans="3:4" ht="12.95" customHeight="1">
      <c r="C3469" s="300"/>
      <c r="D3469" s="300"/>
    </row>
    <row r="3470" spans="3:4" ht="12.95" customHeight="1">
      <c r="C3470" s="300"/>
      <c r="D3470" s="300"/>
    </row>
    <row r="3471" spans="3:4" ht="12.95" customHeight="1">
      <c r="C3471" s="300"/>
      <c r="D3471" s="300"/>
    </row>
    <row r="3472" spans="3:4" ht="12.95" customHeight="1">
      <c r="C3472" s="300"/>
      <c r="D3472" s="300"/>
    </row>
    <row r="3473" spans="3:4" ht="12.95" customHeight="1">
      <c r="C3473" s="300"/>
      <c r="D3473" s="300"/>
    </row>
    <row r="3474" spans="3:4" ht="12.95" customHeight="1">
      <c r="C3474" s="300"/>
      <c r="D3474" s="300"/>
    </row>
    <row r="3475" spans="3:4" ht="12.95" customHeight="1">
      <c r="C3475" s="300"/>
      <c r="D3475" s="300"/>
    </row>
    <row r="3476" spans="3:4" ht="12.95" customHeight="1">
      <c r="C3476" s="300"/>
      <c r="D3476" s="300"/>
    </row>
    <row r="3477" spans="3:4" ht="12.95" customHeight="1">
      <c r="C3477" s="300"/>
      <c r="D3477" s="300"/>
    </row>
    <row r="3478" spans="3:4" ht="12.95" customHeight="1">
      <c r="C3478" s="300"/>
      <c r="D3478" s="300"/>
    </row>
    <row r="3479" spans="3:4" ht="12.95" customHeight="1">
      <c r="C3479" s="300"/>
      <c r="D3479" s="300"/>
    </row>
    <row r="3480" spans="3:4" ht="12.95" customHeight="1">
      <c r="C3480" s="300"/>
      <c r="D3480" s="300"/>
    </row>
    <row r="3481" spans="3:4" ht="12.95" customHeight="1">
      <c r="C3481" s="300"/>
      <c r="D3481" s="300"/>
    </row>
    <row r="3482" spans="3:4" ht="12.95" customHeight="1">
      <c r="C3482" s="300"/>
      <c r="D3482" s="300"/>
    </row>
    <row r="3483" spans="3:4" ht="12.95" customHeight="1">
      <c r="C3483" s="300"/>
      <c r="D3483" s="300"/>
    </row>
    <row r="3484" spans="3:4" ht="12.95" customHeight="1">
      <c r="C3484" s="300"/>
      <c r="D3484" s="300"/>
    </row>
    <row r="3485" spans="3:4" ht="12.95" customHeight="1">
      <c r="C3485" s="300"/>
      <c r="D3485" s="300"/>
    </row>
    <row r="3486" spans="3:4" ht="12.95" customHeight="1">
      <c r="C3486" s="300"/>
      <c r="D3486" s="300"/>
    </row>
    <row r="3487" spans="3:4" ht="12.95" customHeight="1">
      <c r="C3487" s="300"/>
      <c r="D3487" s="300"/>
    </row>
    <row r="3488" spans="3:4" ht="12.95" customHeight="1">
      <c r="C3488" s="300"/>
      <c r="D3488" s="300"/>
    </row>
    <row r="3489" spans="3:4" ht="12.95" customHeight="1">
      <c r="C3489" s="300"/>
      <c r="D3489" s="300"/>
    </row>
    <row r="3490" spans="3:4" ht="12.95" customHeight="1">
      <c r="C3490" s="300"/>
      <c r="D3490" s="300"/>
    </row>
    <row r="3491" spans="3:4" ht="12.95" customHeight="1">
      <c r="C3491" s="300"/>
      <c r="D3491" s="300"/>
    </row>
    <row r="3492" spans="3:4" ht="12.95" customHeight="1">
      <c r="C3492" s="300"/>
      <c r="D3492" s="300"/>
    </row>
    <row r="3493" spans="3:4" ht="12.95" customHeight="1">
      <c r="C3493" s="300"/>
      <c r="D3493" s="300"/>
    </row>
    <row r="3494" spans="3:4" ht="12.95" customHeight="1">
      <c r="C3494" s="300"/>
      <c r="D3494" s="300"/>
    </row>
    <row r="3495" spans="3:4" ht="12.95" customHeight="1">
      <c r="C3495" s="300"/>
      <c r="D3495" s="300"/>
    </row>
    <row r="3496" spans="3:4" ht="12.95" customHeight="1">
      <c r="C3496" s="300"/>
      <c r="D3496" s="300"/>
    </row>
    <row r="3497" spans="3:4" ht="12.95" customHeight="1">
      <c r="C3497" s="300"/>
      <c r="D3497" s="300"/>
    </row>
    <row r="3498" spans="3:4" ht="12.95" customHeight="1">
      <c r="C3498" s="300"/>
      <c r="D3498" s="300"/>
    </row>
    <row r="3499" spans="3:4" ht="12.95" customHeight="1">
      <c r="C3499" s="300"/>
      <c r="D3499" s="300"/>
    </row>
    <row r="3500" spans="3:4" ht="12.95" customHeight="1">
      <c r="C3500" s="300"/>
      <c r="D3500" s="300"/>
    </row>
    <row r="3501" spans="3:4" ht="12.95" customHeight="1">
      <c r="C3501" s="300"/>
      <c r="D3501" s="300"/>
    </row>
    <row r="3502" spans="3:4" ht="12.95" customHeight="1">
      <c r="C3502" s="300"/>
      <c r="D3502" s="300"/>
    </row>
    <row r="3503" spans="3:4" ht="12.95" customHeight="1">
      <c r="C3503" s="300"/>
      <c r="D3503" s="300"/>
    </row>
    <row r="3504" spans="3:4" ht="12.95" customHeight="1">
      <c r="C3504" s="300"/>
      <c r="D3504" s="300"/>
    </row>
    <row r="3505" spans="3:4" ht="12.95" customHeight="1">
      <c r="C3505" s="300"/>
      <c r="D3505" s="300"/>
    </row>
    <row r="3506" spans="3:4" ht="12.95" customHeight="1">
      <c r="C3506" s="300"/>
      <c r="D3506" s="300"/>
    </row>
    <row r="3507" spans="3:4" ht="12.95" customHeight="1">
      <c r="C3507" s="300"/>
      <c r="D3507" s="300"/>
    </row>
    <row r="3508" spans="3:4" ht="12.95" customHeight="1">
      <c r="C3508" s="300"/>
      <c r="D3508" s="300"/>
    </row>
    <row r="3509" spans="3:4" ht="12.95" customHeight="1">
      <c r="C3509" s="300"/>
      <c r="D3509" s="300"/>
    </row>
    <row r="3510" spans="3:4" ht="12.95" customHeight="1">
      <c r="C3510" s="300"/>
      <c r="D3510" s="300"/>
    </row>
    <row r="3511" spans="3:4" ht="12.95" customHeight="1">
      <c r="C3511" s="300"/>
      <c r="D3511" s="300"/>
    </row>
    <row r="3512" spans="3:4" ht="12.95" customHeight="1">
      <c r="C3512" s="300"/>
      <c r="D3512" s="300"/>
    </row>
    <row r="3513" spans="3:4" ht="12.95" customHeight="1">
      <c r="C3513" s="300"/>
      <c r="D3513" s="300"/>
    </row>
    <row r="3514" spans="3:4" ht="12.95" customHeight="1">
      <c r="C3514" s="300"/>
      <c r="D3514" s="300"/>
    </row>
    <row r="3515" spans="3:4" ht="12.95" customHeight="1">
      <c r="C3515" s="300"/>
      <c r="D3515" s="300"/>
    </row>
    <row r="3516" spans="3:4" ht="12.95" customHeight="1">
      <c r="C3516" s="300"/>
      <c r="D3516" s="300"/>
    </row>
    <row r="3517" spans="3:4" ht="12.95" customHeight="1">
      <c r="C3517" s="300"/>
      <c r="D3517" s="300"/>
    </row>
    <row r="3518" spans="3:4" ht="12.95" customHeight="1">
      <c r="C3518" s="300"/>
      <c r="D3518" s="300"/>
    </row>
    <row r="3519" spans="3:4" ht="12.95" customHeight="1">
      <c r="C3519" s="300"/>
      <c r="D3519" s="300"/>
    </row>
    <row r="3520" spans="3:4" ht="12.95" customHeight="1">
      <c r="C3520" s="300"/>
      <c r="D3520" s="300"/>
    </row>
    <row r="3521" spans="3:4" ht="12.95" customHeight="1">
      <c r="C3521" s="300"/>
      <c r="D3521" s="300"/>
    </row>
    <row r="3522" spans="3:4" ht="12.95" customHeight="1">
      <c r="C3522" s="300"/>
      <c r="D3522" s="300"/>
    </row>
    <row r="3523" spans="3:4" ht="12.95" customHeight="1">
      <c r="C3523" s="300"/>
      <c r="D3523" s="300"/>
    </row>
    <row r="3524" spans="3:4" ht="12.95" customHeight="1">
      <c r="C3524" s="300"/>
      <c r="D3524" s="300"/>
    </row>
    <row r="3525" spans="3:4" ht="12.95" customHeight="1">
      <c r="C3525" s="300"/>
      <c r="D3525" s="300"/>
    </row>
    <row r="3526" spans="3:4" ht="12.95" customHeight="1">
      <c r="C3526" s="300"/>
      <c r="D3526" s="300"/>
    </row>
    <row r="3527" spans="3:4" ht="12.95" customHeight="1">
      <c r="C3527" s="300"/>
      <c r="D3527" s="300"/>
    </row>
    <row r="3528" spans="3:4" ht="12.95" customHeight="1">
      <c r="C3528" s="300"/>
      <c r="D3528" s="300"/>
    </row>
    <row r="3529" spans="3:4" ht="12.95" customHeight="1">
      <c r="C3529" s="300"/>
      <c r="D3529" s="300"/>
    </row>
    <row r="3530" spans="3:4" ht="12.95" customHeight="1">
      <c r="C3530" s="300"/>
      <c r="D3530" s="300"/>
    </row>
    <row r="3531" spans="3:4" ht="12.95" customHeight="1">
      <c r="C3531" s="300"/>
      <c r="D3531" s="300"/>
    </row>
    <row r="3532" spans="3:4" ht="12.95" customHeight="1">
      <c r="C3532" s="300"/>
      <c r="D3532" s="300"/>
    </row>
    <row r="3533" spans="3:4" ht="12.95" customHeight="1">
      <c r="C3533" s="300"/>
      <c r="D3533" s="300"/>
    </row>
    <row r="3534" spans="3:4" ht="12.95" customHeight="1">
      <c r="C3534" s="300"/>
      <c r="D3534" s="300"/>
    </row>
    <row r="3535" spans="3:4" ht="12.95" customHeight="1">
      <c r="C3535" s="300"/>
      <c r="D3535" s="300"/>
    </row>
    <row r="3536" spans="3:4" ht="12.95" customHeight="1">
      <c r="C3536" s="300"/>
      <c r="D3536" s="300"/>
    </row>
    <row r="3537" spans="3:4" ht="12.95" customHeight="1">
      <c r="C3537" s="300"/>
      <c r="D3537" s="300"/>
    </row>
    <row r="3538" spans="3:4" ht="12.95" customHeight="1">
      <c r="C3538" s="300"/>
      <c r="D3538" s="300"/>
    </row>
    <row r="3539" spans="3:4" ht="12.95" customHeight="1">
      <c r="C3539" s="300"/>
      <c r="D3539" s="300"/>
    </row>
    <row r="3540" spans="3:4" ht="12.95" customHeight="1">
      <c r="C3540" s="300"/>
      <c r="D3540" s="300"/>
    </row>
    <row r="3541" spans="3:4" ht="12.95" customHeight="1">
      <c r="C3541" s="300"/>
      <c r="D3541" s="300"/>
    </row>
    <row r="3542" spans="3:4" ht="12.95" customHeight="1">
      <c r="C3542" s="300"/>
      <c r="D3542" s="300"/>
    </row>
    <row r="3543" spans="3:4" ht="12.95" customHeight="1">
      <c r="C3543" s="300"/>
      <c r="D3543" s="300"/>
    </row>
    <row r="3544" spans="3:4" ht="12.95" customHeight="1">
      <c r="C3544" s="300"/>
      <c r="D3544" s="300"/>
    </row>
    <row r="3545" spans="3:4" ht="12.95" customHeight="1">
      <c r="C3545" s="300"/>
      <c r="D3545" s="300"/>
    </row>
    <row r="3546" spans="3:4" ht="12.95" customHeight="1">
      <c r="C3546" s="300"/>
      <c r="D3546" s="300"/>
    </row>
    <row r="3547" spans="3:4" ht="12.95" customHeight="1">
      <c r="C3547" s="300"/>
      <c r="D3547" s="300"/>
    </row>
    <row r="3548" spans="3:4" ht="12.95" customHeight="1">
      <c r="C3548" s="300"/>
      <c r="D3548" s="300"/>
    </row>
    <row r="3549" spans="3:4" ht="12.95" customHeight="1">
      <c r="C3549" s="300"/>
      <c r="D3549" s="300"/>
    </row>
    <row r="3550" spans="3:4" ht="12.95" customHeight="1">
      <c r="C3550" s="300"/>
      <c r="D3550" s="300"/>
    </row>
    <row r="3551" spans="3:4" ht="12.95" customHeight="1">
      <c r="C3551" s="300"/>
      <c r="D3551" s="300"/>
    </row>
    <row r="3552" spans="3:4" ht="12.95" customHeight="1">
      <c r="C3552" s="300"/>
      <c r="D3552" s="300"/>
    </row>
    <row r="3553" spans="3:4" ht="12.95" customHeight="1">
      <c r="C3553" s="300"/>
      <c r="D3553" s="300"/>
    </row>
    <row r="3554" spans="3:4" ht="12.95" customHeight="1">
      <c r="C3554" s="300"/>
      <c r="D3554" s="300"/>
    </row>
    <row r="3555" spans="3:4" ht="12.95" customHeight="1">
      <c r="C3555" s="300"/>
      <c r="D3555" s="300"/>
    </row>
    <row r="3556" spans="3:4" ht="12.95" customHeight="1">
      <c r="C3556" s="300"/>
      <c r="D3556" s="300"/>
    </row>
    <row r="3557" spans="3:4" ht="12.95" customHeight="1">
      <c r="C3557" s="300"/>
      <c r="D3557" s="300"/>
    </row>
    <row r="3558" spans="3:4" ht="12.95" customHeight="1">
      <c r="C3558" s="300"/>
      <c r="D3558" s="300"/>
    </row>
    <row r="3559" spans="3:4" ht="12.95" customHeight="1">
      <c r="C3559" s="300"/>
      <c r="D3559" s="300"/>
    </row>
    <row r="3560" spans="3:4" ht="12.95" customHeight="1">
      <c r="C3560" s="300"/>
      <c r="D3560" s="300"/>
    </row>
    <row r="3561" spans="3:4" ht="12.95" customHeight="1">
      <c r="C3561" s="300"/>
      <c r="D3561" s="300"/>
    </row>
    <row r="3562" spans="3:4" ht="12.95" customHeight="1">
      <c r="C3562" s="300"/>
      <c r="D3562" s="300"/>
    </row>
    <row r="3563" spans="3:4" ht="12.95" customHeight="1">
      <c r="C3563" s="300"/>
      <c r="D3563" s="300"/>
    </row>
    <row r="3564" spans="3:4" ht="12.95" customHeight="1">
      <c r="C3564" s="300"/>
      <c r="D3564" s="300"/>
    </row>
    <row r="3565" spans="3:4" ht="12.95" customHeight="1">
      <c r="C3565" s="300"/>
      <c r="D3565" s="300"/>
    </row>
    <row r="3566" spans="3:4" ht="12.95" customHeight="1">
      <c r="C3566" s="300"/>
      <c r="D3566" s="300"/>
    </row>
    <row r="3567" spans="3:4" ht="12.95" customHeight="1">
      <c r="C3567" s="300"/>
      <c r="D3567" s="300"/>
    </row>
    <row r="3568" spans="3:4" ht="12.95" customHeight="1">
      <c r="C3568" s="300"/>
      <c r="D3568" s="300"/>
    </row>
    <row r="3569" spans="3:4" ht="12.95" customHeight="1">
      <c r="C3569" s="300"/>
      <c r="D3569" s="300"/>
    </row>
    <row r="3570" spans="3:4" ht="12.95" customHeight="1">
      <c r="C3570" s="300"/>
      <c r="D3570" s="300"/>
    </row>
    <row r="3571" spans="3:4" ht="12.95" customHeight="1">
      <c r="C3571" s="300"/>
      <c r="D3571" s="300"/>
    </row>
    <row r="3572" spans="3:4" ht="12.95" customHeight="1">
      <c r="C3572" s="300"/>
      <c r="D3572" s="300"/>
    </row>
    <row r="3573" spans="3:4" ht="12.95" customHeight="1">
      <c r="C3573" s="300"/>
      <c r="D3573" s="300"/>
    </row>
    <row r="3574" spans="3:4" ht="12.95" customHeight="1">
      <c r="C3574" s="300"/>
      <c r="D3574" s="300"/>
    </row>
    <row r="3575" spans="3:4" ht="12.95" customHeight="1">
      <c r="C3575" s="300"/>
      <c r="D3575" s="300"/>
    </row>
    <row r="3576" spans="3:4" ht="12.95" customHeight="1">
      <c r="C3576" s="300"/>
      <c r="D3576" s="300"/>
    </row>
    <row r="3577" spans="3:4" ht="12.95" customHeight="1">
      <c r="C3577" s="300"/>
      <c r="D3577" s="300"/>
    </row>
    <row r="3578" spans="3:4" ht="12.95" customHeight="1">
      <c r="C3578" s="300"/>
      <c r="D3578" s="300"/>
    </row>
    <row r="3579" spans="3:4" ht="12.95" customHeight="1">
      <c r="C3579" s="300"/>
      <c r="D3579" s="300"/>
    </row>
    <row r="3580" spans="3:4" ht="12.95" customHeight="1">
      <c r="C3580" s="300"/>
      <c r="D3580" s="300"/>
    </row>
    <row r="3581" spans="3:4" ht="12.95" customHeight="1">
      <c r="C3581" s="300"/>
      <c r="D3581" s="300"/>
    </row>
    <row r="3582" spans="3:4" ht="12.95" customHeight="1">
      <c r="C3582" s="300"/>
      <c r="D3582" s="300"/>
    </row>
    <row r="3583" spans="3:4" ht="12.95" customHeight="1">
      <c r="C3583" s="300"/>
      <c r="D3583" s="300"/>
    </row>
    <row r="3584" spans="3:4" ht="12.95" customHeight="1">
      <c r="C3584" s="300"/>
      <c r="D3584" s="300"/>
    </row>
    <row r="3585" spans="3:4" ht="12.95" customHeight="1">
      <c r="C3585" s="300"/>
      <c r="D3585" s="300"/>
    </row>
    <row r="3586" spans="3:4" ht="12.95" customHeight="1">
      <c r="C3586" s="300"/>
      <c r="D3586" s="300"/>
    </row>
    <row r="3587" spans="3:4" ht="12.95" customHeight="1">
      <c r="C3587" s="300"/>
      <c r="D3587" s="300"/>
    </row>
    <row r="3588" spans="3:4" ht="12.95" customHeight="1">
      <c r="C3588" s="300"/>
      <c r="D3588" s="300"/>
    </row>
    <row r="3589" spans="3:4" ht="12.95" customHeight="1">
      <c r="C3589" s="300"/>
      <c r="D3589" s="300"/>
    </row>
    <row r="3590" spans="3:4" ht="12.95" customHeight="1">
      <c r="C3590" s="300"/>
      <c r="D3590" s="300"/>
    </row>
    <row r="3591" spans="3:4" ht="12.95" customHeight="1">
      <c r="C3591" s="300"/>
      <c r="D3591" s="300"/>
    </row>
    <row r="3592" spans="3:4" ht="12.95" customHeight="1">
      <c r="C3592" s="300"/>
      <c r="D3592" s="300"/>
    </row>
    <row r="3593" spans="3:4" ht="12.95" customHeight="1">
      <c r="C3593" s="300"/>
      <c r="D3593" s="300"/>
    </row>
    <row r="3594" spans="3:4" ht="12.95" customHeight="1">
      <c r="C3594" s="300"/>
      <c r="D3594" s="300"/>
    </row>
    <row r="3595" spans="3:4" ht="12.95" customHeight="1">
      <c r="C3595" s="300"/>
      <c r="D3595" s="300"/>
    </row>
    <row r="3596" spans="3:4" ht="12.95" customHeight="1">
      <c r="C3596" s="300"/>
      <c r="D3596" s="300"/>
    </row>
    <row r="3597" spans="3:4" ht="12.95" customHeight="1">
      <c r="C3597" s="300"/>
      <c r="D3597" s="300"/>
    </row>
    <row r="3598" spans="3:4" ht="12.95" customHeight="1">
      <c r="C3598" s="300"/>
      <c r="D3598" s="300"/>
    </row>
    <row r="3599" spans="3:4" ht="12.95" customHeight="1">
      <c r="C3599" s="300"/>
      <c r="D3599" s="300"/>
    </row>
    <row r="3600" spans="3:4" ht="12.95" customHeight="1">
      <c r="C3600" s="300"/>
      <c r="D3600" s="300"/>
    </row>
    <row r="3601" spans="3:4" ht="12.95" customHeight="1">
      <c r="C3601" s="300"/>
      <c r="D3601" s="300"/>
    </row>
    <row r="3602" spans="3:4" ht="12.95" customHeight="1">
      <c r="C3602" s="300"/>
      <c r="D3602" s="300"/>
    </row>
    <row r="3603" spans="3:4" ht="12.95" customHeight="1">
      <c r="C3603" s="300"/>
      <c r="D3603" s="300"/>
    </row>
    <row r="3604" spans="3:4" ht="12.95" customHeight="1">
      <c r="C3604" s="300"/>
      <c r="D3604" s="300"/>
    </row>
    <row r="3605" spans="3:4" ht="12.95" customHeight="1">
      <c r="C3605" s="300"/>
      <c r="D3605" s="300"/>
    </row>
    <row r="3606" spans="3:4" ht="12.95" customHeight="1">
      <c r="C3606" s="300"/>
      <c r="D3606" s="300"/>
    </row>
    <row r="3607" spans="3:4" ht="12.95" customHeight="1">
      <c r="C3607" s="300"/>
      <c r="D3607" s="300"/>
    </row>
    <row r="3608" spans="3:4" ht="12.95" customHeight="1">
      <c r="C3608" s="300"/>
      <c r="D3608" s="300"/>
    </row>
    <row r="3609" spans="3:4" ht="12.95" customHeight="1">
      <c r="C3609" s="300"/>
      <c r="D3609" s="300"/>
    </row>
    <row r="3610" spans="3:4" ht="12.95" customHeight="1">
      <c r="C3610" s="300"/>
      <c r="D3610" s="300"/>
    </row>
    <row r="3611" spans="3:4" ht="12.95" customHeight="1">
      <c r="C3611" s="300"/>
      <c r="D3611" s="300"/>
    </row>
    <row r="3612" spans="3:4" ht="12.95" customHeight="1">
      <c r="C3612" s="300"/>
      <c r="D3612" s="300"/>
    </row>
    <row r="3613" spans="3:4" ht="12.95" customHeight="1">
      <c r="C3613" s="300"/>
      <c r="D3613" s="300"/>
    </row>
    <row r="3614" spans="3:4" ht="12.95" customHeight="1">
      <c r="C3614" s="300"/>
      <c r="D3614" s="300"/>
    </row>
    <row r="3615" spans="3:4" ht="12.95" customHeight="1">
      <c r="C3615" s="300"/>
      <c r="D3615" s="300"/>
    </row>
    <row r="3616" spans="3:4" ht="12.95" customHeight="1">
      <c r="C3616" s="300"/>
      <c r="D3616" s="300"/>
    </row>
    <row r="3617" spans="3:4" ht="12.95" customHeight="1">
      <c r="C3617" s="300"/>
      <c r="D3617" s="300"/>
    </row>
    <row r="3618" spans="3:4" ht="12.95" customHeight="1">
      <c r="C3618" s="300"/>
      <c r="D3618" s="300"/>
    </row>
    <row r="3619" spans="3:4" ht="12.95" customHeight="1">
      <c r="C3619" s="300"/>
      <c r="D3619" s="300"/>
    </row>
    <row r="3620" spans="3:4" ht="12.95" customHeight="1">
      <c r="C3620" s="300"/>
      <c r="D3620" s="300"/>
    </row>
    <row r="3621" spans="3:4" ht="12.95" customHeight="1">
      <c r="C3621" s="300"/>
      <c r="D3621" s="300"/>
    </row>
    <row r="3622" spans="3:4" ht="12.95" customHeight="1">
      <c r="C3622" s="300"/>
      <c r="D3622" s="300"/>
    </row>
    <row r="3623" spans="3:4" ht="12.95" customHeight="1">
      <c r="C3623" s="300"/>
      <c r="D3623" s="300"/>
    </row>
    <row r="3624" spans="3:4" ht="12.95" customHeight="1">
      <c r="C3624" s="300"/>
      <c r="D3624" s="300"/>
    </row>
    <row r="3625" spans="3:4" ht="12.95" customHeight="1">
      <c r="C3625" s="300"/>
      <c r="D3625" s="300"/>
    </row>
    <row r="3626" spans="3:4" ht="12.95" customHeight="1">
      <c r="C3626" s="300"/>
      <c r="D3626" s="300"/>
    </row>
    <row r="3627" spans="3:4" ht="12.95" customHeight="1">
      <c r="C3627" s="300"/>
      <c r="D3627" s="300"/>
    </row>
    <row r="3628" spans="3:4" ht="12.95" customHeight="1">
      <c r="C3628" s="300"/>
      <c r="D3628" s="300"/>
    </row>
    <row r="3629" spans="3:4" ht="12.95" customHeight="1">
      <c r="C3629" s="300"/>
      <c r="D3629" s="300"/>
    </row>
    <row r="3630" spans="3:4" ht="12.95" customHeight="1">
      <c r="C3630" s="300"/>
      <c r="D3630" s="300"/>
    </row>
    <row r="3631" spans="3:4" ht="12.95" customHeight="1">
      <c r="C3631" s="300"/>
      <c r="D3631" s="300"/>
    </row>
    <row r="3632" spans="3:4" ht="12.95" customHeight="1">
      <c r="C3632" s="300"/>
      <c r="D3632" s="300"/>
    </row>
    <row r="3633" spans="3:4" ht="12.95" customHeight="1">
      <c r="C3633" s="300"/>
      <c r="D3633" s="300"/>
    </row>
    <row r="3634" spans="3:4" ht="12.95" customHeight="1">
      <c r="C3634" s="300"/>
      <c r="D3634" s="300"/>
    </row>
    <row r="3635" spans="3:4" ht="12.95" customHeight="1">
      <c r="C3635" s="300"/>
      <c r="D3635" s="300"/>
    </row>
    <row r="3636" spans="3:4" ht="12.95" customHeight="1">
      <c r="C3636" s="300"/>
      <c r="D3636" s="300"/>
    </row>
    <row r="3637" spans="3:4" ht="12.95" customHeight="1">
      <c r="C3637" s="300"/>
      <c r="D3637" s="300"/>
    </row>
    <row r="3638" spans="3:4" ht="12.95" customHeight="1">
      <c r="C3638" s="300"/>
      <c r="D3638" s="300"/>
    </row>
    <row r="3639" spans="3:4" ht="12.95" customHeight="1">
      <c r="C3639" s="300"/>
      <c r="D3639" s="300"/>
    </row>
    <row r="3640" spans="3:4" ht="12.95" customHeight="1">
      <c r="C3640" s="300"/>
      <c r="D3640" s="300"/>
    </row>
    <row r="3641" spans="3:4" ht="12.95" customHeight="1">
      <c r="C3641" s="300"/>
      <c r="D3641" s="300"/>
    </row>
    <row r="3642" spans="3:4" ht="12.95" customHeight="1">
      <c r="C3642" s="300"/>
      <c r="D3642" s="300"/>
    </row>
    <row r="3643" spans="3:4" ht="12.95" customHeight="1">
      <c r="C3643" s="300"/>
      <c r="D3643" s="300"/>
    </row>
    <row r="3644" spans="3:4" ht="12.95" customHeight="1">
      <c r="C3644" s="300"/>
      <c r="D3644" s="300"/>
    </row>
    <row r="3645" spans="3:4" ht="12.95" customHeight="1">
      <c r="C3645" s="300"/>
      <c r="D3645" s="300"/>
    </row>
    <row r="3646" spans="3:4" ht="12.95" customHeight="1">
      <c r="C3646" s="300"/>
      <c r="D3646" s="300"/>
    </row>
    <row r="3647" spans="3:4" ht="12.95" customHeight="1">
      <c r="C3647" s="300"/>
      <c r="D3647" s="300"/>
    </row>
    <row r="3648" spans="3:4" ht="12.95" customHeight="1">
      <c r="C3648" s="300"/>
      <c r="D3648" s="300"/>
    </row>
    <row r="3649" spans="3:4" ht="12.95" customHeight="1">
      <c r="C3649" s="300"/>
      <c r="D3649" s="300"/>
    </row>
    <row r="3650" spans="3:4" ht="12.95" customHeight="1">
      <c r="C3650" s="300"/>
      <c r="D3650" s="300"/>
    </row>
    <row r="3651" spans="3:4" ht="12.95" customHeight="1">
      <c r="C3651" s="300"/>
      <c r="D3651" s="300"/>
    </row>
    <row r="3652" spans="3:4" ht="12.95" customHeight="1">
      <c r="C3652" s="300"/>
      <c r="D3652" s="300"/>
    </row>
    <row r="3653" spans="3:4" ht="12.95" customHeight="1">
      <c r="C3653" s="300"/>
      <c r="D3653" s="300"/>
    </row>
    <row r="3654" spans="3:4" ht="12.95" customHeight="1">
      <c r="C3654" s="300"/>
      <c r="D3654" s="300"/>
    </row>
    <row r="3655" spans="3:4" ht="12.95" customHeight="1">
      <c r="C3655" s="300"/>
      <c r="D3655" s="300"/>
    </row>
    <row r="3656" spans="3:4" ht="12.95" customHeight="1">
      <c r="C3656" s="300"/>
      <c r="D3656" s="300"/>
    </row>
    <row r="3657" spans="3:4" ht="12.95" customHeight="1">
      <c r="C3657" s="300"/>
      <c r="D3657" s="300"/>
    </row>
    <row r="3658" spans="3:4" ht="12.95" customHeight="1">
      <c r="C3658" s="300"/>
      <c r="D3658" s="300"/>
    </row>
    <row r="3659" spans="3:4" ht="12.95" customHeight="1">
      <c r="C3659" s="300"/>
      <c r="D3659" s="300"/>
    </row>
    <row r="3660" spans="3:4" ht="12.95" customHeight="1">
      <c r="C3660" s="300"/>
      <c r="D3660" s="300"/>
    </row>
    <row r="3661" spans="3:4" ht="12.95" customHeight="1">
      <c r="C3661" s="300"/>
      <c r="D3661" s="300"/>
    </row>
    <row r="3662" spans="3:4" ht="12.95" customHeight="1">
      <c r="C3662" s="300"/>
      <c r="D3662" s="300"/>
    </row>
    <row r="3663" spans="3:4" ht="12.95" customHeight="1">
      <c r="C3663" s="300"/>
      <c r="D3663" s="300"/>
    </row>
    <row r="3664" spans="3:4" ht="12.95" customHeight="1">
      <c r="C3664" s="300"/>
      <c r="D3664" s="300"/>
    </row>
    <row r="3665" spans="3:4" ht="12.95" customHeight="1">
      <c r="C3665" s="300"/>
      <c r="D3665" s="300"/>
    </row>
    <row r="3666" spans="3:4" ht="12.95" customHeight="1">
      <c r="C3666" s="300"/>
      <c r="D3666" s="300"/>
    </row>
    <row r="3667" spans="3:4" ht="12.95" customHeight="1">
      <c r="C3667" s="300"/>
      <c r="D3667" s="300"/>
    </row>
    <row r="3668" spans="3:4" ht="12.95" customHeight="1">
      <c r="C3668" s="300"/>
      <c r="D3668" s="300"/>
    </row>
    <row r="3669" spans="3:4" ht="12.95" customHeight="1">
      <c r="C3669" s="300"/>
      <c r="D3669" s="300"/>
    </row>
    <row r="3670" spans="3:4" ht="12.95" customHeight="1">
      <c r="C3670" s="300"/>
      <c r="D3670" s="300"/>
    </row>
    <row r="3671" spans="3:4" ht="12.95" customHeight="1">
      <c r="C3671" s="300"/>
      <c r="D3671" s="300"/>
    </row>
    <row r="3672" spans="3:4" ht="12.95" customHeight="1">
      <c r="C3672" s="300"/>
      <c r="D3672" s="300"/>
    </row>
    <row r="3673" spans="3:4" ht="12.95" customHeight="1">
      <c r="C3673" s="300"/>
      <c r="D3673" s="300"/>
    </row>
    <row r="3674" spans="3:4" ht="12.95" customHeight="1">
      <c r="C3674" s="300"/>
      <c r="D3674" s="300"/>
    </row>
    <row r="3675" spans="3:4" ht="12.95" customHeight="1">
      <c r="C3675" s="300"/>
      <c r="D3675" s="300"/>
    </row>
    <row r="3676" spans="3:4" ht="12.95" customHeight="1">
      <c r="C3676" s="300"/>
      <c r="D3676" s="300"/>
    </row>
    <row r="3677" spans="3:4" ht="12.95" customHeight="1">
      <c r="C3677" s="300"/>
      <c r="D3677" s="300"/>
    </row>
    <row r="3678" spans="3:4" ht="12.95" customHeight="1">
      <c r="C3678" s="300"/>
      <c r="D3678" s="300"/>
    </row>
    <row r="3679" spans="3:4" ht="12.95" customHeight="1">
      <c r="C3679" s="300"/>
      <c r="D3679" s="300"/>
    </row>
    <row r="3680" spans="3:4" ht="12.95" customHeight="1">
      <c r="C3680" s="300"/>
      <c r="D3680" s="300"/>
    </row>
    <row r="3681" spans="3:4" ht="12.95" customHeight="1">
      <c r="C3681" s="300"/>
      <c r="D3681" s="300"/>
    </row>
    <row r="3682" spans="3:4" ht="12.95" customHeight="1">
      <c r="C3682" s="300"/>
      <c r="D3682" s="300"/>
    </row>
    <row r="3683" spans="3:4" ht="12.95" customHeight="1">
      <c r="C3683" s="300"/>
      <c r="D3683" s="300"/>
    </row>
    <row r="3684" spans="3:4" ht="12.95" customHeight="1">
      <c r="C3684" s="300"/>
      <c r="D3684" s="300"/>
    </row>
    <row r="3685" spans="3:4" ht="12.95" customHeight="1">
      <c r="C3685" s="300"/>
      <c r="D3685" s="300"/>
    </row>
    <row r="3686" spans="3:4" ht="12.95" customHeight="1">
      <c r="C3686" s="300"/>
      <c r="D3686" s="300"/>
    </row>
    <row r="3687" spans="3:4" ht="12.95" customHeight="1">
      <c r="C3687" s="300"/>
      <c r="D3687" s="300"/>
    </row>
    <row r="3688" spans="3:4" ht="12.95" customHeight="1">
      <c r="C3688" s="300"/>
      <c r="D3688" s="300"/>
    </row>
    <row r="3689" spans="3:4" ht="12.95" customHeight="1">
      <c r="C3689" s="300"/>
      <c r="D3689" s="300"/>
    </row>
    <row r="3690" spans="3:4" ht="12.95" customHeight="1">
      <c r="C3690" s="300"/>
      <c r="D3690" s="300"/>
    </row>
    <row r="3691" spans="3:4" ht="12.95" customHeight="1">
      <c r="C3691" s="300"/>
      <c r="D3691" s="300"/>
    </row>
    <row r="3692" spans="3:4" ht="12.95" customHeight="1">
      <c r="C3692" s="300"/>
      <c r="D3692" s="300"/>
    </row>
    <row r="3693" spans="3:4" ht="12.95" customHeight="1">
      <c r="C3693" s="300"/>
      <c r="D3693" s="300"/>
    </row>
    <row r="3694" spans="3:4" ht="12.95" customHeight="1">
      <c r="C3694" s="300"/>
      <c r="D3694" s="300"/>
    </row>
    <row r="3695" spans="3:4" ht="12.95" customHeight="1">
      <c r="C3695" s="300"/>
      <c r="D3695" s="300"/>
    </row>
    <row r="3696" spans="3:4" ht="12.95" customHeight="1">
      <c r="C3696" s="300"/>
      <c r="D3696" s="300"/>
    </row>
    <row r="3697" spans="3:4" ht="12.95" customHeight="1">
      <c r="C3697" s="300"/>
      <c r="D3697" s="300"/>
    </row>
    <row r="3698" spans="3:4" ht="12.95" customHeight="1">
      <c r="C3698" s="300"/>
      <c r="D3698" s="300"/>
    </row>
    <row r="3699" spans="3:4" ht="12.95" customHeight="1">
      <c r="C3699" s="300"/>
      <c r="D3699" s="300"/>
    </row>
    <row r="3700" spans="3:4" ht="12.95" customHeight="1">
      <c r="C3700" s="300"/>
      <c r="D3700" s="300"/>
    </row>
    <row r="3701" spans="3:4" ht="12.95" customHeight="1">
      <c r="C3701" s="300"/>
      <c r="D3701" s="300"/>
    </row>
    <row r="3702" spans="3:4" ht="12.95" customHeight="1">
      <c r="C3702" s="300"/>
      <c r="D3702" s="300"/>
    </row>
    <row r="3703" spans="3:4" ht="12.95" customHeight="1">
      <c r="C3703" s="300"/>
      <c r="D3703" s="300"/>
    </row>
    <row r="3704" spans="3:4" ht="12.95" customHeight="1">
      <c r="C3704" s="300"/>
      <c r="D3704" s="300"/>
    </row>
    <row r="3705" spans="3:4" ht="12.95" customHeight="1">
      <c r="C3705" s="300"/>
      <c r="D3705" s="300"/>
    </row>
    <row r="3706" spans="3:4" ht="12.95" customHeight="1">
      <c r="C3706" s="300"/>
      <c r="D3706" s="300"/>
    </row>
    <row r="3707" spans="3:4" ht="12.95" customHeight="1">
      <c r="C3707" s="300"/>
      <c r="D3707" s="300"/>
    </row>
    <row r="3708" spans="3:4" ht="12.95" customHeight="1">
      <c r="C3708" s="300"/>
      <c r="D3708" s="300"/>
    </row>
    <row r="3709" spans="3:4" ht="12.95" customHeight="1">
      <c r="C3709" s="300"/>
      <c r="D3709" s="300"/>
    </row>
    <row r="3710" spans="3:4" ht="12.95" customHeight="1">
      <c r="C3710" s="300"/>
      <c r="D3710" s="300"/>
    </row>
    <row r="3711" spans="3:4" ht="12.95" customHeight="1">
      <c r="C3711" s="300"/>
      <c r="D3711" s="300"/>
    </row>
    <row r="3712" spans="3:4" ht="12.95" customHeight="1">
      <c r="C3712" s="300"/>
      <c r="D3712" s="300"/>
    </row>
    <row r="3713" spans="3:4" ht="12.95" customHeight="1">
      <c r="C3713" s="300"/>
      <c r="D3713" s="300"/>
    </row>
    <row r="3714" spans="3:4" ht="12.95" customHeight="1">
      <c r="C3714" s="300"/>
      <c r="D3714" s="300"/>
    </row>
    <row r="3715" spans="3:4" ht="12.95" customHeight="1">
      <c r="C3715" s="300"/>
      <c r="D3715" s="300"/>
    </row>
    <row r="3716" spans="3:4" ht="12.95" customHeight="1">
      <c r="C3716" s="300"/>
      <c r="D3716" s="300"/>
    </row>
    <row r="3717" spans="3:4" ht="12.95" customHeight="1">
      <c r="C3717" s="300"/>
      <c r="D3717" s="300"/>
    </row>
    <row r="3718" spans="3:4" ht="12.95" customHeight="1">
      <c r="C3718" s="300"/>
      <c r="D3718" s="300"/>
    </row>
    <row r="3719" spans="3:4" ht="12.95" customHeight="1">
      <c r="C3719" s="300"/>
      <c r="D3719" s="300"/>
    </row>
    <row r="3720" spans="3:4" ht="12.95" customHeight="1">
      <c r="C3720" s="300"/>
      <c r="D3720" s="300"/>
    </row>
    <row r="3721" spans="3:4" ht="12.95" customHeight="1">
      <c r="C3721" s="300"/>
      <c r="D3721" s="300"/>
    </row>
    <row r="3722" spans="3:4" ht="12.95" customHeight="1">
      <c r="C3722" s="300"/>
      <c r="D3722" s="300"/>
    </row>
    <row r="3723" spans="3:4" ht="12.95" customHeight="1">
      <c r="C3723" s="300"/>
      <c r="D3723" s="300"/>
    </row>
    <row r="3724" spans="3:4" ht="12.95" customHeight="1">
      <c r="C3724" s="300"/>
      <c r="D3724" s="300"/>
    </row>
    <row r="3725" spans="3:4" ht="12.95" customHeight="1">
      <c r="C3725" s="300"/>
      <c r="D3725" s="300"/>
    </row>
    <row r="3726" spans="3:4" ht="12.95" customHeight="1">
      <c r="C3726" s="300"/>
      <c r="D3726" s="300"/>
    </row>
    <row r="3727" spans="3:4" ht="12.95" customHeight="1">
      <c r="C3727" s="300"/>
      <c r="D3727" s="300"/>
    </row>
    <row r="3728" spans="3:4" ht="12.95" customHeight="1">
      <c r="C3728" s="300"/>
      <c r="D3728" s="300"/>
    </row>
    <row r="3729" spans="3:4" ht="12.95" customHeight="1">
      <c r="C3729" s="300"/>
      <c r="D3729" s="300"/>
    </row>
    <row r="3730" spans="3:4" ht="12.95" customHeight="1">
      <c r="C3730" s="300"/>
      <c r="D3730" s="300"/>
    </row>
    <row r="3731" spans="3:4" ht="12.95" customHeight="1">
      <c r="C3731" s="300"/>
      <c r="D3731" s="300"/>
    </row>
    <row r="3732" spans="3:4" ht="12.95" customHeight="1">
      <c r="C3732" s="300"/>
      <c r="D3732" s="300"/>
    </row>
    <row r="3733" spans="3:4" ht="12.95" customHeight="1">
      <c r="C3733" s="300"/>
      <c r="D3733" s="300"/>
    </row>
    <row r="3734" spans="3:4" ht="12.95" customHeight="1">
      <c r="C3734" s="300"/>
      <c r="D3734" s="300"/>
    </row>
    <row r="3735" spans="3:4" ht="12.95" customHeight="1">
      <c r="C3735" s="300"/>
      <c r="D3735" s="300"/>
    </row>
    <row r="3736" spans="3:4" ht="12.95" customHeight="1">
      <c r="C3736" s="300"/>
      <c r="D3736" s="300"/>
    </row>
    <row r="3737" spans="3:4" ht="12.95" customHeight="1">
      <c r="C3737" s="300"/>
      <c r="D3737" s="300"/>
    </row>
    <row r="3738" spans="3:4" ht="12.95" customHeight="1">
      <c r="C3738" s="300"/>
      <c r="D3738" s="300"/>
    </row>
    <row r="3739" spans="3:4" ht="12.95" customHeight="1">
      <c r="C3739" s="300"/>
      <c r="D3739" s="300"/>
    </row>
    <row r="3740" spans="3:4" ht="12.95" customHeight="1">
      <c r="C3740" s="300"/>
      <c r="D3740" s="300"/>
    </row>
    <row r="3741" spans="3:4" ht="12.95" customHeight="1">
      <c r="C3741" s="300"/>
      <c r="D3741" s="300"/>
    </row>
    <row r="3742" spans="3:4" ht="12.95" customHeight="1">
      <c r="C3742" s="300"/>
      <c r="D3742" s="300"/>
    </row>
    <row r="3743" spans="3:4" ht="12.95" customHeight="1">
      <c r="C3743" s="300"/>
      <c r="D3743" s="300"/>
    </row>
    <row r="3744" spans="3:4" ht="12.95" customHeight="1">
      <c r="C3744" s="300"/>
      <c r="D3744" s="300"/>
    </row>
    <row r="3745" spans="3:4" ht="12.95" customHeight="1">
      <c r="C3745" s="300"/>
      <c r="D3745" s="300"/>
    </row>
    <row r="3746" spans="3:4" ht="12.95" customHeight="1">
      <c r="C3746" s="300"/>
      <c r="D3746" s="300"/>
    </row>
    <row r="3747" spans="3:4" ht="12.95" customHeight="1">
      <c r="C3747" s="300"/>
      <c r="D3747" s="300"/>
    </row>
    <row r="3748" spans="3:4" ht="12.95" customHeight="1">
      <c r="C3748" s="300"/>
      <c r="D3748" s="300"/>
    </row>
    <row r="3749" spans="3:4" ht="12.95" customHeight="1">
      <c r="C3749" s="300"/>
      <c r="D3749" s="300"/>
    </row>
    <row r="3750" spans="3:4" ht="12.95" customHeight="1">
      <c r="C3750" s="300"/>
      <c r="D3750" s="300"/>
    </row>
    <row r="3751" spans="3:4" ht="12.95" customHeight="1">
      <c r="C3751" s="300"/>
      <c r="D3751" s="300"/>
    </row>
    <row r="3752" spans="3:4" ht="12.95" customHeight="1">
      <c r="C3752" s="300"/>
      <c r="D3752" s="300"/>
    </row>
    <row r="3753" spans="3:4" ht="12.95" customHeight="1">
      <c r="C3753" s="300"/>
      <c r="D3753" s="300"/>
    </row>
    <row r="3754" spans="3:4" ht="12.95" customHeight="1">
      <c r="C3754" s="300"/>
      <c r="D3754" s="300"/>
    </row>
    <row r="3755" spans="3:4" ht="12.95" customHeight="1">
      <c r="C3755" s="300"/>
      <c r="D3755" s="300"/>
    </row>
    <row r="3756" spans="3:4" ht="12.95" customHeight="1">
      <c r="C3756" s="300"/>
      <c r="D3756" s="300"/>
    </row>
    <row r="3757" spans="3:4" ht="12.95" customHeight="1">
      <c r="C3757" s="300"/>
      <c r="D3757" s="300"/>
    </row>
    <row r="3758" spans="3:4" ht="12.95" customHeight="1">
      <c r="C3758" s="300"/>
      <c r="D3758" s="300"/>
    </row>
    <row r="3759" spans="3:4" ht="12.95" customHeight="1">
      <c r="C3759" s="300"/>
      <c r="D3759" s="300"/>
    </row>
    <row r="3760" spans="3:4" ht="12.95" customHeight="1">
      <c r="C3760" s="300"/>
      <c r="D3760" s="300"/>
    </row>
    <row r="3761" spans="3:4" ht="12.95" customHeight="1">
      <c r="C3761" s="300"/>
      <c r="D3761" s="300"/>
    </row>
    <row r="3762" spans="3:4" ht="12.95" customHeight="1">
      <c r="C3762" s="300"/>
      <c r="D3762" s="300"/>
    </row>
    <row r="3763" spans="3:4" ht="12.95" customHeight="1">
      <c r="C3763" s="300"/>
      <c r="D3763" s="300"/>
    </row>
    <row r="3764" spans="3:4" ht="12.95" customHeight="1">
      <c r="C3764" s="300"/>
      <c r="D3764" s="300"/>
    </row>
    <row r="3765" spans="3:4" ht="12.95" customHeight="1">
      <c r="C3765" s="300"/>
      <c r="D3765" s="300"/>
    </row>
    <row r="3766" spans="3:4" ht="12.95" customHeight="1">
      <c r="C3766" s="300"/>
      <c r="D3766" s="300"/>
    </row>
    <row r="3767" spans="3:4" ht="12.95" customHeight="1">
      <c r="C3767" s="300"/>
      <c r="D3767" s="300"/>
    </row>
    <row r="3768" spans="3:4" ht="12.95" customHeight="1">
      <c r="C3768" s="300"/>
      <c r="D3768" s="300"/>
    </row>
    <row r="3769" spans="3:4" ht="12.95" customHeight="1">
      <c r="C3769" s="300"/>
      <c r="D3769" s="300"/>
    </row>
    <row r="3770" spans="3:4" ht="12.95" customHeight="1">
      <c r="C3770" s="300"/>
      <c r="D3770" s="300"/>
    </row>
    <row r="3771" spans="3:4" ht="12.95" customHeight="1">
      <c r="C3771" s="300"/>
      <c r="D3771" s="300"/>
    </row>
    <row r="3772" spans="3:4" ht="12.95" customHeight="1">
      <c r="C3772" s="300"/>
      <c r="D3772" s="300"/>
    </row>
    <row r="3773" spans="3:4" ht="12.95" customHeight="1">
      <c r="C3773" s="300"/>
      <c r="D3773" s="300"/>
    </row>
    <row r="3774" spans="3:4" ht="12.95" customHeight="1">
      <c r="C3774" s="300"/>
      <c r="D3774" s="300"/>
    </row>
    <row r="3775" spans="3:4" ht="12.95" customHeight="1">
      <c r="C3775" s="300"/>
      <c r="D3775" s="300"/>
    </row>
    <row r="3776" spans="3:4" ht="12.95" customHeight="1">
      <c r="C3776" s="300"/>
      <c r="D3776" s="300"/>
    </row>
    <row r="3777" spans="3:4" ht="12.95" customHeight="1">
      <c r="C3777" s="300"/>
      <c r="D3777" s="300"/>
    </row>
    <row r="3778" spans="3:4" ht="12.95" customHeight="1">
      <c r="C3778" s="300"/>
      <c r="D3778" s="300"/>
    </row>
    <row r="3779" spans="3:4" ht="12.95" customHeight="1">
      <c r="C3779" s="300"/>
      <c r="D3779" s="300"/>
    </row>
    <row r="3780" spans="3:4" ht="12.95" customHeight="1">
      <c r="C3780" s="300"/>
      <c r="D3780" s="300"/>
    </row>
    <row r="3781" spans="3:4" ht="12.95" customHeight="1">
      <c r="C3781" s="300"/>
      <c r="D3781" s="300"/>
    </row>
    <row r="3782" spans="3:4" ht="12.95" customHeight="1">
      <c r="C3782" s="300"/>
      <c r="D3782" s="300"/>
    </row>
    <row r="3783" spans="3:4" ht="12.95" customHeight="1">
      <c r="C3783" s="300"/>
      <c r="D3783" s="300"/>
    </row>
    <row r="3784" spans="3:4" ht="12.95" customHeight="1">
      <c r="C3784" s="300"/>
      <c r="D3784" s="300"/>
    </row>
    <row r="3785" spans="3:4" ht="12.95" customHeight="1">
      <c r="C3785" s="300"/>
      <c r="D3785" s="300"/>
    </row>
    <row r="3786" spans="3:4" ht="12.95" customHeight="1">
      <c r="C3786" s="300"/>
      <c r="D3786" s="300"/>
    </row>
    <row r="3787" spans="3:4" ht="12.95" customHeight="1">
      <c r="C3787" s="300"/>
      <c r="D3787" s="300"/>
    </row>
    <row r="3788" spans="3:4" ht="12.95" customHeight="1">
      <c r="C3788" s="300"/>
      <c r="D3788" s="300"/>
    </row>
    <row r="3789" spans="3:4" ht="12.95" customHeight="1">
      <c r="C3789" s="300"/>
      <c r="D3789" s="300"/>
    </row>
    <row r="3790" spans="3:4" ht="12.95" customHeight="1">
      <c r="C3790" s="300"/>
      <c r="D3790" s="300"/>
    </row>
    <row r="3791" spans="3:4" ht="12.95" customHeight="1">
      <c r="C3791" s="300"/>
      <c r="D3791" s="300"/>
    </row>
    <row r="3792" spans="3:4" ht="12.95" customHeight="1">
      <c r="C3792" s="300"/>
      <c r="D3792" s="300"/>
    </row>
    <row r="3793" spans="3:4" ht="12.95" customHeight="1">
      <c r="C3793" s="300"/>
      <c r="D3793" s="300"/>
    </row>
    <row r="3794" spans="3:4" ht="12.95" customHeight="1">
      <c r="C3794" s="300"/>
      <c r="D3794" s="300"/>
    </row>
    <row r="3795" spans="3:4" ht="12.95" customHeight="1">
      <c r="C3795" s="300"/>
      <c r="D3795" s="300"/>
    </row>
    <row r="3796" spans="3:4" ht="12.95" customHeight="1">
      <c r="C3796" s="300"/>
      <c r="D3796" s="300"/>
    </row>
    <row r="3797" spans="3:4" ht="12.95" customHeight="1">
      <c r="C3797" s="300"/>
      <c r="D3797" s="300"/>
    </row>
    <row r="3798" spans="3:4" ht="12.95" customHeight="1">
      <c r="C3798" s="300"/>
      <c r="D3798" s="300"/>
    </row>
    <row r="3799" spans="3:4" ht="12.95" customHeight="1">
      <c r="C3799" s="300"/>
      <c r="D3799" s="300"/>
    </row>
    <row r="3800" spans="3:4" ht="12.95" customHeight="1">
      <c r="C3800" s="300"/>
      <c r="D3800" s="300"/>
    </row>
    <row r="3801" spans="3:4" ht="12.95" customHeight="1">
      <c r="C3801" s="300"/>
      <c r="D3801" s="300"/>
    </row>
    <row r="3802" spans="3:4" ht="12.95" customHeight="1">
      <c r="C3802" s="300"/>
      <c r="D3802" s="300"/>
    </row>
    <row r="3803" spans="3:4" ht="12.95" customHeight="1">
      <c r="C3803" s="300"/>
      <c r="D3803" s="300"/>
    </row>
    <row r="3804" spans="3:4" ht="12.95" customHeight="1">
      <c r="C3804" s="300"/>
      <c r="D3804" s="300"/>
    </row>
    <row r="3805" spans="3:4" ht="12.95" customHeight="1">
      <c r="C3805" s="300"/>
      <c r="D3805" s="300"/>
    </row>
    <row r="3806" spans="3:4" ht="12.95" customHeight="1">
      <c r="C3806" s="300"/>
      <c r="D3806" s="300"/>
    </row>
    <row r="3807" spans="3:4" ht="12.95" customHeight="1">
      <c r="C3807" s="300"/>
      <c r="D3807" s="300"/>
    </row>
    <row r="3808" spans="3:4" ht="12.95" customHeight="1">
      <c r="C3808" s="300"/>
      <c r="D3808" s="300"/>
    </row>
    <row r="3809" spans="3:4" ht="12.95" customHeight="1">
      <c r="C3809" s="300"/>
      <c r="D3809" s="300"/>
    </row>
    <row r="3810" spans="3:4" ht="12.95" customHeight="1">
      <c r="C3810" s="300"/>
      <c r="D3810" s="300"/>
    </row>
    <row r="3811" spans="3:4" ht="12.95" customHeight="1">
      <c r="C3811" s="300"/>
      <c r="D3811" s="300"/>
    </row>
    <row r="3812" spans="3:4" ht="12.95" customHeight="1">
      <c r="C3812" s="300"/>
      <c r="D3812" s="300"/>
    </row>
    <row r="3813" spans="3:4" ht="12.95" customHeight="1">
      <c r="C3813" s="300"/>
      <c r="D3813" s="300"/>
    </row>
    <row r="3814" spans="3:4" ht="12.95" customHeight="1">
      <c r="C3814" s="300"/>
      <c r="D3814" s="300"/>
    </row>
    <row r="3815" spans="3:4" ht="12.95" customHeight="1">
      <c r="C3815" s="300"/>
      <c r="D3815" s="300"/>
    </row>
    <row r="3816" spans="3:4" ht="12.95" customHeight="1">
      <c r="C3816" s="300"/>
      <c r="D3816" s="300"/>
    </row>
    <row r="3817" spans="3:4" ht="12.95" customHeight="1">
      <c r="C3817" s="300"/>
      <c r="D3817" s="300"/>
    </row>
    <row r="3818" spans="3:4" ht="12.95" customHeight="1">
      <c r="C3818" s="300"/>
      <c r="D3818" s="300"/>
    </row>
    <row r="3819" spans="3:4" ht="12.95" customHeight="1">
      <c r="C3819" s="300"/>
      <c r="D3819" s="300"/>
    </row>
    <row r="3820" spans="3:4" ht="12.95" customHeight="1">
      <c r="C3820" s="300"/>
      <c r="D3820" s="300"/>
    </row>
    <row r="3821" spans="3:4" ht="12.95" customHeight="1">
      <c r="C3821" s="300"/>
      <c r="D3821" s="300"/>
    </row>
    <row r="3822" spans="3:4" ht="12.95" customHeight="1">
      <c r="C3822" s="300"/>
      <c r="D3822" s="300"/>
    </row>
    <row r="3823" spans="3:4" ht="12.95" customHeight="1">
      <c r="C3823" s="300"/>
      <c r="D3823" s="300"/>
    </row>
    <row r="3824" spans="3:4" ht="12.95" customHeight="1">
      <c r="C3824" s="300"/>
      <c r="D3824" s="300"/>
    </row>
    <row r="3825" spans="3:4" ht="12.95" customHeight="1">
      <c r="C3825" s="300"/>
      <c r="D3825" s="300"/>
    </row>
    <row r="3826" spans="3:4" ht="12.95" customHeight="1">
      <c r="C3826" s="300"/>
      <c r="D3826" s="300"/>
    </row>
    <row r="3827" spans="3:4" ht="12.95" customHeight="1">
      <c r="C3827" s="300"/>
      <c r="D3827" s="300"/>
    </row>
    <row r="3828" spans="3:4" ht="12.95" customHeight="1">
      <c r="C3828" s="300"/>
      <c r="D3828" s="300"/>
    </row>
    <row r="3829" spans="3:4" ht="12.95" customHeight="1">
      <c r="C3829" s="300"/>
      <c r="D3829" s="300"/>
    </row>
    <row r="3830" spans="3:4" ht="12.95" customHeight="1">
      <c r="C3830" s="300"/>
      <c r="D3830" s="300"/>
    </row>
    <row r="3831" spans="3:4" ht="12.95" customHeight="1">
      <c r="C3831" s="300"/>
      <c r="D3831" s="300"/>
    </row>
    <row r="3832" spans="3:4" ht="12.95" customHeight="1">
      <c r="C3832" s="300"/>
      <c r="D3832" s="300"/>
    </row>
    <row r="3833" spans="3:4" ht="12.95" customHeight="1">
      <c r="C3833" s="300"/>
      <c r="D3833" s="300"/>
    </row>
    <row r="3834" spans="3:4" ht="12.95" customHeight="1">
      <c r="C3834" s="300"/>
      <c r="D3834" s="300"/>
    </row>
    <row r="3835" spans="3:4" ht="12.95" customHeight="1">
      <c r="C3835" s="300"/>
      <c r="D3835" s="300"/>
    </row>
    <row r="3836" spans="3:4" ht="12.95" customHeight="1">
      <c r="C3836" s="300"/>
      <c r="D3836" s="300"/>
    </row>
    <row r="3837" spans="3:4" ht="12.95" customHeight="1">
      <c r="C3837" s="300"/>
      <c r="D3837" s="300"/>
    </row>
    <row r="3838" spans="3:4" ht="12.95" customHeight="1">
      <c r="C3838" s="300"/>
      <c r="D3838" s="300"/>
    </row>
    <row r="3839" spans="3:4" ht="12.95" customHeight="1">
      <c r="C3839" s="300"/>
      <c r="D3839" s="300"/>
    </row>
    <row r="3840" spans="3:4" ht="12.95" customHeight="1">
      <c r="C3840" s="300"/>
      <c r="D3840" s="300"/>
    </row>
    <row r="3841" spans="3:4" ht="12.95" customHeight="1">
      <c r="C3841" s="300"/>
      <c r="D3841" s="300"/>
    </row>
    <row r="3842" spans="3:4" ht="12.95" customHeight="1">
      <c r="C3842" s="300"/>
      <c r="D3842" s="300"/>
    </row>
    <row r="3843" spans="3:4" ht="12.95" customHeight="1">
      <c r="C3843" s="300"/>
      <c r="D3843" s="300"/>
    </row>
    <row r="3844" spans="3:4" ht="12.95" customHeight="1">
      <c r="C3844" s="300"/>
      <c r="D3844" s="300"/>
    </row>
    <row r="3845" spans="3:4" ht="12.95" customHeight="1">
      <c r="C3845" s="300"/>
      <c r="D3845" s="300"/>
    </row>
    <row r="3846" spans="3:4" ht="12.95" customHeight="1">
      <c r="C3846" s="300"/>
      <c r="D3846" s="300"/>
    </row>
    <row r="3847" spans="3:4" ht="12.95" customHeight="1">
      <c r="C3847" s="300"/>
      <c r="D3847" s="300"/>
    </row>
    <row r="3848" spans="3:4" ht="12.95" customHeight="1">
      <c r="C3848" s="300"/>
      <c r="D3848" s="300"/>
    </row>
    <row r="3849" spans="3:4" ht="12.95" customHeight="1">
      <c r="C3849" s="300"/>
      <c r="D3849" s="300"/>
    </row>
    <row r="3850" spans="3:4" ht="12.95" customHeight="1">
      <c r="C3850" s="300"/>
      <c r="D3850" s="300"/>
    </row>
    <row r="3851" spans="3:4" ht="12.95" customHeight="1">
      <c r="C3851" s="300"/>
      <c r="D3851" s="300"/>
    </row>
    <row r="3852" spans="3:4" ht="12.95" customHeight="1">
      <c r="C3852" s="300"/>
      <c r="D3852" s="300"/>
    </row>
    <row r="3853" spans="3:4" ht="12.95" customHeight="1">
      <c r="C3853" s="300"/>
      <c r="D3853" s="300"/>
    </row>
    <row r="3854" spans="3:4" ht="12.95" customHeight="1">
      <c r="C3854" s="300"/>
      <c r="D3854" s="300"/>
    </row>
    <row r="3855" spans="3:4" ht="12.95" customHeight="1">
      <c r="C3855" s="300"/>
      <c r="D3855" s="300"/>
    </row>
    <row r="3856" spans="3:4" ht="12.95" customHeight="1">
      <c r="C3856" s="300"/>
      <c r="D3856" s="300"/>
    </row>
    <row r="3857" spans="3:4" ht="12.95" customHeight="1">
      <c r="C3857" s="300"/>
      <c r="D3857" s="300"/>
    </row>
    <row r="3858" spans="3:4" ht="12.95" customHeight="1">
      <c r="C3858" s="300"/>
      <c r="D3858" s="300"/>
    </row>
    <row r="3859" spans="3:4" ht="12.95" customHeight="1">
      <c r="C3859" s="300"/>
      <c r="D3859" s="300"/>
    </row>
    <row r="3860" spans="3:4" ht="12.95" customHeight="1">
      <c r="C3860" s="300"/>
      <c r="D3860" s="300"/>
    </row>
    <row r="3861" spans="3:4" ht="12.95" customHeight="1">
      <c r="C3861" s="300"/>
      <c r="D3861" s="300"/>
    </row>
    <row r="3862" spans="3:4" ht="12.95" customHeight="1">
      <c r="C3862" s="300"/>
      <c r="D3862" s="300"/>
    </row>
    <row r="3863" spans="3:4" ht="12.95" customHeight="1">
      <c r="C3863" s="300"/>
      <c r="D3863" s="300"/>
    </row>
    <row r="3864" spans="3:4" ht="12.95" customHeight="1">
      <c r="C3864" s="300"/>
      <c r="D3864" s="300"/>
    </row>
    <row r="3865" spans="3:4" ht="12.95" customHeight="1">
      <c r="C3865" s="300"/>
      <c r="D3865" s="300"/>
    </row>
    <row r="3866" spans="3:4" ht="12.95" customHeight="1">
      <c r="C3866" s="300"/>
      <c r="D3866" s="300"/>
    </row>
    <row r="3867" spans="3:4" ht="12.95" customHeight="1">
      <c r="C3867" s="300"/>
      <c r="D3867" s="300"/>
    </row>
    <row r="3868" spans="3:4" ht="12.95" customHeight="1">
      <c r="C3868" s="300"/>
      <c r="D3868" s="300"/>
    </row>
    <row r="3869" spans="3:4" ht="12.95" customHeight="1">
      <c r="C3869" s="300"/>
      <c r="D3869" s="300"/>
    </row>
    <row r="3870" spans="3:4" ht="12.95" customHeight="1">
      <c r="C3870" s="300"/>
      <c r="D3870" s="300"/>
    </row>
    <row r="3871" spans="3:4" ht="12.95" customHeight="1">
      <c r="C3871" s="300"/>
      <c r="D3871" s="300"/>
    </row>
    <row r="3872" spans="3:4" ht="12.95" customHeight="1">
      <c r="C3872" s="300"/>
      <c r="D3872" s="300"/>
    </row>
    <row r="3873" spans="3:4" ht="12.95" customHeight="1">
      <c r="C3873" s="300"/>
      <c r="D3873" s="300"/>
    </row>
    <row r="3874" spans="3:4" ht="12.95" customHeight="1">
      <c r="C3874" s="300"/>
      <c r="D3874" s="300"/>
    </row>
    <row r="3875" spans="3:4" ht="12.95" customHeight="1">
      <c r="C3875" s="300"/>
      <c r="D3875" s="300"/>
    </row>
    <row r="3876" spans="3:4" ht="12.95" customHeight="1">
      <c r="C3876" s="300"/>
      <c r="D3876" s="300"/>
    </row>
    <row r="3877" spans="3:4" ht="12.95" customHeight="1">
      <c r="C3877" s="300"/>
      <c r="D3877" s="300"/>
    </row>
    <row r="3878" spans="3:4" ht="12.95" customHeight="1">
      <c r="C3878" s="300"/>
      <c r="D3878" s="300"/>
    </row>
    <row r="3879" spans="3:4" ht="12.95" customHeight="1">
      <c r="C3879" s="300"/>
      <c r="D3879" s="300"/>
    </row>
    <row r="3880" spans="3:4" ht="12.95" customHeight="1">
      <c r="C3880" s="300"/>
      <c r="D3880" s="300"/>
    </row>
    <row r="3881" spans="3:4" ht="12.95" customHeight="1">
      <c r="C3881" s="300"/>
      <c r="D3881" s="300"/>
    </row>
    <row r="3882" spans="3:4" ht="12.95" customHeight="1">
      <c r="C3882" s="300"/>
      <c r="D3882" s="300"/>
    </row>
    <row r="3883" spans="3:4" ht="12.95" customHeight="1">
      <c r="C3883" s="300"/>
      <c r="D3883" s="300"/>
    </row>
    <row r="3884" spans="3:4" ht="12.95" customHeight="1">
      <c r="C3884" s="300"/>
      <c r="D3884" s="300"/>
    </row>
    <row r="3885" spans="3:4" ht="12.95" customHeight="1">
      <c r="C3885" s="300"/>
      <c r="D3885" s="300"/>
    </row>
    <row r="3886" spans="3:4" ht="12.95" customHeight="1">
      <c r="C3886" s="300"/>
      <c r="D3886" s="300"/>
    </row>
    <row r="3887" spans="3:4" ht="12.95" customHeight="1">
      <c r="C3887" s="300"/>
      <c r="D3887" s="300"/>
    </row>
    <row r="3888" spans="3:4" ht="12.95" customHeight="1">
      <c r="C3888" s="300"/>
      <c r="D3888" s="300"/>
    </row>
    <row r="3889" spans="3:4" ht="12.95" customHeight="1">
      <c r="C3889" s="300"/>
      <c r="D3889" s="300"/>
    </row>
    <row r="3890" spans="3:4" ht="12.95" customHeight="1">
      <c r="C3890" s="300"/>
      <c r="D3890" s="300"/>
    </row>
    <row r="3891" spans="3:4" ht="12.95" customHeight="1">
      <c r="C3891" s="300"/>
      <c r="D3891" s="300"/>
    </row>
    <row r="3892" spans="3:4" ht="12.95" customHeight="1">
      <c r="C3892" s="300"/>
      <c r="D3892" s="300"/>
    </row>
    <row r="3893" spans="3:4" ht="12.95" customHeight="1">
      <c r="C3893" s="300"/>
      <c r="D3893" s="300"/>
    </row>
    <row r="3894" spans="3:4" ht="12.95" customHeight="1">
      <c r="C3894" s="300"/>
      <c r="D3894" s="300"/>
    </row>
    <row r="3895" spans="3:4" ht="12.95" customHeight="1">
      <c r="C3895" s="300"/>
      <c r="D3895" s="300"/>
    </row>
    <row r="3896" spans="3:4" ht="12.95" customHeight="1">
      <c r="C3896" s="300"/>
      <c r="D3896" s="300"/>
    </row>
    <row r="3897" spans="3:4" ht="12.95" customHeight="1">
      <c r="C3897" s="300"/>
      <c r="D3897" s="300"/>
    </row>
    <row r="3898" spans="3:4" ht="12.95" customHeight="1">
      <c r="C3898" s="300"/>
      <c r="D3898" s="300"/>
    </row>
    <row r="3899" spans="3:4" ht="12.95" customHeight="1">
      <c r="C3899" s="300"/>
      <c r="D3899" s="300"/>
    </row>
    <row r="3900" spans="3:4" ht="12.95" customHeight="1">
      <c r="C3900" s="300"/>
      <c r="D3900" s="300"/>
    </row>
    <row r="3901" spans="3:4" ht="12.95" customHeight="1">
      <c r="C3901" s="300"/>
      <c r="D3901" s="300"/>
    </row>
    <row r="3902" spans="3:4" ht="12.95" customHeight="1">
      <c r="C3902" s="300"/>
      <c r="D3902" s="300"/>
    </row>
    <row r="3903" spans="3:4" ht="12.95" customHeight="1">
      <c r="C3903" s="300"/>
      <c r="D3903" s="300"/>
    </row>
    <row r="3904" spans="3:4" ht="12.95" customHeight="1">
      <c r="C3904" s="300"/>
      <c r="D3904" s="300"/>
    </row>
    <row r="3905" spans="3:4" ht="12.95" customHeight="1">
      <c r="C3905" s="300"/>
      <c r="D3905" s="300"/>
    </row>
    <row r="3906" spans="3:4" ht="12.95" customHeight="1">
      <c r="C3906" s="300"/>
      <c r="D3906" s="300"/>
    </row>
    <row r="3907" spans="3:4" ht="12.95" customHeight="1">
      <c r="C3907" s="300"/>
      <c r="D3907" s="300"/>
    </row>
    <row r="3908" spans="3:4" ht="12.95" customHeight="1">
      <c r="C3908" s="300"/>
      <c r="D3908" s="300"/>
    </row>
    <row r="3909" spans="3:4" ht="12.95" customHeight="1">
      <c r="C3909" s="300"/>
      <c r="D3909" s="300"/>
    </row>
    <row r="3910" spans="3:4" ht="12.95" customHeight="1">
      <c r="C3910" s="300"/>
      <c r="D3910" s="300"/>
    </row>
    <row r="3911" spans="3:4" ht="12.95" customHeight="1">
      <c r="C3911" s="300"/>
      <c r="D3911" s="300"/>
    </row>
    <row r="3912" spans="3:4" ht="12.95" customHeight="1">
      <c r="C3912" s="300"/>
      <c r="D3912" s="300"/>
    </row>
    <row r="3913" spans="3:4" ht="12.95" customHeight="1">
      <c r="C3913" s="300"/>
      <c r="D3913" s="300"/>
    </row>
    <row r="3914" spans="3:4" ht="12.95" customHeight="1">
      <c r="C3914" s="300"/>
      <c r="D3914" s="300"/>
    </row>
    <row r="3915" spans="3:4" ht="12.95" customHeight="1">
      <c r="C3915" s="300"/>
      <c r="D3915" s="300"/>
    </row>
    <row r="3916" spans="3:4" ht="12.95" customHeight="1">
      <c r="C3916" s="300"/>
      <c r="D3916" s="300"/>
    </row>
    <row r="3917" spans="3:4" ht="12.95" customHeight="1">
      <c r="C3917" s="300"/>
      <c r="D3917" s="300"/>
    </row>
    <row r="3918" spans="3:4" ht="12.95" customHeight="1">
      <c r="C3918" s="300"/>
      <c r="D3918" s="300"/>
    </row>
    <row r="3919" spans="3:4" ht="12.95" customHeight="1">
      <c r="C3919" s="300"/>
      <c r="D3919" s="300"/>
    </row>
    <row r="3920" spans="3:4" ht="12.95" customHeight="1">
      <c r="C3920" s="300"/>
      <c r="D3920" s="300"/>
    </row>
    <row r="3921" spans="3:4" ht="12.95" customHeight="1">
      <c r="C3921" s="300"/>
      <c r="D3921" s="300"/>
    </row>
    <row r="3922" spans="3:4" ht="12.95" customHeight="1">
      <c r="C3922" s="300"/>
      <c r="D3922" s="300"/>
    </row>
    <row r="3923" spans="3:4" ht="12.95" customHeight="1">
      <c r="C3923" s="300"/>
      <c r="D3923" s="300"/>
    </row>
    <row r="3924" spans="3:4" ht="12.95" customHeight="1">
      <c r="C3924" s="300"/>
      <c r="D3924" s="300"/>
    </row>
    <row r="3925" spans="3:4" ht="12.95" customHeight="1">
      <c r="C3925" s="300"/>
      <c r="D3925" s="300"/>
    </row>
    <row r="3926" spans="3:4" ht="12.95" customHeight="1">
      <c r="C3926" s="300"/>
      <c r="D3926" s="300"/>
    </row>
    <row r="3927" spans="3:4" ht="12.95" customHeight="1">
      <c r="C3927" s="300"/>
      <c r="D3927" s="300"/>
    </row>
    <row r="3928" spans="3:4" ht="12.95" customHeight="1">
      <c r="C3928" s="300"/>
      <c r="D3928" s="300"/>
    </row>
    <row r="3929" spans="3:4" ht="12.95" customHeight="1">
      <c r="C3929" s="300"/>
      <c r="D3929" s="300"/>
    </row>
    <row r="3930" spans="3:4" ht="12.95" customHeight="1">
      <c r="C3930" s="300"/>
      <c r="D3930" s="300"/>
    </row>
    <row r="3931" spans="3:4" ht="12.95" customHeight="1">
      <c r="C3931" s="300"/>
      <c r="D3931" s="300"/>
    </row>
    <row r="3932" spans="3:4" ht="12.95" customHeight="1">
      <c r="C3932" s="300"/>
      <c r="D3932" s="300"/>
    </row>
    <row r="3933" spans="3:4" ht="12.95" customHeight="1">
      <c r="C3933" s="300"/>
      <c r="D3933" s="300"/>
    </row>
    <row r="3934" spans="3:4" ht="12.95" customHeight="1">
      <c r="C3934" s="300"/>
      <c r="D3934" s="300"/>
    </row>
    <row r="3935" spans="3:4" ht="12.95" customHeight="1">
      <c r="C3935" s="300"/>
      <c r="D3935" s="300"/>
    </row>
    <row r="3936" spans="3:4" ht="12.95" customHeight="1">
      <c r="C3936" s="300"/>
      <c r="D3936" s="300"/>
    </row>
    <row r="3937" spans="3:4" ht="12.95" customHeight="1">
      <c r="C3937" s="300"/>
      <c r="D3937" s="300"/>
    </row>
    <row r="3938" spans="3:4" ht="12.95" customHeight="1">
      <c r="C3938" s="300"/>
      <c r="D3938" s="300"/>
    </row>
    <row r="3939" spans="3:4" ht="12.95" customHeight="1">
      <c r="C3939" s="300"/>
      <c r="D3939" s="300"/>
    </row>
    <row r="3940" spans="3:4" ht="12.95" customHeight="1">
      <c r="C3940" s="300"/>
      <c r="D3940" s="300"/>
    </row>
    <row r="3941" spans="3:4" ht="12.95" customHeight="1">
      <c r="C3941" s="300"/>
      <c r="D3941" s="300"/>
    </row>
    <row r="3942" spans="3:4" ht="12.95" customHeight="1">
      <c r="C3942" s="300"/>
      <c r="D3942" s="300"/>
    </row>
    <row r="3943" spans="3:4" ht="12.95" customHeight="1">
      <c r="C3943" s="300"/>
      <c r="D3943" s="300"/>
    </row>
    <row r="3944" spans="3:4" ht="12.95" customHeight="1">
      <c r="C3944" s="300"/>
      <c r="D3944" s="300"/>
    </row>
    <row r="3945" spans="3:4" ht="12.95" customHeight="1">
      <c r="C3945" s="300"/>
      <c r="D3945" s="300"/>
    </row>
    <row r="3946" spans="3:4" ht="12.95" customHeight="1">
      <c r="C3946" s="300"/>
      <c r="D3946" s="300"/>
    </row>
    <row r="3947" spans="3:4" ht="12.95" customHeight="1">
      <c r="C3947" s="300"/>
      <c r="D3947" s="300"/>
    </row>
    <row r="3948" spans="3:4" ht="12.95" customHeight="1">
      <c r="C3948" s="300"/>
      <c r="D3948" s="300"/>
    </row>
    <row r="3949" spans="3:4" ht="12.95" customHeight="1">
      <c r="C3949" s="300"/>
      <c r="D3949" s="300"/>
    </row>
    <row r="3950" spans="3:4" ht="12.95" customHeight="1">
      <c r="C3950" s="300"/>
      <c r="D3950" s="300"/>
    </row>
    <row r="3951" spans="3:4" ht="12.95" customHeight="1">
      <c r="C3951" s="300"/>
      <c r="D3951" s="300"/>
    </row>
    <row r="3952" spans="3:4" ht="12.95" customHeight="1">
      <c r="C3952" s="300"/>
      <c r="D3952" s="300"/>
    </row>
    <row r="3953" spans="3:4" ht="12.95" customHeight="1">
      <c r="C3953" s="300"/>
      <c r="D3953" s="300"/>
    </row>
    <row r="3954" spans="3:4" ht="12.95" customHeight="1">
      <c r="C3954" s="300"/>
      <c r="D3954" s="300"/>
    </row>
    <row r="3955" spans="3:4" ht="12.95" customHeight="1">
      <c r="C3955" s="300"/>
      <c r="D3955" s="300"/>
    </row>
    <row r="3956" spans="3:4" ht="12.95" customHeight="1">
      <c r="C3956" s="300"/>
      <c r="D3956" s="300"/>
    </row>
    <row r="3957" spans="3:4" ht="12.95" customHeight="1">
      <c r="C3957" s="300"/>
      <c r="D3957" s="300"/>
    </row>
    <row r="3958" spans="3:4" ht="12.95" customHeight="1">
      <c r="C3958" s="300"/>
      <c r="D3958" s="300"/>
    </row>
    <row r="3959" spans="3:4" ht="12.95" customHeight="1">
      <c r="C3959" s="300"/>
      <c r="D3959" s="300"/>
    </row>
    <row r="3960" spans="3:4" ht="12.95" customHeight="1">
      <c r="C3960" s="300"/>
      <c r="D3960" s="300"/>
    </row>
    <row r="3961" spans="3:4" ht="12.95" customHeight="1">
      <c r="C3961" s="300"/>
      <c r="D3961" s="300"/>
    </row>
    <row r="3962" spans="3:4" ht="12.95" customHeight="1">
      <c r="C3962" s="300"/>
      <c r="D3962" s="300"/>
    </row>
    <row r="3963" spans="3:4" ht="12.95" customHeight="1">
      <c r="C3963" s="300"/>
      <c r="D3963" s="300"/>
    </row>
    <row r="3964" spans="3:4" ht="12.95" customHeight="1">
      <c r="C3964" s="300"/>
      <c r="D3964" s="300"/>
    </row>
    <row r="3965" spans="3:4" ht="12.95" customHeight="1">
      <c r="C3965" s="300"/>
      <c r="D3965" s="300"/>
    </row>
    <row r="3966" spans="3:4" ht="12.95" customHeight="1">
      <c r="C3966" s="300"/>
      <c r="D3966" s="300"/>
    </row>
    <row r="3967" spans="3:4" ht="12.95" customHeight="1">
      <c r="C3967" s="300"/>
      <c r="D3967" s="300"/>
    </row>
    <row r="3968" spans="3:4" ht="12.95" customHeight="1">
      <c r="C3968" s="300"/>
      <c r="D3968" s="300"/>
    </row>
    <row r="3969" spans="3:4" ht="12.95" customHeight="1">
      <c r="C3969" s="300"/>
      <c r="D3969" s="300"/>
    </row>
    <row r="3970" spans="3:4" ht="12.95" customHeight="1">
      <c r="C3970" s="300"/>
      <c r="D3970" s="300"/>
    </row>
    <row r="3971" spans="3:4" ht="12.95" customHeight="1">
      <c r="C3971" s="300"/>
      <c r="D3971" s="300"/>
    </row>
    <row r="3972" spans="3:4" ht="12.95" customHeight="1">
      <c r="C3972" s="300"/>
      <c r="D3972" s="300"/>
    </row>
    <row r="3973" spans="3:4" ht="12.95" customHeight="1">
      <c r="C3973" s="300"/>
      <c r="D3973" s="300"/>
    </row>
    <row r="3974" spans="3:4" ht="12.95" customHeight="1">
      <c r="C3974" s="300"/>
      <c r="D3974" s="300"/>
    </row>
    <row r="3975" spans="3:4" ht="12.95" customHeight="1">
      <c r="C3975" s="300"/>
      <c r="D3975" s="300"/>
    </row>
    <row r="3976" spans="3:4" ht="12.95" customHeight="1">
      <c r="C3976" s="300"/>
      <c r="D3976" s="300"/>
    </row>
    <row r="3977" spans="3:4" ht="12.95" customHeight="1">
      <c r="C3977" s="300"/>
      <c r="D3977" s="300"/>
    </row>
    <row r="3978" spans="3:4" ht="12.95" customHeight="1">
      <c r="C3978" s="300"/>
      <c r="D3978" s="300"/>
    </row>
    <row r="3979" spans="3:4" ht="12.95" customHeight="1">
      <c r="C3979" s="300"/>
      <c r="D3979" s="300"/>
    </row>
    <row r="3980" spans="3:4" ht="12.95" customHeight="1">
      <c r="C3980" s="300"/>
      <c r="D3980" s="300"/>
    </row>
    <row r="3981" spans="3:4" ht="12.95" customHeight="1">
      <c r="C3981" s="300"/>
      <c r="D3981" s="300"/>
    </row>
    <row r="3982" spans="3:4" ht="12.95" customHeight="1">
      <c r="C3982" s="300"/>
      <c r="D3982" s="300"/>
    </row>
    <row r="3983" spans="3:4" ht="12.95" customHeight="1">
      <c r="C3983" s="300"/>
      <c r="D3983" s="300"/>
    </row>
    <row r="3984" spans="3:4" ht="12.95" customHeight="1">
      <c r="C3984" s="300"/>
      <c r="D3984" s="300"/>
    </row>
    <row r="3985" spans="3:4" ht="12.95" customHeight="1">
      <c r="C3985" s="300"/>
      <c r="D3985" s="300"/>
    </row>
    <row r="3986" spans="3:4" ht="12.95" customHeight="1">
      <c r="C3986" s="300"/>
      <c r="D3986" s="300"/>
    </row>
    <row r="3987" spans="3:4" ht="12.95" customHeight="1">
      <c r="C3987" s="300"/>
      <c r="D3987" s="300"/>
    </row>
    <row r="3988" spans="3:4" ht="12.95" customHeight="1">
      <c r="C3988" s="300"/>
      <c r="D3988" s="300"/>
    </row>
    <row r="3989" spans="3:4" ht="12.95" customHeight="1">
      <c r="C3989" s="300"/>
      <c r="D3989" s="300"/>
    </row>
    <row r="3990" spans="3:4" ht="12.95" customHeight="1">
      <c r="C3990" s="300"/>
      <c r="D3990" s="300"/>
    </row>
    <row r="3991" spans="3:4" ht="12.95" customHeight="1">
      <c r="C3991" s="300"/>
      <c r="D3991" s="300"/>
    </row>
    <row r="3992" spans="3:4" ht="12.95" customHeight="1">
      <c r="C3992" s="300"/>
      <c r="D3992" s="300"/>
    </row>
    <row r="3993" spans="3:4" ht="12.95" customHeight="1">
      <c r="C3993" s="300"/>
      <c r="D3993" s="300"/>
    </row>
    <row r="3994" spans="3:4" ht="12.95" customHeight="1">
      <c r="C3994" s="300"/>
      <c r="D3994" s="300"/>
    </row>
    <row r="3995" spans="3:4" ht="12.95" customHeight="1">
      <c r="C3995" s="300"/>
      <c r="D3995" s="300"/>
    </row>
    <row r="3996" spans="3:4" ht="12.95" customHeight="1">
      <c r="C3996" s="300"/>
      <c r="D3996" s="300"/>
    </row>
    <row r="3997" spans="3:4" ht="12.95" customHeight="1">
      <c r="C3997" s="300"/>
      <c r="D3997" s="300"/>
    </row>
    <row r="3998" spans="3:4" ht="12.95" customHeight="1">
      <c r="C3998" s="300"/>
      <c r="D3998" s="300"/>
    </row>
    <row r="3999" spans="3:4" ht="12.95" customHeight="1">
      <c r="C3999" s="300"/>
      <c r="D3999" s="300"/>
    </row>
    <row r="4000" spans="3:4" ht="12.95" customHeight="1">
      <c r="C4000" s="300"/>
      <c r="D4000" s="300"/>
    </row>
    <row r="4001" spans="3:4" ht="12.95" customHeight="1">
      <c r="C4001" s="300"/>
      <c r="D4001" s="300"/>
    </row>
    <row r="4002" spans="3:4" ht="12.95" customHeight="1">
      <c r="C4002" s="300"/>
      <c r="D4002" s="300"/>
    </row>
    <row r="4003" spans="3:4" ht="12.95" customHeight="1">
      <c r="C4003" s="300"/>
      <c r="D4003" s="300"/>
    </row>
    <row r="4004" spans="3:4" ht="12.95" customHeight="1">
      <c r="C4004" s="300"/>
      <c r="D4004" s="300"/>
    </row>
    <row r="4005" spans="3:4" ht="12.95" customHeight="1">
      <c r="C4005" s="300"/>
      <c r="D4005" s="300"/>
    </row>
    <row r="4006" spans="3:4" ht="12.95" customHeight="1">
      <c r="C4006" s="300"/>
      <c r="D4006" s="300"/>
    </row>
    <row r="4007" spans="3:4" ht="12.95" customHeight="1">
      <c r="C4007" s="300"/>
      <c r="D4007" s="300"/>
    </row>
    <row r="4008" spans="3:4" ht="12.95" customHeight="1">
      <c r="C4008" s="300"/>
      <c r="D4008" s="300"/>
    </row>
    <row r="4009" spans="3:4" ht="12.95" customHeight="1">
      <c r="C4009" s="300"/>
      <c r="D4009" s="300"/>
    </row>
    <row r="4010" spans="3:4" ht="12.95" customHeight="1">
      <c r="C4010" s="300"/>
      <c r="D4010" s="300"/>
    </row>
    <row r="4011" spans="3:4" ht="12.95" customHeight="1">
      <c r="C4011" s="300"/>
      <c r="D4011" s="300"/>
    </row>
    <row r="4012" spans="3:4" ht="12.95" customHeight="1">
      <c r="C4012" s="300"/>
      <c r="D4012" s="300"/>
    </row>
    <row r="4013" spans="3:4" ht="12.95" customHeight="1">
      <c r="C4013" s="300"/>
      <c r="D4013" s="300"/>
    </row>
    <row r="4014" spans="3:4" ht="12.95" customHeight="1">
      <c r="C4014" s="300"/>
      <c r="D4014" s="300"/>
    </row>
    <row r="4015" spans="3:4" ht="12.95" customHeight="1">
      <c r="C4015" s="300"/>
      <c r="D4015" s="300"/>
    </row>
    <row r="4016" spans="3:4" ht="12.95" customHeight="1">
      <c r="C4016" s="300"/>
      <c r="D4016" s="300"/>
    </row>
    <row r="4017" spans="3:4" ht="12.95" customHeight="1">
      <c r="C4017" s="300"/>
      <c r="D4017" s="300"/>
    </row>
    <row r="4018" spans="3:4" ht="12.95" customHeight="1">
      <c r="C4018" s="300"/>
      <c r="D4018" s="300"/>
    </row>
    <row r="4019" spans="3:4" ht="12.95" customHeight="1">
      <c r="C4019" s="300"/>
      <c r="D4019" s="300"/>
    </row>
    <row r="4020" spans="3:4" ht="12.95" customHeight="1">
      <c r="C4020" s="300"/>
      <c r="D4020" s="300"/>
    </row>
    <row r="4021" spans="3:4" ht="12.95" customHeight="1">
      <c r="C4021" s="300"/>
      <c r="D4021" s="300"/>
    </row>
    <row r="4022" spans="3:4" ht="12.95" customHeight="1">
      <c r="C4022" s="300"/>
      <c r="D4022" s="300"/>
    </row>
    <row r="4023" spans="3:4" ht="12.95" customHeight="1">
      <c r="C4023" s="300"/>
      <c r="D4023" s="300"/>
    </row>
    <row r="4024" spans="3:4" ht="12.95" customHeight="1">
      <c r="C4024" s="300"/>
      <c r="D4024" s="300"/>
    </row>
    <row r="4025" spans="3:4" ht="12.95" customHeight="1">
      <c r="C4025" s="300"/>
      <c r="D4025" s="300"/>
    </row>
    <row r="4026" spans="3:4" ht="12.95" customHeight="1">
      <c r="C4026" s="300"/>
      <c r="D4026" s="300"/>
    </row>
    <row r="4027" spans="3:4" ht="12.95" customHeight="1">
      <c r="C4027" s="300"/>
      <c r="D4027" s="300"/>
    </row>
    <row r="4028" spans="3:4" ht="12.95" customHeight="1">
      <c r="C4028" s="300"/>
      <c r="D4028" s="300"/>
    </row>
    <row r="4029" spans="3:4" ht="12.95" customHeight="1">
      <c r="C4029" s="300"/>
      <c r="D4029" s="300"/>
    </row>
    <row r="4030" spans="3:4" ht="12.95" customHeight="1">
      <c r="C4030" s="300"/>
      <c r="D4030" s="300"/>
    </row>
    <row r="4031" spans="3:4" ht="12.95" customHeight="1">
      <c r="C4031" s="300"/>
      <c r="D4031" s="300"/>
    </row>
    <row r="4032" spans="3:4" ht="12.95" customHeight="1">
      <c r="C4032" s="300"/>
      <c r="D4032" s="300"/>
    </row>
    <row r="4033" spans="3:4" ht="12.95" customHeight="1">
      <c r="C4033" s="300"/>
      <c r="D4033" s="300"/>
    </row>
    <row r="4034" spans="3:4" ht="12.95" customHeight="1">
      <c r="C4034" s="300"/>
      <c r="D4034" s="300"/>
    </row>
    <row r="4035" spans="3:4" ht="12.95" customHeight="1">
      <c r="C4035" s="300"/>
      <c r="D4035" s="300"/>
    </row>
    <row r="4036" spans="3:4" ht="12.95" customHeight="1">
      <c r="C4036" s="300"/>
      <c r="D4036" s="300"/>
    </row>
    <row r="4037" spans="3:4" ht="12.95" customHeight="1">
      <c r="C4037" s="300"/>
      <c r="D4037" s="300"/>
    </row>
    <row r="4038" spans="3:4" ht="12.95" customHeight="1">
      <c r="C4038" s="300"/>
      <c r="D4038" s="300"/>
    </row>
    <row r="4039" spans="3:4" ht="12.95" customHeight="1">
      <c r="C4039" s="300"/>
      <c r="D4039" s="300"/>
    </row>
    <row r="4040" spans="3:4" ht="12.95" customHeight="1">
      <c r="C4040" s="300"/>
      <c r="D4040" s="300"/>
    </row>
    <row r="4041" spans="3:4" ht="12.95" customHeight="1">
      <c r="C4041" s="300"/>
      <c r="D4041" s="300"/>
    </row>
    <row r="4042" spans="3:4" ht="12.95" customHeight="1">
      <c r="C4042" s="300"/>
      <c r="D4042" s="300"/>
    </row>
    <row r="4043" spans="3:4" ht="12.95" customHeight="1">
      <c r="C4043" s="300"/>
      <c r="D4043" s="300"/>
    </row>
    <row r="4044" spans="3:4" ht="12.95" customHeight="1">
      <c r="C4044" s="300"/>
      <c r="D4044" s="300"/>
    </row>
    <row r="4045" spans="3:4" ht="12.95" customHeight="1">
      <c r="C4045" s="300"/>
      <c r="D4045" s="300"/>
    </row>
    <row r="4046" spans="3:4" ht="12.95" customHeight="1">
      <c r="C4046" s="300"/>
      <c r="D4046" s="300"/>
    </row>
    <row r="4047" spans="3:4" ht="12.95" customHeight="1">
      <c r="C4047" s="300"/>
      <c r="D4047" s="300"/>
    </row>
    <row r="4048" spans="3:4" ht="12.95" customHeight="1">
      <c r="C4048" s="300"/>
      <c r="D4048" s="300"/>
    </row>
    <row r="4049" spans="3:4" ht="12.95" customHeight="1">
      <c r="C4049" s="300"/>
      <c r="D4049" s="300"/>
    </row>
    <row r="4050" spans="3:4" ht="12.95" customHeight="1">
      <c r="C4050" s="300"/>
      <c r="D4050" s="300"/>
    </row>
    <row r="4051" spans="3:4" ht="12.95" customHeight="1">
      <c r="C4051" s="300"/>
      <c r="D4051" s="300"/>
    </row>
    <row r="4052" spans="3:4" ht="12.95" customHeight="1">
      <c r="C4052" s="300"/>
      <c r="D4052" s="300"/>
    </row>
    <row r="4053" spans="3:4" ht="12.95" customHeight="1">
      <c r="C4053" s="300"/>
      <c r="D4053" s="300"/>
    </row>
    <row r="4054" spans="3:4" ht="12.95" customHeight="1">
      <c r="C4054" s="300"/>
      <c r="D4054" s="300"/>
    </row>
    <row r="4055" spans="3:4" ht="12.95" customHeight="1">
      <c r="C4055" s="300"/>
      <c r="D4055" s="300"/>
    </row>
    <row r="4056" spans="3:4" ht="12.95" customHeight="1">
      <c r="C4056" s="300"/>
      <c r="D4056" s="300"/>
    </row>
    <row r="4057" spans="3:4" ht="12.95" customHeight="1">
      <c r="C4057" s="300"/>
      <c r="D4057" s="300"/>
    </row>
    <row r="4058" spans="3:4" ht="12.95" customHeight="1">
      <c r="C4058" s="300"/>
      <c r="D4058" s="300"/>
    </row>
    <row r="4059" spans="3:4" ht="12.95" customHeight="1">
      <c r="C4059" s="300"/>
      <c r="D4059" s="300"/>
    </row>
    <row r="4060" spans="3:4" ht="12.95" customHeight="1">
      <c r="C4060" s="300"/>
      <c r="D4060" s="300"/>
    </row>
    <row r="4061" spans="3:4" ht="12.95" customHeight="1">
      <c r="C4061" s="300"/>
      <c r="D4061" s="300"/>
    </row>
    <row r="4062" spans="3:4" ht="12.95" customHeight="1">
      <c r="C4062" s="300"/>
      <c r="D4062" s="300"/>
    </row>
    <row r="4063" spans="3:4" ht="12.95" customHeight="1">
      <c r="C4063" s="300"/>
      <c r="D4063" s="300"/>
    </row>
    <row r="4064" spans="3:4" ht="12.95" customHeight="1">
      <c r="C4064" s="300"/>
      <c r="D4064" s="300"/>
    </row>
    <row r="4065" spans="3:4" ht="12.95" customHeight="1">
      <c r="C4065" s="300"/>
      <c r="D4065" s="300"/>
    </row>
    <row r="4066" spans="3:4" ht="12.95" customHeight="1">
      <c r="C4066" s="300"/>
      <c r="D4066" s="300"/>
    </row>
    <row r="4067" spans="3:4" ht="12.95" customHeight="1">
      <c r="C4067" s="300"/>
      <c r="D4067" s="300"/>
    </row>
    <row r="4068" spans="3:4" ht="12.95" customHeight="1">
      <c r="C4068" s="300"/>
      <c r="D4068" s="300"/>
    </row>
    <row r="4069" spans="3:4" ht="12.95" customHeight="1">
      <c r="C4069" s="300"/>
      <c r="D4069" s="300"/>
    </row>
    <row r="4070" spans="3:4" ht="12.95" customHeight="1">
      <c r="C4070" s="300"/>
      <c r="D4070" s="300"/>
    </row>
    <row r="4071" spans="3:4" ht="12.95" customHeight="1">
      <c r="C4071" s="300"/>
      <c r="D4071" s="300"/>
    </row>
    <row r="4072" spans="3:4" ht="12.95" customHeight="1">
      <c r="C4072" s="300"/>
      <c r="D4072" s="300"/>
    </row>
    <row r="4073" spans="3:4" ht="12.95" customHeight="1">
      <c r="C4073" s="300"/>
      <c r="D4073" s="300"/>
    </row>
    <row r="4074" spans="3:4" ht="12.95" customHeight="1">
      <c r="C4074" s="300"/>
      <c r="D4074" s="300"/>
    </row>
    <row r="4075" spans="3:4" ht="12.95" customHeight="1">
      <c r="C4075" s="300"/>
      <c r="D4075" s="300"/>
    </row>
    <row r="4076" spans="3:4" ht="12.95" customHeight="1">
      <c r="C4076" s="300"/>
      <c r="D4076" s="300"/>
    </row>
    <row r="4077" spans="3:4" ht="12.95" customHeight="1">
      <c r="C4077" s="300"/>
      <c r="D4077" s="300"/>
    </row>
    <row r="4078" spans="3:4" ht="12.95" customHeight="1">
      <c r="C4078" s="300"/>
      <c r="D4078" s="300"/>
    </row>
    <row r="4079" spans="3:4" ht="12.95" customHeight="1">
      <c r="C4079" s="300"/>
      <c r="D4079" s="300"/>
    </row>
    <row r="4080" spans="3:4" ht="12.95" customHeight="1">
      <c r="C4080" s="300"/>
      <c r="D4080" s="300"/>
    </row>
    <row r="4081" spans="3:4" ht="12.95" customHeight="1">
      <c r="C4081" s="300"/>
      <c r="D4081" s="300"/>
    </row>
    <row r="4082" spans="3:4" ht="12.95" customHeight="1">
      <c r="C4082" s="300"/>
      <c r="D4082" s="300"/>
    </row>
    <row r="4083" spans="3:4" ht="12.95" customHeight="1">
      <c r="C4083" s="300"/>
      <c r="D4083" s="300"/>
    </row>
    <row r="4084" spans="3:4" ht="12.95" customHeight="1">
      <c r="C4084" s="300"/>
      <c r="D4084" s="300"/>
    </row>
    <row r="4085" spans="3:4" ht="12.95" customHeight="1">
      <c r="C4085" s="300"/>
      <c r="D4085" s="300"/>
    </row>
    <row r="4086" spans="3:4" ht="12.95" customHeight="1">
      <c r="C4086" s="300"/>
      <c r="D4086" s="300"/>
    </row>
    <row r="4087" spans="3:4" ht="12.95" customHeight="1">
      <c r="C4087" s="300"/>
      <c r="D4087" s="300"/>
    </row>
    <row r="4088" spans="3:4" ht="12.95" customHeight="1">
      <c r="C4088" s="300"/>
      <c r="D4088" s="300"/>
    </row>
    <row r="4089" spans="3:4" ht="12.95" customHeight="1">
      <c r="C4089" s="300"/>
      <c r="D4089" s="300"/>
    </row>
    <row r="4090" spans="3:4" ht="12.95" customHeight="1">
      <c r="C4090" s="300"/>
      <c r="D4090" s="300"/>
    </row>
    <row r="4091" spans="3:4" ht="12.95" customHeight="1">
      <c r="C4091" s="300"/>
      <c r="D4091" s="300"/>
    </row>
    <row r="4092" spans="3:4" ht="12.95" customHeight="1">
      <c r="C4092" s="300"/>
      <c r="D4092" s="300"/>
    </row>
    <row r="4093" spans="3:4" ht="12.95" customHeight="1">
      <c r="C4093" s="300"/>
      <c r="D4093" s="300"/>
    </row>
    <row r="4094" spans="3:4" ht="12.95" customHeight="1">
      <c r="C4094" s="300"/>
      <c r="D4094" s="300"/>
    </row>
    <row r="4095" spans="3:4" ht="12.95" customHeight="1">
      <c r="C4095" s="300"/>
      <c r="D4095" s="300"/>
    </row>
    <row r="4096" spans="3:4" ht="12.95" customHeight="1">
      <c r="C4096" s="300"/>
      <c r="D4096" s="300"/>
    </row>
    <row r="4097" spans="3:4" ht="12.95" customHeight="1">
      <c r="C4097" s="300"/>
      <c r="D4097" s="300"/>
    </row>
    <row r="4098" spans="3:4" ht="12.95" customHeight="1">
      <c r="C4098" s="300"/>
      <c r="D4098" s="300"/>
    </row>
    <row r="4099" spans="3:4" ht="12.95" customHeight="1">
      <c r="C4099" s="300"/>
      <c r="D4099" s="300"/>
    </row>
    <row r="4100" spans="3:4" ht="12.95" customHeight="1">
      <c r="C4100" s="300"/>
      <c r="D4100" s="300"/>
    </row>
    <row r="4101" spans="3:4" ht="12.95" customHeight="1">
      <c r="C4101" s="300"/>
      <c r="D4101" s="300"/>
    </row>
    <row r="4102" spans="3:4" ht="12.95" customHeight="1">
      <c r="C4102" s="300"/>
      <c r="D4102" s="300"/>
    </row>
    <row r="4103" spans="3:4" ht="12.95" customHeight="1">
      <c r="C4103" s="300"/>
      <c r="D4103" s="300"/>
    </row>
    <row r="4104" spans="3:4" ht="12.95" customHeight="1">
      <c r="C4104" s="300"/>
      <c r="D4104" s="300"/>
    </row>
    <row r="4105" spans="3:4" ht="12.95" customHeight="1">
      <c r="C4105" s="300"/>
      <c r="D4105" s="300"/>
    </row>
    <row r="4106" spans="3:4" ht="12.95" customHeight="1">
      <c r="C4106" s="300"/>
      <c r="D4106" s="300"/>
    </row>
    <row r="4107" spans="3:4" ht="12.95" customHeight="1">
      <c r="C4107" s="300"/>
      <c r="D4107" s="300"/>
    </row>
    <row r="4108" spans="3:4" ht="12.95" customHeight="1">
      <c r="C4108" s="300"/>
      <c r="D4108" s="300"/>
    </row>
    <row r="4109" spans="3:4" ht="12.95" customHeight="1">
      <c r="C4109" s="300"/>
      <c r="D4109" s="300"/>
    </row>
    <row r="4110" spans="3:4" ht="12.95" customHeight="1">
      <c r="C4110" s="300"/>
      <c r="D4110" s="300"/>
    </row>
    <row r="4111" spans="3:4" ht="12.95" customHeight="1">
      <c r="C4111" s="300"/>
      <c r="D4111" s="300"/>
    </row>
    <row r="4112" spans="3:4" ht="12.95" customHeight="1">
      <c r="C4112" s="300"/>
      <c r="D4112" s="300"/>
    </row>
    <row r="4113" spans="3:4" ht="12.95" customHeight="1">
      <c r="C4113" s="300"/>
      <c r="D4113" s="300"/>
    </row>
    <row r="4114" spans="3:4" ht="12.95" customHeight="1">
      <c r="C4114" s="300"/>
      <c r="D4114" s="300"/>
    </row>
    <row r="4115" spans="3:4" ht="12.95" customHeight="1">
      <c r="C4115" s="300"/>
      <c r="D4115" s="300"/>
    </row>
    <row r="4116" spans="3:4" ht="12.95" customHeight="1">
      <c r="C4116" s="300"/>
      <c r="D4116" s="300"/>
    </row>
    <row r="4117" spans="3:4" ht="12.95" customHeight="1">
      <c r="C4117" s="300"/>
      <c r="D4117" s="300"/>
    </row>
    <row r="4118" spans="3:4" ht="12.95" customHeight="1">
      <c r="C4118" s="300"/>
      <c r="D4118" s="300"/>
    </row>
    <row r="4119" spans="3:4" ht="12.95" customHeight="1">
      <c r="C4119" s="300"/>
      <c r="D4119" s="300"/>
    </row>
    <row r="4120" spans="3:4" ht="12.95" customHeight="1">
      <c r="C4120" s="300"/>
      <c r="D4120" s="300"/>
    </row>
    <row r="4121" spans="3:4" ht="12.95" customHeight="1">
      <c r="C4121" s="300"/>
      <c r="D4121" s="300"/>
    </row>
    <row r="4122" spans="3:4" ht="12.95" customHeight="1">
      <c r="C4122" s="300"/>
      <c r="D4122" s="300"/>
    </row>
    <row r="4123" spans="3:4" ht="12.95" customHeight="1">
      <c r="C4123" s="300"/>
      <c r="D4123" s="300"/>
    </row>
    <row r="4124" spans="3:4" ht="12.95" customHeight="1">
      <c r="C4124" s="300"/>
      <c r="D4124" s="300"/>
    </row>
    <row r="4125" spans="3:4" ht="12.95" customHeight="1">
      <c r="C4125" s="300"/>
      <c r="D4125" s="300"/>
    </row>
    <row r="4126" spans="3:4" ht="12.95" customHeight="1">
      <c r="C4126" s="300"/>
      <c r="D4126" s="300"/>
    </row>
    <row r="4127" spans="3:4" ht="12.95" customHeight="1">
      <c r="C4127" s="300"/>
      <c r="D4127" s="300"/>
    </row>
    <row r="4128" spans="3:4" ht="12.95" customHeight="1">
      <c r="C4128" s="300"/>
      <c r="D4128" s="300"/>
    </row>
    <row r="4129" spans="3:4" ht="12.95" customHeight="1">
      <c r="C4129" s="300"/>
      <c r="D4129" s="300"/>
    </row>
    <row r="4130" spans="3:4" ht="12.95" customHeight="1">
      <c r="C4130" s="300"/>
      <c r="D4130" s="300"/>
    </row>
    <row r="4131" spans="3:4" ht="12.95" customHeight="1">
      <c r="C4131" s="300"/>
      <c r="D4131" s="300"/>
    </row>
    <row r="4132" spans="3:4" ht="12.95" customHeight="1">
      <c r="C4132" s="300"/>
      <c r="D4132" s="300"/>
    </row>
    <row r="4133" spans="3:4" ht="12.95" customHeight="1">
      <c r="C4133" s="300"/>
      <c r="D4133" s="300"/>
    </row>
    <row r="4134" spans="3:4" ht="12.95" customHeight="1">
      <c r="C4134" s="300"/>
      <c r="D4134" s="300"/>
    </row>
    <row r="4135" spans="3:4" ht="12.95" customHeight="1">
      <c r="C4135" s="300"/>
      <c r="D4135" s="300"/>
    </row>
    <row r="4136" spans="3:4" ht="12.95" customHeight="1">
      <c r="C4136" s="300"/>
      <c r="D4136" s="300"/>
    </row>
    <row r="4137" spans="3:4" ht="12.95" customHeight="1">
      <c r="C4137" s="300"/>
      <c r="D4137" s="300"/>
    </row>
    <row r="4138" spans="3:4" ht="12.95" customHeight="1">
      <c r="C4138" s="300"/>
      <c r="D4138" s="300"/>
    </row>
    <row r="4139" spans="3:4" ht="12.95" customHeight="1">
      <c r="C4139" s="300"/>
      <c r="D4139" s="300"/>
    </row>
    <row r="4140" spans="3:4" ht="12.95" customHeight="1">
      <c r="C4140" s="300"/>
      <c r="D4140" s="300"/>
    </row>
    <row r="4141" spans="3:4" ht="12.95" customHeight="1">
      <c r="C4141" s="300"/>
      <c r="D4141" s="300"/>
    </row>
    <row r="4142" spans="3:4" ht="12.95" customHeight="1">
      <c r="C4142" s="300"/>
      <c r="D4142" s="300"/>
    </row>
    <row r="4143" spans="3:4" ht="12.95" customHeight="1">
      <c r="C4143" s="300"/>
      <c r="D4143" s="300"/>
    </row>
    <row r="4144" spans="3:4" ht="12.95" customHeight="1">
      <c r="C4144" s="300"/>
      <c r="D4144" s="300"/>
    </row>
    <row r="4145" spans="3:4" ht="12.95" customHeight="1">
      <c r="C4145" s="300"/>
      <c r="D4145" s="300"/>
    </row>
    <row r="4146" spans="3:4" ht="12.95" customHeight="1">
      <c r="C4146" s="300"/>
      <c r="D4146" s="300"/>
    </row>
    <row r="4147" spans="3:4" ht="12.95" customHeight="1">
      <c r="C4147" s="300"/>
      <c r="D4147" s="300"/>
    </row>
    <row r="4148" spans="3:4" ht="12.95" customHeight="1">
      <c r="C4148" s="300"/>
      <c r="D4148" s="300"/>
    </row>
    <row r="4149" spans="3:4" ht="12.95" customHeight="1">
      <c r="C4149" s="300"/>
      <c r="D4149" s="300"/>
    </row>
    <row r="4150" spans="3:4" ht="12.95" customHeight="1">
      <c r="C4150" s="300"/>
      <c r="D4150" s="300"/>
    </row>
    <row r="4151" spans="3:4" ht="12.95" customHeight="1">
      <c r="C4151" s="300"/>
      <c r="D4151" s="300"/>
    </row>
    <row r="4152" spans="3:4" ht="12.95" customHeight="1">
      <c r="C4152" s="300"/>
      <c r="D4152" s="300"/>
    </row>
    <row r="4153" spans="3:4" ht="12.95" customHeight="1">
      <c r="C4153" s="300"/>
      <c r="D4153" s="300"/>
    </row>
    <row r="4154" spans="3:4" ht="12.95" customHeight="1">
      <c r="C4154" s="300"/>
      <c r="D4154" s="300"/>
    </row>
    <row r="4155" spans="3:4" ht="12.95" customHeight="1">
      <c r="C4155" s="300"/>
      <c r="D4155" s="300"/>
    </row>
    <row r="4156" spans="3:4" ht="12.95" customHeight="1">
      <c r="C4156" s="300"/>
      <c r="D4156" s="300"/>
    </row>
    <row r="4157" spans="3:4" ht="12.95" customHeight="1">
      <c r="C4157" s="300"/>
      <c r="D4157" s="300"/>
    </row>
    <row r="4158" spans="3:4" ht="12.95" customHeight="1">
      <c r="C4158" s="300"/>
      <c r="D4158" s="300"/>
    </row>
    <row r="4159" spans="3:4" ht="12.95" customHeight="1">
      <c r="C4159" s="300"/>
      <c r="D4159" s="300"/>
    </row>
    <row r="4160" spans="3:4" ht="12.95" customHeight="1">
      <c r="C4160" s="300"/>
      <c r="D4160" s="300"/>
    </row>
    <row r="4161" spans="3:4" ht="12.95" customHeight="1">
      <c r="C4161" s="300"/>
      <c r="D4161" s="300"/>
    </row>
    <row r="4162" spans="3:4" ht="12.95" customHeight="1">
      <c r="C4162" s="300"/>
      <c r="D4162" s="300"/>
    </row>
    <row r="4163" spans="3:4" ht="12.95" customHeight="1">
      <c r="C4163" s="300"/>
      <c r="D4163" s="300"/>
    </row>
    <row r="4164" spans="3:4" ht="12.95" customHeight="1">
      <c r="C4164" s="300"/>
      <c r="D4164" s="300"/>
    </row>
    <row r="4165" spans="3:4" ht="12.95" customHeight="1">
      <c r="C4165" s="300"/>
      <c r="D4165" s="300"/>
    </row>
    <row r="4166" spans="3:4" ht="12.95" customHeight="1">
      <c r="C4166" s="300"/>
      <c r="D4166" s="300"/>
    </row>
    <row r="4167" spans="3:4" ht="12.95" customHeight="1">
      <c r="C4167" s="300"/>
      <c r="D4167" s="300"/>
    </row>
    <row r="4168" spans="3:4" ht="12.95" customHeight="1">
      <c r="C4168" s="300"/>
      <c r="D4168" s="300"/>
    </row>
    <row r="4169" spans="3:4" ht="12.95" customHeight="1">
      <c r="C4169" s="300"/>
      <c r="D4169" s="300"/>
    </row>
    <row r="4170" spans="3:4" ht="12.95" customHeight="1">
      <c r="C4170" s="300"/>
      <c r="D4170" s="300"/>
    </row>
    <row r="4171" spans="3:4" ht="12.95" customHeight="1">
      <c r="C4171" s="300"/>
      <c r="D4171" s="300"/>
    </row>
    <row r="4172" spans="3:4" ht="12.95" customHeight="1">
      <c r="C4172" s="300"/>
      <c r="D4172" s="300"/>
    </row>
    <row r="4173" spans="3:4" ht="12.95" customHeight="1">
      <c r="C4173" s="300"/>
      <c r="D4173" s="300"/>
    </row>
    <row r="4174" spans="3:4" ht="12.95" customHeight="1">
      <c r="C4174" s="300"/>
      <c r="D4174" s="300"/>
    </row>
    <row r="4175" spans="3:4" ht="12.95" customHeight="1">
      <c r="C4175" s="300"/>
      <c r="D4175" s="300"/>
    </row>
    <row r="4176" spans="3:4" ht="12.95" customHeight="1">
      <c r="C4176" s="300"/>
      <c r="D4176" s="300"/>
    </row>
    <row r="4177" spans="3:4" ht="12.95" customHeight="1">
      <c r="C4177" s="300"/>
      <c r="D4177" s="300"/>
    </row>
    <row r="4178" spans="3:4" ht="12.95" customHeight="1">
      <c r="C4178" s="300"/>
      <c r="D4178" s="300"/>
    </row>
    <row r="4179" spans="3:4" ht="12.95" customHeight="1">
      <c r="C4179" s="300"/>
      <c r="D4179" s="300"/>
    </row>
    <row r="4180" spans="3:4" ht="12.95" customHeight="1">
      <c r="C4180" s="300"/>
      <c r="D4180" s="300"/>
    </row>
    <row r="4181" spans="3:4" ht="12.95" customHeight="1">
      <c r="C4181" s="300"/>
      <c r="D4181" s="300"/>
    </row>
    <row r="4182" spans="3:4" ht="12.95" customHeight="1">
      <c r="C4182" s="300"/>
      <c r="D4182" s="300"/>
    </row>
    <row r="4183" spans="3:4" ht="12.95" customHeight="1">
      <c r="C4183" s="300"/>
      <c r="D4183" s="300"/>
    </row>
    <row r="4184" spans="3:4" ht="12.95" customHeight="1">
      <c r="C4184" s="300"/>
      <c r="D4184" s="300"/>
    </row>
    <row r="4185" spans="3:4" ht="12.95" customHeight="1">
      <c r="C4185" s="300"/>
      <c r="D4185" s="300"/>
    </row>
    <row r="4186" spans="3:4" ht="12.95" customHeight="1">
      <c r="C4186" s="300"/>
      <c r="D4186" s="300"/>
    </row>
    <row r="4187" spans="3:4" ht="12.95" customHeight="1">
      <c r="C4187" s="300"/>
      <c r="D4187" s="300"/>
    </row>
    <row r="4188" spans="3:4" ht="12.95" customHeight="1">
      <c r="C4188" s="300"/>
      <c r="D4188" s="300"/>
    </row>
    <row r="4189" spans="3:4" ht="12.95" customHeight="1">
      <c r="C4189" s="300"/>
      <c r="D4189" s="300"/>
    </row>
    <row r="4190" spans="3:4" ht="12.95" customHeight="1">
      <c r="C4190" s="300"/>
      <c r="D4190" s="300"/>
    </row>
    <row r="4191" spans="3:4" ht="12.95" customHeight="1">
      <c r="C4191" s="300"/>
      <c r="D4191" s="300"/>
    </row>
    <row r="4192" spans="3:4" ht="12.95" customHeight="1">
      <c r="C4192" s="300"/>
      <c r="D4192" s="300"/>
    </row>
    <row r="4193" spans="3:4" ht="12.95" customHeight="1">
      <c r="C4193" s="300"/>
      <c r="D4193" s="300"/>
    </row>
    <row r="4194" spans="3:4" ht="12.95" customHeight="1">
      <c r="C4194" s="300"/>
      <c r="D4194" s="300"/>
    </row>
    <row r="4195" spans="3:4" ht="12.95" customHeight="1">
      <c r="C4195" s="300"/>
      <c r="D4195" s="300"/>
    </row>
    <row r="4196" spans="3:4" ht="12.95" customHeight="1">
      <c r="C4196" s="300"/>
      <c r="D4196" s="300"/>
    </row>
    <row r="4197" spans="3:4" ht="12.95" customHeight="1">
      <c r="C4197" s="300"/>
      <c r="D4197" s="300"/>
    </row>
    <row r="4198" spans="3:4" ht="12.95" customHeight="1">
      <c r="C4198" s="300"/>
      <c r="D4198" s="300"/>
    </row>
    <row r="4199" spans="3:4" ht="12.95" customHeight="1">
      <c r="C4199" s="300"/>
      <c r="D4199" s="300"/>
    </row>
    <row r="4200" spans="3:4" ht="12.95" customHeight="1">
      <c r="C4200" s="300"/>
      <c r="D4200" s="300"/>
    </row>
    <row r="4201" spans="3:4" ht="12.95" customHeight="1">
      <c r="C4201" s="300"/>
      <c r="D4201" s="300"/>
    </row>
    <row r="4202" spans="3:4" ht="12.95" customHeight="1">
      <c r="C4202" s="300"/>
      <c r="D4202" s="300"/>
    </row>
    <row r="4203" spans="3:4" ht="12.95" customHeight="1">
      <c r="C4203" s="300"/>
      <c r="D4203" s="300"/>
    </row>
    <row r="4204" spans="3:4" ht="12.95" customHeight="1">
      <c r="C4204" s="300"/>
      <c r="D4204" s="300"/>
    </row>
    <row r="4205" spans="3:4" ht="12.95" customHeight="1">
      <c r="C4205" s="300"/>
      <c r="D4205" s="300"/>
    </row>
    <row r="4206" spans="3:4" ht="12.95" customHeight="1">
      <c r="C4206" s="300"/>
      <c r="D4206" s="300"/>
    </row>
    <row r="4207" spans="3:4" ht="12.95" customHeight="1">
      <c r="C4207" s="300"/>
      <c r="D4207" s="300"/>
    </row>
    <row r="4208" spans="3:4" ht="12.95" customHeight="1">
      <c r="C4208" s="300"/>
      <c r="D4208" s="300"/>
    </row>
    <row r="4209" spans="3:4" ht="12.95" customHeight="1">
      <c r="C4209" s="300"/>
      <c r="D4209" s="300"/>
    </row>
    <row r="4210" spans="3:4" ht="12.95" customHeight="1">
      <c r="C4210" s="300"/>
      <c r="D4210" s="300"/>
    </row>
    <row r="4211" spans="3:4" ht="12.95" customHeight="1">
      <c r="C4211" s="300"/>
      <c r="D4211" s="300"/>
    </row>
    <row r="4212" spans="3:4" ht="12.95" customHeight="1">
      <c r="C4212" s="300"/>
      <c r="D4212" s="300"/>
    </row>
    <row r="4213" spans="3:4" ht="12.95" customHeight="1">
      <c r="C4213" s="300"/>
      <c r="D4213" s="300"/>
    </row>
    <row r="4214" spans="3:4" ht="12.95" customHeight="1">
      <c r="C4214" s="300"/>
      <c r="D4214" s="300"/>
    </row>
    <row r="4215" spans="3:4" ht="12.95" customHeight="1">
      <c r="C4215" s="300"/>
      <c r="D4215" s="300"/>
    </row>
    <row r="4216" spans="3:4" ht="12.95" customHeight="1">
      <c r="C4216" s="300"/>
      <c r="D4216" s="300"/>
    </row>
    <row r="4217" spans="3:4" ht="12.95" customHeight="1">
      <c r="C4217" s="300"/>
      <c r="D4217" s="300"/>
    </row>
    <row r="4218" spans="3:4" ht="12.95" customHeight="1">
      <c r="C4218" s="300"/>
      <c r="D4218" s="300"/>
    </row>
    <row r="4219" spans="3:4" ht="12.95" customHeight="1">
      <c r="C4219" s="300"/>
      <c r="D4219" s="300"/>
    </row>
    <row r="4220" spans="3:4" ht="12.95" customHeight="1">
      <c r="C4220" s="300"/>
      <c r="D4220" s="300"/>
    </row>
    <row r="4221" spans="3:4" ht="12.95" customHeight="1">
      <c r="C4221" s="300"/>
      <c r="D4221" s="300"/>
    </row>
    <row r="4222" spans="3:4" ht="12.95" customHeight="1">
      <c r="C4222" s="300"/>
      <c r="D4222" s="300"/>
    </row>
    <row r="4223" spans="3:4" ht="12.95" customHeight="1">
      <c r="C4223" s="300"/>
      <c r="D4223" s="300"/>
    </row>
    <row r="4224" spans="3:4" ht="12.95" customHeight="1">
      <c r="C4224" s="300"/>
      <c r="D4224" s="300"/>
    </row>
    <row r="4225" spans="3:4" ht="12.95" customHeight="1">
      <c r="C4225" s="300"/>
      <c r="D4225" s="300"/>
    </row>
    <row r="4226" spans="3:4" ht="12.95" customHeight="1">
      <c r="C4226" s="300"/>
      <c r="D4226" s="300"/>
    </row>
    <row r="4227" spans="3:4" ht="12.95" customHeight="1">
      <c r="C4227" s="300"/>
      <c r="D4227" s="300"/>
    </row>
    <row r="4228" spans="3:4" ht="12.95" customHeight="1">
      <c r="C4228" s="300"/>
      <c r="D4228" s="300"/>
    </row>
    <row r="4229" spans="3:4" ht="12.95" customHeight="1">
      <c r="C4229" s="300"/>
      <c r="D4229" s="300"/>
    </row>
    <row r="4230" spans="3:4" ht="12.95" customHeight="1">
      <c r="C4230" s="300"/>
      <c r="D4230" s="300"/>
    </row>
    <row r="4231" spans="3:4" ht="12.95" customHeight="1">
      <c r="C4231" s="300"/>
      <c r="D4231" s="300"/>
    </row>
    <row r="4232" spans="3:4" ht="12.95" customHeight="1">
      <c r="C4232" s="300"/>
      <c r="D4232" s="300"/>
    </row>
    <row r="4233" spans="3:4" ht="12.95" customHeight="1">
      <c r="C4233" s="300"/>
      <c r="D4233" s="300"/>
    </row>
    <row r="4234" spans="3:4" ht="12.95" customHeight="1">
      <c r="C4234" s="300"/>
      <c r="D4234" s="300"/>
    </row>
    <row r="4235" spans="3:4" ht="12.95" customHeight="1">
      <c r="C4235" s="300"/>
      <c r="D4235" s="300"/>
    </row>
    <row r="4236" spans="3:4" ht="12.95" customHeight="1">
      <c r="C4236" s="300"/>
      <c r="D4236" s="300"/>
    </row>
    <row r="4237" spans="3:4" ht="12.95" customHeight="1">
      <c r="C4237" s="300"/>
      <c r="D4237" s="300"/>
    </row>
    <row r="4238" spans="3:4" ht="12.95" customHeight="1">
      <c r="C4238" s="300"/>
      <c r="D4238" s="300"/>
    </row>
    <row r="4239" spans="3:4" ht="12.95" customHeight="1">
      <c r="C4239" s="300"/>
      <c r="D4239" s="300"/>
    </row>
    <row r="4240" spans="3:4" ht="12.95" customHeight="1">
      <c r="C4240" s="300"/>
      <c r="D4240" s="300"/>
    </row>
    <row r="4241" spans="3:4" ht="12.95" customHeight="1">
      <c r="C4241" s="300"/>
      <c r="D4241" s="300"/>
    </row>
    <row r="4242" spans="3:4" ht="12.95" customHeight="1">
      <c r="C4242" s="300"/>
      <c r="D4242" s="300"/>
    </row>
    <row r="4243" spans="3:4" ht="12.95" customHeight="1">
      <c r="C4243" s="300"/>
      <c r="D4243" s="300"/>
    </row>
    <row r="4244" spans="3:4" ht="12.95" customHeight="1">
      <c r="C4244" s="300"/>
      <c r="D4244" s="300"/>
    </row>
    <row r="4245" spans="3:4" ht="12.95" customHeight="1">
      <c r="C4245" s="300"/>
      <c r="D4245" s="300"/>
    </row>
    <row r="4246" spans="3:4" ht="12.95" customHeight="1">
      <c r="C4246" s="300"/>
      <c r="D4246" s="300"/>
    </row>
    <row r="4247" spans="3:4" ht="12.95" customHeight="1">
      <c r="C4247" s="300"/>
      <c r="D4247" s="300"/>
    </row>
    <row r="4248" spans="3:4" ht="12.95" customHeight="1">
      <c r="C4248" s="300"/>
      <c r="D4248" s="300"/>
    </row>
    <row r="4249" spans="3:4" ht="12.95" customHeight="1">
      <c r="C4249" s="300"/>
      <c r="D4249" s="300"/>
    </row>
    <row r="4250" spans="3:4" ht="12.95" customHeight="1">
      <c r="C4250" s="300"/>
      <c r="D4250" s="300"/>
    </row>
    <row r="4251" spans="3:4" ht="12.95" customHeight="1">
      <c r="C4251" s="300"/>
      <c r="D4251" s="300"/>
    </row>
    <row r="4252" spans="3:4" ht="12.95" customHeight="1">
      <c r="C4252" s="300"/>
      <c r="D4252" s="300"/>
    </row>
    <row r="4253" spans="3:4" ht="12.95" customHeight="1">
      <c r="C4253" s="300"/>
      <c r="D4253" s="300"/>
    </row>
    <row r="4254" spans="3:4" ht="12.95" customHeight="1">
      <c r="C4254" s="300"/>
      <c r="D4254" s="300"/>
    </row>
    <row r="4255" spans="3:4" ht="12.95" customHeight="1">
      <c r="C4255" s="300"/>
      <c r="D4255" s="300"/>
    </row>
    <row r="4256" spans="3:4" ht="12.95" customHeight="1">
      <c r="C4256" s="300"/>
      <c r="D4256" s="300"/>
    </row>
    <row r="4257" spans="3:4" ht="12.95" customHeight="1">
      <c r="C4257" s="300"/>
      <c r="D4257" s="300"/>
    </row>
    <row r="4258" spans="3:4" ht="12.95" customHeight="1">
      <c r="C4258" s="300"/>
      <c r="D4258" s="300"/>
    </row>
    <row r="4259" spans="3:4" ht="12.95" customHeight="1">
      <c r="C4259" s="300"/>
      <c r="D4259" s="300"/>
    </row>
    <row r="4260" spans="3:4" ht="12.95" customHeight="1">
      <c r="C4260" s="300"/>
      <c r="D4260" s="300"/>
    </row>
    <row r="4261" spans="3:4" ht="12.95" customHeight="1">
      <c r="C4261" s="300"/>
      <c r="D4261" s="300"/>
    </row>
    <row r="4262" spans="3:4" ht="12.95" customHeight="1">
      <c r="C4262" s="300"/>
      <c r="D4262" s="300"/>
    </row>
    <row r="4263" spans="3:4" ht="12.95" customHeight="1">
      <c r="C4263" s="300"/>
      <c r="D4263" s="300"/>
    </row>
    <row r="4264" spans="3:4" ht="12.95" customHeight="1">
      <c r="C4264" s="300"/>
      <c r="D4264" s="300"/>
    </row>
    <row r="4265" spans="3:4" ht="12.95" customHeight="1">
      <c r="C4265" s="300"/>
      <c r="D4265" s="300"/>
    </row>
    <row r="4266" spans="3:4" ht="12.95" customHeight="1">
      <c r="C4266" s="300"/>
      <c r="D4266" s="300"/>
    </row>
    <row r="4267" spans="3:4" ht="12.95" customHeight="1">
      <c r="C4267" s="300"/>
      <c r="D4267" s="300"/>
    </row>
    <row r="4268" spans="3:4" ht="12.95" customHeight="1">
      <c r="C4268" s="300"/>
      <c r="D4268" s="300"/>
    </row>
    <row r="4269" spans="3:4" ht="12.95" customHeight="1">
      <c r="C4269" s="300"/>
      <c r="D4269" s="300"/>
    </row>
    <row r="4270" spans="3:4" ht="12.95" customHeight="1">
      <c r="C4270" s="300"/>
      <c r="D4270" s="300"/>
    </row>
    <row r="4271" spans="3:4" ht="12.95" customHeight="1">
      <c r="C4271" s="300"/>
      <c r="D4271" s="300"/>
    </row>
    <row r="4272" spans="3:4" ht="12.95" customHeight="1">
      <c r="C4272" s="300"/>
      <c r="D4272" s="300"/>
    </row>
    <row r="4273" spans="3:4" ht="12.95" customHeight="1">
      <c r="C4273" s="300"/>
      <c r="D4273" s="300"/>
    </row>
    <row r="4274" spans="3:4" ht="12.95" customHeight="1">
      <c r="C4274" s="300"/>
      <c r="D4274" s="300"/>
    </row>
    <row r="4275" spans="3:4" ht="12.95" customHeight="1">
      <c r="C4275" s="300"/>
      <c r="D4275" s="300"/>
    </row>
    <row r="4276" spans="3:4" ht="12.95" customHeight="1">
      <c r="C4276" s="300"/>
      <c r="D4276" s="300"/>
    </row>
    <row r="4277" spans="3:4" ht="12.95" customHeight="1">
      <c r="C4277" s="300"/>
      <c r="D4277" s="300"/>
    </row>
    <row r="4278" spans="3:4" ht="12.95" customHeight="1">
      <c r="C4278" s="300"/>
      <c r="D4278" s="300"/>
    </row>
    <row r="4279" spans="3:4" ht="12.95" customHeight="1">
      <c r="C4279" s="300"/>
      <c r="D4279" s="300"/>
    </row>
    <row r="4280" spans="3:4" ht="12.95" customHeight="1">
      <c r="C4280" s="300"/>
      <c r="D4280" s="300"/>
    </row>
    <row r="4281" spans="3:4" ht="12.95" customHeight="1">
      <c r="C4281" s="300"/>
      <c r="D4281" s="300"/>
    </row>
    <row r="4282" spans="3:4" ht="12.95" customHeight="1">
      <c r="C4282" s="300"/>
      <c r="D4282" s="300"/>
    </row>
    <row r="4283" spans="3:4" ht="12.95" customHeight="1">
      <c r="C4283" s="300"/>
      <c r="D4283" s="300"/>
    </row>
    <row r="4284" spans="3:4" ht="12.95" customHeight="1">
      <c r="C4284" s="300"/>
      <c r="D4284" s="300"/>
    </row>
    <row r="4285" spans="3:4" ht="12.95" customHeight="1">
      <c r="C4285" s="300"/>
      <c r="D4285" s="300"/>
    </row>
    <row r="4286" spans="3:4" ht="12.95" customHeight="1">
      <c r="C4286" s="300"/>
      <c r="D4286" s="300"/>
    </row>
    <row r="4287" spans="3:4" ht="12.95" customHeight="1">
      <c r="C4287" s="300"/>
      <c r="D4287" s="300"/>
    </row>
    <row r="4288" spans="3:4" ht="12.95" customHeight="1">
      <c r="C4288" s="300"/>
      <c r="D4288" s="300"/>
    </row>
    <row r="4289" spans="3:4" ht="12.95" customHeight="1">
      <c r="C4289" s="300"/>
      <c r="D4289" s="300"/>
    </row>
    <row r="4290" spans="3:4" ht="12.95" customHeight="1">
      <c r="C4290" s="300"/>
      <c r="D4290" s="300"/>
    </row>
    <row r="4291" spans="3:4" ht="12.95" customHeight="1">
      <c r="C4291" s="300"/>
      <c r="D4291" s="300"/>
    </row>
    <row r="4292" spans="3:4" ht="12.95" customHeight="1">
      <c r="C4292" s="300"/>
      <c r="D4292" s="300"/>
    </row>
    <row r="4293" spans="3:4" ht="12.95" customHeight="1">
      <c r="C4293" s="300"/>
      <c r="D4293" s="300"/>
    </row>
    <row r="4294" spans="3:4" ht="12.95" customHeight="1">
      <c r="C4294" s="300"/>
      <c r="D4294" s="300"/>
    </row>
    <row r="4295" spans="3:4" ht="12.95" customHeight="1">
      <c r="C4295" s="300"/>
      <c r="D4295" s="300"/>
    </row>
    <row r="4296" spans="3:4" ht="12.95" customHeight="1">
      <c r="C4296" s="300"/>
      <c r="D4296" s="300"/>
    </row>
    <row r="4297" spans="3:4" ht="12.95" customHeight="1">
      <c r="C4297" s="300"/>
      <c r="D4297" s="300"/>
    </row>
    <row r="4298" spans="3:4" ht="12.95" customHeight="1">
      <c r="C4298" s="300"/>
      <c r="D4298" s="300"/>
    </row>
    <row r="4299" spans="3:4" ht="12.95" customHeight="1">
      <c r="C4299" s="300"/>
      <c r="D4299" s="300"/>
    </row>
    <row r="4300" spans="3:4" ht="12.95" customHeight="1">
      <c r="C4300" s="300"/>
      <c r="D4300" s="300"/>
    </row>
    <row r="4301" spans="3:4" ht="12.95" customHeight="1">
      <c r="C4301" s="300"/>
      <c r="D4301" s="300"/>
    </row>
    <row r="4302" spans="3:4" ht="12.95" customHeight="1">
      <c r="C4302" s="300"/>
      <c r="D4302" s="300"/>
    </row>
    <row r="4303" spans="3:4" ht="12.95" customHeight="1">
      <c r="C4303" s="300"/>
      <c r="D4303" s="300"/>
    </row>
    <row r="4304" spans="3:4" ht="12.95" customHeight="1">
      <c r="C4304" s="300"/>
      <c r="D4304" s="300"/>
    </row>
    <row r="4305" spans="3:4" ht="12.95" customHeight="1">
      <c r="C4305" s="300"/>
      <c r="D4305" s="300"/>
    </row>
    <row r="4306" spans="3:4" ht="12.95" customHeight="1">
      <c r="C4306" s="300"/>
      <c r="D4306" s="300"/>
    </row>
    <row r="4307" spans="3:4" ht="12.95" customHeight="1">
      <c r="C4307" s="300"/>
      <c r="D4307" s="300"/>
    </row>
    <row r="4308" spans="3:4" ht="12.95" customHeight="1">
      <c r="C4308" s="300"/>
      <c r="D4308" s="300"/>
    </row>
    <row r="4309" spans="3:4" ht="12.95" customHeight="1">
      <c r="C4309" s="300"/>
      <c r="D4309" s="300"/>
    </row>
    <row r="4310" spans="3:4" ht="12.95" customHeight="1">
      <c r="C4310" s="300"/>
      <c r="D4310" s="300"/>
    </row>
    <row r="4311" spans="3:4" ht="12.95" customHeight="1">
      <c r="C4311" s="300"/>
      <c r="D4311" s="300"/>
    </row>
    <row r="4312" spans="3:4" ht="12.95" customHeight="1">
      <c r="C4312" s="300"/>
      <c r="D4312" s="300"/>
    </row>
    <row r="4313" spans="3:4" ht="12.95" customHeight="1">
      <c r="C4313" s="300"/>
      <c r="D4313" s="300"/>
    </row>
    <row r="4314" spans="3:4" ht="12.95" customHeight="1">
      <c r="C4314" s="300"/>
      <c r="D4314" s="300"/>
    </row>
    <row r="4315" spans="3:4" ht="12.95" customHeight="1">
      <c r="C4315" s="300"/>
      <c r="D4315" s="300"/>
    </row>
    <row r="4316" spans="3:4" ht="12.95" customHeight="1">
      <c r="C4316" s="300"/>
      <c r="D4316" s="300"/>
    </row>
    <row r="4317" spans="3:4" ht="12.95" customHeight="1">
      <c r="C4317" s="300"/>
      <c r="D4317" s="300"/>
    </row>
    <row r="4318" spans="3:4" ht="12.95" customHeight="1">
      <c r="C4318" s="300"/>
      <c r="D4318" s="300"/>
    </row>
    <row r="4319" spans="3:4" ht="12.95" customHeight="1">
      <c r="C4319" s="300"/>
      <c r="D4319" s="300"/>
    </row>
    <row r="4320" spans="3:4" ht="12.95" customHeight="1">
      <c r="C4320" s="300"/>
      <c r="D4320" s="300"/>
    </row>
    <row r="4321" spans="3:4" ht="12.95" customHeight="1">
      <c r="C4321" s="300"/>
      <c r="D4321" s="300"/>
    </row>
    <row r="4322" spans="3:4" ht="12.95" customHeight="1">
      <c r="C4322" s="300"/>
      <c r="D4322" s="300"/>
    </row>
    <row r="4323" spans="3:4" ht="12.95" customHeight="1">
      <c r="C4323" s="300"/>
      <c r="D4323" s="300"/>
    </row>
    <row r="4324" spans="3:4" ht="12.95" customHeight="1">
      <c r="C4324" s="300"/>
      <c r="D4324" s="300"/>
    </row>
    <row r="4325" spans="3:4" ht="12.95" customHeight="1">
      <c r="C4325" s="300"/>
      <c r="D4325" s="300"/>
    </row>
    <row r="4326" spans="3:4" ht="12.95" customHeight="1">
      <c r="C4326" s="300"/>
      <c r="D4326" s="300"/>
    </row>
    <row r="4327" spans="3:4" ht="12.95" customHeight="1">
      <c r="C4327" s="300"/>
      <c r="D4327" s="300"/>
    </row>
    <row r="4328" spans="3:4" ht="12.95" customHeight="1">
      <c r="C4328" s="300"/>
      <c r="D4328" s="300"/>
    </row>
    <row r="4329" spans="3:4" ht="12.95" customHeight="1">
      <c r="C4329" s="300"/>
      <c r="D4329" s="300"/>
    </row>
    <row r="4330" spans="3:4" ht="12.95" customHeight="1">
      <c r="C4330" s="300"/>
      <c r="D4330" s="300"/>
    </row>
    <row r="4331" spans="3:4" ht="12.95" customHeight="1">
      <c r="C4331" s="300"/>
      <c r="D4331" s="300"/>
    </row>
    <row r="4332" spans="3:4" ht="12.95" customHeight="1">
      <c r="C4332" s="300"/>
      <c r="D4332" s="300"/>
    </row>
    <row r="4333" spans="3:4" ht="12.95" customHeight="1">
      <c r="C4333" s="300"/>
      <c r="D4333" s="300"/>
    </row>
    <row r="4334" spans="3:4" ht="12.95" customHeight="1">
      <c r="C4334" s="300"/>
      <c r="D4334" s="300"/>
    </row>
    <row r="4335" spans="3:4" ht="12.95" customHeight="1">
      <c r="C4335" s="300"/>
      <c r="D4335" s="300"/>
    </row>
    <row r="4336" spans="3:4" ht="12.95" customHeight="1">
      <c r="C4336" s="300"/>
      <c r="D4336" s="300"/>
    </row>
    <row r="4337" spans="3:4" ht="12.95" customHeight="1">
      <c r="C4337" s="300"/>
      <c r="D4337" s="300"/>
    </row>
    <row r="4338" spans="3:4" ht="12.95" customHeight="1">
      <c r="C4338" s="300"/>
      <c r="D4338" s="300"/>
    </row>
    <row r="4339" spans="3:4" ht="12.95" customHeight="1">
      <c r="C4339" s="300"/>
      <c r="D4339" s="300"/>
    </row>
    <row r="4340" spans="3:4" ht="12.95" customHeight="1">
      <c r="C4340" s="300"/>
      <c r="D4340" s="300"/>
    </row>
    <row r="4341" spans="3:4" ht="12.95" customHeight="1">
      <c r="C4341" s="300"/>
      <c r="D4341" s="300"/>
    </row>
    <row r="4342" spans="3:4" ht="12.95" customHeight="1">
      <c r="C4342" s="300"/>
      <c r="D4342" s="300"/>
    </row>
    <row r="4343" spans="3:4" ht="12.95" customHeight="1">
      <c r="C4343" s="300"/>
      <c r="D4343" s="300"/>
    </row>
    <row r="4344" spans="3:4" ht="12.95" customHeight="1">
      <c r="C4344" s="300"/>
      <c r="D4344" s="300"/>
    </row>
    <row r="4345" spans="3:4" ht="12.95" customHeight="1">
      <c r="C4345" s="300"/>
      <c r="D4345" s="300"/>
    </row>
    <row r="4346" spans="3:4" ht="12.95" customHeight="1">
      <c r="C4346" s="300"/>
      <c r="D4346" s="300"/>
    </row>
    <row r="4347" spans="3:4" ht="12.95" customHeight="1">
      <c r="C4347" s="300"/>
      <c r="D4347" s="300"/>
    </row>
    <row r="4348" spans="3:4" ht="12.95" customHeight="1">
      <c r="C4348" s="300"/>
      <c r="D4348" s="300"/>
    </row>
    <row r="4349" spans="3:4" ht="12.95" customHeight="1">
      <c r="C4349" s="300"/>
      <c r="D4349" s="300"/>
    </row>
    <row r="4350" spans="3:4" ht="12.95" customHeight="1">
      <c r="C4350" s="300"/>
      <c r="D4350" s="300"/>
    </row>
    <row r="4351" spans="3:4" ht="12.95" customHeight="1">
      <c r="C4351" s="300"/>
      <c r="D4351" s="300"/>
    </row>
    <row r="4352" spans="3:4" ht="12.95" customHeight="1">
      <c r="C4352" s="300"/>
      <c r="D4352" s="300"/>
    </row>
    <row r="4353" spans="3:4" ht="12.95" customHeight="1">
      <c r="C4353" s="300"/>
      <c r="D4353" s="300"/>
    </row>
    <row r="4354" spans="3:4" ht="12.95" customHeight="1">
      <c r="C4354" s="300"/>
      <c r="D4354" s="300"/>
    </row>
    <row r="4355" spans="3:4" ht="12.95" customHeight="1">
      <c r="C4355" s="300"/>
      <c r="D4355" s="300"/>
    </row>
    <row r="4356" spans="3:4" ht="12.95" customHeight="1">
      <c r="C4356" s="300"/>
      <c r="D4356" s="300"/>
    </row>
    <row r="4357" spans="3:4" ht="12.95" customHeight="1">
      <c r="C4357" s="300"/>
      <c r="D4357" s="300"/>
    </row>
    <row r="4358" spans="3:4" ht="12.95" customHeight="1">
      <c r="C4358" s="300"/>
      <c r="D4358" s="300"/>
    </row>
    <row r="4359" spans="3:4" ht="12.95" customHeight="1">
      <c r="C4359" s="300"/>
      <c r="D4359" s="300"/>
    </row>
    <row r="4360" spans="3:4" ht="12.95" customHeight="1">
      <c r="C4360" s="300"/>
      <c r="D4360" s="300"/>
    </row>
    <row r="4361" spans="3:4" ht="12.95" customHeight="1">
      <c r="C4361" s="300"/>
      <c r="D4361" s="300"/>
    </row>
    <row r="4362" spans="3:4" ht="12.95" customHeight="1">
      <c r="C4362" s="300"/>
      <c r="D4362" s="300"/>
    </row>
    <row r="4363" spans="3:4" ht="12.95" customHeight="1">
      <c r="C4363" s="300"/>
      <c r="D4363" s="300"/>
    </row>
    <row r="4364" spans="3:4" ht="12.95" customHeight="1">
      <c r="C4364" s="300"/>
      <c r="D4364" s="300"/>
    </row>
    <row r="4365" spans="3:4" ht="12.95" customHeight="1">
      <c r="C4365" s="300"/>
      <c r="D4365" s="300"/>
    </row>
    <row r="4366" spans="3:4" ht="12.95" customHeight="1">
      <c r="C4366" s="300"/>
      <c r="D4366" s="300"/>
    </row>
    <row r="4367" spans="3:4" ht="12.95" customHeight="1">
      <c r="C4367" s="300"/>
      <c r="D4367" s="300"/>
    </row>
    <row r="4368" spans="3:4" ht="12.95" customHeight="1">
      <c r="C4368" s="300"/>
      <c r="D4368" s="300"/>
    </row>
    <row r="4369" spans="3:4" ht="12.95" customHeight="1">
      <c r="C4369" s="300"/>
      <c r="D4369" s="300"/>
    </row>
    <row r="4370" spans="3:4" ht="12.95" customHeight="1">
      <c r="C4370" s="300"/>
      <c r="D4370" s="300"/>
    </row>
    <row r="4371" spans="3:4" ht="12.95" customHeight="1">
      <c r="C4371" s="300"/>
      <c r="D4371" s="300"/>
    </row>
    <row r="4372" spans="3:4" ht="12.95" customHeight="1">
      <c r="C4372" s="300"/>
      <c r="D4372" s="300"/>
    </row>
    <row r="4373" spans="3:4" ht="12.95" customHeight="1">
      <c r="C4373" s="300"/>
      <c r="D4373" s="300"/>
    </row>
    <row r="4374" spans="3:4" ht="12.95" customHeight="1">
      <c r="C4374" s="300"/>
      <c r="D4374" s="300"/>
    </row>
    <row r="4375" spans="3:4" ht="12.95" customHeight="1">
      <c r="C4375" s="300"/>
      <c r="D4375" s="300"/>
    </row>
    <row r="4376" spans="3:4" ht="12.95" customHeight="1">
      <c r="C4376" s="300"/>
      <c r="D4376" s="300"/>
    </row>
    <row r="4377" spans="3:4" ht="12.95" customHeight="1">
      <c r="C4377" s="300"/>
      <c r="D4377" s="300"/>
    </row>
    <row r="4378" spans="3:4" ht="12.95" customHeight="1">
      <c r="C4378" s="300"/>
      <c r="D4378" s="300"/>
    </row>
    <row r="4379" spans="3:4" ht="12.95" customHeight="1">
      <c r="C4379" s="300"/>
      <c r="D4379" s="300"/>
    </row>
    <row r="4380" spans="3:4" ht="12.95" customHeight="1">
      <c r="C4380" s="300"/>
      <c r="D4380" s="300"/>
    </row>
    <row r="4381" spans="3:4" ht="12.95" customHeight="1">
      <c r="C4381" s="300"/>
      <c r="D4381" s="300"/>
    </row>
    <row r="4382" spans="3:4" ht="12.95" customHeight="1">
      <c r="C4382" s="300"/>
      <c r="D4382" s="300"/>
    </row>
    <row r="4383" spans="3:4" ht="12.95" customHeight="1">
      <c r="C4383" s="300"/>
      <c r="D4383" s="300"/>
    </row>
    <row r="4384" spans="3:4" ht="12.95" customHeight="1">
      <c r="C4384" s="300"/>
      <c r="D4384" s="300"/>
    </row>
    <row r="4385" spans="3:4" ht="12.95" customHeight="1">
      <c r="C4385" s="300"/>
      <c r="D4385" s="300"/>
    </row>
    <row r="4386" spans="3:4" ht="12.95" customHeight="1">
      <c r="C4386" s="300"/>
      <c r="D4386" s="300"/>
    </row>
    <row r="4387" spans="3:4" ht="12.95" customHeight="1">
      <c r="C4387" s="300"/>
      <c r="D4387" s="300"/>
    </row>
    <row r="4388" spans="3:4" ht="12.95" customHeight="1">
      <c r="C4388" s="300"/>
      <c r="D4388" s="300"/>
    </row>
    <row r="4389" spans="3:4" ht="12.95" customHeight="1">
      <c r="C4389" s="300"/>
      <c r="D4389" s="300"/>
    </row>
    <row r="4390" spans="3:4" ht="12.95" customHeight="1">
      <c r="C4390" s="300"/>
      <c r="D4390" s="300"/>
    </row>
    <row r="4391" spans="3:4" ht="12.95" customHeight="1">
      <c r="C4391" s="300"/>
      <c r="D4391" s="300"/>
    </row>
    <row r="4392" spans="3:4" ht="12.95" customHeight="1">
      <c r="C4392" s="300"/>
      <c r="D4392" s="300"/>
    </row>
    <row r="4393" spans="3:4" ht="12.95" customHeight="1">
      <c r="C4393" s="300"/>
      <c r="D4393" s="300"/>
    </row>
    <row r="4394" spans="3:4" ht="12.95" customHeight="1">
      <c r="C4394" s="300"/>
      <c r="D4394" s="300"/>
    </row>
    <row r="4395" spans="3:4" ht="12.95" customHeight="1">
      <c r="C4395" s="300"/>
      <c r="D4395" s="300"/>
    </row>
    <row r="4396" spans="3:4" ht="12.95" customHeight="1">
      <c r="C4396" s="300"/>
      <c r="D4396" s="300"/>
    </row>
    <row r="4397" spans="3:4" ht="12.95" customHeight="1">
      <c r="C4397" s="300"/>
      <c r="D4397" s="300"/>
    </row>
    <row r="4398" spans="3:4" ht="12.95" customHeight="1">
      <c r="C4398" s="300"/>
      <c r="D4398" s="300"/>
    </row>
    <row r="4399" spans="3:4" ht="12.95" customHeight="1">
      <c r="C4399" s="300"/>
      <c r="D4399" s="300"/>
    </row>
    <row r="4400" spans="3:4" ht="12.95" customHeight="1">
      <c r="C4400" s="300"/>
      <c r="D4400" s="300"/>
    </row>
    <row r="4401" spans="3:4" ht="12.95" customHeight="1">
      <c r="C4401" s="300"/>
      <c r="D4401" s="300"/>
    </row>
    <row r="4402" spans="3:4" ht="12.95" customHeight="1">
      <c r="C4402" s="300"/>
      <c r="D4402" s="300"/>
    </row>
    <row r="4403" spans="3:4" ht="12.95" customHeight="1">
      <c r="C4403" s="300"/>
      <c r="D4403" s="300"/>
    </row>
    <row r="4404" spans="3:4" ht="12.95" customHeight="1">
      <c r="C4404" s="300"/>
      <c r="D4404" s="300"/>
    </row>
    <row r="4405" spans="3:4" ht="12.95" customHeight="1">
      <c r="C4405" s="300"/>
      <c r="D4405" s="300"/>
    </row>
    <row r="4406" spans="3:4" ht="12.95" customHeight="1">
      <c r="C4406" s="300"/>
      <c r="D4406" s="300"/>
    </row>
    <row r="4407" spans="3:4" ht="12.95" customHeight="1">
      <c r="C4407" s="300"/>
      <c r="D4407" s="300"/>
    </row>
    <row r="4408" spans="3:4" ht="12.95" customHeight="1">
      <c r="C4408" s="300"/>
      <c r="D4408" s="300"/>
    </row>
    <row r="4409" spans="3:4" ht="12.95" customHeight="1">
      <c r="C4409" s="300"/>
      <c r="D4409" s="300"/>
    </row>
    <row r="4410" spans="3:4" ht="12.95" customHeight="1">
      <c r="C4410" s="300"/>
      <c r="D4410" s="300"/>
    </row>
    <row r="4411" spans="3:4" ht="12.95" customHeight="1">
      <c r="C4411" s="300"/>
      <c r="D4411" s="300"/>
    </row>
    <row r="4412" spans="3:4" ht="12.95" customHeight="1">
      <c r="C4412" s="300"/>
      <c r="D4412" s="300"/>
    </row>
    <row r="4413" spans="3:4" ht="12.95" customHeight="1">
      <c r="C4413" s="300"/>
      <c r="D4413" s="300"/>
    </row>
    <row r="4414" spans="3:4" ht="12.95" customHeight="1">
      <c r="C4414" s="300"/>
      <c r="D4414" s="300"/>
    </row>
    <row r="4415" spans="3:4" ht="12.95" customHeight="1">
      <c r="C4415" s="300"/>
      <c r="D4415" s="300"/>
    </row>
    <row r="4416" spans="3:4" ht="12.95" customHeight="1">
      <c r="C4416" s="300"/>
      <c r="D4416" s="300"/>
    </row>
    <row r="4417" spans="3:4" ht="12.95" customHeight="1">
      <c r="C4417" s="300"/>
      <c r="D4417" s="300"/>
    </row>
    <row r="4418" spans="3:4" ht="12.95" customHeight="1">
      <c r="C4418" s="300"/>
      <c r="D4418" s="300"/>
    </row>
    <row r="4419" spans="3:4" ht="12.95" customHeight="1">
      <c r="C4419" s="300"/>
      <c r="D4419" s="300"/>
    </row>
    <row r="4420" spans="3:4" ht="12.95" customHeight="1">
      <c r="C4420" s="300"/>
      <c r="D4420" s="300"/>
    </row>
    <row r="4421" spans="3:4" ht="12.95" customHeight="1">
      <c r="C4421" s="300"/>
      <c r="D4421" s="300"/>
    </row>
    <row r="4422" spans="3:4" ht="12.95" customHeight="1">
      <c r="C4422" s="300"/>
      <c r="D4422" s="300"/>
    </row>
    <row r="4423" spans="3:4" ht="12.95" customHeight="1">
      <c r="C4423" s="300"/>
      <c r="D4423" s="300"/>
    </row>
    <row r="4424" spans="3:4" ht="12.95" customHeight="1">
      <c r="C4424" s="300"/>
      <c r="D4424" s="300"/>
    </row>
    <row r="4425" spans="3:4" ht="12.95" customHeight="1">
      <c r="C4425" s="300"/>
      <c r="D4425" s="300"/>
    </row>
    <row r="4426" spans="3:4" ht="12.95" customHeight="1">
      <c r="C4426" s="300"/>
      <c r="D4426" s="300"/>
    </row>
    <row r="4427" spans="3:4" ht="12.95" customHeight="1">
      <c r="C4427" s="300"/>
      <c r="D4427" s="300"/>
    </row>
    <row r="4428" spans="3:4" ht="12.95" customHeight="1">
      <c r="C4428" s="300"/>
      <c r="D4428" s="300"/>
    </row>
    <row r="4429" spans="3:4" ht="12.95" customHeight="1">
      <c r="C4429" s="300"/>
      <c r="D4429" s="300"/>
    </row>
    <row r="4430" spans="3:4" ht="12.95" customHeight="1">
      <c r="C4430" s="300"/>
      <c r="D4430" s="300"/>
    </row>
    <row r="4431" spans="3:4" ht="12.95" customHeight="1">
      <c r="C4431" s="300"/>
      <c r="D4431" s="300"/>
    </row>
    <row r="4432" spans="3:4" ht="12.95" customHeight="1">
      <c r="C4432" s="300"/>
      <c r="D4432" s="300"/>
    </row>
    <row r="4433" spans="3:4" ht="12.95" customHeight="1">
      <c r="C4433" s="300"/>
      <c r="D4433" s="300"/>
    </row>
    <row r="4434" spans="3:4" ht="12.95" customHeight="1">
      <c r="C4434" s="300"/>
      <c r="D4434" s="300"/>
    </row>
    <row r="4435" spans="3:4" ht="12.95" customHeight="1">
      <c r="C4435" s="300"/>
      <c r="D4435" s="300"/>
    </row>
    <row r="4436" spans="3:4" ht="12.95" customHeight="1">
      <c r="C4436" s="300"/>
      <c r="D4436" s="300"/>
    </row>
    <row r="4437" spans="3:4" ht="12.95" customHeight="1">
      <c r="C4437" s="300"/>
      <c r="D4437" s="300"/>
    </row>
    <row r="4438" spans="3:4" ht="12.95" customHeight="1">
      <c r="C4438" s="300"/>
      <c r="D4438" s="300"/>
    </row>
    <row r="4439" spans="3:4" ht="12.95" customHeight="1">
      <c r="C4439" s="300"/>
      <c r="D4439" s="300"/>
    </row>
    <row r="4440" spans="3:4" ht="12.95" customHeight="1">
      <c r="C4440" s="300"/>
      <c r="D4440" s="300"/>
    </row>
    <row r="4441" spans="3:4" ht="12.95" customHeight="1">
      <c r="C4441" s="300"/>
      <c r="D4441" s="300"/>
    </row>
    <row r="4442" spans="3:4" ht="12.95" customHeight="1">
      <c r="C4442" s="300"/>
      <c r="D4442" s="300"/>
    </row>
    <row r="4443" spans="3:4" ht="12.95" customHeight="1">
      <c r="C4443" s="300"/>
      <c r="D4443" s="300"/>
    </row>
    <row r="4444" spans="3:4" ht="12.95" customHeight="1">
      <c r="C4444" s="300"/>
      <c r="D4444" s="300"/>
    </row>
    <row r="4445" spans="3:4" ht="12.95" customHeight="1">
      <c r="C4445" s="300"/>
      <c r="D4445" s="300"/>
    </row>
    <row r="4446" spans="3:4" ht="12.95" customHeight="1">
      <c r="C4446" s="300"/>
      <c r="D4446" s="300"/>
    </row>
    <row r="4447" spans="3:4" ht="12.95" customHeight="1">
      <c r="C4447" s="300"/>
      <c r="D4447" s="300"/>
    </row>
    <row r="4448" spans="3:4" ht="12.95" customHeight="1">
      <c r="C4448" s="300"/>
      <c r="D4448" s="300"/>
    </row>
    <row r="4449" spans="3:4" ht="12.95" customHeight="1">
      <c r="C4449" s="300"/>
      <c r="D4449" s="300"/>
    </row>
    <row r="4450" spans="3:4" ht="12.95" customHeight="1">
      <c r="C4450" s="300"/>
      <c r="D4450" s="300"/>
    </row>
    <row r="4451" spans="3:4" ht="12.95" customHeight="1">
      <c r="C4451" s="300"/>
      <c r="D4451" s="300"/>
    </row>
    <row r="4452" spans="3:4" ht="12.95" customHeight="1">
      <c r="C4452" s="300"/>
      <c r="D4452" s="300"/>
    </row>
    <row r="4453" spans="3:4" ht="12.95" customHeight="1">
      <c r="C4453" s="300"/>
      <c r="D4453" s="300"/>
    </row>
    <row r="4454" spans="3:4" ht="12.95" customHeight="1">
      <c r="C4454" s="300"/>
      <c r="D4454" s="300"/>
    </row>
    <row r="4455" spans="3:4" ht="12.95" customHeight="1">
      <c r="C4455" s="300"/>
      <c r="D4455" s="300"/>
    </row>
    <row r="4456" spans="3:4" ht="12.95" customHeight="1">
      <c r="C4456" s="300"/>
      <c r="D4456" s="300"/>
    </row>
    <row r="4457" spans="3:4" ht="12.95" customHeight="1">
      <c r="C4457" s="300"/>
      <c r="D4457" s="300"/>
    </row>
    <row r="4458" spans="3:4" ht="12.95" customHeight="1">
      <c r="C4458" s="300"/>
      <c r="D4458" s="300"/>
    </row>
    <row r="4459" spans="3:4" ht="12.95" customHeight="1">
      <c r="C4459" s="300"/>
      <c r="D4459" s="300"/>
    </row>
    <row r="4460" spans="3:4" ht="12.95" customHeight="1">
      <c r="C4460" s="300"/>
      <c r="D4460" s="300"/>
    </row>
    <row r="4461" spans="3:4" ht="12.95" customHeight="1">
      <c r="C4461" s="300"/>
      <c r="D4461" s="300"/>
    </row>
    <row r="4462" spans="3:4" ht="12.95" customHeight="1">
      <c r="C4462" s="300"/>
      <c r="D4462" s="300"/>
    </row>
    <row r="4463" spans="3:4" ht="12.95" customHeight="1">
      <c r="C4463" s="300"/>
      <c r="D4463" s="300"/>
    </row>
    <row r="4464" spans="3:4" ht="12.95" customHeight="1">
      <c r="C4464" s="300"/>
      <c r="D4464" s="300"/>
    </row>
    <row r="4465" spans="3:4" ht="12.95" customHeight="1">
      <c r="C4465" s="300"/>
      <c r="D4465" s="300"/>
    </row>
    <row r="4466" spans="3:4" ht="12.95" customHeight="1">
      <c r="C4466" s="300"/>
      <c r="D4466" s="300"/>
    </row>
    <row r="4467" spans="3:4" ht="12.95" customHeight="1">
      <c r="C4467" s="300"/>
      <c r="D4467" s="300"/>
    </row>
    <row r="4468" spans="3:4" ht="12.95" customHeight="1">
      <c r="C4468" s="300"/>
      <c r="D4468" s="300"/>
    </row>
    <row r="4469" spans="3:4" ht="12.95" customHeight="1">
      <c r="C4469" s="300"/>
      <c r="D4469" s="300"/>
    </row>
    <row r="4470" spans="3:4" ht="12.95" customHeight="1">
      <c r="C4470" s="300"/>
      <c r="D4470" s="300"/>
    </row>
    <row r="4471" spans="3:4" ht="12.95" customHeight="1">
      <c r="C4471" s="300"/>
      <c r="D4471" s="300"/>
    </row>
    <row r="4472" spans="3:4" ht="12.95" customHeight="1">
      <c r="C4472" s="300"/>
      <c r="D4472" s="300"/>
    </row>
    <row r="4473" spans="3:4" ht="12.95" customHeight="1">
      <c r="C4473" s="300"/>
      <c r="D4473" s="300"/>
    </row>
    <row r="4474" spans="3:4" ht="12.95" customHeight="1">
      <c r="C4474" s="300"/>
      <c r="D4474" s="300"/>
    </row>
    <row r="4475" spans="3:4" ht="12.95" customHeight="1">
      <c r="C4475" s="300"/>
      <c r="D4475" s="300"/>
    </row>
    <row r="4476" spans="3:4" ht="12.95" customHeight="1">
      <c r="C4476" s="300"/>
      <c r="D4476" s="300"/>
    </row>
    <row r="4477" spans="3:4" ht="12.95" customHeight="1">
      <c r="C4477" s="300"/>
      <c r="D4477" s="300"/>
    </row>
    <row r="4478" spans="3:4" ht="12.95" customHeight="1">
      <c r="C4478" s="300"/>
      <c r="D4478" s="300"/>
    </row>
    <row r="4479" spans="3:4" ht="12.95" customHeight="1">
      <c r="C4479" s="300"/>
      <c r="D4479" s="300"/>
    </row>
    <row r="4480" spans="3:4" ht="12.95" customHeight="1">
      <c r="C4480" s="300"/>
      <c r="D4480" s="300"/>
    </row>
    <row r="4481" spans="3:4" ht="12.95" customHeight="1">
      <c r="C4481" s="300"/>
      <c r="D4481" s="300"/>
    </row>
    <row r="4482" spans="3:4" ht="12.95" customHeight="1">
      <c r="C4482" s="300"/>
      <c r="D4482" s="300"/>
    </row>
    <row r="4483" spans="3:4" ht="12.95" customHeight="1">
      <c r="C4483" s="300"/>
      <c r="D4483" s="300"/>
    </row>
    <row r="4484" spans="3:4" ht="12.95" customHeight="1">
      <c r="C4484" s="300"/>
      <c r="D4484" s="300"/>
    </row>
    <row r="4485" spans="3:4" ht="12.95" customHeight="1">
      <c r="C4485" s="300"/>
      <c r="D4485" s="300"/>
    </row>
    <row r="4486" spans="3:4" ht="12.95" customHeight="1">
      <c r="C4486" s="300"/>
      <c r="D4486" s="300"/>
    </row>
    <row r="4487" spans="3:4" ht="12.95" customHeight="1">
      <c r="C4487" s="300"/>
      <c r="D4487" s="300"/>
    </row>
    <row r="4488" spans="3:4" ht="12.95" customHeight="1">
      <c r="C4488" s="300"/>
      <c r="D4488" s="300"/>
    </row>
    <row r="4489" spans="3:4" ht="12.95" customHeight="1">
      <c r="C4489" s="300"/>
      <c r="D4489" s="300"/>
    </row>
    <row r="4490" spans="3:4" ht="12.95" customHeight="1">
      <c r="C4490" s="300"/>
      <c r="D4490" s="300"/>
    </row>
    <row r="4491" spans="3:4" ht="12.95" customHeight="1">
      <c r="C4491" s="300"/>
      <c r="D4491" s="300"/>
    </row>
    <row r="4492" spans="3:4" ht="12.95" customHeight="1">
      <c r="C4492" s="300"/>
      <c r="D4492" s="300"/>
    </row>
    <row r="4493" spans="3:4" ht="12.95" customHeight="1">
      <c r="C4493" s="300"/>
      <c r="D4493" s="300"/>
    </row>
    <row r="4494" spans="3:4" ht="12.95" customHeight="1">
      <c r="C4494" s="300"/>
      <c r="D4494" s="300"/>
    </row>
    <row r="4495" spans="3:4" ht="12.95" customHeight="1">
      <c r="C4495" s="300"/>
      <c r="D4495" s="300"/>
    </row>
    <row r="4496" spans="3:4" ht="12.95" customHeight="1">
      <c r="C4496" s="300"/>
      <c r="D4496" s="300"/>
    </row>
    <row r="4497" spans="3:4" ht="12.95" customHeight="1">
      <c r="C4497" s="300"/>
      <c r="D4497" s="300"/>
    </row>
    <row r="4498" spans="3:4" ht="12.95" customHeight="1">
      <c r="C4498" s="300"/>
      <c r="D4498" s="300"/>
    </row>
    <row r="4499" spans="3:4" ht="12.95" customHeight="1">
      <c r="C4499" s="300"/>
      <c r="D4499" s="300"/>
    </row>
    <row r="4500" spans="3:4" ht="12.95" customHeight="1">
      <c r="C4500" s="300"/>
      <c r="D4500" s="300"/>
    </row>
    <row r="4501" spans="3:4" ht="12.95" customHeight="1">
      <c r="C4501" s="300"/>
      <c r="D4501" s="300"/>
    </row>
    <row r="4502" spans="3:4" ht="12.95" customHeight="1">
      <c r="C4502" s="300"/>
      <c r="D4502" s="300"/>
    </row>
    <row r="4503" spans="3:4" ht="12.95" customHeight="1">
      <c r="C4503" s="300"/>
      <c r="D4503" s="300"/>
    </row>
    <row r="4504" spans="3:4" ht="12.95" customHeight="1">
      <c r="C4504" s="300"/>
      <c r="D4504" s="300"/>
    </row>
    <row r="4505" spans="3:4" ht="12.95" customHeight="1">
      <c r="C4505" s="300"/>
      <c r="D4505" s="300"/>
    </row>
    <row r="4506" spans="3:4" ht="12.95" customHeight="1">
      <c r="C4506" s="300"/>
      <c r="D4506" s="300"/>
    </row>
    <row r="4507" spans="3:4" ht="12.95" customHeight="1">
      <c r="C4507" s="300"/>
      <c r="D4507" s="300"/>
    </row>
    <row r="4508" spans="3:4" ht="12.95" customHeight="1">
      <c r="C4508" s="300"/>
      <c r="D4508" s="300"/>
    </row>
    <row r="4509" spans="3:4" ht="12.95" customHeight="1">
      <c r="C4509" s="300"/>
      <c r="D4509" s="300"/>
    </row>
    <row r="4510" spans="3:4" ht="12.95" customHeight="1">
      <c r="C4510" s="300"/>
      <c r="D4510" s="300"/>
    </row>
    <row r="4511" spans="3:4" ht="12.95" customHeight="1">
      <c r="C4511" s="300"/>
      <c r="D4511" s="300"/>
    </row>
    <row r="4512" spans="3:4" ht="12.95" customHeight="1">
      <c r="C4512" s="300"/>
      <c r="D4512" s="300"/>
    </row>
    <row r="4513" spans="3:4" ht="12.95" customHeight="1">
      <c r="C4513" s="300"/>
      <c r="D4513" s="300"/>
    </row>
    <row r="4514" spans="3:4" ht="12.95" customHeight="1">
      <c r="C4514" s="300"/>
      <c r="D4514" s="300"/>
    </row>
    <row r="4515" spans="3:4" ht="12.95" customHeight="1">
      <c r="C4515" s="300"/>
      <c r="D4515" s="300"/>
    </row>
    <row r="4516" spans="3:4" ht="12.95" customHeight="1">
      <c r="C4516" s="300"/>
      <c r="D4516" s="300"/>
    </row>
    <row r="4517" spans="3:4" ht="12.95" customHeight="1">
      <c r="C4517" s="300"/>
      <c r="D4517" s="300"/>
    </row>
    <row r="4518" spans="3:4" ht="12.95" customHeight="1">
      <c r="C4518" s="300"/>
      <c r="D4518" s="300"/>
    </row>
    <row r="4519" spans="3:4" ht="12.95" customHeight="1">
      <c r="C4519" s="300"/>
      <c r="D4519" s="300"/>
    </row>
    <row r="4520" spans="3:4" ht="12.95" customHeight="1">
      <c r="C4520" s="300"/>
      <c r="D4520" s="300"/>
    </row>
    <row r="4521" spans="3:4" ht="12.95" customHeight="1">
      <c r="C4521" s="300"/>
      <c r="D4521" s="300"/>
    </row>
    <row r="4522" spans="3:4" ht="12.95" customHeight="1">
      <c r="C4522" s="300"/>
      <c r="D4522" s="300"/>
    </row>
    <row r="4523" spans="3:4" ht="12.95" customHeight="1">
      <c r="C4523" s="300"/>
      <c r="D4523" s="300"/>
    </row>
    <row r="4524" spans="3:4" ht="12.95" customHeight="1">
      <c r="C4524" s="300"/>
      <c r="D4524" s="300"/>
    </row>
    <row r="4525" spans="3:4" ht="12.95" customHeight="1">
      <c r="C4525" s="300"/>
      <c r="D4525" s="300"/>
    </row>
    <row r="4526" spans="3:4" ht="12.95" customHeight="1">
      <c r="C4526" s="300"/>
      <c r="D4526" s="300"/>
    </row>
    <row r="4527" spans="3:4" ht="12.95" customHeight="1">
      <c r="C4527" s="300"/>
      <c r="D4527" s="300"/>
    </row>
    <row r="4528" spans="3:4" ht="12.95" customHeight="1">
      <c r="C4528" s="300"/>
      <c r="D4528" s="300"/>
    </row>
    <row r="4529" spans="3:4" ht="12.95" customHeight="1">
      <c r="C4529" s="300"/>
      <c r="D4529" s="300"/>
    </row>
    <row r="4530" spans="3:4" ht="12.95" customHeight="1">
      <c r="C4530" s="300"/>
      <c r="D4530" s="300"/>
    </row>
    <row r="4531" spans="3:4" ht="12.95" customHeight="1">
      <c r="C4531" s="300"/>
      <c r="D4531" s="300"/>
    </row>
    <row r="4532" spans="3:4" ht="12.95" customHeight="1">
      <c r="C4532" s="300"/>
      <c r="D4532" s="300"/>
    </row>
    <row r="4533" spans="3:4" ht="12.95" customHeight="1">
      <c r="C4533" s="300"/>
      <c r="D4533" s="300"/>
    </row>
    <row r="4534" spans="3:4" ht="12.95" customHeight="1">
      <c r="C4534" s="300"/>
      <c r="D4534" s="300"/>
    </row>
    <row r="4535" spans="3:4" ht="12.95" customHeight="1">
      <c r="C4535" s="300"/>
      <c r="D4535" s="300"/>
    </row>
    <row r="4536" spans="3:4" ht="12.95" customHeight="1">
      <c r="C4536" s="300"/>
      <c r="D4536" s="300"/>
    </row>
    <row r="4537" spans="3:4" ht="12.95" customHeight="1">
      <c r="C4537" s="300"/>
      <c r="D4537" s="300"/>
    </row>
    <row r="4538" spans="3:4" ht="12.95" customHeight="1">
      <c r="C4538" s="300"/>
      <c r="D4538" s="300"/>
    </row>
    <row r="4539" spans="3:4" ht="12.95" customHeight="1">
      <c r="C4539" s="300"/>
      <c r="D4539" s="300"/>
    </row>
    <row r="4540" spans="3:4" ht="12.95" customHeight="1">
      <c r="C4540" s="300"/>
      <c r="D4540" s="300"/>
    </row>
    <row r="4541" spans="3:4" ht="12.95" customHeight="1">
      <c r="C4541" s="300"/>
      <c r="D4541" s="300"/>
    </row>
    <row r="4542" spans="3:4" ht="12.95" customHeight="1">
      <c r="C4542" s="300"/>
      <c r="D4542" s="300"/>
    </row>
    <row r="4543" spans="3:4" ht="12.95" customHeight="1">
      <c r="C4543" s="300"/>
      <c r="D4543" s="300"/>
    </row>
    <row r="4544" spans="3:4" ht="12.95" customHeight="1">
      <c r="C4544" s="300"/>
      <c r="D4544" s="300"/>
    </row>
    <row r="4545" spans="3:4" ht="12.95" customHeight="1">
      <c r="C4545" s="300"/>
      <c r="D4545" s="300"/>
    </row>
    <row r="4546" spans="3:4" ht="12.95" customHeight="1">
      <c r="C4546" s="300"/>
      <c r="D4546" s="300"/>
    </row>
    <row r="4547" spans="3:4" ht="12.95" customHeight="1">
      <c r="C4547" s="300"/>
      <c r="D4547" s="300"/>
    </row>
    <row r="4548" spans="3:4" ht="12.95" customHeight="1">
      <c r="C4548" s="300"/>
      <c r="D4548" s="300"/>
    </row>
    <row r="4549" spans="3:4" ht="12.95" customHeight="1">
      <c r="C4549" s="300"/>
      <c r="D4549" s="300"/>
    </row>
    <row r="4550" spans="3:4" ht="12.95" customHeight="1">
      <c r="C4550" s="300"/>
      <c r="D4550" s="300"/>
    </row>
    <row r="4551" spans="3:4" ht="12.95" customHeight="1">
      <c r="C4551" s="300"/>
      <c r="D4551" s="300"/>
    </row>
    <row r="4552" spans="3:4" ht="12.95" customHeight="1">
      <c r="C4552" s="300"/>
      <c r="D4552" s="300"/>
    </row>
    <row r="4553" spans="3:4" ht="12.95" customHeight="1">
      <c r="C4553" s="300"/>
      <c r="D4553" s="300"/>
    </row>
    <row r="4554" spans="3:4" ht="12.95" customHeight="1">
      <c r="C4554" s="300"/>
      <c r="D4554" s="300"/>
    </row>
    <row r="4555" spans="3:4" ht="12.95" customHeight="1">
      <c r="C4555" s="300"/>
      <c r="D4555" s="300"/>
    </row>
    <row r="4556" spans="3:4" ht="12.95" customHeight="1">
      <c r="C4556" s="300"/>
      <c r="D4556" s="300"/>
    </row>
    <row r="4557" spans="3:4" ht="12.95" customHeight="1">
      <c r="C4557" s="300"/>
      <c r="D4557" s="300"/>
    </row>
    <row r="4558" spans="3:4" ht="12.95" customHeight="1">
      <c r="C4558" s="300"/>
      <c r="D4558" s="300"/>
    </row>
    <row r="4559" spans="3:4" ht="12.95" customHeight="1">
      <c r="C4559" s="300"/>
      <c r="D4559" s="300"/>
    </row>
    <row r="4560" spans="3:4" ht="12.95" customHeight="1">
      <c r="C4560" s="300"/>
      <c r="D4560" s="300"/>
    </row>
    <row r="4561" spans="3:4" ht="12.95" customHeight="1">
      <c r="C4561" s="300"/>
      <c r="D4561" s="300"/>
    </row>
    <row r="4562" spans="3:4" ht="12.95" customHeight="1">
      <c r="C4562" s="300"/>
      <c r="D4562" s="300"/>
    </row>
    <row r="4563" spans="3:4" ht="12.95" customHeight="1">
      <c r="C4563" s="300"/>
      <c r="D4563" s="300"/>
    </row>
    <row r="4564" spans="3:4" ht="12.95" customHeight="1">
      <c r="C4564" s="300"/>
      <c r="D4564" s="300"/>
    </row>
    <row r="4565" spans="3:4" ht="12.95" customHeight="1">
      <c r="C4565" s="300"/>
      <c r="D4565" s="300"/>
    </row>
    <row r="4566" spans="3:4" ht="12.95" customHeight="1">
      <c r="C4566" s="300"/>
      <c r="D4566" s="300"/>
    </row>
    <row r="4567" spans="3:4" ht="12.95" customHeight="1">
      <c r="C4567" s="300"/>
      <c r="D4567" s="300"/>
    </row>
    <row r="4568" spans="3:4" ht="12.95" customHeight="1">
      <c r="C4568" s="300"/>
      <c r="D4568" s="300"/>
    </row>
    <row r="4569" spans="3:4" ht="12.95" customHeight="1">
      <c r="C4569" s="300"/>
      <c r="D4569" s="300"/>
    </row>
    <row r="4570" spans="3:4" ht="12.95" customHeight="1">
      <c r="C4570" s="300"/>
      <c r="D4570" s="300"/>
    </row>
    <row r="4571" spans="3:4" ht="12.95" customHeight="1">
      <c r="C4571" s="300"/>
      <c r="D4571" s="300"/>
    </row>
    <row r="4572" spans="3:4" ht="12.95" customHeight="1">
      <c r="C4572" s="300"/>
      <c r="D4572" s="300"/>
    </row>
    <row r="4573" spans="3:4" ht="12.95" customHeight="1">
      <c r="C4573" s="300"/>
      <c r="D4573" s="300"/>
    </row>
    <row r="4574" spans="3:4" ht="12.95" customHeight="1">
      <c r="C4574" s="300"/>
      <c r="D4574" s="300"/>
    </row>
    <row r="4575" spans="3:4" ht="12.95" customHeight="1">
      <c r="C4575" s="300"/>
      <c r="D4575" s="300"/>
    </row>
    <row r="4576" spans="3:4" ht="12.95" customHeight="1">
      <c r="C4576" s="300"/>
      <c r="D4576" s="300"/>
    </row>
    <row r="4577" spans="3:4" ht="12.95" customHeight="1">
      <c r="C4577" s="300"/>
      <c r="D4577" s="300"/>
    </row>
    <row r="4578" spans="3:4" ht="12.95" customHeight="1">
      <c r="C4578" s="300"/>
      <c r="D4578" s="300"/>
    </row>
    <row r="4579" spans="3:4" ht="12.95" customHeight="1">
      <c r="C4579" s="300"/>
      <c r="D4579" s="300"/>
    </row>
    <row r="4580" spans="3:4" ht="12.95" customHeight="1">
      <c r="C4580" s="300"/>
      <c r="D4580" s="300"/>
    </row>
    <row r="4581" spans="3:4" ht="12.95" customHeight="1">
      <c r="C4581" s="300"/>
      <c r="D4581" s="300"/>
    </row>
    <row r="4582" spans="3:4" ht="12.95" customHeight="1">
      <c r="C4582" s="300"/>
      <c r="D4582" s="300"/>
    </row>
    <row r="4583" spans="3:4" ht="12.95" customHeight="1">
      <c r="C4583" s="300"/>
      <c r="D4583" s="300"/>
    </row>
    <row r="4584" spans="3:4" ht="12.95" customHeight="1">
      <c r="C4584" s="300"/>
      <c r="D4584" s="300"/>
    </row>
    <row r="4585" spans="3:4" ht="12.95" customHeight="1">
      <c r="C4585" s="300"/>
      <c r="D4585" s="300"/>
    </row>
    <row r="4586" spans="3:4" ht="12.95" customHeight="1">
      <c r="C4586" s="300"/>
      <c r="D4586" s="300"/>
    </row>
    <row r="4587" spans="3:4" ht="12.95" customHeight="1">
      <c r="C4587" s="300"/>
      <c r="D4587" s="300"/>
    </row>
    <row r="4588" spans="3:4" ht="12.95" customHeight="1">
      <c r="C4588" s="300"/>
      <c r="D4588" s="300"/>
    </row>
    <row r="4589" spans="3:4" ht="12.95" customHeight="1">
      <c r="C4589" s="300"/>
      <c r="D4589" s="300"/>
    </row>
    <row r="4590" spans="3:4" ht="12.95" customHeight="1">
      <c r="C4590" s="300"/>
      <c r="D4590" s="300"/>
    </row>
    <row r="4591" spans="3:4" ht="12.95" customHeight="1">
      <c r="C4591" s="300"/>
      <c r="D4591" s="300"/>
    </row>
    <row r="4592" spans="3:4" ht="12.95" customHeight="1">
      <c r="C4592" s="300"/>
      <c r="D4592" s="300"/>
    </row>
    <row r="4593" spans="3:4" ht="12.95" customHeight="1">
      <c r="C4593" s="300"/>
      <c r="D4593" s="300"/>
    </row>
    <row r="4594" spans="3:4" ht="12.95" customHeight="1">
      <c r="C4594" s="300"/>
      <c r="D4594" s="300"/>
    </row>
    <row r="4595" spans="3:4" ht="12.95" customHeight="1">
      <c r="C4595" s="300"/>
      <c r="D4595" s="300"/>
    </row>
    <row r="4596" spans="3:4" ht="12.95" customHeight="1">
      <c r="C4596" s="300"/>
      <c r="D4596" s="300"/>
    </row>
    <row r="4597" spans="3:4" ht="12.95" customHeight="1">
      <c r="C4597" s="300"/>
      <c r="D4597" s="300"/>
    </row>
    <row r="4598" spans="3:4" ht="12.95" customHeight="1">
      <c r="C4598" s="300"/>
      <c r="D4598" s="300"/>
    </row>
    <row r="4599" spans="3:4" ht="12.95" customHeight="1">
      <c r="C4599" s="300"/>
      <c r="D4599" s="300"/>
    </row>
    <row r="4600" spans="3:4" ht="12.95" customHeight="1">
      <c r="C4600" s="300"/>
      <c r="D4600" s="300"/>
    </row>
    <row r="4601" spans="3:4" ht="12.95" customHeight="1">
      <c r="C4601" s="300"/>
      <c r="D4601" s="300"/>
    </row>
    <row r="4602" spans="3:4" ht="12.95" customHeight="1">
      <c r="C4602" s="300"/>
      <c r="D4602" s="300"/>
    </row>
    <row r="4603" spans="3:4" ht="12.95" customHeight="1">
      <c r="C4603" s="300"/>
      <c r="D4603" s="300"/>
    </row>
    <row r="4604" spans="3:4" ht="12.95" customHeight="1">
      <c r="C4604" s="300"/>
      <c r="D4604" s="300"/>
    </row>
    <row r="4605" spans="3:4" ht="12.95" customHeight="1">
      <c r="C4605" s="300"/>
      <c r="D4605" s="300"/>
    </row>
    <row r="4606" spans="3:4" ht="12.95" customHeight="1">
      <c r="C4606" s="300"/>
      <c r="D4606" s="300"/>
    </row>
    <row r="4607" spans="3:4" ht="12.95" customHeight="1">
      <c r="C4607" s="300"/>
      <c r="D4607" s="300"/>
    </row>
    <row r="4608" spans="3:4" ht="12.95" customHeight="1">
      <c r="C4608" s="300"/>
      <c r="D4608" s="300"/>
    </row>
    <row r="4609" spans="3:4" ht="12.95" customHeight="1">
      <c r="C4609" s="300"/>
      <c r="D4609" s="300"/>
    </row>
    <row r="4610" spans="3:4" ht="12.95" customHeight="1">
      <c r="C4610" s="300"/>
      <c r="D4610" s="300"/>
    </row>
    <row r="4611" spans="3:4" ht="12.95" customHeight="1">
      <c r="C4611" s="300"/>
      <c r="D4611" s="300"/>
    </row>
    <row r="4612" spans="3:4" ht="12.95" customHeight="1">
      <c r="C4612" s="300"/>
      <c r="D4612" s="300"/>
    </row>
    <row r="4613" spans="3:4" ht="12.95" customHeight="1">
      <c r="C4613" s="300"/>
      <c r="D4613" s="300"/>
    </row>
    <row r="4614" spans="3:4" ht="12.95" customHeight="1">
      <c r="C4614" s="300"/>
      <c r="D4614" s="300"/>
    </row>
    <row r="4615" spans="3:4" ht="12.95" customHeight="1">
      <c r="C4615" s="300"/>
      <c r="D4615" s="300"/>
    </row>
    <row r="4616" spans="3:4" ht="12.95" customHeight="1">
      <c r="C4616" s="300"/>
      <c r="D4616" s="300"/>
    </row>
    <row r="4617" spans="3:4" ht="12.95" customHeight="1">
      <c r="C4617" s="300"/>
      <c r="D4617" s="300"/>
    </row>
    <row r="4618" spans="3:4" ht="12.95" customHeight="1">
      <c r="C4618" s="300"/>
      <c r="D4618" s="300"/>
    </row>
    <row r="4619" spans="3:4" ht="12.95" customHeight="1">
      <c r="C4619" s="300"/>
      <c r="D4619" s="300"/>
    </row>
    <row r="4620" spans="3:4" ht="12.95" customHeight="1">
      <c r="C4620" s="300"/>
      <c r="D4620" s="300"/>
    </row>
    <row r="4621" spans="3:4" ht="12.95" customHeight="1">
      <c r="C4621" s="300"/>
      <c r="D4621" s="300"/>
    </row>
    <row r="4622" spans="3:4" ht="12.95" customHeight="1">
      <c r="C4622" s="300"/>
      <c r="D4622" s="300"/>
    </row>
    <row r="4623" spans="3:4" ht="12.95" customHeight="1">
      <c r="C4623" s="300"/>
      <c r="D4623" s="300"/>
    </row>
    <row r="4624" spans="3:4" ht="12.95" customHeight="1">
      <c r="C4624" s="300"/>
      <c r="D4624" s="300"/>
    </row>
    <row r="4625" spans="3:4" ht="12.95" customHeight="1">
      <c r="C4625" s="300"/>
      <c r="D4625" s="300"/>
    </row>
    <row r="4626" spans="3:4" ht="12.95" customHeight="1">
      <c r="C4626" s="300"/>
      <c r="D4626" s="300"/>
    </row>
    <row r="4627" spans="3:4" ht="12.95" customHeight="1">
      <c r="C4627" s="300"/>
      <c r="D4627" s="300"/>
    </row>
    <row r="4628" spans="3:4" ht="12.95" customHeight="1">
      <c r="C4628" s="300"/>
      <c r="D4628" s="300"/>
    </row>
    <row r="4629" spans="3:4" ht="12.95" customHeight="1">
      <c r="C4629" s="300"/>
      <c r="D4629" s="300"/>
    </row>
    <row r="4630" spans="3:4" ht="12.95" customHeight="1">
      <c r="C4630" s="300"/>
      <c r="D4630" s="300"/>
    </row>
    <row r="4631" spans="3:4" ht="12.95" customHeight="1">
      <c r="C4631" s="300"/>
      <c r="D4631" s="300"/>
    </row>
    <row r="4632" spans="3:4" ht="12.95" customHeight="1">
      <c r="C4632" s="300"/>
      <c r="D4632" s="300"/>
    </row>
    <row r="4633" spans="3:4" ht="12.95" customHeight="1">
      <c r="C4633" s="300"/>
      <c r="D4633" s="300"/>
    </row>
    <row r="4634" spans="3:4" ht="12.95" customHeight="1">
      <c r="C4634" s="300"/>
      <c r="D4634" s="300"/>
    </row>
    <row r="4635" spans="3:4" ht="12.95" customHeight="1">
      <c r="C4635" s="300"/>
      <c r="D4635" s="300"/>
    </row>
    <row r="4636" spans="3:4" ht="12.95" customHeight="1">
      <c r="C4636" s="300"/>
      <c r="D4636" s="300"/>
    </row>
    <row r="4637" spans="3:4" ht="12.95" customHeight="1">
      <c r="C4637" s="300"/>
      <c r="D4637" s="300"/>
    </row>
    <row r="4638" spans="3:4" ht="12.95" customHeight="1">
      <c r="C4638" s="300"/>
      <c r="D4638" s="300"/>
    </row>
    <row r="4639" spans="3:4" ht="12.95" customHeight="1">
      <c r="C4639" s="300"/>
      <c r="D4639" s="300"/>
    </row>
    <row r="4640" spans="3:4" ht="12.95" customHeight="1">
      <c r="C4640" s="300"/>
      <c r="D4640" s="300"/>
    </row>
    <row r="4641" spans="3:4" ht="12.95" customHeight="1">
      <c r="C4641" s="300"/>
      <c r="D4641" s="300"/>
    </row>
    <row r="4642" spans="3:4" ht="12.95" customHeight="1">
      <c r="C4642" s="300"/>
      <c r="D4642" s="300"/>
    </row>
    <row r="4643" spans="3:4" ht="12.95" customHeight="1">
      <c r="C4643" s="300"/>
      <c r="D4643" s="300"/>
    </row>
    <row r="4644" spans="3:4" ht="12.95" customHeight="1">
      <c r="C4644" s="300"/>
      <c r="D4644" s="300"/>
    </row>
    <row r="4645" spans="3:4" ht="12.95" customHeight="1">
      <c r="C4645" s="300"/>
      <c r="D4645" s="300"/>
    </row>
    <row r="4646" spans="3:4" ht="12.95" customHeight="1">
      <c r="C4646" s="300"/>
      <c r="D4646" s="300"/>
    </row>
    <row r="4647" spans="3:4" ht="12.95" customHeight="1">
      <c r="C4647" s="300"/>
      <c r="D4647" s="300"/>
    </row>
    <row r="4648" spans="3:4" ht="12.95" customHeight="1">
      <c r="C4648" s="300"/>
      <c r="D4648" s="300"/>
    </row>
    <row r="4649" spans="3:4" ht="12.95" customHeight="1">
      <c r="C4649" s="300"/>
      <c r="D4649" s="300"/>
    </row>
    <row r="4650" spans="3:4" ht="12.95" customHeight="1">
      <c r="C4650" s="300"/>
      <c r="D4650" s="300"/>
    </row>
    <row r="4651" spans="3:4" ht="12.95" customHeight="1">
      <c r="C4651" s="300"/>
      <c r="D4651" s="300"/>
    </row>
    <row r="4652" spans="3:4" ht="12.95" customHeight="1">
      <c r="C4652" s="300"/>
      <c r="D4652" s="300"/>
    </row>
    <row r="4653" spans="3:4" ht="12.95" customHeight="1">
      <c r="C4653" s="300"/>
      <c r="D4653" s="300"/>
    </row>
    <row r="4654" spans="3:4" ht="12.95" customHeight="1">
      <c r="C4654" s="300"/>
      <c r="D4654" s="300"/>
    </row>
    <row r="4655" spans="3:4" ht="12.95" customHeight="1">
      <c r="C4655" s="300"/>
      <c r="D4655" s="300"/>
    </row>
    <row r="4656" spans="3:4" ht="12.95" customHeight="1">
      <c r="C4656" s="300"/>
      <c r="D4656" s="300"/>
    </row>
    <row r="4657" spans="3:4" ht="12.95" customHeight="1">
      <c r="C4657" s="300"/>
      <c r="D4657" s="300"/>
    </row>
    <row r="4658" spans="3:4" ht="12.95" customHeight="1">
      <c r="C4658" s="300"/>
      <c r="D4658" s="300"/>
    </row>
    <row r="4659" spans="3:4" ht="12.95" customHeight="1">
      <c r="C4659" s="300"/>
      <c r="D4659" s="300"/>
    </row>
    <row r="4660" spans="3:4" ht="12.95" customHeight="1">
      <c r="C4660" s="300"/>
      <c r="D4660" s="300"/>
    </row>
    <row r="4661" spans="3:4" ht="12.95" customHeight="1">
      <c r="C4661" s="300"/>
      <c r="D4661" s="300"/>
    </row>
    <row r="4662" spans="3:4" ht="12.95" customHeight="1">
      <c r="C4662" s="300"/>
      <c r="D4662" s="300"/>
    </row>
    <row r="4663" spans="3:4" ht="12.95" customHeight="1">
      <c r="C4663" s="300"/>
      <c r="D4663" s="300"/>
    </row>
    <row r="4664" spans="3:4" ht="12.95" customHeight="1">
      <c r="C4664" s="300"/>
      <c r="D4664" s="300"/>
    </row>
    <row r="4665" spans="3:4" ht="12.95" customHeight="1">
      <c r="C4665" s="300"/>
      <c r="D4665" s="300"/>
    </row>
    <row r="4666" spans="3:4" ht="12.95" customHeight="1">
      <c r="C4666" s="300"/>
      <c r="D4666" s="300"/>
    </row>
    <row r="4667" spans="3:4" ht="12.95" customHeight="1">
      <c r="C4667" s="300"/>
      <c r="D4667" s="300"/>
    </row>
    <row r="4668" spans="3:4" ht="12.95" customHeight="1">
      <c r="C4668" s="300"/>
      <c r="D4668" s="300"/>
    </row>
    <row r="4669" spans="3:4" ht="12.95" customHeight="1">
      <c r="C4669" s="300"/>
      <c r="D4669" s="300"/>
    </row>
    <row r="4670" spans="3:4" ht="12.95" customHeight="1">
      <c r="C4670" s="300"/>
      <c r="D4670" s="300"/>
    </row>
    <row r="4671" spans="3:4" ht="12.95" customHeight="1">
      <c r="C4671" s="300"/>
      <c r="D4671" s="300"/>
    </row>
    <row r="4672" spans="3:4" ht="12.95" customHeight="1">
      <c r="C4672" s="300"/>
      <c r="D4672" s="300"/>
    </row>
    <row r="4673" spans="3:4" ht="12.95" customHeight="1">
      <c r="C4673" s="300"/>
      <c r="D4673" s="300"/>
    </row>
    <row r="4674" spans="3:4" ht="12.95" customHeight="1">
      <c r="C4674" s="300"/>
      <c r="D4674" s="300"/>
    </row>
    <row r="4675" spans="3:4" ht="12.95" customHeight="1">
      <c r="C4675" s="300"/>
      <c r="D4675" s="300"/>
    </row>
    <row r="4676" spans="3:4" ht="12.95" customHeight="1">
      <c r="C4676" s="300"/>
      <c r="D4676" s="300"/>
    </row>
    <row r="4677" spans="3:4" ht="12.95" customHeight="1">
      <c r="C4677" s="300"/>
      <c r="D4677" s="300"/>
    </row>
    <row r="4678" spans="3:4" ht="12.95" customHeight="1">
      <c r="C4678" s="300"/>
      <c r="D4678" s="300"/>
    </row>
    <row r="4679" spans="3:4" ht="12.95" customHeight="1">
      <c r="C4679" s="300"/>
      <c r="D4679" s="300"/>
    </row>
    <row r="4680" spans="3:4" ht="12.95" customHeight="1">
      <c r="C4680" s="300"/>
      <c r="D4680" s="300"/>
    </row>
    <row r="4681" spans="3:4" ht="12.95" customHeight="1">
      <c r="C4681" s="300"/>
      <c r="D4681" s="300"/>
    </row>
    <row r="4682" spans="3:4" ht="12.95" customHeight="1">
      <c r="C4682" s="300"/>
      <c r="D4682" s="300"/>
    </row>
    <row r="4683" spans="3:4" ht="12.95" customHeight="1">
      <c r="C4683" s="300"/>
      <c r="D4683" s="300"/>
    </row>
    <row r="4684" spans="3:4" ht="12.95" customHeight="1">
      <c r="C4684" s="300"/>
      <c r="D4684" s="300"/>
    </row>
    <row r="4685" spans="3:4" ht="12.95" customHeight="1">
      <c r="C4685" s="300"/>
      <c r="D4685" s="300"/>
    </row>
    <row r="4686" spans="3:4" ht="12.95" customHeight="1">
      <c r="C4686" s="300"/>
      <c r="D4686" s="300"/>
    </row>
    <row r="4687" spans="3:4" ht="12.95" customHeight="1">
      <c r="C4687" s="300"/>
      <c r="D4687" s="300"/>
    </row>
    <row r="4688" spans="3:4" ht="12.95" customHeight="1">
      <c r="C4688" s="300"/>
      <c r="D4688" s="300"/>
    </row>
    <row r="4689" spans="3:4" ht="12.95" customHeight="1">
      <c r="C4689" s="300"/>
      <c r="D4689" s="300"/>
    </row>
    <row r="4690" spans="3:4" ht="12.95" customHeight="1">
      <c r="C4690" s="300"/>
      <c r="D4690" s="300"/>
    </row>
    <row r="4691" spans="3:4" ht="12.95" customHeight="1">
      <c r="C4691" s="300"/>
      <c r="D4691" s="300"/>
    </row>
    <row r="4692" spans="3:4" ht="12.95" customHeight="1">
      <c r="C4692" s="300"/>
      <c r="D4692" s="300"/>
    </row>
    <row r="4693" spans="3:4" ht="12.95" customHeight="1">
      <c r="C4693" s="300"/>
      <c r="D4693" s="300"/>
    </row>
    <row r="4694" spans="3:4" ht="12.95" customHeight="1">
      <c r="C4694" s="300"/>
      <c r="D4694" s="300"/>
    </row>
    <row r="4695" spans="3:4" ht="12.95" customHeight="1">
      <c r="C4695" s="300"/>
      <c r="D4695" s="300"/>
    </row>
    <row r="4696" spans="3:4" ht="12.95" customHeight="1">
      <c r="C4696" s="300"/>
      <c r="D4696" s="300"/>
    </row>
    <row r="4697" spans="3:4" ht="12.95" customHeight="1">
      <c r="C4697" s="300"/>
      <c r="D4697" s="300"/>
    </row>
    <row r="4698" spans="3:4" ht="12.95" customHeight="1">
      <c r="C4698" s="300"/>
      <c r="D4698" s="300"/>
    </row>
    <row r="4699" spans="3:4" ht="12.95" customHeight="1">
      <c r="C4699" s="300"/>
      <c r="D4699" s="300"/>
    </row>
    <row r="4700" spans="3:4" ht="12.95" customHeight="1">
      <c r="C4700" s="300"/>
      <c r="D4700" s="300"/>
    </row>
    <row r="4701" spans="3:4" ht="12.95" customHeight="1">
      <c r="C4701" s="300"/>
      <c r="D4701" s="300"/>
    </row>
    <row r="4702" spans="3:4" ht="12.95" customHeight="1">
      <c r="C4702" s="300"/>
      <c r="D4702" s="300"/>
    </row>
    <row r="4703" spans="3:4" ht="12.95" customHeight="1">
      <c r="C4703" s="300"/>
      <c r="D4703" s="300"/>
    </row>
    <row r="4704" spans="3:4" ht="12.95" customHeight="1">
      <c r="C4704" s="300"/>
      <c r="D4704" s="300"/>
    </row>
    <row r="4705" spans="3:4" ht="12.95" customHeight="1">
      <c r="C4705" s="300"/>
      <c r="D4705" s="300"/>
    </row>
    <row r="4706" spans="3:4" ht="12.95" customHeight="1">
      <c r="C4706" s="300"/>
      <c r="D4706" s="300"/>
    </row>
    <row r="4707" spans="3:4" ht="12.95" customHeight="1">
      <c r="C4707" s="300"/>
      <c r="D4707" s="300"/>
    </row>
    <row r="4708" spans="3:4" ht="12.95" customHeight="1">
      <c r="C4708" s="300"/>
      <c r="D4708" s="300"/>
    </row>
    <row r="4709" spans="3:4" ht="12.95" customHeight="1">
      <c r="C4709" s="300"/>
      <c r="D4709" s="300"/>
    </row>
    <row r="4710" spans="3:4" ht="12.95" customHeight="1">
      <c r="C4710" s="300"/>
      <c r="D4710" s="300"/>
    </row>
    <row r="4711" spans="3:4" ht="12.95" customHeight="1">
      <c r="C4711" s="300"/>
      <c r="D4711" s="300"/>
    </row>
    <row r="4712" spans="3:4" ht="12.95" customHeight="1">
      <c r="C4712" s="300"/>
      <c r="D4712" s="300"/>
    </row>
    <row r="4713" spans="3:4" ht="12.95" customHeight="1">
      <c r="C4713" s="300"/>
      <c r="D4713" s="300"/>
    </row>
    <row r="4714" spans="3:4" ht="12.95" customHeight="1">
      <c r="C4714" s="300"/>
      <c r="D4714" s="300"/>
    </row>
    <row r="4715" spans="3:4" ht="12.95" customHeight="1">
      <c r="C4715" s="300"/>
      <c r="D4715" s="300"/>
    </row>
    <row r="4716" spans="3:4" ht="12.95" customHeight="1">
      <c r="C4716" s="300"/>
      <c r="D4716" s="300"/>
    </row>
    <row r="4717" spans="3:4" ht="12.95" customHeight="1">
      <c r="C4717" s="300"/>
      <c r="D4717" s="300"/>
    </row>
    <row r="4718" spans="3:4" ht="12.95" customHeight="1">
      <c r="C4718" s="300"/>
      <c r="D4718" s="300"/>
    </row>
    <row r="4719" spans="3:4" ht="12.95" customHeight="1">
      <c r="C4719" s="300"/>
      <c r="D4719" s="300"/>
    </row>
    <row r="4720" spans="3:4" ht="12.95" customHeight="1">
      <c r="C4720" s="300"/>
      <c r="D4720" s="300"/>
    </row>
    <row r="4721" spans="3:4" ht="12.95" customHeight="1">
      <c r="C4721" s="300"/>
      <c r="D4721" s="300"/>
    </row>
    <row r="4722" spans="3:4" ht="12.95" customHeight="1">
      <c r="C4722" s="300"/>
      <c r="D4722" s="300"/>
    </row>
    <row r="4723" spans="3:4" ht="12.95" customHeight="1">
      <c r="C4723" s="300"/>
      <c r="D4723" s="300"/>
    </row>
    <row r="4724" spans="3:4" ht="12.95" customHeight="1">
      <c r="C4724" s="300"/>
      <c r="D4724" s="300"/>
    </row>
    <row r="4725" spans="3:4" ht="12.95" customHeight="1">
      <c r="C4725" s="300"/>
      <c r="D4725" s="300"/>
    </row>
    <row r="4726" spans="3:4" ht="12.95" customHeight="1">
      <c r="C4726" s="300"/>
      <c r="D4726" s="300"/>
    </row>
    <row r="4727" spans="3:4" ht="12.95" customHeight="1">
      <c r="C4727" s="300"/>
      <c r="D4727" s="300"/>
    </row>
    <row r="4728" spans="3:4" ht="12.95" customHeight="1">
      <c r="C4728" s="300"/>
      <c r="D4728" s="300"/>
    </row>
    <row r="4729" spans="3:4" ht="12.95" customHeight="1">
      <c r="C4729" s="300"/>
      <c r="D4729" s="300"/>
    </row>
    <row r="4730" spans="3:4" ht="12.95" customHeight="1">
      <c r="C4730" s="300"/>
      <c r="D4730" s="300"/>
    </row>
    <row r="4731" spans="3:4" ht="12.95" customHeight="1">
      <c r="C4731" s="300"/>
      <c r="D4731" s="300"/>
    </row>
    <row r="4732" spans="3:4" ht="12.95" customHeight="1">
      <c r="C4732" s="300"/>
      <c r="D4732" s="300"/>
    </row>
    <row r="4733" spans="3:4" ht="12.95" customHeight="1">
      <c r="C4733" s="300"/>
      <c r="D4733" s="300"/>
    </row>
    <row r="4734" spans="3:4" ht="12.95" customHeight="1">
      <c r="C4734" s="300"/>
      <c r="D4734" s="300"/>
    </row>
    <row r="4735" spans="3:4" ht="12.95" customHeight="1">
      <c r="C4735" s="300"/>
      <c r="D4735" s="300"/>
    </row>
    <row r="4736" spans="3:4" ht="12.95" customHeight="1">
      <c r="C4736" s="300"/>
      <c r="D4736" s="300"/>
    </row>
    <row r="4737" spans="3:4" ht="12.95" customHeight="1">
      <c r="C4737" s="300"/>
      <c r="D4737" s="300"/>
    </row>
    <row r="4738" spans="3:4" ht="12.95" customHeight="1">
      <c r="C4738" s="300"/>
      <c r="D4738" s="300"/>
    </row>
    <row r="4739" spans="3:4" ht="12.95" customHeight="1">
      <c r="C4739" s="300"/>
      <c r="D4739" s="300"/>
    </row>
    <row r="4740" spans="3:4" ht="12.95" customHeight="1">
      <c r="C4740" s="300"/>
      <c r="D4740" s="300"/>
    </row>
    <row r="4741" spans="3:4" ht="12.95" customHeight="1">
      <c r="C4741" s="300"/>
      <c r="D4741" s="300"/>
    </row>
    <row r="4742" spans="3:4" ht="12.95" customHeight="1">
      <c r="C4742" s="300"/>
      <c r="D4742" s="300"/>
    </row>
    <row r="4743" spans="3:4" ht="12.95" customHeight="1">
      <c r="C4743" s="300"/>
      <c r="D4743" s="300"/>
    </row>
    <row r="4744" spans="3:4" ht="12.95" customHeight="1">
      <c r="C4744" s="300"/>
      <c r="D4744" s="300"/>
    </row>
    <row r="4745" spans="3:4" ht="12.95" customHeight="1">
      <c r="C4745" s="300"/>
      <c r="D4745" s="300"/>
    </row>
    <row r="4746" spans="3:4" ht="12.95" customHeight="1">
      <c r="C4746" s="300"/>
      <c r="D4746" s="300"/>
    </row>
    <row r="4747" spans="3:4" ht="12.95" customHeight="1">
      <c r="C4747" s="300"/>
      <c r="D4747" s="300"/>
    </row>
    <row r="4748" spans="3:4" ht="12.95" customHeight="1">
      <c r="C4748" s="300"/>
      <c r="D4748" s="300"/>
    </row>
    <row r="4749" spans="3:4" ht="12.95" customHeight="1">
      <c r="C4749" s="300"/>
      <c r="D4749" s="300"/>
    </row>
    <row r="4750" spans="3:4" ht="12.95" customHeight="1">
      <c r="C4750" s="300"/>
      <c r="D4750" s="300"/>
    </row>
    <row r="4751" spans="3:4" ht="12.95" customHeight="1">
      <c r="C4751" s="300"/>
      <c r="D4751" s="300"/>
    </row>
    <row r="4752" spans="3:4" ht="12.95" customHeight="1">
      <c r="C4752" s="300"/>
      <c r="D4752" s="300"/>
    </row>
    <row r="4753" spans="3:4" ht="12.95" customHeight="1">
      <c r="C4753" s="300"/>
      <c r="D4753" s="300"/>
    </row>
    <row r="4754" spans="3:4" ht="12.95" customHeight="1">
      <c r="C4754" s="300"/>
      <c r="D4754" s="300"/>
    </row>
    <row r="4755" spans="3:4" ht="12.95" customHeight="1">
      <c r="C4755" s="300"/>
      <c r="D4755" s="300"/>
    </row>
    <row r="4756" spans="3:4" ht="12.95" customHeight="1">
      <c r="C4756" s="300"/>
      <c r="D4756" s="300"/>
    </row>
    <row r="4757" spans="3:4" ht="12.95" customHeight="1">
      <c r="C4757" s="300"/>
      <c r="D4757" s="300"/>
    </row>
    <row r="4758" spans="3:4" ht="12.95" customHeight="1">
      <c r="C4758" s="300"/>
      <c r="D4758" s="300"/>
    </row>
    <row r="4759" spans="3:4" ht="12.95" customHeight="1">
      <c r="C4759" s="300"/>
      <c r="D4759" s="300"/>
    </row>
    <row r="4760" spans="3:4" ht="12.95" customHeight="1">
      <c r="C4760" s="300"/>
      <c r="D4760" s="300"/>
    </row>
    <row r="4761" spans="3:4" ht="12.95" customHeight="1">
      <c r="C4761" s="300"/>
      <c r="D4761" s="300"/>
    </row>
    <row r="4762" spans="3:4" ht="12.95" customHeight="1">
      <c r="C4762" s="300"/>
      <c r="D4762" s="300"/>
    </row>
    <row r="4763" spans="3:4" ht="12.95" customHeight="1">
      <c r="C4763" s="300"/>
      <c r="D4763" s="300"/>
    </row>
    <row r="4764" spans="3:4" ht="12.95" customHeight="1">
      <c r="C4764" s="300"/>
      <c r="D4764" s="300"/>
    </row>
    <row r="4765" spans="3:4" ht="12.95" customHeight="1">
      <c r="C4765" s="300"/>
      <c r="D4765" s="300"/>
    </row>
    <row r="4766" spans="3:4" ht="12.95" customHeight="1">
      <c r="C4766" s="300"/>
      <c r="D4766" s="300"/>
    </row>
    <row r="4767" spans="3:4" ht="12.95" customHeight="1">
      <c r="C4767" s="300"/>
      <c r="D4767" s="300"/>
    </row>
    <row r="4768" spans="3:4" ht="12.95" customHeight="1">
      <c r="C4768" s="300"/>
      <c r="D4768" s="300"/>
    </row>
    <row r="4769" spans="3:4" ht="12.95" customHeight="1">
      <c r="C4769" s="300"/>
      <c r="D4769" s="300"/>
    </row>
    <row r="4770" spans="3:4" ht="12.95" customHeight="1">
      <c r="C4770" s="300"/>
      <c r="D4770" s="300"/>
    </row>
    <row r="4771" spans="3:4" ht="12.95" customHeight="1">
      <c r="C4771" s="300"/>
      <c r="D4771" s="300"/>
    </row>
    <row r="4772" spans="3:4" ht="12.95" customHeight="1">
      <c r="C4772" s="300"/>
      <c r="D4772" s="300"/>
    </row>
    <row r="4773" spans="3:4" ht="12.95" customHeight="1">
      <c r="C4773" s="300"/>
      <c r="D4773" s="300"/>
    </row>
    <row r="4774" spans="3:4" ht="12.95" customHeight="1">
      <c r="C4774" s="300"/>
      <c r="D4774" s="300"/>
    </row>
    <row r="4775" spans="3:4" ht="12.95" customHeight="1">
      <c r="C4775" s="300"/>
      <c r="D4775" s="300"/>
    </row>
    <row r="4776" spans="3:4" ht="12.95" customHeight="1">
      <c r="C4776" s="300"/>
      <c r="D4776" s="300"/>
    </row>
    <row r="4777" spans="3:4" ht="12.95" customHeight="1">
      <c r="C4777" s="300"/>
      <c r="D4777" s="300"/>
    </row>
    <row r="4778" spans="3:4" ht="12.95" customHeight="1">
      <c r="C4778" s="300"/>
      <c r="D4778" s="300"/>
    </row>
    <row r="4779" spans="3:4" ht="12.95" customHeight="1">
      <c r="C4779" s="300"/>
      <c r="D4779" s="300"/>
    </row>
    <row r="4780" spans="3:4" ht="12.95" customHeight="1">
      <c r="C4780" s="300"/>
      <c r="D4780" s="300"/>
    </row>
    <row r="4781" spans="3:4" ht="12.95" customHeight="1">
      <c r="C4781" s="300"/>
      <c r="D4781" s="300"/>
    </row>
    <row r="4782" spans="3:4" ht="12.95" customHeight="1">
      <c r="C4782" s="300"/>
      <c r="D4782" s="300"/>
    </row>
    <row r="4783" spans="3:4" ht="12.95" customHeight="1">
      <c r="C4783" s="300"/>
      <c r="D4783" s="300"/>
    </row>
    <row r="4784" spans="3:4" ht="12.95" customHeight="1">
      <c r="C4784" s="300"/>
      <c r="D4784" s="300"/>
    </row>
    <row r="4785" spans="3:4" ht="12.95" customHeight="1">
      <c r="C4785" s="300"/>
      <c r="D4785" s="300"/>
    </row>
    <row r="4786" spans="3:4" ht="12.95" customHeight="1">
      <c r="C4786" s="300"/>
      <c r="D4786" s="300"/>
    </row>
    <row r="4787" spans="3:4" ht="12.95" customHeight="1">
      <c r="C4787" s="300"/>
      <c r="D4787" s="300"/>
    </row>
    <row r="4788" spans="3:4" ht="12.95" customHeight="1">
      <c r="C4788" s="300"/>
      <c r="D4788" s="300"/>
    </row>
    <row r="4789" spans="3:4" ht="12.95" customHeight="1">
      <c r="C4789" s="300"/>
      <c r="D4789" s="300"/>
    </row>
    <row r="4790" spans="3:4" ht="12.95" customHeight="1">
      <c r="C4790" s="300"/>
      <c r="D4790" s="300"/>
    </row>
    <row r="4791" spans="3:4" ht="12.95" customHeight="1">
      <c r="C4791" s="300"/>
      <c r="D4791" s="300"/>
    </row>
    <row r="4792" spans="3:4" ht="12.95" customHeight="1">
      <c r="C4792" s="300"/>
      <c r="D4792" s="300"/>
    </row>
    <row r="4793" spans="3:4" ht="12.95" customHeight="1">
      <c r="C4793" s="300"/>
      <c r="D4793" s="300"/>
    </row>
    <row r="4794" spans="3:4" ht="12.95" customHeight="1">
      <c r="C4794" s="300"/>
      <c r="D4794" s="300"/>
    </row>
    <row r="4795" spans="3:4" ht="12.95" customHeight="1">
      <c r="C4795" s="300"/>
      <c r="D4795" s="300"/>
    </row>
    <row r="4796" spans="3:4" ht="12.95" customHeight="1">
      <c r="C4796" s="300"/>
      <c r="D4796" s="300"/>
    </row>
    <row r="4797" spans="3:4" ht="12.95" customHeight="1">
      <c r="C4797" s="300"/>
      <c r="D4797" s="300"/>
    </row>
    <row r="4798" spans="3:4" ht="12.95" customHeight="1">
      <c r="C4798" s="300"/>
      <c r="D4798" s="300"/>
    </row>
    <row r="4799" spans="3:4" ht="12.95" customHeight="1">
      <c r="C4799" s="300"/>
      <c r="D4799" s="300"/>
    </row>
    <row r="4800" spans="3:4" ht="12.95" customHeight="1">
      <c r="C4800" s="300"/>
      <c r="D4800" s="300"/>
    </row>
    <row r="4801" spans="3:4" ht="12.95" customHeight="1">
      <c r="C4801" s="300"/>
      <c r="D4801" s="300"/>
    </row>
    <row r="4802" spans="3:4" ht="12.95" customHeight="1">
      <c r="C4802" s="300"/>
      <c r="D4802" s="300"/>
    </row>
    <row r="4803" spans="3:4" ht="12.95" customHeight="1">
      <c r="C4803" s="300"/>
      <c r="D4803" s="300"/>
    </row>
    <row r="4804" spans="3:4" ht="12.95" customHeight="1">
      <c r="C4804" s="300"/>
      <c r="D4804" s="300"/>
    </row>
    <row r="4805" spans="3:4" ht="12.95" customHeight="1">
      <c r="C4805" s="300"/>
      <c r="D4805" s="300"/>
    </row>
    <row r="4806" spans="3:4" ht="12.95" customHeight="1">
      <c r="C4806" s="300"/>
      <c r="D4806" s="300"/>
    </row>
    <row r="4807" spans="3:4" ht="12.95" customHeight="1">
      <c r="C4807" s="300"/>
      <c r="D4807" s="300"/>
    </row>
    <row r="4808" spans="3:4" ht="12.95" customHeight="1">
      <c r="C4808" s="300"/>
      <c r="D4808" s="300"/>
    </row>
    <row r="4809" spans="3:4" ht="12.95" customHeight="1">
      <c r="C4809" s="300"/>
      <c r="D4809" s="300"/>
    </row>
    <row r="4810" spans="3:4" ht="12.95" customHeight="1">
      <c r="C4810" s="300"/>
      <c r="D4810" s="300"/>
    </row>
    <row r="4811" spans="3:4" ht="12.95" customHeight="1">
      <c r="C4811" s="300"/>
      <c r="D4811" s="300"/>
    </row>
    <row r="4812" spans="3:4" ht="12.95" customHeight="1">
      <c r="C4812" s="300"/>
      <c r="D4812" s="300"/>
    </row>
    <row r="4813" spans="3:4" ht="12.95" customHeight="1">
      <c r="C4813" s="300"/>
      <c r="D4813" s="300"/>
    </row>
    <row r="4814" spans="3:4" ht="12.95" customHeight="1">
      <c r="C4814" s="300"/>
      <c r="D4814" s="300"/>
    </row>
    <row r="4815" spans="3:4" ht="12.95" customHeight="1">
      <c r="C4815" s="300"/>
      <c r="D4815" s="300"/>
    </row>
    <row r="4816" spans="3:4" ht="12.95" customHeight="1">
      <c r="C4816" s="300"/>
      <c r="D4816" s="300"/>
    </row>
    <row r="4817" spans="3:4" ht="12.95" customHeight="1">
      <c r="C4817" s="300"/>
      <c r="D4817" s="300"/>
    </row>
    <row r="4818" spans="3:4" ht="12.95" customHeight="1">
      <c r="C4818" s="300"/>
      <c r="D4818" s="300"/>
    </row>
    <row r="4819" spans="3:4" ht="12.95" customHeight="1">
      <c r="C4819" s="300"/>
      <c r="D4819" s="300"/>
    </row>
    <row r="4820" spans="3:4" ht="12.95" customHeight="1">
      <c r="C4820" s="300"/>
      <c r="D4820" s="300"/>
    </row>
    <row r="4821" spans="3:4" ht="12.95" customHeight="1">
      <c r="C4821" s="300"/>
      <c r="D4821" s="300"/>
    </row>
    <row r="4822" spans="3:4" ht="12.95" customHeight="1">
      <c r="C4822" s="300"/>
      <c r="D4822" s="300"/>
    </row>
    <row r="4823" spans="3:4" ht="12.95" customHeight="1">
      <c r="C4823" s="300"/>
      <c r="D4823" s="300"/>
    </row>
    <row r="4824" spans="3:4" ht="12.95" customHeight="1">
      <c r="C4824" s="300"/>
      <c r="D4824" s="300"/>
    </row>
    <row r="4825" spans="3:4" ht="12.95" customHeight="1">
      <c r="C4825" s="300"/>
      <c r="D4825" s="300"/>
    </row>
    <row r="4826" spans="3:4" ht="12.95" customHeight="1">
      <c r="C4826" s="300"/>
      <c r="D4826" s="300"/>
    </row>
    <row r="4827" spans="3:4" ht="12.95" customHeight="1">
      <c r="C4827" s="300"/>
      <c r="D4827" s="300"/>
    </row>
    <row r="4828" spans="3:4" ht="12.95" customHeight="1">
      <c r="C4828" s="300"/>
      <c r="D4828" s="300"/>
    </row>
    <row r="4829" spans="3:4" ht="12.95" customHeight="1">
      <c r="C4829" s="300"/>
      <c r="D4829" s="300"/>
    </row>
    <row r="4830" spans="3:4" ht="12.95" customHeight="1">
      <c r="C4830" s="300"/>
      <c r="D4830" s="300"/>
    </row>
    <row r="4831" spans="3:4" ht="12.95" customHeight="1">
      <c r="C4831" s="300"/>
      <c r="D4831" s="300"/>
    </row>
    <row r="4832" spans="3:4" ht="12.95" customHeight="1">
      <c r="C4832" s="300"/>
      <c r="D4832" s="300"/>
    </row>
    <row r="4833" spans="3:4" ht="12.95" customHeight="1">
      <c r="C4833" s="300"/>
      <c r="D4833" s="300"/>
    </row>
    <row r="4834" spans="3:4" ht="12.95" customHeight="1">
      <c r="C4834" s="300"/>
      <c r="D4834" s="300"/>
    </row>
    <row r="4835" spans="3:4" ht="12.95" customHeight="1">
      <c r="C4835" s="300"/>
      <c r="D4835" s="300"/>
    </row>
    <row r="4836" spans="3:4" ht="12.95" customHeight="1">
      <c r="C4836" s="300"/>
      <c r="D4836" s="300"/>
    </row>
    <row r="4837" spans="3:4" ht="12.95" customHeight="1">
      <c r="C4837" s="300"/>
      <c r="D4837" s="300"/>
    </row>
    <row r="4838" spans="3:4" ht="12.95" customHeight="1">
      <c r="C4838" s="300"/>
      <c r="D4838" s="300"/>
    </row>
    <row r="4839" spans="3:4" ht="12.95" customHeight="1">
      <c r="C4839" s="300"/>
      <c r="D4839" s="300"/>
    </row>
    <row r="4840" spans="3:4" ht="12.95" customHeight="1">
      <c r="C4840" s="300"/>
      <c r="D4840" s="300"/>
    </row>
    <row r="4841" spans="3:4" ht="12.95" customHeight="1">
      <c r="C4841" s="300"/>
      <c r="D4841" s="300"/>
    </row>
    <row r="4842" spans="3:4" ht="12.95" customHeight="1">
      <c r="C4842" s="300"/>
      <c r="D4842" s="300"/>
    </row>
    <row r="4843" spans="3:4" ht="12.95" customHeight="1">
      <c r="C4843" s="300"/>
      <c r="D4843" s="300"/>
    </row>
    <row r="4844" spans="3:4" ht="12.95" customHeight="1">
      <c r="C4844" s="300"/>
      <c r="D4844" s="300"/>
    </row>
    <row r="4845" spans="3:4" ht="12.95" customHeight="1">
      <c r="C4845" s="300"/>
      <c r="D4845" s="300"/>
    </row>
    <row r="4846" spans="3:4" ht="12.95" customHeight="1">
      <c r="C4846" s="300"/>
      <c r="D4846" s="300"/>
    </row>
    <row r="4847" spans="3:4" ht="12.95" customHeight="1">
      <c r="C4847" s="300"/>
      <c r="D4847" s="300"/>
    </row>
    <row r="4848" spans="3:4" ht="12.95" customHeight="1">
      <c r="C4848" s="300"/>
      <c r="D4848" s="300"/>
    </row>
    <row r="4849" spans="3:4" ht="12.95" customHeight="1">
      <c r="C4849" s="300"/>
      <c r="D4849" s="300"/>
    </row>
    <row r="4850" spans="3:4" ht="12.95" customHeight="1">
      <c r="C4850" s="300"/>
      <c r="D4850" s="300"/>
    </row>
    <row r="4851" spans="3:4" ht="12.95" customHeight="1">
      <c r="C4851" s="300"/>
      <c r="D4851" s="300"/>
    </row>
    <row r="4852" spans="3:4" ht="12.95" customHeight="1">
      <c r="C4852" s="300"/>
      <c r="D4852" s="300"/>
    </row>
    <row r="4853" spans="3:4" ht="12.95" customHeight="1">
      <c r="C4853" s="300"/>
      <c r="D4853" s="300"/>
    </row>
    <row r="4854" spans="3:4" ht="12.95" customHeight="1">
      <c r="C4854" s="300"/>
      <c r="D4854" s="300"/>
    </row>
    <row r="4855" spans="3:4" ht="12.95" customHeight="1">
      <c r="C4855" s="300"/>
      <c r="D4855" s="300"/>
    </row>
    <row r="4856" spans="3:4" ht="12.95" customHeight="1">
      <c r="C4856" s="300"/>
      <c r="D4856" s="300"/>
    </row>
    <row r="4857" spans="3:4" ht="12.95" customHeight="1">
      <c r="C4857" s="300"/>
      <c r="D4857" s="300"/>
    </row>
    <row r="4858" spans="3:4" ht="12.95" customHeight="1">
      <c r="C4858" s="300"/>
      <c r="D4858" s="300"/>
    </row>
    <row r="4859" spans="3:4" ht="12.95" customHeight="1">
      <c r="C4859" s="300"/>
      <c r="D4859" s="300"/>
    </row>
    <row r="4860" spans="3:4" ht="12.95" customHeight="1">
      <c r="C4860" s="300"/>
      <c r="D4860" s="300"/>
    </row>
    <row r="4861" spans="3:4" ht="12.95" customHeight="1">
      <c r="C4861" s="300"/>
      <c r="D4861" s="300"/>
    </row>
    <row r="4862" spans="3:4" ht="12.95" customHeight="1">
      <c r="C4862" s="300"/>
      <c r="D4862" s="300"/>
    </row>
    <row r="4863" spans="3:4" ht="12.95" customHeight="1">
      <c r="C4863" s="300"/>
      <c r="D4863" s="300"/>
    </row>
    <row r="4864" spans="3:4" ht="12.95" customHeight="1">
      <c r="C4864" s="300"/>
      <c r="D4864" s="300"/>
    </row>
    <row r="4865" spans="3:4" ht="12.95" customHeight="1">
      <c r="C4865" s="300"/>
      <c r="D4865" s="300"/>
    </row>
    <row r="4866" spans="3:4" ht="12.95" customHeight="1">
      <c r="C4866" s="300"/>
      <c r="D4866" s="300"/>
    </row>
    <row r="4867" spans="3:4" ht="12.95" customHeight="1">
      <c r="C4867" s="300"/>
      <c r="D4867" s="300"/>
    </row>
    <row r="4868" spans="3:4" ht="12.95" customHeight="1">
      <c r="C4868" s="300"/>
      <c r="D4868" s="300"/>
    </row>
    <row r="4869" spans="3:4" ht="12.95" customHeight="1">
      <c r="C4869" s="300"/>
      <c r="D4869" s="300"/>
    </row>
    <row r="4870" spans="3:4" ht="12.95" customHeight="1">
      <c r="C4870" s="300"/>
      <c r="D4870" s="300"/>
    </row>
    <row r="4871" spans="3:4" ht="12.95" customHeight="1">
      <c r="C4871" s="300"/>
      <c r="D4871" s="300"/>
    </row>
    <row r="4872" spans="3:4" ht="12.95" customHeight="1">
      <c r="C4872" s="300"/>
      <c r="D4872" s="300"/>
    </row>
    <row r="4873" spans="3:4" ht="12.95" customHeight="1">
      <c r="C4873" s="300"/>
      <c r="D4873" s="300"/>
    </row>
    <row r="4874" spans="3:4" ht="12.95" customHeight="1">
      <c r="C4874" s="300"/>
      <c r="D4874" s="300"/>
    </row>
    <row r="4875" spans="3:4" ht="12.95" customHeight="1">
      <c r="C4875" s="300"/>
      <c r="D4875" s="300"/>
    </row>
    <row r="4876" spans="3:4" ht="12.95" customHeight="1">
      <c r="C4876" s="300"/>
      <c r="D4876" s="300"/>
    </row>
    <row r="4877" spans="3:4" ht="12.95" customHeight="1">
      <c r="C4877" s="300"/>
      <c r="D4877" s="300"/>
    </row>
    <row r="4878" spans="3:4" ht="12.95" customHeight="1">
      <c r="C4878" s="300"/>
      <c r="D4878" s="300"/>
    </row>
    <row r="4879" spans="3:4" ht="12.95" customHeight="1">
      <c r="C4879" s="300"/>
      <c r="D4879" s="300"/>
    </row>
    <row r="4880" spans="3:4" ht="12.95" customHeight="1">
      <c r="C4880" s="300"/>
      <c r="D4880" s="300"/>
    </row>
    <row r="4881" spans="3:4" ht="12.95" customHeight="1">
      <c r="C4881" s="300"/>
      <c r="D4881" s="300"/>
    </row>
    <row r="4882" spans="3:4" ht="12.95" customHeight="1">
      <c r="C4882" s="300"/>
      <c r="D4882" s="300"/>
    </row>
    <row r="4883" spans="3:4" ht="12.95" customHeight="1">
      <c r="C4883" s="300"/>
      <c r="D4883" s="300"/>
    </row>
    <row r="4884" spans="3:4" ht="12.95" customHeight="1">
      <c r="C4884" s="300"/>
      <c r="D4884" s="300"/>
    </row>
    <row r="4885" spans="3:4" ht="12.95" customHeight="1">
      <c r="C4885" s="300"/>
      <c r="D4885" s="300"/>
    </row>
    <row r="4886" spans="3:4" ht="12.95" customHeight="1">
      <c r="C4886" s="300"/>
      <c r="D4886" s="300"/>
    </row>
    <row r="4887" spans="3:4" ht="12.95" customHeight="1">
      <c r="C4887" s="300"/>
      <c r="D4887" s="300"/>
    </row>
    <row r="4888" spans="3:4" ht="12.95" customHeight="1">
      <c r="C4888" s="300"/>
      <c r="D4888" s="300"/>
    </row>
    <row r="4889" spans="3:4" ht="12.95" customHeight="1">
      <c r="C4889" s="300"/>
      <c r="D4889" s="300"/>
    </row>
    <row r="4890" spans="3:4" ht="12.95" customHeight="1">
      <c r="C4890" s="300"/>
      <c r="D4890" s="300"/>
    </row>
    <row r="4891" spans="3:4" ht="12.95" customHeight="1">
      <c r="C4891" s="300"/>
      <c r="D4891" s="300"/>
    </row>
    <row r="4892" spans="3:4" ht="12.95" customHeight="1">
      <c r="C4892" s="300"/>
      <c r="D4892" s="300"/>
    </row>
    <row r="4893" spans="3:4" ht="12.95" customHeight="1">
      <c r="C4893" s="300"/>
      <c r="D4893" s="300"/>
    </row>
    <row r="4894" spans="3:4" ht="12.95" customHeight="1">
      <c r="C4894" s="300"/>
      <c r="D4894" s="300"/>
    </row>
    <row r="4895" spans="3:4" ht="12.95" customHeight="1">
      <c r="C4895" s="300"/>
      <c r="D4895" s="300"/>
    </row>
    <row r="4896" spans="3:4" ht="12.95" customHeight="1">
      <c r="C4896" s="300"/>
      <c r="D4896" s="300"/>
    </row>
    <row r="4897" spans="3:4" ht="12.95" customHeight="1">
      <c r="C4897" s="300"/>
      <c r="D4897" s="300"/>
    </row>
    <row r="4898" spans="3:4" ht="12.95" customHeight="1">
      <c r="C4898" s="300"/>
      <c r="D4898" s="300"/>
    </row>
    <row r="4899" spans="3:4" ht="12.95" customHeight="1">
      <c r="C4899" s="300"/>
      <c r="D4899" s="300"/>
    </row>
    <row r="4900" spans="3:4" ht="12.95" customHeight="1">
      <c r="C4900" s="300"/>
      <c r="D4900" s="300"/>
    </row>
    <row r="4901" spans="3:4" ht="12.95" customHeight="1">
      <c r="C4901" s="300"/>
      <c r="D4901" s="300"/>
    </row>
    <row r="4902" spans="3:4" ht="12.95" customHeight="1">
      <c r="C4902" s="300"/>
      <c r="D4902" s="300"/>
    </row>
    <row r="4903" spans="3:4" ht="12.95" customHeight="1">
      <c r="C4903" s="300"/>
      <c r="D4903" s="300"/>
    </row>
    <row r="4904" spans="3:4" ht="12.95" customHeight="1">
      <c r="C4904" s="300"/>
      <c r="D4904" s="300"/>
    </row>
    <row r="4905" spans="3:4" ht="12.95" customHeight="1">
      <c r="C4905" s="300"/>
      <c r="D4905" s="300"/>
    </row>
    <row r="4906" spans="3:4" ht="12.95" customHeight="1">
      <c r="C4906" s="300"/>
      <c r="D4906" s="300"/>
    </row>
    <row r="4907" spans="3:4" ht="12.95" customHeight="1">
      <c r="C4907" s="300"/>
      <c r="D4907" s="300"/>
    </row>
    <row r="4908" spans="3:4" ht="12.95" customHeight="1">
      <c r="C4908" s="300"/>
      <c r="D4908" s="300"/>
    </row>
    <row r="4909" spans="3:4" ht="12.95" customHeight="1">
      <c r="C4909" s="300"/>
      <c r="D4909" s="300"/>
    </row>
    <row r="4910" spans="3:4" ht="12.95" customHeight="1">
      <c r="C4910" s="300"/>
      <c r="D4910" s="300"/>
    </row>
    <row r="4911" spans="3:4" ht="12.95" customHeight="1">
      <c r="C4911" s="300"/>
      <c r="D4911" s="300"/>
    </row>
    <row r="4912" spans="3:4" ht="12.95" customHeight="1">
      <c r="C4912" s="300"/>
      <c r="D4912" s="300"/>
    </row>
    <row r="4913" spans="3:4" ht="12.95" customHeight="1">
      <c r="C4913" s="300"/>
      <c r="D4913" s="300"/>
    </row>
    <row r="4914" spans="3:4" ht="12.95" customHeight="1">
      <c r="C4914" s="300"/>
      <c r="D4914" s="300"/>
    </row>
    <row r="4915" spans="3:4" ht="12.95" customHeight="1">
      <c r="C4915" s="300"/>
      <c r="D4915" s="300"/>
    </row>
    <row r="4916" spans="3:4" ht="12.95" customHeight="1">
      <c r="C4916" s="300"/>
      <c r="D4916" s="300"/>
    </row>
    <row r="4917" spans="3:4" ht="12.95" customHeight="1">
      <c r="C4917" s="300"/>
      <c r="D4917" s="300"/>
    </row>
    <row r="4918" spans="3:4" ht="12.95" customHeight="1">
      <c r="C4918" s="300"/>
      <c r="D4918" s="300"/>
    </row>
    <row r="4919" spans="3:4" ht="12.95" customHeight="1">
      <c r="C4919" s="300"/>
      <c r="D4919" s="300"/>
    </row>
    <row r="4920" spans="3:4" ht="12.95" customHeight="1">
      <c r="C4920" s="300"/>
      <c r="D4920" s="300"/>
    </row>
    <row r="4921" spans="3:4" ht="12.95" customHeight="1">
      <c r="C4921" s="300"/>
      <c r="D4921" s="300"/>
    </row>
    <row r="4922" spans="3:4" ht="12.95" customHeight="1">
      <c r="C4922" s="300"/>
      <c r="D4922" s="300"/>
    </row>
    <row r="4923" spans="3:4" ht="12.95" customHeight="1">
      <c r="C4923" s="300"/>
      <c r="D4923" s="300"/>
    </row>
    <row r="4924" spans="3:4" ht="12.95" customHeight="1">
      <c r="C4924" s="300"/>
      <c r="D4924" s="300"/>
    </row>
    <row r="4925" spans="3:4" ht="12.95" customHeight="1">
      <c r="C4925" s="300"/>
      <c r="D4925" s="300"/>
    </row>
    <row r="4926" spans="3:4" ht="12.95" customHeight="1">
      <c r="C4926" s="300"/>
      <c r="D4926" s="300"/>
    </row>
    <row r="4927" spans="3:4" ht="12.95" customHeight="1">
      <c r="C4927" s="300"/>
      <c r="D4927" s="300"/>
    </row>
    <row r="4928" spans="3:4" ht="12.95" customHeight="1">
      <c r="C4928" s="300"/>
      <c r="D4928" s="300"/>
    </row>
    <row r="4929" spans="3:4" ht="12.95" customHeight="1">
      <c r="C4929" s="300"/>
      <c r="D4929" s="300"/>
    </row>
    <row r="4930" spans="3:4" ht="12.95" customHeight="1">
      <c r="C4930" s="300"/>
      <c r="D4930" s="300"/>
    </row>
    <row r="4931" spans="3:4" ht="12.95" customHeight="1">
      <c r="C4931" s="300"/>
      <c r="D4931" s="300"/>
    </row>
    <row r="4932" spans="3:4" ht="12.95" customHeight="1">
      <c r="C4932" s="300"/>
      <c r="D4932" s="300"/>
    </row>
    <row r="4933" spans="3:4" ht="12.95" customHeight="1">
      <c r="C4933" s="300"/>
      <c r="D4933" s="300"/>
    </row>
    <row r="4934" spans="3:4" ht="12.95" customHeight="1">
      <c r="C4934" s="300"/>
      <c r="D4934" s="300"/>
    </row>
    <row r="4935" spans="3:4" ht="12.95" customHeight="1">
      <c r="C4935" s="300"/>
      <c r="D4935" s="300"/>
    </row>
    <row r="4936" spans="3:4" ht="12.95" customHeight="1">
      <c r="C4936" s="300"/>
      <c r="D4936" s="300"/>
    </row>
    <row r="4937" spans="3:4" ht="12.95" customHeight="1">
      <c r="C4937" s="300"/>
      <c r="D4937" s="300"/>
    </row>
    <row r="4938" spans="3:4" ht="12.95" customHeight="1">
      <c r="C4938" s="300"/>
      <c r="D4938" s="300"/>
    </row>
    <row r="4939" spans="3:4" ht="12.95" customHeight="1">
      <c r="C4939" s="300"/>
      <c r="D4939" s="300"/>
    </row>
    <row r="4940" spans="3:4" ht="12.95" customHeight="1">
      <c r="C4940" s="300"/>
      <c r="D4940" s="300"/>
    </row>
    <row r="4941" spans="3:4" ht="12.95" customHeight="1">
      <c r="C4941" s="300"/>
      <c r="D4941" s="300"/>
    </row>
    <row r="4942" spans="3:4" ht="12.95" customHeight="1">
      <c r="C4942" s="300"/>
      <c r="D4942" s="300"/>
    </row>
    <row r="4943" spans="3:4" ht="12.95" customHeight="1">
      <c r="C4943" s="300"/>
      <c r="D4943" s="300"/>
    </row>
    <row r="4944" spans="3:4" ht="12.95" customHeight="1">
      <c r="C4944" s="300"/>
      <c r="D4944" s="300"/>
    </row>
    <row r="4945" spans="3:4" ht="12.95" customHeight="1">
      <c r="C4945" s="300"/>
      <c r="D4945" s="300"/>
    </row>
    <row r="4946" spans="3:4" ht="12.95" customHeight="1">
      <c r="C4946" s="300"/>
      <c r="D4946" s="300"/>
    </row>
    <row r="4947" spans="3:4" ht="12.95" customHeight="1">
      <c r="C4947" s="300"/>
      <c r="D4947" s="300"/>
    </row>
    <row r="4948" spans="3:4" ht="12.95" customHeight="1">
      <c r="C4948" s="300"/>
      <c r="D4948" s="300"/>
    </row>
    <row r="4949" spans="3:4" ht="12.95" customHeight="1">
      <c r="C4949" s="300"/>
      <c r="D4949" s="300"/>
    </row>
    <row r="4950" spans="3:4" ht="12.95" customHeight="1">
      <c r="C4950" s="300"/>
      <c r="D4950" s="300"/>
    </row>
    <row r="4951" spans="3:4" ht="12.95" customHeight="1">
      <c r="C4951" s="300"/>
      <c r="D4951" s="300"/>
    </row>
    <row r="4952" spans="3:4" ht="12.95" customHeight="1">
      <c r="C4952" s="300"/>
      <c r="D4952" s="300"/>
    </row>
    <row r="4953" spans="3:4" ht="12.95" customHeight="1">
      <c r="C4953" s="300"/>
      <c r="D4953" s="300"/>
    </row>
    <row r="4954" spans="3:4" ht="12.95" customHeight="1">
      <c r="C4954" s="300"/>
      <c r="D4954" s="300"/>
    </row>
    <row r="4955" spans="3:4" ht="12.95" customHeight="1">
      <c r="C4955" s="300"/>
      <c r="D4955" s="300"/>
    </row>
    <row r="4956" spans="3:4" ht="12.95" customHeight="1">
      <c r="C4956" s="300"/>
      <c r="D4956" s="300"/>
    </row>
    <row r="4957" spans="3:4" ht="12.95" customHeight="1">
      <c r="C4957" s="300"/>
      <c r="D4957" s="300"/>
    </row>
    <row r="4958" spans="3:4" ht="12.95" customHeight="1">
      <c r="C4958" s="300"/>
      <c r="D4958" s="300"/>
    </row>
    <row r="4959" spans="3:4" ht="12.95" customHeight="1">
      <c r="C4959" s="300"/>
      <c r="D4959" s="300"/>
    </row>
    <row r="4960" spans="3:4" ht="12.95" customHeight="1">
      <c r="C4960" s="300"/>
      <c r="D4960" s="300"/>
    </row>
    <row r="4961" spans="3:4" ht="12.95" customHeight="1">
      <c r="C4961" s="300"/>
      <c r="D4961" s="300"/>
    </row>
    <row r="4962" spans="3:4" ht="12.95" customHeight="1">
      <c r="C4962" s="300"/>
      <c r="D4962" s="300"/>
    </row>
    <row r="4963" spans="3:4" ht="12.95" customHeight="1">
      <c r="C4963" s="300"/>
      <c r="D4963" s="300"/>
    </row>
    <row r="4964" spans="3:4" ht="12.95" customHeight="1">
      <c r="C4964" s="300"/>
      <c r="D4964" s="300"/>
    </row>
    <row r="4965" spans="3:4" ht="12.95" customHeight="1">
      <c r="C4965" s="300"/>
      <c r="D4965" s="300"/>
    </row>
    <row r="4966" spans="3:4" ht="12.95" customHeight="1">
      <c r="C4966" s="300"/>
      <c r="D4966" s="300"/>
    </row>
    <row r="4967" spans="3:4" ht="12.95" customHeight="1">
      <c r="C4967" s="300"/>
      <c r="D4967" s="300"/>
    </row>
    <row r="4968" spans="3:4" ht="12.95" customHeight="1">
      <c r="C4968" s="300"/>
      <c r="D4968" s="300"/>
    </row>
    <row r="4969" spans="3:4" ht="12.95" customHeight="1">
      <c r="C4969" s="300"/>
      <c r="D4969" s="300"/>
    </row>
    <row r="4970" spans="3:4" ht="12.95" customHeight="1">
      <c r="C4970" s="300"/>
      <c r="D4970" s="300"/>
    </row>
    <row r="4971" spans="3:4" ht="12.95" customHeight="1">
      <c r="C4971" s="300"/>
      <c r="D4971" s="300"/>
    </row>
    <row r="4972" spans="3:4" ht="12.95" customHeight="1">
      <c r="C4972" s="300"/>
      <c r="D4972" s="300"/>
    </row>
    <row r="4973" spans="3:4" ht="12.95" customHeight="1">
      <c r="C4973" s="300"/>
      <c r="D4973" s="300"/>
    </row>
    <row r="4974" spans="3:4" ht="12.95" customHeight="1">
      <c r="C4974" s="300"/>
      <c r="D4974" s="300"/>
    </row>
    <row r="4975" spans="3:4" ht="12.95" customHeight="1">
      <c r="C4975" s="300"/>
      <c r="D4975" s="300"/>
    </row>
    <row r="4976" spans="3:4" ht="12.95" customHeight="1">
      <c r="C4976" s="300"/>
      <c r="D4976" s="300"/>
    </row>
    <row r="4977" spans="3:4" ht="12.95" customHeight="1">
      <c r="C4977" s="300"/>
      <c r="D4977" s="300"/>
    </row>
    <row r="4978" spans="3:4" ht="12.95" customHeight="1">
      <c r="C4978" s="300"/>
      <c r="D4978" s="300"/>
    </row>
    <row r="4979" spans="3:4" ht="12.95" customHeight="1">
      <c r="C4979" s="300"/>
      <c r="D4979" s="300"/>
    </row>
    <row r="4980" spans="3:4" ht="12.95" customHeight="1">
      <c r="C4980" s="300"/>
      <c r="D4980" s="300"/>
    </row>
    <row r="4981" spans="3:4" ht="12.95" customHeight="1">
      <c r="C4981" s="300"/>
      <c r="D4981" s="300"/>
    </row>
    <row r="4982" spans="3:4" ht="12.95" customHeight="1">
      <c r="C4982" s="300"/>
      <c r="D4982" s="300"/>
    </row>
    <row r="4983" spans="3:4" ht="12.95" customHeight="1">
      <c r="C4983" s="300"/>
      <c r="D4983" s="300"/>
    </row>
    <row r="4984" spans="3:4" ht="12.95" customHeight="1">
      <c r="C4984" s="300"/>
      <c r="D4984" s="300"/>
    </row>
    <row r="4985" spans="3:4" ht="12.95" customHeight="1">
      <c r="C4985" s="300"/>
      <c r="D4985" s="300"/>
    </row>
    <row r="4986" spans="3:4" ht="12.95" customHeight="1">
      <c r="C4986" s="300"/>
      <c r="D4986" s="300"/>
    </row>
    <row r="4987" spans="3:4" ht="12.95" customHeight="1">
      <c r="C4987" s="300"/>
      <c r="D4987" s="300"/>
    </row>
    <row r="4988" spans="3:4" ht="12.95" customHeight="1">
      <c r="C4988" s="300"/>
      <c r="D4988" s="300"/>
    </row>
    <row r="4989" spans="3:4" ht="12.95" customHeight="1">
      <c r="C4989" s="300"/>
      <c r="D4989" s="300"/>
    </row>
    <row r="4990" spans="3:4" ht="12.95" customHeight="1">
      <c r="C4990" s="300"/>
      <c r="D4990" s="300"/>
    </row>
    <row r="4991" spans="3:4" ht="12.95" customHeight="1">
      <c r="C4991" s="300"/>
      <c r="D4991" s="300"/>
    </row>
    <row r="4992" spans="3:4" ht="12.95" customHeight="1">
      <c r="C4992" s="300"/>
      <c r="D4992" s="300"/>
    </row>
    <row r="4993" spans="3:4" ht="12.95" customHeight="1">
      <c r="C4993" s="300"/>
      <c r="D4993" s="300"/>
    </row>
    <row r="4994" spans="3:4" ht="12.95" customHeight="1">
      <c r="C4994" s="300"/>
      <c r="D4994" s="300"/>
    </row>
    <row r="4995" spans="3:4" ht="12.95" customHeight="1">
      <c r="C4995" s="300"/>
      <c r="D4995" s="300"/>
    </row>
    <row r="4996" spans="3:4" ht="12.95" customHeight="1">
      <c r="C4996" s="300"/>
      <c r="D4996" s="300"/>
    </row>
    <row r="4997" spans="3:4" ht="12.95" customHeight="1">
      <c r="C4997" s="300"/>
      <c r="D4997" s="300"/>
    </row>
    <row r="4998" spans="3:4" ht="12.95" customHeight="1">
      <c r="C4998" s="300"/>
      <c r="D4998" s="300"/>
    </row>
    <row r="4999" spans="3:4" ht="12.95" customHeight="1">
      <c r="C4999" s="300"/>
      <c r="D4999" s="300"/>
    </row>
    <row r="5000" spans="3:4" ht="12.95" customHeight="1">
      <c r="C5000" s="300"/>
      <c r="D5000" s="300"/>
    </row>
    <row r="5001" spans="3:4" ht="12.95" customHeight="1">
      <c r="C5001" s="300"/>
      <c r="D5001" s="300"/>
    </row>
    <row r="5002" spans="3:4" ht="12.95" customHeight="1">
      <c r="C5002" s="300"/>
      <c r="D5002" s="300"/>
    </row>
    <row r="5003" spans="3:4" ht="12.95" customHeight="1">
      <c r="C5003" s="300"/>
      <c r="D5003" s="300"/>
    </row>
    <row r="5004" spans="3:4" ht="12.95" customHeight="1">
      <c r="C5004" s="300"/>
      <c r="D5004" s="300"/>
    </row>
    <row r="5005" spans="3:4" ht="12.95" customHeight="1">
      <c r="C5005" s="300"/>
      <c r="D5005" s="300"/>
    </row>
    <row r="5006" spans="3:4" ht="12.95" customHeight="1">
      <c r="C5006" s="300"/>
      <c r="D5006" s="300"/>
    </row>
    <row r="5007" spans="3:4" ht="12.95" customHeight="1">
      <c r="C5007" s="300"/>
      <c r="D5007" s="300"/>
    </row>
    <row r="5008" spans="3:4" ht="12.95" customHeight="1">
      <c r="C5008" s="300"/>
      <c r="D5008" s="300"/>
    </row>
    <row r="5009" spans="3:4" ht="12.95" customHeight="1">
      <c r="C5009" s="300"/>
      <c r="D5009" s="300"/>
    </row>
    <row r="5010" spans="3:4" ht="12.95" customHeight="1">
      <c r="C5010" s="300"/>
      <c r="D5010" s="300"/>
    </row>
    <row r="5011" spans="3:4" ht="12.95" customHeight="1">
      <c r="C5011" s="300"/>
      <c r="D5011" s="300"/>
    </row>
    <row r="5012" spans="3:4" ht="12.95" customHeight="1">
      <c r="C5012" s="300"/>
      <c r="D5012" s="300"/>
    </row>
    <row r="5013" spans="3:4" ht="12.95" customHeight="1">
      <c r="C5013" s="300"/>
      <c r="D5013" s="300"/>
    </row>
    <row r="5014" spans="3:4" ht="12.95" customHeight="1">
      <c r="C5014" s="300"/>
      <c r="D5014" s="300"/>
    </row>
    <row r="5015" spans="3:4" ht="12.95" customHeight="1">
      <c r="C5015" s="300"/>
      <c r="D5015" s="300"/>
    </row>
    <row r="5016" spans="3:4" ht="12.95" customHeight="1">
      <c r="C5016" s="300"/>
      <c r="D5016" s="300"/>
    </row>
    <row r="5017" spans="3:4" ht="12.95" customHeight="1">
      <c r="C5017" s="300"/>
      <c r="D5017" s="300"/>
    </row>
    <row r="5018" spans="3:4" ht="12.95" customHeight="1">
      <c r="C5018" s="300"/>
      <c r="D5018" s="300"/>
    </row>
    <row r="5019" spans="3:4" ht="12.95" customHeight="1">
      <c r="C5019" s="300"/>
      <c r="D5019" s="300"/>
    </row>
    <row r="5020" spans="3:4" ht="12.95" customHeight="1">
      <c r="C5020" s="300"/>
      <c r="D5020" s="300"/>
    </row>
    <row r="5021" spans="3:4" ht="12.95" customHeight="1">
      <c r="C5021" s="300"/>
      <c r="D5021" s="300"/>
    </row>
    <row r="5022" spans="3:4" ht="12.95" customHeight="1">
      <c r="C5022" s="300"/>
      <c r="D5022" s="300"/>
    </row>
    <row r="5023" spans="3:4" ht="12.95" customHeight="1">
      <c r="C5023" s="300"/>
      <c r="D5023" s="300"/>
    </row>
    <row r="5024" spans="3:4" ht="12.95" customHeight="1">
      <c r="C5024" s="300"/>
      <c r="D5024" s="300"/>
    </row>
    <row r="5025" spans="3:4" ht="12.95" customHeight="1">
      <c r="C5025" s="300"/>
      <c r="D5025" s="300"/>
    </row>
    <row r="5026" spans="3:4" ht="12.95" customHeight="1">
      <c r="C5026" s="300"/>
      <c r="D5026" s="300"/>
    </row>
    <row r="5027" spans="3:4" ht="12.95" customHeight="1">
      <c r="C5027" s="300"/>
      <c r="D5027" s="300"/>
    </row>
    <row r="5028" spans="3:4" ht="12.95" customHeight="1">
      <c r="C5028" s="300"/>
      <c r="D5028" s="300"/>
    </row>
    <row r="5029" spans="3:4" ht="12.95" customHeight="1">
      <c r="C5029" s="300"/>
      <c r="D5029" s="300"/>
    </row>
    <row r="5030" spans="3:4" ht="12.95" customHeight="1">
      <c r="C5030" s="300"/>
      <c r="D5030" s="300"/>
    </row>
    <row r="5031" spans="3:4" ht="12.95" customHeight="1">
      <c r="C5031" s="300"/>
      <c r="D5031" s="300"/>
    </row>
    <row r="5032" spans="3:4" ht="12.95" customHeight="1">
      <c r="C5032" s="300"/>
      <c r="D5032" s="300"/>
    </row>
    <row r="5033" spans="3:4" ht="12.95" customHeight="1">
      <c r="C5033" s="300"/>
      <c r="D5033" s="300"/>
    </row>
    <row r="5034" spans="3:4" ht="12.95" customHeight="1">
      <c r="C5034" s="300"/>
      <c r="D5034" s="300"/>
    </row>
    <row r="5035" spans="3:4" ht="12.95" customHeight="1">
      <c r="C5035" s="300"/>
      <c r="D5035" s="300"/>
    </row>
    <row r="5036" spans="3:4" ht="12.95" customHeight="1">
      <c r="C5036" s="300"/>
      <c r="D5036" s="300"/>
    </row>
    <row r="5037" spans="3:4" ht="12.95" customHeight="1">
      <c r="C5037" s="300"/>
      <c r="D5037" s="300"/>
    </row>
    <row r="5038" spans="3:4" ht="12.95" customHeight="1">
      <c r="C5038" s="300"/>
      <c r="D5038" s="300"/>
    </row>
    <row r="5039" spans="3:4" ht="12.95" customHeight="1">
      <c r="C5039" s="300"/>
      <c r="D5039" s="300"/>
    </row>
    <row r="5040" spans="3:4" ht="12.95" customHeight="1">
      <c r="C5040" s="300"/>
      <c r="D5040" s="300"/>
    </row>
    <row r="5041" spans="3:4" ht="12.95" customHeight="1">
      <c r="C5041" s="300"/>
      <c r="D5041" s="300"/>
    </row>
    <row r="5042" spans="3:4" ht="12.95" customHeight="1">
      <c r="C5042" s="300"/>
      <c r="D5042" s="300"/>
    </row>
    <row r="5043" spans="3:4" ht="12.95" customHeight="1">
      <c r="C5043" s="300"/>
      <c r="D5043" s="300"/>
    </row>
    <row r="5044" spans="3:4" ht="12.95" customHeight="1">
      <c r="C5044" s="300"/>
      <c r="D5044" s="300"/>
    </row>
    <row r="5045" spans="3:4" ht="12.95" customHeight="1">
      <c r="C5045" s="300"/>
      <c r="D5045" s="300"/>
    </row>
    <row r="5046" spans="3:4" ht="12.95" customHeight="1">
      <c r="C5046" s="300"/>
      <c r="D5046" s="300"/>
    </row>
    <row r="5047" spans="3:4" ht="12.95" customHeight="1">
      <c r="C5047" s="300"/>
      <c r="D5047" s="300"/>
    </row>
    <row r="5048" spans="3:4" ht="12.95" customHeight="1">
      <c r="C5048" s="300"/>
      <c r="D5048" s="300"/>
    </row>
    <row r="5049" spans="3:4" ht="12.95" customHeight="1">
      <c r="C5049" s="300"/>
      <c r="D5049" s="300"/>
    </row>
    <row r="5050" spans="3:4" ht="12.95" customHeight="1">
      <c r="C5050" s="300"/>
      <c r="D5050" s="300"/>
    </row>
    <row r="5051" spans="3:4" ht="12.95" customHeight="1">
      <c r="C5051" s="300"/>
      <c r="D5051" s="300"/>
    </row>
    <row r="5052" spans="3:4" ht="12.95" customHeight="1">
      <c r="C5052" s="300"/>
      <c r="D5052" s="300"/>
    </row>
    <row r="5053" spans="3:4" ht="12.95" customHeight="1">
      <c r="C5053" s="300"/>
      <c r="D5053" s="300"/>
    </row>
    <row r="5054" spans="3:4" ht="12.95" customHeight="1">
      <c r="C5054" s="300"/>
      <c r="D5054" s="300"/>
    </row>
    <row r="5055" spans="3:4" ht="12.95" customHeight="1">
      <c r="C5055" s="300"/>
      <c r="D5055" s="300"/>
    </row>
    <row r="5056" spans="3:4" ht="12.95" customHeight="1">
      <c r="C5056" s="300"/>
      <c r="D5056" s="300"/>
    </row>
    <row r="5057" spans="3:4" ht="12.95" customHeight="1">
      <c r="C5057" s="300"/>
      <c r="D5057" s="300"/>
    </row>
    <row r="5058" spans="3:4" ht="12.95" customHeight="1">
      <c r="C5058" s="300"/>
      <c r="D5058" s="300"/>
    </row>
    <row r="5059" spans="3:4" ht="12.95" customHeight="1">
      <c r="C5059" s="300"/>
      <c r="D5059" s="300"/>
    </row>
    <row r="5060" spans="3:4" ht="12.95" customHeight="1">
      <c r="C5060" s="300"/>
      <c r="D5060" s="300"/>
    </row>
    <row r="5061" spans="3:4" ht="12.95" customHeight="1">
      <c r="C5061" s="300"/>
      <c r="D5061" s="300"/>
    </row>
    <row r="5062" spans="3:4" ht="12.95" customHeight="1">
      <c r="C5062" s="300"/>
      <c r="D5062" s="300"/>
    </row>
    <row r="5063" spans="3:4" ht="12.95" customHeight="1">
      <c r="C5063" s="300"/>
      <c r="D5063" s="300"/>
    </row>
    <row r="5064" spans="3:4" ht="12.95" customHeight="1">
      <c r="C5064" s="300"/>
      <c r="D5064" s="300"/>
    </row>
    <row r="5065" spans="3:4" ht="12.95" customHeight="1">
      <c r="C5065" s="300"/>
      <c r="D5065" s="300"/>
    </row>
    <row r="5066" spans="3:4" ht="12.95" customHeight="1">
      <c r="C5066" s="300"/>
      <c r="D5066" s="300"/>
    </row>
    <row r="5067" spans="3:4" ht="12.95" customHeight="1">
      <c r="C5067" s="300"/>
      <c r="D5067" s="300"/>
    </row>
    <row r="5068" spans="3:4" ht="12.95" customHeight="1">
      <c r="C5068" s="300"/>
      <c r="D5068" s="300"/>
    </row>
    <row r="5069" spans="3:4" ht="12.95" customHeight="1">
      <c r="C5069" s="300"/>
      <c r="D5069" s="300"/>
    </row>
    <row r="5070" spans="3:4" ht="12.95" customHeight="1">
      <c r="C5070" s="300"/>
      <c r="D5070" s="300"/>
    </row>
    <row r="5071" spans="3:4" ht="12.95" customHeight="1">
      <c r="C5071" s="300"/>
      <c r="D5071" s="300"/>
    </row>
    <row r="5072" spans="3:4" ht="12.95" customHeight="1">
      <c r="C5072" s="300"/>
      <c r="D5072" s="300"/>
    </row>
    <row r="5073" spans="3:4" ht="12.95" customHeight="1">
      <c r="C5073" s="300"/>
      <c r="D5073" s="300"/>
    </row>
    <row r="5074" spans="3:4" ht="12.95" customHeight="1">
      <c r="C5074" s="300"/>
      <c r="D5074" s="300"/>
    </row>
    <row r="5075" spans="3:4" ht="12.95" customHeight="1">
      <c r="C5075" s="300"/>
      <c r="D5075" s="300"/>
    </row>
    <row r="5076" spans="3:4" ht="12.95" customHeight="1">
      <c r="C5076" s="300"/>
      <c r="D5076" s="300"/>
    </row>
    <row r="5077" spans="3:4" ht="12.95" customHeight="1">
      <c r="C5077" s="300"/>
      <c r="D5077" s="300"/>
    </row>
    <row r="5078" spans="3:4" ht="12.95" customHeight="1">
      <c r="C5078" s="300"/>
      <c r="D5078" s="300"/>
    </row>
    <row r="5079" spans="3:4" ht="12.95" customHeight="1">
      <c r="C5079" s="300"/>
      <c r="D5079" s="300"/>
    </row>
    <row r="5080" spans="3:4" ht="12.95" customHeight="1">
      <c r="C5080" s="300"/>
      <c r="D5080" s="300"/>
    </row>
    <row r="5081" spans="3:4" ht="12.95" customHeight="1">
      <c r="C5081" s="300"/>
      <c r="D5081" s="300"/>
    </row>
    <row r="5082" spans="3:4" ht="12.95" customHeight="1">
      <c r="C5082" s="300"/>
      <c r="D5082" s="300"/>
    </row>
    <row r="5083" spans="3:4" ht="12.95" customHeight="1">
      <c r="C5083" s="300"/>
      <c r="D5083" s="300"/>
    </row>
    <row r="5084" spans="3:4" ht="12.95" customHeight="1">
      <c r="C5084" s="300"/>
      <c r="D5084" s="300"/>
    </row>
    <row r="5085" spans="3:4" ht="12.95" customHeight="1">
      <c r="C5085" s="300"/>
      <c r="D5085" s="300"/>
    </row>
    <row r="5086" spans="3:4" ht="12.95" customHeight="1">
      <c r="C5086" s="300"/>
      <c r="D5086" s="300"/>
    </row>
    <row r="5087" spans="3:4" ht="12.95" customHeight="1">
      <c r="C5087" s="300"/>
      <c r="D5087" s="300"/>
    </row>
    <row r="5088" spans="3:4" ht="12.95" customHeight="1">
      <c r="C5088" s="300"/>
      <c r="D5088" s="300"/>
    </row>
    <row r="5089" spans="3:4" ht="12.95" customHeight="1">
      <c r="C5089" s="300"/>
      <c r="D5089" s="300"/>
    </row>
    <row r="5090" spans="3:4" ht="12.95" customHeight="1">
      <c r="C5090" s="300"/>
      <c r="D5090" s="300"/>
    </row>
    <row r="5091" spans="3:4" ht="12.95" customHeight="1">
      <c r="C5091" s="300"/>
      <c r="D5091" s="300"/>
    </row>
    <row r="5092" spans="3:4" ht="12.95" customHeight="1">
      <c r="C5092" s="300"/>
      <c r="D5092" s="300"/>
    </row>
    <row r="5093" spans="3:4" ht="12.95" customHeight="1">
      <c r="C5093" s="300"/>
      <c r="D5093" s="300"/>
    </row>
    <row r="5094" spans="3:4" ht="12.95" customHeight="1">
      <c r="C5094" s="300"/>
      <c r="D5094" s="300"/>
    </row>
    <row r="5095" spans="3:4" ht="12.95" customHeight="1">
      <c r="C5095" s="300"/>
      <c r="D5095" s="300"/>
    </row>
    <row r="5096" spans="3:4" ht="12.95" customHeight="1">
      <c r="C5096" s="300"/>
      <c r="D5096" s="300"/>
    </row>
    <row r="5097" spans="3:4" ht="12.95" customHeight="1">
      <c r="C5097" s="300"/>
      <c r="D5097" s="300"/>
    </row>
    <row r="5098" spans="3:4" ht="12.95" customHeight="1">
      <c r="C5098" s="300"/>
      <c r="D5098" s="300"/>
    </row>
    <row r="5099" spans="3:4" ht="12.95" customHeight="1">
      <c r="C5099" s="300"/>
      <c r="D5099" s="300"/>
    </row>
    <row r="5100" spans="3:4" ht="12.95" customHeight="1">
      <c r="C5100" s="300"/>
      <c r="D5100" s="300"/>
    </row>
    <row r="5101" spans="3:4" ht="12.95" customHeight="1">
      <c r="C5101" s="300"/>
      <c r="D5101" s="300"/>
    </row>
    <row r="5102" spans="3:4" ht="12.95" customHeight="1">
      <c r="C5102" s="300"/>
      <c r="D5102" s="300"/>
    </row>
    <row r="5103" spans="3:4" ht="12.95" customHeight="1">
      <c r="C5103" s="300"/>
      <c r="D5103" s="300"/>
    </row>
    <row r="5104" spans="3:4" ht="12.95" customHeight="1">
      <c r="C5104" s="300"/>
      <c r="D5104" s="300"/>
    </row>
    <row r="5105" spans="3:4" ht="12.95" customHeight="1">
      <c r="C5105" s="300"/>
      <c r="D5105" s="300"/>
    </row>
    <row r="5106" spans="3:4" ht="12.95" customHeight="1">
      <c r="C5106" s="300"/>
      <c r="D5106" s="300"/>
    </row>
    <row r="5107" spans="3:4" ht="12.95" customHeight="1">
      <c r="C5107" s="300"/>
      <c r="D5107" s="300"/>
    </row>
    <row r="5108" spans="3:4" ht="12.95" customHeight="1">
      <c r="C5108" s="300"/>
      <c r="D5108" s="300"/>
    </row>
    <row r="5109" spans="3:4" ht="12.95" customHeight="1">
      <c r="C5109" s="300"/>
      <c r="D5109" s="300"/>
    </row>
    <row r="5110" spans="3:4" ht="12.95" customHeight="1">
      <c r="C5110" s="300"/>
      <c r="D5110" s="300"/>
    </row>
    <row r="5111" spans="3:4" ht="12.95" customHeight="1">
      <c r="C5111" s="300"/>
      <c r="D5111" s="300"/>
    </row>
    <row r="5112" spans="3:4" ht="12.95" customHeight="1">
      <c r="C5112" s="300"/>
      <c r="D5112" s="300"/>
    </row>
    <row r="5113" spans="3:4" ht="12.95" customHeight="1">
      <c r="C5113" s="300"/>
      <c r="D5113" s="300"/>
    </row>
    <row r="5114" spans="3:4" ht="12.95" customHeight="1">
      <c r="C5114" s="300"/>
      <c r="D5114" s="300"/>
    </row>
    <row r="5115" spans="3:4" ht="12.95" customHeight="1">
      <c r="C5115" s="300"/>
      <c r="D5115" s="300"/>
    </row>
    <row r="5116" spans="3:4" ht="12.95" customHeight="1">
      <c r="C5116" s="300"/>
      <c r="D5116" s="300"/>
    </row>
    <row r="5117" spans="3:4" ht="12.95" customHeight="1">
      <c r="C5117" s="300"/>
      <c r="D5117" s="300"/>
    </row>
    <row r="5118" spans="3:4" ht="12.95" customHeight="1">
      <c r="C5118" s="300"/>
      <c r="D5118" s="300"/>
    </row>
    <row r="5119" spans="3:4" ht="12.95" customHeight="1">
      <c r="C5119" s="300"/>
      <c r="D5119" s="300"/>
    </row>
    <row r="5120" spans="3:4" ht="12.95" customHeight="1">
      <c r="C5120" s="300"/>
      <c r="D5120" s="300"/>
    </row>
    <row r="5121" spans="3:4" ht="12.95" customHeight="1">
      <c r="C5121" s="300"/>
      <c r="D5121" s="300"/>
    </row>
    <row r="5122" spans="3:4" ht="12.95" customHeight="1">
      <c r="C5122" s="300"/>
      <c r="D5122" s="300"/>
    </row>
    <row r="5123" spans="3:4" ht="12.95" customHeight="1">
      <c r="C5123" s="300"/>
      <c r="D5123" s="300"/>
    </row>
    <row r="5124" spans="3:4" ht="12.95" customHeight="1">
      <c r="C5124" s="300"/>
      <c r="D5124" s="300"/>
    </row>
    <row r="5125" spans="3:4" ht="12.95" customHeight="1">
      <c r="C5125" s="300"/>
      <c r="D5125" s="300"/>
    </row>
    <row r="5126" spans="3:4" ht="12.95" customHeight="1">
      <c r="C5126" s="300"/>
      <c r="D5126" s="300"/>
    </row>
    <row r="5127" spans="3:4" ht="12.95" customHeight="1">
      <c r="C5127" s="300"/>
      <c r="D5127" s="300"/>
    </row>
    <row r="5128" spans="3:4" ht="12.95" customHeight="1">
      <c r="C5128" s="300"/>
      <c r="D5128" s="300"/>
    </row>
    <row r="5129" spans="3:4" ht="12.95" customHeight="1">
      <c r="C5129" s="300"/>
      <c r="D5129" s="300"/>
    </row>
    <row r="5130" spans="3:4" ht="12.95" customHeight="1">
      <c r="C5130" s="300"/>
      <c r="D5130" s="300"/>
    </row>
    <row r="5131" spans="3:4" ht="12.95" customHeight="1">
      <c r="C5131" s="300"/>
      <c r="D5131" s="300"/>
    </row>
    <row r="5132" spans="3:4" ht="12.95" customHeight="1">
      <c r="C5132" s="300"/>
      <c r="D5132" s="300"/>
    </row>
    <row r="5133" spans="3:4" ht="12.95" customHeight="1">
      <c r="C5133" s="300"/>
      <c r="D5133" s="300"/>
    </row>
    <row r="5134" spans="3:4" ht="12.95" customHeight="1">
      <c r="C5134" s="300"/>
      <c r="D5134" s="300"/>
    </row>
    <row r="5135" spans="3:4" ht="12.95" customHeight="1">
      <c r="C5135" s="300"/>
      <c r="D5135" s="300"/>
    </row>
    <row r="5136" spans="3:4" ht="12.95" customHeight="1">
      <c r="C5136" s="300"/>
      <c r="D5136" s="300"/>
    </row>
    <row r="5137" spans="3:4" ht="12.95" customHeight="1">
      <c r="C5137" s="300"/>
      <c r="D5137" s="300"/>
    </row>
    <row r="5138" spans="3:4" ht="12.95" customHeight="1">
      <c r="C5138" s="300"/>
      <c r="D5138" s="300"/>
    </row>
    <row r="5139" spans="3:4" ht="12.95" customHeight="1">
      <c r="C5139" s="300"/>
      <c r="D5139" s="300"/>
    </row>
    <row r="5140" spans="3:4" ht="12.95" customHeight="1">
      <c r="C5140" s="300"/>
      <c r="D5140" s="300"/>
    </row>
    <row r="5141" spans="3:4" ht="12.95" customHeight="1">
      <c r="C5141" s="300"/>
      <c r="D5141" s="300"/>
    </row>
    <row r="5142" spans="3:4" ht="12.95" customHeight="1">
      <c r="C5142" s="300"/>
      <c r="D5142" s="300"/>
    </row>
    <row r="5143" spans="3:4" ht="12.95" customHeight="1">
      <c r="C5143" s="300"/>
      <c r="D5143" s="300"/>
    </row>
    <row r="5144" spans="3:4" ht="12.95" customHeight="1">
      <c r="C5144" s="300"/>
      <c r="D5144" s="300"/>
    </row>
    <row r="5145" spans="3:4" ht="12.95" customHeight="1">
      <c r="C5145" s="300"/>
      <c r="D5145" s="300"/>
    </row>
    <row r="5146" spans="3:4" ht="12.95" customHeight="1">
      <c r="C5146" s="300"/>
      <c r="D5146" s="300"/>
    </row>
    <row r="5147" spans="3:4" ht="12.95" customHeight="1">
      <c r="C5147" s="300"/>
      <c r="D5147" s="300"/>
    </row>
    <row r="5148" spans="3:4" ht="12.95" customHeight="1">
      <c r="C5148" s="300"/>
      <c r="D5148" s="300"/>
    </row>
    <row r="5149" spans="3:4" ht="12.95" customHeight="1">
      <c r="C5149" s="300"/>
      <c r="D5149" s="300"/>
    </row>
    <row r="5150" spans="3:4" ht="12.95" customHeight="1">
      <c r="C5150" s="300"/>
      <c r="D5150" s="300"/>
    </row>
    <row r="5151" spans="3:4" ht="12.95" customHeight="1">
      <c r="C5151" s="300"/>
      <c r="D5151" s="300"/>
    </row>
    <row r="5152" spans="3:4" ht="12.95" customHeight="1">
      <c r="C5152" s="300"/>
      <c r="D5152" s="300"/>
    </row>
    <row r="5153" spans="3:4" ht="12.95" customHeight="1">
      <c r="C5153" s="300"/>
      <c r="D5153" s="300"/>
    </row>
    <row r="5154" spans="3:4" ht="12.95" customHeight="1">
      <c r="C5154" s="300"/>
      <c r="D5154" s="300"/>
    </row>
    <row r="5155" spans="3:4" ht="12.95" customHeight="1">
      <c r="C5155" s="300"/>
      <c r="D5155" s="300"/>
    </row>
    <row r="5156" spans="3:4" ht="12.95" customHeight="1">
      <c r="C5156" s="300"/>
      <c r="D5156" s="300"/>
    </row>
    <row r="5157" spans="3:4" ht="12.95" customHeight="1">
      <c r="C5157" s="300"/>
      <c r="D5157" s="300"/>
    </row>
    <row r="5158" spans="3:4" ht="12.95" customHeight="1">
      <c r="C5158" s="300"/>
      <c r="D5158" s="300"/>
    </row>
    <row r="5159" spans="3:4" ht="12.95" customHeight="1">
      <c r="C5159" s="300"/>
      <c r="D5159" s="300"/>
    </row>
    <row r="5160" spans="3:4" ht="12.95" customHeight="1">
      <c r="C5160" s="300"/>
      <c r="D5160" s="300"/>
    </row>
    <row r="5161" spans="3:4" ht="12.95" customHeight="1">
      <c r="C5161" s="300"/>
      <c r="D5161" s="300"/>
    </row>
    <row r="5162" spans="3:4" ht="12.95" customHeight="1">
      <c r="C5162" s="300"/>
      <c r="D5162" s="300"/>
    </row>
    <row r="5163" spans="3:4" ht="12.95" customHeight="1">
      <c r="C5163" s="300"/>
      <c r="D5163" s="300"/>
    </row>
    <row r="5164" spans="3:4" ht="12.95" customHeight="1">
      <c r="C5164" s="300"/>
      <c r="D5164" s="300"/>
    </row>
    <row r="5165" spans="3:4" ht="12.95" customHeight="1">
      <c r="C5165" s="300"/>
      <c r="D5165" s="300"/>
    </row>
    <row r="5166" spans="3:4" ht="12.95" customHeight="1">
      <c r="C5166" s="300"/>
      <c r="D5166" s="300"/>
    </row>
    <row r="5167" spans="3:4" ht="12.95" customHeight="1">
      <c r="C5167" s="300"/>
      <c r="D5167" s="300"/>
    </row>
    <row r="5168" spans="3:4" ht="12.95" customHeight="1">
      <c r="C5168" s="300"/>
      <c r="D5168" s="300"/>
    </row>
    <row r="5169" spans="3:4" ht="12.95" customHeight="1">
      <c r="C5169" s="300"/>
      <c r="D5169" s="300"/>
    </row>
    <row r="5170" spans="3:4" ht="12.95" customHeight="1">
      <c r="C5170" s="300"/>
      <c r="D5170" s="300"/>
    </row>
    <row r="5171" spans="3:4" ht="12.95" customHeight="1">
      <c r="C5171" s="300"/>
      <c r="D5171" s="300"/>
    </row>
    <row r="5172" spans="3:4" ht="12.95" customHeight="1">
      <c r="C5172" s="300"/>
      <c r="D5172" s="300"/>
    </row>
    <row r="5173" spans="3:4" ht="12.95" customHeight="1">
      <c r="C5173" s="300"/>
      <c r="D5173" s="300"/>
    </row>
    <row r="5174" spans="3:4" ht="12.95" customHeight="1">
      <c r="C5174" s="300"/>
      <c r="D5174" s="300"/>
    </row>
    <row r="5175" spans="3:4" ht="12.95" customHeight="1">
      <c r="C5175" s="300"/>
      <c r="D5175" s="300"/>
    </row>
    <row r="5176" spans="3:4" ht="12.95" customHeight="1">
      <c r="C5176" s="300"/>
      <c r="D5176" s="300"/>
    </row>
    <row r="5177" spans="3:4" ht="12.95" customHeight="1">
      <c r="C5177" s="300"/>
      <c r="D5177" s="300"/>
    </row>
    <row r="5178" spans="3:4" ht="12.95" customHeight="1">
      <c r="C5178" s="300"/>
      <c r="D5178" s="300"/>
    </row>
    <row r="5179" spans="3:4" ht="12.95" customHeight="1">
      <c r="C5179" s="300"/>
      <c r="D5179" s="300"/>
    </row>
    <row r="5180" spans="3:4" ht="12.95" customHeight="1">
      <c r="C5180" s="300"/>
      <c r="D5180" s="300"/>
    </row>
    <row r="5181" spans="3:4" ht="12.95" customHeight="1">
      <c r="C5181" s="300"/>
      <c r="D5181" s="300"/>
    </row>
    <row r="5182" spans="3:4" ht="12.95" customHeight="1">
      <c r="C5182" s="300"/>
      <c r="D5182" s="300"/>
    </row>
    <row r="5183" spans="3:4" ht="12.95" customHeight="1">
      <c r="C5183" s="300"/>
      <c r="D5183" s="300"/>
    </row>
    <row r="5184" spans="3:4" ht="12.95" customHeight="1">
      <c r="C5184" s="300"/>
      <c r="D5184" s="300"/>
    </row>
    <row r="5185" spans="3:4" ht="12.95" customHeight="1">
      <c r="C5185" s="300"/>
      <c r="D5185" s="300"/>
    </row>
    <row r="5186" spans="3:4" ht="12.95" customHeight="1">
      <c r="C5186" s="300"/>
      <c r="D5186" s="300"/>
    </row>
    <row r="5187" spans="3:4" ht="12.95" customHeight="1">
      <c r="C5187" s="300"/>
      <c r="D5187" s="300"/>
    </row>
    <row r="5188" spans="3:4" ht="12.95" customHeight="1">
      <c r="C5188" s="300"/>
      <c r="D5188" s="300"/>
    </row>
    <row r="5189" spans="3:4" ht="12.95" customHeight="1">
      <c r="C5189" s="300"/>
      <c r="D5189" s="300"/>
    </row>
    <row r="5190" spans="3:4" ht="12.95" customHeight="1">
      <c r="C5190" s="300"/>
      <c r="D5190" s="300"/>
    </row>
    <row r="5191" spans="3:4" ht="12.95" customHeight="1">
      <c r="C5191" s="300"/>
      <c r="D5191" s="300"/>
    </row>
    <row r="5192" spans="3:4" ht="12.95" customHeight="1">
      <c r="C5192" s="300"/>
      <c r="D5192" s="300"/>
    </row>
    <row r="5193" spans="3:4" ht="12.95" customHeight="1">
      <c r="C5193" s="300"/>
      <c r="D5193" s="300"/>
    </row>
    <row r="5194" spans="3:4" ht="12.95" customHeight="1">
      <c r="C5194" s="300"/>
      <c r="D5194" s="300"/>
    </row>
    <row r="5195" spans="3:4" ht="12.95" customHeight="1">
      <c r="C5195" s="300"/>
      <c r="D5195" s="300"/>
    </row>
    <row r="5196" spans="3:4" ht="12.95" customHeight="1">
      <c r="C5196" s="300"/>
      <c r="D5196" s="300"/>
    </row>
    <row r="5197" spans="3:4" ht="12.95" customHeight="1">
      <c r="C5197" s="300"/>
      <c r="D5197" s="300"/>
    </row>
    <row r="5198" spans="3:4" ht="12.95" customHeight="1">
      <c r="C5198" s="300"/>
      <c r="D5198" s="300"/>
    </row>
    <row r="5199" spans="3:4" ht="12.95" customHeight="1">
      <c r="C5199" s="300"/>
      <c r="D5199" s="300"/>
    </row>
    <row r="5200" spans="3:4" ht="12.95" customHeight="1">
      <c r="C5200" s="300"/>
      <c r="D5200" s="300"/>
    </row>
    <row r="5201" spans="3:4" ht="12.95" customHeight="1">
      <c r="C5201" s="300"/>
      <c r="D5201" s="300"/>
    </row>
    <row r="5202" spans="3:4" ht="12.95" customHeight="1">
      <c r="C5202" s="300"/>
      <c r="D5202" s="300"/>
    </row>
    <row r="5203" spans="3:4" ht="12.95" customHeight="1">
      <c r="C5203" s="300"/>
      <c r="D5203" s="300"/>
    </row>
    <row r="5204" spans="3:4" ht="12.95" customHeight="1">
      <c r="C5204" s="300"/>
      <c r="D5204" s="300"/>
    </row>
    <row r="5205" spans="3:4" ht="12.95" customHeight="1">
      <c r="C5205" s="300"/>
      <c r="D5205" s="300"/>
    </row>
    <row r="5206" spans="3:4" ht="12.95" customHeight="1">
      <c r="C5206" s="300"/>
      <c r="D5206" s="300"/>
    </row>
    <row r="5207" spans="3:4" ht="12.95" customHeight="1">
      <c r="C5207" s="300"/>
      <c r="D5207" s="300"/>
    </row>
    <row r="5208" spans="3:4" ht="12.95" customHeight="1">
      <c r="C5208" s="300"/>
      <c r="D5208" s="300"/>
    </row>
    <row r="5209" spans="3:4" ht="12.95" customHeight="1">
      <c r="C5209" s="300"/>
      <c r="D5209" s="300"/>
    </row>
    <row r="5210" spans="3:4" ht="12.95" customHeight="1">
      <c r="C5210" s="300"/>
      <c r="D5210" s="300"/>
    </row>
    <row r="5211" spans="3:4" ht="12.95" customHeight="1">
      <c r="C5211" s="300"/>
      <c r="D5211" s="300"/>
    </row>
    <row r="5212" spans="3:4" ht="12.95" customHeight="1">
      <c r="C5212" s="300"/>
      <c r="D5212" s="300"/>
    </row>
    <row r="5213" spans="3:4" ht="12.95" customHeight="1">
      <c r="C5213" s="300"/>
      <c r="D5213" s="300"/>
    </row>
    <row r="5214" spans="3:4" ht="12.95" customHeight="1">
      <c r="C5214" s="300"/>
      <c r="D5214" s="300"/>
    </row>
    <row r="5215" spans="3:4" ht="12.95" customHeight="1">
      <c r="C5215" s="300"/>
      <c r="D5215" s="300"/>
    </row>
    <row r="5216" spans="3:4" ht="12.95" customHeight="1">
      <c r="C5216" s="300"/>
      <c r="D5216" s="300"/>
    </row>
    <row r="5217" spans="3:4" ht="12.95" customHeight="1">
      <c r="C5217" s="300"/>
      <c r="D5217" s="300"/>
    </row>
    <row r="5218" spans="3:4" ht="12.95" customHeight="1">
      <c r="C5218" s="300"/>
      <c r="D5218" s="300"/>
    </row>
    <row r="5219" spans="3:4" ht="12.95" customHeight="1">
      <c r="C5219" s="300"/>
      <c r="D5219" s="300"/>
    </row>
    <row r="5220" spans="3:4" ht="12.95" customHeight="1">
      <c r="C5220" s="300"/>
      <c r="D5220" s="300"/>
    </row>
    <row r="5221" spans="3:4" ht="12.95" customHeight="1">
      <c r="C5221" s="300"/>
      <c r="D5221" s="300"/>
    </row>
    <row r="5222" spans="3:4" ht="12.95" customHeight="1">
      <c r="C5222" s="300"/>
      <c r="D5222" s="300"/>
    </row>
    <row r="5223" spans="3:4" ht="12.95" customHeight="1">
      <c r="C5223" s="300"/>
      <c r="D5223" s="300"/>
    </row>
    <row r="5224" spans="3:4" ht="12.95" customHeight="1">
      <c r="C5224" s="300"/>
      <c r="D5224" s="300"/>
    </row>
    <row r="5225" spans="3:4" ht="12.95" customHeight="1">
      <c r="C5225" s="300"/>
      <c r="D5225" s="300"/>
    </row>
    <row r="5226" spans="3:4" ht="12.95" customHeight="1">
      <c r="C5226" s="300"/>
      <c r="D5226" s="300"/>
    </row>
    <row r="5227" spans="3:4" ht="12.95" customHeight="1">
      <c r="C5227" s="300"/>
      <c r="D5227" s="300"/>
    </row>
    <row r="5228" spans="3:4" ht="12.95" customHeight="1">
      <c r="C5228" s="300"/>
      <c r="D5228" s="300"/>
    </row>
    <row r="5229" spans="3:4" ht="12.95" customHeight="1">
      <c r="C5229" s="300"/>
      <c r="D5229" s="300"/>
    </row>
    <row r="5230" spans="3:4" ht="12.95" customHeight="1">
      <c r="C5230" s="300"/>
      <c r="D5230" s="300"/>
    </row>
    <row r="5231" spans="3:4" ht="12.95" customHeight="1">
      <c r="C5231" s="300"/>
      <c r="D5231" s="300"/>
    </row>
    <row r="5232" spans="3:4" ht="12.95" customHeight="1">
      <c r="C5232" s="300"/>
      <c r="D5232" s="300"/>
    </row>
    <row r="5233" spans="3:4" ht="12.95" customHeight="1">
      <c r="C5233" s="300"/>
      <c r="D5233" s="300"/>
    </row>
    <row r="5234" spans="3:4" ht="12.95" customHeight="1">
      <c r="C5234" s="300"/>
      <c r="D5234" s="300"/>
    </row>
    <row r="5235" spans="3:4" ht="12.95" customHeight="1">
      <c r="C5235" s="300"/>
      <c r="D5235" s="300"/>
    </row>
    <row r="5236" spans="3:4" ht="12.95" customHeight="1">
      <c r="C5236" s="300"/>
      <c r="D5236" s="300"/>
    </row>
    <row r="5237" spans="3:4" ht="12.95" customHeight="1">
      <c r="C5237" s="300"/>
      <c r="D5237" s="300"/>
    </row>
    <row r="5238" spans="3:4" ht="12.95" customHeight="1">
      <c r="C5238" s="300"/>
      <c r="D5238" s="300"/>
    </row>
    <row r="5239" spans="3:4" ht="12.95" customHeight="1">
      <c r="C5239" s="300"/>
      <c r="D5239" s="300"/>
    </row>
    <row r="5240" spans="3:4" ht="12.95" customHeight="1">
      <c r="C5240" s="300"/>
      <c r="D5240" s="300"/>
    </row>
    <row r="5241" spans="3:4" ht="12.95" customHeight="1">
      <c r="C5241" s="300"/>
      <c r="D5241" s="300"/>
    </row>
    <row r="5242" spans="3:4" ht="12.95" customHeight="1">
      <c r="C5242" s="300"/>
      <c r="D5242" s="300"/>
    </row>
    <row r="5243" spans="3:4" ht="12.95" customHeight="1">
      <c r="C5243" s="300"/>
      <c r="D5243" s="300"/>
    </row>
    <row r="5244" spans="3:4" ht="12.95" customHeight="1">
      <c r="C5244" s="300"/>
      <c r="D5244" s="300"/>
    </row>
    <row r="5245" spans="3:4" ht="12.95" customHeight="1">
      <c r="C5245" s="300"/>
      <c r="D5245" s="300"/>
    </row>
    <row r="5246" spans="3:4" ht="12.95" customHeight="1">
      <c r="C5246" s="300"/>
      <c r="D5246" s="300"/>
    </row>
    <row r="5247" spans="3:4" ht="12.95" customHeight="1">
      <c r="C5247" s="300"/>
      <c r="D5247" s="300"/>
    </row>
    <row r="5248" spans="3:4" ht="12.95" customHeight="1">
      <c r="C5248" s="300"/>
      <c r="D5248" s="300"/>
    </row>
    <row r="5249" spans="3:4" ht="12.95" customHeight="1">
      <c r="C5249" s="300"/>
      <c r="D5249" s="300"/>
    </row>
    <row r="5250" spans="3:4" ht="12.95" customHeight="1">
      <c r="C5250" s="300"/>
      <c r="D5250" s="300"/>
    </row>
    <row r="5251" spans="3:4" ht="12.95" customHeight="1">
      <c r="C5251" s="300"/>
      <c r="D5251" s="300"/>
    </row>
    <row r="5252" spans="3:4" ht="12.95" customHeight="1">
      <c r="C5252" s="300"/>
      <c r="D5252" s="300"/>
    </row>
    <row r="5253" spans="3:4" ht="12.95" customHeight="1">
      <c r="C5253" s="300"/>
      <c r="D5253" s="300"/>
    </row>
    <row r="5254" spans="3:4" ht="12.95" customHeight="1">
      <c r="C5254" s="300"/>
      <c r="D5254" s="300"/>
    </row>
    <row r="5255" spans="3:4" ht="12.95" customHeight="1">
      <c r="C5255" s="300"/>
      <c r="D5255" s="300"/>
    </row>
    <row r="5256" spans="3:4" ht="12.95" customHeight="1">
      <c r="C5256" s="300"/>
      <c r="D5256" s="300"/>
    </row>
    <row r="5257" spans="3:4" ht="12.95" customHeight="1">
      <c r="C5257" s="300"/>
      <c r="D5257" s="300"/>
    </row>
    <row r="5258" spans="3:4" ht="12.95" customHeight="1">
      <c r="C5258" s="300"/>
      <c r="D5258" s="300"/>
    </row>
    <row r="5259" spans="3:4" ht="12.95" customHeight="1">
      <c r="C5259" s="300"/>
      <c r="D5259" s="300"/>
    </row>
    <row r="5260" spans="3:4" ht="12.95" customHeight="1">
      <c r="C5260" s="300"/>
      <c r="D5260" s="300"/>
    </row>
    <row r="5261" spans="3:4" ht="12.95" customHeight="1">
      <c r="C5261" s="300"/>
      <c r="D5261" s="300"/>
    </row>
    <row r="5262" spans="3:4" ht="12.95" customHeight="1">
      <c r="C5262" s="300"/>
      <c r="D5262" s="300"/>
    </row>
    <row r="5263" spans="3:4" ht="12.95" customHeight="1">
      <c r="C5263" s="300"/>
      <c r="D5263" s="300"/>
    </row>
    <row r="5264" spans="3:4" ht="12.95" customHeight="1">
      <c r="C5264" s="300"/>
      <c r="D5264" s="300"/>
    </row>
    <row r="5265" spans="3:4" ht="12.95" customHeight="1">
      <c r="C5265" s="300"/>
      <c r="D5265" s="300"/>
    </row>
    <row r="5266" spans="3:4" ht="12.95" customHeight="1">
      <c r="C5266" s="300"/>
      <c r="D5266" s="300"/>
    </row>
  </sheetData>
  <protectedRanges>
    <protectedRange sqref="A187:D193" name="Range1"/>
  </protectedRanges>
  <sortState xmlns:xlrd2="http://schemas.microsoft.com/office/spreadsheetml/2017/richdata2" ref="A21:AA206">
    <sortCondition ref="C21:C206"/>
  </sortState>
  <phoneticPr fontId="0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indexed="53"/>
  </sheetPr>
  <dimension ref="A1:X5256"/>
  <sheetViews>
    <sheetView workbookViewId="0"/>
  </sheetViews>
  <sheetFormatPr defaultColWidth="10.28515625" defaultRowHeight="12.75"/>
  <cols>
    <col min="1" max="1" width="14.42578125" customWidth="1"/>
    <col min="2" max="2" width="5.140625" customWidth="1"/>
    <col min="3" max="3" width="11.85546875" customWidth="1"/>
    <col min="4" max="4" width="9.42578125" customWidth="1"/>
    <col min="5" max="6" width="9.140625" customWidth="1"/>
    <col min="7" max="7" width="8.140625" customWidth="1"/>
    <col min="8" max="14" width="8.5703125" customWidth="1"/>
    <col min="15" max="15" width="8" customWidth="1"/>
    <col min="16" max="16" width="9" customWidth="1"/>
    <col min="17" max="18" width="9.85546875" customWidth="1"/>
  </cols>
  <sheetData>
    <row r="1" spans="1:23" ht="21" thickBot="1">
      <c r="A1" s="1" t="s">
        <v>75</v>
      </c>
      <c r="V1" s="7" t="s">
        <v>26</v>
      </c>
      <c r="W1" s="9" t="s">
        <v>39</v>
      </c>
    </row>
    <row r="2" spans="1:23">
      <c r="A2" t="s">
        <v>42</v>
      </c>
      <c r="B2" s="19" t="s">
        <v>66</v>
      </c>
      <c r="V2">
        <v>0</v>
      </c>
      <c r="W2" s="12">
        <f t="shared" ref="W2:W21" si="0">+D$11+D$12*V2+D$13*V2^2</f>
        <v>9.9425470740187931E-7</v>
      </c>
    </row>
    <row r="3" spans="1:23" ht="13.5" thickBot="1">
      <c r="A3" s="114" t="s">
        <v>185</v>
      </c>
      <c r="V3">
        <v>500</v>
      </c>
      <c r="W3" s="12">
        <f t="shared" si="0"/>
        <v>-1.2634707539426982E-3</v>
      </c>
    </row>
    <row r="4" spans="1:23">
      <c r="A4" s="8" t="s">
        <v>46</v>
      </c>
      <c r="C4" s="3">
        <v>47700.760199999997</v>
      </c>
      <c r="D4" s="4">
        <v>0.42399999999999999</v>
      </c>
      <c r="V4">
        <v>1000</v>
      </c>
      <c r="W4" s="12">
        <f t="shared" si="0"/>
        <v>-2.4125207871413508E-3</v>
      </c>
    </row>
    <row r="5" spans="1:23">
      <c r="A5" t="s">
        <v>49</v>
      </c>
      <c r="V5">
        <v>1500</v>
      </c>
      <c r="W5" s="12">
        <f t="shared" si="0"/>
        <v>-3.4461558448885547E-3</v>
      </c>
    </row>
    <row r="6" spans="1:23">
      <c r="A6" s="8" t="s">
        <v>17</v>
      </c>
      <c r="V6">
        <v>2000</v>
      </c>
      <c r="W6" s="12">
        <f t="shared" si="0"/>
        <v>-4.3643759271843104E-3</v>
      </c>
    </row>
    <row r="7" spans="1:23">
      <c r="A7" t="s">
        <v>18</v>
      </c>
      <c r="C7">
        <f>+C4</f>
        <v>47700.760199999997</v>
      </c>
      <c r="E7">
        <v>47700.760199999997</v>
      </c>
      <c r="V7">
        <v>2500</v>
      </c>
      <c r="W7" s="12">
        <f t="shared" si="0"/>
        <v>-5.1671810340286183E-3</v>
      </c>
    </row>
    <row r="8" spans="1:23">
      <c r="A8" t="s">
        <v>19</v>
      </c>
      <c r="C8">
        <v>0.42402594223918605</v>
      </c>
      <c r="E8">
        <v>0.42402594223918599</v>
      </c>
      <c r="V8">
        <v>3000</v>
      </c>
      <c r="W8" s="12">
        <f t="shared" si="0"/>
        <v>-5.854571165421478E-3</v>
      </c>
    </row>
    <row r="9" spans="1:23">
      <c r="V9">
        <v>3500</v>
      </c>
      <c r="W9" s="12">
        <f t="shared" si="0"/>
        <v>-6.4265463213628894E-3</v>
      </c>
    </row>
    <row r="10" spans="1:23" ht="13.5" thickBot="1">
      <c r="C10" s="7" t="s">
        <v>37</v>
      </c>
      <c r="D10" s="7" t="s">
        <v>38</v>
      </c>
      <c r="V10">
        <v>4000</v>
      </c>
      <c r="W10" s="12">
        <f t="shared" si="0"/>
        <v>-6.8831065018528526E-3</v>
      </c>
    </row>
    <row r="11" spans="1:23">
      <c r="A11" t="s">
        <v>32</v>
      </c>
      <c r="C11" t="e">
        <f>INTERCEPT(G93:G867,F93:F867)</f>
        <v>#DIV/0!</v>
      </c>
      <c r="D11" s="13">
        <f>+E11*F11</f>
        <v>9.9425470740187931E-7</v>
      </c>
      <c r="E11" s="14">
        <v>0.99425470740187938</v>
      </c>
      <c r="F11" s="12">
        <v>9.9999999999999995E-7</v>
      </c>
      <c r="V11">
        <v>4500</v>
      </c>
      <c r="W11" s="12">
        <f t="shared" si="0"/>
        <v>-7.2242517068913685E-3</v>
      </c>
    </row>
    <row r="12" spans="1:23">
      <c r="A12" t="s">
        <v>33</v>
      </c>
      <c r="C12" t="e">
        <f>SLOPE(G93:G867,F93:F867)</f>
        <v>#DIV/0!</v>
      </c>
      <c r="D12" s="13">
        <f>+E12*F12</f>
        <v>-2.6443449927516485E-6</v>
      </c>
      <c r="E12" s="15">
        <v>-2.6443449927516487</v>
      </c>
      <c r="F12" s="12">
        <v>9.9999999999999995E-7</v>
      </c>
      <c r="V12">
        <v>5000</v>
      </c>
      <c r="W12" s="12">
        <f t="shared" si="0"/>
        <v>-7.4499819364784352E-3</v>
      </c>
    </row>
    <row r="13" spans="1:23" ht="13.5" thickBot="1">
      <c r="A13" t="s">
        <v>36</v>
      </c>
      <c r="C13" s="6" t="s">
        <v>30</v>
      </c>
      <c r="D13" s="13">
        <f>+E13*F13</f>
        <v>2.308299509028962E-10</v>
      </c>
      <c r="E13" s="16">
        <v>2.308299509028962</v>
      </c>
      <c r="F13" s="12">
        <v>1E-10</v>
      </c>
      <c r="V13">
        <v>5500</v>
      </c>
      <c r="W13" s="12">
        <f t="shared" si="0"/>
        <v>-7.5602971906140546E-3</v>
      </c>
    </row>
    <row r="14" spans="1:23">
      <c r="A14" t="s">
        <v>41</v>
      </c>
      <c r="C14" t="s">
        <v>182</v>
      </c>
      <c r="D14" s="12">
        <f>2*365.2422*D13/C8</f>
        <v>3.9765887270222055E-7</v>
      </c>
      <c r="E14">
        <f>SUM(U21:U176)</f>
        <v>1.9252810472902184E-4</v>
      </c>
      <c r="V14">
        <v>6000</v>
      </c>
      <c r="W14" s="12">
        <f t="shared" si="0"/>
        <v>-7.5551974692982266E-3</v>
      </c>
    </row>
    <row r="15" spans="1:23">
      <c r="A15" s="5" t="s">
        <v>34</v>
      </c>
      <c r="C15" s="27" t="e">
        <f>(C7+C11)+(C8+C12)*INT(MAX(F21:F3507))</f>
        <v>#DIV/0!</v>
      </c>
      <c r="D15" s="11">
        <f>+C7+INT(MAX(F21:F1562))*C8+D11+D12*INT(MAX(F21:F3997))+D13*INT(MAX(F21:F4024)^2)</f>
        <v>51798.118884192707</v>
      </c>
      <c r="V15">
        <v>6500</v>
      </c>
      <c r="W15" s="12">
        <f t="shared" si="0"/>
        <v>-7.4346827725309487E-3</v>
      </c>
    </row>
    <row r="16" spans="1:23">
      <c r="A16" s="8" t="s">
        <v>20</v>
      </c>
      <c r="C16" s="28" t="e">
        <f>+C8+C12</f>
        <v>#DIV/0!</v>
      </c>
      <c r="D16" s="80">
        <f>+C8+D12+2*D13*MAX(F21:F109)</f>
        <v>0.4240277591446544</v>
      </c>
      <c r="V16">
        <v>7000</v>
      </c>
      <c r="W16" s="12">
        <f t="shared" si="0"/>
        <v>-7.1987531003122242E-3</v>
      </c>
    </row>
    <row r="17" spans="1:23" ht="13.5" thickBot="1">
      <c r="A17" s="34" t="s">
        <v>73</v>
      </c>
      <c r="C17">
        <f>COUNT(C21:C2165)</f>
        <v>35</v>
      </c>
      <c r="V17">
        <v>7500</v>
      </c>
      <c r="W17" s="12">
        <f t="shared" si="0"/>
        <v>-6.8474084526420499E-3</v>
      </c>
    </row>
    <row r="18" spans="1:23" ht="14.25" thickTop="1" thickBot="1">
      <c r="A18" s="8" t="s">
        <v>21</v>
      </c>
      <c r="C18" s="29" t="e">
        <f>+C15</f>
        <v>#DIV/0!</v>
      </c>
      <c r="D18" s="30" t="e">
        <f>C16</f>
        <v>#DIV/0!</v>
      </c>
      <c r="E18" s="83" t="s">
        <v>37</v>
      </c>
      <c r="V18">
        <v>8000</v>
      </c>
      <c r="W18" s="12">
        <f t="shared" si="0"/>
        <v>-6.380648829520429E-3</v>
      </c>
    </row>
    <row r="19" spans="1:23" ht="13.5" thickBot="1">
      <c r="A19" s="8" t="s">
        <v>71</v>
      </c>
      <c r="C19" s="31">
        <f>+D15</f>
        <v>51798.118884192707</v>
      </c>
      <c r="D19" s="32">
        <f>+D16</f>
        <v>0.4240277591446544</v>
      </c>
      <c r="E19" s="33" t="s">
        <v>72</v>
      </c>
      <c r="V19">
        <v>8500</v>
      </c>
      <c r="W19" s="12">
        <f t="shared" si="0"/>
        <v>-5.7984742309473633E-3</v>
      </c>
    </row>
    <row r="20" spans="1:23" ht="15" thickBot="1">
      <c r="A20" s="7" t="s">
        <v>22</v>
      </c>
      <c r="B20" s="7" t="s">
        <v>23</v>
      </c>
      <c r="C20" s="7" t="s">
        <v>24</v>
      </c>
      <c r="D20" s="7" t="s">
        <v>29</v>
      </c>
      <c r="E20" s="7" t="s">
        <v>25</v>
      </c>
      <c r="F20" s="7" t="s">
        <v>26</v>
      </c>
      <c r="G20" s="7" t="s">
        <v>27</v>
      </c>
      <c r="H20" s="10" t="s">
        <v>28</v>
      </c>
      <c r="I20" s="10" t="s">
        <v>50</v>
      </c>
      <c r="J20" s="10" t="s">
        <v>63</v>
      </c>
      <c r="K20" s="10" t="s">
        <v>35</v>
      </c>
      <c r="L20" s="10" t="s">
        <v>43</v>
      </c>
      <c r="M20" s="10" t="s">
        <v>44</v>
      </c>
      <c r="N20" s="10" t="s">
        <v>51</v>
      </c>
      <c r="O20" s="10" t="s">
        <v>40</v>
      </c>
      <c r="P20" s="9" t="s">
        <v>39</v>
      </c>
      <c r="Q20" s="7" t="s">
        <v>31</v>
      </c>
      <c r="R20" s="86" t="s">
        <v>162</v>
      </c>
      <c r="S20" s="9" t="s">
        <v>163</v>
      </c>
      <c r="T20" s="9" t="s">
        <v>164</v>
      </c>
      <c r="U20" s="9" t="s">
        <v>165</v>
      </c>
      <c r="V20">
        <v>9000</v>
      </c>
      <c r="W20" s="12">
        <f t="shared" si="0"/>
        <v>-5.1008846569228425E-3</v>
      </c>
    </row>
    <row r="21" spans="1:23">
      <c r="A21" s="17" t="s">
        <v>49</v>
      </c>
      <c r="C21" s="41">
        <v>47701.820099999997</v>
      </c>
      <c r="D21" s="41" t="s">
        <v>30</v>
      </c>
      <c r="E21">
        <f t="shared" ref="E21:E38" si="1">+(C21-C$7)/C$8</f>
        <v>2.4996112134156308</v>
      </c>
      <c r="F21">
        <f t="shared" ref="F21:F38" si="2">ROUND(2*E21,0)/2</f>
        <v>2.5</v>
      </c>
      <c r="G21">
        <f t="shared" ref="G21:G38" si="3">+C21-(C$7+F21*C$8)</f>
        <v>-1.6485559899592772E-4</v>
      </c>
      <c r="I21">
        <f t="shared" ref="I21:I33" si="4">G21</f>
        <v>-1.6485559899592772E-4</v>
      </c>
      <c r="P21">
        <f t="shared" ref="P21:P38" si="5">+D$11+D$12*F21+D$13*F21^2</f>
        <v>-5.6151650872840992E-6</v>
      </c>
      <c r="Q21" s="2">
        <f t="shared" ref="Q21:Q38" si="6">+C21-15018.5</f>
        <v>32683.320099999997</v>
      </c>
      <c r="R21" s="2"/>
      <c r="S21">
        <f t="shared" ref="S21:S38" si="7">+(P21-G21)^2</f>
        <v>2.53575157914131E-8</v>
      </c>
      <c r="T21">
        <v>1</v>
      </c>
      <c r="U21">
        <f t="shared" ref="U21:U55" si="8">T21*S21</f>
        <v>2.53575157914131E-8</v>
      </c>
      <c r="V21">
        <v>9500</v>
      </c>
      <c r="W21" s="12">
        <f t="shared" si="0"/>
        <v>-4.2878801074468786E-3</v>
      </c>
    </row>
    <row r="22" spans="1:23">
      <c r="A22" s="17" t="s">
        <v>49</v>
      </c>
      <c r="C22" s="41">
        <v>47701.820099999997</v>
      </c>
      <c r="D22" s="41" t="s">
        <v>30</v>
      </c>
      <c r="E22">
        <f t="shared" si="1"/>
        <v>2.4996112134156308</v>
      </c>
      <c r="F22">
        <f t="shared" si="2"/>
        <v>2.5</v>
      </c>
      <c r="G22">
        <f t="shared" si="3"/>
        <v>-1.6485559899592772E-4</v>
      </c>
      <c r="I22">
        <f>G22</f>
        <v>-1.6485559899592772E-4</v>
      </c>
      <c r="P22">
        <f t="shared" si="5"/>
        <v>-5.6151650872840992E-6</v>
      </c>
      <c r="Q22" s="2">
        <f t="shared" si="6"/>
        <v>32683.320099999997</v>
      </c>
      <c r="R22" s="2"/>
      <c r="S22">
        <f t="shared" si="7"/>
        <v>2.53575157914131E-8</v>
      </c>
      <c r="T22">
        <v>1</v>
      </c>
      <c r="U22">
        <f>T22*S22</f>
        <v>2.53575157914131E-8</v>
      </c>
      <c r="V22">
        <v>9500</v>
      </c>
      <c r="W22" s="12">
        <f>+D$11+D$12*V22+D$13*V22^2</f>
        <v>-4.2878801074468786E-3</v>
      </c>
    </row>
    <row r="23" spans="1:23">
      <c r="A23" s="17" t="s">
        <v>49</v>
      </c>
      <c r="C23" s="41">
        <v>47715.8125</v>
      </c>
      <c r="D23" s="41" t="s">
        <v>30</v>
      </c>
      <c r="E23">
        <f t="shared" si="1"/>
        <v>35.49853558608983</v>
      </c>
      <c r="F23">
        <f t="shared" si="2"/>
        <v>35.5</v>
      </c>
      <c r="G23">
        <f t="shared" si="3"/>
        <v>-6.2094948953017592E-4</v>
      </c>
      <c r="I23">
        <f t="shared" si="4"/>
        <v>-6.2094948953017592E-4</v>
      </c>
      <c r="P23">
        <f t="shared" si="5"/>
        <v>-9.258908908965627E-5</v>
      </c>
      <c r="Q23" s="2">
        <f t="shared" si="6"/>
        <v>32697.3125</v>
      </c>
      <c r="R23" s="2"/>
      <c r="S23">
        <f t="shared" si="7"/>
        <v>2.7916471275366632E-7</v>
      </c>
      <c r="T23">
        <v>1</v>
      </c>
      <c r="U23">
        <f t="shared" si="8"/>
        <v>2.7916471275366632E-7</v>
      </c>
      <c r="W23" s="12"/>
    </row>
    <row r="24" spans="1:23">
      <c r="A24" s="17" t="s">
        <v>49</v>
      </c>
      <c r="C24" s="41">
        <v>47716.870999999999</v>
      </c>
      <c r="D24" s="41" t="s">
        <v>30</v>
      </c>
      <c r="E24">
        <f t="shared" si="1"/>
        <v>37.994845114722636</v>
      </c>
      <c r="F24">
        <f t="shared" si="2"/>
        <v>38</v>
      </c>
      <c r="G24">
        <f t="shared" si="3"/>
        <v>-2.1858050895389169E-3</v>
      </c>
      <c r="I24">
        <f t="shared" si="4"/>
        <v>-2.1858050895389169E-3</v>
      </c>
      <c r="P24">
        <f t="shared" si="5"/>
        <v>-9.915753656805698E-5</v>
      </c>
      <c r="Q24" s="2">
        <f t="shared" si="6"/>
        <v>32698.370999999999</v>
      </c>
      <c r="R24" s="87"/>
      <c r="S24">
        <f t="shared" si="7"/>
        <v>4.3540980103192786E-6</v>
      </c>
      <c r="T24">
        <v>1</v>
      </c>
      <c r="U24">
        <f t="shared" si="8"/>
        <v>4.3540980103192786E-6</v>
      </c>
      <c r="W24" s="12"/>
    </row>
    <row r="25" spans="1:23">
      <c r="A25" s="17" t="s">
        <v>49</v>
      </c>
      <c r="C25" s="41">
        <v>47727.897100000002</v>
      </c>
      <c r="D25" s="41" t="s">
        <v>30</v>
      </c>
      <c r="E25">
        <f t="shared" si="1"/>
        <v>63.998206941540133</v>
      </c>
      <c r="F25">
        <f t="shared" si="2"/>
        <v>64</v>
      </c>
      <c r="G25">
        <f t="shared" si="3"/>
        <v>-7.603033009218052E-4</v>
      </c>
      <c r="I25">
        <f t="shared" si="4"/>
        <v>-7.603033009218052E-4</v>
      </c>
      <c r="P25">
        <f t="shared" si="5"/>
        <v>-1.6729834534980536E-4</v>
      </c>
      <c r="Q25" s="2">
        <f t="shared" si="6"/>
        <v>32709.397100000002</v>
      </c>
      <c r="R25" s="87"/>
      <c r="S25">
        <f t="shared" si="7"/>
        <v>3.516548773329495E-7</v>
      </c>
      <c r="T25">
        <v>1</v>
      </c>
      <c r="U25">
        <f t="shared" si="8"/>
        <v>3.516548773329495E-7</v>
      </c>
      <c r="W25" s="12"/>
    </row>
    <row r="26" spans="1:23">
      <c r="A26" s="17" t="s">
        <v>49</v>
      </c>
      <c r="C26" s="41">
        <v>47730.864999999998</v>
      </c>
      <c r="D26" s="41" t="s">
        <v>30</v>
      </c>
      <c r="E26">
        <f t="shared" si="1"/>
        <v>70.997542841422089</v>
      </c>
      <c r="F26">
        <f t="shared" si="2"/>
        <v>71</v>
      </c>
      <c r="G26">
        <f t="shared" si="3"/>
        <v>-1.0418989841127768E-3</v>
      </c>
      <c r="I26">
        <f t="shared" si="4"/>
        <v>-1.0418989841127768E-3</v>
      </c>
      <c r="P26">
        <f t="shared" si="5"/>
        <v>-1.8559062599546365E-4</v>
      </c>
      <c r="Q26" s="2">
        <f t="shared" si="6"/>
        <v>32712.364999999998</v>
      </c>
      <c r="R26" s="87"/>
      <c r="S26">
        <f t="shared" si="7"/>
        <v>7.3326400418156872E-7</v>
      </c>
      <c r="T26">
        <v>1</v>
      </c>
      <c r="U26">
        <f t="shared" si="8"/>
        <v>7.3326400418156872E-7</v>
      </c>
    </row>
    <row r="27" spans="1:23">
      <c r="A27" s="17" t="s">
        <v>61</v>
      </c>
      <c r="B27" t="s">
        <v>60</v>
      </c>
      <c r="C27" s="41">
        <v>47734.890200000002</v>
      </c>
      <c r="D27" s="41"/>
      <c r="E27">
        <f t="shared" si="1"/>
        <v>80.490358254430774</v>
      </c>
      <c r="F27">
        <f t="shared" si="2"/>
        <v>80.5</v>
      </c>
      <c r="G27">
        <f t="shared" si="3"/>
        <v>-4.0883502515498549E-3</v>
      </c>
      <c r="I27">
        <f t="shared" si="4"/>
        <v>-4.0883502515498549E-3</v>
      </c>
      <c r="P27">
        <f t="shared" si="5"/>
        <v>-2.1037968141976733E-4</v>
      </c>
      <c r="Q27" s="2">
        <f t="shared" si="6"/>
        <v>32716.390200000002</v>
      </c>
      <c r="R27" s="87"/>
      <c r="S27">
        <f t="shared" si="7"/>
        <v>1.5038655742795075E-5</v>
      </c>
      <c r="T27">
        <v>1</v>
      </c>
      <c r="U27">
        <f t="shared" si="8"/>
        <v>1.5038655742795075E-5</v>
      </c>
    </row>
    <row r="28" spans="1:23">
      <c r="A28" s="96" t="s">
        <v>61</v>
      </c>
      <c r="C28" s="41">
        <v>47752.487200000003</v>
      </c>
      <c r="D28" s="41"/>
      <c r="E28">
        <f t="shared" si="1"/>
        <v>121.99017759820903</v>
      </c>
      <c r="F28">
        <f t="shared" si="2"/>
        <v>122</v>
      </c>
      <c r="G28">
        <f t="shared" si="3"/>
        <v>-4.1649531776783988E-3</v>
      </c>
      <c r="I28">
        <f t="shared" si="4"/>
        <v>-4.1649531776783988E-3</v>
      </c>
      <c r="P28">
        <f t="shared" si="5"/>
        <v>-3.1818016141906057E-4</v>
      </c>
      <c r="Q28" s="2">
        <f t="shared" si="6"/>
        <v>32733.987200000003</v>
      </c>
      <c r="R28" s="87"/>
      <c r="S28">
        <f t="shared" si="7"/>
        <v>1.4797662638620965E-5</v>
      </c>
      <c r="T28">
        <v>1</v>
      </c>
      <c r="U28">
        <f t="shared" si="8"/>
        <v>1.4797662638620965E-5</v>
      </c>
    </row>
    <row r="29" spans="1:23">
      <c r="A29" s="96" t="s">
        <v>61</v>
      </c>
      <c r="C29" s="41">
        <v>47759.4876</v>
      </c>
      <c r="D29" s="41"/>
      <c r="E29">
        <f t="shared" si="1"/>
        <v>138.49954483887743</v>
      </c>
      <c r="F29">
        <f t="shared" si="2"/>
        <v>138.5</v>
      </c>
      <c r="G29">
        <f t="shared" si="3"/>
        <v>-1.930001235450618E-4</v>
      </c>
      <c r="I29">
        <f t="shared" si="4"/>
        <v>-1.930001235450618E-4</v>
      </c>
      <c r="P29">
        <f t="shared" si="5"/>
        <v>-3.6081968896299436E-4</v>
      </c>
      <c r="Q29" s="2">
        <f t="shared" si="6"/>
        <v>32740.9876</v>
      </c>
      <c r="R29" s="87"/>
      <c r="S29">
        <f t="shared" si="7"/>
        <v>2.8163406537063747E-8</v>
      </c>
      <c r="T29">
        <v>1</v>
      </c>
      <c r="U29">
        <f t="shared" si="8"/>
        <v>2.8163406537063747E-8</v>
      </c>
    </row>
    <row r="30" spans="1:23">
      <c r="A30" s="96" t="s">
        <v>61</v>
      </c>
      <c r="C30" s="41">
        <v>47760.330499999996</v>
      </c>
      <c r="D30" s="41"/>
      <c r="E30">
        <f t="shared" si="1"/>
        <v>140.48739491131602</v>
      </c>
      <c r="F30">
        <f t="shared" si="2"/>
        <v>140.5</v>
      </c>
      <c r="G30">
        <f t="shared" si="3"/>
        <v>-5.3448846083483659E-3</v>
      </c>
      <c r="I30">
        <f t="shared" si="4"/>
        <v>-5.3448846083483659E-3</v>
      </c>
      <c r="P30">
        <f t="shared" si="5"/>
        <v>-3.6597957583589383E-4</v>
      </c>
      <c r="Q30" s="2">
        <f t="shared" si="6"/>
        <v>32741.830499999996</v>
      </c>
      <c r="R30" s="87"/>
      <c r="S30">
        <f t="shared" si="7"/>
        <v>2.4789495322778022E-5</v>
      </c>
      <c r="T30">
        <v>1</v>
      </c>
      <c r="U30">
        <f t="shared" si="8"/>
        <v>2.4789495322778022E-5</v>
      </c>
    </row>
    <row r="31" spans="1:23">
      <c r="A31" s="96" t="s">
        <v>61</v>
      </c>
      <c r="C31" s="41">
        <v>47763.5069</v>
      </c>
      <c r="D31" s="41"/>
      <c r="E31">
        <f t="shared" si="1"/>
        <v>147.97844600887402</v>
      </c>
      <c r="F31">
        <f t="shared" si="2"/>
        <v>148</v>
      </c>
      <c r="G31">
        <f t="shared" si="3"/>
        <v>-9.1394513947307132E-3</v>
      </c>
      <c r="I31">
        <f t="shared" si="4"/>
        <v>-9.1394513947307132E-3</v>
      </c>
      <c r="P31">
        <f t="shared" si="5"/>
        <v>-3.8531270497526508E-4</v>
      </c>
      <c r="Q31" s="2">
        <f t="shared" si="6"/>
        <v>32745.0069</v>
      </c>
      <c r="R31" s="87"/>
      <c r="S31">
        <f t="shared" si="7"/>
        <v>7.6634944199473244E-5</v>
      </c>
      <c r="T31">
        <v>1</v>
      </c>
      <c r="U31">
        <f t="shared" si="8"/>
        <v>7.6634944199473244E-5</v>
      </c>
    </row>
    <row r="32" spans="1:23">
      <c r="A32" s="96" t="s">
        <v>61</v>
      </c>
      <c r="C32" s="41">
        <v>47792.348100000003</v>
      </c>
      <c r="D32" s="41"/>
      <c r="E32">
        <f t="shared" si="1"/>
        <v>215.99598250133167</v>
      </c>
      <c r="F32">
        <f t="shared" si="2"/>
        <v>216</v>
      </c>
      <c r="G32">
        <f t="shared" si="3"/>
        <v>-1.7035236596711911E-3</v>
      </c>
      <c r="I32">
        <f t="shared" si="4"/>
        <v>-1.7035236596711911E-3</v>
      </c>
      <c r="P32">
        <f t="shared" si="5"/>
        <v>-5.5941466153762865E-4</v>
      </c>
      <c r="Q32" s="2">
        <f t="shared" si="6"/>
        <v>32773.848100000003</v>
      </c>
      <c r="R32" s="87"/>
      <c r="S32">
        <f t="shared" si="7"/>
        <v>1.3089853996101839E-6</v>
      </c>
      <c r="T32">
        <v>1</v>
      </c>
      <c r="U32">
        <f t="shared" si="8"/>
        <v>1.3089853996101839E-6</v>
      </c>
    </row>
    <row r="33" spans="1:24">
      <c r="A33" s="96" t="s">
        <v>61</v>
      </c>
      <c r="C33" s="41">
        <v>47820.333500000001</v>
      </c>
      <c r="D33" s="41"/>
      <c r="E33">
        <f t="shared" si="1"/>
        <v>281.9952462544245</v>
      </c>
      <c r="F33">
        <f t="shared" si="2"/>
        <v>282</v>
      </c>
      <c r="G33">
        <f t="shared" si="3"/>
        <v>-2.0157114486210048E-3</v>
      </c>
      <c r="I33">
        <f t="shared" si="4"/>
        <v>-2.0157114486210048E-3</v>
      </c>
      <c r="P33">
        <f t="shared" si="5"/>
        <v>-7.2635451223296104E-4</v>
      </c>
      <c r="Q33" s="2">
        <f t="shared" si="6"/>
        <v>32801.833500000001</v>
      </c>
      <c r="R33" s="87"/>
      <c r="S33">
        <f t="shared" si="7"/>
        <v>1.6624413094119617E-6</v>
      </c>
      <c r="T33">
        <v>1</v>
      </c>
      <c r="U33">
        <f t="shared" si="8"/>
        <v>1.6624413094119617E-6</v>
      </c>
    </row>
    <row r="34" spans="1:24">
      <c r="A34" s="17" t="s">
        <v>45</v>
      </c>
      <c r="C34" s="41">
        <v>48467.395600000003</v>
      </c>
      <c r="D34" s="41" t="s">
        <v>30</v>
      </c>
      <c r="E34">
        <f t="shared" si="1"/>
        <v>1807.9917373724272</v>
      </c>
      <c r="F34">
        <f t="shared" si="2"/>
        <v>1808</v>
      </c>
      <c r="G34">
        <f t="shared" si="3"/>
        <v>-3.5035684413742274E-3</v>
      </c>
      <c r="I34">
        <f>G34</f>
        <v>-3.5035684413742274E-3</v>
      </c>
      <c r="P34">
        <f t="shared" si="5"/>
        <v>-4.0254297755593343E-3</v>
      </c>
      <c r="Q34" s="2">
        <f t="shared" si="6"/>
        <v>33448.895600000003</v>
      </c>
      <c r="R34" s="87"/>
      <c r="S34">
        <f t="shared" si="7"/>
        <v>2.7233925211745981E-7</v>
      </c>
      <c r="T34">
        <v>1</v>
      </c>
      <c r="U34">
        <f t="shared" si="8"/>
        <v>2.7233925211745981E-7</v>
      </c>
    </row>
    <row r="35" spans="1:24">
      <c r="A35" s="17" t="s">
        <v>47</v>
      </c>
      <c r="C35" s="41">
        <v>48475.449800000002</v>
      </c>
      <c r="D35" s="41" t="s">
        <v>30</v>
      </c>
      <c r="E35">
        <f t="shared" si="1"/>
        <v>1826.9863299142569</v>
      </c>
      <c r="F35">
        <f t="shared" si="2"/>
        <v>1827</v>
      </c>
      <c r="G35">
        <f t="shared" si="3"/>
        <v>-5.7964709849329665E-3</v>
      </c>
      <c r="J35">
        <f>G35</f>
        <v>-5.7964709849329665E-3</v>
      </c>
      <c r="N35">
        <f t="shared" ref="N35:N40" si="9">G35</f>
        <v>-5.7964709849329665E-3</v>
      </c>
      <c r="P35">
        <f t="shared" si="5"/>
        <v>-4.0597300598625066E-3</v>
      </c>
      <c r="Q35" s="2">
        <f t="shared" si="6"/>
        <v>33456.949800000002</v>
      </c>
      <c r="R35" s="87"/>
      <c r="S35">
        <f t="shared" si="7"/>
        <v>3.0162690408145973E-6</v>
      </c>
      <c r="T35">
        <v>1</v>
      </c>
      <c r="U35">
        <f t="shared" si="8"/>
        <v>3.0162690408145973E-6</v>
      </c>
      <c r="X35" t="s">
        <v>48</v>
      </c>
    </row>
    <row r="36" spans="1:24">
      <c r="A36" s="17" t="s">
        <v>47</v>
      </c>
      <c r="C36" s="41">
        <v>48488.383499999996</v>
      </c>
      <c r="D36" s="41" t="s">
        <v>30</v>
      </c>
      <c r="E36">
        <f t="shared" si="1"/>
        <v>1857.4884730890215</v>
      </c>
      <c r="F36">
        <f t="shared" si="2"/>
        <v>1857.5</v>
      </c>
      <c r="G36">
        <f t="shared" si="3"/>
        <v>-4.8877092922339216E-3</v>
      </c>
      <c r="J36">
        <f>G36</f>
        <v>-4.8877092922339216E-3</v>
      </c>
      <c r="N36">
        <f t="shared" si="9"/>
        <v>-4.8877092922339216E-3</v>
      </c>
      <c r="P36">
        <f t="shared" si="5"/>
        <v>-4.1144425470413292E-3</v>
      </c>
      <c r="Q36" s="2">
        <f t="shared" si="6"/>
        <v>33469.883499999996</v>
      </c>
      <c r="R36" s="87"/>
      <c r="S36">
        <f t="shared" si="7"/>
        <v>5.9794145922074564E-7</v>
      </c>
      <c r="T36">
        <v>1</v>
      </c>
      <c r="U36">
        <f t="shared" si="8"/>
        <v>5.9794145922074564E-7</v>
      </c>
    </row>
    <row r="37" spans="1:24">
      <c r="A37" s="17" t="s">
        <v>47</v>
      </c>
      <c r="C37" s="41">
        <v>48491.563300000002</v>
      </c>
      <c r="D37" s="41" t="s">
        <v>30</v>
      </c>
      <c r="E37">
        <f t="shared" si="1"/>
        <v>1864.9875425639068</v>
      </c>
      <c r="F37">
        <f t="shared" si="2"/>
        <v>1865</v>
      </c>
      <c r="G37">
        <f t="shared" si="3"/>
        <v>-5.282276077196002E-3</v>
      </c>
      <c r="J37">
        <f>G37</f>
        <v>-5.282276077196002E-3</v>
      </c>
      <c r="N37">
        <f t="shared" si="9"/>
        <v>-5.282276077196002E-3</v>
      </c>
      <c r="P37">
        <f t="shared" si="5"/>
        <v>-4.1278306507951962E-3</v>
      </c>
      <c r="Q37" s="2">
        <f t="shared" si="6"/>
        <v>33473.063300000002</v>
      </c>
      <c r="R37" s="87"/>
      <c r="S37">
        <f t="shared" si="7"/>
        <v>1.3327442425377382E-6</v>
      </c>
      <c r="T37">
        <v>1</v>
      </c>
      <c r="U37">
        <f t="shared" si="8"/>
        <v>1.3327442425377382E-6</v>
      </c>
    </row>
    <row r="38" spans="1:24">
      <c r="A38" s="96" t="s">
        <v>61</v>
      </c>
      <c r="C38" s="41">
        <v>49132.478900000002</v>
      </c>
      <c r="E38">
        <f t="shared" si="1"/>
        <v>3376.4884583226653</v>
      </c>
      <c r="F38">
        <f t="shared" si="2"/>
        <v>3376.5</v>
      </c>
      <c r="G38">
        <f t="shared" si="3"/>
        <v>-4.8939706102828495E-3</v>
      </c>
      <c r="N38">
        <f t="shared" si="9"/>
        <v>-4.8939706102828495E-3</v>
      </c>
      <c r="P38">
        <f t="shared" si="5"/>
        <v>-6.2960015311949559E-3</v>
      </c>
      <c r="Q38" s="2">
        <f t="shared" si="6"/>
        <v>34113.978900000002</v>
      </c>
      <c r="S38">
        <f t="shared" si="7"/>
        <v>1.965690703193649E-6</v>
      </c>
      <c r="T38">
        <v>1</v>
      </c>
      <c r="U38">
        <f t="shared" si="8"/>
        <v>1.965690703193649E-6</v>
      </c>
    </row>
    <row r="39" spans="1:24">
      <c r="A39" s="96" t="s">
        <v>61</v>
      </c>
      <c r="C39" s="41">
        <v>49132.479299999999</v>
      </c>
      <c r="D39" s="41"/>
      <c r="E39">
        <f t="shared" ref="E39:E55" si="10">+(C39-C$7)/C$8</f>
        <v>3376.4894016611674</v>
      </c>
      <c r="F39">
        <f t="shared" ref="F39:F55" si="11">ROUND(2*E39,0)/2</f>
        <v>3376.5</v>
      </c>
      <c r="G39">
        <f t="shared" ref="G39:G55" si="12">+C39-(C$7+F39*C$8)</f>
        <v>-4.4939706131117418E-3</v>
      </c>
      <c r="N39">
        <f t="shared" si="9"/>
        <v>-4.4939706131117418E-3</v>
      </c>
      <c r="P39">
        <f t="shared" ref="P39:P47" si="13">+D$11+D$12*F39+D$13*F39^2</f>
        <v>-6.2960015311949559E-3</v>
      </c>
      <c r="Q39" s="2">
        <f t="shared" ref="Q39:Q47" si="14">+C39-15018.5</f>
        <v>34113.979299999999</v>
      </c>
      <c r="S39">
        <f t="shared" ref="S39:S47" si="15">+(P39-G39)^2</f>
        <v>3.2473154297278315E-6</v>
      </c>
      <c r="T39">
        <v>1</v>
      </c>
      <c r="U39">
        <f t="shared" si="8"/>
        <v>3.2473154297278315E-6</v>
      </c>
    </row>
    <row r="40" spans="1:24">
      <c r="A40" s="96" t="s">
        <v>61</v>
      </c>
      <c r="C40" s="41">
        <v>49416.570699999997</v>
      </c>
      <c r="D40" s="41"/>
      <c r="E40">
        <f t="shared" si="10"/>
        <v>4046.4752956840061</v>
      </c>
      <c r="F40">
        <f t="shared" si="11"/>
        <v>4046.5</v>
      </c>
      <c r="G40">
        <f t="shared" si="12"/>
        <v>-1.0475270864844788E-2</v>
      </c>
      <c r="N40">
        <f t="shared" si="9"/>
        <v>-1.0475270864844788E-2</v>
      </c>
      <c r="P40">
        <f t="shared" si="13"/>
        <v>-6.9197006902185871E-3</v>
      </c>
      <c r="Q40" s="2">
        <f t="shared" si="14"/>
        <v>34398.070699999997</v>
      </c>
      <c r="S40">
        <f t="shared" si="15"/>
        <v>1.2642079266691391E-5</v>
      </c>
      <c r="T40">
        <v>1</v>
      </c>
      <c r="U40">
        <f t="shared" si="8"/>
        <v>1.2642079266691391E-5</v>
      </c>
    </row>
    <row r="41" spans="1:24">
      <c r="A41" s="96" t="s">
        <v>52</v>
      </c>
      <c r="B41" s="85"/>
      <c r="C41" s="39">
        <v>49465.548999999999</v>
      </c>
      <c r="D41" s="84"/>
      <c r="E41">
        <f t="shared" si="10"/>
        <v>4161.9830868850795</v>
      </c>
      <c r="F41">
        <f t="shared" si="11"/>
        <v>4162</v>
      </c>
      <c r="G41">
        <f t="shared" si="12"/>
        <v>-7.1715994927217253E-3</v>
      </c>
      <c r="I41">
        <f>G41</f>
        <v>-7.1715994927217253E-3</v>
      </c>
      <c r="P41">
        <f t="shared" si="13"/>
        <v>-7.0062768730769715E-3</v>
      </c>
      <c r="Q41" s="2">
        <f t="shared" si="14"/>
        <v>34447.048999999999</v>
      </c>
      <c r="S41">
        <f t="shared" si="15"/>
        <v>2.7331568566203926E-8</v>
      </c>
      <c r="T41">
        <v>1</v>
      </c>
      <c r="U41">
        <f t="shared" si="8"/>
        <v>2.7331568566203926E-8</v>
      </c>
    </row>
    <row r="42" spans="1:24">
      <c r="A42" s="22" t="s">
        <v>52</v>
      </c>
      <c r="B42" s="20"/>
      <c r="C42" s="39">
        <v>49465.55</v>
      </c>
      <c r="D42" s="40"/>
      <c r="E42">
        <f t="shared" si="10"/>
        <v>4161.9854452313602</v>
      </c>
      <c r="F42">
        <f t="shared" si="11"/>
        <v>4162</v>
      </c>
      <c r="G42">
        <f t="shared" si="12"/>
        <v>-6.1715994888800196E-3</v>
      </c>
      <c r="I42">
        <f t="shared" ref="I42:I49" si="16">G42</f>
        <v>-6.1715994888800196E-3</v>
      </c>
      <c r="P42">
        <f t="shared" si="13"/>
        <v>-7.0062768730769715E-3</v>
      </c>
      <c r="Q42" s="2">
        <f t="shared" si="14"/>
        <v>34447.050000000003</v>
      </c>
      <c r="S42">
        <f t="shared" si="15"/>
        <v>6.96686335689866E-7</v>
      </c>
      <c r="T42">
        <v>1</v>
      </c>
      <c r="U42">
        <f t="shared" si="8"/>
        <v>6.96686335689866E-7</v>
      </c>
    </row>
    <row r="43" spans="1:24">
      <c r="A43" s="96" t="s">
        <v>52</v>
      </c>
      <c r="C43" s="39">
        <v>49580.459499999997</v>
      </c>
      <c r="E43">
        <f t="shared" si="10"/>
        <v>4432.981836143631</v>
      </c>
      <c r="F43">
        <f t="shared" si="11"/>
        <v>4433</v>
      </c>
      <c r="G43">
        <f t="shared" si="12"/>
        <v>-7.7019463133183308E-3</v>
      </c>
      <c r="I43">
        <f t="shared" si="16"/>
        <v>-7.7019463133183308E-3</v>
      </c>
      <c r="P43">
        <f t="shared" si="13"/>
        <v>-7.1852348571218513E-3</v>
      </c>
      <c r="Q43" s="2">
        <f t="shared" si="14"/>
        <v>34561.959499999997</v>
      </c>
      <c r="S43">
        <f t="shared" si="15"/>
        <v>2.6699072896468633E-7</v>
      </c>
      <c r="T43">
        <v>1</v>
      </c>
      <c r="U43">
        <f t="shared" si="8"/>
        <v>2.6699072896468633E-7</v>
      </c>
    </row>
    <row r="44" spans="1:24">
      <c r="A44" s="22" t="s">
        <v>52</v>
      </c>
      <c r="B44" s="20"/>
      <c r="C44" s="39">
        <v>49580.460599999999</v>
      </c>
      <c r="D44" s="40"/>
      <c r="E44">
        <f t="shared" si="10"/>
        <v>4432.9844303245327</v>
      </c>
      <c r="F44">
        <f t="shared" si="11"/>
        <v>4433</v>
      </c>
      <c r="G44">
        <f t="shared" si="12"/>
        <v>-6.6019463120028377E-3</v>
      </c>
      <c r="I44">
        <f t="shared" si="16"/>
        <v>-6.6019463120028377E-3</v>
      </c>
      <c r="P44">
        <f t="shared" si="13"/>
        <v>-7.1852348571218513E-3</v>
      </c>
      <c r="Q44" s="2">
        <f t="shared" si="14"/>
        <v>34561.960599999999</v>
      </c>
      <c r="S44">
        <f t="shared" si="15"/>
        <v>3.4022552686705563E-7</v>
      </c>
      <c r="T44">
        <v>1</v>
      </c>
      <c r="U44">
        <f t="shared" si="8"/>
        <v>3.4022552686705563E-7</v>
      </c>
    </row>
    <row r="45" spans="1:24">
      <c r="A45" s="17" t="s">
        <v>53</v>
      </c>
      <c r="B45" s="6"/>
      <c r="C45" s="95">
        <v>49763.6371</v>
      </c>
      <c r="D45" s="41">
        <v>5.9999999999999995E-4</v>
      </c>
      <c r="E45">
        <f t="shared" si="10"/>
        <v>4864.9780461695618</v>
      </c>
      <c r="F45">
        <f t="shared" si="11"/>
        <v>4865</v>
      </c>
      <c r="G45">
        <f t="shared" si="12"/>
        <v>-9.3089936344767921E-3</v>
      </c>
      <c r="I45">
        <f t="shared" si="16"/>
        <v>-9.3089936344767921E-3</v>
      </c>
      <c r="P45">
        <f t="shared" si="13"/>
        <v>-7.4004089203206676E-3</v>
      </c>
      <c r="Q45" s="2">
        <f t="shared" si="14"/>
        <v>34745.1371</v>
      </c>
      <c r="S45">
        <f t="shared" si="15"/>
        <v>3.6426956111104156E-6</v>
      </c>
      <c r="T45">
        <v>1</v>
      </c>
      <c r="U45">
        <f t="shared" si="8"/>
        <v>3.6426956111104156E-6</v>
      </c>
    </row>
    <row r="46" spans="1:24">
      <c r="A46" s="96" t="s">
        <v>53</v>
      </c>
      <c r="B46" s="6"/>
      <c r="C46" s="95">
        <v>49763.637900000002</v>
      </c>
      <c r="D46" s="41"/>
      <c r="E46">
        <f t="shared" si="10"/>
        <v>4864.9799328465833</v>
      </c>
      <c r="F46">
        <f t="shared" si="11"/>
        <v>4865</v>
      </c>
      <c r="G46">
        <f t="shared" si="12"/>
        <v>-8.5089936328586191E-3</v>
      </c>
      <c r="I46">
        <f t="shared" si="16"/>
        <v>-8.5089936328586191E-3</v>
      </c>
      <c r="P46">
        <f t="shared" si="13"/>
        <v>-7.4004089203206676E-3</v>
      </c>
      <c r="Q46" s="2">
        <f t="shared" si="14"/>
        <v>34745.137900000002</v>
      </c>
      <c r="S46">
        <f t="shared" si="15"/>
        <v>1.2289600648728526E-6</v>
      </c>
      <c r="T46">
        <v>1</v>
      </c>
      <c r="U46">
        <f t="shared" si="8"/>
        <v>1.2289600648728526E-6</v>
      </c>
    </row>
    <row r="47" spans="1:24">
      <c r="A47" s="22" t="s">
        <v>55</v>
      </c>
      <c r="B47" s="21" t="s">
        <v>60</v>
      </c>
      <c r="C47" s="39">
        <v>50301.517999999996</v>
      </c>
      <c r="D47" s="39">
        <v>5.9999999999999995E-4</v>
      </c>
      <c r="E47">
        <f t="shared" si="10"/>
        <v>6133.4874613236634</v>
      </c>
      <c r="F47">
        <f t="shared" si="11"/>
        <v>6133.5</v>
      </c>
      <c r="G47">
        <f t="shared" si="12"/>
        <v>-5.3167240475886501E-3</v>
      </c>
      <c r="I47">
        <f t="shared" si="16"/>
        <v>-5.3167240475886501E-3</v>
      </c>
      <c r="P47">
        <f t="shared" si="13"/>
        <v>-7.5343140353916517E-3</v>
      </c>
      <c r="Q47" s="2">
        <f t="shared" si="14"/>
        <v>35283.017999999996</v>
      </c>
      <c r="S47">
        <f t="shared" si="15"/>
        <v>4.9177053540041167E-6</v>
      </c>
      <c r="T47">
        <v>1</v>
      </c>
      <c r="U47">
        <f t="shared" si="8"/>
        <v>4.9177053540041167E-6</v>
      </c>
    </row>
    <row r="48" spans="1:24">
      <c r="A48" s="22" t="s">
        <v>55</v>
      </c>
      <c r="B48" s="21"/>
      <c r="C48" s="39">
        <v>50301.519399999997</v>
      </c>
      <c r="D48" s="39"/>
      <c r="E48">
        <f t="shared" si="10"/>
        <v>6133.4907630084463</v>
      </c>
      <c r="F48">
        <f t="shared" si="11"/>
        <v>6133.5</v>
      </c>
      <c r="G48">
        <f t="shared" si="12"/>
        <v>-3.9167240465758368E-3</v>
      </c>
      <c r="I48">
        <f t="shared" si="16"/>
        <v>-3.9167240465758368E-3</v>
      </c>
      <c r="P48">
        <f t="shared" ref="P48:P55" si="17">+D$11+D$12*F48+D$13*F48^2</f>
        <v>-7.5343140353916517E-3</v>
      </c>
      <c r="Q48" s="2">
        <f t="shared" ref="Q48:Q55" si="18">+C48-15018.5</f>
        <v>35283.019399999997</v>
      </c>
      <c r="S48">
        <f t="shared" ref="S48:S55" si="19">+(P48-G48)^2</f>
        <v>1.3086957327180407E-5</v>
      </c>
      <c r="T48">
        <v>1</v>
      </c>
      <c r="U48">
        <f t="shared" si="8"/>
        <v>1.3086957327180407E-5</v>
      </c>
    </row>
    <row r="49" spans="1:21">
      <c r="A49" s="17" t="s">
        <v>54</v>
      </c>
      <c r="B49" s="6"/>
      <c r="C49" s="41">
        <v>50571.409500000002</v>
      </c>
      <c r="D49" s="41">
        <v>6.9999999999999999E-4</v>
      </c>
      <c r="E49">
        <f t="shared" si="10"/>
        <v>6769.9850741224664</v>
      </c>
      <c r="F49">
        <f t="shared" si="11"/>
        <v>6770</v>
      </c>
      <c r="G49">
        <f t="shared" si="12"/>
        <v>-6.3289592872024514E-3</v>
      </c>
      <c r="I49">
        <f t="shared" si="16"/>
        <v>-6.3289592872024514E-3</v>
      </c>
      <c r="P49">
        <f t="shared" si="17"/>
        <v>-7.3216152894839074E-3</v>
      </c>
      <c r="Q49" s="2">
        <f t="shared" si="18"/>
        <v>35552.909500000002</v>
      </c>
      <c r="S49">
        <f t="shared" si="19"/>
        <v>9.8536593886540194E-7</v>
      </c>
      <c r="T49">
        <v>1</v>
      </c>
      <c r="U49">
        <f t="shared" si="8"/>
        <v>9.8536593886540194E-7</v>
      </c>
    </row>
    <row r="50" spans="1:21">
      <c r="A50" s="96" t="s">
        <v>61</v>
      </c>
      <c r="B50" s="21"/>
      <c r="C50" s="39">
        <v>51789.425199999998</v>
      </c>
      <c r="D50" s="39"/>
      <c r="E50">
        <f t="shared" si="10"/>
        <v>9642.4878591358738</v>
      </c>
      <c r="F50">
        <f t="shared" si="11"/>
        <v>9642.5</v>
      </c>
      <c r="G50">
        <f t="shared" si="12"/>
        <v>-5.1480413530953228E-3</v>
      </c>
      <c r="N50">
        <f t="shared" ref="N50:N55" si="20">G50</f>
        <v>-5.1480413530953228E-3</v>
      </c>
      <c r="P50">
        <f t="shared" si="17"/>
        <v>-4.0350398861538732E-3</v>
      </c>
      <c r="Q50" s="2">
        <f t="shared" si="18"/>
        <v>36770.925199999998</v>
      </c>
      <c r="S50">
        <f t="shared" si="19"/>
        <v>1.2387722654138188E-6</v>
      </c>
      <c r="T50">
        <v>1</v>
      </c>
      <c r="U50">
        <f t="shared" si="8"/>
        <v>1.2387722654138188E-6</v>
      </c>
    </row>
    <row r="51" spans="1:21">
      <c r="A51" s="96" t="s">
        <v>61</v>
      </c>
      <c r="C51" s="39">
        <v>51789.4274</v>
      </c>
      <c r="E51">
        <f t="shared" si="10"/>
        <v>9642.4930474976773</v>
      </c>
      <c r="F51">
        <f t="shared" si="11"/>
        <v>9642.5</v>
      </c>
      <c r="G51">
        <f t="shared" si="12"/>
        <v>-2.9480413504643366E-3</v>
      </c>
      <c r="N51">
        <f t="shared" si="20"/>
        <v>-2.9480413504643366E-3</v>
      </c>
      <c r="P51">
        <f t="shared" si="17"/>
        <v>-4.0350398861538732E-3</v>
      </c>
      <c r="Q51" s="2">
        <f t="shared" si="18"/>
        <v>36770.9274</v>
      </c>
      <c r="S51">
        <f t="shared" si="19"/>
        <v>1.1815658165911967E-6</v>
      </c>
      <c r="T51">
        <v>1</v>
      </c>
      <c r="U51">
        <f t="shared" si="8"/>
        <v>1.1815658165911967E-6</v>
      </c>
    </row>
    <row r="52" spans="1:21">
      <c r="A52" s="96" t="s">
        <v>61</v>
      </c>
      <c r="B52" s="6"/>
      <c r="C52" s="41">
        <v>51796.421699999999</v>
      </c>
      <c r="D52" s="41"/>
      <c r="E52">
        <f t="shared" si="10"/>
        <v>9658.988028826092</v>
      </c>
      <c r="F52">
        <f t="shared" si="11"/>
        <v>9659</v>
      </c>
      <c r="G52">
        <f t="shared" si="12"/>
        <v>-5.076088295027148E-3</v>
      </c>
      <c r="N52">
        <f t="shared" si="20"/>
        <v>-5.076088295027148E-3</v>
      </c>
      <c r="P52">
        <f t="shared" si="17"/>
        <v>-4.0051580676279605E-3</v>
      </c>
      <c r="Q52" s="2">
        <f t="shared" si="18"/>
        <v>36777.921699999999</v>
      </c>
      <c r="S52">
        <f t="shared" si="19"/>
        <v>1.1468915519572755E-6</v>
      </c>
      <c r="T52">
        <v>1</v>
      </c>
      <c r="U52">
        <f t="shared" si="8"/>
        <v>1.1468915519572755E-6</v>
      </c>
    </row>
    <row r="53" spans="1:21">
      <c r="A53" s="96" t="s">
        <v>61</v>
      </c>
      <c r="B53" s="6"/>
      <c r="C53" s="41">
        <v>51796.422200000001</v>
      </c>
      <c r="D53" s="41"/>
      <c r="E53">
        <f t="shared" si="10"/>
        <v>9658.9892079992333</v>
      </c>
      <c r="F53">
        <f t="shared" si="11"/>
        <v>9659</v>
      </c>
      <c r="G53">
        <f t="shared" si="12"/>
        <v>-4.5760882931062952E-3</v>
      </c>
      <c r="N53">
        <f t="shared" si="20"/>
        <v>-4.5760882931062952E-3</v>
      </c>
      <c r="P53">
        <f t="shared" si="17"/>
        <v>-4.0051580676279605E-3</v>
      </c>
      <c r="Q53" s="2">
        <f t="shared" si="18"/>
        <v>36777.922200000001</v>
      </c>
      <c r="S53">
        <f t="shared" si="19"/>
        <v>3.2596132236474204E-7</v>
      </c>
      <c r="T53">
        <v>1</v>
      </c>
      <c r="U53">
        <f t="shared" si="8"/>
        <v>3.2596132236474204E-7</v>
      </c>
    </row>
    <row r="54" spans="1:21">
      <c r="A54" s="96" t="s">
        <v>61</v>
      </c>
      <c r="B54" s="6"/>
      <c r="C54" s="41">
        <v>51798.330399999999</v>
      </c>
      <c r="D54" s="41"/>
      <c r="E54">
        <f t="shared" si="10"/>
        <v>9663.4894043549575</v>
      </c>
      <c r="F54">
        <f t="shared" si="11"/>
        <v>9663.5</v>
      </c>
      <c r="G54">
        <f t="shared" si="12"/>
        <v>-4.4928283750778064E-3</v>
      </c>
      <c r="N54">
        <f t="shared" si="20"/>
        <v>-4.4928283750778064E-3</v>
      </c>
      <c r="P54">
        <f t="shared" si="17"/>
        <v>-3.9969866673268996E-3</v>
      </c>
      <c r="Q54" s="2">
        <f t="shared" si="18"/>
        <v>36779.830399999999</v>
      </c>
      <c r="S54">
        <f t="shared" si="19"/>
        <v>2.4585899914533569E-7</v>
      </c>
      <c r="T54">
        <v>1</v>
      </c>
      <c r="U54">
        <f t="shared" si="8"/>
        <v>2.4585899914533569E-7</v>
      </c>
    </row>
    <row r="55" spans="1:21">
      <c r="A55" s="96" t="s">
        <v>61</v>
      </c>
      <c r="B55" s="6"/>
      <c r="C55" s="41">
        <v>51798.331200000001</v>
      </c>
      <c r="D55" s="41"/>
      <c r="E55">
        <f t="shared" si="10"/>
        <v>9663.4912910319799</v>
      </c>
      <c r="F55">
        <f t="shared" si="11"/>
        <v>9663.5</v>
      </c>
      <c r="G55">
        <f t="shared" si="12"/>
        <v>-3.6928283734596334E-3</v>
      </c>
      <c r="N55">
        <f t="shared" si="20"/>
        <v>-3.6928283734596334E-3</v>
      </c>
      <c r="P55">
        <f t="shared" si="17"/>
        <v>-3.9969866673268996E-3</v>
      </c>
      <c r="Q55" s="2">
        <f t="shared" si="18"/>
        <v>36779.831200000001</v>
      </c>
      <c r="S55">
        <f t="shared" si="19"/>
        <v>9.2512267728246229E-8</v>
      </c>
      <c r="T55">
        <v>1</v>
      </c>
      <c r="U55">
        <f t="shared" si="8"/>
        <v>9.2512267728246229E-8</v>
      </c>
    </row>
    <row r="56" spans="1:21">
      <c r="A56" s="17"/>
      <c r="B56" s="6"/>
      <c r="C56" s="41"/>
      <c r="D56" s="41"/>
      <c r="Q56" s="2"/>
      <c r="R56" s="87"/>
    </row>
    <row r="57" spans="1:21">
      <c r="A57" s="17"/>
      <c r="B57" s="6"/>
      <c r="C57" s="41"/>
      <c r="D57" s="41"/>
      <c r="Q57" s="2"/>
      <c r="R57" s="87"/>
    </row>
    <row r="58" spans="1:21">
      <c r="A58" s="17"/>
      <c r="B58" s="6"/>
      <c r="C58" s="41"/>
      <c r="D58" s="41"/>
      <c r="Q58" s="2"/>
      <c r="R58" s="87"/>
    </row>
    <row r="59" spans="1:21">
      <c r="A59" s="17"/>
      <c r="B59" s="6"/>
      <c r="C59" s="41"/>
      <c r="D59" s="41"/>
      <c r="Q59" s="2"/>
      <c r="R59" s="87"/>
    </row>
    <row r="60" spans="1:21">
      <c r="A60" s="17"/>
      <c r="B60" s="6"/>
      <c r="C60" s="41"/>
      <c r="D60" s="41"/>
      <c r="Q60" s="2"/>
      <c r="R60" s="87"/>
    </row>
    <row r="61" spans="1:21">
      <c r="A61" s="17"/>
      <c r="B61" s="6"/>
      <c r="C61" s="41"/>
      <c r="D61" s="41"/>
      <c r="Q61" s="2"/>
      <c r="R61" s="87"/>
    </row>
    <row r="62" spans="1:21">
      <c r="A62" s="17"/>
      <c r="B62" s="6"/>
      <c r="C62" s="41"/>
      <c r="D62" s="41"/>
      <c r="Q62" s="2"/>
      <c r="R62" s="87"/>
    </row>
    <row r="63" spans="1:21">
      <c r="A63" s="23"/>
      <c r="B63" s="21"/>
      <c r="C63" s="39"/>
      <c r="D63" s="39"/>
      <c r="Q63" s="2"/>
      <c r="R63" s="87"/>
    </row>
    <row r="64" spans="1:21">
      <c r="A64" s="17"/>
      <c r="B64" s="6"/>
      <c r="C64" s="41"/>
      <c r="D64" s="41"/>
      <c r="Q64" s="2"/>
      <c r="R64" s="87"/>
    </row>
    <row r="65" spans="1:18">
      <c r="A65" s="17"/>
      <c r="B65" s="6"/>
      <c r="C65" s="41"/>
      <c r="D65" s="41"/>
      <c r="Q65" s="2"/>
      <c r="R65" s="87"/>
    </row>
    <row r="66" spans="1:18">
      <c r="A66" s="17"/>
      <c r="B66" s="6"/>
      <c r="C66" s="41"/>
      <c r="D66" s="41"/>
      <c r="Q66" s="2"/>
      <c r="R66" s="87"/>
    </row>
    <row r="67" spans="1:18">
      <c r="A67" s="17"/>
      <c r="B67" s="6"/>
      <c r="C67" s="41"/>
      <c r="D67" s="41"/>
      <c r="Q67" s="2"/>
      <c r="R67" s="87"/>
    </row>
    <row r="68" spans="1:18">
      <c r="A68" s="18"/>
      <c r="B68" s="6"/>
      <c r="C68" s="41"/>
      <c r="D68" s="41"/>
      <c r="Q68" s="2"/>
      <c r="R68" s="87"/>
    </row>
    <row r="69" spans="1:18">
      <c r="A69" s="17"/>
      <c r="B69" s="6"/>
      <c r="C69" s="41"/>
      <c r="D69" s="41"/>
      <c r="Q69" s="2"/>
      <c r="R69" s="87"/>
    </row>
    <row r="70" spans="1:18">
      <c r="A70" s="18"/>
      <c r="B70" s="6"/>
      <c r="C70" s="41"/>
      <c r="D70" s="41"/>
      <c r="Q70" s="2"/>
      <c r="R70" s="87"/>
    </row>
    <row r="71" spans="1:18">
      <c r="A71" s="18"/>
      <c r="B71" s="6"/>
      <c r="C71" s="41"/>
      <c r="D71" s="41"/>
      <c r="Q71" s="2"/>
      <c r="R71" s="87"/>
    </row>
    <row r="72" spans="1:18">
      <c r="A72" s="18"/>
      <c r="B72" s="6"/>
      <c r="C72" s="41"/>
      <c r="D72" s="41"/>
      <c r="Q72" s="2"/>
      <c r="R72" s="87"/>
    </row>
    <row r="73" spans="1:18">
      <c r="A73" s="18"/>
      <c r="B73" s="6"/>
      <c r="C73" s="41"/>
      <c r="D73" s="41"/>
      <c r="Q73" s="2"/>
      <c r="R73" s="87"/>
    </row>
    <row r="74" spans="1:18">
      <c r="A74" s="17"/>
      <c r="B74" s="6"/>
      <c r="C74" s="41"/>
      <c r="D74" s="41"/>
      <c r="Q74" s="2"/>
      <c r="R74" s="87"/>
    </row>
    <row r="75" spans="1:18">
      <c r="A75" s="35"/>
      <c r="B75" s="36"/>
      <c r="C75" s="37"/>
      <c r="D75" s="37"/>
      <c r="Q75" s="2"/>
      <c r="R75" s="87"/>
    </row>
    <row r="76" spans="1:18">
      <c r="A76" s="35"/>
      <c r="B76" s="36"/>
      <c r="C76" s="37"/>
      <c r="D76" s="37"/>
      <c r="Q76" s="2"/>
      <c r="R76" s="87"/>
    </row>
    <row r="77" spans="1:18">
      <c r="A77" s="35"/>
      <c r="B77" s="36"/>
      <c r="C77" s="37"/>
      <c r="D77" s="37"/>
      <c r="Q77" s="2"/>
      <c r="R77" s="87"/>
    </row>
    <row r="78" spans="1:18">
      <c r="A78" s="18"/>
      <c r="B78" s="6"/>
      <c r="C78" s="41"/>
      <c r="D78" s="41"/>
      <c r="Q78" s="2"/>
      <c r="R78" s="87"/>
    </row>
    <row r="79" spans="1:18">
      <c r="A79" s="24"/>
      <c r="B79" s="6"/>
      <c r="C79" s="41"/>
      <c r="D79" s="41"/>
      <c r="Q79" s="2"/>
      <c r="R79" s="87"/>
    </row>
    <row r="80" spans="1:18">
      <c r="A80" s="24"/>
      <c r="B80" s="25"/>
      <c r="C80" s="42"/>
      <c r="D80" s="42"/>
      <c r="Q80" s="2"/>
      <c r="R80" s="87"/>
    </row>
    <row r="81" spans="1:18">
      <c r="A81" s="24"/>
      <c r="B81" s="25"/>
      <c r="C81" s="42"/>
      <c r="D81" s="42"/>
      <c r="Q81" s="2"/>
      <c r="R81" s="87"/>
    </row>
    <row r="82" spans="1:18">
      <c r="A82" s="24"/>
      <c r="B82" s="25"/>
      <c r="C82" s="42"/>
      <c r="D82" s="42"/>
      <c r="Q82" s="2"/>
      <c r="R82" s="87"/>
    </row>
    <row r="83" spans="1:18">
      <c r="A83" s="24"/>
      <c r="B83" s="25"/>
      <c r="C83" s="42"/>
      <c r="D83" s="42"/>
      <c r="Q83" s="2"/>
      <c r="R83" s="87"/>
    </row>
    <row r="84" spans="1:18">
      <c r="A84" s="24"/>
      <c r="B84" s="25"/>
      <c r="C84" s="42"/>
      <c r="D84" s="42"/>
      <c r="Q84" s="2"/>
      <c r="R84" s="87"/>
    </row>
    <row r="85" spans="1:18">
      <c r="A85" s="24"/>
      <c r="B85" s="25"/>
      <c r="C85" s="42"/>
      <c r="D85" s="42"/>
      <c r="Q85" s="2"/>
      <c r="R85" s="87"/>
    </row>
    <row r="86" spans="1:18">
      <c r="A86" s="35"/>
      <c r="B86" s="25"/>
      <c r="C86" s="26"/>
      <c r="D86" s="26"/>
      <c r="Q86" s="2"/>
      <c r="R86" s="87"/>
    </row>
    <row r="87" spans="1:18">
      <c r="A87" s="24"/>
      <c r="B87" s="25"/>
      <c r="C87" s="42"/>
      <c r="D87" s="42"/>
      <c r="Q87" s="2"/>
      <c r="R87" s="87"/>
    </row>
    <row r="88" spans="1:18">
      <c r="A88" s="84"/>
      <c r="B88" s="85"/>
      <c r="C88" s="84"/>
      <c r="D88" s="84"/>
      <c r="Q88" s="2"/>
      <c r="R88" s="87"/>
    </row>
    <row r="89" spans="1:18">
      <c r="A89" s="24"/>
      <c r="B89" s="25"/>
      <c r="C89" s="42"/>
      <c r="D89" s="42"/>
      <c r="Q89" s="2"/>
      <c r="R89" s="87"/>
    </row>
    <row r="90" spans="1:18">
      <c r="A90" s="84"/>
      <c r="B90" s="85"/>
      <c r="C90" s="84"/>
      <c r="D90" s="84"/>
      <c r="Q90" s="2"/>
      <c r="R90" s="87"/>
    </row>
    <row r="91" spans="1:18">
      <c r="A91" s="43"/>
      <c r="B91" s="44"/>
      <c r="C91" s="45"/>
      <c r="D91" s="45"/>
      <c r="Q91" s="2"/>
      <c r="R91" s="87"/>
    </row>
    <row r="92" spans="1:18">
      <c r="A92" s="43"/>
      <c r="B92" s="44"/>
      <c r="C92" s="45"/>
      <c r="D92" s="45"/>
      <c r="Q92" s="2"/>
      <c r="R92" s="87"/>
    </row>
    <row r="93" spans="1:18">
      <c r="A93" s="84"/>
      <c r="B93" s="85"/>
      <c r="C93" s="84"/>
      <c r="D93" s="84"/>
      <c r="Q93" s="2"/>
      <c r="R93" s="87"/>
    </row>
    <row r="94" spans="1:18">
      <c r="A94" s="84"/>
      <c r="B94" s="85"/>
      <c r="C94" s="84"/>
      <c r="D94" s="84"/>
      <c r="Q94" s="2"/>
      <c r="R94" s="87"/>
    </row>
    <row r="95" spans="1:18">
      <c r="A95" s="84"/>
      <c r="B95" s="85"/>
      <c r="C95" s="84"/>
      <c r="D95" s="84"/>
      <c r="Q95" s="2"/>
      <c r="R95" s="87"/>
    </row>
    <row r="96" spans="1:18">
      <c r="A96" s="84"/>
      <c r="B96" s="85"/>
      <c r="C96" s="84"/>
      <c r="D96" s="84"/>
      <c r="Q96" s="2"/>
      <c r="R96" s="87"/>
    </row>
    <row r="97" spans="1:18">
      <c r="A97" s="84"/>
      <c r="B97" s="85"/>
      <c r="C97" s="84"/>
      <c r="D97" s="84"/>
      <c r="Q97" s="2"/>
      <c r="R97" s="87"/>
    </row>
    <row r="98" spans="1:18">
      <c r="A98" s="81"/>
      <c r="B98" s="82"/>
      <c r="C98" s="81"/>
      <c r="D98" s="81"/>
      <c r="Q98" s="2"/>
      <c r="R98" s="87"/>
    </row>
    <row r="99" spans="1:18">
      <c r="A99" s="84"/>
      <c r="B99" s="85"/>
      <c r="C99" s="84"/>
      <c r="D99" s="84"/>
      <c r="Q99" s="2"/>
      <c r="R99" s="87"/>
    </row>
    <row r="100" spans="1:18">
      <c r="A100" s="84"/>
      <c r="B100" s="85"/>
      <c r="C100" s="84"/>
      <c r="D100" s="84"/>
      <c r="Q100" s="2"/>
      <c r="R100" s="87"/>
    </row>
    <row r="101" spans="1:18">
      <c r="A101" s="17"/>
      <c r="C101" s="41"/>
      <c r="D101" s="41"/>
      <c r="Q101" s="2"/>
      <c r="R101" s="87"/>
    </row>
    <row r="102" spans="1:18">
      <c r="A102" s="17"/>
      <c r="C102" s="41"/>
      <c r="D102" s="41"/>
      <c r="Q102" s="2"/>
      <c r="R102" s="87"/>
    </row>
    <row r="103" spans="1:18">
      <c r="A103" s="17"/>
      <c r="C103" s="41"/>
      <c r="D103" s="41"/>
      <c r="R103" s="88"/>
    </row>
    <row r="104" spans="1:18">
      <c r="A104" s="17"/>
      <c r="C104" s="41"/>
      <c r="D104" s="41"/>
      <c r="R104" s="88"/>
    </row>
    <row r="105" spans="1:18">
      <c r="A105" s="17"/>
      <c r="C105" s="41"/>
      <c r="D105" s="41"/>
      <c r="R105" s="88"/>
    </row>
    <row r="106" spans="1:18">
      <c r="A106" s="17"/>
      <c r="C106" s="41"/>
      <c r="D106" s="41"/>
      <c r="R106" s="88"/>
    </row>
    <row r="107" spans="1:18">
      <c r="A107" s="17"/>
      <c r="C107" s="41"/>
      <c r="D107" s="41"/>
      <c r="R107" s="88"/>
    </row>
    <row r="108" spans="1:18">
      <c r="A108" s="17"/>
      <c r="C108" s="41"/>
      <c r="D108" s="41"/>
      <c r="R108" s="88"/>
    </row>
    <row r="109" spans="1:18">
      <c r="A109" s="17"/>
      <c r="C109" s="41"/>
      <c r="D109" s="41"/>
      <c r="R109" s="88"/>
    </row>
    <row r="110" spans="1:18">
      <c r="A110" s="17"/>
      <c r="C110" s="41"/>
      <c r="D110" s="41"/>
      <c r="R110" s="88"/>
    </row>
    <row r="111" spans="1:18">
      <c r="A111" s="17"/>
      <c r="C111" s="41"/>
      <c r="D111" s="41"/>
      <c r="R111" s="88"/>
    </row>
    <row r="112" spans="1:18">
      <c r="A112" s="17"/>
      <c r="C112" s="41"/>
      <c r="D112" s="41"/>
      <c r="R112" s="88"/>
    </row>
    <row r="113" spans="1:18">
      <c r="A113" s="17"/>
      <c r="C113" s="41"/>
      <c r="D113" s="41"/>
      <c r="R113" s="88"/>
    </row>
    <row r="114" spans="1:18">
      <c r="C114" s="41"/>
      <c r="D114" s="41"/>
      <c r="R114" s="88"/>
    </row>
    <row r="115" spans="1:18">
      <c r="C115" s="41"/>
      <c r="D115" s="41"/>
      <c r="R115" s="88"/>
    </row>
    <row r="116" spans="1:18">
      <c r="C116" s="41"/>
      <c r="D116" s="41"/>
      <c r="R116" s="88"/>
    </row>
    <row r="117" spans="1:18">
      <c r="C117" s="41"/>
      <c r="D117" s="41"/>
      <c r="R117" s="88"/>
    </row>
    <row r="118" spans="1:18">
      <c r="C118" s="41"/>
      <c r="D118" s="41"/>
      <c r="R118" s="88"/>
    </row>
    <row r="119" spans="1:18">
      <c r="C119" s="41"/>
      <c r="D119" s="41"/>
      <c r="R119" s="88"/>
    </row>
    <row r="120" spans="1:18">
      <c r="C120" s="41"/>
      <c r="D120" s="41"/>
      <c r="R120" s="88"/>
    </row>
    <row r="121" spans="1:18">
      <c r="C121" s="41"/>
      <c r="D121" s="41"/>
      <c r="R121" s="88"/>
    </row>
    <row r="122" spans="1:18">
      <c r="C122" s="41"/>
      <c r="D122" s="41"/>
      <c r="R122" s="88"/>
    </row>
    <row r="123" spans="1:18">
      <c r="C123" s="41"/>
      <c r="D123" s="41"/>
      <c r="R123" s="88"/>
    </row>
    <row r="124" spans="1:18">
      <c r="C124" s="41"/>
      <c r="D124" s="41"/>
      <c r="R124" s="88"/>
    </row>
    <row r="125" spans="1:18">
      <c r="C125" s="41"/>
      <c r="D125" s="41"/>
      <c r="R125" s="88"/>
    </row>
    <row r="126" spans="1:18">
      <c r="C126" s="41"/>
      <c r="D126" s="41"/>
      <c r="R126" s="88"/>
    </row>
    <row r="127" spans="1:18">
      <c r="C127" s="41"/>
      <c r="D127" s="41"/>
      <c r="R127" s="88"/>
    </row>
    <row r="128" spans="1:18">
      <c r="C128" s="41"/>
      <c r="D128" s="41"/>
      <c r="R128" s="88"/>
    </row>
    <row r="129" spans="3:18">
      <c r="C129" s="41"/>
      <c r="D129" s="41"/>
      <c r="R129" s="88"/>
    </row>
    <row r="130" spans="3:18">
      <c r="C130" s="41"/>
      <c r="D130" s="41"/>
      <c r="R130" s="88"/>
    </row>
    <row r="131" spans="3:18">
      <c r="C131" s="41"/>
      <c r="D131" s="41"/>
      <c r="R131" s="88"/>
    </row>
    <row r="132" spans="3:18">
      <c r="C132" s="41"/>
      <c r="D132" s="41"/>
      <c r="R132" s="88"/>
    </row>
    <row r="133" spans="3:18">
      <c r="C133" s="41"/>
      <c r="D133" s="41"/>
      <c r="R133" s="88"/>
    </row>
    <row r="134" spans="3:18">
      <c r="C134" s="41"/>
      <c r="D134" s="41"/>
      <c r="R134" s="88"/>
    </row>
    <row r="135" spans="3:18">
      <c r="C135" s="41"/>
      <c r="D135" s="41"/>
      <c r="R135" s="88"/>
    </row>
    <row r="136" spans="3:18">
      <c r="C136" s="41"/>
      <c r="D136" s="41"/>
      <c r="R136" s="88"/>
    </row>
    <row r="137" spans="3:18">
      <c r="C137" s="41"/>
      <c r="D137" s="41"/>
      <c r="R137" s="88"/>
    </row>
    <row r="138" spans="3:18">
      <c r="C138" s="41"/>
      <c r="D138" s="41"/>
      <c r="R138" s="88"/>
    </row>
    <row r="139" spans="3:18">
      <c r="C139" s="41"/>
      <c r="D139" s="41"/>
      <c r="R139" s="88"/>
    </row>
    <row r="140" spans="3:18">
      <c r="C140" s="41"/>
      <c r="D140" s="41"/>
      <c r="R140" s="88"/>
    </row>
    <row r="141" spans="3:18">
      <c r="C141" s="41"/>
      <c r="D141" s="41"/>
      <c r="R141" s="88"/>
    </row>
    <row r="142" spans="3:18">
      <c r="C142" s="41"/>
      <c r="D142" s="41"/>
      <c r="R142" s="88"/>
    </row>
    <row r="143" spans="3:18">
      <c r="C143" s="41"/>
      <c r="D143" s="41"/>
      <c r="R143" s="88"/>
    </row>
    <row r="144" spans="3:18">
      <c r="C144" s="41"/>
      <c r="D144" s="41"/>
      <c r="R144" s="88"/>
    </row>
    <row r="145" spans="3:18">
      <c r="C145" s="41"/>
      <c r="D145" s="41"/>
      <c r="R145" s="88"/>
    </row>
    <row r="146" spans="3:18">
      <c r="C146" s="41"/>
      <c r="D146" s="41"/>
      <c r="R146" s="88"/>
    </row>
    <row r="147" spans="3:18">
      <c r="C147" s="41"/>
      <c r="D147" s="41"/>
      <c r="R147" s="88"/>
    </row>
    <row r="148" spans="3:18">
      <c r="C148" s="41"/>
      <c r="D148" s="41"/>
      <c r="R148" s="88"/>
    </row>
    <row r="149" spans="3:18">
      <c r="C149" s="41"/>
      <c r="D149" s="41"/>
      <c r="R149" s="88"/>
    </row>
    <row r="150" spans="3:18">
      <c r="C150" s="41"/>
      <c r="D150" s="41"/>
      <c r="R150" s="88"/>
    </row>
    <row r="151" spans="3:18">
      <c r="C151" s="41"/>
      <c r="D151" s="41"/>
      <c r="R151" s="88"/>
    </row>
    <row r="152" spans="3:18">
      <c r="C152" s="41"/>
      <c r="D152" s="41"/>
      <c r="R152" s="88"/>
    </row>
    <row r="153" spans="3:18">
      <c r="C153" s="41"/>
      <c r="D153" s="41"/>
      <c r="R153" s="88"/>
    </row>
    <row r="154" spans="3:18">
      <c r="C154" s="41"/>
      <c r="D154" s="41"/>
      <c r="R154" s="88"/>
    </row>
    <row r="155" spans="3:18">
      <c r="C155" s="41"/>
      <c r="D155" s="41"/>
      <c r="R155" s="88"/>
    </row>
    <row r="156" spans="3:18">
      <c r="C156" s="41"/>
      <c r="D156" s="41"/>
      <c r="R156" s="88"/>
    </row>
    <row r="157" spans="3:18">
      <c r="C157" s="41"/>
      <c r="D157" s="41"/>
      <c r="R157" s="88"/>
    </row>
    <row r="158" spans="3:18">
      <c r="C158" s="41"/>
      <c r="D158" s="41"/>
      <c r="R158" s="88"/>
    </row>
    <row r="159" spans="3:18">
      <c r="C159" s="41"/>
      <c r="D159" s="41"/>
      <c r="R159" s="88"/>
    </row>
    <row r="160" spans="3:18">
      <c r="C160" s="41"/>
      <c r="D160" s="41"/>
      <c r="R160" s="88"/>
    </row>
    <row r="161" spans="3:18">
      <c r="C161" s="41"/>
      <c r="D161" s="41"/>
      <c r="R161" s="88"/>
    </row>
    <row r="162" spans="3:18">
      <c r="C162" s="41"/>
      <c r="D162" s="41"/>
      <c r="R162" s="88"/>
    </row>
    <row r="163" spans="3:18">
      <c r="C163" s="41"/>
      <c r="D163" s="41"/>
      <c r="R163" s="88"/>
    </row>
    <row r="164" spans="3:18">
      <c r="C164" s="41"/>
      <c r="D164" s="41"/>
      <c r="R164" s="88"/>
    </row>
    <row r="165" spans="3:18">
      <c r="C165" s="41"/>
      <c r="D165" s="41"/>
      <c r="R165" s="88"/>
    </row>
    <row r="166" spans="3:18">
      <c r="C166" s="41"/>
      <c r="D166" s="41"/>
      <c r="R166" s="88"/>
    </row>
    <row r="167" spans="3:18">
      <c r="C167" s="41"/>
      <c r="D167" s="41"/>
      <c r="R167" s="88"/>
    </row>
    <row r="168" spans="3:18">
      <c r="C168" s="41"/>
      <c r="D168" s="41"/>
      <c r="R168" s="88"/>
    </row>
    <row r="169" spans="3:18">
      <c r="C169" s="41"/>
      <c r="D169" s="41"/>
      <c r="R169" s="88"/>
    </row>
    <row r="170" spans="3:18">
      <c r="C170" s="41"/>
      <c r="D170" s="41"/>
      <c r="R170" s="88"/>
    </row>
    <row r="171" spans="3:18">
      <c r="C171" s="41"/>
      <c r="D171" s="41"/>
      <c r="R171" s="88"/>
    </row>
    <row r="172" spans="3:18">
      <c r="C172" s="41"/>
      <c r="D172" s="41"/>
      <c r="R172" s="88"/>
    </row>
    <row r="173" spans="3:18">
      <c r="C173" s="41"/>
      <c r="D173" s="41"/>
      <c r="R173" s="88"/>
    </row>
    <row r="174" spans="3:18">
      <c r="C174" s="41"/>
      <c r="D174" s="41"/>
      <c r="R174" s="88"/>
    </row>
    <row r="175" spans="3:18">
      <c r="C175" s="41"/>
      <c r="D175" s="41"/>
      <c r="R175" s="88"/>
    </row>
    <row r="176" spans="3:18">
      <c r="C176" s="41"/>
      <c r="D176" s="41"/>
      <c r="R176" s="88"/>
    </row>
    <row r="177" spans="3:18">
      <c r="C177" s="41"/>
      <c r="D177" s="41"/>
      <c r="R177" s="88"/>
    </row>
    <row r="178" spans="3:18">
      <c r="C178" s="41"/>
      <c r="D178" s="41"/>
      <c r="R178" s="88"/>
    </row>
    <row r="179" spans="3:18">
      <c r="C179" s="41"/>
      <c r="D179" s="41"/>
      <c r="R179" s="88"/>
    </row>
    <row r="180" spans="3:18">
      <c r="C180" s="41"/>
      <c r="D180" s="41"/>
      <c r="R180" s="88"/>
    </row>
    <row r="181" spans="3:18">
      <c r="C181" s="41"/>
      <c r="D181" s="41"/>
      <c r="R181" s="88"/>
    </row>
    <row r="182" spans="3:18">
      <c r="C182" s="41"/>
      <c r="D182" s="41"/>
      <c r="R182" s="88"/>
    </row>
    <row r="183" spans="3:18">
      <c r="C183" s="41"/>
      <c r="D183" s="41"/>
      <c r="R183" s="88"/>
    </row>
    <row r="184" spans="3:18">
      <c r="C184" s="41"/>
      <c r="D184" s="41"/>
      <c r="R184" s="88"/>
    </row>
    <row r="185" spans="3:18">
      <c r="C185" s="41"/>
      <c r="D185" s="41"/>
      <c r="R185" s="88"/>
    </row>
    <row r="186" spans="3:18">
      <c r="C186" s="41"/>
      <c r="D186" s="41"/>
      <c r="R186" s="88"/>
    </row>
    <row r="187" spans="3:18">
      <c r="C187" s="41"/>
      <c r="D187" s="41"/>
      <c r="R187" s="88"/>
    </row>
    <row r="188" spans="3:18">
      <c r="C188" s="41"/>
      <c r="D188" s="41"/>
      <c r="R188" s="88"/>
    </row>
    <row r="189" spans="3:18">
      <c r="C189" s="41"/>
      <c r="D189" s="41"/>
      <c r="R189" s="88"/>
    </row>
    <row r="190" spans="3:18">
      <c r="C190" s="41"/>
      <c r="D190" s="41"/>
      <c r="R190" s="88"/>
    </row>
    <row r="191" spans="3:18">
      <c r="C191" s="41"/>
      <c r="D191" s="41"/>
      <c r="R191" s="88"/>
    </row>
    <row r="192" spans="3:18">
      <c r="C192" s="41"/>
      <c r="D192" s="41"/>
      <c r="R192" s="88"/>
    </row>
    <row r="193" spans="3:18">
      <c r="C193" s="41"/>
      <c r="D193" s="41"/>
      <c r="R193" s="88"/>
    </row>
    <row r="194" spans="3:18">
      <c r="C194" s="41"/>
      <c r="D194" s="41"/>
      <c r="R194" s="88"/>
    </row>
    <row r="195" spans="3:18">
      <c r="C195" s="41"/>
      <c r="D195" s="41"/>
      <c r="R195" s="88"/>
    </row>
    <row r="196" spans="3:18">
      <c r="C196" s="41"/>
      <c r="D196" s="41"/>
      <c r="R196" s="88"/>
    </row>
    <row r="197" spans="3:18">
      <c r="C197" s="41"/>
      <c r="D197" s="41"/>
      <c r="R197" s="88"/>
    </row>
    <row r="198" spans="3:18">
      <c r="C198" s="41"/>
      <c r="D198" s="41"/>
      <c r="R198" s="88"/>
    </row>
    <row r="199" spans="3:18">
      <c r="C199" s="41"/>
      <c r="D199" s="41"/>
      <c r="R199" s="88"/>
    </row>
    <row r="200" spans="3:18">
      <c r="C200" s="41"/>
      <c r="D200" s="41"/>
      <c r="R200" s="88"/>
    </row>
    <row r="201" spans="3:18">
      <c r="C201" s="41"/>
      <c r="D201" s="41"/>
      <c r="R201" s="88"/>
    </row>
    <row r="202" spans="3:18">
      <c r="C202" s="41"/>
      <c r="D202" s="41"/>
      <c r="R202" s="88"/>
    </row>
    <row r="203" spans="3:18">
      <c r="C203" s="41"/>
      <c r="D203" s="41"/>
      <c r="R203" s="88"/>
    </row>
    <row r="204" spans="3:18">
      <c r="C204" s="41"/>
      <c r="D204" s="41"/>
      <c r="R204" s="88"/>
    </row>
    <row r="205" spans="3:18">
      <c r="C205" s="41"/>
      <c r="D205" s="41"/>
      <c r="R205" s="88"/>
    </row>
    <row r="206" spans="3:18">
      <c r="C206" s="41"/>
      <c r="D206" s="41"/>
      <c r="R206" s="88"/>
    </row>
    <row r="207" spans="3:18">
      <c r="C207" s="41"/>
      <c r="D207" s="41"/>
      <c r="R207" s="88"/>
    </row>
    <row r="208" spans="3:18">
      <c r="C208" s="41"/>
      <c r="D208" s="41"/>
      <c r="R208" s="88"/>
    </row>
    <row r="209" spans="3:18">
      <c r="C209" s="41"/>
      <c r="D209" s="41"/>
      <c r="R209" s="88"/>
    </row>
    <row r="210" spans="3:18">
      <c r="C210" s="41"/>
      <c r="D210" s="41"/>
      <c r="R210" s="88"/>
    </row>
    <row r="211" spans="3:18">
      <c r="C211" s="41"/>
      <c r="D211" s="41"/>
      <c r="R211" s="88"/>
    </row>
    <row r="212" spans="3:18">
      <c r="C212" s="41"/>
      <c r="D212" s="41"/>
      <c r="R212" s="88"/>
    </row>
    <row r="213" spans="3:18">
      <c r="C213" s="41"/>
      <c r="D213" s="41"/>
      <c r="R213" s="88"/>
    </row>
    <row r="214" spans="3:18">
      <c r="C214" s="41"/>
      <c r="D214" s="41"/>
      <c r="R214" s="88"/>
    </row>
    <row r="215" spans="3:18">
      <c r="C215" s="41"/>
      <c r="D215" s="41"/>
      <c r="R215" s="88"/>
    </row>
    <row r="216" spans="3:18">
      <c r="C216" s="41"/>
      <c r="D216" s="41"/>
      <c r="R216" s="88"/>
    </row>
    <row r="217" spans="3:18">
      <c r="C217" s="41"/>
      <c r="D217" s="41"/>
      <c r="R217" s="88"/>
    </row>
    <row r="218" spans="3:18">
      <c r="C218" s="41"/>
      <c r="D218" s="41"/>
      <c r="R218" s="88"/>
    </row>
    <row r="219" spans="3:18">
      <c r="C219" s="41"/>
      <c r="D219" s="41"/>
      <c r="R219" s="88"/>
    </row>
    <row r="220" spans="3:18">
      <c r="C220" s="41"/>
      <c r="D220" s="41"/>
      <c r="R220" s="88"/>
    </row>
    <row r="221" spans="3:18">
      <c r="C221" s="41"/>
      <c r="D221" s="41"/>
      <c r="R221" s="88"/>
    </row>
    <row r="222" spans="3:18">
      <c r="C222" s="41"/>
      <c r="D222" s="41"/>
      <c r="R222" s="88"/>
    </row>
    <row r="223" spans="3:18">
      <c r="C223" s="41"/>
      <c r="D223" s="41"/>
      <c r="R223" s="88"/>
    </row>
    <row r="224" spans="3:18">
      <c r="C224" s="41"/>
      <c r="D224" s="41"/>
      <c r="R224" s="88"/>
    </row>
    <row r="225" spans="3:18">
      <c r="C225" s="41"/>
      <c r="D225" s="41"/>
      <c r="R225" s="88"/>
    </row>
    <row r="226" spans="3:18">
      <c r="C226" s="41"/>
      <c r="D226" s="41"/>
      <c r="R226" s="88"/>
    </row>
    <row r="227" spans="3:18">
      <c r="C227" s="41"/>
      <c r="D227" s="41"/>
      <c r="R227" s="88"/>
    </row>
    <row r="228" spans="3:18">
      <c r="C228" s="41"/>
      <c r="D228" s="41"/>
      <c r="R228" s="88"/>
    </row>
    <row r="229" spans="3:18">
      <c r="C229" s="41"/>
      <c r="D229" s="41"/>
      <c r="R229" s="88"/>
    </row>
    <row r="230" spans="3:18">
      <c r="C230" s="41"/>
      <c r="D230" s="41"/>
      <c r="R230" s="88"/>
    </row>
    <row r="231" spans="3:18">
      <c r="C231" s="41"/>
      <c r="D231" s="41"/>
      <c r="R231" s="88"/>
    </row>
    <row r="232" spans="3:18">
      <c r="C232" s="41"/>
      <c r="D232" s="41"/>
      <c r="R232" s="88"/>
    </row>
    <row r="233" spans="3:18">
      <c r="C233" s="41"/>
      <c r="D233" s="41"/>
      <c r="R233" s="88"/>
    </row>
    <row r="234" spans="3:18">
      <c r="C234" s="41"/>
      <c r="D234" s="41"/>
      <c r="R234" s="88"/>
    </row>
    <row r="235" spans="3:18">
      <c r="C235" s="38"/>
      <c r="D235" s="38"/>
      <c r="R235" s="88"/>
    </row>
    <row r="236" spans="3:18">
      <c r="C236" s="38"/>
      <c r="D236" s="38"/>
      <c r="R236" s="88"/>
    </row>
    <row r="237" spans="3:18">
      <c r="C237" s="38"/>
      <c r="D237" s="38"/>
      <c r="R237" s="88"/>
    </row>
    <row r="238" spans="3:18">
      <c r="C238" s="38"/>
      <c r="D238" s="38"/>
      <c r="R238" s="88"/>
    </row>
    <row r="239" spans="3:18">
      <c r="C239" s="38"/>
      <c r="D239" s="38"/>
      <c r="R239" s="88"/>
    </row>
    <row r="240" spans="3:18">
      <c r="C240" s="38"/>
      <c r="D240" s="38"/>
      <c r="R240" s="88"/>
    </row>
    <row r="241" spans="3:18">
      <c r="C241" s="38"/>
      <c r="D241" s="38"/>
      <c r="R241" s="88"/>
    </row>
    <row r="242" spans="3:18">
      <c r="C242" s="38"/>
      <c r="D242" s="38"/>
      <c r="R242" s="88"/>
    </row>
    <row r="243" spans="3:18">
      <c r="C243" s="38"/>
      <c r="D243" s="38"/>
      <c r="R243" s="88"/>
    </row>
    <row r="244" spans="3:18">
      <c r="C244" s="38"/>
      <c r="D244" s="38"/>
      <c r="R244" s="88"/>
    </row>
    <row r="245" spans="3:18">
      <c r="C245" s="38"/>
      <c r="D245" s="38"/>
      <c r="R245" s="88"/>
    </row>
    <row r="246" spans="3:18">
      <c r="C246" s="38"/>
      <c r="D246" s="38"/>
      <c r="R246" s="88"/>
    </row>
    <row r="247" spans="3:18">
      <c r="C247" s="38"/>
      <c r="D247" s="38"/>
      <c r="R247" s="88"/>
    </row>
    <row r="248" spans="3:18">
      <c r="C248" s="38"/>
      <c r="D248" s="38"/>
      <c r="R248" s="88"/>
    </row>
    <row r="249" spans="3:18">
      <c r="C249" s="38"/>
      <c r="D249" s="38"/>
      <c r="R249" s="88"/>
    </row>
    <row r="250" spans="3:18">
      <c r="C250" s="38"/>
      <c r="D250" s="38"/>
      <c r="R250" s="88"/>
    </row>
    <row r="251" spans="3:18">
      <c r="C251" s="38"/>
      <c r="D251" s="38"/>
      <c r="R251" s="88"/>
    </row>
    <row r="252" spans="3:18">
      <c r="C252" s="38"/>
      <c r="D252" s="38"/>
      <c r="R252" s="88"/>
    </row>
    <row r="253" spans="3:18">
      <c r="C253" s="38"/>
      <c r="D253" s="38"/>
      <c r="R253" s="88"/>
    </row>
    <row r="254" spans="3:18">
      <c r="C254" s="38"/>
      <c r="D254" s="38"/>
      <c r="R254" s="88"/>
    </row>
    <row r="255" spans="3:18">
      <c r="C255" s="38"/>
      <c r="D255" s="38"/>
      <c r="R255" s="88"/>
    </row>
    <row r="256" spans="3:18">
      <c r="C256" s="38"/>
      <c r="D256" s="38"/>
      <c r="R256" s="88"/>
    </row>
    <row r="257" spans="3:18">
      <c r="C257" s="38"/>
      <c r="D257" s="38"/>
      <c r="R257" s="88"/>
    </row>
    <row r="258" spans="3:18">
      <c r="C258" s="38"/>
      <c r="D258" s="38"/>
      <c r="R258" s="88"/>
    </row>
    <row r="259" spans="3:18">
      <c r="C259" s="38"/>
      <c r="D259" s="38"/>
      <c r="R259" s="88"/>
    </row>
    <row r="260" spans="3:18">
      <c r="C260" s="38"/>
      <c r="D260" s="38"/>
      <c r="R260" s="88"/>
    </row>
    <row r="261" spans="3:18">
      <c r="C261" s="38"/>
      <c r="D261" s="38"/>
      <c r="R261" s="88"/>
    </row>
    <row r="262" spans="3:18">
      <c r="C262" s="38"/>
      <c r="D262" s="38"/>
      <c r="R262" s="88"/>
    </row>
    <row r="263" spans="3:18">
      <c r="C263" s="38"/>
      <c r="D263" s="38"/>
      <c r="R263" s="88"/>
    </row>
    <row r="264" spans="3:18">
      <c r="C264" s="38"/>
      <c r="D264" s="38"/>
      <c r="R264" s="88"/>
    </row>
    <row r="265" spans="3:18">
      <c r="C265" s="38"/>
      <c r="D265" s="38"/>
      <c r="R265" s="88"/>
    </row>
    <row r="266" spans="3:18">
      <c r="C266" s="38"/>
      <c r="D266" s="38"/>
      <c r="R266" s="88"/>
    </row>
    <row r="267" spans="3:18">
      <c r="C267" s="38"/>
      <c r="D267" s="38"/>
      <c r="R267" s="88"/>
    </row>
    <row r="268" spans="3:18">
      <c r="C268" s="38"/>
      <c r="D268" s="38"/>
      <c r="R268" s="88"/>
    </row>
    <row r="269" spans="3:18">
      <c r="C269" s="38"/>
      <c r="D269" s="38"/>
      <c r="R269" s="88"/>
    </row>
    <row r="270" spans="3:18">
      <c r="C270" s="38"/>
      <c r="D270" s="38"/>
      <c r="R270" s="88"/>
    </row>
    <row r="271" spans="3:18">
      <c r="C271" s="38"/>
      <c r="D271" s="38"/>
      <c r="R271" s="88"/>
    </row>
    <row r="272" spans="3:18">
      <c r="C272" s="38"/>
      <c r="D272" s="38"/>
      <c r="R272" s="88"/>
    </row>
    <row r="273" spans="3:18">
      <c r="C273" s="38"/>
      <c r="D273" s="38"/>
      <c r="R273" s="88"/>
    </row>
    <row r="274" spans="3:18">
      <c r="C274" s="38"/>
      <c r="D274" s="38"/>
      <c r="R274" s="88"/>
    </row>
    <row r="275" spans="3:18">
      <c r="C275" s="38"/>
      <c r="D275" s="38"/>
      <c r="R275" s="88"/>
    </row>
    <row r="276" spans="3:18">
      <c r="C276" s="38"/>
      <c r="D276" s="38"/>
      <c r="R276" s="88"/>
    </row>
    <row r="277" spans="3:18">
      <c r="C277" s="38"/>
      <c r="D277" s="38"/>
      <c r="R277" s="88"/>
    </row>
    <row r="278" spans="3:18">
      <c r="C278" s="38"/>
      <c r="D278" s="38"/>
      <c r="R278" s="88"/>
    </row>
    <row r="279" spans="3:18">
      <c r="C279" s="38"/>
      <c r="D279" s="38"/>
      <c r="R279" s="88"/>
    </row>
    <row r="280" spans="3:18">
      <c r="C280" s="38"/>
      <c r="D280" s="38"/>
      <c r="R280" s="88"/>
    </row>
    <row r="281" spans="3:18">
      <c r="C281" s="38"/>
      <c r="D281" s="38"/>
      <c r="R281" s="88"/>
    </row>
    <row r="282" spans="3:18">
      <c r="C282" s="38"/>
      <c r="D282" s="38"/>
      <c r="R282" s="88"/>
    </row>
    <row r="283" spans="3:18">
      <c r="C283" s="38"/>
      <c r="D283" s="38"/>
      <c r="R283" s="88"/>
    </row>
    <row r="284" spans="3:18">
      <c r="C284" s="38"/>
      <c r="D284" s="38"/>
      <c r="R284" s="88"/>
    </row>
    <row r="285" spans="3:18">
      <c r="C285" s="38"/>
      <c r="D285" s="38"/>
      <c r="R285" s="88"/>
    </row>
    <row r="286" spans="3:18">
      <c r="C286" s="38"/>
      <c r="D286" s="38"/>
      <c r="R286" s="88"/>
    </row>
    <row r="287" spans="3:18">
      <c r="C287" s="38"/>
      <c r="D287" s="38"/>
      <c r="R287" s="88"/>
    </row>
    <row r="288" spans="3:18">
      <c r="C288" s="38"/>
      <c r="D288" s="38"/>
      <c r="R288" s="88"/>
    </row>
    <row r="289" spans="3:18">
      <c r="C289" s="38"/>
      <c r="D289" s="38"/>
      <c r="R289" s="88"/>
    </row>
    <row r="290" spans="3:18">
      <c r="C290" s="38"/>
      <c r="D290" s="38"/>
      <c r="R290" s="88"/>
    </row>
    <row r="291" spans="3:18">
      <c r="C291" s="38"/>
      <c r="D291" s="38"/>
      <c r="R291" s="88"/>
    </row>
    <row r="292" spans="3:18">
      <c r="C292" s="38"/>
      <c r="D292" s="38"/>
      <c r="R292" s="88"/>
    </row>
    <row r="293" spans="3:18">
      <c r="C293" s="38"/>
      <c r="D293" s="38"/>
      <c r="R293" s="88"/>
    </row>
    <row r="294" spans="3:18">
      <c r="C294" s="38"/>
      <c r="D294" s="38"/>
      <c r="R294" s="88"/>
    </row>
    <row r="295" spans="3:18">
      <c r="C295" s="38"/>
      <c r="D295" s="38"/>
      <c r="R295" s="88"/>
    </row>
    <row r="296" spans="3:18">
      <c r="C296" s="38"/>
      <c r="D296" s="38"/>
      <c r="R296" s="88"/>
    </row>
    <row r="297" spans="3:18">
      <c r="C297" s="38"/>
      <c r="D297" s="38"/>
      <c r="R297" s="88"/>
    </row>
    <row r="298" spans="3:18">
      <c r="C298" s="38"/>
      <c r="D298" s="38"/>
      <c r="R298" s="88"/>
    </row>
    <row r="299" spans="3:18">
      <c r="C299" s="38"/>
      <c r="D299" s="38"/>
      <c r="R299" s="88"/>
    </row>
    <row r="300" spans="3:18">
      <c r="C300" s="38"/>
      <c r="D300" s="38"/>
      <c r="R300" s="88"/>
    </row>
    <row r="301" spans="3:18">
      <c r="C301" s="38"/>
      <c r="D301" s="38"/>
      <c r="R301" s="88"/>
    </row>
    <row r="302" spans="3:18">
      <c r="C302" s="38"/>
      <c r="D302" s="38"/>
      <c r="R302" s="88"/>
    </row>
    <row r="303" spans="3:18">
      <c r="C303" s="38"/>
      <c r="D303" s="38"/>
      <c r="R303" s="88"/>
    </row>
    <row r="304" spans="3:18">
      <c r="C304" s="38"/>
      <c r="D304" s="38"/>
      <c r="R304" s="88"/>
    </row>
    <row r="305" spans="3:18">
      <c r="C305" s="38"/>
      <c r="D305" s="38"/>
      <c r="R305" s="88"/>
    </row>
    <row r="306" spans="3:18">
      <c r="C306" s="38"/>
      <c r="D306" s="38"/>
      <c r="R306" s="88"/>
    </row>
    <row r="307" spans="3:18">
      <c r="C307" s="38"/>
      <c r="D307" s="38"/>
      <c r="R307" s="88"/>
    </row>
    <row r="308" spans="3:18">
      <c r="C308" s="38"/>
      <c r="D308" s="38"/>
      <c r="R308" s="88"/>
    </row>
    <row r="309" spans="3:18">
      <c r="C309" s="38"/>
      <c r="D309" s="38"/>
      <c r="R309" s="88"/>
    </row>
    <row r="310" spans="3:18">
      <c r="C310" s="38"/>
      <c r="D310" s="38"/>
      <c r="R310" s="88"/>
    </row>
    <row r="311" spans="3:18">
      <c r="C311" s="38"/>
      <c r="D311" s="38"/>
      <c r="R311" s="88"/>
    </row>
    <row r="312" spans="3:18">
      <c r="C312" s="38"/>
      <c r="D312" s="38"/>
      <c r="R312" s="88"/>
    </row>
    <row r="313" spans="3:18">
      <c r="C313" s="38"/>
      <c r="D313" s="38"/>
      <c r="R313" s="88"/>
    </row>
    <row r="314" spans="3:18">
      <c r="C314" s="38"/>
      <c r="D314" s="38"/>
      <c r="R314" s="88"/>
    </row>
    <row r="315" spans="3:18">
      <c r="C315" s="38"/>
      <c r="D315" s="38"/>
      <c r="R315" s="88"/>
    </row>
    <row r="316" spans="3:18">
      <c r="C316" s="38"/>
      <c r="D316" s="38"/>
      <c r="R316" s="88"/>
    </row>
    <row r="317" spans="3:18">
      <c r="C317" s="38"/>
      <c r="D317" s="38"/>
      <c r="R317" s="88"/>
    </row>
    <row r="318" spans="3:18">
      <c r="C318" s="38"/>
      <c r="D318" s="38"/>
      <c r="R318" s="88"/>
    </row>
    <row r="319" spans="3:18">
      <c r="C319" s="38"/>
      <c r="D319" s="38"/>
      <c r="R319" s="88"/>
    </row>
    <row r="320" spans="3:18">
      <c r="C320" s="38"/>
      <c r="D320" s="38"/>
      <c r="R320" s="88"/>
    </row>
    <row r="321" spans="3:18">
      <c r="C321" s="38"/>
      <c r="D321" s="38"/>
      <c r="R321" s="88"/>
    </row>
    <row r="322" spans="3:18">
      <c r="C322" s="38"/>
      <c r="D322" s="38"/>
      <c r="R322" s="88"/>
    </row>
    <row r="323" spans="3:18">
      <c r="C323" s="38"/>
      <c r="D323" s="38"/>
      <c r="R323" s="88"/>
    </row>
    <row r="324" spans="3:18">
      <c r="C324" s="38"/>
      <c r="D324" s="38"/>
      <c r="R324" s="88"/>
    </row>
    <row r="325" spans="3:18">
      <c r="C325" s="38"/>
      <c r="D325" s="38"/>
      <c r="R325" s="88"/>
    </row>
    <row r="326" spans="3:18">
      <c r="C326" s="38"/>
      <c r="D326" s="38"/>
      <c r="R326" s="88"/>
    </row>
    <row r="327" spans="3:18">
      <c r="C327" s="38"/>
      <c r="D327" s="38"/>
      <c r="R327" s="88"/>
    </row>
    <row r="328" spans="3:18">
      <c r="C328" s="38"/>
      <c r="D328" s="38"/>
      <c r="R328" s="88"/>
    </row>
    <row r="329" spans="3:18">
      <c r="C329" s="38"/>
      <c r="D329" s="38"/>
      <c r="R329" s="88"/>
    </row>
    <row r="330" spans="3:18">
      <c r="C330" s="38"/>
      <c r="D330" s="38"/>
      <c r="R330" s="88"/>
    </row>
    <row r="331" spans="3:18">
      <c r="C331" s="38"/>
      <c r="D331" s="38"/>
      <c r="R331" s="88"/>
    </row>
    <row r="332" spans="3:18">
      <c r="C332" s="38"/>
      <c r="D332" s="38"/>
      <c r="R332" s="88"/>
    </row>
    <row r="333" spans="3:18">
      <c r="C333" s="38"/>
      <c r="D333" s="38"/>
      <c r="R333" s="88"/>
    </row>
    <row r="334" spans="3:18">
      <c r="C334" s="38"/>
      <c r="D334" s="38"/>
      <c r="R334" s="88"/>
    </row>
    <row r="335" spans="3:18">
      <c r="C335" s="38"/>
      <c r="D335" s="38"/>
      <c r="R335" s="88"/>
    </row>
    <row r="336" spans="3:18">
      <c r="C336" s="38"/>
      <c r="D336" s="38"/>
      <c r="R336" s="88"/>
    </row>
    <row r="337" spans="3:18">
      <c r="C337" s="38"/>
      <c r="D337" s="38"/>
      <c r="R337" s="88"/>
    </row>
    <row r="338" spans="3:18">
      <c r="C338" s="38"/>
      <c r="D338" s="38"/>
      <c r="R338" s="88"/>
    </row>
    <row r="339" spans="3:18">
      <c r="C339" s="38"/>
      <c r="D339" s="38"/>
      <c r="R339" s="88"/>
    </row>
    <row r="340" spans="3:18">
      <c r="C340" s="38"/>
      <c r="D340" s="38"/>
      <c r="R340" s="88"/>
    </row>
    <row r="341" spans="3:18">
      <c r="C341" s="38"/>
      <c r="D341" s="38"/>
      <c r="R341" s="88"/>
    </row>
    <row r="342" spans="3:18">
      <c r="C342" s="38"/>
      <c r="D342" s="38"/>
      <c r="R342" s="88"/>
    </row>
    <row r="343" spans="3:18">
      <c r="C343" s="38"/>
      <c r="D343" s="38"/>
      <c r="R343" s="88"/>
    </row>
    <row r="344" spans="3:18">
      <c r="C344" s="38"/>
      <c r="D344" s="38"/>
      <c r="R344" s="88"/>
    </row>
    <row r="345" spans="3:18">
      <c r="C345" s="38"/>
      <c r="D345" s="38"/>
      <c r="R345" s="88"/>
    </row>
    <row r="346" spans="3:18">
      <c r="C346" s="38"/>
      <c r="D346" s="38"/>
      <c r="R346" s="88"/>
    </row>
    <row r="347" spans="3:18">
      <c r="C347" s="38"/>
      <c r="D347" s="38"/>
      <c r="R347" s="88"/>
    </row>
    <row r="348" spans="3:18">
      <c r="C348" s="38"/>
      <c r="D348" s="38"/>
      <c r="R348" s="88"/>
    </row>
    <row r="349" spans="3:18">
      <c r="C349" s="38"/>
      <c r="D349" s="38"/>
      <c r="R349" s="88"/>
    </row>
    <row r="350" spans="3:18">
      <c r="C350" s="38"/>
      <c r="D350" s="38"/>
      <c r="R350" s="88"/>
    </row>
    <row r="351" spans="3:18">
      <c r="C351" s="38"/>
      <c r="D351" s="38"/>
      <c r="R351" s="88"/>
    </row>
    <row r="352" spans="3:18">
      <c r="C352" s="38"/>
      <c r="D352" s="38"/>
      <c r="R352" s="88"/>
    </row>
    <row r="353" spans="3:18">
      <c r="C353" s="38"/>
      <c r="D353" s="38"/>
      <c r="R353" s="88"/>
    </row>
    <row r="354" spans="3:18">
      <c r="C354" s="38"/>
      <c r="D354" s="38"/>
      <c r="R354" s="88"/>
    </row>
    <row r="355" spans="3:18">
      <c r="C355" s="38"/>
      <c r="D355" s="38"/>
      <c r="R355" s="88"/>
    </row>
    <row r="356" spans="3:18">
      <c r="C356" s="38"/>
      <c r="D356" s="38"/>
      <c r="R356" s="88"/>
    </row>
    <row r="357" spans="3:18">
      <c r="C357" s="38"/>
      <c r="D357" s="38"/>
      <c r="R357" s="88"/>
    </row>
    <row r="358" spans="3:18">
      <c r="C358" s="38"/>
      <c r="D358" s="38"/>
      <c r="R358" s="88"/>
    </row>
    <row r="359" spans="3:18">
      <c r="C359" s="38"/>
      <c r="D359" s="38"/>
      <c r="R359" s="88"/>
    </row>
    <row r="360" spans="3:18">
      <c r="C360" s="38"/>
      <c r="D360" s="38"/>
      <c r="R360" s="88"/>
    </row>
    <row r="361" spans="3:18">
      <c r="C361" s="38"/>
      <c r="D361" s="38"/>
      <c r="R361" s="88"/>
    </row>
    <row r="362" spans="3:18">
      <c r="C362" s="38"/>
      <c r="D362" s="38"/>
      <c r="R362" s="88"/>
    </row>
    <row r="363" spans="3:18">
      <c r="C363" s="38"/>
      <c r="D363" s="38"/>
      <c r="R363" s="88"/>
    </row>
    <row r="364" spans="3:18">
      <c r="C364" s="38"/>
      <c r="D364" s="38"/>
      <c r="R364" s="88"/>
    </row>
    <row r="365" spans="3:18">
      <c r="C365" s="38"/>
      <c r="D365" s="38"/>
      <c r="R365" s="88"/>
    </row>
    <row r="366" spans="3:18">
      <c r="C366" s="38"/>
      <c r="D366" s="38"/>
      <c r="R366" s="88"/>
    </row>
    <row r="367" spans="3:18">
      <c r="C367" s="38"/>
      <c r="D367" s="38"/>
      <c r="R367" s="88"/>
    </row>
    <row r="368" spans="3:18">
      <c r="C368" s="38"/>
      <c r="D368" s="38"/>
      <c r="R368" s="88"/>
    </row>
    <row r="369" spans="3:18">
      <c r="C369" s="38"/>
      <c r="D369" s="38"/>
      <c r="R369" s="88"/>
    </row>
    <row r="370" spans="3:18">
      <c r="C370" s="38"/>
      <c r="D370" s="38"/>
      <c r="R370" s="88"/>
    </row>
    <row r="371" spans="3:18">
      <c r="C371" s="38"/>
      <c r="D371" s="38"/>
      <c r="R371" s="88"/>
    </row>
    <row r="372" spans="3:18">
      <c r="C372" s="38"/>
      <c r="D372" s="38"/>
      <c r="R372" s="88"/>
    </row>
    <row r="373" spans="3:18">
      <c r="C373" s="38"/>
      <c r="D373" s="38"/>
      <c r="R373" s="88"/>
    </row>
    <row r="374" spans="3:18">
      <c r="C374" s="38"/>
      <c r="D374" s="38"/>
      <c r="R374" s="88"/>
    </row>
    <row r="375" spans="3:18">
      <c r="C375" s="38"/>
      <c r="D375" s="38"/>
      <c r="R375" s="88"/>
    </row>
    <row r="376" spans="3:18">
      <c r="C376" s="38"/>
      <c r="D376" s="38"/>
      <c r="R376" s="88"/>
    </row>
    <row r="377" spans="3:18">
      <c r="C377" s="38"/>
      <c r="D377" s="38"/>
      <c r="R377" s="88"/>
    </row>
    <row r="378" spans="3:18">
      <c r="C378" s="38"/>
      <c r="D378" s="38"/>
      <c r="R378" s="88"/>
    </row>
    <row r="379" spans="3:18">
      <c r="C379" s="38"/>
      <c r="D379" s="38"/>
      <c r="R379" s="88"/>
    </row>
    <row r="380" spans="3:18">
      <c r="C380" s="38"/>
      <c r="D380" s="38"/>
      <c r="R380" s="88"/>
    </row>
    <row r="381" spans="3:18">
      <c r="C381" s="38"/>
      <c r="D381" s="38"/>
      <c r="R381" s="88"/>
    </row>
    <row r="382" spans="3:18">
      <c r="C382" s="38"/>
      <c r="D382" s="38"/>
      <c r="R382" s="88"/>
    </row>
    <row r="383" spans="3:18">
      <c r="C383" s="38"/>
      <c r="D383" s="38"/>
      <c r="R383" s="88"/>
    </row>
    <row r="384" spans="3:18">
      <c r="C384" s="38"/>
      <c r="D384" s="38"/>
      <c r="R384" s="88"/>
    </row>
    <row r="385" spans="3:18">
      <c r="C385" s="38"/>
      <c r="D385" s="38"/>
      <c r="R385" s="88"/>
    </row>
    <row r="386" spans="3:18">
      <c r="C386" s="38"/>
      <c r="D386" s="38"/>
      <c r="R386" s="88"/>
    </row>
    <row r="387" spans="3:18">
      <c r="C387" s="38"/>
      <c r="D387" s="38"/>
      <c r="R387" s="88"/>
    </row>
    <row r="388" spans="3:18">
      <c r="C388" s="38"/>
      <c r="D388" s="38"/>
      <c r="R388" s="88"/>
    </row>
    <row r="389" spans="3:18">
      <c r="C389" s="38"/>
      <c r="D389" s="38"/>
      <c r="R389" s="88"/>
    </row>
    <row r="390" spans="3:18">
      <c r="C390" s="38"/>
      <c r="D390" s="38"/>
      <c r="R390" s="88"/>
    </row>
    <row r="391" spans="3:18">
      <c r="C391" s="38"/>
      <c r="D391" s="38"/>
    </row>
    <row r="392" spans="3:18">
      <c r="C392" s="38"/>
      <c r="D392" s="38"/>
    </row>
    <row r="393" spans="3:18">
      <c r="C393" s="38"/>
      <c r="D393" s="38"/>
    </row>
    <row r="394" spans="3:18">
      <c r="C394" s="38"/>
      <c r="D394" s="38"/>
    </row>
    <row r="395" spans="3:18">
      <c r="C395" s="38"/>
      <c r="D395" s="38"/>
    </row>
    <row r="396" spans="3:18">
      <c r="C396" s="38"/>
      <c r="D396" s="38"/>
    </row>
    <row r="397" spans="3:18">
      <c r="C397" s="38"/>
      <c r="D397" s="38"/>
    </row>
    <row r="398" spans="3:18">
      <c r="C398" s="38"/>
      <c r="D398" s="38"/>
    </row>
    <row r="399" spans="3:18">
      <c r="C399" s="38"/>
      <c r="D399" s="38"/>
    </row>
    <row r="400" spans="3:18">
      <c r="C400" s="38"/>
      <c r="D400" s="38"/>
    </row>
    <row r="401" spans="3:4">
      <c r="C401" s="38"/>
      <c r="D401" s="38"/>
    </row>
    <row r="402" spans="3:4">
      <c r="C402" s="38"/>
      <c r="D402" s="38"/>
    </row>
    <row r="403" spans="3:4">
      <c r="C403" s="38"/>
      <c r="D403" s="38"/>
    </row>
    <row r="404" spans="3:4">
      <c r="C404" s="38"/>
      <c r="D404" s="38"/>
    </row>
    <row r="405" spans="3:4">
      <c r="C405" s="38"/>
      <c r="D405" s="38"/>
    </row>
    <row r="406" spans="3:4">
      <c r="C406" s="38"/>
      <c r="D406" s="38"/>
    </row>
    <row r="407" spans="3:4">
      <c r="C407" s="38"/>
      <c r="D407" s="38"/>
    </row>
    <row r="408" spans="3:4">
      <c r="C408" s="38"/>
      <c r="D408" s="38"/>
    </row>
    <row r="409" spans="3:4">
      <c r="C409" s="38"/>
      <c r="D409" s="38"/>
    </row>
    <row r="410" spans="3:4">
      <c r="C410" s="38"/>
      <c r="D410" s="38"/>
    </row>
    <row r="411" spans="3:4">
      <c r="C411" s="38"/>
      <c r="D411" s="38"/>
    </row>
    <row r="412" spans="3:4">
      <c r="C412" s="38"/>
      <c r="D412" s="38"/>
    </row>
    <row r="413" spans="3:4">
      <c r="C413" s="38"/>
      <c r="D413" s="38"/>
    </row>
    <row r="414" spans="3:4">
      <c r="C414" s="38"/>
      <c r="D414" s="38"/>
    </row>
    <row r="415" spans="3:4">
      <c r="C415" s="38"/>
      <c r="D415" s="38"/>
    </row>
    <row r="416" spans="3:4">
      <c r="C416" s="38"/>
      <c r="D416" s="38"/>
    </row>
    <row r="417" spans="3:4">
      <c r="C417" s="38"/>
      <c r="D417" s="38"/>
    </row>
    <row r="418" spans="3:4">
      <c r="C418" s="38"/>
      <c r="D418" s="38"/>
    </row>
    <row r="419" spans="3:4">
      <c r="C419" s="38"/>
      <c r="D419" s="38"/>
    </row>
    <row r="420" spans="3:4">
      <c r="C420" s="38"/>
      <c r="D420" s="38"/>
    </row>
    <row r="421" spans="3:4">
      <c r="C421" s="38"/>
      <c r="D421" s="38"/>
    </row>
    <row r="422" spans="3:4">
      <c r="C422" s="38"/>
      <c r="D422" s="38"/>
    </row>
    <row r="423" spans="3:4">
      <c r="C423" s="38"/>
      <c r="D423" s="38"/>
    </row>
    <row r="424" spans="3:4">
      <c r="C424" s="38"/>
      <c r="D424" s="38"/>
    </row>
    <row r="425" spans="3:4">
      <c r="C425" s="38"/>
      <c r="D425" s="38"/>
    </row>
    <row r="426" spans="3:4">
      <c r="C426" s="38"/>
      <c r="D426" s="38"/>
    </row>
    <row r="427" spans="3:4">
      <c r="C427" s="38"/>
      <c r="D427" s="38"/>
    </row>
    <row r="428" spans="3:4">
      <c r="C428" s="38"/>
      <c r="D428" s="38"/>
    </row>
    <row r="429" spans="3:4">
      <c r="C429" s="38"/>
      <c r="D429" s="38"/>
    </row>
    <row r="430" spans="3:4">
      <c r="C430" s="38"/>
      <c r="D430" s="38"/>
    </row>
    <row r="431" spans="3:4">
      <c r="C431" s="38"/>
      <c r="D431" s="38"/>
    </row>
    <row r="432" spans="3:4">
      <c r="C432" s="38"/>
      <c r="D432" s="38"/>
    </row>
    <row r="433" spans="3:4">
      <c r="C433" s="38"/>
      <c r="D433" s="38"/>
    </row>
    <row r="434" spans="3:4">
      <c r="C434" s="38"/>
      <c r="D434" s="38"/>
    </row>
    <row r="435" spans="3:4">
      <c r="C435" s="38"/>
      <c r="D435" s="38"/>
    </row>
    <row r="436" spans="3:4">
      <c r="C436" s="38"/>
      <c r="D436" s="38"/>
    </row>
    <row r="437" spans="3:4">
      <c r="C437" s="38"/>
      <c r="D437" s="38"/>
    </row>
    <row r="438" spans="3:4">
      <c r="C438" s="38"/>
      <c r="D438" s="38"/>
    </row>
    <row r="439" spans="3:4">
      <c r="C439" s="38"/>
      <c r="D439" s="38"/>
    </row>
    <row r="440" spans="3:4">
      <c r="C440" s="38"/>
      <c r="D440" s="38"/>
    </row>
    <row r="441" spans="3:4">
      <c r="C441" s="38"/>
      <c r="D441" s="38"/>
    </row>
    <row r="442" spans="3:4">
      <c r="C442" s="38"/>
      <c r="D442" s="38"/>
    </row>
    <row r="443" spans="3:4">
      <c r="C443" s="38"/>
      <c r="D443" s="38"/>
    </row>
    <row r="444" spans="3:4">
      <c r="C444" s="38"/>
      <c r="D444" s="38"/>
    </row>
    <row r="445" spans="3:4">
      <c r="C445" s="38"/>
      <c r="D445" s="38"/>
    </row>
    <row r="446" spans="3:4">
      <c r="C446" s="38"/>
      <c r="D446" s="38"/>
    </row>
    <row r="447" spans="3:4">
      <c r="C447" s="38"/>
      <c r="D447" s="38"/>
    </row>
    <row r="448" spans="3:4">
      <c r="C448" s="38"/>
      <c r="D448" s="38"/>
    </row>
    <row r="449" spans="3:4">
      <c r="C449" s="38"/>
      <c r="D449" s="38"/>
    </row>
    <row r="450" spans="3:4">
      <c r="C450" s="38"/>
      <c r="D450" s="38"/>
    </row>
    <row r="451" spans="3:4">
      <c r="C451" s="38"/>
      <c r="D451" s="38"/>
    </row>
    <row r="452" spans="3:4">
      <c r="C452" s="38"/>
      <c r="D452" s="38"/>
    </row>
    <row r="453" spans="3:4">
      <c r="C453" s="38"/>
      <c r="D453" s="38"/>
    </row>
    <row r="454" spans="3:4">
      <c r="C454" s="38"/>
      <c r="D454" s="38"/>
    </row>
    <row r="455" spans="3:4">
      <c r="C455" s="38"/>
      <c r="D455" s="38"/>
    </row>
    <row r="456" spans="3:4">
      <c r="C456" s="38"/>
      <c r="D456" s="38"/>
    </row>
    <row r="457" spans="3:4">
      <c r="C457" s="38"/>
      <c r="D457" s="38"/>
    </row>
    <row r="458" spans="3:4">
      <c r="C458" s="38"/>
      <c r="D458" s="38"/>
    </row>
    <row r="459" spans="3:4">
      <c r="C459" s="38"/>
      <c r="D459" s="38"/>
    </row>
    <row r="460" spans="3:4">
      <c r="C460" s="38"/>
      <c r="D460" s="38"/>
    </row>
    <row r="461" spans="3:4">
      <c r="C461" s="38"/>
      <c r="D461" s="38"/>
    </row>
    <row r="462" spans="3:4">
      <c r="C462" s="38"/>
      <c r="D462" s="38"/>
    </row>
    <row r="463" spans="3:4">
      <c r="C463" s="38"/>
      <c r="D463" s="38"/>
    </row>
    <row r="464" spans="3:4">
      <c r="C464" s="38"/>
      <c r="D464" s="38"/>
    </row>
    <row r="465" spans="3:4">
      <c r="C465" s="38"/>
      <c r="D465" s="38"/>
    </row>
    <row r="466" spans="3:4">
      <c r="C466" s="38"/>
      <c r="D466" s="38"/>
    </row>
    <row r="467" spans="3:4">
      <c r="C467" s="38"/>
      <c r="D467" s="38"/>
    </row>
    <row r="468" spans="3:4">
      <c r="C468" s="38"/>
      <c r="D468" s="38"/>
    </row>
    <row r="469" spans="3:4">
      <c r="C469" s="38"/>
      <c r="D469" s="38"/>
    </row>
    <row r="470" spans="3:4">
      <c r="C470" s="38"/>
      <c r="D470" s="38"/>
    </row>
    <row r="471" spans="3:4">
      <c r="C471" s="38"/>
      <c r="D471" s="38"/>
    </row>
    <row r="472" spans="3:4">
      <c r="C472" s="38"/>
      <c r="D472" s="38"/>
    </row>
    <row r="473" spans="3:4">
      <c r="C473" s="38"/>
      <c r="D473" s="38"/>
    </row>
    <row r="474" spans="3:4">
      <c r="C474" s="38"/>
      <c r="D474" s="38"/>
    </row>
    <row r="475" spans="3:4">
      <c r="C475" s="38"/>
      <c r="D475" s="38"/>
    </row>
    <row r="476" spans="3:4">
      <c r="C476" s="38"/>
      <c r="D476" s="38"/>
    </row>
    <row r="477" spans="3:4">
      <c r="C477" s="38"/>
      <c r="D477" s="38"/>
    </row>
    <row r="478" spans="3:4">
      <c r="C478" s="38"/>
      <c r="D478" s="38"/>
    </row>
    <row r="479" spans="3:4">
      <c r="C479" s="38"/>
      <c r="D479" s="38"/>
    </row>
    <row r="480" spans="3:4">
      <c r="C480" s="38"/>
      <c r="D480" s="38"/>
    </row>
    <row r="481" spans="3:4">
      <c r="C481" s="38"/>
      <c r="D481" s="38"/>
    </row>
    <row r="482" spans="3:4">
      <c r="C482" s="38"/>
      <c r="D482" s="38"/>
    </row>
    <row r="483" spans="3:4">
      <c r="C483" s="38"/>
      <c r="D483" s="38"/>
    </row>
    <row r="484" spans="3:4">
      <c r="C484" s="38"/>
      <c r="D484" s="38"/>
    </row>
    <row r="485" spans="3:4">
      <c r="C485" s="38"/>
      <c r="D485" s="38"/>
    </row>
    <row r="486" spans="3:4">
      <c r="C486" s="38"/>
      <c r="D486" s="38"/>
    </row>
    <row r="487" spans="3:4">
      <c r="C487" s="38"/>
      <c r="D487" s="38"/>
    </row>
    <row r="488" spans="3:4">
      <c r="C488" s="38"/>
      <c r="D488" s="38"/>
    </row>
    <row r="489" spans="3:4">
      <c r="C489" s="38"/>
      <c r="D489" s="38"/>
    </row>
    <row r="490" spans="3:4">
      <c r="C490" s="38"/>
      <c r="D490" s="38"/>
    </row>
    <row r="491" spans="3:4">
      <c r="C491" s="38"/>
      <c r="D491" s="38"/>
    </row>
    <row r="492" spans="3:4">
      <c r="C492" s="38"/>
      <c r="D492" s="38"/>
    </row>
    <row r="493" spans="3:4">
      <c r="C493" s="38"/>
      <c r="D493" s="38"/>
    </row>
    <row r="494" spans="3:4">
      <c r="C494" s="38"/>
      <c r="D494" s="38"/>
    </row>
    <row r="495" spans="3:4">
      <c r="C495" s="38"/>
      <c r="D495" s="38"/>
    </row>
    <row r="496" spans="3:4">
      <c r="C496" s="38"/>
      <c r="D496" s="38"/>
    </row>
    <row r="497" spans="3:4">
      <c r="C497" s="38"/>
      <c r="D497" s="38"/>
    </row>
    <row r="498" spans="3:4">
      <c r="C498" s="38"/>
      <c r="D498" s="38"/>
    </row>
    <row r="499" spans="3:4">
      <c r="C499" s="38"/>
      <c r="D499" s="38"/>
    </row>
    <row r="500" spans="3:4">
      <c r="C500" s="38"/>
      <c r="D500" s="38"/>
    </row>
    <row r="501" spans="3:4">
      <c r="C501" s="38"/>
      <c r="D501" s="38"/>
    </row>
    <row r="502" spans="3:4">
      <c r="C502" s="38"/>
      <c r="D502" s="38"/>
    </row>
    <row r="503" spans="3:4">
      <c r="C503" s="38"/>
      <c r="D503" s="38"/>
    </row>
    <row r="504" spans="3:4">
      <c r="C504" s="38"/>
      <c r="D504" s="38"/>
    </row>
    <row r="505" spans="3:4">
      <c r="C505" s="38"/>
      <c r="D505" s="38"/>
    </row>
    <row r="506" spans="3:4">
      <c r="C506" s="38"/>
      <c r="D506" s="38"/>
    </row>
    <row r="507" spans="3:4">
      <c r="C507" s="38"/>
      <c r="D507" s="38"/>
    </row>
    <row r="508" spans="3:4">
      <c r="C508" s="38"/>
      <c r="D508" s="38"/>
    </row>
    <row r="509" spans="3:4">
      <c r="C509" s="38"/>
      <c r="D509" s="38"/>
    </row>
    <row r="510" spans="3:4">
      <c r="C510" s="38"/>
      <c r="D510" s="38"/>
    </row>
    <row r="511" spans="3:4">
      <c r="C511" s="38"/>
      <c r="D511" s="38"/>
    </row>
    <row r="512" spans="3:4">
      <c r="C512" s="38"/>
      <c r="D512" s="38"/>
    </row>
    <row r="513" spans="3:4">
      <c r="C513" s="38"/>
      <c r="D513" s="38"/>
    </row>
    <row r="514" spans="3:4">
      <c r="C514" s="38"/>
      <c r="D514" s="38"/>
    </row>
    <row r="515" spans="3:4">
      <c r="C515" s="38"/>
      <c r="D515" s="38"/>
    </row>
    <row r="516" spans="3:4">
      <c r="C516" s="38"/>
      <c r="D516" s="38"/>
    </row>
    <row r="517" spans="3:4">
      <c r="C517" s="38"/>
      <c r="D517" s="38"/>
    </row>
    <row r="518" spans="3:4">
      <c r="C518" s="38"/>
      <c r="D518" s="38"/>
    </row>
    <row r="519" spans="3:4">
      <c r="C519" s="38"/>
      <c r="D519" s="38"/>
    </row>
    <row r="520" spans="3:4">
      <c r="C520" s="38"/>
      <c r="D520" s="38"/>
    </row>
    <row r="521" spans="3:4">
      <c r="C521" s="38"/>
      <c r="D521" s="38"/>
    </row>
    <row r="522" spans="3:4">
      <c r="C522" s="38"/>
      <c r="D522" s="38"/>
    </row>
    <row r="523" spans="3:4">
      <c r="C523" s="38"/>
      <c r="D523" s="38"/>
    </row>
    <row r="524" spans="3:4">
      <c r="C524" s="38"/>
      <c r="D524" s="38"/>
    </row>
    <row r="525" spans="3:4">
      <c r="C525" s="38"/>
      <c r="D525" s="38"/>
    </row>
    <row r="526" spans="3:4">
      <c r="C526" s="38"/>
      <c r="D526" s="38"/>
    </row>
    <row r="527" spans="3:4">
      <c r="C527" s="38"/>
      <c r="D527" s="38"/>
    </row>
    <row r="528" spans="3:4">
      <c r="C528" s="38"/>
      <c r="D528" s="38"/>
    </row>
    <row r="529" spans="3:4">
      <c r="C529" s="38"/>
      <c r="D529" s="38"/>
    </row>
    <row r="530" spans="3:4">
      <c r="C530" s="38"/>
      <c r="D530" s="38"/>
    </row>
    <row r="531" spans="3:4">
      <c r="C531" s="38"/>
      <c r="D531" s="38"/>
    </row>
    <row r="532" spans="3:4">
      <c r="C532" s="38"/>
      <c r="D532" s="38"/>
    </row>
    <row r="533" spans="3:4">
      <c r="C533" s="38"/>
      <c r="D533" s="38"/>
    </row>
    <row r="534" spans="3:4">
      <c r="C534" s="38"/>
      <c r="D534" s="38"/>
    </row>
    <row r="535" spans="3:4">
      <c r="C535" s="38"/>
      <c r="D535" s="38"/>
    </row>
    <row r="536" spans="3:4">
      <c r="C536" s="38"/>
      <c r="D536" s="38"/>
    </row>
    <row r="537" spans="3:4">
      <c r="C537" s="38"/>
      <c r="D537" s="38"/>
    </row>
    <row r="538" spans="3:4">
      <c r="C538" s="38"/>
      <c r="D538" s="38"/>
    </row>
    <row r="539" spans="3:4">
      <c r="C539" s="38"/>
      <c r="D539" s="38"/>
    </row>
    <row r="540" spans="3:4">
      <c r="C540" s="38"/>
      <c r="D540" s="38"/>
    </row>
    <row r="541" spans="3:4">
      <c r="C541" s="38"/>
      <c r="D541" s="38"/>
    </row>
    <row r="542" spans="3:4">
      <c r="C542" s="38"/>
      <c r="D542" s="38"/>
    </row>
    <row r="543" spans="3:4">
      <c r="C543" s="38"/>
      <c r="D543" s="38"/>
    </row>
    <row r="544" spans="3:4">
      <c r="C544" s="38"/>
      <c r="D544" s="38"/>
    </row>
    <row r="545" spans="3:4">
      <c r="C545" s="38"/>
      <c r="D545" s="38"/>
    </row>
    <row r="546" spans="3:4">
      <c r="C546" s="38"/>
      <c r="D546" s="38"/>
    </row>
    <row r="547" spans="3:4">
      <c r="C547" s="38"/>
      <c r="D547" s="38"/>
    </row>
    <row r="548" spans="3:4">
      <c r="C548" s="38"/>
      <c r="D548" s="38"/>
    </row>
    <row r="549" spans="3:4">
      <c r="C549" s="38"/>
      <c r="D549" s="38"/>
    </row>
    <row r="550" spans="3:4">
      <c r="C550" s="38"/>
      <c r="D550" s="38"/>
    </row>
    <row r="551" spans="3:4">
      <c r="C551" s="38"/>
      <c r="D551" s="38"/>
    </row>
    <row r="552" spans="3:4">
      <c r="C552" s="38"/>
      <c r="D552" s="38"/>
    </row>
    <row r="553" spans="3:4">
      <c r="C553" s="38"/>
      <c r="D553" s="38"/>
    </row>
    <row r="554" spans="3:4">
      <c r="C554" s="38"/>
      <c r="D554" s="38"/>
    </row>
    <row r="555" spans="3:4">
      <c r="C555" s="38"/>
      <c r="D555" s="38"/>
    </row>
    <row r="556" spans="3:4">
      <c r="C556" s="38"/>
      <c r="D556" s="38"/>
    </row>
    <row r="557" spans="3:4">
      <c r="C557" s="38"/>
      <c r="D557" s="38"/>
    </row>
    <row r="558" spans="3:4">
      <c r="C558" s="38"/>
      <c r="D558" s="38"/>
    </row>
    <row r="559" spans="3:4">
      <c r="C559" s="38"/>
      <c r="D559" s="38"/>
    </row>
    <row r="560" spans="3:4">
      <c r="C560" s="38"/>
      <c r="D560" s="38"/>
    </row>
    <row r="561" spans="3:4">
      <c r="C561" s="38"/>
      <c r="D561" s="38"/>
    </row>
    <row r="562" spans="3:4">
      <c r="C562" s="38"/>
      <c r="D562" s="38"/>
    </row>
    <row r="563" spans="3:4">
      <c r="C563" s="38"/>
      <c r="D563" s="38"/>
    </row>
    <row r="564" spans="3:4">
      <c r="C564" s="38"/>
      <c r="D564" s="38"/>
    </row>
    <row r="565" spans="3:4">
      <c r="C565" s="38"/>
      <c r="D565" s="38"/>
    </row>
    <row r="566" spans="3:4">
      <c r="C566" s="38"/>
      <c r="D566" s="38"/>
    </row>
    <row r="567" spans="3:4">
      <c r="C567" s="38"/>
      <c r="D567" s="38"/>
    </row>
    <row r="568" spans="3:4">
      <c r="C568" s="38"/>
      <c r="D568" s="38"/>
    </row>
    <row r="569" spans="3:4">
      <c r="C569" s="38"/>
      <c r="D569" s="38"/>
    </row>
    <row r="570" spans="3:4">
      <c r="C570" s="38"/>
      <c r="D570" s="38"/>
    </row>
    <row r="571" spans="3:4">
      <c r="C571" s="38"/>
      <c r="D571" s="38"/>
    </row>
    <row r="572" spans="3:4">
      <c r="C572" s="38"/>
      <c r="D572" s="38"/>
    </row>
    <row r="573" spans="3:4">
      <c r="C573" s="38"/>
      <c r="D573" s="38"/>
    </row>
    <row r="574" spans="3:4">
      <c r="C574" s="38"/>
      <c r="D574" s="38"/>
    </row>
    <row r="575" spans="3:4">
      <c r="C575" s="38"/>
      <c r="D575" s="38"/>
    </row>
    <row r="576" spans="3:4">
      <c r="C576" s="38"/>
      <c r="D576" s="38"/>
    </row>
    <row r="577" spans="3:4">
      <c r="C577" s="38"/>
      <c r="D577" s="38"/>
    </row>
    <row r="578" spans="3:4">
      <c r="C578" s="38"/>
      <c r="D578" s="38"/>
    </row>
    <row r="579" spans="3:4">
      <c r="C579" s="38"/>
      <c r="D579" s="38"/>
    </row>
    <row r="580" spans="3:4">
      <c r="C580" s="38"/>
      <c r="D580" s="38"/>
    </row>
    <row r="581" spans="3:4">
      <c r="C581" s="38"/>
      <c r="D581" s="38"/>
    </row>
    <row r="582" spans="3:4">
      <c r="C582" s="38"/>
      <c r="D582" s="38"/>
    </row>
    <row r="583" spans="3:4">
      <c r="C583" s="38"/>
      <c r="D583" s="38"/>
    </row>
    <row r="584" spans="3:4">
      <c r="C584" s="38"/>
      <c r="D584" s="38"/>
    </row>
    <row r="585" spans="3:4">
      <c r="C585" s="38"/>
      <c r="D585" s="38"/>
    </row>
    <row r="586" spans="3:4">
      <c r="C586" s="38"/>
      <c r="D586" s="38"/>
    </row>
    <row r="587" spans="3:4">
      <c r="C587" s="38"/>
      <c r="D587" s="38"/>
    </row>
    <row r="588" spans="3:4">
      <c r="C588" s="38"/>
      <c r="D588" s="38"/>
    </row>
    <row r="589" spans="3:4">
      <c r="C589" s="38"/>
      <c r="D589" s="38"/>
    </row>
    <row r="590" spans="3:4">
      <c r="C590" s="38"/>
      <c r="D590" s="38"/>
    </row>
    <row r="591" spans="3:4">
      <c r="C591" s="38"/>
      <c r="D591" s="38"/>
    </row>
    <row r="592" spans="3:4">
      <c r="C592" s="38"/>
      <c r="D592" s="38"/>
    </row>
    <row r="593" spans="3:4">
      <c r="C593" s="38"/>
      <c r="D593" s="38"/>
    </row>
    <row r="594" spans="3:4">
      <c r="C594" s="38"/>
      <c r="D594" s="38"/>
    </row>
    <row r="595" spans="3:4">
      <c r="C595" s="38"/>
      <c r="D595" s="38"/>
    </row>
    <row r="596" spans="3:4">
      <c r="C596" s="38"/>
      <c r="D596" s="38"/>
    </row>
    <row r="597" spans="3:4">
      <c r="C597" s="38"/>
      <c r="D597" s="38"/>
    </row>
    <row r="598" spans="3:4">
      <c r="C598" s="38"/>
      <c r="D598" s="38"/>
    </row>
    <row r="599" spans="3:4">
      <c r="C599" s="38"/>
      <c r="D599" s="38"/>
    </row>
    <row r="600" spans="3:4">
      <c r="C600" s="38"/>
      <c r="D600" s="38"/>
    </row>
    <row r="601" spans="3:4">
      <c r="C601" s="38"/>
      <c r="D601" s="38"/>
    </row>
    <row r="602" spans="3:4">
      <c r="C602" s="38"/>
      <c r="D602" s="38"/>
    </row>
    <row r="603" spans="3:4">
      <c r="C603" s="38"/>
      <c r="D603" s="38"/>
    </row>
    <row r="604" spans="3:4">
      <c r="C604" s="38"/>
      <c r="D604" s="38"/>
    </row>
    <row r="605" spans="3:4">
      <c r="C605" s="38"/>
      <c r="D605" s="38"/>
    </row>
    <row r="606" spans="3:4">
      <c r="C606" s="38"/>
      <c r="D606" s="38"/>
    </row>
    <row r="607" spans="3:4">
      <c r="C607" s="38"/>
      <c r="D607" s="38"/>
    </row>
    <row r="608" spans="3:4">
      <c r="C608" s="38"/>
      <c r="D608" s="38"/>
    </row>
    <row r="609" spans="3:4">
      <c r="C609" s="38"/>
      <c r="D609" s="38"/>
    </row>
    <row r="610" spans="3:4">
      <c r="C610" s="38"/>
      <c r="D610" s="38"/>
    </row>
    <row r="611" spans="3:4">
      <c r="C611" s="38"/>
      <c r="D611" s="38"/>
    </row>
    <row r="612" spans="3:4">
      <c r="C612" s="38"/>
      <c r="D612" s="38"/>
    </row>
    <row r="613" spans="3:4">
      <c r="C613" s="38"/>
      <c r="D613" s="38"/>
    </row>
    <row r="614" spans="3:4">
      <c r="C614" s="38"/>
      <c r="D614" s="38"/>
    </row>
    <row r="615" spans="3:4">
      <c r="C615" s="38"/>
      <c r="D615" s="38"/>
    </row>
    <row r="616" spans="3:4">
      <c r="C616" s="38"/>
      <c r="D616" s="38"/>
    </row>
    <row r="617" spans="3:4">
      <c r="C617" s="38"/>
      <c r="D617" s="38"/>
    </row>
    <row r="618" spans="3:4">
      <c r="C618" s="38"/>
      <c r="D618" s="38"/>
    </row>
    <row r="619" spans="3:4">
      <c r="C619" s="38"/>
      <c r="D619" s="38"/>
    </row>
    <row r="620" spans="3:4">
      <c r="C620" s="38"/>
      <c r="D620" s="38"/>
    </row>
    <row r="621" spans="3:4">
      <c r="C621" s="38"/>
      <c r="D621" s="38"/>
    </row>
    <row r="622" spans="3:4">
      <c r="C622" s="38"/>
      <c r="D622" s="38"/>
    </row>
    <row r="623" spans="3:4">
      <c r="C623" s="38"/>
      <c r="D623" s="38"/>
    </row>
    <row r="624" spans="3:4">
      <c r="C624" s="38"/>
      <c r="D624" s="38"/>
    </row>
    <row r="625" spans="3:4">
      <c r="C625" s="38"/>
      <c r="D625" s="38"/>
    </row>
    <row r="626" spans="3:4">
      <c r="C626" s="38"/>
      <c r="D626" s="38"/>
    </row>
    <row r="627" spans="3:4">
      <c r="C627" s="38"/>
      <c r="D627" s="38"/>
    </row>
    <row r="628" spans="3:4">
      <c r="C628" s="38"/>
      <c r="D628" s="38"/>
    </row>
    <row r="629" spans="3:4">
      <c r="C629" s="38"/>
      <c r="D629" s="38"/>
    </row>
    <row r="630" spans="3:4">
      <c r="C630" s="38"/>
      <c r="D630" s="38"/>
    </row>
    <row r="631" spans="3:4">
      <c r="C631" s="38"/>
      <c r="D631" s="38"/>
    </row>
    <row r="632" spans="3:4">
      <c r="C632" s="38"/>
      <c r="D632" s="38"/>
    </row>
    <row r="633" spans="3:4">
      <c r="C633" s="38"/>
      <c r="D633" s="38"/>
    </row>
    <row r="634" spans="3:4">
      <c r="C634" s="38"/>
      <c r="D634" s="38"/>
    </row>
    <row r="635" spans="3:4">
      <c r="C635" s="38"/>
      <c r="D635" s="38"/>
    </row>
    <row r="636" spans="3:4">
      <c r="C636" s="38"/>
      <c r="D636" s="38"/>
    </row>
    <row r="637" spans="3:4">
      <c r="C637" s="38"/>
      <c r="D637" s="38"/>
    </row>
    <row r="638" spans="3:4">
      <c r="C638" s="38"/>
      <c r="D638" s="38"/>
    </row>
    <row r="639" spans="3:4">
      <c r="C639" s="38"/>
      <c r="D639" s="38"/>
    </row>
    <row r="640" spans="3:4">
      <c r="C640" s="38"/>
      <c r="D640" s="38"/>
    </row>
    <row r="641" spans="3:4">
      <c r="C641" s="38"/>
      <c r="D641" s="38"/>
    </row>
    <row r="642" spans="3:4">
      <c r="C642" s="38"/>
      <c r="D642" s="38"/>
    </row>
    <row r="643" spans="3:4">
      <c r="C643" s="38"/>
      <c r="D643" s="38"/>
    </row>
    <row r="644" spans="3:4">
      <c r="C644" s="38"/>
      <c r="D644" s="38"/>
    </row>
    <row r="645" spans="3:4">
      <c r="C645" s="38"/>
      <c r="D645" s="38"/>
    </row>
    <row r="646" spans="3:4">
      <c r="C646" s="38"/>
      <c r="D646" s="38"/>
    </row>
    <row r="647" spans="3:4">
      <c r="C647" s="38"/>
      <c r="D647" s="38"/>
    </row>
    <row r="648" spans="3:4">
      <c r="C648" s="38"/>
      <c r="D648" s="38"/>
    </row>
    <row r="649" spans="3:4">
      <c r="C649" s="38"/>
      <c r="D649" s="38"/>
    </row>
    <row r="650" spans="3:4">
      <c r="C650" s="38"/>
      <c r="D650" s="38"/>
    </row>
    <row r="651" spans="3:4">
      <c r="C651" s="38"/>
      <c r="D651" s="38"/>
    </row>
    <row r="652" spans="3:4">
      <c r="C652" s="38"/>
      <c r="D652" s="38"/>
    </row>
    <row r="653" spans="3:4">
      <c r="C653" s="38"/>
      <c r="D653" s="38"/>
    </row>
    <row r="654" spans="3:4">
      <c r="C654" s="38"/>
      <c r="D654" s="38"/>
    </row>
    <row r="655" spans="3:4">
      <c r="C655" s="38"/>
      <c r="D655" s="38"/>
    </row>
    <row r="656" spans="3:4">
      <c r="C656" s="38"/>
      <c r="D656" s="38"/>
    </row>
    <row r="657" spans="3:4">
      <c r="C657" s="38"/>
      <c r="D657" s="38"/>
    </row>
    <row r="658" spans="3:4">
      <c r="C658" s="38"/>
      <c r="D658" s="38"/>
    </row>
    <row r="659" spans="3:4">
      <c r="C659" s="38"/>
      <c r="D659" s="38"/>
    </row>
    <row r="660" spans="3:4">
      <c r="C660" s="38"/>
      <c r="D660" s="38"/>
    </row>
    <row r="661" spans="3:4">
      <c r="C661" s="38"/>
      <c r="D661" s="38"/>
    </row>
    <row r="662" spans="3:4">
      <c r="C662" s="38"/>
      <c r="D662" s="38"/>
    </row>
    <row r="663" spans="3:4">
      <c r="C663" s="38"/>
      <c r="D663" s="38"/>
    </row>
    <row r="664" spans="3:4">
      <c r="C664" s="38"/>
      <c r="D664" s="38"/>
    </row>
    <row r="665" spans="3:4">
      <c r="C665" s="38"/>
      <c r="D665" s="38"/>
    </row>
    <row r="666" spans="3:4">
      <c r="C666" s="38"/>
      <c r="D666" s="38"/>
    </row>
    <row r="667" spans="3:4">
      <c r="C667" s="38"/>
      <c r="D667" s="38"/>
    </row>
    <row r="668" spans="3:4">
      <c r="C668" s="38"/>
      <c r="D668" s="38"/>
    </row>
    <row r="669" spans="3:4">
      <c r="C669" s="38"/>
      <c r="D669" s="38"/>
    </row>
    <row r="670" spans="3:4">
      <c r="C670" s="38"/>
      <c r="D670" s="38"/>
    </row>
    <row r="671" spans="3:4">
      <c r="C671" s="38"/>
      <c r="D671" s="38"/>
    </row>
    <row r="672" spans="3:4">
      <c r="C672" s="38"/>
      <c r="D672" s="38"/>
    </row>
    <row r="673" spans="3:4">
      <c r="C673" s="38"/>
      <c r="D673" s="38"/>
    </row>
    <row r="674" spans="3:4">
      <c r="C674" s="38"/>
      <c r="D674" s="38"/>
    </row>
    <row r="675" spans="3:4">
      <c r="C675" s="38"/>
      <c r="D675" s="38"/>
    </row>
    <row r="676" spans="3:4">
      <c r="C676" s="38"/>
      <c r="D676" s="38"/>
    </row>
    <row r="677" spans="3:4">
      <c r="C677" s="38"/>
      <c r="D677" s="38"/>
    </row>
    <row r="678" spans="3:4">
      <c r="C678" s="38"/>
      <c r="D678" s="38"/>
    </row>
    <row r="679" spans="3:4">
      <c r="C679" s="38"/>
      <c r="D679" s="38"/>
    </row>
    <row r="680" spans="3:4">
      <c r="C680" s="38"/>
      <c r="D680" s="38"/>
    </row>
    <row r="681" spans="3:4">
      <c r="C681" s="38"/>
      <c r="D681" s="38"/>
    </row>
    <row r="682" spans="3:4">
      <c r="C682" s="38"/>
      <c r="D682" s="38"/>
    </row>
    <row r="683" spans="3:4">
      <c r="C683" s="38"/>
      <c r="D683" s="38"/>
    </row>
    <row r="684" spans="3:4">
      <c r="C684" s="38"/>
      <c r="D684" s="38"/>
    </row>
    <row r="685" spans="3:4">
      <c r="C685" s="38"/>
      <c r="D685" s="38"/>
    </row>
    <row r="686" spans="3:4">
      <c r="C686" s="38"/>
      <c r="D686" s="38"/>
    </row>
    <row r="687" spans="3:4">
      <c r="C687" s="38"/>
      <c r="D687" s="38"/>
    </row>
    <row r="688" spans="3:4">
      <c r="C688" s="38"/>
      <c r="D688" s="38"/>
    </row>
    <row r="689" spans="3:4">
      <c r="C689" s="38"/>
      <c r="D689" s="38"/>
    </row>
    <row r="690" spans="3:4">
      <c r="C690" s="38"/>
      <c r="D690" s="38"/>
    </row>
    <row r="691" spans="3:4">
      <c r="C691" s="38"/>
      <c r="D691" s="38"/>
    </row>
    <row r="692" spans="3:4">
      <c r="C692" s="38"/>
      <c r="D692" s="38"/>
    </row>
    <row r="693" spans="3:4">
      <c r="C693" s="38"/>
      <c r="D693" s="38"/>
    </row>
    <row r="694" spans="3:4">
      <c r="C694" s="38"/>
      <c r="D694" s="38"/>
    </row>
    <row r="695" spans="3:4">
      <c r="C695" s="38"/>
      <c r="D695" s="38"/>
    </row>
    <row r="696" spans="3:4">
      <c r="C696" s="38"/>
      <c r="D696" s="38"/>
    </row>
    <row r="697" spans="3:4">
      <c r="C697" s="38"/>
      <c r="D697" s="38"/>
    </row>
    <row r="698" spans="3:4">
      <c r="C698" s="38"/>
      <c r="D698" s="38"/>
    </row>
    <row r="699" spans="3:4">
      <c r="C699" s="38"/>
      <c r="D699" s="38"/>
    </row>
    <row r="700" spans="3:4">
      <c r="C700" s="38"/>
      <c r="D700" s="38"/>
    </row>
    <row r="701" spans="3:4">
      <c r="C701" s="38"/>
      <c r="D701" s="38"/>
    </row>
    <row r="702" spans="3:4">
      <c r="C702" s="38"/>
      <c r="D702" s="38"/>
    </row>
    <row r="703" spans="3:4">
      <c r="C703" s="38"/>
      <c r="D703" s="38"/>
    </row>
    <row r="704" spans="3:4">
      <c r="C704" s="38"/>
      <c r="D704" s="38"/>
    </row>
    <row r="705" spans="3:4">
      <c r="C705" s="38"/>
      <c r="D705" s="38"/>
    </row>
    <row r="706" spans="3:4">
      <c r="C706" s="38"/>
      <c r="D706" s="38"/>
    </row>
    <row r="707" spans="3:4">
      <c r="C707" s="38"/>
      <c r="D707" s="38"/>
    </row>
    <row r="708" spans="3:4">
      <c r="C708" s="38"/>
      <c r="D708" s="38"/>
    </row>
    <row r="709" spans="3:4">
      <c r="C709" s="38"/>
      <c r="D709" s="38"/>
    </row>
    <row r="710" spans="3:4">
      <c r="C710" s="38"/>
      <c r="D710" s="38"/>
    </row>
    <row r="711" spans="3:4">
      <c r="C711" s="38"/>
      <c r="D711" s="38"/>
    </row>
    <row r="712" spans="3:4">
      <c r="C712" s="38"/>
      <c r="D712" s="38"/>
    </row>
    <row r="713" spans="3:4">
      <c r="C713" s="38"/>
      <c r="D713" s="38"/>
    </row>
    <row r="714" spans="3:4">
      <c r="C714" s="38"/>
      <c r="D714" s="38"/>
    </row>
    <row r="715" spans="3:4">
      <c r="C715" s="38"/>
      <c r="D715" s="38"/>
    </row>
    <row r="716" spans="3:4">
      <c r="C716" s="38"/>
      <c r="D716" s="38"/>
    </row>
    <row r="717" spans="3:4">
      <c r="C717" s="38"/>
      <c r="D717" s="38"/>
    </row>
    <row r="718" spans="3:4">
      <c r="C718" s="38"/>
      <c r="D718" s="38"/>
    </row>
    <row r="719" spans="3:4">
      <c r="C719" s="38"/>
      <c r="D719" s="38"/>
    </row>
    <row r="720" spans="3:4">
      <c r="C720" s="38"/>
      <c r="D720" s="38"/>
    </row>
    <row r="721" spans="3:4">
      <c r="C721" s="38"/>
      <c r="D721" s="38"/>
    </row>
    <row r="722" spans="3:4">
      <c r="C722" s="38"/>
      <c r="D722" s="38"/>
    </row>
    <row r="723" spans="3:4">
      <c r="C723" s="38"/>
      <c r="D723" s="38"/>
    </row>
    <row r="724" spans="3:4">
      <c r="C724" s="38"/>
      <c r="D724" s="38"/>
    </row>
    <row r="725" spans="3:4">
      <c r="C725" s="38"/>
      <c r="D725" s="38"/>
    </row>
    <row r="726" spans="3:4">
      <c r="C726" s="38"/>
      <c r="D726" s="38"/>
    </row>
    <row r="727" spans="3:4">
      <c r="C727" s="38"/>
      <c r="D727" s="38"/>
    </row>
    <row r="728" spans="3:4">
      <c r="C728" s="38"/>
      <c r="D728" s="38"/>
    </row>
    <row r="729" spans="3:4">
      <c r="C729" s="38"/>
      <c r="D729" s="38"/>
    </row>
    <row r="730" spans="3:4">
      <c r="C730" s="38"/>
      <c r="D730" s="38"/>
    </row>
    <row r="731" spans="3:4">
      <c r="C731" s="38"/>
      <c r="D731" s="38"/>
    </row>
    <row r="732" spans="3:4">
      <c r="C732" s="38"/>
      <c r="D732" s="38"/>
    </row>
    <row r="733" spans="3:4">
      <c r="C733" s="38"/>
      <c r="D733" s="38"/>
    </row>
    <row r="734" spans="3:4">
      <c r="C734" s="38"/>
      <c r="D734" s="38"/>
    </row>
    <row r="735" spans="3:4">
      <c r="C735" s="38"/>
      <c r="D735" s="38"/>
    </row>
    <row r="736" spans="3:4">
      <c r="C736" s="38"/>
      <c r="D736" s="38"/>
    </row>
    <row r="737" spans="3:4">
      <c r="C737" s="38"/>
      <c r="D737" s="38"/>
    </row>
    <row r="738" spans="3:4">
      <c r="C738" s="38"/>
      <c r="D738" s="38"/>
    </row>
    <row r="739" spans="3:4">
      <c r="C739" s="38"/>
      <c r="D739" s="38"/>
    </row>
    <row r="740" spans="3:4">
      <c r="C740" s="38"/>
      <c r="D740" s="38"/>
    </row>
    <row r="741" spans="3:4">
      <c r="C741" s="38"/>
      <c r="D741" s="38"/>
    </row>
    <row r="742" spans="3:4">
      <c r="C742" s="38"/>
      <c r="D742" s="38"/>
    </row>
    <row r="743" spans="3:4">
      <c r="C743" s="38"/>
      <c r="D743" s="38"/>
    </row>
    <row r="744" spans="3:4">
      <c r="C744" s="38"/>
      <c r="D744" s="38"/>
    </row>
    <row r="745" spans="3:4">
      <c r="C745" s="38"/>
      <c r="D745" s="38"/>
    </row>
    <row r="746" spans="3:4">
      <c r="C746" s="38"/>
      <c r="D746" s="38"/>
    </row>
    <row r="747" spans="3:4">
      <c r="C747" s="38"/>
      <c r="D747" s="38"/>
    </row>
    <row r="748" spans="3:4">
      <c r="C748" s="38"/>
      <c r="D748" s="38"/>
    </row>
    <row r="749" spans="3:4">
      <c r="C749" s="38"/>
      <c r="D749" s="38"/>
    </row>
    <row r="750" spans="3:4">
      <c r="C750" s="38"/>
      <c r="D750" s="38"/>
    </row>
    <row r="751" spans="3:4">
      <c r="C751" s="38"/>
      <c r="D751" s="38"/>
    </row>
    <row r="752" spans="3:4">
      <c r="C752" s="38"/>
      <c r="D752" s="38"/>
    </row>
    <row r="753" spans="3:4">
      <c r="C753" s="38"/>
      <c r="D753" s="38"/>
    </row>
    <row r="754" spans="3:4">
      <c r="C754" s="38"/>
      <c r="D754" s="38"/>
    </row>
    <row r="755" spans="3:4">
      <c r="C755" s="38"/>
      <c r="D755" s="38"/>
    </row>
    <row r="756" spans="3:4">
      <c r="C756" s="38"/>
      <c r="D756" s="38"/>
    </row>
    <row r="757" spans="3:4">
      <c r="C757" s="38"/>
      <c r="D757" s="38"/>
    </row>
    <row r="758" spans="3:4">
      <c r="C758" s="38"/>
      <c r="D758" s="38"/>
    </row>
    <row r="759" spans="3:4">
      <c r="C759" s="38"/>
      <c r="D759" s="38"/>
    </row>
    <row r="760" spans="3:4">
      <c r="C760" s="38"/>
      <c r="D760" s="38"/>
    </row>
    <row r="761" spans="3:4">
      <c r="C761" s="38"/>
      <c r="D761" s="38"/>
    </row>
    <row r="762" spans="3:4">
      <c r="C762" s="38"/>
      <c r="D762" s="38"/>
    </row>
    <row r="763" spans="3:4">
      <c r="C763" s="38"/>
      <c r="D763" s="38"/>
    </row>
    <row r="764" spans="3:4">
      <c r="C764" s="38"/>
      <c r="D764" s="38"/>
    </row>
    <row r="765" spans="3:4">
      <c r="C765" s="38"/>
      <c r="D765" s="38"/>
    </row>
    <row r="766" spans="3:4">
      <c r="C766" s="38"/>
      <c r="D766" s="38"/>
    </row>
    <row r="767" spans="3:4">
      <c r="C767" s="38"/>
      <c r="D767" s="38"/>
    </row>
    <row r="768" spans="3:4">
      <c r="C768" s="38"/>
      <c r="D768" s="38"/>
    </row>
    <row r="769" spans="3:4">
      <c r="C769" s="38"/>
      <c r="D769" s="38"/>
    </row>
    <row r="770" spans="3:4">
      <c r="C770" s="38"/>
      <c r="D770" s="38"/>
    </row>
    <row r="771" spans="3:4">
      <c r="C771" s="38"/>
      <c r="D771" s="38"/>
    </row>
    <row r="772" spans="3:4">
      <c r="C772" s="38"/>
      <c r="D772" s="38"/>
    </row>
    <row r="773" spans="3:4">
      <c r="C773" s="38"/>
      <c r="D773" s="38"/>
    </row>
    <row r="774" spans="3:4">
      <c r="C774" s="38"/>
      <c r="D774" s="38"/>
    </row>
    <row r="775" spans="3:4">
      <c r="C775" s="38"/>
      <c r="D775" s="38"/>
    </row>
    <row r="776" spans="3:4">
      <c r="C776" s="38"/>
      <c r="D776" s="38"/>
    </row>
    <row r="777" spans="3:4">
      <c r="C777" s="38"/>
      <c r="D777" s="38"/>
    </row>
    <row r="778" spans="3:4">
      <c r="C778" s="38"/>
      <c r="D778" s="38"/>
    </row>
    <row r="779" spans="3:4">
      <c r="C779" s="38"/>
      <c r="D779" s="38"/>
    </row>
    <row r="780" spans="3:4">
      <c r="C780" s="38"/>
      <c r="D780" s="38"/>
    </row>
    <row r="781" spans="3:4">
      <c r="C781" s="38"/>
      <c r="D781" s="38"/>
    </row>
    <row r="782" spans="3:4">
      <c r="C782" s="38"/>
      <c r="D782" s="38"/>
    </row>
    <row r="783" spans="3:4">
      <c r="C783" s="38"/>
      <c r="D783" s="38"/>
    </row>
    <row r="784" spans="3:4">
      <c r="C784" s="38"/>
      <c r="D784" s="38"/>
    </row>
    <row r="785" spans="3:4">
      <c r="C785" s="38"/>
      <c r="D785" s="38"/>
    </row>
    <row r="786" spans="3:4">
      <c r="C786" s="38"/>
      <c r="D786" s="38"/>
    </row>
    <row r="787" spans="3:4">
      <c r="C787" s="38"/>
      <c r="D787" s="38"/>
    </row>
    <row r="788" spans="3:4">
      <c r="C788" s="38"/>
      <c r="D788" s="38"/>
    </row>
    <row r="789" spans="3:4">
      <c r="C789" s="38"/>
      <c r="D789" s="38"/>
    </row>
    <row r="790" spans="3:4">
      <c r="C790" s="38"/>
      <c r="D790" s="38"/>
    </row>
    <row r="791" spans="3:4">
      <c r="C791" s="38"/>
      <c r="D791" s="38"/>
    </row>
    <row r="792" spans="3:4">
      <c r="C792" s="38"/>
      <c r="D792" s="38"/>
    </row>
    <row r="793" spans="3:4">
      <c r="C793" s="38"/>
      <c r="D793" s="38"/>
    </row>
    <row r="794" spans="3:4">
      <c r="C794" s="38"/>
      <c r="D794" s="38"/>
    </row>
    <row r="795" spans="3:4">
      <c r="C795" s="38"/>
      <c r="D795" s="38"/>
    </row>
    <row r="796" spans="3:4">
      <c r="C796" s="38"/>
      <c r="D796" s="38"/>
    </row>
    <row r="797" spans="3:4">
      <c r="C797" s="38"/>
      <c r="D797" s="38"/>
    </row>
    <row r="798" spans="3:4">
      <c r="C798" s="38"/>
      <c r="D798" s="38"/>
    </row>
    <row r="799" spans="3:4">
      <c r="C799" s="38"/>
      <c r="D799" s="38"/>
    </row>
    <row r="800" spans="3:4">
      <c r="C800" s="38"/>
      <c r="D800" s="38"/>
    </row>
    <row r="801" spans="3:4">
      <c r="C801" s="38"/>
      <c r="D801" s="38"/>
    </row>
    <row r="802" spans="3:4">
      <c r="C802" s="38"/>
      <c r="D802" s="38"/>
    </row>
    <row r="803" spans="3:4">
      <c r="C803" s="38"/>
      <c r="D803" s="38"/>
    </row>
    <row r="804" spans="3:4">
      <c r="C804" s="38"/>
      <c r="D804" s="38"/>
    </row>
    <row r="805" spans="3:4">
      <c r="C805" s="38"/>
      <c r="D805" s="38"/>
    </row>
    <row r="806" spans="3:4">
      <c r="C806" s="38"/>
      <c r="D806" s="38"/>
    </row>
    <row r="807" spans="3:4">
      <c r="C807" s="38"/>
      <c r="D807" s="38"/>
    </row>
    <row r="808" spans="3:4">
      <c r="C808" s="38"/>
      <c r="D808" s="38"/>
    </row>
    <row r="809" spans="3:4">
      <c r="C809" s="38"/>
      <c r="D809" s="38"/>
    </row>
    <row r="810" spans="3:4">
      <c r="C810" s="38"/>
      <c r="D810" s="38"/>
    </row>
    <row r="811" spans="3:4">
      <c r="C811" s="38"/>
      <c r="D811" s="38"/>
    </row>
    <row r="812" spans="3:4">
      <c r="C812" s="38"/>
      <c r="D812" s="38"/>
    </row>
    <row r="813" spans="3:4">
      <c r="C813" s="38"/>
      <c r="D813" s="38"/>
    </row>
    <row r="814" spans="3:4">
      <c r="C814" s="38"/>
      <c r="D814" s="38"/>
    </row>
    <row r="815" spans="3:4">
      <c r="C815" s="38"/>
      <c r="D815" s="38"/>
    </row>
    <row r="816" spans="3:4">
      <c r="C816" s="38"/>
      <c r="D816" s="38"/>
    </row>
    <row r="817" spans="3:4">
      <c r="C817" s="38"/>
      <c r="D817" s="38"/>
    </row>
    <row r="818" spans="3:4">
      <c r="C818" s="38"/>
      <c r="D818" s="38"/>
    </row>
    <row r="819" spans="3:4">
      <c r="C819" s="38"/>
      <c r="D819" s="38"/>
    </row>
    <row r="820" spans="3:4">
      <c r="C820" s="38"/>
      <c r="D820" s="38"/>
    </row>
    <row r="821" spans="3:4">
      <c r="C821" s="38"/>
      <c r="D821" s="38"/>
    </row>
    <row r="822" spans="3:4">
      <c r="C822" s="38"/>
      <c r="D822" s="38"/>
    </row>
    <row r="823" spans="3:4">
      <c r="C823" s="38"/>
      <c r="D823" s="38"/>
    </row>
    <row r="824" spans="3:4">
      <c r="C824" s="38"/>
      <c r="D824" s="38"/>
    </row>
    <row r="825" spans="3:4">
      <c r="C825" s="38"/>
      <c r="D825" s="38"/>
    </row>
    <row r="826" spans="3:4">
      <c r="C826" s="38"/>
      <c r="D826" s="38"/>
    </row>
    <row r="827" spans="3:4">
      <c r="C827" s="38"/>
      <c r="D827" s="38"/>
    </row>
    <row r="828" spans="3:4">
      <c r="C828" s="38"/>
      <c r="D828" s="38"/>
    </row>
    <row r="829" spans="3:4">
      <c r="C829" s="38"/>
      <c r="D829" s="38"/>
    </row>
    <row r="830" spans="3:4">
      <c r="C830" s="38"/>
      <c r="D830" s="38"/>
    </row>
    <row r="831" spans="3:4">
      <c r="C831" s="38"/>
      <c r="D831" s="38"/>
    </row>
    <row r="832" spans="3:4">
      <c r="C832" s="38"/>
      <c r="D832" s="38"/>
    </row>
    <row r="833" spans="3:4">
      <c r="C833" s="38"/>
      <c r="D833" s="38"/>
    </row>
    <row r="834" spans="3:4">
      <c r="C834" s="38"/>
      <c r="D834" s="38"/>
    </row>
    <row r="835" spans="3:4">
      <c r="C835" s="38"/>
      <c r="D835" s="38"/>
    </row>
    <row r="836" spans="3:4">
      <c r="C836" s="38"/>
      <c r="D836" s="38"/>
    </row>
    <row r="837" spans="3:4">
      <c r="C837" s="38"/>
      <c r="D837" s="38"/>
    </row>
    <row r="838" spans="3:4">
      <c r="C838" s="38"/>
      <c r="D838" s="38"/>
    </row>
    <row r="839" spans="3:4">
      <c r="C839" s="38"/>
      <c r="D839" s="38"/>
    </row>
    <row r="840" spans="3:4">
      <c r="C840" s="38"/>
      <c r="D840" s="38"/>
    </row>
    <row r="841" spans="3:4">
      <c r="C841" s="38"/>
      <c r="D841" s="38"/>
    </row>
    <row r="842" spans="3:4">
      <c r="C842" s="38"/>
      <c r="D842" s="38"/>
    </row>
    <row r="843" spans="3:4">
      <c r="C843" s="38"/>
      <c r="D843" s="38"/>
    </row>
    <row r="844" spans="3:4">
      <c r="C844" s="38"/>
      <c r="D844" s="38"/>
    </row>
    <row r="845" spans="3:4">
      <c r="C845" s="38"/>
      <c r="D845" s="38"/>
    </row>
    <row r="846" spans="3:4">
      <c r="C846" s="38"/>
      <c r="D846" s="38"/>
    </row>
    <row r="847" spans="3:4">
      <c r="C847" s="38"/>
      <c r="D847" s="38"/>
    </row>
    <row r="848" spans="3:4">
      <c r="C848" s="38"/>
      <c r="D848" s="38"/>
    </row>
    <row r="849" spans="3:4">
      <c r="C849" s="38"/>
      <c r="D849" s="38"/>
    </row>
    <row r="850" spans="3:4">
      <c r="C850" s="38"/>
      <c r="D850" s="38"/>
    </row>
    <row r="851" spans="3:4">
      <c r="C851" s="38"/>
      <c r="D851" s="38"/>
    </row>
    <row r="852" spans="3:4">
      <c r="C852" s="38"/>
      <c r="D852" s="38"/>
    </row>
    <row r="853" spans="3:4">
      <c r="C853" s="38"/>
      <c r="D853" s="38"/>
    </row>
    <row r="854" spans="3:4">
      <c r="C854" s="38"/>
      <c r="D854" s="38"/>
    </row>
    <row r="855" spans="3:4">
      <c r="C855" s="38"/>
      <c r="D855" s="38"/>
    </row>
    <row r="856" spans="3:4">
      <c r="C856" s="38"/>
      <c r="D856" s="38"/>
    </row>
    <row r="857" spans="3:4">
      <c r="C857" s="38"/>
      <c r="D857" s="38"/>
    </row>
    <row r="858" spans="3:4">
      <c r="C858" s="38"/>
      <c r="D858" s="38"/>
    </row>
    <row r="859" spans="3:4">
      <c r="C859" s="38"/>
      <c r="D859" s="38"/>
    </row>
    <row r="860" spans="3:4">
      <c r="C860" s="38"/>
      <c r="D860" s="38"/>
    </row>
    <row r="861" spans="3:4">
      <c r="C861" s="38"/>
      <c r="D861" s="38"/>
    </row>
    <row r="862" spans="3:4">
      <c r="C862" s="38"/>
      <c r="D862" s="38"/>
    </row>
    <row r="863" spans="3:4">
      <c r="C863" s="38"/>
      <c r="D863" s="38"/>
    </row>
    <row r="864" spans="3:4">
      <c r="C864" s="38"/>
      <c r="D864" s="38"/>
    </row>
    <row r="865" spans="3:4">
      <c r="C865" s="38"/>
      <c r="D865" s="38"/>
    </row>
    <row r="866" spans="3:4">
      <c r="C866" s="38"/>
      <c r="D866" s="38"/>
    </row>
    <row r="867" spans="3:4">
      <c r="C867" s="38"/>
      <c r="D867" s="38"/>
    </row>
    <row r="868" spans="3:4">
      <c r="C868" s="38"/>
      <c r="D868" s="38"/>
    </row>
    <row r="869" spans="3:4">
      <c r="C869" s="38"/>
      <c r="D869" s="38"/>
    </row>
    <row r="870" spans="3:4">
      <c r="C870" s="38"/>
      <c r="D870" s="38"/>
    </row>
    <row r="871" spans="3:4">
      <c r="C871" s="38"/>
      <c r="D871" s="38"/>
    </row>
    <row r="872" spans="3:4">
      <c r="C872" s="38"/>
      <c r="D872" s="38"/>
    </row>
    <row r="873" spans="3:4">
      <c r="C873" s="38"/>
      <c r="D873" s="38"/>
    </row>
    <row r="874" spans="3:4">
      <c r="C874" s="38"/>
      <c r="D874" s="38"/>
    </row>
    <row r="875" spans="3:4">
      <c r="C875" s="38"/>
      <c r="D875" s="38"/>
    </row>
    <row r="876" spans="3:4">
      <c r="C876" s="38"/>
      <c r="D876" s="38"/>
    </row>
    <row r="877" spans="3:4">
      <c r="C877" s="38"/>
      <c r="D877" s="38"/>
    </row>
    <row r="878" spans="3:4">
      <c r="C878" s="38"/>
      <c r="D878" s="38"/>
    </row>
    <row r="879" spans="3:4">
      <c r="C879" s="38"/>
      <c r="D879" s="38"/>
    </row>
    <row r="880" spans="3:4">
      <c r="C880" s="38"/>
      <c r="D880" s="38"/>
    </row>
    <row r="881" spans="3:4">
      <c r="C881" s="38"/>
      <c r="D881" s="38"/>
    </row>
    <row r="882" spans="3:4">
      <c r="C882" s="38"/>
      <c r="D882" s="38"/>
    </row>
    <row r="883" spans="3:4">
      <c r="C883" s="38"/>
      <c r="D883" s="38"/>
    </row>
    <row r="884" spans="3:4">
      <c r="C884" s="38"/>
      <c r="D884" s="38"/>
    </row>
    <row r="885" spans="3:4">
      <c r="C885" s="38"/>
      <c r="D885" s="38"/>
    </row>
    <row r="886" spans="3:4">
      <c r="C886" s="38"/>
      <c r="D886" s="38"/>
    </row>
    <row r="887" spans="3:4">
      <c r="C887" s="38"/>
      <c r="D887" s="38"/>
    </row>
    <row r="888" spans="3:4">
      <c r="C888" s="38"/>
      <c r="D888" s="38"/>
    </row>
    <row r="889" spans="3:4">
      <c r="C889" s="38"/>
      <c r="D889" s="38"/>
    </row>
    <row r="890" spans="3:4">
      <c r="C890" s="38"/>
      <c r="D890" s="38"/>
    </row>
    <row r="891" spans="3:4">
      <c r="C891" s="38"/>
      <c r="D891" s="38"/>
    </row>
    <row r="892" spans="3:4">
      <c r="C892" s="38"/>
      <c r="D892" s="38"/>
    </row>
    <row r="893" spans="3:4">
      <c r="C893" s="38"/>
      <c r="D893" s="38"/>
    </row>
    <row r="894" spans="3:4">
      <c r="C894" s="38"/>
      <c r="D894" s="38"/>
    </row>
    <row r="895" spans="3:4">
      <c r="C895" s="38"/>
      <c r="D895" s="38"/>
    </row>
    <row r="896" spans="3:4">
      <c r="C896" s="38"/>
      <c r="D896" s="38"/>
    </row>
    <row r="897" spans="3:4">
      <c r="C897" s="38"/>
      <c r="D897" s="38"/>
    </row>
    <row r="898" spans="3:4">
      <c r="C898" s="38"/>
      <c r="D898" s="38"/>
    </row>
    <row r="899" spans="3:4">
      <c r="C899" s="38"/>
      <c r="D899" s="38"/>
    </row>
    <row r="900" spans="3:4">
      <c r="C900" s="38"/>
      <c r="D900" s="38"/>
    </row>
    <row r="901" spans="3:4">
      <c r="C901" s="38"/>
      <c r="D901" s="38"/>
    </row>
    <row r="902" spans="3:4">
      <c r="C902" s="38"/>
      <c r="D902" s="38"/>
    </row>
    <row r="903" spans="3:4">
      <c r="C903" s="38"/>
      <c r="D903" s="38"/>
    </row>
    <row r="904" spans="3:4">
      <c r="C904" s="38"/>
      <c r="D904" s="38"/>
    </row>
    <row r="905" spans="3:4">
      <c r="C905" s="38"/>
      <c r="D905" s="38"/>
    </row>
    <row r="906" spans="3:4">
      <c r="C906" s="38"/>
      <c r="D906" s="38"/>
    </row>
    <row r="907" spans="3:4">
      <c r="C907" s="38"/>
      <c r="D907" s="38"/>
    </row>
    <row r="908" spans="3:4">
      <c r="C908" s="38"/>
      <c r="D908" s="38"/>
    </row>
    <row r="909" spans="3:4">
      <c r="C909" s="38"/>
      <c r="D909" s="38"/>
    </row>
    <row r="910" spans="3:4">
      <c r="C910" s="38"/>
      <c r="D910" s="38"/>
    </row>
    <row r="911" spans="3:4">
      <c r="C911" s="38"/>
      <c r="D911" s="38"/>
    </row>
    <row r="912" spans="3:4">
      <c r="C912" s="38"/>
      <c r="D912" s="38"/>
    </row>
    <row r="913" spans="3:4">
      <c r="C913" s="38"/>
      <c r="D913" s="38"/>
    </row>
    <row r="914" spans="3:4">
      <c r="C914" s="38"/>
      <c r="D914" s="38"/>
    </row>
    <row r="915" spans="3:4">
      <c r="C915" s="38"/>
      <c r="D915" s="38"/>
    </row>
    <row r="916" spans="3:4">
      <c r="C916" s="38"/>
      <c r="D916" s="38"/>
    </row>
    <row r="917" spans="3:4">
      <c r="C917" s="38"/>
      <c r="D917" s="38"/>
    </row>
    <row r="918" spans="3:4">
      <c r="C918" s="38"/>
      <c r="D918" s="38"/>
    </row>
    <row r="919" spans="3:4">
      <c r="C919" s="38"/>
      <c r="D919" s="38"/>
    </row>
    <row r="920" spans="3:4">
      <c r="C920" s="38"/>
      <c r="D920" s="38"/>
    </row>
    <row r="921" spans="3:4">
      <c r="C921" s="38"/>
      <c r="D921" s="38"/>
    </row>
    <row r="922" spans="3:4">
      <c r="C922" s="38"/>
      <c r="D922" s="38"/>
    </row>
    <row r="923" spans="3:4">
      <c r="C923" s="38"/>
      <c r="D923" s="38"/>
    </row>
    <row r="924" spans="3:4">
      <c r="C924" s="38"/>
      <c r="D924" s="38"/>
    </row>
    <row r="925" spans="3:4">
      <c r="C925" s="38"/>
      <c r="D925" s="38"/>
    </row>
    <row r="926" spans="3:4">
      <c r="C926" s="38"/>
      <c r="D926" s="38"/>
    </row>
    <row r="927" spans="3:4">
      <c r="C927" s="38"/>
      <c r="D927" s="38"/>
    </row>
    <row r="928" spans="3:4">
      <c r="C928" s="38"/>
      <c r="D928" s="38"/>
    </row>
    <row r="929" spans="3:4">
      <c r="C929" s="38"/>
      <c r="D929" s="38"/>
    </row>
    <row r="930" spans="3:4">
      <c r="C930" s="38"/>
      <c r="D930" s="38"/>
    </row>
    <row r="931" spans="3:4">
      <c r="C931" s="38"/>
      <c r="D931" s="38"/>
    </row>
    <row r="932" spans="3:4">
      <c r="C932" s="38"/>
      <c r="D932" s="38"/>
    </row>
    <row r="933" spans="3:4">
      <c r="C933" s="38"/>
      <c r="D933" s="38"/>
    </row>
    <row r="934" spans="3:4">
      <c r="C934" s="38"/>
      <c r="D934" s="38"/>
    </row>
    <row r="935" spans="3:4">
      <c r="C935" s="38"/>
      <c r="D935" s="38"/>
    </row>
    <row r="936" spans="3:4">
      <c r="C936" s="38"/>
      <c r="D936" s="38"/>
    </row>
    <row r="937" spans="3:4">
      <c r="C937" s="38"/>
      <c r="D937" s="38"/>
    </row>
    <row r="938" spans="3:4">
      <c r="C938" s="38"/>
      <c r="D938" s="38"/>
    </row>
    <row r="939" spans="3:4">
      <c r="C939" s="38"/>
      <c r="D939" s="38"/>
    </row>
    <row r="940" spans="3:4">
      <c r="C940" s="38"/>
      <c r="D940" s="38"/>
    </row>
    <row r="941" spans="3:4">
      <c r="C941" s="38"/>
      <c r="D941" s="38"/>
    </row>
    <row r="942" spans="3:4">
      <c r="C942" s="38"/>
      <c r="D942" s="38"/>
    </row>
    <row r="943" spans="3:4">
      <c r="C943" s="38"/>
      <c r="D943" s="38"/>
    </row>
    <row r="944" spans="3:4">
      <c r="C944" s="38"/>
      <c r="D944" s="38"/>
    </row>
    <row r="945" spans="3:4">
      <c r="C945" s="38"/>
      <c r="D945" s="38"/>
    </row>
    <row r="946" spans="3:4">
      <c r="C946" s="38"/>
      <c r="D946" s="38"/>
    </row>
    <row r="947" spans="3:4">
      <c r="C947" s="38"/>
      <c r="D947" s="38"/>
    </row>
    <row r="948" spans="3:4">
      <c r="C948" s="38"/>
      <c r="D948" s="38"/>
    </row>
    <row r="949" spans="3:4">
      <c r="C949" s="38"/>
      <c r="D949" s="38"/>
    </row>
    <row r="950" spans="3:4">
      <c r="C950" s="38"/>
      <c r="D950" s="38"/>
    </row>
    <row r="951" spans="3:4">
      <c r="C951" s="38"/>
      <c r="D951" s="38"/>
    </row>
    <row r="952" spans="3:4">
      <c r="C952" s="38"/>
      <c r="D952" s="38"/>
    </row>
    <row r="953" spans="3:4">
      <c r="C953" s="38"/>
      <c r="D953" s="38"/>
    </row>
    <row r="954" spans="3:4">
      <c r="C954" s="38"/>
      <c r="D954" s="38"/>
    </row>
    <row r="955" spans="3:4">
      <c r="C955" s="38"/>
      <c r="D955" s="38"/>
    </row>
    <row r="956" spans="3:4">
      <c r="C956" s="38"/>
      <c r="D956" s="38"/>
    </row>
    <row r="957" spans="3:4">
      <c r="C957" s="38"/>
      <c r="D957" s="38"/>
    </row>
    <row r="958" spans="3:4">
      <c r="C958" s="38"/>
      <c r="D958" s="38"/>
    </row>
    <row r="959" spans="3:4">
      <c r="C959" s="38"/>
      <c r="D959" s="38"/>
    </row>
    <row r="960" spans="3:4">
      <c r="C960" s="38"/>
      <c r="D960" s="38"/>
    </row>
    <row r="961" spans="3:4">
      <c r="C961" s="38"/>
      <c r="D961" s="38"/>
    </row>
    <row r="962" spans="3:4">
      <c r="C962" s="38"/>
      <c r="D962" s="38"/>
    </row>
    <row r="963" spans="3:4">
      <c r="C963" s="38"/>
      <c r="D963" s="38"/>
    </row>
    <row r="964" spans="3:4">
      <c r="C964" s="38"/>
      <c r="D964" s="38"/>
    </row>
    <row r="965" spans="3:4">
      <c r="C965" s="38"/>
      <c r="D965" s="38"/>
    </row>
    <row r="966" spans="3:4">
      <c r="C966" s="38"/>
      <c r="D966" s="38"/>
    </row>
    <row r="967" spans="3:4">
      <c r="C967" s="38"/>
      <c r="D967" s="38"/>
    </row>
    <row r="968" spans="3:4">
      <c r="C968" s="38"/>
      <c r="D968" s="38"/>
    </row>
    <row r="969" spans="3:4">
      <c r="C969" s="38"/>
      <c r="D969" s="38"/>
    </row>
    <row r="970" spans="3:4">
      <c r="C970" s="38"/>
      <c r="D970" s="38"/>
    </row>
    <row r="971" spans="3:4">
      <c r="C971" s="38"/>
      <c r="D971" s="38"/>
    </row>
    <row r="972" spans="3:4">
      <c r="C972" s="38"/>
      <c r="D972" s="38"/>
    </row>
    <row r="973" spans="3:4">
      <c r="C973" s="38"/>
      <c r="D973" s="38"/>
    </row>
    <row r="974" spans="3:4">
      <c r="C974" s="38"/>
      <c r="D974" s="38"/>
    </row>
    <row r="975" spans="3:4">
      <c r="C975" s="38"/>
      <c r="D975" s="38"/>
    </row>
    <row r="976" spans="3:4">
      <c r="C976" s="38"/>
      <c r="D976" s="38"/>
    </row>
    <row r="977" spans="3:4">
      <c r="C977" s="38"/>
      <c r="D977" s="38"/>
    </row>
    <row r="978" spans="3:4">
      <c r="C978" s="38"/>
      <c r="D978" s="38"/>
    </row>
    <row r="979" spans="3:4">
      <c r="C979" s="38"/>
      <c r="D979" s="38"/>
    </row>
    <row r="980" spans="3:4">
      <c r="C980" s="38"/>
      <c r="D980" s="38"/>
    </row>
    <row r="981" spans="3:4">
      <c r="C981" s="38"/>
      <c r="D981" s="38"/>
    </row>
    <row r="982" spans="3:4">
      <c r="C982" s="38"/>
      <c r="D982" s="38"/>
    </row>
    <row r="983" spans="3:4">
      <c r="C983" s="38"/>
      <c r="D983" s="38"/>
    </row>
    <row r="984" spans="3:4">
      <c r="C984" s="38"/>
      <c r="D984" s="38"/>
    </row>
    <row r="985" spans="3:4">
      <c r="C985" s="38"/>
      <c r="D985" s="38"/>
    </row>
    <row r="986" spans="3:4">
      <c r="C986" s="38"/>
      <c r="D986" s="38"/>
    </row>
    <row r="987" spans="3:4">
      <c r="C987" s="38"/>
      <c r="D987" s="38"/>
    </row>
    <row r="988" spans="3:4">
      <c r="C988" s="38"/>
      <c r="D988" s="38"/>
    </row>
    <row r="989" spans="3:4">
      <c r="C989" s="38"/>
      <c r="D989" s="38"/>
    </row>
    <row r="990" spans="3:4">
      <c r="C990" s="38"/>
      <c r="D990" s="38"/>
    </row>
    <row r="991" spans="3:4">
      <c r="C991" s="38"/>
      <c r="D991" s="38"/>
    </row>
    <row r="992" spans="3:4">
      <c r="C992" s="38"/>
      <c r="D992" s="38"/>
    </row>
    <row r="993" spans="3:4">
      <c r="C993" s="38"/>
      <c r="D993" s="38"/>
    </row>
    <row r="994" spans="3:4">
      <c r="C994" s="38"/>
      <c r="D994" s="38"/>
    </row>
    <row r="995" spans="3:4">
      <c r="C995" s="38"/>
      <c r="D995" s="38"/>
    </row>
    <row r="996" spans="3:4">
      <c r="C996" s="38"/>
      <c r="D996" s="38"/>
    </row>
    <row r="997" spans="3:4">
      <c r="C997" s="38"/>
      <c r="D997" s="38"/>
    </row>
    <row r="998" spans="3:4">
      <c r="C998" s="38"/>
      <c r="D998" s="38"/>
    </row>
    <row r="999" spans="3:4">
      <c r="C999" s="38"/>
      <c r="D999" s="38"/>
    </row>
    <row r="1000" spans="3:4">
      <c r="C1000" s="38"/>
      <c r="D1000" s="38"/>
    </row>
    <row r="1001" spans="3:4">
      <c r="C1001" s="38"/>
      <c r="D1001" s="38"/>
    </row>
    <row r="1002" spans="3:4">
      <c r="C1002" s="38"/>
      <c r="D1002" s="38"/>
    </row>
    <row r="1003" spans="3:4">
      <c r="C1003" s="38"/>
      <c r="D1003" s="38"/>
    </row>
    <row r="1004" spans="3:4">
      <c r="C1004" s="38"/>
      <c r="D1004" s="38"/>
    </row>
    <row r="1005" spans="3:4">
      <c r="C1005" s="38"/>
      <c r="D1005" s="38"/>
    </row>
    <row r="1006" spans="3:4">
      <c r="C1006" s="38"/>
      <c r="D1006" s="38"/>
    </row>
    <row r="1007" spans="3:4">
      <c r="C1007" s="38"/>
      <c r="D1007" s="38"/>
    </row>
    <row r="1008" spans="3:4">
      <c r="C1008" s="38"/>
      <c r="D1008" s="38"/>
    </row>
    <row r="1009" spans="3:4">
      <c r="C1009" s="38"/>
      <c r="D1009" s="38"/>
    </row>
    <row r="1010" spans="3:4">
      <c r="C1010" s="38"/>
      <c r="D1010" s="38"/>
    </row>
    <row r="1011" spans="3:4">
      <c r="C1011" s="38"/>
      <c r="D1011" s="38"/>
    </row>
    <row r="1012" spans="3:4">
      <c r="C1012" s="38"/>
      <c r="D1012" s="38"/>
    </row>
    <row r="1013" spans="3:4">
      <c r="C1013" s="38"/>
      <c r="D1013" s="38"/>
    </row>
    <row r="1014" spans="3:4">
      <c r="C1014" s="38"/>
      <c r="D1014" s="38"/>
    </row>
    <row r="1015" spans="3:4">
      <c r="C1015" s="38"/>
      <c r="D1015" s="38"/>
    </row>
    <row r="1016" spans="3:4">
      <c r="C1016" s="38"/>
      <c r="D1016" s="38"/>
    </row>
    <row r="1017" spans="3:4">
      <c r="C1017" s="38"/>
      <c r="D1017" s="38"/>
    </row>
    <row r="1018" spans="3:4">
      <c r="C1018" s="38"/>
      <c r="D1018" s="38"/>
    </row>
    <row r="1019" spans="3:4">
      <c r="C1019" s="38"/>
      <c r="D1019" s="38"/>
    </row>
    <row r="1020" spans="3:4">
      <c r="C1020" s="38"/>
      <c r="D1020" s="38"/>
    </row>
    <row r="1021" spans="3:4">
      <c r="C1021" s="38"/>
      <c r="D1021" s="38"/>
    </row>
    <row r="1022" spans="3:4">
      <c r="C1022" s="38"/>
      <c r="D1022" s="38"/>
    </row>
    <row r="1023" spans="3:4">
      <c r="C1023" s="38"/>
      <c r="D1023" s="38"/>
    </row>
    <row r="1024" spans="3:4">
      <c r="C1024" s="38"/>
      <c r="D1024" s="38"/>
    </row>
    <row r="1025" spans="3:4">
      <c r="C1025" s="38"/>
      <c r="D1025" s="38"/>
    </row>
    <row r="1026" spans="3:4">
      <c r="C1026" s="38"/>
      <c r="D1026" s="38"/>
    </row>
    <row r="1027" spans="3:4">
      <c r="C1027" s="38"/>
      <c r="D1027" s="38"/>
    </row>
    <row r="1028" spans="3:4">
      <c r="C1028" s="38"/>
      <c r="D1028" s="38"/>
    </row>
    <row r="1029" spans="3:4">
      <c r="C1029" s="38"/>
      <c r="D1029" s="38"/>
    </row>
    <row r="1030" spans="3:4">
      <c r="C1030" s="38"/>
      <c r="D1030" s="38"/>
    </row>
    <row r="1031" spans="3:4">
      <c r="C1031" s="38"/>
      <c r="D1031" s="38"/>
    </row>
    <row r="1032" spans="3:4">
      <c r="C1032" s="38"/>
      <c r="D1032" s="38"/>
    </row>
    <row r="1033" spans="3:4">
      <c r="C1033" s="38"/>
      <c r="D1033" s="38"/>
    </row>
    <row r="1034" spans="3:4">
      <c r="C1034" s="38"/>
      <c r="D1034" s="38"/>
    </row>
    <row r="1035" spans="3:4">
      <c r="C1035" s="38"/>
      <c r="D1035" s="38"/>
    </row>
    <row r="1036" spans="3:4">
      <c r="C1036" s="38"/>
      <c r="D1036" s="38"/>
    </row>
    <row r="1037" spans="3:4">
      <c r="C1037" s="38"/>
      <c r="D1037" s="38"/>
    </row>
    <row r="1038" spans="3:4">
      <c r="C1038" s="38"/>
      <c r="D1038" s="38"/>
    </row>
    <row r="1039" spans="3:4">
      <c r="C1039" s="38"/>
      <c r="D1039" s="38"/>
    </row>
    <row r="1040" spans="3:4">
      <c r="C1040" s="38"/>
      <c r="D1040" s="38"/>
    </row>
    <row r="1041" spans="3:4">
      <c r="C1041" s="38"/>
      <c r="D1041" s="38"/>
    </row>
    <row r="1042" spans="3:4">
      <c r="C1042" s="38"/>
      <c r="D1042" s="38"/>
    </row>
    <row r="1043" spans="3:4">
      <c r="C1043" s="38"/>
      <c r="D1043" s="38"/>
    </row>
    <row r="1044" spans="3:4">
      <c r="C1044" s="38"/>
      <c r="D1044" s="38"/>
    </row>
    <row r="1045" spans="3:4">
      <c r="C1045" s="38"/>
      <c r="D1045" s="38"/>
    </row>
    <row r="1046" spans="3:4">
      <c r="C1046" s="38"/>
      <c r="D1046" s="38"/>
    </row>
    <row r="1047" spans="3:4">
      <c r="C1047" s="38"/>
      <c r="D1047" s="38"/>
    </row>
    <row r="1048" spans="3:4">
      <c r="C1048" s="38"/>
      <c r="D1048" s="38"/>
    </row>
    <row r="1049" spans="3:4">
      <c r="C1049" s="38"/>
      <c r="D1049" s="38"/>
    </row>
    <row r="1050" spans="3:4">
      <c r="C1050" s="38"/>
      <c r="D1050" s="38"/>
    </row>
    <row r="1051" spans="3:4">
      <c r="C1051" s="38"/>
      <c r="D1051" s="38"/>
    </row>
    <row r="1052" spans="3:4">
      <c r="C1052" s="38"/>
      <c r="D1052" s="38"/>
    </row>
    <row r="1053" spans="3:4">
      <c r="C1053" s="38"/>
      <c r="D1053" s="38"/>
    </row>
    <row r="1054" spans="3:4">
      <c r="C1054" s="38"/>
      <c r="D1054" s="38"/>
    </row>
    <row r="1055" spans="3:4">
      <c r="C1055" s="38"/>
      <c r="D1055" s="38"/>
    </row>
    <row r="1056" spans="3:4">
      <c r="C1056" s="38"/>
      <c r="D1056" s="38"/>
    </row>
    <row r="1057" spans="3:4">
      <c r="C1057" s="38"/>
      <c r="D1057" s="38"/>
    </row>
    <row r="1058" spans="3:4">
      <c r="C1058" s="38"/>
      <c r="D1058" s="38"/>
    </row>
    <row r="1059" spans="3:4">
      <c r="C1059" s="38"/>
      <c r="D1059" s="38"/>
    </row>
    <row r="1060" spans="3:4">
      <c r="C1060" s="38"/>
      <c r="D1060" s="38"/>
    </row>
    <row r="1061" spans="3:4">
      <c r="C1061" s="38"/>
      <c r="D1061" s="38"/>
    </row>
    <row r="1062" spans="3:4">
      <c r="C1062" s="38"/>
      <c r="D1062" s="38"/>
    </row>
    <row r="1063" spans="3:4">
      <c r="C1063" s="38"/>
      <c r="D1063" s="38"/>
    </row>
    <row r="1064" spans="3:4">
      <c r="C1064" s="38"/>
      <c r="D1064" s="38"/>
    </row>
    <row r="1065" spans="3:4">
      <c r="C1065" s="38"/>
      <c r="D1065" s="38"/>
    </row>
    <row r="1066" spans="3:4">
      <c r="C1066" s="38"/>
      <c r="D1066" s="38"/>
    </row>
    <row r="1067" spans="3:4">
      <c r="C1067" s="38"/>
      <c r="D1067" s="38"/>
    </row>
    <row r="1068" spans="3:4">
      <c r="C1068" s="38"/>
      <c r="D1068" s="38"/>
    </row>
    <row r="1069" spans="3:4">
      <c r="C1069" s="38"/>
      <c r="D1069" s="38"/>
    </row>
    <row r="1070" spans="3:4">
      <c r="C1070" s="38"/>
      <c r="D1070" s="38"/>
    </row>
    <row r="1071" spans="3:4">
      <c r="C1071" s="38"/>
      <c r="D1071" s="38"/>
    </row>
    <row r="1072" spans="3:4">
      <c r="C1072" s="38"/>
      <c r="D1072" s="38"/>
    </row>
    <row r="1073" spans="3:4">
      <c r="C1073" s="38"/>
      <c r="D1073" s="38"/>
    </row>
    <row r="1074" spans="3:4">
      <c r="C1074" s="38"/>
      <c r="D1074" s="38"/>
    </row>
    <row r="1075" spans="3:4">
      <c r="C1075" s="38"/>
      <c r="D1075" s="38"/>
    </row>
    <row r="1076" spans="3:4">
      <c r="C1076" s="38"/>
      <c r="D1076" s="38"/>
    </row>
    <row r="1077" spans="3:4">
      <c r="C1077" s="38"/>
      <c r="D1077" s="38"/>
    </row>
    <row r="1078" spans="3:4">
      <c r="C1078" s="38"/>
      <c r="D1078" s="38"/>
    </row>
    <row r="1079" spans="3:4">
      <c r="C1079" s="38"/>
      <c r="D1079" s="38"/>
    </row>
    <row r="1080" spans="3:4">
      <c r="C1080" s="38"/>
      <c r="D1080" s="38"/>
    </row>
    <row r="1081" spans="3:4">
      <c r="C1081" s="38"/>
      <c r="D1081" s="38"/>
    </row>
    <row r="1082" spans="3:4">
      <c r="C1082" s="38"/>
      <c r="D1082" s="38"/>
    </row>
    <row r="1083" spans="3:4">
      <c r="C1083" s="38"/>
      <c r="D1083" s="38"/>
    </row>
    <row r="1084" spans="3:4">
      <c r="C1084" s="38"/>
      <c r="D1084" s="38"/>
    </row>
    <row r="1085" spans="3:4">
      <c r="C1085" s="38"/>
      <c r="D1085" s="38"/>
    </row>
    <row r="1086" spans="3:4">
      <c r="C1086" s="38"/>
      <c r="D1086" s="38"/>
    </row>
    <row r="1087" spans="3:4">
      <c r="C1087" s="38"/>
      <c r="D1087" s="38"/>
    </row>
    <row r="1088" spans="3:4">
      <c r="C1088" s="38"/>
      <c r="D1088" s="38"/>
    </row>
    <row r="1089" spans="3:4">
      <c r="C1089" s="38"/>
      <c r="D1089" s="38"/>
    </row>
    <row r="1090" spans="3:4">
      <c r="C1090" s="38"/>
      <c r="D1090" s="38"/>
    </row>
    <row r="1091" spans="3:4">
      <c r="C1091" s="38"/>
      <c r="D1091" s="38"/>
    </row>
    <row r="1092" spans="3:4">
      <c r="C1092" s="38"/>
      <c r="D1092" s="38"/>
    </row>
    <row r="1093" spans="3:4">
      <c r="C1093" s="38"/>
      <c r="D1093" s="38"/>
    </row>
    <row r="1094" spans="3:4">
      <c r="C1094" s="38"/>
      <c r="D1094" s="38"/>
    </row>
    <row r="1095" spans="3:4">
      <c r="C1095" s="38"/>
      <c r="D1095" s="38"/>
    </row>
    <row r="1096" spans="3:4">
      <c r="C1096" s="38"/>
      <c r="D1096" s="38"/>
    </row>
    <row r="1097" spans="3:4">
      <c r="C1097" s="38"/>
      <c r="D1097" s="38"/>
    </row>
    <row r="1098" spans="3:4">
      <c r="C1098" s="38"/>
      <c r="D1098" s="38"/>
    </row>
    <row r="1099" spans="3:4">
      <c r="C1099" s="38"/>
      <c r="D1099" s="38"/>
    </row>
    <row r="1100" spans="3:4">
      <c r="C1100" s="38"/>
      <c r="D1100" s="38"/>
    </row>
    <row r="1101" spans="3:4">
      <c r="C1101" s="38"/>
      <c r="D1101" s="38"/>
    </row>
    <row r="1102" spans="3:4">
      <c r="C1102" s="38"/>
      <c r="D1102" s="38"/>
    </row>
    <row r="1103" spans="3:4">
      <c r="C1103" s="38"/>
      <c r="D1103" s="38"/>
    </row>
    <row r="1104" spans="3:4">
      <c r="C1104" s="38"/>
      <c r="D1104" s="38"/>
    </row>
    <row r="1105" spans="3:4">
      <c r="C1105" s="38"/>
      <c r="D1105" s="38"/>
    </row>
    <row r="1106" spans="3:4">
      <c r="C1106" s="38"/>
      <c r="D1106" s="38"/>
    </row>
    <row r="1107" spans="3:4">
      <c r="C1107" s="38"/>
      <c r="D1107" s="38"/>
    </row>
    <row r="1108" spans="3:4">
      <c r="C1108" s="38"/>
      <c r="D1108" s="38"/>
    </row>
    <row r="1109" spans="3:4">
      <c r="C1109" s="38"/>
      <c r="D1109" s="38"/>
    </row>
    <row r="1110" spans="3:4">
      <c r="C1110" s="38"/>
      <c r="D1110" s="38"/>
    </row>
    <row r="1111" spans="3:4">
      <c r="C1111" s="38"/>
      <c r="D1111" s="38"/>
    </row>
    <row r="1112" spans="3:4">
      <c r="C1112" s="38"/>
      <c r="D1112" s="38"/>
    </row>
    <row r="1113" spans="3:4">
      <c r="C1113" s="38"/>
      <c r="D1113" s="38"/>
    </row>
    <row r="1114" spans="3:4">
      <c r="C1114" s="38"/>
      <c r="D1114" s="38"/>
    </row>
    <row r="1115" spans="3:4">
      <c r="C1115" s="38"/>
      <c r="D1115" s="38"/>
    </row>
    <row r="1116" spans="3:4">
      <c r="C1116" s="38"/>
      <c r="D1116" s="38"/>
    </row>
    <row r="1117" spans="3:4">
      <c r="C1117" s="38"/>
      <c r="D1117" s="38"/>
    </row>
    <row r="1118" spans="3:4">
      <c r="C1118" s="38"/>
      <c r="D1118" s="38"/>
    </row>
    <row r="1119" spans="3:4">
      <c r="C1119" s="38"/>
      <c r="D1119" s="38"/>
    </row>
    <row r="1120" spans="3:4">
      <c r="C1120" s="38"/>
      <c r="D1120" s="38"/>
    </row>
    <row r="1121" spans="3:4">
      <c r="C1121" s="38"/>
      <c r="D1121" s="38"/>
    </row>
    <row r="1122" spans="3:4">
      <c r="C1122" s="38"/>
      <c r="D1122" s="38"/>
    </row>
    <row r="1123" spans="3:4">
      <c r="C1123" s="38"/>
      <c r="D1123" s="38"/>
    </row>
    <row r="1124" spans="3:4">
      <c r="C1124" s="38"/>
      <c r="D1124" s="38"/>
    </row>
    <row r="1125" spans="3:4">
      <c r="C1125" s="38"/>
      <c r="D1125" s="38"/>
    </row>
    <row r="1126" spans="3:4">
      <c r="C1126" s="38"/>
      <c r="D1126" s="38"/>
    </row>
    <row r="1127" spans="3:4">
      <c r="C1127" s="38"/>
      <c r="D1127" s="38"/>
    </row>
    <row r="1128" spans="3:4">
      <c r="C1128" s="38"/>
      <c r="D1128" s="38"/>
    </row>
    <row r="1129" spans="3:4">
      <c r="C1129" s="38"/>
      <c r="D1129" s="38"/>
    </row>
    <row r="1130" spans="3:4">
      <c r="C1130" s="38"/>
      <c r="D1130" s="38"/>
    </row>
    <row r="1131" spans="3:4">
      <c r="C1131" s="38"/>
      <c r="D1131" s="38"/>
    </row>
    <row r="1132" spans="3:4">
      <c r="C1132" s="38"/>
      <c r="D1132" s="38"/>
    </row>
    <row r="1133" spans="3:4">
      <c r="C1133" s="38"/>
      <c r="D1133" s="38"/>
    </row>
    <row r="1134" spans="3:4">
      <c r="C1134" s="38"/>
      <c r="D1134" s="38"/>
    </row>
    <row r="1135" spans="3:4">
      <c r="C1135" s="38"/>
      <c r="D1135" s="38"/>
    </row>
    <row r="1136" spans="3:4">
      <c r="C1136" s="38"/>
      <c r="D1136" s="38"/>
    </row>
    <row r="1137" spans="3:4">
      <c r="C1137" s="38"/>
      <c r="D1137" s="38"/>
    </row>
    <row r="1138" spans="3:4">
      <c r="C1138" s="38"/>
      <c r="D1138" s="38"/>
    </row>
    <row r="1139" spans="3:4">
      <c r="C1139" s="38"/>
      <c r="D1139" s="38"/>
    </row>
    <row r="1140" spans="3:4">
      <c r="C1140" s="38"/>
      <c r="D1140" s="38"/>
    </row>
    <row r="1141" spans="3:4">
      <c r="C1141" s="38"/>
      <c r="D1141" s="38"/>
    </row>
    <row r="1142" spans="3:4">
      <c r="C1142" s="38"/>
      <c r="D1142" s="38"/>
    </row>
    <row r="1143" spans="3:4">
      <c r="C1143" s="38"/>
      <c r="D1143" s="38"/>
    </row>
    <row r="1144" spans="3:4">
      <c r="C1144" s="38"/>
      <c r="D1144" s="38"/>
    </row>
    <row r="1145" spans="3:4">
      <c r="C1145" s="38"/>
      <c r="D1145" s="38"/>
    </row>
    <row r="1146" spans="3:4">
      <c r="C1146" s="38"/>
      <c r="D1146" s="38"/>
    </row>
    <row r="1147" spans="3:4">
      <c r="C1147" s="38"/>
      <c r="D1147" s="38"/>
    </row>
    <row r="1148" spans="3:4">
      <c r="C1148" s="38"/>
      <c r="D1148" s="38"/>
    </row>
    <row r="1149" spans="3:4">
      <c r="C1149" s="38"/>
      <c r="D1149" s="38"/>
    </row>
    <row r="1150" spans="3:4">
      <c r="C1150" s="38"/>
      <c r="D1150" s="38"/>
    </row>
    <row r="1151" spans="3:4">
      <c r="C1151" s="38"/>
      <c r="D1151" s="38"/>
    </row>
    <row r="1152" spans="3:4">
      <c r="C1152" s="38"/>
      <c r="D1152" s="38"/>
    </row>
    <row r="1153" spans="3:4">
      <c r="C1153" s="38"/>
      <c r="D1153" s="38"/>
    </row>
    <row r="1154" spans="3:4">
      <c r="C1154" s="38"/>
      <c r="D1154" s="38"/>
    </row>
    <row r="1155" spans="3:4">
      <c r="C1155" s="38"/>
      <c r="D1155" s="38"/>
    </row>
    <row r="1156" spans="3:4">
      <c r="C1156" s="38"/>
      <c r="D1156" s="38"/>
    </row>
    <row r="1157" spans="3:4">
      <c r="C1157" s="38"/>
      <c r="D1157" s="38"/>
    </row>
    <row r="1158" spans="3:4">
      <c r="C1158" s="38"/>
      <c r="D1158" s="38"/>
    </row>
    <row r="1159" spans="3:4">
      <c r="C1159" s="38"/>
      <c r="D1159" s="38"/>
    </row>
    <row r="1160" spans="3:4">
      <c r="C1160" s="38"/>
      <c r="D1160" s="38"/>
    </row>
    <row r="1161" spans="3:4">
      <c r="C1161" s="38"/>
      <c r="D1161" s="38"/>
    </row>
    <row r="1162" spans="3:4">
      <c r="C1162" s="38"/>
      <c r="D1162" s="38"/>
    </row>
    <row r="1163" spans="3:4">
      <c r="C1163" s="38"/>
      <c r="D1163" s="38"/>
    </row>
    <row r="1164" spans="3:4">
      <c r="C1164" s="38"/>
      <c r="D1164" s="38"/>
    </row>
    <row r="1165" spans="3:4">
      <c r="C1165" s="38"/>
      <c r="D1165" s="38"/>
    </row>
    <row r="1166" spans="3:4">
      <c r="C1166" s="38"/>
      <c r="D1166" s="38"/>
    </row>
    <row r="1167" spans="3:4">
      <c r="C1167" s="38"/>
      <c r="D1167" s="38"/>
    </row>
    <row r="1168" spans="3:4">
      <c r="C1168" s="38"/>
      <c r="D1168" s="38"/>
    </row>
    <row r="1169" spans="3:4">
      <c r="C1169" s="38"/>
      <c r="D1169" s="38"/>
    </row>
    <row r="1170" spans="3:4">
      <c r="C1170" s="38"/>
      <c r="D1170" s="38"/>
    </row>
    <row r="1171" spans="3:4">
      <c r="C1171" s="38"/>
      <c r="D1171" s="38"/>
    </row>
    <row r="1172" spans="3:4">
      <c r="C1172" s="38"/>
      <c r="D1172" s="38"/>
    </row>
    <row r="1173" spans="3:4">
      <c r="C1173" s="38"/>
      <c r="D1173" s="38"/>
    </row>
    <row r="1174" spans="3:4">
      <c r="C1174" s="38"/>
      <c r="D1174" s="38"/>
    </row>
    <row r="1175" spans="3:4">
      <c r="C1175" s="38"/>
      <c r="D1175" s="38"/>
    </row>
    <row r="1176" spans="3:4">
      <c r="C1176" s="38"/>
      <c r="D1176" s="38"/>
    </row>
    <row r="1177" spans="3:4">
      <c r="C1177" s="38"/>
      <c r="D1177" s="38"/>
    </row>
    <row r="1178" spans="3:4">
      <c r="C1178" s="38"/>
      <c r="D1178" s="38"/>
    </row>
    <row r="1179" spans="3:4">
      <c r="C1179" s="38"/>
      <c r="D1179" s="38"/>
    </row>
    <row r="1180" spans="3:4">
      <c r="C1180" s="38"/>
      <c r="D1180" s="38"/>
    </row>
    <row r="1181" spans="3:4">
      <c r="C1181" s="38"/>
      <c r="D1181" s="38"/>
    </row>
    <row r="1182" spans="3:4">
      <c r="C1182" s="38"/>
      <c r="D1182" s="38"/>
    </row>
    <row r="1183" spans="3:4">
      <c r="C1183" s="38"/>
      <c r="D1183" s="38"/>
    </row>
    <row r="1184" spans="3:4">
      <c r="C1184" s="38"/>
      <c r="D1184" s="38"/>
    </row>
    <row r="1185" spans="3:4">
      <c r="C1185" s="38"/>
      <c r="D1185" s="38"/>
    </row>
    <row r="1186" spans="3:4">
      <c r="C1186" s="38"/>
      <c r="D1186" s="38"/>
    </row>
    <row r="1187" spans="3:4">
      <c r="C1187" s="38"/>
      <c r="D1187" s="38"/>
    </row>
    <row r="1188" spans="3:4">
      <c r="C1188" s="38"/>
      <c r="D1188" s="38"/>
    </row>
    <row r="1189" spans="3:4">
      <c r="C1189" s="38"/>
      <c r="D1189" s="38"/>
    </row>
    <row r="1190" spans="3:4">
      <c r="C1190" s="38"/>
      <c r="D1190" s="38"/>
    </row>
    <row r="1191" spans="3:4">
      <c r="C1191" s="38"/>
      <c r="D1191" s="38"/>
    </row>
    <row r="1192" spans="3:4">
      <c r="C1192" s="38"/>
      <c r="D1192" s="38"/>
    </row>
    <row r="1193" spans="3:4">
      <c r="C1193" s="38"/>
      <c r="D1193" s="38"/>
    </row>
    <row r="1194" spans="3:4">
      <c r="C1194" s="38"/>
      <c r="D1194" s="38"/>
    </row>
    <row r="1195" spans="3:4">
      <c r="C1195" s="38"/>
      <c r="D1195" s="38"/>
    </row>
    <row r="1196" spans="3:4">
      <c r="C1196" s="38"/>
      <c r="D1196" s="38"/>
    </row>
    <row r="1197" spans="3:4">
      <c r="C1197" s="38"/>
      <c r="D1197" s="38"/>
    </row>
    <row r="1198" spans="3:4">
      <c r="C1198" s="38"/>
      <c r="D1198" s="38"/>
    </row>
    <row r="1199" spans="3:4">
      <c r="C1199" s="38"/>
      <c r="D1199" s="38"/>
    </row>
    <row r="1200" spans="3:4">
      <c r="C1200" s="38"/>
      <c r="D1200" s="38"/>
    </row>
    <row r="1201" spans="3:4">
      <c r="C1201" s="38"/>
      <c r="D1201" s="38"/>
    </row>
    <row r="1202" spans="3:4">
      <c r="C1202" s="38"/>
      <c r="D1202" s="38"/>
    </row>
    <row r="1203" spans="3:4">
      <c r="C1203" s="38"/>
      <c r="D1203" s="38"/>
    </row>
    <row r="1204" spans="3:4">
      <c r="C1204" s="38"/>
      <c r="D1204" s="38"/>
    </row>
    <row r="1205" spans="3:4">
      <c r="C1205" s="38"/>
      <c r="D1205" s="38"/>
    </row>
    <row r="1206" spans="3:4">
      <c r="C1206" s="38"/>
      <c r="D1206" s="38"/>
    </row>
    <row r="1207" spans="3:4">
      <c r="C1207" s="38"/>
      <c r="D1207" s="38"/>
    </row>
    <row r="1208" spans="3:4">
      <c r="C1208" s="38"/>
      <c r="D1208" s="38"/>
    </row>
    <row r="1209" spans="3:4">
      <c r="C1209" s="38"/>
      <c r="D1209" s="38"/>
    </row>
    <row r="1210" spans="3:4">
      <c r="C1210" s="38"/>
      <c r="D1210" s="38"/>
    </row>
    <row r="1211" spans="3:4">
      <c r="C1211" s="38"/>
      <c r="D1211" s="38"/>
    </row>
    <row r="1212" spans="3:4">
      <c r="C1212" s="38"/>
      <c r="D1212" s="38"/>
    </row>
    <row r="1213" spans="3:4">
      <c r="C1213" s="38"/>
      <c r="D1213" s="38"/>
    </row>
    <row r="1214" spans="3:4">
      <c r="C1214" s="38"/>
      <c r="D1214" s="38"/>
    </row>
    <row r="1215" spans="3:4">
      <c r="C1215" s="38"/>
      <c r="D1215" s="38"/>
    </row>
    <row r="1216" spans="3:4">
      <c r="C1216" s="38"/>
      <c r="D1216" s="38"/>
    </row>
    <row r="1217" spans="3:4">
      <c r="C1217" s="38"/>
      <c r="D1217" s="38"/>
    </row>
    <row r="1218" spans="3:4">
      <c r="C1218" s="38"/>
      <c r="D1218" s="38"/>
    </row>
    <row r="1219" spans="3:4">
      <c r="C1219" s="38"/>
      <c r="D1219" s="38"/>
    </row>
    <row r="1220" spans="3:4">
      <c r="C1220" s="38"/>
      <c r="D1220" s="38"/>
    </row>
    <row r="1221" spans="3:4">
      <c r="C1221" s="38"/>
      <c r="D1221" s="38"/>
    </row>
    <row r="1222" spans="3:4">
      <c r="C1222" s="38"/>
      <c r="D1222" s="38"/>
    </row>
    <row r="1223" spans="3:4">
      <c r="C1223" s="38"/>
      <c r="D1223" s="38"/>
    </row>
    <row r="1224" spans="3:4">
      <c r="C1224" s="38"/>
      <c r="D1224" s="38"/>
    </row>
    <row r="1225" spans="3:4">
      <c r="C1225" s="38"/>
      <c r="D1225" s="38"/>
    </row>
    <row r="1226" spans="3:4">
      <c r="C1226" s="38"/>
      <c r="D1226" s="38"/>
    </row>
    <row r="1227" spans="3:4">
      <c r="C1227" s="38"/>
      <c r="D1227" s="38"/>
    </row>
    <row r="1228" spans="3:4">
      <c r="C1228" s="38"/>
      <c r="D1228" s="38"/>
    </row>
    <row r="1229" spans="3:4">
      <c r="C1229" s="38"/>
      <c r="D1229" s="38"/>
    </row>
    <row r="1230" spans="3:4">
      <c r="C1230" s="38"/>
      <c r="D1230" s="38"/>
    </row>
    <row r="1231" spans="3:4">
      <c r="C1231" s="38"/>
      <c r="D1231" s="38"/>
    </row>
    <row r="1232" spans="3:4">
      <c r="C1232" s="38"/>
      <c r="D1232" s="38"/>
    </row>
    <row r="1233" spans="3:4">
      <c r="C1233" s="38"/>
      <c r="D1233" s="38"/>
    </row>
    <row r="1234" spans="3:4">
      <c r="C1234" s="38"/>
      <c r="D1234" s="38"/>
    </row>
    <row r="1235" spans="3:4">
      <c r="C1235" s="38"/>
      <c r="D1235" s="38"/>
    </row>
    <row r="1236" spans="3:4">
      <c r="C1236" s="38"/>
      <c r="D1236" s="38"/>
    </row>
    <row r="1237" spans="3:4">
      <c r="C1237" s="38"/>
      <c r="D1237" s="38"/>
    </row>
    <row r="1238" spans="3:4">
      <c r="C1238" s="38"/>
      <c r="D1238" s="38"/>
    </row>
    <row r="1239" spans="3:4">
      <c r="C1239" s="38"/>
      <c r="D1239" s="38"/>
    </row>
    <row r="1240" spans="3:4">
      <c r="C1240" s="38"/>
      <c r="D1240" s="38"/>
    </row>
    <row r="1241" spans="3:4">
      <c r="C1241" s="38"/>
      <c r="D1241" s="38"/>
    </row>
    <row r="1242" spans="3:4">
      <c r="C1242" s="38"/>
      <c r="D1242" s="38"/>
    </row>
    <row r="1243" spans="3:4">
      <c r="C1243" s="38"/>
      <c r="D1243" s="38"/>
    </row>
    <row r="1244" spans="3:4">
      <c r="C1244" s="38"/>
      <c r="D1244" s="38"/>
    </row>
    <row r="1245" spans="3:4">
      <c r="C1245" s="38"/>
      <c r="D1245" s="38"/>
    </row>
    <row r="1246" spans="3:4">
      <c r="C1246" s="38"/>
      <c r="D1246" s="38"/>
    </row>
    <row r="1247" spans="3:4">
      <c r="C1247" s="38"/>
      <c r="D1247" s="38"/>
    </row>
    <row r="1248" spans="3:4">
      <c r="C1248" s="38"/>
      <c r="D1248" s="38"/>
    </row>
    <row r="1249" spans="3:4">
      <c r="C1249" s="38"/>
      <c r="D1249" s="38"/>
    </row>
    <row r="1250" spans="3:4">
      <c r="C1250" s="38"/>
      <c r="D1250" s="38"/>
    </row>
    <row r="1251" spans="3:4">
      <c r="C1251" s="38"/>
      <c r="D1251" s="38"/>
    </row>
    <row r="1252" spans="3:4">
      <c r="C1252" s="38"/>
      <c r="D1252" s="38"/>
    </row>
    <row r="1253" spans="3:4">
      <c r="C1253" s="38"/>
      <c r="D1253" s="38"/>
    </row>
    <row r="1254" spans="3:4">
      <c r="C1254" s="38"/>
      <c r="D1254" s="38"/>
    </row>
    <row r="1255" spans="3:4">
      <c r="C1255" s="38"/>
      <c r="D1255" s="38"/>
    </row>
    <row r="1256" spans="3:4">
      <c r="C1256" s="38"/>
      <c r="D1256" s="38"/>
    </row>
    <row r="1257" spans="3:4">
      <c r="C1257" s="38"/>
      <c r="D1257" s="38"/>
    </row>
    <row r="1258" spans="3:4">
      <c r="C1258" s="38"/>
      <c r="D1258" s="38"/>
    </row>
    <row r="1259" spans="3:4">
      <c r="C1259" s="38"/>
      <c r="D1259" s="38"/>
    </row>
    <row r="1260" spans="3:4">
      <c r="C1260" s="38"/>
      <c r="D1260" s="38"/>
    </row>
    <row r="1261" spans="3:4">
      <c r="C1261" s="38"/>
      <c r="D1261" s="38"/>
    </row>
    <row r="1262" spans="3:4">
      <c r="C1262" s="38"/>
      <c r="D1262" s="38"/>
    </row>
    <row r="1263" spans="3:4">
      <c r="C1263" s="38"/>
      <c r="D1263" s="38"/>
    </row>
    <row r="1264" spans="3:4">
      <c r="C1264" s="38"/>
      <c r="D1264" s="38"/>
    </row>
    <row r="1265" spans="3:4">
      <c r="C1265" s="38"/>
      <c r="D1265" s="38"/>
    </row>
    <row r="1266" spans="3:4">
      <c r="C1266" s="38"/>
      <c r="D1266" s="38"/>
    </row>
    <row r="1267" spans="3:4">
      <c r="C1267" s="38"/>
      <c r="D1267" s="38"/>
    </row>
    <row r="1268" spans="3:4">
      <c r="C1268" s="38"/>
      <c r="D1268" s="38"/>
    </row>
    <row r="1269" spans="3:4">
      <c r="C1269" s="38"/>
      <c r="D1269" s="38"/>
    </row>
    <row r="1270" spans="3:4">
      <c r="C1270" s="38"/>
      <c r="D1270" s="38"/>
    </row>
    <row r="1271" spans="3:4">
      <c r="C1271" s="38"/>
      <c r="D1271" s="38"/>
    </row>
    <row r="1272" spans="3:4">
      <c r="C1272" s="38"/>
      <c r="D1272" s="38"/>
    </row>
    <row r="1273" spans="3:4">
      <c r="C1273" s="38"/>
      <c r="D1273" s="38"/>
    </row>
    <row r="1274" spans="3:4">
      <c r="C1274" s="38"/>
      <c r="D1274" s="38"/>
    </row>
    <row r="1275" spans="3:4">
      <c r="C1275" s="38"/>
      <c r="D1275" s="38"/>
    </row>
    <row r="1276" spans="3:4">
      <c r="C1276" s="38"/>
      <c r="D1276" s="38"/>
    </row>
    <row r="1277" spans="3:4">
      <c r="C1277" s="38"/>
      <c r="D1277" s="38"/>
    </row>
    <row r="1278" spans="3:4">
      <c r="C1278" s="38"/>
      <c r="D1278" s="38"/>
    </row>
    <row r="1279" spans="3:4">
      <c r="C1279" s="38"/>
      <c r="D1279" s="38"/>
    </row>
    <row r="1280" spans="3:4">
      <c r="C1280" s="38"/>
      <c r="D1280" s="38"/>
    </row>
    <row r="1281" spans="3:4">
      <c r="C1281" s="38"/>
      <c r="D1281" s="38"/>
    </row>
    <row r="1282" spans="3:4">
      <c r="C1282" s="38"/>
      <c r="D1282" s="38"/>
    </row>
    <row r="1283" spans="3:4">
      <c r="C1283" s="38"/>
      <c r="D1283" s="38"/>
    </row>
    <row r="1284" spans="3:4">
      <c r="C1284" s="38"/>
      <c r="D1284" s="38"/>
    </row>
    <row r="1285" spans="3:4">
      <c r="C1285" s="38"/>
      <c r="D1285" s="38"/>
    </row>
    <row r="1286" spans="3:4">
      <c r="C1286" s="38"/>
      <c r="D1286" s="38"/>
    </row>
    <row r="1287" spans="3:4">
      <c r="C1287" s="38"/>
      <c r="D1287" s="38"/>
    </row>
    <row r="1288" spans="3:4">
      <c r="C1288" s="38"/>
      <c r="D1288" s="38"/>
    </row>
    <row r="1289" spans="3:4">
      <c r="C1289" s="38"/>
      <c r="D1289" s="38"/>
    </row>
    <row r="1290" spans="3:4">
      <c r="C1290" s="38"/>
      <c r="D1290" s="38"/>
    </row>
    <row r="1291" spans="3:4">
      <c r="C1291" s="38"/>
      <c r="D1291" s="38"/>
    </row>
    <row r="1292" spans="3:4">
      <c r="C1292" s="38"/>
      <c r="D1292" s="38"/>
    </row>
    <row r="1293" spans="3:4">
      <c r="C1293" s="38"/>
      <c r="D1293" s="38"/>
    </row>
    <row r="1294" spans="3:4">
      <c r="C1294" s="38"/>
      <c r="D1294" s="38"/>
    </row>
    <row r="1295" spans="3:4">
      <c r="C1295" s="38"/>
      <c r="D1295" s="38"/>
    </row>
    <row r="1296" spans="3:4">
      <c r="C1296" s="38"/>
      <c r="D1296" s="38"/>
    </row>
    <row r="1297" spans="3:4">
      <c r="C1297" s="38"/>
      <c r="D1297" s="38"/>
    </row>
    <row r="1298" spans="3:4">
      <c r="C1298" s="38"/>
      <c r="D1298" s="38"/>
    </row>
    <row r="1299" spans="3:4">
      <c r="C1299" s="38"/>
      <c r="D1299" s="38"/>
    </row>
    <row r="1300" spans="3:4">
      <c r="C1300" s="38"/>
      <c r="D1300" s="38"/>
    </row>
    <row r="1301" spans="3:4">
      <c r="C1301" s="38"/>
      <c r="D1301" s="38"/>
    </row>
    <row r="1302" spans="3:4">
      <c r="C1302" s="38"/>
      <c r="D1302" s="38"/>
    </row>
    <row r="1303" spans="3:4">
      <c r="C1303" s="38"/>
      <c r="D1303" s="38"/>
    </row>
    <row r="1304" spans="3:4">
      <c r="C1304" s="38"/>
      <c r="D1304" s="38"/>
    </row>
    <row r="1305" spans="3:4">
      <c r="C1305" s="38"/>
      <c r="D1305" s="38"/>
    </row>
    <row r="1306" spans="3:4">
      <c r="C1306" s="38"/>
      <c r="D1306" s="38"/>
    </row>
    <row r="1307" spans="3:4">
      <c r="C1307" s="38"/>
      <c r="D1307" s="38"/>
    </row>
    <row r="1308" spans="3:4">
      <c r="C1308" s="38"/>
      <c r="D1308" s="38"/>
    </row>
    <row r="1309" spans="3:4">
      <c r="C1309" s="38"/>
      <c r="D1309" s="38"/>
    </row>
    <row r="1310" spans="3:4">
      <c r="C1310" s="38"/>
      <c r="D1310" s="38"/>
    </row>
    <row r="1311" spans="3:4">
      <c r="C1311" s="38"/>
      <c r="D1311" s="38"/>
    </row>
    <row r="1312" spans="3:4">
      <c r="C1312" s="38"/>
      <c r="D1312" s="38"/>
    </row>
    <row r="1313" spans="3:4">
      <c r="C1313" s="38"/>
      <c r="D1313" s="38"/>
    </row>
    <row r="1314" spans="3:4">
      <c r="C1314" s="38"/>
      <c r="D1314" s="38"/>
    </row>
    <row r="1315" spans="3:4">
      <c r="C1315" s="38"/>
      <c r="D1315" s="38"/>
    </row>
    <row r="1316" spans="3:4">
      <c r="C1316" s="38"/>
      <c r="D1316" s="38"/>
    </row>
    <row r="1317" spans="3:4">
      <c r="C1317" s="38"/>
      <c r="D1317" s="38"/>
    </row>
    <row r="1318" spans="3:4">
      <c r="C1318" s="38"/>
      <c r="D1318" s="38"/>
    </row>
    <row r="1319" spans="3:4">
      <c r="C1319" s="38"/>
      <c r="D1319" s="38"/>
    </row>
    <row r="1320" spans="3:4">
      <c r="C1320" s="38"/>
      <c r="D1320" s="38"/>
    </row>
    <row r="1321" spans="3:4">
      <c r="C1321" s="38"/>
      <c r="D1321" s="38"/>
    </row>
    <row r="1322" spans="3:4">
      <c r="C1322" s="38"/>
      <c r="D1322" s="38"/>
    </row>
    <row r="1323" spans="3:4">
      <c r="C1323" s="38"/>
      <c r="D1323" s="38"/>
    </row>
    <row r="1324" spans="3:4">
      <c r="C1324" s="38"/>
      <c r="D1324" s="38"/>
    </row>
    <row r="1325" spans="3:4">
      <c r="C1325" s="38"/>
      <c r="D1325" s="38"/>
    </row>
    <row r="1326" spans="3:4">
      <c r="C1326" s="38"/>
      <c r="D1326" s="38"/>
    </row>
    <row r="1327" spans="3:4">
      <c r="C1327" s="38"/>
      <c r="D1327" s="38"/>
    </row>
    <row r="1328" spans="3:4">
      <c r="C1328" s="38"/>
      <c r="D1328" s="38"/>
    </row>
    <row r="1329" spans="3:4">
      <c r="C1329" s="38"/>
      <c r="D1329" s="38"/>
    </row>
    <row r="1330" spans="3:4">
      <c r="C1330" s="38"/>
      <c r="D1330" s="38"/>
    </row>
    <row r="1331" spans="3:4">
      <c r="C1331" s="38"/>
      <c r="D1331" s="38"/>
    </row>
    <row r="1332" spans="3:4">
      <c r="C1332" s="38"/>
      <c r="D1332" s="38"/>
    </row>
    <row r="1333" spans="3:4">
      <c r="C1333" s="38"/>
      <c r="D1333" s="38"/>
    </row>
    <row r="1334" spans="3:4">
      <c r="C1334" s="38"/>
      <c r="D1334" s="38"/>
    </row>
    <row r="1335" spans="3:4">
      <c r="C1335" s="38"/>
      <c r="D1335" s="38"/>
    </row>
    <row r="1336" spans="3:4">
      <c r="C1336" s="38"/>
      <c r="D1336" s="38"/>
    </row>
    <row r="1337" spans="3:4">
      <c r="C1337" s="38"/>
      <c r="D1337" s="38"/>
    </row>
    <row r="1338" spans="3:4">
      <c r="C1338" s="38"/>
      <c r="D1338" s="38"/>
    </row>
    <row r="1339" spans="3:4">
      <c r="C1339" s="38"/>
      <c r="D1339" s="38"/>
    </row>
    <row r="1340" spans="3:4">
      <c r="C1340" s="38"/>
      <c r="D1340" s="38"/>
    </row>
    <row r="1341" spans="3:4">
      <c r="C1341" s="38"/>
      <c r="D1341" s="38"/>
    </row>
    <row r="1342" spans="3:4">
      <c r="C1342" s="38"/>
      <c r="D1342" s="38"/>
    </row>
    <row r="1343" spans="3:4">
      <c r="C1343" s="38"/>
      <c r="D1343" s="38"/>
    </row>
    <row r="1344" spans="3:4">
      <c r="C1344" s="38"/>
      <c r="D1344" s="38"/>
    </row>
    <row r="1345" spans="3:4">
      <c r="C1345" s="38"/>
      <c r="D1345" s="38"/>
    </row>
    <row r="1346" spans="3:4">
      <c r="C1346" s="38"/>
      <c r="D1346" s="38"/>
    </row>
    <row r="1347" spans="3:4">
      <c r="C1347" s="38"/>
      <c r="D1347" s="38"/>
    </row>
    <row r="1348" spans="3:4">
      <c r="C1348" s="38"/>
      <c r="D1348" s="38"/>
    </row>
    <row r="1349" spans="3:4">
      <c r="C1349" s="38"/>
      <c r="D1349" s="38"/>
    </row>
    <row r="1350" spans="3:4">
      <c r="C1350" s="38"/>
      <c r="D1350" s="38"/>
    </row>
    <row r="1351" spans="3:4">
      <c r="C1351" s="38"/>
      <c r="D1351" s="38"/>
    </row>
    <row r="1352" spans="3:4">
      <c r="C1352" s="38"/>
      <c r="D1352" s="38"/>
    </row>
    <row r="1353" spans="3:4">
      <c r="C1353" s="38"/>
      <c r="D1353" s="38"/>
    </row>
    <row r="1354" spans="3:4">
      <c r="C1354" s="38"/>
      <c r="D1354" s="38"/>
    </row>
    <row r="1355" spans="3:4">
      <c r="C1355" s="38"/>
      <c r="D1355" s="38"/>
    </row>
    <row r="1356" spans="3:4">
      <c r="C1356" s="38"/>
      <c r="D1356" s="38"/>
    </row>
    <row r="1357" spans="3:4">
      <c r="C1357" s="38"/>
      <c r="D1357" s="38"/>
    </row>
    <row r="1358" spans="3:4">
      <c r="C1358" s="38"/>
      <c r="D1358" s="38"/>
    </row>
    <row r="1359" spans="3:4">
      <c r="C1359" s="38"/>
      <c r="D1359" s="38"/>
    </row>
    <row r="1360" spans="3:4">
      <c r="C1360" s="38"/>
      <c r="D1360" s="38"/>
    </row>
    <row r="1361" spans="3:4">
      <c r="C1361" s="38"/>
      <c r="D1361" s="38"/>
    </row>
    <row r="1362" spans="3:4">
      <c r="C1362" s="38"/>
      <c r="D1362" s="38"/>
    </row>
    <row r="1363" spans="3:4">
      <c r="C1363" s="38"/>
      <c r="D1363" s="38"/>
    </row>
    <row r="1364" spans="3:4">
      <c r="C1364" s="38"/>
      <c r="D1364" s="38"/>
    </row>
    <row r="1365" spans="3:4">
      <c r="C1365" s="38"/>
      <c r="D1365" s="38"/>
    </row>
    <row r="1366" spans="3:4">
      <c r="C1366" s="38"/>
      <c r="D1366" s="38"/>
    </row>
    <row r="1367" spans="3:4">
      <c r="C1367" s="38"/>
      <c r="D1367" s="38"/>
    </row>
    <row r="1368" spans="3:4">
      <c r="C1368" s="38"/>
      <c r="D1368" s="38"/>
    </row>
    <row r="1369" spans="3:4">
      <c r="C1369" s="38"/>
      <c r="D1369" s="38"/>
    </row>
    <row r="1370" spans="3:4">
      <c r="C1370" s="38"/>
      <c r="D1370" s="38"/>
    </row>
    <row r="1371" spans="3:4">
      <c r="C1371" s="38"/>
      <c r="D1371" s="38"/>
    </row>
    <row r="1372" spans="3:4">
      <c r="C1372" s="38"/>
      <c r="D1372" s="38"/>
    </row>
    <row r="1373" spans="3:4">
      <c r="C1373" s="38"/>
      <c r="D1373" s="38"/>
    </row>
    <row r="1374" spans="3:4">
      <c r="C1374" s="38"/>
      <c r="D1374" s="38"/>
    </row>
    <row r="1375" spans="3:4">
      <c r="C1375" s="38"/>
      <c r="D1375" s="38"/>
    </row>
    <row r="1376" spans="3:4">
      <c r="C1376" s="38"/>
      <c r="D1376" s="38"/>
    </row>
    <row r="1377" spans="3:4">
      <c r="C1377" s="38"/>
      <c r="D1377" s="38"/>
    </row>
    <row r="1378" spans="3:4">
      <c r="C1378" s="38"/>
      <c r="D1378" s="38"/>
    </row>
    <row r="1379" spans="3:4">
      <c r="C1379" s="38"/>
      <c r="D1379" s="38"/>
    </row>
    <row r="1380" spans="3:4">
      <c r="C1380" s="38"/>
      <c r="D1380" s="38"/>
    </row>
    <row r="1381" spans="3:4">
      <c r="C1381" s="38"/>
      <c r="D1381" s="38"/>
    </row>
    <row r="1382" spans="3:4">
      <c r="C1382" s="38"/>
      <c r="D1382" s="38"/>
    </row>
    <row r="1383" spans="3:4">
      <c r="C1383" s="38"/>
      <c r="D1383" s="38"/>
    </row>
    <row r="1384" spans="3:4">
      <c r="C1384" s="38"/>
      <c r="D1384" s="38"/>
    </row>
    <row r="1385" spans="3:4">
      <c r="C1385" s="38"/>
      <c r="D1385" s="38"/>
    </row>
    <row r="1386" spans="3:4">
      <c r="C1386" s="38"/>
      <c r="D1386" s="38"/>
    </row>
    <row r="1387" spans="3:4">
      <c r="C1387" s="38"/>
      <c r="D1387" s="38"/>
    </row>
    <row r="1388" spans="3:4">
      <c r="C1388" s="38"/>
      <c r="D1388" s="38"/>
    </row>
    <row r="1389" spans="3:4">
      <c r="C1389" s="38"/>
      <c r="D1389" s="38"/>
    </row>
    <row r="1390" spans="3:4">
      <c r="C1390" s="38"/>
      <c r="D1390" s="38"/>
    </row>
    <row r="1391" spans="3:4">
      <c r="C1391" s="38"/>
      <c r="D1391" s="38"/>
    </row>
    <row r="1392" spans="3:4">
      <c r="C1392" s="38"/>
      <c r="D1392" s="38"/>
    </row>
    <row r="1393" spans="3:4">
      <c r="C1393" s="38"/>
      <c r="D1393" s="38"/>
    </row>
    <row r="1394" spans="3:4">
      <c r="C1394" s="38"/>
      <c r="D1394" s="38"/>
    </row>
    <row r="1395" spans="3:4">
      <c r="C1395" s="38"/>
      <c r="D1395" s="38"/>
    </row>
    <row r="1396" spans="3:4">
      <c r="C1396" s="38"/>
      <c r="D1396" s="38"/>
    </row>
    <row r="1397" spans="3:4">
      <c r="C1397" s="38"/>
      <c r="D1397" s="38"/>
    </row>
    <row r="1398" spans="3:4">
      <c r="C1398" s="38"/>
      <c r="D1398" s="38"/>
    </row>
    <row r="1399" spans="3:4">
      <c r="C1399" s="38"/>
      <c r="D1399" s="38"/>
    </row>
    <row r="1400" spans="3:4">
      <c r="C1400" s="38"/>
      <c r="D1400" s="38"/>
    </row>
    <row r="1401" spans="3:4">
      <c r="C1401" s="38"/>
      <c r="D1401" s="38"/>
    </row>
    <row r="1402" spans="3:4">
      <c r="C1402" s="38"/>
      <c r="D1402" s="38"/>
    </row>
    <row r="1403" spans="3:4">
      <c r="C1403" s="38"/>
      <c r="D1403" s="38"/>
    </row>
    <row r="1404" spans="3:4">
      <c r="C1404" s="38"/>
      <c r="D1404" s="38"/>
    </row>
    <row r="1405" spans="3:4">
      <c r="C1405" s="38"/>
      <c r="D1405" s="38"/>
    </row>
    <row r="1406" spans="3:4">
      <c r="C1406" s="38"/>
      <c r="D1406" s="38"/>
    </row>
    <row r="1407" spans="3:4">
      <c r="C1407" s="38"/>
      <c r="D1407" s="38"/>
    </row>
    <row r="1408" spans="3:4">
      <c r="C1408" s="38"/>
      <c r="D1408" s="38"/>
    </row>
    <row r="1409" spans="3:4">
      <c r="C1409" s="38"/>
      <c r="D1409" s="38"/>
    </row>
    <row r="1410" spans="3:4">
      <c r="C1410" s="38"/>
      <c r="D1410" s="38"/>
    </row>
    <row r="1411" spans="3:4">
      <c r="C1411" s="38"/>
      <c r="D1411" s="38"/>
    </row>
    <row r="1412" spans="3:4">
      <c r="C1412" s="38"/>
      <c r="D1412" s="38"/>
    </row>
    <row r="1413" spans="3:4">
      <c r="C1413" s="38"/>
      <c r="D1413" s="38"/>
    </row>
    <row r="1414" spans="3:4">
      <c r="C1414" s="38"/>
      <c r="D1414" s="38"/>
    </row>
    <row r="1415" spans="3:4">
      <c r="C1415" s="38"/>
      <c r="D1415" s="38"/>
    </row>
    <row r="1416" spans="3:4">
      <c r="C1416" s="38"/>
      <c r="D1416" s="38"/>
    </row>
    <row r="1417" spans="3:4">
      <c r="C1417" s="38"/>
      <c r="D1417" s="38"/>
    </row>
    <row r="1418" spans="3:4">
      <c r="C1418" s="38"/>
      <c r="D1418" s="38"/>
    </row>
    <row r="1419" spans="3:4">
      <c r="C1419" s="38"/>
      <c r="D1419" s="38"/>
    </row>
    <row r="1420" spans="3:4">
      <c r="C1420" s="38"/>
      <c r="D1420" s="38"/>
    </row>
    <row r="1421" spans="3:4">
      <c r="C1421" s="38"/>
      <c r="D1421" s="38"/>
    </row>
    <row r="1422" spans="3:4">
      <c r="C1422" s="38"/>
      <c r="D1422" s="38"/>
    </row>
    <row r="1423" spans="3:4">
      <c r="C1423" s="38"/>
      <c r="D1423" s="38"/>
    </row>
    <row r="1424" spans="3:4">
      <c r="C1424" s="38"/>
      <c r="D1424" s="38"/>
    </row>
    <row r="1425" spans="3:4">
      <c r="C1425" s="38"/>
      <c r="D1425" s="38"/>
    </row>
    <row r="1426" spans="3:4">
      <c r="C1426" s="38"/>
      <c r="D1426" s="38"/>
    </row>
    <row r="1427" spans="3:4">
      <c r="C1427" s="38"/>
      <c r="D1427" s="38"/>
    </row>
    <row r="1428" spans="3:4">
      <c r="C1428" s="38"/>
      <c r="D1428" s="38"/>
    </row>
    <row r="1429" spans="3:4">
      <c r="C1429" s="38"/>
      <c r="D1429" s="38"/>
    </row>
    <row r="1430" spans="3:4">
      <c r="C1430" s="38"/>
      <c r="D1430" s="38"/>
    </row>
    <row r="1431" spans="3:4">
      <c r="C1431" s="38"/>
      <c r="D1431" s="38"/>
    </row>
    <row r="1432" spans="3:4">
      <c r="C1432" s="38"/>
      <c r="D1432" s="38"/>
    </row>
    <row r="1433" spans="3:4">
      <c r="C1433" s="38"/>
      <c r="D1433" s="38"/>
    </row>
    <row r="1434" spans="3:4">
      <c r="C1434" s="38"/>
      <c r="D1434" s="38"/>
    </row>
    <row r="1435" spans="3:4">
      <c r="C1435" s="38"/>
      <c r="D1435" s="38"/>
    </row>
    <row r="1436" spans="3:4">
      <c r="C1436" s="38"/>
      <c r="D1436" s="38"/>
    </row>
    <row r="1437" spans="3:4">
      <c r="C1437" s="38"/>
      <c r="D1437" s="38"/>
    </row>
    <row r="1438" spans="3:4">
      <c r="C1438" s="38"/>
      <c r="D1438" s="38"/>
    </row>
    <row r="1439" spans="3:4">
      <c r="C1439" s="38"/>
      <c r="D1439" s="38"/>
    </row>
    <row r="1440" spans="3:4">
      <c r="C1440" s="38"/>
      <c r="D1440" s="38"/>
    </row>
    <row r="1441" spans="3:4">
      <c r="C1441" s="38"/>
      <c r="D1441" s="38"/>
    </row>
    <row r="1442" spans="3:4">
      <c r="C1442" s="38"/>
      <c r="D1442" s="38"/>
    </row>
    <row r="1443" spans="3:4">
      <c r="C1443" s="38"/>
      <c r="D1443" s="38"/>
    </row>
    <row r="1444" spans="3:4">
      <c r="C1444" s="38"/>
      <c r="D1444" s="38"/>
    </row>
    <row r="1445" spans="3:4">
      <c r="C1445" s="38"/>
      <c r="D1445" s="38"/>
    </row>
    <row r="1446" spans="3:4">
      <c r="C1446" s="38"/>
      <c r="D1446" s="38"/>
    </row>
    <row r="1447" spans="3:4">
      <c r="C1447" s="38"/>
      <c r="D1447" s="38"/>
    </row>
    <row r="1448" spans="3:4">
      <c r="C1448" s="38"/>
      <c r="D1448" s="38"/>
    </row>
    <row r="1449" spans="3:4">
      <c r="C1449" s="38"/>
      <c r="D1449" s="38"/>
    </row>
    <row r="1450" spans="3:4">
      <c r="C1450" s="38"/>
      <c r="D1450" s="38"/>
    </row>
    <row r="1451" spans="3:4">
      <c r="C1451" s="38"/>
      <c r="D1451" s="38"/>
    </row>
    <row r="1452" spans="3:4">
      <c r="C1452" s="38"/>
      <c r="D1452" s="38"/>
    </row>
    <row r="1453" spans="3:4">
      <c r="C1453" s="38"/>
      <c r="D1453" s="38"/>
    </row>
    <row r="1454" spans="3:4">
      <c r="C1454" s="38"/>
      <c r="D1454" s="38"/>
    </row>
    <row r="1455" spans="3:4">
      <c r="C1455" s="38"/>
      <c r="D1455" s="38"/>
    </row>
    <row r="1456" spans="3:4">
      <c r="C1456" s="38"/>
      <c r="D1456" s="38"/>
    </row>
    <row r="1457" spans="3:4">
      <c r="C1457" s="38"/>
      <c r="D1457" s="38"/>
    </row>
    <row r="1458" spans="3:4">
      <c r="C1458" s="38"/>
      <c r="D1458" s="38"/>
    </row>
    <row r="1459" spans="3:4">
      <c r="C1459" s="38"/>
      <c r="D1459" s="38"/>
    </row>
    <row r="1460" spans="3:4">
      <c r="C1460" s="38"/>
      <c r="D1460" s="38"/>
    </row>
    <row r="1461" spans="3:4">
      <c r="C1461" s="38"/>
      <c r="D1461" s="38"/>
    </row>
    <row r="1462" spans="3:4">
      <c r="C1462" s="38"/>
      <c r="D1462" s="38"/>
    </row>
    <row r="1463" spans="3:4">
      <c r="C1463" s="38"/>
      <c r="D1463" s="38"/>
    </row>
    <row r="1464" spans="3:4">
      <c r="C1464" s="38"/>
      <c r="D1464" s="38"/>
    </row>
    <row r="1465" spans="3:4">
      <c r="C1465" s="38"/>
      <c r="D1465" s="38"/>
    </row>
    <row r="1466" spans="3:4">
      <c r="C1466" s="38"/>
      <c r="D1466" s="38"/>
    </row>
    <row r="1467" spans="3:4">
      <c r="C1467" s="38"/>
      <c r="D1467" s="38"/>
    </row>
    <row r="1468" spans="3:4">
      <c r="C1468" s="38"/>
      <c r="D1468" s="38"/>
    </row>
    <row r="1469" spans="3:4">
      <c r="C1469" s="38"/>
      <c r="D1469" s="38"/>
    </row>
    <row r="1470" spans="3:4">
      <c r="C1470" s="38"/>
      <c r="D1470" s="38"/>
    </row>
    <row r="1471" spans="3:4">
      <c r="C1471" s="38"/>
      <c r="D1471" s="38"/>
    </row>
    <row r="1472" spans="3:4">
      <c r="C1472" s="38"/>
      <c r="D1472" s="38"/>
    </row>
    <row r="1473" spans="3:4">
      <c r="C1473" s="38"/>
      <c r="D1473" s="38"/>
    </row>
    <row r="1474" spans="3:4">
      <c r="C1474" s="38"/>
      <c r="D1474" s="38"/>
    </row>
    <row r="1475" spans="3:4">
      <c r="C1475" s="38"/>
      <c r="D1475" s="38"/>
    </row>
    <row r="1476" spans="3:4">
      <c r="C1476" s="38"/>
      <c r="D1476" s="38"/>
    </row>
    <row r="1477" spans="3:4">
      <c r="C1477" s="38"/>
      <c r="D1477" s="38"/>
    </row>
    <row r="1478" spans="3:4">
      <c r="C1478" s="38"/>
      <c r="D1478" s="38"/>
    </row>
    <row r="1479" spans="3:4">
      <c r="C1479" s="38"/>
      <c r="D1479" s="38"/>
    </row>
    <row r="1480" spans="3:4">
      <c r="C1480" s="38"/>
      <c r="D1480" s="38"/>
    </row>
    <row r="1481" spans="3:4">
      <c r="C1481" s="38"/>
      <c r="D1481" s="38"/>
    </row>
    <row r="1482" spans="3:4">
      <c r="C1482" s="38"/>
      <c r="D1482" s="38"/>
    </row>
    <row r="1483" spans="3:4">
      <c r="C1483" s="38"/>
      <c r="D1483" s="38"/>
    </row>
    <row r="1484" spans="3:4">
      <c r="C1484" s="38"/>
      <c r="D1484" s="38"/>
    </row>
    <row r="1485" spans="3:4">
      <c r="C1485" s="38"/>
      <c r="D1485" s="38"/>
    </row>
    <row r="1486" spans="3:4">
      <c r="C1486" s="38"/>
      <c r="D1486" s="38"/>
    </row>
    <row r="1487" spans="3:4">
      <c r="C1487" s="38"/>
      <c r="D1487" s="38"/>
    </row>
    <row r="1488" spans="3:4">
      <c r="C1488" s="38"/>
      <c r="D1488" s="38"/>
    </row>
    <row r="1489" spans="3:4">
      <c r="C1489" s="38"/>
      <c r="D1489" s="38"/>
    </row>
    <row r="1490" spans="3:4">
      <c r="C1490" s="38"/>
      <c r="D1490" s="38"/>
    </row>
    <row r="1491" spans="3:4">
      <c r="C1491" s="38"/>
      <c r="D1491" s="38"/>
    </row>
    <row r="1492" spans="3:4">
      <c r="C1492" s="38"/>
      <c r="D1492" s="38"/>
    </row>
    <row r="1493" spans="3:4">
      <c r="C1493" s="38"/>
      <c r="D1493" s="38"/>
    </row>
    <row r="1494" spans="3:4">
      <c r="C1494" s="38"/>
      <c r="D1494" s="38"/>
    </row>
    <row r="1495" spans="3:4">
      <c r="C1495" s="38"/>
      <c r="D1495" s="38"/>
    </row>
    <row r="1496" spans="3:4">
      <c r="C1496" s="38"/>
      <c r="D1496" s="38"/>
    </row>
    <row r="1497" spans="3:4">
      <c r="C1497" s="38"/>
      <c r="D1497" s="38"/>
    </row>
    <row r="1498" spans="3:4">
      <c r="C1498" s="38"/>
      <c r="D1498" s="38"/>
    </row>
    <row r="1499" spans="3:4">
      <c r="C1499" s="38"/>
      <c r="D1499" s="38"/>
    </row>
    <row r="1500" spans="3:4">
      <c r="C1500" s="38"/>
      <c r="D1500" s="38"/>
    </row>
    <row r="1501" spans="3:4">
      <c r="C1501" s="38"/>
      <c r="D1501" s="38"/>
    </row>
    <row r="1502" spans="3:4">
      <c r="C1502" s="38"/>
      <c r="D1502" s="38"/>
    </row>
    <row r="1503" spans="3:4">
      <c r="C1503" s="38"/>
      <c r="D1503" s="38"/>
    </row>
    <row r="1504" spans="3:4">
      <c r="C1504" s="38"/>
      <c r="D1504" s="38"/>
    </row>
    <row r="1505" spans="3:4">
      <c r="C1505" s="38"/>
      <c r="D1505" s="38"/>
    </row>
    <row r="1506" spans="3:4">
      <c r="C1506" s="38"/>
      <c r="D1506" s="38"/>
    </row>
    <row r="1507" spans="3:4">
      <c r="C1507" s="38"/>
      <c r="D1507" s="38"/>
    </row>
    <row r="1508" spans="3:4">
      <c r="C1508" s="38"/>
      <c r="D1508" s="38"/>
    </row>
    <row r="1509" spans="3:4">
      <c r="C1509" s="38"/>
      <c r="D1509" s="38"/>
    </row>
    <row r="1510" spans="3:4">
      <c r="C1510" s="38"/>
      <c r="D1510" s="38"/>
    </row>
    <row r="1511" spans="3:4">
      <c r="C1511" s="38"/>
      <c r="D1511" s="38"/>
    </row>
    <row r="1512" spans="3:4">
      <c r="C1512" s="38"/>
      <c r="D1512" s="38"/>
    </row>
    <row r="1513" spans="3:4">
      <c r="C1513" s="38"/>
      <c r="D1513" s="38"/>
    </row>
    <row r="1514" spans="3:4">
      <c r="C1514" s="38"/>
      <c r="D1514" s="38"/>
    </row>
    <row r="1515" spans="3:4">
      <c r="C1515" s="38"/>
      <c r="D1515" s="38"/>
    </row>
    <row r="1516" spans="3:4">
      <c r="C1516" s="38"/>
      <c r="D1516" s="38"/>
    </row>
    <row r="1517" spans="3:4">
      <c r="C1517" s="38"/>
      <c r="D1517" s="38"/>
    </row>
    <row r="1518" spans="3:4">
      <c r="C1518" s="38"/>
      <c r="D1518" s="38"/>
    </row>
    <row r="1519" spans="3:4">
      <c r="C1519" s="38"/>
      <c r="D1519" s="38"/>
    </row>
    <row r="1520" spans="3:4">
      <c r="C1520" s="38"/>
      <c r="D1520" s="38"/>
    </row>
    <row r="1521" spans="3:4">
      <c r="C1521" s="38"/>
      <c r="D1521" s="38"/>
    </row>
    <row r="1522" spans="3:4">
      <c r="C1522" s="38"/>
      <c r="D1522" s="38"/>
    </row>
    <row r="1523" spans="3:4">
      <c r="C1523" s="38"/>
      <c r="D1523" s="38"/>
    </row>
    <row r="1524" spans="3:4">
      <c r="C1524" s="38"/>
      <c r="D1524" s="38"/>
    </row>
    <row r="1525" spans="3:4">
      <c r="C1525" s="38"/>
      <c r="D1525" s="38"/>
    </row>
    <row r="1526" spans="3:4">
      <c r="C1526" s="38"/>
      <c r="D1526" s="38"/>
    </row>
    <row r="1527" spans="3:4">
      <c r="C1527" s="38"/>
      <c r="D1527" s="38"/>
    </row>
    <row r="1528" spans="3:4">
      <c r="C1528" s="38"/>
      <c r="D1528" s="38"/>
    </row>
    <row r="1529" spans="3:4">
      <c r="C1529" s="38"/>
      <c r="D1529" s="38"/>
    </row>
    <row r="1530" spans="3:4">
      <c r="C1530" s="38"/>
      <c r="D1530" s="38"/>
    </row>
    <row r="1531" spans="3:4">
      <c r="C1531" s="38"/>
      <c r="D1531" s="38"/>
    </row>
    <row r="1532" spans="3:4">
      <c r="C1532" s="38"/>
      <c r="D1532" s="38"/>
    </row>
    <row r="1533" spans="3:4">
      <c r="C1533" s="38"/>
      <c r="D1533" s="38"/>
    </row>
    <row r="1534" spans="3:4">
      <c r="C1534" s="38"/>
      <c r="D1534" s="38"/>
    </row>
    <row r="1535" spans="3:4">
      <c r="C1535" s="38"/>
      <c r="D1535" s="38"/>
    </row>
    <row r="1536" spans="3:4">
      <c r="C1536" s="38"/>
      <c r="D1536" s="38"/>
    </row>
    <row r="1537" spans="3:4">
      <c r="C1537" s="38"/>
      <c r="D1537" s="38"/>
    </row>
    <row r="1538" spans="3:4">
      <c r="C1538" s="38"/>
      <c r="D1538" s="38"/>
    </row>
    <row r="1539" spans="3:4">
      <c r="C1539" s="38"/>
      <c r="D1539" s="38"/>
    </row>
    <row r="1540" spans="3:4">
      <c r="C1540" s="38"/>
      <c r="D1540" s="38"/>
    </row>
    <row r="1541" spans="3:4">
      <c r="C1541" s="38"/>
      <c r="D1541" s="38"/>
    </row>
    <row r="1542" spans="3:4">
      <c r="C1542" s="38"/>
      <c r="D1542" s="38"/>
    </row>
    <row r="1543" spans="3:4">
      <c r="C1543" s="38"/>
      <c r="D1543" s="38"/>
    </row>
    <row r="1544" spans="3:4">
      <c r="C1544" s="38"/>
      <c r="D1544" s="38"/>
    </row>
    <row r="1545" spans="3:4">
      <c r="C1545" s="38"/>
      <c r="D1545" s="38"/>
    </row>
    <row r="1546" spans="3:4">
      <c r="C1546" s="38"/>
      <c r="D1546" s="38"/>
    </row>
    <row r="1547" spans="3:4">
      <c r="C1547" s="38"/>
      <c r="D1547" s="38"/>
    </row>
    <row r="1548" spans="3:4">
      <c r="C1548" s="38"/>
      <c r="D1548" s="38"/>
    </row>
    <row r="1549" spans="3:4">
      <c r="C1549" s="38"/>
      <c r="D1549" s="38"/>
    </row>
    <row r="1550" spans="3:4">
      <c r="C1550" s="38"/>
      <c r="D1550" s="38"/>
    </row>
    <row r="1551" spans="3:4">
      <c r="C1551" s="38"/>
      <c r="D1551" s="38"/>
    </row>
    <row r="1552" spans="3:4">
      <c r="C1552" s="38"/>
      <c r="D1552" s="38"/>
    </row>
    <row r="1553" spans="3:4">
      <c r="C1553" s="38"/>
      <c r="D1553" s="38"/>
    </row>
    <row r="1554" spans="3:4">
      <c r="C1554" s="38"/>
      <c r="D1554" s="38"/>
    </row>
    <row r="1555" spans="3:4">
      <c r="C1555" s="38"/>
      <c r="D1555" s="38"/>
    </row>
    <row r="1556" spans="3:4">
      <c r="C1556" s="38"/>
      <c r="D1556" s="38"/>
    </row>
    <row r="1557" spans="3:4">
      <c r="C1557" s="38"/>
      <c r="D1557" s="38"/>
    </row>
    <row r="1558" spans="3:4">
      <c r="C1558" s="38"/>
      <c r="D1558" s="38"/>
    </row>
    <row r="1559" spans="3:4">
      <c r="C1559" s="38"/>
      <c r="D1559" s="38"/>
    </row>
    <row r="1560" spans="3:4">
      <c r="C1560" s="38"/>
      <c r="D1560" s="38"/>
    </row>
    <row r="1561" spans="3:4">
      <c r="C1561" s="38"/>
      <c r="D1561" s="38"/>
    </row>
    <row r="1562" spans="3:4">
      <c r="C1562" s="38"/>
      <c r="D1562" s="38"/>
    </row>
    <row r="1563" spans="3:4">
      <c r="C1563" s="38"/>
      <c r="D1563" s="38"/>
    </row>
    <row r="1564" spans="3:4">
      <c r="C1564" s="38"/>
      <c r="D1564" s="38"/>
    </row>
    <row r="1565" spans="3:4">
      <c r="C1565" s="38"/>
      <c r="D1565" s="38"/>
    </row>
    <row r="1566" spans="3:4">
      <c r="C1566" s="38"/>
      <c r="D1566" s="38"/>
    </row>
    <row r="1567" spans="3:4">
      <c r="C1567" s="38"/>
      <c r="D1567" s="38"/>
    </row>
    <row r="1568" spans="3:4">
      <c r="C1568" s="38"/>
      <c r="D1568" s="38"/>
    </row>
    <row r="1569" spans="3:4">
      <c r="C1569" s="38"/>
      <c r="D1569" s="38"/>
    </row>
    <row r="1570" spans="3:4">
      <c r="C1570" s="38"/>
      <c r="D1570" s="38"/>
    </row>
    <row r="1571" spans="3:4">
      <c r="C1571" s="38"/>
      <c r="D1571" s="38"/>
    </row>
    <row r="1572" spans="3:4">
      <c r="C1572" s="38"/>
      <c r="D1572" s="38"/>
    </row>
    <row r="1573" spans="3:4">
      <c r="C1573" s="38"/>
      <c r="D1573" s="38"/>
    </row>
    <row r="1574" spans="3:4">
      <c r="C1574" s="38"/>
      <c r="D1574" s="38"/>
    </row>
    <row r="1575" spans="3:4">
      <c r="C1575" s="38"/>
      <c r="D1575" s="38"/>
    </row>
    <row r="1576" spans="3:4">
      <c r="C1576" s="38"/>
      <c r="D1576" s="38"/>
    </row>
    <row r="1577" spans="3:4">
      <c r="C1577" s="38"/>
      <c r="D1577" s="38"/>
    </row>
    <row r="1578" spans="3:4">
      <c r="C1578" s="38"/>
      <c r="D1578" s="38"/>
    </row>
    <row r="1579" spans="3:4">
      <c r="C1579" s="38"/>
      <c r="D1579" s="38"/>
    </row>
    <row r="1580" spans="3:4">
      <c r="C1580" s="38"/>
      <c r="D1580" s="38"/>
    </row>
    <row r="1581" spans="3:4">
      <c r="C1581" s="38"/>
      <c r="D1581" s="38"/>
    </row>
    <row r="1582" spans="3:4">
      <c r="C1582" s="38"/>
      <c r="D1582" s="38"/>
    </row>
    <row r="1583" spans="3:4">
      <c r="C1583" s="38"/>
      <c r="D1583" s="38"/>
    </row>
    <row r="1584" spans="3:4">
      <c r="C1584" s="38"/>
      <c r="D1584" s="38"/>
    </row>
    <row r="1585" spans="3:4">
      <c r="C1585" s="38"/>
      <c r="D1585" s="38"/>
    </row>
    <row r="1586" spans="3:4">
      <c r="C1586" s="38"/>
      <c r="D1586" s="38"/>
    </row>
    <row r="1587" spans="3:4">
      <c r="C1587" s="38"/>
      <c r="D1587" s="38"/>
    </row>
    <row r="1588" spans="3:4">
      <c r="C1588" s="38"/>
      <c r="D1588" s="38"/>
    </row>
    <row r="1589" spans="3:4">
      <c r="C1589" s="38"/>
      <c r="D1589" s="38"/>
    </row>
    <row r="1590" spans="3:4">
      <c r="C1590" s="38"/>
      <c r="D1590" s="38"/>
    </row>
    <row r="1591" spans="3:4">
      <c r="C1591" s="38"/>
      <c r="D1591" s="38"/>
    </row>
    <row r="1592" spans="3:4">
      <c r="C1592" s="38"/>
      <c r="D1592" s="38"/>
    </row>
    <row r="1593" spans="3:4">
      <c r="C1593" s="38"/>
      <c r="D1593" s="38"/>
    </row>
    <row r="1594" spans="3:4">
      <c r="C1594" s="38"/>
      <c r="D1594" s="38"/>
    </row>
    <row r="1595" spans="3:4">
      <c r="C1595" s="38"/>
      <c r="D1595" s="38"/>
    </row>
    <row r="1596" spans="3:4">
      <c r="C1596" s="38"/>
      <c r="D1596" s="38"/>
    </row>
    <row r="1597" spans="3:4">
      <c r="C1597" s="38"/>
      <c r="D1597" s="38"/>
    </row>
    <row r="1598" spans="3:4">
      <c r="C1598" s="38"/>
      <c r="D1598" s="38"/>
    </row>
    <row r="1599" spans="3:4">
      <c r="C1599" s="38"/>
      <c r="D1599" s="38"/>
    </row>
    <row r="1600" spans="3:4">
      <c r="C1600" s="38"/>
      <c r="D1600" s="38"/>
    </row>
    <row r="1601" spans="3:4">
      <c r="C1601" s="38"/>
      <c r="D1601" s="38"/>
    </row>
    <row r="1602" spans="3:4">
      <c r="C1602" s="38"/>
      <c r="D1602" s="38"/>
    </row>
    <row r="1603" spans="3:4">
      <c r="C1603" s="38"/>
      <c r="D1603" s="38"/>
    </row>
    <row r="1604" spans="3:4">
      <c r="C1604" s="38"/>
      <c r="D1604" s="38"/>
    </row>
    <row r="1605" spans="3:4">
      <c r="C1605" s="38"/>
      <c r="D1605" s="38"/>
    </row>
    <row r="1606" spans="3:4">
      <c r="C1606" s="38"/>
      <c r="D1606" s="38"/>
    </row>
    <row r="1607" spans="3:4">
      <c r="C1607" s="38"/>
      <c r="D1607" s="38"/>
    </row>
    <row r="1608" spans="3:4">
      <c r="C1608" s="38"/>
      <c r="D1608" s="38"/>
    </row>
    <row r="1609" spans="3:4">
      <c r="C1609" s="38"/>
      <c r="D1609" s="38"/>
    </row>
    <row r="1610" spans="3:4">
      <c r="C1610" s="38"/>
      <c r="D1610" s="38"/>
    </row>
    <row r="1611" spans="3:4">
      <c r="C1611" s="38"/>
      <c r="D1611" s="38"/>
    </row>
    <row r="1612" spans="3:4">
      <c r="C1612" s="38"/>
      <c r="D1612" s="38"/>
    </row>
    <row r="1613" spans="3:4">
      <c r="C1613" s="38"/>
      <c r="D1613" s="38"/>
    </row>
    <row r="1614" spans="3:4">
      <c r="C1614" s="38"/>
      <c r="D1614" s="38"/>
    </row>
    <row r="1615" spans="3:4">
      <c r="C1615" s="38"/>
      <c r="D1615" s="38"/>
    </row>
    <row r="1616" spans="3:4">
      <c r="C1616" s="38"/>
      <c r="D1616" s="38"/>
    </row>
    <row r="1617" spans="3:4">
      <c r="C1617" s="38"/>
      <c r="D1617" s="38"/>
    </row>
    <row r="1618" spans="3:4">
      <c r="C1618" s="38"/>
      <c r="D1618" s="38"/>
    </row>
    <row r="1619" spans="3:4">
      <c r="C1619" s="38"/>
      <c r="D1619" s="38"/>
    </row>
    <row r="1620" spans="3:4">
      <c r="C1620" s="38"/>
      <c r="D1620" s="38"/>
    </row>
    <row r="1621" spans="3:4">
      <c r="C1621" s="38"/>
      <c r="D1621" s="38"/>
    </row>
    <row r="1622" spans="3:4">
      <c r="C1622" s="38"/>
      <c r="D1622" s="38"/>
    </row>
    <row r="1623" spans="3:4">
      <c r="C1623" s="38"/>
      <c r="D1623" s="38"/>
    </row>
    <row r="1624" spans="3:4">
      <c r="C1624" s="38"/>
      <c r="D1624" s="38"/>
    </row>
    <row r="1625" spans="3:4">
      <c r="C1625" s="38"/>
      <c r="D1625" s="38"/>
    </row>
    <row r="1626" spans="3:4">
      <c r="C1626" s="38"/>
      <c r="D1626" s="38"/>
    </row>
    <row r="1627" spans="3:4">
      <c r="C1627" s="38"/>
      <c r="D1627" s="38"/>
    </row>
    <row r="1628" spans="3:4">
      <c r="C1628" s="38"/>
      <c r="D1628" s="38"/>
    </row>
    <row r="1629" spans="3:4">
      <c r="C1629" s="38"/>
      <c r="D1629" s="38"/>
    </row>
    <row r="1630" spans="3:4">
      <c r="C1630" s="38"/>
      <c r="D1630" s="38"/>
    </row>
    <row r="1631" spans="3:4">
      <c r="C1631" s="38"/>
      <c r="D1631" s="38"/>
    </row>
    <row r="1632" spans="3:4">
      <c r="C1632" s="38"/>
      <c r="D1632" s="38"/>
    </row>
    <row r="1633" spans="3:4">
      <c r="C1633" s="38"/>
      <c r="D1633" s="38"/>
    </row>
    <row r="1634" spans="3:4">
      <c r="C1634" s="38"/>
      <c r="D1634" s="38"/>
    </row>
    <row r="1635" spans="3:4">
      <c r="C1635" s="38"/>
      <c r="D1635" s="38"/>
    </row>
    <row r="1636" spans="3:4">
      <c r="C1636" s="38"/>
      <c r="D1636" s="38"/>
    </row>
    <row r="1637" spans="3:4">
      <c r="C1637" s="38"/>
      <c r="D1637" s="38"/>
    </row>
    <row r="1638" spans="3:4">
      <c r="C1638" s="38"/>
      <c r="D1638" s="38"/>
    </row>
    <row r="1639" spans="3:4">
      <c r="C1639" s="38"/>
      <c r="D1639" s="38"/>
    </row>
    <row r="1640" spans="3:4">
      <c r="C1640" s="38"/>
      <c r="D1640" s="38"/>
    </row>
    <row r="1641" spans="3:4">
      <c r="C1641" s="38"/>
      <c r="D1641" s="38"/>
    </row>
    <row r="1642" spans="3:4">
      <c r="C1642" s="38"/>
      <c r="D1642" s="38"/>
    </row>
    <row r="1643" spans="3:4">
      <c r="C1643" s="38"/>
      <c r="D1643" s="38"/>
    </row>
    <row r="1644" spans="3:4">
      <c r="C1644" s="38"/>
      <c r="D1644" s="38"/>
    </row>
    <row r="1645" spans="3:4">
      <c r="C1645" s="38"/>
      <c r="D1645" s="38"/>
    </row>
    <row r="1646" spans="3:4">
      <c r="C1646" s="38"/>
      <c r="D1646" s="38"/>
    </row>
    <row r="1647" spans="3:4">
      <c r="C1647" s="38"/>
      <c r="D1647" s="38"/>
    </row>
    <row r="1648" spans="3:4">
      <c r="C1648" s="38"/>
      <c r="D1648" s="38"/>
    </row>
    <row r="1649" spans="3:4">
      <c r="C1649" s="38"/>
      <c r="D1649" s="38"/>
    </row>
    <row r="1650" spans="3:4">
      <c r="C1650" s="38"/>
      <c r="D1650" s="38"/>
    </row>
    <row r="1651" spans="3:4">
      <c r="C1651" s="38"/>
      <c r="D1651" s="38"/>
    </row>
    <row r="1652" spans="3:4">
      <c r="C1652" s="38"/>
      <c r="D1652" s="38"/>
    </row>
    <row r="1653" spans="3:4">
      <c r="C1653" s="38"/>
      <c r="D1653" s="38"/>
    </row>
    <row r="1654" spans="3:4">
      <c r="C1654" s="38"/>
      <c r="D1654" s="38"/>
    </row>
    <row r="1655" spans="3:4">
      <c r="C1655" s="38"/>
      <c r="D1655" s="38"/>
    </row>
    <row r="1656" spans="3:4">
      <c r="C1656" s="38"/>
      <c r="D1656" s="38"/>
    </row>
    <row r="1657" spans="3:4">
      <c r="C1657" s="38"/>
      <c r="D1657" s="38"/>
    </row>
    <row r="1658" spans="3:4">
      <c r="C1658" s="38"/>
      <c r="D1658" s="38"/>
    </row>
    <row r="1659" spans="3:4">
      <c r="C1659" s="38"/>
      <c r="D1659" s="38"/>
    </row>
    <row r="1660" spans="3:4">
      <c r="C1660" s="38"/>
      <c r="D1660" s="38"/>
    </row>
    <row r="1661" spans="3:4">
      <c r="C1661" s="38"/>
      <c r="D1661" s="38"/>
    </row>
    <row r="1662" spans="3:4">
      <c r="C1662" s="38"/>
      <c r="D1662" s="38"/>
    </row>
    <row r="1663" spans="3:4">
      <c r="C1663" s="38"/>
      <c r="D1663" s="38"/>
    </row>
    <row r="1664" spans="3:4">
      <c r="C1664" s="38"/>
      <c r="D1664" s="38"/>
    </row>
    <row r="1665" spans="3:4">
      <c r="C1665" s="38"/>
      <c r="D1665" s="38"/>
    </row>
    <row r="1666" spans="3:4">
      <c r="C1666" s="38"/>
      <c r="D1666" s="38"/>
    </row>
    <row r="1667" spans="3:4">
      <c r="C1667" s="38"/>
      <c r="D1667" s="38"/>
    </row>
    <row r="1668" spans="3:4">
      <c r="C1668" s="38"/>
      <c r="D1668" s="38"/>
    </row>
    <row r="1669" spans="3:4">
      <c r="C1669" s="38"/>
      <c r="D1669" s="38"/>
    </row>
    <row r="1670" spans="3:4">
      <c r="C1670" s="38"/>
      <c r="D1670" s="38"/>
    </row>
    <row r="1671" spans="3:4">
      <c r="C1671" s="38"/>
      <c r="D1671" s="38"/>
    </row>
    <row r="1672" spans="3:4">
      <c r="C1672" s="38"/>
      <c r="D1672" s="38"/>
    </row>
    <row r="1673" spans="3:4">
      <c r="C1673" s="38"/>
      <c r="D1673" s="38"/>
    </row>
    <row r="1674" spans="3:4">
      <c r="C1674" s="38"/>
      <c r="D1674" s="38"/>
    </row>
    <row r="1675" spans="3:4">
      <c r="C1675" s="38"/>
      <c r="D1675" s="38"/>
    </row>
    <row r="1676" spans="3:4">
      <c r="C1676" s="38"/>
      <c r="D1676" s="38"/>
    </row>
    <row r="1677" spans="3:4">
      <c r="C1677" s="38"/>
      <c r="D1677" s="38"/>
    </row>
    <row r="1678" spans="3:4">
      <c r="C1678" s="38"/>
      <c r="D1678" s="38"/>
    </row>
    <row r="1679" spans="3:4">
      <c r="C1679" s="38"/>
      <c r="D1679" s="38"/>
    </row>
    <row r="1680" spans="3:4">
      <c r="C1680" s="38"/>
      <c r="D1680" s="38"/>
    </row>
    <row r="1681" spans="3:4">
      <c r="C1681" s="38"/>
      <c r="D1681" s="38"/>
    </row>
    <row r="1682" spans="3:4">
      <c r="C1682" s="38"/>
      <c r="D1682" s="38"/>
    </row>
    <row r="1683" spans="3:4">
      <c r="C1683" s="38"/>
      <c r="D1683" s="38"/>
    </row>
    <row r="1684" spans="3:4">
      <c r="C1684" s="38"/>
      <c r="D1684" s="38"/>
    </row>
    <row r="1685" spans="3:4">
      <c r="C1685" s="38"/>
      <c r="D1685" s="38"/>
    </row>
    <row r="1686" spans="3:4">
      <c r="C1686" s="38"/>
      <c r="D1686" s="38"/>
    </row>
    <row r="1687" spans="3:4">
      <c r="C1687" s="38"/>
      <c r="D1687" s="38"/>
    </row>
    <row r="1688" spans="3:4">
      <c r="C1688" s="38"/>
      <c r="D1688" s="38"/>
    </row>
    <row r="1689" spans="3:4">
      <c r="C1689" s="38"/>
      <c r="D1689" s="38"/>
    </row>
    <row r="1690" spans="3:4">
      <c r="C1690" s="38"/>
      <c r="D1690" s="38"/>
    </row>
    <row r="1691" spans="3:4">
      <c r="C1691" s="38"/>
      <c r="D1691" s="38"/>
    </row>
    <row r="1692" spans="3:4">
      <c r="C1692" s="38"/>
      <c r="D1692" s="38"/>
    </row>
    <row r="1693" spans="3:4">
      <c r="C1693" s="38"/>
      <c r="D1693" s="38"/>
    </row>
    <row r="1694" spans="3:4">
      <c r="C1694" s="38"/>
      <c r="D1694" s="38"/>
    </row>
    <row r="1695" spans="3:4">
      <c r="C1695" s="38"/>
      <c r="D1695" s="38"/>
    </row>
    <row r="1696" spans="3:4">
      <c r="C1696" s="38"/>
      <c r="D1696" s="38"/>
    </row>
    <row r="1697" spans="3:4">
      <c r="C1697" s="38"/>
      <c r="D1697" s="38"/>
    </row>
    <row r="1698" spans="3:4">
      <c r="C1698" s="38"/>
      <c r="D1698" s="38"/>
    </row>
    <row r="1699" spans="3:4">
      <c r="C1699" s="38"/>
      <c r="D1699" s="38"/>
    </row>
    <row r="1700" spans="3:4">
      <c r="C1700" s="38"/>
      <c r="D1700" s="38"/>
    </row>
    <row r="1701" spans="3:4">
      <c r="C1701" s="38"/>
      <c r="D1701" s="38"/>
    </row>
    <row r="1702" spans="3:4">
      <c r="C1702" s="38"/>
      <c r="D1702" s="38"/>
    </row>
    <row r="1703" spans="3:4">
      <c r="C1703" s="38"/>
      <c r="D1703" s="38"/>
    </row>
    <row r="1704" spans="3:4">
      <c r="C1704" s="38"/>
      <c r="D1704" s="38"/>
    </row>
    <row r="1705" spans="3:4">
      <c r="C1705" s="38"/>
      <c r="D1705" s="38"/>
    </row>
    <row r="1706" spans="3:4">
      <c r="C1706" s="38"/>
      <c r="D1706" s="38"/>
    </row>
    <row r="1707" spans="3:4">
      <c r="C1707" s="38"/>
      <c r="D1707" s="38"/>
    </row>
    <row r="1708" spans="3:4">
      <c r="C1708" s="38"/>
      <c r="D1708" s="38"/>
    </row>
    <row r="1709" spans="3:4">
      <c r="C1709" s="38"/>
      <c r="D1709" s="38"/>
    </row>
    <row r="1710" spans="3:4">
      <c r="C1710" s="38"/>
      <c r="D1710" s="38"/>
    </row>
    <row r="1711" spans="3:4">
      <c r="C1711" s="38"/>
      <c r="D1711" s="38"/>
    </row>
    <row r="1712" spans="3:4">
      <c r="C1712" s="38"/>
      <c r="D1712" s="38"/>
    </row>
    <row r="1713" spans="3:4">
      <c r="C1713" s="38"/>
      <c r="D1713" s="38"/>
    </row>
    <row r="1714" spans="3:4">
      <c r="C1714" s="38"/>
      <c r="D1714" s="38"/>
    </row>
    <row r="1715" spans="3:4">
      <c r="C1715" s="38"/>
      <c r="D1715" s="38"/>
    </row>
    <row r="1716" spans="3:4">
      <c r="C1716" s="38"/>
      <c r="D1716" s="38"/>
    </row>
    <row r="1717" spans="3:4">
      <c r="C1717" s="38"/>
      <c r="D1717" s="38"/>
    </row>
    <row r="1718" spans="3:4">
      <c r="C1718" s="38"/>
      <c r="D1718" s="38"/>
    </row>
    <row r="1719" spans="3:4">
      <c r="C1719" s="38"/>
      <c r="D1719" s="38"/>
    </row>
    <row r="1720" spans="3:4">
      <c r="C1720" s="38"/>
      <c r="D1720" s="38"/>
    </row>
    <row r="1721" spans="3:4">
      <c r="C1721" s="38"/>
      <c r="D1721" s="38"/>
    </row>
    <row r="1722" spans="3:4">
      <c r="C1722" s="38"/>
      <c r="D1722" s="38"/>
    </row>
    <row r="1723" spans="3:4">
      <c r="C1723" s="38"/>
      <c r="D1723" s="38"/>
    </row>
    <row r="1724" spans="3:4">
      <c r="C1724" s="38"/>
      <c r="D1724" s="38"/>
    </row>
    <row r="1725" spans="3:4">
      <c r="C1725" s="38"/>
      <c r="D1725" s="38"/>
    </row>
    <row r="1726" spans="3:4">
      <c r="C1726" s="38"/>
      <c r="D1726" s="38"/>
    </row>
    <row r="1727" spans="3:4">
      <c r="C1727" s="38"/>
      <c r="D1727" s="38"/>
    </row>
    <row r="1728" spans="3:4">
      <c r="C1728" s="38"/>
      <c r="D1728" s="38"/>
    </row>
    <row r="1729" spans="3:4">
      <c r="C1729" s="38"/>
      <c r="D1729" s="38"/>
    </row>
    <row r="1730" spans="3:4">
      <c r="C1730" s="38"/>
      <c r="D1730" s="38"/>
    </row>
    <row r="1731" spans="3:4">
      <c r="C1731" s="38"/>
      <c r="D1731" s="38"/>
    </row>
    <row r="1732" spans="3:4">
      <c r="C1732" s="38"/>
      <c r="D1732" s="38"/>
    </row>
    <row r="1733" spans="3:4">
      <c r="C1733" s="38"/>
      <c r="D1733" s="38"/>
    </row>
    <row r="1734" spans="3:4">
      <c r="C1734" s="38"/>
      <c r="D1734" s="38"/>
    </row>
    <row r="1735" spans="3:4">
      <c r="C1735" s="38"/>
      <c r="D1735" s="38"/>
    </row>
    <row r="1736" spans="3:4">
      <c r="C1736" s="38"/>
      <c r="D1736" s="38"/>
    </row>
    <row r="1737" spans="3:4">
      <c r="C1737" s="38"/>
      <c r="D1737" s="38"/>
    </row>
    <row r="1738" spans="3:4">
      <c r="C1738" s="38"/>
      <c r="D1738" s="38"/>
    </row>
    <row r="1739" spans="3:4">
      <c r="C1739" s="38"/>
      <c r="D1739" s="38"/>
    </row>
    <row r="1740" spans="3:4">
      <c r="C1740" s="38"/>
      <c r="D1740" s="38"/>
    </row>
    <row r="1741" spans="3:4">
      <c r="C1741" s="38"/>
      <c r="D1741" s="38"/>
    </row>
    <row r="1742" spans="3:4">
      <c r="C1742" s="38"/>
      <c r="D1742" s="38"/>
    </row>
    <row r="1743" spans="3:4">
      <c r="C1743" s="38"/>
      <c r="D1743" s="38"/>
    </row>
    <row r="1744" spans="3:4">
      <c r="C1744" s="38"/>
      <c r="D1744" s="38"/>
    </row>
    <row r="1745" spans="3:4">
      <c r="C1745" s="38"/>
      <c r="D1745" s="38"/>
    </row>
    <row r="1746" spans="3:4">
      <c r="C1746" s="38"/>
      <c r="D1746" s="38"/>
    </row>
    <row r="1747" spans="3:4">
      <c r="C1747" s="38"/>
      <c r="D1747" s="38"/>
    </row>
    <row r="1748" spans="3:4">
      <c r="C1748" s="38"/>
      <c r="D1748" s="38"/>
    </row>
    <row r="1749" spans="3:4">
      <c r="C1749" s="38"/>
      <c r="D1749" s="38"/>
    </row>
    <row r="1750" spans="3:4">
      <c r="C1750" s="38"/>
      <c r="D1750" s="38"/>
    </row>
    <row r="1751" spans="3:4">
      <c r="C1751" s="38"/>
      <c r="D1751" s="38"/>
    </row>
    <row r="1752" spans="3:4">
      <c r="C1752" s="38"/>
      <c r="D1752" s="38"/>
    </row>
    <row r="1753" spans="3:4">
      <c r="C1753" s="38"/>
      <c r="D1753" s="38"/>
    </row>
    <row r="1754" spans="3:4">
      <c r="C1754" s="38"/>
      <c r="D1754" s="38"/>
    </row>
    <row r="1755" spans="3:4">
      <c r="C1755" s="38"/>
      <c r="D1755" s="38"/>
    </row>
    <row r="1756" spans="3:4">
      <c r="C1756" s="38"/>
      <c r="D1756" s="38"/>
    </row>
    <row r="1757" spans="3:4">
      <c r="C1757" s="38"/>
      <c r="D1757" s="38"/>
    </row>
    <row r="1758" spans="3:4">
      <c r="C1758" s="38"/>
      <c r="D1758" s="38"/>
    </row>
    <row r="1759" spans="3:4">
      <c r="C1759" s="38"/>
      <c r="D1759" s="38"/>
    </row>
    <row r="1760" spans="3:4">
      <c r="C1760" s="38"/>
      <c r="D1760" s="38"/>
    </row>
    <row r="1761" spans="3:4">
      <c r="C1761" s="38"/>
      <c r="D1761" s="38"/>
    </row>
    <row r="1762" spans="3:4">
      <c r="C1762" s="38"/>
      <c r="D1762" s="38"/>
    </row>
    <row r="1763" spans="3:4">
      <c r="C1763" s="38"/>
      <c r="D1763" s="38"/>
    </row>
    <row r="1764" spans="3:4">
      <c r="C1764" s="38"/>
      <c r="D1764" s="38"/>
    </row>
    <row r="1765" spans="3:4">
      <c r="C1765" s="38"/>
      <c r="D1765" s="38"/>
    </row>
    <row r="1766" spans="3:4">
      <c r="C1766" s="38"/>
      <c r="D1766" s="38"/>
    </row>
    <row r="1767" spans="3:4">
      <c r="C1767" s="38"/>
      <c r="D1767" s="38"/>
    </row>
    <row r="1768" spans="3:4">
      <c r="C1768" s="38"/>
      <c r="D1768" s="38"/>
    </row>
    <row r="1769" spans="3:4">
      <c r="C1769" s="38"/>
      <c r="D1769" s="38"/>
    </row>
    <row r="1770" spans="3:4">
      <c r="C1770" s="38"/>
      <c r="D1770" s="38"/>
    </row>
    <row r="1771" spans="3:4">
      <c r="C1771" s="38"/>
      <c r="D1771" s="38"/>
    </row>
    <row r="1772" spans="3:4">
      <c r="C1772" s="38"/>
      <c r="D1772" s="38"/>
    </row>
    <row r="1773" spans="3:4">
      <c r="C1773" s="38"/>
      <c r="D1773" s="38"/>
    </row>
    <row r="1774" spans="3:4">
      <c r="C1774" s="38"/>
      <c r="D1774" s="38"/>
    </row>
    <row r="1775" spans="3:4">
      <c r="C1775" s="38"/>
      <c r="D1775" s="38"/>
    </row>
    <row r="1776" spans="3:4">
      <c r="C1776" s="38"/>
      <c r="D1776" s="38"/>
    </row>
    <row r="1777" spans="3:4">
      <c r="C1777" s="38"/>
      <c r="D1777" s="38"/>
    </row>
    <row r="1778" spans="3:4">
      <c r="C1778" s="38"/>
      <c r="D1778" s="38"/>
    </row>
    <row r="1779" spans="3:4">
      <c r="C1779" s="38"/>
      <c r="D1779" s="38"/>
    </row>
    <row r="1780" spans="3:4">
      <c r="C1780" s="38"/>
      <c r="D1780" s="38"/>
    </row>
    <row r="1781" spans="3:4">
      <c r="C1781" s="38"/>
      <c r="D1781" s="38"/>
    </row>
    <row r="1782" spans="3:4">
      <c r="C1782" s="38"/>
      <c r="D1782" s="38"/>
    </row>
    <row r="1783" spans="3:4">
      <c r="C1783" s="38"/>
      <c r="D1783" s="38"/>
    </row>
    <row r="1784" spans="3:4">
      <c r="C1784" s="38"/>
      <c r="D1784" s="38"/>
    </row>
    <row r="1785" spans="3:4">
      <c r="C1785" s="38"/>
      <c r="D1785" s="38"/>
    </row>
    <row r="1786" spans="3:4">
      <c r="C1786" s="38"/>
      <c r="D1786" s="38"/>
    </row>
    <row r="1787" spans="3:4">
      <c r="C1787" s="38"/>
      <c r="D1787" s="38"/>
    </row>
    <row r="1788" spans="3:4">
      <c r="C1788" s="38"/>
      <c r="D1788" s="38"/>
    </row>
    <row r="1789" spans="3:4">
      <c r="C1789" s="38"/>
      <c r="D1789" s="38"/>
    </row>
    <row r="1790" spans="3:4">
      <c r="C1790" s="38"/>
      <c r="D1790" s="38"/>
    </row>
    <row r="1791" spans="3:4">
      <c r="C1791" s="38"/>
      <c r="D1791" s="38"/>
    </row>
    <row r="1792" spans="3:4">
      <c r="C1792" s="38"/>
      <c r="D1792" s="38"/>
    </row>
    <row r="1793" spans="3:4">
      <c r="C1793" s="38"/>
      <c r="D1793" s="38"/>
    </row>
    <row r="1794" spans="3:4">
      <c r="C1794" s="38"/>
      <c r="D1794" s="38"/>
    </row>
    <row r="1795" spans="3:4">
      <c r="C1795" s="38"/>
      <c r="D1795" s="38"/>
    </row>
    <row r="1796" spans="3:4">
      <c r="C1796" s="38"/>
      <c r="D1796" s="38"/>
    </row>
    <row r="1797" spans="3:4">
      <c r="C1797" s="38"/>
      <c r="D1797" s="38"/>
    </row>
    <row r="1798" spans="3:4">
      <c r="C1798" s="38"/>
      <c r="D1798" s="38"/>
    </row>
    <row r="1799" spans="3:4">
      <c r="C1799" s="38"/>
      <c r="D1799" s="38"/>
    </row>
    <row r="1800" spans="3:4">
      <c r="C1800" s="38"/>
      <c r="D1800" s="38"/>
    </row>
    <row r="1801" spans="3:4">
      <c r="C1801" s="38"/>
      <c r="D1801" s="38"/>
    </row>
    <row r="1802" spans="3:4">
      <c r="C1802" s="38"/>
      <c r="D1802" s="38"/>
    </row>
    <row r="1803" spans="3:4">
      <c r="C1803" s="38"/>
      <c r="D1803" s="38"/>
    </row>
    <row r="1804" spans="3:4">
      <c r="C1804" s="38"/>
      <c r="D1804" s="38"/>
    </row>
    <row r="1805" spans="3:4">
      <c r="C1805" s="38"/>
      <c r="D1805" s="38"/>
    </row>
    <row r="1806" spans="3:4">
      <c r="C1806" s="38"/>
      <c r="D1806" s="38"/>
    </row>
    <row r="1807" spans="3:4">
      <c r="C1807" s="38"/>
      <c r="D1807" s="38"/>
    </row>
    <row r="1808" spans="3:4">
      <c r="C1808" s="38"/>
      <c r="D1808" s="38"/>
    </row>
    <row r="1809" spans="3:4">
      <c r="C1809" s="38"/>
      <c r="D1809" s="38"/>
    </row>
    <row r="1810" spans="3:4">
      <c r="C1810" s="38"/>
      <c r="D1810" s="38"/>
    </row>
    <row r="1811" spans="3:4">
      <c r="C1811" s="38"/>
      <c r="D1811" s="38"/>
    </row>
    <row r="1812" spans="3:4">
      <c r="C1812" s="38"/>
      <c r="D1812" s="38"/>
    </row>
    <row r="1813" spans="3:4">
      <c r="C1813" s="38"/>
      <c r="D1813" s="38"/>
    </row>
    <row r="1814" spans="3:4">
      <c r="C1814" s="38"/>
      <c r="D1814" s="38"/>
    </row>
    <row r="1815" spans="3:4">
      <c r="C1815" s="38"/>
      <c r="D1815" s="38"/>
    </row>
    <row r="1816" spans="3:4">
      <c r="C1816" s="38"/>
      <c r="D1816" s="38"/>
    </row>
    <row r="1817" spans="3:4">
      <c r="C1817" s="38"/>
      <c r="D1817" s="38"/>
    </row>
    <row r="1818" spans="3:4">
      <c r="C1818" s="38"/>
      <c r="D1818" s="38"/>
    </row>
    <row r="1819" spans="3:4">
      <c r="C1819" s="38"/>
      <c r="D1819" s="38"/>
    </row>
    <row r="1820" spans="3:4">
      <c r="C1820" s="38"/>
      <c r="D1820" s="38"/>
    </row>
    <row r="1821" spans="3:4">
      <c r="C1821" s="38"/>
      <c r="D1821" s="38"/>
    </row>
    <row r="1822" spans="3:4">
      <c r="C1822" s="38"/>
      <c r="D1822" s="38"/>
    </row>
    <row r="1823" spans="3:4">
      <c r="C1823" s="38"/>
      <c r="D1823" s="38"/>
    </row>
    <row r="1824" spans="3:4">
      <c r="C1824" s="38"/>
      <c r="D1824" s="38"/>
    </row>
    <row r="1825" spans="3:4">
      <c r="C1825" s="38"/>
      <c r="D1825" s="38"/>
    </row>
    <row r="1826" spans="3:4">
      <c r="C1826" s="38"/>
      <c r="D1826" s="38"/>
    </row>
    <row r="1827" spans="3:4">
      <c r="C1827" s="38"/>
      <c r="D1827" s="38"/>
    </row>
    <row r="1828" spans="3:4">
      <c r="C1828" s="38"/>
      <c r="D1828" s="38"/>
    </row>
    <row r="1829" spans="3:4">
      <c r="C1829" s="38"/>
      <c r="D1829" s="38"/>
    </row>
    <row r="1830" spans="3:4">
      <c r="C1830" s="38"/>
      <c r="D1830" s="38"/>
    </row>
    <row r="1831" spans="3:4">
      <c r="C1831" s="38"/>
      <c r="D1831" s="38"/>
    </row>
    <row r="1832" spans="3:4">
      <c r="C1832" s="38"/>
      <c r="D1832" s="38"/>
    </row>
    <row r="1833" spans="3:4">
      <c r="C1833" s="38"/>
      <c r="D1833" s="38"/>
    </row>
    <row r="1834" spans="3:4">
      <c r="C1834" s="38"/>
      <c r="D1834" s="38"/>
    </row>
    <row r="1835" spans="3:4">
      <c r="C1835" s="38"/>
      <c r="D1835" s="38"/>
    </row>
    <row r="1836" spans="3:4">
      <c r="C1836" s="38"/>
      <c r="D1836" s="38"/>
    </row>
    <row r="1837" spans="3:4">
      <c r="C1837" s="38"/>
      <c r="D1837" s="38"/>
    </row>
    <row r="1838" spans="3:4">
      <c r="C1838" s="38"/>
      <c r="D1838" s="38"/>
    </row>
    <row r="1839" spans="3:4">
      <c r="C1839" s="38"/>
      <c r="D1839" s="38"/>
    </row>
    <row r="1840" spans="3:4">
      <c r="C1840" s="38"/>
      <c r="D1840" s="38"/>
    </row>
    <row r="1841" spans="3:4">
      <c r="C1841" s="38"/>
      <c r="D1841" s="38"/>
    </row>
    <row r="1842" spans="3:4">
      <c r="C1842" s="38"/>
      <c r="D1842" s="38"/>
    </row>
    <row r="1843" spans="3:4">
      <c r="C1843" s="38"/>
      <c r="D1843" s="38"/>
    </row>
    <row r="1844" spans="3:4">
      <c r="C1844" s="38"/>
      <c r="D1844" s="38"/>
    </row>
    <row r="1845" spans="3:4">
      <c r="C1845" s="38"/>
      <c r="D1845" s="38"/>
    </row>
    <row r="1846" spans="3:4">
      <c r="C1846" s="38"/>
      <c r="D1846" s="38"/>
    </row>
    <row r="1847" spans="3:4">
      <c r="C1847" s="38"/>
      <c r="D1847" s="38"/>
    </row>
    <row r="1848" spans="3:4">
      <c r="C1848" s="38"/>
      <c r="D1848" s="38"/>
    </row>
    <row r="1849" spans="3:4">
      <c r="C1849" s="38"/>
      <c r="D1849" s="38"/>
    </row>
    <row r="1850" spans="3:4">
      <c r="C1850" s="38"/>
      <c r="D1850" s="38"/>
    </row>
    <row r="1851" spans="3:4">
      <c r="C1851" s="38"/>
      <c r="D1851" s="38"/>
    </row>
    <row r="1852" spans="3:4">
      <c r="C1852" s="38"/>
      <c r="D1852" s="38"/>
    </row>
    <row r="1853" spans="3:4">
      <c r="C1853" s="38"/>
      <c r="D1853" s="38"/>
    </row>
    <row r="1854" spans="3:4">
      <c r="C1854" s="38"/>
      <c r="D1854" s="38"/>
    </row>
    <row r="1855" spans="3:4">
      <c r="C1855" s="38"/>
      <c r="D1855" s="38"/>
    </row>
    <row r="1856" spans="3:4">
      <c r="C1856" s="38"/>
      <c r="D1856" s="38"/>
    </row>
    <row r="1857" spans="3:4">
      <c r="C1857" s="38"/>
      <c r="D1857" s="38"/>
    </row>
    <row r="1858" spans="3:4">
      <c r="C1858" s="38"/>
      <c r="D1858" s="38"/>
    </row>
    <row r="1859" spans="3:4">
      <c r="C1859" s="38"/>
      <c r="D1859" s="38"/>
    </row>
    <row r="1860" spans="3:4">
      <c r="C1860" s="38"/>
      <c r="D1860" s="38"/>
    </row>
    <row r="1861" spans="3:4">
      <c r="C1861" s="38"/>
      <c r="D1861" s="38"/>
    </row>
    <row r="1862" spans="3:4">
      <c r="C1862" s="38"/>
      <c r="D1862" s="38"/>
    </row>
    <row r="1863" spans="3:4">
      <c r="C1863" s="38"/>
      <c r="D1863" s="38"/>
    </row>
    <row r="1864" spans="3:4">
      <c r="C1864" s="38"/>
      <c r="D1864" s="38"/>
    </row>
    <row r="1865" spans="3:4">
      <c r="C1865" s="38"/>
      <c r="D1865" s="38"/>
    </row>
    <row r="1866" spans="3:4">
      <c r="C1866" s="38"/>
      <c r="D1866" s="38"/>
    </row>
    <row r="1867" spans="3:4">
      <c r="C1867" s="38"/>
      <c r="D1867" s="38"/>
    </row>
    <row r="1868" spans="3:4">
      <c r="C1868" s="38"/>
      <c r="D1868" s="38"/>
    </row>
    <row r="1869" spans="3:4">
      <c r="C1869" s="38"/>
      <c r="D1869" s="38"/>
    </row>
    <row r="1870" spans="3:4">
      <c r="C1870" s="38"/>
      <c r="D1870" s="38"/>
    </row>
    <row r="1871" spans="3:4">
      <c r="C1871" s="38"/>
      <c r="D1871" s="38"/>
    </row>
    <row r="1872" spans="3:4">
      <c r="C1872" s="38"/>
      <c r="D1872" s="38"/>
    </row>
    <row r="1873" spans="3:4">
      <c r="C1873" s="38"/>
      <c r="D1873" s="38"/>
    </row>
    <row r="1874" spans="3:4">
      <c r="C1874" s="38"/>
      <c r="D1874" s="38"/>
    </row>
    <row r="1875" spans="3:4">
      <c r="C1875" s="38"/>
      <c r="D1875" s="38"/>
    </row>
    <row r="1876" spans="3:4">
      <c r="C1876" s="38"/>
      <c r="D1876" s="38"/>
    </row>
    <row r="1877" spans="3:4">
      <c r="C1877" s="38"/>
      <c r="D1877" s="38"/>
    </row>
    <row r="1878" spans="3:4">
      <c r="C1878" s="38"/>
      <c r="D1878" s="38"/>
    </row>
    <row r="1879" spans="3:4">
      <c r="C1879" s="38"/>
      <c r="D1879" s="38"/>
    </row>
    <row r="1880" spans="3:4">
      <c r="C1880" s="38"/>
      <c r="D1880" s="38"/>
    </row>
    <row r="1881" spans="3:4">
      <c r="C1881" s="38"/>
      <c r="D1881" s="38"/>
    </row>
    <row r="1882" spans="3:4">
      <c r="C1882" s="38"/>
      <c r="D1882" s="38"/>
    </row>
    <row r="1883" spans="3:4">
      <c r="C1883" s="38"/>
      <c r="D1883" s="38"/>
    </row>
    <row r="1884" spans="3:4">
      <c r="C1884" s="38"/>
      <c r="D1884" s="38"/>
    </row>
    <row r="1885" spans="3:4">
      <c r="C1885" s="38"/>
      <c r="D1885" s="38"/>
    </row>
    <row r="1886" spans="3:4">
      <c r="C1886" s="38"/>
      <c r="D1886" s="38"/>
    </row>
    <row r="1887" spans="3:4">
      <c r="C1887" s="38"/>
      <c r="D1887" s="38"/>
    </row>
    <row r="1888" spans="3:4">
      <c r="C1888" s="38"/>
      <c r="D1888" s="38"/>
    </row>
    <row r="1889" spans="3:4">
      <c r="C1889" s="38"/>
      <c r="D1889" s="38"/>
    </row>
    <row r="1890" spans="3:4">
      <c r="C1890" s="38"/>
      <c r="D1890" s="38"/>
    </row>
    <row r="1891" spans="3:4">
      <c r="C1891" s="38"/>
      <c r="D1891" s="38"/>
    </row>
    <row r="1892" spans="3:4">
      <c r="C1892" s="38"/>
      <c r="D1892" s="38"/>
    </row>
    <row r="1893" spans="3:4">
      <c r="C1893" s="38"/>
      <c r="D1893" s="38"/>
    </row>
    <row r="1894" spans="3:4">
      <c r="C1894" s="38"/>
      <c r="D1894" s="38"/>
    </row>
    <row r="1895" spans="3:4">
      <c r="C1895" s="38"/>
      <c r="D1895" s="38"/>
    </row>
    <row r="1896" spans="3:4">
      <c r="C1896" s="38"/>
      <c r="D1896" s="38"/>
    </row>
    <row r="1897" spans="3:4">
      <c r="C1897" s="38"/>
      <c r="D1897" s="38"/>
    </row>
    <row r="1898" spans="3:4">
      <c r="C1898" s="38"/>
      <c r="D1898" s="38"/>
    </row>
    <row r="1899" spans="3:4">
      <c r="C1899" s="38"/>
      <c r="D1899" s="38"/>
    </row>
    <row r="1900" spans="3:4">
      <c r="C1900" s="38"/>
      <c r="D1900" s="38"/>
    </row>
    <row r="1901" spans="3:4">
      <c r="C1901" s="38"/>
      <c r="D1901" s="38"/>
    </row>
    <row r="1902" spans="3:4">
      <c r="C1902" s="38"/>
      <c r="D1902" s="38"/>
    </row>
    <row r="1903" spans="3:4">
      <c r="C1903" s="38"/>
      <c r="D1903" s="38"/>
    </row>
    <row r="1904" spans="3:4">
      <c r="C1904" s="38"/>
      <c r="D1904" s="38"/>
    </row>
    <row r="1905" spans="3:4">
      <c r="C1905" s="38"/>
      <c r="D1905" s="38"/>
    </row>
    <row r="1906" spans="3:4">
      <c r="C1906" s="38"/>
      <c r="D1906" s="38"/>
    </row>
    <row r="1907" spans="3:4">
      <c r="C1907" s="38"/>
      <c r="D1907" s="38"/>
    </row>
    <row r="1908" spans="3:4">
      <c r="C1908" s="38"/>
      <c r="D1908" s="38"/>
    </row>
    <row r="1909" spans="3:4">
      <c r="C1909" s="38"/>
      <c r="D1909" s="38"/>
    </row>
    <row r="1910" spans="3:4">
      <c r="C1910" s="38"/>
      <c r="D1910" s="38"/>
    </row>
    <row r="1911" spans="3:4">
      <c r="C1911" s="38"/>
      <c r="D1911" s="38"/>
    </row>
    <row r="1912" spans="3:4">
      <c r="C1912" s="38"/>
      <c r="D1912" s="38"/>
    </row>
    <row r="1913" spans="3:4">
      <c r="C1913" s="38"/>
      <c r="D1913" s="38"/>
    </row>
    <row r="1914" spans="3:4">
      <c r="C1914" s="38"/>
      <c r="D1914" s="38"/>
    </row>
    <row r="1915" spans="3:4">
      <c r="C1915" s="38"/>
      <c r="D1915" s="38"/>
    </row>
    <row r="1916" spans="3:4">
      <c r="C1916" s="38"/>
      <c r="D1916" s="38"/>
    </row>
    <row r="1917" spans="3:4">
      <c r="C1917" s="38"/>
      <c r="D1917" s="38"/>
    </row>
    <row r="1918" spans="3:4">
      <c r="C1918" s="38"/>
      <c r="D1918" s="38"/>
    </row>
    <row r="1919" spans="3:4">
      <c r="C1919" s="38"/>
      <c r="D1919" s="38"/>
    </row>
    <row r="1920" spans="3:4">
      <c r="C1920" s="38"/>
      <c r="D1920" s="38"/>
    </row>
    <row r="1921" spans="3:4">
      <c r="C1921" s="38"/>
      <c r="D1921" s="38"/>
    </row>
    <row r="1922" spans="3:4">
      <c r="C1922" s="38"/>
      <c r="D1922" s="38"/>
    </row>
    <row r="1923" spans="3:4">
      <c r="C1923" s="38"/>
      <c r="D1923" s="38"/>
    </row>
    <row r="1924" spans="3:4">
      <c r="C1924" s="38"/>
      <c r="D1924" s="38"/>
    </row>
    <row r="1925" spans="3:4">
      <c r="C1925" s="38"/>
      <c r="D1925" s="38"/>
    </row>
    <row r="1926" spans="3:4">
      <c r="C1926" s="38"/>
      <c r="D1926" s="38"/>
    </row>
    <row r="1927" spans="3:4">
      <c r="C1927" s="38"/>
      <c r="D1927" s="38"/>
    </row>
    <row r="1928" spans="3:4">
      <c r="C1928" s="38"/>
      <c r="D1928" s="38"/>
    </row>
    <row r="1929" spans="3:4">
      <c r="C1929" s="38"/>
      <c r="D1929" s="38"/>
    </row>
    <row r="1930" spans="3:4">
      <c r="C1930" s="38"/>
      <c r="D1930" s="38"/>
    </row>
    <row r="1931" spans="3:4">
      <c r="C1931" s="38"/>
      <c r="D1931" s="38"/>
    </row>
    <row r="1932" spans="3:4">
      <c r="C1932" s="38"/>
      <c r="D1932" s="38"/>
    </row>
    <row r="1933" spans="3:4">
      <c r="C1933" s="38"/>
      <c r="D1933" s="38"/>
    </row>
    <row r="1934" spans="3:4">
      <c r="C1934" s="38"/>
      <c r="D1934" s="38"/>
    </row>
    <row r="1935" spans="3:4">
      <c r="C1935" s="38"/>
      <c r="D1935" s="38"/>
    </row>
    <row r="1936" spans="3:4">
      <c r="C1936" s="38"/>
      <c r="D1936" s="38"/>
    </row>
    <row r="1937" spans="3:4">
      <c r="C1937" s="38"/>
      <c r="D1937" s="38"/>
    </row>
    <row r="1938" spans="3:4">
      <c r="C1938" s="38"/>
      <c r="D1938" s="38"/>
    </row>
    <row r="1939" spans="3:4">
      <c r="C1939" s="38"/>
      <c r="D1939" s="38"/>
    </row>
    <row r="1940" spans="3:4">
      <c r="C1940" s="38"/>
      <c r="D1940" s="38"/>
    </row>
    <row r="1941" spans="3:4">
      <c r="C1941" s="38"/>
      <c r="D1941" s="38"/>
    </row>
    <row r="1942" spans="3:4">
      <c r="C1942" s="38"/>
      <c r="D1942" s="38"/>
    </row>
    <row r="1943" spans="3:4">
      <c r="C1943" s="38"/>
      <c r="D1943" s="38"/>
    </row>
    <row r="1944" spans="3:4">
      <c r="C1944" s="38"/>
      <c r="D1944" s="38"/>
    </row>
    <row r="1945" spans="3:4">
      <c r="C1945" s="38"/>
      <c r="D1945" s="38"/>
    </row>
    <row r="1946" spans="3:4">
      <c r="C1946" s="38"/>
      <c r="D1946" s="38"/>
    </row>
    <row r="1947" spans="3:4">
      <c r="C1947" s="38"/>
      <c r="D1947" s="38"/>
    </row>
    <row r="1948" spans="3:4">
      <c r="C1948" s="38"/>
      <c r="D1948" s="38"/>
    </row>
    <row r="1949" spans="3:4">
      <c r="C1949" s="38"/>
      <c r="D1949" s="38"/>
    </row>
    <row r="1950" spans="3:4">
      <c r="C1950" s="38"/>
      <c r="D1950" s="38"/>
    </row>
    <row r="1951" spans="3:4">
      <c r="C1951" s="38"/>
      <c r="D1951" s="38"/>
    </row>
    <row r="1952" spans="3:4">
      <c r="C1952" s="38"/>
      <c r="D1952" s="38"/>
    </row>
    <row r="1953" spans="3:4">
      <c r="C1953" s="38"/>
      <c r="D1953" s="38"/>
    </row>
    <row r="1954" spans="3:4">
      <c r="C1954" s="38"/>
      <c r="D1954" s="38"/>
    </row>
    <row r="1955" spans="3:4">
      <c r="C1955" s="38"/>
      <c r="D1955" s="38"/>
    </row>
    <row r="1956" spans="3:4">
      <c r="C1956" s="38"/>
      <c r="D1956" s="38"/>
    </row>
    <row r="1957" spans="3:4">
      <c r="C1957" s="38"/>
      <c r="D1957" s="38"/>
    </row>
    <row r="1958" spans="3:4">
      <c r="C1958" s="38"/>
      <c r="D1958" s="38"/>
    </row>
    <row r="1959" spans="3:4">
      <c r="C1959" s="38"/>
      <c r="D1959" s="38"/>
    </row>
    <row r="1960" spans="3:4">
      <c r="C1960" s="38"/>
      <c r="D1960" s="38"/>
    </row>
    <row r="1961" spans="3:4">
      <c r="C1961" s="38"/>
      <c r="D1961" s="38"/>
    </row>
    <row r="1962" spans="3:4">
      <c r="C1962" s="38"/>
      <c r="D1962" s="38"/>
    </row>
    <row r="1963" spans="3:4">
      <c r="C1963" s="38"/>
      <c r="D1963" s="38"/>
    </row>
    <row r="1964" spans="3:4">
      <c r="C1964" s="38"/>
      <c r="D1964" s="38"/>
    </row>
    <row r="1965" spans="3:4">
      <c r="C1965" s="38"/>
      <c r="D1965" s="38"/>
    </row>
    <row r="1966" spans="3:4">
      <c r="C1966" s="38"/>
      <c r="D1966" s="38"/>
    </row>
    <row r="1967" spans="3:4">
      <c r="C1967" s="38"/>
      <c r="D1967" s="38"/>
    </row>
    <row r="1968" spans="3:4">
      <c r="C1968" s="38"/>
      <c r="D1968" s="38"/>
    </row>
    <row r="1969" spans="3:4">
      <c r="C1969" s="38"/>
      <c r="D1969" s="38"/>
    </row>
    <row r="1970" spans="3:4">
      <c r="C1970" s="38"/>
      <c r="D1970" s="38"/>
    </row>
    <row r="1971" spans="3:4">
      <c r="C1971" s="38"/>
      <c r="D1971" s="38"/>
    </row>
    <row r="1972" spans="3:4">
      <c r="C1972" s="38"/>
      <c r="D1972" s="38"/>
    </row>
    <row r="1973" spans="3:4">
      <c r="C1973" s="38"/>
      <c r="D1973" s="38"/>
    </row>
    <row r="1974" spans="3:4">
      <c r="C1974" s="38"/>
      <c r="D1974" s="38"/>
    </row>
    <row r="1975" spans="3:4">
      <c r="C1975" s="38"/>
      <c r="D1975" s="38"/>
    </row>
    <row r="1976" spans="3:4">
      <c r="C1976" s="38"/>
      <c r="D1976" s="38"/>
    </row>
    <row r="1977" spans="3:4">
      <c r="C1977" s="38"/>
      <c r="D1977" s="38"/>
    </row>
    <row r="1978" spans="3:4">
      <c r="C1978" s="38"/>
      <c r="D1978" s="38"/>
    </row>
    <row r="1979" spans="3:4">
      <c r="C1979" s="38"/>
      <c r="D1979" s="38"/>
    </row>
    <row r="1980" spans="3:4">
      <c r="C1980" s="38"/>
      <c r="D1980" s="38"/>
    </row>
    <row r="1981" spans="3:4">
      <c r="C1981" s="38"/>
      <c r="D1981" s="38"/>
    </row>
    <row r="1982" spans="3:4">
      <c r="C1982" s="38"/>
      <c r="D1982" s="38"/>
    </row>
    <row r="1983" spans="3:4">
      <c r="C1983" s="38"/>
      <c r="D1983" s="38"/>
    </row>
    <row r="1984" spans="3:4">
      <c r="C1984" s="38"/>
      <c r="D1984" s="38"/>
    </row>
    <row r="1985" spans="3:4">
      <c r="C1985" s="38"/>
      <c r="D1985" s="38"/>
    </row>
    <row r="1986" spans="3:4">
      <c r="C1986" s="38"/>
      <c r="D1986" s="38"/>
    </row>
    <row r="1987" spans="3:4">
      <c r="C1987" s="38"/>
      <c r="D1987" s="38"/>
    </row>
    <row r="1988" spans="3:4">
      <c r="C1988" s="38"/>
      <c r="D1988" s="38"/>
    </row>
    <row r="1989" spans="3:4">
      <c r="C1989" s="38"/>
      <c r="D1989" s="38"/>
    </row>
    <row r="1990" spans="3:4">
      <c r="C1990" s="38"/>
      <c r="D1990" s="38"/>
    </row>
    <row r="1991" spans="3:4">
      <c r="C1991" s="38"/>
      <c r="D1991" s="38"/>
    </row>
    <row r="1992" spans="3:4">
      <c r="C1992" s="38"/>
      <c r="D1992" s="38"/>
    </row>
    <row r="1993" spans="3:4">
      <c r="C1993" s="38"/>
      <c r="D1993" s="38"/>
    </row>
    <row r="1994" spans="3:4">
      <c r="C1994" s="38"/>
      <c r="D1994" s="38"/>
    </row>
    <row r="1995" spans="3:4">
      <c r="C1995" s="38"/>
      <c r="D1995" s="38"/>
    </row>
    <row r="1996" spans="3:4">
      <c r="C1996" s="38"/>
      <c r="D1996" s="38"/>
    </row>
    <row r="1997" spans="3:4">
      <c r="C1997" s="38"/>
      <c r="D1997" s="38"/>
    </row>
    <row r="1998" spans="3:4">
      <c r="C1998" s="38"/>
      <c r="D1998" s="38"/>
    </row>
    <row r="1999" spans="3:4">
      <c r="C1999" s="38"/>
      <c r="D1999" s="38"/>
    </row>
    <row r="2000" spans="3:4">
      <c r="C2000" s="38"/>
      <c r="D2000" s="38"/>
    </row>
    <row r="2001" spans="3:4">
      <c r="C2001" s="38"/>
      <c r="D2001" s="38"/>
    </row>
    <row r="2002" spans="3:4">
      <c r="C2002" s="38"/>
      <c r="D2002" s="38"/>
    </row>
    <row r="2003" spans="3:4">
      <c r="C2003" s="38"/>
      <c r="D2003" s="38"/>
    </row>
    <row r="2004" spans="3:4">
      <c r="C2004" s="38"/>
      <c r="D2004" s="38"/>
    </row>
    <row r="2005" spans="3:4">
      <c r="C2005" s="38"/>
      <c r="D2005" s="38"/>
    </row>
    <row r="2006" spans="3:4">
      <c r="C2006" s="38"/>
      <c r="D2006" s="38"/>
    </row>
    <row r="2007" spans="3:4">
      <c r="C2007" s="38"/>
      <c r="D2007" s="38"/>
    </row>
    <row r="2008" spans="3:4">
      <c r="C2008" s="38"/>
      <c r="D2008" s="38"/>
    </row>
    <row r="2009" spans="3:4">
      <c r="C2009" s="38"/>
      <c r="D2009" s="38"/>
    </row>
    <row r="2010" spans="3:4">
      <c r="C2010" s="38"/>
      <c r="D2010" s="38"/>
    </row>
    <row r="2011" spans="3:4">
      <c r="C2011" s="38"/>
      <c r="D2011" s="38"/>
    </row>
    <row r="2012" spans="3:4">
      <c r="C2012" s="38"/>
      <c r="D2012" s="38"/>
    </row>
    <row r="2013" spans="3:4">
      <c r="C2013" s="38"/>
      <c r="D2013" s="38"/>
    </row>
    <row r="2014" spans="3:4">
      <c r="C2014" s="38"/>
      <c r="D2014" s="38"/>
    </row>
    <row r="2015" spans="3:4">
      <c r="C2015" s="38"/>
      <c r="D2015" s="38"/>
    </row>
    <row r="2016" spans="3:4">
      <c r="C2016" s="38"/>
      <c r="D2016" s="38"/>
    </row>
    <row r="2017" spans="3:4">
      <c r="C2017" s="38"/>
      <c r="D2017" s="38"/>
    </row>
    <row r="2018" spans="3:4">
      <c r="C2018" s="38"/>
      <c r="D2018" s="38"/>
    </row>
    <row r="2019" spans="3:4">
      <c r="C2019" s="38"/>
      <c r="D2019" s="38"/>
    </row>
    <row r="2020" spans="3:4">
      <c r="C2020" s="38"/>
      <c r="D2020" s="38"/>
    </row>
    <row r="2021" spans="3:4">
      <c r="C2021" s="38"/>
      <c r="D2021" s="38"/>
    </row>
    <row r="2022" spans="3:4">
      <c r="C2022" s="38"/>
      <c r="D2022" s="38"/>
    </row>
    <row r="2023" spans="3:4">
      <c r="C2023" s="38"/>
      <c r="D2023" s="38"/>
    </row>
    <row r="2024" spans="3:4">
      <c r="C2024" s="38"/>
      <c r="D2024" s="38"/>
    </row>
    <row r="2025" spans="3:4">
      <c r="C2025" s="38"/>
      <c r="D2025" s="38"/>
    </row>
    <row r="2026" spans="3:4">
      <c r="C2026" s="38"/>
      <c r="D2026" s="38"/>
    </row>
    <row r="2027" spans="3:4">
      <c r="C2027" s="38"/>
      <c r="D2027" s="38"/>
    </row>
    <row r="2028" spans="3:4">
      <c r="C2028" s="38"/>
      <c r="D2028" s="38"/>
    </row>
    <row r="2029" spans="3:4">
      <c r="C2029" s="38"/>
      <c r="D2029" s="38"/>
    </row>
    <row r="2030" spans="3:4">
      <c r="C2030" s="38"/>
      <c r="D2030" s="38"/>
    </row>
    <row r="2031" spans="3:4">
      <c r="C2031" s="38"/>
      <c r="D2031" s="38"/>
    </row>
    <row r="2032" spans="3:4">
      <c r="C2032" s="38"/>
      <c r="D2032" s="38"/>
    </row>
    <row r="2033" spans="3:4">
      <c r="C2033" s="38"/>
      <c r="D2033" s="38"/>
    </row>
    <row r="2034" spans="3:4">
      <c r="C2034" s="38"/>
      <c r="D2034" s="38"/>
    </row>
    <row r="2035" spans="3:4">
      <c r="C2035" s="38"/>
      <c r="D2035" s="38"/>
    </row>
    <row r="2036" spans="3:4">
      <c r="C2036" s="38"/>
      <c r="D2036" s="38"/>
    </row>
    <row r="2037" spans="3:4">
      <c r="C2037" s="38"/>
      <c r="D2037" s="38"/>
    </row>
    <row r="2038" spans="3:4">
      <c r="C2038" s="38"/>
      <c r="D2038" s="38"/>
    </row>
    <row r="2039" spans="3:4">
      <c r="C2039" s="38"/>
      <c r="D2039" s="38"/>
    </row>
    <row r="2040" spans="3:4">
      <c r="C2040" s="38"/>
      <c r="D2040" s="38"/>
    </row>
    <row r="2041" spans="3:4">
      <c r="C2041" s="38"/>
      <c r="D2041" s="38"/>
    </row>
    <row r="2042" spans="3:4">
      <c r="C2042" s="38"/>
      <c r="D2042" s="38"/>
    </row>
    <row r="2043" spans="3:4">
      <c r="C2043" s="38"/>
      <c r="D2043" s="38"/>
    </row>
    <row r="2044" spans="3:4">
      <c r="C2044" s="38"/>
      <c r="D2044" s="38"/>
    </row>
    <row r="2045" spans="3:4">
      <c r="C2045" s="38"/>
      <c r="D2045" s="38"/>
    </row>
    <row r="2046" spans="3:4">
      <c r="C2046" s="38"/>
      <c r="D2046" s="38"/>
    </row>
    <row r="2047" spans="3:4">
      <c r="C2047" s="38"/>
      <c r="D2047" s="38"/>
    </row>
    <row r="2048" spans="3:4">
      <c r="C2048" s="38"/>
      <c r="D2048" s="38"/>
    </row>
    <row r="2049" spans="3:4">
      <c r="C2049" s="38"/>
      <c r="D2049" s="38"/>
    </row>
    <row r="2050" spans="3:4">
      <c r="C2050" s="38"/>
      <c r="D2050" s="38"/>
    </row>
    <row r="2051" spans="3:4">
      <c r="C2051" s="38"/>
      <c r="D2051" s="38"/>
    </row>
    <row r="2052" spans="3:4">
      <c r="C2052" s="38"/>
      <c r="D2052" s="38"/>
    </row>
    <row r="2053" spans="3:4">
      <c r="C2053" s="38"/>
      <c r="D2053" s="38"/>
    </row>
    <row r="2054" spans="3:4">
      <c r="C2054" s="38"/>
      <c r="D2054" s="38"/>
    </row>
    <row r="2055" spans="3:4">
      <c r="C2055" s="38"/>
      <c r="D2055" s="38"/>
    </row>
    <row r="2056" spans="3:4">
      <c r="C2056" s="38"/>
      <c r="D2056" s="38"/>
    </row>
    <row r="2057" spans="3:4">
      <c r="C2057" s="38"/>
      <c r="D2057" s="38"/>
    </row>
    <row r="2058" spans="3:4">
      <c r="C2058" s="38"/>
      <c r="D2058" s="38"/>
    </row>
    <row r="2059" spans="3:4">
      <c r="C2059" s="38"/>
      <c r="D2059" s="38"/>
    </row>
    <row r="2060" spans="3:4">
      <c r="C2060" s="38"/>
      <c r="D2060" s="38"/>
    </row>
    <row r="2061" spans="3:4">
      <c r="C2061" s="38"/>
      <c r="D2061" s="38"/>
    </row>
    <row r="2062" spans="3:4">
      <c r="C2062" s="38"/>
      <c r="D2062" s="38"/>
    </row>
    <row r="2063" spans="3:4">
      <c r="C2063" s="38"/>
      <c r="D2063" s="38"/>
    </row>
    <row r="2064" spans="3:4">
      <c r="C2064" s="38"/>
      <c r="D2064" s="38"/>
    </row>
    <row r="2065" spans="3:4">
      <c r="C2065" s="38"/>
      <c r="D2065" s="38"/>
    </row>
    <row r="2066" spans="3:4">
      <c r="C2066" s="38"/>
      <c r="D2066" s="38"/>
    </row>
    <row r="2067" spans="3:4">
      <c r="C2067" s="38"/>
      <c r="D2067" s="38"/>
    </row>
    <row r="2068" spans="3:4">
      <c r="C2068" s="38"/>
      <c r="D2068" s="38"/>
    </row>
    <row r="2069" spans="3:4">
      <c r="C2069" s="38"/>
      <c r="D2069" s="38"/>
    </row>
    <row r="2070" spans="3:4">
      <c r="C2070" s="38"/>
      <c r="D2070" s="38"/>
    </row>
    <row r="2071" spans="3:4">
      <c r="C2071" s="38"/>
      <c r="D2071" s="38"/>
    </row>
    <row r="2072" spans="3:4">
      <c r="C2072" s="38"/>
      <c r="D2072" s="38"/>
    </row>
    <row r="2073" spans="3:4">
      <c r="C2073" s="38"/>
      <c r="D2073" s="38"/>
    </row>
    <row r="2074" spans="3:4">
      <c r="C2074" s="38"/>
      <c r="D2074" s="38"/>
    </row>
    <row r="2075" spans="3:4">
      <c r="C2075" s="38"/>
      <c r="D2075" s="38"/>
    </row>
    <row r="2076" spans="3:4">
      <c r="C2076" s="38"/>
      <c r="D2076" s="38"/>
    </row>
    <row r="2077" spans="3:4">
      <c r="C2077" s="38"/>
      <c r="D2077" s="38"/>
    </row>
    <row r="2078" spans="3:4">
      <c r="C2078" s="38"/>
      <c r="D2078" s="38"/>
    </row>
    <row r="2079" spans="3:4">
      <c r="C2079" s="38"/>
      <c r="D2079" s="38"/>
    </row>
    <row r="2080" spans="3:4">
      <c r="C2080" s="38"/>
      <c r="D2080" s="38"/>
    </row>
    <row r="2081" spans="3:4">
      <c r="C2081" s="38"/>
      <c r="D2081" s="38"/>
    </row>
    <row r="2082" spans="3:4">
      <c r="C2082" s="38"/>
      <c r="D2082" s="38"/>
    </row>
    <row r="2083" spans="3:4">
      <c r="C2083" s="38"/>
      <c r="D2083" s="38"/>
    </row>
    <row r="2084" spans="3:4">
      <c r="C2084" s="38"/>
      <c r="D2084" s="38"/>
    </row>
    <row r="2085" spans="3:4">
      <c r="C2085" s="38"/>
      <c r="D2085" s="38"/>
    </row>
    <row r="2086" spans="3:4">
      <c r="C2086" s="38"/>
      <c r="D2086" s="38"/>
    </row>
    <row r="2087" spans="3:4">
      <c r="C2087" s="38"/>
      <c r="D2087" s="38"/>
    </row>
    <row r="2088" spans="3:4">
      <c r="C2088" s="38"/>
      <c r="D2088" s="38"/>
    </row>
    <row r="2089" spans="3:4">
      <c r="C2089" s="38"/>
      <c r="D2089" s="38"/>
    </row>
    <row r="2090" spans="3:4">
      <c r="C2090" s="38"/>
      <c r="D2090" s="38"/>
    </row>
    <row r="2091" spans="3:4">
      <c r="C2091" s="38"/>
      <c r="D2091" s="38"/>
    </row>
    <row r="2092" spans="3:4">
      <c r="C2092" s="38"/>
      <c r="D2092" s="38"/>
    </row>
    <row r="2093" spans="3:4">
      <c r="C2093" s="38"/>
      <c r="D2093" s="38"/>
    </row>
    <row r="2094" spans="3:4">
      <c r="C2094" s="38"/>
      <c r="D2094" s="38"/>
    </row>
    <row r="2095" spans="3:4">
      <c r="C2095" s="38"/>
      <c r="D2095" s="38"/>
    </row>
    <row r="2096" spans="3:4">
      <c r="C2096" s="38"/>
      <c r="D2096" s="38"/>
    </row>
    <row r="2097" spans="3:4">
      <c r="C2097" s="38"/>
      <c r="D2097" s="38"/>
    </row>
    <row r="2098" spans="3:4">
      <c r="C2098" s="38"/>
      <c r="D2098" s="38"/>
    </row>
    <row r="2099" spans="3:4">
      <c r="C2099" s="38"/>
      <c r="D2099" s="38"/>
    </row>
    <row r="2100" spans="3:4">
      <c r="C2100" s="38"/>
      <c r="D2100" s="38"/>
    </row>
    <row r="2101" spans="3:4">
      <c r="C2101" s="38"/>
      <c r="D2101" s="38"/>
    </row>
    <row r="2102" spans="3:4">
      <c r="C2102" s="38"/>
      <c r="D2102" s="38"/>
    </row>
    <row r="2103" spans="3:4">
      <c r="C2103" s="38"/>
      <c r="D2103" s="38"/>
    </row>
    <row r="2104" spans="3:4">
      <c r="C2104" s="38"/>
      <c r="D2104" s="38"/>
    </row>
    <row r="2105" spans="3:4">
      <c r="C2105" s="38"/>
      <c r="D2105" s="38"/>
    </row>
    <row r="2106" spans="3:4">
      <c r="C2106" s="38"/>
      <c r="D2106" s="38"/>
    </row>
    <row r="2107" spans="3:4">
      <c r="C2107" s="38"/>
      <c r="D2107" s="38"/>
    </row>
    <row r="2108" spans="3:4">
      <c r="C2108" s="38"/>
      <c r="D2108" s="38"/>
    </row>
    <row r="2109" spans="3:4">
      <c r="C2109" s="38"/>
      <c r="D2109" s="38"/>
    </row>
    <row r="2110" spans="3:4">
      <c r="C2110" s="38"/>
      <c r="D2110" s="38"/>
    </row>
    <row r="2111" spans="3:4">
      <c r="C2111" s="38"/>
      <c r="D2111" s="38"/>
    </row>
    <row r="2112" spans="3:4">
      <c r="C2112" s="38"/>
      <c r="D2112" s="38"/>
    </row>
    <row r="2113" spans="3:4">
      <c r="C2113" s="38"/>
      <c r="D2113" s="38"/>
    </row>
    <row r="2114" spans="3:4">
      <c r="C2114" s="38"/>
      <c r="D2114" s="38"/>
    </row>
    <row r="2115" spans="3:4">
      <c r="C2115" s="38"/>
      <c r="D2115" s="38"/>
    </row>
    <row r="2116" spans="3:4">
      <c r="C2116" s="38"/>
      <c r="D2116" s="38"/>
    </row>
    <row r="2117" spans="3:4">
      <c r="C2117" s="38"/>
      <c r="D2117" s="38"/>
    </row>
    <row r="2118" spans="3:4">
      <c r="C2118" s="38"/>
      <c r="D2118" s="38"/>
    </row>
    <row r="2119" spans="3:4">
      <c r="C2119" s="38"/>
      <c r="D2119" s="38"/>
    </row>
    <row r="2120" spans="3:4">
      <c r="C2120" s="38"/>
      <c r="D2120" s="38"/>
    </row>
    <row r="2121" spans="3:4">
      <c r="C2121" s="38"/>
      <c r="D2121" s="38"/>
    </row>
    <row r="2122" spans="3:4">
      <c r="C2122" s="38"/>
      <c r="D2122" s="38"/>
    </row>
    <row r="2123" spans="3:4">
      <c r="C2123" s="38"/>
      <c r="D2123" s="38"/>
    </row>
    <row r="2124" spans="3:4">
      <c r="C2124" s="38"/>
      <c r="D2124" s="38"/>
    </row>
    <row r="2125" spans="3:4">
      <c r="C2125" s="38"/>
      <c r="D2125" s="38"/>
    </row>
    <row r="2126" spans="3:4">
      <c r="C2126" s="38"/>
      <c r="D2126" s="38"/>
    </row>
    <row r="2127" spans="3:4">
      <c r="C2127" s="38"/>
      <c r="D2127" s="38"/>
    </row>
    <row r="2128" spans="3:4">
      <c r="C2128" s="38"/>
      <c r="D2128" s="38"/>
    </row>
    <row r="2129" spans="3:4">
      <c r="C2129" s="38"/>
      <c r="D2129" s="38"/>
    </row>
    <row r="2130" spans="3:4">
      <c r="C2130" s="38"/>
      <c r="D2130" s="38"/>
    </row>
    <row r="2131" spans="3:4">
      <c r="C2131" s="38"/>
      <c r="D2131" s="38"/>
    </row>
    <row r="2132" spans="3:4">
      <c r="C2132" s="38"/>
      <c r="D2132" s="38"/>
    </row>
    <row r="2133" spans="3:4">
      <c r="C2133" s="38"/>
      <c r="D2133" s="38"/>
    </row>
    <row r="2134" spans="3:4">
      <c r="C2134" s="38"/>
      <c r="D2134" s="38"/>
    </row>
    <row r="2135" spans="3:4">
      <c r="C2135" s="38"/>
      <c r="D2135" s="38"/>
    </row>
    <row r="2136" spans="3:4">
      <c r="C2136" s="38"/>
      <c r="D2136" s="38"/>
    </row>
    <row r="2137" spans="3:4">
      <c r="C2137" s="38"/>
      <c r="D2137" s="38"/>
    </row>
    <row r="2138" spans="3:4">
      <c r="C2138" s="38"/>
      <c r="D2138" s="38"/>
    </row>
    <row r="2139" spans="3:4">
      <c r="C2139" s="38"/>
      <c r="D2139" s="38"/>
    </row>
    <row r="2140" spans="3:4">
      <c r="C2140" s="38"/>
      <c r="D2140" s="38"/>
    </row>
    <row r="2141" spans="3:4">
      <c r="C2141" s="38"/>
      <c r="D2141" s="38"/>
    </row>
    <row r="2142" spans="3:4">
      <c r="C2142" s="38"/>
      <c r="D2142" s="38"/>
    </row>
    <row r="2143" spans="3:4">
      <c r="C2143" s="38"/>
      <c r="D2143" s="38"/>
    </row>
    <row r="2144" spans="3:4">
      <c r="C2144" s="38"/>
      <c r="D2144" s="38"/>
    </row>
    <row r="2145" spans="3:4">
      <c r="C2145" s="38"/>
      <c r="D2145" s="38"/>
    </row>
    <row r="2146" spans="3:4">
      <c r="C2146" s="38"/>
      <c r="D2146" s="38"/>
    </row>
    <row r="2147" spans="3:4">
      <c r="C2147" s="38"/>
      <c r="D2147" s="38"/>
    </row>
    <row r="2148" spans="3:4">
      <c r="C2148" s="38"/>
      <c r="D2148" s="38"/>
    </row>
    <row r="2149" spans="3:4">
      <c r="C2149" s="38"/>
      <c r="D2149" s="38"/>
    </row>
    <row r="2150" spans="3:4">
      <c r="C2150" s="38"/>
      <c r="D2150" s="38"/>
    </row>
    <row r="2151" spans="3:4">
      <c r="C2151" s="38"/>
      <c r="D2151" s="38"/>
    </row>
    <row r="2152" spans="3:4">
      <c r="C2152" s="38"/>
      <c r="D2152" s="38"/>
    </row>
    <row r="2153" spans="3:4">
      <c r="C2153" s="38"/>
      <c r="D2153" s="38"/>
    </row>
    <row r="2154" spans="3:4">
      <c r="C2154" s="38"/>
      <c r="D2154" s="38"/>
    </row>
    <row r="2155" spans="3:4">
      <c r="C2155" s="38"/>
      <c r="D2155" s="38"/>
    </row>
    <row r="2156" spans="3:4">
      <c r="C2156" s="38"/>
      <c r="D2156" s="38"/>
    </row>
    <row r="2157" spans="3:4">
      <c r="C2157" s="38"/>
      <c r="D2157" s="38"/>
    </row>
    <row r="2158" spans="3:4">
      <c r="C2158" s="38"/>
      <c r="D2158" s="38"/>
    </row>
    <row r="2159" spans="3:4">
      <c r="C2159" s="38"/>
      <c r="D2159" s="38"/>
    </row>
    <row r="2160" spans="3:4">
      <c r="C2160" s="38"/>
      <c r="D2160" s="38"/>
    </row>
    <row r="2161" spans="3:4">
      <c r="C2161" s="38"/>
      <c r="D2161" s="38"/>
    </row>
    <row r="2162" spans="3:4">
      <c r="C2162" s="38"/>
      <c r="D2162" s="38"/>
    </row>
    <row r="2163" spans="3:4">
      <c r="C2163" s="38"/>
      <c r="D2163" s="38"/>
    </row>
    <row r="2164" spans="3:4">
      <c r="C2164" s="38"/>
      <c r="D2164" s="38"/>
    </row>
    <row r="2165" spans="3:4">
      <c r="C2165" s="38"/>
      <c r="D2165" s="38"/>
    </row>
    <row r="2166" spans="3:4">
      <c r="C2166" s="38"/>
      <c r="D2166" s="38"/>
    </row>
    <row r="2167" spans="3:4">
      <c r="C2167" s="38"/>
      <c r="D2167" s="38"/>
    </row>
    <row r="2168" spans="3:4">
      <c r="C2168" s="38"/>
      <c r="D2168" s="38"/>
    </row>
    <row r="2169" spans="3:4">
      <c r="C2169" s="38"/>
      <c r="D2169" s="38"/>
    </row>
    <row r="2170" spans="3:4">
      <c r="C2170" s="38"/>
      <c r="D2170" s="38"/>
    </row>
    <row r="2171" spans="3:4">
      <c r="C2171" s="38"/>
      <c r="D2171" s="38"/>
    </row>
    <row r="2172" spans="3:4">
      <c r="C2172" s="38"/>
      <c r="D2172" s="38"/>
    </row>
    <row r="2173" spans="3:4">
      <c r="C2173" s="38"/>
      <c r="D2173" s="38"/>
    </row>
    <row r="2174" spans="3:4">
      <c r="C2174" s="38"/>
      <c r="D2174" s="38"/>
    </row>
    <row r="2175" spans="3:4">
      <c r="C2175" s="38"/>
      <c r="D2175" s="38"/>
    </row>
    <row r="2176" spans="3:4">
      <c r="C2176" s="38"/>
      <c r="D2176" s="38"/>
    </row>
    <row r="2177" spans="3:4">
      <c r="C2177" s="38"/>
      <c r="D2177" s="38"/>
    </row>
    <row r="2178" spans="3:4">
      <c r="C2178" s="38"/>
      <c r="D2178" s="38"/>
    </row>
    <row r="2179" spans="3:4">
      <c r="C2179" s="38"/>
      <c r="D2179" s="38"/>
    </row>
    <row r="2180" spans="3:4">
      <c r="C2180" s="38"/>
      <c r="D2180" s="38"/>
    </row>
    <row r="2181" spans="3:4">
      <c r="C2181" s="38"/>
      <c r="D2181" s="38"/>
    </row>
    <row r="2182" spans="3:4">
      <c r="C2182" s="38"/>
      <c r="D2182" s="38"/>
    </row>
    <row r="2183" spans="3:4">
      <c r="C2183" s="38"/>
      <c r="D2183" s="38"/>
    </row>
    <row r="2184" spans="3:4">
      <c r="C2184" s="38"/>
      <c r="D2184" s="38"/>
    </row>
    <row r="2185" spans="3:4">
      <c r="C2185" s="38"/>
      <c r="D2185" s="38"/>
    </row>
    <row r="2186" spans="3:4">
      <c r="C2186" s="38"/>
      <c r="D2186" s="38"/>
    </row>
    <row r="2187" spans="3:4">
      <c r="C2187" s="38"/>
      <c r="D2187" s="38"/>
    </row>
    <row r="2188" spans="3:4">
      <c r="C2188" s="38"/>
      <c r="D2188" s="38"/>
    </row>
    <row r="2189" spans="3:4">
      <c r="C2189" s="38"/>
      <c r="D2189" s="38"/>
    </row>
    <row r="2190" spans="3:4">
      <c r="C2190" s="38"/>
      <c r="D2190" s="38"/>
    </row>
    <row r="2191" spans="3:4">
      <c r="C2191" s="38"/>
      <c r="D2191" s="38"/>
    </row>
    <row r="2192" spans="3:4">
      <c r="C2192" s="38"/>
      <c r="D2192" s="38"/>
    </row>
    <row r="2193" spans="3:4">
      <c r="C2193" s="38"/>
      <c r="D2193" s="38"/>
    </row>
    <row r="2194" spans="3:4">
      <c r="C2194" s="38"/>
      <c r="D2194" s="38"/>
    </row>
    <row r="2195" spans="3:4">
      <c r="C2195" s="38"/>
      <c r="D2195" s="38"/>
    </row>
    <row r="2196" spans="3:4">
      <c r="C2196" s="38"/>
      <c r="D2196" s="38"/>
    </row>
    <row r="2197" spans="3:4">
      <c r="C2197" s="38"/>
      <c r="D2197" s="38"/>
    </row>
    <row r="2198" spans="3:4">
      <c r="C2198" s="38"/>
      <c r="D2198" s="38"/>
    </row>
    <row r="2199" spans="3:4">
      <c r="C2199" s="38"/>
      <c r="D2199" s="38"/>
    </row>
    <row r="2200" spans="3:4">
      <c r="C2200" s="38"/>
      <c r="D2200" s="38"/>
    </row>
    <row r="2201" spans="3:4">
      <c r="C2201" s="38"/>
      <c r="D2201" s="38"/>
    </row>
    <row r="2202" spans="3:4">
      <c r="C2202" s="38"/>
      <c r="D2202" s="38"/>
    </row>
    <row r="2203" spans="3:4">
      <c r="C2203" s="38"/>
      <c r="D2203" s="38"/>
    </row>
    <row r="2204" spans="3:4">
      <c r="C2204" s="38"/>
      <c r="D2204" s="38"/>
    </row>
    <row r="2205" spans="3:4">
      <c r="C2205" s="38"/>
      <c r="D2205" s="38"/>
    </row>
    <row r="2206" spans="3:4">
      <c r="C2206" s="38"/>
      <c r="D2206" s="38"/>
    </row>
    <row r="2207" spans="3:4">
      <c r="C2207" s="38"/>
      <c r="D2207" s="38"/>
    </row>
    <row r="2208" spans="3:4">
      <c r="C2208" s="38"/>
      <c r="D2208" s="38"/>
    </row>
    <row r="2209" spans="3:4">
      <c r="C2209" s="38"/>
      <c r="D2209" s="38"/>
    </row>
    <row r="2210" spans="3:4">
      <c r="C2210" s="38"/>
      <c r="D2210" s="38"/>
    </row>
    <row r="2211" spans="3:4">
      <c r="C2211" s="38"/>
      <c r="D2211" s="38"/>
    </row>
    <row r="2212" spans="3:4">
      <c r="C2212" s="38"/>
      <c r="D2212" s="38"/>
    </row>
    <row r="2213" spans="3:4">
      <c r="C2213" s="38"/>
      <c r="D2213" s="38"/>
    </row>
    <row r="2214" spans="3:4">
      <c r="C2214" s="38"/>
      <c r="D2214" s="38"/>
    </row>
    <row r="2215" spans="3:4">
      <c r="C2215" s="38"/>
      <c r="D2215" s="38"/>
    </row>
    <row r="2216" spans="3:4">
      <c r="C2216" s="38"/>
      <c r="D2216" s="38"/>
    </row>
    <row r="2217" spans="3:4">
      <c r="C2217" s="38"/>
      <c r="D2217" s="38"/>
    </row>
    <row r="2218" spans="3:4">
      <c r="C2218" s="38"/>
      <c r="D2218" s="38"/>
    </row>
    <row r="2219" spans="3:4">
      <c r="C2219" s="38"/>
      <c r="D2219" s="38"/>
    </row>
    <row r="2220" spans="3:4">
      <c r="C2220" s="38"/>
      <c r="D2220" s="38"/>
    </row>
    <row r="2221" spans="3:4">
      <c r="C2221" s="38"/>
      <c r="D2221" s="38"/>
    </row>
    <row r="2222" spans="3:4">
      <c r="C2222" s="38"/>
      <c r="D2222" s="38"/>
    </row>
    <row r="2223" spans="3:4">
      <c r="C2223" s="38"/>
      <c r="D2223" s="38"/>
    </row>
    <row r="2224" spans="3:4">
      <c r="C2224" s="38"/>
      <c r="D2224" s="38"/>
    </row>
    <row r="2225" spans="3:4">
      <c r="C2225" s="38"/>
      <c r="D2225" s="38"/>
    </row>
    <row r="2226" spans="3:4">
      <c r="C2226" s="38"/>
      <c r="D2226" s="38"/>
    </row>
    <row r="2227" spans="3:4">
      <c r="C2227" s="38"/>
      <c r="D2227" s="38"/>
    </row>
    <row r="2228" spans="3:4">
      <c r="C2228" s="38"/>
      <c r="D2228" s="38"/>
    </row>
    <row r="2229" spans="3:4">
      <c r="C2229" s="38"/>
      <c r="D2229" s="38"/>
    </row>
    <row r="2230" spans="3:4">
      <c r="C2230" s="38"/>
      <c r="D2230" s="38"/>
    </row>
    <row r="2231" spans="3:4">
      <c r="C2231" s="38"/>
      <c r="D2231" s="38"/>
    </row>
    <row r="2232" spans="3:4">
      <c r="C2232" s="38"/>
      <c r="D2232" s="38"/>
    </row>
    <row r="2233" spans="3:4">
      <c r="C2233" s="38"/>
      <c r="D2233" s="38"/>
    </row>
    <row r="2234" spans="3:4">
      <c r="C2234" s="38"/>
      <c r="D2234" s="38"/>
    </row>
    <row r="2235" spans="3:4">
      <c r="C2235" s="38"/>
      <c r="D2235" s="38"/>
    </row>
    <row r="2236" spans="3:4">
      <c r="C2236" s="38"/>
      <c r="D2236" s="38"/>
    </row>
    <row r="2237" spans="3:4">
      <c r="C2237" s="38"/>
      <c r="D2237" s="38"/>
    </row>
    <row r="2238" spans="3:4">
      <c r="C2238" s="38"/>
      <c r="D2238" s="38"/>
    </row>
    <row r="2239" spans="3:4">
      <c r="C2239" s="38"/>
      <c r="D2239" s="38"/>
    </row>
    <row r="2240" spans="3:4">
      <c r="C2240" s="38"/>
      <c r="D2240" s="38"/>
    </row>
    <row r="2241" spans="3:4">
      <c r="C2241" s="38"/>
      <c r="D2241" s="38"/>
    </row>
    <row r="2242" spans="3:4">
      <c r="C2242" s="38"/>
      <c r="D2242" s="38"/>
    </row>
    <row r="2243" spans="3:4">
      <c r="C2243" s="38"/>
      <c r="D2243" s="38"/>
    </row>
    <row r="2244" spans="3:4">
      <c r="C2244" s="38"/>
      <c r="D2244" s="38"/>
    </row>
    <row r="2245" spans="3:4">
      <c r="C2245" s="38"/>
      <c r="D2245" s="38"/>
    </row>
    <row r="2246" spans="3:4">
      <c r="C2246" s="38"/>
      <c r="D2246" s="38"/>
    </row>
    <row r="2247" spans="3:4">
      <c r="C2247" s="38"/>
      <c r="D2247" s="38"/>
    </row>
    <row r="2248" spans="3:4">
      <c r="C2248" s="38"/>
      <c r="D2248" s="38"/>
    </row>
    <row r="2249" spans="3:4">
      <c r="C2249" s="38"/>
      <c r="D2249" s="38"/>
    </row>
    <row r="2250" spans="3:4">
      <c r="C2250" s="38"/>
      <c r="D2250" s="38"/>
    </row>
    <row r="2251" spans="3:4">
      <c r="C2251" s="38"/>
      <c r="D2251" s="38"/>
    </row>
    <row r="2252" spans="3:4">
      <c r="C2252" s="38"/>
      <c r="D2252" s="38"/>
    </row>
    <row r="2253" spans="3:4">
      <c r="C2253" s="38"/>
      <c r="D2253" s="38"/>
    </row>
    <row r="2254" spans="3:4">
      <c r="C2254" s="38"/>
      <c r="D2254" s="38"/>
    </row>
    <row r="2255" spans="3:4">
      <c r="C2255" s="38"/>
      <c r="D2255" s="38"/>
    </row>
    <row r="2256" spans="3:4">
      <c r="C2256" s="38"/>
      <c r="D2256" s="38"/>
    </row>
    <row r="2257" spans="3:4">
      <c r="C2257" s="38"/>
      <c r="D2257" s="38"/>
    </row>
    <row r="2258" spans="3:4">
      <c r="C2258" s="38"/>
      <c r="D2258" s="38"/>
    </row>
    <row r="2259" spans="3:4">
      <c r="C2259" s="38"/>
      <c r="D2259" s="38"/>
    </row>
    <row r="2260" spans="3:4">
      <c r="C2260" s="38"/>
      <c r="D2260" s="38"/>
    </row>
    <row r="2261" spans="3:4">
      <c r="C2261" s="38"/>
      <c r="D2261" s="38"/>
    </row>
    <row r="2262" spans="3:4">
      <c r="C2262" s="38"/>
      <c r="D2262" s="38"/>
    </row>
    <row r="2263" spans="3:4">
      <c r="C2263" s="38"/>
      <c r="D2263" s="38"/>
    </row>
    <row r="2264" spans="3:4">
      <c r="C2264" s="38"/>
      <c r="D2264" s="38"/>
    </row>
    <row r="2265" spans="3:4">
      <c r="C2265" s="38"/>
      <c r="D2265" s="38"/>
    </row>
    <row r="2266" spans="3:4">
      <c r="C2266" s="38"/>
      <c r="D2266" s="38"/>
    </row>
    <row r="2267" spans="3:4">
      <c r="C2267" s="38"/>
      <c r="D2267" s="38"/>
    </row>
    <row r="2268" spans="3:4">
      <c r="C2268" s="38"/>
      <c r="D2268" s="38"/>
    </row>
    <row r="2269" spans="3:4">
      <c r="C2269" s="38"/>
      <c r="D2269" s="38"/>
    </row>
    <row r="2270" spans="3:4">
      <c r="C2270" s="38"/>
      <c r="D2270" s="38"/>
    </row>
    <row r="2271" spans="3:4">
      <c r="C2271" s="38"/>
      <c r="D2271" s="38"/>
    </row>
    <row r="2272" spans="3:4">
      <c r="C2272" s="38"/>
      <c r="D2272" s="38"/>
    </row>
    <row r="2273" spans="3:4">
      <c r="C2273" s="38"/>
      <c r="D2273" s="38"/>
    </row>
    <row r="2274" spans="3:4">
      <c r="C2274" s="38"/>
      <c r="D2274" s="38"/>
    </row>
    <row r="2275" spans="3:4">
      <c r="C2275" s="38"/>
      <c r="D2275" s="38"/>
    </row>
    <row r="2276" spans="3:4">
      <c r="C2276" s="38"/>
      <c r="D2276" s="38"/>
    </row>
    <row r="2277" spans="3:4">
      <c r="C2277" s="38"/>
      <c r="D2277" s="38"/>
    </row>
    <row r="2278" spans="3:4">
      <c r="C2278" s="38"/>
      <c r="D2278" s="38"/>
    </row>
    <row r="2279" spans="3:4">
      <c r="C2279" s="38"/>
      <c r="D2279" s="38"/>
    </row>
    <row r="2280" spans="3:4">
      <c r="C2280" s="38"/>
      <c r="D2280" s="38"/>
    </row>
    <row r="2281" spans="3:4">
      <c r="C2281" s="38"/>
      <c r="D2281" s="38"/>
    </row>
    <row r="2282" spans="3:4">
      <c r="C2282" s="38"/>
      <c r="D2282" s="38"/>
    </row>
    <row r="2283" spans="3:4">
      <c r="C2283" s="38"/>
      <c r="D2283" s="38"/>
    </row>
    <row r="2284" spans="3:4">
      <c r="C2284" s="38"/>
      <c r="D2284" s="38"/>
    </row>
    <row r="2285" spans="3:4">
      <c r="C2285" s="38"/>
      <c r="D2285" s="38"/>
    </row>
    <row r="2286" spans="3:4">
      <c r="C2286" s="38"/>
      <c r="D2286" s="38"/>
    </row>
    <row r="2287" spans="3:4">
      <c r="C2287" s="38"/>
      <c r="D2287" s="38"/>
    </row>
    <row r="2288" spans="3:4">
      <c r="C2288" s="38"/>
      <c r="D2288" s="38"/>
    </row>
    <row r="2289" spans="3:4">
      <c r="C2289" s="38"/>
      <c r="D2289" s="38"/>
    </row>
    <row r="2290" spans="3:4">
      <c r="C2290" s="38"/>
      <c r="D2290" s="38"/>
    </row>
    <row r="2291" spans="3:4">
      <c r="C2291" s="38"/>
      <c r="D2291" s="38"/>
    </row>
    <row r="2292" spans="3:4">
      <c r="C2292" s="38"/>
      <c r="D2292" s="38"/>
    </row>
    <row r="2293" spans="3:4">
      <c r="C2293" s="38"/>
      <c r="D2293" s="38"/>
    </row>
    <row r="2294" spans="3:4">
      <c r="C2294" s="38"/>
      <c r="D2294" s="38"/>
    </row>
    <row r="2295" spans="3:4">
      <c r="C2295" s="38"/>
      <c r="D2295" s="38"/>
    </row>
    <row r="2296" spans="3:4">
      <c r="C2296" s="38"/>
      <c r="D2296" s="38"/>
    </row>
    <row r="2297" spans="3:4">
      <c r="C2297" s="38"/>
      <c r="D2297" s="38"/>
    </row>
    <row r="2298" spans="3:4">
      <c r="C2298" s="38"/>
      <c r="D2298" s="38"/>
    </row>
    <row r="2299" spans="3:4">
      <c r="C2299" s="38"/>
      <c r="D2299" s="38"/>
    </row>
    <row r="2300" spans="3:4">
      <c r="C2300" s="38"/>
      <c r="D2300" s="38"/>
    </row>
    <row r="2301" spans="3:4">
      <c r="C2301" s="38"/>
      <c r="D2301" s="38"/>
    </row>
    <row r="2302" spans="3:4">
      <c r="C2302" s="38"/>
      <c r="D2302" s="38"/>
    </row>
    <row r="2303" spans="3:4">
      <c r="C2303" s="38"/>
      <c r="D2303" s="38"/>
    </row>
    <row r="2304" spans="3:4">
      <c r="C2304" s="38"/>
      <c r="D2304" s="38"/>
    </row>
    <row r="2305" spans="3:4">
      <c r="C2305" s="38"/>
      <c r="D2305" s="38"/>
    </row>
    <row r="2306" spans="3:4">
      <c r="C2306" s="38"/>
      <c r="D2306" s="38"/>
    </row>
    <row r="2307" spans="3:4">
      <c r="C2307" s="38"/>
      <c r="D2307" s="38"/>
    </row>
    <row r="2308" spans="3:4">
      <c r="C2308" s="38"/>
      <c r="D2308" s="38"/>
    </row>
    <row r="2309" spans="3:4">
      <c r="C2309" s="38"/>
      <c r="D2309" s="38"/>
    </row>
    <row r="2310" spans="3:4">
      <c r="C2310" s="38"/>
      <c r="D2310" s="38"/>
    </row>
    <row r="2311" spans="3:4">
      <c r="C2311" s="38"/>
      <c r="D2311" s="38"/>
    </row>
    <row r="2312" spans="3:4">
      <c r="C2312" s="38"/>
      <c r="D2312" s="38"/>
    </row>
    <row r="2313" spans="3:4">
      <c r="C2313" s="38"/>
      <c r="D2313" s="38"/>
    </row>
    <row r="2314" spans="3:4">
      <c r="C2314" s="38"/>
      <c r="D2314" s="38"/>
    </row>
    <row r="2315" spans="3:4">
      <c r="C2315" s="38"/>
      <c r="D2315" s="38"/>
    </row>
    <row r="2316" spans="3:4">
      <c r="C2316" s="38"/>
      <c r="D2316" s="38"/>
    </row>
    <row r="2317" spans="3:4">
      <c r="C2317" s="38"/>
      <c r="D2317" s="38"/>
    </row>
    <row r="2318" spans="3:4">
      <c r="C2318" s="38"/>
      <c r="D2318" s="38"/>
    </row>
    <row r="2319" spans="3:4">
      <c r="C2319" s="38"/>
      <c r="D2319" s="38"/>
    </row>
    <row r="2320" spans="3:4">
      <c r="C2320" s="38"/>
      <c r="D2320" s="38"/>
    </row>
    <row r="2321" spans="3:4">
      <c r="C2321" s="38"/>
      <c r="D2321" s="38"/>
    </row>
    <row r="2322" spans="3:4">
      <c r="C2322" s="38"/>
      <c r="D2322" s="38"/>
    </row>
    <row r="2323" spans="3:4">
      <c r="C2323" s="38"/>
      <c r="D2323" s="38"/>
    </row>
    <row r="2324" spans="3:4">
      <c r="C2324" s="38"/>
      <c r="D2324" s="38"/>
    </row>
    <row r="2325" spans="3:4">
      <c r="C2325" s="38"/>
      <c r="D2325" s="38"/>
    </row>
    <row r="2326" spans="3:4">
      <c r="C2326" s="38"/>
      <c r="D2326" s="38"/>
    </row>
    <row r="2327" spans="3:4">
      <c r="C2327" s="38"/>
      <c r="D2327" s="38"/>
    </row>
    <row r="2328" spans="3:4">
      <c r="C2328" s="38"/>
      <c r="D2328" s="38"/>
    </row>
    <row r="2329" spans="3:4">
      <c r="C2329" s="38"/>
      <c r="D2329" s="38"/>
    </row>
    <row r="2330" spans="3:4">
      <c r="C2330" s="38"/>
      <c r="D2330" s="38"/>
    </row>
    <row r="2331" spans="3:4">
      <c r="C2331" s="38"/>
      <c r="D2331" s="38"/>
    </row>
    <row r="2332" spans="3:4">
      <c r="C2332" s="38"/>
      <c r="D2332" s="38"/>
    </row>
    <row r="2333" spans="3:4">
      <c r="C2333" s="38"/>
      <c r="D2333" s="38"/>
    </row>
    <row r="2334" spans="3:4">
      <c r="C2334" s="38"/>
      <c r="D2334" s="38"/>
    </row>
    <row r="2335" spans="3:4">
      <c r="C2335" s="38"/>
      <c r="D2335" s="38"/>
    </row>
    <row r="2336" spans="3:4">
      <c r="C2336" s="38"/>
      <c r="D2336" s="38"/>
    </row>
    <row r="2337" spans="3:4">
      <c r="C2337" s="38"/>
      <c r="D2337" s="38"/>
    </row>
    <row r="2338" spans="3:4">
      <c r="C2338" s="38"/>
      <c r="D2338" s="38"/>
    </row>
    <row r="2339" spans="3:4">
      <c r="C2339" s="38"/>
      <c r="D2339" s="38"/>
    </row>
    <row r="2340" spans="3:4">
      <c r="C2340" s="38"/>
      <c r="D2340" s="38"/>
    </row>
    <row r="2341" spans="3:4">
      <c r="C2341" s="38"/>
      <c r="D2341" s="38"/>
    </row>
    <row r="2342" spans="3:4">
      <c r="C2342" s="38"/>
      <c r="D2342" s="38"/>
    </row>
    <row r="2343" spans="3:4">
      <c r="C2343" s="38"/>
      <c r="D2343" s="38"/>
    </row>
    <row r="2344" spans="3:4">
      <c r="C2344" s="38"/>
      <c r="D2344" s="38"/>
    </row>
    <row r="2345" spans="3:4">
      <c r="C2345" s="38"/>
      <c r="D2345" s="38"/>
    </row>
    <row r="2346" spans="3:4">
      <c r="C2346" s="38"/>
      <c r="D2346" s="38"/>
    </row>
    <row r="2347" spans="3:4">
      <c r="C2347" s="38"/>
      <c r="D2347" s="38"/>
    </row>
    <row r="2348" spans="3:4">
      <c r="C2348" s="38"/>
      <c r="D2348" s="38"/>
    </row>
    <row r="2349" spans="3:4">
      <c r="C2349" s="38"/>
      <c r="D2349" s="38"/>
    </row>
    <row r="2350" spans="3:4">
      <c r="C2350" s="38"/>
      <c r="D2350" s="38"/>
    </row>
    <row r="2351" spans="3:4">
      <c r="C2351" s="38"/>
      <c r="D2351" s="38"/>
    </row>
    <row r="2352" spans="3:4">
      <c r="C2352" s="38"/>
      <c r="D2352" s="38"/>
    </row>
    <row r="2353" spans="3:4">
      <c r="C2353" s="38"/>
      <c r="D2353" s="38"/>
    </row>
    <row r="2354" spans="3:4">
      <c r="C2354" s="38"/>
      <c r="D2354" s="38"/>
    </row>
    <row r="2355" spans="3:4">
      <c r="C2355" s="38"/>
      <c r="D2355" s="38"/>
    </row>
    <row r="2356" spans="3:4">
      <c r="C2356" s="38"/>
      <c r="D2356" s="38"/>
    </row>
    <row r="2357" spans="3:4">
      <c r="C2357" s="38"/>
      <c r="D2357" s="38"/>
    </row>
    <row r="2358" spans="3:4">
      <c r="C2358" s="38"/>
      <c r="D2358" s="38"/>
    </row>
    <row r="2359" spans="3:4">
      <c r="C2359" s="38"/>
      <c r="D2359" s="38"/>
    </row>
    <row r="2360" spans="3:4">
      <c r="C2360" s="38"/>
      <c r="D2360" s="38"/>
    </row>
    <row r="2361" spans="3:4">
      <c r="C2361" s="38"/>
      <c r="D2361" s="38"/>
    </row>
    <row r="2362" spans="3:4">
      <c r="C2362" s="38"/>
      <c r="D2362" s="38"/>
    </row>
    <row r="2363" spans="3:4">
      <c r="C2363" s="38"/>
      <c r="D2363" s="38"/>
    </row>
    <row r="2364" spans="3:4">
      <c r="C2364" s="38"/>
      <c r="D2364" s="38"/>
    </row>
    <row r="2365" spans="3:4">
      <c r="C2365" s="38"/>
      <c r="D2365" s="38"/>
    </row>
    <row r="2366" spans="3:4">
      <c r="C2366" s="38"/>
      <c r="D2366" s="38"/>
    </row>
    <row r="2367" spans="3:4">
      <c r="C2367" s="38"/>
      <c r="D2367" s="38"/>
    </row>
    <row r="2368" spans="3:4">
      <c r="C2368" s="38"/>
      <c r="D2368" s="38"/>
    </row>
    <row r="2369" spans="3:4">
      <c r="C2369" s="38"/>
      <c r="D2369" s="38"/>
    </row>
    <row r="2370" spans="3:4">
      <c r="C2370" s="38"/>
      <c r="D2370" s="38"/>
    </row>
    <row r="2371" spans="3:4">
      <c r="C2371" s="38"/>
      <c r="D2371" s="38"/>
    </row>
    <row r="2372" spans="3:4">
      <c r="C2372" s="38"/>
      <c r="D2372" s="38"/>
    </row>
    <row r="2373" spans="3:4">
      <c r="C2373" s="38"/>
      <c r="D2373" s="38"/>
    </row>
    <row r="2374" spans="3:4">
      <c r="C2374" s="38"/>
      <c r="D2374" s="38"/>
    </row>
    <row r="2375" spans="3:4">
      <c r="C2375" s="38"/>
      <c r="D2375" s="38"/>
    </row>
    <row r="2376" spans="3:4">
      <c r="C2376" s="38"/>
      <c r="D2376" s="38"/>
    </row>
    <row r="2377" spans="3:4">
      <c r="C2377" s="38"/>
      <c r="D2377" s="38"/>
    </row>
    <row r="2378" spans="3:4">
      <c r="C2378" s="38"/>
      <c r="D2378" s="38"/>
    </row>
    <row r="2379" spans="3:4">
      <c r="C2379" s="38"/>
      <c r="D2379" s="38"/>
    </row>
    <row r="2380" spans="3:4">
      <c r="C2380" s="38"/>
      <c r="D2380" s="38"/>
    </row>
    <row r="2381" spans="3:4">
      <c r="C2381" s="38"/>
      <c r="D2381" s="38"/>
    </row>
    <row r="2382" spans="3:4">
      <c r="C2382" s="38"/>
      <c r="D2382" s="38"/>
    </row>
    <row r="2383" spans="3:4">
      <c r="C2383" s="38"/>
      <c r="D2383" s="38"/>
    </row>
    <row r="2384" spans="3:4">
      <c r="C2384" s="38"/>
      <c r="D2384" s="38"/>
    </row>
    <row r="2385" spans="3:4">
      <c r="C2385" s="38"/>
      <c r="D2385" s="38"/>
    </row>
    <row r="2386" spans="3:4">
      <c r="C2386" s="38"/>
      <c r="D2386" s="38"/>
    </row>
    <row r="2387" spans="3:4">
      <c r="C2387" s="38"/>
      <c r="D2387" s="38"/>
    </row>
    <row r="2388" spans="3:4">
      <c r="C2388" s="38"/>
      <c r="D2388" s="38"/>
    </row>
    <row r="2389" spans="3:4">
      <c r="C2389" s="38"/>
      <c r="D2389" s="38"/>
    </row>
    <row r="2390" spans="3:4">
      <c r="C2390" s="38"/>
      <c r="D2390" s="38"/>
    </row>
    <row r="2391" spans="3:4">
      <c r="C2391" s="38"/>
      <c r="D2391" s="38"/>
    </row>
    <row r="2392" spans="3:4">
      <c r="C2392" s="38"/>
      <c r="D2392" s="38"/>
    </row>
    <row r="2393" spans="3:4">
      <c r="C2393" s="38"/>
      <c r="D2393" s="38"/>
    </row>
    <row r="2394" spans="3:4">
      <c r="C2394" s="38"/>
      <c r="D2394" s="38"/>
    </row>
    <row r="2395" spans="3:4">
      <c r="C2395" s="38"/>
      <c r="D2395" s="38"/>
    </row>
    <row r="2396" spans="3:4">
      <c r="C2396" s="38"/>
      <c r="D2396" s="38"/>
    </row>
    <row r="2397" spans="3:4">
      <c r="C2397" s="38"/>
      <c r="D2397" s="38"/>
    </row>
    <row r="2398" spans="3:4">
      <c r="C2398" s="38"/>
      <c r="D2398" s="38"/>
    </row>
    <row r="2399" spans="3:4">
      <c r="C2399" s="38"/>
      <c r="D2399" s="38"/>
    </row>
    <row r="2400" spans="3:4">
      <c r="C2400" s="38"/>
      <c r="D2400" s="38"/>
    </row>
    <row r="2401" spans="3:4">
      <c r="C2401" s="38"/>
      <c r="D2401" s="38"/>
    </row>
    <row r="2402" spans="3:4">
      <c r="C2402" s="38"/>
      <c r="D2402" s="38"/>
    </row>
    <row r="2403" spans="3:4">
      <c r="C2403" s="38"/>
      <c r="D2403" s="38"/>
    </row>
    <row r="2404" spans="3:4">
      <c r="C2404" s="38"/>
      <c r="D2404" s="38"/>
    </row>
    <row r="2405" spans="3:4">
      <c r="C2405" s="38"/>
      <c r="D2405" s="38"/>
    </row>
    <row r="2406" spans="3:4">
      <c r="C2406" s="38"/>
      <c r="D2406" s="38"/>
    </row>
    <row r="2407" spans="3:4">
      <c r="C2407" s="38"/>
      <c r="D2407" s="38"/>
    </row>
    <row r="2408" spans="3:4">
      <c r="C2408" s="38"/>
      <c r="D2408" s="38"/>
    </row>
    <row r="2409" spans="3:4">
      <c r="C2409" s="38"/>
      <c r="D2409" s="38"/>
    </row>
    <row r="2410" spans="3:4">
      <c r="C2410" s="38"/>
      <c r="D2410" s="38"/>
    </row>
    <row r="2411" spans="3:4">
      <c r="C2411" s="38"/>
      <c r="D2411" s="38"/>
    </row>
    <row r="2412" spans="3:4">
      <c r="C2412" s="38"/>
      <c r="D2412" s="38"/>
    </row>
    <row r="2413" spans="3:4">
      <c r="C2413" s="38"/>
      <c r="D2413" s="38"/>
    </row>
    <row r="2414" spans="3:4">
      <c r="C2414" s="38"/>
      <c r="D2414" s="38"/>
    </row>
    <row r="2415" spans="3:4">
      <c r="C2415" s="38"/>
      <c r="D2415" s="38"/>
    </row>
    <row r="2416" spans="3:4">
      <c r="C2416" s="38"/>
      <c r="D2416" s="38"/>
    </row>
    <row r="2417" spans="3:4">
      <c r="C2417" s="38"/>
      <c r="D2417" s="38"/>
    </row>
    <row r="2418" spans="3:4">
      <c r="C2418" s="38"/>
      <c r="D2418" s="38"/>
    </row>
    <row r="2419" spans="3:4">
      <c r="C2419" s="38"/>
      <c r="D2419" s="38"/>
    </row>
    <row r="2420" spans="3:4">
      <c r="C2420" s="38"/>
      <c r="D2420" s="38"/>
    </row>
    <row r="2421" spans="3:4">
      <c r="C2421" s="38"/>
      <c r="D2421" s="38"/>
    </row>
    <row r="2422" spans="3:4">
      <c r="C2422" s="38"/>
      <c r="D2422" s="38"/>
    </row>
    <row r="2423" spans="3:4">
      <c r="C2423" s="38"/>
      <c r="D2423" s="38"/>
    </row>
    <row r="2424" spans="3:4">
      <c r="C2424" s="38"/>
      <c r="D2424" s="38"/>
    </row>
    <row r="2425" spans="3:4">
      <c r="C2425" s="38"/>
      <c r="D2425" s="38"/>
    </row>
    <row r="2426" spans="3:4">
      <c r="C2426" s="38"/>
      <c r="D2426" s="38"/>
    </row>
    <row r="2427" spans="3:4">
      <c r="C2427" s="38"/>
      <c r="D2427" s="38"/>
    </row>
    <row r="2428" spans="3:4">
      <c r="C2428" s="38"/>
      <c r="D2428" s="38"/>
    </row>
    <row r="2429" spans="3:4">
      <c r="C2429" s="38"/>
      <c r="D2429" s="38"/>
    </row>
    <row r="2430" spans="3:4">
      <c r="C2430" s="38"/>
      <c r="D2430" s="38"/>
    </row>
    <row r="2431" spans="3:4">
      <c r="C2431" s="38"/>
      <c r="D2431" s="38"/>
    </row>
    <row r="2432" spans="3:4">
      <c r="C2432" s="38"/>
      <c r="D2432" s="38"/>
    </row>
    <row r="2433" spans="3:4">
      <c r="C2433" s="38"/>
      <c r="D2433" s="38"/>
    </row>
    <row r="2434" spans="3:4">
      <c r="C2434" s="38"/>
      <c r="D2434" s="38"/>
    </row>
    <row r="2435" spans="3:4">
      <c r="C2435" s="38"/>
      <c r="D2435" s="38"/>
    </row>
    <row r="2436" spans="3:4">
      <c r="C2436" s="38"/>
      <c r="D2436" s="38"/>
    </row>
    <row r="2437" spans="3:4">
      <c r="C2437" s="38"/>
      <c r="D2437" s="38"/>
    </row>
    <row r="2438" spans="3:4">
      <c r="C2438" s="38"/>
      <c r="D2438" s="38"/>
    </row>
    <row r="2439" spans="3:4">
      <c r="C2439" s="38"/>
      <c r="D2439" s="38"/>
    </row>
    <row r="2440" spans="3:4">
      <c r="C2440" s="38"/>
      <c r="D2440" s="38"/>
    </row>
    <row r="2441" spans="3:4">
      <c r="C2441" s="38"/>
      <c r="D2441" s="38"/>
    </row>
    <row r="2442" spans="3:4">
      <c r="C2442" s="38"/>
      <c r="D2442" s="38"/>
    </row>
    <row r="2443" spans="3:4">
      <c r="C2443" s="38"/>
      <c r="D2443" s="38"/>
    </row>
    <row r="2444" spans="3:4">
      <c r="C2444" s="38"/>
      <c r="D2444" s="38"/>
    </row>
    <row r="2445" spans="3:4">
      <c r="C2445" s="38"/>
      <c r="D2445" s="38"/>
    </row>
    <row r="2446" spans="3:4">
      <c r="C2446" s="38"/>
      <c r="D2446" s="38"/>
    </row>
    <row r="2447" spans="3:4">
      <c r="C2447" s="38"/>
      <c r="D2447" s="38"/>
    </row>
    <row r="2448" spans="3:4">
      <c r="C2448" s="38"/>
      <c r="D2448" s="38"/>
    </row>
    <row r="2449" spans="3:4">
      <c r="C2449" s="38"/>
      <c r="D2449" s="38"/>
    </row>
    <row r="2450" spans="3:4">
      <c r="C2450" s="38"/>
      <c r="D2450" s="38"/>
    </row>
    <row r="2451" spans="3:4">
      <c r="C2451" s="38"/>
      <c r="D2451" s="38"/>
    </row>
    <row r="2452" spans="3:4">
      <c r="C2452" s="38"/>
      <c r="D2452" s="38"/>
    </row>
    <row r="2453" spans="3:4">
      <c r="C2453" s="38"/>
      <c r="D2453" s="38"/>
    </row>
    <row r="2454" spans="3:4">
      <c r="C2454" s="38"/>
      <c r="D2454" s="38"/>
    </row>
    <row r="2455" spans="3:4">
      <c r="C2455" s="38"/>
      <c r="D2455" s="38"/>
    </row>
    <row r="2456" spans="3:4">
      <c r="C2456" s="38"/>
      <c r="D2456" s="38"/>
    </row>
    <row r="2457" spans="3:4">
      <c r="C2457" s="38"/>
      <c r="D2457" s="38"/>
    </row>
    <row r="2458" spans="3:4">
      <c r="C2458" s="38"/>
      <c r="D2458" s="38"/>
    </row>
    <row r="2459" spans="3:4">
      <c r="C2459" s="38"/>
      <c r="D2459" s="38"/>
    </row>
    <row r="2460" spans="3:4">
      <c r="C2460" s="38"/>
      <c r="D2460" s="38"/>
    </row>
    <row r="2461" spans="3:4">
      <c r="C2461" s="38"/>
      <c r="D2461" s="38"/>
    </row>
    <row r="2462" spans="3:4">
      <c r="C2462" s="38"/>
      <c r="D2462" s="38"/>
    </row>
    <row r="2463" spans="3:4">
      <c r="C2463" s="38"/>
      <c r="D2463" s="38"/>
    </row>
    <row r="2464" spans="3:4">
      <c r="C2464" s="38"/>
      <c r="D2464" s="38"/>
    </row>
    <row r="2465" spans="3:4">
      <c r="C2465" s="38"/>
      <c r="D2465" s="38"/>
    </row>
    <row r="2466" spans="3:4">
      <c r="C2466" s="38"/>
      <c r="D2466" s="38"/>
    </row>
    <row r="2467" spans="3:4">
      <c r="C2467" s="38"/>
      <c r="D2467" s="38"/>
    </row>
    <row r="2468" spans="3:4">
      <c r="C2468" s="38"/>
      <c r="D2468" s="38"/>
    </row>
    <row r="2469" spans="3:4">
      <c r="C2469" s="38"/>
      <c r="D2469" s="38"/>
    </row>
    <row r="2470" spans="3:4">
      <c r="C2470" s="38"/>
      <c r="D2470" s="38"/>
    </row>
    <row r="2471" spans="3:4">
      <c r="C2471" s="38"/>
      <c r="D2471" s="38"/>
    </row>
    <row r="2472" spans="3:4">
      <c r="C2472" s="38"/>
      <c r="D2472" s="38"/>
    </row>
    <row r="2473" spans="3:4">
      <c r="C2473" s="38"/>
      <c r="D2473" s="38"/>
    </row>
    <row r="2474" spans="3:4">
      <c r="C2474" s="38"/>
      <c r="D2474" s="38"/>
    </row>
    <row r="2475" spans="3:4">
      <c r="C2475" s="38"/>
      <c r="D2475" s="38"/>
    </row>
    <row r="2476" spans="3:4">
      <c r="C2476" s="38"/>
      <c r="D2476" s="38"/>
    </row>
    <row r="2477" spans="3:4">
      <c r="C2477" s="38"/>
      <c r="D2477" s="38"/>
    </row>
    <row r="2478" spans="3:4">
      <c r="C2478" s="38"/>
      <c r="D2478" s="38"/>
    </row>
    <row r="2479" spans="3:4">
      <c r="C2479" s="38"/>
      <c r="D2479" s="38"/>
    </row>
    <row r="2480" spans="3:4">
      <c r="C2480" s="38"/>
      <c r="D2480" s="38"/>
    </row>
    <row r="2481" spans="3:4">
      <c r="C2481" s="38"/>
      <c r="D2481" s="38"/>
    </row>
    <row r="2482" spans="3:4">
      <c r="C2482" s="38"/>
      <c r="D2482" s="38"/>
    </row>
    <row r="2483" spans="3:4">
      <c r="C2483" s="38"/>
      <c r="D2483" s="38"/>
    </row>
    <row r="2484" spans="3:4">
      <c r="C2484" s="38"/>
      <c r="D2484" s="38"/>
    </row>
    <row r="2485" spans="3:4">
      <c r="C2485" s="38"/>
      <c r="D2485" s="38"/>
    </row>
    <row r="2486" spans="3:4">
      <c r="C2486" s="38"/>
      <c r="D2486" s="38"/>
    </row>
    <row r="2487" spans="3:4">
      <c r="C2487" s="38"/>
      <c r="D2487" s="38"/>
    </row>
    <row r="2488" spans="3:4">
      <c r="C2488" s="38"/>
      <c r="D2488" s="38"/>
    </row>
    <row r="2489" spans="3:4">
      <c r="C2489" s="38"/>
      <c r="D2489" s="38"/>
    </row>
    <row r="2490" spans="3:4">
      <c r="C2490" s="38"/>
      <c r="D2490" s="38"/>
    </row>
    <row r="2491" spans="3:4">
      <c r="C2491" s="38"/>
      <c r="D2491" s="38"/>
    </row>
    <row r="2492" spans="3:4">
      <c r="C2492" s="38"/>
      <c r="D2492" s="38"/>
    </row>
    <row r="2493" spans="3:4">
      <c r="C2493" s="38"/>
      <c r="D2493" s="38"/>
    </row>
    <row r="2494" spans="3:4">
      <c r="C2494" s="38"/>
      <c r="D2494" s="38"/>
    </row>
    <row r="2495" spans="3:4">
      <c r="C2495" s="38"/>
      <c r="D2495" s="38"/>
    </row>
    <row r="2496" spans="3:4">
      <c r="C2496" s="38"/>
      <c r="D2496" s="38"/>
    </row>
    <row r="2497" spans="3:4">
      <c r="C2497" s="38"/>
      <c r="D2497" s="38"/>
    </row>
    <row r="2498" spans="3:4">
      <c r="C2498" s="38"/>
      <c r="D2498" s="38"/>
    </row>
    <row r="2499" spans="3:4">
      <c r="C2499" s="38"/>
      <c r="D2499" s="38"/>
    </row>
    <row r="2500" spans="3:4">
      <c r="C2500" s="38"/>
      <c r="D2500" s="38"/>
    </row>
    <row r="2501" spans="3:4">
      <c r="C2501" s="38"/>
      <c r="D2501" s="38"/>
    </row>
    <row r="2502" spans="3:4">
      <c r="C2502" s="38"/>
      <c r="D2502" s="38"/>
    </row>
    <row r="2503" spans="3:4">
      <c r="C2503" s="38"/>
      <c r="D2503" s="38"/>
    </row>
    <row r="2504" spans="3:4">
      <c r="C2504" s="38"/>
      <c r="D2504" s="38"/>
    </row>
    <row r="2505" spans="3:4">
      <c r="C2505" s="38"/>
      <c r="D2505" s="38"/>
    </row>
    <row r="2506" spans="3:4">
      <c r="C2506" s="38"/>
      <c r="D2506" s="38"/>
    </row>
    <row r="2507" spans="3:4">
      <c r="C2507" s="38"/>
      <c r="D2507" s="38"/>
    </row>
    <row r="2508" spans="3:4">
      <c r="C2508" s="38"/>
      <c r="D2508" s="38"/>
    </row>
    <row r="2509" spans="3:4">
      <c r="C2509" s="38"/>
      <c r="D2509" s="38"/>
    </row>
    <row r="2510" spans="3:4">
      <c r="C2510" s="38"/>
      <c r="D2510" s="38"/>
    </row>
    <row r="2511" spans="3:4">
      <c r="C2511" s="38"/>
      <c r="D2511" s="38"/>
    </row>
    <row r="2512" spans="3:4">
      <c r="C2512" s="38"/>
      <c r="D2512" s="38"/>
    </row>
    <row r="2513" spans="3:4">
      <c r="C2513" s="38"/>
      <c r="D2513" s="38"/>
    </row>
    <row r="2514" spans="3:4">
      <c r="C2514" s="38"/>
      <c r="D2514" s="38"/>
    </row>
    <row r="2515" spans="3:4">
      <c r="C2515" s="38"/>
      <c r="D2515" s="38"/>
    </row>
    <row r="2516" spans="3:4">
      <c r="C2516" s="38"/>
      <c r="D2516" s="38"/>
    </row>
    <row r="2517" spans="3:4">
      <c r="C2517" s="38"/>
      <c r="D2517" s="38"/>
    </row>
    <row r="2518" spans="3:4">
      <c r="C2518" s="38"/>
      <c r="D2518" s="38"/>
    </row>
    <row r="2519" spans="3:4">
      <c r="C2519" s="38"/>
      <c r="D2519" s="38"/>
    </row>
    <row r="2520" spans="3:4">
      <c r="C2520" s="38"/>
      <c r="D2520" s="38"/>
    </row>
    <row r="2521" spans="3:4">
      <c r="C2521" s="38"/>
      <c r="D2521" s="38"/>
    </row>
    <row r="2522" spans="3:4">
      <c r="C2522" s="38"/>
      <c r="D2522" s="38"/>
    </row>
    <row r="2523" spans="3:4">
      <c r="C2523" s="38"/>
      <c r="D2523" s="38"/>
    </row>
    <row r="2524" spans="3:4">
      <c r="C2524" s="38"/>
      <c r="D2524" s="38"/>
    </row>
    <row r="2525" spans="3:4">
      <c r="C2525" s="38"/>
      <c r="D2525" s="38"/>
    </row>
    <row r="2526" spans="3:4">
      <c r="C2526" s="38"/>
      <c r="D2526" s="38"/>
    </row>
    <row r="2527" spans="3:4">
      <c r="C2527" s="38"/>
      <c r="D2527" s="38"/>
    </row>
    <row r="2528" spans="3:4">
      <c r="C2528" s="38"/>
      <c r="D2528" s="38"/>
    </row>
    <row r="2529" spans="3:4">
      <c r="C2529" s="38"/>
      <c r="D2529" s="38"/>
    </row>
    <row r="2530" spans="3:4">
      <c r="C2530" s="38"/>
      <c r="D2530" s="38"/>
    </row>
    <row r="2531" spans="3:4">
      <c r="C2531" s="38"/>
      <c r="D2531" s="38"/>
    </row>
    <row r="2532" spans="3:4">
      <c r="C2532" s="38"/>
      <c r="D2532" s="38"/>
    </row>
    <row r="2533" spans="3:4">
      <c r="C2533" s="38"/>
      <c r="D2533" s="38"/>
    </row>
    <row r="2534" spans="3:4">
      <c r="C2534" s="38"/>
      <c r="D2534" s="38"/>
    </row>
    <row r="2535" spans="3:4">
      <c r="C2535" s="38"/>
      <c r="D2535" s="38"/>
    </row>
    <row r="2536" spans="3:4">
      <c r="C2536" s="38"/>
      <c r="D2536" s="38"/>
    </row>
    <row r="2537" spans="3:4">
      <c r="C2537" s="38"/>
      <c r="D2537" s="38"/>
    </row>
    <row r="2538" spans="3:4">
      <c r="C2538" s="38"/>
      <c r="D2538" s="38"/>
    </row>
    <row r="2539" spans="3:4">
      <c r="C2539" s="38"/>
      <c r="D2539" s="38"/>
    </row>
    <row r="2540" spans="3:4">
      <c r="C2540" s="38"/>
      <c r="D2540" s="38"/>
    </row>
    <row r="2541" spans="3:4">
      <c r="C2541" s="38"/>
      <c r="D2541" s="38"/>
    </row>
    <row r="2542" spans="3:4">
      <c r="C2542" s="38"/>
      <c r="D2542" s="38"/>
    </row>
    <row r="2543" spans="3:4">
      <c r="C2543" s="38"/>
      <c r="D2543" s="38"/>
    </row>
    <row r="2544" spans="3:4">
      <c r="C2544" s="38"/>
      <c r="D2544" s="38"/>
    </row>
    <row r="2545" spans="3:4">
      <c r="C2545" s="38"/>
      <c r="D2545" s="38"/>
    </row>
    <row r="2546" spans="3:4">
      <c r="C2546" s="38"/>
      <c r="D2546" s="38"/>
    </row>
    <row r="2547" spans="3:4">
      <c r="C2547" s="38"/>
      <c r="D2547" s="38"/>
    </row>
    <row r="2548" spans="3:4">
      <c r="C2548" s="38"/>
      <c r="D2548" s="38"/>
    </row>
    <row r="2549" spans="3:4">
      <c r="C2549" s="38"/>
      <c r="D2549" s="38"/>
    </row>
    <row r="2550" spans="3:4">
      <c r="C2550" s="38"/>
      <c r="D2550" s="38"/>
    </row>
    <row r="2551" spans="3:4">
      <c r="C2551" s="38"/>
      <c r="D2551" s="38"/>
    </row>
    <row r="2552" spans="3:4">
      <c r="C2552" s="38"/>
      <c r="D2552" s="38"/>
    </row>
    <row r="2553" spans="3:4">
      <c r="C2553" s="38"/>
      <c r="D2553" s="38"/>
    </row>
    <row r="2554" spans="3:4">
      <c r="C2554" s="38"/>
      <c r="D2554" s="38"/>
    </row>
    <row r="2555" spans="3:4">
      <c r="C2555" s="38"/>
      <c r="D2555" s="38"/>
    </row>
    <row r="2556" spans="3:4">
      <c r="C2556" s="38"/>
      <c r="D2556" s="38"/>
    </row>
    <row r="2557" spans="3:4">
      <c r="C2557" s="38"/>
      <c r="D2557" s="38"/>
    </row>
    <row r="2558" spans="3:4">
      <c r="C2558" s="38"/>
      <c r="D2558" s="38"/>
    </row>
    <row r="2559" spans="3:4">
      <c r="C2559" s="38"/>
      <c r="D2559" s="38"/>
    </row>
    <row r="2560" spans="3:4">
      <c r="C2560" s="38"/>
      <c r="D2560" s="38"/>
    </row>
    <row r="2561" spans="3:4">
      <c r="C2561" s="38"/>
      <c r="D2561" s="38"/>
    </row>
    <row r="2562" spans="3:4">
      <c r="C2562" s="38"/>
      <c r="D2562" s="38"/>
    </row>
    <row r="2563" spans="3:4">
      <c r="C2563" s="38"/>
      <c r="D2563" s="38"/>
    </row>
    <row r="2564" spans="3:4">
      <c r="C2564" s="38"/>
      <c r="D2564" s="38"/>
    </row>
    <row r="2565" spans="3:4">
      <c r="C2565" s="38"/>
      <c r="D2565" s="38"/>
    </row>
    <row r="2566" spans="3:4">
      <c r="C2566" s="38"/>
      <c r="D2566" s="38"/>
    </row>
    <row r="2567" spans="3:4">
      <c r="C2567" s="38"/>
      <c r="D2567" s="38"/>
    </row>
    <row r="2568" spans="3:4">
      <c r="C2568" s="38"/>
      <c r="D2568" s="38"/>
    </row>
    <row r="2569" spans="3:4">
      <c r="C2569" s="38"/>
      <c r="D2569" s="38"/>
    </row>
    <row r="2570" spans="3:4">
      <c r="C2570" s="38"/>
      <c r="D2570" s="38"/>
    </row>
    <row r="2571" spans="3:4">
      <c r="C2571" s="38"/>
      <c r="D2571" s="38"/>
    </row>
    <row r="2572" spans="3:4">
      <c r="C2572" s="38"/>
      <c r="D2572" s="38"/>
    </row>
    <row r="2573" spans="3:4">
      <c r="C2573" s="38"/>
      <c r="D2573" s="38"/>
    </row>
    <row r="2574" spans="3:4">
      <c r="C2574" s="38"/>
      <c r="D2574" s="38"/>
    </row>
    <row r="2575" spans="3:4">
      <c r="C2575" s="38"/>
      <c r="D2575" s="38"/>
    </row>
    <row r="2576" spans="3:4">
      <c r="C2576" s="38"/>
      <c r="D2576" s="38"/>
    </row>
    <row r="2577" spans="3:4">
      <c r="C2577" s="38"/>
      <c r="D2577" s="38"/>
    </row>
    <row r="2578" spans="3:4">
      <c r="C2578" s="38"/>
      <c r="D2578" s="38"/>
    </row>
    <row r="2579" spans="3:4">
      <c r="C2579" s="38"/>
      <c r="D2579" s="38"/>
    </row>
    <row r="2580" spans="3:4">
      <c r="C2580" s="38"/>
      <c r="D2580" s="38"/>
    </row>
    <row r="2581" spans="3:4">
      <c r="C2581" s="38"/>
      <c r="D2581" s="38"/>
    </row>
    <row r="2582" spans="3:4">
      <c r="C2582" s="38"/>
      <c r="D2582" s="38"/>
    </row>
    <row r="2583" spans="3:4">
      <c r="C2583" s="38"/>
      <c r="D2583" s="38"/>
    </row>
    <row r="2584" spans="3:4">
      <c r="C2584" s="38"/>
      <c r="D2584" s="38"/>
    </row>
    <row r="2585" spans="3:4">
      <c r="C2585" s="38"/>
      <c r="D2585" s="38"/>
    </row>
    <row r="2586" spans="3:4">
      <c r="C2586" s="38"/>
      <c r="D2586" s="38"/>
    </row>
    <row r="2587" spans="3:4">
      <c r="C2587" s="38"/>
      <c r="D2587" s="38"/>
    </row>
    <row r="2588" spans="3:4">
      <c r="C2588" s="38"/>
      <c r="D2588" s="38"/>
    </row>
    <row r="2589" spans="3:4">
      <c r="C2589" s="38"/>
      <c r="D2589" s="38"/>
    </row>
    <row r="2590" spans="3:4">
      <c r="C2590" s="38"/>
      <c r="D2590" s="38"/>
    </row>
    <row r="2591" spans="3:4">
      <c r="C2591" s="38"/>
      <c r="D2591" s="38"/>
    </row>
    <row r="2592" spans="3:4">
      <c r="C2592" s="38"/>
      <c r="D2592" s="38"/>
    </row>
    <row r="2593" spans="3:4">
      <c r="C2593" s="38"/>
      <c r="D2593" s="38"/>
    </row>
    <row r="2594" spans="3:4">
      <c r="C2594" s="38"/>
      <c r="D2594" s="38"/>
    </row>
    <row r="2595" spans="3:4">
      <c r="C2595" s="38"/>
      <c r="D2595" s="38"/>
    </row>
    <row r="2596" spans="3:4">
      <c r="C2596" s="38"/>
      <c r="D2596" s="38"/>
    </row>
    <row r="2597" spans="3:4">
      <c r="C2597" s="38"/>
      <c r="D2597" s="38"/>
    </row>
    <row r="2598" spans="3:4">
      <c r="C2598" s="38"/>
      <c r="D2598" s="38"/>
    </row>
    <row r="2599" spans="3:4">
      <c r="C2599" s="38"/>
      <c r="D2599" s="38"/>
    </row>
    <row r="2600" spans="3:4">
      <c r="C2600" s="38"/>
      <c r="D2600" s="38"/>
    </row>
    <row r="2601" spans="3:4">
      <c r="C2601" s="38"/>
      <c r="D2601" s="38"/>
    </row>
    <row r="2602" spans="3:4">
      <c r="C2602" s="38"/>
      <c r="D2602" s="38"/>
    </row>
    <row r="2603" spans="3:4">
      <c r="C2603" s="38"/>
      <c r="D2603" s="38"/>
    </row>
    <row r="2604" spans="3:4">
      <c r="C2604" s="38"/>
      <c r="D2604" s="38"/>
    </row>
    <row r="2605" spans="3:4">
      <c r="C2605" s="38"/>
      <c r="D2605" s="38"/>
    </row>
    <row r="2606" spans="3:4">
      <c r="C2606" s="38"/>
      <c r="D2606" s="38"/>
    </row>
    <row r="2607" spans="3:4">
      <c r="C2607" s="38"/>
      <c r="D2607" s="38"/>
    </row>
    <row r="2608" spans="3:4">
      <c r="C2608" s="38"/>
      <c r="D2608" s="38"/>
    </row>
    <row r="2609" spans="3:4">
      <c r="C2609" s="38"/>
      <c r="D2609" s="38"/>
    </row>
    <row r="2610" spans="3:4">
      <c r="C2610" s="38"/>
      <c r="D2610" s="38"/>
    </row>
    <row r="2611" spans="3:4">
      <c r="C2611" s="38"/>
      <c r="D2611" s="38"/>
    </row>
    <row r="2612" spans="3:4">
      <c r="C2612" s="38"/>
      <c r="D2612" s="38"/>
    </row>
    <row r="2613" spans="3:4">
      <c r="C2613" s="38"/>
      <c r="D2613" s="38"/>
    </row>
    <row r="2614" spans="3:4">
      <c r="C2614" s="38"/>
      <c r="D2614" s="38"/>
    </row>
    <row r="2615" spans="3:4">
      <c r="C2615" s="38"/>
      <c r="D2615" s="38"/>
    </row>
    <row r="2616" spans="3:4">
      <c r="C2616" s="38"/>
      <c r="D2616" s="38"/>
    </row>
    <row r="2617" spans="3:4">
      <c r="C2617" s="38"/>
      <c r="D2617" s="38"/>
    </row>
    <row r="2618" spans="3:4">
      <c r="C2618" s="38"/>
      <c r="D2618" s="38"/>
    </row>
    <row r="2619" spans="3:4">
      <c r="C2619" s="38"/>
      <c r="D2619" s="38"/>
    </row>
    <row r="2620" spans="3:4">
      <c r="C2620" s="38"/>
      <c r="D2620" s="38"/>
    </row>
    <row r="2621" spans="3:4">
      <c r="C2621" s="38"/>
      <c r="D2621" s="38"/>
    </row>
    <row r="2622" spans="3:4">
      <c r="C2622" s="38"/>
      <c r="D2622" s="38"/>
    </row>
    <row r="2623" spans="3:4">
      <c r="C2623" s="38"/>
      <c r="D2623" s="38"/>
    </row>
    <row r="2624" spans="3:4">
      <c r="C2624" s="38"/>
      <c r="D2624" s="38"/>
    </row>
    <row r="2625" spans="3:4">
      <c r="C2625" s="38"/>
      <c r="D2625" s="38"/>
    </row>
    <row r="2626" spans="3:4">
      <c r="C2626" s="38"/>
      <c r="D2626" s="38"/>
    </row>
    <row r="2627" spans="3:4">
      <c r="C2627" s="38"/>
      <c r="D2627" s="38"/>
    </row>
    <row r="2628" spans="3:4">
      <c r="C2628" s="38"/>
      <c r="D2628" s="38"/>
    </row>
    <row r="2629" spans="3:4">
      <c r="C2629" s="38"/>
      <c r="D2629" s="38"/>
    </row>
    <row r="2630" spans="3:4">
      <c r="C2630" s="38"/>
      <c r="D2630" s="38"/>
    </row>
    <row r="2631" spans="3:4">
      <c r="C2631" s="38"/>
      <c r="D2631" s="38"/>
    </row>
    <row r="2632" spans="3:4">
      <c r="C2632" s="38"/>
      <c r="D2632" s="38"/>
    </row>
    <row r="2633" spans="3:4">
      <c r="C2633" s="38"/>
      <c r="D2633" s="38"/>
    </row>
    <row r="2634" spans="3:4">
      <c r="C2634" s="38"/>
      <c r="D2634" s="38"/>
    </row>
    <row r="2635" spans="3:4">
      <c r="C2635" s="38"/>
      <c r="D2635" s="38"/>
    </row>
    <row r="2636" spans="3:4">
      <c r="C2636" s="38"/>
      <c r="D2636" s="38"/>
    </row>
    <row r="2637" spans="3:4">
      <c r="C2637" s="38"/>
      <c r="D2637" s="38"/>
    </row>
    <row r="2638" spans="3:4">
      <c r="C2638" s="38"/>
      <c r="D2638" s="38"/>
    </row>
    <row r="2639" spans="3:4">
      <c r="C2639" s="38"/>
      <c r="D2639" s="38"/>
    </row>
    <row r="2640" spans="3:4">
      <c r="C2640" s="38"/>
      <c r="D2640" s="38"/>
    </row>
    <row r="2641" spans="3:4">
      <c r="C2641" s="38"/>
      <c r="D2641" s="38"/>
    </row>
    <row r="2642" spans="3:4">
      <c r="C2642" s="38"/>
      <c r="D2642" s="38"/>
    </row>
    <row r="2643" spans="3:4">
      <c r="C2643" s="38"/>
      <c r="D2643" s="38"/>
    </row>
    <row r="2644" spans="3:4">
      <c r="C2644" s="38"/>
      <c r="D2644" s="38"/>
    </row>
    <row r="2645" spans="3:4">
      <c r="C2645" s="38"/>
      <c r="D2645" s="38"/>
    </row>
    <row r="2646" spans="3:4">
      <c r="C2646" s="38"/>
      <c r="D2646" s="38"/>
    </row>
    <row r="2647" spans="3:4">
      <c r="C2647" s="38"/>
      <c r="D2647" s="38"/>
    </row>
    <row r="2648" spans="3:4">
      <c r="C2648" s="38"/>
      <c r="D2648" s="38"/>
    </row>
    <row r="2649" spans="3:4">
      <c r="C2649" s="38"/>
      <c r="D2649" s="38"/>
    </row>
    <row r="2650" spans="3:4">
      <c r="C2650" s="38"/>
      <c r="D2650" s="38"/>
    </row>
    <row r="2651" spans="3:4">
      <c r="C2651" s="38"/>
      <c r="D2651" s="38"/>
    </row>
    <row r="2652" spans="3:4">
      <c r="C2652" s="38"/>
      <c r="D2652" s="38"/>
    </row>
    <row r="2653" spans="3:4">
      <c r="C2653" s="38"/>
      <c r="D2653" s="38"/>
    </row>
    <row r="2654" spans="3:4">
      <c r="C2654" s="38"/>
      <c r="D2654" s="38"/>
    </row>
    <row r="2655" spans="3:4">
      <c r="C2655" s="38"/>
      <c r="D2655" s="38"/>
    </row>
    <row r="2656" spans="3:4">
      <c r="C2656" s="38"/>
      <c r="D2656" s="38"/>
    </row>
    <row r="2657" spans="3:4">
      <c r="C2657" s="38"/>
      <c r="D2657" s="38"/>
    </row>
    <row r="2658" spans="3:4">
      <c r="C2658" s="38"/>
      <c r="D2658" s="38"/>
    </row>
    <row r="2659" spans="3:4">
      <c r="C2659" s="38"/>
      <c r="D2659" s="38"/>
    </row>
    <row r="2660" spans="3:4">
      <c r="C2660" s="38"/>
      <c r="D2660" s="38"/>
    </row>
    <row r="2661" spans="3:4">
      <c r="C2661" s="38"/>
      <c r="D2661" s="38"/>
    </row>
    <row r="2662" spans="3:4">
      <c r="C2662" s="38"/>
      <c r="D2662" s="38"/>
    </row>
    <row r="2663" spans="3:4">
      <c r="C2663" s="38"/>
      <c r="D2663" s="38"/>
    </row>
    <row r="2664" spans="3:4">
      <c r="C2664" s="38"/>
      <c r="D2664" s="38"/>
    </row>
    <row r="2665" spans="3:4">
      <c r="C2665" s="38"/>
      <c r="D2665" s="38"/>
    </row>
    <row r="2666" spans="3:4">
      <c r="C2666" s="38"/>
      <c r="D2666" s="38"/>
    </row>
    <row r="2667" spans="3:4">
      <c r="C2667" s="38"/>
      <c r="D2667" s="38"/>
    </row>
    <row r="2668" spans="3:4">
      <c r="C2668" s="38"/>
      <c r="D2668" s="38"/>
    </row>
    <row r="2669" spans="3:4">
      <c r="C2669" s="38"/>
      <c r="D2669" s="38"/>
    </row>
    <row r="2670" spans="3:4">
      <c r="C2670" s="38"/>
      <c r="D2670" s="38"/>
    </row>
    <row r="2671" spans="3:4">
      <c r="C2671" s="38"/>
      <c r="D2671" s="38"/>
    </row>
    <row r="2672" spans="3:4">
      <c r="C2672" s="38"/>
      <c r="D2672" s="38"/>
    </row>
    <row r="2673" spans="3:4">
      <c r="C2673" s="38"/>
      <c r="D2673" s="38"/>
    </row>
    <row r="2674" spans="3:4">
      <c r="C2674" s="38"/>
      <c r="D2674" s="38"/>
    </row>
    <row r="2675" spans="3:4">
      <c r="C2675" s="38"/>
      <c r="D2675" s="38"/>
    </row>
    <row r="2676" spans="3:4">
      <c r="C2676" s="38"/>
      <c r="D2676" s="38"/>
    </row>
    <row r="2677" spans="3:4">
      <c r="C2677" s="38"/>
      <c r="D2677" s="38"/>
    </row>
    <row r="2678" spans="3:4">
      <c r="C2678" s="38"/>
      <c r="D2678" s="38"/>
    </row>
    <row r="2679" spans="3:4">
      <c r="C2679" s="38"/>
      <c r="D2679" s="38"/>
    </row>
    <row r="2680" spans="3:4">
      <c r="C2680" s="38"/>
      <c r="D2680" s="38"/>
    </row>
    <row r="2681" spans="3:4">
      <c r="C2681" s="38"/>
      <c r="D2681" s="38"/>
    </row>
    <row r="2682" spans="3:4">
      <c r="C2682" s="38"/>
      <c r="D2682" s="38"/>
    </row>
    <row r="2683" spans="3:4">
      <c r="C2683" s="38"/>
      <c r="D2683" s="38"/>
    </row>
    <row r="2684" spans="3:4">
      <c r="C2684" s="38"/>
      <c r="D2684" s="38"/>
    </row>
    <row r="2685" spans="3:4">
      <c r="C2685" s="38"/>
      <c r="D2685" s="38"/>
    </row>
    <row r="2686" spans="3:4">
      <c r="C2686" s="38"/>
      <c r="D2686" s="38"/>
    </row>
    <row r="2687" spans="3:4">
      <c r="C2687" s="38"/>
      <c r="D2687" s="38"/>
    </row>
    <row r="2688" spans="3:4">
      <c r="C2688" s="38"/>
      <c r="D2688" s="38"/>
    </row>
    <row r="2689" spans="3:4">
      <c r="C2689" s="38"/>
      <c r="D2689" s="38"/>
    </row>
    <row r="2690" spans="3:4">
      <c r="C2690" s="38"/>
      <c r="D2690" s="38"/>
    </row>
    <row r="2691" spans="3:4">
      <c r="C2691" s="38"/>
      <c r="D2691" s="38"/>
    </row>
    <row r="2692" spans="3:4">
      <c r="C2692" s="38"/>
      <c r="D2692" s="38"/>
    </row>
    <row r="2693" spans="3:4">
      <c r="C2693" s="38"/>
      <c r="D2693" s="38"/>
    </row>
    <row r="2694" spans="3:4">
      <c r="C2694" s="38"/>
      <c r="D2694" s="38"/>
    </row>
    <row r="2695" spans="3:4">
      <c r="C2695" s="38"/>
      <c r="D2695" s="38"/>
    </row>
    <row r="2696" spans="3:4">
      <c r="C2696" s="38"/>
      <c r="D2696" s="38"/>
    </row>
    <row r="2697" spans="3:4">
      <c r="C2697" s="38"/>
      <c r="D2697" s="38"/>
    </row>
    <row r="2698" spans="3:4">
      <c r="C2698" s="38"/>
      <c r="D2698" s="38"/>
    </row>
    <row r="2699" spans="3:4">
      <c r="C2699" s="38"/>
      <c r="D2699" s="38"/>
    </row>
    <row r="2700" spans="3:4">
      <c r="C2700" s="38"/>
      <c r="D2700" s="38"/>
    </row>
    <row r="2701" spans="3:4">
      <c r="C2701" s="38"/>
      <c r="D2701" s="38"/>
    </row>
    <row r="2702" spans="3:4">
      <c r="C2702" s="38"/>
      <c r="D2702" s="38"/>
    </row>
    <row r="2703" spans="3:4">
      <c r="C2703" s="38"/>
      <c r="D2703" s="38"/>
    </row>
    <row r="2704" spans="3:4">
      <c r="C2704" s="38"/>
      <c r="D2704" s="38"/>
    </row>
    <row r="2705" spans="3:4">
      <c r="C2705" s="38"/>
      <c r="D2705" s="38"/>
    </row>
    <row r="2706" spans="3:4">
      <c r="C2706" s="38"/>
      <c r="D2706" s="38"/>
    </row>
    <row r="2707" spans="3:4">
      <c r="C2707" s="38"/>
      <c r="D2707" s="38"/>
    </row>
    <row r="2708" spans="3:4">
      <c r="C2708" s="38"/>
      <c r="D2708" s="38"/>
    </row>
    <row r="2709" spans="3:4">
      <c r="C2709" s="38"/>
      <c r="D2709" s="38"/>
    </row>
    <row r="2710" spans="3:4">
      <c r="C2710" s="38"/>
      <c r="D2710" s="38"/>
    </row>
    <row r="2711" spans="3:4">
      <c r="C2711" s="38"/>
      <c r="D2711" s="38"/>
    </row>
    <row r="2712" spans="3:4">
      <c r="C2712" s="38"/>
      <c r="D2712" s="38"/>
    </row>
    <row r="2713" spans="3:4">
      <c r="C2713" s="38"/>
      <c r="D2713" s="38"/>
    </row>
    <row r="2714" spans="3:4">
      <c r="C2714" s="38"/>
      <c r="D2714" s="38"/>
    </row>
    <row r="2715" spans="3:4">
      <c r="C2715" s="38"/>
      <c r="D2715" s="38"/>
    </row>
    <row r="2716" spans="3:4">
      <c r="C2716" s="38"/>
      <c r="D2716" s="38"/>
    </row>
    <row r="2717" spans="3:4">
      <c r="C2717" s="38"/>
      <c r="D2717" s="38"/>
    </row>
    <row r="2718" spans="3:4">
      <c r="C2718" s="38"/>
      <c r="D2718" s="38"/>
    </row>
    <row r="2719" spans="3:4">
      <c r="C2719" s="38"/>
      <c r="D2719" s="38"/>
    </row>
    <row r="2720" spans="3:4">
      <c r="C2720" s="38"/>
      <c r="D2720" s="38"/>
    </row>
    <row r="2721" spans="3:4">
      <c r="C2721" s="38"/>
      <c r="D2721" s="38"/>
    </row>
    <row r="2722" spans="3:4">
      <c r="C2722" s="38"/>
      <c r="D2722" s="38"/>
    </row>
    <row r="2723" spans="3:4">
      <c r="C2723" s="38"/>
      <c r="D2723" s="38"/>
    </row>
    <row r="2724" spans="3:4">
      <c r="C2724" s="38"/>
      <c r="D2724" s="38"/>
    </row>
    <row r="2725" spans="3:4">
      <c r="C2725" s="38"/>
      <c r="D2725" s="38"/>
    </row>
    <row r="2726" spans="3:4">
      <c r="C2726" s="38"/>
      <c r="D2726" s="38"/>
    </row>
    <row r="2727" spans="3:4">
      <c r="C2727" s="38"/>
      <c r="D2727" s="38"/>
    </row>
    <row r="2728" spans="3:4">
      <c r="C2728" s="38"/>
      <c r="D2728" s="38"/>
    </row>
    <row r="2729" spans="3:4">
      <c r="C2729" s="38"/>
      <c r="D2729" s="38"/>
    </row>
    <row r="2730" spans="3:4">
      <c r="C2730" s="38"/>
      <c r="D2730" s="38"/>
    </row>
    <row r="2731" spans="3:4">
      <c r="C2731" s="38"/>
      <c r="D2731" s="38"/>
    </row>
    <row r="2732" spans="3:4">
      <c r="C2732" s="38"/>
      <c r="D2732" s="38"/>
    </row>
    <row r="2733" spans="3:4">
      <c r="C2733" s="38"/>
      <c r="D2733" s="38"/>
    </row>
    <row r="2734" spans="3:4">
      <c r="C2734" s="38"/>
      <c r="D2734" s="38"/>
    </row>
    <row r="2735" spans="3:4">
      <c r="C2735" s="38"/>
      <c r="D2735" s="38"/>
    </row>
    <row r="2736" spans="3:4">
      <c r="C2736" s="38"/>
      <c r="D2736" s="38"/>
    </row>
    <row r="2737" spans="3:4">
      <c r="C2737" s="38"/>
      <c r="D2737" s="38"/>
    </row>
    <row r="2738" spans="3:4">
      <c r="C2738" s="38"/>
      <c r="D2738" s="38"/>
    </row>
    <row r="2739" spans="3:4">
      <c r="C2739" s="38"/>
      <c r="D2739" s="38"/>
    </row>
    <row r="2740" spans="3:4">
      <c r="C2740" s="38"/>
      <c r="D2740" s="38"/>
    </row>
    <row r="2741" spans="3:4">
      <c r="C2741" s="38"/>
      <c r="D2741" s="38"/>
    </row>
    <row r="2742" spans="3:4">
      <c r="C2742" s="38"/>
      <c r="D2742" s="38"/>
    </row>
    <row r="2743" spans="3:4">
      <c r="C2743" s="38"/>
      <c r="D2743" s="38"/>
    </row>
    <row r="2744" spans="3:4">
      <c r="C2744" s="38"/>
      <c r="D2744" s="38"/>
    </row>
    <row r="2745" spans="3:4">
      <c r="C2745" s="38"/>
      <c r="D2745" s="38"/>
    </row>
    <row r="2746" spans="3:4">
      <c r="C2746" s="38"/>
      <c r="D2746" s="38"/>
    </row>
    <row r="2747" spans="3:4">
      <c r="C2747" s="38"/>
      <c r="D2747" s="38"/>
    </row>
    <row r="2748" spans="3:4">
      <c r="C2748" s="38"/>
      <c r="D2748" s="38"/>
    </row>
    <row r="2749" spans="3:4">
      <c r="C2749" s="38"/>
      <c r="D2749" s="38"/>
    </row>
    <row r="2750" spans="3:4">
      <c r="C2750" s="38"/>
      <c r="D2750" s="38"/>
    </row>
    <row r="2751" spans="3:4">
      <c r="C2751" s="38"/>
      <c r="D2751" s="38"/>
    </row>
    <row r="2752" spans="3:4">
      <c r="C2752" s="38"/>
      <c r="D2752" s="38"/>
    </row>
    <row r="2753" spans="3:4">
      <c r="C2753" s="38"/>
      <c r="D2753" s="38"/>
    </row>
    <row r="2754" spans="3:4">
      <c r="C2754" s="38"/>
      <c r="D2754" s="38"/>
    </row>
    <row r="2755" spans="3:4">
      <c r="C2755" s="38"/>
      <c r="D2755" s="38"/>
    </row>
    <row r="2756" spans="3:4">
      <c r="C2756" s="38"/>
      <c r="D2756" s="38"/>
    </row>
    <row r="2757" spans="3:4">
      <c r="C2757" s="38"/>
      <c r="D2757" s="38"/>
    </row>
    <row r="2758" spans="3:4">
      <c r="C2758" s="38"/>
      <c r="D2758" s="38"/>
    </row>
    <row r="2759" spans="3:4">
      <c r="C2759" s="38"/>
      <c r="D2759" s="38"/>
    </row>
    <row r="2760" spans="3:4">
      <c r="C2760" s="38"/>
      <c r="D2760" s="38"/>
    </row>
    <row r="2761" spans="3:4">
      <c r="C2761" s="38"/>
      <c r="D2761" s="38"/>
    </row>
    <row r="2762" spans="3:4">
      <c r="C2762" s="38"/>
      <c r="D2762" s="38"/>
    </row>
    <row r="2763" spans="3:4">
      <c r="C2763" s="38"/>
      <c r="D2763" s="38"/>
    </row>
    <row r="2764" spans="3:4">
      <c r="C2764" s="38"/>
      <c r="D2764" s="38"/>
    </row>
    <row r="2765" spans="3:4">
      <c r="C2765" s="38"/>
      <c r="D2765" s="38"/>
    </row>
    <row r="2766" spans="3:4">
      <c r="C2766" s="38"/>
      <c r="D2766" s="38"/>
    </row>
    <row r="2767" spans="3:4">
      <c r="C2767" s="38"/>
      <c r="D2767" s="38"/>
    </row>
    <row r="2768" spans="3:4">
      <c r="C2768" s="38"/>
      <c r="D2768" s="38"/>
    </row>
    <row r="2769" spans="3:4">
      <c r="C2769" s="38"/>
      <c r="D2769" s="38"/>
    </row>
    <row r="2770" spans="3:4">
      <c r="C2770" s="38"/>
      <c r="D2770" s="38"/>
    </row>
    <row r="2771" spans="3:4">
      <c r="C2771" s="38"/>
      <c r="D2771" s="38"/>
    </row>
    <row r="2772" spans="3:4">
      <c r="C2772" s="38"/>
      <c r="D2772" s="38"/>
    </row>
    <row r="2773" spans="3:4">
      <c r="C2773" s="38"/>
      <c r="D2773" s="38"/>
    </row>
    <row r="2774" spans="3:4">
      <c r="C2774" s="38"/>
      <c r="D2774" s="38"/>
    </row>
    <row r="2775" spans="3:4">
      <c r="C2775" s="38"/>
      <c r="D2775" s="38"/>
    </row>
    <row r="2776" spans="3:4">
      <c r="C2776" s="38"/>
      <c r="D2776" s="38"/>
    </row>
    <row r="2777" spans="3:4">
      <c r="C2777" s="38"/>
      <c r="D2777" s="38"/>
    </row>
    <row r="2778" spans="3:4">
      <c r="C2778" s="38"/>
      <c r="D2778" s="38"/>
    </row>
    <row r="2779" spans="3:4">
      <c r="C2779" s="38"/>
      <c r="D2779" s="38"/>
    </row>
    <row r="2780" spans="3:4">
      <c r="C2780" s="38"/>
      <c r="D2780" s="38"/>
    </row>
    <row r="2781" spans="3:4">
      <c r="C2781" s="38"/>
      <c r="D2781" s="38"/>
    </row>
    <row r="2782" spans="3:4">
      <c r="C2782" s="38"/>
      <c r="D2782" s="38"/>
    </row>
    <row r="2783" spans="3:4">
      <c r="C2783" s="38"/>
      <c r="D2783" s="38"/>
    </row>
    <row r="2784" spans="3:4">
      <c r="C2784" s="38"/>
      <c r="D2784" s="38"/>
    </row>
    <row r="2785" spans="3:4">
      <c r="C2785" s="38"/>
      <c r="D2785" s="38"/>
    </row>
    <row r="2786" spans="3:4">
      <c r="C2786" s="38"/>
      <c r="D2786" s="38"/>
    </row>
    <row r="2787" spans="3:4">
      <c r="C2787" s="38"/>
      <c r="D2787" s="38"/>
    </row>
    <row r="2788" spans="3:4">
      <c r="C2788" s="38"/>
      <c r="D2788" s="38"/>
    </row>
    <row r="2789" spans="3:4">
      <c r="C2789" s="38"/>
      <c r="D2789" s="38"/>
    </row>
    <row r="2790" spans="3:4">
      <c r="C2790" s="38"/>
      <c r="D2790" s="38"/>
    </row>
    <row r="2791" spans="3:4">
      <c r="C2791" s="38"/>
      <c r="D2791" s="38"/>
    </row>
    <row r="2792" spans="3:4">
      <c r="C2792" s="38"/>
      <c r="D2792" s="38"/>
    </row>
    <row r="2793" spans="3:4">
      <c r="C2793" s="38"/>
      <c r="D2793" s="38"/>
    </row>
    <row r="2794" spans="3:4">
      <c r="C2794" s="38"/>
      <c r="D2794" s="38"/>
    </row>
    <row r="2795" spans="3:4">
      <c r="C2795" s="38"/>
      <c r="D2795" s="38"/>
    </row>
    <row r="2796" spans="3:4">
      <c r="C2796" s="38"/>
      <c r="D2796" s="38"/>
    </row>
    <row r="2797" spans="3:4">
      <c r="C2797" s="38"/>
      <c r="D2797" s="38"/>
    </row>
    <row r="2798" spans="3:4">
      <c r="C2798" s="38"/>
      <c r="D2798" s="38"/>
    </row>
    <row r="2799" spans="3:4">
      <c r="C2799" s="38"/>
      <c r="D2799" s="38"/>
    </row>
    <row r="2800" spans="3:4">
      <c r="C2800" s="38"/>
      <c r="D2800" s="38"/>
    </row>
    <row r="2801" spans="3:4">
      <c r="C2801" s="38"/>
      <c r="D2801" s="38"/>
    </row>
    <row r="2802" spans="3:4">
      <c r="C2802" s="38"/>
      <c r="D2802" s="38"/>
    </row>
    <row r="2803" spans="3:4">
      <c r="C2803" s="38"/>
      <c r="D2803" s="38"/>
    </row>
    <row r="2804" spans="3:4">
      <c r="C2804" s="38"/>
      <c r="D2804" s="38"/>
    </row>
    <row r="2805" spans="3:4">
      <c r="C2805" s="38"/>
      <c r="D2805" s="38"/>
    </row>
    <row r="2806" spans="3:4">
      <c r="C2806" s="38"/>
      <c r="D2806" s="38"/>
    </row>
    <row r="2807" spans="3:4">
      <c r="C2807" s="38"/>
      <c r="D2807" s="38"/>
    </row>
    <row r="2808" spans="3:4">
      <c r="C2808" s="38"/>
      <c r="D2808" s="38"/>
    </row>
    <row r="2809" spans="3:4">
      <c r="C2809" s="38"/>
      <c r="D2809" s="38"/>
    </row>
    <row r="2810" spans="3:4">
      <c r="C2810" s="38"/>
      <c r="D2810" s="38"/>
    </row>
    <row r="2811" spans="3:4">
      <c r="C2811" s="38"/>
      <c r="D2811" s="38"/>
    </row>
    <row r="2812" spans="3:4">
      <c r="C2812" s="38"/>
      <c r="D2812" s="38"/>
    </row>
    <row r="2813" spans="3:4">
      <c r="C2813" s="38"/>
      <c r="D2813" s="38"/>
    </row>
    <row r="2814" spans="3:4">
      <c r="C2814" s="38"/>
      <c r="D2814" s="38"/>
    </row>
    <row r="2815" spans="3:4">
      <c r="C2815" s="38"/>
      <c r="D2815" s="38"/>
    </row>
    <row r="2816" spans="3:4">
      <c r="C2816" s="38"/>
      <c r="D2816" s="38"/>
    </row>
    <row r="2817" spans="3:4">
      <c r="C2817" s="38"/>
      <c r="D2817" s="38"/>
    </row>
    <row r="2818" spans="3:4">
      <c r="C2818" s="38"/>
      <c r="D2818" s="38"/>
    </row>
    <row r="2819" spans="3:4">
      <c r="C2819" s="38"/>
      <c r="D2819" s="38"/>
    </row>
    <row r="2820" spans="3:4">
      <c r="C2820" s="38"/>
      <c r="D2820" s="38"/>
    </row>
    <row r="2821" spans="3:4">
      <c r="C2821" s="38"/>
      <c r="D2821" s="38"/>
    </row>
    <row r="2822" spans="3:4">
      <c r="C2822" s="38"/>
      <c r="D2822" s="38"/>
    </row>
    <row r="2823" spans="3:4">
      <c r="C2823" s="38"/>
      <c r="D2823" s="38"/>
    </row>
    <row r="2824" spans="3:4">
      <c r="C2824" s="38"/>
      <c r="D2824" s="38"/>
    </row>
    <row r="2825" spans="3:4">
      <c r="C2825" s="38"/>
      <c r="D2825" s="38"/>
    </row>
    <row r="2826" spans="3:4">
      <c r="C2826" s="38"/>
      <c r="D2826" s="38"/>
    </row>
    <row r="2827" spans="3:4">
      <c r="C2827" s="38"/>
      <c r="D2827" s="38"/>
    </row>
    <row r="2828" spans="3:4">
      <c r="C2828" s="38"/>
      <c r="D2828" s="38"/>
    </row>
    <row r="2829" spans="3:4">
      <c r="C2829" s="38"/>
      <c r="D2829" s="38"/>
    </row>
    <row r="2830" spans="3:4">
      <c r="C2830" s="38"/>
      <c r="D2830" s="38"/>
    </row>
    <row r="2831" spans="3:4">
      <c r="C2831" s="38"/>
      <c r="D2831" s="38"/>
    </row>
    <row r="2832" spans="3:4">
      <c r="C2832" s="38"/>
      <c r="D2832" s="38"/>
    </row>
    <row r="2833" spans="3:4">
      <c r="C2833" s="38"/>
      <c r="D2833" s="38"/>
    </row>
    <row r="2834" spans="3:4">
      <c r="C2834" s="38"/>
      <c r="D2834" s="38"/>
    </row>
    <row r="2835" spans="3:4">
      <c r="C2835" s="38"/>
      <c r="D2835" s="38"/>
    </row>
    <row r="2836" spans="3:4">
      <c r="C2836" s="38"/>
      <c r="D2836" s="38"/>
    </row>
    <row r="2837" spans="3:4">
      <c r="C2837" s="38"/>
      <c r="D2837" s="38"/>
    </row>
    <row r="2838" spans="3:4">
      <c r="C2838" s="38"/>
      <c r="D2838" s="38"/>
    </row>
    <row r="2839" spans="3:4">
      <c r="C2839" s="38"/>
      <c r="D2839" s="38"/>
    </row>
    <row r="2840" spans="3:4">
      <c r="C2840" s="38"/>
      <c r="D2840" s="38"/>
    </row>
    <row r="2841" spans="3:4">
      <c r="C2841" s="38"/>
      <c r="D2841" s="38"/>
    </row>
    <row r="2842" spans="3:4">
      <c r="C2842" s="38"/>
      <c r="D2842" s="38"/>
    </row>
    <row r="2843" spans="3:4">
      <c r="C2843" s="38"/>
      <c r="D2843" s="38"/>
    </row>
    <row r="2844" spans="3:4">
      <c r="C2844" s="38"/>
      <c r="D2844" s="38"/>
    </row>
    <row r="2845" spans="3:4">
      <c r="C2845" s="38"/>
      <c r="D2845" s="38"/>
    </row>
    <row r="2846" spans="3:4">
      <c r="C2846" s="38"/>
      <c r="D2846" s="38"/>
    </row>
    <row r="2847" spans="3:4">
      <c r="C2847" s="38"/>
      <c r="D2847" s="38"/>
    </row>
    <row r="2848" spans="3:4">
      <c r="C2848" s="38"/>
      <c r="D2848" s="38"/>
    </row>
    <row r="2849" spans="3:4">
      <c r="C2849" s="38"/>
      <c r="D2849" s="38"/>
    </row>
    <row r="2850" spans="3:4">
      <c r="C2850" s="38"/>
      <c r="D2850" s="38"/>
    </row>
    <row r="2851" spans="3:4">
      <c r="C2851" s="38"/>
      <c r="D2851" s="38"/>
    </row>
    <row r="2852" spans="3:4">
      <c r="C2852" s="38"/>
      <c r="D2852" s="38"/>
    </row>
    <row r="2853" spans="3:4">
      <c r="C2853" s="38"/>
      <c r="D2853" s="38"/>
    </row>
    <row r="2854" spans="3:4">
      <c r="C2854" s="38"/>
      <c r="D2854" s="38"/>
    </row>
    <row r="2855" spans="3:4">
      <c r="C2855" s="38"/>
      <c r="D2855" s="38"/>
    </row>
    <row r="2856" spans="3:4">
      <c r="C2856" s="38"/>
      <c r="D2856" s="38"/>
    </row>
    <row r="2857" spans="3:4">
      <c r="C2857" s="38"/>
      <c r="D2857" s="38"/>
    </row>
    <row r="2858" spans="3:4">
      <c r="C2858" s="38"/>
      <c r="D2858" s="38"/>
    </row>
    <row r="2859" spans="3:4">
      <c r="C2859" s="38"/>
      <c r="D2859" s="38"/>
    </row>
    <row r="2860" spans="3:4">
      <c r="C2860" s="38"/>
      <c r="D2860" s="38"/>
    </row>
    <row r="2861" spans="3:4">
      <c r="C2861" s="38"/>
      <c r="D2861" s="38"/>
    </row>
    <row r="2862" spans="3:4">
      <c r="C2862" s="38"/>
      <c r="D2862" s="38"/>
    </row>
    <row r="2863" spans="3:4">
      <c r="C2863" s="38"/>
      <c r="D2863" s="38"/>
    </row>
    <row r="2864" spans="3:4">
      <c r="C2864" s="38"/>
      <c r="D2864" s="38"/>
    </row>
    <row r="2865" spans="3:4">
      <c r="C2865" s="38"/>
      <c r="D2865" s="38"/>
    </row>
    <row r="2866" spans="3:4">
      <c r="C2866" s="38"/>
      <c r="D2866" s="38"/>
    </row>
    <row r="2867" spans="3:4">
      <c r="C2867" s="38"/>
      <c r="D2867" s="38"/>
    </row>
    <row r="2868" spans="3:4">
      <c r="C2868" s="38"/>
      <c r="D2868" s="38"/>
    </row>
    <row r="2869" spans="3:4">
      <c r="C2869" s="38"/>
      <c r="D2869" s="38"/>
    </row>
    <row r="2870" spans="3:4">
      <c r="C2870" s="38"/>
      <c r="D2870" s="38"/>
    </row>
    <row r="2871" spans="3:4">
      <c r="C2871" s="38"/>
      <c r="D2871" s="38"/>
    </row>
    <row r="2872" spans="3:4">
      <c r="C2872" s="38"/>
      <c r="D2872" s="38"/>
    </row>
    <row r="2873" spans="3:4">
      <c r="C2873" s="38"/>
      <c r="D2873" s="38"/>
    </row>
    <row r="2874" spans="3:4">
      <c r="C2874" s="38"/>
      <c r="D2874" s="38"/>
    </row>
    <row r="2875" spans="3:4">
      <c r="C2875" s="38"/>
      <c r="D2875" s="38"/>
    </row>
    <row r="2876" spans="3:4">
      <c r="C2876" s="38"/>
      <c r="D2876" s="38"/>
    </row>
    <row r="2877" spans="3:4">
      <c r="C2877" s="38"/>
      <c r="D2877" s="38"/>
    </row>
    <row r="2878" spans="3:4">
      <c r="C2878" s="38"/>
      <c r="D2878" s="38"/>
    </row>
    <row r="2879" spans="3:4">
      <c r="C2879" s="38"/>
      <c r="D2879" s="38"/>
    </row>
    <row r="2880" spans="3:4">
      <c r="C2880" s="38"/>
      <c r="D2880" s="38"/>
    </row>
    <row r="2881" spans="3:4">
      <c r="C2881" s="38"/>
      <c r="D2881" s="38"/>
    </row>
    <row r="2882" spans="3:4">
      <c r="C2882" s="38"/>
      <c r="D2882" s="38"/>
    </row>
    <row r="2883" spans="3:4">
      <c r="C2883" s="38"/>
      <c r="D2883" s="38"/>
    </row>
    <row r="2884" spans="3:4">
      <c r="C2884" s="38"/>
      <c r="D2884" s="38"/>
    </row>
    <row r="2885" spans="3:4">
      <c r="C2885" s="38"/>
      <c r="D2885" s="38"/>
    </row>
    <row r="2886" spans="3:4">
      <c r="C2886" s="38"/>
      <c r="D2886" s="38"/>
    </row>
    <row r="2887" spans="3:4">
      <c r="C2887" s="38"/>
      <c r="D2887" s="38"/>
    </row>
    <row r="2888" spans="3:4">
      <c r="C2888" s="38"/>
      <c r="D2888" s="38"/>
    </row>
    <row r="2889" spans="3:4">
      <c r="C2889" s="38"/>
      <c r="D2889" s="38"/>
    </row>
    <row r="2890" spans="3:4">
      <c r="C2890" s="38"/>
      <c r="D2890" s="38"/>
    </row>
    <row r="2891" spans="3:4">
      <c r="C2891" s="38"/>
      <c r="D2891" s="38"/>
    </row>
    <row r="2892" spans="3:4">
      <c r="C2892" s="38"/>
      <c r="D2892" s="38"/>
    </row>
    <row r="2893" spans="3:4">
      <c r="C2893" s="38"/>
      <c r="D2893" s="38"/>
    </row>
    <row r="2894" spans="3:4">
      <c r="C2894" s="38"/>
      <c r="D2894" s="38"/>
    </row>
    <row r="2895" spans="3:4">
      <c r="C2895" s="38"/>
      <c r="D2895" s="38"/>
    </row>
    <row r="2896" spans="3:4">
      <c r="C2896" s="38"/>
      <c r="D2896" s="38"/>
    </row>
    <row r="2897" spans="3:4">
      <c r="C2897" s="38"/>
      <c r="D2897" s="38"/>
    </row>
    <row r="2898" spans="3:4">
      <c r="C2898" s="38"/>
      <c r="D2898" s="38"/>
    </row>
    <row r="2899" spans="3:4">
      <c r="C2899" s="38"/>
      <c r="D2899" s="38"/>
    </row>
    <row r="2900" spans="3:4">
      <c r="C2900" s="38"/>
      <c r="D2900" s="38"/>
    </row>
    <row r="2901" spans="3:4">
      <c r="C2901" s="38"/>
      <c r="D2901" s="38"/>
    </row>
    <row r="2902" spans="3:4">
      <c r="C2902" s="38"/>
      <c r="D2902" s="38"/>
    </row>
    <row r="2903" spans="3:4">
      <c r="C2903" s="38"/>
      <c r="D2903" s="38"/>
    </row>
    <row r="2904" spans="3:4">
      <c r="C2904" s="38"/>
      <c r="D2904" s="38"/>
    </row>
    <row r="2905" spans="3:4">
      <c r="C2905" s="38"/>
      <c r="D2905" s="38"/>
    </row>
    <row r="2906" spans="3:4">
      <c r="C2906" s="38"/>
      <c r="D2906" s="38"/>
    </row>
    <row r="2907" spans="3:4">
      <c r="C2907" s="38"/>
      <c r="D2907" s="38"/>
    </row>
    <row r="2908" spans="3:4">
      <c r="C2908" s="38"/>
      <c r="D2908" s="38"/>
    </row>
    <row r="2909" spans="3:4">
      <c r="C2909" s="38"/>
      <c r="D2909" s="38"/>
    </row>
    <row r="2910" spans="3:4">
      <c r="C2910" s="38"/>
      <c r="D2910" s="38"/>
    </row>
    <row r="2911" spans="3:4">
      <c r="C2911" s="38"/>
      <c r="D2911" s="38"/>
    </row>
    <row r="2912" spans="3:4">
      <c r="C2912" s="38"/>
      <c r="D2912" s="38"/>
    </row>
    <row r="2913" spans="3:4">
      <c r="C2913" s="38"/>
      <c r="D2913" s="38"/>
    </row>
    <row r="2914" spans="3:4">
      <c r="C2914" s="38"/>
      <c r="D2914" s="38"/>
    </row>
    <row r="2915" spans="3:4">
      <c r="C2915" s="38"/>
      <c r="D2915" s="38"/>
    </row>
    <row r="2916" spans="3:4">
      <c r="C2916" s="38"/>
      <c r="D2916" s="38"/>
    </row>
    <row r="2917" spans="3:4">
      <c r="C2917" s="38"/>
      <c r="D2917" s="38"/>
    </row>
    <row r="2918" spans="3:4">
      <c r="C2918" s="38"/>
      <c r="D2918" s="38"/>
    </row>
    <row r="2919" spans="3:4">
      <c r="C2919" s="38"/>
      <c r="D2919" s="38"/>
    </row>
    <row r="2920" spans="3:4">
      <c r="C2920" s="38"/>
      <c r="D2920" s="38"/>
    </row>
    <row r="2921" spans="3:4">
      <c r="C2921" s="38"/>
      <c r="D2921" s="38"/>
    </row>
    <row r="2922" spans="3:4">
      <c r="C2922" s="38"/>
      <c r="D2922" s="38"/>
    </row>
    <row r="2923" spans="3:4">
      <c r="C2923" s="38"/>
      <c r="D2923" s="38"/>
    </row>
    <row r="2924" spans="3:4">
      <c r="C2924" s="38"/>
      <c r="D2924" s="38"/>
    </row>
    <row r="2925" spans="3:4">
      <c r="C2925" s="38"/>
      <c r="D2925" s="38"/>
    </row>
    <row r="2926" spans="3:4">
      <c r="C2926" s="38"/>
      <c r="D2926" s="38"/>
    </row>
    <row r="2927" spans="3:4">
      <c r="C2927" s="38"/>
      <c r="D2927" s="38"/>
    </row>
    <row r="2928" spans="3:4">
      <c r="C2928" s="38"/>
      <c r="D2928" s="38"/>
    </row>
    <row r="2929" spans="3:4">
      <c r="C2929" s="38"/>
      <c r="D2929" s="38"/>
    </row>
    <row r="2930" spans="3:4">
      <c r="C2930" s="38"/>
      <c r="D2930" s="38"/>
    </row>
    <row r="2931" spans="3:4">
      <c r="C2931" s="38"/>
      <c r="D2931" s="38"/>
    </row>
    <row r="2932" spans="3:4">
      <c r="C2932" s="38"/>
      <c r="D2932" s="38"/>
    </row>
    <row r="2933" spans="3:4">
      <c r="C2933" s="38"/>
      <c r="D2933" s="38"/>
    </row>
    <row r="2934" spans="3:4">
      <c r="C2934" s="38"/>
      <c r="D2934" s="38"/>
    </row>
    <row r="2935" spans="3:4">
      <c r="C2935" s="38"/>
      <c r="D2935" s="38"/>
    </row>
    <row r="2936" spans="3:4">
      <c r="C2936" s="38"/>
      <c r="D2936" s="38"/>
    </row>
    <row r="2937" spans="3:4">
      <c r="C2937" s="38"/>
      <c r="D2937" s="38"/>
    </row>
    <row r="2938" spans="3:4">
      <c r="C2938" s="38"/>
      <c r="D2938" s="38"/>
    </row>
    <row r="2939" spans="3:4">
      <c r="C2939" s="38"/>
      <c r="D2939" s="38"/>
    </row>
    <row r="2940" spans="3:4">
      <c r="C2940" s="38"/>
      <c r="D2940" s="38"/>
    </row>
    <row r="2941" spans="3:4">
      <c r="C2941" s="38"/>
      <c r="D2941" s="38"/>
    </row>
    <row r="2942" spans="3:4">
      <c r="C2942" s="38"/>
      <c r="D2942" s="38"/>
    </row>
    <row r="2943" spans="3:4">
      <c r="C2943" s="38"/>
      <c r="D2943" s="38"/>
    </row>
    <row r="2944" spans="3:4">
      <c r="C2944" s="38"/>
      <c r="D2944" s="38"/>
    </row>
    <row r="2945" spans="3:4">
      <c r="C2945" s="38"/>
      <c r="D2945" s="38"/>
    </row>
    <row r="2946" spans="3:4">
      <c r="C2946" s="38"/>
      <c r="D2946" s="38"/>
    </row>
    <row r="2947" spans="3:4">
      <c r="C2947" s="38"/>
      <c r="D2947" s="38"/>
    </row>
    <row r="2948" spans="3:4">
      <c r="C2948" s="38"/>
      <c r="D2948" s="38"/>
    </row>
    <row r="2949" spans="3:4">
      <c r="C2949" s="38"/>
      <c r="D2949" s="38"/>
    </row>
    <row r="2950" spans="3:4">
      <c r="C2950" s="38"/>
      <c r="D2950" s="38"/>
    </row>
    <row r="2951" spans="3:4">
      <c r="C2951" s="38"/>
      <c r="D2951" s="38"/>
    </row>
    <row r="2952" spans="3:4">
      <c r="C2952" s="38"/>
      <c r="D2952" s="38"/>
    </row>
    <row r="2953" spans="3:4">
      <c r="C2953" s="38"/>
      <c r="D2953" s="38"/>
    </row>
    <row r="2954" spans="3:4">
      <c r="C2954" s="38"/>
      <c r="D2954" s="38"/>
    </row>
    <row r="2955" spans="3:4">
      <c r="C2955" s="38"/>
      <c r="D2955" s="38"/>
    </row>
    <row r="2956" spans="3:4">
      <c r="C2956" s="38"/>
      <c r="D2956" s="38"/>
    </row>
    <row r="2957" spans="3:4">
      <c r="C2957" s="38"/>
      <c r="D2957" s="38"/>
    </row>
    <row r="2958" spans="3:4">
      <c r="C2958" s="38"/>
      <c r="D2958" s="38"/>
    </row>
    <row r="2959" spans="3:4">
      <c r="C2959" s="38"/>
      <c r="D2959" s="38"/>
    </row>
    <row r="2960" spans="3:4">
      <c r="C2960" s="38"/>
      <c r="D2960" s="38"/>
    </row>
    <row r="2961" spans="3:4">
      <c r="C2961" s="38"/>
      <c r="D2961" s="38"/>
    </row>
    <row r="2962" spans="3:4">
      <c r="C2962" s="38"/>
      <c r="D2962" s="38"/>
    </row>
    <row r="2963" spans="3:4">
      <c r="C2963" s="38"/>
      <c r="D2963" s="38"/>
    </row>
    <row r="2964" spans="3:4">
      <c r="C2964" s="38"/>
      <c r="D2964" s="38"/>
    </row>
    <row r="2965" spans="3:4">
      <c r="C2965" s="38"/>
      <c r="D2965" s="38"/>
    </row>
    <row r="2966" spans="3:4">
      <c r="C2966" s="38"/>
      <c r="D2966" s="38"/>
    </row>
    <row r="2967" spans="3:4">
      <c r="C2967" s="38"/>
      <c r="D2967" s="38"/>
    </row>
    <row r="2968" spans="3:4">
      <c r="C2968" s="38"/>
      <c r="D2968" s="38"/>
    </row>
    <row r="2969" spans="3:4">
      <c r="C2969" s="38"/>
      <c r="D2969" s="38"/>
    </row>
    <row r="2970" spans="3:4">
      <c r="C2970" s="38"/>
      <c r="D2970" s="38"/>
    </row>
    <row r="2971" spans="3:4">
      <c r="C2971" s="38"/>
      <c r="D2971" s="38"/>
    </row>
    <row r="2972" spans="3:4">
      <c r="C2972" s="38"/>
      <c r="D2972" s="38"/>
    </row>
    <row r="2973" spans="3:4">
      <c r="C2973" s="38"/>
      <c r="D2973" s="38"/>
    </row>
    <row r="2974" spans="3:4">
      <c r="C2974" s="38"/>
      <c r="D2974" s="38"/>
    </row>
    <row r="2975" spans="3:4">
      <c r="C2975" s="38"/>
      <c r="D2975" s="38"/>
    </row>
    <row r="2976" spans="3:4">
      <c r="C2976" s="38"/>
      <c r="D2976" s="38"/>
    </row>
    <row r="2977" spans="3:4">
      <c r="C2977" s="38"/>
      <c r="D2977" s="38"/>
    </row>
    <row r="2978" spans="3:4">
      <c r="C2978" s="38"/>
      <c r="D2978" s="38"/>
    </row>
    <row r="2979" spans="3:4">
      <c r="C2979" s="38"/>
      <c r="D2979" s="38"/>
    </row>
    <row r="2980" spans="3:4">
      <c r="C2980" s="38"/>
      <c r="D2980" s="38"/>
    </row>
    <row r="2981" spans="3:4">
      <c r="C2981" s="38"/>
      <c r="D2981" s="38"/>
    </row>
    <row r="2982" spans="3:4">
      <c r="C2982" s="38"/>
      <c r="D2982" s="38"/>
    </row>
    <row r="2983" spans="3:4">
      <c r="C2983" s="38"/>
      <c r="D2983" s="38"/>
    </row>
    <row r="2984" spans="3:4">
      <c r="C2984" s="38"/>
      <c r="D2984" s="38"/>
    </row>
    <row r="2985" spans="3:4">
      <c r="C2985" s="38"/>
      <c r="D2985" s="38"/>
    </row>
    <row r="2986" spans="3:4">
      <c r="C2986" s="38"/>
      <c r="D2986" s="38"/>
    </row>
    <row r="2987" spans="3:4">
      <c r="C2987" s="38"/>
      <c r="D2987" s="38"/>
    </row>
    <row r="2988" spans="3:4">
      <c r="C2988" s="38"/>
      <c r="D2988" s="38"/>
    </row>
    <row r="2989" spans="3:4">
      <c r="C2989" s="38"/>
      <c r="D2989" s="38"/>
    </row>
    <row r="2990" spans="3:4">
      <c r="C2990" s="38"/>
      <c r="D2990" s="38"/>
    </row>
    <row r="2991" spans="3:4">
      <c r="C2991" s="38"/>
      <c r="D2991" s="38"/>
    </row>
    <row r="2992" spans="3:4">
      <c r="C2992" s="38"/>
      <c r="D2992" s="38"/>
    </row>
    <row r="2993" spans="3:4">
      <c r="C2993" s="38"/>
      <c r="D2993" s="38"/>
    </row>
    <row r="2994" spans="3:4">
      <c r="C2994" s="38"/>
      <c r="D2994" s="38"/>
    </row>
    <row r="2995" spans="3:4">
      <c r="C2995" s="38"/>
      <c r="D2995" s="38"/>
    </row>
    <row r="2996" spans="3:4">
      <c r="C2996" s="38"/>
      <c r="D2996" s="38"/>
    </row>
    <row r="2997" spans="3:4">
      <c r="C2997" s="38"/>
      <c r="D2997" s="38"/>
    </row>
    <row r="2998" spans="3:4">
      <c r="C2998" s="38"/>
      <c r="D2998" s="38"/>
    </row>
    <row r="2999" spans="3:4">
      <c r="C2999" s="38"/>
      <c r="D2999" s="38"/>
    </row>
    <row r="3000" spans="3:4">
      <c r="C3000" s="38"/>
      <c r="D3000" s="38"/>
    </row>
    <row r="3001" spans="3:4">
      <c r="C3001" s="38"/>
      <c r="D3001" s="38"/>
    </row>
    <row r="3002" spans="3:4">
      <c r="C3002" s="38"/>
      <c r="D3002" s="38"/>
    </row>
    <row r="3003" spans="3:4">
      <c r="C3003" s="38"/>
      <c r="D3003" s="38"/>
    </row>
    <row r="3004" spans="3:4">
      <c r="C3004" s="38"/>
      <c r="D3004" s="38"/>
    </row>
    <row r="3005" spans="3:4">
      <c r="C3005" s="38"/>
      <c r="D3005" s="38"/>
    </row>
    <row r="3006" spans="3:4">
      <c r="C3006" s="38"/>
      <c r="D3006" s="38"/>
    </row>
    <row r="3007" spans="3:4">
      <c r="C3007" s="38"/>
      <c r="D3007" s="38"/>
    </row>
    <row r="3008" spans="3:4">
      <c r="C3008" s="38"/>
      <c r="D3008" s="38"/>
    </row>
    <row r="3009" spans="3:4">
      <c r="C3009" s="38"/>
      <c r="D3009" s="38"/>
    </row>
    <row r="3010" spans="3:4">
      <c r="C3010" s="38"/>
      <c r="D3010" s="38"/>
    </row>
    <row r="3011" spans="3:4">
      <c r="C3011" s="38"/>
      <c r="D3011" s="38"/>
    </row>
    <row r="3012" spans="3:4">
      <c r="C3012" s="38"/>
      <c r="D3012" s="38"/>
    </row>
    <row r="3013" spans="3:4">
      <c r="C3013" s="38"/>
      <c r="D3013" s="38"/>
    </row>
    <row r="3014" spans="3:4">
      <c r="C3014" s="38"/>
      <c r="D3014" s="38"/>
    </row>
    <row r="3015" spans="3:4">
      <c r="C3015" s="38"/>
      <c r="D3015" s="38"/>
    </row>
    <row r="3016" spans="3:4">
      <c r="C3016" s="38"/>
      <c r="D3016" s="38"/>
    </row>
    <row r="3017" spans="3:4">
      <c r="C3017" s="38"/>
      <c r="D3017" s="38"/>
    </row>
    <row r="3018" spans="3:4">
      <c r="C3018" s="38"/>
      <c r="D3018" s="38"/>
    </row>
    <row r="3019" spans="3:4">
      <c r="C3019" s="38"/>
      <c r="D3019" s="38"/>
    </row>
    <row r="3020" spans="3:4">
      <c r="C3020" s="38"/>
      <c r="D3020" s="38"/>
    </row>
    <row r="3021" spans="3:4">
      <c r="C3021" s="38"/>
      <c r="D3021" s="38"/>
    </row>
    <row r="3022" spans="3:4">
      <c r="C3022" s="38"/>
      <c r="D3022" s="38"/>
    </row>
    <row r="3023" spans="3:4">
      <c r="C3023" s="38"/>
      <c r="D3023" s="38"/>
    </row>
    <row r="3024" spans="3:4">
      <c r="C3024" s="38"/>
      <c r="D3024" s="38"/>
    </row>
    <row r="3025" spans="3:4">
      <c r="C3025" s="38"/>
      <c r="D3025" s="38"/>
    </row>
    <row r="3026" spans="3:4">
      <c r="C3026" s="38"/>
      <c r="D3026" s="38"/>
    </row>
    <row r="3027" spans="3:4">
      <c r="C3027" s="38"/>
      <c r="D3027" s="38"/>
    </row>
    <row r="3028" spans="3:4">
      <c r="C3028" s="38"/>
      <c r="D3028" s="38"/>
    </row>
    <row r="3029" spans="3:4">
      <c r="C3029" s="38"/>
      <c r="D3029" s="38"/>
    </row>
    <row r="3030" spans="3:4">
      <c r="C3030" s="38"/>
      <c r="D3030" s="38"/>
    </row>
    <row r="3031" spans="3:4">
      <c r="C3031" s="38"/>
      <c r="D3031" s="38"/>
    </row>
    <row r="3032" spans="3:4">
      <c r="C3032" s="38"/>
      <c r="D3032" s="38"/>
    </row>
    <row r="3033" spans="3:4">
      <c r="C3033" s="38"/>
      <c r="D3033" s="38"/>
    </row>
    <row r="3034" spans="3:4">
      <c r="C3034" s="38"/>
      <c r="D3034" s="38"/>
    </row>
    <row r="3035" spans="3:4">
      <c r="C3035" s="38"/>
      <c r="D3035" s="38"/>
    </row>
    <row r="3036" spans="3:4">
      <c r="C3036" s="38"/>
      <c r="D3036" s="38"/>
    </row>
    <row r="3037" spans="3:4">
      <c r="C3037" s="38"/>
      <c r="D3037" s="38"/>
    </row>
    <row r="3038" spans="3:4">
      <c r="C3038" s="38"/>
      <c r="D3038" s="38"/>
    </row>
    <row r="3039" spans="3:4">
      <c r="C3039" s="38"/>
      <c r="D3039" s="38"/>
    </row>
    <row r="3040" spans="3:4">
      <c r="C3040" s="38"/>
      <c r="D3040" s="38"/>
    </row>
    <row r="3041" spans="3:4">
      <c r="C3041" s="38"/>
      <c r="D3041" s="38"/>
    </row>
    <row r="3042" spans="3:4">
      <c r="C3042" s="38"/>
      <c r="D3042" s="38"/>
    </row>
    <row r="3043" spans="3:4">
      <c r="C3043" s="38"/>
      <c r="D3043" s="38"/>
    </row>
    <row r="3044" spans="3:4">
      <c r="C3044" s="38"/>
      <c r="D3044" s="38"/>
    </row>
    <row r="3045" spans="3:4">
      <c r="C3045" s="38"/>
      <c r="D3045" s="38"/>
    </row>
    <row r="3046" spans="3:4">
      <c r="C3046" s="38"/>
      <c r="D3046" s="38"/>
    </row>
    <row r="3047" spans="3:4">
      <c r="C3047" s="38"/>
      <c r="D3047" s="38"/>
    </row>
    <row r="3048" spans="3:4">
      <c r="C3048" s="38"/>
      <c r="D3048" s="38"/>
    </row>
    <row r="3049" spans="3:4">
      <c r="C3049" s="38"/>
      <c r="D3049" s="38"/>
    </row>
    <row r="3050" spans="3:4">
      <c r="C3050" s="38"/>
      <c r="D3050" s="38"/>
    </row>
    <row r="3051" spans="3:4">
      <c r="C3051" s="38"/>
      <c r="D3051" s="38"/>
    </row>
    <row r="3052" spans="3:4">
      <c r="C3052" s="38"/>
      <c r="D3052" s="38"/>
    </row>
    <row r="3053" spans="3:4">
      <c r="C3053" s="38"/>
      <c r="D3053" s="38"/>
    </row>
    <row r="3054" spans="3:4">
      <c r="C3054" s="38"/>
      <c r="D3054" s="38"/>
    </row>
    <row r="3055" spans="3:4">
      <c r="C3055" s="38"/>
      <c r="D3055" s="38"/>
    </row>
    <row r="3056" spans="3:4">
      <c r="C3056" s="38"/>
      <c r="D3056" s="38"/>
    </row>
    <row r="3057" spans="3:4">
      <c r="C3057" s="38"/>
      <c r="D3057" s="38"/>
    </row>
    <row r="3058" spans="3:4">
      <c r="C3058" s="38"/>
      <c r="D3058" s="38"/>
    </row>
    <row r="3059" spans="3:4">
      <c r="C3059" s="38"/>
      <c r="D3059" s="38"/>
    </row>
    <row r="3060" spans="3:4">
      <c r="C3060" s="38"/>
      <c r="D3060" s="38"/>
    </row>
    <row r="3061" spans="3:4">
      <c r="C3061" s="38"/>
      <c r="D3061" s="38"/>
    </row>
    <row r="3062" spans="3:4">
      <c r="C3062" s="38"/>
      <c r="D3062" s="38"/>
    </row>
    <row r="3063" spans="3:4">
      <c r="C3063" s="38"/>
      <c r="D3063" s="38"/>
    </row>
    <row r="3064" spans="3:4">
      <c r="C3064" s="38"/>
      <c r="D3064" s="38"/>
    </row>
    <row r="3065" spans="3:4">
      <c r="C3065" s="38"/>
      <c r="D3065" s="38"/>
    </row>
    <row r="3066" spans="3:4">
      <c r="C3066" s="38"/>
      <c r="D3066" s="38"/>
    </row>
    <row r="3067" spans="3:4">
      <c r="C3067" s="38"/>
      <c r="D3067" s="38"/>
    </row>
    <row r="3068" spans="3:4">
      <c r="C3068" s="38"/>
      <c r="D3068" s="38"/>
    </row>
    <row r="3069" spans="3:4">
      <c r="C3069" s="38"/>
      <c r="D3069" s="38"/>
    </row>
    <row r="3070" spans="3:4">
      <c r="C3070" s="38"/>
      <c r="D3070" s="38"/>
    </row>
    <row r="3071" spans="3:4">
      <c r="C3071" s="38"/>
      <c r="D3071" s="38"/>
    </row>
    <row r="3072" spans="3:4">
      <c r="C3072" s="38"/>
      <c r="D3072" s="38"/>
    </row>
    <row r="3073" spans="3:4">
      <c r="C3073" s="38"/>
      <c r="D3073" s="38"/>
    </row>
    <row r="3074" spans="3:4">
      <c r="C3074" s="38"/>
      <c r="D3074" s="38"/>
    </row>
    <row r="3075" spans="3:4">
      <c r="C3075" s="38"/>
      <c r="D3075" s="38"/>
    </row>
    <row r="3076" spans="3:4">
      <c r="C3076" s="38"/>
      <c r="D3076" s="38"/>
    </row>
    <row r="3077" spans="3:4">
      <c r="C3077" s="38"/>
      <c r="D3077" s="38"/>
    </row>
    <row r="3078" spans="3:4">
      <c r="C3078" s="38"/>
      <c r="D3078" s="38"/>
    </row>
    <row r="3079" spans="3:4">
      <c r="C3079" s="38"/>
      <c r="D3079" s="38"/>
    </row>
    <row r="3080" spans="3:4">
      <c r="C3080" s="38"/>
      <c r="D3080" s="38"/>
    </row>
    <row r="3081" spans="3:4">
      <c r="C3081" s="38"/>
      <c r="D3081" s="38"/>
    </row>
    <row r="3082" spans="3:4">
      <c r="C3082" s="38"/>
      <c r="D3082" s="38"/>
    </row>
    <row r="3083" spans="3:4">
      <c r="C3083" s="38"/>
      <c r="D3083" s="38"/>
    </row>
    <row r="3084" spans="3:4">
      <c r="C3084" s="38"/>
      <c r="D3084" s="38"/>
    </row>
    <row r="3085" spans="3:4">
      <c r="C3085" s="38"/>
      <c r="D3085" s="38"/>
    </row>
    <row r="3086" spans="3:4">
      <c r="C3086" s="38"/>
      <c r="D3086" s="38"/>
    </row>
    <row r="3087" spans="3:4">
      <c r="C3087" s="38"/>
      <c r="D3087" s="38"/>
    </row>
    <row r="3088" spans="3:4">
      <c r="C3088" s="38"/>
      <c r="D3088" s="38"/>
    </row>
    <row r="3089" spans="3:4">
      <c r="C3089" s="38"/>
      <c r="D3089" s="38"/>
    </row>
    <row r="3090" spans="3:4">
      <c r="C3090" s="38"/>
      <c r="D3090" s="38"/>
    </row>
    <row r="3091" spans="3:4">
      <c r="C3091" s="38"/>
      <c r="D3091" s="38"/>
    </row>
    <row r="3092" spans="3:4">
      <c r="C3092" s="38"/>
      <c r="D3092" s="38"/>
    </row>
    <row r="3093" spans="3:4">
      <c r="C3093" s="38"/>
      <c r="D3093" s="38"/>
    </row>
    <row r="3094" spans="3:4">
      <c r="C3094" s="38"/>
      <c r="D3094" s="38"/>
    </row>
    <row r="3095" spans="3:4">
      <c r="C3095" s="38"/>
      <c r="D3095" s="38"/>
    </row>
    <row r="3096" spans="3:4">
      <c r="C3096" s="38"/>
      <c r="D3096" s="38"/>
    </row>
    <row r="3097" spans="3:4">
      <c r="C3097" s="38"/>
      <c r="D3097" s="38"/>
    </row>
    <row r="3098" spans="3:4">
      <c r="C3098" s="38"/>
      <c r="D3098" s="38"/>
    </row>
    <row r="3099" spans="3:4">
      <c r="C3099" s="38"/>
      <c r="D3099" s="38"/>
    </row>
    <row r="3100" spans="3:4">
      <c r="C3100" s="38"/>
      <c r="D3100" s="38"/>
    </row>
    <row r="3101" spans="3:4">
      <c r="C3101" s="38"/>
      <c r="D3101" s="38"/>
    </row>
    <row r="3102" spans="3:4">
      <c r="C3102" s="38"/>
      <c r="D3102" s="38"/>
    </row>
    <row r="3103" spans="3:4">
      <c r="C3103" s="38"/>
      <c r="D3103" s="38"/>
    </row>
    <row r="3104" spans="3:4">
      <c r="C3104" s="38"/>
      <c r="D3104" s="38"/>
    </row>
    <row r="3105" spans="3:4">
      <c r="C3105" s="38"/>
      <c r="D3105" s="38"/>
    </row>
    <row r="3106" spans="3:4">
      <c r="C3106" s="38"/>
      <c r="D3106" s="38"/>
    </row>
    <row r="3107" spans="3:4">
      <c r="C3107" s="38"/>
      <c r="D3107" s="38"/>
    </row>
    <row r="3108" spans="3:4">
      <c r="C3108" s="38"/>
      <c r="D3108" s="38"/>
    </row>
    <row r="3109" spans="3:4">
      <c r="C3109" s="38"/>
      <c r="D3109" s="38"/>
    </row>
    <row r="3110" spans="3:4">
      <c r="C3110" s="38"/>
      <c r="D3110" s="38"/>
    </row>
    <row r="3111" spans="3:4">
      <c r="C3111" s="38"/>
      <c r="D3111" s="38"/>
    </row>
    <row r="3112" spans="3:4">
      <c r="C3112" s="38"/>
      <c r="D3112" s="38"/>
    </row>
    <row r="3113" spans="3:4">
      <c r="C3113" s="38"/>
      <c r="D3113" s="38"/>
    </row>
    <row r="3114" spans="3:4">
      <c r="C3114" s="38"/>
      <c r="D3114" s="38"/>
    </row>
    <row r="3115" spans="3:4">
      <c r="C3115" s="38"/>
      <c r="D3115" s="38"/>
    </row>
    <row r="3116" spans="3:4">
      <c r="C3116" s="38"/>
      <c r="D3116" s="38"/>
    </row>
    <row r="3117" spans="3:4">
      <c r="C3117" s="38"/>
      <c r="D3117" s="38"/>
    </row>
    <row r="3118" spans="3:4">
      <c r="C3118" s="38"/>
      <c r="D3118" s="38"/>
    </row>
    <row r="3119" spans="3:4">
      <c r="C3119" s="38"/>
      <c r="D3119" s="38"/>
    </row>
    <row r="3120" spans="3:4">
      <c r="C3120" s="38"/>
      <c r="D3120" s="38"/>
    </row>
    <row r="3121" spans="3:4">
      <c r="C3121" s="38"/>
      <c r="D3121" s="38"/>
    </row>
    <row r="3122" spans="3:4">
      <c r="C3122" s="38"/>
      <c r="D3122" s="38"/>
    </row>
    <row r="3123" spans="3:4">
      <c r="C3123" s="38"/>
      <c r="D3123" s="38"/>
    </row>
    <row r="3124" spans="3:4">
      <c r="C3124" s="38"/>
      <c r="D3124" s="38"/>
    </row>
    <row r="3125" spans="3:4">
      <c r="C3125" s="38"/>
      <c r="D3125" s="38"/>
    </row>
    <row r="3126" spans="3:4">
      <c r="C3126" s="38"/>
      <c r="D3126" s="38"/>
    </row>
    <row r="3127" spans="3:4">
      <c r="C3127" s="38"/>
      <c r="D3127" s="38"/>
    </row>
    <row r="3128" spans="3:4">
      <c r="C3128" s="38"/>
      <c r="D3128" s="38"/>
    </row>
    <row r="3129" spans="3:4">
      <c r="C3129" s="38"/>
      <c r="D3129" s="38"/>
    </row>
    <row r="3130" spans="3:4">
      <c r="C3130" s="38"/>
      <c r="D3130" s="38"/>
    </row>
    <row r="3131" spans="3:4">
      <c r="C3131" s="38"/>
      <c r="D3131" s="38"/>
    </row>
    <row r="3132" spans="3:4">
      <c r="C3132" s="38"/>
      <c r="D3132" s="38"/>
    </row>
    <row r="3133" spans="3:4">
      <c r="C3133" s="38"/>
      <c r="D3133" s="38"/>
    </row>
    <row r="3134" spans="3:4">
      <c r="C3134" s="38"/>
      <c r="D3134" s="38"/>
    </row>
    <row r="3135" spans="3:4">
      <c r="C3135" s="38"/>
      <c r="D3135" s="38"/>
    </row>
    <row r="3136" spans="3:4">
      <c r="C3136" s="38"/>
      <c r="D3136" s="38"/>
    </row>
    <row r="3137" spans="3:4">
      <c r="C3137" s="38"/>
      <c r="D3137" s="38"/>
    </row>
    <row r="3138" spans="3:4">
      <c r="C3138" s="38"/>
      <c r="D3138" s="38"/>
    </row>
    <row r="3139" spans="3:4">
      <c r="C3139" s="38"/>
      <c r="D3139" s="38"/>
    </row>
    <row r="3140" spans="3:4">
      <c r="C3140" s="38"/>
      <c r="D3140" s="38"/>
    </row>
    <row r="3141" spans="3:4">
      <c r="C3141" s="38"/>
      <c r="D3141" s="38"/>
    </row>
    <row r="3142" spans="3:4">
      <c r="C3142" s="38"/>
      <c r="D3142" s="38"/>
    </row>
    <row r="3143" spans="3:4">
      <c r="C3143" s="38"/>
      <c r="D3143" s="38"/>
    </row>
    <row r="3144" spans="3:4">
      <c r="C3144" s="38"/>
      <c r="D3144" s="38"/>
    </row>
    <row r="3145" spans="3:4">
      <c r="C3145" s="38"/>
      <c r="D3145" s="38"/>
    </row>
    <row r="3146" spans="3:4">
      <c r="C3146" s="38"/>
      <c r="D3146" s="38"/>
    </row>
    <row r="3147" spans="3:4">
      <c r="C3147" s="38"/>
      <c r="D3147" s="38"/>
    </row>
    <row r="3148" spans="3:4">
      <c r="C3148" s="38"/>
      <c r="D3148" s="38"/>
    </row>
    <row r="3149" spans="3:4">
      <c r="C3149" s="38"/>
      <c r="D3149" s="38"/>
    </row>
    <row r="3150" spans="3:4">
      <c r="C3150" s="38"/>
      <c r="D3150" s="38"/>
    </row>
    <row r="3151" spans="3:4">
      <c r="C3151" s="38"/>
      <c r="D3151" s="38"/>
    </row>
    <row r="3152" spans="3:4">
      <c r="C3152" s="38"/>
      <c r="D3152" s="38"/>
    </row>
    <row r="3153" spans="3:4">
      <c r="C3153" s="38"/>
      <c r="D3153" s="38"/>
    </row>
    <row r="3154" spans="3:4">
      <c r="C3154" s="38"/>
      <c r="D3154" s="38"/>
    </row>
    <row r="3155" spans="3:4">
      <c r="C3155" s="38"/>
      <c r="D3155" s="38"/>
    </row>
    <row r="3156" spans="3:4">
      <c r="C3156" s="38"/>
      <c r="D3156" s="38"/>
    </row>
    <row r="3157" spans="3:4">
      <c r="C3157" s="38"/>
      <c r="D3157" s="38"/>
    </row>
    <row r="3158" spans="3:4">
      <c r="C3158" s="38"/>
      <c r="D3158" s="38"/>
    </row>
    <row r="3159" spans="3:4">
      <c r="C3159" s="38"/>
      <c r="D3159" s="38"/>
    </row>
    <row r="3160" spans="3:4">
      <c r="C3160" s="38"/>
      <c r="D3160" s="38"/>
    </row>
    <row r="3161" spans="3:4">
      <c r="C3161" s="38"/>
      <c r="D3161" s="38"/>
    </row>
    <row r="3162" spans="3:4">
      <c r="C3162" s="38"/>
      <c r="D3162" s="38"/>
    </row>
    <row r="3163" spans="3:4">
      <c r="C3163" s="38"/>
      <c r="D3163" s="38"/>
    </row>
    <row r="3164" spans="3:4">
      <c r="C3164" s="38"/>
      <c r="D3164" s="38"/>
    </row>
    <row r="3165" spans="3:4">
      <c r="C3165" s="38"/>
      <c r="D3165" s="38"/>
    </row>
    <row r="3166" spans="3:4">
      <c r="C3166" s="38"/>
      <c r="D3166" s="38"/>
    </row>
    <row r="3167" spans="3:4">
      <c r="C3167" s="38"/>
      <c r="D3167" s="38"/>
    </row>
    <row r="3168" spans="3:4">
      <c r="C3168" s="38"/>
      <c r="D3168" s="38"/>
    </row>
    <row r="3169" spans="3:4">
      <c r="C3169" s="38"/>
      <c r="D3169" s="38"/>
    </row>
    <row r="3170" spans="3:4">
      <c r="C3170" s="38"/>
      <c r="D3170" s="38"/>
    </row>
    <row r="3171" spans="3:4">
      <c r="C3171" s="38"/>
      <c r="D3171" s="38"/>
    </row>
    <row r="3172" spans="3:4">
      <c r="C3172" s="38"/>
      <c r="D3172" s="38"/>
    </row>
    <row r="3173" spans="3:4">
      <c r="C3173" s="38"/>
      <c r="D3173" s="38"/>
    </row>
    <row r="3174" spans="3:4">
      <c r="C3174" s="38"/>
      <c r="D3174" s="38"/>
    </row>
    <row r="3175" spans="3:4">
      <c r="C3175" s="38"/>
      <c r="D3175" s="38"/>
    </row>
    <row r="3176" spans="3:4">
      <c r="C3176" s="38"/>
      <c r="D3176" s="38"/>
    </row>
    <row r="3177" spans="3:4">
      <c r="C3177" s="38"/>
      <c r="D3177" s="38"/>
    </row>
    <row r="3178" spans="3:4">
      <c r="C3178" s="38"/>
      <c r="D3178" s="38"/>
    </row>
    <row r="3179" spans="3:4">
      <c r="C3179" s="38"/>
      <c r="D3179" s="38"/>
    </row>
    <row r="3180" spans="3:4">
      <c r="C3180" s="38"/>
      <c r="D3180" s="38"/>
    </row>
    <row r="3181" spans="3:4">
      <c r="C3181" s="38"/>
      <c r="D3181" s="38"/>
    </row>
    <row r="3182" spans="3:4">
      <c r="C3182" s="38"/>
      <c r="D3182" s="38"/>
    </row>
    <row r="3183" spans="3:4">
      <c r="C3183" s="38"/>
      <c r="D3183" s="38"/>
    </row>
    <row r="3184" spans="3:4">
      <c r="C3184" s="38"/>
      <c r="D3184" s="38"/>
    </row>
    <row r="3185" spans="3:4">
      <c r="C3185" s="38"/>
      <c r="D3185" s="38"/>
    </row>
    <row r="3186" spans="3:4">
      <c r="C3186" s="38"/>
      <c r="D3186" s="38"/>
    </row>
    <row r="3187" spans="3:4">
      <c r="C3187" s="38"/>
      <c r="D3187" s="38"/>
    </row>
    <row r="3188" spans="3:4">
      <c r="C3188" s="38"/>
      <c r="D3188" s="38"/>
    </row>
    <row r="3189" spans="3:4">
      <c r="C3189" s="38"/>
      <c r="D3189" s="38"/>
    </row>
    <row r="3190" spans="3:4">
      <c r="C3190" s="38"/>
      <c r="D3190" s="38"/>
    </row>
    <row r="3191" spans="3:4">
      <c r="C3191" s="38"/>
      <c r="D3191" s="38"/>
    </row>
    <row r="3192" spans="3:4">
      <c r="C3192" s="38"/>
      <c r="D3192" s="38"/>
    </row>
    <row r="3193" spans="3:4">
      <c r="C3193" s="38"/>
      <c r="D3193" s="38"/>
    </row>
    <row r="3194" spans="3:4">
      <c r="C3194" s="38"/>
      <c r="D3194" s="38"/>
    </row>
    <row r="3195" spans="3:4">
      <c r="C3195" s="38"/>
      <c r="D3195" s="38"/>
    </row>
    <row r="3196" spans="3:4">
      <c r="C3196" s="38"/>
      <c r="D3196" s="38"/>
    </row>
    <row r="3197" spans="3:4">
      <c r="C3197" s="38"/>
      <c r="D3197" s="38"/>
    </row>
    <row r="3198" spans="3:4">
      <c r="C3198" s="38"/>
      <c r="D3198" s="38"/>
    </row>
    <row r="3199" spans="3:4">
      <c r="C3199" s="38"/>
      <c r="D3199" s="38"/>
    </row>
    <row r="3200" spans="3:4">
      <c r="C3200" s="38"/>
      <c r="D3200" s="38"/>
    </row>
    <row r="3201" spans="3:4">
      <c r="C3201" s="38"/>
      <c r="D3201" s="38"/>
    </row>
    <row r="3202" spans="3:4">
      <c r="C3202" s="38"/>
      <c r="D3202" s="38"/>
    </row>
    <row r="3203" spans="3:4">
      <c r="C3203" s="38"/>
      <c r="D3203" s="38"/>
    </row>
    <row r="3204" spans="3:4">
      <c r="C3204" s="38"/>
      <c r="D3204" s="38"/>
    </row>
    <row r="3205" spans="3:4">
      <c r="C3205" s="38"/>
      <c r="D3205" s="38"/>
    </row>
    <row r="3206" spans="3:4">
      <c r="C3206" s="38"/>
      <c r="D3206" s="38"/>
    </row>
    <row r="3207" spans="3:4">
      <c r="C3207" s="38"/>
      <c r="D3207" s="38"/>
    </row>
    <row r="3208" spans="3:4">
      <c r="C3208" s="38"/>
      <c r="D3208" s="38"/>
    </row>
    <row r="3209" spans="3:4">
      <c r="C3209" s="38"/>
      <c r="D3209" s="38"/>
    </row>
    <row r="3210" spans="3:4">
      <c r="C3210" s="38"/>
      <c r="D3210" s="38"/>
    </row>
    <row r="3211" spans="3:4">
      <c r="C3211" s="38"/>
      <c r="D3211" s="38"/>
    </row>
    <row r="3212" spans="3:4">
      <c r="C3212" s="38"/>
      <c r="D3212" s="38"/>
    </row>
    <row r="3213" spans="3:4">
      <c r="C3213" s="38"/>
      <c r="D3213" s="38"/>
    </row>
    <row r="3214" spans="3:4">
      <c r="C3214" s="38"/>
      <c r="D3214" s="38"/>
    </row>
    <row r="3215" spans="3:4">
      <c r="C3215" s="38"/>
      <c r="D3215" s="38"/>
    </row>
    <row r="3216" spans="3:4">
      <c r="C3216" s="38"/>
      <c r="D3216" s="38"/>
    </row>
    <row r="3217" spans="3:4">
      <c r="C3217" s="38"/>
      <c r="D3217" s="38"/>
    </row>
    <row r="3218" spans="3:4">
      <c r="C3218" s="38"/>
      <c r="D3218" s="38"/>
    </row>
    <row r="3219" spans="3:4">
      <c r="C3219" s="38"/>
      <c r="D3219" s="38"/>
    </row>
    <row r="3220" spans="3:4">
      <c r="C3220" s="38"/>
      <c r="D3220" s="38"/>
    </row>
    <row r="3221" spans="3:4">
      <c r="C3221" s="38"/>
      <c r="D3221" s="38"/>
    </row>
    <row r="3222" spans="3:4">
      <c r="C3222" s="38"/>
      <c r="D3222" s="38"/>
    </row>
    <row r="3223" spans="3:4">
      <c r="C3223" s="38"/>
      <c r="D3223" s="38"/>
    </row>
    <row r="3224" spans="3:4">
      <c r="C3224" s="38"/>
      <c r="D3224" s="38"/>
    </row>
    <row r="3225" spans="3:4">
      <c r="C3225" s="38"/>
      <c r="D3225" s="38"/>
    </row>
    <row r="3226" spans="3:4">
      <c r="C3226" s="38"/>
      <c r="D3226" s="38"/>
    </row>
    <row r="3227" spans="3:4">
      <c r="C3227" s="38"/>
      <c r="D3227" s="38"/>
    </row>
    <row r="3228" spans="3:4">
      <c r="C3228" s="38"/>
      <c r="D3228" s="38"/>
    </row>
    <row r="3229" spans="3:4">
      <c r="C3229" s="38"/>
      <c r="D3229" s="38"/>
    </row>
    <row r="3230" spans="3:4">
      <c r="C3230" s="38"/>
      <c r="D3230" s="38"/>
    </row>
    <row r="3231" spans="3:4">
      <c r="C3231" s="38"/>
      <c r="D3231" s="38"/>
    </row>
    <row r="3232" spans="3:4">
      <c r="C3232" s="38"/>
      <c r="D3232" s="38"/>
    </row>
    <row r="3233" spans="3:4">
      <c r="C3233" s="38"/>
      <c r="D3233" s="38"/>
    </row>
    <row r="3234" spans="3:4">
      <c r="C3234" s="38"/>
      <c r="D3234" s="38"/>
    </row>
    <row r="3235" spans="3:4">
      <c r="C3235" s="38"/>
      <c r="D3235" s="38"/>
    </row>
    <row r="3236" spans="3:4">
      <c r="C3236" s="38"/>
      <c r="D3236" s="38"/>
    </row>
    <row r="3237" spans="3:4">
      <c r="C3237" s="38"/>
      <c r="D3237" s="38"/>
    </row>
    <row r="3238" spans="3:4">
      <c r="C3238" s="38"/>
      <c r="D3238" s="38"/>
    </row>
    <row r="3239" spans="3:4">
      <c r="C3239" s="38"/>
      <c r="D3239" s="38"/>
    </row>
    <row r="3240" spans="3:4">
      <c r="C3240" s="38"/>
      <c r="D3240" s="38"/>
    </row>
    <row r="3241" spans="3:4">
      <c r="C3241" s="38"/>
      <c r="D3241" s="38"/>
    </row>
    <row r="3242" spans="3:4">
      <c r="C3242" s="38"/>
      <c r="D3242" s="38"/>
    </row>
    <row r="3243" spans="3:4">
      <c r="C3243" s="38"/>
      <c r="D3243" s="38"/>
    </row>
    <row r="3244" spans="3:4">
      <c r="C3244" s="38"/>
      <c r="D3244" s="38"/>
    </row>
    <row r="3245" spans="3:4">
      <c r="C3245" s="38"/>
      <c r="D3245" s="38"/>
    </row>
    <row r="3246" spans="3:4">
      <c r="C3246" s="38"/>
      <c r="D3246" s="38"/>
    </row>
    <row r="3247" spans="3:4">
      <c r="C3247" s="38"/>
      <c r="D3247" s="38"/>
    </row>
    <row r="3248" spans="3:4">
      <c r="C3248" s="38"/>
      <c r="D3248" s="38"/>
    </row>
    <row r="3249" spans="3:4">
      <c r="C3249" s="38"/>
      <c r="D3249" s="38"/>
    </row>
    <row r="3250" spans="3:4">
      <c r="C3250" s="38"/>
      <c r="D3250" s="38"/>
    </row>
    <row r="3251" spans="3:4">
      <c r="C3251" s="38"/>
      <c r="D3251" s="38"/>
    </row>
    <row r="3252" spans="3:4">
      <c r="C3252" s="38"/>
      <c r="D3252" s="38"/>
    </row>
    <row r="3253" spans="3:4">
      <c r="C3253" s="38"/>
      <c r="D3253" s="38"/>
    </row>
    <row r="3254" spans="3:4">
      <c r="C3254" s="38"/>
      <c r="D3254" s="38"/>
    </row>
    <row r="3255" spans="3:4">
      <c r="C3255" s="38"/>
      <c r="D3255" s="38"/>
    </row>
    <row r="3256" spans="3:4">
      <c r="C3256" s="38"/>
      <c r="D3256" s="38"/>
    </row>
    <row r="3257" spans="3:4">
      <c r="C3257" s="38"/>
      <c r="D3257" s="38"/>
    </row>
    <row r="3258" spans="3:4">
      <c r="C3258" s="38"/>
      <c r="D3258" s="38"/>
    </row>
    <row r="3259" spans="3:4">
      <c r="C3259" s="38"/>
      <c r="D3259" s="38"/>
    </row>
    <row r="3260" spans="3:4">
      <c r="C3260" s="38"/>
      <c r="D3260" s="38"/>
    </row>
    <row r="3261" spans="3:4">
      <c r="C3261" s="38"/>
      <c r="D3261" s="38"/>
    </row>
    <row r="3262" spans="3:4">
      <c r="C3262" s="38"/>
      <c r="D3262" s="38"/>
    </row>
    <row r="3263" spans="3:4">
      <c r="C3263" s="38"/>
      <c r="D3263" s="38"/>
    </row>
    <row r="3264" spans="3:4">
      <c r="C3264" s="38"/>
      <c r="D3264" s="38"/>
    </row>
    <row r="3265" spans="3:4">
      <c r="C3265" s="38"/>
      <c r="D3265" s="38"/>
    </row>
    <row r="3266" spans="3:4">
      <c r="C3266" s="38"/>
      <c r="D3266" s="38"/>
    </row>
    <row r="3267" spans="3:4">
      <c r="C3267" s="38"/>
      <c r="D3267" s="38"/>
    </row>
    <row r="3268" spans="3:4">
      <c r="C3268" s="38"/>
      <c r="D3268" s="38"/>
    </row>
    <row r="3269" spans="3:4">
      <c r="C3269" s="38"/>
      <c r="D3269" s="38"/>
    </row>
    <row r="3270" spans="3:4">
      <c r="C3270" s="38"/>
      <c r="D3270" s="38"/>
    </row>
    <row r="3271" spans="3:4">
      <c r="C3271" s="38"/>
      <c r="D3271" s="38"/>
    </row>
    <row r="3272" spans="3:4">
      <c r="C3272" s="38"/>
      <c r="D3272" s="38"/>
    </row>
    <row r="3273" spans="3:4">
      <c r="C3273" s="38"/>
      <c r="D3273" s="38"/>
    </row>
    <row r="3274" spans="3:4">
      <c r="C3274" s="38"/>
      <c r="D3274" s="38"/>
    </row>
    <row r="3275" spans="3:4">
      <c r="C3275" s="38"/>
      <c r="D3275" s="38"/>
    </row>
    <row r="3276" spans="3:4">
      <c r="C3276" s="38"/>
      <c r="D3276" s="38"/>
    </row>
    <row r="3277" spans="3:4">
      <c r="C3277" s="38"/>
      <c r="D3277" s="38"/>
    </row>
    <row r="3278" spans="3:4">
      <c r="C3278" s="38"/>
      <c r="D3278" s="38"/>
    </row>
    <row r="3279" spans="3:4">
      <c r="C3279" s="38"/>
      <c r="D3279" s="38"/>
    </row>
    <row r="3280" spans="3:4">
      <c r="C3280" s="38"/>
      <c r="D3280" s="38"/>
    </row>
    <row r="3281" spans="3:4">
      <c r="C3281" s="38"/>
      <c r="D3281" s="38"/>
    </row>
    <row r="3282" spans="3:4">
      <c r="C3282" s="38"/>
      <c r="D3282" s="38"/>
    </row>
    <row r="3283" spans="3:4">
      <c r="C3283" s="38"/>
      <c r="D3283" s="38"/>
    </row>
    <row r="3284" spans="3:4">
      <c r="C3284" s="38"/>
      <c r="D3284" s="38"/>
    </row>
    <row r="3285" spans="3:4">
      <c r="C3285" s="38"/>
      <c r="D3285" s="38"/>
    </row>
    <row r="3286" spans="3:4">
      <c r="C3286" s="38"/>
      <c r="D3286" s="38"/>
    </row>
    <row r="3287" spans="3:4">
      <c r="C3287" s="38"/>
      <c r="D3287" s="38"/>
    </row>
    <row r="3288" spans="3:4">
      <c r="C3288" s="38"/>
      <c r="D3288" s="38"/>
    </row>
    <row r="3289" spans="3:4">
      <c r="C3289" s="38"/>
      <c r="D3289" s="38"/>
    </row>
    <row r="3290" spans="3:4">
      <c r="C3290" s="38"/>
      <c r="D3290" s="38"/>
    </row>
    <row r="3291" spans="3:4">
      <c r="C3291" s="38"/>
      <c r="D3291" s="38"/>
    </row>
    <row r="3292" spans="3:4">
      <c r="C3292" s="38"/>
      <c r="D3292" s="38"/>
    </row>
    <row r="3293" spans="3:4">
      <c r="C3293" s="38"/>
      <c r="D3293" s="38"/>
    </row>
    <row r="3294" spans="3:4">
      <c r="C3294" s="38"/>
      <c r="D3294" s="38"/>
    </row>
    <row r="3295" spans="3:4">
      <c r="C3295" s="38"/>
      <c r="D3295" s="38"/>
    </row>
    <row r="3296" spans="3:4">
      <c r="C3296" s="38"/>
      <c r="D3296" s="38"/>
    </row>
    <row r="3297" spans="3:4">
      <c r="C3297" s="38"/>
      <c r="D3297" s="38"/>
    </row>
    <row r="3298" spans="3:4">
      <c r="C3298" s="38"/>
      <c r="D3298" s="38"/>
    </row>
    <row r="3299" spans="3:4">
      <c r="C3299" s="38"/>
      <c r="D3299" s="38"/>
    </row>
    <row r="3300" spans="3:4">
      <c r="C3300" s="38"/>
      <c r="D3300" s="38"/>
    </row>
    <row r="3301" spans="3:4">
      <c r="C3301" s="38"/>
      <c r="D3301" s="38"/>
    </row>
    <row r="3302" spans="3:4">
      <c r="C3302" s="38"/>
      <c r="D3302" s="38"/>
    </row>
    <row r="3303" spans="3:4">
      <c r="C3303" s="38"/>
      <c r="D3303" s="38"/>
    </row>
    <row r="3304" spans="3:4">
      <c r="C3304" s="38"/>
      <c r="D3304" s="38"/>
    </row>
    <row r="3305" spans="3:4">
      <c r="C3305" s="38"/>
      <c r="D3305" s="38"/>
    </row>
    <row r="3306" spans="3:4">
      <c r="C3306" s="38"/>
      <c r="D3306" s="38"/>
    </row>
    <row r="3307" spans="3:4">
      <c r="C3307" s="38"/>
      <c r="D3307" s="38"/>
    </row>
    <row r="3308" spans="3:4">
      <c r="C3308" s="38"/>
      <c r="D3308" s="38"/>
    </row>
    <row r="3309" spans="3:4">
      <c r="C3309" s="38"/>
      <c r="D3309" s="38"/>
    </row>
    <row r="3310" spans="3:4">
      <c r="C3310" s="38"/>
      <c r="D3310" s="38"/>
    </row>
    <row r="3311" spans="3:4">
      <c r="C3311" s="38"/>
      <c r="D3311" s="38"/>
    </row>
    <row r="3312" spans="3:4">
      <c r="C3312" s="38"/>
      <c r="D3312" s="38"/>
    </row>
    <row r="3313" spans="3:4">
      <c r="C3313" s="38"/>
      <c r="D3313" s="38"/>
    </row>
    <row r="3314" spans="3:4">
      <c r="C3314" s="38"/>
      <c r="D3314" s="38"/>
    </row>
    <row r="3315" spans="3:4">
      <c r="C3315" s="38"/>
      <c r="D3315" s="38"/>
    </row>
    <row r="3316" spans="3:4">
      <c r="C3316" s="38"/>
      <c r="D3316" s="38"/>
    </row>
    <row r="3317" spans="3:4">
      <c r="C3317" s="38"/>
      <c r="D3317" s="38"/>
    </row>
    <row r="3318" spans="3:4">
      <c r="C3318" s="38"/>
      <c r="D3318" s="38"/>
    </row>
    <row r="3319" spans="3:4">
      <c r="C3319" s="38"/>
      <c r="D3319" s="38"/>
    </row>
    <row r="3320" spans="3:4">
      <c r="C3320" s="38"/>
      <c r="D3320" s="38"/>
    </row>
    <row r="3321" spans="3:4">
      <c r="C3321" s="38"/>
      <c r="D3321" s="38"/>
    </row>
    <row r="3322" spans="3:4">
      <c r="C3322" s="38"/>
      <c r="D3322" s="38"/>
    </row>
    <row r="3323" spans="3:4">
      <c r="C3323" s="38"/>
      <c r="D3323" s="38"/>
    </row>
    <row r="3324" spans="3:4">
      <c r="C3324" s="38"/>
      <c r="D3324" s="38"/>
    </row>
    <row r="3325" spans="3:4">
      <c r="C3325" s="38"/>
      <c r="D3325" s="38"/>
    </row>
    <row r="3326" spans="3:4">
      <c r="C3326" s="38"/>
      <c r="D3326" s="38"/>
    </row>
    <row r="3327" spans="3:4">
      <c r="C3327" s="38"/>
      <c r="D3327" s="38"/>
    </row>
    <row r="3328" spans="3:4">
      <c r="C3328" s="38"/>
      <c r="D3328" s="38"/>
    </row>
    <row r="3329" spans="3:4">
      <c r="C3329" s="38"/>
      <c r="D3329" s="38"/>
    </row>
    <row r="3330" spans="3:4">
      <c r="C3330" s="38"/>
      <c r="D3330" s="38"/>
    </row>
    <row r="3331" spans="3:4">
      <c r="C3331" s="38"/>
      <c r="D3331" s="38"/>
    </row>
    <row r="3332" spans="3:4">
      <c r="C3332" s="38"/>
      <c r="D3332" s="38"/>
    </row>
    <row r="3333" spans="3:4">
      <c r="C3333" s="38"/>
      <c r="D3333" s="38"/>
    </row>
    <row r="3334" spans="3:4">
      <c r="C3334" s="38"/>
      <c r="D3334" s="38"/>
    </row>
    <row r="3335" spans="3:4">
      <c r="C3335" s="38"/>
      <c r="D3335" s="38"/>
    </row>
    <row r="3336" spans="3:4">
      <c r="C3336" s="38"/>
      <c r="D3336" s="38"/>
    </row>
    <row r="3337" spans="3:4">
      <c r="C3337" s="38"/>
      <c r="D3337" s="38"/>
    </row>
    <row r="3338" spans="3:4">
      <c r="C3338" s="38"/>
      <c r="D3338" s="38"/>
    </row>
    <row r="3339" spans="3:4">
      <c r="C3339" s="38"/>
      <c r="D3339" s="38"/>
    </row>
    <row r="3340" spans="3:4">
      <c r="C3340" s="38"/>
      <c r="D3340" s="38"/>
    </row>
    <row r="3341" spans="3:4">
      <c r="C3341" s="38"/>
      <c r="D3341" s="38"/>
    </row>
    <row r="3342" spans="3:4">
      <c r="C3342" s="38"/>
      <c r="D3342" s="38"/>
    </row>
    <row r="3343" spans="3:4">
      <c r="C3343" s="38"/>
      <c r="D3343" s="38"/>
    </row>
    <row r="3344" spans="3:4">
      <c r="C3344" s="38"/>
      <c r="D3344" s="38"/>
    </row>
    <row r="3345" spans="3:4">
      <c r="C3345" s="38"/>
      <c r="D3345" s="38"/>
    </row>
    <row r="3346" spans="3:4">
      <c r="C3346" s="38"/>
      <c r="D3346" s="38"/>
    </row>
    <row r="3347" spans="3:4">
      <c r="C3347" s="38"/>
      <c r="D3347" s="38"/>
    </row>
    <row r="3348" spans="3:4">
      <c r="C3348" s="38"/>
      <c r="D3348" s="38"/>
    </row>
    <row r="3349" spans="3:4">
      <c r="C3349" s="38"/>
      <c r="D3349" s="38"/>
    </row>
    <row r="3350" spans="3:4">
      <c r="C3350" s="38"/>
      <c r="D3350" s="38"/>
    </row>
    <row r="3351" spans="3:4">
      <c r="C3351" s="38"/>
      <c r="D3351" s="38"/>
    </row>
    <row r="3352" spans="3:4">
      <c r="C3352" s="38"/>
      <c r="D3352" s="38"/>
    </row>
    <row r="3353" spans="3:4">
      <c r="C3353" s="38"/>
      <c r="D3353" s="38"/>
    </row>
    <row r="3354" spans="3:4">
      <c r="C3354" s="38"/>
      <c r="D3354" s="38"/>
    </row>
    <row r="3355" spans="3:4">
      <c r="C3355" s="38"/>
      <c r="D3355" s="38"/>
    </row>
    <row r="3356" spans="3:4">
      <c r="C3356" s="38"/>
      <c r="D3356" s="38"/>
    </row>
    <row r="3357" spans="3:4">
      <c r="C3357" s="38"/>
      <c r="D3357" s="38"/>
    </row>
    <row r="3358" spans="3:4">
      <c r="C3358" s="38"/>
      <c r="D3358" s="38"/>
    </row>
    <row r="3359" spans="3:4">
      <c r="C3359" s="38"/>
      <c r="D3359" s="38"/>
    </row>
    <row r="3360" spans="3:4">
      <c r="C3360" s="38"/>
      <c r="D3360" s="38"/>
    </row>
    <row r="3361" spans="3:4">
      <c r="C3361" s="38"/>
      <c r="D3361" s="38"/>
    </row>
    <row r="3362" spans="3:4">
      <c r="C3362" s="38"/>
      <c r="D3362" s="38"/>
    </row>
    <row r="3363" spans="3:4">
      <c r="C3363" s="38"/>
      <c r="D3363" s="38"/>
    </row>
    <row r="3364" spans="3:4">
      <c r="C3364" s="38"/>
      <c r="D3364" s="38"/>
    </row>
    <row r="3365" spans="3:4">
      <c r="C3365" s="38"/>
      <c r="D3365" s="38"/>
    </row>
    <row r="3366" spans="3:4">
      <c r="C3366" s="38"/>
      <c r="D3366" s="38"/>
    </row>
    <row r="3367" spans="3:4">
      <c r="C3367" s="38"/>
      <c r="D3367" s="38"/>
    </row>
    <row r="3368" spans="3:4">
      <c r="C3368" s="38"/>
      <c r="D3368" s="38"/>
    </row>
    <row r="3369" spans="3:4">
      <c r="C3369" s="38"/>
      <c r="D3369" s="38"/>
    </row>
    <row r="3370" spans="3:4">
      <c r="C3370" s="38"/>
      <c r="D3370" s="38"/>
    </row>
    <row r="3371" spans="3:4">
      <c r="C3371" s="38"/>
      <c r="D3371" s="38"/>
    </row>
    <row r="3372" spans="3:4">
      <c r="C3372" s="38"/>
      <c r="D3372" s="38"/>
    </row>
    <row r="3373" spans="3:4">
      <c r="C3373" s="38"/>
      <c r="D3373" s="38"/>
    </row>
    <row r="3374" spans="3:4">
      <c r="C3374" s="38"/>
      <c r="D3374" s="38"/>
    </row>
    <row r="3375" spans="3:4">
      <c r="C3375" s="38"/>
      <c r="D3375" s="38"/>
    </row>
    <row r="3376" spans="3:4">
      <c r="C3376" s="38"/>
      <c r="D3376" s="38"/>
    </row>
    <row r="3377" spans="3:4">
      <c r="C3377" s="38"/>
      <c r="D3377" s="38"/>
    </row>
    <row r="3378" spans="3:4">
      <c r="C3378" s="38"/>
      <c r="D3378" s="38"/>
    </row>
    <row r="3379" spans="3:4">
      <c r="C3379" s="38"/>
      <c r="D3379" s="38"/>
    </row>
    <row r="3380" spans="3:4">
      <c r="C3380" s="38"/>
      <c r="D3380" s="38"/>
    </row>
    <row r="3381" spans="3:4">
      <c r="C3381" s="38"/>
      <c r="D3381" s="38"/>
    </row>
    <row r="3382" spans="3:4">
      <c r="C3382" s="38"/>
      <c r="D3382" s="38"/>
    </row>
    <row r="3383" spans="3:4">
      <c r="C3383" s="38"/>
      <c r="D3383" s="38"/>
    </row>
    <row r="3384" spans="3:4">
      <c r="C3384" s="38"/>
      <c r="D3384" s="38"/>
    </row>
    <row r="3385" spans="3:4">
      <c r="C3385" s="38"/>
      <c r="D3385" s="38"/>
    </row>
    <row r="3386" spans="3:4">
      <c r="C3386" s="38"/>
      <c r="D3386" s="38"/>
    </row>
    <row r="3387" spans="3:4">
      <c r="C3387" s="38"/>
      <c r="D3387" s="38"/>
    </row>
    <row r="3388" spans="3:4">
      <c r="C3388" s="38"/>
      <c r="D3388" s="38"/>
    </row>
    <row r="3389" spans="3:4">
      <c r="C3389" s="38"/>
      <c r="D3389" s="38"/>
    </row>
    <row r="3390" spans="3:4">
      <c r="C3390" s="38"/>
      <c r="D3390" s="38"/>
    </row>
    <row r="3391" spans="3:4">
      <c r="C3391" s="38"/>
      <c r="D3391" s="38"/>
    </row>
    <row r="3392" spans="3:4">
      <c r="C3392" s="38"/>
      <c r="D3392" s="38"/>
    </row>
    <row r="3393" spans="3:4">
      <c r="C3393" s="38"/>
      <c r="D3393" s="38"/>
    </row>
    <row r="3394" spans="3:4">
      <c r="C3394" s="38"/>
      <c r="D3394" s="38"/>
    </row>
    <row r="3395" spans="3:4">
      <c r="C3395" s="38"/>
      <c r="D3395" s="38"/>
    </row>
    <row r="3396" spans="3:4">
      <c r="C3396" s="38"/>
      <c r="D3396" s="38"/>
    </row>
    <row r="3397" spans="3:4">
      <c r="C3397" s="38"/>
      <c r="D3397" s="38"/>
    </row>
    <row r="3398" spans="3:4">
      <c r="C3398" s="38"/>
      <c r="D3398" s="38"/>
    </row>
    <row r="3399" spans="3:4">
      <c r="C3399" s="38"/>
      <c r="D3399" s="38"/>
    </row>
    <row r="3400" spans="3:4">
      <c r="C3400" s="38"/>
      <c r="D3400" s="38"/>
    </row>
    <row r="3401" spans="3:4">
      <c r="C3401" s="38"/>
      <c r="D3401" s="38"/>
    </row>
    <row r="3402" spans="3:4">
      <c r="C3402" s="38"/>
      <c r="D3402" s="38"/>
    </row>
    <row r="3403" spans="3:4">
      <c r="C3403" s="38"/>
      <c r="D3403" s="38"/>
    </row>
    <row r="3404" spans="3:4">
      <c r="C3404" s="38"/>
      <c r="D3404" s="38"/>
    </row>
    <row r="3405" spans="3:4">
      <c r="C3405" s="38"/>
      <c r="D3405" s="38"/>
    </row>
    <row r="3406" spans="3:4">
      <c r="C3406" s="38"/>
      <c r="D3406" s="38"/>
    </row>
    <row r="3407" spans="3:4">
      <c r="C3407" s="38"/>
      <c r="D3407" s="38"/>
    </row>
    <row r="3408" spans="3:4">
      <c r="C3408" s="38"/>
      <c r="D3408" s="38"/>
    </row>
    <row r="3409" spans="3:4">
      <c r="C3409" s="38"/>
      <c r="D3409" s="38"/>
    </row>
    <row r="3410" spans="3:4">
      <c r="C3410" s="38"/>
      <c r="D3410" s="38"/>
    </row>
    <row r="3411" spans="3:4">
      <c r="C3411" s="38"/>
      <c r="D3411" s="38"/>
    </row>
    <row r="3412" spans="3:4">
      <c r="C3412" s="38"/>
      <c r="D3412" s="38"/>
    </row>
    <row r="3413" spans="3:4">
      <c r="C3413" s="38"/>
      <c r="D3413" s="38"/>
    </row>
    <row r="3414" spans="3:4">
      <c r="C3414" s="38"/>
      <c r="D3414" s="38"/>
    </row>
    <row r="3415" spans="3:4">
      <c r="C3415" s="38"/>
      <c r="D3415" s="38"/>
    </row>
    <row r="3416" spans="3:4">
      <c r="C3416" s="38"/>
      <c r="D3416" s="38"/>
    </row>
    <row r="3417" spans="3:4">
      <c r="C3417" s="38"/>
      <c r="D3417" s="38"/>
    </row>
    <row r="3418" spans="3:4">
      <c r="C3418" s="38"/>
      <c r="D3418" s="38"/>
    </row>
    <row r="3419" spans="3:4">
      <c r="C3419" s="38"/>
      <c r="D3419" s="38"/>
    </row>
    <row r="3420" spans="3:4">
      <c r="C3420" s="38"/>
      <c r="D3420" s="38"/>
    </row>
    <row r="3421" spans="3:4">
      <c r="C3421" s="38"/>
      <c r="D3421" s="38"/>
    </row>
    <row r="3422" spans="3:4">
      <c r="C3422" s="38"/>
      <c r="D3422" s="38"/>
    </row>
    <row r="3423" spans="3:4">
      <c r="C3423" s="38"/>
      <c r="D3423" s="38"/>
    </row>
    <row r="3424" spans="3:4">
      <c r="C3424" s="38"/>
      <c r="D3424" s="38"/>
    </row>
    <row r="3425" spans="3:4">
      <c r="C3425" s="38"/>
      <c r="D3425" s="38"/>
    </row>
    <row r="3426" spans="3:4">
      <c r="C3426" s="38"/>
      <c r="D3426" s="38"/>
    </row>
    <row r="3427" spans="3:4">
      <c r="C3427" s="38"/>
      <c r="D3427" s="38"/>
    </row>
    <row r="3428" spans="3:4">
      <c r="C3428" s="38"/>
      <c r="D3428" s="38"/>
    </row>
    <row r="3429" spans="3:4">
      <c r="C3429" s="38"/>
      <c r="D3429" s="38"/>
    </row>
    <row r="3430" spans="3:4">
      <c r="C3430" s="38"/>
      <c r="D3430" s="38"/>
    </row>
    <row r="3431" spans="3:4">
      <c r="C3431" s="38"/>
      <c r="D3431" s="38"/>
    </row>
    <row r="3432" spans="3:4">
      <c r="C3432" s="38"/>
      <c r="D3432" s="38"/>
    </row>
    <row r="3433" spans="3:4">
      <c r="C3433" s="38"/>
      <c r="D3433" s="38"/>
    </row>
    <row r="3434" spans="3:4">
      <c r="C3434" s="38"/>
      <c r="D3434" s="38"/>
    </row>
    <row r="3435" spans="3:4">
      <c r="C3435" s="38"/>
      <c r="D3435" s="38"/>
    </row>
    <row r="3436" spans="3:4">
      <c r="C3436" s="38"/>
      <c r="D3436" s="38"/>
    </row>
    <row r="3437" spans="3:4">
      <c r="C3437" s="38"/>
      <c r="D3437" s="38"/>
    </row>
    <row r="3438" spans="3:4">
      <c r="C3438" s="38"/>
      <c r="D3438" s="38"/>
    </row>
    <row r="3439" spans="3:4">
      <c r="C3439" s="38"/>
      <c r="D3439" s="38"/>
    </row>
    <row r="3440" spans="3:4">
      <c r="C3440" s="38"/>
      <c r="D3440" s="38"/>
    </row>
    <row r="3441" spans="3:4">
      <c r="C3441" s="38"/>
      <c r="D3441" s="38"/>
    </row>
    <row r="3442" spans="3:4">
      <c r="C3442" s="38"/>
      <c r="D3442" s="38"/>
    </row>
    <row r="3443" spans="3:4">
      <c r="C3443" s="38"/>
      <c r="D3443" s="38"/>
    </row>
    <row r="3444" spans="3:4">
      <c r="C3444" s="38"/>
      <c r="D3444" s="38"/>
    </row>
    <row r="3445" spans="3:4">
      <c r="C3445" s="38"/>
      <c r="D3445" s="38"/>
    </row>
    <row r="3446" spans="3:4">
      <c r="C3446" s="38"/>
      <c r="D3446" s="38"/>
    </row>
    <row r="3447" spans="3:4">
      <c r="C3447" s="38"/>
      <c r="D3447" s="38"/>
    </row>
    <row r="3448" spans="3:4">
      <c r="C3448" s="38"/>
      <c r="D3448" s="38"/>
    </row>
    <row r="3449" spans="3:4">
      <c r="C3449" s="38"/>
      <c r="D3449" s="38"/>
    </row>
    <row r="3450" spans="3:4">
      <c r="C3450" s="38"/>
      <c r="D3450" s="38"/>
    </row>
    <row r="3451" spans="3:4">
      <c r="C3451" s="38"/>
      <c r="D3451" s="38"/>
    </row>
    <row r="3452" spans="3:4">
      <c r="C3452" s="38"/>
      <c r="D3452" s="38"/>
    </row>
    <row r="3453" spans="3:4">
      <c r="C3453" s="38"/>
      <c r="D3453" s="38"/>
    </row>
    <row r="3454" spans="3:4">
      <c r="C3454" s="38"/>
      <c r="D3454" s="38"/>
    </row>
    <row r="3455" spans="3:4">
      <c r="C3455" s="38"/>
      <c r="D3455" s="38"/>
    </row>
    <row r="3456" spans="3:4">
      <c r="C3456" s="38"/>
      <c r="D3456" s="38"/>
    </row>
    <row r="3457" spans="3:4">
      <c r="C3457" s="38"/>
      <c r="D3457" s="38"/>
    </row>
    <row r="3458" spans="3:4">
      <c r="C3458" s="38"/>
      <c r="D3458" s="38"/>
    </row>
    <row r="3459" spans="3:4">
      <c r="C3459" s="38"/>
      <c r="D3459" s="38"/>
    </row>
    <row r="3460" spans="3:4">
      <c r="C3460" s="38"/>
      <c r="D3460" s="38"/>
    </row>
    <row r="3461" spans="3:4">
      <c r="C3461" s="38"/>
      <c r="D3461" s="38"/>
    </row>
    <row r="3462" spans="3:4">
      <c r="C3462" s="38"/>
      <c r="D3462" s="38"/>
    </row>
    <row r="3463" spans="3:4">
      <c r="C3463" s="38"/>
      <c r="D3463" s="38"/>
    </row>
    <row r="3464" spans="3:4">
      <c r="C3464" s="38"/>
      <c r="D3464" s="38"/>
    </row>
    <row r="3465" spans="3:4">
      <c r="C3465" s="38"/>
      <c r="D3465" s="38"/>
    </row>
    <row r="3466" spans="3:4">
      <c r="C3466" s="38"/>
      <c r="D3466" s="38"/>
    </row>
    <row r="3467" spans="3:4">
      <c r="C3467" s="38"/>
      <c r="D3467" s="38"/>
    </row>
    <row r="3468" spans="3:4">
      <c r="C3468" s="38"/>
      <c r="D3468" s="38"/>
    </row>
    <row r="3469" spans="3:4">
      <c r="C3469" s="38"/>
      <c r="D3469" s="38"/>
    </row>
    <row r="3470" spans="3:4">
      <c r="C3470" s="38"/>
      <c r="D3470" s="38"/>
    </row>
    <row r="3471" spans="3:4">
      <c r="C3471" s="38"/>
      <c r="D3471" s="38"/>
    </row>
    <row r="3472" spans="3:4">
      <c r="C3472" s="38"/>
      <c r="D3472" s="38"/>
    </row>
    <row r="3473" spans="3:4">
      <c r="C3473" s="38"/>
      <c r="D3473" s="38"/>
    </row>
    <row r="3474" spans="3:4">
      <c r="C3474" s="38"/>
      <c r="D3474" s="38"/>
    </row>
    <row r="3475" spans="3:4">
      <c r="C3475" s="38"/>
      <c r="D3475" s="38"/>
    </row>
    <row r="3476" spans="3:4">
      <c r="C3476" s="38"/>
      <c r="D3476" s="38"/>
    </row>
    <row r="3477" spans="3:4">
      <c r="C3477" s="38"/>
      <c r="D3477" s="38"/>
    </row>
    <row r="3478" spans="3:4">
      <c r="C3478" s="38"/>
      <c r="D3478" s="38"/>
    </row>
    <row r="3479" spans="3:4">
      <c r="C3479" s="38"/>
      <c r="D3479" s="38"/>
    </row>
    <row r="3480" spans="3:4">
      <c r="C3480" s="38"/>
      <c r="D3480" s="38"/>
    </row>
    <row r="3481" spans="3:4">
      <c r="C3481" s="38"/>
      <c r="D3481" s="38"/>
    </row>
    <row r="3482" spans="3:4">
      <c r="C3482" s="38"/>
      <c r="D3482" s="38"/>
    </row>
    <row r="3483" spans="3:4">
      <c r="C3483" s="38"/>
      <c r="D3483" s="38"/>
    </row>
    <row r="3484" spans="3:4">
      <c r="C3484" s="38"/>
      <c r="D3484" s="38"/>
    </row>
    <row r="3485" spans="3:4">
      <c r="C3485" s="38"/>
      <c r="D3485" s="38"/>
    </row>
    <row r="3486" spans="3:4">
      <c r="C3486" s="38"/>
      <c r="D3486" s="38"/>
    </row>
    <row r="3487" spans="3:4">
      <c r="C3487" s="38"/>
      <c r="D3487" s="38"/>
    </row>
    <row r="3488" spans="3:4">
      <c r="C3488" s="38"/>
      <c r="D3488" s="38"/>
    </row>
    <row r="3489" spans="3:4">
      <c r="C3489" s="38"/>
      <c r="D3489" s="38"/>
    </row>
    <row r="3490" spans="3:4">
      <c r="C3490" s="38"/>
      <c r="D3490" s="38"/>
    </row>
    <row r="3491" spans="3:4">
      <c r="C3491" s="38"/>
      <c r="D3491" s="38"/>
    </row>
    <row r="3492" spans="3:4">
      <c r="C3492" s="38"/>
      <c r="D3492" s="38"/>
    </row>
    <row r="3493" spans="3:4">
      <c r="C3493" s="38"/>
      <c r="D3493" s="38"/>
    </row>
    <row r="3494" spans="3:4">
      <c r="C3494" s="38"/>
      <c r="D3494" s="38"/>
    </row>
    <row r="3495" spans="3:4">
      <c r="C3495" s="38"/>
      <c r="D3495" s="38"/>
    </row>
    <row r="3496" spans="3:4">
      <c r="C3496" s="38"/>
      <c r="D3496" s="38"/>
    </row>
    <row r="3497" spans="3:4">
      <c r="C3497" s="38"/>
      <c r="D3497" s="38"/>
    </row>
    <row r="3498" spans="3:4">
      <c r="C3498" s="38"/>
      <c r="D3498" s="38"/>
    </row>
    <row r="3499" spans="3:4">
      <c r="C3499" s="38"/>
      <c r="D3499" s="38"/>
    </row>
    <row r="3500" spans="3:4">
      <c r="C3500" s="38"/>
      <c r="D3500" s="38"/>
    </row>
    <row r="3501" spans="3:4">
      <c r="C3501" s="38"/>
      <c r="D3501" s="38"/>
    </row>
    <row r="3502" spans="3:4">
      <c r="C3502" s="38"/>
      <c r="D3502" s="38"/>
    </row>
    <row r="3503" spans="3:4">
      <c r="C3503" s="38"/>
      <c r="D3503" s="38"/>
    </row>
    <row r="3504" spans="3:4">
      <c r="C3504" s="38"/>
      <c r="D3504" s="38"/>
    </row>
    <row r="3505" spans="3:4">
      <c r="C3505" s="38"/>
      <c r="D3505" s="38"/>
    </row>
    <row r="3506" spans="3:4">
      <c r="C3506" s="38"/>
      <c r="D3506" s="38"/>
    </row>
    <row r="3507" spans="3:4">
      <c r="C3507" s="38"/>
      <c r="D3507" s="38"/>
    </row>
    <row r="3508" spans="3:4">
      <c r="C3508" s="38"/>
      <c r="D3508" s="38"/>
    </row>
    <row r="3509" spans="3:4">
      <c r="C3509" s="38"/>
      <c r="D3509" s="38"/>
    </row>
    <row r="3510" spans="3:4">
      <c r="C3510" s="38"/>
      <c r="D3510" s="38"/>
    </row>
    <row r="3511" spans="3:4">
      <c r="C3511" s="38"/>
      <c r="D3511" s="38"/>
    </row>
    <row r="3512" spans="3:4">
      <c r="C3512" s="38"/>
      <c r="D3512" s="38"/>
    </row>
    <row r="3513" spans="3:4">
      <c r="C3513" s="38"/>
      <c r="D3513" s="38"/>
    </row>
    <row r="3514" spans="3:4">
      <c r="C3514" s="38"/>
      <c r="D3514" s="38"/>
    </row>
    <row r="3515" spans="3:4">
      <c r="C3515" s="38"/>
      <c r="D3515" s="38"/>
    </row>
    <row r="3516" spans="3:4">
      <c r="C3516" s="38"/>
      <c r="D3516" s="38"/>
    </row>
    <row r="3517" spans="3:4">
      <c r="C3517" s="38"/>
      <c r="D3517" s="38"/>
    </row>
    <row r="3518" spans="3:4">
      <c r="C3518" s="38"/>
      <c r="D3518" s="38"/>
    </row>
    <row r="3519" spans="3:4">
      <c r="C3519" s="38"/>
      <c r="D3519" s="38"/>
    </row>
    <row r="3520" spans="3:4">
      <c r="C3520" s="38"/>
      <c r="D3520" s="38"/>
    </row>
    <row r="3521" spans="3:4">
      <c r="C3521" s="38"/>
      <c r="D3521" s="38"/>
    </row>
    <row r="3522" spans="3:4">
      <c r="C3522" s="38"/>
      <c r="D3522" s="38"/>
    </row>
    <row r="3523" spans="3:4">
      <c r="C3523" s="38"/>
      <c r="D3523" s="38"/>
    </row>
    <row r="3524" spans="3:4">
      <c r="C3524" s="38"/>
      <c r="D3524" s="38"/>
    </row>
    <row r="3525" spans="3:4">
      <c r="C3525" s="38"/>
      <c r="D3525" s="38"/>
    </row>
    <row r="3526" spans="3:4">
      <c r="C3526" s="38"/>
      <c r="D3526" s="38"/>
    </row>
    <row r="3527" spans="3:4">
      <c r="C3527" s="38"/>
      <c r="D3527" s="38"/>
    </row>
    <row r="3528" spans="3:4">
      <c r="C3528" s="38"/>
      <c r="D3528" s="38"/>
    </row>
    <row r="3529" spans="3:4">
      <c r="C3529" s="38"/>
      <c r="D3529" s="38"/>
    </row>
    <row r="3530" spans="3:4">
      <c r="C3530" s="38"/>
      <c r="D3530" s="38"/>
    </row>
    <row r="3531" spans="3:4">
      <c r="C3531" s="38"/>
      <c r="D3531" s="38"/>
    </row>
    <row r="3532" spans="3:4">
      <c r="C3532" s="38"/>
      <c r="D3532" s="38"/>
    </row>
    <row r="3533" spans="3:4">
      <c r="C3533" s="38"/>
      <c r="D3533" s="38"/>
    </row>
    <row r="3534" spans="3:4">
      <c r="C3534" s="38"/>
      <c r="D3534" s="38"/>
    </row>
    <row r="3535" spans="3:4">
      <c r="C3535" s="38"/>
      <c r="D3535" s="38"/>
    </row>
    <row r="3536" spans="3:4">
      <c r="C3536" s="38"/>
      <c r="D3536" s="38"/>
    </row>
    <row r="3537" spans="3:4">
      <c r="C3537" s="38"/>
      <c r="D3537" s="38"/>
    </row>
    <row r="3538" spans="3:4">
      <c r="C3538" s="38"/>
      <c r="D3538" s="38"/>
    </row>
    <row r="3539" spans="3:4">
      <c r="C3539" s="38"/>
      <c r="D3539" s="38"/>
    </row>
    <row r="3540" spans="3:4">
      <c r="C3540" s="38"/>
      <c r="D3540" s="38"/>
    </row>
    <row r="3541" spans="3:4">
      <c r="C3541" s="38"/>
      <c r="D3541" s="38"/>
    </row>
    <row r="3542" spans="3:4">
      <c r="C3542" s="38"/>
      <c r="D3542" s="38"/>
    </row>
    <row r="3543" spans="3:4">
      <c r="C3543" s="38"/>
      <c r="D3543" s="38"/>
    </row>
    <row r="3544" spans="3:4">
      <c r="C3544" s="38"/>
      <c r="D3544" s="38"/>
    </row>
    <row r="3545" spans="3:4">
      <c r="C3545" s="38"/>
      <c r="D3545" s="38"/>
    </row>
    <row r="3546" spans="3:4">
      <c r="C3546" s="38"/>
      <c r="D3546" s="38"/>
    </row>
    <row r="3547" spans="3:4">
      <c r="C3547" s="38"/>
      <c r="D3547" s="38"/>
    </row>
    <row r="3548" spans="3:4">
      <c r="C3548" s="38"/>
      <c r="D3548" s="38"/>
    </row>
    <row r="3549" spans="3:4">
      <c r="C3549" s="38"/>
      <c r="D3549" s="38"/>
    </row>
    <row r="3550" spans="3:4">
      <c r="C3550" s="38"/>
      <c r="D3550" s="38"/>
    </row>
    <row r="3551" spans="3:4">
      <c r="C3551" s="38"/>
      <c r="D3551" s="38"/>
    </row>
    <row r="3552" spans="3:4">
      <c r="C3552" s="38"/>
      <c r="D3552" s="38"/>
    </row>
    <row r="3553" spans="3:4">
      <c r="C3553" s="38"/>
      <c r="D3553" s="38"/>
    </row>
    <row r="3554" spans="3:4">
      <c r="C3554" s="38"/>
      <c r="D3554" s="38"/>
    </row>
    <row r="3555" spans="3:4">
      <c r="C3555" s="38"/>
      <c r="D3555" s="38"/>
    </row>
    <row r="3556" spans="3:4">
      <c r="C3556" s="38"/>
      <c r="D3556" s="38"/>
    </row>
    <row r="3557" spans="3:4">
      <c r="C3557" s="38"/>
      <c r="D3557" s="38"/>
    </row>
    <row r="3558" spans="3:4">
      <c r="C3558" s="38"/>
      <c r="D3558" s="38"/>
    </row>
    <row r="3559" spans="3:4">
      <c r="C3559" s="38"/>
      <c r="D3559" s="38"/>
    </row>
    <row r="3560" spans="3:4">
      <c r="C3560" s="38"/>
      <c r="D3560" s="38"/>
    </row>
    <row r="3561" spans="3:4">
      <c r="C3561" s="38"/>
      <c r="D3561" s="38"/>
    </row>
    <row r="3562" spans="3:4">
      <c r="C3562" s="38"/>
      <c r="D3562" s="38"/>
    </row>
    <row r="3563" spans="3:4">
      <c r="C3563" s="38"/>
      <c r="D3563" s="38"/>
    </row>
    <row r="3564" spans="3:4">
      <c r="C3564" s="38"/>
      <c r="D3564" s="38"/>
    </row>
    <row r="3565" spans="3:4">
      <c r="C3565" s="38"/>
      <c r="D3565" s="38"/>
    </row>
    <row r="3566" spans="3:4">
      <c r="C3566" s="38"/>
      <c r="D3566" s="38"/>
    </row>
    <row r="3567" spans="3:4">
      <c r="C3567" s="38"/>
      <c r="D3567" s="38"/>
    </row>
    <row r="3568" spans="3:4">
      <c r="C3568" s="38"/>
      <c r="D3568" s="38"/>
    </row>
    <row r="3569" spans="3:4">
      <c r="C3569" s="38"/>
      <c r="D3569" s="38"/>
    </row>
    <row r="3570" spans="3:4">
      <c r="C3570" s="38"/>
      <c r="D3570" s="38"/>
    </row>
    <row r="3571" spans="3:4">
      <c r="C3571" s="38"/>
      <c r="D3571" s="38"/>
    </row>
    <row r="3572" spans="3:4">
      <c r="C3572" s="38"/>
      <c r="D3572" s="38"/>
    </row>
    <row r="3573" spans="3:4">
      <c r="C3573" s="38"/>
      <c r="D3573" s="38"/>
    </row>
    <row r="3574" spans="3:4">
      <c r="C3574" s="38"/>
      <c r="D3574" s="38"/>
    </row>
    <row r="3575" spans="3:4">
      <c r="C3575" s="38"/>
      <c r="D3575" s="38"/>
    </row>
    <row r="3576" spans="3:4">
      <c r="C3576" s="38"/>
      <c r="D3576" s="38"/>
    </row>
    <row r="3577" spans="3:4">
      <c r="C3577" s="38"/>
      <c r="D3577" s="38"/>
    </row>
    <row r="3578" spans="3:4">
      <c r="C3578" s="38"/>
      <c r="D3578" s="38"/>
    </row>
    <row r="3579" spans="3:4">
      <c r="C3579" s="38"/>
      <c r="D3579" s="38"/>
    </row>
    <row r="3580" spans="3:4">
      <c r="C3580" s="38"/>
      <c r="D3580" s="38"/>
    </row>
    <row r="3581" spans="3:4">
      <c r="C3581" s="38"/>
      <c r="D3581" s="38"/>
    </row>
    <row r="3582" spans="3:4">
      <c r="C3582" s="38"/>
      <c r="D3582" s="38"/>
    </row>
    <row r="3583" spans="3:4">
      <c r="C3583" s="38"/>
      <c r="D3583" s="38"/>
    </row>
    <row r="3584" spans="3:4">
      <c r="C3584" s="38"/>
      <c r="D3584" s="38"/>
    </row>
    <row r="3585" spans="3:4">
      <c r="C3585" s="38"/>
      <c r="D3585" s="38"/>
    </row>
    <row r="3586" spans="3:4">
      <c r="C3586" s="38"/>
      <c r="D3586" s="38"/>
    </row>
    <row r="3587" spans="3:4">
      <c r="C3587" s="38"/>
      <c r="D3587" s="38"/>
    </row>
    <row r="3588" spans="3:4">
      <c r="C3588" s="38"/>
      <c r="D3588" s="38"/>
    </row>
    <row r="3589" spans="3:4">
      <c r="C3589" s="38"/>
      <c r="D3589" s="38"/>
    </row>
    <row r="3590" spans="3:4">
      <c r="C3590" s="38"/>
      <c r="D3590" s="38"/>
    </row>
    <row r="3591" spans="3:4">
      <c r="C3591" s="38"/>
      <c r="D3591" s="38"/>
    </row>
    <row r="3592" spans="3:4">
      <c r="C3592" s="38"/>
      <c r="D3592" s="38"/>
    </row>
    <row r="3593" spans="3:4">
      <c r="C3593" s="38"/>
      <c r="D3593" s="38"/>
    </row>
    <row r="3594" spans="3:4">
      <c r="C3594" s="38"/>
      <c r="D3594" s="38"/>
    </row>
    <row r="3595" spans="3:4">
      <c r="C3595" s="38"/>
      <c r="D3595" s="38"/>
    </row>
    <row r="3596" spans="3:4">
      <c r="C3596" s="38"/>
      <c r="D3596" s="38"/>
    </row>
    <row r="3597" spans="3:4">
      <c r="C3597" s="38"/>
      <c r="D3597" s="38"/>
    </row>
    <row r="3598" spans="3:4">
      <c r="C3598" s="38"/>
      <c r="D3598" s="38"/>
    </row>
    <row r="3599" spans="3:4">
      <c r="C3599" s="38"/>
      <c r="D3599" s="38"/>
    </row>
    <row r="3600" spans="3:4">
      <c r="C3600" s="38"/>
      <c r="D3600" s="38"/>
    </row>
    <row r="3601" spans="3:4">
      <c r="C3601" s="38"/>
      <c r="D3601" s="38"/>
    </row>
    <row r="3602" spans="3:4">
      <c r="C3602" s="38"/>
      <c r="D3602" s="38"/>
    </row>
    <row r="3603" spans="3:4">
      <c r="C3603" s="38"/>
      <c r="D3603" s="38"/>
    </row>
    <row r="3604" spans="3:4">
      <c r="C3604" s="38"/>
      <c r="D3604" s="38"/>
    </row>
    <row r="3605" spans="3:4">
      <c r="C3605" s="38"/>
      <c r="D3605" s="38"/>
    </row>
    <row r="3606" spans="3:4">
      <c r="C3606" s="38"/>
      <c r="D3606" s="38"/>
    </row>
    <row r="3607" spans="3:4">
      <c r="C3607" s="38"/>
      <c r="D3607" s="38"/>
    </row>
    <row r="3608" spans="3:4">
      <c r="C3608" s="38"/>
      <c r="D3608" s="38"/>
    </row>
    <row r="3609" spans="3:4">
      <c r="C3609" s="38"/>
      <c r="D3609" s="38"/>
    </row>
    <row r="3610" spans="3:4">
      <c r="C3610" s="38"/>
      <c r="D3610" s="38"/>
    </row>
    <row r="3611" spans="3:4">
      <c r="C3611" s="38"/>
      <c r="D3611" s="38"/>
    </row>
    <row r="3612" spans="3:4">
      <c r="C3612" s="38"/>
      <c r="D3612" s="38"/>
    </row>
    <row r="3613" spans="3:4">
      <c r="C3613" s="38"/>
      <c r="D3613" s="38"/>
    </row>
    <row r="3614" spans="3:4">
      <c r="C3614" s="38"/>
      <c r="D3614" s="38"/>
    </row>
    <row r="3615" spans="3:4">
      <c r="C3615" s="38"/>
      <c r="D3615" s="38"/>
    </row>
    <row r="3616" spans="3:4">
      <c r="C3616" s="38"/>
      <c r="D3616" s="38"/>
    </row>
    <row r="3617" spans="3:4">
      <c r="C3617" s="38"/>
      <c r="D3617" s="38"/>
    </row>
    <row r="3618" spans="3:4">
      <c r="C3618" s="38"/>
      <c r="D3618" s="38"/>
    </row>
    <row r="3619" spans="3:4">
      <c r="C3619" s="38"/>
      <c r="D3619" s="38"/>
    </row>
    <row r="3620" spans="3:4">
      <c r="C3620" s="38"/>
      <c r="D3620" s="38"/>
    </row>
    <row r="3621" spans="3:4">
      <c r="C3621" s="38"/>
      <c r="D3621" s="38"/>
    </row>
    <row r="3622" spans="3:4">
      <c r="C3622" s="38"/>
      <c r="D3622" s="38"/>
    </row>
    <row r="3623" spans="3:4">
      <c r="C3623" s="38"/>
      <c r="D3623" s="38"/>
    </row>
    <row r="3624" spans="3:4">
      <c r="C3624" s="38"/>
      <c r="D3624" s="38"/>
    </row>
    <row r="3625" spans="3:4">
      <c r="C3625" s="38"/>
      <c r="D3625" s="38"/>
    </row>
    <row r="3626" spans="3:4">
      <c r="C3626" s="38"/>
      <c r="D3626" s="38"/>
    </row>
    <row r="3627" spans="3:4">
      <c r="C3627" s="38"/>
      <c r="D3627" s="38"/>
    </row>
    <row r="3628" spans="3:4">
      <c r="C3628" s="38"/>
      <c r="D3628" s="38"/>
    </row>
    <row r="3629" spans="3:4">
      <c r="C3629" s="38"/>
      <c r="D3629" s="38"/>
    </row>
    <row r="3630" spans="3:4">
      <c r="C3630" s="38"/>
      <c r="D3630" s="38"/>
    </row>
    <row r="3631" spans="3:4">
      <c r="C3631" s="38"/>
      <c r="D3631" s="38"/>
    </row>
    <row r="3632" spans="3:4">
      <c r="C3632" s="38"/>
      <c r="D3632" s="38"/>
    </row>
    <row r="3633" spans="3:4">
      <c r="C3633" s="38"/>
      <c r="D3633" s="38"/>
    </row>
    <row r="3634" spans="3:4">
      <c r="C3634" s="38"/>
      <c r="D3634" s="38"/>
    </row>
    <row r="3635" spans="3:4">
      <c r="C3635" s="38"/>
      <c r="D3635" s="38"/>
    </row>
    <row r="3636" spans="3:4">
      <c r="C3636" s="38"/>
      <c r="D3636" s="38"/>
    </row>
    <row r="3637" spans="3:4">
      <c r="C3637" s="38"/>
      <c r="D3637" s="38"/>
    </row>
    <row r="3638" spans="3:4">
      <c r="C3638" s="38"/>
      <c r="D3638" s="38"/>
    </row>
    <row r="3639" spans="3:4">
      <c r="C3639" s="38"/>
      <c r="D3639" s="38"/>
    </row>
    <row r="3640" spans="3:4">
      <c r="C3640" s="38"/>
      <c r="D3640" s="38"/>
    </row>
    <row r="3641" spans="3:4">
      <c r="C3641" s="38"/>
      <c r="D3641" s="38"/>
    </row>
    <row r="3642" spans="3:4">
      <c r="C3642" s="38"/>
      <c r="D3642" s="38"/>
    </row>
    <row r="3643" spans="3:4">
      <c r="C3643" s="38"/>
      <c r="D3643" s="38"/>
    </row>
    <row r="3644" spans="3:4">
      <c r="C3644" s="38"/>
      <c r="D3644" s="38"/>
    </row>
    <row r="3645" spans="3:4">
      <c r="C3645" s="38"/>
      <c r="D3645" s="38"/>
    </row>
    <row r="3646" spans="3:4">
      <c r="C3646" s="38"/>
      <c r="D3646" s="38"/>
    </row>
    <row r="3647" spans="3:4">
      <c r="C3647" s="38"/>
      <c r="D3647" s="38"/>
    </row>
    <row r="3648" spans="3:4">
      <c r="C3648" s="38"/>
      <c r="D3648" s="38"/>
    </row>
    <row r="3649" spans="3:4">
      <c r="C3649" s="38"/>
      <c r="D3649" s="38"/>
    </row>
    <row r="3650" spans="3:4">
      <c r="C3650" s="38"/>
      <c r="D3650" s="38"/>
    </row>
    <row r="3651" spans="3:4">
      <c r="C3651" s="38"/>
      <c r="D3651" s="38"/>
    </row>
    <row r="3652" spans="3:4">
      <c r="C3652" s="38"/>
      <c r="D3652" s="38"/>
    </row>
    <row r="3653" spans="3:4">
      <c r="C3653" s="38"/>
      <c r="D3653" s="38"/>
    </row>
    <row r="3654" spans="3:4">
      <c r="C3654" s="38"/>
      <c r="D3654" s="38"/>
    </row>
    <row r="3655" spans="3:4">
      <c r="C3655" s="38"/>
      <c r="D3655" s="38"/>
    </row>
    <row r="3656" spans="3:4">
      <c r="C3656" s="38"/>
      <c r="D3656" s="38"/>
    </row>
    <row r="3657" spans="3:4">
      <c r="C3657" s="38"/>
      <c r="D3657" s="38"/>
    </row>
    <row r="3658" spans="3:4">
      <c r="C3658" s="38"/>
      <c r="D3658" s="38"/>
    </row>
    <row r="3659" spans="3:4">
      <c r="C3659" s="38"/>
      <c r="D3659" s="38"/>
    </row>
    <row r="3660" spans="3:4">
      <c r="C3660" s="38"/>
      <c r="D3660" s="38"/>
    </row>
    <row r="3661" spans="3:4">
      <c r="C3661" s="38"/>
      <c r="D3661" s="38"/>
    </row>
    <row r="3662" spans="3:4">
      <c r="C3662" s="38"/>
      <c r="D3662" s="38"/>
    </row>
    <row r="3663" spans="3:4">
      <c r="C3663" s="38"/>
      <c r="D3663" s="38"/>
    </row>
    <row r="3664" spans="3:4">
      <c r="C3664" s="38"/>
      <c r="D3664" s="38"/>
    </row>
    <row r="3665" spans="3:4">
      <c r="C3665" s="38"/>
      <c r="D3665" s="38"/>
    </row>
    <row r="3666" spans="3:4">
      <c r="C3666" s="38"/>
      <c r="D3666" s="38"/>
    </row>
    <row r="3667" spans="3:4">
      <c r="C3667" s="38"/>
      <c r="D3667" s="38"/>
    </row>
    <row r="3668" spans="3:4">
      <c r="C3668" s="38"/>
      <c r="D3668" s="38"/>
    </row>
    <row r="3669" spans="3:4">
      <c r="C3669" s="38"/>
      <c r="D3669" s="38"/>
    </row>
    <row r="3670" spans="3:4">
      <c r="C3670" s="38"/>
      <c r="D3670" s="38"/>
    </row>
    <row r="3671" spans="3:4">
      <c r="C3671" s="38"/>
      <c r="D3671" s="38"/>
    </row>
    <row r="3672" spans="3:4">
      <c r="C3672" s="38"/>
      <c r="D3672" s="38"/>
    </row>
    <row r="3673" spans="3:4">
      <c r="C3673" s="38"/>
      <c r="D3673" s="38"/>
    </row>
    <row r="3674" spans="3:4">
      <c r="C3674" s="38"/>
      <c r="D3674" s="38"/>
    </row>
    <row r="3675" spans="3:4">
      <c r="C3675" s="38"/>
      <c r="D3675" s="38"/>
    </row>
    <row r="3676" spans="3:4">
      <c r="C3676" s="38"/>
      <c r="D3676" s="38"/>
    </row>
    <row r="3677" spans="3:4">
      <c r="C3677" s="38"/>
      <c r="D3677" s="38"/>
    </row>
    <row r="3678" spans="3:4">
      <c r="C3678" s="38"/>
      <c r="D3678" s="38"/>
    </row>
    <row r="3679" spans="3:4">
      <c r="C3679" s="38"/>
      <c r="D3679" s="38"/>
    </row>
    <row r="3680" spans="3:4">
      <c r="C3680" s="38"/>
      <c r="D3680" s="38"/>
    </row>
    <row r="3681" spans="3:4">
      <c r="C3681" s="38"/>
      <c r="D3681" s="38"/>
    </row>
    <row r="3682" spans="3:4">
      <c r="C3682" s="38"/>
      <c r="D3682" s="38"/>
    </row>
    <row r="3683" spans="3:4">
      <c r="C3683" s="38"/>
      <c r="D3683" s="38"/>
    </row>
    <row r="3684" spans="3:4">
      <c r="C3684" s="38"/>
      <c r="D3684" s="38"/>
    </row>
    <row r="3685" spans="3:4">
      <c r="C3685" s="38"/>
      <c r="D3685" s="38"/>
    </row>
    <row r="3686" spans="3:4">
      <c r="C3686" s="38"/>
      <c r="D3686" s="38"/>
    </row>
    <row r="3687" spans="3:4">
      <c r="C3687" s="38"/>
      <c r="D3687" s="38"/>
    </row>
    <row r="3688" spans="3:4">
      <c r="C3688" s="38"/>
      <c r="D3688" s="38"/>
    </row>
    <row r="3689" spans="3:4">
      <c r="C3689" s="38"/>
      <c r="D3689" s="38"/>
    </row>
    <row r="3690" spans="3:4">
      <c r="C3690" s="38"/>
      <c r="D3690" s="38"/>
    </row>
    <row r="3691" spans="3:4">
      <c r="C3691" s="38"/>
      <c r="D3691" s="38"/>
    </row>
    <row r="3692" spans="3:4">
      <c r="C3692" s="38"/>
      <c r="D3692" s="38"/>
    </row>
    <row r="3693" spans="3:4">
      <c r="C3693" s="38"/>
      <c r="D3693" s="38"/>
    </row>
    <row r="3694" spans="3:4">
      <c r="C3694" s="38"/>
      <c r="D3694" s="38"/>
    </row>
    <row r="3695" spans="3:4">
      <c r="C3695" s="38"/>
      <c r="D3695" s="38"/>
    </row>
    <row r="3696" spans="3:4">
      <c r="C3696" s="38"/>
      <c r="D3696" s="38"/>
    </row>
    <row r="3697" spans="3:4">
      <c r="C3697" s="38"/>
      <c r="D3697" s="38"/>
    </row>
    <row r="3698" spans="3:4">
      <c r="C3698" s="38"/>
      <c r="D3698" s="38"/>
    </row>
    <row r="3699" spans="3:4">
      <c r="C3699" s="38"/>
      <c r="D3699" s="38"/>
    </row>
    <row r="3700" spans="3:4">
      <c r="C3700" s="38"/>
      <c r="D3700" s="38"/>
    </row>
    <row r="3701" spans="3:4">
      <c r="C3701" s="38"/>
      <c r="D3701" s="38"/>
    </row>
    <row r="3702" spans="3:4">
      <c r="C3702" s="38"/>
      <c r="D3702" s="38"/>
    </row>
    <row r="3703" spans="3:4">
      <c r="C3703" s="38"/>
      <c r="D3703" s="38"/>
    </row>
    <row r="3704" spans="3:4">
      <c r="C3704" s="38"/>
      <c r="D3704" s="38"/>
    </row>
    <row r="3705" spans="3:4">
      <c r="C3705" s="38"/>
      <c r="D3705" s="38"/>
    </row>
    <row r="3706" spans="3:4">
      <c r="C3706" s="38"/>
      <c r="D3706" s="38"/>
    </row>
    <row r="3707" spans="3:4">
      <c r="C3707" s="38"/>
      <c r="D3707" s="38"/>
    </row>
    <row r="3708" spans="3:4">
      <c r="C3708" s="38"/>
      <c r="D3708" s="38"/>
    </row>
    <row r="3709" spans="3:4">
      <c r="C3709" s="38"/>
      <c r="D3709" s="38"/>
    </row>
    <row r="3710" spans="3:4">
      <c r="C3710" s="38"/>
      <c r="D3710" s="38"/>
    </row>
    <row r="3711" spans="3:4">
      <c r="C3711" s="38"/>
      <c r="D3711" s="38"/>
    </row>
    <row r="3712" spans="3:4">
      <c r="C3712" s="38"/>
      <c r="D3712" s="38"/>
    </row>
    <row r="3713" spans="3:4">
      <c r="C3713" s="38"/>
      <c r="D3713" s="38"/>
    </row>
    <row r="3714" spans="3:4">
      <c r="C3714" s="38"/>
      <c r="D3714" s="38"/>
    </row>
    <row r="3715" spans="3:4">
      <c r="C3715" s="38"/>
      <c r="D3715" s="38"/>
    </row>
    <row r="3716" spans="3:4">
      <c r="C3716" s="38"/>
      <c r="D3716" s="38"/>
    </row>
    <row r="3717" spans="3:4">
      <c r="C3717" s="38"/>
      <c r="D3717" s="38"/>
    </row>
    <row r="3718" spans="3:4">
      <c r="C3718" s="38"/>
      <c r="D3718" s="38"/>
    </row>
    <row r="3719" spans="3:4">
      <c r="C3719" s="38"/>
      <c r="D3719" s="38"/>
    </row>
    <row r="3720" spans="3:4">
      <c r="C3720" s="38"/>
      <c r="D3720" s="38"/>
    </row>
    <row r="3721" spans="3:4">
      <c r="C3721" s="38"/>
      <c r="D3721" s="38"/>
    </row>
    <row r="3722" spans="3:4">
      <c r="C3722" s="38"/>
      <c r="D3722" s="38"/>
    </row>
    <row r="3723" spans="3:4">
      <c r="C3723" s="38"/>
      <c r="D3723" s="38"/>
    </row>
    <row r="3724" spans="3:4">
      <c r="C3724" s="38"/>
      <c r="D3724" s="38"/>
    </row>
    <row r="3725" spans="3:4">
      <c r="C3725" s="38"/>
      <c r="D3725" s="38"/>
    </row>
    <row r="3726" spans="3:4">
      <c r="C3726" s="38"/>
      <c r="D3726" s="38"/>
    </row>
    <row r="3727" spans="3:4">
      <c r="C3727" s="38"/>
      <c r="D3727" s="38"/>
    </row>
    <row r="3728" spans="3:4">
      <c r="C3728" s="38"/>
      <c r="D3728" s="38"/>
    </row>
    <row r="3729" spans="3:4">
      <c r="C3729" s="38"/>
      <c r="D3729" s="38"/>
    </row>
    <row r="3730" spans="3:4">
      <c r="C3730" s="38"/>
      <c r="D3730" s="38"/>
    </row>
    <row r="3731" spans="3:4">
      <c r="C3731" s="38"/>
      <c r="D3731" s="38"/>
    </row>
    <row r="3732" spans="3:4">
      <c r="C3732" s="38"/>
      <c r="D3732" s="38"/>
    </row>
    <row r="3733" spans="3:4">
      <c r="C3733" s="38"/>
      <c r="D3733" s="38"/>
    </row>
    <row r="3734" spans="3:4">
      <c r="C3734" s="38"/>
      <c r="D3734" s="38"/>
    </row>
    <row r="3735" spans="3:4">
      <c r="C3735" s="38"/>
      <c r="D3735" s="38"/>
    </row>
    <row r="3736" spans="3:4">
      <c r="C3736" s="38"/>
      <c r="D3736" s="38"/>
    </row>
    <row r="3737" spans="3:4">
      <c r="C3737" s="38"/>
      <c r="D3737" s="38"/>
    </row>
    <row r="3738" spans="3:4">
      <c r="C3738" s="38"/>
      <c r="D3738" s="38"/>
    </row>
    <row r="3739" spans="3:4">
      <c r="C3739" s="38"/>
      <c r="D3739" s="38"/>
    </row>
    <row r="3740" spans="3:4">
      <c r="C3740" s="38"/>
      <c r="D3740" s="38"/>
    </row>
    <row r="3741" spans="3:4">
      <c r="C3741" s="38"/>
      <c r="D3741" s="38"/>
    </row>
    <row r="3742" spans="3:4">
      <c r="C3742" s="38"/>
      <c r="D3742" s="38"/>
    </row>
    <row r="3743" spans="3:4">
      <c r="C3743" s="38"/>
      <c r="D3743" s="38"/>
    </row>
    <row r="3744" spans="3:4">
      <c r="C3744" s="38"/>
      <c r="D3744" s="38"/>
    </row>
    <row r="3745" spans="3:4">
      <c r="C3745" s="38"/>
      <c r="D3745" s="38"/>
    </row>
    <row r="3746" spans="3:4">
      <c r="C3746" s="38"/>
      <c r="D3746" s="38"/>
    </row>
    <row r="3747" spans="3:4">
      <c r="C3747" s="38"/>
      <c r="D3747" s="38"/>
    </row>
    <row r="3748" spans="3:4">
      <c r="C3748" s="38"/>
      <c r="D3748" s="38"/>
    </row>
    <row r="3749" spans="3:4">
      <c r="C3749" s="38"/>
      <c r="D3749" s="38"/>
    </row>
    <row r="3750" spans="3:4">
      <c r="C3750" s="38"/>
      <c r="D3750" s="38"/>
    </row>
    <row r="3751" spans="3:4">
      <c r="C3751" s="38"/>
      <c r="D3751" s="38"/>
    </row>
    <row r="3752" spans="3:4">
      <c r="C3752" s="38"/>
      <c r="D3752" s="38"/>
    </row>
    <row r="3753" spans="3:4">
      <c r="C3753" s="38"/>
      <c r="D3753" s="38"/>
    </row>
    <row r="3754" spans="3:4">
      <c r="C3754" s="38"/>
      <c r="D3754" s="38"/>
    </row>
    <row r="3755" spans="3:4">
      <c r="C3755" s="38"/>
      <c r="D3755" s="38"/>
    </row>
    <row r="3756" spans="3:4">
      <c r="C3756" s="38"/>
      <c r="D3756" s="38"/>
    </row>
    <row r="3757" spans="3:4">
      <c r="C3757" s="38"/>
      <c r="D3757" s="38"/>
    </row>
    <row r="3758" spans="3:4">
      <c r="C3758" s="38"/>
      <c r="D3758" s="38"/>
    </row>
    <row r="3759" spans="3:4">
      <c r="C3759" s="38"/>
      <c r="D3759" s="38"/>
    </row>
    <row r="3760" spans="3:4">
      <c r="C3760" s="38"/>
      <c r="D3760" s="38"/>
    </row>
    <row r="3761" spans="3:4">
      <c r="C3761" s="38"/>
      <c r="D3761" s="38"/>
    </row>
    <row r="3762" spans="3:4">
      <c r="C3762" s="38"/>
      <c r="D3762" s="38"/>
    </row>
    <row r="3763" spans="3:4">
      <c r="C3763" s="38"/>
      <c r="D3763" s="38"/>
    </row>
    <row r="3764" spans="3:4">
      <c r="C3764" s="38"/>
      <c r="D3764" s="38"/>
    </row>
    <row r="3765" spans="3:4">
      <c r="C3765" s="38"/>
      <c r="D3765" s="38"/>
    </row>
    <row r="3766" spans="3:4">
      <c r="C3766" s="38"/>
      <c r="D3766" s="38"/>
    </row>
    <row r="3767" spans="3:4">
      <c r="C3767" s="38"/>
      <c r="D3767" s="38"/>
    </row>
    <row r="3768" spans="3:4">
      <c r="C3768" s="38"/>
      <c r="D3768" s="38"/>
    </row>
    <row r="3769" spans="3:4">
      <c r="C3769" s="38"/>
      <c r="D3769" s="38"/>
    </row>
    <row r="3770" spans="3:4">
      <c r="C3770" s="38"/>
      <c r="D3770" s="38"/>
    </row>
    <row r="3771" spans="3:4">
      <c r="C3771" s="38"/>
      <c r="D3771" s="38"/>
    </row>
    <row r="3772" spans="3:4">
      <c r="C3772" s="38"/>
      <c r="D3772" s="38"/>
    </row>
    <row r="3773" spans="3:4">
      <c r="C3773" s="38"/>
      <c r="D3773" s="38"/>
    </row>
    <row r="3774" spans="3:4">
      <c r="C3774" s="38"/>
      <c r="D3774" s="38"/>
    </row>
    <row r="3775" spans="3:4">
      <c r="C3775" s="38"/>
      <c r="D3775" s="38"/>
    </row>
    <row r="3776" spans="3:4">
      <c r="C3776" s="38"/>
      <c r="D3776" s="38"/>
    </row>
    <row r="3777" spans="3:4">
      <c r="C3777" s="38"/>
      <c r="D3777" s="38"/>
    </row>
    <row r="3778" spans="3:4">
      <c r="C3778" s="38"/>
      <c r="D3778" s="38"/>
    </row>
    <row r="3779" spans="3:4">
      <c r="C3779" s="38"/>
      <c r="D3779" s="38"/>
    </row>
    <row r="3780" spans="3:4">
      <c r="C3780" s="38"/>
      <c r="D3780" s="38"/>
    </row>
    <row r="3781" spans="3:4">
      <c r="C3781" s="38"/>
      <c r="D3781" s="38"/>
    </row>
    <row r="3782" spans="3:4">
      <c r="C3782" s="38"/>
      <c r="D3782" s="38"/>
    </row>
    <row r="3783" spans="3:4">
      <c r="C3783" s="38"/>
      <c r="D3783" s="38"/>
    </row>
    <row r="3784" spans="3:4">
      <c r="C3784" s="38"/>
      <c r="D3784" s="38"/>
    </row>
    <row r="3785" spans="3:4">
      <c r="C3785" s="38"/>
      <c r="D3785" s="38"/>
    </row>
    <row r="3786" spans="3:4">
      <c r="C3786" s="38"/>
      <c r="D3786" s="38"/>
    </row>
    <row r="3787" spans="3:4">
      <c r="C3787" s="38"/>
      <c r="D3787" s="38"/>
    </row>
    <row r="3788" spans="3:4">
      <c r="C3788" s="38"/>
      <c r="D3788" s="38"/>
    </row>
    <row r="3789" spans="3:4">
      <c r="C3789" s="38"/>
      <c r="D3789" s="38"/>
    </row>
    <row r="3790" spans="3:4">
      <c r="C3790" s="38"/>
      <c r="D3790" s="38"/>
    </row>
    <row r="3791" spans="3:4">
      <c r="C3791" s="38"/>
      <c r="D3791" s="38"/>
    </row>
    <row r="3792" spans="3:4">
      <c r="C3792" s="38"/>
      <c r="D3792" s="38"/>
    </row>
    <row r="3793" spans="3:4">
      <c r="C3793" s="38"/>
      <c r="D3793" s="38"/>
    </row>
    <row r="3794" spans="3:4">
      <c r="C3794" s="38"/>
      <c r="D3794" s="38"/>
    </row>
    <row r="3795" spans="3:4">
      <c r="C3795" s="38"/>
      <c r="D3795" s="38"/>
    </row>
    <row r="3796" spans="3:4">
      <c r="C3796" s="38"/>
      <c r="D3796" s="38"/>
    </row>
    <row r="3797" spans="3:4">
      <c r="C3797" s="38"/>
      <c r="D3797" s="38"/>
    </row>
    <row r="3798" spans="3:4">
      <c r="C3798" s="38"/>
      <c r="D3798" s="38"/>
    </row>
    <row r="3799" spans="3:4">
      <c r="C3799" s="38"/>
      <c r="D3799" s="38"/>
    </row>
    <row r="3800" spans="3:4">
      <c r="C3800" s="38"/>
      <c r="D3800" s="38"/>
    </row>
    <row r="3801" spans="3:4">
      <c r="C3801" s="38"/>
      <c r="D3801" s="38"/>
    </row>
    <row r="3802" spans="3:4">
      <c r="C3802" s="38"/>
      <c r="D3802" s="38"/>
    </row>
    <row r="3803" spans="3:4">
      <c r="C3803" s="38"/>
      <c r="D3803" s="38"/>
    </row>
    <row r="3804" spans="3:4">
      <c r="C3804" s="38"/>
      <c r="D3804" s="38"/>
    </row>
    <row r="3805" spans="3:4">
      <c r="C3805" s="38"/>
      <c r="D3805" s="38"/>
    </row>
    <row r="3806" spans="3:4">
      <c r="C3806" s="38"/>
      <c r="D3806" s="38"/>
    </row>
    <row r="3807" spans="3:4">
      <c r="C3807" s="38"/>
      <c r="D3807" s="38"/>
    </row>
    <row r="3808" spans="3:4">
      <c r="C3808" s="38"/>
      <c r="D3808" s="38"/>
    </row>
    <row r="3809" spans="3:4">
      <c r="C3809" s="38"/>
      <c r="D3809" s="38"/>
    </row>
    <row r="3810" spans="3:4">
      <c r="C3810" s="38"/>
      <c r="D3810" s="38"/>
    </row>
    <row r="3811" spans="3:4">
      <c r="C3811" s="38"/>
      <c r="D3811" s="38"/>
    </row>
    <row r="3812" spans="3:4">
      <c r="C3812" s="38"/>
      <c r="D3812" s="38"/>
    </row>
    <row r="3813" spans="3:4">
      <c r="C3813" s="38"/>
      <c r="D3813" s="38"/>
    </row>
    <row r="3814" spans="3:4">
      <c r="C3814" s="38"/>
      <c r="D3814" s="38"/>
    </row>
    <row r="3815" spans="3:4">
      <c r="C3815" s="38"/>
      <c r="D3815" s="38"/>
    </row>
    <row r="3816" spans="3:4">
      <c r="C3816" s="38"/>
      <c r="D3816" s="38"/>
    </row>
    <row r="3817" spans="3:4">
      <c r="C3817" s="38"/>
      <c r="D3817" s="38"/>
    </row>
    <row r="3818" spans="3:4">
      <c r="C3818" s="38"/>
      <c r="D3818" s="38"/>
    </row>
    <row r="3819" spans="3:4">
      <c r="C3819" s="38"/>
      <c r="D3819" s="38"/>
    </row>
    <row r="3820" spans="3:4">
      <c r="C3820" s="38"/>
      <c r="D3820" s="38"/>
    </row>
    <row r="3821" spans="3:4">
      <c r="C3821" s="38"/>
      <c r="D3821" s="38"/>
    </row>
    <row r="3822" spans="3:4">
      <c r="C3822" s="38"/>
      <c r="D3822" s="38"/>
    </row>
    <row r="3823" spans="3:4">
      <c r="C3823" s="38"/>
      <c r="D3823" s="38"/>
    </row>
    <row r="3824" spans="3:4">
      <c r="C3824" s="38"/>
      <c r="D3824" s="38"/>
    </row>
    <row r="3825" spans="3:4">
      <c r="C3825" s="38"/>
      <c r="D3825" s="38"/>
    </row>
    <row r="3826" spans="3:4">
      <c r="C3826" s="38"/>
      <c r="D3826" s="38"/>
    </row>
    <row r="3827" spans="3:4">
      <c r="C3827" s="38"/>
      <c r="D3827" s="38"/>
    </row>
    <row r="3828" spans="3:4">
      <c r="C3828" s="38"/>
      <c r="D3828" s="38"/>
    </row>
    <row r="3829" spans="3:4">
      <c r="C3829" s="38"/>
      <c r="D3829" s="38"/>
    </row>
    <row r="3830" spans="3:4">
      <c r="C3830" s="38"/>
      <c r="D3830" s="38"/>
    </row>
    <row r="3831" spans="3:4">
      <c r="C3831" s="38"/>
      <c r="D3831" s="38"/>
    </row>
    <row r="3832" spans="3:4">
      <c r="C3832" s="38"/>
      <c r="D3832" s="38"/>
    </row>
    <row r="3833" spans="3:4">
      <c r="C3833" s="38"/>
      <c r="D3833" s="38"/>
    </row>
    <row r="3834" spans="3:4">
      <c r="C3834" s="38"/>
      <c r="D3834" s="38"/>
    </row>
    <row r="3835" spans="3:4">
      <c r="C3835" s="38"/>
      <c r="D3835" s="38"/>
    </row>
    <row r="3836" spans="3:4">
      <c r="C3836" s="38"/>
      <c r="D3836" s="38"/>
    </row>
    <row r="3837" spans="3:4">
      <c r="C3837" s="38"/>
      <c r="D3837" s="38"/>
    </row>
    <row r="3838" spans="3:4">
      <c r="C3838" s="38"/>
      <c r="D3838" s="38"/>
    </row>
    <row r="3839" spans="3:4">
      <c r="C3839" s="38"/>
      <c r="D3839" s="38"/>
    </row>
    <row r="3840" spans="3:4">
      <c r="C3840" s="38"/>
      <c r="D3840" s="38"/>
    </row>
    <row r="3841" spans="3:4">
      <c r="C3841" s="38"/>
      <c r="D3841" s="38"/>
    </row>
    <row r="3842" spans="3:4">
      <c r="C3842" s="38"/>
      <c r="D3842" s="38"/>
    </row>
    <row r="3843" spans="3:4">
      <c r="C3843" s="38"/>
      <c r="D3843" s="38"/>
    </row>
    <row r="3844" spans="3:4">
      <c r="C3844" s="38"/>
      <c r="D3844" s="38"/>
    </row>
    <row r="3845" spans="3:4">
      <c r="C3845" s="38"/>
      <c r="D3845" s="38"/>
    </row>
    <row r="3846" spans="3:4">
      <c r="C3846" s="38"/>
      <c r="D3846" s="38"/>
    </row>
    <row r="3847" spans="3:4">
      <c r="C3847" s="38"/>
      <c r="D3847" s="38"/>
    </row>
    <row r="3848" spans="3:4">
      <c r="C3848" s="38"/>
      <c r="D3848" s="38"/>
    </row>
    <row r="3849" spans="3:4">
      <c r="C3849" s="38"/>
      <c r="D3849" s="38"/>
    </row>
    <row r="3850" spans="3:4">
      <c r="C3850" s="38"/>
      <c r="D3850" s="38"/>
    </row>
    <row r="3851" spans="3:4">
      <c r="C3851" s="38"/>
      <c r="D3851" s="38"/>
    </row>
    <row r="3852" spans="3:4">
      <c r="C3852" s="38"/>
      <c r="D3852" s="38"/>
    </row>
    <row r="3853" spans="3:4">
      <c r="C3853" s="38"/>
      <c r="D3853" s="38"/>
    </row>
    <row r="3854" spans="3:4">
      <c r="C3854" s="38"/>
      <c r="D3854" s="38"/>
    </row>
    <row r="3855" spans="3:4">
      <c r="C3855" s="38"/>
      <c r="D3855" s="38"/>
    </row>
    <row r="3856" spans="3:4">
      <c r="C3856" s="38"/>
      <c r="D3856" s="38"/>
    </row>
    <row r="3857" spans="3:4">
      <c r="C3857" s="38"/>
      <c r="D3857" s="38"/>
    </row>
    <row r="3858" spans="3:4">
      <c r="C3858" s="38"/>
      <c r="D3858" s="38"/>
    </row>
    <row r="3859" spans="3:4">
      <c r="C3859" s="38"/>
      <c r="D3859" s="38"/>
    </row>
    <row r="3860" spans="3:4">
      <c r="C3860" s="38"/>
      <c r="D3860" s="38"/>
    </row>
    <row r="3861" spans="3:4">
      <c r="C3861" s="38"/>
      <c r="D3861" s="38"/>
    </row>
    <row r="3862" spans="3:4">
      <c r="C3862" s="38"/>
      <c r="D3862" s="38"/>
    </row>
    <row r="3863" spans="3:4">
      <c r="C3863" s="38"/>
      <c r="D3863" s="38"/>
    </row>
    <row r="3864" spans="3:4">
      <c r="C3864" s="38"/>
      <c r="D3864" s="38"/>
    </row>
    <row r="3865" spans="3:4">
      <c r="C3865" s="38"/>
      <c r="D3865" s="38"/>
    </row>
    <row r="3866" spans="3:4">
      <c r="C3866" s="38"/>
      <c r="D3866" s="38"/>
    </row>
    <row r="3867" spans="3:4">
      <c r="C3867" s="38"/>
      <c r="D3867" s="38"/>
    </row>
    <row r="3868" spans="3:4">
      <c r="C3868" s="38"/>
      <c r="D3868" s="38"/>
    </row>
    <row r="3869" spans="3:4">
      <c r="C3869" s="38"/>
      <c r="D3869" s="38"/>
    </row>
    <row r="3870" spans="3:4">
      <c r="C3870" s="38"/>
      <c r="D3870" s="38"/>
    </row>
    <row r="3871" spans="3:4">
      <c r="C3871" s="38"/>
      <c r="D3871" s="38"/>
    </row>
    <row r="3872" spans="3:4">
      <c r="C3872" s="38"/>
      <c r="D3872" s="38"/>
    </row>
    <row r="3873" spans="3:4">
      <c r="C3873" s="38"/>
      <c r="D3873" s="38"/>
    </row>
    <row r="3874" spans="3:4">
      <c r="C3874" s="38"/>
      <c r="D3874" s="38"/>
    </row>
    <row r="3875" spans="3:4">
      <c r="C3875" s="38"/>
      <c r="D3875" s="38"/>
    </row>
    <row r="3876" spans="3:4">
      <c r="C3876" s="38"/>
      <c r="D3876" s="38"/>
    </row>
    <row r="3877" spans="3:4">
      <c r="C3877" s="38"/>
      <c r="D3877" s="38"/>
    </row>
    <row r="3878" spans="3:4">
      <c r="C3878" s="38"/>
      <c r="D3878" s="38"/>
    </row>
    <row r="3879" spans="3:4">
      <c r="C3879" s="38"/>
      <c r="D3879" s="38"/>
    </row>
    <row r="3880" spans="3:4">
      <c r="C3880" s="38"/>
      <c r="D3880" s="38"/>
    </row>
    <row r="3881" spans="3:4">
      <c r="C3881" s="38"/>
      <c r="D3881" s="38"/>
    </row>
    <row r="3882" spans="3:4">
      <c r="C3882" s="38"/>
      <c r="D3882" s="38"/>
    </row>
    <row r="3883" spans="3:4">
      <c r="C3883" s="38"/>
      <c r="D3883" s="38"/>
    </row>
    <row r="3884" spans="3:4">
      <c r="C3884" s="38"/>
      <c r="D3884" s="38"/>
    </row>
    <row r="3885" spans="3:4">
      <c r="C3885" s="38"/>
      <c r="D3885" s="38"/>
    </row>
    <row r="3886" spans="3:4">
      <c r="C3886" s="38"/>
      <c r="D3886" s="38"/>
    </row>
    <row r="3887" spans="3:4">
      <c r="C3887" s="38"/>
      <c r="D3887" s="38"/>
    </row>
    <row r="3888" spans="3:4">
      <c r="C3888" s="38"/>
      <c r="D3888" s="38"/>
    </row>
    <row r="3889" spans="3:4">
      <c r="C3889" s="38"/>
      <c r="D3889" s="38"/>
    </row>
    <row r="3890" spans="3:4">
      <c r="C3890" s="38"/>
      <c r="D3890" s="38"/>
    </row>
    <row r="3891" spans="3:4">
      <c r="C3891" s="38"/>
      <c r="D3891" s="38"/>
    </row>
    <row r="3892" spans="3:4">
      <c r="C3892" s="38"/>
      <c r="D3892" s="38"/>
    </row>
    <row r="3893" spans="3:4">
      <c r="C3893" s="38"/>
      <c r="D3893" s="38"/>
    </row>
    <row r="3894" spans="3:4">
      <c r="C3894" s="38"/>
      <c r="D3894" s="38"/>
    </row>
    <row r="3895" spans="3:4">
      <c r="C3895" s="38"/>
      <c r="D3895" s="38"/>
    </row>
    <row r="3896" spans="3:4">
      <c r="C3896" s="38"/>
      <c r="D3896" s="38"/>
    </row>
    <row r="3897" spans="3:4">
      <c r="C3897" s="38"/>
      <c r="D3897" s="38"/>
    </row>
    <row r="3898" spans="3:4">
      <c r="C3898" s="38"/>
      <c r="D3898" s="38"/>
    </row>
    <row r="3899" spans="3:4">
      <c r="C3899" s="38"/>
      <c r="D3899" s="38"/>
    </row>
    <row r="3900" spans="3:4">
      <c r="C3900" s="38"/>
      <c r="D3900" s="38"/>
    </row>
    <row r="3901" spans="3:4">
      <c r="C3901" s="38"/>
      <c r="D3901" s="38"/>
    </row>
    <row r="3902" spans="3:4">
      <c r="C3902" s="38"/>
      <c r="D3902" s="38"/>
    </row>
    <row r="3903" spans="3:4">
      <c r="C3903" s="38"/>
      <c r="D3903" s="38"/>
    </row>
    <row r="3904" spans="3:4">
      <c r="C3904" s="38"/>
      <c r="D3904" s="38"/>
    </row>
    <row r="3905" spans="3:4">
      <c r="C3905" s="38"/>
      <c r="D3905" s="38"/>
    </row>
    <row r="3906" spans="3:4">
      <c r="C3906" s="38"/>
      <c r="D3906" s="38"/>
    </row>
    <row r="3907" spans="3:4">
      <c r="C3907" s="38"/>
      <c r="D3907" s="38"/>
    </row>
    <row r="3908" spans="3:4">
      <c r="C3908" s="38"/>
      <c r="D3908" s="38"/>
    </row>
    <row r="3909" spans="3:4">
      <c r="C3909" s="38"/>
      <c r="D3909" s="38"/>
    </row>
    <row r="3910" spans="3:4">
      <c r="C3910" s="38"/>
      <c r="D3910" s="38"/>
    </row>
    <row r="3911" spans="3:4">
      <c r="C3911" s="38"/>
      <c r="D3911" s="38"/>
    </row>
    <row r="3912" spans="3:4">
      <c r="C3912" s="38"/>
      <c r="D3912" s="38"/>
    </row>
    <row r="3913" spans="3:4">
      <c r="C3913" s="38"/>
      <c r="D3913" s="38"/>
    </row>
    <row r="3914" spans="3:4">
      <c r="C3914" s="38"/>
      <c r="D3914" s="38"/>
    </row>
    <row r="3915" spans="3:4">
      <c r="C3915" s="38"/>
      <c r="D3915" s="38"/>
    </row>
    <row r="3916" spans="3:4">
      <c r="C3916" s="38"/>
      <c r="D3916" s="38"/>
    </row>
    <row r="3917" spans="3:4">
      <c r="C3917" s="38"/>
      <c r="D3917" s="38"/>
    </row>
    <row r="3918" spans="3:4">
      <c r="C3918" s="38"/>
      <c r="D3918" s="38"/>
    </row>
    <row r="3919" spans="3:4">
      <c r="C3919" s="38"/>
      <c r="D3919" s="38"/>
    </row>
    <row r="3920" spans="3:4">
      <c r="C3920" s="38"/>
      <c r="D3920" s="38"/>
    </row>
    <row r="3921" spans="3:4">
      <c r="C3921" s="38"/>
      <c r="D3921" s="38"/>
    </row>
    <row r="3922" spans="3:4">
      <c r="C3922" s="38"/>
      <c r="D3922" s="38"/>
    </row>
    <row r="3923" spans="3:4">
      <c r="C3923" s="38"/>
      <c r="D3923" s="38"/>
    </row>
    <row r="3924" spans="3:4">
      <c r="C3924" s="38"/>
      <c r="D3924" s="38"/>
    </row>
    <row r="3925" spans="3:4">
      <c r="C3925" s="38"/>
      <c r="D3925" s="38"/>
    </row>
    <row r="3926" spans="3:4">
      <c r="C3926" s="38"/>
      <c r="D3926" s="38"/>
    </row>
    <row r="3927" spans="3:4">
      <c r="C3927" s="38"/>
      <c r="D3927" s="38"/>
    </row>
    <row r="3928" spans="3:4">
      <c r="C3928" s="38"/>
      <c r="D3928" s="38"/>
    </row>
    <row r="3929" spans="3:4">
      <c r="C3929" s="38"/>
      <c r="D3929" s="38"/>
    </row>
    <row r="3930" spans="3:4">
      <c r="C3930" s="38"/>
      <c r="D3930" s="38"/>
    </row>
    <row r="3931" spans="3:4">
      <c r="C3931" s="38"/>
      <c r="D3931" s="38"/>
    </row>
    <row r="3932" spans="3:4">
      <c r="C3932" s="38"/>
      <c r="D3932" s="38"/>
    </row>
    <row r="3933" spans="3:4">
      <c r="C3933" s="38"/>
      <c r="D3933" s="38"/>
    </row>
    <row r="3934" spans="3:4">
      <c r="C3934" s="38"/>
      <c r="D3934" s="38"/>
    </row>
    <row r="3935" spans="3:4">
      <c r="C3935" s="38"/>
      <c r="D3935" s="38"/>
    </row>
    <row r="3936" spans="3:4">
      <c r="C3936" s="38"/>
      <c r="D3936" s="38"/>
    </row>
    <row r="3937" spans="3:4">
      <c r="C3937" s="38"/>
      <c r="D3937" s="38"/>
    </row>
    <row r="3938" spans="3:4">
      <c r="C3938" s="38"/>
      <c r="D3938" s="38"/>
    </row>
    <row r="3939" spans="3:4">
      <c r="C3939" s="38"/>
      <c r="D3939" s="38"/>
    </row>
    <row r="3940" spans="3:4">
      <c r="C3940" s="38"/>
      <c r="D3940" s="38"/>
    </row>
    <row r="3941" spans="3:4">
      <c r="C3941" s="38"/>
      <c r="D3941" s="38"/>
    </row>
    <row r="3942" spans="3:4">
      <c r="C3942" s="38"/>
      <c r="D3942" s="38"/>
    </row>
    <row r="3943" spans="3:4">
      <c r="C3943" s="38"/>
      <c r="D3943" s="38"/>
    </row>
    <row r="3944" spans="3:4">
      <c r="C3944" s="38"/>
      <c r="D3944" s="38"/>
    </row>
    <row r="3945" spans="3:4">
      <c r="C3945" s="38"/>
      <c r="D3945" s="38"/>
    </row>
    <row r="3946" spans="3:4">
      <c r="C3946" s="38"/>
      <c r="D3946" s="38"/>
    </row>
    <row r="3947" spans="3:4">
      <c r="C3947" s="38"/>
      <c r="D3947" s="38"/>
    </row>
    <row r="3948" spans="3:4">
      <c r="C3948" s="38"/>
      <c r="D3948" s="38"/>
    </row>
    <row r="3949" spans="3:4">
      <c r="C3949" s="38"/>
      <c r="D3949" s="38"/>
    </row>
    <row r="3950" spans="3:4">
      <c r="C3950" s="38"/>
      <c r="D3950" s="38"/>
    </row>
    <row r="3951" spans="3:4">
      <c r="C3951" s="38"/>
      <c r="D3951" s="38"/>
    </row>
    <row r="3952" spans="3:4">
      <c r="C3952" s="38"/>
      <c r="D3952" s="38"/>
    </row>
    <row r="3953" spans="3:4">
      <c r="C3953" s="38"/>
      <c r="D3953" s="38"/>
    </row>
    <row r="3954" spans="3:4">
      <c r="C3954" s="38"/>
      <c r="D3954" s="38"/>
    </row>
    <row r="3955" spans="3:4">
      <c r="C3955" s="38"/>
      <c r="D3955" s="38"/>
    </row>
    <row r="3956" spans="3:4">
      <c r="C3956" s="38"/>
      <c r="D3956" s="38"/>
    </row>
    <row r="3957" spans="3:4">
      <c r="C3957" s="38"/>
      <c r="D3957" s="38"/>
    </row>
    <row r="3958" spans="3:4">
      <c r="C3958" s="38"/>
      <c r="D3958" s="38"/>
    </row>
    <row r="3959" spans="3:4">
      <c r="C3959" s="38"/>
      <c r="D3959" s="38"/>
    </row>
    <row r="3960" spans="3:4">
      <c r="C3960" s="38"/>
      <c r="D3960" s="38"/>
    </row>
    <row r="3961" spans="3:4">
      <c r="C3961" s="38"/>
      <c r="D3961" s="38"/>
    </row>
    <row r="3962" spans="3:4">
      <c r="C3962" s="38"/>
      <c r="D3962" s="38"/>
    </row>
    <row r="3963" spans="3:4">
      <c r="C3963" s="38"/>
      <c r="D3963" s="38"/>
    </row>
    <row r="3964" spans="3:4">
      <c r="C3964" s="38"/>
      <c r="D3964" s="38"/>
    </row>
    <row r="3965" spans="3:4">
      <c r="C3965" s="38"/>
      <c r="D3965" s="38"/>
    </row>
    <row r="3966" spans="3:4">
      <c r="C3966" s="38"/>
      <c r="D3966" s="38"/>
    </row>
    <row r="3967" spans="3:4">
      <c r="C3967" s="38"/>
      <c r="D3967" s="38"/>
    </row>
    <row r="3968" spans="3:4">
      <c r="C3968" s="38"/>
      <c r="D3968" s="38"/>
    </row>
    <row r="3969" spans="3:4">
      <c r="C3969" s="38"/>
      <c r="D3969" s="38"/>
    </row>
    <row r="3970" spans="3:4">
      <c r="C3970" s="38"/>
      <c r="D3970" s="38"/>
    </row>
    <row r="3971" spans="3:4">
      <c r="C3971" s="38"/>
      <c r="D3971" s="38"/>
    </row>
    <row r="3972" spans="3:4">
      <c r="C3972" s="38"/>
      <c r="D3972" s="38"/>
    </row>
    <row r="3973" spans="3:4">
      <c r="C3973" s="38"/>
      <c r="D3973" s="38"/>
    </row>
    <row r="3974" spans="3:4">
      <c r="C3974" s="38"/>
      <c r="D3974" s="38"/>
    </row>
    <row r="3975" spans="3:4">
      <c r="C3975" s="38"/>
      <c r="D3975" s="38"/>
    </row>
    <row r="3976" spans="3:4">
      <c r="C3976" s="38"/>
      <c r="D3976" s="38"/>
    </row>
    <row r="3977" spans="3:4">
      <c r="C3977" s="38"/>
      <c r="D3977" s="38"/>
    </row>
    <row r="3978" spans="3:4">
      <c r="C3978" s="38"/>
      <c r="D3978" s="38"/>
    </row>
    <row r="3979" spans="3:4">
      <c r="C3979" s="38"/>
      <c r="D3979" s="38"/>
    </row>
    <row r="3980" spans="3:4">
      <c r="C3980" s="38"/>
      <c r="D3980" s="38"/>
    </row>
    <row r="3981" spans="3:4">
      <c r="C3981" s="38"/>
      <c r="D3981" s="38"/>
    </row>
    <row r="3982" spans="3:4">
      <c r="C3982" s="38"/>
      <c r="D3982" s="38"/>
    </row>
    <row r="3983" spans="3:4">
      <c r="C3983" s="38"/>
      <c r="D3983" s="38"/>
    </row>
    <row r="3984" spans="3:4">
      <c r="C3984" s="38"/>
      <c r="D3984" s="38"/>
    </row>
    <row r="3985" spans="3:4">
      <c r="C3985" s="38"/>
      <c r="D3985" s="38"/>
    </row>
    <row r="3986" spans="3:4">
      <c r="C3986" s="38"/>
      <c r="D3986" s="38"/>
    </row>
    <row r="3987" spans="3:4">
      <c r="C3987" s="38"/>
      <c r="D3987" s="38"/>
    </row>
    <row r="3988" spans="3:4">
      <c r="C3988" s="38"/>
      <c r="D3988" s="38"/>
    </row>
    <row r="3989" spans="3:4">
      <c r="C3989" s="38"/>
      <c r="D3989" s="38"/>
    </row>
    <row r="3990" spans="3:4">
      <c r="C3990" s="38"/>
      <c r="D3990" s="38"/>
    </row>
    <row r="3991" spans="3:4">
      <c r="C3991" s="38"/>
      <c r="D3991" s="38"/>
    </row>
    <row r="3992" spans="3:4">
      <c r="C3992" s="38"/>
      <c r="D3992" s="38"/>
    </row>
    <row r="3993" spans="3:4">
      <c r="C3993" s="38"/>
      <c r="D3993" s="38"/>
    </row>
    <row r="3994" spans="3:4">
      <c r="C3994" s="38"/>
      <c r="D3994" s="38"/>
    </row>
    <row r="3995" spans="3:4">
      <c r="C3995" s="38"/>
      <c r="D3995" s="38"/>
    </row>
    <row r="3996" spans="3:4">
      <c r="C3996" s="38"/>
      <c r="D3996" s="38"/>
    </row>
    <row r="3997" spans="3:4">
      <c r="C3997" s="38"/>
      <c r="D3997" s="38"/>
    </row>
    <row r="3998" spans="3:4">
      <c r="C3998" s="38"/>
      <c r="D3998" s="38"/>
    </row>
    <row r="3999" spans="3:4">
      <c r="C3999" s="38"/>
      <c r="D3999" s="38"/>
    </row>
    <row r="4000" spans="3:4">
      <c r="C4000" s="38"/>
      <c r="D4000" s="38"/>
    </row>
    <row r="4001" spans="3:4">
      <c r="C4001" s="38"/>
      <c r="D4001" s="38"/>
    </row>
    <row r="4002" spans="3:4">
      <c r="C4002" s="38"/>
      <c r="D4002" s="38"/>
    </row>
    <row r="4003" spans="3:4">
      <c r="C4003" s="38"/>
      <c r="D4003" s="38"/>
    </row>
    <row r="4004" spans="3:4">
      <c r="C4004" s="38"/>
      <c r="D4004" s="38"/>
    </row>
    <row r="4005" spans="3:4">
      <c r="C4005" s="38"/>
      <c r="D4005" s="38"/>
    </row>
    <row r="4006" spans="3:4">
      <c r="C4006" s="38"/>
      <c r="D4006" s="38"/>
    </row>
    <row r="4007" spans="3:4">
      <c r="C4007" s="38"/>
      <c r="D4007" s="38"/>
    </row>
    <row r="4008" spans="3:4">
      <c r="C4008" s="38"/>
      <c r="D4008" s="38"/>
    </row>
    <row r="4009" spans="3:4">
      <c r="C4009" s="38"/>
      <c r="D4009" s="38"/>
    </row>
    <row r="4010" spans="3:4">
      <c r="C4010" s="38"/>
      <c r="D4010" s="38"/>
    </row>
    <row r="4011" spans="3:4">
      <c r="C4011" s="38"/>
      <c r="D4011" s="38"/>
    </row>
    <row r="4012" spans="3:4">
      <c r="C4012" s="38"/>
      <c r="D4012" s="38"/>
    </row>
    <row r="4013" spans="3:4">
      <c r="C4013" s="38"/>
      <c r="D4013" s="38"/>
    </row>
    <row r="4014" spans="3:4">
      <c r="C4014" s="38"/>
      <c r="D4014" s="38"/>
    </row>
    <row r="4015" spans="3:4">
      <c r="C4015" s="38"/>
      <c r="D4015" s="38"/>
    </row>
    <row r="4016" spans="3:4">
      <c r="C4016" s="38"/>
      <c r="D4016" s="38"/>
    </row>
    <row r="4017" spans="3:4">
      <c r="C4017" s="38"/>
      <c r="D4017" s="38"/>
    </row>
    <row r="4018" spans="3:4">
      <c r="C4018" s="38"/>
      <c r="D4018" s="38"/>
    </row>
    <row r="4019" spans="3:4">
      <c r="C4019" s="38"/>
      <c r="D4019" s="38"/>
    </row>
    <row r="4020" spans="3:4">
      <c r="C4020" s="38"/>
      <c r="D4020" s="38"/>
    </row>
    <row r="4021" spans="3:4">
      <c r="C4021" s="38"/>
      <c r="D4021" s="38"/>
    </row>
    <row r="4022" spans="3:4">
      <c r="C4022" s="38"/>
      <c r="D4022" s="38"/>
    </row>
    <row r="4023" spans="3:4">
      <c r="C4023" s="38"/>
      <c r="D4023" s="38"/>
    </row>
    <row r="4024" spans="3:4">
      <c r="C4024" s="38"/>
      <c r="D4024" s="38"/>
    </row>
    <row r="4025" spans="3:4">
      <c r="C4025" s="38"/>
      <c r="D4025" s="38"/>
    </row>
    <row r="4026" spans="3:4">
      <c r="C4026" s="38"/>
      <c r="D4026" s="38"/>
    </row>
    <row r="4027" spans="3:4">
      <c r="C4027" s="38"/>
      <c r="D4027" s="38"/>
    </row>
    <row r="4028" spans="3:4">
      <c r="C4028" s="38"/>
      <c r="D4028" s="38"/>
    </row>
    <row r="4029" spans="3:4">
      <c r="C4029" s="38"/>
      <c r="D4029" s="38"/>
    </row>
    <row r="4030" spans="3:4">
      <c r="C4030" s="38"/>
      <c r="D4030" s="38"/>
    </row>
    <row r="4031" spans="3:4">
      <c r="C4031" s="38"/>
      <c r="D4031" s="38"/>
    </row>
    <row r="4032" spans="3:4">
      <c r="C4032" s="38"/>
      <c r="D4032" s="38"/>
    </row>
    <row r="4033" spans="3:4">
      <c r="C4033" s="38"/>
      <c r="D4033" s="38"/>
    </row>
    <row r="4034" spans="3:4">
      <c r="C4034" s="38"/>
      <c r="D4034" s="38"/>
    </row>
    <row r="4035" spans="3:4">
      <c r="C4035" s="38"/>
      <c r="D4035" s="38"/>
    </row>
    <row r="4036" spans="3:4">
      <c r="C4036" s="38"/>
      <c r="D4036" s="38"/>
    </row>
    <row r="4037" spans="3:4">
      <c r="C4037" s="38"/>
      <c r="D4037" s="38"/>
    </row>
    <row r="4038" spans="3:4">
      <c r="C4038" s="38"/>
      <c r="D4038" s="38"/>
    </row>
    <row r="4039" spans="3:4">
      <c r="C4039" s="38"/>
      <c r="D4039" s="38"/>
    </row>
    <row r="4040" spans="3:4">
      <c r="C4040" s="38"/>
      <c r="D4040" s="38"/>
    </row>
    <row r="4041" spans="3:4">
      <c r="C4041" s="38"/>
      <c r="D4041" s="38"/>
    </row>
    <row r="4042" spans="3:4">
      <c r="C4042" s="38"/>
      <c r="D4042" s="38"/>
    </row>
    <row r="4043" spans="3:4">
      <c r="C4043" s="38"/>
      <c r="D4043" s="38"/>
    </row>
    <row r="4044" spans="3:4">
      <c r="C4044" s="38"/>
      <c r="D4044" s="38"/>
    </row>
    <row r="4045" spans="3:4">
      <c r="C4045" s="38"/>
      <c r="D4045" s="38"/>
    </row>
    <row r="4046" spans="3:4">
      <c r="C4046" s="38"/>
      <c r="D4046" s="38"/>
    </row>
    <row r="4047" spans="3:4">
      <c r="C4047" s="38"/>
      <c r="D4047" s="38"/>
    </row>
    <row r="4048" spans="3:4">
      <c r="C4048" s="38"/>
      <c r="D4048" s="38"/>
    </row>
    <row r="4049" spans="3:4">
      <c r="C4049" s="38"/>
      <c r="D4049" s="38"/>
    </row>
    <row r="4050" spans="3:4">
      <c r="C4050" s="38"/>
      <c r="D4050" s="38"/>
    </row>
    <row r="4051" spans="3:4">
      <c r="C4051" s="38"/>
      <c r="D4051" s="38"/>
    </row>
    <row r="4052" spans="3:4">
      <c r="C4052" s="38"/>
      <c r="D4052" s="38"/>
    </row>
    <row r="4053" spans="3:4">
      <c r="C4053" s="38"/>
      <c r="D4053" s="38"/>
    </row>
    <row r="4054" spans="3:4">
      <c r="C4054" s="38"/>
      <c r="D4054" s="38"/>
    </row>
    <row r="4055" spans="3:4">
      <c r="C4055" s="38"/>
      <c r="D4055" s="38"/>
    </row>
    <row r="4056" spans="3:4">
      <c r="C4056" s="38"/>
      <c r="D4056" s="38"/>
    </row>
    <row r="4057" spans="3:4">
      <c r="C4057" s="38"/>
      <c r="D4057" s="38"/>
    </row>
    <row r="4058" spans="3:4">
      <c r="C4058" s="38"/>
      <c r="D4058" s="38"/>
    </row>
    <row r="4059" spans="3:4">
      <c r="C4059" s="38"/>
      <c r="D4059" s="38"/>
    </row>
    <row r="4060" spans="3:4">
      <c r="C4060" s="38"/>
      <c r="D4060" s="38"/>
    </row>
    <row r="4061" spans="3:4">
      <c r="C4061" s="38"/>
      <c r="D4061" s="38"/>
    </row>
    <row r="4062" spans="3:4">
      <c r="C4062" s="38"/>
      <c r="D4062" s="38"/>
    </row>
    <row r="4063" spans="3:4">
      <c r="C4063" s="38"/>
      <c r="D4063" s="38"/>
    </row>
    <row r="4064" spans="3:4">
      <c r="C4064" s="38"/>
      <c r="D4064" s="38"/>
    </row>
    <row r="4065" spans="3:4">
      <c r="C4065" s="38"/>
      <c r="D4065" s="38"/>
    </row>
    <row r="4066" spans="3:4">
      <c r="C4066" s="38"/>
      <c r="D4066" s="38"/>
    </row>
    <row r="4067" spans="3:4">
      <c r="C4067" s="38"/>
      <c r="D4067" s="38"/>
    </row>
    <row r="4068" spans="3:4">
      <c r="C4068" s="38"/>
      <c r="D4068" s="38"/>
    </row>
    <row r="4069" spans="3:4">
      <c r="C4069" s="38"/>
      <c r="D4069" s="38"/>
    </row>
    <row r="4070" spans="3:4">
      <c r="C4070" s="38"/>
      <c r="D4070" s="38"/>
    </row>
    <row r="4071" spans="3:4">
      <c r="C4071" s="38"/>
      <c r="D4071" s="38"/>
    </row>
    <row r="4072" spans="3:4">
      <c r="C4072" s="38"/>
      <c r="D4072" s="38"/>
    </row>
    <row r="4073" spans="3:4">
      <c r="C4073" s="38"/>
      <c r="D4073" s="38"/>
    </row>
    <row r="4074" spans="3:4">
      <c r="C4074" s="38"/>
      <c r="D4074" s="38"/>
    </row>
    <row r="4075" spans="3:4">
      <c r="C4075" s="38"/>
      <c r="D4075" s="38"/>
    </row>
    <row r="4076" spans="3:4">
      <c r="C4076" s="38"/>
      <c r="D4076" s="38"/>
    </row>
    <row r="4077" spans="3:4">
      <c r="C4077" s="38"/>
      <c r="D4077" s="38"/>
    </row>
    <row r="4078" spans="3:4">
      <c r="C4078" s="38"/>
      <c r="D4078" s="38"/>
    </row>
    <row r="4079" spans="3:4">
      <c r="C4079" s="38"/>
      <c r="D4079" s="38"/>
    </row>
    <row r="4080" spans="3:4">
      <c r="C4080" s="38"/>
      <c r="D4080" s="38"/>
    </row>
    <row r="4081" spans="3:4">
      <c r="C4081" s="38"/>
      <c r="D4081" s="38"/>
    </row>
    <row r="4082" spans="3:4">
      <c r="C4082" s="38"/>
      <c r="D4082" s="38"/>
    </row>
    <row r="4083" spans="3:4">
      <c r="C4083" s="38"/>
      <c r="D4083" s="38"/>
    </row>
    <row r="4084" spans="3:4">
      <c r="C4084" s="38"/>
      <c r="D4084" s="38"/>
    </row>
    <row r="4085" spans="3:4">
      <c r="C4085" s="38"/>
      <c r="D4085" s="38"/>
    </row>
    <row r="4086" spans="3:4">
      <c r="C4086" s="38"/>
      <c r="D4086" s="38"/>
    </row>
    <row r="4087" spans="3:4">
      <c r="C4087" s="38"/>
      <c r="D4087" s="38"/>
    </row>
    <row r="4088" spans="3:4">
      <c r="C4088" s="38"/>
      <c r="D4088" s="38"/>
    </row>
    <row r="4089" spans="3:4">
      <c r="C4089" s="38"/>
      <c r="D4089" s="38"/>
    </row>
    <row r="4090" spans="3:4">
      <c r="C4090" s="38"/>
      <c r="D4090" s="38"/>
    </row>
    <row r="4091" spans="3:4">
      <c r="C4091" s="38"/>
      <c r="D4091" s="38"/>
    </row>
    <row r="4092" spans="3:4">
      <c r="C4092" s="38"/>
      <c r="D4092" s="38"/>
    </row>
    <row r="4093" spans="3:4">
      <c r="C4093" s="38"/>
      <c r="D4093" s="38"/>
    </row>
    <row r="4094" spans="3:4">
      <c r="C4094" s="38"/>
      <c r="D4094" s="38"/>
    </row>
    <row r="4095" spans="3:4">
      <c r="C4095" s="38"/>
      <c r="D4095" s="38"/>
    </row>
    <row r="4096" spans="3:4">
      <c r="C4096" s="38"/>
      <c r="D4096" s="38"/>
    </row>
    <row r="4097" spans="3:4">
      <c r="C4097" s="38"/>
      <c r="D4097" s="38"/>
    </row>
    <row r="4098" spans="3:4">
      <c r="C4098" s="38"/>
      <c r="D4098" s="38"/>
    </row>
    <row r="4099" spans="3:4">
      <c r="C4099" s="38"/>
      <c r="D4099" s="38"/>
    </row>
    <row r="4100" spans="3:4">
      <c r="C4100" s="38"/>
      <c r="D4100" s="38"/>
    </row>
    <row r="4101" spans="3:4">
      <c r="C4101" s="38"/>
      <c r="D4101" s="38"/>
    </row>
    <row r="4102" spans="3:4">
      <c r="C4102" s="38"/>
      <c r="D4102" s="38"/>
    </row>
    <row r="4103" spans="3:4">
      <c r="C4103" s="38"/>
      <c r="D4103" s="38"/>
    </row>
    <row r="4104" spans="3:4">
      <c r="C4104" s="38"/>
      <c r="D4104" s="38"/>
    </row>
    <row r="4105" spans="3:4">
      <c r="C4105" s="38"/>
      <c r="D4105" s="38"/>
    </row>
    <row r="4106" spans="3:4">
      <c r="C4106" s="38"/>
      <c r="D4106" s="38"/>
    </row>
    <row r="4107" spans="3:4">
      <c r="C4107" s="38"/>
      <c r="D4107" s="38"/>
    </row>
    <row r="4108" spans="3:4">
      <c r="C4108" s="38"/>
      <c r="D4108" s="38"/>
    </row>
    <row r="4109" spans="3:4">
      <c r="C4109" s="38"/>
      <c r="D4109" s="38"/>
    </row>
    <row r="4110" spans="3:4">
      <c r="C4110" s="38"/>
      <c r="D4110" s="38"/>
    </row>
    <row r="4111" spans="3:4">
      <c r="C4111" s="38"/>
      <c r="D4111" s="38"/>
    </row>
    <row r="4112" spans="3:4">
      <c r="C4112" s="38"/>
      <c r="D4112" s="38"/>
    </row>
    <row r="4113" spans="3:4">
      <c r="C4113" s="38"/>
      <c r="D4113" s="38"/>
    </row>
    <row r="4114" spans="3:4">
      <c r="C4114" s="38"/>
      <c r="D4114" s="38"/>
    </row>
    <row r="4115" spans="3:4">
      <c r="C4115" s="38"/>
      <c r="D4115" s="38"/>
    </row>
    <row r="4116" spans="3:4">
      <c r="C4116" s="38"/>
      <c r="D4116" s="38"/>
    </row>
    <row r="4117" spans="3:4">
      <c r="C4117" s="38"/>
      <c r="D4117" s="38"/>
    </row>
    <row r="4118" spans="3:4">
      <c r="C4118" s="38"/>
      <c r="D4118" s="38"/>
    </row>
    <row r="4119" spans="3:4">
      <c r="C4119" s="38"/>
      <c r="D4119" s="38"/>
    </row>
    <row r="4120" spans="3:4">
      <c r="C4120" s="38"/>
      <c r="D4120" s="38"/>
    </row>
    <row r="4121" spans="3:4">
      <c r="C4121" s="38"/>
      <c r="D4121" s="38"/>
    </row>
    <row r="4122" spans="3:4">
      <c r="C4122" s="38"/>
      <c r="D4122" s="38"/>
    </row>
    <row r="4123" spans="3:4">
      <c r="C4123" s="38"/>
      <c r="D4123" s="38"/>
    </row>
    <row r="4124" spans="3:4">
      <c r="C4124" s="38"/>
      <c r="D4124" s="38"/>
    </row>
    <row r="4125" spans="3:4">
      <c r="C4125" s="38"/>
      <c r="D4125" s="38"/>
    </row>
    <row r="4126" spans="3:4">
      <c r="C4126" s="38"/>
      <c r="D4126" s="38"/>
    </row>
    <row r="4127" spans="3:4">
      <c r="C4127" s="38"/>
      <c r="D4127" s="38"/>
    </row>
    <row r="4128" spans="3:4">
      <c r="C4128" s="38"/>
      <c r="D4128" s="38"/>
    </row>
    <row r="4129" spans="3:4">
      <c r="C4129" s="38"/>
      <c r="D4129" s="38"/>
    </row>
    <row r="4130" spans="3:4">
      <c r="C4130" s="38"/>
      <c r="D4130" s="38"/>
    </row>
    <row r="4131" spans="3:4">
      <c r="C4131" s="38"/>
      <c r="D4131" s="38"/>
    </row>
    <row r="4132" spans="3:4">
      <c r="C4132" s="38"/>
      <c r="D4132" s="38"/>
    </row>
    <row r="4133" spans="3:4">
      <c r="C4133" s="38"/>
      <c r="D4133" s="38"/>
    </row>
    <row r="4134" spans="3:4">
      <c r="C4134" s="38"/>
      <c r="D4134" s="38"/>
    </row>
    <row r="4135" spans="3:4">
      <c r="C4135" s="38"/>
      <c r="D4135" s="38"/>
    </row>
    <row r="4136" spans="3:4">
      <c r="C4136" s="38"/>
      <c r="D4136" s="38"/>
    </row>
    <row r="4137" spans="3:4">
      <c r="C4137" s="38"/>
      <c r="D4137" s="38"/>
    </row>
    <row r="4138" spans="3:4">
      <c r="C4138" s="38"/>
      <c r="D4138" s="38"/>
    </row>
    <row r="4139" spans="3:4">
      <c r="C4139" s="38"/>
      <c r="D4139" s="38"/>
    </row>
    <row r="4140" spans="3:4">
      <c r="C4140" s="38"/>
      <c r="D4140" s="38"/>
    </row>
    <row r="4141" spans="3:4">
      <c r="C4141" s="38"/>
      <c r="D4141" s="38"/>
    </row>
    <row r="4142" spans="3:4">
      <c r="C4142" s="38"/>
      <c r="D4142" s="38"/>
    </row>
    <row r="4143" spans="3:4">
      <c r="C4143" s="38"/>
      <c r="D4143" s="38"/>
    </row>
    <row r="4144" spans="3:4">
      <c r="C4144" s="38"/>
      <c r="D4144" s="38"/>
    </row>
    <row r="4145" spans="3:4">
      <c r="C4145" s="38"/>
      <c r="D4145" s="38"/>
    </row>
    <row r="4146" spans="3:4">
      <c r="C4146" s="38"/>
      <c r="D4146" s="38"/>
    </row>
    <row r="4147" spans="3:4">
      <c r="C4147" s="38"/>
      <c r="D4147" s="38"/>
    </row>
    <row r="4148" spans="3:4">
      <c r="C4148" s="38"/>
      <c r="D4148" s="38"/>
    </row>
    <row r="4149" spans="3:4">
      <c r="C4149" s="38"/>
      <c r="D4149" s="38"/>
    </row>
    <row r="4150" spans="3:4">
      <c r="C4150" s="38"/>
      <c r="D4150" s="38"/>
    </row>
    <row r="4151" spans="3:4">
      <c r="C4151" s="38"/>
      <c r="D4151" s="38"/>
    </row>
    <row r="4152" spans="3:4">
      <c r="C4152" s="38"/>
      <c r="D4152" s="38"/>
    </row>
    <row r="4153" spans="3:4">
      <c r="C4153" s="38"/>
      <c r="D4153" s="38"/>
    </row>
    <row r="4154" spans="3:4">
      <c r="C4154" s="38"/>
      <c r="D4154" s="38"/>
    </row>
    <row r="4155" spans="3:4">
      <c r="C4155" s="38"/>
      <c r="D4155" s="38"/>
    </row>
    <row r="4156" spans="3:4">
      <c r="C4156" s="38"/>
      <c r="D4156" s="38"/>
    </row>
    <row r="4157" spans="3:4">
      <c r="C4157" s="38"/>
      <c r="D4157" s="38"/>
    </row>
    <row r="4158" spans="3:4">
      <c r="C4158" s="38"/>
      <c r="D4158" s="38"/>
    </row>
    <row r="4159" spans="3:4">
      <c r="C4159" s="38"/>
      <c r="D4159" s="38"/>
    </row>
    <row r="4160" spans="3:4">
      <c r="C4160" s="38"/>
      <c r="D4160" s="38"/>
    </row>
    <row r="4161" spans="3:4">
      <c r="C4161" s="38"/>
      <c r="D4161" s="38"/>
    </row>
    <row r="4162" spans="3:4">
      <c r="C4162" s="38"/>
      <c r="D4162" s="38"/>
    </row>
    <row r="4163" spans="3:4">
      <c r="C4163" s="38"/>
      <c r="D4163" s="38"/>
    </row>
    <row r="4164" spans="3:4">
      <c r="C4164" s="38"/>
      <c r="D4164" s="38"/>
    </row>
    <row r="4165" spans="3:4">
      <c r="C4165" s="38"/>
      <c r="D4165" s="38"/>
    </row>
    <row r="4166" spans="3:4">
      <c r="C4166" s="38"/>
      <c r="D4166" s="38"/>
    </row>
    <row r="4167" spans="3:4">
      <c r="C4167" s="38"/>
      <c r="D4167" s="38"/>
    </row>
    <row r="4168" spans="3:4">
      <c r="C4168" s="38"/>
      <c r="D4168" s="38"/>
    </row>
    <row r="4169" spans="3:4">
      <c r="C4169" s="38"/>
      <c r="D4169" s="38"/>
    </row>
    <row r="4170" spans="3:4">
      <c r="C4170" s="38"/>
      <c r="D4170" s="38"/>
    </row>
    <row r="4171" spans="3:4">
      <c r="C4171" s="38"/>
      <c r="D4171" s="38"/>
    </row>
    <row r="4172" spans="3:4">
      <c r="C4172" s="38"/>
      <c r="D4172" s="38"/>
    </row>
    <row r="4173" spans="3:4">
      <c r="C4173" s="38"/>
      <c r="D4173" s="38"/>
    </row>
    <row r="4174" spans="3:4">
      <c r="C4174" s="38"/>
      <c r="D4174" s="38"/>
    </row>
    <row r="4175" spans="3:4">
      <c r="C4175" s="38"/>
      <c r="D4175" s="38"/>
    </row>
    <row r="4176" spans="3:4">
      <c r="C4176" s="38"/>
      <c r="D4176" s="38"/>
    </row>
    <row r="4177" spans="3:4">
      <c r="C4177" s="38"/>
      <c r="D4177" s="38"/>
    </row>
    <row r="4178" spans="3:4">
      <c r="C4178" s="38"/>
      <c r="D4178" s="38"/>
    </row>
    <row r="4179" spans="3:4">
      <c r="C4179" s="38"/>
      <c r="D4179" s="38"/>
    </row>
    <row r="4180" spans="3:4">
      <c r="C4180" s="38"/>
      <c r="D4180" s="38"/>
    </row>
    <row r="4181" spans="3:4">
      <c r="C4181" s="38"/>
      <c r="D4181" s="38"/>
    </row>
    <row r="4182" spans="3:4">
      <c r="C4182" s="38"/>
      <c r="D4182" s="38"/>
    </row>
    <row r="4183" spans="3:4">
      <c r="C4183" s="38"/>
      <c r="D4183" s="38"/>
    </row>
    <row r="4184" spans="3:4">
      <c r="C4184" s="38"/>
      <c r="D4184" s="38"/>
    </row>
    <row r="4185" spans="3:4">
      <c r="C4185" s="38"/>
      <c r="D4185" s="38"/>
    </row>
    <row r="4186" spans="3:4">
      <c r="C4186" s="38"/>
      <c r="D4186" s="38"/>
    </row>
    <row r="4187" spans="3:4">
      <c r="C4187" s="38"/>
      <c r="D4187" s="38"/>
    </row>
    <row r="4188" spans="3:4">
      <c r="C4188" s="38"/>
      <c r="D4188" s="38"/>
    </row>
    <row r="4189" spans="3:4">
      <c r="C4189" s="38"/>
      <c r="D4189" s="38"/>
    </row>
    <row r="4190" spans="3:4">
      <c r="C4190" s="38"/>
      <c r="D4190" s="38"/>
    </row>
    <row r="4191" spans="3:4">
      <c r="C4191" s="38"/>
      <c r="D4191" s="38"/>
    </row>
    <row r="4192" spans="3:4">
      <c r="C4192" s="38"/>
      <c r="D4192" s="38"/>
    </row>
    <row r="4193" spans="3:4">
      <c r="C4193" s="38"/>
      <c r="D4193" s="38"/>
    </row>
    <row r="4194" spans="3:4">
      <c r="C4194" s="38"/>
      <c r="D4194" s="38"/>
    </row>
    <row r="4195" spans="3:4">
      <c r="C4195" s="38"/>
      <c r="D4195" s="38"/>
    </row>
    <row r="4196" spans="3:4">
      <c r="C4196" s="38"/>
      <c r="D4196" s="38"/>
    </row>
    <row r="4197" spans="3:4">
      <c r="C4197" s="38"/>
      <c r="D4197" s="38"/>
    </row>
    <row r="4198" spans="3:4">
      <c r="C4198" s="38"/>
      <c r="D4198" s="38"/>
    </row>
    <row r="4199" spans="3:4">
      <c r="C4199" s="38"/>
      <c r="D4199" s="38"/>
    </row>
    <row r="4200" spans="3:4">
      <c r="C4200" s="38"/>
      <c r="D4200" s="38"/>
    </row>
    <row r="4201" spans="3:4">
      <c r="C4201" s="38"/>
      <c r="D4201" s="38"/>
    </row>
    <row r="4202" spans="3:4">
      <c r="C4202" s="38"/>
      <c r="D4202" s="38"/>
    </row>
    <row r="4203" spans="3:4">
      <c r="C4203" s="38"/>
      <c r="D4203" s="38"/>
    </row>
    <row r="4204" spans="3:4">
      <c r="C4204" s="38"/>
      <c r="D4204" s="38"/>
    </row>
    <row r="4205" spans="3:4">
      <c r="C4205" s="38"/>
      <c r="D4205" s="38"/>
    </row>
    <row r="4206" spans="3:4">
      <c r="C4206" s="38"/>
      <c r="D4206" s="38"/>
    </row>
    <row r="4207" spans="3:4">
      <c r="C4207" s="38"/>
      <c r="D4207" s="38"/>
    </row>
    <row r="4208" spans="3:4">
      <c r="C4208" s="38"/>
      <c r="D4208" s="38"/>
    </row>
    <row r="4209" spans="3:4">
      <c r="C4209" s="38"/>
      <c r="D4209" s="38"/>
    </row>
    <row r="4210" spans="3:4">
      <c r="C4210" s="38"/>
      <c r="D4210" s="38"/>
    </row>
    <row r="4211" spans="3:4">
      <c r="C4211" s="38"/>
      <c r="D4211" s="38"/>
    </row>
    <row r="4212" spans="3:4">
      <c r="C4212" s="38"/>
      <c r="D4212" s="38"/>
    </row>
    <row r="4213" spans="3:4">
      <c r="C4213" s="38"/>
      <c r="D4213" s="38"/>
    </row>
    <row r="4214" spans="3:4">
      <c r="C4214" s="38"/>
      <c r="D4214" s="38"/>
    </row>
    <row r="4215" spans="3:4">
      <c r="C4215" s="38"/>
      <c r="D4215" s="38"/>
    </row>
    <row r="4216" spans="3:4">
      <c r="C4216" s="38"/>
      <c r="D4216" s="38"/>
    </row>
    <row r="4217" spans="3:4">
      <c r="C4217" s="38"/>
      <c r="D4217" s="38"/>
    </row>
    <row r="4218" spans="3:4">
      <c r="C4218" s="38"/>
      <c r="D4218" s="38"/>
    </row>
    <row r="4219" spans="3:4">
      <c r="C4219" s="38"/>
      <c r="D4219" s="38"/>
    </row>
    <row r="4220" spans="3:4">
      <c r="C4220" s="38"/>
      <c r="D4220" s="38"/>
    </row>
    <row r="4221" spans="3:4">
      <c r="C4221" s="38"/>
      <c r="D4221" s="38"/>
    </row>
    <row r="4222" spans="3:4">
      <c r="C4222" s="38"/>
      <c r="D4222" s="38"/>
    </row>
    <row r="4223" spans="3:4">
      <c r="C4223" s="38"/>
      <c r="D4223" s="38"/>
    </row>
    <row r="4224" spans="3:4">
      <c r="C4224" s="38"/>
      <c r="D4224" s="38"/>
    </row>
    <row r="4225" spans="3:4">
      <c r="C4225" s="38"/>
      <c r="D4225" s="38"/>
    </row>
    <row r="4226" spans="3:4">
      <c r="C4226" s="38"/>
      <c r="D4226" s="38"/>
    </row>
    <row r="4227" spans="3:4">
      <c r="C4227" s="38"/>
      <c r="D4227" s="38"/>
    </row>
    <row r="4228" spans="3:4">
      <c r="C4228" s="38"/>
      <c r="D4228" s="38"/>
    </row>
    <row r="4229" spans="3:4">
      <c r="C4229" s="38"/>
      <c r="D4229" s="38"/>
    </row>
    <row r="4230" spans="3:4">
      <c r="C4230" s="38"/>
      <c r="D4230" s="38"/>
    </row>
    <row r="4231" spans="3:4">
      <c r="C4231" s="38"/>
      <c r="D4231" s="38"/>
    </row>
    <row r="4232" spans="3:4">
      <c r="C4232" s="38"/>
      <c r="D4232" s="38"/>
    </row>
    <row r="4233" spans="3:4">
      <c r="C4233" s="38"/>
      <c r="D4233" s="38"/>
    </row>
    <row r="4234" spans="3:4">
      <c r="C4234" s="38"/>
      <c r="D4234" s="38"/>
    </row>
    <row r="4235" spans="3:4">
      <c r="C4235" s="38"/>
      <c r="D4235" s="38"/>
    </row>
    <row r="4236" spans="3:4">
      <c r="C4236" s="38"/>
      <c r="D4236" s="38"/>
    </row>
    <row r="4237" spans="3:4">
      <c r="C4237" s="38"/>
      <c r="D4237" s="38"/>
    </row>
    <row r="4238" spans="3:4">
      <c r="C4238" s="38"/>
      <c r="D4238" s="38"/>
    </row>
    <row r="4239" spans="3:4">
      <c r="C4239" s="38"/>
      <c r="D4239" s="38"/>
    </row>
    <row r="4240" spans="3:4">
      <c r="C4240" s="38"/>
      <c r="D4240" s="38"/>
    </row>
    <row r="4241" spans="3:4">
      <c r="C4241" s="38"/>
      <c r="D4241" s="38"/>
    </row>
    <row r="4242" spans="3:4">
      <c r="C4242" s="38"/>
      <c r="D4242" s="38"/>
    </row>
    <row r="4243" spans="3:4">
      <c r="C4243" s="38"/>
      <c r="D4243" s="38"/>
    </row>
    <row r="4244" spans="3:4">
      <c r="C4244" s="38"/>
      <c r="D4244" s="38"/>
    </row>
    <row r="4245" spans="3:4">
      <c r="C4245" s="38"/>
      <c r="D4245" s="38"/>
    </row>
    <row r="4246" spans="3:4">
      <c r="C4246" s="38"/>
      <c r="D4246" s="38"/>
    </row>
    <row r="4247" spans="3:4">
      <c r="C4247" s="38"/>
      <c r="D4247" s="38"/>
    </row>
    <row r="4248" spans="3:4">
      <c r="C4248" s="38"/>
      <c r="D4248" s="38"/>
    </row>
    <row r="4249" spans="3:4">
      <c r="C4249" s="38"/>
      <c r="D4249" s="38"/>
    </row>
    <row r="4250" spans="3:4">
      <c r="C4250" s="38"/>
      <c r="D4250" s="38"/>
    </row>
    <row r="4251" spans="3:4">
      <c r="C4251" s="38"/>
      <c r="D4251" s="38"/>
    </row>
    <row r="4252" spans="3:4">
      <c r="C4252" s="38"/>
      <c r="D4252" s="38"/>
    </row>
    <row r="4253" spans="3:4">
      <c r="C4253" s="38"/>
      <c r="D4253" s="38"/>
    </row>
    <row r="4254" spans="3:4">
      <c r="C4254" s="38"/>
      <c r="D4254" s="38"/>
    </row>
    <row r="4255" spans="3:4">
      <c r="C4255" s="38"/>
      <c r="D4255" s="38"/>
    </row>
    <row r="4256" spans="3:4">
      <c r="C4256" s="38"/>
      <c r="D4256" s="38"/>
    </row>
    <row r="4257" spans="3:4">
      <c r="C4257" s="38"/>
      <c r="D4257" s="38"/>
    </row>
    <row r="4258" spans="3:4">
      <c r="C4258" s="38"/>
      <c r="D4258" s="38"/>
    </row>
    <row r="4259" spans="3:4">
      <c r="C4259" s="38"/>
      <c r="D4259" s="38"/>
    </row>
    <row r="4260" spans="3:4">
      <c r="C4260" s="38"/>
      <c r="D4260" s="38"/>
    </row>
    <row r="4261" spans="3:4">
      <c r="C4261" s="38"/>
      <c r="D4261" s="38"/>
    </row>
    <row r="4262" spans="3:4">
      <c r="C4262" s="38"/>
      <c r="D4262" s="38"/>
    </row>
    <row r="4263" spans="3:4">
      <c r="C4263" s="38"/>
      <c r="D4263" s="38"/>
    </row>
    <row r="4264" spans="3:4">
      <c r="C4264" s="38"/>
      <c r="D4264" s="38"/>
    </row>
    <row r="4265" spans="3:4">
      <c r="C4265" s="38"/>
      <c r="D4265" s="38"/>
    </row>
    <row r="4266" spans="3:4">
      <c r="C4266" s="38"/>
      <c r="D4266" s="38"/>
    </row>
    <row r="4267" spans="3:4">
      <c r="C4267" s="38"/>
      <c r="D4267" s="38"/>
    </row>
    <row r="4268" spans="3:4">
      <c r="C4268" s="38"/>
      <c r="D4268" s="38"/>
    </row>
    <row r="4269" spans="3:4">
      <c r="C4269" s="38"/>
      <c r="D4269" s="38"/>
    </row>
    <row r="4270" spans="3:4">
      <c r="C4270" s="38"/>
      <c r="D4270" s="38"/>
    </row>
    <row r="4271" spans="3:4">
      <c r="C4271" s="38"/>
      <c r="D4271" s="38"/>
    </row>
    <row r="4272" spans="3:4">
      <c r="C4272" s="38"/>
      <c r="D4272" s="38"/>
    </row>
    <row r="4273" spans="3:4">
      <c r="C4273" s="38"/>
      <c r="D4273" s="38"/>
    </row>
    <row r="4274" spans="3:4">
      <c r="C4274" s="38"/>
      <c r="D4274" s="38"/>
    </row>
    <row r="4275" spans="3:4">
      <c r="C4275" s="38"/>
      <c r="D4275" s="38"/>
    </row>
    <row r="4276" spans="3:4">
      <c r="C4276" s="38"/>
      <c r="D4276" s="38"/>
    </row>
    <row r="4277" spans="3:4">
      <c r="C4277" s="38"/>
      <c r="D4277" s="38"/>
    </row>
    <row r="4278" spans="3:4">
      <c r="C4278" s="38"/>
      <c r="D4278" s="38"/>
    </row>
    <row r="4279" spans="3:4">
      <c r="C4279" s="38"/>
      <c r="D4279" s="38"/>
    </row>
    <row r="4280" spans="3:4">
      <c r="C4280" s="38"/>
      <c r="D4280" s="38"/>
    </row>
    <row r="4281" spans="3:4">
      <c r="C4281" s="38"/>
      <c r="D4281" s="38"/>
    </row>
    <row r="4282" spans="3:4">
      <c r="C4282" s="38"/>
      <c r="D4282" s="38"/>
    </row>
    <row r="4283" spans="3:4">
      <c r="C4283" s="38"/>
      <c r="D4283" s="38"/>
    </row>
    <row r="4284" spans="3:4">
      <c r="C4284" s="38"/>
      <c r="D4284" s="38"/>
    </row>
    <row r="4285" spans="3:4">
      <c r="C4285" s="38"/>
      <c r="D4285" s="38"/>
    </row>
    <row r="4286" spans="3:4">
      <c r="C4286" s="38"/>
      <c r="D4286" s="38"/>
    </row>
    <row r="4287" spans="3:4">
      <c r="C4287" s="38"/>
      <c r="D4287" s="38"/>
    </row>
    <row r="4288" spans="3:4">
      <c r="C4288" s="38"/>
      <c r="D4288" s="38"/>
    </row>
    <row r="4289" spans="3:4">
      <c r="C4289" s="38"/>
      <c r="D4289" s="38"/>
    </row>
    <row r="4290" spans="3:4">
      <c r="C4290" s="38"/>
      <c r="D4290" s="38"/>
    </row>
    <row r="4291" spans="3:4">
      <c r="C4291" s="38"/>
      <c r="D4291" s="38"/>
    </row>
    <row r="4292" spans="3:4">
      <c r="C4292" s="38"/>
      <c r="D4292" s="38"/>
    </row>
    <row r="4293" spans="3:4">
      <c r="C4293" s="38"/>
      <c r="D4293" s="38"/>
    </row>
    <row r="4294" spans="3:4">
      <c r="C4294" s="38"/>
      <c r="D4294" s="38"/>
    </row>
    <row r="4295" spans="3:4">
      <c r="C4295" s="38"/>
      <c r="D4295" s="38"/>
    </row>
    <row r="4296" spans="3:4">
      <c r="C4296" s="38"/>
      <c r="D4296" s="38"/>
    </row>
    <row r="4297" spans="3:4">
      <c r="C4297" s="38"/>
      <c r="D4297" s="38"/>
    </row>
    <row r="4298" spans="3:4">
      <c r="C4298" s="38"/>
      <c r="D4298" s="38"/>
    </row>
    <row r="4299" spans="3:4">
      <c r="C4299" s="38"/>
      <c r="D4299" s="38"/>
    </row>
    <row r="4300" spans="3:4">
      <c r="C4300" s="38"/>
      <c r="D4300" s="38"/>
    </row>
    <row r="4301" spans="3:4">
      <c r="C4301" s="38"/>
      <c r="D4301" s="38"/>
    </row>
    <row r="4302" spans="3:4">
      <c r="C4302" s="38"/>
      <c r="D4302" s="38"/>
    </row>
    <row r="4303" spans="3:4">
      <c r="C4303" s="38"/>
      <c r="D4303" s="38"/>
    </row>
    <row r="4304" spans="3:4">
      <c r="C4304" s="38"/>
      <c r="D4304" s="38"/>
    </row>
    <row r="4305" spans="3:4">
      <c r="C4305" s="38"/>
      <c r="D4305" s="38"/>
    </row>
    <row r="4306" spans="3:4">
      <c r="C4306" s="38"/>
      <c r="D4306" s="38"/>
    </row>
    <row r="4307" spans="3:4">
      <c r="C4307" s="38"/>
      <c r="D4307" s="38"/>
    </row>
    <row r="4308" spans="3:4">
      <c r="C4308" s="38"/>
      <c r="D4308" s="38"/>
    </row>
    <row r="4309" spans="3:4">
      <c r="C4309" s="38"/>
      <c r="D4309" s="38"/>
    </row>
    <row r="4310" spans="3:4">
      <c r="C4310" s="38"/>
      <c r="D4310" s="38"/>
    </row>
    <row r="4311" spans="3:4">
      <c r="C4311" s="38"/>
      <c r="D4311" s="38"/>
    </row>
    <row r="4312" spans="3:4">
      <c r="C4312" s="38"/>
      <c r="D4312" s="38"/>
    </row>
    <row r="4313" spans="3:4">
      <c r="C4313" s="38"/>
      <c r="D4313" s="38"/>
    </row>
    <row r="4314" spans="3:4">
      <c r="C4314" s="38"/>
      <c r="D4314" s="38"/>
    </row>
    <row r="4315" spans="3:4">
      <c r="C4315" s="38"/>
      <c r="D4315" s="38"/>
    </row>
    <row r="4316" spans="3:4">
      <c r="C4316" s="38"/>
      <c r="D4316" s="38"/>
    </row>
    <row r="4317" spans="3:4">
      <c r="C4317" s="38"/>
      <c r="D4317" s="38"/>
    </row>
    <row r="4318" spans="3:4">
      <c r="C4318" s="38"/>
      <c r="D4318" s="38"/>
    </row>
    <row r="4319" spans="3:4">
      <c r="C4319" s="38"/>
      <c r="D4319" s="38"/>
    </row>
    <row r="4320" spans="3:4">
      <c r="C4320" s="38"/>
      <c r="D4320" s="38"/>
    </row>
    <row r="4321" spans="3:4">
      <c r="C4321" s="38"/>
      <c r="D4321" s="38"/>
    </row>
    <row r="4322" spans="3:4">
      <c r="C4322" s="38"/>
      <c r="D4322" s="38"/>
    </row>
    <row r="4323" spans="3:4">
      <c r="C4323" s="38"/>
      <c r="D4323" s="38"/>
    </row>
    <row r="4324" spans="3:4">
      <c r="C4324" s="38"/>
      <c r="D4324" s="38"/>
    </row>
    <row r="4325" spans="3:4">
      <c r="C4325" s="38"/>
      <c r="D4325" s="38"/>
    </row>
    <row r="4326" spans="3:4">
      <c r="C4326" s="38"/>
      <c r="D4326" s="38"/>
    </row>
    <row r="4327" spans="3:4">
      <c r="C4327" s="38"/>
      <c r="D4327" s="38"/>
    </row>
    <row r="4328" spans="3:4">
      <c r="C4328" s="38"/>
      <c r="D4328" s="38"/>
    </row>
    <row r="4329" spans="3:4">
      <c r="C4329" s="38"/>
      <c r="D4329" s="38"/>
    </row>
    <row r="4330" spans="3:4">
      <c r="C4330" s="38"/>
      <c r="D4330" s="38"/>
    </row>
    <row r="4331" spans="3:4">
      <c r="C4331" s="38"/>
      <c r="D4331" s="38"/>
    </row>
    <row r="4332" spans="3:4">
      <c r="C4332" s="38"/>
      <c r="D4332" s="38"/>
    </row>
    <row r="4333" spans="3:4">
      <c r="C4333" s="38"/>
      <c r="D4333" s="38"/>
    </row>
    <row r="4334" spans="3:4">
      <c r="C4334" s="38"/>
      <c r="D4334" s="38"/>
    </row>
    <row r="4335" spans="3:4">
      <c r="C4335" s="38"/>
      <c r="D4335" s="38"/>
    </row>
    <row r="4336" spans="3:4">
      <c r="C4336" s="38"/>
      <c r="D4336" s="38"/>
    </row>
    <row r="4337" spans="3:4">
      <c r="C4337" s="38"/>
      <c r="D4337" s="38"/>
    </row>
    <row r="4338" spans="3:4">
      <c r="C4338" s="38"/>
      <c r="D4338" s="38"/>
    </row>
    <row r="4339" spans="3:4">
      <c r="C4339" s="38"/>
      <c r="D4339" s="38"/>
    </row>
    <row r="4340" spans="3:4">
      <c r="C4340" s="38"/>
      <c r="D4340" s="38"/>
    </row>
    <row r="4341" spans="3:4">
      <c r="C4341" s="38"/>
      <c r="D4341" s="38"/>
    </row>
    <row r="4342" spans="3:4">
      <c r="C4342" s="38"/>
      <c r="D4342" s="38"/>
    </row>
    <row r="4343" spans="3:4">
      <c r="C4343" s="38"/>
      <c r="D4343" s="38"/>
    </row>
    <row r="4344" spans="3:4">
      <c r="C4344" s="38"/>
      <c r="D4344" s="38"/>
    </row>
    <row r="4345" spans="3:4">
      <c r="C4345" s="38"/>
      <c r="D4345" s="38"/>
    </row>
    <row r="4346" spans="3:4">
      <c r="C4346" s="38"/>
      <c r="D4346" s="38"/>
    </row>
    <row r="4347" spans="3:4">
      <c r="C4347" s="38"/>
      <c r="D4347" s="38"/>
    </row>
    <row r="4348" spans="3:4">
      <c r="C4348" s="38"/>
      <c r="D4348" s="38"/>
    </row>
    <row r="4349" spans="3:4">
      <c r="C4349" s="38"/>
      <c r="D4349" s="38"/>
    </row>
    <row r="4350" spans="3:4">
      <c r="C4350" s="38"/>
      <c r="D4350" s="38"/>
    </row>
    <row r="4351" spans="3:4">
      <c r="C4351" s="38"/>
      <c r="D4351" s="38"/>
    </row>
    <row r="4352" spans="3:4">
      <c r="C4352" s="38"/>
      <c r="D4352" s="38"/>
    </row>
    <row r="4353" spans="3:4">
      <c r="C4353" s="38"/>
      <c r="D4353" s="38"/>
    </row>
    <row r="4354" spans="3:4">
      <c r="C4354" s="38"/>
      <c r="D4354" s="38"/>
    </row>
    <row r="4355" spans="3:4">
      <c r="C4355" s="38"/>
      <c r="D4355" s="38"/>
    </row>
    <row r="4356" spans="3:4">
      <c r="C4356" s="38"/>
      <c r="D4356" s="38"/>
    </row>
    <row r="4357" spans="3:4">
      <c r="C4357" s="38"/>
      <c r="D4357" s="38"/>
    </row>
    <row r="4358" spans="3:4">
      <c r="C4358" s="38"/>
      <c r="D4358" s="38"/>
    </row>
    <row r="4359" spans="3:4">
      <c r="C4359" s="38"/>
      <c r="D4359" s="38"/>
    </row>
    <row r="4360" spans="3:4">
      <c r="C4360" s="38"/>
      <c r="D4360" s="38"/>
    </row>
    <row r="4361" spans="3:4">
      <c r="C4361" s="38"/>
      <c r="D4361" s="38"/>
    </row>
    <row r="4362" spans="3:4">
      <c r="C4362" s="38"/>
      <c r="D4362" s="38"/>
    </row>
    <row r="4363" spans="3:4">
      <c r="C4363" s="38"/>
      <c r="D4363" s="38"/>
    </row>
    <row r="4364" spans="3:4">
      <c r="C4364" s="38"/>
      <c r="D4364" s="38"/>
    </row>
    <row r="4365" spans="3:4">
      <c r="C4365" s="38"/>
      <c r="D4365" s="38"/>
    </row>
    <row r="4366" spans="3:4">
      <c r="C4366" s="38"/>
      <c r="D4366" s="38"/>
    </row>
    <row r="4367" spans="3:4">
      <c r="C4367" s="38"/>
      <c r="D4367" s="38"/>
    </row>
    <row r="4368" spans="3:4">
      <c r="C4368" s="38"/>
      <c r="D4368" s="38"/>
    </row>
    <row r="4369" spans="3:4">
      <c r="C4369" s="38"/>
      <c r="D4369" s="38"/>
    </row>
    <row r="4370" spans="3:4">
      <c r="C4370" s="38"/>
      <c r="D4370" s="38"/>
    </row>
    <row r="4371" spans="3:4">
      <c r="C4371" s="38"/>
      <c r="D4371" s="38"/>
    </row>
    <row r="4372" spans="3:4">
      <c r="C4372" s="38"/>
      <c r="D4372" s="38"/>
    </row>
    <row r="4373" spans="3:4">
      <c r="C4373" s="38"/>
      <c r="D4373" s="38"/>
    </row>
    <row r="4374" spans="3:4">
      <c r="C4374" s="38"/>
      <c r="D4374" s="38"/>
    </row>
    <row r="4375" spans="3:4">
      <c r="C4375" s="38"/>
      <c r="D4375" s="38"/>
    </row>
    <row r="4376" spans="3:4">
      <c r="C4376" s="38"/>
      <c r="D4376" s="38"/>
    </row>
    <row r="4377" spans="3:4">
      <c r="C4377" s="38"/>
      <c r="D4377" s="38"/>
    </row>
    <row r="4378" spans="3:4">
      <c r="C4378" s="38"/>
      <c r="D4378" s="38"/>
    </row>
    <row r="4379" spans="3:4">
      <c r="C4379" s="38"/>
      <c r="D4379" s="38"/>
    </row>
    <row r="4380" spans="3:4">
      <c r="C4380" s="38"/>
      <c r="D4380" s="38"/>
    </row>
    <row r="4381" spans="3:4">
      <c r="C4381" s="38"/>
      <c r="D4381" s="38"/>
    </row>
    <row r="4382" spans="3:4">
      <c r="C4382" s="38"/>
      <c r="D4382" s="38"/>
    </row>
    <row r="4383" spans="3:4">
      <c r="C4383" s="38"/>
      <c r="D4383" s="38"/>
    </row>
    <row r="4384" spans="3:4">
      <c r="C4384" s="38"/>
      <c r="D4384" s="38"/>
    </row>
    <row r="4385" spans="3:4">
      <c r="C4385" s="38"/>
      <c r="D4385" s="38"/>
    </row>
    <row r="4386" spans="3:4">
      <c r="C4386" s="38"/>
      <c r="D4386" s="38"/>
    </row>
    <row r="4387" spans="3:4">
      <c r="C4387" s="38"/>
      <c r="D4387" s="38"/>
    </row>
    <row r="4388" spans="3:4">
      <c r="C4388" s="38"/>
      <c r="D4388" s="38"/>
    </row>
    <row r="4389" spans="3:4">
      <c r="C4389" s="38"/>
      <c r="D4389" s="38"/>
    </row>
    <row r="4390" spans="3:4">
      <c r="C4390" s="38"/>
      <c r="D4390" s="38"/>
    </row>
    <row r="4391" spans="3:4">
      <c r="C4391" s="38"/>
      <c r="D4391" s="38"/>
    </row>
    <row r="4392" spans="3:4">
      <c r="C4392" s="38"/>
      <c r="D4392" s="38"/>
    </row>
    <row r="4393" spans="3:4">
      <c r="C4393" s="38"/>
      <c r="D4393" s="38"/>
    </row>
    <row r="4394" spans="3:4">
      <c r="C4394" s="38"/>
      <c r="D4394" s="38"/>
    </row>
    <row r="4395" spans="3:4">
      <c r="C4395" s="38"/>
      <c r="D4395" s="38"/>
    </row>
    <row r="4396" spans="3:4">
      <c r="C4396" s="38"/>
      <c r="D4396" s="38"/>
    </row>
    <row r="4397" spans="3:4">
      <c r="C4397" s="38"/>
      <c r="D4397" s="38"/>
    </row>
    <row r="4398" spans="3:4">
      <c r="C4398" s="38"/>
      <c r="D4398" s="38"/>
    </row>
    <row r="4399" spans="3:4">
      <c r="C4399" s="38"/>
      <c r="D4399" s="38"/>
    </row>
    <row r="4400" spans="3:4">
      <c r="C4400" s="38"/>
      <c r="D4400" s="38"/>
    </row>
    <row r="4401" spans="3:4">
      <c r="C4401" s="38"/>
      <c r="D4401" s="38"/>
    </row>
    <row r="4402" spans="3:4">
      <c r="C4402" s="38"/>
      <c r="D4402" s="38"/>
    </row>
    <row r="4403" spans="3:4">
      <c r="C4403" s="38"/>
      <c r="D4403" s="38"/>
    </row>
    <row r="4404" spans="3:4">
      <c r="C4404" s="38"/>
      <c r="D4404" s="38"/>
    </row>
    <row r="4405" spans="3:4">
      <c r="C4405" s="38"/>
      <c r="D4405" s="38"/>
    </row>
    <row r="4406" spans="3:4">
      <c r="C4406" s="38"/>
      <c r="D4406" s="38"/>
    </row>
    <row r="4407" spans="3:4">
      <c r="C4407" s="38"/>
      <c r="D4407" s="38"/>
    </row>
    <row r="4408" spans="3:4">
      <c r="C4408" s="38"/>
      <c r="D4408" s="38"/>
    </row>
    <row r="4409" spans="3:4">
      <c r="C4409" s="38"/>
      <c r="D4409" s="38"/>
    </row>
    <row r="4410" spans="3:4">
      <c r="C4410" s="38"/>
      <c r="D4410" s="38"/>
    </row>
    <row r="4411" spans="3:4">
      <c r="C4411" s="38"/>
      <c r="D4411" s="38"/>
    </row>
    <row r="4412" spans="3:4">
      <c r="C4412" s="38"/>
      <c r="D4412" s="38"/>
    </row>
    <row r="4413" spans="3:4">
      <c r="C4413" s="38"/>
      <c r="D4413" s="38"/>
    </row>
    <row r="4414" spans="3:4">
      <c r="C4414" s="38"/>
      <c r="D4414" s="38"/>
    </row>
    <row r="4415" spans="3:4">
      <c r="C4415" s="38"/>
      <c r="D4415" s="38"/>
    </row>
    <row r="4416" spans="3:4">
      <c r="C4416" s="38"/>
      <c r="D4416" s="38"/>
    </row>
    <row r="4417" spans="3:4">
      <c r="C4417" s="38"/>
      <c r="D4417" s="38"/>
    </row>
    <row r="4418" spans="3:4">
      <c r="C4418" s="38"/>
      <c r="D4418" s="38"/>
    </row>
    <row r="4419" spans="3:4">
      <c r="C4419" s="38"/>
      <c r="D4419" s="38"/>
    </row>
    <row r="4420" spans="3:4">
      <c r="C4420" s="38"/>
      <c r="D4420" s="38"/>
    </row>
    <row r="4421" spans="3:4">
      <c r="C4421" s="38"/>
      <c r="D4421" s="38"/>
    </row>
    <row r="4422" spans="3:4">
      <c r="C4422" s="38"/>
      <c r="D4422" s="38"/>
    </row>
    <row r="4423" spans="3:4">
      <c r="C4423" s="38"/>
      <c r="D4423" s="38"/>
    </row>
    <row r="4424" spans="3:4">
      <c r="C4424" s="38"/>
      <c r="D4424" s="38"/>
    </row>
    <row r="4425" spans="3:4">
      <c r="C4425" s="38"/>
      <c r="D4425" s="38"/>
    </row>
    <row r="4426" spans="3:4">
      <c r="C4426" s="38"/>
      <c r="D4426" s="38"/>
    </row>
    <row r="4427" spans="3:4">
      <c r="C4427" s="38"/>
      <c r="D4427" s="38"/>
    </row>
    <row r="4428" spans="3:4">
      <c r="C4428" s="38"/>
      <c r="D4428" s="38"/>
    </row>
    <row r="4429" spans="3:4">
      <c r="C4429" s="38"/>
      <c r="D4429" s="38"/>
    </row>
    <row r="4430" spans="3:4">
      <c r="C4430" s="38"/>
      <c r="D4430" s="38"/>
    </row>
    <row r="4431" spans="3:4">
      <c r="C4431" s="38"/>
      <c r="D4431" s="38"/>
    </row>
    <row r="4432" spans="3:4">
      <c r="C4432" s="38"/>
      <c r="D4432" s="38"/>
    </row>
    <row r="4433" spans="3:4">
      <c r="C4433" s="38"/>
      <c r="D4433" s="38"/>
    </row>
    <row r="4434" spans="3:4">
      <c r="C4434" s="38"/>
      <c r="D4434" s="38"/>
    </row>
    <row r="4435" spans="3:4">
      <c r="C4435" s="38"/>
      <c r="D4435" s="38"/>
    </row>
    <row r="4436" spans="3:4">
      <c r="C4436" s="38"/>
      <c r="D4436" s="38"/>
    </row>
    <row r="4437" spans="3:4">
      <c r="C4437" s="38"/>
      <c r="D4437" s="38"/>
    </row>
    <row r="4438" spans="3:4">
      <c r="C4438" s="38"/>
      <c r="D4438" s="38"/>
    </row>
    <row r="4439" spans="3:4">
      <c r="C4439" s="38"/>
      <c r="D4439" s="38"/>
    </row>
    <row r="4440" spans="3:4">
      <c r="C4440" s="38"/>
      <c r="D4440" s="38"/>
    </row>
    <row r="4441" spans="3:4">
      <c r="C4441" s="38"/>
      <c r="D4441" s="38"/>
    </row>
    <row r="4442" spans="3:4">
      <c r="C4442" s="38"/>
      <c r="D4442" s="38"/>
    </row>
    <row r="4443" spans="3:4">
      <c r="C4443" s="38"/>
      <c r="D4443" s="38"/>
    </row>
    <row r="4444" spans="3:4">
      <c r="C4444" s="38"/>
      <c r="D4444" s="38"/>
    </row>
    <row r="4445" spans="3:4">
      <c r="C4445" s="38"/>
      <c r="D4445" s="38"/>
    </row>
    <row r="4446" spans="3:4">
      <c r="C4446" s="38"/>
      <c r="D4446" s="38"/>
    </row>
    <row r="4447" spans="3:4">
      <c r="C4447" s="38"/>
      <c r="D4447" s="38"/>
    </row>
    <row r="4448" spans="3:4">
      <c r="C4448" s="38"/>
      <c r="D4448" s="38"/>
    </row>
    <row r="4449" spans="3:4">
      <c r="C4449" s="38"/>
      <c r="D4449" s="38"/>
    </row>
    <row r="4450" spans="3:4">
      <c r="C4450" s="38"/>
      <c r="D4450" s="38"/>
    </row>
    <row r="4451" spans="3:4">
      <c r="C4451" s="38"/>
      <c r="D4451" s="38"/>
    </row>
    <row r="4452" spans="3:4">
      <c r="C4452" s="38"/>
      <c r="D4452" s="38"/>
    </row>
    <row r="4453" spans="3:4">
      <c r="C4453" s="38"/>
      <c r="D4453" s="38"/>
    </row>
    <row r="4454" spans="3:4">
      <c r="C4454" s="38"/>
      <c r="D4454" s="38"/>
    </row>
    <row r="4455" spans="3:4">
      <c r="C4455" s="38"/>
      <c r="D4455" s="38"/>
    </row>
    <row r="4456" spans="3:4">
      <c r="C4456" s="38"/>
      <c r="D4456" s="38"/>
    </row>
    <row r="4457" spans="3:4">
      <c r="C4457" s="38"/>
      <c r="D4457" s="38"/>
    </row>
    <row r="4458" spans="3:4">
      <c r="C4458" s="38"/>
      <c r="D4458" s="38"/>
    </row>
    <row r="4459" spans="3:4">
      <c r="C4459" s="38"/>
      <c r="D4459" s="38"/>
    </row>
    <row r="4460" spans="3:4">
      <c r="C4460" s="38"/>
      <c r="D4460" s="38"/>
    </row>
    <row r="4461" spans="3:4">
      <c r="C4461" s="38"/>
      <c r="D4461" s="38"/>
    </row>
    <row r="4462" spans="3:4">
      <c r="C4462" s="38"/>
      <c r="D4462" s="38"/>
    </row>
    <row r="4463" spans="3:4">
      <c r="C4463" s="38"/>
      <c r="D4463" s="38"/>
    </row>
    <row r="4464" spans="3:4">
      <c r="C4464" s="38"/>
      <c r="D4464" s="38"/>
    </row>
    <row r="4465" spans="3:4">
      <c r="C4465" s="38"/>
      <c r="D4465" s="38"/>
    </row>
    <row r="4466" spans="3:4">
      <c r="C4466" s="38"/>
      <c r="D4466" s="38"/>
    </row>
    <row r="4467" spans="3:4">
      <c r="C4467" s="38"/>
      <c r="D4467" s="38"/>
    </row>
    <row r="4468" spans="3:4">
      <c r="C4468" s="38"/>
      <c r="D4468" s="38"/>
    </row>
    <row r="4469" spans="3:4">
      <c r="C4469" s="38"/>
      <c r="D4469" s="38"/>
    </row>
    <row r="4470" spans="3:4">
      <c r="C4470" s="38"/>
      <c r="D4470" s="38"/>
    </row>
    <row r="4471" spans="3:4">
      <c r="C4471" s="38"/>
      <c r="D4471" s="38"/>
    </row>
    <row r="4472" spans="3:4">
      <c r="C4472" s="38"/>
      <c r="D4472" s="38"/>
    </row>
    <row r="4473" spans="3:4">
      <c r="C4473" s="38"/>
      <c r="D4473" s="38"/>
    </row>
    <row r="4474" spans="3:4">
      <c r="C4474" s="38"/>
      <c r="D4474" s="38"/>
    </row>
    <row r="4475" spans="3:4">
      <c r="C4475" s="38"/>
      <c r="D4475" s="38"/>
    </row>
    <row r="4476" spans="3:4">
      <c r="C4476" s="38"/>
      <c r="D4476" s="38"/>
    </row>
    <row r="4477" spans="3:4">
      <c r="C4477" s="38"/>
      <c r="D4477" s="38"/>
    </row>
    <row r="4478" spans="3:4">
      <c r="C4478" s="38"/>
      <c r="D4478" s="38"/>
    </row>
    <row r="4479" spans="3:4">
      <c r="C4479" s="38"/>
      <c r="D4479" s="38"/>
    </row>
    <row r="4480" spans="3:4">
      <c r="C4480" s="38"/>
      <c r="D4480" s="38"/>
    </row>
    <row r="4481" spans="3:4">
      <c r="C4481" s="38"/>
      <c r="D4481" s="38"/>
    </row>
    <row r="4482" spans="3:4">
      <c r="C4482" s="38"/>
      <c r="D4482" s="38"/>
    </row>
    <row r="4483" spans="3:4">
      <c r="C4483" s="38"/>
      <c r="D4483" s="38"/>
    </row>
    <row r="4484" spans="3:4">
      <c r="C4484" s="38"/>
      <c r="D4484" s="38"/>
    </row>
    <row r="4485" spans="3:4">
      <c r="C4485" s="38"/>
      <c r="D4485" s="38"/>
    </row>
    <row r="4486" spans="3:4">
      <c r="C4486" s="38"/>
      <c r="D4486" s="38"/>
    </row>
    <row r="4487" spans="3:4">
      <c r="C4487" s="38"/>
      <c r="D4487" s="38"/>
    </row>
    <row r="4488" spans="3:4">
      <c r="C4488" s="38"/>
      <c r="D4488" s="38"/>
    </row>
    <row r="4489" spans="3:4">
      <c r="C4489" s="38"/>
      <c r="D4489" s="38"/>
    </row>
    <row r="4490" spans="3:4">
      <c r="C4490" s="38"/>
      <c r="D4490" s="38"/>
    </row>
    <row r="4491" spans="3:4">
      <c r="C4491" s="38"/>
      <c r="D4491" s="38"/>
    </row>
    <row r="4492" spans="3:4">
      <c r="C4492" s="38"/>
      <c r="D4492" s="38"/>
    </row>
    <row r="4493" spans="3:4">
      <c r="C4493" s="38"/>
      <c r="D4493" s="38"/>
    </row>
    <row r="4494" spans="3:4">
      <c r="C4494" s="38"/>
      <c r="D4494" s="38"/>
    </row>
    <row r="4495" spans="3:4">
      <c r="C4495" s="38"/>
      <c r="D4495" s="38"/>
    </row>
    <row r="4496" spans="3:4">
      <c r="C4496" s="38"/>
      <c r="D4496" s="38"/>
    </row>
    <row r="4497" spans="3:4">
      <c r="C4497" s="38"/>
      <c r="D4497" s="38"/>
    </row>
    <row r="4498" spans="3:4">
      <c r="C4498" s="38"/>
      <c r="D4498" s="38"/>
    </row>
    <row r="4499" spans="3:4">
      <c r="C4499" s="38"/>
      <c r="D4499" s="38"/>
    </row>
    <row r="4500" spans="3:4">
      <c r="C4500" s="38"/>
      <c r="D4500" s="38"/>
    </row>
    <row r="4501" spans="3:4">
      <c r="C4501" s="38"/>
      <c r="D4501" s="38"/>
    </row>
    <row r="4502" spans="3:4">
      <c r="C4502" s="38"/>
      <c r="D4502" s="38"/>
    </row>
    <row r="4503" spans="3:4">
      <c r="C4503" s="38"/>
      <c r="D4503" s="38"/>
    </row>
    <row r="4504" spans="3:4">
      <c r="C4504" s="38"/>
      <c r="D4504" s="38"/>
    </row>
    <row r="4505" spans="3:4">
      <c r="C4505" s="38"/>
      <c r="D4505" s="38"/>
    </row>
    <row r="4506" spans="3:4">
      <c r="C4506" s="38"/>
      <c r="D4506" s="38"/>
    </row>
    <row r="4507" spans="3:4">
      <c r="C4507" s="38"/>
      <c r="D4507" s="38"/>
    </row>
    <row r="4508" spans="3:4">
      <c r="C4508" s="38"/>
      <c r="D4508" s="38"/>
    </row>
    <row r="4509" spans="3:4">
      <c r="C4509" s="38"/>
      <c r="D4509" s="38"/>
    </row>
    <row r="4510" spans="3:4">
      <c r="C4510" s="38"/>
      <c r="D4510" s="38"/>
    </row>
    <row r="4511" spans="3:4">
      <c r="C4511" s="38"/>
      <c r="D4511" s="38"/>
    </row>
    <row r="4512" spans="3:4">
      <c r="C4512" s="38"/>
      <c r="D4512" s="38"/>
    </row>
    <row r="4513" spans="3:4">
      <c r="C4513" s="38"/>
      <c r="D4513" s="38"/>
    </row>
    <row r="4514" spans="3:4">
      <c r="C4514" s="38"/>
      <c r="D4514" s="38"/>
    </row>
    <row r="4515" spans="3:4">
      <c r="C4515" s="38"/>
      <c r="D4515" s="38"/>
    </row>
    <row r="4516" spans="3:4">
      <c r="C4516" s="38"/>
      <c r="D4516" s="38"/>
    </row>
    <row r="4517" spans="3:4">
      <c r="C4517" s="38"/>
      <c r="D4517" s="38"/>
    </row>
    <row r="4518" spans="3:4">
      <c r="C4518" s="38"/>
      <c r="D4518" s="38"/>
    </row>
    <row r="4519" spans="3:4">
      <c r="C4519" s="38"/>
      <c r="D4519" s="38"/>
    </row>
    <row r="4520" spans="3:4">
      <c r="C4520" s="38"/>
      <c r="D4520" s="38"/>
    </row>
    <row r="4521" spans="3:4">
      <c r="C4521" s="38"/>
      <c r="D4521" s="38"/>
    </row>
    <row r="4522" spans="3:4">
      <c r="C4522" s="38"/>
      <c r="D4522" s="38"/>
    </row>
    <row r="4523" spans="3:4">
      <c r="C4523" s="38"/>
      <c r="D4523" s="38"/>
    </row>
    <row r="4524" spans="3:4">
      <c r="C4524" s="38"/>
      <c r="D4524" s="38"/>
    </row>
    <row r="4525" spans="3:4">
      <c r="C4525" s="38"/>
      <c r="D4525" s="38"/>
    </row>
    <row r="4526" spans="3:4">
      <c r="C4526" s="38"/>
      <c r="D4526" s="38"/>
    </row>
    <row r="4527" spans="3:4">
      <c r="C4527" s="38"/>
      <c r="D4527" s="38"/>
    </row>
    <row r="4528" spans="3:4">
      <c r="C4528" s="38"/>
      <c r="D4528" s="38"/>
    </row>
    <row r="4529" spans="3:4">
      <c r="C4529" s="38"/>
      <c r="D4529" s="38"/>
    </row>
    <row r="4530" spans="3:4">
      <c r="C4530" s="38"/>
      <c r="D4530" s="38"/>
    </row>
    <row r="4531" spans="3:4">
      <c r="C4531" s="38"/>
      <c r="D4531" s="38"/>
    </row>
    <row r="4532" spans="3:4">
      <c r="C4532" s="38"/>
      <c r="D4532" s="38"/>
    </row>
    <row r="4533" spans="3:4">
      <c r="C4533" s="38"/>
      <c r="D4533" s="38"/>
    </row>
    <row r="4534" spans="3:4">
      <c r="C4534" s="38"/>
      <c r="D4534" s="38"/>
    </row>
    <row r="4535" spans="3:4">
      <c r="C4535" s="38"/>
      <c r="D4535" s="38"/>
    </row>
    <row r="4536" spans="3:4">
      <c r="C4536" s="38"/>
      <c r="D4536" s="38"/>
    </row>
    <row r="4537" spans="3:4">
      <c r="C4537" s="38"/>
      <c r="D4537" s="38"/>
    </row>
    <row r="4538" spans="3:4">
      <c r="C4538" s="38"/>
      <c r="D4538" s="38"/>
    </row>
    <row r="4539" spans="3:4">
      <c r="C4539" s="38"/>
      <c r="D4539" s="38"/>
    </row>
    <row r="4540" spans="3:4">
      <c r="C4540" s="38"/>
      <c r="D4540" s="38"/>
    </row>
    <row r="4541" spans="3:4">
      <c r="C4541" s="38"/>
      <c r="D4541" s="38"/>
    </row>
    <row r="4542" spans="3:4">
      <c r="C4542" s="38"/>
      <c r="D4542" s="38"/>
    </row>
    <row r="4543" spans="3:4">
      <c r="C4543" s="38"/>
      <c r="D4543" s="38"/>
    </row>
    <row r="4544" spans="3:4">
      <c r="C4544" s="38"/>
      <c r="D4544" s="38"/>
    </row>
    <row r="4545" spans="3:4">
      <c r="C4545" s="38"/>
      <c r="D4545" s="38"/>
    </row>
    <row r="4546" spans="3:4">
      <c r="C4546" s="38"/>
      <c r="D4546" s="38"/>
    </row>
    <row r="4547" spans="3:4">
      <c r="C4547" s="38"/>
      <c r="D4547" s="38"/>
    </row>
    <row r="4548" spans="3:4">
      <c r="C4548" s="38"/>
      <c r="D4548" s="38"/>
    </row>
    <row r="4549" spans="3:4">
      <c r="C4549" s="38"/>
      <c r="D4549" s="38"/>
    </row>
    <row r="4550" spans="3:4">
      <c r="C4550" s="38"/>
      <c r="D4550" s="38"/>
    </row>
    <row r="4551" spans="3:4">
      <c r="C4551" s="38"/>
      <c r="D4551" s="38"/>
    </row>
    <row r="4552" spans="3:4">
      <c r="C4552" s="38"/>
      <c r="D4552" s="38"/>
    </row>
    <row r="4553" spans="3:4">
      <c r="C4553" s="38"/>
      <c r="D4553" s="38"/>
    </row>
    <row r="4554" spans="3:4">
      <c r="C4554" s="38"/>
      <c r="D4554" s="38"/>
    </row>
    <row r="4555" spans="3:4">
      <c r="C4555" s="38"/>
      <c r="D4555" s="38"/>
    </row>
    <row r="4556" spans="3:4">
      <c r="C4556" s="38"/>
      <c r="D4556" s="38"/>
    </row>
    <row r="4557" spans="3:4">
      <c r="C4557" s="38"/>
      <c r="D4557" s="38"/>
    </row>
    <row r="4558" spans="3:4">
      <c r="C4558" s="38"/>
      <c r="D4558" s="38"/>
    </row>
    <row r="4559" spans="3:4">
      <c r="C4559" s="38"/>
      <c r="D4559" s="38"/>
    </row>
    <row r="4560" spans="3:4">
      <c r="C4560" s="38"/>
      <c r="D4560" s="38"/>
    </row>
    <row r="4561" spans="3:4">
      <c r="C4561" s="38"/>
      <c r="D4561" s="38"/>
    </row>
    <row r="4562" spans="3:4">
      <c r="C4562" s="38"/>
      <c r="D4562" s="38"/>
    </row>
    <row r="4563" spans="3:4">
      <c r="C4563" s="38"/>
      <c r="D4563" s="38"/>
    </row>
    <row r="4564" spans="3:4">
      <c r="C4564" s="38"/>
      <c r="D4564" s="38"/>
    </row>
    <row r="4565" spans="3:4">
      <c r="C4565" s="38"/>
      <c r="D4565" s="38"/>
    </row>
    <row r="4566" spans="3:4">
      <c r="C4566" s="38"/>
      <c r="D4566" s="38"/>
    </row>
    <row r="4567" spans="3:4">
      <c r="C4567" s="38"/>
      <c r="D4567" s="38"/>
    </row>
    <row r="4568" spans="3:4">
      <c r="C4568" s="38"/>
      <c r="D4568" s="38"/>
    </row>
    <row r="4569" spans="3:4">
      <c r="C4569" s="38"/>
      <c r="D4569" s="38"/>
    </row>
    <row r="4570" spans="3:4">
      <c r="C4570" s="38"/>
      <c r="D4570" s="38"/>
    </row>
    <row r="4571" spans="3:4">
      <c r="C4571" s="38"/>
      <c r="D4571" s="38"/>
    </row>
    <row r="4572" spans="3:4">
      <c r="C4572" s="38"/>
      <c r="D4572" s="38"/>
    </row>
    <row r="4573" spans="3:4">
      <c r="C4573" s="38"/>
      <c r="D4573" s="38"/>
    </row>
    <row r="4574" spans="3:4">
      <c r="C4574" s="38"/>
      <c r="D4574" s="38"/>
    </row>
    <row r="4575" spans="3:4">
      <c r="C4575" s="38"/>
      <c r="D4575" s="38"/>
    </row>
    <row r="4576" spans="3:4">
      <c r="C4576" s="38"/>
      <c r="D4576" s="38"/>
    </row>
    <row r="4577" spans="3:4">
      <c r="C4577" s="38"/>
      <c r="D4577" s="38"/>
    </row>
    <row r="4578" spans="3:4">
      <c r="C4578" s="38"/>
      <c r="D4578" s="38"/>
    </row>
    <row r="4579" spans="3:4">
      <c r="C4579" s="38"/>
      <c r="D4579" s="38"/>
    </row>
    <row r="4580" spans="3:4">
      <c r="C4580" s="38"/>
      <c r="D4580" s="38"/>
    </row>
    <row r="4581" spans="3:4">
      <c r="C4581" s="38"/>
      <c r="D4581" s="38"/>
    </row>
    <row r="4582" spans="3:4">
      <c r="C4582" s="38"/>
      <c r="D4582" s="38"/>
    </row>
    <row r="4583" spans="3:4">
      <c r="C4583" s="38"/>
      <c r="D4583" s="38"/>
    </row>
    <row r="4584" spans="3:4">
      <c r="C4584" s="38"/>
      <c r="D4584" s="38"/>
    </row>
    <row r="4585" spans="3:4">
      <c r="C4585" s="38"/>
      <c r="D4585" s="38"/>
    </row>
    <row r="4586" spans="3:4">
      <c r="C4586" s="38"/>
      <c r="D4586" s="38"/>
    </row>
    <row r="4587" spans="3:4">
      <c r="C4587" s="38"/>
      <c r="D4587" s="38"/>
    </row>
    <row r="4588" spans="3:4">
      <c r="C4588" s="38"/>
      <c r="D4588" s="38"/>
    </row>
    <row r="4589" spans="3:4">
      <c r="C4589" s="38"/>
      <c r="D4589" s="38"/>
    </row>
    <row r="4590" spans="3:4">
      <c r="C4590" s="38"/>
      <c r="D4590" s="38"/>
    </row>
    <row r="4591" spans="3:4">
      <c r="C4591" s="38"/>
      <c r="D4591" s="38"/>
    </row>
    <row r="4592" spans="3:4">
      <c r="C4592" s="38"/>
      <c r="D4592" s="38"/>
    </row>
    <row r="4593" spans="3:4">
      <c r="C4593" s="38"/>
      <c r="D4593" s="38"/>
    </row>
    <row r="4594" spans="3:4">
      <c r="C4594" s="38"/>
      <c r="D4594" s="38"/>
    </row>
    <row r="4595" spans="3:4">
      <c r="C4595" s="38"/>
      <c r="D4595" s="38"/>
    </row>
    <row r="4596" spans="3:4">
      <c r="C4596" s="38"/>
      <c r="D4596" s="38"/>
    </row>
    <row r="4597" spans="3:4">
      <c r="C4597" s="38"/>
      <c r="D4597" s="38"/>
    </row>
    <row r="4598" spans="3:4">
      <c r="C4598" s="38"/>
      <c r="D4598" s="38"/>
    </row>
    <row r="4599" spans="3:4">
      <c r="C4599" s="38"/>
      <c r="D4599" s="38"/>
    </row>
    <row r="4600" spans="3:4">
      <c r="C4600" s="38"/>
      <c r="D4600" s="38"/>
    </row>
    <row r="4601" spans="3:4">
      <c r="C4601" s="38"/>
      <c r="D4601" s="38"/>
    </row>
    <row r="4602" spans="3:4">
      <c r="C4602" s="38"/>
      <c r="D4602" s="38"/>
    </row>
    <row r="4603" spans="3:4">
      <c r="C4603" s="38"/>
      <c r="D4603" s="38"/>
    </row>
    <row r="4604" spans="3:4">
      <c r="C4604" s="38"/>
      <c r="D4604" s="38"/>
    </row>
    <row r="4605" spans="3:4">
      <c r="C4605" s="38"/>
      <c r="D4605" s="38"/>
    </row>
    <row r="4606" spans="3:4">
      <c r="C4606" s="38"/>
      <c r="D4606" s="38"/>
    </row>
    <row r="4607" spans="3:4">
      <c r="C4607" s="38"/>
      <c r="D4607" s="38"/>
    </row>
    <row r="4608" spans="3:4">
      <c r="C4608" s="38"/>
      <c r="D4608" s="38"/>
    </row>
    <row r="4609" spans="3:4">
      <c r="C4609" s="38"/>
      <c r="D4609" s="38"/>
    </row>
    <row r="4610" spans="3:4">
      <c r="C4610" s="38"/>
      <c r="D4610" s="38"/>
    </row>
    <row r="4611" spans="3:4">
      <c r="C4611" s="38"/>
      <c r="D4611" s="38"/>
    </row>
    <row r="4612" spans="3:4">
      <c r="C4612" s="38"/>
      <c r="D4612" s="38"/>
    </row>
    <row r="4613" spans="3:4">
      <c r="C4613" s="38"/>
      <c r="D4613" s="38"/>
    </row>
    <row r="4614" spans="3:4">
      <c r="C4614" s="38"/>
      <c r="D4614" s="38"/>
    </row>
    <row r="4615" spans="3:4">
      <c r="C4615" s="38"/>
      <c r="D4615" s="38"/>
    </row>
    <row r="4616" spans="3:4">
      <c r="C4616" s="38"/>
      <c r="D4616" s="38"/>
    </row>
    <row r="4617" spans="3:4">
      <c r="C4617" s="38"/>
      <c r="D4617" s="38"/>
    </row>
    <row r="4618" spans="3:4">
      <c r="C4618" s="38"/>
      <c r="D4618" s="38"/>
    </row>
    <row r="4619" spans="3:4">
      <c r="C4619" s="38"/>
      <c r="D4619" s="38"/>
    </row>
    <row r="4620" spans="3:4">
      <c r="C4620" s="38"/>
      <c r="D4620" s="38"/>
    </row>
    <row r="4621" spans="3:4">
      <c r="C4621" s="38"/>
      <c r="D4621" s="38"/>
    </row>
    <row r="4622" spans="3:4">
      <c r="C4622" s="38"/>
      <c r="D4622" s="38"/>
    </row>
    <row r="4623" spans="3:4">
      <c r="C4623" s="38"/>
      <c r="D4623" s="38"/>
    </row>
    <row r="4624" spans="3:4">
      <c r="C4624" s="38"/>
      <c r="D4624" s="38"/>
    </row>
    <row r="4625" spans="3:4">
      <c r="C4625" s="38"/>
      <c r="D4625" s="38"/>
    </row>
    <row r="4626" spans="3:4">
      <c r="C4626" s="38"/>
      <c r="D4626" s="38"/>
    </row>
    <row r="4627" spans="3:4">
      <c r="C4627" s="38"/>
      <c r="D4627" s="38"/>
    </row>
    <row r="4628" spans="3:4">
      <c r="C4628" s="38"/>
      <c r="D4628" s="38"/>
    </row>
    <row r="4629" spans="3:4">
      <c r="C4629" s="38"/>
      <c r="D4629" s="38"/>
    </row>
    <row r="4630" spans="3:4">
      <c r="C4630" s="38"/>
      <c r="D4630" s="38"/>
    </row>
    <row r="4631" spans="3:4">
      <c r="C4631" s="38"/>
      <c r="D4631" s="38"/>
    </row>
    <row r="4632" spans="3:4">
      <c r="C4632" s="38"/>
      <c r="D4632" s="38"/>
    </row>
    <row r="4633" spans="3:4">
      <c r="C4633" s="38"/>
      <c r="D4633" s="38"/>
    </row>
    <row r="4634" spans="3:4">
      <c r="C4634" s="38"/>
      <c r="D4634" s="38"/>
    </row>
    <row r="4635" spans="3:4">
      <c r="C4635" s="38"/>
      <c r="D4635" s="38"/>
    </row>
    <row r="4636" spans="3:4">
      <c r="C4636" s="38"/>
      <c r="D4636" s="38"/>
    </row>
    <row r="4637" spans="3:4">
      <c r="C4637" s="38"/>
      <c r="D4637" s="38"/>
    </row>
    <row r="4638" spans="3:4">
      <c r="C4638" s="38"/>
      <c r="D4638" s="38"/>
    </row>
    <row r="4639" spans="3:4">
      <c r="C4639" s="38"/>
      <c r="D4639" s="38"/>
    </row>
    <row r="4640" spans="3:4">
      <c r="C4640" s="38"/>
      <c r="D4640" s="38"/>
    </row>
    <row r="4641" spans="3:4">
      <c r="C4641" s="38"/>
      <c r="D4641" s="38"/>
    </row>
    <row r="4642" spans="3:4">
      <c r="C4642" s="38"/>
      <c r="D4642" s="38"/>
    </row>
    <row r="4643" spans="3:4">
      <c r="C4643" s="38"/>
      <c r="D4643" s="38"/>
    </row>
    <row r="4644" spans="3:4">
      <c r="C4644" s="38"/>
      <c r="D4644" s="38"/>
    </row>
    <row r="4645" spans="3:4">
      <c r="C4645" s="38"/>
      <c r="D4645" s="38"/>
    </row>
    <row r="4646" spans="3:4">
      <c r="C4646" s="38"/>
      <c r="D4646" s="38"/>
    </row>
    <row r="4647" spans="3:4">
      <c r="C4647" s="38"/>
      <c r="D4647" s="38"/>
    </row>
    <row r="4648" spans="3:4">
      <c r="C4648" s="38"/>
      <c r="D4648" s="38"/>
    </row>
    <row r="4649" spans="3:4">
      <c r="C4649" s="38"/>
      <c r="D4649" s="38"/>
    </row>
    <row r="4650" spans="3:4">
      <c r="C4650" s="38"/>
      <c r="D4650" s="38"/>
    </row>
    <row r="4651" spans="3:4">
      <c r="C4651" s="38"/>
      <c r="D4651" s="38"/>
    </row>
    <row r="4652" spans="3:4">
      <c r="C4652" s="38"/>
      <c r="D4652" s="38"/>
    </row>
    <row r="4653" spans="3:4">
      <c r="C4653" s="38"/>
      <c r="D4653" s="38"/>
    </row>
    <row r="4654" spans="3:4">
      <c r="C4654" s="38"/>
      <c r="D4654" s="38"/>
    </row>
    <row r="4655" spans="3:4">
      <c r="C4655" s="38"/>
      <c r="D4655" s="38"/>
    </row>
    <row r="4656" spans="3:4">
      <c r="C4656" s="38"/>
      <c r="D4656" s="38"/>
    </row>
    <row r="4657" spans="3:4">
      <c r="C4657" s="38"/>
      <c r="D4657" s="38"/>
    </row>
    <row r="4658" spans="3:4">
      <c r="C4658" s="38"/>
      <c r="D4658" s="38"/>
    </row>
    <row r="4659" spans="3:4">
      <c r="C4659" s="38"/>
      <c r="D4659" s="38"/>
    </row>
    <row r="4660" spans="3:4">
      <c r="C4660" s="38"/>
      <c r="D4660" s="38"/>
    </row>
    <row r="4661" spans="3:4">
      <c r="C4661" s="38"/>
      <c r="D4661" s="38"/>
    </row>
    <row r="4662" spans="3:4">
      <c r="C4662" s="38"/>
      <c r="D4662" s="38"/>
    </row>
    <row r="4663" spans="3:4">
      <c r="C4663" s="38"/>
      <c r="D4663" s="38"/>
    </row>
    <row r="4664" spans="3:4">
      <c r="C4664" s="38"/>
      <c r="D4664" s="38"/>
    </row>
    <row r="4665" spans="3:4">
      <c r="C4665" s="38"/>
      <c r="D4665" s="38"/>
    </row>
    <row r="4666" spans="3:4">
      <c r="C4666" s="38"/>
      <c r="D4666" s="38"/>
    </row>
    <row r="4667" spans="3:4">
      <c r="C4667" s="38"/>
      <c r="D4667" s="38"/>
    </row>
    <row r="4668" spans="3:4">
      <c r="C4668" s="38"/>
      <c r="D4668" s="38"/>
    </row>
    <row r="4669" spans="3:4">
      <c r="C4669" s="38"/>
      <c r="D4669" s="38"/>
    </row>
    <row r="4670" spans="3:4">
      <c r="C4670" s="38"/>
      <c r="D4670" s="38"/>
    </row>
    <row r="4671" spans="3:4">
      <c r="C4671" s="38"/>
      <c r="D4671" s="38"/>
    </row>
    <row r="4672" spans="3:4">
      <c r="C4672" s="38"/>
      <c r="D4672" s="38"/>
    </row>
    <row r="4673" spans="3:4">
      <c r="C4673" s="38"/>
      <c r="D4673" s="38"/>
    </row>
    <row r="4674" spans="3:4">
      <c r="C4674" s="38"/>
      <c r="D4674" s="38"/>
    </row>
    <row r="4675" spans="3:4">
      <c r="C4675" s="38"/>
      <c r="D4675" s="38"/>
    </row>
    <row r="4676" spans="3:4">
      <c r="C4676" s="38"/>
      <c r="D4676" s="38"/>
    </row>
    <row r="4677" spans="3:4">
      <c r="C4677" s="38"/>
      <c r="D4677" s="38"/>
    </row>
    <row r="4678" spans="3:4">
      <c r="C4678" s="38"/>
      <c r="D4678" s="38"/>
    </row>
    <row r="4679" spans="3:4">
      <c r="C4679" s="38"/>
      <c r="D4679" s="38"/>
    </row>
    <row r="4680" spans="3:4">
      <c r="C4680" s="38"/>
      <c r="D4680" s="38"/>
    </row>
    <row r="4681" spans="3:4">
      <c r="C4681" s="38"/>
      <c r="D4681" s="38"/>
    </row>
    <row r="4682" spans="3:4">
      <c r="C4682" s="38"/>
      <c r="D4682" s="38"/>
    </row>
    <row r="4683" spans="3:4">
      <c r="C4683" s="38"/>
      <c r="D4683" s="38"/>
    </row>
    <row r="4684" spans="3:4">
      <c r="C4684" s="38"/>
      <c r="D4684" s="38"/>
    </row>
    <row r="4685" spans="3:4">
      <c r="C4685" s="38"/>
      <c r="D4685" s="38"/>
    </row>
    <row r="4686" spans="3:4">
      <c r="C4686" s="38"/>
      <c r="D4686" s="38"/>
    </row>
    <row r="4687" spans="3:4">
      <c r="C4687" s="38"/>
      <c r="D4687" s="38"/>
    </row>
    <row r="4688" spans="3:4">
      <c r="C4688" s="38"/>
      <c r="D4688" s="38"/>
    </row>
    <row r="4689" spans="3:4">
      <c r="C4689" s="38"/>
      <c r="D4689" s="38"/>
    </row>
    <row r="4690" spans="3:4">
      <c r="C4690" s="38"/>
      <c r="D4690" s="38"/>
    </row>
    <row r="4691" spans="3:4">
      <c r="C4691" s="38"/>
      <c r="D4691" s="38"/>
    </row>
    <row r="4692" spans="3:4">
      <c r="C4692" s="38"/>
      <c r="D4692" s="38"/>
    </row>
    <row r="4693" spans="3:4">
      <c r="C4693" s="38"/>
      <c r="D4693" s="38"/>
    </row>
    <row r="4694" spans="3:4">
      <c r="C4694" s="38"/>
      <c r="D4694" s="38"/>
    </row>
    <row r="4695" spans="3:4">
      <c r="C4695" s="38"/>
      <c r="D4695" s="38"/>
    </row>
    <row r="4696" spans="3:4">
      <c r="C4696" s="38"/>
      <c r="D4696" s="38"/>
    </row>
    <row r="4697" spans="3:4">
      <c r="C4697" s="38"/>
      <c r="D4697" s="38"/>
    </row>
    <row r="4698" spans="3:4">
      <c r="C4698" s="38"/>
      <c r="D4698" s="38"/>
    </row>
    <row r="4699" spans="3:4">
      <c r="C4699" s="38"/>
      <c r="D4699" s="38"/>
    </row>
    <row r="4700" spans="3:4">
      <c r="C4700" s="38"/>
      <c r="D4700" s="38"/>
    </row>
    <row r="4701" spans="3:4">
      <c r="C4701" s="38"/>
      <c r="D4701" s="38"/>
    </row>
    <row r="4702" spans="3:4">
      <c r="C4702" s="38"/>
      <c r="D4702" s="38"/>
    </row>
    <row r="4703" spans="3:4">
      <c r="C4703" s="38"/>
      <c r="D4703" s="38"/>
    </row>
    <row r="4704" spans="3:4">
      <c r="C4704" s="38"/>
      <c r="D4704" s="38"/>
    </row>
    <row r="4705" spans="3:4">
      <c r="C4705" s="38"/>
      <c r="D4705" s="38"/>
    </row>
    <row r="4706" spans="3:4">
      <c r="C4706" s="38"/>
      <c r="D4706" s="38"/>
    </row>
    <row r="4707" spans="3:4">
      <c r="C4707" s="38"/>
      <c r="D4707" s="38"/>
    </row>
    <row r="4708" spans="3:4">
      <c r="C4708" s="38"/>
      <c r="D4708" s="38"/>
    </row>
    <row r="4709" spans="3:4">
      <c r="C4709" s="38"/>
      <c r="D4709" s="38"/>
    </row>
    <row r="4710" spans="3:4">
      <c r="C4710" s="38"/>
      <c r="D4710" s="38"/>
    </row>
    <row r="4711" spans="3:4">
      <c r="C4711" s="38"/>
      <c r="D4711" s="38"/>
    </row>
    <row r="4712" spans="3:4">
      <c r="C4712" s="38"/>
      <c r="D4712" s="38"/>
    </row>
    <row r="4713" spans="3:4">
      <c r="C4713" s="38"/>
      <c r="D4713" s="38"/>
    </row>
    <row r="4714" spans="3:4">
      <c r="C4714" s="38"/>
      <c r="D4714" s="38"/>
    </row>
    <row r="4715" spans="3:4">
      <c r="C4715" s="38"/>
      <c r="D4715" s="38"/>
    </row>
    <row r="4716" spans="3:4">
      <c r="C4716" s="38"/>
      <c r="D4716" s="38"/>
    </row>
    <row r="4717" spans="3:4">
      <c r="C4717" s="38"/>
      <c r="D4717" s="38"/>
    </row>
    <row r="4718" spans="3:4">
      <c r="C4718" s="38"/>
      <c r="D4718" s="38"/>
    </row>
    <row r="4719" spans="3:4">
      <c r="C4719" s="38"/>
      <c r="D4719" s="38"/>
    </row>
    <row r="4720" spans="3:4">
      <c r="C4720" s="38"/>
      <c r="D4720" s="38"/>
    </row>
    <row r="4721" spans="3:4">
      <c r="C4721" s="38"/>
      <c r="D4721" s="38"/>
    </row>
    <row r="4722" spans="3:4">
      <c r="C4722" s="38"/>
      <c r="D4722" s="38"/>
    </row>
    <row r="4723" spans="3:4">
      <c r="C4723" s="38"/>
      <c r="D4723" s="38"/>
    </row>
    <row r="4724" spans="3:4">
      <c r="C4724" s="38"/>
      <c r="D4724" s="38"/>
    </row>
    <row r="4725" spans="3:4">
      <c r="C4725" s="38"/>
      <c r="D4725" s="38"/>
    </row>
    <row r="4726" spans="3:4">
      <c r="C4726" s="38"/>
      <c r="D4726" s="38"/>
    </row>
    <row r="4727" spans="3:4">
      <c r="C4727" s="38"/>
      <c r="D4727" s="38"/>
    </row>
    <row r="4728" spans="3:4">
      <c r="C4728" s="38"/>
      <c r="D4728" s="38"/>
    </row>
    <row r="4729" spans="3:4">
      <c r="C4729" s="38"/>
      <c r="D4729" s="38"/>
    </row>
    <row r="4730" spans="3:4">
      <c r="C4730" s="38"/>
      <c r="D4730" s="38"/>
    </row>
    <row r="4731" spans="3:4">
      <c r="C4731" s="38"/>
      <c r="D4731" s="38"/>
    </row>
    <row r="4732" spans="3:4">
      <c r="C4732" s="38"/>
      <c r="D4732" s="38"/>
    </row>
    <row r="4733" spans="3:4">
      <c r="C4733" s="38"/>
      <c r="D4733" s="38"/>
    </row>
    <row r="4734" spans="3:4">
      <c r="C4734" s="38"/>
      <c r="D4734" s="38"/>
    </row>
    <row r="4735" spans="3:4">
      <c r="C4735" s="38"/>
      <c r="D4735" s="38"/>
    </row>
    <row r="4736" spans="3:4">
      <c r="C4736" s="38"/>
      <c r="D4736" s="38"/>
    </row>
    <row r="4737" spans="3:4">
      <c r="C4737" s="38"/>
      <c r="D4737" s="38"/>
    </row>
    <row r="4738" spans="3:4">
      <c r="C4738" s="38"/>
      <c r="D4738" s="38"/>
    </row>
    <row r="4739" spans="3:4">
      <c r="C4739" s="38"/>
      <c r="D4739" s="38"/>
    </row>
    <row r="4740" spans="3:4">
      <c r="C4740" s="38"/>
      <c r="D4740" s="38"/>
    </row>
    <row r="4741" spans="3:4">
      <c r="C4741" s="38"/>
      <c r="D4741" s="38"/>
    </row>
    <row r="4742" spans="3:4">
      <c r="C4742" s="38"/>
      <c r="D4742" s="38"/>
    </row>
    <row r="4743" spans="3:4">
      <c r="C4743" s="38"/>
      <c r="D4743" s="38"/>
    </row>
    <row r="4744" spans="3:4">
      <c r="C4744" s="38"/>
      <c r="D4744" s="38"/>
    </row>
    <row r="4745" spans="3:4">
      <c r="C4745" s="38"/>
      <c r="D4745" s="38"/>
    </row>
    <row r="4746" spans="3:4">
      <c r="C4746" s="38"/>
      <c r="D4746" s="38"/>
    </row>
    <row r="4747" spans="3:4">
      <c r="C4747" s="38"/>
      <c r="D4747" s="38"/>
    </row>
    <row r="4748" spans="3:4">
      <c r="C4748" s="38"/>
      <c r="D4748" s="38"/>
    </row>
    <row r="4749" spans="3:4">
      <c r="C4749" s="38"/>
      <c r="D4749" s="38"/>
    </row>
    <row r="4750" spans="3:4">
      <c r="C4750" s="38"/>
      <c r="D4750" s="38"/>
    </row>
    <row r="4751" spans="3:4">
      <c r="C4751" s="38"/>
      <c r="D4751" s="38"/>
    </row>
    <row r="4752" spans="3:4">
      <c r="C4752" s="38"/>
      <c r="D4752" s="38"/>
    </row>
    <row r="4753" spans="3:4">
      <c r="C4753" s="38"/>
      <c r="D4753" s="38"/>
    </row>
    <row r="4754" spans="3:4">
      <c r="C4754" s="38"/>
      <c r="D4754" s="38"/>
    </row>
    <row r="4755" spans="3:4">
      <c r="C4755" s="38"/>
      <c r="D4755" s="38"/>
    </row>
    <row r="4756" spans="3:4">
      <c r="C4756" s="38"/>
      <c r="D4756" s="38"/>
    </row>
    <row r="4757" spans="3:4">
      <c r="C4757" s="38"/>
      <c r="D4757" s="38"/>
    </row>
    <row r="4758" spans="3:4">
      <c r="C4758" s="38"/>
      <c r="D4758" s="38"/>
    </row>
    <row r="4759" spans="3:4">
      <c r="C4759" s="38"/>
      <c r="D4759" s="38"/>
    </row>
    <row r="4760" spans="3:4">
      <c r="C4760" s="38"/>
      <c r="D4760" s="38"/>
    </row>
    <row r="4761" spans="3:4">
      <c r="C4761" s="38"/>
      <c r="D4761" s="38"/>
    </row>
    <row r="4762" spans="3:4">
      <c r="C4762" s="38"/>
      <c r="D4762" s="38"/>
    </row>
    <row r="4763" spans="3:4">
      <c r="C4763" s="38"/>
      <c r="D4763" s="38"/>
    </row>
    <row r="4764" spans="3:4">
      <c r="C4764" s="38"/>
      <c r="D4764" s="38"/>
    </row>
    <row r="4765" spans="3:4">
      <c r="C4765" s="38"/>
      <c r="D4765" s="38"/>
    </row>
    <row r="4766" spans="3:4">
      <c r="C4766" s="38"/>
      <c r="D4766" s="38"/>
    </row>
    <row r="4767" spans="3:4">
      <c r="C4767" s="38"/>
      <c r="D4767" s="38"/>
    </row>
    <row r="4768" spans="3:4">
      <c r="C4768" s="38"/>
      <c r="D4768" s="38"/>
    </row>
    <row r="4769" spans="3:4">
      <c r="C4769" s="38"/>
      <c r="D4769" s="38"/>
    </row>
    <row r="4770" spans="3:4">
      <c r="C4770" s="38"/>
      <c r="D4770" s="38"/>
    </row>
    <row r="4771" spans="3:4">
      <c r="C4771" s="38"/>
      <c r="D4771" s="38"/>
    </row>
    <row r="4772" spans="3:4">
      <c r="C4772" s="38"/>
      <c r="D4772" s="38"/>
    </row>
    <row r="4773" spans="3:4">
      <c r="C4773" s="38"/>
      <c r="D4773" s="38"/>
    </row>
    <row r="4774" spans="3:4">
      <c r="C4774" s="38"/>
      <c r="D4774" s="38"/>
    </row>
    <row r="4775" spans="3:4">
      <c r="C4775" s="38"/>
      <c r="D4775" s="38"/>
    </row>
    <row r="4776" spans="3:4">
      <c r="C4776" s="38"/>
      <c r="D4776" s="38"/>
    </row>
    <row r="4777" spans="3:4">
      <c r="C4777" s="38"/>
      <c r="D4777" s="38"/>
    </row>
    <row r="4778" spans="3:4">
      <c r="C4778" s="38"/>
      <c r="D4778" s="38"/>
    </row>
    <row r="4779" spans="3:4">
      <c r="C4779" s="38"/>
      <c r="D4779" s="38"/>
    </row>
    <row r="4780" spans="3:4">
      <c r="C4780" s="38"/>
      <c r="D4780" s="38"/>
    </row>
    <row r="4781" spans="3:4">
      <c r="C4781" s="38"/>
      <c r="D4781" s="38"/>
    </row>
    <row r="4782" spans="3:4">
      <c r="C4782" s="38"/>
      <c r="D4782" s="38"/>
    </row>
    <row r="4783" spans="3:4">
      <c r="C4783" s="38"/>
      <c r="D4783" s="38"/>
    </row>
    <row r="4784" spans="3:4">
      <c r="C4784" s="38"/>
      <c r="D4784" s="38"/>
    </row>
    <row r="4785" spans="3:4">
      <c r="C4785" s="38"/>
      <c r="D4785" s="38"/>
    </row>
    <row r="4786" spans="3:4">
      <c r="C4786" s="38"/>
      <c r="D4786" s="38"/>
    </row>
    <row r="4787" spans="3:4">
      <c r="C4787" s="38"/>
      <c r="D4787" s="38"/>
    </row>
    <row r="4788" spans="3:4">
      <c r="C4788" s="38"/>
      <c r="D4788" s="38"/>
    </row>
    <row r="4789" spans="3:4">
      <c r="C4789" s="38"/>
      <c r="D4789" s="38"/>
    </row>
    <row r="4790" spans="3:4">
      <c r="C4790" s="38"/>
      <c r="D4790" s="38"/>
    </row>
    <row r="4791" spans="3:4">
      <c r="C4791" s="38"/>
      <c r="D4791" s="38"/>
    </row>
    <row r="4792" spans="3:4">
      <c r="C4792" s="38"/>
      <c r="D4792" s="38"/>
    </row>
    <row r="4793" spans="3:4">
      <c r="C4793" s="38"/>
      <c r="D4793" s="38"/>
    </row>
    <row r="4794" spans="3:4">
      <c r="C4794" s="38"/>
      <c r="D4794" s="38"/>
    </row>
    <row r="4795" spans="3:4">
      <c r="C4795" s="38"/>
      <c r="D4795" s="38"/>
    </row>
    <row r="4796" spans="3:4">
      <c r="C4796" s="38"/>
      <c r="D4796" s="38"/>
    </row>
    <row r="4797" spans="3:4">
      <c r="C4797" s="38"/>
      <c r="D4797" s="38"/>
    </row>
    <row r="4798" spans="3:4">
      <c r="C4798" s="38"/>
      <c r="D4798" s="38"/>
    </row>
    <row r="4799" spans="3:4">
      <c r="C4799" s="38"/>
      <c r="D4799" s="38"/>
    </row>
    <row r="4800" spans="3:4">
      <c r="C4800" s="38"/>
      <c r="D4800" s="38"/>
    </row>
    <row r="4801" spans="3:4">
      <c r="C4801" s="38"/>
      <c r="D4801" s="38"/>
    </row>
    <row r="4802" spans="3:4">
      <c r="C4802" s="38"/>
      <c r="D4802" s="38"/>
    </row>
    <row r="4803" spans="3:4">
      <c r="C4803" s="38"/>
      <c r="D4803" s="38"/>
    </row>
    <row r="4804" spans="3:4">
      <c r="C4804" s="38"/>
      <c r="D4804" s="38"/>
    </row>
    <row r="4805" spans="3:4">
      <c r="C4805" s="38"/>
      <c r="D4805" s="38"/>
    </row>
    <row r="4806" spans="3:4">
      <c r="C4806" s="38"/>
      <c r="D4806" s="38"/>
    </row>
    <row r="4807" spans="3:4">
      <c r="C4807" s="38"/>
      <c r="D4807" s="38"/>
    </row>
    <row r="4808" spans="3:4">
      <c r="C4808" s="38"/>
      <c r="D4808" s="38"/>
    </row>
    <row r="4809" spans="3:4">
      <c r="C4809" s="38"/>
      <c r="D4809" s="38"/>
    </row>
    <row r="4810" spans="3:4">
      <c r="C4810" s="38"/>
      <c r="D4810" s="38"/>
    </row>
    <row r="4811" spans="3:4">
      <c r="C4811" s="38"/>
      <c r="D4811" s="38"/>
    </row>
    <row r="4812" spans="3:4">
      <c r="C4812" s="38"/>
      <c r="D4812" s="38"/>
    </row>
    <row r="4813" spans="3:4">
      <c r="C4813" s="38"/>
      <c r="D4813" s="38"/>
    </row>
    <row r="4814" spans="3:4">
      <c r="C4814" s="38"/>
      <c r="D4814" s="38"/>
    </row>
    <row r="4815" spans="3:4">
      <c r="C4815" s="38"/>
      <c r="D4815" s="38"/>
    </row>
    <row r="4816" spans="3:4">
      <c r="C4816" s="38"/>
      <c r="D4816" s="38"/>
    </row>
    <row r="4817" spans="3:4">
      <c r="C4817" s="38"/>
      <c r="D4817" s="38"/>
    </row>
    <row r="4818" spans="3:4">
      <c r="C4818" s="38"/>
      <c r="D4818" s="38"/>
    </row>
    <row r="4819" spans="3:4">
      <c r="C4819" s="38"/>
      <c r="D4819" s="38"/>
    </row>
    <row r="4820" spans="3:4">
      <c r="C4820" s="38"/>
      <c r="D4820" s="38"/>
    </row>
    <row r="4821" spans="3:4">
      <c r="C4821" s="38"/>
      <c r="D4821" s="38"/>
    </row>
    <row r="4822" spans="3:4">
      <c r="C4822" s="38"/>
      <c r="D4822" s="38"/>
    </row>
    <row r="4823" spans="3:4">
      <c r="C4823" s="38"/>
      <c r="D4823" s="38"/>
    </row>
    <row r="4824" spans="3:4">
      <c r="C4824" s="38"/>
      <c r="D4824" s="38"/>
    </row>
    <row r="4825" spans="3:4">
      <c r="C4825" s="38"/>
      <c r="D4825" s="38"/>
    </row>
    <row r="4826" spans="3:4">
      <c r="C4826" s="38"/>
      <c r="D4826" s="38"/>
    </row>
    <row r="4827" spans="3:4">
      <c r="C4827" s="38"/>
      <c r="D4827" s="38"/>
    </row>
    <row r="4828" spans="3:4">
      <c r="C4828" s="38"/>
      <c r="D4828" s="38"/>
    </row>
    <row r="4829" spans="3:4">
      <c r="C4829" s="38"/>
      <c r="D4829" s="38"/>
    </row>
    <row r="4830" spans="3:4">
      <c r="C4830" s="38"/>
      <c r="D4830" s="38"/>
    </row>
    <row r="4831" spans="3:4">
      <c r="C4831" s="38"/>
      <c r="D4831" s="38"/>
    </row>
    <row r="4832" spans="3:4">
      <c r="C4832" s="38"/>
      <c r="D4832" s="38"/>
    </row>
    <row r="4833" spans="3:4">
      <c r="C4833" s="38"/>
      <c r="D4833" s="38"/>
    </row>
    <row r="4834" spans="3:4">
      <c r="C4834" s="38"/>
      <c r="D4834" s="38"/>
    </row>
    <row r="4835" spans="3:4">
      <c r="C4835" s="38"/>
      <c r="D4835" s="38"/>
    </row>
    <row r="4836" spans="3:4">
      <c r="C4836" s="38"/>
      <c r="D4836" s="38"/>
    </row>
    <row r="4837" spans="3:4">
      <c r="C4837" s="38"/>
      <c r="D4837" s="38"/>
    </row>
    <row r="4838" spans="3:4">
      <c r="C4838" s="38"/>
      <c r="D4838" s="38"/>
    </row>
    <row r="4839" spans="3:4">
      <c r="C4839" s="38"/>
      <c r="D4839" s="38"/>
    </row>
    <row r="4840" spans="3:4">
      <c r="C4840" s="38"/>
      <c r="D4840" s="38"/>
    </row>
    <row r="4841" spans="3:4">
      <c r="C4841" s="38"/>
      <c r="D4841" s="38"/>
    </row>
    <row r="4842" spans="3:4">
      <c r="C4842" s="38"/>
      <c r="D4842" s="38"/>
    </row>
    <row r="4843" spans="3:4">
      <c r="C4843" s="38"/>
      <c r="D4843" s="38"/>
    </row>
    <row r="4844" spans="3:4">
      <c r="C4844" s="38"/>
      <c r="D4844" s="38"/>
    </row>
    <row r="4845" spans="3:4">
      <c r="C4845" s="38"/>
      <c r="D4845" s="38"/>
    </row>
    <row r="4846" spans="3:4">
      <c r="C4846" s="38"/>
      <c r="D4846" s="38"/>
    </row>
    <row r="4847" spans="3:4">
      <c r="C4847" s="38"/>
      <c r="D4847" s="38"/>
    </row>
    <row r="4848" spans="3:4">
      <c r="C4848" s="38"/>
      <c r="D4848" s="38"/>
    </row>
    <row r="4849" spans="3:4">
      <c r="C4849" s="38"/>
      <c r="D4849" s="38"/>
    </row>
    <row r="4850" spans="3:4">
      <c r="C4850" s="38"/>
      <c r="D4850" s="38"/>
    </row>
    <row r="4851" spans="3:4">
      <c r="C4851" s="38"/>
      <c r="D4851" s="38"/>
    </row>
    <row r="4852" spans="3:4">
      <c r="C4852" s="38"/>
      <c r="D4852" s="38"/>
    </row>
    <row r="4853" spans="3:4">
      <c r="C4853" s="38"/>
      <c r="D4853" s="38"/>
    </row>
    <row r="4854" spans="3:4">
      <c r="C4854" s="38"/>
      <c r="D4854" s="38"/>
    </row>
    <row r="4855" spans="3:4">
      <c r="C4855" s="38"/>
      <c r="D4855" s="38"/>
    </row>
    <row r="4856" spans="3:4">
      <c r="C4856" s="38"/>
      <c r="D4856" s="38"/>
    </row>
    <row r="4857" spans="3:4">
      <c r="C4857" s="38"/>
      <c r="D4857" s="38"/>
    </row>
    <row r="4858" spans="3:4">
      <c r="C4858" s="38"/>
      <c r="D4858" s="38"/>
    </row>
    <row r="4859" spans="3:4">
      <c r="C4859" s="38"/>
      <c r="D4859" s="38"/>
    </row>
    <row r="4860" spans="3:4">
      <c r="C4860" s="38"/>
      <c r="D4860" s="38"/>
    </row>
    <row r="4861" spans="3:4">
      <c r="C4861" s="38"/>
      <c r="D4861" s="38"/>
    </row>
    <row r="4862" spans="3:4">
      <c r="C4862" s="38"/>
      <c r="D4862" s="38"/>
    </row>
    <row r="4863" spans="3:4">
      <c r="C4863" s="38"/>
      <c r="D4863" s="38"/>
    </row>
    <row r="4864" spans="3:4">
      <c r="C4864" s="38"/>
      <c r="D4864" s="38"/>
    </row>
    <row r="4865" spans="3:4">
      <c r="C4865" s="38"/>
      <c r="D4865" s="38"/>
    </row>
    <row r="4866" spans="3:4">
      <c r="C4866" s="38"/>
      <c r="D4866" s="38"/>
    </row>
    <row r="4867" spans="3:4">
      <c r="C4867" s="38"/>
      <c r="D4867" s="38"/>
    </row>
    <row r="4868" spans="3:4">
      <c r="C4868" s="38"/>
      <c r="D4868" s="38"/>
    </row>
    <row r="4869" spans="3:4">
      <c r="C4869" s="38"/>
      <c r="D4869" s="38"/>
    </row>
    <row r="4870" spans="3:4">
      <c r="C4870" s="38"/>
      <c r="D4870" s="38"/>
    </row>
    <row r="4871" spans="3:4">
      <c r="C4871" s="38"/>
      <c r="D4871" s="38"/>
    </row>
    <row r="4872" spans="3:4">
      <c r="C4872" s="38"/>
      <c r="D4872" s="38"/>
    </row>
    <row r="4873" spans="3:4">
      <c r="C4873" s="38"/>
      <c r="D4873" s="38"/>
    </row>
    <row r="4874" spans="3:4">
      <c r="C4874" s="38"/>
      <c r="D4874" s="38"/>
    </row>
    <row r="4875" spans="3:4">
      <c r="C4875" s="38"/>
      <c r="D4875" s="38"/>
    </row>
    <row r="4876" spans="3:4">
      <c r="C4876" s="38"/>
      <c r="D4876" s="38"/>
    </row>
    <row r="4877" spans="3:4">
      <c r="C4877" s="38"/>
      <c r="D4877" s="38"/>
    </row>
    <row r="4878" spans="3:4">
      <c r="C4878" s="38"/>
      <c r="D4878" s="38"/>
    </row>
    <row r="4879" spans="3:4">
      <c r="C4879" s="38"/>
      <c r="D4879" s="38"/>
    </row>
    <row r="4880" spans="3:4">
      <c r="C4880" s="38"/>
      <c r="D4880" s="38"/>
    </row>
    <row r="4881" spans="3:4">
      <c r="C4881" s="38"/>
      <c r="D4881" s="38"/>
    </row>
    <row r="4882" spans="3:4">
      <c r="C4882" s="38"/>
      <c r="D4882" s="38"/>
    </row>
    <row r="4883" spans="3:4">
      <c r="C4883" s="38"/>
      <c r="D4883" s="38"/>
    </row>
    <row r="4884" spans="3:4">
      <c r="C4884" s="38"/>
      <c r="D4884" s="38"/>
    </row>
    <row r="4885" spans="3:4">
      <c r="C4885" s="38"/>
      <c r="D4885" s="38"/>
    </row>
    <row r="4886" spans="3:4">
      <c r="C4886" s="38"/>
      <c r="D4886" s="38"/>
    </row>
    <row r="4887" spans="3:4">
      <c r="C4887" s="38"/>
      <c r="D4887" s="38"/>
    </row>
    <row r="4888" spans="3:4">
      <c r="C4888" s="38"/>
      <c r="D4888" s="38"/>
    </row>
    <row r="4889" spans="3:4">
      <c r="C4889" s="38"/>
      <c r="D4889" s="38"/>
    </row>
    <row r="4890" spans="3:4">
      <c r="C4890" s="38"/>
      <c r="D4890" s="38"/>
    </row>
    <row r="4891" spans="3:4">
      <c r="C4891" s="38"/>
      <c r="D4891" s="38"/>
    </row>
    <row r="4892" spans="3:4">
      <c r="C4892" s="38"/>
      <c r="D4892" s="38"/>
    </row>
    <row r="4893" spans="3:4">
      <c r="C4893" s="38"/>
      <c r="D4893" s="38"/>
    </row>
    <row r="4894" spans="3:4">
      <c r="C4894" s="38"/>
      <c r="D4894" s="38"/>
    </row>
    <row r="4895" spans="3:4">
      <c r="C4895" s="38"/>
      <c r="D4895" s="38"/>
    </row>
    <row r="4896" spans="3:4">
      <c r="C4896" s="38"/>
      <c r="D4896" s="38"/>
    </row>
    <row r="4897" spans="3:4">
      <c r="C4897" s="38"/>
      <c r="D4897" s="38"/>
    </row>
    <row r="4898" spans="3:4">
      <c r="C4898" s="38"/>
      <c r="D4898" s="38"/>
    </row>
    <row r="4899" spans="3:4">
      <c r="C4899" s="38"/>
      <c r="D4899" s="38"/>
    </row>
    <row r="4900" spans="3:4">
      <c r="C4900" s="38"/>
      <c r="D4900" s="38"/>
    </row>
    <row r="4901" spans="3:4">
      <c r="C4901" s="38"/>
      <c r="D4901" s="38"/>
    </row>
    <row r="4902" spans="3:4">
      <c r="C4902" s="38"/>
      <c r="D4902" s="38"/>
    </row>
    <row r="4903" spans="3:4">
      <c r="C4903" s="38"/>
      <c r="D4903" s="38"/>
    </row>
    <row r="4904" spans="3:4">
      <c r="C4904" s="38"/>
      <c r="D4904" s="38"/>
    </row>
    <row r="4905" spans="3:4">
      <c r="C4905" s="38"/>
      <c r="D4905" s="38"/>
    </row>
    <row r="4906" spans="3:4">
      <c r="C4906" s="38"/>
      <c r="D4906" s="38"/>
    </row>
    <row r="4907" spans="3:4">
      <c r="C4907" s="38"/>
      <c r="D4907" s="38"/>
    </row>
    <row r="4908" spans="3:4">
      <c r="C4908" s="38"/>
      <c r="D4908" s="38"/>
    </row>
    <row r="4909" spans="3:4">
      <c r="C4909" s="38"/>
      <c r="D4909" s="38"/>
    </row>
    <row r="4910" spans="3:4">
      <c r="C4910" s="38"/>
      <c r="D4910" s="38"/>
    </row>
    <row r="4911" spans="3:4">
      <c r="C4911" s="38"/>
      <c r="D4911" s="38"/>
    </row>
    <row r="4912" spans="3:4">
      <c r="C4912" s="38"/>
      <c r="D4912" s="38"/>
    </row>
    <row r="4913" spans="3:4">
      <c r="C4913" s="38"/>
      <c r="D4913" s="38"/>
    </row>
    <row r="4914" spans="3:4">
      <c r="C4914" s="38"/>
      <c r="D4914" s="38"/>
    </row>
    <row r="4915" spans="3:4">
      <c r="C4915" s="38"/>
      <c r="D4915" s="38"/>
    </row>
    <row r="4916" spans="3:4">
      <c r="C4916" s="38"/>
      <c r="D4916" s="38"/>
    </row>
    <row r="4917" spans="3:4">
      <c r="C4917" s="38"/>
      <c r="D4917" s="38"/>
    </row>
    <row r="4918" spans="3:4">
      <c r="C4918" s="38"/>
      <c r="D4918" s="38"/>
    </row>
    <row r="4919" spans="3:4">
      <c r="C4919" s="38"/>
      <c r="D4919" s="38"/>
    </row>
    <row r="4920" spans="3:4">
      <c r="C4920" s="38"/>
      <c r="D4920" s="38"/>
    </row>
    <row r="4921" spans="3:4">
      <c r="C4921" s="38"/>
      <c r="D4921" s="38"/>
    </row>
    <row r="4922" spans="3:4">
      <c r="C4922" s="38"/>
      <c r="D4922" s="38"/>
    </row>
    <row r="4923" spans="3:4">
      <c r="C4923" s="38"/>
      <c r="D4923" s="38"/>
    </row>
    <row r="4924" spans="3:4">
      <c r="C4924" s="38"/>
      <c r="D4924" s="38"/>
    </row>
    <row r="4925" spans="3:4">
      <c r="C4925" s="38"/>
      <c r="D4925" s="38"/>
    </row>
    <row r="4926" spans="3:4">
      <c r="C4926" s="38"/>
      <c r="D4926" s="38"/>
    </row>
    <row r="4927" spans="3:4">
      <c r="C4927" s="38"/>
      <c r="D4927" s="38"/>
    </row>
    <row r="4928" spans="3:4">
      <c r="C4928" s="38"/>
      <c r="D4928" s="38"/>
    </row>
    <row r="4929" spans="3:4">
      <c r="C4929" s="38"/>
      <c r="D4929" s="38"/>
    </row>
    <row r="4930" spans="3:4">
      <c r="C4930" s="38"/>
      <c r="D4930" s="38"/>
    </row>
    <row r="4931" spans="3:4">
      <c r="C4931" s="38"/>
      <c r="D4931" s="38"/>
    </row>
    <row r="4932" spans="3:4">
      <c r="C4932" s="38"/>
      <c r="D4932" s="38"/>
    </row>
    <row r="4933" spans="3:4">
      <c r="C4933" s="38"/>
      <c r="D4933" s="38"/>
    </row>
    <row r="4934" spans="3:4">
      <c r="C4934" s="38"/>
      <c r="D4934" s="38"/>
    </row>
    <row r="4935" spans="3:4">
      <c r="C4935" s="38"/>
      <c r="D4935" s="38"/>
    </row>
    <row r="4936" spans="3:4">
      <c r="C4936" s="38"/>
      <c r="D4936" s="38"/>
    </row>
    <row r="4937" spans="3:4">
      <c r="C4937" s="38"/>
      <c r="D4937" s="38"/>
    </row>
    <row r="4938" spans="3:4">
      <c r="C4938" s="38"/>
      <c r="D4938" s="38"/>
    </row>
    <row r="4939" spans="3:4">
      <c r="C4939" s="38"/>
      <c r="D4939" s="38"/>
    </row>
    <row r="4940" spans="3:4">
      <c r="C4940" s="38"/>
      <c r="D4940" s="38"/>
    </row>
    <row r="4941" spans="3:4">
      <c r="C4941" s="38"/>
      <c r="D4941" s="38"/>
    </row>
    <row r="4942" spans="3:4">
      <c r="C4942" s="38"/>
      <c r="D4942" s="38"/>
    </row>
    <row r="4943" spans="3:4">
      <c r="C4943" s="38"/>
      <c r="D4943" s="38"/>
    </row>
    <row r="4944" spans="3:4">
      <c r="C4944" s="38"/>
      <c r="D4944" s="38"/>
    </row>
    <row r="4945" spans="3:4">
      <c r="C4945" s="38"/>
      <c r="D4945" s="38"/>
    </row>
    <row r="4946" spans="3:4">
      <c r="C4946" s="38"/>
      <c r="D4946" s="38"/>
    </row>
    <row r="4947" spans="3:4">
      <c r="C4947" s="38"/>
      <c r="D4947" s="38"/>
    </row>
    <row r="4948" spans="3:4">
      <c r="C4948" s="38"/>
      <c r="D4948" s="38"/>
    </row>
    <row r="4949" spans="3:4">
      <c r="C4949" s="38"/>
      <c r="D4949" s="38"/>
    </row>
    <row r="4950" spans="3:4">
      <c r="C4950" s="38"/>
      <c r="D4950" s="38"/>
    </row>
    <row r="4951" spans="3:4">
      <c r="C4951" s="38"/>
      <c r="D4951" s="38"/>
    </row>
    <row r="4952" spans="3:4">
      <c r="C4952" s="38"/>
      <c r="D4952" s="38"/>
    </row>
    <row r="4953" spans="3:4">
      <c r="C4953" s="38"/>
      <c r="D4953" s="38"/>
    </row>
    <row r="4954" spans="3:4">
      <c r="C4954" s="38"/>
      <c r="D4954" s="38"/>
    </row>
    <row r="4955" spans="3:4">
      <c r="C4955" s="38"/>
      <c r="D4955" s="38"/>
    </row>
    <row r="4956" spans="3:4">
      <c r="C4956" s="38"/>
      <c r="D4956" s="38"/>
    </row>
    <row r="4957" spans="3:4">
      <c r="C4957" s="38"/>
      <c r="D4957" s="38"/>
    </row>
    <row r="4958" spans="3:4">
      <c r="C4958" s="38"/>
      <c r="D4958" s="38"/>
    </row>
    <row r="4959" spans="3:4">
      <c r="C4959" s="38"/>
      <c r="D4959" s="38"/>
    </row>
    <row r="4960" spans="3:4">
      <c r="C4960" s="38"/>
      <c r="D4960" s="38"/>
    </row>
    <row r="4961" spans="3:4">
      <c r="C4961" s="38"/>
      <c r="D4961" s="38"/>
    </row>
    <row r="4962" spans="3:4">
      <c r="C4962" s="38"/>
      <c r="D4962" s="38"/>
    </row>
    <row r="4963" spans="3:4">
      <c r="C4963" s="38"/>
      <c r="D4963" s="38"/>
    </row>
    <row r="4964" spans="3:4">
      <c r="C4964" s="38"/>
      <c r="D4964" s="38"/>
    </row>
    <row r="4965" spans="3:4">
      <c r="C4965" s="38"/>
      <c r="D4965" s="38"/>
    </row>
    <row r="4966" spans="3:4">
      <c r="C4966" s="38"/>
      <c r="D4966" s="38"/>
    </row>
    <row r="4967" spans="3:4">
      <c r="C4967" s="38"/>
      <c r="D4967" s="38"/>
    </row>
    <row r="4968" spans="3:4">
      <c r="C4968" s="38"/>
      <c r="D4968" s="38"/>
    </row>
    <row r="4969" spans="3:4">
      <c r="C4969" s="38"/>
      <c r="D4969" s="38"/>
    </row>
    <row r="4970" spans="3:4">
      <c r="C4970" s="38"/>
      <c r="D4970" s="38"/>
    </row>
    <row r="4971" spans="3:4">
      <c r="C4971" s="38"/>
      <c r="D4971" s="38"/>
    </row>
    <row r="4972" spans="3:4">
      <c r="C4972" s="38"/>
      <c r="D4972" s="38"/>
    </row>
    <row r="4973" spans="3:4">
      <c r="C4973" s="38"/>
      <c r="D4973" s="38"/>
    </row>
    <row r="4974" spans="3:4">
      <c r="C4974" s="38"/>
      <c r="D4974" s="38"/>
    </row>
    <row r="4975" spans="3:4">
      <c r="C4975" s="38"/>
      <c r="D4975" s="38"/>
    </row>
    <row r="4976" spans="3:4">
      <c r="C4976" s="38"/>
      <c r="D4976" s="38"/>
    </row>
    <row r="4977" spans="3:4">
      <c r="C4977" s="38"/>
      <c r="D4977" s="38"/>
    </row>
    <row r="4978" spans="3:4">
      <c r="C4978" s="38"/>
      <c r="D4978" s="38"/>
    </row>
    <row r="4979" spans="3:4">
      <c r="C4979" s="38"/>
      <c r="D4979" s="38"/>
    </row>
    <row r="4980" spans="3:4">
      <c r="C4980" s="38"/>
      <c r="D4980" s="38"/>
    </row>
    <row r="4981" spans="3:4">
      <c r="C4981" s="38"/>
      <c r="D4981" s="38"/>
    </row>
    <row r="4982" spans="3:4">
      <c r="C4982" s="38"/>
      <c r="D4982" s="38"/>
    </row>
    <row r="4983" spans="3:4">
      <c r="C4983" s="38"/>
      <c r="D4983" s="38"/>
    </row>
    <row r="4984" spans="3:4">
      <c r="C4984" s="38"/>
      <c r="D4984" s="38"/>
    </row>
    <row r="4985" spans="3:4">
      <c r="C4985" s="38"/>
      <c r="D4985" s="38"/>
    </row>
    <row r="4986" spans="3:4">
      <c r="C4986" s="38"/>
      <c r="D4986" s="38"/>
    </row>
    <row r="4987" spans="3:4">
      <c r="C4987" s="38"/>
      <c r="D4987" s="38"/>
    </row>
    <row r="4988" spans="3:4">
      <c r="C4988" s="38"/>
      <c r="D4988" s="38"/>
    </row>
    <row r="4989" spans="3:4">
      <c r="C4989" s="38"/>
      <c r="D4989" s="38"/>
    </row>
    <row r="4990" spans="3:4">
      <c r="C4990" s="38"/>
      <c r="D4990" s="38"/>
    </row>
    <row r="4991" spans="3:4">
      <c r="C4991" s="38"/>
      <c r="D4991" s="38"/>
    </row>
    <row r="4992" spans="3:4">
      <c r="C4992" s="38"/>
      <c r="D4992" s="38"/>
    </row>
    <row r="4993" spans="3:4">
      <c r="C4993" s="38"/>
      <c r="D4993" s="38"/>
    </row>
    <row r="4994" spans="3:4">
      <c r="C4994" s="38"/>
      <c r="D4994" s="38"/>
    </row>
    <row r="4995" spans="3:4">
      <c r="C4995" s="38"/>
      <c r="D4995" s="38"/>
    </row>
    <row r="4996" spans="3:4">
      <c r="C4996" s="38"/>
      <c r="D4996" s="38"/>
    </row>
    <row r="4997" spans="3:4">
      <c r="C4997" s="38"/>
      <c r="D4997" s="38"/>
    </row>
    <row r="4998" spans="3:4">
      <c r="C4998" s="38"/>
      <c r="D4998" s="38"/>
    </row>
    <row r="4999" spans="3:4">
      <c r="C4999" s="38"/>
      <c r="D4999" s="38"/>
    </row>
    <row r="5000" spans="3:4">
      <c r="C5000" s="38"/>
      <c r="D5000" s="38"/>
    </row>
    <row r="5001" spans="3:4">
      <c r="C5001" s="38"/>
      <c r="D5001" s="38"/>
    </row>
    <row r="5002" spans="3:4">
      <c r="C5002" s="38"/>
      <c r="D5002" s="38"/>
    </row>
    <row r="5003" spans="3:4">
      <c r="C5003" s="38"/>
      <c r="D5003" s="38"/>
    </row>
    <row r="5004" spans="3:4">
      <c r="C5004" s="38"/>
      <c r="D5004" s="38"/>
    </row>
    <row r="5005" spans="3:4">
      <c r="C5005" s="38"/>
      <c r="D5005" s="38"/>
    </row>
    <row r="5006" spans="3:4">
      <c r="C5006" s="38"/>
      <c r="D5006" s="38"/>
    </row>
    <row r="5007" spans="3:4">
      <c r="C5007" s="38"/>
      <c r="D5007" s="38"/>
    </row>
    <row r="5008" spans="3:4">
      <c r="C5008" s="38"/>
      <c r="D5008" s="38"/>
    </row>
    <row r="5009" spans="3:4">
      <c r="C5009" s="38"/>
      <c r="D5009" s="38"/>
    </row>
    <row r="5010" spans="3:4">
      <c r="C5010" s="38"/>
      <c r="D5010" s="38"/>
    </row>
    <row r="5011" spans="3:4">
      <c r="C5011" s="38"/>
      <c r="D5011" s="38"/>
    </row>
    <row r="5012" spans="3:4">
      <c r="C5012" s="38"/>
      <c r="D5012" s="38"/>
    </row>
    <row r="5013" spans="3:4">
      <c r="C5013" s="38"/>
      <c r="D5013" s="38"/>
    </row>
    <row r="5014" spans="3:4">
      <c r="C5014" s="38"/>
      <c r="D5014" s="38"/>
    </row>
    <row r="5015" spans="3:4">
      <c r="C5015" s="38"/>
      <c r="D5015" s="38"/>
    </row>
    <row r="5016" spans="3:4">
      <c r="C5016" s="38"/>
      <c r="D5016" s="38"/>
    </row>
    <row r="5017" spans="3:4">
      <c r="C5017" s="38"/>
      <c r="D5017" s="38"/>
    </row>
    <row r="5018" spans="3:4">
      <c r="C5018" s="38"/>
      <c r="D5018" s="38"/>
    </row>
    <row r="5019" spans="3:4">
      <c r="C5019" s="38"/>
      <c r="D5019" s="38"/>
    </row>
    <row r="5020" spans="3:4">
      <c r="C5020" s="38"/>
      <c r="D5020" s="38"/>
    </row>
    <row r="5021" spans="3:4">
      <c r="C5021" s="38"/>
      <c r="D5021" s="38"/>
    </row>
    <row r="5022" spans="3:4">
      <c r="C5022" s="38"/>
      <c r="D5022" s="38"/>
    </row>
    <row r="5023" spans="3:4">
      <c r="C5023" s="38"/>
      <c r="D5023" s="38"/>
    </row>
    <row r="5024" spans="3:4">
      <c r="C5024" s="38"/>
      <c r="D5024" s="38"/>
    </row>
    <row r="5025" spans="3:4">
      <c r="C5025" s="38"/>
      <c r="D5025" s="38"/>
    </row>
    <row r="5026" spans="3:4">
      <c r="C5026" s="38"/>
      <c r="D5026" s="38"/>
    </row>
    <row r="5027" spans="3:4">
      <c r="C5027" s="38"/>
      <c r="D5027" s="38"/>
    </row>
    <row r="5028" spans="3:4">
      <c r="C5028" s="38"/>
      <c r="D5028" s="38"/>
    </row>
    <row r="5029" spans="3:4">
      <c r="C5029" s="38"/>
      <c r="D5029" s="38"/>
    </row>
    <row r="5030" spans="3:4">
      <c r="C5030" s="38"/>
      <c r="D5030" s="38"/>
    </row>
    <row r="5031" spans="3:4">
      <c r="C5031" s="38"/>
      <c r="D5031" s="38"/>
    </row>
    <row r="5032" spans="3:4">
      <c r="C5032" s="38"/>
      <c r="D5032" s="38"/>
    </row>
    <row r="5033" spans="3:4">
      <c r="C5033" s="38"/>
      <c r="D5033" s="38"/>
    </row>
    <row r="5034" spans="3:4">
      <c r="C5034" s="38"/>
      <c r="D5034" s="38"/>
    </row>
    <row r="5035" spans="3:4">
      <c r="C5035" s="38"/>
      <c r="D5035" s="38"/>
    </row>
    <row r="5036" spans="3:4">
      <c r="C5036" s="38"/>
      <c r="D5036" s="38"/>
    </row>
    <row r="5037" spans="3:4">
      <c r="C5037" s="38"/>
      <c r="D5037" s="38"/>
    </row>
    <row r="5038" spans="3:4">
      <c r="C5038" s="38"/>
      <c r="D5038" s="38"/>
    </row>
    <row r="5039" spans="3:4">
      <c r="C5039" s="38"/>
      <c r="D5039" s="38"/>
    </row>
    <row r="5040" spans="3:4">
      <c r="C5040" s="38"/>
      <c r="D5040" s="38"/>
    </row>
    <row r="5041" spans="3:4">
      <c r="C5041" s="38"/>
      <c r="D5041" s="38"/>
    </row>
    <row r="5042" spans="3:4">
      <c r="C5042" s="38"/>
      <c r="D5042" s="38"/>
    </row>
    <row r="5043" spans="3:4">
      <c r="C5043" s="38"/>
      <c r="D5043" s="38"/>
    </row>
    <row r="5044" spans="3:4">
      <c r="C5044" s="38"/>
      <c r="D5044" s="38"/>
    </row>
    <row r="5045" spans="3:4">
      <c r="C5045" s="38"/>
      <c r="D5045" s="38"/>
    </row>
    <row r="5046" spans="3:4">
      <c r="C5046" s="38"/>
      <c r="D5046" s="38"/>
    </row>
    <row r="5047" spans="3:4">
      <c r="C5047" s="38"/>
      <c r="D5047" s="38"/>
    </row>
    <row r="5048" spans="3:4">
      <c r="C5048" s="38"/>
      <c r="D5048" s="38"/>
    </row>
    <row r="5049" spans="3:4">
      <c r="C5049" s="38"/>
      <c r="D5049" s="38"/>
    </row>
    <row r="5050" spans="3:4">
      <c r="C5050" s="38"/>
      <c r="D5050" s="38"/>
    </row>
    <row r="5051" spans="3:4">
      <c r="C5051" s="38"/>
      <c r="D5051" s="38"/>
    </row>
    <row r="5052" spans="3:4">
      <c r="C5052" s="38"/>
      <c r="D5052" s="38"/>
    </row>
    <row r="5053" spans="3:4">
      <c r="C5053" s="38"/>
      <c r="D5053" s="38"/>
    </row>
    <row r="5054" spans="3:4">
      <c r="C5054" s="38"/>
      <c r="D5054" s="38"/>
    </row>
    <row r="5055" spans="3:4">
      <c r="C5055" s="38"/>
      <c r="D5055" s="38"/>
    </row>
    <row r="5056" spans="3:4">
      <c r="C5056" s="38"/>
      <c r="D5056" s="38"/>
    </row>
    <row r="5057" spans="3:4">
      <c r="C5057" s="38"/>
      <c r="D5057" s="38"/>
    </row>
    <row r="5058" spans="3:4">
      <c r="C5058" s="38"/>
      <c r="D5058" s="38"/>
    </row>
    <row r="5059" spans="3:4">
      <c r="C5059" s="38"/>
      <c r="D5059" s="38"/>
    </row>
    <row r="5060" spans="3:4">
      <c r="C5060" s="38"/>
      <c r="D5060" s="38"/>
    </row>
    <row r="5061" spans="3:4">
      <c r="C5061" s="38"/>
      <c r="D5061" s="38"/>
    </row>
    <row r="5062" spans="3:4">
      <c r="C5062" s="38"/>
      <c r="D5062" s="38"/>
    </row>
    <row r="5063" spans="3:4">
      <c r="C5063" s="38"/>
      <c r="D5063" s="38"/>
    </row>
    <row r="5064" spans="3:4">
      <c r="C5064" s="38"/>
      <c r="D5064" s="38"/>
    </row>
    <row r="5065" spans="3:4">
      <c r="C5065" s="38"/>
      <c r="D5065" s="38"/>
    </row>
    <row r="5066" spans="3:4">
      <c r="C5066" s="38"/>
      <c r="D5066" s="38"/>
    </row>
    <row r="5067" spans="3:4">
      <c r="C5067" s="38"/>
      <c r="D5067" s="38"/>
    </row>
    <row r="5068" spans="3:4">
      <c r="C5068" s="38"/>
      <c r="D5068" s="38"/>
    </row>
    <row r="5069" spans="3:4">
      <c r="C5069" s="38"/>
      <c r="D5069" s="38"/>
    </row>
    <row r="5070" spans="3:4">
      <c r="C5070" s="38"/>
      <c r="D5070" s="38"/>
    </row>
    <row r="5071" spans="3:4">
      <c r="C5071" s="38"/>
      <c r="D5071" s="38"/>
    </row>
    <row r="5072" spans="3:4">
      <c r="C5072" s="38"/>
      <c r="D5072" s="38"/>
    </row>
    <row r="5073" spans="3:4">
      <c r="C5073" s="38"/>
      <c r="D5073" s="38"/>
    </row>
    <row r="5074" spans="3:4">
      <c r="C5074" s="38"/>
      <c r="D5074" s="38"/>
    </row>
    <row r="5075" spans="3:4">
      <c r="C5075" s="38"/>
      <c r="D5075" s="38"/>
    </row>
    <row r="5076" spans="3:4">
      <c r="C5076" s="38"/>
      <c r="D5076" s="38"/>
    </row>
    <row r="5077" spans="3:4">
      <c r="C5077" s="38"/>
      <c r="D5077" s="38"/>
    </row>
    <row r="5078" spans="3:4">
      <c r="C5078" s="38"/>
      <c r="D5078" s="38"/>
    </row>
    <row r="5079" spans="3:4">
      <c r="C5079" s="38"/>
      <c r="D5079" s="38"/>
    </row>
    <row r="5080" spans="3:4">
      <c r="C5080" s="38"/>
      <c r="D5080" s="38"/>
    </row>
    <row r="5081" spans="3:4">
      <c r="C5081" s="38"/>
      <c r="D5081" s="38"/>
    </row>
    <row r="5082" spans="3:4">
      <c r="C5082" s="38"/>
      <c r="D5082" s="38"/>
    </row>
    <row r="5083" spans="3:4">
      <c r="C5083" s="38"/>
      <c r="D5083" s="38"/>
    </row>
    <row r="5084" spans="3:4">
      <c r="C5084" s="38"/>
      <c r="D5084" s="38"/>
    </row>
    <row r="5085" spans="3:4">
      <c r="C5085" s="38"/>
      <c r="D5085" s="38"/>
    </row>
    <row r="5086" spans="3:4">
      <c r="C5086" s="38"/>
      <c r="D5086" s="38"/>
    </row>
    <row r="5087" spans="3:4">
      <c r="C5087" s="38"/>
      <c r="D5087" s="38"/>
    </row>
    <row r="5088" spans="3:4">
      <c r="C5088" s="38"/>
      <c r="D5088" s="38"/>
    </row>
    <row r="5089" spans="3:4">
      <c r="C5089" s="38"/>
      <c r="D5089" s="38"/>
    </row>
    <row r="5090" spans="3:4">
      <c r="C5090" s="38"/>
      <c r="D5090" s="38"/>
    </row>
    <row r="5091" spans="3:4">
      <c r="C5091" s="38"/>
      <c r="D5091" s="38"/>
    </row>
    <row r="5092" spans="3:4">
      <c r="C5092" s="38"/>
      <c r="D5092" s="38"/>
    </row>
    <row r="5093" spans="3:4">
      <c r="C5093" s="38"/>
      <c r="D5093" s="38"/>
    </row>
    <row r="5094" spans="3:4">
      <c r="C5094" s="38"/>
      <c r="D5094" s="38"/>
    </row>
    <row r="5095" spans="3:4">
      <c r="C5095" s="38"/>
      <c r="D5095" s="38"/>
    </row>
    <row r="5096" spans="3:4">
      <c r="C5096" s="38"/>
      <c r="D5096" s="38"/>
    </row>
    <row r="5097" spans="3:4">
      <c r="C5097" s="38"/>
      <c r="D5097" s="38"/>
    </row>
    <row r="5098" spans="3:4">
      <c r="C5098" s="38"/>
      <c r="D5098" s="38"/>
    </row>
    <row r="5099" spans="3:4">
      <c r="C5099" s="38"/>
      <c r="D5099" s="38"/>
    </row>
    <row r="5100" spans="3:4">
      <c r="C5100" s="38"/>
      <c r="D5100" s="38"/>
    </row>
    <row r="5101" spans="3:4">
      <c r="C5101" s="38"/>
      <c r="D5101" s="38"/>
    </row>
    <row r="5102" spans="3:4">
      <c r="C5102" s="38"/>
      <c r="D5102" s="38"/>
    </row>
    <row r="5103" spans="3:4">
      <c r="C5103" s="38"/>
      <c r="D5103" s="38"/>
    </row>
    <row r="5104" spans="3:4">
      <c r="C5104" s="38"/>
      <c r="D5104" s="38"/>
    </row>
    <row r="5105" spans="3:4">
      <c r="C5105" s="38"/>
      <c r="D5105" s="38"/>
    </row>
    <row r="5106" spans="3:4">
      <c r="C5106" s="38"/>
      <c r="D5106" s="38"/>
    </row>
    <row r="5107" spans="3:4">
      <c r="C5107" s="38"/>
      <c r="D5107" s="38"/>
    </row>
    <row r="5108" spans="3:4">
      <c r="C5108" s="38"/>
      <c r="D5108" s="38"/>
    </row>
    <row r="5109" spans="3:4">
      <c r="C5109" s="38"/>
      <c r="D5109" s="38"/>
    </row>
    <row r="5110" spans="3:4">
      <c r="C5110" s="38"/>
      <c r="D5110" s="38"/>
    </row>
    <row r="5111" spans="3:4">
      <c r="C5111" s="38"/>
      <c r="D5111" s="38"/>
    </row>
    <row r="5112" spans="3:4">
      <c r="C5112" s="38"/>
      <c r="D5112" s="38"/>
    </row>
    <row r="5113" spans="3:4">
      <c r="C5113" s="38"/>
      <c r="D5113" s="38"/>
    </row>
    <row r="5114" spans="3:4">
      <c r="C5114" s="38"/>
      <c r="D5114" s="38"/>
    </row>
    <row r="5115" spans="3:4">
      <c r="C5115" s="38"/>
      <c r="D5115" s="38"/>
    </row>
    <row r="5116" spans="3:4">
      <c r="C5116" s="38"/>
      <c r="D5116" s="38"/>
    </row>
    <row r="5117" spans="3:4">
      <c r="C5117" s="38"/>
      <c r="D5117" s="38"/>
    </row>
    <row r="5118" spans="3:4">
      <c r="C5118" s="38"/>
      <c r="D5118" s="38"/>
    </row>
    <row r="5119" spans="3:4">
      <c r="C5119" s="38"/>
      <c r="D5119" s="38"/>
    </row>
    <row r="5120" spans="3:4">
      <c r="C5120" s="38"/>
      <c r="D5120" s="38"/>
    </row>
    <row r="5121" spans="3:4">
      <c r="C5121" s="38"/>
      <c r="D5121" s="38"/>
    </row>
    <row r="5122" spans="3:4">
      <c r="C5122" s="38"/>
      <c r="D5122" s="38"/>
    </row>
    <row r="5123" spans="3:4">
      <c r="C5123" s="38"/>
      <c r="D5123" s="38"/>
    </row>
    <row r="5124" spans="3:4">
      <c r="C5124" s="38"/>
      <c r="D5124" s="38"/>
    </row>
    <row r="5125" spans="3:4">
      <c r="C5125" s="38"/>
      <c r="D5125" s="38"/>
    </row>
    <row r="5126" spans="3:4">
      <c r="C5126" s="38"/>
      <c r="D5126" s="38"/>
    </row>
    <row r="5127" spans="3:4">
      <c r="C5127" s="38"/>
      <c r="D5127" s="38"/>
    </row>
    <row r="5128" spans="3:4">
      <c r="C5128" s="38"/>
      <c r="D5128" s="38"/>
    </row>
    <row r="5129" spans="3:4">
      <c r="C5129" s="38"/>
      <c r="D5129" s="38"/>
    </row>
    <row r="5130" spans="3:4">
      <c r="C5130" s="38"/>
      <c r="D5130" s="38"/>
    </row>
    <row r="5131" spans="3:4">
      <c r="C5131" s="38"/>
      <c r="D5131" s="38"/>
    </row>
    <row r="5132" spans="3:4">
      <c r="C5132" s="38"/>
      <c r="D5132" s="38"/>
    </row>
    <row r="5133" spans="3:4">
      <c r="C5133" s="38"/>
      <c r="D5133" s="38"/>
    </row>
    <row r="5134" spans="3:4">
      <c r="C5134" s="38"/>
      <c r="D5134" s="38"/>
    </row>
    <row r="5135" spans="3:4">
      <c r="C5135" s="38"/>
      <c r="D5135" s="38"/>
    </row>
    <row r="5136" spans="3:4">
      <c r="C5136" s="38"/>
      <c r="D5136" s="38"/>
    </row>
    <row r="5137" spans="3:4">
      <c r="C5137" s="38"/>
      <c r="D5137" s="38"/>
    </row>
    <row r="5138" spans="3:4">
      <c r="C5138" s="38"/>
      <c r="D5138" s="38"/>
    </row>
    <row r="5139" spans="3:4">
      <c r="C5139" s="38"/>
      <c r="D5139" s="38"/>
    </row>
    <row r="5140" spans="3:4">
      <c r="C5140" s="38"/>
      <c r="D5140" s="38"/>
    </row>
    <row r="5141" spans="3:4">
      <c r="C5141" s="38"/>
      <c r="D5141" s="38"/>
    </row>
    <row r="5142" spans="3:4">
      <c r="C5142" s="38"/>
      <c r="D5142" s="38"/>
    </row>
    <row r="5143" spans="3:4">
      <c r="C5143" s="38"/>
      <c r="D5143" s="38"/>
    </row>
    <row r="5144" spans="3:4">
      <c r="C5144" s="38"/>
      <c r="D5144" s="38"/>
    </row>
    <row r="5145" spans="3:4">
      <c r="C5145" s="38"/>
      <c r="D5145" s="38"/>
    </row>
    <row r="5146" spans="3:4">
      <c r="C5146" s="38"/>
      <c r="D5146" s="38"/>
    </row>
    <row r="5147" spans="3:4">
      <c r="C5147" s="38"/>
      <c r="D5147" s="38"/>
    </row>
    <row r="5148" spans="3:4">
      <c r="C5148" s="38"/>
      <c r="D5148" s="38"/>
    </row>
    <row r="5149" spans="3:4">
      <c r="C5149" s="38"/>
      <c r="D5149" s="38"/>
    </row>
    <row r="5150" spans="3:4">
      <c r="C5150" s="38"/>
      <c r="D5150" s="38"/>
    </row>
    <row r="5151" spans="3:4">
      <c r="C5151" s="38"/>
      <c r="D5151" s="38"/>
    </row>
    <row r="5152" spans="3:4">
      <c r="C5152" s="38"/>
      <c r="D5152" s="38"/>
    </row>
    <row r="5153" spans="3:4">
      <c r="C5153" s="38"/>
      <c r="D5153" s="38"/>
    </row>
    <row r="5154" spans="3:4">
      <c r="C5154" s="38"/>
      <c r="D5154" s="38"/>
    </row>
    <row r="5155" spans="3:4">
      <c r="C5155" s="38"/>
      <c r="D5155" s="38"/>
    </row>
    <row r="5156" spans="3:4">
      <c r="C5156" s="38"/>
      <c r="D5156" s="38"/>
    </row>
    <row r="5157" spans="3:4">
      <c r="C5157" s="38"/>
      <c r="D5157" s="38"/>
    </row>
    <row r="5158" spans="3:4">
      <c r="C5158" s="38"/>
      <c r="D5158" s="38"/>
    </row>
    <row r="5159" spans="3:4">
      <c r="C5159" s="38"/>
      <c r="D5159" s="38"/>
    </row>
    <row r="5160" spans="3:4">
      <c r="C5160" s="38"/>
      <c r="D5160" s="38"/>
    </row>
    <row r="5161" spans="3:4">
      <c r="C5161" s="38"/>
      <c r="D5161" s="38"/>
    </row>
    <row r="5162" spans="3:4">
      <c r="C5162" s="38"/>
      <c r="D5162" s="38"/>
    </row>
    <row r="5163" spans="3:4">
      <c r="C5163" s="38"/>
      <c r="D5163" s="38"/>
    </row>
    <row r="5164" spans="3:4">
      <c r="C5164" s="38"/>
      <c r="D5164" s="38"/>
    </row>
    <row r="5165" spans="3:4">
      <c r="C5165" s="38"/>
      <c r="D5165" s="38"/>
    </row>
    <row r="5166" spans="3:4">
      <c r="C5166" s="38"/>
      <c r="D5166" s="38"/>
    </row>
    <row r="5167" spans="3:4">
      <c r="C5167" s="38"/>
      <c r="D5167" s="38"/>
    </row>
    <row r="5168" spans="3:4">
      <c r="C5168" s="38"/>
      <c r="D5168" s="38"/>
    </row>
    <row r="5169" spans="3:4">
      <c r="C5169" s="38"/>
      <c r="D5169" s="38"/>
    </row>
    <row r="5170" spans="3:4">
      <c r="C5170" s="38"/>
      <c r="D5170" s="38"/>
    </row>
    <row r="5171" spans="3:4">
      <c r="C5171" s="38"/>
      <c r="D5171" s="38"/>
    </row>
    <row r="5172" spans="3:4">
      <c r="C5172" s="38"/>
      <c r="D5172" s="38"/>
    </row>
    <row r="5173" spans="3:4">
      <c r="C5173" s="38"/>
      <c r="D5173" s="38"/>
    </row>
    <row r="5174" spans="3:4">
      <c r="C5174" s="38"/>
      <c r="D5174" s="38"/>
    </row>
    <row r="5175" spans="3:4">
      <c r="C5175" s="38"/>
      <c r="D5175" s="38"/>
    </row>
    <row r="5176" spans="3:4">
      <c r="C5176" s="38"/>
      <c r="D5176" s="38"/>
    </row>
    <row r="5177" spans="3:4">
      <c r="C5177" s="38"/>
      <c r="D5177" s="38"/>
    </row>
    <row r="5178" spans="3:4">
      <c r="C5178" s="38"/>
      <c r="D5178" s="38"/>
    </row>
    <row r="5179" spans="3:4">
      <c r="C5179" s="38"/>
      <c r="D5179" s="38"/>
    </row>
    <row r="5180" spans="3:4">
      <c r="C5180" s="38"/>
      <c r="D5180" s="38"/>
    </row>
    <row r="5181" spans="3:4">
      <c r="C5181" s="38"/>
      <c r="D5181" s="38"/>
    </row>
    <row r="5182" spans="3:4">
      <c r="C5182" s="38"/>
      <c r="D5182" s="38"/>
    </row>
    <row r="5183" spans="3:4">
      <c r="C5183" s="38"/>
      <c r="D5183" s="38"/>
    </row>
    <row r="5184" spans="3:4">
      <c r="C5184" s="38"/>
      <c r="D5184" s="38"/>
    </row>
    <row r="5185" spans="3:4">
      <c r="C5185" s="38"/>
      <c r="D5185" s="38"/>
    </row>
    <row r="5186" spans="3:4">
      <c r="C5186" s="38"/>
      <c r="D5186" s="38"/>
    </row>
    <row r="5187" spans="3:4">
      <c r="C5187" s="38"/>
      <c r="D5187" s="38"/>
    </row>
    <row r="5188" spans="3:4">
      <c r="C5188" s="38"/>
      <c r="D5188" s="38"/>
    </row>
    <row r="5189" spans="3:4">
      <c r="C5189" s="38"/>
      <c r="D5189" s="38"/>
    </row>
    <row r="5190" spans="3:4">
      <c r="C5190" s="38"/>
      <c r="D5190" s="38"/>
    </row>
    <row r="5191" spans="3:4">
      <c r="C5191" s="38"/>
      <c r="D5191" s="38"/>
    </row>
    <row r="5192" spans="3:4">
      <c r="C5192" s="38"/>
      <c r="D5192" s="38"/>
    </row>
    <row r="5193" spans="3:4">
      <c r="C5193" s="38"/>
      <c r="D5193" s="38"/>
    </row>
    <row r="5194" spans="3:4">
      <c r="C5194" s="38"/>
      <c r="D5194" s="38"/>
    </row>
    <row r="5195" spans="3:4">
      <c r="C5195" s="38"/>
      <c r="D5195" s="38"/>
    </row>
    <row r="5196" spans="3:4">
      <c r="C5196" s="38"/>
      <c r="D5196" s="38"/>
    </row>
    <row r="5197" spans="3:4">
      <c r="C5197" s="38"/>
      <c r="D5197" s="38"/>
    </row>
    <row r="5198" spans="3:4">
      <c r="C5198" s="38"/>
      <c r="D5198" s="38"/>
    </row>
    <row r="5199" spans="3:4">
      <c r="C5199" s="38"/>
      <c r="D5199" s="38"/>
    </row>
    <row r="5200" spans="3:4">
      <c r="C5200" s="38"/>
      <c r="D5200" s="38"/>
    </row>
    <row r="5201" spans="3:4">
      <c r="C5201" s="38"/>
      <c r="D5201" s="38"/>
    </row>
    <row r="5202" spans="3:4">
      <c r="C5202" s="38"/>
      <c r="D5202" s="38"/>
    </row>
    <row r="5203" spans="3:4">
      <c r="C5203" s="38"/>
      <c r="D5203" s="38"/>
    </row>
    <row r="5204" spans="3:4">
      <c r="C5204" s="38"/>
      <c r="D5204" s="38"/>
    </row>
    <row r="5205" spans="3:4">
      <c r="C5205" s="38"/>
      <c r="D5205" s="38"/>
    </row>
    <row r="5206" spans="3:4">
      <c r="C5206" s="38"/>
      <c r="D5206" s="38"/>
    </row>
    <row r="5207" spans="3:4">
      <c r="C5207" s="38"/>
      <c r="D5207" s="38"/>
    </row>
    <row r="5208" spans="3:4">
      <c r="C5208" s="38"/>
      <c r="D5208" s="38"/>
    </row>
    <row r="5209" spans="3:4">
      <c r="C5209" s="38"/>
      <c r="D5209" s="38"/>
    </row>
    <row r="5210" spans="3:4">
      <c r="C5210" s="38"/>
      <c r="D5210" s="38"/>
    </row>
    <row r="5211" spans="3:4">
      <c r="C5211" s="38"/>
      <c r="D5211" s="38"/>
    </row>
    <row r="5212" spans="3:4">
      <c r="C5212" s="38"/>
      <c r="D5212" s="38"/>
    </row>
    <row r="5213" spans="3:4">
      <c r="C5213" s="38"/>
      <c r="D5213" s="38"/>
    </row>
    <row r="5214" spans="3:4">
      <c r="C5214" s="38"/>
      <c r="D5214" s="38"/>
    </row>
    <row r="5215" spans="3:4">
      <c r="C5215" s="38"/>
      <c r="D5215" s="38"/>
    </row>
    <row r="5216" spans="3:4">
      <c r="C5216" s="38"/>
      <c r="D5216" s="38"/>
    </row>
    <row r="5217" spans="3:4">
      <c r="C5217" s="38"/>
      <c r="D5217" s="38"/>
    </row>
    <row r="5218" spans="3:4">
      <c r="C5218" s="38"/>
      <c r="D5218" s="38"/>
    </row>
    <row r="5219" spans="3:4">
      <c r="C5219" s="38"/>
      <c r="D5219" s="38"/>
    </row>
    <row r="5220" spans="3:4">
      <c r="C5220" s="38"/>
      <c r="D5220" s="38"/>
    </row>
    <row r="5221" spans="3:4">
      <c r="C5221" s="38"/>
      <c r="D5221" s="38"/>
    </row>
    <row r="5222" spans="3:4">
      <c r="C5222" s="38"/>
      <c r="D5222" s="38"/>
    </row>
    <row r="5223" spans="3:4">
      <c r="C5223" s="38"/>
      <c r="D5223" s="38"/>
    </row>
    <row r="5224" spans="3:4">
      <c r="C5224" s="38"/>
      <c r="D5224" s="38"/>
    </row>
    <row r="5225" spans="3:4">
      <c r="C5225" s="38"/>
      <c r="D5225" s="38"/>
    </row>
    <row r="5226" spans="3:4">
      <c r="C5226" s="38"/>
      <c r="D5226" s="38"/>
    </row>
    <row r="5227" spans="3:4">
      <c r="C5227" s="38"/>
      <c r="D5227" s="38"/>
    </row>
    <row r="5228" spans="3:4">
      <c r="C5228" s="38"/>
      <c r="D5228" s="38"/>
    </row>
    <row r="5229" spans="3:4">
      <c r="C5229" s="38"/>
      <c r="D5229" s="38"/>
    </row>
    <row r="5230" spans="3:4">
      <c r="C5230" s="38"/>
      <c r="D5230" s="38"/>
    </row>
    <row r="5231" spans="3:4">
      <c r="C5231" s="38"/>
      <c r="D5231" s="38"/>
    </row>
    <row r="5232" spans="3:4">
      <c r="C5232" s="38"/>
      <c r="D5232" s="38"/>
    </row>
    <row r="5233" spans="3:4">
      <c r="C5233" s="38"/>
      <c r="D5233" s="38"/>
    </row>
    <row r="5234" spans="3:4">
      <c r="C5234" s="38"/>
      <c r="D5234" s="38"/>
    </row>
    <row r="5235" spans="3:4">
      <c r="C5235" s="38"/>
      <c r="D5235" s="38"/>
    </row>
    <row r="5236" spans="3:4">
      <c r="C5236" s="38"/>
      <c r="D5236" s="38"/>
    </row>
    <row r="5237" spans="3:4">
      <c r="C5237" s="38"/>
      <c r="D5237" s="38"/>
    </row>
    <row r="5238" spans="3:4">
      <c r="C5238" s="38"/>
      <c r="D5238" s="38"/>
    </row>
    <row r="5239" spans="3:4">
      <c r="C5239" s="38"/>
      <c r="D5239" s="38"/>
    </row>
    <row r="5240" spans="3:4">
      <c r="C5240" s="38"/>
      <c r="D5240" s="38"/>
    </row>
    <row r="5241" spans="3:4">
      <c r="C5241" s="38"/>
      <c r="D5241" s="38"/>
    </row>
    <row r="5242" spans="3:4">
      <c r="C5242" s="38"/>
      <c r="D5242" s="38"/>
    </row>
    <row r="5243" spans="3:4">
      <c r="C5243" s="38"/>
      <c r="D5243" s="38"/>
    </row>
    <row r="5244" spans="3:4">
      <c r="C5244" s="38"/>
      <c r="D5244" s="38"/>
    </row>
    <row r="5245" spans="3:4">
      <c r="C5245" s="38"/>
      <c r="D5245" s="38"/>
    </row>
    <row r="5246" spans="3:4">
      <c r="C5246" s="38"/>
      <c r="D5246" s="38"/>
    </row>
    <row r="5247" spans="3:4">
      <c r="C5247" s="38"/>
      <c r="D5247" s="38"/>
    </row>
    <row r="5248" spans="3:4">
      <c r="C5248" s="38"/>
      <c r="D5248" s="38"/>
    </row>
    <row r="5249" spans="3:4">
      <c r="C5249" s="38"/>
      <c r="D5249" s="38"/>
    </row>
    <row r="5250" spans="3:4">
      <c r="C5250" s="38"/>
      <c r="D5250" s="38"/>
    </row>
    <row r="5251" spans="3:4">
      <c r="C5251" s="38"/>
      <c r="D5251" s="38"/>
    </row>
    <row r="5252" spans="3:4">
      <c r="C5252" s="38"/>
      <c r="D5252" s="38"/>
    </row>
    <row r="5253" spans="3:4">
      <c r="C5253" s="38"/>
      <c r="D5253" s="38"/>
    </row>
    <row r="5254" spans="3:4">
      <c r="C5254" s="38"/>
      <c r="D5254" s="38"/>
    </row>
    <row r="5255" spans="3:4">
      <c r="C5255" s="38"/>
      <c r="D5255" s="38"/>
    </row>
    <row r="5256" spans="3:4">
      <c r="C5256" s="38"/>
      <c r="D5256" s="38"/>
    </row>
  </sheetData>
  <sheetProtection sheet="1"/>
  <phoneticPr fontId="0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indexed="53"/>
  </sheetPr>
  <dimension ref="A1:AI949"/>
  <sheetViews>
    <sheetView workbookViewId="0"/>
  </sheetViews>
  <sheetFormatPr defaultRowHeight="12.75"/>
  <cols>
    <col min="2" max="2" width="10.7109375" customWidth="1"/>
    <col min="5" max="5" width="10.7109375" customWidth="1"/>
    <col min="6" max="6" width="12.42578125" bestFit="1" customWidth="1"/>
  </cols>
  <sheetData>
    <row r="1" spans="1:35" ht="18.75" thickBot="1">
      <c r="A1" s="46" t="s">
        <v>78</v>
      </c>
      <c r="B1" s="47"/>
      <c r="C1" s="47"/>
      <c r="D1" s="48" t="s">
        <v>79</v>
      </c>
      <c r="E1" s="47"/>
      <c r="F1" s="47"/>
      <c r="G1" s="47"/>
      <c r="H1" s="47"/>
      <c r="I1" s="47"/>
      <c r="J1" s="47"/>
      <c r="K1" s="47"/>
      <c r="L1" s="47"/>
      <c r="M1" s="49" t="s">
        <v>80</v>
      </c>
      <c r="N1" s="47" t="s">
        <v>81</v>
      </c>
      <c r="O1" s="47">
        <f ca="1">H18*J18-I18*I18</f>
        <v>3.9365906658366967</v>
      </c>
      <c r="P1" s="47" t="s">
        <v>172</v>
      </c>
      <c r="Q1" s="47"/>
      <c r="R1" s="47"/>
      <c r="S1" s="47"/>
      <c r="T1" s="47"/>
      <c r="U1" s="9" t="s">
        <v>138</v>
      </c>
      <c r="V1" s="77" t="s">
        <v>140</v>
      </c>
      <c r="W1" s="47"/>
      <c r="X1" s="47"/>
      <c r="Y1" s="47"/>
      <c r="Z1" s="47"/>
      <c r="AA1" s="47">
        <v>1</v>
      </c>
      <c r="AB1" s="47" t="s">
        <v>82</v>
      </c>
      <c r="AC1" s="47"/>
      <c r="AD1" s="47"/>
      <c r="AE1" s="47"/>
      <c r="AF1" s="47"/>
      <c r="AG1" s="47"/>
      <c r="AH1" s="47"/>
      <c r="AI1" s="47"/>
    </row>
    <row r="2" spans="1:35">
      <c r="A2" s="114" t="s">
        <v>185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9" t="s">
        <v>83</v>
      </c>
      <c r="N2" s="47" t="s">
        <v>84</v>
      </c>
      <c r="O2" s="47">
        <f ca="1">+F18*J18-H18*I18</f>
        <v>15.327469877322919</v>
      </c>
      <c r="P2" s="47" t="s">
        <v>173</v>
      </c>
      <c r="Q2" s="47"/>
      <c r="R2" s="47"/>
      <c r="S2" s="47"/>
      <c r="T2" s="47"/>
      <c r="U2" s="47">
        <v>0</v>
      </c>
      <c r="V2" s="47">
        <f t="shared" ref="V2:V23" ca="1" si="0">+E$4+E$5*U2+E$6*U2^2</f>
        <v>-2.2349130288618338E-3</v>
      </c>
      <c r="W2" s="47"/>
      <c r="X2" s="47"/>
      <c r="Y2" s="47"/>
      <c r="Z2" s="47"/>
      <c r="AA2" s="47">
        <v>2</v>
      </c>
      <c r="AB2" s="47" t="s">
        <v>85</v>
      </c>
      <c r="AC2" s="47"/>
      <c r="AD2" s="47"/>
      <c r="AE2" s="47"/>
      <c r="AF2" s="47"/>
      <c r="AG2" s="47"/>
      <c r="AH2" s="47"/>
      <c r="AI2" s="47"/>
    </row>
    <row r="3" spans="1:35" ht="13.5" thickBot="1">
      <c r="A3" s="47" t="s">
        <v>86</v>
      </c>
      <c r="B3" s="47" t="s">
        <v>87</v>
      </c>
      <c r="C3" s="47"/>
      <c r="D3" s="47"/>
      <c r="E3" s="50" t="s">
        <v>88</v>
      </c>
      <c r="F3" s="50" t="s">
        <v>89</v>
      </c>
      <c r="G3" s="50" t="s">
        <v>90</v>
      </c>
      <c r="H3" s="50" t="s">
        <v>91</v>
      </c>
      <c r="I3" s="47"/>
      <c r="J3" s="47"/>
      <c r="K3" s="47"/>
      <c r="L3" s="47"/>
      <c r="M3" s="49" t="s">
        <v>92</v>
      </c>
      <c r="N3" s="47" t="s">
        <v>93</v>
      </c>
      <c r="O3" s="47">
        <f ca="1">+F18*I18-H18*H18</f>
        <v>11.963830037824977</v>
      </c>
      <c r="P3" s="47" t="s">
        <v>174</v>
      </c>
      <c r="Q3" s="47"/>
      <c r="R3" s="47"/>
      <c r="S3" s="47"/>
      <c r="T3" s="47"/>
      <c r="U3" s="47">
        <v>0.1</v>
      </c>
      <c r="V3" s="47">
        <f t="shared" ca="1" si="0"/>
        <v>-3.8458049221471351E-3</v>
      </c>
      <c r="W3" s="47"/>
      <c r="X3" s="47"/>
      <c r="Y3" s="47"/>
      <c r="Z3" s="47"/>
      <c r="AA3" s="47">
        <v>3</v>
      </c>
      <c r="AB3" s="47" t="s">
        <v>94</v>
      </c>
      <c r="AC3" s="47"/>
      <c r="AD3" s="47"/>
      <c r="AE3" s="47"/>
      <c r="AF3" s="47"/>
      <c r="AG3" s="47"/>
      <c r="AH3" s="47"/>
      <c r="AI3" s="47"/>
    </row>
    <row r="4" spans="1:35">
      <c r="A4" s="47" t="s">
        <v>95</v>
      </c>
      <c r="B4" s="47" t="s">
        <v>96</v>
      </c>
      <c r="C4" s="47"/>
      <c r="D4" s="51" t="s">
        <v>97</v>
      </c>
      <c r="E4" s="52">
        <f ca="1">(G18*O1-K18*O2+L18*O3)/O7</f>
        <v>-2.2349130288618338E-3</v>
      </c>
      <c r="F4" s="53">
        <f ca="1">+E7/O7*O18</f>
        <v>5.5590780849080579E-4</v>
      </c>
      <c r="G4" s="54">
        <f>+B18</f>
        <v>1</v>
      </c>
      <c r="H4" s="55">
        <f ca="1">ABS(F4/E4)</f>
        <v>0.24873800515356564</v>
      </c>
      <c r="I4" s="47"/>
      <c r="J4" s="47"/>
      <c r="K4" s="47"/>
      <c r="L4" s="47"/>
      <c r="M4" s="49" t="s">
        <v>98</v>
      </c>
      <c r="N4" s="47" t="s">
        <v>99</v>
      </c>
      <c r="O4" s="47">
        <f ca="1">+C18*J18-H18*H18</f>
        <v>137.44467129348408</v>
      </c>
      <c r="P4" s="47" t="s">
        <v>175</v>
      </c>
      <c r="Q4" s="47"/>
      <c r="R4" s="47"/>
      <c r="S4" s="47"/>
      <c r="T4" s="47"/>
      <c r="U4" s="47">
        <v>0.2</v>
      </c>
      <c r="V4" s="47">
        <f t="shared" ca="1" si="0"/>
        <v>-5.1309423019275154E-3</v>
      </c>
      <c r="W4" s="47"/>
      <c r="X4" s="47"/>
      <c r="Y4" s="47"/>
      <c r="Z4" s="47"/>
      <c r="AA4" s="47">
        <v>4</v>
      </c>
      <c r="AB4" s="47" t="s">
        <v>100</v>
      </c>
      <c r="AC4" s="47"/>
      <c r="AD4" s="47"/>
      <c r="AE4" s="47"/>
      <c r="AF4" s="47"/>
      <c r="AG4" s="47"/>
      <c r="AH4" s="47"/>
      <c r="AI4" s="47"/>
    </row>
    <row r="5" spans="1:35">
      <c r="A5" s="47" t="s">
        <v>101</v>
      </c>
      <c r="B5" s="56">
        <v>40323</v>
      </c>
      <c r="C5" s="47"/>
      <c r="D5" s="57" t="s">
        <v>102</v>
      </c>
      <c r="E5" s="58">
        <f ca="1">+(-G18*O2+K18*O4-L18*O5)/O7</f>
        <v>-1.7737691500377611E-2</v>
      </c>
      <c r="F5" s="59">
        <f ca="1">P18*E7/O7</f>
        <v>3.2847823514797268E-3</v>
      </c>
      <c r="G5" s="60">
        <f>+B18/A18</f>
        <v>1E-4</v>
      </c>
      <c r="H5" s="55">
        <f ca="1">ABS(F5/E5)</f>
        <v>0.18518657579594269</v>
      </c>
      <c r="I5" s="47"/>
      <c r="J5" s="47"/>
      <c r="K5" s="47"/>
      <c r="L5" s="47"/>
      <c r="M5" s="49" t="s">
        <v>103</v>
      </c>
      <c r="N5" s="47" t="s">
        <v>104</v>
      </c>
      <c r="O5" s="47">
        <f ca="1">+C18*I18-F18*H18</f>
        <v>135.66539789309502</v>
      </c>
      <c r="P5" s="47" t="s">
        <v>176</v>
      </c>
      <c r="Q5" s="47"/>
      <c r="R5" s="47"/>
      <c r="S5" s="47"/>
      <c r="T5" s="47"/>
      <c r="U5" s="47">
        <v>0.3</v>
      </c>
      <c r="V5" s="47">
        <f t="shared" ca="1" si="0"/>
        <v>-6.0903251682029765E-3</v>
      </c>
      <c r="W5" s="47"/>
      <c r="X5" s="47"/>
      <c r="Y5" s="47"/>
      <c r="Z5" s="47"/>
      <c r="AA5" s="47">
        <v>5</v>
      </c>
      <c r="AB5" s="47" t="s">
        <v>105</v>
      </c>
      <c r="AC5" s="47"/>
      <c r="AD5" s="47"/>
      <c r="AE5" s="47"/>
      <c r="AF5" s="47"/>
      <c r="AG5" s="47"/>
      <c r="AH5" s="47"/>
      <c r="AI5" s="47"/>
    </row>
    <row r="6" spans="1:35" ht="13.5" thickBot="1">
      <c r="A6" s="47"/>
      <c r="B6" s="47"/>
      <c r="C6" s="47"/>
      <c r="D6" s="61" t="s">
        <v>106</v>
      </c>
      <c r="E6" s="62">
        <f ca="1">+(G18*O3-K18*O5+L18*O6)/O7</f>
        <v>1.6287725675246004E-2</v>
      </c>
      <c r="F6" s="63">
        <f ca="1">Q18*E7/O7</f>
        <v>3.3955684265015965E-3</v>
      </c>
      <c r="G6" s="64">
        <f>+B18/A18^2</f>
        <v>1E-8</v>
      </c>
      <c r="H6" s="55">
        <f ca="1">ABS(F6/E6)</f>
        <v>0.20847406778603611</v>
      </c>
      <c r="I6" s="47"/>
      <c r="J6" s="47"/>
      <c r="K6" s="47"/>
      <c r="L6" s="47"/>
      <c r="M6" s="65" t="s">
        <v>107</v>
      </c>
      <c r="N6" s="66" t="s">
        <v>108</v>
      </c>
      <c r="O6" s="66">
        <f ca="1">+C18*H18-F18*F18</f>
        <v>146.87222799999998</v>
      </c>
      <c r="P6" s="47" t="s">
        <v>177</v>
      </c>
      <c r="Q6" s="47"/>
      <c r="R6" s="47"/>
      <c r="S6" s="47"/>
      <c r="T6" s="47"/>
      <c r="U6" s="47">
        <v>0.4</v>
      </c>
      <c r="V6" s="47">
        <f t="shared" ca="1" si="0"/>
        <v>-6.7239535209735173E-3</v>
      </c>
      <c r="W6" s="47"/>
      <c r="X6" s="47"/>
      <c r="Y6" s="47"/>
      <c r="Z6" s="47"/>
      <c r="AA6" s="47">
        <v>6</v>
      </c>
      <c r="AB6" s="47" t="s">
        <v>109</v>
      </c>
      <c r="AC6" s="47"/>
      <c r="AD6" s="47"/>
      <c r="AE6" s="47"/>
      <c r="AF6" s="47"/>
      <c r="AG6" s="47"/>
      <c r="AH6" s="47"/>
      <c r="AI6" s="47"/>
    </row>
    <row r="7" spans="1:35">
      <c r="A7" s="47"/>
      <c r="B7" s="47"/>
      <c r="C7" s="47"/>
      <c r="D7" s="48" t="s">
        <v>110</v>
      </c>
      <c r="E7" s="67">
        <f ca="1">SQRT(N18/(B15-3))</f>
        <v>1.9990631421083816E-3</v>
      </c>
      <c r="F7" s="47"/>
      <c r="G7" s="68">
        <f>+B22</f>
        <v>-1.6485559899592772E-4</v>
      </c>
      <c r="H7" s="47"/>
      <c r="I7" s="47"/>
      <c r="J7" s="47"/>
      <c r="K7" s="47"/>
      <c r="L7" s="47"/>
      <c r="M7" s="49" t="s">
        <v>111</v>
      </c>
      <c r="N7" s="47" t="s">
        <v>112</v>
      </c>
      <c r="O7" s="47">
        <f ca="1">+C18*O1-F18*O2+H18*O3</f>
        <v>50.905854688853168</v>
      </c>
      <c r="P7" s="47"/>
      <c r="Q7" s="47"/>
      <c r="R7" s="47"/>
      <c r="S7" s="47"/>
      <c r="T7" s="47"/>
      <c r="U7" s="47">
        <v>0.5</v>
      </c>
      <c r="V7" s="47">
        <f t="shared" ca="1" si="0"/>
        <v>-7.0318273602391372E-3</v>
      </c>
      <c r="W7" s="47"/>
      <c r="X7" s="47"/>
      <c r="Y7" s="47"/>
      <c r="Z7" s="47"/>
      <c r="AA7" s="47">
        <v>7</v>
      </c>
      <c r="AB7" s="47" t="s">
        <v>113</v>
      </c>
      <c r="AC7" s="47"/>
      <c r="AD7" s="47"/>
      <c r="AE7" s="47"/>
      <c r="AF7" s="47"/>
      <c r="AG7" s="47"/>
      <c r="AH7" s="47"/>
      <c r="AI7" s="47"/>
    </row>
    <row r="8" spans="1:35">
      <c r="A8" s="72">
        <v>21</v>
      </c>
      <c r="B8" s="47" t="s">
        <v>118</v>
      </c>
      <c r="C8" s="89">
        <v>21</v>
      </c>
      <c r="D8" s="48" t="s">
        <v>114</v>
      </c>
      <c r="E8" s="47"/>
      <c r="F8" s="90">
        <f ca="1">CORREL(INDIRECT(E12):INDIRECT(E13),INDIRECT(M12):INDIRECT(M13))</f>
        <v>0.69928933187368136</v>
      </c>
      <c r="G8" s="67"/>
      <c r="H8" s="47"/>
      <c r="I8" s="47"/>
      <c r="J8" s="47"/>
      <c r="K8" s="68"/>
      <c r="L8" s="47"/>
      <c r="M8" s="47"/>
      <c r="N8" s="47"/>
      <c r="O8" s="47"/>
      <c r="P8" s="47"/>
      <c r="Q8" s="47"/>
      <c r="R8" s="47"/>
      <c r="S8" s="47"/>
      <c r="T8" s="47"/>
      <c r="U8" s="47">
        <v>0.6</v>
      </c>
      <c r="V8" s="47">
        <f t="shared" ca="1" si="0"/>
        <v>-7.0139466859998386E-3</v>
      </c>
      <c r="W8" s="47"/>
      <c r="X8" s="47"/>
      <c r="Y8" s="47"/>
      <c r="Z8" s="47"/>
      <c r="AA8" s="47">
        <v>8</v>
      </c>
      <c r="AB8" s="47" t="s">
        <v>115</v>
      </c>
      <c r="AC8" s="47"/>
      <c r="AD8" s="47"/>
      <c r="AE8" s="47"/>
      <c r="AF8" s="47"/>
      <c r="AG8" s="47"/>
      <c r="AH8" s="47"/>
      <c r="AI8" s="47"/>
    </row>
    <row r="9" spans="1:35">
      <c r="A9" s="72">
        <f>20+COUNT(A21:A1444)</f>
        <v>55</v>
      </c>
      <c r="B9" s="47" t="s">
        <v>120</v>
      </c>
      <c r="C9" s="89">
        <f>A9</f>
        <v>55</v>
      </c>
      <c r="D9" s="47"/>
      <c r="E9" s="69">
        <f ca="1">E6*G6</f>
        <v>1.6287725675246005E-10</v>
      </c>
      <c r="F9" s="70">
        <f ca="1">H6</f>
        <v>0.20847406778603611</v>
      </c>
      <c r="G9" s="71">
        <f ca="1">F8</f>
        <v>0.69928933187368136</v>
      </c>
      <c r="H9" s="47"/>
      <c r="I9" s="47"/>
      <c r="J9" s="47"/>
      <c r="K9" s="68"/>
      <c r="L9" s="47"/>
      <c r="M9" s="47"/>
      <c r="N9" s="47">
        <f ca="1">SQRT(N18/B15)</f>
        <v>1.9114699674510755E-3</v>
      </c>
      <c r="O9" s="47"/>
      <c r="P9" s="47"/>
      <c r="Q9" s="47"/>
      <c r="R9" s="47"/>
      <c r="S9" s="47"/>
      <c r="T9" s="47"/>
      <c r="U9" s="47">
        <v>0.7</v>
      </c>
      <c r="V9" s="47">
        <f t="shared" ca="1" si="0"/>
        <v>-6.6703114982556207E-3</v>
      </c>
      <c r="W9" s="47"/>
      <c r="X9" s="47"/>
      <c r="Y9" s="47"/>
      <c r="Z9" s="47"/>
      <c r="AA9" s="47">
        <v>9</v>
      </c>
      <c r="AB9" s="47" t="s">
        <v>59</v>
      </c>
      <c r="AC9" s="47"/>
      <c r="AD9" s="47"/>
      <c r="AE9" s="47"/>
      <c r="AF9" s="47"/>
      <c r="AG9" s="47"/>
      <c r="AH9" s="47"/>
      <c r="AI9" s="47"/>
    </row>
    <row r="10" spans="1:35">
      <c r="A10" s="93" t="s">
        <v>19</v>
      </c>
      <c r="B10" s="94">
        <f>'A (3)'!C8</f>
        <v>0.42402393999999999</v>
      </c>
      <c r="C10" s="47"/>
      <c r="D10" s="47" t="s">
        <v>166</v>
      </c>
      <c r="E10" s="47">
        <f ca="1">2*E9*365.2422/B10</f>
        <v>2.8059570214942755E-7</v>
      </c>
      <c r="F10">
        <f ca="1">2*E10</f>
        <v>5.6119140429885511E-7</v>
      </c>
      <c r="G10" s="47" t="s">
        <v>167</v>
      </c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>
        <v>0.8</v>
      </c>
      <c r="V10" s="47">
        <f t="shared" ca="1" si="0"/>
        <v>-6.0009217970064775E-3</v>
      </c>
      <c r="W10" s="47"/>
      <c r="X10" s="47"/>
      <c r="Y10" s="47"/>
      <c r="Z10" s="47"/>
      <c r="AA10" s="47">
        <v>10</v>
      </c>
      <c r="AB10" s="47" t="s">
        <v>116</v>
      </c>
      <c r="AC10" s="47"/>
      <c r="AD10" s="47"/>
      <c r="AE10" s="47"/>
      <c r="AF10" s="47"/>
      <c r="AG10" s="47"/>
      <c r="AH10" s="47"/>
      <c r="AI10" s="47"/>
    </row>
    <row r="11" spans="1:35">
      <c r="A11" s="47"/>
      <c r="B11" s="47"/>
      <c r="C11" s="47"/>
      <c r="D11" s="47" t="s">
        <v>183</v>
      </c>
      <c r="E11" s="47">
        <f ca="1">E10*F9</f>
        <v>5.8496927430370159E-8</v>
      </c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>
        <v>0.9</v>
      </c>
      <c r="V11" s="47">
        <f t="shared" ca="1" si="0"/>
        <v>-5.0057775822524193E-3</v>
      </c>
      <c r="W11" s="47"/>
      <c r="X11" s="47"/>
      <c r="Y11" s="47"/>
      <c r="Z11" s="47"/>
      <c r="AA11" s="47">
        <v>11</v>
      </c>
      <c r="AB11" s="47" t="s">
        <v>117</v>
      </c>
      <c r="AC11" s="47"/>
      <c r="AD11" s="47"/>
      <c r="AE11" s="47"/>
      <c r="AF11" s="47"/>
      <c r="AG11" s="47"/>
      <c r="AH11" s="47"/>
      <c r="AI11" s="47"/>
    </row>
    <row r="12" spans="1:35">
      <c r="A12" s="47"/>
      <c r="B12" s="47"/>
      <c r="C12" s="6" t="str">
        <f t="shared" ref="C12:F13" si="1">C$15&amp;$C8</f>
        <v>C21</v>
      </c>
      <c r="D12" s="6" t="str">
        <f t="shared" si="1"/>
        <v>D21</v>
      </c>
      <c r="E12" s="6" t="str">
        <f t="shared" si="1"/>
        <v>E21</v>
      </c>
      <c r="F12" s="6" t="str">
        <f t="shared" si="1"/>
        <v>F21</v>
      </c>
      <c r="G12" s="6" t="str">
        <f t="shared" ref="G12:Q12" si="2">G15&amp;$C8</f>
        <v>G21</v>
      </c>
      <c r="H12" s="6" t="str">
        <f t="shared" si="2"/>
        <v>H21</v>
      </c>
      <c r="I12" s="6" t="str">
        <f t="shared" si="2"/>
        <v>I21</v>
      </c>
      <c r="J12" s="6" t="str">
        <f t="shared" si="2"/>
        <v>J21</v>
      </c>
      <c r="K12" s="6" t="str">
        <f t="shared" si="2"/>
        <v>K21</v>
      </c>
      <c r="L12" s="6" t="str">
        <f t="shared" si="2"/>
        <v>L21</v>
      </c>
      <c r="M12" s="6" t="str">
        <f t="shared" si="2"/>
        <v>M21</v>
      </c>
      <c r="N12" s="6" t="str">
        <f t="shared" si="2"/>
        <v>N21</v>
      </c>
      <c r="O12" s="6" t="str">
        <f t="shared" si="2"/>
        <v>O21</v>
      </c>
      <c r="P12" s="6" t="str">
        <f t="shared" si="2"/>
        <v>P21</v>
      </c>
      <c r="Q12" s="6" t="str">
        <f t="shared" si="2"/>
        <v>Q21</v>
      </c>
      <c r="R12" s="47"/>
      <c r="S12" s="47"/>
      <c r="T12" s="47"/>
      <c r="U12" s="47">
        <v>1</v>
      </c>
      <c r="V12" s="47">
        <f t="shared" ca="1" si="0"/>
        <v>-3.684878853993441E-3</v>
      </c>
      <c r="W12" s="47"/>
      <c r="X12" s="47"/>
      <c r="Y12" s="47"/>
      <c r="Z12" s="47"/>
      <c r="AA12" s="47">
        <v>12</v>
      </c>
      <c r="AB12" s="47" t="s">
        <v>119</v>
      </c>
      <c r="AC12" s="47"/>
      <c r="AD12" s="47"/>
      <c r="AE12" s="47"/>
      <c r="AF12" s="47"/>
      <c r="AG12" s="47"/>
      <c r="AH12" s="47"/>
      <c r="AI12" s="47"/>
    </row>
    <row r="13" spans="1:35">
      <c r="A13" s="47"/>
      <c r="B13" s="47"/>
      <c r="C13" s="6" t="str">
        <f t="shared" si="1"/>
        <v>C55</v>
      </c>
      <c r="D13" s="6" t="str">
        <f t="shared" si="1"/>
        <v>D55</v>
      </c>
      <c r="E13" s="6" t="str">
        <f t="shared" si="1"/>
        <v>E55</v>
      </c>
      <c r="F13" s="6" t="str">
        <f t="shared" si="1"/>
        <v>F55</v>
      </c>
      <c r="G13" s="6" t="str">
        <f t="shared" ref="G13:Q13" si="3">G$15&amp;$C9</f>
        <v>G55</v>
      </c>
      <c r="H13" s="6" t="str">
        <f t="shared" si="3"/>
        <v>H55</v>
      </c>
      <c r="I13" s="6" t="str">
        <f t="shared" si="3"/>
        <v>I55</v>
      </c>
      <c r="J13" s="6" t="str">
        <f t="shared" si="3"/>
        <v>J55</v>
      </c>
      <c r="K13" s="6" t="str">
        <f t="shared" si="3"/>
        <v>K55</v>
      </c>
      <c r="L13" s="6" t="str">
        <f t="shared" si="3"/>
        <v>L55</v>
      </c>
      <c r="M13" s="6" t="str">
        <f t="shared" si="3"/>
        <v>M55</v>
      </c>
      <c r="N13" s="6" t="str">
        <f t="shared" si="3"/>
        <v>N55</v>
      </c>
      <c r="O13" s="6" t="str">
        <f t="shared" si="3"/>
        <v>O55</v>
      </c>
      <c r="P13" s="6" t="str">
        <f t="shared" si="3"/>
        <v>P55</v>
      </c>
      <c r="Q13" s="6" t="str">
        <f t="shared" si="3"/>
        <v>Q55</v>
      </c>
      <c r="R13" s="47"/>
      <c r="S13" s="47"/>
      <c r="T13" s="47"/>
      <c r="U13" s="47">
        <v>1.1000000000000001</v>
      </c>
      <c r="V13" s="47">
        <f t="shared" ca="1" si="0"/>
        <v>-2.038225612229539E-3</v>
      </c>
      <c r="W13" s="47"/>
      <c r="X13" s="47"/>
      <c r="Y13" s="47"/>
      <c r="Z13" s="47"/>
      <c r="AA13" s="47">
        <v>13</v>
      </c>
      <c r="AB13" s="47" t="s">
        <v>121</v>
      </c>
      <c r="AC13" s="47"/>
      <c r="AD13" s="47"/>
      <c r="AE13" s="47"/>
      <c r="AF13" s="47"/>
      <c r="AG13" s="47"/>
      <c r="AH13" s="47"/>
      <c r="AI13" s="47"/>
    </row>
    <row r="14" spans="1:35">
      <c r="A14" s="47"/>
      <c r="B14" s="47"/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>
        <v>1.2</v>
      </c>
      <c r="V14" s="47">
        <f t="shared" ca="1" si="0"/>
        <v>-6.5817856960723869E-5</v>
      </c>
      <c r="W14" s="47"/>
      <c r="X14" s="47"/>
      <c r="Y14" s="47"/>
      <c r="Z14" s="47"/>
      <c r="AA14" s="47">
        <v>14</v>
      </c>
      <c r="AB14" s="47" t="s">
        <v>122</v>
      </c>
      <c r="AC14" s="47"/>
      <c r="AD14" s="47"/>
      <c r="AE14" s="47"/>
      <c r="AF14" s="47"/>
      <c r="AG14" s="47"/>
      <c r="AH14" s="47"/>
      <c r="AI14" s="47"/>
    </row>
    <row r="15" spans="1:35">
      <c r="A15" s="48" t="s">
        <v>126</v>
      </c>
      <c r="B15" s="48">
        <f>C9-C8+1</f>
        <v>35</v>
      </c>
      <c r="C15" s="6" t="str">
        <f t="shared" ref="C15:Q15" si="4">VLOOKUP(C16,$AA1:$AB26,2,FALSE)</f>
        <v>C</v>
      </c>
      <c r="D15" s="6" t="str">
        <f t="shared" si="4"/>
        <v>D</v>
      </c>
      <c r="E15" s="6" t="str">
        <f t="shared" si="4"/>
        <v>E</v>
      </c>
      <c r="F15" s="6" t="str">
        <f t="shared" si="4"/>
        <v>F</v>
      </c>
      <c r="G15" s="6" t="str">
        <f t="shared" si="4"/>
        <v>G</v>
      </c>
      <c r="H15" s="6" t="str">
        <f t="shared" si="4"/>
        <v>H</v>
      </c>
      <c r="I15" s="6" t="str">
        <f t="shared" si="4"/>
        <v>I</v>
      </c>
      <c r="J15" s="6" t="str">
        <f t="shared" si="4"/>
        <v>J</v>
      </c>
      <c r="K15" s="6" t="str">
        <f t="shared" si="4"/>
        <v>K</v>
      </c>
      <c r="L15" s="6" t="str">
        <f t="shared" si="4"/>
        <v>L</v>
      </c>
      <c r="M15" s="6" t="str">
        <f t="shared" si="4"/>
        <v>M</v>
      </c>
      <c r="N15" s="6" t="str">
        <f t="shared" si="4"/>
        <v>N</v>
      </c>
      <c r="O15" s="6" t="str">
        <f t="shared" si="4"/>
        <v>O</v>
      </c>
      <c r="P15" s="6" t="str">
        <f t="shared" si="4"/>
        <v>P</v>
      </c>
      <c r="Q15" s="6" t="str">
        <f t="shared" si="4"/>
        <v>Q</v>
      </c>
      <c r="R15" s="47"/>
      <c r="S15" s="47"/>
      <c r="T15" s="47"/>
      <c r="U15" s="47">
        <v>1.3</v>
      </c>
      <c r="V15" s="47">
        <f t="shared" ca="1" si="0"/>
        <v>2.2323444118130219E-3</v>
      </c>
      <c r="W15" s="47"/>
      <c r="X15" s="47"/>
      <c r="Y15" s="47"/>
      <c r="Z15" s="47"/>
      <c r="AA15" s="47">
        <v>15</v>
      </c>
      <c r="AB15" s="47" t="s">
        <v>123</v>
      </c>
      <c r="AC15" s="47"/>
      <c r="AD15" s="47"/>
      <c r="AE15" s="47"/>
      <c r="AF15" s="47"/>
      <c r="AG15" s="47"/>
      <c r="AH15" s="47"/>
      <c r="AI15" s="47"/>
    </row>
    <row r="16" spans="1:35">
      <c r="A16" s="6"/>
      <c r="B16" s="47"/>
      <c r="C16" s="6">
        <f>COLUMN()</f>
        <v>3</v>
      </c>
      <c r="D16" s="6">
        <f>COLUMN()</f>
        <v>4</v>
      </c>
      <c r="E16" s="6">
        <f>COLUMN()</f>
        <v>5</v>
      </c>
      <c r="F16" s="6">
        <f>COLUMN()</f>
        <v>6</v>
      </c>
      <c r="G16" s="6">
        <f>COLUMN()</f>
        <v>7</v>
      </c>
      <c r="H16" s="6">
        <f>COLUMN()</f>
        <v>8</v>
      </c>
      <c r="I16" s="6">
        <f>COLUMN()</f>
        <v>9</v>
      </c>
      <c r="J16" s="6">
        <f>COLUMN()</f>
        <v>10</v>
      </c>
      <c r="K16" s="6">
        <f>COLUMN()</f>
        <v>11</v>
      </c>
      <c r="L16" s="6">
        <f>COLUMN()</f>
        <v>12</v>
      </c>
      <c r="M16" s="6">
        <f>COLUMN()</f>
        <v>13</v>
      </c>
      <c r="N16" s="6">
        <f>COLUMN()</f>
        <v>14</v>
      </c>
      <c r="O16" s="6">
        <f>COLUMN()</f>
        <v>15</v>
      </c>
      <c r="P16" s="6">
        <f>COLUMN()</f>
        <v>16</v>
      </c>
      <c r="Q16" s="6">
        <f>COLUMN()</f>
        <v>17</v>
      </c>
      <c r="R16" s="47"/>
      <c r="S16" s="47"/>
      <c r="T16" s="47"/>
      <c r="U16" s="47">
        <v>1.4</v>
      </c>
      <c r="V16" s="47">
        <f t="shared" ca="1" si="0"/>
        <v>4.8562611940916739E-3</v>
      </c>
      <c r="W16" s="47"/>
      <c r="X16" s="47"/>
      <c r="Y16" s="47"/>
      <c r="Z16" s="47"/>
      <c r="AA16" s="47">
        <v>16</v>
      </c>
      <c r="AB16" s="47" t="s">
        <v>124</v>
      </c>
      <c r="AC16" s="47"/>
      <c r="AD16" s="47"/>
      <c r="AE16" s="47"/>
      <c r="AF16" s="47"/>
      <c r="AG16" s="47"/>
      <c r="AH16" s="47"/>
      <c r="AI16" s="47"/>
    </row>
    <row r="17" spans="1:35">
      <c r="A17" s="48" t="s">
        <v>125</v>
      </c>
      <c r="B17" s="47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>
        <v>1.5</v>
      </c>
      <c r="V17" s="47">
        <f t="shared" ca="1" si="0"/>
        <v>7.8059324898752599E-3</v>
      </c>
      <c r="W17" s="47"/>
      <c r="X17" s="47"/>
      <c r="Y17" s="47"/>
      <c r="Z17" s="47"/>
      <c r="AA17" s="47">
        <v>17</v>
      </c>
      <c r="AB17" s="47" t="s">
        <v>127</v>
      </c>
      <c r="AC17" s="47"/>
      <c r="AD17" s="47"/>
      <c r="AE17" s="47"/>
      <c r="AF17" s="47"/>
      <c r="AG17" s="47"/>
      <c r="AH17" s="47"/>
      <c r="AI17" s="47"/>
    </row>
    <row r="18" spans="1:35">
      <c r="A18" s="73">
        <v>10000</v>
      </c>
      <c r="B18" s="73">
        <v>1</v>
      </c>
      <c r="C18" s="47">
        <f ca="1">SUM(INDIRECT(C12):INDIRECT(C13))</f>
        <v>35</v>
      </c>
      <c r="D18" s="91">
        <f ca="1">SUM(INDIRECT(D12):INDIRECT(D13))</f>
        <v>12.3385</v>
      </c>
      <c r="E18" s="91">
        <f ca="1">SUM(INDIRECT(E12):INDIRECT(E13))</f>
        <v>-0.15788318190607242</v>
      </c>
      <c r="F18" s="48">
        <f ca="1">SUM(INDIRECT(F12):INDIRECT(F13))</f>
        <v>12.3385</v>
      </c>
      <c r="G18" s="48">
        <f ca="1">SUM(INDIRECT(G12):INDIRECT(G13))</f>
        <v>-0.15788318190607242</v>
      </c>
      <c r="H18" s="48">
        <f ca="1">SUM(INDIRECT(H12):INDIRECT(H13))</f>
        <v>8.5460231499999999</v>
      </c>
      <c r="I18" s="48">
        <f ca="1">SUM(INDIRECT(I12):INDIRECT(I13))</f>
        <v>6.8888715579820001</v>
      </c>
      <c r="J18" s="48">
        <f ca="1">SUM(INDIRECT(J12):INDIRECT(J13))</f>
        <v>6.0136909421091431</v>
      </c>
      <c r="K18" s="48">
        <f ca="1">SUM(INDIRECT(K12):INDIRECT(K13))</f>
        <v>-6.6958146447982286E-2</v>
      </c>
      <c r="L18" s="48">
        <f ca="1">SUM(INDIRECT(L12):INDIRECT(L13))</f>
        <v>-4.3342948603315355E-2</v>
      </c>
      <c r="M18" s="47"/>
      <c r="N18" s="47">
        <f ca="1">SUM(INDIRECT(N12):INDIRECT(N13))</f>
        <v>1.2788011027635955E-4</v>
      </c>
      <c r="O18" s="47">
        <f ca="1">SQRT(SUM(INDIRECT(O12):INDIRECT(O13)))</f>
        <v>14.156112192426944</v>
      </c>
      <c r="P18" s="47">
        <f ca="1">SQRT(SUM(INDIRECT(P12):INDIRECT(P13)))</f>
        <v>83.646508980490538</v>
      </c>
      <c r="Q18" s="47">
        <f ca="1">SQRT(SUM(INDIRECT(Q12):INDIRECT(Q13)))</f>
        <v>86.467660407785431</v>
      </c>
      <c r="R18" s="47"/>
      <c r="S18" s="47"/>
      <c r="T18" s="47"/>
      <c r="U18" s="47">
        <v>1.6</v>
      </c>
      <c r="V18" s="47">
        <f t="shared" ca="1" si="0"/>
        <v>1.1081358299163766E-2</v>
      </c>
      <c r="W18" s="47"/>
      <c r="X18" s="47"/>
      <c r="Y18" s="47"/>
      <c r="Z18" s="47"/>
      <c r="AA18" s="47">
        <v>18</v>
      </c>
      <c r="AB18" s="47" t="s">
        <v>128</v>
      </c>
      <c r="AC18" s="47"/>
      <c r="AD18" s="47"/>
      <c r="AE18" s="47"/>
      <c r="AF18" s="47"/>
      <c r="AG18" s="47"/>
      <c r="AH18" s="47"/>
      <c r="AI18" s="47"/>
    </row>
    <row r="19" spans="1:35">
      <c r="A19" s="74" t="s">
        <v>129</v>
      </c>
      <c r="B19" s="47"/>
      <c r="C19" s="47"/>
      <c r="D19" s="47"/>
      <c r="E19" s="47"/>
      <c r="F19" s="75" t="s">
        <v>130</v>
      </c>
      <c r="G19" s="75" t="s">
        <v>131</v>
      </c>
      <c r="H19" s="75" t="s">
        <v>132</v>
      </c>
      <c r="I19" s="75" t="s">
        <v>133</v>
      </c>
      <c r="J19" s="75" t="s">
        <v>134</v>
      </c>
      <c r="K19" s="75" t="s">
        <v>135</v>
      </c>
      <c r="L19" s="75" t="s">
        <v>136</v>
      </c>
      <c r="M19" s="76"/>
      <c r="N19" s="76"/>
      <c r="O19" s="76"/>
      <c r="P19" s="76"/>
      <c r="Q19" s="76"/>
      <c r="R19" s="47"/>
      <c r="S19" s="47"/>
      <c r="T19" s="47"/>
      <c r="U19" s="47">
        <v>1.7</v>
      </c>
      <c r="V19" s="47">
        <f t="shared" ca="1" si="0"/>
        <v>1.4682538621957175E-2</v>
      </c>
      <c r="W19" s="47"/>
      <c r="X19" s="47"/>
      <c r="Y19" s="47"/>
      <c r="Z19" s="47"/>
      <c r="AA19" s="47">
        <v>19</v>
      </c>
      <c r="AB19" s="47" t="s">
        <v>137</v>
      </c>
      <c r="AC19" s="47"/>
      <c r="AD19" s="47"/>
      <c r="AE19" s="47"/>
      <c r="AF19" s="47"/>
      <c r="AG19" s="47"/>
      <c r="AH19" s="47"/>
      <c r="AI19" s="47"/>
    </row>
    <row r="20" spans="1:35" ht="15" thickBot="1">
      <c r="A20" s="9" t="s">
        <v>138</v>
      </c>
      <c r="B20" s="9" t="s">
        <v>139</v>
      </c>
      <c r="C20" s="9" t="s">
        <v>168</v>
      </c>
      <c r="D20" s="9" t="s">
        <v>138</v>
      </c>
      <c r="E20" s="9" t="s">
        <v>139</v>
      </c>
      <c r="F20" s="9" t="s">
        <v>169</v>
      </c>
      <c r="G20" s="9" t="s">
        <v>170</v>
      </c>
      <c r="H20" s="9" t="s">
        <v>178</v>
      </c>
      <c r="I20" s="9" t="s">
        <v>179</v>
      </c>
      <c r="J20" s="9" t="s">
        <v>180</v>
      </c>
      <c r="K20" s="9" t="s">
        <v>171</v>
      </c>
      <c r="L20" s="9" t="s">
        <v>181</v>
      </c>
      <c r="M20" s="77" t="s">
        <v>140</v>
      </c>
      <c r="N20" s="9" t="s">
        <v>141</v>
      </c>
      <c r="O20" s="9" t="s">
        <v>142</v>
      </c>
      <c r="P20" s="9" t="s">
        <v>143</v>
      </c>
      <c r="Q20" s="9" t="s">
        <v>144</v>
      </c>
      <c r="R20" s="50" t="s">
        <v>145</v>
      </c>
      <c r="S20" s="47"/>
      <c r="T20" s="47"/>
      <c r="U20" s="47">
        <v>1.8</v>
      </c>
      <c r="V20" s="47">
        <f t="shared" ca="1" si="0"/>
        <v>1.8609473458255525E-2</v>
      </c>
      <c r="W20" s="47"/>
      <c r="X20" s="47"/>
      <c r="Y20" s="47"/>
      <c r="Z20" s="47"/>
      <c r="AA20" s="47">
        <v>20</v>
      </c>
      <c r="AB20" s="47" t="s">
        <v>146</v>
      </c>
      <c r="AC20" s="47"/>
      <c r="AD20" s="47"/>
      <c r="AE20" s="47"/>
      <c r="AF20" s="47"/>
      <c r="AG20" s="47"/>
      <c r="AH20" s="47"/>
      <c r="AI20" s="47"/>
    </row>
    <row r="21" spans="1:35">
      <c r="A21" s="78">
        <v>2.5</v>
      </c>
      <c r="B21" s="78">
        <v>-1.6485559899592772E-4</v>
      </c>
      <c r="C21" s="92">
        <v>1</v>
      </c>
      <c r="D21" s="79">
        <f t="shared" ref="D21:D84" si="5">A21/A$18</f>
        <v>2.5000000000000001E-4</v>
      </c>
      <c r="E21" s="79">
        <f t="shared" ref="E21:E84" si="6">B21/B$18</f>
        <v>-1.6485559899592772E-4</v>
      </c>
      <c r="F21" s="72">
        <f t="shared" ref="F21:F84" si="7">$C21*D21</f>
        <v>2.5000000000000001E-4</v>
      </c>
      <c r="G21" s="72">
        <f t="shared" ref="G21:G84" si="8">$C21*E21</f>
        <v>-1.6485559899592772E-4</v>
      </c>
      <c r="H21" s="72">
        <f t="shared" ref="H21:H84" si="9">C21*D21*D21</f>
        <v>6.2499999999999997E-8</v>
      </c>
      <c r="I21" s="72">
        <f t="shared" ref="I21:I84" si="10">C21*D21*D21*D21</f>
        <v>1.5625000000000001E-11</v>
      </c>
      <c r="J21" s="72">
        <f t="shared" ref="J21:J84" si="11">C21*D21*D21*D21*D21</f>
        <v>3.9062500000000007E-15</v>
      </c>
      <c r="K21" s="72">
        <f t="shared" ref="K21:K84" si="12">C21*E21*D21</f>
        <v>-4.1213899748981934E-8</v>
      </c>
      <c r="L21" s="72">
        <f t="shared" ref="L21:L84" si="13">C21*E21*D21*D21</f>
        <v>-1.0303474937245484E-11</v>
      </c>
      <c r="M21" s="72">
        <f t="shared" ref="M21:M84" ca="1" si="14">+E$4+E$5*D21+E$6*D21^2</f>
        <v>-2.2393464337540736E-3</v>
      </c>
      <c r="N21" s="72">
        <f t="shared" ref="N21:N84" ca="1" si="15">C21*(M21-E21)^2</f>
        <v>4.3035122234955485E-6</v>
      </c>
      <c r="O21" s="80">
        <f t="shared" ref="O21:O84" ca="1" si="16">(C21*O$1-O$2*F21+O$3*H21)^2</f>
        <v>15.466597647493717</v>
      </c>
      <c r="P21" s="72">
        <f t="shared" ref="P21:P84" ca="1" si="17">(-C21*O$2+O$4*F21-O$5*H21)^2</f>
        <v>233.87943334385255</v>
      </c>
      <c r="Q21" s="72">
        <f t="shared" ref="Q21:Q84" ca="1" si="18">+(C21*O$3-F21*O$5+H21*O$6)^2</f>
        <v>142.323059633231</v>
      </c>
      <c r="R21" s="47">
        <f t="shared" ref="R21:R84" ca="1" si="19">+E21-M21</f>
        <v>2.0744908347581459E-3</v>
      </c>
      <c r="S21" s="47"/>
      <c r="T21" s="47"/>
      <c r="U21" s="47">
        <v>1.9</v>
      </c>
      <c r="V21" s="47">
        <f t="shared" ca="1" si="0"/>
        <v>2.2862162808058778E-2</v>
      </c>
      <c r="W21" s="47"/>
      <c r="X21" s="47"/>
      <c r="Y21" s="47"/>
      <c r="Z21" s="47"/>
      <c r="AA21" s="47">
        <v>21</v>
      </c>
      <c r="AB21" s="47" t="s">
        <v>147</v>
      </c>
      <c r="AC21" s="47"/>
      <c r="AD21" s="47"/>
      <c r="AE21" s="47"/>
      <c r="AF21" s="47"/>
      <c r="AG21" s="47"/>
      <c r="AH21" s="47"/>
      <c r="AI21" s="47"/>
    </row>
    <row r="22" spans="1:35">
      <c r="A22" s="78">
        <v>2.5</v>
      </c>
      <c r="B22" s="78">
        <v>-1.6485559899592772E-4</v>
      </c>
      <c r="C22" s="78">
        <v>1</v>
      </c>
      <c r="D22" s="79">
        <f t="shared" si="5"/>
        <v>2.5000000000000001E-4</v>
      </c>
      <c r="E22" s="79">
        <f t="shared" si="6"/>
        <v>-1.6485559899592772E-4</v>
      </c>
      <c r="F22" s="72">
        <f t="shared" si="7"/>
        <v>2.5000000000000001E-4</v>
      </c>
      <c r="G22" s="72">
        <f t="shared" si="8"/>
        <v>-1.6485559899592772E-4</v>
      </c>
      <c r="H22" s="72">
        <f t="shared" si="9"/>
        <v>6.2499999999999997E-8</v>
      </c>
      <c r="I22" s="72">
        <f t="shared" si="10"/>
        <v>1.5625000000000001E-11</v>
      </c>
      <c r="J22" s="72">
        <f t="shared" si="11"/>
        <v>3.9062500000000007E-15</v>
      </c>
      <c r="K22" s="72">
        <f t="shared" si="12"/>
        <v>-4.1213899748981934E-8</v>
      </c>
      <c r="L22" s="72">
        <f t="shared" si="13"/>
        <v>-1.0303474937245484E-11</v>
      </c>
      <c r="M22" s="72">
        <f t="shared" ca="1" si="14"/>
        <v>-2.2393464337540736E-3</v>
      </c>
      <c r="N22" s="72">
        <f t="shared" ca="1" si="15"/>
        <v>4.3035122234955485E-6</v>
      </c>
      <c r="O22" s="80">
        <f t="shared" ca="1" si="16"/>
        <v>15.466597647493717</v>
      </c>
      <c r="P22" s="72">
        <f t="shared" ca="1" si="17"/>
        <v>233.87943334385255</v>
      </c>
      <c r="Q22" s="72">
        <f t="shared" ca="1" si="18"/>
        <v>142.323059633231</v>
      </c>
      <c r="R22" s="47">
        <f t="shared" ca="1" si="19"/>
        <v>2.0744908347581459E-3</v>
      </c>
      <c r="S22" s="47"/>
      <c r="T22" s="47"/>
      <c r="U22" s="47">
        <v>2</v>
      </c>
      <c r="V22" s="47">
        <f t="shared" ca="1" si="0"/>
        <v>2.7440606671366961E-2</v>
      </c>
      <c r="W22" s="47"/>
      <c r="X22" s="47"/>
      <c r="Y22" s="47"/>
      <c r="Z22" s="47"/>
      <c r="AA22" s="47">
        <v>22</v>
      </c>
      <c r="AB22" s="47" t="s">
        <v>148</v>
      </c>
      <c r="AC22" s="47"/>
      <c r="AD22" s="47"/>
      <c r="AE22" s="47"/>
      <c r="AF22" s="47"/>
      <c r="AG22" s="47"/>
      <c r="AH22" s="47"/>
      <c r="AI22" s="47"/>
    </row>
    <row r="23" spans="1:35">
      <c r="A23" s="78">
        <v>35.5</v>
      </c>
      <c r="B23" s="78">
        <v>-6.2094948953017592E-4</v>
      </c>
      <c r="C23" s="78">
        <v>1</v>
      </c>
      <c r="D23" s="79">
        <f t="shared" si="5"/>
        <v>3.5500000000000002E-3</v>
      </c>
      <c r="E23" s="79">
        <f t="shared" si="6"/>
        <v>-6.2094948953017592E-4</v>
      </c>
      <c r="F23" s="72">
        <f t="shared" si="7"/>
        <v>3.5500000000000002E-3</v>
      </c>
      <c r="G23" s="72">
        <f t="shared" si="8"/>
        <v>-6.2094948953017592E-4</v>
      </c>
      <c r="H23" s="72">
        <f t="shared" si="9"/>
        <v>1.2602500000000002E-5</v>
      </c>
      <c r="I23" s="72">
        <f t="shared" si="10"/>
        <v>4.4738875000000011E-8</v>
      </c>
      <c r="J23" s="72">
        <f t="shared" si="11"/>
        <v>1.5882300625000005E-10</v>
      </c>
      <c r="K23" s="72">
        <f t="shared" si="12"/>
        <v>-2.2043706878321248E-6</v>
      </c>
      <c r="L23" s="72">
        <f t="shared" si="13"/>
        <v>-7.8255159418040435E-9</v>
      </c>
      <c r="M23" s="72">
        <f t="shared" ca="1" si="14"/>
        <v>-2.2976765676253519E-3</v>
      </c>
      <c r="N23" s="72">
        <f t="shared" ca="1" si="15"/>
        <v>2.8114136944175862E-6</v>
      </c>
      <c r="O23" s="80">
        <f t="shared" ca="1" si="16"/>
        <v>15.072477858133759</v>
      </c>
      <c r="P23" s="72">
        <f t="shared" ca="1" si="17"/>
        <v>220.26273176171395</v>
      </c>
      <c r="Q23" s="72">
        <f t="shared" ca="1" si="18"/>
        <v>131.88383695092679</v>
      </c>
      <c r="R23" s="47">
        <f t="shared" ca="1" si="19"/>
        <v>1.676727078095176E-3</v>
      </c>
      <c r="S23" s="47"/>
      <c r="T23" s="47"/>
      <c r="U23" s="47">
        <v>2.1</v>
      </c>
      <c r="V23" s="47">
        <f t="shared" ca="1" si="0"/>
        <v>3.2344805048180061E-2</v>
      </c>
      <c r="W23" s="47"/>
      <c r="X23" s="47"/>
      <c r="Y23" s="47"/>
      <c r="Z23" s="47"/>
      <c r="AA23" s="47">
        <v>23</v>
      </c>
      <c r="AB23" s="47" t="s">
        <v>149</v>
      </c>
      <c r="AC23" s="47"/>
      <c r="AD23" s="47"/>
      <c r="AE23" s="47"/>
      <c r="AF23" s="47"/>
      <c r="AG23" s="47"/>
      <c r="AH23" s="47"/>
      <c r="AI23" s="47"/>
    </row>
    <row r="24" spans="1:35">
      <c r="A24" s="78">
        <v>38</v>
      </c>
      <c r="B24" s="78">
        <v>-2.1858050895389169E-3</v>
      </c>
      <c r="C24" s="78">
        <v>1</v>
      </c>
      <c r="D24" s="79">
        <f t="shared" si="5"/>
        <v>3.8E-3</v>
      </c>
      <c r="E24" s="79">
        <f t="shared" si="6"/>
        <v>-2.1858050895389169E-3</v>
      </c>
      <c r="F24" s="72">
        <f t="shared" si="7"/>
        <v>3.8E-3</v>
      </c>
      <c r="G24" s="72">
        <f t="shared" si="8"/>
        <v>-2.1858050895389169E-3</v>
      </c>
      <c r="H24" s="72">
        <f t="shared" si="9"/>
        <v>1.4440000000000001E-5</v>
      </c>
      <c r="I24" s="72">
        <f t="shared" si="10"/>
        <v>5.4872000000000003E-8</v>
      </c>
      <c r="J24" s="72">
        <f t="shared" si="11"/>
        <v>2.0851360000000002E-10</v>
      </c>
      <c r="K24" s="72">
        <f t="shared" si="12"/>
        <v>-8.3060593402478845E-6</v>
      </c>
      <c r="L24" s="72">
        <f t="shared" si="13"/>
        <v>-3.1563025492941962E-8</v>
      </c>
      <c r="M24" s="72">
        <f t="shared" ca="1" si="14"/>
        <v>-2.3020810618045178E-3</v>
      </c>
      <c r="N24" s="72">
        <f t="shared" ca="1" si="15"/>
        <v>1.352010172631077E-8</v>
      </c>
      <c r="O24" s="80">
        <f t="shared" ca="1" si="16"/>
        <v>15.042909928195277</v>
      </c>
      <c r="P24" s="72">
        <f t="shared" ca="1" si="17"/>
        <v>219.25136935594136</v>
      </c>
      <c r="Q24" s="72">
        <f t="shared" ca="1" si="18"/>
        <v>131.11217224078962</v>
      </c>
      <c r="R24" s="47">
        <f t="shared" ca="1" si="19"/>
        <v>1.1627597226560081E-4</v>
      </c>
      <c r="S24" s="47"/>
      <c r="T24" s="47"/>
      <c r="U24" s="47"/>
      <c r="V24" s="47"/>
      <c r="W24" s="47"/>
      <c r="X24" s="47"/>
      <c r="Y24" s="47"/>
      <c r="Z24" s="47"/>
      <c r="AA24" s="47">
        <v>24</v>
      </c>
      <c r="AB24" s="47" t="s">
        <v>138</v>
      </c>
      <c r="AC24" s="47"/>
      <c r="AD24" s="47"/>
      <c r="AE24" s="47"/>
      <c r="AF24" s="47"/>
      <c r="AG24" s="47"/>
      <c r="AH24" s="47"/>
      <c r="AI24" s="47"/>
    </row>
    <row r="25" spans="1:35">
      <c r="A25" s="78">
        <v>64</v>
      </c>
      <c r="B25" s="78">
        <v>-7.603033009218052E-4</v>
      </c>
      <c r="C25" s="78">
        <v>1</v>
      </c>
      <c r="D25" s="79">
        <f t="shared" si="5"/>
        <v>6.4000000000000003E-3</v>
      </c>
      <c r="E25" s="79">
        <f t="shared" si="6"/>
        <v>-7.603033009218052E-4</v>
      </c>
      <c r="F25" s="72">
        <f t="shared" si="7"/>
        <v>6.4000000000000003E-3</v>
      </c>
      <c r="G25" s="72">
        <f t="shared" si="8"/>
        <v>-7.603033009218052E-4</v>
      </c>
      <c r="H25" s="72">
        <f t="shared" si="9"/>
        <v>4.0960000000000001E-5</v>
      </c>
      <c r="I25" s="72">
        <f t="shared" si="10"/>
        <v>2.6214399999999999E-7</v>
      </c>
      <c r="J25" s="72">
        <f t="shared" si="11"/>
        <v>1.6777216E-9</v>
      </c>
      <c r="K25" s="72">
        <f t="shared" si="12"/>
        <v>-4.8659411258995535E-6</v>
      </c>
      <c r="L25" s="72">
        <f t="shared" si="13"/>
        <v>-3.1142023205757147E-8</v>
      </c>
      <c r="M25" s="72">
        <f t="shared" ca="1" si="14"/>
        <v>-2.3477671092205924E-3</v>
      </c>
      <c r="N25" s="72">
        <f t="shared" ca="1" si="15"/>
        <v>2.5200413426584883E-6</v>
      </c>
      <c r="O25" s="80">
        <f t="shared" ca="1" si="16"/>
        <v>14.737805040163275</v>
      </c>
      <c r="P25" s="72">
        <f t="shared" ca="1" si="17"/>
        <v>208.90021758300344</v>
      </c>
      <c r="Q25" s="72">
        <f t="shared" ca="1" si="18"/>
        <v>123.24524230621886</v>
      </c>
      <c r="R25" s="47">
        <f t="shared" ca="1" si="19"/>
        <v>1.5874638082987872E-3</v>
      </c>
      <c r="S25" s="47"/>
      <c r="T25" s="47"/>
      <c r="U25" s="47"/>
      <c r="V25" s="47"/>
      <c r="W25" s="47"/>
      <c r="X25" s="47"/>
      <c r="Y25" s="47"/>
      <c r="Z25" s="47"/>
      <c r="AA25" s="47">
        <v>25</v>
      </c>
      <c r="AB25" s="47" t="s">
        <v>139</v>
      </c>
      <c r="AC25" s="47"/>
      <c r="AD25" s="47"/>
      <c r="AE25" s="47"/>
      <c r="AF25" s="47"/>
      <c r="AG25" s="47"/>
      <c r="AH25" s="47"/>
      <c r="AI25" s="47"/>
    </row>
    <row r="26" spans="1:35">
      <c r="A26" s="78">
        <v>71</v>
      </c>
      <c r="B26" s="78">
        <v>-1.0418989841127768E-3</v>
      </c>
      <c r="C26" s="78">
        <v>1</v>
      </c>
      <c r="D26" s="79">
        <f t="shared" si="5"/>
        <v>7.1000000000000004E-3</v>
      </c>
      <c r="E26" s="79">
        <f t="shared" si="6"/>
        <v>-1.0418989841127768E-3</v>
      </c>
      <c r="F26" s="72">
        <f t="shared" si="7"/>
        <v>7.1000000000000004E-3</v>
      </c>
      <c r="G26" s="72">
        <f t="shared" si="8"/>
        <v>-1.0418989841127768E-3</v>
      </c>
      <c r="H26" s="72">
        <f t="shared" si="9"/>
        <v>5.0410000000000007E-5</v>
      </c>
      <c r="I26" s="72">
        <f t="shared" si="10"/>
        <v>3.5791100000000009E-7</v>
      </c>
      <c r="J26" s="72">
        <f t="shared" si="11"/>
        <v>2.5411681000000009E-9</v>
      </c>
      <c r="K26" s="72">
        <f t="shared" si="12"/>
        <v>-7.3974827872007157E-6</v>
      </c>
      <c r="L26" s="72">
        <f t="shared" si="13"/>
        <v>-5.2522127789125086E-8</v>
      </c>
      <c r="M26" s="72">
        <f t="shared" ca="1" si="14"/>
        <v>-2.360029574263226E-3</v>
      </c>
      <c r="N26" s="72">
        <f t="shared" ca="1" si="15"/>
        <v>1.7374682526903714E-6</v>
      </c>
      <c r="O26" s="80">
        <f t="shared" ca="1" si="16"/>
        <v>14.656407105123739</v>
      </c>
      <c r="P26" s="72">
        <f t="shared" ca="1" si="17"/>
        <v>206.16513246001571</v>
      </c>
      <c r="Q26" s="72">
        <f t="shared" ca="1" si="18"/>
        <v>121.17627407230442</v>
      </c>
      <c r="R26" s="47">
        <f t="shared" ca="1" si="19"/>
        <v>1.3181305901504492E-3</v>
      </c>
      <c r="S26" s="47"/>
      <c r="T26" s="47"/>
      <c r="U26" s="47"/>
      <c r="V26" s="47"/>
      <c r="W26" s="47"/>
      <c r="X26" s="47"/>
      <c r="Y26" s="47"/>
      <c r="Z26" s="47"/>
      <c r="AA26" s="47">
        <v>26</v>
      </c>
      <c r="AB26" s="47" t="s">
        <v>150</v>
      </c>
      <c r="AC26" s="47"/>
      <c r="AD26" s="47"/>
      <c r="AE26" s="47"/>
      <c r="AF26" s="47"/>
      <c r="AG26" s="47"/>
      <c r="AH26" s="47"/>
      <c r="AI26" s="47"/>
    </row>
    <row r="27" spans="1:35">
      <c r="A27" s="78">
        <v>80.5</v>
      </c>
      <c r="B27" s="78">
        <v>-4.0883502515498549E-3</v>
      </c>
      <c r="C27" s="78">
        <v>1</v>
      </c>
      <c r="D27" s="79">
        <f t="shared" si="5"/>
        <v>8.0499999999999999E-3</v>
      </c>
      <c r="E27" s="79">
        <f t="shared" si="6"/>
        <v>-4.0883502515498549E-3</v>
      </c>
      <c r="F27" s="72">
        <f t="shared" si="7"/>
        <v>8.0499999999999999E-3</v>
      </c>
      <c r="G27" s="72">
        <f t="shared" si="8"/>
        <v>-4.0883502515498549E-3</v>
      </c>
      <c r="H27" s="72">
        <f t="shared" si="9"/>
        <v>6.4802500000000002E-5</v>
      </c>
      <c r="I27" s="72">
        <f t="shared" si="10"/>
        <v>5.21660125E-7</v>
      </c>
      <c r="J27" s="72">
        <f t="shared" si="11"/>
        <v>4.19936400625E-9</v>
      </c>
      <c r="K27" s="72">
        <f t="shared" si="12"/>
        <v>-3.2911219524976333E-5</v>
      </c>
      <c r="L27" s="72">
        <f t="shared" si="13"/>
        <v>-2.649353171760595E-7</v>
      </c>
      <c r="M27" s="72">
        <f t="shared" ca="1" si="14"/>
        <v>-2.3766459600968034E-3</v>
      </c>
      <c r="N27" s="72">
        <f t="shared" ca="1" si="15"/>
        <v>2.9299315813787929E-6</v>
      </c>
      <c r="O27" s="80">
        <f t="shared" ca="1" si="16"/>
        <v>14.546442062945101</v>
      </c>
      <c r="P27" s="72">
        <f t="shared" ca="1" si="17"/>
        <v>202.48811107428457</v>
      </c>
      <c r="Q27" s="72">
        <f t="shared" ca="1" si="18"/>
        <v>118.401411626887</v>
      </c>
      <c r="R27" s="47">
        <f t="shared" ca="1" si="19"/>
        <v>-1.7117042914530515E-3</v>
      </c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</row>
    <row r="28" spans="1:35">
      <c r="A28" s="78">
        <v>122</v>
      </c>
      <c r="B28" s="78">
        <v>-4.1649531776783988E-3</v>
      </c>
      <c r="C28" s="78">
        <v>1</v>
      </c>
      <c r="D28" s="79">
        <f t="shared" si="5"/>
        <v>1.2200000000000001E-2</v>
      </c>
      <c r="E28" s="79">
        <f t="shared" si="6"/>
        <v>-4.1649531776783988E-3</v>
      </c>
      <c r="F28" s="72">
        <f t="shared" si="7"/>
        <v>1.2200000000000001E-2</v>
      </c>
      <c r="G28" s="72">
        <f t="shared" si="8"/>
        <v>-4.1649531776783988E-3</v>
      </c>
      <c r="H28" s="72">
        <f t="shared" si="9"/>
        <v>1.4884000000000002E-4</v>
      </c>
      <c r="I28" s="72">
        <f t="shared" si="10"/>
        <v>1.8158480000000003E-6</v>
      </c>
      <c r="J28" s="72">
        <f t="shared" si="11"/>
        <v>2.2153345600000004E-8</v>
      </c>
      <c r="K28" s="72">
        <f t="shared" si="12"/>
        <v>-5.0812428767676468E-5</v>
      </c>
      <c r="L28" s="72">
        <f t="shared" si="13"/>
        <v>-6.1991163096565296E-7</v>
      </c>
      <c r="M28" s="72">
        <f t="shared" ca="1" si="14"/>
        <v>-2.4488886000769371E-3</v>
      </c>
      <c r="N28" s="72">
        <f t="shared" ca="1" si="15"/>
        <v>2.9448776344984831E-6</v>
      </c>
      <c r="O28" s="80">
        <f t="shared" ca="1" si="16"/>
        <v>14.072823617479855</v>
      </c>
      <c r="P28" s="72">
        <f t="shared" ca="1" si="17"/>
        <v>186.89179317658795</v>
      </c>
      <c r="Q28" s="72">
        <f t="shared" ca="1" si="18"/>
        <v>106.72073119314162</v>
      </c>
      <c r="R28" s="47">
        <f t="shared" ca="1" si="19"/>
        <v>-1.7160645776014617E-3</v>
      </c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</row>
    <row r="29" spans="1:35">
      <c r="A29" s="78">
        <v>138.5</v>
      </c>
      <c r="B29" s="78">
        <v>-1.930001235450618E-4</v>
      </c>
      <c r="C29" s="78">
        <v>1</v>
      </c>
      <c r="D29" s="79">
        <f t="shared" si="5"/>
        <v>1.3849999999999999E-2</v>
      </c>
      <c r="E29" s="79">
        <f t="shared" si="6"/>
        <v>-1.930001235450618E-4</v>
      </c>
      <c r="F29" s="72">
        <f t="shared" si="7"/>
        <v>1.3849999999999999E-2</v>
      </c>
      <c r="G29" s="72">
        <f t="shared" si="8"/>
        <v>-1.930001235450618E-4</v>
      </c>
      <c r="H29" s="72">
        <f t="shared" si="9"/>
        <v>1.9182249999999997E-4</v>
      </c>
      <c r="I29" s="72">
        <f t="shared" si="10"/>
        <v>2.6567416249999996E-6</v>
      </c>
      <c r="J29" s="72">
        <f t="shared" si="11"/>
        <v>3.6795871506249996E-8</v>
      </c>
      <c r="K29" s="72">
        <f t="shared" si="12"/>
        <v>-2.673051711099106E-6</v>
      </c>
      <c r="L29" s="72">
        <f t="shared" si="13"/>
        <v>-3.7021766198722615E-8</v>
      </c>
      <c r="M29" s="72">
        <f t="shared" ca="1" si="14"/>
        <v>-2.4774557038837238E-3</v>
      </c>
      <c r="N29" s="72">
        <f t="shared" ca="1" si="15"/>
        <v>5.2187372985404529E-6</v>
      </c>
      <c r="O29" s="80">
        <f t="shared" ca="1" si="16"/>
        <v>13.88754860213033</v>
      </c>
      <c r="P29" s="72">
        <f t="shared" ca="1" si="17"/>
        <v>180.89940263146752</v>
      </c>
      <c r="Q29" s="72">
        <f t="shared" ca="1" si="18"/>
        <v>102.27353101518345</v>
      </c>
      <c r="R29" s="47">
        <f t="shared" ca="1" si="19"/>
        <v>2.284455580338662E-3</v>
      </c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</row>
    <row r="30" spans="1:35">
      <c r="A30" s="78">
        <v>140.5</v>
      </c>
      <c r="B30" s="78">
        <v>-5.3448846083483659E-3</v>
      </c>
      <c r="C30" s="78">
        <v>1</v>
      </c>
      <c r="D30" s="79">
        <f t="shared" si="5"/>
        <v>1.405E-2</v>
      </c>
      <c r="E30" s="79">
        <f t="shared" si="6"/>
        <v>-5.3448846083483659E-3</v>
      </c>
      <c r="F30" s="72">
        <f t="shared" si="7"/>
        <v>1.405E-2</v>
      </c>
      <c r="G30" s="72">
        <f t="shared" si="8"/>
        <v>-5.3448846083483659E-3</v>
      </c>
      <c r="H30" s="72">
        <f t="shared" si="9"/>
        <v>1.9740250000000001E-4</v>
      </c>
      <c r="I30" s="72">
        <f t="shared" si="10"/>
        <v>2.7735051250000001E-6</v>
      </c>
      <c r="J30" s="72">
        <f t="shared" si="11"/>
        <v>3.8967747006250002E-8</v>
      </c>
      <c r="K30" s="72">
        <f t="shared" si="12"/>
        <v>-7.5095628747294543E-5</v>
      </c>
      <c r="L30" s="72">
        <f t="shared" si="13"/>
        <v>-1.0550935838994884E-6</v>
      </c>
      <c r="M30" s="72">
        <f t="shared" ca="1" si="14"/>
        <v>-2.4809123566745315E-3</v>
      </c>
      <c r="N30" s="72">
        <f t="shared" ca="1" si="15"/>
        <v>8.2023370583576925E-6</v>
      </c>
      <c r="O30" s="80">
        <f t="shared" ca="1" si="16"/>
        <v>13.865207416014886</v>
      </c>
      <c r="P30" s="72">
        <f t="shared" ca="1" si="17"/>
        <v>180.18103469913854</v>
      </c>
      <c r="Q30" s="72">
        <f t="shared" ca="1" si="18"/>
        <v>101.74200392517284</v>
      </c>
      <c r="R30" s="47">
        <f t="shared" ca="1" si="19"/>
        <v>-2.8639722516738343E-3</v>
      </c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</row>
    <row r="31" spans="1:35">
      <c r="A31" s="78">
        <v>148</v>
      </c>
      <c r="B31" s="78">
        <v>-9.1394513947307132E-3</v>
      </c>
      <c r="C31" s="78">
        <v>1</v>
      </c>
      <c r="D31" s="79">
        <f t="shared" si="5"/>
        <v>1.4800000000000001E-2</v>
      </c>
      <c r="E31" s="79">
        <f t="shared" si="6"/>
        <v>-9.1394513947307132E-3</v>
      </c>
      <c r="F31" s="72">
        <f t="shared" si="7"/>
        <v>1.4800000000000001E-2</v>
      </c>
      <c r="G31" s="72">
        <f t="shared" si="8"/>
        <v>-9.1394513947307132E-3</v>
      </c>
      <c r="H31" s="72">
        <f t="shared" si="9"/>
        <v>2.1904000000000002E-4</v>
      </c>
      <c r="I31" s="72">
        <f t="shared" si="10"/>
        <v>3.2417920000000002E-6</v>
      </c>
      <c r="J31" s="72">
        <f t="shared" si="11"/>
        <v>4.7978521600000009E-8</v>
      </c>
      <c r="K31" s="72">
        <f t="shared" si="12"/>
        <v>-1.3526388064201457E-4</v>
      </c>
      <c r="L31" s="72">
        <f t="shared" si="13"/>
        <v>-2.0019054335018157E-6</v>
      </c>
      <c r="M31" s="72">
        <f t="shared" ca="1" si="14"/>
        <v>-2.4938631996355163E-3</v>
      </c>
      <c r="N31" s="72">
        <f t="shared" ca="1" si="15"/>
        <v>4.416384245878864E-5</v>
      </c>
      <c r="O31" s="80">
        <f t="shared" ca="1" si="16"/>
        <v>13.781651435519217</v>
      </c>
      <c r="P31" s="72">
        <f t="shared" ca="1" si="17"/>
        <v>177.50245932384755</v>
      </c>
      <c r="Q31" s="72">
        <f t="shared" ca="1" si="18"/>
        <v>99.763201186983736</v>
      </c>
      <c r="R31" s="47">
        <f t="shared" ca="1" si="19"/>
        <v>-6.645588195095197E-3</v>
      </c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</row>
    <row r="32" spans="1:35">
      <c r="A32" s="78">
        <v>216</v>
      </c>
      <c r="B32" s="78">
        <v>-1.7035236596711911E-3</v>
      </c>
      <c r="C32" s="78">
        <v>1</v>
      </c>
      <c r="D32" s="79">
        <f t="shared" si="5"/>
        <v>2.1600000000000001E-2</v>
      </c>
      <c r="E32" s="79">
        <f t="shared" si="6"/>
        <v>-1.7035236596711911E-3</v>
      </c>
      <c r="F32" s="72">
        <f t="shared" si="7"/>
        <v>2.1600000000000001E-2</v>
      </c>
      <c r="G32" s="72">
        <f t="shared" si="8"/>
        <v>-1.7035236596711911E-3</v>
      </c>
      <c r="H32" s="72">
        <f t="shared" si="9"/>
        <v>4.6656000000000003E-4</v>
      </c>
      <c r="I32" s="72">
        <f t="shared" si="10"/>
        <v>1.0077696000000001E-5</v>
      </c>
      <c r="J32" s="72">
        <f t="shared" si="11"/>
        <v>2.1767823360000002E-7</v>
      </c>
      <c r="K32" s="72">
        <f t="shared" si="12"/>
        <v>-3.679611104889773E-5</v>
      </c>
      <c r="L32" s="72">
        <f t="shared" si="13"/>
        <v>-7.9479599865619101E-7</v>
      </c>
      <c r="M32" s="72">
        <f t="shared" ca="1" si="14"/>
        <v>-2.6104479639789471E-3</v>
      </c>
      <c r="N32" s="72">
        <f t="shared" ca="1" si="15"/>
        <v>8.2251169374410725E-7</v>
      </c>
      <c r="O32" s="80">
        <f t="shared" ca="1" si="16"/>
        <v>13.040037150784128</v>
      </c>
      <c r="P32" s="72">
        <f t="shared" ca="1" si="17"/>
        <v>154.30511571716937</v>
      </c>
      <c r="Q32" s="72">
        <f t="shared" ca="1" si="18"/>
        <v>82.846079059461161</v>
      </c>
      <c r="R32" s="47">
        <f t="shared" ca="1" si="19"/>
        <v>9.06924304307756E-4</v>
      </c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</row>
    <row r="33" spans="1:35">
      <c r="A33" s="78">
        <v>282</v>
      </c>
      <c r="B33" s="78">
        <v>-2.0157114486210048E-3</v>
      </c>
      <c r="C33" s="78">
        <v>1</v>
      </c>
      <c r="D33" s="79">
        <f t="shared" si="5"/>
        <v>2.8199999999999999E-2</v>
      </c>
      <c r="E33" s="79">
        <f t="shared" si="6"/>
        <v>-2.0157114486210048E-3</v>
      </c>
      <c r="F33" s="72">
        <f t="shared" si="7"/>
        <v>2.8199999999999999E-2</v>
      </c>
      <c r="G33" s="72">
        <f t="shared" si="8"/>
        <v>-2.0157114486210048E-3</v>
      </c>
      <c r="H33" s="72">
        <f t="shared" si="9"/>
        <v>7.9524000000000001E-4</v>
      </c>
      <c r="I33" s="72">
        <f t="shared" si="10"/>
        <v>2.2425768E-5</v>
      </c>
      <c r="J33" s="72">
        <f t="shared" si="11"/>
        <v>6.324066576E-7</v>
      </c>
      <c r="K33" s="72">
        <f t="shared" si="12"/>
        <v>-5.6843062851112333E-5</v>
      </c>
      <c r="L33" s="72">
        <f t="shared" si="13"/>
        <v>-1.6029743724013678E-6</v>
      </c>
      <c r="M33" s="72">
        <f t="shared" ca="1" si="14"/>
        <v>-2.7221632782064996E-3</v>
      </c>
      <c r="N33" s="72">
        <f t="shared" ca="1" si="15"/>
        <v>4.9907418752469295E-7</v>
      </c>
      <c r="O33" s="80">
        <f t="shared" ca="1" si="16"/>
        <v>12.347283301015993</v>
      </c>
      <c r="P33" s="72">
        <f t="shared" ca="1" si="17"/>
        <v>133.6201143949304</v>
      </c>
      <c r="Q33" s="72">
        <f t="shared" ca="1" si="18"/>
        <v>68.142787712509787</v>
      </c>
      <c r="R33" s="47">
        <f t="shared" ca="1" si="19"/>
        <v>7.0645182958549478E-4</v>
      </c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</row>
    <row r="34" spans="1:35">
      <c r="A34" s="78">
        <v>1808</v>
      </c>
      <c r="B34" s="78">
        <v>-3.5035684413742274E-3</v>
      </c>
      <c r="C34" s="78">
        <v>1</v>
      </c>
      <c r="D34" s="79">
        <f t="shared" si="5"/>
        <v>0.18079999999999999</v>
      </c>
      <c r="E34" s="79">
        <f t="shared" si="6"/>
        <v>-3.5035684413742274E-3</v>
      </c>
      <c r="F34" s="72">
        <f t="shared" si="7"/>
        <v>0.18079999999999999</v>
      </c>
      <c r="G34" s="72">
        <f t="shared" si="8"/>
        <v>-3.5035684413742274E-3</v>
      </c>
      <c r="H34" s="72">
        <f t="shared" si="9"/>
        <v>3.2688639999999998E-2</v>
      </c>
      <c r="I34" s="72">
        <f t="shared" si="10"/>
        <v>5.9101061119999996E-3</v>
      </c>
      <c r="J34" s="72">
        <f t="shared" si="11"/>
        <v>1.0685471850495998E-3</v>
      </c>
      <c r="K34" s="72">
        <f t="shared" si="12"/>
        <v>-6.3344517420046032E-4</v>
      </c>
      <c r="L34" s="72">
        <f t="shared" si="13"/>
        <v>-1.1452688749544322E-4</v>
      </c>
      <c r="M34" s="72">
        <f t="shared" ca="1" si="14"/>
        <v>-4.9094640511132322E-3</v>
      </c>
      <c r="N34" s="72">
        <f t="shared" ca="1" si="15"/>
        <v>1.9765424654834083E-6</v>
      </c>
      <c r="O34" s="80">
        <f t="shared" ca="1" si="16"/>
        <v>2.4225846819284316</v>
      </c>
      <c r="P34" s="72">
        <f t="shared" ca="1" si="17"/>
        <v>25.885803883802136</v>
      </c>
      <c r="Q34" s="72">
        <f t="shared" ca="1" si="18"/>
        <v>60.270698079628794</v>
      </c>
      <c r="R34" s="47">
        <f t="shared" ca="1" si="19"/>
        <v>1.4058956097390048E-3</v>
      </c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</row>
    <row r="35" spans="1:35">
      <c r="A35" s="78">
        <v>1827</v>
      </c>
      <c r="B35" s="78">
        <v>-5.7964709849329665E-3</v>
      </c>
      <c r="C35" s="78">
        <v>1</v>
      </c>
      <c r="D35" s="79">
        <f t="shared" si="5"/>
        <v>0.1827</v>
      </c>
      <c r="E35" s="79">
        <f t="shared" si="6"/>
        <v>-5.7964709849329665E-3</v>
      </c>
      <c r="F35" s="72">
        <f t="shared" si="7"/>
        <v>0.1827</v>
      </c>
      <c r="G35" s="72">
        <f t="shared" si="8"/>
        <v>-5.7964709849329665E-3</v>
      </c>
      <c r="H35" s="72">
        <f t="shared" si="9"/>
        <v>3.3379289999999999E-2</v>
      </c>
      <c r="I35" s="72">
        <f t="shared" si="10"/>
        <v>6.098396283E-3</v>
      </c>
      <c r="J35" s="72">
        <f t="shared" si="11"/>
        <v>1.1141770009041E-3</v>
      </c>
      <c r="K35" s="72">
        <f t="shared" si="12"/>
        <v>-1.059015248947253E-3</v>
      </c>
      <c r="L35" s="72">
        <f t="shared" si="13"/>
        <v>-1.9348208598266313E-4</v>
      </c>
      <c r="M35" s="72">
        <f t="shared" ca="1" si="14"/>
        <v>-4.9319165472263412E-3</v>
      </c>
      <c r="N35" s="72">
        <f t="shared" ca="1" si="15"/>
        <v>7.4745437575821903E-7</v>
      </c>
      <c r="O35" s="80">
        <f t="shared" ca="1" si="16"/>
        <v>2.3580860071135019</v>
      </c>
      <c r="P35" s="72">
        <f t="shared" ca="1" si="17"/>
        <v>27.617725177044626</v>
      </c>
      <c r="Q35" s="72">
        <f t="shared" ca="1" si="18"/>
        <v>62.722399923397631</v>
      </c>
      <c r="R35" s="47">
        <f t="shared" ca="1" si="19"/>
        <v>-8.645544377066253E-4</v>
      </c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</row>
    <row r="36" spans="1:35">
      <c r="A36" s="78">
        <v>1857.5</v>
      </c>
      <c r="B36" s="78">
        <v>-4.8877092922339216E-3</v>
      </c>
      <c r="C36" s="78">
        <v>1</v>
      </c>
      <c r="D36" s="79">
        <f t="shared" si="5"/>
        <v>0.18575</v>
      </c>
      <c r="E36" s="79">
        <f t="shared" si="6"/>
        <v>-4.8877092922339216E-3</v>
      </c>
      <c r="F36" s="72">
        <f t="shared" si="7"/>
        <v>0.18575</v>
      </c>
      <c r="G36" s="72">
        <f t="shared" si="8"/>
        <v>-4.8877092922339216E-3</v>
      </c>
      <c r="H36" s="72">
        <f t="shared" si="9"/>
        <v>3.4503062500000001E-2</v>
      </c>
      <c r="I36" s="72">
        <f t="shared" si="10"/>
        <v>6.4089438593750003E-3</v>
      </c>
      <c r="J36" s="72">
        <f t="shared" si="11"/>
        <v>1.1904613218789062E-3</v>
      </c>
      <c r="K36" s="72">
        <f t="shared" si="12"/>
        <v>-9.0789200103245091E-4</v>
      </c>
      <c r="L36" s="72">
        <f t="shared" si="13"/>
        <v>-1.6864093919177775E-4</v>
      </c>
      <c r="M36" s="72">
        <f t="shared" ca="1" si="14"/>
        <v>-4.9677128081011069E-3</v>
      </c>
      <c r="N36" s="72">
        <f t="shared" ca="1" si="15"/>
        <v>6.4005625511109657E-9</v>
      </c>
      <c r="O36" s="80">
        <f t="shared" ca="1" si="16"/>
        <v>2.2569110337725351</v>
      </c>
      <c r="P36" s="72">
        <f t="shared" ca="1" si="17"/>
        <v>30.492551510340874</v>
      </c>
      <c r="Q36" s="72">
        <f t="shared" ca="1" si="18"/>
        <v>66.723999486539469</v>
      </c>
      <c r="R36" s="47">
        <f t="shared" ca="1" si="19"/>
        <v>8.0003515867185272E-5</v>
      </c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</row>
    <row r="37" spans="1:35">
      <c r="A37" s="78">
        <v>1865</v>
      </c>
      <c r="B37" s="78">
        <v>-5.282276077196002E-3</v>
      </c>
      <c r="C37" s="78">
        <v>1</v>
      </c>
      <c r="D37" s="79">
        <f t="shared" si="5"/>
        <v>0.1865</v>
      </c>
      <c r="E37" s="79">
        <f t="shared" si="6"/>
        <v>-5.282276077196002E-3</v>
      </c>
      <c r="F37" s="72">
        <f t="shared" si="7"/>
        <v>0.1865</v>
      </c>
      <c r="G37" s="72">
        <f t="shared" si="8"/>
        <v>-5.282276077196002E-3</v>
      </c>
      <c r="H37" s="72">
        <f t="shared" si="9"/>
        <v>3.4782250000000001E-2</v>
      </c>
      <c r="I37" s="72">
        <f t="shared" si="10"/>
        <v>6.4868896249999997E-3</v>
      </c>
      <c r="J37" s="72">
        <f t="shared" si="11"/>
        <v>1.2098049150625E-3</v>
      </c>
      <c r="K37" s="72">
        <f t="shared" si="12"/>
        <v>-9.8514448839705443E-4</v>
      </c>
      <c r="L37" s="72">
        <f t="shared" si="13"/>
        <v>-1.8372944708605065E-4</v>
      </c>
      <c r="M37" s="72">
        <f t="shared" ca="1" si="14"/>
        <v>-4.9764687473144329E-3</v>
      </c>
      <c r="N37" s="72">
        <f t="shared" ca="1" si="15"/>
        <v>9.3518123009294797E-8</v>
      </c>
      <c r="O37" s="80">
        <f t="shared" ca="1" si="16"/>
        <v>2.2324736470655804</v>
      </c>
      <c r="P37" s="72">
        <f t="shared" ca="1" si="17"/>
        <v>31.216955063838487</v>
      </c>
      <c r="Q37" s="72">
        <f t="shared" ca="1" si="18"/>
        <v>67.720063732132331</v>
      </c>
      <c r="R37" s="47">
        <f t="shared" ca="1" si="19"/>
        <v>-3.0580732988156906E-4</v>
      </c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</row>
    <row r="38" spans="1:35">
      <c r="A38" s="78">
        <v>3376.5</v>
      </c>
      <c r="B38" s="78">
        <v>-4.8939706102828495E-3</v>
      </c>
      <c r="C38" s="78">
        <v>1</v>
      </c>
      <c r="D38" s="79">
        <f t="shared" si="5"/>
        <v>0.33765000000000001</v>
      </c>
      <c r="E38" s="79">
        <f t="shared" si="6"/>
        <v>-4.8939706102828495E-3</v>
      </c>
      <c r="F38" s="72">
        <f t="shared" si="7"/>
        <v>0.33765000000000001</v>
      </c>
      <c r="G38" s="72">
        <f t="shared" si="8"/>
        <v>-4.8939706102828495E-3</v>
      </c>
      <c r="H38" s="72">
        <f t="shared" si="9"/>
        <v>0.1140075225</v>
      </c>
      <c r="I38" s="72">
        <f t="shared" si="10"/>
        <v>3.8494639972125003E-2</v>
      </c>
      <c r="J38" s="72">
        <f t="shared" si="11"/>
        <v>1.2997715186588007E-2</v>
      </c>
      <c r="K38" s="72">
        <f t="shared" si="12"/>
        <v>-1.6524491765620042E-3</v>
      </c>
      <c r="L38" s="72">
        <f t="shared" si="13"/>
        <v>-5.579494644661607E-4</v>
      </c>
      <c r="M38" s="72">
        <f t="shared" ca="1" si="14"/>
        <v>-6.3671213125698969E-3</v>
      </c>
      <c r="N38" s="72">
        <f t="shared" ca="1" si="15"/>
        <v>2.1701729916488208E-6</v>
      </c>
      <c r="O38" s="80">
        <f t="shared" ca="1" si="16"/>
        <v>1.5684327204344626E-2</v>
      </c>
      <c r="P38" s="72">
        <f t="shared" ca="1" si="17"/>
        <v>243.79223319595116</v>
      </c>
      <c r="Q38" s="72">
        <f t="shared" ca="1" si="18"/>
        <v>292.37760400490004</v>
      </c>
      <c r="R38" s="47">
        <f t="shared" ca="1" si="19"/>
        <v>1.4731507022870474E-3</v>
      </c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</row>
    <row r="39" spans="1:35">
      <c r="A39" s="78">
        <v>3376.5</v>
      </c>
      <c r="B39" s="78">
        <v>-4.4939706131117418E-3</v>
      </c>
      <c r="C39" s="78">
        <v>1</v>
      </c>
      <c r="D39" s="79">
        <f t="shared" si="5"/>
        <v>0.33765000000000001</v>
      </c>
      <c r="E39" s="79">
        <f t="shared" si="6"/>
        <v>-4.4939706131117418E-3</v>
      </c>
      <c r="F39" s="72">
        <f t="shared" si="7"/>
        <v>0.33765000000000001</v>
      </c>
      <c r="G39" s="72">
        <f t="shared" si="8"/>
        <v>-4.4939706131117418E-3</v>
      </c>
      <c r="H39" s="72">
        <f t="shared" si="9"/>
        <v>0.1140075225</v>
      </c>
      <c r="I39" s="72">
        <f t="shared" si="10"/>
        <v>3.8494639972125003E-2</v>
      </c>
      <c r="J39" s="72">
        <f t="shared" si="11"/>
        <v>1.2997715186588007E-2</v>
      </c>
      <c r="K39" s="72">
        <f t="shared" si="12"/>
        <v>-1.5173891775171796E-3</v>
      </c>
      <c r="L39" s="72">
        <f t="shared" si="13"/>
        <v>-5.1234645578867569E-4</v>
      </c>
      <c r="M39" s="72">
        <f t="shared" ca="1" si="14"/>
        <v>-6.3671213125698969E-3</v>
      </c>
      <c r="N39" s="72">
        <f t="shared" ca="1" si="15"/>
        <v>3.5086935428805755E-6</v>
      </c>
      <c r="O39" s="80">
        <f t="shared" ca="1" si="16"/>
        <v>1.5684327204344626E-2</v>
      </c>
      <c r="P39" s="72">
        <f t="shared" ca="1" si="17"/>
        <v>243.79223319595116</v>
      </c>
      <c r="Q39" s="72">
        <f t="shared" ca="1" si="18"/>
        <v>292.37760400490004</v>
      </c>
      <c r="R39" s="47">
        <f t="shared" ca="1" si="19"/>
        <v>1.8731506994581551E-3</v>
      </c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</row>
    <row r="40" spans="1:35">
      <c r="A40" s="78">
        <v>4046.5</v>
      </c>
      <c r="B40" s="78">
        <v>-1.0475270864844788E-2</v>
      </c>
      <c r="C40" s="78">
        <v>1</v>
      </c>
      <c r="D40" s="79">
        <f t="shared" si="5"/>
        <v>0.40465000000000001</v>
      </c>
      <c r="E40" s="79">
        <f t="shared" si="6"/>
        <v>-1.0475270864844788E-2</v>
      </c>
      <c r="F40" s="72">
        <f t="shared" si="7"/>
        <v>0.40465000000000001</v>
      </c>
      <c r="G40" s="72">
        <f t="shared" si="8"/>
        <v>-1.0475270864844788E-2</v>
      </c>
      <c r="H40" s="72">
        <f t="shared" si="9"/>
        <v>0.16374162250000002</v>
      </c>
      <c r="I40" s="72">
        <f t="shared" si="10"/>
        <v>6.6258047544625012E-2</v>
      </c>
      <c r="J40" s="72">
        <f t="shared" si="11"/>
        <v>2.6811318938932512E-2</v>
      </c>
      <c r="K40" s="72">
        <f t="shared" si="12"/>
        <v>-4.2388183554594432E-3</v>
      </c>
      <c r="L40" s="72">
        <f t="shared" si="13"/>
        <v>-1.7152378475366638E-3</v>
      </c>
      <c r="M40" s="72">
        <f t="shared" ca="1" si="14"/>
        <v>-6.7454912655899452E-3</v>
      </c>
      <c r="N40" s="72">
        <f t="shared" ca="1" si="15"/>
        <v>1.3911255859017615E-5</v>
      </c>
      <c r="O40" s="80">
        <f t="shared" ca="1" si="16"/>
        <v>9.4060644285916081E-2</v>
      </c>
      <c r="P40" s="72">
        <f t="shared" ca="1" si="17"/>
        <v>326.72167556077966</v>
      </c>
      <c r="Q40" s="72">
        <f t="shared" ca="1" si="18"/>
        <v>356.60833795749477</v>
      </c>
      <c r="R40" s="47">
        <f t="shared" ca="1" si="19"/>
        <v>-3.7297795992548427E-3</v>
      </c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</row>
    <row r="41" spans="1:35">
      <c r="A41" s="78">
        <v>4162</v>
      </c>
      <c r="B41" s="78">
        <v>-7.1715994927217253E-3</v>
      </c>
      <c r="C41" s="78">
        <v>1</v>
      </c>
      <c r="D41" s="79">
        <f t="shared" si="5"/>
        <v>0.41620000000000001</v>
      </c>
      <c r="E41" s="79">
        <f t="shared" si="6"/>
        <v>-7.1715994927217253E-3</v>
      </c>
      <c r="F41" s="72">
        <f t="shared" si="7"/>
        <v>0.41620000000000001</v>
      </c>
      <c r="G41" s="72">
        <f t="shared" si="8"/>
        <v>-7.1715994927217253E-3</v>
      </c>
      <c r="H41" s="72">
        <f t="shared" si="9"/>
        <v>0.17322244000000001</v>
      </c>
      <c r="I41" s="72">
        <f t="shared" si="10"/>
        <v>7.2095179528E-2</v>
      </c>
      <c r="J41" s="72">
        <f t="shared" si="11"/>
        <v>3.0006013719553602E-2</v>
      </c>
      <c r="K41" s="72">
        <f t="shared" si="12"/>
        <v>-2.9848197088707821E-3</v>
      </c>
      <c r="L41" s="72">
        <f t="shared" si="13"/>
        <v>-1.2422819628320194E-3</v>
      </c>
      <c r="M41" s="72">
        <f t="shared" ca="1" si="14"/>
        <v>-6.7959406478022349E-3</v>
      </c>
      <c r="N41" s="72">
        <f t="shared" ca="1" si="15"/>
        <v>1.411195677662457E-7</v>
      </c>
      <c r="O41" s="80">
        <f t="shared" ca="1" si="16"/>
        <v>0.13712095407582481</v>
      </c>
      <c r="P41" s="72">
        <f t="shared" ca="1" si="17"/>
        <v>337.70350969191009</v>
      </c>
      <c r="Q41" s="72">
        <f t="shared" ca="1" si="18"/>
        <v>363.22805605641929</v>
      </c>
      <c r="R41" s="47">
        <f t="shared" ca="1" si="19"/>
        <v>-3.7565884491949034E-4</v>
      </c>
      <c r="S41" s="47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</row>
    <row r="42" spans="1:35">
      <c r="A42" s="78">
        <v>4162</v>
      </c>
      <c r="B42" s="78">
        <v>-6.1715994888800196E-3</v>
      </c>
      <c r="C42" s="78">
        <v>1</v>
      </c>
      <c r="D42" s="79">
        <f t="shared" si="5"/>
        <v>0.41620000000000001</v>
      </c>
      <c r="E42" s="79">
        <f t="shared" si="6"/>
        <v>-6.1715994888800196E-3</v>
      </c>
      <c r="F42" s="72">
        <f t="shared" si="7"/>
        <v>0.41620000000000001</v>
      </c>
      <c r="G42" s="72">
        <f t="shared" si="8"/>
        <v>-6.1715994888800196E-3</v>
      </c>
      <c r="H42" s="72">
        <f t="shared" si="9"/>
        <v>0.17322244000000001</v>
      </c>
      <c r="I42" s="72">
        <f t="shared" si="10"/>
        <v>7.2095179528E-2</v>
      </c>
      <c r="J42" s="72">
        <f t="shared" si="11"/>
        <v>3.0006013719553602E-2</v>
      </c>
      <c r="K42" s="72">
        <f t="shared" si="12"/>
        <v>-2.5686197072718642E-3</v>
      </c>
      <c r="L42" s="72">
        <f t="shared" si="13"/>
        <v>-1.0690595221665498E-3</v>
      </c>
      <c r="M42" s="72">
        <f t="shared" ca="1" si="14"/>
        <v>-6.7959406478022349E-3</v>
      </c>
      <c r="N42" s="72">
        <f t="shared" ca="1" si="15"/>
        <v>3.8980188272433489E-7</v>
      </c>
      <c r="O42" s="80">
        <f t="shared" ca="1" si="16"/>
        <v>0.13712095407582481</v>
      </c>
      <c r="P42" s="72">
        <f t="shared" ca="1" si="17"/>
        <v>337.70350969191009</v>
      </c>
      <c r="Q42" s="72">
        <f t="shared" ca="1" si="18"/>
        <v>363.22805605641929</v>
      </c>
      <c r="R42" s="47">
        <f t="shared" ca="1" si="19"/>
        <v>6.2434115892221528E-4</v>
      </c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</row>
    <row r="43" spans="1:35">
      <c r="A43" s="78">
        <v>4433</v>
      </c>
      <c r="B43" s="78">
        <v>-7.7019463133183308E-3</v>
      </c>
      <c r="C43" s="78">
        <v>1</v>
      </c>
      <c r="D43" s="79">
        <f t="shared" si="5"/>
        <v>0.44330000000000003</v>
      </c>
      <c r="E43" s="79">
        <f t="shared" si="6"/>
        <v>-7.7019463133183308E-3</v>
      </c>
      <c r="F43" s="72">
        <f t="shared" si="7"/>
        <v>0.44330000000000003</v>
      </c>
      <c r="G43" s="72">
        <f t="shared" si="8"/>
        <v>-7.7019463133183308E-3</v>
      </c>
      <c r="H43" s="72">
        <f t="shared" si="9"/>
        <v>0.19651489000000003</v>
      </c>
      <c r="I43" s="72">
        <f t="shared" si="10"/>
        <v>8.7115050737000016E-2</v>
      </c>
      <c r="J43" s="72">
        <f t="shared" si="11"/>
        <v>3.861810199171211E-2</v>
      </c>
      <c r="K43" s="72">
        <f t="shared" si="12"/>
        <v>-3.4142728006940162E-3</v>
      </c>
      <c r="L43" s="72">
        <f t="shared" si="13"/>
        <v>-1.5135471325476574E-3</v>
      </c>
      <c r="M43" s="72">
        <f t="shared" ca="1" si="14"/>
        <v>-6.8972510515580825E-3</v>
      </c>
      <c r="N43" s="72">
        <f t="shared" ca="1" si="15"/>
        <v>6.4753446429939451E-7</v>
      </c>
      <c r="O43" s="80">
        <f t="shared" ca="1" si="16"/>
        <v>0.25705507077138701</v>
      </c>
      <c r="P43" s="72">
        <f t="shared" ca="1" si="17"/>
        <v>358.77974654302017</v>
      </c>
      <c r="Q43" s="72">
        <f t="shared" ca="1" si="18"/>
        <v>373.03295689723177</v>
      </c>
      <c r="R43" s="47">
        <f t="shared" ca="1" si="19"/>
        <v>-8.0469526176024826E-4</v>
      </c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</row>
    <row r="44" spans="1:35">
      <c r="A44" s="78">
        <v>4433</v>
      </c>
      <c r="B44" s="78">
        <v>-6.6019463120028377E-3</v>
      </c>
      <c r="C44" s="78">
        <v>1</v>
      </c>
      <c r="D44" s="79">
        <f t="shared" si="5"/>
        <v>0.44330000000000003</v>
      </c>
      <c r="E44" s="79">
        <f t="shared" si="6"/>
        <v>-6.6019463120028377E-3</v>
      </c>
      <c r="F44" s="72">
        <f t="shared" si="7"/>
        <v>0.44330000000000003</v>
      </c>
      <c r="G44" s="72">
        <f t="shared" si="8"/>
        <v>-6.6019463120028377E-3</v>
      </c>
      <c r="H44" s="72">
        <f t="shared" si="9"/>
        <v>0.19651489000000003</v>
      </c>
      <c r="I44" s="72">
        <f t="shared" si="10"/>
        <v>8.7115050737000016E-2</v>
      </c>
      <c r="J44" s="72">
        <f t="shared" si="11"/>
        <v>3.861810199171211E-2</v>
      </c>
      <c r="K44" s="72">
        <f t="shared" si="12"/>
        <v>-2.9266428001108579E-3</v>
      </c>
      <c r="L44" s="72">
        <f t="shared" si="13"/>
        <v>-1.2973807532891434E-3</v>
      </c>
      <c r="M44" s="72">
        <f t="shared" ca="1" si="14"/>
        <v>-6.8972510515580825E-3</v>
      </c>
      <c r="N44" s="72">
        <f t="shared" ca="1" si="15"/>
        <v>8.7204889203791005E-8</v>
      </c>
      <c r="O44" s="80">
        <f t="shared" ca="1" si="16"/>
        <v>0.25705507077138701</v>
      </c>
      <c r="P44" s="72">
        <f t="shared" ca="1" si="17"/>
        <v>358.77974654302017</v>
      </c>
      <c r="Q44" s="72">
        <f t="shared" ca="1" si="18"/>
        <v>373.03295689723177</v>
      </c>
      <c r="R44" s="47">
        <f t="shared" ca="1" si="19"/>
        <v>2.9530473955524487E-4</v>
      </c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</row>
    <row r="45" spans="1:35">
      <c r="A45" s="78">
        <v>4865</v>
      </c>
      <c r="B45" s="78">
        <v>-9.3089936344767921E-3</v>
      </c>
      <c r="C45" s="78">
        <v>1</v>
      </c>
      <c r="D45" s="79">
        <f t="shared" si="5"/>
        <v>0.48649999999999999</v>
      </c>
      <c r="E45" s="79">
        <f t="shared" si="6"/>
        <v>-9.3089936344767921E-3</v>
      </c>
      <c r="F45" s="72">
        <f t="shared" si="7"/>
        <v>0.48649999999999999</v>
      </c>
      <c r="G45" s="72">
        <f t="shared" si="8"/>
        <v>-9.3089936344767921E-3</v>
      </c>
      <c r="H45" s="72">
        <f t="shared" si="9"/>
        <v>0.23668224999999998</v>
      </c>
      <c r="I45" s="72">
        <f t="shared" si="10"/>
        <v>0.11514591462499998</v>
      </c>
      <c r="J45" s="72">
        <f t="shared" si="11"/>
        <v>5.6018487465062494E-2</v>
      </c>
      <c r="K45" s="72">
        <f t="shared" si="12"/>
        <v>-4.5288254031729596E-3</v>
      </c>
      <c r="L45" s="72">
        <f t="shared" si="13"/>
        <v>-2.2032735586436447E-3</v>
      </c>
      <c r="M45" s="72">
        <f t="shared" ca="1" si="14"/>
        <v>-7.0092843835955487E-3</v>
      </c>
      <c r="N45" s="72">
        <f t="shared" ca="1" si="15"/>
        <v>5.2886626385887693E-6</v>
      </c>
      <c r="O45" s="80">
        <f t="shared" ca="1" si="16"/>
        <v>0.47416612796375751</v>
      </c>
      <c r="P45" s="72">
        <f t="shared" ca="1" si="17"/>
        <v>377.51600447278486</v>
      </c>
      <c r="Q45" s="72">
        <f t="shared" ca="1" si="18"/>
        <v>371.53860303300598</v>
      </c>
      <c r="R45" s="47">
        <f t="shared" ca="1" si="19"/>
        <v>-2.2997092508812433E-3</v>
      </c>
      <c r="S45" s="47"/>
      <c r="T45" s="47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</row>
    <row r="46" spans="1:35">
      <c r="A46" s="78">
        <v>4865</v>
      </c>
      <c r="B46" s="78">
        <v>-8.5089936328586191E-3</v>
      </c>
      <c r="C46" s="78">
        <v>1</v>
      </c>
      <c r="D46" s="79">
        <f t="shared" si="5"/>
        <v>0.48649999999999999</v>
      </c>
      <c r="E46" s="79">
        <f t="shared" si="6"/>
        <v>-8.5089936328586191E-3</v>
      </c>
      <c r="F46" s="72">
        <f t="shared" si="7"/>
        <v>0.48649999999999999</v>
      </c>
      <c r="G46" s="72">
        <f t="shared" si="8"/>
        <v>-8.5089936328586191E-3</v>
      </c>
      <c r="H46" s="72">
        <f t="shared" si="9"/>
        <v>0.23668224999999998</v>
      </c>
      <c r="I46" s="72">
        <f t="shared" si="10"/>
        <v>0.11514591462499998</v>
      </c>
      <c r="J46" s="72">
        <f t="shared" si="11"/>
        <v>5.6018487465062494E-2</v>
      </c>
      <c r="K46" s="72">
        <f t="shared" si="12"/>
        <v>-4.1396254023857177E-3</v>
      </c>
      <c r="L46" s="72">
        <f t="shared" si="13"/>
        <v>-2.0139277582606517E-3</v>
      </c>
      <c r="M46" s="72">
        <f t="shared" ca="1" si="14"/>
        <v>-7.0092843835955487E-3</v>
      </c>
      <c r="N46" s="72">
        <f t="shared" ca="1" si="15"/>
        <v>2.2491278323252021E-6</v>
      </c>
      <c r="O46" s="80">
        <f t="shared" ca="1" si="16"/>
        <v>0.47416612796375751</v>
      </c>
      <c r="P46" s="72">
        <f t="shared" ca="1" si="17"/>
        <v>377.51600447278486</v>
      </c>
      <c r="Q46" s="72">
        <f t="shared" ca="1" si="18"/>
        <v>371.53860303300598</v>
      </c>
      <c r="R46" s="47">
        <f t="shared" ca="1" si="19"/>
        <v>-1.4997092492630704E-3</v>
      </c>
      <c r="S46" s="47"/>
      <c r="T46" s="47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</row>
    <row r="47" spans="1:35">
      <c r="A47" s="78">
        <v>6133.5</v>
      </c>
      <c r="B47" s="78">
        <v>-5.3167240475886501E-3</v>
      </c>
      <c r="C47" s="78">
        <v>1</v>
      </c>
      <c r="D47" s="79">
        <f t="shared" si="5"/>
        <v>0.61334999999999995</v>
      </c>
      <c r="E47" s="79">
        <f t="shared" si="6"/>
        <v>-5.3167240475886501E-3</v>
      </c>
      <c r="F47" s="72">
        <f t="shared" si="7"/>
        <v>0.61334999999999995</v>
      </c>
      <c r="G47" s="72">
        <f t="shared" si="8"/>
        <v>-5.3167240475886501E-3</v>
      </c>
      <c r="H47" s="72">
        <f t="shared" si="9"/>
        <v>0.37619822249999996</v>
      </c>
      <c r="I47" s="72">
        <f t="shared" si="10"/>
        <v>0.23074117977037495</v>
      </c>
      <c r="J47" s="72">
        <f t="shared" si="11"/>
        <v>0.14152510261215948</v>
      </c>
      <c r="K47" s="72">
        <f t="shared" si="12"/>
        <v>-3.2610126945884985E-3</v>
      </c>
      <c r="L47" s="72">
        <f t="shared" si="13"/>
        <v>-2.0001421362258556E-3</v>
      </c>
      <c r="M47" s="72">
        <f t="shared" ca="1" si="14"/>
        <v>-6.9869126630232817E-3</v>
      </c>
      <c r="N47" s="72">
        <f t="shared" ca="1" si="15"/>
        <v>2.7895300111274516E-6</v>
      </c>
      <c r="O47" s="80">
        <f t="shared" ca="1" si="16"/>
        <v>0.92879746467398938</v>
      </c>
      <c r="P47" s="72">
        <f t="shared" ca="1" si="17"/>
        <v>321.74090952877435</v>
      </c>
      <c r="Q47" s="72">
        <f t="shared" ca="1" si="18"/>
        <v>255.79110348647356</v>
      </c>
      <c r="R47" s="47">
        <f t="shared" ca="1" si="19"/>
        <v>1.6701886154346316E-3</v>
      </c>
      <c r="S47" s="47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</row>
    <row r="48" spans="1:35">
      <c r="A48" s="78">
        <v>6133.5</v>
      </c>
      <c r="B48" s="78">
        <v>-3.9167240465758368E-3</v>
      </c>
      <c r="C48" s="78">
        <v>1</v>
      </c>
      <c r="D48" s="79">
        <f t="shared" si="5"/>
        <v>0.61334999999999995</v>
      </c>
      <c r="E48" s="79">
        <f t="shared" si="6"/>
        <v>-3.9167240465758368E-3</v>
      </c>
      <c r="F48" s="72">
        <f t="shared" si="7"/>
        <v>0.61334999999999995</v>
      </c>
      <c r="G48" s="72">
        <f t="shared" si="8"/>
        <v>-3.9167240465758368E-3</v>
      </c>
      <c r="H48" s="72">
        <f t="shared" si="9"/>
        <v>0.37619822249999996</v>
      </c>
      <c r="I48" s="72">
        <f t="shared" si="10"/>
        <v>0.23074117977037495</v>
      </c>
      <c r="J48" s="72">
        <f t="shared" si="11"/>
        <v>0.14152510261215948</v>
      </c>
      <c r="K48" s="72">
        <f t="shared" si="12"/>
        <v>-2.4023226939672892E-3</v>
      </c>
      <c r="L48" s="72">
        <f t="shared" si="13"/>
        <v>-1.4734646243448367E-3</v>
      </c>
      <c r="M48" s="72">
        <f t="shared" ca="1" si="14"/>
        <v>-6.9869126630232817E-3</v>
      </c>
      <c r="N48" s="72">
        <f t="shared" ca="1" si="15"/>
        <v>9.4260581405634756E-6</v>
      </c>
      <c r="O48" s="80">
        <f t="shared" ca="1" si="16"/>
        <v>0.92879746467398938</v>
      </c>
      <c r="P48" s="72">
        <f t="shared" ca="1" si="17"/>
        <v>321.74090952877435</v>
      </c>
      <c r="Q48" s="72">
        <f t="shared" ca="1" si="18"/>
        <v>255.79110348647356</v>
      </c>
      <c r="R48" s="47">
        <f t="shared" ca="1" si="19"/>
        <v>3.0701886164474449E-3</v>
      </c>
      <c r="S48" s="47"/>
      <c r="T48" s="47"/>
      <c r="U48" s="47"/>
      <c r="V48" s="47"/>
      <c r="W48" s="47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</row>
    <row r="49" spans="1:35">
      <c r="A49" s="78">
        <v>6770</v>
      </c>
      <c r="B49" s="78">
        <v>-6.3289592872024514E-3</v>
      </c>
      <c r="C49" s="78">
        <v>1</v>
      </c>
      <c r="D49" s="79">
        <f t="shared" si="5"/>
        <v>0.67700000000000005</v>
      </c>
      <c r="E49" s="79">
        <f t="shared" si="6"/>
        <v>-6.3289592872024514E-3</v>
      </c>
      <c r="F49" s="72">
        <f t="shared" si="7"/>
        <v>0.67700000000000005</v>
      </c>
      <c r="G49" s="72">
        <f t="shared" si="8"/>
        <v>-6.3289592872024514E-3</v>
      </c>
      <c r="H49" s="72">
        <f t="shared" si="9"/>
        <v>0.45832900000000004</v>
      </c>
      <c r="I49" s="72">
        <f t="shared" si="10"/>
        <v>0.31028873300000004</v>
      </c>
      <c r="J49" s="72">
        <f t="shared" si="11"/>
        <v>0.21006547224100003</v>
      </c>
      <c r="K49" s="72">
        <f t="shared" si="12"/>
        <v>-4.2847054374360602E-3</v>
      </c>
      <c r="L49" s="72">
        <f t="shared" si="13"/>
        <v>-2.9007455811442128E-3</v>
      </c>
      <c r="M49" s="72">
        <f t="shared" ca="1" si="14"/>
        <v>-6.7781931536076518E-3</v>
      </c>
      <c r="N49" s="72">
        <f t="shared" ca="1" si="15"/>
        <v>2.0181106672536549E-7</v>
      </c>
      <c r="O49" s="80">
        <f t="shared" ca="1" si="16"/>
        <v>0.91534412520971054</v>
      </c>
      <c r="P49" s="72">
        <f t="shared" ca="1" si="17"/>
        <v>241.59064462844225</v>
      </c>
      <c r="Q49" s="72">
        <f t="shared" ca="1" si="18"/>
        <v>157.90040901361411</v>
      </c>
      <c r="R49" s="47">
        <f t="shared" ca="1" si="19"/>
        <v>4.4923386640520046E-4</v>
      </c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</row>
    <row r="50" spans="1:35">
      <c r="A50" s="78">
        <v>9642.5</v>
      </c>
      <c r="B50" s="78">
        <v>-5.1480413530953228E-3</v>
      </c>
      <c r="C50" s="78">
        <v>1</v>
      </c>
      <c r="D50" s="79">
        <f t="shared" si="5"/>
        <v>0.96425000000000005</v>
      </c>
      <c r="E50" s="79">
        <f t="shared" si="6"/>
        <v>-5.1480413530953228E-3</v>
      </c>
      <c r="F50" s="72">
        <f t="shared" si="7"/>
        <v>0.96425000000000005</v>
      </c>
      <c r="G50" s="72">
        <f t="shared" si="8"/>
        <v>-5.1480413530953228E-3</v>
      </c>
      <c r="H50" s="72">
        <f t="shared" si="9"/>
        <v>0.92977806250000006</v>
      </c>
      <c r="I50" s="72">
        <f t="shared" si="10"/>
        <v>0.89653849676562514</v>
      </c>
      <c r="J50" s="72">
        <f t="shared" si="11"/>
        <v>0.86448724550625411</v>
      </c>
      <c r="K50" s="72">
        <f t="shared" si="12"/>
        <v>-4.9639988747221652E-3</v>
      </c>
      <c r="L50" s="72">
        <f t="shared" si="13"/>
        <v>-4.7865359149508483E-3</v>
      </c>
      <c r="M50" s="72">
        <f t="shared" ca="1" si="14"/>
        <v>-4.1945120372392126E-3</v>
      </c>
      <c r="N50" s="72">
        <f t="shared" ca="1" si="15"/>
        <v>9.0921815619702158E-7</v>
      </c>
      <c r="O50" s="80">
        <f t="shared" ca="1" si="16"/>
        <v>7.8839963112283806E-2</v>
      </c>
      <c r="P50" s="72">
        <f t="shared" ca="1" si="17"/>
        <v>79.837019605005807</v>
      </c>
      <c r="Q50" s="72">
        <f t="shared" ca="1" si="18"/>
        <v>313.53946757439405</v>
      </c>
      <c r="R50" s="47">
        <f t="shared" ca="1" si="19"/>
        <v>-9.535293158561102E-4</v>
      </c>
      <c r="S50" s="47"/>
      <c r="T50" s="47"/>
      <c r="U50" s="47"/>
      <c r="V50" s="47"/>
      <c r="W50" s="47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</row>
    <row r="51" spans="1:35">
      <c r="A51" s="78">
        <v>9642.5</v>
      </c>
      <c r="B51" s="78">
        <v>-2.9480413504643366E-3</v>
      </c>
      <c r="C51" s="78">
        <v>1</v>
      </c>
      <c r="D51" s="79">
        <f t="shared" si="5"/>
        <v>0.96425000000000005</v>
      </c>
      <c r="E51" s="79">
        <f t="shared" si="6"/>
        <v>-2.9480413504643366E-3</v>
      </c>
      <c r="F51" s="72">
        <f t="shared" si="7"/>
        <v>0.96425000000000005</v>
      </c>
      <c r="G51" s="72">
        <f t="shared" si="8"/>
        <v>-2.9480413504643366E-3</v>
      </c>
      <c r="H51" s="72">
        <f t="shared" si="9"/>
        <v>0.92977806250000006</v>
      </c>
      <c r="I51" s="72">
        <f t="shared" si="10"/>
        <v>0.89653849676562514</v>
      </c>
      <c r="J51" s="72">
        <f t="shared" si="11"/>
        <v>0.86448724550625411</v>
      </c>
      <c r="K51" s="72">
        <f t="shared" si="12"/>
        <v>-2.8426488721852365E-3</v>
      </c>
      <c r="L51" s="72">
        <f t="shared" si="13"/>
        <v>-2.7410241750046144E-3</v>
      </c>
      <c r="M51" s="72">
        <f t="shared" ca="1" si="14"/>
        <v>-4.1945120372392126E-3</v>
      </c>
      <c r="N51" s="72">
        <f t="shared" ca="1" si="15"/>
        <v>1.5536891729890312E-6</v>
      </c>
      <c r="O51" s="80">
        <f t="shared" ca="1" si="16"/>
        <v>7.8839963112283806E-2</v>
      </c>
      <c r="P51" s="72">
        <f t="shared" ca="1" si="17"/>
        <v>79.837019605005807</v>
      </c>
      <c r="Q51" s="72">
        <f t="shared" ca="1" si="18"/>
        <v>313.53946757439405</v>
      </c>
      <c r="R51" s="47">
        <f t="shared" ca="1" si="19"/>
        <v>1.2464706867748761E-3</v>
      </c>
      <c r="S51" s="47"/>
      <c r="T51" s="47"/>
      <c r="U51" s="47"/>
      <c r="V51" s="47"/>
      <c r="W51" s="47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</row>
    <row r="52" spans="1:35">
      <c r="A52" s="78">
        <v>9659</v>
      </c>
      <c r="B52" s="78">
        <v>-5.076088295027148E-3</v>
      </c>
      <c r="C52" s="78">
        <v>1</v>
      </c>
      <c r="D52" s="79">
        <f t="shared" si="5"/>
        <v>0.96589999999999998</v>
      </c>
      <c r="E52" s="79">
        <f t="shared" si="6"/>
        <v>-5.076088295027148E-3</v>
      </c>
      <c r="F52" s="72">
        <f t="shared" si="7"/>
        <v>0.96589999999999998</v>
      </c>
      <c r="G52" s="72">
        <f t="shared" si="8"/>
        <v>-5.076088295027148E-3</v>
      </c>
      <c r="H52" s="72">
        <f t="shared" si="9"/>
        <v>0.93296280999999992</v>
      </c>
      <c r="I52" s="72">
        <f t="shared" si="10"/>
        <v>0.90114877817899985</v>
      </c>
      <c r="J52" s="72">
        <f t="shared" si="11"/>
        <v>0.870419604843096</v>
      </c>
      <c r="K52" s="72">
        <f t="shared" si="12"/>
        <v>-4.902993684166722E-3</v>
      </c>
      <c r="L52" s="72">
        <f t="shared" si="13"/>
        <v>-4.7358015995366369E-3</v>
      </c>
      <c r="M52" s="72">
        <f t="shared" ca="1" si="14"/>
        <v>-4.1719069345899102E-3</v>
      </c>
      <c r="N52" s="72">
        <f t="shared" ca="1" si="15"/>
        <v>8.1754393256213407E-7</v>
      </c>
      <c r="O52" s="80">
        <f t="shared" ca="1" si="16"/>
        <v>8.6198612262426907E-2</v>
      </c>
      <c r="P52" s="72">
        <f t="shared" ca="1" si="17"/>
        <v>83.547510181916223</v>
      </c>
      <c r="Q52" s="72">
        <f t="shared" ca="1" si="18"/>
        <v>322.23656133837642</v>
      </c>
      <c r="R52" s="47">
        <f t="shared" ca="1" si="19"/>
        <v>-9.0418136043723778E-4</v>
      </c>
      <c r="S52" s="47"/>
      <c r="T52" s="47"/>
      <c r="U52" s="47"/>
      <c r="V52" s="47"/>
      <c r="W52" s="47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</row>
    <row r="53" spans="1:35">
      <c r="A53" s="78">
        <v>9659</v>
      </c>
      <c r="B53" s="78">
        <v>-4.5760882931062952E-3</v>
      </c>
      <c r="C53" s="78">
        <v>1</v>
      </c>
      <c r="D53" s="79">
        <f t="shared" si="5"/>
        <v>0.96589999999999998</v>
      </c>
      <c r="E53" s="79">
        <f t="shared" si="6"/>
        <v>-4.5760882931062952E-3</v>
      </c>
      <c r="F53" s="72">
        <f t="shared" si="7"/>
        <v>0.96589999999999998</v>
      </c>
      <c r="G53" s="72">
        <f t="shared" si="8"/>
        <v>-4.5760882931062952E-3</v>
      </c>
      <c r="H53" s="72">
        <f t="shared" si="9"/>
        <v>0.93296280999999992</v>
      </c>
      <c r="I53" s="72">
        <f t="shared" si="10"/>
        <v>0.90114877817899985</v>
      </c>
      <c r="J53" s="72">
        <f t="shared" si="11"/>
        <v>0.870419604843096</v>
      </c>
      <c r="K53" s="72">
        <f t="shared" si="12"/>
        <v>-4.4200436823113708E-3</v>
      </c>
      <c r="L53" s="72">
        <f t="shared" si="13"/>
        <v>-4.269320192744553E-3</v>
      </c>
      <c r="M53" s="72">
        <f t="shared" ca="1" si="14"/>
        <v>-4.1719069345899102E-3</v>
      </c>
      <c r="N53" s="72">
        <f t="shared" ca="1" si="15"/>
        <v>1.6336257057215051E-7</v>
      </c>
      <c r="O53" s="80">
        <f t="shared" ca="1" si="16"/>
        <v>8.6198612262426907E-2</v>
      </c>
      <c r="P53" s="72">
        <f t="shared" ca="1" si="17"/>
        <v>83.547510181916223</v>
      </c>
      <c r="Q53" s="72">
        <f t="shared" ca="1" si="18"/>
        <v>322.23656133837642</v>
      </c>
      <c r="R53" s="47">
        <f t="shared" ca="1" si="19"/>
        <v>-4.0418135851638497E-4</v>
      </c>
      <c r="S53" s="47"/>
      <c r="T53" s="47"/>
      <c r="U53" s="47"/>
      <c r="V53" s="47"/>
      <c r="W53" s="47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</row>
    <row r="54" spans="1:35">
      <c r="A54" s="78">
        <v>9663.5</v>
      </c>
      <c r="B54" s="78">
        <v>-4.4928283750778064E-3</v>
      </c>
      <c r="C54" s="78">
        <v>1</v>
      </c>
      <c r="D54" s="79">
        <f t="shared" si="5"/>
        <v>0.96635000000000004</v>
      </c>
      <c r="E54" s="79">
        <f t="shared" si="6"/>
        <v>-4.4928283750778064E-3</v>
      </c>
      <c r="F54" s="72">
        <f t="shared" si="7"/>
        <v>0.96635000000000004</v>
      </c>
      <c r="G54" s="72">
        <f t="shared" si="8"/>
        <v>-4.4928283750778064E-3</v>
      </c>
      <c r="H54" s="72">
        <f t="shared" si="9"/>
        <v>0.93383232250000003</v>
      </c>
      <c r="I54" s="72">
        <f t="shared" si="10"/>
        <v>0.90240886484787508</v>
      </c>
      <c r="J54" s="72">
        <f t="shared" si="11"/>
        <v>0.87204280654574418</v>
      </c>
      <c r="K54" s="72">
        <f t="shared" si="12"/>
        <v>-4.3416447002564383E-3</v>
      </c>
      <c r="L54" s="72">
        <f t="shared" si="13"/>
        <v>-4.1955483560928092E-3</v>
      </c>
      <c r="M54" s="72">
        <f t="shared" ca="1" si="14"/>
        <v>-4.1657265146938828E-3</v>
      </c>
      <c r="N54" s="72">
        <f t="shared" ca="1" si="15"/>
        <v>1.0699562706662385E-7</v>
      </c>
      <c r="O54" s="80">
        <f t="shared" ca="1" si="16"/>
        <v>8.8269206291030966E-2</v>
      </c>
      <c r="P54" s="72">
        <f t="shared" ca="1" si="17"/>
        <v>84.576446747252689</v>
      </c>
      <c r="Q54" s="72">
        <f t="shared" ca="1" si="18"/>
        <v>324.63414643282709</v>
      </c>
      <c r="R54" s="47">
        <f t="shared" ca="1" si="19"/>
        <v>-3.2710186038392361E-4</v>
      </c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</row>
    <row r="55" spans="1:35">
      <c r="A55" s="78">
        <v>9663.5</v>
      </c>
      <c r="B55" s="78">
        <v>-3.6928283734596334E-3</v>
      </c>
      <c r="C55" s="78">
        <v>1</v>
      </c>
      <c r="D55" s="79">
        <f t="shared" si="5"/>
        <v>0.96635000000000004</v>
      </c>
      <c r="E55" s="79">
        <f t="shared" si="6"/>
        <v>-3.6928283734596334E-3</v>
      </c>
      <c r="F55" s="72">
        <f t="shared" si="7"/>
        <v>0.96635000000000004</v>
      </c>
      <c r="G55" s="72">
        <f t="shared" si="8"/>
        <v>-3.6928283734596334E-3</v>
      </c>
      <c r="H55" s="72">
        <f t="shared" si="9"/>
        <v>0.93383232250000003</v>
      </c>
      <c r="I55" s="72">
        <f t="shared" si="10"/>
        <v>0.90240886484787508</v>
      </c>
      <c r="J55" s="72">
        <f t="shared" si="11"/>
        <v>0.87204280654574418</v>
      </c>
      <c r="K55" s="72">
        <f t="shared" si="12"/>
        <v>-3.5685646986927167E-3</v>
      </c>
      <c r="L55" s="72">
        <f t="shared" si="13"/>
        <v>-3.4484824965817069E-3</v>
      </c>
      <c r="M55" s="72">
        <f t="shared" ca="1" si="14"/>
        <v>-4.1657265146938828E-3</v>
      </c>
      <c r="N55" s="72">
        <f t="shared" ca="1" si="15"/>
        <v>2.2363265198280805E-7</v>
      </c>
      <c r="O55" s="80">
        <f t="shared" ca="1" si="16"/>
        <v>8.8269206291030966E-2</v>
      </c>
      <c r="P55" s="72">
        <f t="shared" ca="1" si="17"/>
        <v>84.576446747252689</v>
      </c>
      <c r="Q55" s="72">
        <f t="shared" ca="1" si="18"/>
        <v>324.63414643282709</v>
      </c>
      <c r="R55" s="47">
        <f t="shared" ca="1" si="19"/>
        <v>4.7289814123424936E-4</v>
      </c>
      <c r="S55" s="47"/>
      <c r="T55" s="47"/>
      <c r="U55" s="47"/>
      <c r="V55" s="47"/>
      <c r="W55" s="47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</row>
    <row r="56" spans="1:35">
      <c r="A56" s="78"/>
      <c r="B56" s="78"/>
      <c r="C56" s="78"/>
      <c r="D56" s="79">
        <f t="shared" si="5"/>
        <v>0</v>
      </c>
      <c r="E56" s="79">
        <f t="shared" si="6"/>
        <v>0</v>
      </c>
      <c r="F56" s="72">
        <f t="shared" si="7"/>
        <v>0</v>
      </c>
      <c r="G56" s="72">
        <f t="shared" si="8"/>
        <v>0</v>
      </c>
      <c r="H56" s="72">
        <f t="shared" si="9"/>
        <v>0</v>
      </c>
      <c r="I56" s="72">
        <f t="shared" si="10"/>
        <v>0</v>
      </c>
      <c r="J56" s="72">
        <f t="shared" si="11"/>
        <v>0</v>
      </c>
      <c r="K56" s="72">
        <f t="shared" si="12"/>
        <v>0</v>
      </c>
      <c r="L56" s="72">
        <f t="shared" si="13"/>
        <v>0</v>
      </c>
      <c r="M56" s="72">
        <f t="shared" ca="1" si="14"/>
        <v>-2.2349130288618338E-3</v>
      </c>
      <c r="N56" s="72">
        <f t="shared" ca="1" si="15"/>
        <v>0</v>
      </c>
      <c r="O56" s="80">
        <f t="shared" ca="1" si="16"/>
        <v>0</v>
      </c>
      <c r="P56" s="72">
        <f t="shared" ca="1" si="17"/>
        <v>0</v>
      </c>
      <c r="Q56" s="72">
        <f t="shared" ca="1" si="18"/>
        <v>0</v>
      </c>
      <c r="R56" s="47">
        <f t="shared" ca="1" si="19"/>
        <v>2.2349130288618338E-3</v>
      </c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</row>
    <row r="57" spans="1:35">
      <c r="A57" s="78"/>
      <c r="B57" s="78"/>
      <c r="C57" s="78"/>
      <c r="D57" s="79">
        <f t="shared" si="5"/>
        <v>0</v>
      </c>
      <c r="E57" s="79">
        <f t="shared" si="6"/>
        <v>0</v>
      </c>
      <c r="F57" s="72">
        <f t="shared" si="7"/>
        <v>0</v>
      </c>
      <c r="G57" s="72">
        <f t="shared" si="8"/>
        <v>0</v>
      </c>
      <c r="H57" s="72">
        <f t="shared" si="9"/>
        <v>0</v>
      </c>
      <c r="I57" s="72">
        <f t="shared" si="10"/>
        <v>0</v>
      </c>
      <c r="J57" s="72">
        <f t="shared" si="11"/>
        <v>0</v>
      </c>
      <c r="K57" s="72">
        <f t="shared" si="12"/>
        <v>0</v>
      </c>
      <c r="L57" s="72">
        <f t="shared" si="13"/>
        <v>0</v>
      </c>
      <c r="M57" s="72">
        <f t="shared" ca="1" si="14"/>
        <v>-2.2349130288618338E-3</v>
      </c>
      <c r="N57" s="72">
        <f t="shared" ca="1" si="15"/>
        <v>0</v>
      </c>
      <c r="O57" s="80">
        <f t="shared" ca="1" si="16"/>
        <v>0</v>
      </c>
      <c r="P57" s="72">
        <f t="shared" ca="1" si="17"/>
        <v>0</v>
      </c>
      <c r="Q57" s="72">
        <f t="shared" ca="1" si="18"/>
        <v>0</v>
      </c>
      <c r="R57" s="47">
        <f t="shared" ca="1" si="19"/>
        <v>2.2349130288618338E-3</v>
      </c>
      <c r="S57" s="47"/>
      <c r="T57" s="47"/>
      <c r="U57" s="47"/>
      <c r="V57" s="47"/>
      <c r="W57" s="47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</row>
    <row r="58" spans="1:35">
      <c r="A58" s="78"/>
      <c r="B58" s="78"/>
      <c r="C58" s="78"/>
      <c r="D58" s="79">
        <f t="shared" si="5"/>
        <v>0</v>
      </c>
      <c r="E58" s="79">
        <f t="shared" si="6"/>
        <v>0</v>
      </c>
      <c r="F58" s="72">
        <f t="shared" si="7"/>
        <v>0</v>
      </c>
      <c r="G58" s="72">
        <f t="shared" si="8"/>
        <v>0</v>
      </c>
      <c r="H58" s="72">
        <f t="shared" si="9"/>
        <v>0</v>
      </c>
      <c r="I58" s="72">
        <f t="shared" si="10"/>
        <v>0</v>
      </c>
      <c r="J58" s="72">
        <f t="shared" si="11"/>
        <v>0</v>
      </c>
      <c r="K58" s="72">
        <f t="shared" si="12"/>
        <v>0</v>
      </c>
      <c r="L58" s="72">
        <f t="shared" si="13"/>
        <v>0</v>
      </c>
      <c r="M58" s="72">
        <f t="shared" ca="1" si="14"/>
        <v>-2.2349130288618338E-3</v>
      </c>
      <c r="N58" s="72">
        <f t="shared" ca="1" si="15"/>
        <v>0</v>
      </c>
      <c r="O58" s="80">
        <f t="shared" ca="1" si="16"/>
        <v>0</v>
      </c>
      <c r="P58" s="72">
        <f t="shared" ca="1" si="17"/>
        <v>0</v>
      </c>
      <c r="Q58" s="72">
        <f t="shared" ca="1" si="18"/>
        <v>0</v>
      </c>
      <c r="R58" s="47">
        <f t="shared" ca="1" si="19"/>
        <v>2.2349130288618338E-3</v>
      </c>
      <c r="S58" s="47"/>
      <c r="T58" s="47"/>
      <c r="U58" s="47"/>
      <c r="V58" s="47"/>
      <c r="W58" s="47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</row>
    <row r="59" spans="1:35">
      <c r="A59" s="78"/>
      <c r="B59" s="78"/>
      <c r="C59" s="78"/>
      <c r="D59" s="79">
        <f t="shared" si="5"/>
        <v>0</v>
      </c>
      <c r="E59" s="79">
        <f t="shared" si="6"/>
        <v>0</v>
      </c>
      <c r="F59" s="72">
        <f t="shared" si="7"/>
        <v>0</v>
      </c>
      <c r="G59" s="72">
        <f t="shared" si="8"/>
        <v>0</v>
      </c>
      <c r="H59" s="72">
        <f t="shared" si="9"/>
        <v>0</v>
      </c>
      <c r="I59" s="72">
        <f t="shared" si="10"/>
        <v>0</v>
      </c>
      <c r="J59" s="72">
        <f t="shared" si="11"/>
        <v>0</v>
      </c>
      <c r="K59" s="72">
        <f t="shared" si="12"/>
        <v>0</v>
      </c>
      <c r="L59" s="72">
        <f t="shared" si="13"/>
        <v>0</v>
      </c>
      <c r="M59" s="72">
        <f t="shared" ca="1" si="14"/>
        <v>-2.2349130288618338E-3</v>
      </c>
      <c r="N59" s="72">
        <f t="shared" ca="1" si="15"/>
        <v>0</v>
      </c>
      <c r="O59" s="80">
        <f t="shared" ca="1" si="16"/>
        <v>0</v>
      </c>
      <c r="P59" s="72">
        <f t="shared" ca="1" si="17"/>
        <v>0</v>
      </c>
      <c r="Q59" s="72">
        <f t="shared" ca="1" si="18"/>
        <v>0</v>
      </c>
      <c r="R59" s="47">
        <f t="shared" ca="1" si="19"/>
        <v>2.2349130288618338E-3</v>
      </c>
      <c r="S59" s="47"/>
      <c r="T59" s="47"/>
      <c r="U59" s="47"/>
      <c r="V59" s="47"/>
      <c r="W59" s="47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</row>
    <row r="60" spans="1:35">
      <c r="A60" s="78"/>
      <c r="B60" s="78"/>
      <c r="C60" s="78"/>
      <c r="D60" s="79">
        <f t="shared" si="5"/>
        <v>0</v>
      </c>
      <c r="E60" s="79">
        <f t="shared" si="6"/>
        <v>0</v>
      </c>
      <c r="F60" s="72">
        <f t="shared" si="7"/>
        <v>0</v>
      </c>
      <c r="G60" s="72">
        <f t="shared" si="8"/>
        <v>0</v>
      </c>
      <c r="H60" s="72">
        <f t="shared" si="9"/>
        <v>0</v>
      </c>
      <c r="I60" s="72">
        <f t="shared" si="10"/>
        <v>0</v>
      </c>
      <c r="J60" s="72">
        <f t="shared" si="11"/>
        <v>0</v>
      </c>
      <c r="K60" s="72">
        <f t="shared" si="12"/>
        <v>0</v>
      </c>
      <c r="L60" s="72">
        <f t="shared" si="13"/>
        <v>0</v>
      </c>
      <c r="M60" s="72">
        <f t="shared" ca="1" si="14"/>
        <v>-2.2349130288618338E-3</v>
      </c>
      <c r="N60" s="72">
        <f t="shared" ca="1" si="15"/>
        <v>0</v>
      </c>
      <c r="O60" s="80">
        <f t="shared" ca="1" si="16"/>
        <v>0</v>
      </c>
      <c r="P60" s="72">
        <f t="shared" ca="1" si="17"/>
        <v>0</v>
      </c>
      <c r="Q60" s="72">
        <f t="shared" ca="1" si="18"/>
        <v>0</v>
      </c>
      <c r="R60" s="47">
        <f t="shared" ca="1" si="19"/>
        <v>2.2349130288618338E-3</v>
      </c>
      <c r="S60" s="47"/>
      <c r="T60" s="47"/>
      <c r="U60" s="47"/>
      <c r="V60" s="47"/>
      <c r="W60" s="47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</row>
    <row r="61" spans="1:35">
      <c r="A61" s="78"/>
      <c r="B61" s="78"/>
      <c r="C61" s="78"/>
      <c r="D61" s="79">
        <f t="shared" si="5"/>
        <v>0</v>
      </c>
      <c r="E61" s="79">
        <f t="shared" si="6"/>
        <v>0</v>
      </c>
      <c r="F61" s="72">
        <f t="shared" si="7"/>
        <v>0</v>
      </c>
      <c r="G61" s="72">
        <f t="shared" si="8"/>
        <v>0</v>
      </c>
      <c r="H61" s="72">
        <f t="shared" si="9"/>
        <v>0</v>
      </c>
      <c r="I61" s="72">
        <f t="shared" si="10"/>
        <v>0</v>
      </c>
      <c r="J61" s="72">
        <f t="shared" si="11"/>
        <v>0</v>
      </c>
      <c r="K61" s="72">
        <f t="shared" si="12"/>
        <v>0</v>
      </c>
      <c r="L61" s="72">
        <f t="shared" si="13"/>
        <v>0</v>
      </c>
      <c r="M61" s="72">
        <f t="shared" ca="1" si="14"/>
        <v>-2.2349130288618338E-3</v>
      </c>
      <c r="N61" s="72">
        <f t="shared" ca="1" si="15"/>
        <v>0</v>
      </c>
      <c r="O61" s="80">
        <f t="shared" ca="1" si="16"/>
        <v>0</v>
      </c>
      <c r="P61" s="72">
        <f t="shared" ca="1" si="17"/>
        <v>0</v>
      </c>
      <c r="Q61" s="72">
        <f t="shared" ca="1" si="18"/>
        <v>0</v>
      </c>
      <c r="R61" s="47">
        <f t="shared" ca="1" si="19"/>
        <v>2.2349130288618338E-3</v>
      </c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</row>
    <row r="62" spans="1:35">
      <c r="A62" s="78"/>
      <c r="B62" s="78"/>
      <c r="C62" s="78"/>
      <c r="D62" s="79">
        <f t="shared" si="5"/>
        <v>0</v>
      </c>
      <c r="E62" s="79">
        <f t="shared" si="6"/>
        <v>0</v>
      </c>
      <c r="F62" s="72">
        <f t="shared" si="7"/>
        <v>0</v>
      </c>
      <c r="G62" s="72">
        <f t="shared" si="8"/>
        <v>0</v>
      </c>
      <c r="H62" s="72">
        <f t="shared" si="9"/>
        <v>0</v>
      </c>
      <c r="I62" s="72">
        <f t="shared" si="10"/>
        <v>0</v>
      </c>
      <c r="J62" s="72">
        <f t="shared" si="11"/>
        <v>0</v>
      </c>
      <c r="K62" s="72">
        <f t="shared" si="12"/>
        <v>0</v>
      </c>
      <c r="L62" s="72">
        <f t="shared" si="13"/>
        <v>0</v>
      </c>
      <c r="M62" s="72">
        <f t="shared" ca="1" si="14"/>
        <v>-2.2349130288618338E-3</v>
      </c>
      <c r="N62" s="72">
        <f t="shared" ca="1" si="15"/>
        <v>0</v>
      </c>
      <c r="O62" s="80">
        <f t="shared" ca="1" si="16"/>
        <v>0</v>
      </c>
      <c r="P62" s="72">
        <f t="shared" ca="1" si="17"/>
        <v>0</v>
      </c>
      <c r="Q62" s="72">
        <f t="shared" ca="1" si="18"/>
        <v>0</v>
      </c>
      <c r="R62" s="47">
        <f t="shared" ca="1" si="19"/>
        <v>2.2349130288618338E-3</v>
      </c>
      <c r="S62" s="47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</row>
    <row r="63" spans="1:35">
      <c r="A63" s="78"/>
      <c r="B63" s="78"/>
      <c r="C63" s="78"/>
      <c r="D63" s="79">
        <f t="shared" si="5"/>
        <v>0</v>
      </c>
      <c r="E63" s="79">
        <f t="shared" si="6"/>
        <v>0</v>
      </c>
      <c r="F63" s="72">
        <f t="shared" si="7"/>
        <v>0</v>
      </c>
      <c r="G63" s="72">
        <f t="shared" si="8"/>
        <v>0</v>
      </c>
      <c r="H63" s="72">
        <f t="shared" si="9"/>
        <v>0</v>
      </c>
      <c r="I63" s="72">
        <f t="shared" si="10"/>
        <v>0</v>
      </c>
      <c r="J63" s="72">
        <f t="shared" si="11"/>
        <v>0</v>
      </c>
      <c r="K63" s="72">
        <f t="shared" si="12"/>
        <v>0</v>
      </c>
      <c r="L63" s="72">
        <f t="shared" si="13"/>
        <v>0</v>
      </c>
      <c r="M63" s="72">
        <f t="shared" ca="1" si="14"/>
        <v>-2.2349130288618338E-3</v>
      </c>
      <c r="N63" s="72">
        <f t="shared" ca="1" si="15"/>
        <v>0</v>
      </c>
      <c r="O63" s="80">
        <f t="shared" ca="1" si="16"/>
        <v>0</v>
      </c>
      <c r="P63" s="72">
        <f t="shared" ca="1" si="17"/>
        <v>0</v>
      </c>
      <c r="Q63" s="72">
        <f t="shared" ca="1" si="18"/>
        <v>0</v>
      </c>
      <c r="R63" s="47">
        <f t="shared" ca="1" si="19"/>
        <v>2.2349130288618338E-3</v>
      </c>
      <c r="S63" s="47"/>
      <c r="T63" s="47"/>
      <c r="U63" s="47"/>
      <c r="V63" s="47"/>
      <c r="W63" s="47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</row>
    <row r="64" spans="1:35">
      <c r="A64" s="78"/>
      <c r="B64" s="78"/>
      <c r="C64" s="78"/>
      <c r="D64" s="79">
        <f t="shared" si="5"/>
        <v>0</v>
      </c>
      <c r="E64" s="79">
        <f t="shared" si="6"/>
        <v>0</v>
      </c>
      <c r="F64" s="72">
        <f t="shared" si="7"/>
        <v>0</v>
      </c>
      <c r="G64" s="72">
        <f t="shared" si="8"/>
        <v>0</v>
      </c>
      <c r="H64" s="72">
        <f t="shared" si="9"/>
        <v>0</v>
      </c>
      <c r="I64" s="72">
        <f t="shared" si="10"/>
        <v>0</v>
      </c>
      <c r="J64" s="72">
        <f t="shared" si="11"/>
        <v>0</v>
      </c>
      <c r="K64" s="72">
        <f t="shared" si="12"/>
        <v>0</v>
      </c>
      <c r="L64" s="72">
        <f t="shared" si="13"/>
        <v>0</v>
      </c>
      <c r="M64" s="72">
        <f t="shared" ca="1" si="14"/>
        <v>-2.2349130288618338E-3</v>
      </c>
      <c r="N64" s="72">
        <f t="shared" ca="1" si="15"/>
        <v>0</v>
      </c>
      <c r="O64" s="80">
        <f t="shared" ca="1" si="16"/>
        <v>0</v>
      </c>
      <c r="P64" s="72">
        <f t="shared" ca="1" si="17"/>
        <v>0</v>
      </c>
      <c r="Q64" s="72">
        <f t="shared" ca="1" si="18"/>
        <v>0</v>
      </c>
      <c r="R64" s="47">
        <f t="shared" ca="1" si="19"/>
        <v>2.2349130288618338E-3</v>
      </c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</row>
    <row r="65" spans="1:35">
      <c r="A65" s="78"/>
      <c r="B65" s="78"/>
      <c r="C65" s="78"/>
      <c r="D65" s="79">
        <f t="shared" si="5"/>
        <v>0</v>
      </c>
      <c r="E65" s="79">
        <f t="shared" si="6"/>
        <v>0</v>
      </c>
      <c r="F65" s="72">
        <f t="shared" si="7"/>
        <v>0</v>
      </c>
      <c r="G65" s="72">
        <f t="shared" si="8"/>
        <v>0</v>
      </c>
      <c r="H65" s="72">
        <f t="shared" si="9"/>
        <v>0</v>
      </c>
      <c r="I65" s="72">
        <f t="shared" si="10"/>
        <v>0</v>
      </c>
      <c r="J65" s="72">
        <f t="shared" si="11"/>
        <v>0</v>
      </c>
      <c r="K65" s="72">
        <f t="shared" si="12"/>
        <v>0</v>
      </c>
      <c r="L65" s="72">
        <f t="shared" si="13"/>
        <v>0</v>
      </c>
      <c r="M65" s="72">
        <f t="shared" ca="1" si="14"/>
        <v>-2.2349130288618338E-3</v>
      </c>
      <c r="N65" s="72">
        <f t="shared" ca="1" si="15"/>
        <v>0</v>
      </c>
      <c r="O65" s="80">
        <f t="shared" ca="1" si="16"/>
        <v>0</v>
      </c>
      <c r="P65" s="72">
        <f t="shared" ca="1" si="17"/>
        <v>0</v>
      </c>
      <c r="Q65" s="72">
        <f t="shared" ca="1" si="18"/>
        <v>0</v>
      </c>
      <c r="R65" s="47">
        <f t="shared" ca="1" si="19"/>
        <v>2.2349130288618338E-3</v>
      </c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</row>
    <row r="66" spans="1:35">
      <c r="A66" s="78"/>
      <c r="B66" s="78"/>
      <c r="C66" s="78"/>
      <c r="D66" s="79">
        <f t="shared" si="5"/>
        <v>0</v>
      </c>
      <c r="E66" s="79">
        <f t="shared" si="6"/>
        <v>0</v>
      </c>
      <c r="F66" s="72">
        <f t="shared" si="7"/>
        <v>0</v>
      </c>
      <c r="G66" s="72">
        <f t="shared" si="8"/>
        <v>0</v>
      </c>
      <c r="H66" s="72">
        <f t="shared" si="9"/>
        <v>0</v>
      </c>
      <c r="I66" s="72">
        <f t="shared" si="10"/>
        <v>0</v>
      </c>
      <c r="J66" s="72">
        <f t="shared" si="11"/>
        <v>0</v>
      </c>
      <c r="K66" s="72">
        <f t="shared" si="12"/>
        <v>0</v>
      </c>
      <c r="L66" s="72">
        <f t="shared" si="13"/>
        <v>0</v>
      </c>
      <c r="M66" s="72">
        <f t="shared" ca="1" si="14"/>
        <v>-2.2349130288618338E-3</v>
      </c>
      <c r="N66" s="72">
        <f t="shared" ca="1" si="15"/>
        <v>0</v>
      </c>
      <c r="O66" s="80">
        <f t="shared" ca="1" si="16"/>
        <v>0</v>
      </c>
      <c r="P66" s="72">
        <f t="shared" ca="1" si="17"/>
        <v>0</v>
      </c>
      <c r="Q66" s="72">
        <f t="shared" ca="1" si="18"/>
        <v>0</v>
      </c>
      <c r="R66" s="47">
        <f t="shared" ca="1" si="19"/>
        <v>2.2349130288618338E-3</v>
      </c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</row>
    <row r="67" spans="1:35">
      <c r="A67" s="78"/>
      <c r="B67" s="78"/>
      <c r="C67" s="78"/>
      <c r="D67" s="79">
        <f t="shared" si="5"/>
        <v>0</v>
      </c>
      <c r="E67" s="79">
        <f t="shared" si="6"/>
        <v>0</v>
      </c>
      <c r="F67" s="72">
        <f t="shared" si="7"/>
        <v>0</v>
      </c>
      <c r="G67" s="72">
        <f t="shared" si="8"/>
        <v>0</v>
      </c>
      <c r="H67" s="72">
        <f t="shared" si="9"/>
        <v>0</v>
      </c>
      <c r="I67" s="72">
        <f t="shared" si="10"/>
        <v>0</v>
      </c>
      <c r="J67" s="72">
        <f t="shared" si="11"/>
        <v>0</v>
      </c>
      <c r="K67" s="72">
        <f t="shared" si="12"/>
        <v>0</v>
      </c>
      <c r="L67" s="72">
        <f t="shared" si="13"/>
        <v>0</v>
      </c>
      <c r="M67" s="72">
        <f t="shared" ca="1" si="14"/>
        <v>-2.2349130288618338E-3</v>
      </c>
      <c r="N67" s="72">
        <f t="shared" ca="1" si="15"/>
        <v>0</v>
      </c>
      <c r="O67" s="80">
        <f t="shared" ca="1" si="16"/>
        <v>0</v>
      </c>
      <c r="P67" s="72">
        <f t="shared" ca="1" si="17"/>
        <v>0</v>
      </c>
      <c r="Q67" s="72">
        <f t="shared" ca="1" si="18"/>
        <v>0</v>
      </c>
      <c r="R67" s="47">
        <f t="shared" ca="1" si="19"/>
        <v>2.2349130288618338E-3</v>
      </c>
      <c r="S67" s="47"/>
      <c r="T67" s="47"/>
      <c r="U67" s="47"/>
      <c r="V67" s="47"/>
      <c r="W67" s="47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</row>
    <row r="68" spans="1:35">
      <c r="A68" s="78"/>
      <c r="B68" s="78"/>
      <c r="C68" s="78"/>
      <c r="D68" s="79">
        <f t="shared" si="5"/>
        <v>0</v>
      </c>
      <c r="E68" s="79">
        <f t="shared" si="6"/>
        <v>0</v>
      </c>
      <c r="F68" s="72">
        <f t="shared" si="7"/>
        <v>0</v>
      </c>
      <c r="G68" s="72">
        <f t="shared" si="8"/>
        <v>0</v>
      </c>
      <c r="H68" s="72">
        <f t="shared" si="9"/>
        <v>0</v>
      </c>
      <c r="I68" s="72">
        <f t="shared" si="10"/>
        <v>0</v>
      </c>
      <c r="J68" s="72">
        <f t="shared" si="11"/>
        <v>0</v>
      </c>
      <c r="K68" s="72">
        <f t="shared" si="12"/>
        <v>0</v>
      </c>
      <c r="L68" s="72">
        <f t="shared" si="13"/>
        <v>0</v>
      </c>
      <c r="M68" s="72">
        <f t="shared" ca="1" si="14"/>
        <v>-2.2349130288618338E-3</v>
      </c>
      <c r="N68" s="72">
        <f t="shared" ca="1" si="15"/>
        <v>0</v>
      </c>
      <c r="O68" s="80">
        <f t="shared" ca="1" si="16"/>
        <v>0</v>
      </c>
      <c r="P68" s="72">
        <f t="shared" ca="1" si="17"/>
        <v>0</v>
      </c>
      <c r="Q68" s="72">
        <f t="shared" ca="1" si="18"/>
        <v>0</v>
      </c>
      <c r="R68" s="47">
        <f t="shared" ca="1" si="19"/>
        <v>2.2349130288618338E-3</v>
      </c>
      <c r="S68" s="47"/>
      <c r="T68" s="47"/>
      <c r="U68" s="47"/>
      <c r="V68" s="47"/>
      <c r="W68" s="47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</row>
    <row r="69" spans="1:35">
      <c r="A69" s="78"/>
      <c r="B69" s="78"/>
      <c r="C69" s="78"/>
      <c r="D69" s="79">
        <f t="shared" si="5"/>
        <v>0</v>
      </c>
      <c r="E69" s="79">
        <f t="shared" si="6"/>
        <v>0</v>
      </c>
      <c r="F69" s="72">
        <f t="shared" si="7"/>
        <v>0</v>
      </c>
      <c r="G69" s="72">
        <f t="shared" si="8"/>
        <v>0</v>
      </c>
      <c r="H69" s="72">
        <f t="shared" si="9"/>
        <v>0</v>
      </c>
      <c r="I69" s="72">
        <f t="shared" si="10"/>
        <v>0</v>
      </c>
      <c r="J69" s="72">
        <f t="shared" si="11"/>
        <v>0</v>
      </c>
      <c r="K69" s="72">
        <f t="shared" si="12"/>
        <v>0</v>
      </c>
      <c r="L69" s="72">
        <f t="shared" si="13"/>
        <v>0</v>
      </c>
      <c r="M69" s="72">
        <f t="shared" ca="1" si="14"/>
        <v>-2.2349130288618338E-3</v>
      </c>
      <c r="N69" s="72">
        <f t="shared" ca="1" si="15"/>
        <v>0</v>
      </c>
      <c r="O69" s="80">
        <f t="shared" ca="1" si="16"/>
        <v>0</v>
      </c>
      <c r="P69" s="72">
        <f t="shared" ca="1" si="17"/>
        <v>0</v>
      </c>
      <c r="Q69" s="72">
        <f t="shared" ca="1" si="18"/>
        <v>0</v>
      </c>
      <c r="R69" s="47">
        <f t="shared" ca="1" si="19"/>
        <v>2.2349130288618338E-3</v>
      </c>
      <c r="S69" s="47"/>
      <c r="T69" s="47"/>
      <c r="U69" s="47"/>
      <c r="V69" s="47"/>
      <c r="W69" s="47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</row>
    <row r="70" spans="1:35">
      <c r="A70" s="78"/>
      <c r="B70" s="78"/>
      <c r="C70" s="78"/>
      <c r="D70" s="79">
        <f t="shared" si="5"/>
        <v>0</v>
      </c>
      <c r="E70" s="79">
        <f t="shared" si="6"/>
        <v>0</v>
      </c>
      <c r="F70" s="72">
        <f t="shared" si="7"/>
        <v>0</v>
      </c>
      <c r="G70" s="72">
        <f t="shared" si="8"/>
        <v>0</v>
      </c>
      <c r="H70" s="72">
        <f t="shared" si="9"/>
        <v>0</v>
      </c>
      <c r="I70" s="72">
        <f t="shared" si="10"/>
        <v>0</v>
      </c>
      <c r="J70" s="72">
        <f t="shared" si="11"/>
        <v>0</v>
      </c>
      <c r="K70" s="72">
        <f t="shared" si="12"/>
        <v>0</v>
      </c>
      <c r="L70" s="72">
        <f t="shared" si="13"/>
        <v>0</v>
      </c>
      <c r="M70" s="72">
        <f t="shared" ca="1" si="14"/>
        <v>-2.2349130288618338E-3</v>
      </c>
      <c r="N70" s="72">
        <f t="shared" ca="1" si="15"/>
        <v>0</v>
      </c>
      <c r="O70" s="80">
        <f t="shared" ca="1" si="16"/>
        <v>0</v>
      </c>
      <c r="P70" s="72">
        <f t="shared" ca="1" si="17"/>
        <v>0</v>
      </c>
      <c r="Q70" s="72">
        <f t="shared" ca="1" si="18"/>
        <v>0</v>
      </c>
      <c r="R70" s="47">
        <f t="shared" ca="1" si="19"/>
        <v>2.2349130288618338E-3</v>
      </c>
      <c r="S70" s="47"/>
      <c r="T70" s="47"/>
      <c r="U70" s="47"/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</row>
    <row r="71" spans="1:35">
      <c r="A71" s="78"/>
      <c r="B71" s="78"/>
      <c r="C71" s="78"/>
      <c r="D71" s="79">
        <f t="shared" si="5"/>
        <v>0</v>
      </c>
      <c r="E71" s="79">
        <f t="shared" si="6"/>
        <v>0</v>
      </c>
      <c r="F71" s="72">
        <f t="shared" si="7"/>
        <v>0</v>
      </c>
      <c r="G71" s="72">
        <f t="shared" si="8"/>
        <v>0</v>
      </c>
      <c r="H71" s="72">
        <f t="shared" si="9"/>
        <v>0</v>
      </c>
      <c r="I71" s="72">
        <f t="shared" si="10"/>
        <v>0</v>
      </c>
      <c r="J71" s="72">
        <f t="shared" si="11"/>
        <v>0</v>
      </c>
      <c r="K71" s="72">
        <f t="shared" si="12"/>
        <v>0</v>
      </c>
      <c r="L71" s="72">
        <f t="shared" si="13"/>
        <v>0</v>
      </c>
      <c r="M71" s="72">
        <f t="shared" ca="1" si="14"/>
        <v>-2.2349130288618338E-3</v>
      </c>
      <c r="N71" s="72">
        <f t="shared" ca="1" si="15"/>
        <v>0</v>
      </c>
      <c r="O71" s="80">
        <f t="shared" ca="1" si="16"/>
        <v>0</v>
      </c>
      <c r="P71" s="72">
        <f t="shared" ca="1" si="17"/>
        <v>0</v>
      </c>
      <c r="Q71" s="72">
        <f t="shared" ca="1" si="18"/>
        <v>0</v>
      </c>
      <c r="R71" s="47">
        <f t="shared" ca="1" si="19"/>
        <v>2.2349130288618338E-3</v>
      </c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</row>
    <row r="72" spans="1:35">
      <c r="A72" s="78"/>
      <c r="B72" s="78"/>
      <c r="C72" s="78"/>
      <c r="D72" s="79">
        <f t="shared" si="5"/>
        <v>0</v>
      </c>
      <c r="E72" s="79">
        <f t="shared" si="6"/>
        <v>0</v>
      </c>
      <c r="F72" s="72">
        <f t="shared" si="7"/>
        <v>0</v>
      </c>
      <c r="G72" s="72">
        <f t="shared" si="8"/>
        <v>0</v>
      </c>
      <c r="H72" s="72">
        <f t="shared" si="9"/>
        <v>0</v>
      </c>
      <c r="I72" s="72">
        <f t="shared" si="10"/>
        <v>0</v>
      </c>
      <c r="J72" s="72">
        <f t="shared" si="11"/>
        <v>0</v>
      </c>
      <c r="K72" s="72">
        <f t="shared" si="12"/>
        <v>0</v>
      </c>
      <c r="L72" s="72">
        <f t="shared" si="13"/>
        <v>0</v>
      </c>
      <c r="M72" s="72">
        <f t="shared" ca="1" si="14"/>
        <v>-2.2349130288618338E-3</v>
      </c>
      <c r="N72" s="72">
        <f t="shared" ca="1" si="15"/>
        <v>0</v>
      </c>
      <c r="O72" s="80">
        <f t="shared" ca="1" si="16"/>
        <v>0</v>
      </c>
      <c r="P72" s="72">
        <f t="shared" ca="1" si="17"/>
        <v>0</v>
      </c>
      <c r="Q72" s="72">
        <f t="shared" ca="1" si="18"/>
        <v>0</v>
      </c>
      <c r="R72" s="47">
        <f t="shared" ca="1" si="19"/>
        <v>2.2349130288618338E-3</v>
      </c>
      <c r="S72" s="47"/>
      <c r="T72" s="47"/>
      <c r="U72" s="47"/>
      <c r="V72" s="47"/>
      <c r="W72" s="47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</row>
    <row r="73" spans="1:35">
      <c r="A73" s="78"/>
      <c r="B73" s="78"/>
      <c r="C73" s="78"/>
      <c r="D73" s="79">
        <f t="shared" si="5"/>
        <v>0</v>
      </c>
      <c r="E73" s="79">
        <f t="shared" si="6"/>
        <v>0</v>
      </c>
      <c r="F73" s="72">
        <f t="shared" si="7"/>
        <v>0</v>
      </c>
      <c r="G73" s="72">
        <f t="shared" si="8"/>
        <v>0</v>
      </c>
      <c r="H73" s="72">
        <f t="shared" si="9"/>
        <v>0</v>
      </c>
      <c r="I73" s="72">
        <f t="shared" si="10"/>
        <v>0</v>
      </c>
      <c r="J73" s="72">
        <f t="shared" si="11"/>
        <v>0</v>
      </c>
      <c r="K73" s="72">
        <f t="shared" si="12"/>
        <v>0</v>
      </c>
      <c r="L73" s="72">
        <f t="shared" si="13"/>
        <v>0</v>
      </c>
      <c r="M73" s="72">
        <f t="shared" ca="1" si="14"/>
        <v>-2.2349130288618338E-3</v>
      </c>
      <c r="N73" s="72">
        <f t="shared" ca="1" si="15"/>
        <v>0</v>
      </c>
      <c r="O73" s="80">
        <f t="shared" ca="1" si="16"/>
        <v>0</v>
      </c>
      <c r="P73" s="72">
        <f t="shared" ca="1" si="17"/>
        <v>0</v>
      </c>
      <c r="Q73" s="72">
        <f t="shared" ca="1" si="18"/>
        <v>0</v>
      </c>
      <c r="R73" s="47">
        <f t="shared" ca="1" si="19"/>
        <v>2.2349130288618338E-3</v>
      </c>
      <c r="S73" s="47"/>
      <c r="T73" s="47"/>
      <c r="U73" s="47"/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</row>
    <row r="74" spans="1:35">
      <c r="A74" s="78"/>
      <c r="B74" s="78"/>
      <c r="C74" s="78"/>
      <c r="D74" s="79">
        <f t="shared" si="5"/>
        <v>0</v>
      </c>
      <c r="E74" s="79">
        <f t="shared" si="6"/>
        <v>0</v>
      </c>
      <c r="F74" s="72">
        <f t="shared" si="7"/>
        <v>0</v>
      </c>
      <c r="G74" s="72">
        <f t="shared" si="8"/>
        <v>0</v>
      </c>
      <c r="H74" s="72">
        <f t="shared" si="9"/>
        <v>0</v>
      </c>
      <c r="I74" s="72">
        <f t="shared" si="10"/>
        <v>0</v>
      </c>
      <c r="J74" s="72">
        <f t="shared" si="11"/>
        <v>0</v>
      </c>
      <c r="K74" s="72">
        <f t="shared" si="12"/>
        <v>0</v>
      </c>
      <c r="L74" s="72">
        <f t="shared" si="13"/>
        <v>0</v>
      </c>
      <c r="M74" s="72">
        <f t="shared" ca="1" si="14"/>
        <v>-2.2349130288618338E-3</v>
      </c>
      <c r="N74" s="72">
        <f t="shared" ca="1" si="15"/>
        <v>0</v>
      </c>
      <c r="O74" s="80">
        <f t="shared" ca="1" si="16"/>
        <v>0</v>
      </c>
      <c r="P74" s="72">
        <f t="shared" ca="1" si="17"/>
        <v>0</v>
      </c>
      <c r="Q74" s="72">
        <f t="shared" ca="1" si="18"/>
        <v>0</v>
      </c>
      <c r="R74" s="47">
        <f t="shared" ca="1" si="19"/>
        <v>2.2349130288618338E-3</v>
      </c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</row>
    <row r="75" spans="1:35">
      <c r="A75" s="78"/>
      <c r="B75" s="78"/>
      <c r="C75" s="78"/>
      <c r="D75" s="79">
        <f t="shared" si="5"/>
        <v>0</v>
      </c>
      <c r="E75" s="79">
        <f t="shared" si="6"/>
        <v>0</v>
      </c>
      <c r="F75" s="72">
        <f t="shared" si="7"/>
        <v>0</v>
      </c>
      <c r="G75" s="72">
        <f t="shared" si="8"/>
        <v>0</v>
      </c>
      <c r="H75" s="72">
        <f t="shared" si="9"/>
        <v>0</v>
      </c>
      <c r="I75" s="72">
        <f t="shared" si="10"/>
        <v>0</v>
      </c>
      <c r="J75" s="72">
        <f t="shared" si="11"/>
        <v>0</v>
      </c>
      <c r="K75" s="72">
        <f t="shared" si="12"/>
        <v>0</v>
      </c>
      <c r="L75" s="72">
        <f t="shared" si="13"/>
        <v>0</v>
      </c>
      <c r="M75" s="72">
        <f t="shared" ca="1" si="14"/>
        <v>-2.2349130288618338E-3</v>
      </c>
      <c r="N75" s="72">
        <f t="shared" ca="1" si="15"/>
        <v>0</v>
      </c>
      <c r="O75" s="80">
        <f t="shared" ca="1" si="16"/>
        <v>0</v>
      </c>
      <c r="P75" s="72">
        <f t="shared" ca="1" si="17"/>
        <v>0</v>
      </c>
      <c r="Q75" s="72">
        <f t="shared" ca="1" si="18"/>
        <v>0</v>
      </c>
      <c r="R75" s="47">
        <f t="shared" ca="1" si="19"/>
        <v>2.2349130288618338E-3</v>
      </c>
      <c r="S75" s="47"/>
      <c r="T75" s="47"/>
      <c r="U75" s="47"/>
      <c r="V75" s="47"/>
      <c r="W75" s="47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</row>
    <row r="76" spans="1:35">
      <c r="A76" s="78"/>
      <c r="B76" s="78"/>
      <c r="C76" s="78"/>
      <c r="D76" s="79">
        <f t="shared" si="5"/>
        <v>0</v>
      </c>
      <c r="E76" s="79">
        <f t="shared" si="6"/>
        <v>0</v>
      </c>
      <c r="F76" s="72">
        <f t="shared" si="7"/>
        <v>0</v>
      </c>
      <c r="G76" s="72">
        <f t="shared" si="8"/>
        <v>0</v>
      </c>
      <c r="H76" s="72">
        <f t="shared" si="9"/>
        <v>0</v>
      </c>
      <c r="I76" s="72">
        <f t="shared" si="10"/>
        <v>0</v>
      </c>
      <c r="J76" s="72">
        <f t="shared" si="11"/>
        <v>0</v>
      </c>
      <c r="K76" s="72">
        <f t="shared" si="12"/>
        <v>0</v>
      </c>
      <c r="L76" s="72">
        <f t="shared" si="13"/>
        <v>0</v>
      </c>
      <c r="M76" s="72">
        <f t="shared" ca="1" si="14"/>
        <v>-2.2349130288618338E-3</v>
      </c>
      <c r="N76" s="72">
        <f t="shared" ca="1" si="15"/>
        <v>0</v>
      </c>
      <c r="O76" s="80">
        <f t="shared" ca="1" si="16"/>
        <v>0</v>
      </c>
      <c r="P76" s="72">
        <f t="shared" ca="1" si="17"/>
        <v>0</v>
      </c>
      <c r="Q76" s="72">
        <f t="shared" ca="1" si="18"/>
        <v>0</v>
      </c>
      <c r="R76" s="47">
        <f t="shared" ca="1" si="19"/>
        <v>2.2349130288618338E-3</v>
      </c>
      <c r="S76" s="47"/>
      <c r="T76" s="47"/>
      <c r="U76" s="47"/>
      <c r="V76" s="47"/>
      <c r="W76" s="47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</row>
    <row r="77" spans="1:35">
      <c r="A77" s="78"/>
      <c r="B77" s="78"/>
      <c r="C77" s="78"/>
      <c r="D77" s="79">
        <f t="shared" si="5"/>
        <v>0</v>
      </c>
      <c r="E77" s="79">
        <f t="shared" si="6"/>
        <v>0</v>
      </c>
      <c r="F77" s="72">
        <f t="shared" si="7"/>
        <v>0</v>
      </c>
      <c r="G77" s="72">
        <f t="shared" si="8"/>
        <v>0</v>
      </c>
      <c r="H77" s="72">
        <f t="shared" si="9"/>
        <v>0</v>
      </c>
      <c r="I77" s="72">
        <f t="shared" si="10"/>
        <v>0</v>
      </c>
      <c r="J77" s="72">
        <f t="shared" si="11"/>
        <v>0</v>
      </c>
      <c r="K77" s="72">
        <f t="shared" si="12"/>
        <v>0</v>
      </c>
      <c r="L77" s="72">
        <f t="shared" si="13"/>
        <v>0</v>
      </c>
      <c r="M77" s="72">
        <f t="shared" ca="1" si="14"/>
        <v>-2.2349130288618338E-3</v>
      </c>
      <c r="N77" s="72">
        <f t="shared" ca="1" si="15"/>
        <v>0</v>
      </c>
      <c r="O77" s="80">
        <f t="shared" ca="1" si="16"/>
        <v>0</v>
      </c>
      <c r="P77" s="72">
        <f t="shared" ca="1" si="17"/>
        <v>0</v>
      </c>
      <c r="Q77" s="72">
        <f t="shared" ca="1" si="18"/>
        <v>0</v>
      </c>
      <c r="R77" s="47">
        <f t="shared" ca="1" si="19"/>
        <v>2.2349130288618338E-3</v>
      </c>
      <c r="S77" s="47"/>
      <c r="T77" s="47"/>
      <c r="U77" s="47"/>
      <c r="V77" s="47"/>
      <c r="W77" s="47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</row>
    <row r="78" spans="1:35">
      <c r="A78" s="78"/>
      <c r="B78" s="78"/>
      <c r="C78" s="78"/>
      <c r="D78" s="79">
        <f t="shared" si="5"/>
        <v>0</v>
      </c>
      <c r="E78" s="79">
        <f t="shared" si="6"/>
        <v>0</v>
      </c>
      <c r="F78" s="72">
        <f t="shared" si="7"/>
        <v>0</v>
      </c>
      <c r="G78" s="72">
        <f t="shared" si="8"/>
        <v>0</v>
      </c>
      <c r="H78" s="72">
        <f t="shared" si="9"/>
        <v>0</v>
      </c>
      <c r="I78" s="72">
        <f t="shared" si="10"/>
        <v>0</v>
      </c>
      <c r="J78" s="72">
        <f t="shared" si="11"/>
        <v>0</v>
      </c>
      <c r="K78" s="72">
        <f t="shared" si="12"/>
        <v>0</v>
      </c>
      <c r="L78" s="72">
        <f t="shared" si="13"/>
        <v>0</v>
      </c>
      <c r="M78" s="72">
        <f t="shared" ca="1" si="14"/>
        <v>-2.2349130288618338E-3</v>
      </c>
      <c r="N78" s="72">
        <f t="shared" ca="1" si="15"/>
        <v>0</v>
      </c>
      <c r="O78" s="80">
        <f t="shared" ca="1" si="16"/>
        <v>0</v>
      </c>
      <c r="P78" s="72">
        <f t="shared" ca="1" si="17"/>
        <v>0</v>
      </c>
      <c r="Q78" s="72">
        <f t="shared" ca="1" si="18"/>
        <v>0</v>
      </c>
      <c r="R78" s="47">
        <f t="shared" ca="1" si="19"/>
        <v>2.2349130288618338E-3</v>
      </c>
      <c r="S78" s="47"/>
      <c r="T78" s="47"/>
      <c r="U78" s="47"/>
      <c r="V78" s="47"/>
      <c r="W78" s="47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</row>
    <row r="79" spans="1:35">
      <c r="A79" s="78"/>
      <c r="B79" s="78"/>
      <c r="C79" s="78"/>
      <c r="D79" s="79">
        <f t="shared" si="5"/>
        <v>0</v>
      </c>
      <c r="E79" s="79">
        <f t="shared" si="6"/>
        <v>0</v>
      </c>
      <c r="F79" s="72">
        <f t="shared" si="7"/>
        <v>0</v>
      </c>
      <c r="G79" s="72">
        <f t="shared" si="8"/>
        <v>0</v>
      </c>
      <c r="H79" s="72">
        <f t="shared" si="9"/>
        <v>0</v>
      </c>
      <c r="I79" s="72">
        <f t="shared" si="10"/>
        <v>0</v>
      </c>
      <c r="J79" s="72">
        <f t="shared" si="11"/>
        <v>0</v>
      </c>
      <c r="K79" s="72">
        <f t="shared" si="12"/>
        <v>0</v>
      </c>
      <c r="L79" s="72">
        <f t="shared" si="13"/>
        <v>0</v>
      </c>
      <c r="M79" s="72">
        <f t="shared" ca="1" si="14"/>
        <v>-2.2349130288618338E-3</v>
      </c>
      <c r="N79" s="72">
        <f t="shared" ca="1" si="15"/>
        <v>0</v>
      </c>
      <c r="O79" s="80">
        <f t="shared" ca="1" si="16"/>
        <v>0</v>
      </c>
      <c r="P79" s="72">
        <f t="shared" ca="1" si="17"/>
        <v>0</v>
      </c>
      <c r="Q79" s="72">
        <f t="shared" ca="1" si="18"/>
        <v>0</v>
      </c>
      <c r="R79" s="47">
        <f t="shared" ca="1" si="19"/>
        <v>2.2349130288618338E-3</v>
      </c>
      <c r="S79" s="47"/>
      <c r="T79" s="47"/>
      <c r="U79" s="47"/>
      <c r="V79" s="47"/>
      <c r="W79" s="47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</row>
    <row r="80" spans="1:35">
      <c r="A80" s="78"/>
      <c r="B80" s="78"/>
      <c r="C80" s="78"/>
      <c r="D80" s="79">
        <f t="shared" si="5"/>
        <v>0</v>
      </c>
      <c r="E80" s="79">
        <f t="shared" si="6"/>
        <v>0</v>
      </c>
      <c r="F80" s="72">
        <f t="shared" si="7"/>
        <v>0</v>
      </c>
      <c r="G80" s="72">
        <f t="shared" si="8"/>
        <v>0</v>
      </c>
      <c r="H80" s="72">
        <f t="shared" si="9"/>
        <v>0</v>
      </c>
      <c r="I80" s="72">
        <f t="shared" si="10"/>
        <v>0</v>
      </c>
      <c r="J80" s="72">
        <f t="shared" si="11"/>
        <v>0</v>
      </c>
      <c r="K80" s="72">
        <f t="shared" si="12"/>
        <v>0</v>
      </c>
      <c r="L80" s="72">
        <f t="shared" si="13"/>
        <v>0</v>
      </c>
      <c r="M80" s="72">
        <f t="shared" ca="1" si="14"/>
        <v>-2.2349130288618338E-3</v>
      </c>
      <c r="N80" s="72">
        <f t="shared" ca="1" si="15"/>
        <v>0</v>
      </c>
      <c r="O80" s="80">
        <f t="shared" ca="1" si="16"/>
        <v>0</v>
      </c>
      <c r="P80" s="72">
        <f t="shared" ca="1" si="17"/>
        <v>0</v>
      </c>
      <c r="Q80" s="72">
        <f t="shared" ca="1" si="18"/>
        <v>0</v>
      </c>
      <c r="R80" s="47">
        <f t="shared" ca="1" si="19"/>
        <v>2.2349130288618338E-3</v>
      </c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</row>
    <row r="81" spans="1:35">
      <c r="A81" s="78"/>
      <c r="B81" s="78"/>
      <c r="C81" s="78"/>
      <c r="D81" s="79">
        <f t="shared" si="5"/>
        <v>0</v>
      </c>
      <c r="E81" s="79">
        <f t="shared" si="6"/>
        <v>0</v>
      </c>
      <c r="F81" s="72">
        <f t="shared" si="7"/>
        <v>0</v>
      </c>
      <c r="G81" s="72">
        <f t="shared" si="8"/>
        <v>0</v>
      </c>
      <c r="H81" s="72">
        <f t="shared" si="9"/>
        <v>0</v>
      </c>
      <c r="I81" s="72">
        <f t="shared" si="10"/>
        <v>0</v>
      </c>
      <c r="J81" s="72">
        <f t="shared" si="11"/>
        <v>0</v>
      </c>
      <c r="K81" s="72">
        <f t="shared" si="12"/>
        <v>0</v>
      </c>
      <c r="L81" s="72">
        <f t="shared" si="13"/>
        <v>0</v>
      </c>
      <c r="M81" s="72">
        <f t="shared" ca="1" si="14"/>
        <v>-2.2349130288618338E-3</v>
      </c>
      <c r="N81" s="72">
        <f t="shared" ca="1" si="15"/>
        <v>0</v>
      </c>
      <c r="O81" s="80">
        <f t="shared" ca="1" si="16"/>
        <v>0</v>
      </c>
      <c r="P81" s="72">
        <f t="shared" ca="1" si="17"/>
        <v>0</v>
      </c>
      <c r="Q81" s="72">
        <f t="shared" ca="1" si="18"/>
        <v>0</v>
      </c>
      <c r="R81" s="47">
        <f t="shared" ca="1" si="19"/>
        <v>2.2349130288618338E-3</v>
      </c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</row>
    <row r="82" spans="1:35">
      <c r="A82" s="78"/>
      <c r="B82" s="78"/>
      <c r="C82" s="78"/>
      <c r="D82" s="79">
        <f t="shared" si="5"/>
        <v>0</v>
      </c>
      <c r="E82" s="79">
        <f t="shared" si="6"/>
        <v>0</v>
      </c>
      <c r="F82" s="72">
        <f t="shared" si="7"/>
        <v>0</v>
      </c>
      <c r="G82" s="72">
        <f t="shared" si="8"/>
        <v>0</v>
      </c>
      <c r="H82" s="72">
        <f t="shared" si="9"/>
        <v>0</v>
      </c>
      <c r="I82" s="72">
        <f t="shared" si="10"/>
        <v>0</v>
      </c>
      <c r="J82" s="72">
        <f t="shared" si="11"/>
        <v>0</v>
      </c>
      <c r="K82" s="72">
        <f t="shared" si="12"/>
        <v>0</v>
      </c>
      <c r="L82" s="72">
        <f t="shared" si="13"/>
        <v>0</v>
      </c>
      <c r="M82" s="72">
        <f t="shared" ca="1" si="14"/>
        <v>-2.2349130288618338E-3</v>
      </c>
      <c r="N82" s="72">
        <f t="shared" ca="1" si="15"/>
        <v>0</v>
      </c>
      <c r="O82" s="80">
        <f t="shared" ca="1" si="16"/>
        <v>0</v>
      </c>
      <c r="P82" s="72">
        <f t="shared" ca="1" si="17"/>
        <v>0</v>
      </c>
      <c r="Q82" s="72">
        <f t="shared" ca="1" si="18"/>
        <v>0</v>
      </c>
      <c r="R82" s="47">
        <f t="shared" ca="1" si="19"/>
        <v>2.2349130288618338E-3</v>
      </c>
      <c r="S82" s="47"/>
      <c r="T82" s="47"/>
      <c r="U82" s="47"/>
      <c r="V82" s="47"/>
      <c r="W82" s="47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</row>
    <row r="83" spans="1:35">
      <c r="A83" s="78"/>
      <c r="B83" s="78"/>
      <c r="C83" s="78"/>
      <c r="D83" s="79">
        <f t="shared" si="5"/>
        <v>0</v>
      </c>
      <c r="E83" s="79">
        <f t="shared" si="6"/>
        <v>0</v>
      </c>
      <c r="F83" s="72">
        <f t="shared" si="7"/>
        <v>0</v>
      </c>
      <c r="G83" s="72">
        <f t="shared" si="8"/>
        <v>0</v>
      </c>
      <c r="H83" s="72">
        <f t="shared" si="9"/>
        <v>0</v>
      </c>
      <c r="I83" s="72">
        <f t="shared" si="10"/>
        <v>0</v>
      </c>
      <c r="J83" s="72">
        <f t="shared" si="11"/>
        <v>0</v>
      </c>
      <c r="K83" s="72">
        <f t="shared" si="12"/>
        <v>0</v>
      </c>
      <c r="L83" s="72">
        <f t="shared" si="13"/>
        <v>0</v>
      </c>
      <c r="M83" s="72">
        <f t="shared" ca="1" si="14"/>
        <v>-2.2349130288618338E-3</v>
      </c>
      <c r="N83" s="72">
        <f t="shared" ca="1" si="15"/>
        <v>0</v>
      </c>
      <c r="O83" s="80">
        <f t="shared" ca="1" si="16"/>
        <v>0</v>
      </c>
      <c r="P83" s="72">
        <f t="shared" ca="1" si="17"/>
        <v>0</v>
      </c>
      <c r="Q83" s="72">
        <f t="shared" ca="1" si="18"/>
        <v>0</v>
      </c>
      <c r="R83" s="47">
        <f t="shared" ca="1" si="19"/>
        <v>2.2349130288618338E-3</v>
      </c>
      <c r="S83" s="47"/>
      <c r="T83" s="47"/>
      <c r="U83" s="47"/>
      <c r="V83" s="47"/>
      <c r="W83" s="47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</row>
    <row r="84" spans="1:35">
      <c r="A84" s="78"/>
      <c r="B84" s="78"/>
      <c r="C84" s="78"/>
      <c r="D84" s="79">
        <f t="shared" si="5"/>
        <v>0</v>
      </c>
      <c r="E84" s="79">
        <f t="shared" si="6"/>
        <v>0</v>
      </c>
      <c r="F84" s="72">
        <f t="shared" si="7"/>
        <v>0</v>
      </c>
      <c r="G84" s="72">
        <f t="shared" si="8"/>
        <v>0</v>
      </c>
      <c r="H84" s="72">
        <f t="shared" si="9"/>
        <v>0</v>
      </c>
      <c r="I84" s="72">
        <f t="shared" si="10"/>
        <v>0</v>
      </c>
      <c r="J84" s="72">
        <f t="shared" si="11"/>
        <v>0</v>
      </c>
      <c r="K84" s="72">
        <f t="shared" si="12"/>
        <v>0</v>
      </c>
      <c r="L84" s="72">
        <f t="shared" si="13"/>
        <v>0</v>
      </c>
      <c r="M84" s="72">
        <f t="shared" ca="1" si="14"/>
        <v>-2.2349130288618338E-3</v>
      </c>
      <c r="N84" s="72">
        <f t="shared" ca="1" si="15"/>
        <v>0</v>
      </c>
      <c r="O84" s="80">
        <f t="shared" ca="1" si="16"/>
        <v>0</v>
      </c>
      <c r="P84" s="72">
        <f t="shared" ca="1" si="17"/>
        <v>0</v>
      </c>
      <c r="Q84" s="72">
        <f t="shared" ca="1" si="18"/>
        <v>0</v>
      </c>
      <c r="R84" s="47">
        <f t="shared" ca="1" si="19"/>
        <v>2.2349130288618338E-3</v>
      </c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</row>
    <row r="85" spans="1:35">
      <c r="A85" s="78"/>
      <c r="B85" s="78"/>
      <c r="C85" s="78"/>
      <c r="D85" s="79">
        <f t="shared" ref="D85:D148" si="20">A85/A$18</f>
        <v>0</v>
      </c>
      <c r="E85" s="79">
        <f t="shared" ref="E85:E148" si="21">B85/B$18</f>
        <v>0</v>
      </c>
      <c r="F85" s="72">
        <f t="shared" ref="F85:F148" si="22">$C85*D85</f>
        <v>0</v>
      </c>
      <c r="G85" s="72">
        <f t="shared" ref="G85:G148" si="23">$C85*E85</f>
        <v>0</v>
      </c>
      <c r="H85" s="72">
        <f t="shared" ref="H85:H148" si="24">C85*D85*D85</f>
        <v>0</v>
      </c>
      <c r="I85" s="72">
        <f t="shared" ref="I85:I148" si="25">C85*D85*D85*D85</f>
        <v>0</v>
      </c>
      <c r="J85" s="72">
        <f t="shared" ref="J85:J148" si="26">C85*D85*D85*D85*D85</f>
        <v>0</v>
      </c>
      <c r="K85" s="72">
        <f t="shared" ref="K85:K148" si="27">C85*E85*D85</f>
        <v>0</v>
      </c>
      <c r="L85" s="72">
        <f t="shared" ref="L85:L148" si="28">C85*E85*D85*D85</f>
        <v>0</v>
      </c>
      <c r="M85" s="72">
        <f t="shared" ref="M85:M148" ca="1" si="29">+E$4+E$5*D85+E$6*D85^2</f>
        <v>-2.2349130288618338E-3</v>
      </c>
      <c r="N85" s="72">
        <f t="shared" ref="N85:N148" ca="1" si="30">C85*(M85-E85)^2</f>
        <v>0</v>
      </c>
      <c r="O85" s="80">
        <f t="shared" ref="O85:O148" ca="1" si="31">(C85*O$1-O$2*F85+O$3*H85)^2</f>
        <v>0</v>
      </c>
      <c r="P85" s="72">
        <f t="shared" ref="P85:P148" ca="1" si="32">(-C85*O$2+O$4*F85-O$5*H85)^2</f>
        <v>0</v>
      </c>
      <c r="Q85" s="72">
        <f t="shared" ref="Q85:Q148" ca="1" si="33">+(C85*O$3-F85*O$5+H85*O$6)^2</f>
        <v>0</v>
      </c>
      <c r="R85" s="47">
        <f t="shared" ref="R85:R148" ca="1" si="34">+E85-M85</f>
        <v>2.2349130288618338E-3</v>
      </c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</row>
    <row r="86" spans="1:35">
      <c r="A86" s="78"/>
      <c r="B86" s="78"/>
      <c r="C86" s="78"/>
      <c r="D86" s="79">
        <f t="shared" si="20"/>
        <v>0</v>
      </c>
      <c r="E86" s="79">
        <f t="shared" si="21"/>
        <v>0</v>
      </c>
      <c r="F86" s="72">
        <f t="shared" si="22"/>
        <v>0</v>
      </c>
      <c r="G86" s="72">
        <f t="shared" si="23"/>
        <v>0</v>
      </c>
      <c r="H86" s="72">
        <f t="shared" si="24"/>
        <v>0</v>
      </c>
      <c r="I86" s="72">
        <f t="shared" si="25"/>
        <v>0</v>
      </c>
      <c r="J86" s="72">
        <f t="shared" si="26"/>
        <v>0</v>
      </c>
      <c r="K86" s="72">
        <f t="shared" si="27"/>
        <v>0</v>
      </c>
      <c r="L86" s="72">
        <f t="shared" si="28"/>
        <v>0</v>
      </c>
      <c r="M86" s="72">
        <f t="shared" ca="1" si="29"/>
        <v>-2.2349130288618338E-3</v>
      </c>
      <c r="N86" s="72">
        <f t="shared" ca="1" si="30"/>
        <v>0</v>
      </c>
      <c r="O86" s="80">
        <f t="shared" ca="1" si="31"/>
        <v>0</v>
      </c>
      <c r="P86" s="72">
        <f t="shared" ca="1" si="32"/>
        <v>0</v>
      </c>
      <c r="Q86" s="72">
        <f t="shared" ca="1" si="33"/>
        <v>0</v>
      </c>
      <c r="R86" s="47">
        <f t="shared" ca="1" si="34"/>
        <v>2.2349130288618338E-3</v>
      </c>
      <c r="S86" s="47"/>
      <c r="T86" s="47"/>
      <c r="U86" s="47"/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</row>
    <row r="87" spans="1:35">
      <c r="A87" s="78"/>
      <c r="B87" s="78"/>
      <c r="C87" s="78"/>
      <c r="D87" s="79">
        <f t="shared" si="20"/>
        <v>0</v>
      </c>
      <c r="E87" s="79">
        <f t="shared" si="21"/>
        <v>0</v>
      </c>
      <c r="F87" s="72">
        <f t="shared" si="22"/>
        <v>0</v>
      </c>
      <c r="G87" s="72">
        <f t="shared" si="23"/>
        <v>0</v>
      </c>
      <c r="H87" s="72">
        <f t="shared" si="24"/>
        <v>0</v>
      </c>
      <c r="I87" s="72">
        <f t="shared" si="25"/>
        <v>0</v>
      </c>
      <c r="J87" s="72">
        <f t="shared" si="26"/>
        <v>0</v>
      </c>
      <c r="K87" s="72">
        <f t="shared" si="27"/>
        <v>0</v>
      </c>
      <c r="L87" s="72">
        <f t="shared" si="28"/>
        <v>0</v>
      </c>
      <c r="M87" s="72">
        <f t="shared" ca="1" si="29"/>
        <v>-2.2349130288618338E-3</v>
      </c>
      <c r="N87" s="72">
        <f t="shared" ca="1" si="30"/>
        <v>0</v>
      </c>
      <c r="O87" s="80">
        <f t="shared" ca="1" si="31"/>
        <v>0</v>
      </c>
      <c r="P87" s="72">
        <f t="shared" ca="1" si="32"/>
        <v>0</v>
      </c>
      <c r="Q87" s="72">
        <f t="shared" ca="1" si="33"/>
        <v>0</v>
      </c>
      <c r="R87" s="47">
        <f t="shared" ca="1" si="34"/>
        <v>2.2349130288618338E-3</v>
      </c>
      <c r="S87" s="47"/>
      <c r="T87" s="47"/>
      <c r="U87" s="47"/>
      <c r="V87" s="47"/>
      <c r="W87" s="47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</row>
    <row r="88" spans="1:35">
      <c r="A88" s="78"/>
      <c r="B88" s="78"/>
      <c r="C88" s="78"/>
      <c r="D88" s="79">
        <f t="shared" si="20"/>
        <v>0</v>
      </c>
      <c r="E88" s="79">
        <f t="shared" si="21"/>
        <v>0</v>
      </c>
      <c r="F88" s="72">
        <f t="shared" si="22"/>
        <v>0</v>
      </c>
      <c r="G88" s="72">
        <f t="shared" si="23"/>
        <v>0</v>
      </c>
      <c r="H88" s="72">
        <f t="shared" si="24"/>
        <v>0</v>
      </c>
      <c r="I88" s="72">
        <f t="shared" si="25"/>
        <v>0</v>
      </c>
      <c r="J88" s="72">
        <f t="shared" si="26"/>
        <v>0</v>
      </c>
      <c r="K88" s="72">
        <f t="shared" si="27"/>
        <v>0</v>
      </c>
      <c r="L88" s="72">
        <f t="shared" si="28"/>
        <v>0</v>
      </c>
      <c r="M88" s="72">
        <f t="shared" ca="1" si="29"/>
        <v>-2.2349130288618338E-3</v>
      </c>
      <c r="N88" s="72">
        <f t="shared" ca="1" si="30"/>
        <v>0</v>
      </c>
      <c r="O88" s="80">
        <f t="shared" ca="1" si="31"/>
        <v>0</v>
      </c>
      <c r="P88" s="72">
        <f t="shared" ca="1" si="32"/>
        <v>0</v>
      </c>
      <c r="Q88" s="72">
        <f t="shared" ca="1" si="33"/>
        <v>0</v>
      </c>
      <c r="R88" s="47">
        <f t="shared" ca="1" si="34"/>
        <v>2.2349130288618338E-3</v>
      </c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</row>
    <row r="89" spans="1:35">
      <c r="A89" s="78"/>
      <c r="B89" s="78"/>
      <c r="C89" s="78"/>
      <c r="D89" s="79">
        <f t="shared" si="20"/>
        <v>0</v>
      </c>
      <c r="E89" s="79">
        <f t="shared" si="21"/>
        <v>0</v>
      </c>
      <c r="F89" s="72">
        <f t="shared" si="22"/>
        <v>0</v>
      </c>
      <c r="G89" s="72">
        <f t="shared" si="23"/>
        <v>0</v>
      </c>
      <c r="H89" s="72">
        <f t="shared" si="24"/>
        <v>0</v>
      </c>
      <c r="I89" s="72">
        <f t="shared" si="25"/>
        <v>0</v>
      </c>
      <c r="J89" s="72">
        <f t="shared" si="26"/>
        <v>0</v>
      </c>
      <c r="K89" s="72">
        <f t="shared" si="27"/>
        <v>0</v>
      </c>
      <c r="L89" s="72">
        <f t="shared" si="28"/>
        <v>0</v>
      </c>
      <c r="M89" s="72">
        <f t="shared" ca="1" si="29"/>
        <v>-2.2349130288618338E-3</v>
      </c>
      <c r="N89" s="72">
        <f t="shared" ca="1" si="30"/>
        <v>0</v>
      </c>
      <c r="O89" s="80">
        <f t="shared" ca="1" si="31"/>
        <v>0</v>
      </c>
      <c r="P89" s="72">
        <f t="shared" ca="1" si="32"/>
        <v>0</v>
      </c>
      <c r="Q89" s="72">
        <f t="shared" ca="1" si="33"/>
        <v>0</v>
      </c>
      <c r="R89" s="47">
        <f t="shared" ca="1" si="34"/>
        <v>2.2349130288618338E-3</v>
      </c>
      <c r="S89" s="47"/>
      <c r="T89" s="47"/>
      <c r="U89" s="47"/>
      <c r="V89" s="47"/>
      <c r="W89" s="47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</row>
    <row r="90" spans="1:35">
      <c r="A90" s="78"/>
      <c r="B90" s="78"/>
      <c r="C90" s="78"/>
      <c r="D90" s="79">
        <f t="shared" si="20"/>
        <v>0</v>
      </c>
      <c r="E90" s="79">
        <f t="shared" si="21"/>
        <v>0</v>
      </c>
      <c r="F90" s="72">
        <f t="shared" si="22"/>
        <v>0</v>
      </c>
      <c r="G90" s="72">
        <f t="shared" si="23"/>
        <v>0</v>
      </c>
      <c r="H90" s="72">
        <f t="shared" si="24"/>
        <v>0</v>
      </c>
      <c r="I90" s="72">
        <f t="shared" si="25"/>
        <v>0</v>
      </c>
      <c r="J90" s="72">
        <f t="shared" si="26"/>
        <v>0</v>
      </c>
      <c r="K90" s="72">
        <f t="shared" si="27"/>
        <v>0</v>
      </c>
      <c r="L90" s="72">
        <f t="shared" si="28"/>
        <v>0</v>
      </c>
      <c r="M90" s="72">
        <f t="shared" ca="1" si="29"/>
        <v>-2.2349130288618338E-3</v>
      </c>
      <c r="N90" s="72">
        <f t="shared" ca="1" si="30"/>
        <v>0</v>
      </c>
      <c r="O90" s="80">
        <f t="shared" ca="1" si="31"/>
        <v>0</v>
      </c>
      <c r="P90" s="72">
        <f t="shared" ca="1" si="32"/>
        <v>0</v>
      </c>
      <c r="Q90" s="72">
        <f t="shared" ca="1" si="33"/>
        <v>0</v>
      </c>
      <c r="R90" s="47">
        <f t="shared" ca="1" si="34"/>
        <v>2.2349130288618338E-3</v>
      </c>
      <c r="S90" s="47"/>
      <c r="T90" s="47"/>
      <c r="U90" s="47"/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</row>
    <row r="91" spans="1:35">
      <c r="A91" s="78"/>
      <c r="B91" s="78"/>
      <c r="C91" s="78"/>
      <c r="D91" s="79">
        <f t="shared" si="20"/>
        <v>0</v>
      </c>
      <c r="E91" s="79">
        <f t="shared" si="21"/>
        <v>0</v>
      </c>
      <c r="F91" s="72">
        <f t="shared" si="22"/>
        <v>0</v>
      </c>
      <c r="G91" s="72">
        <f t="shared" si="23"/>
        <v>0</v>
      </c>
      <c r="H91" s="72">
        <f t="shared" si="24"/>
        <v>0</v>
      </c>
      <c r="I91" s="72">
        <f t="shared" si="25"/>
        <v>0</v>
      </c>
      <c r="J91" s="72">
        <f t="shared" si="26"/>
        <v>0</v>
      </c>
      <c r="K91" s="72">
        <f t="shared" si="27"/>
        <v>0</v>
      </c>
      <c r="L91" s="72">
        <f t="shared" si="28"/>
        <v>0</v>
      </c>
      <c r="M91" s="72">
        <f t="shared" ca="1" si="29"/>
        <v>-2.2349130288618338E-3</v>
      </c>
      <c r="N91" s="72">
        <f t="shared" ca="1" si="30"/>
        <v>0</v>
      </c>
      <c r="O91" s="80">
        <f t="shared" ca="1" si="31"/>
        <v>0</v>
      </c>
      <c r="P91" s="72">
        <f t="shared" ca="1" si="32"/>
        <v>0</v>
      </c>
      <c r="Q91" s="72">
        <f t="shared" ca="1" si="33"/>
        <v>0</v>
      </c>
      <c r="R91" s="47">
        <f t="shared" ca="1" si="34"/>
        <v>2.2349130288618338E-3</v>
      </c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</row>
    <row r="92" spans="1:35">
      <c r="A92" s="78"/>
      <c r="B92" s="78"/>
      <c r="C92" s="78"/>
      <c r="D92" s="79">
        <f t="shared" si="20"/>
        <v>0</v>
      </c>
      <c r="E92" s="79">
        <f t="shared" si="21"/>
        <v>0</v>
      </c>
      <c r="F92" s="72">
        <f t="shared" si="22"/>
        <v>0</v>
      </c>
      <c r="G92" s="72">
        <f t="shared" si="23"/>
        <v>0</v>
      </c>
      <c r="H92" s="72">
        <f t="shared" si="24"/>
        <v>0</v>
      </c>
      <c r="I92" s="72">
        <f t="shared" si="25"/>
        <v>0</v>
      </c>
      <c r="J92" s="72">
        <f t="shared" si="26"/>
        <v>0</v>
      </c>
      <c r="K92" s="72">
        <f t="shared" si="27"/>
        <v>0</v>
      </c>
      <c r="L92" s="72">
        <f t="shared" si="28"/>
        <v>0</v>
      </c>
      <c r="M92" s="72">
        <f t="shared" ca="1" si="29"/>
        <v>-2.2349130288618338E-3</v>
      </c>
      <c r="N92" s="72">
        <f t="shared" ca="1" si="30"/>
        <v>0</v>
      </c>
      <c r="O92" s="80">
        <f t="shared" ca="1" si="31"/>
        <v>0</v>
      </c>
      <c r="P92" s="72">
        <f t="shared" ca="1" si="32"/>
        <v>0</v>
      </c>
      <c r="Q92" s="72">
        <f t="shared" ca="1" si="33"/>
        <v>0</v>
      </c>
      <c r="R92" s="47">
        <f t="shared" ca="1" si="34"/>
        <v>2.2349130288618338E-3</v>
      </c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</row>
    <row r="93" spans="1:35">
      <c r="A93" s="78"/>
      <c r="B93" s="78"/>
      <c r="C93" s="78"/>
      <c r="D93" s="79">
        <f t="shared" si="20"/>
        <v>0</v>
      </c>
      <c r="E93" s="79">
        <f t="shared" si="21"/>
        <v>0</v>
      </c>
      <c r="F93" s="72">
        <f t="shared" si="22"/>
        <v>0</v>
      </c>
      <c r="G93" s="72">
        <f t="shared" si="23"/>
        <v>0</v>
      </c>
      <c r="H93" s="72">
        <f t="shared" si="24"/>
        <v>0</v>
      </c>
      <c r="I93" s="72">
        <f t="shared" si="25"/>
        <v>0</v>
      </c>
      <c r="J93" s="72">
        <f t="shared" si="26"/>
        <v>0</v>
      </c>
      <c r="K93" s="72">
        <f t="shared" si="27"/>
        <v>0</v>
      </c>
      <c r="L93" s="72">
        <f t="shared" si="28"/>
        <v>0</v>
      </c>
      <c r="M93" s="72">
        <f t="shared" ca="1" si="29"/>
        <v>-2.2349130288618338E-3</v>
      </c>
      <c r="N93" s="72">
        <f t="shared" ca="1" si="30"/>
        <v>0</v>
      </c>
      <c r="O93" s="80">
        <f t="shared" ca="1" si="31"/>
        <v>0</v>
      </c>
      <c r="P93" s="72">
        <f t="shared" ca="1" si="32"/>
        <v>0</v>
      </c>
      <c r="Q93" s="72">
        <f t="shared" ca="1" si="33"/>
        <v>0</v>
      </c>
      <c r="R93" s="47">
        <f t="shared" ca="1" si="34"/>
        <v>2.2349130288618338E-3</v>
      </c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</row>
    <row r="94" spans="1:35">
      <c r="A94" s="78"/>
      <c r="B94" s="78"/>
      <c r="C94" s="78"/>
      <c r="D94" s="79">
        <f t="shared" si="20"/>
        <v>0</v>
      </c>
      <c r="E94" s="79">
        <f t="shared" si="21"/>
        <v>0</v>
      </c>
      <c r="F94" s="72">
        <f t="shared" si="22"/>
        <v>0</v>
      </c>
      <c r="G94" s="72">
        <f t="shared" si="23"/>
        <v>0</v>
      </c>
      <c r="H94" s="72">
        <f t="shared" si="24"/>
        <v>0</v>
      </c>
      <c r="I94" s="72">
        <f t="shared" si="25"/>
        <v>0</v>
      </c>
      <c r="J94" s="72">
        <f t="shared" si="26"/>
        <v>0</v>
      </c>
      <c r="K94" s="72">
        <f t="shared" si="27"/>
        <v>0</v>
      </c>
      <c r="L94" s="72">
        <f t="shared" si="28"/>
        <v>0</v>
      </c>
      <c r="M94" s="72">
        <f t="shared" ca="1" si="29"/>
        <v>-2.2349130288618338E-3</v>
      </c>
      <c r="N94" s="72">
        <f t="shared" ca="1" si="30"/>
        <v>0</v>
      </c>
      <c r="O94" s="80">
        <f t="shared" ca="1" si="31"/>
        <v>0</v>
      </c>
      <c r="P94" s="72">
        <f t="shared" ca="1" si="32"/>
        <v>0</v>
      </c>
      <c r="Q94" s="72">
        <f t="shared" ca="1" si="33"/>
        <v>0</v>
      </c>
      <c r="R94" s="47">
        <f t="shared" ca="1" si="34"/>
        <v>2.2349130288618338E-3</v>
      </c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</row>
    <row r="95" spans="1:35">
      <c r="A95" s="78"/>
      <c r="B95" s="78"/>
      <c r="C95" s="78"/>
      <c r="D95" s="79">
        <f t="shared" si="20"/>
        <v>0</v>
      </c>
      <c r="E95" s="79">
        <f t="shared" si="21"/>
        <v>0</v>
      </c>
      <c r="F95" s="72">
        <f t="shared" si="22"/>
        <v>0</v>
      </c>
      <c r="G95" s="72">
        <f t="shared" si="23"/>
        <v>0</v>
      </c>
      <c r="H95" s="72">
        <f t="shared" si="24"/>
        <v>0</v>
      </c>
      <c r="I95" s="72">
        <f t="shared" si="25"/>
        <v>0</v>
      </c>
      <c r="J95" s="72">
        <f t="shared" si="26"/>
        <v>0</v>
      </c>
      <c r="K95" s="72">
        <f t="shared" si="27"/>
        <v>0</v>
      </c>
      <c r="L95" s="72">
        <f t="shared" si="28"/>
        <v>0</v>
      </c>
      <c r="M95" s="72">
        <f t="shared" ca="1" si="29"/>
        <v>-2.2349130288618338E-3</v>
      </c>
      <c r="N95" s="72">
        <f t="shared" ca="1" si="30"/>
        <v>0</v>
      </c>
      <c r="O95" s="80">
        <f t="shared" ca="1" si="31"/>
        <v>0</v>
      </c>
      <c r="P95" s="72">
        <f t="shared" ca="1" si="32"/>
        <v>0</v>
      </c>
      <c r="Q95" s="72">
        <f t="shared" ca="1" si="33"/>
        <v>0</v>
      </c>
      <c r="R95" s="47">
        <f t="shared" ca="1" si="34"/>
        <v>2.2349130288618338E-3</v>
      </c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</row>
    <row r="96" spans="1:35">
      <c r="A96" s="78"/>
      <c r="B96" s="78"/>
      <c r="C96" s="78"/>
      <c r="D96" s="79">
        <f t="shared" si="20"/>
        <v>0</v>
      </c>
      <c r="E96" s="79">
        <f t="shared" si="21"/>
        <v>0</v>
      </c>
      <c r="F96" s="72">
        <f t="shared" si="22"/>
        <v>0</v>
      </c>
      <c r="G96" s="72">
        <f t="shared" si="23"/>
        <v>0</v>
      </c>
      <c r="H96" s="72">
        <f t="shared" si="24"/>
        <v>0</v>
      </c>
      <c r="I96" s="72">
        <f t="shared" si="25"/>
        <v>0</v>
      </c>
      <c r="J96" s="72">
        <f t="shared" si="26"/>
        <v>0</v>
      </c>
      <c r="K96" s="72">
        <f t="shared" si="27"/>
        <v>0</v>
      </c>
      <c r="L96" s="72">
        <f t="shared" si="28"/>
        <v>0</v>
      </c>
      <c r="M96" s="72">
        <f t="shared" ca="1" si="29"/>
        <v>-2.2349130288618338E-3</v>
      </c>
      <c r="N96" s="72">
        <f t="shared" ca="1" si="30"/>
        <v>0</v>
      </c>
      <c r="O96" s="80">
        <f t="shared" ca="1" si="31"/>
        <v>0</v>
      </c>
      <c r="P96" s="72">
        <f t="shared" ca="1" si="32"/>
        <v>0</v>
      </c>
      <c r="Q96" s="72">
        <f t="shared" ca="1" si="33"/>
        <v>0</v>
      </c>
      <c r="R96" s="47">
        <f t="shared" ca="1" si="34"/>
        <v>2.2349130288618338E-3</v>
      </c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</row>
    <row r="97" spans="1:35">
      <c r="A97" s="78"/>
      <c r="B97" s="78"/>
      <c r="C97" s="78"/>
      <c r="D97" s="79">
        <f t="shared" si="20"/>
        <v>0</v>
      </c>
      <c r="E97" s="79">
        <f t="shared" si="21"/>
        <v>0</v>
      </c>
      <c r="F97" s="72">
        <f t="shared" si="22"/>
        <v>0</v>
      </c>
      <c r="G97" s="72">
        <f t="shared" si="23"/>
        <v>0</v>
      </c>
      <c r="H97" s="72">
        <f t="shared" si="24"/>
        <v>0</v>
      </c>
      <c r="I97" s="72">
        <f t="shared" si="25"/>
        <v>0</v>
      </c>
      <c r="J97" s="72">
        <f t="shared" si="26"/>
        <v>0</v>
      </c>
      <c r="K97" s="72">
        <f t="shared" si="27"/>
        <v>0</v>
      </c>
      <c r="L97" s="72">
        <f t="shared" si="28"/>
        <v>0</v>
      </c>
      <c r="M97" s="72">
        <f t="shared" ca="1" si="29"/>
        <v>-2.2349130288618338E-3</v>
      </c>
      <c r="N97" s="72">
        <f t="shared" ca="1" si="30"/>
        <v>0</v>
      </c>
      <c r="O97" s="80">
        <f t="shared" ca="1" si="31"/>
        <v>0</v>
      </c>
      <c r="P97" s="72">
        <f t="shared" ca="1" si="32"/>
        <v>0</v>
      </c>
      <c r="Q97" s="72">
        <f t="shared" ca="1" si="33"/>
        <v>0</v>
      </c>
      <c r="R97" s="47">
        <f t="shared" ca="1" si="34"/>
        <v>2.2349130288618338E-3</v>
      </c>
      <c r="S97" s="47"/>
      <c r="T97" s="47"/>
      <c r="U97" s="47"/>
      <c r="V97" s="47"/>
      <c r="W97" s="47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</row>
    <row r="98" spans="1:35">
      <c r="A98" s="78"/>
      <c r="B98" s="78"/>
      <c r="C98" s="78"/>
      <c r="D98" s="79">
        <f t="shared" si="20"/>
        <v>0</v>
      </c>
      <c r="E98" s="79">
        <f t="shared" si="21"/>
        <v>0</v>
      </c>
      <c r="F98" s="72">
        <f t="shared" si="22"/>
        <v>0</v>
      </c>
      <c r="G98" s="72">
        <f t="shared" si="23"/>
        <v>0</v>
      </c>
      <c r="H98" s="72">
        <f t="shared" si="24"/>
        <v>0</v>
      </c>
      <c r="I98" s="72">
        <f t="shared" si="25"/>
        <v>0</v>
      </c>
      <c r="J98" s="72">
        <f t="shared" si="26"/>
        <v>0</v>
      </c>
      <c r="K98" s="72">
        <f t="shared" si="27"/>
        <v>0</v>
      </c>
      <c r="L98" s="72">
        <f t="shared" si="28"/>
        <v>0</v>
      </c>
      <c r="M98" s="72">
        <f t="shared" ca="1" si="29"/>
        <v>-2.2349130288618338E-3</v>
      </c>
      <c r="N98" s="72">
        <f t="shared" ca="1" si="30"/>
        <v>0</v>
      </c>
      <c r="O98" s="80">
        <f t="shared" ca="1" si="31"/>
        <v>0</v>
      </c>
      <c r="P98" s="72">
        <f t="shared" ca="1" si="32"/>
        <v>0</v>
      </c>
      <c r="Q98" s="72">
        <f t="shared" ca="1" si="33"/>
        <v>0</v>
      </c>
      <c r="R98" s="47">
        <f t="shared" ca="1" si="34"/>
        <v>2.2349130288618338E-3</v>
      </c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</row>
    <row r="99" spans="1:35">
      <c r="A99" s="78"/>
      <c r="B99" s="78"/>
      <c r="C99" s="78"/>
      <c r="D99" s="79">
        <f t="shared" si="20"/>
        <v>0</v>
      </c>
      <c r="E99" s="79">
        <f t="shared" si="21"/>
        <v>0</v>
      </c>
      <c r="F99" s="72">
        <f t="shared" si="22"/>
        <v>0</v>
      </c>
      <c r="G99" s="72">
        <f t="shared" si="23"/>
        <v>0</v>
      </c>
      <c r="H99" s="72">
        <f t="shared" si="24"/>
        <v>0</v>
      </c>
      <c r="I99" s="72">
        <f t="shared" si="25"/>
        <v>0</v>
      </c>
      <c r="J99" s="72">
        <f t="shared" si="26"/>
        <v>0</v>
      </c>
      <c r="K99" s="72">
        <f t="shared" si="27"/>
        <v>0</v>
      </c>
      <c r="L99" s="72">
        <f t="shared" si="28"/>
        <v>0</v>
      </c>
      <c r="M99" s="72">
        <f t="shared" ca="1" si="29"/>
        <v>-2.2349130288618338E-3</v>
      </c>
      <c r="N99" s="72">
        <f t="shared" ca="1" si="30"/>
        <v>0</v>
      </c>
      <c r="O99" s="80">
        <f t="shared" ca="1" si="31"/>
        <v>0</v>
      </c>
      <c r="P99" s="72">
        <f t="shared" ca="1" si="32"/>
        <v>0</v>
      </c>
      <c r="Q99" s="72">
        <f t="shared" ca="1" si="33"/>
        <v>0</v>
      </c>
      <c r="R99" s="47">
        <f t="shared" ca="1" si="34"/>
        <v>2.2349130288618338E-3</v>
      </c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7"/>
      <c r="AG99" s="47"/>
      <c r="AH99" s="47"/>
      <c r="AI99" s="47"/>
    </row>
    <row r="100" spans="1:35">
      <c r="A100" s="78"/>
      <c r="B100" s="78"/>
      <c r="C100" s="78"/>
      <c r="D100" s="79">
        <f t="shared" si="20"/>
        <v>0</v>
      </c>
      <c r="E100" s="79">
        <f t="shared" si="21"/>
        <v>0</v>
      </c>
      <c r="F100" s="72">
        <f t="shared" si="22"/>
        <v>0</v>
      </c>
      <c r="G100" s="72">
        <f t="shared" si="23"/>
        <v>0</v>
      </c>
      <c r="H100" s="72">
        <f t="shared" si="24"/>
        <v>0</v>
      </c>
      <c r="I100" s="72">
        <f t="shared" si="25"/>
        <v>0</v>
      </c>
      <c r="J100" s="72">
        <f t="shared" si="26"/>
        <v>0</v>
      </c>
      <c r="K100" s="72">
        <f t="shared" si="27"/>
        <v>0</v>
      </c>
      <c r="L100" s="72">
        <f t="shared" si="28"/>
        <v>0</v>
      </c>
      <c r="M100" s="72">
        <f t="shared" ca="1" si="29"/>
        <v>-2.2349130288618338E-3</v>
      </c>
      <c r="N100" s="72">
        <f t="shared" ca="1" si="30"/>
        <v>0</v>
      </c>
      <c r="O100" s="80">
        <f t="shared" ca="1" si="31"/>
        <v>0</v>
      </c>
      <c r="P100" s="72">
        <f t="shared" ca="1" si="32"/>
        <v>0</v>
      </c>
      <c r="Q100" s="72">
        <f t="shared" ca="1" si="33"/>
        <v>0</v>
      </c>
      <c r="R100" s="47">
        <f t="shared" ca="1" si="34"/>
        <v>2.2349130288618338E-3</v>
      </c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</row>
    <row r="101" spans="1:35">
      <c r="A101" s="78"/>
      <c r="B101" s="78"/>
      <c r="C101" s="78"/>
      <c r="D101" s="79">
        <f t="shared" si="20"/>
        <v>0</v>
      </c>
      <c r="E101" s="79">
        <f t="shared" si="21"/>
        <v>0</v>
      </c>
      <c r="F101" s="72">
        <f t="shared" si="22"/>
        <v>0</v>
      </c>
      <c r="G101" s="72">
        <f t="shared" si="23"/>
        <v>0</v>
      </c>
      <c r="H101" s="72">
        <f t="shared" si="24"/>
        <v>0</v>
      </c>
      <c r="I101" s="72">
        <f t="shared" si="25"/>
        <v>0</v>
      </c>
      <c r="J101" s="72">
        <f t="shared" si="26"/>
        <v>0</v>
      </c>
      <c r="K101" s="72">
        <f t="shared" si="27"/>
        <v>0</v>
      </c>
      <c r="L101" s="72">
        <f t="shared" si="28"/>
        <v>0</v>
      </c>
      <c r="M101" s="72">
        <f t="shared" ca="1" si="29"/>
        <v>-2.2349130288618338E-3</v>
      </c>
      <c r="N101" s="72">
        <f t="shared" ca="1" si="30"/>
        <v>0</v>
      </c>
      <c r="O101" s="80">
        <f t="shared" ca="1" si="31"/>
        <v>0</v>
      </c>
      <c r="P101" s="72">
        <f t="shared" ca="1" si="32"/>
        <v>0</v>
      </c>
      <c r="Q101" s="72">
        <f t="shared" ca="1" si="33"/>
        <v>0</v>
      </c>
      <c r="R101" s="47">
        <f t="shared" ca="1" si="34"/>
        <v>2.2349130288618338E-3</v>
      </c>
      <c r="S101" s="47"/>
      <c r="T101" s="47"/>
      <c r="U101" s="47"/>
      <c r="V101" s="47"/>
      <c r="W101" s="47"/>
      <c r="X101" s="47"/>
      <c r="Y101" s="47"/>
      <c r="Z101" s="47"/>
      <c r="AA101" s="47"/>
      <c r="AB101" s="47"/>
      <c r="AC101" s="47"/>
      <c r="AD101" s="47"/>
      <c r="AE101" s="47"/>
      <c r="AF101" s="47"/>
      <c r="AG101" s="47"/>
      <c r="AH101" s="47"/>
      <c r="AI101" s="47"/>
    </row>
    <row r="102" spans="1:35">
      <c r="A102" s="78"/>
      <c r="B102" s="78"/>
      <c r="C102" s="78"/>
      <c r="D102" s="79">
        <f t="shared" si="20"/>
        <v>0</v>
      </c>
      <c r="E102" s="79">
        <f t="shared" si="21"/>
        <v>0</v>
      </c>
      <c r="F102" s="72">
        <f t="shared" si="22"/>
        <v>0</v>
      </c>
      <c r="G102" s="72">
        <f t="shared" si="23"/>
        <v>0</v>
      </c>
      <c r="H102" s="72">
        <f t="shared" si="24"/>
        <v>0</v>
      </c>
      <c r="I102" s="72">
        <f t="shared" si="25"/>
        <v>0</v>
      </c>
      <c r="J102" s="72">
        <f t="shared" si="26"/>
        <v>0</v>
      </c>
      <c r="K102" s="72">
        <f t="shared" si="27"/>
        <v>0</v>
      </c>
      <c r="L102" s="72">
        <f t="shared" si="28"/>
        <v>0</v>
      </c>
      <c r="M102" s="72">
        <f t="shared" ca="1" si="29"/>
        <v>-2.2349130288618338E-3</v>
      </c>
      <c r="N102" s="72">
        <f t="shared" ca="1" si="30"/>
        <v>0</v>
      </c>
      <c r="O102" s="80">
        <f t="shared" ca="1" si="31"/>
        <v>0</v>
      </c>
      <c r="P102" s="72">
        <f t="shared" ca="1" si="32"/>
        <v>0</v>
      </c>
      <c r="Q102" s="72">
        <f t="shared" ca="1" si="33"/>
        <v>0</v>
      </c>
      <c r="R102" s="47">
        <f t="shared" ca="1" si="34"/>
        <v>2.2349130288618338E-3</v>
      </c>
      <c r="S102" s="47"/>
      <c r="T102" s="47"/>
      <c r="U102" s="47"/>
      <c r="V102" s="47"/>
      <c r="W102" s="47"/>
      <c r="X102" s="47"/>
      <c r="Y102" s="47"/>
      <c r="Z102" s="47"/>
      <c r="AA102" s="47"/>
      <c r="AB102" s="47"/>
      <c r="AC102" s="47"/>
      <c r="AD102" s="47"/>
      <c r="AE102" s="47"/>
      <c r="AF102" s="47"/>
      <c r="AG102" s="47"/>
      <c r="AH102" s="47"/>
      <c r="AI102" s="47"/>
    </row>
    <row r="103" spans="1:35">
      <c r="A103" s="78"/>
      <c r="B103" s="78"/>
      <c r="C103" s="78"/>
      <c r="D103" s="79">
        <f t="shared" si="20"/>
        <v>0</v>
      </c>
      <c r="E103" s="79">
        <f t="shared" si="21"/>
        <v>0</v>
      </c>
      <c r="F103" s="72">
        <f t="shared" si="22"/>
        <v>0</v>
      </c>
      <c r="G103" s="72">
        <f t="shared" si="23"/>
        <v>0</v>
      </c>
      <c r="H103" s="72">
        <f t="shared" si="24"/>
        <v>0</v>
      </c>
      <c r="I103" s="72">
        <f t="shared" si="25"/>
        <v>0</v>
      </c>
      <c r="J103" s="72">
        <f t="shared" si="26"/>
        <v>0</v>
      </c>
      <c r="K103" s="72">
        <f t="shared" si="27"/>
        <v>0</v>
      </c>
      <c r="L103" s="72">
        <f t="shared" si="28"/>
        <v>0</v>
      </c>
      <c r="M103" s="72">
        <f t="shared" ca="1" si="29"/>
        <v>-2.2349130288618338E-3</v>
      </c>
      <c r="N103" s="72">
        <f t="shared" ca="1" si="30"/>
        <v>0</v>
      </c>
      <c r="O103" s="80">
        <f t="shared" ca="1" si="31"/>
        <v>0</v>
      </c>
      <c r="P103" s="72">
        <f t="shared" ca="1" si="32"/>
        <v>0</v>
      </c>
      <c r="Q103" s="72">
        <f t="shared" ca="1" si="33"/>
        <v>0</v>
      </c>
      <c r="R103" s="47">
        <f t="shared" ca="1" si="34"/>
        <v>2.2349130288618338E-3</v>
      </c>
      <c r="S103" s="47"/>
      <c r="T103" s="47"/>
      <c r="U103" s="47"/>
      <c r="V103" s="47"/>
      <c r="W103" s="47"/>
      <c r="X103" s="47"/>
      <c r="Y103" s="47"/>
      <c r="Z103" s="47"/>
      <c r="AA103" s="47"/>
      <c r="AB103" s="47"/>
      <c r="AC103" s="47"/>
      <c r="AD103" s="47"/>
      <c r="AE103" s="47"/>
      <c r="AF103" s="47"/>
      <c r="AG103" s="47"/>
      <c r="AH103" s="47"/>
      <c r="AI103" s="47"/>
    </row>
    <row r="104" spans="1:35">
      <c r="A104" s="78"/>
      <c r="B104" s="78"/>
      <c r="C104" s="78"/>
      <c r="D104" s="79">
        <f t="shared" si="20"/>
        <v>0</v>
      </c>
      <c r="E104" s="79">
        <f t="shared" si="21"/>
        <v>0</v>
      </c>
      <c r="F104" s="72">
        <f t="shared" si="22"/>
        <v>0</v>
      </c>
      <c r="G104" s="72">
        <f t="shared" si="23"/>
        <v>0</v>
      </c>
      <c r="H104" s="72">
        <f t="shared" si="24"/>
        <v>0</v>
      </c>
      <c r="I104" s="72">
        <f t="shared" si="25"/>
        <v>0</v>
      </c>
      <c r="J104" s="72">
        <f t="shared" si="26"/>
        <v>0</v>
      </c>
      <c r="K104" s="72">
        <f t="shared" si="27"/>
        <v>0</v>
      </c>
      <c r="L104" s="72">
        <f t="shared" si="28"/>
        <v>0</v>
      </c>
      <c r="M104" s="72">
        <f t="shared" ca="1" si="29"/>
        <v>-2.2349130288618338E-3</v>
      </c>
      <c r="N104" s="72">
        <f t="shared" ca="1" si="30"/>
        <v>0</v>
      </c>
      <c r="O104" s="80">
        <f t="shared" ca="1" si="31"/>
        <v>0</v>
      </c>
      <c r="P104" s="72">
        <f t="shared" ca="1" si="32"/>
        <v>0</v>
      </c>
      <c r="Q104" s="72">
        <f t="shared" ca="1" si="33"/>
        <v>0</v>
      </c>
      <c r="R104" s="47">
        <f t="shared" ca="1" si="34"/>
        <v>2.2349130288618338E-3</v>
      </c>
      <c r="S104" s="47"/>
      <c r="T104" s="47"/>
      <c r="U104" s="47"/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  <c r="AH104" s="47"/>
      <c r="AI104" s="47"/>
    </row>
    <row r="105" spans="1:35">
      <c r="A105" s="78"/>
      <c r="B105" s="78"/>
      <c r="C105" s="78"/>
      <c r="D105" s="79">
        <f t="shared" si="20"/>
        <v>0</v>
      </c>
      <c r="E105" s="79">
        <f t="shared" si="21"/>
        <v>0</v>
      </c>
      <c r="F105" s="72">
        <f t="shared" si="22"/>
        <v>0</v>
      </c>
      <c r="G105" s="72">
        <f t="shared" si="23"/>
        <v>0</v>
      </c>
      <c r="H105" s="72">
        <f t="shared" si="24"/>
        <v>0</v>
      </c>
      <c r="I105" s="72">
        <f t="shared" si="25"/>
        <v>0</v>
      </c>
      <c r="J105" s="72">
        <f t="shared" si="26"/>
        <v>0</v>
      </c>
      <c r="K105" s="72">
        <f t="shared" si="27"/>
        <v>0</v>
      </c>
      <c r="L105" s="72">
        <f t="shared" si="28"/>
        <v>0</v>
      </c>
      <c r="M105" s="72">
        <f t="shared" ca="1" si="29"/>
        <v>-2.2349130288618338E-3</v>
      </c>
      <c r="N105" s="72">
        <f t="shared" ca="1" si="30"/>
        <v>0</v>
      </c>
      <c r="O105" s="80">
        <f t="shared" ca="1" si="31"/>
        <v>0</v>
      </c>
      <c r="P105" s="72">
        <f t="shared" ca="1" si="32"/>
        <v>0</v>
      </c>
      <c r="Q105" s="72">
        <f t="shared" ca="1" si="33"/>
        <v>0</v>
      </c>
      <c r="R105" s="47">
        <f t="shared" ca="1" si="34"/>
        <v>2.2349130288618338E-3</v>
      </c>
      <c r="S105" s="47"/>
      <c r="T105" s="47"/>
      <c r="U105" s="47"/>
      <c r="V105" s="47"/>
      <c r="W105" s="47"/>
      <c r="X105" s="47"/>
      <c r="Y105" s="47"/>
      <c r="Z105" s="47"/>
      <c r="AA105" s="47"/>
      <c r="AB105" s="47"/>
      <c r="AC105" s="47"/>
      <c r="AD105" s="47"/>
      <c r="AE105" s="47"/>
      <c r="AF105" s="47"/>
      <c r="AG105" s="47"/>
      <c r="AH105" s="47"/>
      <c r="AI105" s="47"/>
    </row>
    <row r="106" spans="1:35">
      <c r="A106" s="78"/>
      <c r="B106" s="78"/>
      <c r="C106" s="78"/>
      <c r="D106" s="79">
        <f t="shared" si="20"/>
        <v>0</v>
      </c>
      <c r="E106" s="79">
        <f t="shared" si="21"/>
        <v>0</v>
      </c>
      <c r="F106" s="72">
        <f t="shared" si="22"/>
        <v>0</v>
      </c>
      <c r="G106" s="72">
        <f t="shared" si="23"/>
        <v>0</v>
      </c>
      <c r="H106" s="72">
        <f t="shared" si="24"/>
        <v>0</v>
      </c>
      <c r="I106" s="72">
        <f t="shared" si="25"/>
        <v>0</v>
      </c>
      <c r="J106" s="72">
        <f t="shared" si="26"/>
        <v>0</v>
      </c>
      <c r="K106" s="72">
        <f t="shared" si="27"/>
        <v>0</v>
      </c>
      <c r="L106" s="72">
        <f t="shared" si="28"/>
        <v>0</v>
      </c>
      <c r="M106" s="72">
        <f t="shared" ca="1" si="29"/>
        <v>-2.2349130288618338E-3</v>
      </c>
      <c r="N106" s="72">
        <f t="shared" ca="1" si="30"/>
        <v>0</v>
      </c>
      <c r="O106" s="80">
        <f t="shared" ca="1" si="31"/>
        <v>0</v>
      </c>
      <c r="P106" s="72">
        <f t="shared" ca="1" si="32"/>
        <v>0</v>
      </c>
      <c r="Q106" s="72">
        <f t="shared" ca="1" si="33"/>
        <v>0</v>
      </c>
      <c r="R106" s="47">
        <f t="shared" ca="1" si="34"/>
        <v>2.2349130288618338E-3</v>
      </c>
      <c r="S106" s="47"/>
      <c r="T106" s="47"/>
      <c r="U106" s="47"/>
      <c r="V106" s="47"/>
      <c r="W106" s="47"/>
      <c r="X106" s="47"/>
      <c r="Y106" s="47"/>
      <c r="Z106" s="47"/>
      <c r="AA106" s="47"/>
      <c r="AB106" s="47"/>
      <c r="AC106" s="47"/>
      <c r="AD106" s="47"/>
      <c r="AE106" s="47"/>
      <c r="AF106" s="47"/>
      <c r="AG106" s="47"/>
      <c r="AH106" s="47"/>
      <c r="AI106" s="47"/>
    </row>
    <row r="107" spans="1:35">
      <c r="A107" s="78"/>
      <c r="B107" s="78"/>
      <c r="C107" s="78"/>
      <c r="D107" s="79">
        <f t="shared" si="20"/>
        <v>0</v>
      </c>
      <c r="E107" s="79">
        <f t="shared" si="21"/>
        <v>0</v>
      </c>
      <c r="F107" s="72">
        <f t="shared" si="22"/>
        <v>0</v>
      </c>
      <c r="G107" s="72">
        <f t="shared" si="23"/>
        <v>0</v>
      </c>
      <c r="H107" s="72">
        <f t="shared" si="24"/>
        <v>0</v>
      </c>
      <c r="I107" s="72">
        <f t="shared" si="25"/>
        <v>0</v>
      </c>
      <c r="J107" s="72">
        <f t="shared" si="26"/>
        <v>0</v>
      </c>
      <c r="K107" s="72">
        <f t="shared" si="27"/>
        <v>0</v>
      </c>
      <c r="L107" s="72">
        <f t="shared" si="28"/>
        <v>0</v>
      </c>
      <c r="M107" s="72">
        <f t="shared" ca="1" si="29"/>
        <v>-2.2349130288618338E-3</v>
      </c>
      <c r="N107" s="72">
        <f t="shared" ca="1" si="30"/>
        <v>0</v>
      </c>
      <c r="O107" s="80">
        <f t="shared" ca="1" si="31"/>
        <v>0</v>
      </c>
      <c r="P107" s="72">
        <f t="shared" ca="1" si="32"/>
        <v>0</v>
      </c>
      <c r="Q107" s="72">
        <f t="shared" ca="1" si="33"/>
        <v>0</v>
      </c>
      <c r="R107" s="47">
        <f t="shared" ca="1" si="34"/>
        <v>2.2349130288618338E-3</v>
      </c>
      <c r="S107" s="47"/>
      <c r="T107" s="47"/>
      <c r="U107" s="47"/>
      <c r="V107" s="47"/>
      <c r="W107" s="47"/>
      <c r="X107" s="47"/>
      <c r="Y107" s="47"/>
      <c r="Z107" s="47"/>
      <c r="AA107" s="47"/>
      <c r="AB107" s="47"/>
      <c r="AC107" s="47"/>
      <c r="AD107" s="47"/>
      <c r="AE107" s="47"/>
      <c r="AF107" s="47"/>
      <c r="AG107" s="47"/>
      <c r="AH107" s="47"/>
      <c r="AI107" s="47"/>
    </row>
    <row r="108" spans="1:35">
      <c r="A108" s="78"/>
      <c r="B108" s="78"/>
      <c r="C108" s="78"/>
      <c r="D108" s="79">
        <f t="shared" si="20"/>
        <v>0</v>
      </c>
      <c r="E108" s="79">
        <f t="shared" si="21"/>
        <v>0</v>
      </c>
      <c r="F108" s="72">
        <f t="shared" si="22"/>
        <v>0</v>
      </c>
      <c r="G108" s="72">
        <f t="shared" si="23"/>
        <v>0</v>
      </c>
      <c r="H108" s="72">
        <f t="shared" si="24"/>
        <v>0</v>
      </c>
      <c r="I108" s="72">
        <f t="shared" si="25"/>
        <v>0</v>
      </c>
      <c r="J108" s="72">
        <f t="shared" si="26"/>
        <v>0</v>
      </c>
      <c r="K108" s="72">
        <f t="shared" si="27"/>
        <v>0</v>
      </c>
      <c r="L108" s="72">
        <f t="shared" si="28"/>
        <v>0</v>
      </c>
      <c r="M108" s="72">
        <f t="shared" ca="1" si="29"/>
        <v>-2.2349130288618338E-3</v>
      </c>
      <c r="N108" s="72">
        <f t="shared" ca="1" si="30"/>
        <v>0</v>
      </c>
      <c r="O108" s="80">
        <f t="shared" ca="1" si="31"/>
        <v>0</v>
      </c>
      <c r="P108" s="72">
        <f t="shared" ca="1" si="32"/>
        <v>0</v>
      </c>
      <c r="Q108" s="72">
        <f t="shared" ca="1" si="33"/>
        <v>0</v>
      </c>
      <c r="R108" s="47">
        <f t="shared" ca="1" si="34"/>
        <v>2.2349130288618338E-3</v>
      </c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</row>
    <row r="109" spans="1:35">
      <c r="A109" s="78"/>
      <c r="B109" s="78"/>
      <c r="C109" s="78"/>
      <c r="D109" s="79">
        <f t="shared" si="20"/>
        <v>0</v>
      </c>
      <c r="E109" s="79">
        <f t="shared" si="21"/>
        <v>0</v>
      </c>
      <c r="F109" s="72">
        <f t="shared" si="22"/>
        <v>0</v>
      </c>
      <c r="G109" s="72">
        <f t="shared" si="23"/>
        <v>0</v>
      </c>
      <c r="H109" s="72">
        <f t="shared" si="24"/>
        <v>0</v>
      </c>
      <c r="I109" s="72">
        <f t="shared" si="25"/>
        <v>0</v>
      </c>
      <c r="J109" s="72">
        <f t="shared" si="26"/>
        <v>0</v>
      </c>
      <c r="K109" s="72">
        <f t="shared" si="27"/>
        <v>0</v>
      </c>
      <c r="L109" s="72">
        <f t="shared" si="28"/>
        <v>0</v>
      </c>
      <c r="M109" s="72">
        <f t="shared" ca="1" si="29"/>
        <v>-2.2349130288618338E-3</v>
      </c>
      <c r="N109" s="72">
        <f t="shared" ca="1" si="30"/>
        <v>0</v>
      </c>
      <c r="O109" s="80">
        <f t="shared" ca="1" si="31"/>
        <v>0</v>
      </c>
      <c r="P109" s="72">
        <f t="shared" ca="1" si="32"/>
        <v>0</v>
      </c>
      <c r="Q109" s="72">
        <f t="shared" ca="1" si="33"/>
        <v>0</v>
      </c>
      <c r="R109" s="47">
        <f t="shared" ca="1" si="34"/>
        <v>2.2349130288618338E-3</v>
      </c>
      <c r="S109" s="47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</row>
    <row r="110" spans="1:35">
      <c r="A110" s="78"/>
      <c r="B110" s="78"/>
      <c r="C110" s="78"/>
      <c r="D110" s="79">
        <f t="shared" si="20"/>
        <v>0</v>
      </c>
      <c r="E110" s="79">
        <f t="shared" si="21"/>
        <v>0</v>
      </c>
      <c r="F110" s="72">
        <f t="shared" si="22"/>
        <v>0</v>
      </c>
      <c r="G110" s="72">
        <f t="shared" si="23"/>
        <v>0</v>
      </c>
      <c r="H110" s="72">
        <f t="shared" si="24"/>
        <v>0</v>
      </c>
      <c r="I110" s="72">
        <f t="shared" si="25"/>
        <v>0</v>
      </c>
      <c r="J110" s="72">
        <f t="shared" si="26"/>
        <v>0</v>
      </c>
      <c r="K110" s="72">
        <f t="shared" si="27"/>
        <v>0</v>
      </c>
      <c r="L110" s="72">
        <f t="shared" si="28"/>
        <v>0</v>
      </c>
      <c r="M110" s="72">
        <f t="shared" ca="1" si="29"/>
        <v>-2.2349130288618338E-3</v>
      </c>
      <c r="N110" s="72">
        <f t="shared" ca="1" si="30"/>
        <v>0</v>
      </c>
      <c r="O110" s="80">
        <f t="shared" ca="1" si="31"/>
        <v>0</v>
      </c>
      <c r="P110" s="72">
        <f t="shared" ca="1" si="32"/>
        <v>0</v>
      </c>
      <c r="Q110" s="72">
        <f t="shared" ca="1" si="33"/>
        <v>0</v>
      </c>
      <c r="R110" s="47">
        <f t="shared" ca="1" si="34"/>
        <v>2.2349130288618338E-3</v>
      </c>
      <c r="S110" s="47"/>
      <c r="T110" s="47"/>
      <c r="U110" s="47"/>
      <c r="V110" s="47"/>
      <c r="W110" s="47"/>
      <c r="X110" s="47"/>
      <c r="Y110" s="47"/>
      <c r="Z110" s="47"/>
      <c r="AA110" s="47"/>
      <c r="AB110" s="47"/>
      <c r="AC110" s="47"/>
      <c r="AD110" s="47"/>
      <c r="AE110" s="47"/>
      <c r="AF110" s="47"/>
      <c r="AG110" s="47"/>
      <c r="AH110" s="47"/>
      <c r="AI110" s="47"/>
    </row>
    <row r="111" spans="1:35">
      <c r="A111" s="78"/>
      <c r="B111" s="78"/>
      <c r="C111" s="78"/>
      <c r="D111" s="79">
        <f t="shared" si="20"/>
        <v>0</v>
      </c>
      <c r="E111" s="79">
        <f t="shared" si="21"/>
        <v>0</v>
      </c>
      <c r="F111" s="72">
        <f t="shared" si="22"/>
        <v>0</v>
      </c>
      <c r="G111" s="72">
        <f t="shared" si="23"/>
        <v>0</v>
      </c>
      <c r="H111" s="72">
        <f t="shared" si="24"/>
        <v>0</v>
      </c>
      <c r="I111" s="72">
        <f t="shared" si="25"/>
        <v>0</v>
      </c>
      <c r="J111" s="72">
        <f t="shared" si="26"/>
        <v>0</v>
      </c>
      <c r="K111" s="72">
        <f t="shared" si="27"/>
        <v>0</v>
      </c>
      <c r="L111" s="72">
        <f t="shared" si="28"/>
        <v>0</v>
      </c>
      <c r="M111" s="72">
        <f t="shared" ca="1" si="29"/>
        <v>-2.2349130288618338E-3</v>
      </c>
      <c r="N111" s="72">
        <f t="shared" ca="1" si="30"/>
        <v>0</v>
      </c>
      <c r="O111" s="80">
        <f t="shared" ca="1" si="31"/>
        <v>0</v>
      </c>
      <c r="P111" s="72">
        <f t="shared" ca="1" si="32"/>
        <v>0</v>
      </c>
      <c r="Q111" s="72">
        <f t="shared" ca="1" si="33"/>
        <v>0</v>
      </c>
      <c r="R111" s="47">
        <f t="shared" ca="1" si="34"/>
        <v>2.2349130288618338E-3</v>
      </c>
      <c r="S111" s="47"/>
      <c r="T111" s="47"/>
      <c r="U111" s="47"/>
      <c r="V111" s="47"/>
      <c r="W111" s="47"/>
      <c r="X111" s="47"/>
      <c r="Y111" s="47"/>
      <c r="Z111" s="47"/>
      <c r="AA111" s="47"/>
      <c r="AB111" s="47"/>
      <c r="AC111" s="47"/>
      <c r="AD111" s="47"/>
      <c r="AE111" s="47"/>
      <c r="AF111" s="47"/>
      <c r="AG111" s="47"/>
      <c r="AH111" s="47"/>
      <c r="AI111" s="47"/>
    </row>
    <row r="112" spans="1:35">
      <c r="A112" s="78"/>
      <c r="B112" s="78"/>
      <c r="C112" s="78"/>
      <c r="D112" s="79">
        <f t="shared" si="20"/>
        <v>0</v>
      </c>
      <c r="E112" s="79">
        <f t="shared" si="21"/>
        <v>0</v>
      </c>
      <c r="F112" s="72">
        <f t="shared" si="22"/>
        <v>0</v>
      </c>
      <c r="G112" s="72">
        <f t="shared" si="23"/>
        <v>0</v>
      </c>
      <c r="H112" s="72">
        <f t="shared" si="24"/>
        <v>0</v>
      </c>
      <c r="I112" s="72">
        <f t="shared" si="25"/>
        <v>0</v>
      </c>
      <c r="J112" s="72">
        <f t="shared" si="26"/>
        <v>0</v>
      </c>
      <c r="K112" s="72">
        <f t="shared" si="27"/>
        <v>0</v>
      </c>
      <c r="L112" s="72">
        <f t="shared" si="28"/>
        <v>0</v>
      </c>
      <c r="M112" s="72">
        <f t="shared" ca="1" si="29"/>
        <v>-2.2349130288618338E-3</v>
      </c>
      <c r="N112" s="72">
        <f t="shared" ca="1" si="30"/>
        <v>0</v>
      </c>
      <c r="O112" s="80">
        <f t="shared" ca="1" si="31"/>
        <v>0</v>
      </c>
      <c r="P112" s="72">
        <f t="shared" ca="1" si="32"/>
        <v>0</v>
      </c>
      <c r="Q112" s="72">
        <f t="shared" ca="1" si="33"/>
        <v>0</v>
      </c>
      <c r="R112" s="47">
        <f t="shared" ca="1" si="34"/>
        <v>2.2349130288618338E-3</v>
      </c>
      <c r="S112" s="47"/>
      <c r="T112" s="47"/>
      <c r="U112" s="47"/>
      <c r="V112" s="47"/>
      <c r="W112" s="47"/>
      <c r="X112" s="47"/>
      <c r="Y112" s="47"/>
      <c r="Z112" s="47"/>
      <c r="AA112" s="47"/>
      <c r="AB112" s="47"/>
      <c r="AC112" s="47"/>
      <c r="AD112" s="47"/>
      <c r="AE112" s="47"/>
      <c r="AF112" s="47"/>
      <c r="AG112" s="47"/>
      <c r="AH112" s="47"/>
      <c r="AI112" s="47"/>
    </row>
    <row r="113" spans="1:35">
      <c r="A113" s="78"/>
      <c r="B113" s="78"/>
      <c r="C113" s="78"/>
      <c r="D113" s="79">
        <f t="shared" si="20"/>
        <v>0</v>
      </c>
      <c r="E113" s="79">
        <f t="shared" si="21"/>
        <v>0</v>
      </c>
      <c r="F113" s="72">
        <f t="shared" si="22"/>
        <v>0</v>
      </c>
      <c r="G113" s="72">
        <f t="shared" si="23"/>
        <v>0</v>
      </c>
      <c r="H113" s="72">
        <f t="shared" si="24"/>
        <v>0</v>
      </c>
      <c r="I113" s="72">
        <f t="shared" si="25"/>
        <v>0</v>
      </c>
      <c r="J113" s="72">
        <f t="shared" si="26"/>
        <v>0</v>
      </c>
      <c r="K113" s="72">
        <f t="shared" si="27"/>
        <v>0</v>
      </c>
      <c r="L113" s="72">
        <f t="shared" si="28"/>
        <v>0</v>
      </c>
      <c r="M113" s="72">
        <f t="shared" ca="1" si="29"/>
        <v>-2.2349130288618338E-3</v>
      </c>
      <c r="N113" s="72">
        <f t="shared" ca="1" si="30"/>
        <v>0</v>
      </c>
      <c r="O113" s="80">
        <f t="shared" ca="1" si="31"/>
        <v>0</v>
      </c>
      <c r="P113" s="72">
        <f t="shared" ca="1" si="32"/>
        <v>0</v>
      </c>
      <c r="Q113" s="72">
        <f t="shared" ca="1" si="33"/>
        <v>0</v>
      </c>
      <c r="R113" s="47">
        <f t="shared" ca="1" si="34"/>
        <v>2.2349130288618338E-3</v>
      </c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</row>
    <row r="114" spans="1:35">
      <c r="A114" s="78"/>
      <c r="B114" s="78"/>
      <c r="C114" s="78"/>
      <c r="D114" s="79">
        <f t="shared" si="20"/>
        <v>0</v>
      </c>
      <c r="E114" s="79">
        <f t="shared" si="21"/>
        <v>0</v>
      </c>
      <c r="F114" s="72">
        <f t="shared" si="22"/>
        <v>0</v>
      </c>
      <c r="G114" s="72">
        <f t="shared" si="23"/>
        <v>0</v>
      </c>
      <c r="H114" s="72">
        <f t="shared" si="24"/>
        <v>0</v>
      </c>
      <c r="I114" s="72">
        <f t="shared" si="25"/>
        <v>0</v>
      </c>
      <c r="J114" s="72">
        <f t="shared" si="26"/>
        <v>0</v>
      </c>
      <c r="K114" s="72">
        <f t="shared" si="27"/>
        <v>0</v>
      </c>
      <c r="L114" s="72">
        <f t="shared" si="28"/>
        <v>0</v>
      </c>
      <c r="M114" s="72">
        <f t="shared" ca="1" si="29"/>
        <v>-2.2349130288618338E-3</v>
      </c>
      <c r="N114" s="72">
        <f t="shared" ca="1" si="30"/>
        <v>0</v>
      </c>
      <c r="O114" s="80">
        <f t="shared" ca="1" si="31"/>
        <v>0</v>
      </c>
      <c r="P114" s="72">
        <f t="shared" ca="1" si="32"/>
        <v>0</v>
      </c>
      <c r="Q114" s="72">
        <f t="shared" ca="1" si="33"/>
        <v>0</v>
      </c>
      <c r="R114" s="47">
        <f t="shared" ca="1" si="34"/>
        <v>2.2349130288618338E-3</v>
      </c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</row>
    <row r="115" spans="1:35">
      <c r="A115" s="78"/>
      <c r="B115" s="78"/>
      <c r="C115" s="78"/>
      <c r="D115" s="79">
        <f t="shared" si="20"/>
        <v>0</v>
      </c>
      <c r="E115" s="79">
        <f t="shared" si="21"/>
        <v>0</v>
      </c>
      <c r="F115" s="72">
        <f t="shared" si="22"/>
        <v>0</v>
      </c>
      <c r="G115" s="72">
        <f t="shared" si="23"/>
        <v>0</v>
      </c>
      <c r="H115" s="72">
        <f t="shared" si="24"/>
        <v>0</v>
      </c>
      <c r="I115" s="72">
        <f t="shared" si="25"/>
        <v>0</v>
      </c>
      <c r="J115" s="72">
        <f t="shared" si="26"/>
        <v>0</v>
      </c>
      <c r="K115" s="72">
        <f t="shared" si="27"/>
        <v>0</v>
      </c>
      <c r="L115" s="72">
        <f t="shared" si="28"/>
        <v>0</v>
      </c>
      <c r="M115" s="72">
        <f t="shared" ca="1" si="29"/>
        <v>-2.2349130288618338E-3</v>
      </c>
      <c r="N115" s="72">
        <f t="shared" ca="1" si="30"/>
        <v>0</v>
      </c>
      <c r="O115" s="80">
        <f t="shared" ca="1" si="31"/>
        <v>0</v>
      </c>
      <c r="P115" s="72">
        <f t="shared" ca="1" si="32"/>
        <v>0</v>
      </c>
      <c r="Q115" s="72">
        <f t="shared" ca="1" si="33"/>
        <v>0</v>
      </c>
      <c r="R115" s="47">
        <f t="shared" ca="1" si="34"/>
        <v>2.2349130288618338E-3</v>
      </c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  <c r="AD115" s="47"/>
      <c r="AE115" s="47"/>
      <c r="AF115" s="47"/>
      <c r="AG115" s="47"/>
      <c r="AH115" s="47"/>
      <c r="AI115" s="47"/>
    </row>
    <row r="116" spans="1:35">
      <c r="A116" s="78"/>
      <c r="B116" s="78"/>
      <c r="C116" s="78"/>
      <c r="D116" s="79">
        <f t="shared" si="20"/>
        <v>0</v>
      </c>
      <c r="E116" s="79">
        <f t="shared" si="21"/>
        <v>0</v>
      </c>
      <c r="F116" s="72">
        <f t="shared" si="22"/>
        <v>0</v>
      </c>
      <c r="G116" s="72">
        <f t="shared" si="23"/>
        <v>0</v>
      </c>
      <c r="H116" s="72">
        <f t="shared" si="24"/>
        <v>0</v>
      </c>
      <c r="I116" s="72">
        <f t="shared" si="25"/>
        <v>0</v>
      </c>
      <c r="J116" s="72">
        <f t="shared" si="26"/>
        <v>0</v>
      </c>
      <c r="K116" s="72">
        <f t="shared" si="27"/>
        <v>0</v>
      </c>
      <c r="L116" s="72">
        <f t="shared" si="28"/>
        <v>0</v>
      </c>
      <c r="M116" s="72">
        <f t="shared" ca="1" si="29"/>
        <v>-2.2349130288618338E-3</v>
      </c>
      <c r="N116" s="72">
        <f t="shared" ca="1" si="30"/>
        <v>0</v>
      </c>
      <c r="O116" s="80">
        <f t="shared" ca="1" si="31"/>
        <v>0</v>
      </c>
      <c r="P116" s="72">
        <f t="shared" ca="1" si="32"/>
        <v>0</v>
      </c>
      <c r="Q116" s="72">
        <f t="shared" ca="1" si="33"/>
        <v>0</v>
      </c>
      <c r="R116" s="47">
        <f t="shared" ca="1" si="34"/>
        <v>2.2349130288618338E-3</v>
      </c>
      <c r="S116" s="47"/>
      <c r="T116" s="47"/>
      <c r="U116" s="47"/>
      <c r="V116" s="47"/>
      <c r="W116" s="47"/>
      <c r="X116" s="47"/>
      <c r="Y116" s="47"/>
      <c r="Z116" s="47"/>
      <c r="AA116" s="47"/>
      <c r="AB116" s="47"/>
      <c r="AC116" s="47"/>
      <c r="AD116" s="47"/>
      <c r="AE116" s="47"/>
      <c r="AF116" s="47"/>
      <c r="AG116" s="47"/>
      <c r="AH116" s="47"/>
      <c r="AI116" s="47"/>
    </row>
    <row r="117" spans="1:35">
      <c r="A117" s="78"/>
      <c r="B117" s="78"/>
      <c r="C117" s="78"/>
      <c r="D117" s="79">
        <f t="shared" si="20"/>
        <v>0</v>
      </c>
      <c r="E117" s="79">
        <f t="shared" si="21"/>
        <v>0</v>
      </c>
      <c r="F117" s="72">
        <f t="shared" si="22"/>
        <v>0</v>
      </c>
      <c r="G117" s="72">
        <f t="shared" si="23"/>
        <v>0</v>
      </c>
      <c r="H117" s="72">
        <f t="shared" si="24"/>
        <v>0</v>
      </c>
      <c r="I117" s="72">
        <f t="shared" si="25"/>
        <v>0</v>
      </c>
      <c r="J117" s="72">
        <f t="shared" si="26"/>
        <v>0</v>
      </c>
      <c r="K117" s="72">
        <f t="shared" si="27"/>
        <v>0</v>
      </c>
      <c r="L117" s="72">
        <f t="shared" si="28"/>
        <v>0</v>
      </c>
      <c r="M117" s="72">
        <f t="shared" ca="1" si="29"/>
        <v>-2.2349130288618338E-3</v>
      </c>
      <c r="N117" s="72">
        <f t="shared" ca="1" si="30"/>
        <v>0</v>
      </c>
      <c r="O117" s="80">
        <f t="shared" ca="1" si="31"/>
        <v>0</v>
      </c>
      <c r="P117" s="72">
        <f t="shared" ca="1" si="32"/>
        <v>0</v>
      </c>
      <c r="Q117" s="72">
        <f t="shared" ca="1" si="33"/>
        <v>0</v>
      </c>
      <c r="R117" s="47">
        <f t="shared" ca="1" si="34"/>
        <v>2.2349130288618338E-3</v>
      </c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</row>
    <row r="118" spans="1:35">
      <c r="A118" s="78"/>
      <c r="B118" s="78"/>
      <c r="C118" s="78"/>
      <c r="D118" s="79">
        <f t="shared" si="20"/>
        <v>0</v>
      </c>
      <c r="E118" s="79">
        <f t="shared" si="21"/>
        <v>0</v>
      </c>
      <c r="F118" s="72">
        <f t="shared" si="22"/>
        <v>0</v>
      </c>
      <c r="G118" s="72">
        <f t="shared" si="23"/>
        <v>0</v>
      </c>
      <c r="H118" s="72">
        <f t="shared" si="24"/>
        <v>0</v>
      </c>
      <c r="I118" s="72">
        <f t="shared" si="25"/>
        <v>0</v>
      </c>
      <c r="J118" s="72">
        <f t="shared" si="26"/>
        <v>0</v>
      </c>
      <c r="K118" s="72">
        <f t="shared" si="27"/>
        <v>0</v>
      </c>
      <c r="L118" s="72">
        <f t="shared" si="28"/>
        <v>0</v>
      </c>
      <c r="M118" s="72">
        <f t="shared" ca="1" si="29"/>
        <v>-2.2349130288618338E-3</v>
      </c>
      <c r="N118" s="72">
        <f t="shared" ca="1" si="30"/>
        <v>0</v>
      </c>
      <c r="O118" s="80">
        <f t="shared" ca="1" si="31"/>
        <v>0</v>
      </c>
      <c r="P118" s="72">
        <f t="shared" ca="1" si="32"/>
        <v>0</v>
      </c>
      <c r="Q118" s="72">
        <f t="shared" ca="1" si="33"/>
        <v>0</v>
      </c>
      <c r="R118" s="47">
        <f t="shared" ca="1" si="34"/>
        <v>2.2349130288618338E-3</v>
      </c>
      <c r="S118" s="47"/>
      <c r="T118" s="47"/>
      <c r="U118" s="47"/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</row>
    <row r="119" spans="1:35">
      <c r="A119" s="78"/>
      <c r="B119" s="78"/>
      <c r="C119" s="78"/>
      <c r="D119" s="79">
        <f t="shared" si="20"/>
        <v>0</v>
      </c>
      <c r="E119" s="79">
        <f t="shared" si="21"/>
        <v>0</v>
      </c>
      <c r="F119" s="72">
        <f t="shared" si="22"/>
        <v>0</v>
      </c>
      <c r="G119" s="72">
        <f t="shared" si="23"/>
        <v>0</v>
      </c>
      <c r="H119" s="72">
        <f t="shared" si="24"/>
        <v>0</v>
      </c>
      <c r="I119" s="72">
        <f t="shared" si="25"/>
        <v>0</v>
      </c>
      <c r="J119" s="72">
        <f t="shared" si="26"/>
        <v>0</v>
      </c>
      <c r="K119" s="72">
        <f t="shared" si="27"/>
        <v>0</v>
      </c>
      <c r="L119" s="72">
        <f t="shared" si="28"/>
        <v>0</v>
      </c>
      <c r="M119" s="72">
        <f t="shared" ca="1" si="29"/>
        <v>-2.2349130288618338E-3</v>
      </c>
      <c r="N119" s="72">
        <f t="shared" ca="1" si="30"/>
        <v>0</v>
      </c>
      <c r="O119" s="80">
        <f t="shared" ca="1" si="31"/>
        <v>0</v>
      </c>
      <c r="P119" s="72">
        <f t="shared" ca="1" si="32"/>
        <v>0</v>
      </c>
      <c r="Q119" s="72">
        <f t="shared" ca="1" si="33"/>
        <v>0</v>
      </c>
      <c r="R119" s="47">
        <f t="shared" ca="1" si="34"/>
        <v>2.2349130288618338E-3</v>
      </c>
      <c r="S119" s="47"/>
      <c r="T119" s="47"/>
      <c r="U119" s="47"/>
      <c r="V119" s="47"/>
      <c r="W119" s="47"/>
      <c r="X119" s="47"/>
      <c r="Y119" s="47"/>
      <c r="Z119" s="47"/>
      <c r="AA119" s="47"/>
      <c r="AB119" s="47"/>
      <c r="AC119" s="47"/>
      <c r="AD119" s="47"/>
      <c r="AE119" s="47"/>
      <c r="AF119" s="47"/>
      <c r="AG119" s="47"/>
      <c r="AH119" s="47"/>
      <c r="AI119" s="47"/>
    </row>
    <row r="120" spans="1:35">
      <c r="A120" s="78"/>
      <c r="B120" s="78"/>
      <c r="C120" s="78"/>
      <c r="D120" s="79">
        <f t="shared" si="20"/>
        <v>0</v>
      </c>
      <c r="E120" s="79">
        <f t="shared" si="21"/>
        <v>0</v>
      </c>
      <c r="F120" s="72">
        <f t="shared" si="22"/>
        <v>0</v>
      </c>
      <c r="G120" s="72">
        <f t="shared" si="23"/>
        <v>0</v>
      </c>
      <c r="H120" s="72">
        <f t="shared" si="24"/>
        <v>0</v>
      </c>
      <c r="I120" s="72">
        <f t="shared" si="25"/>
        <v>0</v>
      </c>
      <c r="J120" s="72">
        <f t="shared" si="26"/>
        <v>0</v>
      </c>
      <c r="K120" s="72">
        <f t="shared" si="27"/>
        <v>0</v>
      </c>
      <c r="L120" s="72">
        <f t="shared" si="28"/>
        <v>0</v>
      </c>
      <c r="M120" s="72">
        <f t="shared" ca="1" si="29"/>
        <v>-2.2349130288618338E-3</v>
      </c>
      <c r="N120" s="72">
        <f t="shared" ca="1" si="30"/>
        <v>0</v>
      </c>
      <c r="O120" s="80">
        <f t="shared" ca="1" si="31"/>
        <v>0</v>
      </c>
      <c r="P120" s="72">
        <f t="shared" ca="1" si="32"/>
        <v>0</v>
      </c>
      <c r="Q120" s="72">
        <f t="shared" ca="1" si="33"/>
        <v>0</v>
      </c>
      <c r="R120" s="47">
        <f t="shared" ca="1" si="34"/>
        <v>2.2349130288618338E-3</v>
      </c>
      <c r="S120" s="47"/>
      <c r="T120" s="47"/>
      <c r="U120" s="47"/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</row>
    <row r="121" spans="1:35">
      <c r="A121" s="78"/>
      <c r="B121" s="78"/>
      <c r="C121" s="78"/>
      <c r="D121" s="79">
        <f t="shared" si="20"/>
        <v>0</v>
      </c>
      <c r="E121" s="79">
        <f t="shared" si="21"/>
        <v>0</v>
      </c>
      <c r="F121" s="72">
        <f t="shared" si="22"/>
        <v>0</v>
      </c>
      <c r="G121" s="72">
        <f t="shared" si="23"/>
        <v>0</v>
      </c>
      <c r="H121" s="72">
        <f t="shared" si="24"/>
        <v>0</v>
      </c>
      <c r="I121" s="72">
        <f t="shared" si="25"/>
        <v>0</v>
      </c>
      <c r="J121" s="72">
        <f t="shared" si="26"/>
        <v>0</v>
      </c>
      <c r="K121" s="72">
        <f t="shared" si="27"/>
        <v>0</v>
      </c>
      <c r="L121" s="72">
        <f t="shared" si="28"/>
        <v>0</v>
      </c>
      <c r="M121" s="72">
        <f t="shared" ca="1" si="29"/>
        <v>-2.2349130288618338E-3</v>
      </c>
      <c r="N121" s="72">
        <f t="shared" ca="1" si="30"/>
        <v>0</v>
      </c>
      <c r="O121" s="80">
        <f t="shared" ca="1" si="31"/>
        <v>0</v>
      </c>
      <c r="P121" s="72">
        <f t="shared" ca="1" si="32"/>
        <v>0</v>
      </c>
      <c r="Q121" s="72">
        <f t="shared" ca="1" si="33"/>
        <v>0</v>
      </c>
      <c r="R121" s="47">
        <f t="shared" ca="1" si="34"/>
        <v>2.2349130288618338E-3</v>
      </c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</row>
    <row r="122" spans="1:35">
      <c r="A122" s="78"/>
      <c r="B122" s="78"/>
      <c r="C122" s="78"/>
      <c r="D122" s="79">
        <f t="shared" si="20"/>
        <v>0</v>
      </c>
      <c r="E122" s="79">
        <f t="shared" si="21"/>
        <v>0</v>
      </c>
      <c r="F122" s="72">
        <f t="shared" si="22"/>
        <v>0</v>
      </c>
      <c r="G122" s="72">
        <f t="shared" si="23"/>
        <v>0</v>
      </c>
      <c r="H122" s="72">
        <f t="shared" si="24"/>
        <v>0</v>
      </c>
      <c r="I122" s="72">
        <f t="shared" si="25"/>
        <v>0</v>
      </c>
      <c r="J122" s="72">
        <f t="shared" si="26"/>
        <v>0</v>
      </c>
      <c r="K122" s="72">
        <f t="shared" si="27"/>
        <v>0</v>
      </c>
      <c r="L122" s="72">
        <f t="shared" si="28"/>
        <v>0</v>
      </c>
      <c r="M122" s="72">
        <f t="shared" ca="1" si="29"/>
        <v>-2.2349130288618338E-3</v>
      </c>
      <c r="N122" s="72">
        <f t="shared" ca="1" si="30"/>
        <v>0</v>
      </c>
      <c r="O122" s="80">
        <f t="shared" ca="1" si="31"/>
        <v>0</v>
      </c>
      <c r="P122" s="72">
        <f t="shared" ca="1" si="32"/>
        <v>0</v>
      </c>
      <c r="Q122" s="72">
        <f t="shared" ca="1" si="33"/>
        <v>0</v>
      </c>
      <c r="R122" s="47">
        <f t="shared" ca="1" si="34"/>
        <v>2.2349130288618338E-3</v>
      </c>
      <c r="S122" s="47"/>
      <c r="T122" s="47"/>
      <c r="U122" s="47"/>
      <c r="V122" s="47"/>
      <c r="W122" s="47"/>
      <c r="X122" s="47"/>
      <c r="Y122" s="47"/>
      <c r="Z122" s="47"/>
      <c r="AA122" s="47"/>
      <c r="AB122" s="47"/>
      <c r="AC122" s="47"/>
      <c r="AD122" s="47"/>
      <c r="AE122" s="47"/>
      <c r="AF122" s="47"/>
      <c r="AG122" s="47"/>
      <c r="AH122" s="47"/>
      <c r="AI122" s="47"/>
    </row>
    <row r="123" spans="1:35">
      <c r="A123" s="78"/>
      <c r="B123" s="78"/>
      <c r="C123" s="78"/>
      <c r="D123" s="79">
        <f t="shared" si="20"/>
        <v>0</v>
      </c>
      <c r="E123" s="79">
        <f t="shared" si="21"/>
        <v>0</v>
      </c>
      <c r="F123" s="72">
        <f t="shared" si="22"/>
        <v>0</v>
      </c>
      <c r="G123" s="72">
        <f t="shared" si="23"/>
        <v>0</v>
      </c>
      <c r="H123" s="72">
        <f t="shared" si="24"/>
        <v>0</v>
      </c>
      <c r="I123" s="72">
        <f t="shared" si="25"/>
        <v>0</v>
      </c>
      <c r="J123" s="72">
        <f t="shared" si="26"/>
        <v>0</v>
      </c>
      <c r="K123" s="72">
        <f t="shared" si="27"/>
        <v>0</v>
      </c>
      <c r="L123" s="72">
        <f t="shared" si="28"/>
        <v>0</v>
      </c>
      <c r="M123" s="72">
        <f t="shared" ca="1" si="29"/>
        <v>-2.2349130288618338E-3</v>
      </c>
      <c r="N123" s="72">
        <f t="shared" ca="1" si="30"/>
        <v>0</v>
      </c>
      <c r="O123" s="80">
        <f t="shared" ca="1" si="31"/>
        <v>0</v>
      </c>
      <c r="P123" s="72">
        <f t="shared" ca="1" si="32"/>
        <v>0</v>
      </c>
      <c r="Q123" s="72">
        <f t="shared" ca="1" si="33"/>
        <v>0</v>
      </c>
      <c r="R123" s="47">
        <f t="shared" ca="1" si="34"/>
        <v>2.2349130288618338E-3</v>
      </c>
      <c r="S123" s="47"/>
      <c r="T123" s="47"/>
      <c r="U123" s="47"/>
      <c r="V123" s="47"/>
      <c r="W123" s="47"/>
      <c r="X123" s="47"/>
      <c r="Y123" s="47"/>
      <c r="Z123" s="47"/>
      <c r="AA123" s="47"/>
      <c r="AB123" s="47"/>
      <c r="AC123" s="47"/>
      <c r="AD123" s="47"/>
      <c r="AE123" s="47"/>
      <c r="AF123" s="47"/>
      <c r="AG123" s="47"/>
      <c r="AH123" s="47"/>
      <c r="AI123" s="47"/>
    </row>
    <row r="124" spans="1:35">
      <c r="A124" s="78"/>
      <c r="B124" s="78"/>
      <c r="C124" s="78"/>
      <c r="D124" s="79">
        <f t="shared" si="20"/>
        <v>0</v>
      </c>
      <c r="E124" s="79">
        <f t="shared" si="21"/>
        <v>0</v>
      </c>
      <c r="F124" s="72">
        <f t="shared" si="22"/>
        <v>0</v>
      </c>
      <c r="G124" s="72">
        <f t="shared" si="23"/>
        <v>0</v>
      </c>
      <c r="H124" s="72">
        <f t="shared" si="24"/>
        <v>0</v>
      </c>
      <c r="I124" s="72">
        <f t="shared" si="25"/>
        <v>0</v>
      </c>
      <c r="J124" s="72">
        <f t="shared" si="26"/>
        <v>0</v>
      </c>
      <c r="K124" s="72">
        <f t="shared" si="27"/>
        <v>0</v>
      </c>
      <c r="L124" s="72">
        <f t="shared" si="28"/>
        <v>0</v>
      </c>
      <c r="M124" s="72">
        <f t="shared" ca="1" si="29"/>
        <v>-2.2349130288618338E-3</v>
      </c>
      <c r="N124" s="72">
        <f t="shared" ca="1" si="30"/>
        <v>0</v>
      </c>
      <c r="O124" s="80">
        <f t="shared" ca="1" si="31"/>
        <v>0</v>
      </c>
      <c r="P124" s="72">
        <f t="shared" ca="1" si="32"/>
        <v>0</v>
      </c>
      <c r="Q124" s="72">
        <f t="shared" ca="1" si="33"/>
        <v>0</v>
      </c>
      <c r="R124" s="47">
        <f t="shared" ca="1" si="34"/>
        <v>2.2349130288618338E-3</v>
      </c>
      <c r="S124" s="47"/>
      <c r="T124" s="47"/>
      <c r="U124" s="47"/>
      <c r="V124" s="47"/>
      <c r="W124" s="47"/>
      <c r="X124" s="47"/>
      <c r="Y124" s="47"/>
      <c r="Z124" s="47"/>
      <c r="AA124" s="47"/>
      <c r="AB124" s="47"/>
      <c r="AC124" s="47"/>
      <c r="AD124" s="47"/>
      <c r="AE124" s="47"/>
      <c r="AF124" s="47"/>
      <c r="AG124" s="47"/>
      <c r="AH124" s="47"/>
      <c r="AI124" s="47"/>
    </row>
    <row r="125" spans="1:35">
      <c r="A125" s="78"/>
      <c r="B125" s="78"/>
      <c r="C125" s="78"/>
      <c r="D125" s="79">
        <f t="shared" si="20"/>
        <v>0</v>
      </c>
      <c r="E125" s="79">
        <f t="shared" si="21"/>
        <v>0</v>
      </c>
      <c r="F125" s="72">
        <f t="shared" si="22"/>
        <v>0</v>
      </c>
      <c r="G125" s="72">
        <f t="shared" si="23"/>
        <v>0</v>
      </c>
      <c r="H125" s="72">
        <f t="shared" si="24"/>
        <v>0</v>
      </c>
      <c r="I125" s="72">
        <f t="shared" si="25"/>
        <v>0</v>
      </c>
      <c r="J125" s="72">
        <f t="shared" si="26"/>
        <v>0</v>
      </c>
      <c r="K125" s="72">
        <f t="shared" si="27"/>
        <v>0</v>
      </c>
      <c r="L125" s="72">
        <f t="shared" si="28"/>
        <v>0</v>
      </c>
      <c r="M125" s="72">
        <f t="shared" ca="1" si="29"/>
        <v>-2.2349130288618338E-3</v>
      </c>
      <c r="N125" s="72">
        <f t="shared" ca="1" si="30"/>
        <v>0</v>
      </c>
      <c r="O125" s="80">
        <f t="shared" ca="1" si="31"/>
        <v>0</v>
      </c>
      <c r="P125" s="72">
        <f t="shared" ca="1" si="32"/>
        <v>0</v>
      </c>
      <c r="Q125" s="72">
        <f t="shared" ca="1" si="33"/>
        <v>0</v>
      </c>
      <c r="R125" s="47">
        <f t="shared" ca="1" si="34"/>
        <v>2.2349130288618338E-3</v>
      </c>
      <c r="S125" s="47"/>
      <c r="T125" s="47"/>
      <c r="U125" s="47"/>
      <c r="V125" s="47"/>
      <c r="W125" s="47"/>
      <c r="X125" s="47"/>
      <c r="Y125" s="47"/>
      <c r="Z125" s="47"/>
      <c r="AA125" s="47"/>
      <c r="AB125" s="47"/>
      <c r="AC125" s="47"/>
      <c r="AD125" s="47"/>
      <c r="AE125" s="47"/>
      <c r="AF125" s="47"/>
      <c r="AG125" s="47"/>
      <c r="AH125" s="47"/>
      <c r="AI125" s="47"/>
    </row>
    <row r="126" spans="1:35">
      <c r="A126" s="78"/>
      <c r="B126" s="78"/>
      <c r="C126" s="78"/>
      <c r="D126" s="79">
        <f t="shared" si="20"/>
        <v>0</v>
      </c>
      <c r="E126" s="79">
        <f t="shared" si="21"/>
        <v>0</v>
      </c>
      <c r="F126" s="72">
        <f t="shared" si="22"/>
        <v>0</v>
      </c>
      <c r="G126" s="72">
        <f t="shared" si="23"/>
        <v>0</v>
      </c>
      <c r="H126" s="72">
        <f t="shared" si="24"/>
        <v>0</v>
      </c>
      <c r="I126" s="72">
        <f t="shared" si="25"/>
        <v>0</v>
      </c>
      <c r="J126" s="72">
        <f t="shared" si="26"/>
        <v>0</v>
      </c>
      <c r="K126" s="72">
        <f t="shared" si="27"/>
        <v>0</v>
      </c>
      <c r="L126" s="72">
        <f t="shared" si="28"/>
        <v>0</v>
      </c>
      <c r="M126" s="72">
        <f t="shared" ca="1" si="29"/>
        <v>-2.2349130288618338E-3</v>
      </c>
      <c r="N126" s="72">
        <f t="shared" ca="1" si="30"/>
        <v>0</v>
      </c>
      <c r="O126" s="80">
        <f t="shared" ca="1" si="31"/>
        <v>0</v>
      </c>
      <c r="P126" s="72">
        <f t="shared" ca="1" si="32"/>
        <v>0</v>
      </c>
      <c r="Q126" s="72">
        <f t="shared" ca="1" si="33"/>
        <v>0</v>
      </c>
      <c r="R126" s="47">
        <f t="shared" ca="1" si="34"/>
        <v>2.2349130288618338E-3</v>
      </c>
      <c r="S126" s="47"/>
      <c r="T126" s="47"/>
      <c r="U126" s="47"/>
      <c r="V126" s="47"/>
      <c r="W126" s="47"/>
      <c r="X126" s="47"/>
      <c r="Y126" s="47"/>
      <c r="Z126" s="47"/>
      <c r="AA126" s="47"/>
      <c r="AB126" s="47"/>
      <c r="AC126" s="47"/>
      <c r="AD126" s="47"/>
      <c r="AE126" s="47"/>
      <c r="AF126" s="47"/>
      <c r="AG126" s="47"/>
      <c r="AH126" s="47"/>
      <c r="AI126" s="47"/>
    </row>
    <row r="127" spans="1:35">
      <c r="A127" s="78"/>
      <c r="B127" s="78"/>
      <c r="C127" s="78"/>
      <c r="D127" s="79">
        <f t="shared" si="20"/>
        <v>0</v>
      </c>
      <c r="E127" s="79">
        <f t="shared" si="21"/>
        <v>0</v>
      </c>
      <c r="F127" s="72">
        <f t="shared" si="22"/>
        <v>0</v>
      </c>
      <c r="G127" s="72">
        <f t="shared" si="23"/>
        <v>0</v>
      </c>
      <c r="H127" s="72">
        <f t="shared" si="24"/>
        <v>0</v>
      </c>
      <c r="I127" s="72">
        <f t="shared" si="25"/>
        <v>0</v>
      </c>
      <c r="J127" s="72">
        <f t="shared" si="26"/>
        <v>0</v>
      </c>
      <c r="K127" s="72">
        <f t="shared" si="27"/>
        <v>0</v>
      </c>
      <c r="L127" s="72">
        <f t="shared" si="28"/>
        <v>0</v>
      </c>
      <c r="M127" s="72">
        <f t="shared" ca="1" si="29"/>
        <v>-2.2349130288618338E-3</v>
      </c>
      <c r="N127" s="72">
        <f t="shared" ca="1" si="30"/>
        <v>0</v>
      </c>
      <c r="O127" s="80">
        <f t="shared" ca="1" si="31"/>
        <v>0</v>
      </c>
      <c r="P127" s="72">
        <f t="shared" ca="1" si="32"/>
        <v>0</v>
      </c>
      <c r="Q127" s="72">
        <f t="shared" ca="1" si="33"/>
        <v>0</v>
      </c>
      <c r="R127" s="47">
        <f t="shared" ca="1" si="34"/>
        <v>2.2349130288618338E-3</v>
      </c>
      <c r="S127" s="47"/>
      <c r="T127" s="47"/>
      <c r="U127" s="47"/>
      <c r="V127" s="47"/>
      <c r="W127" s="47"/>
      <c r="X127" s="47"/>
      <c r="Y127" s="47"/>
      <c r="Z127" s="47"/>
      <c r="AA127" s="47"/>
      <c r="AB127" s="47"/>
      <c r="AC127" s="47"/>
      <c r="AD127" s="47"/>
      <c r="AE127" s="47"/>
      <c r="AF127" s="47"/>
      <c r="AG127" s="47"/>
      <c r="AH127" s="47"/>
      <c r="AI127" s="47"/>
    </row>
    <row r="128" spans="1:35">
      <c r="A128" s="78"/>
      <c r="B128" s="78"/>
      <c r="C128" s="78"/>
      <c r="D128" s="79">
        <f t="shared" si="20"/>
        <v>0</v>
      </c>
      <c r="E128" s="79">
        <f t="shared" si="21"/>
        <v>0</v>
      </c>
      <c r="F128" s="72">
        <f t="shared" si="22"/>
        <v>0</v>
      </c>
      <c r="G128" s="72">
        <f t="shared" si="23"/>
        <v>0</v>
      </c>
      <c r="H128" s="72">
        <f t="shared" si="24"/>
        <v>0</v>
      </c>
      <c r="I128" s="72">
        <f t="shared" si="25"/>
        <v>0</v>
      </c>
      <c r="J128" s="72">
        <f t="shared" si="26"/>
        <v>0</v>
      </c>
      <c r="K128" s="72">
        <f t="shared" si="27"/>
        <v>0</v>
      </c>
      <c r="L128" s="72">
        <f t="shared" si="28"/>
        <v>0</v>
      </c>
      <c r="M128" s="72">
        <f t="shared" ca="1" si="29"/>
        <v>-2.2349130288618338E-3</v>
      </c>
      <c r="N128" s="72">
        <f t="shared" ca="1" si="30"/>
        <v>0</v>
      </c>
      <c r="O128" s="80">
        <f t="shared" ca="1" si="31"/>
        <v>0</v>
      </c>
      <c r="P128" s="72">
        <f t="shared" ca="1" si="32"/>
        <v>0</v>
      </c>
      <c r="Q128" s="72">
        <f t="shared" ca="1" si="33"/>
        <v>0</v>
      </c>
      <c r="R128" s="47">
        <f t="shared" ca="1" si="34"/>
        <v>2.2349130288618338E-3</v>
      </c>
      <c r="S128" s="47"/>
      <c r="T128" s="47"/>
      <c r="U128" s="47"/>
      <c r="V128" s="47"/>
      <c r="W128" s="47"/>
      <c r="X128" s="47"/>
      <c r="Y128" s="47"/>
      <c r="Z128" s="47"/>
      <c r="AA128" s="47"/>
      <c r="AB128" s="47"/>
      <c r="AC128" s="47"/>
      <c r="AD128" s="47"/>
      <c r="AE128" s="47"/>
      <c r="AF128" s="47"/>
      <c r="AG128" s="47"/>
      <c r="AH128" s="47"/>
      <c r="AI128" s="47"/>
    </row>
    <row r="129" spans="1:35">
      <c r="A129" s="78"/>
      <c r="B129" s="78"/>
      <c r="C129" s="78"/>
      <c r="D129" s="79">
        <f t="shared" si="20"/>
        <v>0</v>
      </c>
      <c r="E129" s="79">
        <f t="shared" si="21"/>
        <v>0</v>
      </c>
      <c r="F129" s="72">
        <f t="shared" si="22"/>
        <v>0</v>
      </c>
      <c r="G129" s="72">
        <f t="shared" si="23"/>
        <v>0</v>
      </c>
      <c r="H129" s="72">
        <f t="shared" si="24"/>
        <v>0</v>
      </c>
      <c r="I129" s="72">
        <f t="shared" si="25"/>
        <v>0</v>
      </c>
      <c r="J129" s="72">
        <f t="shared" si="26"/>
        <v>0</v>
      </c>
      <c r="K129" s="72">
        <f t="shared" si="27"/>
        <v>0</v>
      </c>
      <c r="L129" s="72">
        <f t="shared" si="28"/>
        <v>0</v>
      </c>
      <c r="M129" s="72">
        <f t="shared" ca="1" si="29"/>
        <v>-2.2349130288618338E-3</v>
      </c>
      <c r="N129" s="72">
        <f t="shared" ca="1" si="30"/>
        <v>0</v>
      </c>
      <c r="O129" s="80">
        <f t="shared" ca="1" si="31"/>
        <v>0</v>
      </c>
      <c r="P129" s="72">
        <f t="shared" ca="1" si="32"/>
        <v>0</v>
      </c>
      <c r="Q129" s="72">
        <f t="shared" ca="1" si="33"/>
        <v>0</v>
      </c>
      <c r="R129" s="47">
        <f t="shared" ca="1" si="34"/>
        <v>2.2349130288618338E-3</v>
      </c>
      <c r="S129" s="47"/>
      <c r="T129" s="47"/>
      <c r="U129" s="47"/>
      <c r="V129" s="47"/>
      <c r="W129" s="47"/>
      <c r="X129" s="47"/>
      <c r="Y129" s="47"/>
      <c r="Z129" s="47"/>
      <c r="AA129" s="47"/>
      <c r="AB129" s="47"/>
      <c r="AC129" s="47"/>
      <c r="AD129" s="47"/>
      <c r="AE129" s="47"/>
      <c r="AF129" s="47"/>
      <c r="AG129" s="47"/>
      <c r="AH129" s="47"/>
      <c r="AI129" s="47"/>
    </row>
    <row r="130" spans="1:35">
      <c r="A130" s="78"/>
      <c r="B130" s="78"/>
      <c r="C130" s="78"/>
      <c r="D130" s="79">
        <f t="shared" si="20"/>
        <v>0</v>
      </c>
      <c r="E130" s="79">
        <f t="shared" si="21"/>
        <v>0</v>
      </c>
      <c r="F130" s="72">
        <f t="shared" si="22"/>
        <v>0</v>
      </c>
      <c r="G130" s="72">
        <f t="shared" si="23"/>
        <v>0</v>
      </c>
      <c r="H130" s="72">
        <f t="shared" si="24"/>
        <v>0</v>
      </c>
      <c r="I130" s="72">
        <f t="shared" si="25"/>
        <v>0</v>
      </c>
      <c r="J130" s="72">
        <f t="shared" si="26"/>
        <v>0</v>
      </c>
      <c r="K130" s="72">
        <f t="shared" si="27"/>
        <v>0</v>
      </c>
      <c r="L130" s="72">
        <f t="shared" si="28"/>
        <v>0</v>
      </c>
      <c r="M130" s="72">
        <f t="shared" ca="1" si="29"/>
        <v>-2.2349130288618338E-3</v>
      </c>
      <c r="N130" s="72">
        <f t="shared" ca="1" si="30"/>
        <v>0</v>
      </c>
      <c r="O130" s="80">
        <f t="shared" ca="1" si="31"/>
        <v>0</v>
      </c>
      <c r="P130" s="72">
        <f t="shared" ca="1" si="32"/>
        <v>0</v>
      </c>
      <c r="Q130" s="72">
        <f t="shared" ca="1" si="33"/>
        <v>0</v>
      </c>
      <c r="R130" s="47">
        <f t="shared" ca="1" si="34"/>
        <v>2.2349130288618338E-3</v>
      </c>
      <c r="S130" s="47"/>
      <c r="T130" s="47"/>
      <c r="U130" s="47"/>
      <c r="V130" s="47"/>
      <c r="W130" s="47"/>
      <c r="X130" s="47"/>
      <c r="Y130" s="47"/>
      <c r="Z130" s="47"/>
      <c r="AA130" s="47"/>
      <c r="AB130" s="47"/>
      <c r="AC130" s="47"/>
      <c r="AD130" s="47"/>
      <c r="AE130" s="47"/>
      <c r="AF130" s="47"/>
      <c r="AG130" s="47"/>
      <c r="AH130" s="47"/>
      <c r="AI130" s="47"/>
    </row>
    <row r="131" spans="1:35">
      <c r="A131" s="78"/>
      <c r="B131" s="78"/>
      <c r="C131" s="78"/>
      <c r="D131" s="79">
        <f t="shared" si="20"/>
        <v>0</v>
      </c>
      <c r="E131" s="79">
        <f t="shared" si="21"/>
        <v>0</v>
      </c>
      <c r="F131" s="72">
        <f t="shared" si="22"/>
        <v>0</v>
      </c>
      <c r="G131" s="72">
        <f t="shared" si="23"/>
        <v>0</v>
      </c>
      <c r="H131" s="72">
        <f t="shared" si="24"/>
        <v>0</v>
      </c>
      <c r="I131" s="72">
        <f t="shared" si="25"/>
        <v>0</v>
      </c>
      <c r="J131" s="72">
        <f t="shared" si="26"/>
        <v>0</v>
      </c>
      <c r="K131" s="72">
        <f t="shared" si="27"/>
        <v>0</v>
      </c>
      <c r="L131" s="72">
        <f t="shared" si="28"/>
        <v>0</v>
      </c>
      <c r="M131" s="72">
        <f t="shared" ca="1" si="29"/>
        <v>-2.2349130288618338E-3</v>
      </c>
      <c r="N131" s="72">
        <f t="shared" ca="1" si="30"/>
        <v>0</v>
      </c>
      <c r="O131" s="80">
        <f t="shared" ca="1" si="31"/>
        <v>0</v>
      </c>
      <c r="P131" s="72">
        <f t="shared" ca="1" si="32"/>
        <v>0</v>
      </c>
      <c r="Q131" s="72">
        <f t="shared" ca="1" si="33"/>
        <v>0</v>
      </c>
      <c r="R131" s="47">
        <f t="shared" ca="1" si="34"/>
        <v>2.2349130288618338E-3</v>
      </c>
      <c r="S131" s="47"/>
      <c r="T131" s="47"/>
      <c r="U131" s="47"/>
      <c r="V131" s="47"/>
      <c r="W131" s="47"/>
      <c r="X131" s="47"/>
      <c r="Y131" s="47"/>
      <c r="Z131" s="47"/>
      <c r="AA131" s="47"/>
      <c r="AB131" s="47"/>
      <c r="AC131" s="47"/>
      <c r="AD131" s="47"/>
      <c r="AE131" s="47"/>
      <c r="AF131" s="47"/>
      <c r="AG131" s="47"/>
      <c r="AH131" s="47"/>
      <c r="AI131" s="47"/>
    </row>
    <row r="132" spans="1:35">
      <c r="A132" s="78"/>
      <c r="B132" s="78"/>
      <c r="C132" s="78"/>
      <c r="D132" s="79">
        <f t="shared" si="20"/>
        <v>0</v>
      </c>
      <c r="E132" s="79">
        <f t="shared" si="21"/>
        <v>0</v>
      </c>
      <c r="F132" s="72">
        <f t="shared" si="22"/>
        <v>0</v>
      </c>
      <c r="G132" s="72">
        <f t="shared" si="23"/>
        <v>0</v>
      </c>
      <c r="H132" s="72">
        <f t="shared" si="24"/>
        <v>0</v>
      </c>
      <c r="I132" s="72">
        <f t="shared" si="25"/>
        <v>0</v>
      </c>
      <c r="J132" s="72">
        <f t="shared" si="26"/>
        <v>0</v>
      </c>
      <c r="K132" s="72">
        <f t="shared" si="27"/>
        <v>0</v>
      </c>
      <c r="L132" s="72">
        <f t="shared" si="28"/>
        <v>0</v>
      </c>
      <c r="M132" s="72">
        <f t="shared" ca="1" si="29"/>
        <v>-2.2349130288618338E-3</v>
      </c>
      <c r="N132" s="72">
        <f t="shared" ca="1" si="30"/>
        <v>0</v>
      </c>
      <c r="O132" s="80">
        <f t="shared" ca="1" si="31"/>
        <v>0</v>
      </c>
      <c r="P132" s="72">
        <f t="shared" ca="1" si="32"/>
        <v>0</v>
      </c>
      <c r="Q132" s="72">
        <f t="shared" ca="1" si="33"/>
        <v>0</v>
      </c>
      <c r="R132" s="47">
        <f t="shared" ca="1" si="34"/>
        <v>2.2349130288618338E-3</v>
      </c>
      <c r="S132" s="47"/>
      <c r="T132" s="47"/>
      <c r="U132" s="47"/>
      <c r="V132" s="47"/>
      <c r="W132" s="47"/>
      <c r="X132" s="47"/>
      <c r="Y132" s="47"/>
      <c r="Z132" s="47"/>
      <c r="AA132" s="47"/>
      <c r="AB132" s="47"/>
      <c r="AC132" s="47"/>
      <c r="AD132" s="47"/>
      <c r="AE132" s="47"/>
      <c r="AF132" s="47"/>
      <c r="AG132" s="47"/>
      <c r="AH132" s="47"/>
      <c r="AI132" s="47"/>
    </row>
    <row r="133" spans="1:35">
      <c r="A133" s="78"/>
      <c r="B133" s="78"/>
      <c r="C133" s="78"/>
      <c r="D133" s="79">
        <f t="shared" si="20"/>
        <v>0</v>
      </c>
      <c r="E133" s="79">
        <f t="shared" si="21"/>
        <v>0</v>
      </c>
      <c r="F133" s="72">
        <f t="shared" si="22"/>
        <v>0</v>
      </c>
      <c r="G133" s="72">
        <f t="shared" si="23"/>
        <v>0</v>
      </c>
      <c r="H133" s="72">
        <f t="shared" si="24"/>
        <v>0</v>
      </c>
      <c r="I133" s="72">
        <f t="shared" si="25"/>
        <v>0</v>
      </c>
      <c r="J133" s="72">
        <f t="shared" si="26"/>
        <v>0</v>
      </c>
      <c r="K133" s="72">
        <f t="shared" si="27"/>
        <v>0</v>
      </c>
      <c r="L133" s="72">
        <f t="shared" si="28"/>
        <v>0</v>
      </c>
      <c r="M133" s="72">
        <f t="shared" ca="1" si="29"/>
        <v>-2.2349130288618338E-3</v>
      </c>
      <c r="N133" s="72">
        <f t="shared" ca="1" si="30"/>
        <v>0</v>
      </c>
      <c r="O133" s="80">
        <f t="shared" ca="1" si="31"/>
        <v>0</v>
      </c>
      <c r="P133" s="72">
        <f t="shared" ca="1" si="32"/>
        <v>0</v>
      </c>
      <c r="Q133" s="72">
        <f t="shared" ca="1" si="33"/>
        <v>0</v>
      </c>
      <c r="R133" s="47">
        <f t="shared" ca="1" si="34"/>
        <v>2.2349130288618338E-3</v>
      </c>
      <c r="S133" s="47"/>
      <c r="T133" s="47"/>
      <c r="U133" s="47"/>
      <c r="V133" s="47"/>
      <c r="W133" s="47"/>
      <c r="X133" s="47"/>
      <c r="Y133" s="47"/>
      <c r="Z133" s="47"/>
      <c r="AA133" s="47"/>
      <c r="AB133" s="47"/>
      <c r="AC133" s="47"/>
      <c r="AD133" s="47"/>
      <c r="AE133" s="47"/>
      <c r="AF133" s="47"/>
      <c r="AG133" s="47"/>
      <c r="AH133" s="47"/>
      <c r="AI133" s="47"/>
    </row>
    <row r="134" spans="1:35">
      <c r="A134" s="78"/>
      <c r="B134" s="78"/>
      <c r="C134" s="78"/>
      <c r="D134" s="79">
        <f t="shared" si="20"/>
        <v>0</v>
      </c>
      <c r="E134" s="79">
        <f t="shared" si="21"/>
        <v>0</v>
      </c>
      <c r="F134" s="72">
        <f t="shared" si="22"/>
        <v>0</v>
      </c>
      <c r="G134" s="72">
        <f t="shared" si="23"/>
        <v>0</v>
      </c>
      <c r="H134" s="72">
        <f t="shared" si="24"/>
        <v>0</v>
      </c>
      <c r="I134" s="72">
        <f t="shared" si="25"/>
        <v>0</v>
      </c>
      <c r="J134" s="72">
        <f t="shared" si="26"/>
        <v>0</v>
      </c>
      <c r="K134" s="72">
        <f t="shared" si="27"/>
        <v>0</v>
      </c>
      <c r="L134" s="72">
        <f t="shared" si="28"/>
        <v>0</v>
      </c>
      <c r="M134" s="72">
        <f t="shared" ca="1" si="29"/>
        <v>-2.2349130288618338E-3</v>
      </c>
      <c r="N134" s="72">
        <f t="shared" ca="1" si="30"/>
        <v>0</v>
      </c>
      <c r="O134" s="80">
        <f t="shared" ca="1" si="31"/>
        <v>0</v>
      </c>
      <c r="P134" s="72">
        <f t="shared" ca="1" si="32"/>
        <v>0</v>
      </c>
      <c r="Q134" s="72">
        <f t="shared" ca="1" si="33"/>
        <v>0</v>
      </c>
      <c r="R134" s="47">
        <f t="shared" ca="1" si="34"/>
        <v>2.2349130288618338E-3</v>
      </c>
      <c r="S134" s="47"/>
      <c r="T134" s="47"/>
      <c r="U134" s="47"/>
      <c r="V134" s="47"/>
      <c r="W134" s="47"/>
      <c r="X134" s="47"/>
      <c r="Y134" s="47"/>
      <c r="Z134" s="47"/>
      <c r="AA134" s="47"/>
      <c r="AB134" s="47"/>
      <c r="AC134" s="47"/>
      <c r="AD134" s="47"/>
      <c r="AE134" s="47"/>
      <c r="AF134" s="47"/>
      <c r="AG134" s="47"/>
      <c r="AH134" s="47"/>
      <c r="AI134" s="47"/>
    </row>
    <row r="135" spans="1:35">
      <c r="A135" s="78"/>
      <c r="B135" s="78"/>
      <c r="C135" s="78"/>
      <c r="D135" s="79">
        <f t="shared" si="20"/>
        <v>0</v>
      </c>
      <c r="E135" s="79">
        <f t="shared" si="21"/>
        <v>0</v>
      </c>
      <c r="F135" s="72">
        <f t="shared" si="22"/>
        <v>0</v>
      </c>
      <c r="G135" s="72">
        <f t="shared" si="23"/>
        <v>0</v>
      </c>
      <c r="H135" s="72">
        <f t="shared" si="24"/>
        <v>0</v>
      </c>
      <c r="I135" s="72">
        <f t="shared" si="25"/>
        <v>0</v>
      </c>
      <c r="J135" s="72">
        <f t="shared" si="26"/>
        <v>0</v>
      </c>
      <c r="K135" s="72">
        <f t="shared" si="27"/>
        <v>0</v>
      </c>
      <c r="L135" s="72">
        <f t="shared" si="28"/>
        <v>0</v>
      </c>
      <c r="M135" s="72">
        <f t="shared" ca="1" si="29"/>
        <v>-2.2349130288618338E-3</v>
      </c>
      <c r="N135" s="72">
        <f t="shared" ca="1" si="30"/>
        <v>0</v>
      </c>
      <c r="O135" s="80">
        <f t="shared" ca="1" si="31"/>
        <v>0</v>
      </c>
      <c r="P135" s="72">
        <f t="shared" ca="1" si="32"/>
        <v>0</v>
      </c>
      <c r="Q135" s="72">
        <f t="shared" ca="1" si="33"/>
        <v>0</v>
      </c>
      <c r="R135" s="47">
        <f t="shared" ca="1" si="34"/>
        <v>2.2349130288618338E-3</v>
      </c>
      <c r="S135" s="47"/>
      <c r="T135" s="47"/>
      <c r="U135" s="47"/>
      <c r="V135" s="47"/>
      <c r="W135" s="47"/>
      <c r="X135" s="47"/>
      <c r="Y135" s="47"/>
      <c r="Z135" s="47"/>
      <c r="AA135" s="47"/>
      <c r="AB135" s="47"/>
      <c r="AC135" s="47"/>
      <c r="AD135" s="47"/>
      <c r="AE135" s="47"/>
      <c r="AF135" s="47"/>
      <c r="AG135" s="47"/>
      <c r="AH135" s="47"/>
      <c r="AI135" s="47"/>
    </row>
    <row r="136" spans="1:35">
      <c r="A136" s="78"/>
      <c r="B136" s="78"/>
      <c r="C136" s="78"/>
      <c r="D136" s="79">
        <f t="shared" si="20"/>
        <v>0</v>
      </c>
      <c r="E136" s="79">
        <f t="shared" si="21"/>
        <v>0</v>
      </c>
      <c r="F136" s="72">
        <f t="shared" si="22"/>
        <v>0</v>
      </c>
      <c r="G136" s="72">
        <f t="shared" si="23"/>
        <v>0</v>
      </c>
      <c r="H136" s="72">
        <f t="shared" si="24"/>
        <v>0</v>
      </c>
      <c r="I136" s="72">
        <f t="shared" si="25"/>
        <v>0</v>
      </c>
      <c r="J136" s="72">
        <f t="shared" si="26"/>
        <v>0</v>
      </c>
      <c r="K136" s="72">
        <f t="shared" si="27"/>
        <v>0</v>
      </c>
      <c r="L136" s="72">
        <f t="shared" si="28"/>
        <v>0</v>
      </c>
      <c r="M136" s="72">
        <f t="shared" ca="1" si="29"/>
        <v>-2.2349130288618338E-3</v>
      </c>
      <c r="N136" s="72">
        <f t="shared" ca="1" si="30"/>
        <v>0</v>
      </c>
      <c r="O136" s="80">
        <f t="shared" ca="1" si="31"/>
        <v>0</v>
      </c>
      <c r="P136" s="72">
        <f t="shared" ca="1" si="32"/>
        <v>0</v>
      </c>
      <c r="Q136" s="72">
        <f t="shared" ca="1" si="33"/>
        <v>0</v>
      </c>
      <c r="R136" s="47">
        <f t="shared" ca="1" si="34"/>
        <v>2.2349130288618338E-3</v>
      </c>
      <c r="S136" s="47"/>
      <c r="T136" s="47"/>
      <c r="U136" s="47"/>
      <c r="V136" s="47"/>
      <c r="W136" s="47"/>
      <c r="X136" s="47"/>
      <c r="Y136" s="47"/>
      <c r="Z136" s="47"/>
      <c r="AA136" s="47"/>
      <c r="AB136" s="47"/>
      <c r="AC136" s="47"/>
      <c r="AD136" s="47"/>
      <c r="AE136" s="47"/>
      <c r="AF136" s="47"/>
      <c r="AG136" s="47"/>
      <c r="AH136" s="47"/>
      <c r="AI136" s="47"/>
    </row>
    <row r="137" spans="1:35">
      <c r="A137" s="78"/>
      <c r="B137" s="78"/>
      <c r="C137" s="78"/>
      <c r="D137" s="79">
        <f t="shared" si="20"/>
        <v>0</v>
      </c>
      <c r="E137" s="79">
        <f t="shared" si="21"/>
        <v>0</v>
      </c>
      <c r="F137" s="72">
        <f t="shared" si="22"/>
        <v>0</v>
      </c>
      <c r="G137" s="72">
        <f t="shared" si="23"/>
        <v>0</v>
      </c>
      <c r="H137" s="72">
        <f t="shared" si="24"/>
        <v>0</v>
      </c>
      <c r="I137" s="72">
        <f t="shared" si="25"/>
        <v>0</v>
      </c>
      <c r="J137" s="72">
        <f t="shared" si="26"/>
        <v>0</v>
      </c>
      <c r="K137" s="72">
        <f t="shared" si="27"/>
        <v>0</v>
      </c>
      <c r="L137" s="72">
        <f t="shared" si="28"/>
        <v>0</v>
      </c>
      <c r="M137" s="72">
        <f t="shared" ca="1" si="29"/>
        <v>-2.2349130288618338E-3</v>
      </c>
      <c r="N137" s="72">
        <f t="shared" ca="1" si="30"/>
        <v>0</v>
      </c>
      <c r="O137" s="80">
        <f t="shared" ca="1" si="31"/>
        <v>0</v>
      </c>
      <c r="P137" s="72">
        <f t="shared" ca="1" si="32"/>
        <v>0</v>
      </c>
      <c r="Q137" s="72">
        <f t="shared" ca="1" si="33"/>
        <v>0</v>
      </c>
      <c r="R137" s="47">
        <f t="shared" ca="1" si="34"/>
        <v>2.2349130288618338E-3</v>
      </c>
      <c r="S137" s="47"/>
      <c r="T137" s="47"/>
      <c r="U137" s="47"/>
      <c r="V137" s="47"/>
      <c r="W137" s="47"/>
      <c r="X137" s="47"/>
      <c r="Y137" s="47"/>
      <c r="Z137" s="47"/>
      <c r="AA137" s="47"/>
      <c r="AB137" s="47"/>
      <c r="AC137" s="47"/>
      <c r="AD137" s="47"/>
      <c r="AE137" s="47"/>
      <c r="AF137" s="47"/>
      <c r="AG137" s="47"/>
      <c r="AH137" s="47"/>
      <c r="AI137" s="47"/>
    </row>
    <row r="138" spans="1:35">
      <c r="A138" s="78"/>
      <c r="B138" s="78"/>
      <c r="C138" s="78"/>
      <c r="D138" s="79">
        <f t="shared" si="20"/>
        <v>0</v>
      </c>
      <c r="E138" s="79">
        <f t="shared" si="21"/>
        <v>0</v>
      </c>
      <c r="F138" s="72">
        <f t="shared" si="22"/>
        <v>0</v>
      </c>
      <c r="G138" s="72">
        <f t="shared" si="23"/>
        <v>0</v>
      </c>
      <c r="H138" s="72">
        <f t="shared" si="24"/>
        <v>0</v>
      </c>
      <c r="I138" s="72">
        <f t="shared" si="25"/>
        <v>0</v>
      </c>
      <c r="J138" s="72">
        <f t="shared" si="26"/>
        <v>0</v>
      </c>
      <c r="K138" s="72">
        <f t="shared" si="27"/>
        <v>0</v>
      </c>
      <c r="L138" s="72">
        <f t="shared" si="28"/>
        <v>0</v>
      </c>
      <c r="M138" s="72">
        <f t="shared" ca="1" si="29"/>
        <v>-2.2349130288618338E-3</v>
      </c>
      <c r="N138" s="72">
        <f t="shared" ca="1" si="30"/>
        <v>0</v>
      </c>
      <c r="O138" s="80">
        <f t="shared" ca="1" si="31"/>
        <v>0</v>
      </c>
      <c r="P138" s="72">
        <f t="shared" ca="1" si="32"/>
        <v>0</v>
      </c>
      <c r="Q138" s="72">
        <f t="shared" ca="1" si="33"/>
        <v>0</v>
      </c>
      <c r="R138" s="47">
        <f t="shared" ca="1" si="34"/>
        <v>2.2349130288618338E-3</v>
      </c>
      <c r="S138" s="47"/>
      <c r="T138" s="47"/>
      <c r="U138" s="47"/>
      <c r="V138" s="47"/>
      <c r="W138" s="47"/>
      <c r="X138" s="47"/>
      <c r="Y138" s="47"/>
      <c r="Z138" s="47"/>
      <c r="AA138" s="47"/>
      <c r="AB138" s="47"/>
      <c r="AC138" s="47"/>
      <c r="AD138" s="47"/>
      <c r="AE138" s="47"/>
      <c r="AF138" s="47"/>
      <c r="AG138" s="47"/>
      <c r="AH138" s="47"/>
      <c r="AI138" s="47"/>
    </row>
    <row r="139" spans="1:35">
      <c r="A139" s="78"/>
      <c r="B139" s="78"/>
      <c r="C139" s="78"/>
      <c r="D139" s="79">
        <f t="shared" si="20"/>
        <v>0</v>
      </c>
      <c r="E139" s="79">
        <f t="shared" si="21"/>
        <v>0</v>
      </c>
      <c r="F139" s="72">
        <f t="shared" si="22"/>
        <v>0</v>
      </c>
      <c r="G139" s="72">
        <f t="shared" si="23"/>
        <v>0</v>
      </c>
      <c r="H139" s="72">
        <f t="shared" si="24"/>
        <v>0</v>
      </c>
      <c r="I139" s="72">
        <f t="shared" si="25"/>
        <v>0</v>
      </c>
      <c r="J139" s="72">
        <f t="shared" si="26"/>
        <v>0</v>
      </c>
      <c r="K139" s="72">
        <f t="shared" si="27"/>
        <v>0</v>
      </c>
      <c r="L139" s="72">
        <f t="shared" si="28"/>
        <v>0</v>
      </c>
      <c r="M139" s="72">
        <f t="shared" ca="1" si="29"/>
        <v>-2.2349130288618338E-3</v>
      </c>
      <c r="N139" s="72">
        <f t="shared" ca="1" si="30"/>
        <v>0</v>
      </c>
      <c r="O139" s="80">
        <f t="shared" ca="1" si="31"/>
        <v>0</v>
      </c>
      <c r="P139" s="72">
        <f t="shared" ca="1" si="32"/>
        <v>0</v>
      </c>
      <c r="Q139" s="72">
        <f t="shared" ca="1" si="33"/>
        <v>0</v>
      </c>
      <c r="R139" s="47">
        <f t="shared" ca="1" si="34"/>
        <v>2.2349130288618338E-3</v>
      </c>
      <c r="S139" s="47"/>
      <c r="T139" s="47"/>
      <c r="U139" s="47"/>
      <c r="V139" s="47"/>
      <c r="W139" s="47"/>
      <c r="X139" s="47"/>
      <c r="Y139" s="47"/>
      <c r="Z139" s="47"/>
      <c r="AA139" s="47"/>
      <c r="AB139" s="47"/>
      <c r="AC139" s="47"/>
      <c r="AD139" s="47"/>
      <c r="AE139" s="47"/>
      <c r="AF139" s="47"/>
      <c r="AG139" s="47"/>
      <c r="AH139" s="47"/>
      <c r="AI139" s="47"/>
    </row>
    <row r="140" spans="1:35">
      <c r="A140" s="78"/>
      <c r="B140" s="78"/>
      <c r="C140" s="78"/>
      <c r="D140" s="79">
        <f t="shared" si="20"/>
        <v>0</v>
      </c>
      <c r="E140" s="79">
        <f t="shared" si="21"/>
        <v>0</v>
      </c>
      <c r="F140" s="72">
        <f t="shared" si="22"/>
        <v>0</v>
      </c>
      <c r="G140" s="72">
        <f t="shared" si="23"/>
        <v>0</v>
      </c>
      <c r="H140" s="72">
        <f t="shared" si="24"/>
        <v>0</v>
      </c>
      <c r="I140" s="72">
        <f t="shared" si="25"/>
        <v>0</v>
      </c>
      <c r="J140" s="72">
        <f t="shared" si="26"/>
        <v>0</v>
      </c>
      <c r="K140" s="72">
        <f t="shared" si="27"/>
        <v>0</v>
      </c>
      <c r="L140" s="72">
        <f t="shared" si="28"/>
        <v>0</v>
      </c>
      <c r="M140" s="72">
        <f t="shared" ca="1" si="29"/>
        <v>-2.2349130288618338E-3</v>
      </c>
      <c r="N140" s="72">
        <f t="shared" ca="1" si="30"/>
        <v>0</v>
      </c>
      <c r="O140" s="80">
        <f t="shared" ca="1" si="31"/>
        <v>0</v>
      </c>
      <c r="P140" s="72">
        <f t="shared" ca="1" si="32"/>
        <v>0</v>
      </c>
      <c r="Q140" s="72">
        <f t="shared" ca="1" si="33"/>
        <v>0</v>
      </c>
      <c r="R140" s="47">
        <f t="shared" ca="1" si="34"/>
        <v>2.2349130288618338E-3</v>
      </c>
      <c r="S140" s="47"/>
      <c r="T140" s="47"/>
      <c r="U140" s="47"/>
      <c r="V140" s="47"/>
      <c r="W140" s="47"/>
      <c r="X140" s="47"/>
      <c r="Y140" s="47"/>
      <c r="Z140" s="47"/>
      <c r="AA140" s="47"/>
      <c r="AB140" s="47"/>
      <c r="AC140" s="47"/>
      <c r="AD140" s="47"/>
      <c r="AE140" s="47"/>
      <c r="AF140" s="47"/>
      <c r="AG140" s="47"/>
      <c r="AH140" s="47"/>
      <c r="AI140" s="47"/>
    </row>
    <row r="141" spans="1:35">
      <c r="A141" s="78"/>
      <c r="B141" s="78"/>
      <c r="C141" s="78"/>
      <c r="D141" s="79">
        <f t="shared" si="20"/>
        <v>0</v>
      </c>
      <c r="E141" s="79">
        <f t="shared" si="21"/>
        <v>0</v>
      </c>
      <c r="F141" s="72">
        <f t="shared" si="22"/>
        <v>0</v>
      </c>
      <c r="G141" s="72">
        <f t="shared" si="23"/>
        <v>0</v>
      </c>
      <c r="H141" s="72">
        <f t="shared" si="24"/>
        <v>0</v>
      </c>
      <c r="I141" s="72">
        <f t="shared" si="25"/>
        <v>0</v>
      </c>
      <c r="J141" s="72">
        <f t="shared" si="26"/>
        <v>0</v>
      </c>
      <c r="K141" s="72">
        <f t="shared" si="27"/>
        <v>0</v>
      </c>
      <c r="L141" s="72">
        <f t="shared" si="28"/>
        <v>0</v>
      </c>
      <c r="M141" s="72">
        <f t="shared" ca="1" si="29"/>
        <v>-2.2349130288618338E-3</v>
      </c>
      <c r="N141" s="72">
        <f t="shared" ca="1" si="30"/>
        <v>0</v>
      </c>
      <c r="O141" s="80">
        <f t="shared" ca="1" si="31"/>
        <v>0</v>
      </c>
      <c r="P141" s="72">
        <f t="shared" ca="1" si="32"/>
        <v>0</v>
      </c>
      <c r="Q141" s="72">
        <f t="shared" ca="1" si="33"/>
        <v>0</v>
      </c>
      <c r="R141" s="47">
        <f t="shared" ca="1" si="34"/>
        <v>2.2349130288618338E-3</v>
      </c>
      <c r="S141" s="47"/>
      <c r="T141" s="47"/>
      <c r="U141" s="47"/>
      <c r="V141" s="47"/>
      <c r="W141" s="47"/>
      <c r="X141" s="47"/>
      <c r="Y141" s="47"/>
      <c r="Z141" s="47"/>
      <c r="AA141" s="47"/>
      <c r="AB141" s="47"/>
      <c r="AC141" s="47"/>
      <c r="AD141" s="47"/>
      <c r="AE141" s="47"/>
      <c r="AF141" s="47"/>
      <c r="AG141" s="47"/>
      <c r="AH141" s="47"/>
      <c r="AI141" s="47"/>
    </row>
    <row r="142" spans="1:35">
      <c r="A142" s="78"/>
      <c r="B142" s="78"/>
      <c r="C142" s="78"/>
      <c r="D142" s="79">
        <f t="shared" si="20"/>
        <v>0</v>
      </c>
      <c r="E142" s="79">
        <f t="shared" si="21"/>
        <v>0</v>
      </c>
      <c r="F142" s="72">
        <f t="shared" si="22"/>
        <v>0</v>
      </c>
      <c r="G142" s="72">
        <f t="shared" si="23"/>
        <v>0</v>
      </c>
      <c r="H142" s="72">
        <f t="shared" si="24"/>
        <v>0</v>
      </c>
      <c r="I142" s="72">
        <f t="shared" si="25"/>
        <v>0</v>
      </c>
      <c r="J142" s="72">
        <f t="shared" si="26"/>
        <v>0</v>
      </c>
      <c r="K142" s="72">
        <f t="shared" si="27"/>
        <v>0</v>
      </c>
      <c r="L142" s="72">
        <f t="shared" si="28"/>
        <v>0</v>
      </c>
      <c r="M142" s="72">
        <f t="shared" ca="1" si="29"/>
        <v>-2.2349130288618338E-3</v>
      </c>
      <c r="N142" s="72">
        <f t="shared" ca="1" si="30"/>
        <v>0</v>
      </c>
      <c r="O142" s="80">
        <f t="shared" ca="1" si="31"/>
        <v>0</v>
      </c>
      <c r="P142" s="72">
        <f t="shared" ca="1" si="32"/>
        <v>0</v>
      </c>
      <c r="Q142" s="72">
        <f t="shared" ca="1" si="33"/>
        <v>0</v>
      </c>
      <c r="R142" s="47">
        <f t="shared" ca="1" si="34"/>
        <v>2.2349130288618338E-3</v>
      </c>
      <c r="S142" s="47"/>
      <c r="T142" s="47"/>
      <c r="U142" s="47"/>
      <c r="V142" s="47"/>
      <c r="W142" s="47"/>
      <c r="X142" s="47"/>
      <c r="Y142" s="47"/>
      <c r="Z142" s="47"/>
      <c r="AA142" s="47"/>
      <c r="AB142" s="47"/>
      <c r="AC142" s="47"/>
      <c r="AD142" s="47"/>
      <c r="AE142" s="47"/>
      <c r="AF142" s="47"/>
      <c r="AG142" s="47"/>
      <c r="AH142" s="47"/>
      <c r="AI142" s="47"/>
    </row>
    <row r="143" spans="1:35">
      <c r="A143" s="78"/>
      <c r="B143" s="78"/>
      <c r="C143" s="78"/>
      <c r="D143" s="79">
        <f t="shared" si="20"/>
        <v>0</v>
      </c>
      <c r="E143" s="79">
        <f t="shared" si="21"/>
        <v>0</v>
      </c>
      <c r="F143" s="72">
        <f t="shared" si="22"/>
        <v>0</v>
      </c>
      <c r="G143" s="72">
        <f t="shared" si="23"/>
        <v>0</v>
      </c>
      <c r="H143" s="72">
        <f t="shared" si="24"/>
        <v>0</v>
      </c>
      <c r="I143" s="72">
        <f t="shared" si="25"/>
        <v>0</v>
      </c>
      <c r="J143" s="72">
        <f t="shared" si="26"/>
        <v>0</v>
      </c>
      <c r="K143" s="72">
        <f t="shared" si="27"/>
        <v>0</v>
      </c>
      <c r="L143" s="72">
        <f t="shared" si="28"/>
        <v>0</v>
      </c>
      <c r="M143" s="72">
        <f t="shared" ca="1" si="29"/>
        <v>-2.2349130288618338E-3</v>
      </c>
      <c r="N143" s="72">
        <f t="shared" ca="1" si="30"/>
        <v>0</v>
      </c>
      <c r="O143" s="80">
        <f t="shared" ca="1" si="31"/>
        <v>0</v>
      </c>
      <c r="P143" s="72">
        <f t="shared" ca="1" si="32"/>
        <v>0</v>
      </c>
      <c r="Q143" s="72">
        <f t="shared" ca="1" si="33"/>
        <v>0</v>
      </c>
      <c r="R143" s="47">
        <f t="shared" ca="1" si="34"/>
        <v>2.2349130288618338E-3</v>
      </c>
      <c r="S143" s="47"/>
      <c r="T143" s="47"/>
      <c r="U143" s="47"/>
      <c r="V143" s="47"/>
      <c r="W143" s="47"/>
      <c r="X143" s="47"/>
      <c r="Y143" s="47"/>
      <c r="Z143" s="47"/>
      <c r="AA143" s="47"/>
      <c r="AB143" s="47"/>
      <c r="AC143" s="47"/>
      <c r="AD143" s="47"/>
      <c r="AE143" s="47"/>
      <c r="AF143" s="47"/>
      <c r="AG143" s="47"/>
      <c r="AH143" s="47"/>
      <c r="AI143" s="47"/>
    </row>
    <row r="144" spans="1:35">
      <c r="A144" s="78"/>
      <c r="B144" s="78"/>
      <c r="C144" s="78"/>
      <c r="D144" s="79">
        <f t="shared" si="20"/>
        <v>0</v>
      </c>
      <c r="E144" s="79">
        <f t="shared" si="21"/>
        <v>0</v>
      </c>
      <c r="F144" s="72">
        <f t="shared" si="22"/>
        <v>0</v>
      </c>
      <c r="G144" s="72">
        <f t="shared" si="23"/>
        <v>0</v>
      </c>
      <c r="H144" s="72">
        <f t="shared" si="24"/>
        <v>0</v>
      </c>
      <c r="I144" s="72">
        <f t="shared" si="25"/>
        <v>0</v>
      </c>
      <c r="J144" s="72">
        <f t="shared" si="26"/>
        <v>0</v>
      </c>
      <c r="K144" s="72">
        <f t="shared" si="27"/>
        <v>0</v>
      </c>
      <c r="L144" s="72">
        <f t="shared" si="28"/>
        <v>0</v>
      </c>
      <c r="M144" s="72">
        <f t="shared" ca="1" si="29"/>
        <v>-2.2349130288618338E-3</v>
      </c>
      <c r="N144" s="72">
        <f t="shared" ca="1" si="30"/>
        <v>0</v>
      </c>
      <c r="O144" s="80">
        <f t="shared" ca="1" si="31"/>
        <v>0</v>
      </c>
      <c r="P144" s="72">
        <f t="shared" ca="1" si="32"/>
        <v>0</v>
      </c>
      <c r="Q144" s="72">
        <f t="shared" ca="1" si="33"/>
        <v>0</v>
      </c>
      <c r="R144" s="47">
        <f t="shared" ca="1" si="34"/>
        <v>2.2349130288618338E-3</v>
      </c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47"/>
      <c r="AD144" s="47"/>
      <c r="AE144" s="47"/>
      <c r="AF144" s="47"/>
      <c r="AG144" s="47"/>
      <c r="AH144" s="47"/>
      <c r="AI144" s="47"/>
    </row>
    <row r="145" spans="1:35">
      <c r="A145" s="78"/>
      <c r="B145" s="78"/>
      <c r="C145" s="78"/>
      <c r="D145" s="79">
        <f t="shared" si="20"/>
        <v>0</v>
      </c>
      <c r="E145" s="79">
        <f t="shared" si="21"/>
        <v>0</v>
      </c>
      <c r="F145" s="72">
        <f t="shared" si="22"/>
        <v>0</v>
      </c>
      <c r="G145" s="72">
        <f t="shared" si="23"/>
        <v>0</v>
      </c>
      <c r="H145" s="72">
        <f t="shared" si="24"/>
        <v>0</v>
      </c>
      <c r="I145" s="72">
        <f t="shared" si="25"/>
        <v>0</v>
      </c>
      <c r="J145" s="72">
        <f t="shared" si="26"/>
        <v>0</v>
      </c>
      <c r="K145" s="72">
        <f t="shared" si="27"/>
        <v>0</v>
      </c>
      <c r="L145" s="72">
        <f t="shared" si="28"/>
        <v>0</v>
      </c>
      <c r="M145" s="72">
        <f t="shared" ca="1" si="29"/>
        <v>-2.2349130288618338E-3</v>
      </c>
      <c r="N145" s="72">
        <f t="shared" ca="1" si="30"/>
        <v>0</v>
      </c>
      <c r="O145" s="80">
        <f t="shared" ca="1" si="31"/>
        <v>0</v>
      </c>
      <c r="P145" s="72">
        <f t="shared" ca="1" si="32"/>
        <v>0</v>
      </c>
      <c r="Q145" s="72">
        <f t="shared" ca="1" si="33"/>
        <v>0</v>
      </c>
      <c r="R145" s="47">
        <f t="shared" ca="1" si="34"/>
        <v>2.2349130288618338E-3</v>
      </c>
      <c r="S145" s="47"/>
      <c r="T145" s="47"/>
      <c r="U145" s="47"/>
      <c r="V145" s="47"/>
      <c r="W145" s="47"/>
      <c r="X145" s="47"/>
      <c r="Y145" s="47"/>
      <c r="Z145" s="47"/>
      <c r="AA145" s="47"/>
      <c r="AB145" s="47"/>
      <c r="AC145" s="47"/>
      <c r="AD145" s="47"/>
      <c r="AE145" s="47"/>
      <c r="AF145" s="47"/>
      <c r="AG145" s="47"/>
      <c r="AH145" s="47"/>
      <c r="AI145" s="47"/>
    </row>
    <row r="146" spans="1:35">
      <c r="A146" s="78"/>
      <c r="B146" s="78"/>
      <c r="C146" s="78"/>
      <c r="D146" s="79">
        <f t="shared" si="20"/>
        <v>0</v>
      </c>
      <c r="E146" s="79">
        <f t="shared" si="21"/>
        <v>0</v>
      </c>
      <c r="F146" s="72">
        <f t="shared" si="22"/>
        <v>0</v>
      </c>
      <c r="G146" s="72">
        <f t="shared" si="23"/>
        <v>0</v>
      </c>
      <c r="H146" s="72">
        <f t="shared" si="24"/>
        <v>0</v>
      </c>
      <c r="I146" s="72">
        <f t="shared" si="25"/>
        <v>0</v>
      </c>
      <c r="J146" s="72">
        <f t="shared" si="26"/>
        <v>0</v>
      </c>
      <c r="K146" s="72">
        <f t="shared" si="27"/>
        <v>0</v>
      </c>
      <c r="L146" s="72">
        <f t="shared" si="28"/>
        <v>0</v>
      </c>
      <c r="M146" s="72">
        <f t="shared" ca="1" si="29"/>
        <v>-2.2349130288618338E-3</v>
      </c>
      <c r="N146" s="72">
        <f t="shared" ca="1" si="30"/>
        <v>0</v>
      </c>
      <c r="O146" s="80">
        <f t="shared" ca="1" si="31"/>
        <v>0</v>
      </c>
      <c r="P146" s="72">
        <f t="shared" ca="1" si="32"/>
        <v>0</v>
      </c>
      <c r="Q146" s="72">
        <f t="shared" ca="1" si="33"/>
        <v>0</v>
      </c>
      <c r="R146" s="47">
        <f t="shared" ca="1" si="34"/>
        <v>2.2349130288618338E-3</v>
      </c>
      <c r="S146" s="47"/>
      <c r="T146" s="47"/>
      <c r="U146" s="47"/>
      <c r="V146" s="47"/>
      <c r="W146" s="47"/>
      <c r="X146" s="47"/>
      <c r="Y146" s="47"/>
      <c r="Z146" s="47"/>
      <c r="AA146" s="47"/>
      <c r="AB146" s="47"/>
      <c r="AC146" s="47"/>
      <c r="AD146" s="47"/>
      <c r="AE146" s="47"/>
      <c r="AF146" s="47"/>
      <c r="AG146" s="47"/>
      <c r="AH146" s="47"/>
      <c r="AI146" s="47"/>
    </row>
    <row r="147" spans="1:35">
      <c r="A147" s="78"/>
      <c r="B147" s="78"/>
      <c r="C147" s="78"/>
      <c r="D147" s="79">
        <f t="shared" si="20"/>
        <v>0</v>
      </c>
      <c r="E147" s="79">
        <f t="shared" si="21"/>
        <v>0</v>
      </c>
      <c r="F147" s="72">
        <f t="shared" si="22"/>
        <v>0</v>
      </c>
      <c r="G147" s="72">
        <f t="shared" si="23"/>
        <v>0</v>
      </c>
      <c r="H147" s="72">
        <f t="shared" si="24"/>
        <v>0</v>
      </c>
      <c r="I147" s="72">
        <f t="shared" si="25"/>
        <v>0</v>
      </c>
      <c r="J147" s="72">
        <f t="shared" si="26"/>
        <v>0</v>
      </c>
      <c r="K147" s="72">
        <f t="shared" si="27"/>
        <v>0</v>
      </c>
      <c r="L147" s="72">
        <f t="shared" si="28"/>
        <v>0</v>
      </c>
      <c r="M147" s="72">
        <f t="shared" ca="1" si="29"/>
        <v>-2.2349130288618338E-3</v>
      </c>
      <c r="N147" s="72">
        <f t="shared" ca="1" si="30"/>
        <v>0</v>
      </c>
      <c r="O147" s="80">
        <f t="shared" ca="1" si="31"/>
        <v>0</v>
      </c>
      <c r="P147" s="72">
        <f t="shared" ca="1" si="32"/>
        <v>0</v>
      </c>
      <c r="Q147" s="72">
        <f t="shared" ca="1" si="33"/>
        <v>0</v>
      </c>
      <c r="R147" s="47">
        <f t="shared" ca="1" si="34"/>
        <v>2.2349130288618338E-3</v>
      </c>
      <c r="S147" s="47"/>
      <c r="T147" s="47"/>
      <c r="U147" s="47"/>
      <c r="V147" s="47"/>
      <c r="W147" s="47"/>
      <c r="X147" s="47"/>
      <c r="Y147" s="47"/>
      <c r="Z147" s="47"/>
      <c r="AA147" s="47"/>
      <c r="AB147" s="47"/>
      <c r="AC147" s="47"/>
      <c r="AD147" s="47"/>
      <c r="AE147" s="47"/>
      <c r="AF147" s="47"/>
      <c r="AG147" s="47"/>
      <c r="AH147" s="47"/>
      <c r="AI147" s="47"/>
    </row>
    <row r="148" spans="1:35">
      <c r="A148" s="78"/>
      <c r="B148" s="78"/>
      <c r="C148" s="78"/>
      <c r="D148" s="79">
        <f t="shared" si="20"/>
        <v>0</v>
      </c>
      <c r="E148" s="79">
        <f t="shared" si="21"/>
        <v>0</v>
      </c>
      <c r="F148" s="72">
        <f t="shared" si="22"/>
        <v>0</v>
      </c>
      <c r="G148" s="72">
        <f t="shared" si="23"/>
        <v>0</v>
      </c>
      <c r="H148" s="72">
        <f t="shared" si="24"/>
        <v>0</v>
      </c>
      <c r="I148" s="72">
        <f t="shared" si="25"/>
        <v>0</v>
      </c>
      <c r="J148" s="72">
        <f t="shared" si="26"/>
        <v>0</v>
      </c>
      <c r="K148" s="72">
        <f t="shared" si="27"/>
        <v>0</v>
      </c>
      <c r="L148" s="72">
        <f t="shared" si="28"/>
        <v>0</v>
      </c>
      <c r="M148" s="72">
        <f t="shared" ca="1" si="29"/>
        <v>-2.2349130288618338E-3</v>
      </c>
      <c r="N148" s="72">
        <f t="shared" ca="1" si="30"/>
        <v>0</v>
      </c>
      <c r="O148" s="80">
        <f t="shared" ca="1" si="31"/>
        <v>0</v>
      </c>
      <c r="P148" s="72">
        <f t="shared" ca="1" si="32"/>
        <v>0</v>
      </c>
      <c r="Q148" s="72">
        <f t="shared" ca="1" si="33"/>
        <v>0</v>
      </c>
      <c r="R148" s="47">
        <f t="shared" ca="1" si="34"/>
        <v>2.2349130288618338E-3</v>
      </c>
      <c r="S148" s="47"/>
      <c r="T148" s="47"/>
      <c r="U148" s="47"/>
      <c r="V148" s="47"/>
      <c r="W148" s="47"/>
      <c r="X148" s="47"/>
      <c r="Y148" s="47"/>
      <c r="Z148" s="47"/>
      <c r="AA148" s="47"/>
      <c r="AB148" s="47"/>
      <c r="AC148" s="47"/>
      <c r="AD148" s="47"/>
      <c r="AE148" s="47"/>
      <c r="AF148" s="47"/>
      <c r="AG148" s="47"/>
      <c r="AH148" s="47"/>
      <c r="AI148" s="47"/>
    </row>
    <row r="149" spans="1:35">
      <c r="A149" s="78"/>
      <c r="B149" s="78"/>
      <c r="C149" s="78"/>
      <c r="D149" s="79">
        <f t="shared" ref="D149:D212" si="35">A149/A$18</f>
        <v>0</v>
      </c>
      <c r="E149" s="79">
        <f t="shared" ref="E149:E212" si="36">B149/B$18</f>
        <v>0</v>
      </c>
      <c r="F149" s="72">
        <f t="shared" ref="F149:F212" si="37">$C149*D149</f>
        <v>0</v>
      </c>
      <c r="G149" s="72">
        <f t="shared" ref="G149:G212" si="38">$C149*E149</f>
        <v>0</v>
      </c>
      <c r="H149" s="72">
        <f t="shared" ref="H149:H212" si="39">C149*D149*D149</f>
        <v>0</v>
      </c>
      <c r="I149" s="72">
        <f t="shared" ref="I149:I212" si="40">C149*D149*D149*D149</f>
        <v>0</v>
      </c>
      <c r="J149" s="72">
        <f t="shared" ref="J149:J212" si="41">C149*D149*D149*D149*D149</f>
        <v>0</v>
      </c>
      <c r="K149" s="72">
        <f t="shared" ref="K149:K212" si="42">C149*E149*D149</f>
        <v>0</v>
      </c>
      <c r="L149" s="72">
        <f t="shared" ref="L149:L212" si="43">C149*E149*D149*D149</f>
        <v>0</v>
      </c>
      <c r="M149" s="72">
        <f t="shared" ref="M149:M212" ca="1" si="44">+E$4+E$5*D149+E$6*D149^2</f>
        <v>-2.2349130288618338E-3</v>
      </c>
      <c r="N149" s="72">
        <f t="shared" ref="N149:N212" ca="1" si="45">C149*(M149-E149)^2</f>
        <v>0</v>
      </c>
      <c r="O149" s="80">
        <f t="shared" ref="O149:O212" ca="1" si="46">(C149*O$1-O$2*F149+O$3*H149)^2</f>
        <v>0</v>
      </c>
      <c r="P149" s="72">
        <f t="shared" ref="P149:P212" ca="1" si="47">(-C149*O$2+O$4*F149-O$5*H149)^2</f>
        <v>0</v>
      </c>
      <c r="Q149" s="72">
        <f t="shared" ref="Q149:Q212" ca="1" si="48">+(C149*O$3-F149*O$5+H149*O$6)^2</f>
        <v>0</v>
      </c>
      <c r="R149" s="47">
        <f t="shared" ref="R149:R212" ca="1" si="49">+E149-M149</f>
        <v>2.2349130288618338E-3</v>
      </c>
      <c r="S149" s="47"/>
      <c r="T149" s="47"/>
      <c r="U149" s="47"/>
      <c r="V149" s="47"/>
      <c r="W149" s="47"/>
      <c r="X149" s="47"/>
      <c r="Y149" s="47"/>
      <c r="Z149" s="47"/>
      <c r="AA149" s="47"/>
      <c r="AB149" s="47"/>
      <c r="AC149" s="47"/>
      <c r="AD149" s="47"/>
      <c r="AE149" s="47"/>
      <c r="AF149" s="47"/>
      <c r="AG149" s="47"/>
      <c r="AH149" s="47"/>
      <c r="AI149" s="47"/>
    </row>
    <row r="150" spans="1:35">
      <c r="A150" s="78"/>
      <c r="B150" s="78"/>
      <c r="C150" s="78"/>
      <c r="D150" s="79">
        <f t="shared" si="35"/>
        <v>0</v>
      </c>
      <c r="E150" s="79">
        <f t="shared" si="36"/>
        <v>0</v>
      </c>
      <c r="F150" s="72">
        <f t="shared" si="37"/>
        <v>0</v>
      </c>
      <c r="G150" s="72">
        <f t="shared" si="38"/>
        <v>0</v>
      </c>
      <c r="H150" s="72">
        <f t="shared" si="39"/>
        <v>0</v>
      </c>
      <c r="I150" s="72">
        <f t="shared" si="40"/>
        <v>0</v>
      </c>
      <c r="J150" s="72">
        <f t="shared" si="41"/>
        <v>0</v>
      </c>
      <c r="K150" s="72">
        <f t="shared" si="42"/>
        <v>0</v>
      </c>
      <c r="L150" s="72">
        <f t="shared" si="43"/>
        <v>0</v>
      </c>
      <c r="M150" s="72">
        <f t="shared" ca="1" si="44"/>
        <v>-2.2349130288618338E-3</v>
      </c>
      <c r="N150" s="72">
        <f t="shared" ca="1" si="45"/>
        <v>0</v>
      </c>
      <c r="O150" s="80">
        <f t="shared" ca="1" si="46"/>
        <v>0</v>
      </c>
      <c r="P150" s="72">
        <f t="shared" ca="1" si="47"/>
        <v>0</v>
      </c>
      <c r="Q150" s="72">
        <f t="shared" ca="1" si="48"/>
        <v>0</v>
      </c>
      <c r="R150" s="47">
        <f t="shared" ca="1" si="49"/>
        <v>2.2349130288618338E-3</v>
      </c>
      <c r="S150" s="47"/>
      <c r="T150" s="47"/>
      <c r="U150" s="47"/>
      <c r="V150" s="47"/>
      <c r="W150" s="47"/>
      <c r="X150" s="47"/>
      <c r="Y150" s="47"/>
      <c r="Z150" s="47"/>
      <c r="AA150" s="47"/>
      <c r="AB150" s="47"/>
      <c r="AC150" s="47"/>
      <c r="AD150" s="47"/>
      <c r="AE150" s="47"/>
      <c r="AF150" s="47"/>
      <c r="AG150" s="47"/>
      <c r="AH150" s="47"/>
      <c r="AI150" s="47"/>
    </row>
    <row r="151" spans="1:35">
      <c r="A151" s="78"/>
      <c r="B151" s="78"/>
      <c r="C151" s="78"/>
      <c r="D151" s="79">
        <f t="shared" si="35"/>
        <v>0</v>
      </c>
      <c r="E151" s="79">
        <f t="shared" si="36"/>
        <v>0</v>
      </c>
      <c r="F151" s="72">
        <f t="shared" si="37"/>
        <v>0</v>
      </c>
      <c r="G151" s="72">
        <f t="shared" si="38"/>
        <v>0</v>
      </c>
      <c r="H151" s="72">
        <f t="shared" si="39"/>
        <v>0</v>
      </c>
      <c r="I151" s="72">
        <f t="shared" si="40"/>
        <v>0</v>
      </c>
      <c r="J151" s="72">
        <f t="shared" si="41"/>
        <v>0</v>
      </c>
      <c r="K151" s="72">
        <f t="shared" si="42"/>
        <v>0</v>
      </c>
      <c r="L151" s="72">
        <f t="shared" si="43"/>
        <v>0</v>
      </c>
      <c r="M151" s="72">
        <f t="shared" ca="1" si="44"/>
        <v>-2.2349130288618338E-3</v>
      </c>
      <c r="N151" s="72">
        <f t="shared" ca="1" si="45"/>
        <v>0</v>
      </c>
      <c r="O151" s="80">
        <f t="shared" ca="1" si="46"/>
        <v>0</v>
      </c>
      <c r="P151" s="72">
        <f t="shared" ca="1" si="47"/>
        <v>0</v>
      </c>
      <c r="Q151" s="72">
        <f t="shared" ca="1" si="48"/>
        <v>0</v>
      </c>
      <c r="R151" s="47">
        <f t="shared" ca="1" si="49"/>
        <v>2.2349130288618338E-3</v>
      </c>
      <c r="S151" s="47"/>
      <c r="T151" s="47"/>
      <c r="U151" s="47"/>
      <c r="V151" s="47"/>
      <c r="W151" s="47"/>
      <c r="X151" s="47"/>
      <c r="Y151" s="47"/>
      <c r="Z151" s="47"/>
      <c r="AA151" s="47"/>
      <c r="AB151" s="47"/>
      <c r="AC151" s="47"/>
      <c r="AD151" s="47"/>
      <c r="AE151" s="47"/>
      <c r="AF151" s="47"/>
      <c r="AG151" s="47"/>
      <c r="AH151" s="47"/>
      <c r="AI151" s="47"/>
    </row>
    <row r="152" spans="1:35">
      <c r="A152" s="78"/>
      <c r="B152" s="78"/>
      <c r="C152" s="78"/>
      <c r="D152" s="79">
        <f t="shared" si="35"/>
        <v>0</v>
      </c>
      <c r="E152" s="79">
        <f t="shared" si="36"/>
        <v>0</v>
      </c>
      <c r="F152" s="72">
        <f t="shared" si="37"/>
        <v>0</v>
      </c>
      <c r="G152" s="72">
        <f t="shared" si="38"/>
        <v>0</v>
      </c>
      <c r="H152" s="72">
        <f t="shared" si="39"/>
        <v>0</v>
      </c>
      <c r="I152" s="72">
        <f t="shared" si="40"/>
        <v>0</v>
      </c>
      <c r="J152" s="72">
        <f t="shared" si="41"/>
        <v>0</v>
      </c>
      <c r="K152" s="72">
        <f t="shared" si="42"/>
        <v>0</v>
      </c>
      <c r="L152" s="72">
        <f t="shared" si="43"/>
        <v>0</v>
      </c>
      <c r="M152" s="72">
        <f t="shared" ca="1" si="44"/>
        <v>-2.2349130288618338E-3</v>
      </c>
      <c r="N152" s="72">
        <f t="shared" ca="1" si="45"/>
        <v>0</v>
      </c>
      <c r="O152" s="80">
        <f t="shared" ca="1" si="46"/>
        <v>0</v>
      </c>
      <c r="P152" s="72">
        <f t="shared" ca="1" si="47"/>
        <v>0</v>
      </c>
      <c r="Q152" s="72">
        <f t="shared" ca="1" si="48"/>
        <v>0</v>
      </c>
      <c r="R152" s="47">
        <f t="shared" ca="1" si="49"/>
        <v>2.2349130288618338E-3</v>
      </c>
      <c r="S152" s="47"/>
      <c r="T152" s="47"/>
      <c r="U152" s="47"/>
      <c r="V152" s="47"/>
      <c r="W152" s="47"/>
      <c r="X152" s="47"/>
      <c r="Y152" s="47"/>
      <c r="Z152" s="47"/>
      <c r="AA152" s="47"/>
      <c r="AB152" s="47"/>
      <c r="AC152" s="47"/>
      <c r="AD152" s="47"/>
      <c r="AE152" s="47"/>
      <c r="AF152" s="47"/>
      <c r="AG152" s="47"/>
      <c r="AH152" s="47"/>
      <c r="AI152" s="47"/>
    </row>
    <row r="153" spans="1:35">
      <c r="A153" s="78"/>
      <c r="B153" s="78"/>
      <c r="C153" s="78"/>
      <c r="D153" s="79">
        <f t="shared" si="35"/>
        <v>0</v>
      </c>
      <c r="E153" s="79">
        <f t="shared" si="36"/>
        <v>0</v>
      </c>
      <c r="F153" s="72">
        <f t="shared" si="37"/>
        <v>0</v>
      </c>
      <c r="G153" s="72">
        <f t="shared" si="38"/>
        <v>0</v>
      </c>
      <c r="H153" s="72">
        <f t="shared" si="39"/>
        <v>0</v>
      </c>
      <c r="I153" s="72">
        <f t="shared" si="40"/>
        <v>0</v>
      </c>
      <c r="J153" s="72">
        <f t="shared" si="41"/>
        <v>0</v>
      </c>
      <c r="K153" s="72">
        <f t="shared" si="42"/>
        <v>0</v>
      </c>
      <c r="L153" s="72">
        <f t="shared" si="43"/>
        <v>0</v>
      </c>
      <c r="M153" s="72">
        <f t="shared" ca="1" si="44"/>
        <v>-2.2349130288618338E-3</v>
      </c>
      <c r="N153" s="72">
        <f t="shared" ca="1" si="45"/>
        <v>0</v>
      </c>
      <c r="O153" s="80">
        <f t="shared" ca="1" si="46"/>
        <v>0</v>
      </c>
      <c r="P153" s="72">
        <f t="shared" ca="1" si="47"/>
        <v>0</v>
      </c>
      <c r="Q153" s="72">
        <f t="shared" ca="1" si="48"/>
        <v>0</v>
      </c>
      <c r="R153" s="47">
        <f t="shared" ca="1" si="49"/>
        <v>2.2349130288618338E-3</v>
      </c>
      <c r="S153" s="47"/>
      <c r="T153" s="47"/>
      <c r="U153" s="47"/>
      <c r="V153" s="47"/>
      <c r="W153" s="47"/>
      <c r="X153" s="47"/>
      <c r="Y153" s="47"/>
      <c r="Z153" s="47"/>
      <c r="AA153" s="47"/>
      <c r="AB153" s="47"/>
      <c r="AC153" s="47"/>
      <c r="AD153" s="47"/>
      <c r="AE153" s="47"/>
      <c r="AF153" s="47"/>
      <c r="AG153" s="47"/>
      <c r="AH153" s="47"/>
      <c r="AI153" s="47"/>
    </row>
    <row r="154" spans="1:35">
      <c r="A154" s="78"/>
      <c r="B154" s="78"/>
      <c r="C154" s="78"/>
      <c r="D154" s="79">
        <f t="shared" si="35"/>
        <v>0</v>
      </c>
      <c r="E154" s="79">
        <f t="shared" si="36"/>
        <v>0</v>
      </c>
      <c r="F154" s="72">
        <f t="shared" si="37"/>
        <v>0</v>
      </c>
      <c r="G154" s="72">
        <f t="shared" si="38"/>
        <v>0</v>
      </c>
      <c r="H154" s="72">
        <f t="shared" si="39"/>
        <v>0</v>
      </c>
      <c r="I154" s="72">
        <f t="shared" si="40"/>
        <v>0</v>
      </c>
      <c r="J154" s="72">
        <f t="shared" si="41"/>
        <v>0</v>
      </c>
      <c r="K154" s="72">
        <f t="shared" si="42"/>
        <v>0</v>
      </c>
      <c r="L154" s="72">
        <f t="shared" si="43"/>
        <v>0</v>
      </c>
      <c r="M154" s="72">
        <f t="shared" ca="1" si="44"/>
        <v>-2.2349130288618338E-3</v>
      </c>
      <c r="N154" s="72">
        <f t="shared" ca="1" si="45"/>
        <v>0</v>
      </c>
      <c r="O154" s="80">
        <f t="shared" ca="1" si="46"/>
        <v>0</v>
      </c>
      <c r="P154" s="72">
        <f t="shared" ca="1" si="47"/>
        <v>0</v>
      </c>
      <c r="Q154" s="72">
        <f t="shared" ca="1" si="48"/>
        <v>0</v>
      </c>
      <c r="R154" s="47">
        <f t="shared" ca="1" si="49"/>
        <v>2.2349130288618338E-3</v>
      </c>
      <c r="S154" s="47"/>
      <c r="T154" s="47"/>
      <c r="U154" s="47"/>
      <c r="V154" s="47"/>
      <c r="W154" s="47"/>
      <c r="X154" s="47"/>
      <c r="Y154" s="47"/>
      <c r="Z154" s="47"/>
      <c r="AA154" s="47"/>
      <c r="AB154" s="47"/>
      <c r="AC154" s="47"/>
      <c r="AD154" s="47"/>
      <c r="AE154" s="47"/>
      <c r="AF154" s="47"/>
      <c r="AG154" s="47"/>
      <c r="AH154" s="47"/>
      <c r="AI154" s="47"/>
    </row>
    <row r="155" spans="1:35">
      <c r="A155" s="78"/>
      <c r="B155" s="78"/>
      <c r="C155" s="78"/>
      <c r="D155" s="79">
        <f t="shared" si="35"/>
        <v>0</v>
      </c>
      <c r="E155" s="79">
        <f t="shared" si="36"/>
        <v>0</v>
      </c>
      <c r="F155" s="72">
        <f t="shared" si="37"/>
        <v>0</v>
      </c>
      <c r="G155" s="72">
        <f t="shared" si="38"/>
        <v>0</v>
      </c>
      <c r="H155" s="72">
        <f t="shared" si="39"/>
        <v>0</v>
      </c>
      <c r="I155" s="72">
        <f t="shared" si="40"/>
        <v>0</v>
      </c>
      <c r="J155" s="72">
        <f t="shared" si="41"/>
        <v>0</v>
      </c>
      <c r="K155" s="72">
        <f t="shared" si="42"/>
        <v>0</v>
      </c>
      <c r="L155" s="72">
        <f t="shared" si="43"/>
        <v>0</v>
      </c>
      <c r="M155" s="72">
        <f t="shared" ca="1" si="44"/>
        <v>-2.2349130288618338E-3</v>
      </c>
      <c r="N155" s="72">
        <f t="shared" ca="1" si="45"/>
        <v>0</v>
      </c>
      <c r="O155" s="80">
        <f t="shared" ca="1" si="46"/>
        <v>0</v>
      </c>
      <c r="P155" s="72">
        <f t="shared" ca="1" si="47"/>
        <v>0</v>
      </c>
      <c r="Q155" s="72">
        <f t="shared" ca="1" si="48"/>
        <v>0</v>
      </c>
      <c r="R155" s="47">
        <f t="shared" ca="1" si="49"/>
        <v>2.2349130288618338E-3</v>
      </c>
      <c r="S155" s="47"/>
      <c r="T155" s="47"/>
      <c r="U155" s="47"/>
      <c r="V155" s="47"/>
      <c r="W155" s="47"/>
      <c r="X155" s="47"/>
      <c r="Y155" s="47"/>
      <c r="Z155" s="47"/>
      <c r="AA155" s="47"/>
      <c r="AB155" s="47"/>
      <c r="AC155" s="47"/>
      <c r="AD155" s="47"/>
      <c r="AE155" s="47"/>
      <c r="AF155" s="47"/>
      <c r="AG155" s="47"/>
      <c r="AH155" s="47"/>
      <c r="AI155" s="47"/>
    </row>
    <row r="156" spans="1:35">
      <c r="A156" s="78"/>
      <c r="B156" s="78"/>
      <c r="C156" s="78"/>
      <c r="D156" s="79">
        <f t="shared" si="35"/>
        <v>0</v>
      </c>
      <c r="E156" s="79">
        <f t="shared" si="36"/>
        <v>0</v>
      </c>
      <c r="F156" s="72">
        <f t="shared" si="37"/>
        <v>0</v>
      </c>
      <c r="G156" s="72">
        <f t="shared" si="38"/>
        <v>0</v>
      </c>
      <c r="H156" s="72">
        <f t="shared" si="39"/>
        <v>0</v>
      </c>
      <c r="I156" s="72">
        <f t="shared" si="40"/>
        <v>0</v>
      </c>
      <c r="J156" s="72">
        <f t="shared" si="41"/>
        <v>0</v>
      </c>
      <c r="K156" s="72">
        <f t="shared" si="42"/>
        <v>0</v>
      </c>
      <c r="L156" s="72">
        <f t="shared" si="43"/>
        <v>0</v>
      </c>
      <c r="M156" s="72">
        <f t="shared" ca="1" si="44"/>
        <v>-2.2349130288618338E-3</v>
      </c>
      <c r="N156" s="72">
        <f t="shared" ca="1" si="45"/>
        <v>0</v>
      </c>
      <c r="O156" s="80">
        <f t="shared" ca="1" si="46"/>
        <v>0</v>
      </c>
      <c r="P156" s="72">
        <f t="shared" ca="1" si="47"/>
        <v>0</v>
      </c>
      <c r="Q156" s="72">
        <f t="shared" ca="1" si="48"/>
        <v>0</v>
      </c>
      <c r="R156" s="47">
        <f t="shared" ca="1" si="49"/>
        <v>2.2349130288618338E-3</v>
      </c>
      <c r="S156" s="47"/>
      <c r="T156" s="47"/>
      <c r="U156" s="47"/>
      <c r="V156" s="47"/>
      <c r="W156" s="47"/>
      <c r="X156" s="47"/>
      <c r="Y156" s="47"/>
      <c r="Z156" s="47"/>
      <c r="AA156" s="47"/>
      <c r="AB156" s="47"/>
      <c r="AC156" s="47"/>
      <c r="AD156" s="47"/>
      <c r="AE156" s="47"/>
      <c r="AF156" s="47"/>
      <c r="AG156" s="47"/>
      <c r="AH156" s="47"/>
      <c r="AI156" s="47"/>
    </row>
    <row r="157" spans="1:35">
      <c r="A157" s="78"/>
      <c r="B157" s="78"/>
      <c r="C157" s="78"/>
      <c r="D157" s="79">
        <f t="shared" si="35"/>
        <v>0</v>
      </c>
      <c r="E157" s="79">
        <f t="shared" si="36"/>
        <v>0</v>
      </c>
      <c r="F157" s="72">
        <f t="shared" si="37"/>
        <v>0</v>
      </c>
      <c r="G157" s="72">
        <f t="shared" si="38"/>
        <v>0</v>
      </c>
      <c r="H157" s="72">
        <f t="shared" si="39"/>
        <v>0</v>
      </c>
      <c r="I157" s="72">
        <f t="shared" si="40"/>
        <v>0</v>
      </c>
      <c r="J157" s="72">
        <f t="shared" si="41"/>
        <v>0</v>
      </c>
      <c r="K157" s="72">
        <f t="shared" si="42"/>
        <v>0</v>
      </c>
      <c r="L157" s="72">
        <f t="shared" si="43"/>
        <v>0</v>
      </c>
      <c r="M157" s="72">
        <f t="shared" ca="1" si="44"/>
        <v>-2.2349130288618338E-3</v>
      </c>
      <c r="N157" s="72">
        <f t="shared" ca="1" si="45"/>
        <v>0</v>
      </c>
      <c r="O157" s="80">
        <f t="shared" ca="1" si="46"/>
        <v>0</v>
      </c>
      <c r="P157" s="72">
        <f t="shared" ca="1" si="47"/>
        <v>0</v>
      </c>
      <c r="Q157" s="72">
        <f t="shared" ca="1" si="48"/>
        <v>0</v>
      </c>
      <c r="R157" s="47">
        <f t="shared" ca="1" si="49"/>
        <v>2.2349130288618338E-3</v>
      </c>
      <c r="S157" s="47"/>
      <c r="T157" s="47"/>
      <c r="U157" s="47"/>
      <c r="V157" s="47"/>
      <c r="W157" s="47"/>
      <c r="X157" s="47"/>
      <c r="Y157" s="47"/>
      <c r="Z157" s="47"/>
      <c r="AA157" s="47"/>
      <c r="AB157" s="47"/>
      <c r="AC157" s="47"/>
      <c r="AD157" s="47"/>
      <c r="AE157" s="47"/>
      <c r="AF157" s="47"/>
      <c r="AG157" s="47"/>
      <c r="AH157" s="47"/>
      <c r="AI157" s="47"/>
    </row>
    <row r="158" spans="1:35">
      <c r="A158" s="78"/>
      <c r="B158" s="78"/>
      <c r="C158" s="78"/>
      <c r="D158" s="79">
        <f t="shared" si="35"/>
        <v>0</v>
      </c>
      <c r="E158" s="79">
        <f t="shared" si="36"/>
        <v>0</v>
      </c>
      <c r="F158" s="72">
        <f t="shared" si="37"/>
        <v>0</v>
      </c>
      <c r="G158" s="72">
        <f t="shared" si="38"/>
        <v>0</v>
      </c>
      <c r="H158" s="72">
        <f t="shared" si="39"/>
        <v>0</v>
      </c>
      <c r="I158" s="72">
        <f t="shared" si="40"/>
        <v>0</v>
      </c>
      <c r="J158" s="72">
        <f t="shared" si="41"/>
        <v>0</v>
      </c>
      <c r="K158" s="72">
        <f t="shared" si="42"/>
        <v>0</v>
      </c>
      <c r="L158" s="72">
        <f t="shared" si="43"/>
        <v>0</v>
      </c>
      <c r="M158" s="72">
        <f t="shared" ca="1" si="44"/>
        <v>-2.2349130288618338E-3</v>
      </c>
      <c r="N158" s="72">
        <f t="shared" ca="1" si="45"/>
        <v>0</v>
      </c>
      <c r="O158" s="80">
        <f t="shared" ca="1" si="46"/>
        <v>0</v>
      </c>
      <c r="P158" s="72">
        <f t="shared" ca="1" si="47"/>
        <v>0</v>
      </c>
      <c r="Q158" s="72">
        <f t="shared" ca="1" si="48"/>
        <v>0</v>
      </c>
      <c r="R158" s="47">
        <f t="shared" ca="1" si="49"/>
        <v>2.2349130288618338E-3</v>
      </c>
      <c r="S158" s="47"/>
      <c r="T158" s="47"/>
      <c r="U158" s="47"/>
      <c r="V158" s="47"/>
      <c r="W158" s="47"/>
      <c r="X158" s="47"/>
      <c r="Y158" s="47"/>
      <c r="Z158" s="47"/>
      <c r="AA158" s="47"/>
      <c r="AB158" s="47"/>
      <c r="AC158" s="47"/>
      <c r="AD158" s="47"/>
      <c r="AE158" s="47"/>
      <c r="AF158" s="47"/>
      <c r="AG158" s="47"/>
      <c r="AH158" s="47"/>
      <c r="AI158" s="47"/>
    </row>
    <row r="159" spans="1:35">
      <c r="A159" s="78"/>
      <c r="B159" s="78"/>
      <c r="C159" s="78"/>
      <c r="D159" s="79">
        <f t="shared" si="35"/>
        <v>0</v>
      </c>
      <c r="E159" s="79">
        <f t="shared" si="36"/>
        <v>0</v>
      </c>
      <c r="F159" s="72">
        <f t="shared" si="37"/>
        <v>0</v>
      </c>
      <c r="G159" s="72">
        <f t="shared" si="38"/>
        <v>0</v>
      </c>
      <c r="H159" s="72">
        <f t="shared" si="39"/>
        <v>0</v>
      </c>
      <c r="I159" s="72">
        <f t="shared" si="40"/>
        <v>0</v>
      </c>
      <c r="J159" s="72">
        <f t="shared" si="41"/>
        <v>0</v>
      </c>
      <c r="K159" s="72">
        <f t="shared" si="42"/>
        <v>0</v>
      </c>
      <c r="L159" s="72">
        <f t="shared" si="43"/>
        <v>0</v>
      </c>
      <c r="M159" s="72">
        <f t="shared" ca="1" si="44"/>
        <v>-2.2349130288618338E-3</v>
      </c>
      <c r="N159" s="72">
        <f t="shared" ca="1" si="45"/>
        <v>0</v>
      </c>
      <c r="O159" s="80">
        <f t="shared" ca="1" si="46"/>
        <v>0</v>
      </c>
      <c r="P159" s="72">
        <f t="shared" ca="1" si="47"/>
        <v>0</v>
      </c>
      <c r="Q159" s="72">
        <f t="shared" ca="1" si="48"/>
        <v>0</v>
      </c>
      <c r="R159" s="47">
        <f t="shared" ca="1" si="49"/>
        <v>2.2349130288618338E-3</v>
      </c>
      <c r="S159" s="47"/>
      <c r="T159" s="47"/>
      <c r="U159" s="47"/>
      <c r="V159" s="47"/>
      <c r="W159" s="47"/>
      <c r="X159" s="47"/>
      <c r="Y159" s="47"/>
      <c r="Z159" s="47"/>
      <c r="AA159" s="47"/>
      <c r="AB159" s="47"/>
      <c r="AC159" s="47"/>
      <c r="AD159" s="47"/>
      <c r="AE159" s="47"/>
      <c r="AF159" s="47"/>
      <c r="AG159" s="47"/>
      <c r="AH159" s="47"/>
      <c r="AI159" s="47"/>
    </row>
    <row r="160" spans="1:35">
      <c r="A160" s="78"/>
      <c r="B160" s="78"/>
      <c r="C160" s="78"/>
      <c r="D160" s="79">
        <f t="shared" si="35"/>
        <v>0</v>
      </c>
      <c r="E160" s="79">
        <f t="shared" si="36"/>
        <v>0</v>
      </c>
      <c r="F160" s="72">
        <f t="shared" si="37"/>
        <v>0</v>
      </c>
      <c r="G160" s="72">
        <f t="shared" si="38"/>
        <v>0</v>
      </c>
      <c r="H160" s="72">
        <f t="shared" si="39"/>
        <v>0</v>
      </c>
      <c r="I160" s="72">
        <f t="shared" si="40"/>
        <v>0</v>
      </c>
      <c r="J160" s="72">
        <f t="shared" si="41"/>
        <v>0</v>
      </c>
      <c r="K160" s="72">
        <f t="shared" si="42"/>
        <v>0</v>
      </c>
      <c r="L160" s="72">
        <f t="shared" si="43"/>
        <v>0</v>
      </c>
      <c r="M160" s="72">
        <f t="shared" ca="1" si="44"/>
        <v>-2.2349130288618338E-3</v>
      </c>
      <c r="N160" s="72">
        <f t="shared" ca="1" si="45"/>
        <v>0</v>
      </c>
      <c r="O160" s="80">
        <f t="shared" ca="1" si="46"/>
        <v>0</v>
      </c>
      <c r="P160" s="72">
        <f t="shared" ca="1" si="47"/>
        <v>0</v>
      </c>
      <c r="Q160" s="72">
        <f t="shared" ca="1" si="48"/>
        <v>0</v>
      </c>
      <c r="R160" s="47">
        <f t="shared" ca="1" si="49"/>
        <v>2.2349130288618338E-3</v>
      </c>
      <c r="S160" s="47"/>
      <c r="T160" s="47"/>
      <c r="U160" s="47"/>
      <c r="V160" s="47"/>
      <c r="W160" s="47"/>
      <c r="X160" s="47"/>
      <c r="Y160" s="47"/>
      <c r="Z160" s="47"/>
      <c r="AA160" s="47"/>
      <c r="AB160" s="47"/>
      <c r="AC160" s="47"/>
      <c r="AD160" s="47"/>
      <c r="AE160" s="47"/>
      <c r="AF160" s="47"/>
      <c r="AG160" s="47"/>
      <c r="AH160" s="47"/>
      <c r="AI160" s="47"/>
    </row>
    <row r="161" spans="1:35">
      <c r="A161" s="78"/>
      <c r="B161" s="78"/>
      <c r="C161" s="78"/>
      <c r="D161" s="79">
        <f t="shared" si="35"/>
        <v>0</v>
      </c>
      <c r="E161" s="79">
        <f t="shared" si="36"/>
        <v>0</v>
      </c>
      <c r="F161" s="72">
        <f t="shared" si="37"/>
        <v>0</v>
      </c>
      <c r="G161" s="72">
        <f t="shared" si="38"/>
        <v>0</v>
      </c>
      <c r="H161" s="72">
        <f t="shared" si="39"/>
        <v>0</v>
      </c>
      <c r="I161" s="72">
        <f t="shared" si="40"/>
        <v>0</v>
      </c>
      <c r="J161" s="72">
        <f t="shared" si="41"/>
        <v>0</v>
      </c>
      <c r="K161" s="72">
        <f t="shared" si="42"/>
        <v>0</v>
      </c>
      <c r="L161" s="72">
        <f t="shared" si="43"/>
        <v>0</v>
      </c>
      <c r="M161" s="72">
        <f t="shared" ca="1" si="44"/>
        <v>-2.2349130288618338E-3</v>
      </c>
      <c r="N161" s="72">
        <f t="shared" ca="1" si="45"/>
        <v>0</v>
      </c>
      <c r="O161" s="80">
        <f t="shared" ca="1" si="46"/>
        <v>0</v>
      </c>
      <c r="P161" s="72">
        <f t="shared" ca="1" si="47"/>
        <v>0</v>
      </c>
      <c r="Q161" s="72">
        <f t="shared" ca="1" si="48"/>
        <v>0</v>
      </c>
      <c r="R161" s="47">
        <f t="shared" ca="1" si="49"/>
        <v>2.2349130288618338E-3</v>
      </c>
      <c r="S161" s="47"/>
      <c r="T161" s="47"/>
      <c r="U161" s="47"/>
      <c r="V161" s="47"/>
      <c r="W161" s="47"/>
      <c r="X161" s="47"/>
      <c r="Y161" s="47"/>
      <c r="Z161" s="47"/>
      <c r="AA161" s="47"/>
      <c r="AB161" s="47"/>
      <c r="AC161" s="47"/>
      <c r="AD161" s="47"/>
      <c r="AE161" s="47"/>
      <c r="AF161" s="47"/>
      <c r="AG161" s="47"/>
      <c r="AH161" s="47"/>
      <c r="AI161" s="47"/>
    </row>
    <row r="162" spans="1:35">
      <c r="A162" s="78"/>
      <c r="B162" s="78"/>
      <c r="C162" s="78"/>
      <c r="D162" s="79">
        <f t="shared" si="35"/>
        <v>0</v>
      </c>
      <c r="E162" s="79">
        <f t="shared" si="36"/>
        <v>0</v>
      </c>
      <c r="F162" s="72">
        <f t="shared" si="37"/>
        <v>0</v>
      </c>
      <c r="G162" s="72">
        <f t="shared" si="38"/>
        <v>0</v>
      </c>
      <c r="H162" s="72">
        <f t="shared" si="39"/>
        <v>0</v>
      </c>
      <c r="I162" s="72">
        <f t="shared" si="40"/>
        <v>0</v>
      </c>
      <c r="J162" s="72">
        <f t="shared" si="41"/>
        <v>0</v>
      </c>
      <c r="K162" s="72">
        <f t="shared" si="42"/>
        <v>0</v>
      </c>
      <c r="L162" s="72">
        <f t="shared" si="43"/>
        <v>0</v>
      </c>
      <c r="M162" s="72">
        <f t="shared" ca="1" si="44"/>
        <v>-2.2349130288618338E-3</v>
      </c>
      <c r="N162" s="72">
        <f t="shared" ca="1" si="45"/>
        <v>0</v>
      </c>
      <c r="O162" s="80">
        <f t="shared" ca="1" si="46"/>
        <v>0</v>
      </c>
      <c r="P162" s="72">
        <f t="shared" ca="1" si="47"/>
        <v>0</v>
      </c>
      <c r="Q162" s="72">
        <f t="shared" ca="1" si="48"/>
        <v>0</v>
      </c>
      <c r="R162" s="47">
        <f t="shared" ca="1" si="49"/>
        <v>2.2349130288618338E-3</v>
      </c>
      <c r="S162" s="47"/>
      <c r="T162" s="47"/>
      <c r="U162" s="47"/>
      <c r="V162" s="47"/>
      <c r="W162" s="47"/>
      <c r="X162" s="47"/>
      <c r="Y162" s="47"/>
      <c r="Z162" s="47"/>
      <c r="AA162" s="47"/>
      <c r="AB162" s="47"/>
      <c r="AC162" s="47"/>
      <c r="AD162" s="47"/>
      <c r="AE162" s="47"/>
      <c r="AF162" s="47"/>
      <c r="AG162" s="47"/>
      <c r="AH162" s="47"/>
      <c r="AI162" s="47"/>
    </row>
    <row r="163" spans="1:35">
      <c r="A163" s="78"/>
      <c r="B163" s="78"/>
      <c r="C163" s="78"/>
      <c r="D163" s="79">
        <f t="shared" si="35"/>
        <v>0</v>
      </c>
      <c r="E163" s="79">
        <f t="shared" si="36"/>
        <v>0</v>
      </c>
      <c r="F163" s="72">
        <f t="shared" si="37"/>
        <v>0</v>
      </c>
      <c r="G163" s="72">
        <f t="shared" si="38"/>
        <v>0</v>
      </c>
      <c r="H163" s="72">
        <f t="shared" si="39"/>
        <v>0</v>
      </c>
      <c r="I163" s="72">
        <f t="shared" si="40"/>
        <v>0</v>
      </c>
      <c r="J163" s="72">
        <f t="shared" si="41"/>
        <v>0</v>
      </c>
      <c r="K163" s="72">
        <f t="shared" si="42"/>
        <v>0</v>
      </c>
      <c r="L163" s="72">
        <f t="shared" si="43"/>
        <v>0</v>
      </c>
      <c r="M163" s="72">
        <f t="shared" ca="1" si="44"/>
        <v>-2.2349130288618338E-3</v>
      </c>
      <c r="N163" s="72">
        <f t="shared" ca="1" si="45"/>
        <v>0</v>
      </c>
      <c r="O163" s="80">
        <f t="shared" ca="1" si="46"/>
        <v>0</v>
      </c>
      <c r="P163" s="72">
        <f t="shared" ca="1" si="47"/>
        <v>0</v>
      </c>
      <c r="Q163" s="72">
        <f t="shared" ca="1" si="48"/>
        <v>0</v>
      </c>
      <c r="R163" s="47">
        <f t="shared" ca="1" si="49"/>
        <v>2.2349130288618338E-3</v>
      </c>
      <c r="S163" s="47"/>
      <c r="T163" s="47"/>
      <c r="U163" s="47"/>
      <c r="V163" s="47"/>
      <c r="W163" s="47"/>
      <c r="X163" s="47"/>
      <c r="Y163" s="47"/>
      <c r="Z163" s="47"/>
      <c r="AA163" s="47"/>
      <c r="AB163" s="47"/>
      <c r="AC163" s="47"/>
      <c r="AD163" s="47"/>
      <c r="AE163" s="47"/>
      <c r="AF163" s="47"/>
      <c r="AG163" s="47"/>
      <c r="AH163" s="47"/>
      <c r="AI163" s="47"/>
    </row>
    <row r="164" spans="1:35">
      <c r="A164" s="78"/>
      <c r="B164" s="78"/>
      <c r="C164" s="78"/>
      <c r="D164" s="79">
        <f t="shared" si="35"/>
        <v>0</v>
      </c>
      <c r="E164" s="79">
        <f t="shared" si="36"/>
        <v>0</v>
      </c>
      <c r="F164" s="72">
        <f t="shared" si="37"/>
        <v>0</v>
      </c>
      <c r="G164" s="72">
        <f t="shared" si="38"/>
        <v>0</v>
      </c>
      <c r="H164" s="72">
        <f t="shared" si="39"/>
        <v>0</v>
      </c>
      <c r="I164" s="72">
        <f t="shared" si="40"/>
        <v>0</v>
      </c>
      <c r="J164" s="72">
        <f t="shared" si="41"/>
        <v>0</v>
      </c>
      <c r="K164" s="72">
        <f t="shared" si="42"/>
        <v>0</v>
      </c>
      <c r="L164" s="72">
        <f t="shared" si="43"/>
        <v>0</v>
      </c>
      <c r="M164" s="72">
        <f t="shared" ca="1" si="44"/>
        <v>-2.2349130288618338E-3</v>
      </c>
      <c r="N164" s="72">
        <f t="shared" ca="1" si="45"/>
        <v>0</v>
      </c>
      <c r="O164" s="80">
        <f t="shared" ca="1" si="46"/>
        <v>0</v>
      </c>
      <c r="P164" s="72">
        <f t="shared" ca="1" si="47"/>
        <v>0</v>
      </c>
      <c r="Q164" s="72">
        <f t="shared" ca="1" si="48"/>
        <v>0</v>
      </c>
      <c r="R164" s="47">
        <f t="shared" ca="1" si="49"/>
        <v>2.2349130288618338E-3</v>
      </c>
      <c r="S164" s="47"/>
      <c r="T164" s="47"/>
      <c r="U164" s="47"/>
      <c r="V164" s="47"/>
      <c r="W164" s="47"/>
      <c r="X164" s="47"/>
      <c r="Y164" s="47"/>
      <c r="Z164" s="47"/>
      <c r="AA164" s="47"/>
      <c r="AB164" s="47"/>
      <c r="AC164" s="47"/>
      <c r="AD164" s="47"/>
      <c r="AE164" s="47"/>
      <c r="AF164" s="47"/>
      <c r="AG164" s="47"/>
      <c r="AH164" s="47"/>
      <c r="AI164" s="47"/>
    </row>
    <row r="165" spans="1:35">
      <c r="A165" s="78"/>
      <c r="B165" s="78"/>
      <c r="C165" s="78"/>
      <c r="D165" s="79">
        <f t="shared" si="35"/>
        <v>0</v>
      </c>
      <c r="E165" s="79">
        <f t="shared" si="36"/>
        <v>0</v>
      </c>
      <c r="F165" s="72">
        <f t="shared" si="37"/>
        <v>0</v>
      </c>
      <c r="G165" s="72">
        <f t="shared" si="38"/>
        <v>0</v>
      </c>
      <c r="H165" s="72">
        <f t="shared" si="39"/>
        <v>0</v>
      </c>
      <c r="I165" s="72">
        <f t="shared" si="40"/>
        <v>0</v>
      </c>
      <c r="J165" s="72">
        <f t="shared" si="41"/>
        <v>0</v>
      </c>
      <c r="K165" s="72">
        <f t="shared" si="42"/>
        <v>0</v>
      </c>
      <c r="L165" s="72">
        <f t="shared" si="43"/>
        <v>0</v>
      </c>
      <c r="M165" s="72">
        <f t="shared" ca="1" si="44"/>
        <v>-2.2349130288618338E-3</v>
      </c>
      <c r="N165" s="72">
        <f t="shared" ca="1" si="45"/>
        <v>0</v>
      </c>
      <c r="O165" s="80">
        <f t="shared" ca="1" si="46"/>
        <v>0</v>
      </c>
      <c r="P165" s="72">
        <f t="shared" ca="1" si="47"/>
        <v>0</v>
      </c>
      <c r="Q165" s="72">
        <f t="shared" ca="1" si="48"/>
        <v>0</v>
      </c>
      <c r="R165" s="47">
        <f t="shared" ca="1" si="49"/>
        <v>2.2349130288618338E-3</v>
      </c>
      <c r="S165" s="47"/>
      <c r="T165" s="47"/>
      <c r="U165" s="47"/>
      <c r="V165" s="47"/>
      <c r="W165" s="47"/>
      <c r="X165" s="47"/>
      <c r="Y165" s="47"/>
      <c r="Z165" s="47"/>
      <c r="AA165" s="47"/>
      <c r="AB165" s="47"/>
      <c r="AC165" s="47"/>
      <c r="AD165" s="47"/>
      <c r="AE165" s="47"/>
      <c r="AF165" s="47"/>
      <c r="AG165" s="47"/>
      <c r="AH165" s="47"/>
      <c r="AI165" s="47"/>
    </row>
    <row r="166" spans="1:35">
      <c r="A166" s="78"/>
      <c r="B166" s="78"/>
      <c r="C166" s="78"/>
      <c r="D166" s="79">
        <f t="shared" si="35"/>
        <v>0</v>
      </c>
      <c r="E166" s="79">
        <f t="shared" si="36"/>
        <v>0</v>
      </c>
      <c r="F166" s="72">
        <f t="shared" si="37"/>
        <v>0</v>
      </c>
      <c r="G166" s="72">
        <f t="shared" si="38"/>
        <v>0</v>
      </c>
      <c r="H166" s="72">
        <f t="shared" si="39"/>
        <v>0</v>
      </c>
      <c r="I166" s="72">
        <f t="shared" si="40"/>
        <v>0</v>
      </c>
      <c r="J166" s="72">
        <f t="shared" si="41"/>
        <v>0</v>
      </c>
      <c r="K166" s="72">
        <f t="shared" si="42"/>
        <v>0</v>
      </c>
      <c r="L166" s="72">
        <f t="shared" si="43"/>
        <v>0</v>
      </c>
      <c r="M166" s="72">
        <f t="shared" ca="1" si="44"/>
        <v>-2.2349130288618338E-3</v>
      </c>
      <c r="N166" s="72">
        <f t="shared" ca="1" si="45"/>
        <v>0</v>
      </c>
      <c r="O166" s="80">
        <f t="shared" ca="1" si="46"/>
        <v>0</v>
      </c>
      <c r="P166" s="72">
        <f t="shared" ca="1" si="47"/>
        <v>0</v>
      </c>
      <c r="Q166" s="72">
        <f t="shared" ca="1" si="48"/>
        <v>0</v>
      </c>
      <c r="R166" s="47">
        <f t="shared" ca="1" si="49"/>
        <v>2.2349130288618338E-3</v>
      </c>
      <c r="S166" s="47"/>
      <c r="T166" s="47"/>
      <c r="U166" s="47"/>
      <c r="V166" s="47"/>
      <c r="W166" s="47"/>
      <c r="X166" s="47"/>
      <c r="Y166" s="47"/>
      <c r="Z166" s="47"/>
      <c r="AA166" s="47"/>
      <c r="AB166" s="47"/>
      <c r="AC166" s="47"/>
      <c r="AD166" s="47"/>
      <c r="AE166" s="47"/>
      <c r="AF166" s="47"/>
      <c r="AG166" s="47"/>
      <c r="AH166" s="47"/>
      <c r="AI166" s="47"/>
    </row>
    <row r="167" spans="1:35">
      <c r="A167" s="78"/>
      <c r="B167" s="78"/>
      <c r="C167" s="78"/>
      <c r="D167" s="79">
        <f t="shared" si="35"/>
        <v>0</v>
      </c>
      <c r="E167" s="79">
        <f t="shared" si="36"/>
        <v>0</v>
      </c>
      <c r="F167" s="72">
        <f t="shared" si="37"/>
        <v>0</v>
      </c>
      <c r="G167" s="72">
        <f t="shared" si="38"/>
        <v>0</v>
      </c>
      <c r="H167" s="72">
        <f t="shared" si="39"/>
        <v>0</v>
      </c>
      <c r="I167" s="72">
        <f t="shared" si="40"/>
        <v>0</v>
      </c>
      <c r="J167" s="72">
        <f t="shared" si="41"/>
        <v>0</v>
      </c>
      <c r="K167" s="72">
        <f t="shared" si="42"/>
        <v>0</v>
      </c>
      <c r="L167" s="72">
        <f t="shared" si="43"/>
        <v>0</v>
      </c>
      <c r="M167" s="72">
        <f t="shared" ca="1" si="44"/>
        <v>-2.2349130288618338E-3</v>
      </c>
      <c r="N167" s="72">
        <f t="shared" ca="1" si="45"/>
        <v>0</v>
      </c>
      <c r="O167" s="80">
        <f t="shared" ca="1" si="46"/>
        <v>0</v>
      </c>
      <c r="P167" s="72">
        <f t="shared" ca="1" si="47"/>
        <v>0</v>
      </c>
      <c r="Q167" s="72">
        <f t="shared" ca="1" si="48"/>
        <v>0</v>
      </c>
      <c r="R167" s="47">
        <f t="shared" ca="1" si="49"/>
        <v>2.2349130288618338E-3</v>
      </c>
      <c r="S167" s="47"/>
      <c r="T167" s="47"/>
      <c r="U167" s="47"/>
      <c r="V167" s="47"/>
      <c r="W167" s="47"/>
      <c r="X167" s="47"/>
      <c r="Y167" s="47"/>
      <c r="Z167" s="47"/>
      <c r="AA167" s="47"/>
      <c r="AB167" s="47"/>
      <c r="AC167" s="47"/>
      <c r="AD167" s="47"/>
      <c r="AE167" s="47"/>
      <c r="AF167" s="47"/>
      <c r="AG167" s="47"/>
      <c r="AH167" s="47"/>
      <c r="AI167" s="47"/>
    </row>
    <row r="168" spans="1:35">
      <c r="A168" s="78"/>
      <c r="B168" s="78"/>
      <c r="C168" s="78"/>
      <c r="D168" s="79">
        <f t="shared" si="35"/>
        <v>0</v>
      </c>
      <c r="E168" s="79">
        <f t="shared" si="36"/>
        <v>0</v>
      </c>
      <c r="F168" s="72">
        <f t="shared" si="37"/>
        <v>0</v>
      </c>
      <c r="G168" s="72">
        <f t="shared" si="38"/>
        <v>0</v>
      </c>
      <c r="H168" s="72">
        <f t="shared" si="39"/>
        <v>0</v>
      </c>
      <c r="I168" s="72">
        <f t="shared" si="40"/>
        <v>0</v>
      </c>
      <c r="J168" s="72">
        <f t="shared" si="41"/>
        <v>0</v>
      </c>
      <c r="K168" s="72">
        <f t="shared" si="42"/>
        <v>0</v>
      </c>
      <c r="L168" s="72">
        <f t="shared" si="43"/>
        <v>0</v>
      </c>
      <c r="M168" s="72">
        <f t="shared" ca="1" si="44"/>
        <v>-2.2349130288618338E-3</v>
      </c>
      <c r="N168" s="72">
        <f t="shared" ca="1" si="45"/>
        <v>0</v>
      </c>
      <c r="O168" s="80">
        <f t="shared" ca="1" si="46"/>
        <v>0</v>
      </c>
      <c r="P168" s="72">
        <f t="shared" ca="1" si="47"/>
        <v>0</v>
      </c>
      <c r="Q168" s="72">
        <f t="shared" ca="1" si="48"/>
        <v>0</v>
      </c>
      <c r="R168" s="47">
        <f t="shared" ca="1" si="49"/>
        <v>2.2349130288618338E-3</v>
      </c>
      <c r="S168" s="47"/>
      <c r="T168" s="47"/>
      <c r="U168" s="47"/>
      <c r="V168" s="47"/>
      <c r="W168" s="47"/>
      <c r="X168" s="47"/>
      <c r="Y168" s="47"/>
      <c r="Z168" s="47"/>
      <c r="AA168" s="47"/>
      <c r="AB168" s="47"/>
      <c r="AC168" s="47"/>
      <c r="AD168" s="47"/>
      <c r="AE168" s="47"/>
      <c r="AF168" s="47"/>
      <c r="AG168" s="47"/>
      <c r="AH168" s="47"/>
      <c r="AI168" s="47"/>
    </row>
    <row r="169" spans="1:35">
      <c r="A169" s="78"/>
      <c r="B169" s="78"/>
      <c r="C169" s="78"/>
      <c r="D169" s="79">
        <f t="shared" si="35"/>
        <v>0</v>
      </c>
      <c r="E169" s="79">
        <f t="shared" si="36"/>
        <v>0</v>
      </c>
      <c r="F169" s="72">
        <f t="shared" si="37"/>
        <v>0</v>
      </c>
      <c r="G169" s="72">
        <f t="shared" si="38"/>
        <v>0</v>
      </c>
      <c r="H169" s="72">
        <f t="shared" si="39"/>
        <v>0</v>
      </c>
      <c r="I169" s="72">
        <f t="shared" si="40"/>
        <v>0</v>
      </c>
      <c r="J169" s="72">
        <f t="shared" si="41"/>
        <v>0</v>
      </c>
      <c r="K169" s="72">
        <f t="shared" si="42"/>
        <v>0</v>
      </c>
      <c r="L169" s="72">
        <f t="shared" si="43"/>
        <v>0</v>
      </c>
      <c r="M169" s="72">
        <f t="shared" ca="1" si="44"/>
        <v>-2.2349130288618338E-3</v>
      </c>
      <c r="N169" s="72">
        <f t="shared" ca="1" si="45"/>
        <v>0</v>
      </c>
      <c r="O169" s="80">
        <f t="shared" ca="1" si="46"/>
        <v>0</v>
      </c>
      <c r="P169" s="72">
        <f t="shared" ca="1" si="47"/>
        <v>0</v>
      </c>
      <c r="Q169" s="72">
        <f t="shared" ca="1" si="48"/>
        <v>0</v>
      </c>
      <c r="R169" s="47">
        <f t="shared" ca="1" si="49"/>
        <v>2.2349130288618338E-3</v>
      </c>
      <c r="S169" s="47"/>
      <c r="T169" s="47"/>
      <c r="U169" s="47"/>
      <c r="V169" s="47"/>
      <c r="W169" s="47"/>
      <c r="X169" s="47"/>
      <c r="Y169" s="47"/>
      <c r="Z169" s="47"/>
      <c r="AA169" s="47"/>
      <c r="AB169" s="47"/>
      <c r="AC169" s="47"/>
      <c r="AD169" s="47"/>
      <c r="AE169" s="47"/>
      <c r="AF169" s="47"/>
      <c r="AG169" s="47"/>
      <c r="AH169" s="47"/>
      <c r="AI169" s="47"/>
    </row>
    <row r="170" spans="1:35">
      <c r="A170" s="78"/>
      <c r="B170" s="78"/>
      <c r="C170" s="78"/>
      <c r="D170" s="79">
        <f t="shared" si="35"/>
        <v>0</v>
      </c>
      <c r="E170" s="79">
        <f t="shared" si="36"/>
        <v>0</v>
      </c>
      <c r="F170" s="72">
        <f t="shared" si="37"/>
        <v>0</v>
      </c>
      <c r="G170" s="72">
        <f t="shared" si="38"/>
        <v>0</v>
      </c>
      <c r="H170" s="72">
        <f t="shared" si="39"/>
        <v>0</v>
      </c>
      <c r="I170" s="72">
        <f t="shared" si="40"/>
        <v>0</v>
      </c>
      <c r="J170" s="72">
        <f t="shared" si="41"/>
        <v>0</v>
      </c>
      <c r="K170" s="72">
        <f t="shared" si="42"/>
        <v>0</v>
      </c>
      <c r="L170" s="72">
        <f t="shared" si="43"/>
        <v>0</v>
      </c>
      <c r="M170" s="72">
        <f t="shared" ca="1" si="44"/>
        <v>-2.2349130288618338E-3</v>
      </c>
      <c r="N170" s="72">
        <f t="shared" ca="1" si="45"/>
        <v>0</v>
      </c>
      <c r="O170" s="80">
        <f t="shared" ca="1" si="46"/>
        <v>0</v>
      </c>
      <c r="P170" s="72">
        <f t="shared" ca="1" si="47"/>
        <v>0</v>
      </c>
      <c r="Q170" s="72">
        <f t="shared" ca="1" si="48"/>
        <v>0</v>
      </c>
      <c r="R170" s="47">
        <f t="shared" ca="1" si="49"/>
        <v>2.2349130288618338E-3</v>
      </c>
      <c r="S170" s="47"/>
      <c r="T170" s="47"/>
      <c r="U170" s="47"/>
      <c r="V170" s="47"/>
      <c r="W170" s="47"/>
      <c r="X170" s="47"/>
      <c r="Y170" s="47"/>
      <c r="Z170" s="47"/>
      <c r="AA170" s="47"/>
      <c r="AB170" s="47"/>
      <c r="AC170" s="47"/>
      <c r="AD170" s="47"/>
      <c r="AE170" s="47"/>
      <c r="AF170" s="47"/>
      <c r="AG170" s="47"/>
      <c r="AH170" s="47"/>
      <c r="AI170" s="47"/>
    </row>
    <row r="171" spans="1:35">
      <c r="A171" s="78"/>
      <c r="B171" s="78"/>
      <c r="C171" s="78"/>
      <c r="D171" s="79">
        <f t="shared" si="35"/>
        <v>0</v>
      </c>
      <c r="E171" s="79">
        <f t="shared" si="36"/>
        <v>0</v>
      </c>
      <c r="F171" s="72">
        <f t="shared" si="37"/>
        <v>0</v>
      </c>
      <c r="G171" s="72">
        <f t="shared" si="38"/>
        <v>0</v>
      </c>
      <c r="H171" s="72">
        <f t="shared" si="39"/>
        <v>0</v>
      </c>
      <c r="I171" s="72">
        <f t="shared" si="40"/>
        <v>0</v>
      </c>
      <c r="J171" s="72">
        <f t="shared" si="41"/>
        <v>0</v>
      </c>
      <c r="K171" s="72">
        <f t="shared" si="42"/>
        <v>0</v>
      </c>
      <c r="L171" s="72">
        <f t="shared" si="43"/>
        <v>0</v>
      </c>
      <c r="M171" s="72">
        <f t="shared" ca="1" si="44"/>
        <v>-2.2349130288618338E-3</v>
      </c>
      <c r="N171" s="72">
        <f t="shared" ca="1" si="45"/>
        <v>0</v>
      </c>
      <c r="O171" s="80">
        <f t="shared" ca="1" si="46"/>
        <v>0</v>
      </c>
      <c r="P171" s="72">
        <f t="shared" ca="1" si="47"/>
        <v>0</v>
      </c>
      <c r="Q171" s="72">
        <f t="shared" ca="1" si="48"/>
        <v>0</v>
      </c>
      <c r="R171" s="47">
        <f t="shared" ca="1" si="49"/>
        <v>2.2349130288618338E-3</v>
      </c>
      <c r="S171" s="47"/>
      <c r="T171" s="47"/>
      <c r="U171" s="47"/>
      <c r="V171" s="47"/>
      <c r="W171" s="47"/>
      <c r="X171" s="47"/>
      <c r="Y171" s="47"/>
      <c r="Z171" s="47"/>
      <c r="AA171" s="47"/>
      <c r="AB171" s="47"/>
      <c r="AC171" s="47"/>
      <c r="AD171" s="47"/>
      <c r="AE171" s="47"/>
      <c r="AF171" s="47"/>
      <c r="AG171" s="47"/>
      <c r="AH171" s="47"/>
      <c r="AI171" s="47"/>
    </row>
    <row r="172" spans="1:35">
      <c r="A172" s="78"/>
      <c r="B172" s="78"/>
      <c r="C172" s="78"/>
      <c r="D172" s="79">
        <f t="shared" si="35"/>
        <v>0</v>
      </c>
      <c r="E172" s="79">
        <f t="shared" si="36"/>
        <v>0</v>
      </c>
      <c r="F172" s="72">
        <f t="shared" si="37"/>
        <v>0</v>
      </c>
      <c r="G172" s="72">
        <f t="shared" si="38"/>
        <v>0</v>
      </c>
      <c r="H172" s="72">
        <f t="shared" si="39"/>
        <v>0</v>
      </c>
      <c r="I172" s="72">
        <f t="shared" si="40"/>
        <v>0</v>
      </c>
      <c r="J172" s="72">
        <f t="shared" si="41"/>
        <v>0</v>
      </c>
      <c r="K172" s="72">
        <f t="shared" si="42"/>
        <v>0</v>
      </c>
      <c r="L172" s="72">
        <f t="shared" si="43"/>
        <v>0</v>
      </c>
      <c r="M172" s="72">
        <f t="shared" ca="1" si="44"/>
        <v>-2.2349130288618338E-3</v>
      </c>
      <c r="N172" s="72">
        <f t="shared" ca="1" si="45"/>
        <v>0</v>
      </c>
      <c r="O172" s="80">
        <f t="shared" ca="1" si="46"/>
        <v>0</v>
      </c>
      <c r="P172" s="72">
        <f t="shared" ca="1" si="47"/>
        <v>0</v>
      </c>
      <c r="Q172" s="72">
        <f t="shared" ca="1" si="48"/>
        <v>0</v>
      </c>
      <c r="R172" s="47">
        <f t="shared" ca="1" si="49"/>
        <v>2.2349130288618338E-3</v>
      </c>
      <c r="S172" s="47"/>
      <c r="T172" s="47"/>
      <c r="U172" s="47"/>
      <c r="V172" s="47"/>
      <c r="W172" s="47"/>
      <c r="X172" s="47"/>
      <c r="Y172" s="47"/>
      <c r="Z172" s="47"/>
      <c r="AA172" s="47"/>
      <c r="AB172" s="47"/>
      <c r="AC172" s="47"/>
      <c r="AD172" s="47"/>
      <c r="AE172" s="47"/>
      <c r="AF172" s="47"/>
      <c r="AG172" s="47"/>
      <c r="AH172" s="47"/>
      <c r="AI172" s="47"/>
    </row>
    <row r="173" spans="1:35">
      <c r="A173" s="78"/>
      <c r="B173" s="78"/>
      <c r="C173" s="78"/>
      <c r="D173" s="79">
        <f t="shared" si="35"/>
        <v>0</v>
      </c>
      <c r="E173" s="79">
        <f t="shared" si="36"/>
        <v>0</v>
      </c>
      <c r="F173" s="72">
        <f t="shared" si="37"/>
        <v>0</v>
      </c>
      <c r="G173" s="72">
        <f t="shared" si="38"/>
        <v>0</v>
      </c>
      <c r="H173" s="72">
        <f t="shared" si="39"/>
        <v>0</v>
      </c>
      <c r="I173" s="72">
        <f t="shared" si="40"/>
        <v>0</v>
      </c>
      <c r="J173" s="72">
        <f t="shared" si="41"/>
        <v>0</v>
      </c>
      <c r="K173" s="72">
        <f t="shared" si="42"/>
        <v>0</v>
      </c>
      <c r="L173" s="72">
        <f t="shared" si="43"/>
        <v>0</v>
      </c>
      <c r="M173" s="72">
        <f t="shared" ca="1" si="44"/>
        <v>-2.2349130288618338E-3</v>
      </c>
      <c r="N173" s="72">
        <f t="shared" ca="1" si="45"/>
        <v>0</v>
      </c>
      <c r="O173" s="80">
        <f t="shared" ca="1" si="46"/>
        <v>0</v>
      </c>
      <c r="P173" s="72">
        <f t="shared" ca="1" si="47"/>
        <v>0</v>
      </c>
      <c r="Q173" s="72">
        <f t="shared" ca="1" si="48"/>
        <v>0</v>
      </c>
      <c r="R173" s="47">
        <f t="shared" ca="1" si="49"/>
        <v>2.2349130288618338E-3</v>
      </c>
      <c r="S173" s="47"/>
      <c r="T173" s="47"/>
      <c r="U173" s="47"/>
      <c r="V173" s="47"/>
      <c r="W173" s="47"/>
      <c r="X173" s="47"/>
      <c r="Y173" s="47"/>
      <c r="Z173" s="47"/>
      <c r="AA173" s="47"/>
      <c r="AB173" s="47"/>
      <c r="AC173" s="47"/>
      <c r="AD173" s="47"/>
      <c r="AE173" s="47"/>
      <c r="AF173" s="47"/>
      <c r="AG173" s="47"/>
      <c r="AH173" s="47"/>
      <c r="AI173" s="47"/>
    </row>
    <row r="174" spans="1:35">
      <c r="A174" s="78"/>
      <c r="B174" s="78"/>
      <c r="C174" s="78"/>
      <c r="D174" s="79">
        <f t="shared" si="35"/>
        <v>0</v>
      </c>
      <c r="E174" s="79">
        <f t="shared" si="36"/>
        <v>0</v>
      </c>
      <c r="F174" s="72">
        <f t="shared" si="37"/>
        <v>0</v>
      </c>
      <c r="G174" s="72">
        <f t="shared" si="38"/>
        <v>0</v>
      </c>
      <c r="H174" s="72">
        <f t="shared" si="39"/>
        <v>0</v>
      </c>
      <c r="I174" s="72">
        <f t="shared" si="40"/>
        <v>0</v>
      </c>
      <c r="J174" s="72">
        <f t="shared" si="41"/>
        <v>0</v>
      </c>
      <c r="K174" s="72">
        <f t="shared" si="42"/>
        <v>0</v>
      </c>
      <c r="L174" s="72">
        <f t="shared" si="43"/>
        <v>0</v>
      </c>
      <c r="M174" s="72">
        <f t="shared" ca="1" si="44"/>
        <v>-2.2349130288618338E-3</v>
      </c>
      <c r="N174" s="72">
        <f t="shared" ca="1" si="45"/>
        <v>0</v>
      </c>
      <c r="O174" s="80">
        <f t="shared" ca="1" si="46"/>
        <v>0</v>
      </c>
      <c r="P174" s="72">
        <f t="shared" ca="1" si="47"/>
        <v>0</v>
      </c>
      <c r="Q174" s="72">
        <f t="shared" ca="1" si="48"/>
        <v>0</v>
      </c>
      <c r="R174" s="47">
        <f t="shared" ca="1" si="49"/>
        <v>2.2349130288618338E-3</v>
      </c>
      <c r="S174" s="47"/>
      <c r="T174" s="47"/>
      <c r="U174" s="47"/>
      <c r="V174" s="47"/>
      <c r="W174" s="47"/>
      <c r="X174" s="47"/>
      <c r="Y174" s="47"/>
      <c r="Z174" s="47"/>
      <c r="AA174" s="47"/>
      <c r="AB174" s="47"/>
      <c r="AC174" s="47"/>
      <c r="AD174" s="47"/>
      <c r="AE174" s="47"/>
      <c r="AF174" s="47"/>
      <c r="AG174" s="47"/>
      <c r="AH174" s="47"/>
      <c r="AI174" s="47"/>
    </row>
    <row r="175" spans="1:35">
      <c r="A175" s="78"/>
      <c r="B175" s="78"/>
      <c r="C175" s="78"/>
      <c r="D175" s="79">
        <f t="shared" si="35"/>
        <v>0</v>
      </c>
      <c r="E175" s="79">
        <f t="shared" si="36"/>
        <v>0</v>
      </c>
      <c r="F175" s="72">
        <f t="shared" si="37"/>
        <v>0</v>
      </c>
      <c r="G175" s="72">
        <f t="shared" si="38"/>
        <v>0</v>
      </c>
      <c r="H175" s="72">
        <f t="shared" si="39"/>
        <v>0</v>
      </c>
      <c r="I175" s="72">
        <f t="shared" si="40"/>
        <v>0</v>
      </c>
      <c r="J175" s="72">
        <f t="shared" si="41"/>
        <v>0</v>
      </c>
      <c r="K175" s="72">
        <f t="shared" si="42"/>
        <v>0</v>
      </c>
      <c r="L175" s="72">
        <f t="shared" si="43"/>
        <v>0</v>
      </c>
      <c r="M175" s="72">
        <f t="shared" ca="1" si="44"/>
        <v>-2.2349130288618338E-3</v>
      </c>
      <c r="N175" s="72">
        <f t="shared" ca="1" si="45"/>
        <v>0</v>
      </c>
      <c r="O175" s="80">
        <f t="shared" ca="1" si="46"/>
        <v>0</v>
      </c>
      <c r="P175" s="72">
        <f t="shared" ca="1" si="47"/>
        <v>0</v>
      </c>
      <c r="Q175" s="72">
        <f t="shared" ca="1" si="48"/>
        <v>0</v>
      </c>
      <c r="R175" s="47">
        <f t="shared" ca="1" si="49"/>
        <v>2.2349130288618338E-3</v>
      </c>
      <c r="S175" s="47"/>
      <c r="T175" s="47"/>
      <c r="U175" s="47"/>
      <c r="V175" s="47"/>
      <c r="W175" s="47"/>
      <c r="X175" s="47"/>
      <c r="Y175" s="47"/>
      <c r="Z175" s="47"/>
      <c r="AA175" s="47"/>
      <c r="AB175" s="47"/>
      <c r="AC175" s="47"/>
      <c r="AD175" s="47"/>
      <c r="AE175" s="47"/>
      <c r="AF175" s="47"/>
      <c r="AG175" s="47"/>
      <c r="AH175" s="47"/>
      <c r="AI175" s="47"/>
    </row>
    <row r="176" spans="1:35">
      <c r="A176" s="78"/>
      <c r="B176" s="78"/>
      <c r="C176" s="78"/>
      <c r="D176" s="79">
        <f t="shared" si="35"/>
        <v>0</v>
      </c>
      <c r="E176" s="79">
        <f t="shared" si="36"/>
        <v>0</v>
      </c>
      <c r="F176" s="72">
        <f t="shared" si="37"/>
        <v>0</v>
      </c>
      <c r="G176" s="72">
        <f t="shared" si="38"/>
        <v>0</v>
      </c>
      <c r="H176" s="72">
        <f t="shared" si="39"/>
        <v>0</v>
      </c>
      <c r="I176" s="72">
        <f t="shared" si="40"/>
        <v>0</v>
      </c>
      <c r="J176" s="72">
        <f t="shared" si="41"/>
        <v>0</v>
      </c>
      <c r="K176" s="72">
        <f t="shared" si="42"/>
        <v>0</v>
      </c>
      <c r="L176" s="72">
        <f t="shared" si="43"/>
        <v>0</v>
      </c>
      <c r="M176" s="72">
        <f t="shared" ca="1" si="44"/>
        <v>-2.2349130288618338E-3</v>
      </c>
      <c r="N176" s="72">
        <f t="shared" ca="1" si="45"/>
        <v>0</v>
      </c>
      <c r="O176" s="80">
        <f t="shared" ca="1" si="46"/>
        <v>0</v>
      </c>
      <c r="P176" s="72">
        <f t="shared" ca="1" si="47"/>
        <v>0</v>
      </c>
      <c r="Q176" s="72">
        <f t="shared" ca="1" si="48"/>
        <v>0</v>
      </c>
      <c r="R176" s="47">
        <f t="shared" ca="1" si="49"/>
        <v>2.2349130288618338E-3</v>
      </c>
      <c r="S176" s="47"/>
      <c r="T176" s="47"/>
      <c r="U176" s="47"/>
      <c r="V176" s="47"/>
      <c r="W176" s="47"/>
      <c r="X176" s="47"/>
      <c r="Y176" s="47"/>
      <c r="Z176" s="47"/>
      <c r="AA176" s="47"/>
      <c r="AB176" s="47"/>
      <c r="AC176" s="47"/>
      <c r="AD176" s="47"/>
      <c r="AE176" s="47"/>
      <c r="AF176" s="47"/>
      <c r="AG176" s="47"/>
      <c r="AH176" s="47"/>
      <c r="AI176" s="47"/>
    </row>
    <row r="177" spans="1:35">
      <c r="A177" s="78"/>
      <c r="B177" s="78"/>
      <c r="C177" s="78"/>
      <c r="D177" s="79">
        <f t="shared" si="35"/>
        <v>0</v>
      </c>
      <c r="E177" s="79">
        <f t="shared" si="36"/>
        <v>0</v>
      </c>
      <c r="F177" s="72">
        <f t="shared" si="37"/>
        <v>0</v>
      </c>
      <c r="G177" s="72">
        <f t="shared" si="38"/>
        <v>0</v>
      </c>
      <c r="H177" s="72">
        <f t="shared" si="39"/>
        <v>0</v>
      </c>
      <c r="I177" s="72">
        <f t="shared" si="40"/>
        <v>0</v>
      </c>
      <c r="J177" s="72">
        <f t="shared" si="41"/>
        <v>0</v>
      </c>
      <c r="K177" s="72">
        <f t="shared" si="42"/>
        <v>0</v>
      </c>
      <c r="L177" s="72">
        <f t="shared" si="43"/>
        <v>0</v>
      </c>
      <c r="M177" s="72">
        <f t="shared" ca="1" si="44"/>
        <v>-2.2349130288618338E-3</v>
      </c>
      <c r="N177" s="72">
        <f t="shared" ca="1" si="45"/>
        <v>0</v>
      </c>
      <c r="O177" s="80">
        <f t="shared" ca="1" si="46"/>
        <v>0</v>
      </c>
      <c r="P177" s="72">
        <f t="shared" ca="1" si="47"/>
        <v>0</v>
      </c>
      <c r="Q177" s="72">
        <f t="shared" ca="1" si="48"/>
        <v>0</v>
      </c>
      <c r="R177" s="47">
        <f t="shared" ca="1" si="49"/>
        <v>2.2349130288618338E-3</v>
      </c>
      <c r="S177" s="47"/>
      <c r="T177" s="47"/>
      <c r="U177" s="47"/>
      <c r="V177" s="47"/>
      <c r="W177" s="47"/>
      <c r="X177" s="47"/>
      <c r="Y177" s="47"/>
      <c r="Z177" s="47"/>
      <c r="AA177" s="47"/>
      <c r="AB177" s="47"/>
      <c r="AC177" s="47"/>
      <c r="AD177" s="47"/>
      <c r="AE177" s="47"/>
      <c r="AF177" s="47"/>
      <c r="AG177" s="47"/>
      <c r="AH177" s="47"/>
      <c r="AI177" s="47"/>
    </row>
    <row r="178" spans="1:35">
      <c r="A178" s="78"/>
      <c r="B178" s="78"/>
      <c r="C178" s="78"/>
      <c r="D178" s="79">
        <f t="shared" si="35"/>
        <v>0</v>
      </c>
      <c r="E178" s="79">
        <f t="shared" si="36"/>
        <v>0</v>
      </c>
      <c r="F178" s="72">
        <f t="shared" si="37"/>
        <v>0</v>
      </c>
      <c r="G178" s="72">
        <f t="shared" si="38"/>
        <v>0</v>
      </c>
      <c r="H178" s="72">
        <f t="shared" si="39"/>
        <v>0</v>
      </c>
      <c r="I178" s="72">
        <f t="shared" si="40"/>
        <v>0</v>
      </c>
      <c r="J178" s="72">
        <f t="shared" si="41"/>
        <v>0</v>
      </c>
      <c r="K178" s="72">
        <f t="shared" si="42"/>
        <v>0</v>
      </c>
      <c r="L178" s="72">
        <f t="shared" si="43"/>
        <v>0</v>
      </c>
      <c r="M178" s="72">
        <f t="shared" ca="1" si="44"/>
        <v>-2.2349130288618338E-3</v>
      </c>
      <c r="N178" s="72">
        <f t="shared" ca="1" si="45"/>
        <v>0</v>
      </c>
      <c r="O178" s="80">
        <f t="shared" ca="1" si="46"/>
        <v>0</v>
      </c>
      <c r="P178" s="72">
        <f t="shared" ca="1" si="47"/>
        <v>0</v>
      </c>
      <c r="Q178" s="72">
        <f t="shared" ca="1" si="48"/>
        <v>0</v>
      </c>
      <c r="R178" s="47">
        <f t="shared" ca="1" si="49"/>
        <v>2.2349130288618338E-3</v>
      </c>
      <c r="S178" s="47"/>
      <c r="T178" s="47"/>
      <c r="U178" s="47"/>
      <c r="V178" s="47"/>
      <c r="W178" s="47"/>
      <c r="X178" s="47"/>
      <c r="Y178" s="47"/>
      <c r="Z178" s="47"/>
      <c r="AA178" s="47"/>
      <c r="AB178" s="47"/>
      <c r="AC178" s="47"/>
      <c r="AD178" s="47"/>
      <c r="AE178" s="47"/>
      <c r="AF178" s="47"/>
      <c r="AG178" s="47"/>
      <c r="AH178" s="47"/>
      <c r="AI178" s="47"/>
    </row>
    <row r="179" spans="1:35">
      <c r="A179" s="78"/>
      <c r="B179" s="78"/>
      <c r="C179" s="78"/>
      <c r="D179" s="79">
        <f t="shared" si="35"/>
        <v>0</v>
      </c>
      <c r="E179" s="79">
        <f t="shared" si="36"/>
        <v>0</v>
      </c>
      <c r="F179" s="72">
        <f t="shared" si="37"/>
        <v>0</v>
      </c>
      <c r="G179" s="72">
        <f t="shared" si="38"/>
        <v>0</v>
      </c>
      <c r="H179" s="72">
        <f t="shared" si="39"/>
        <v>0</v>
      </c>
      <c r="I179" s="72">
        <f t="shared" si="40"/>
        <v>0</v>
      </c>
      <c r="J179" s="72">
        <f t="shared" si="41"/>
        <v>0</v>
      </c>
      <c r="K179" s="72">
        <f t="shared" si="42"/>
        <v>0</v>
      </c>
      <c r="L179" s="72">
        <f t="shared" si="43"/>
        <v>0</v>
      </c>
      <c r="M179" s="72">
        <f t="shared" ca="1" si="44"/>
        <v>-2.2349130288618338E-3</v>
      </c>
      <c r="N179" s="72">
        <f t="shared" ca="1" si="45"/>
        <v>0</v>
      </c>
      <c r="O179" s="80">
        <f t="shared" ca="1" si="46"/>
        <v>0</v>
      </c>
      <c r="P179" s="72">
        <f t="shared" ca="1" si="47"/>
        <v>0</v>
      </c>
      <c r="Q179" s="72">
        <f t="shared" ca="1" si="48"/>
        <v>0</v>
      </c>
      <c r="R179" s="47">
        <f t="shared" ca="1" si="49"/>
        <v>2.2349130288618338E-3</v>
      </c>
      <c r="S179" s="47"/>
      <c r="T179" s="47"/>
      <c r="U179" s="47"/>
      <c r="V179" s="47"/>
      <c r="W179" s="47"/>
      <c r="X179" s="47"/>
      <c r="Y179" s="47"/>
      <c r="Z179" s="47"/>
      <c r="AA179" s="47"/>
      <c r="AB179" s="47"/>
      <c r="AC179" s="47"/>
      <c r="AD179" s="47"/>
      <c r="AE179" s="47"/>
      <c r="AF179" s="47"/>
      <c r="AG179" s="47"/>
      <c r="AH179" s="47"/>
      <c r="AI179" s="47"/>
    </row>
    <row r="180" spans="1:35">
      <c r="A180" s="78"/>
      <c r="B180" s="78"/>
      <c r="C180" s="78"/>
      <c r="D180" s="79">
        <f t="shared" si="35"/>
        <v>0</v>
      </c>
      <c r="E180" s="79">
        <f t="shared" si="36"/>
        <v>0</v>
      </c>
      <c r="F180" s="72">
        <f t="shared" si="37"/>
        <v>0</v>
      </c>
      <c r="G180" s="72">
        <f t="shared" si="38"/>
        <v>0</v>
      </c>
      <c r="H180" s="72">
        <f t="shared" si="39"/>
        <v>0</v>
      </c>
      <c r="I180" s="72">
        <f t="shared" si="40"/>
        <v>0</v>
      </c>
      <c r="J180" s="72">
        <f t="shared" si="41"/>
        <v>0</v>
      </c>
      <c r="K180" s="72">
        <f t="shared" si="42"/>
        <v>0</v>
      </c>
      <c r="L180" s="72">
        <f t="shared" si="43"/>
        <v>0</v>
      </c>
      <c r="M180" s="72">
        <f t="shared" ca="1" si="44"/>
        <v>-2.2349130288618338E-3</v>
      </c>
      <c r="N180" s="72">
        <f t="shared" ca="1" si="45"/>
        <v>0</v>
      </c>
      <c r="O180" s="80">
        <f t="shared" ca="1" si="46"/>
        <v>0</v>
      </c>
      <c r="P180" s="72">
        <f t="shared" ca="1" si="47"/>
        <v>0</v>
      </c>
      <c r="Q180" s="72">
        <f t="shared" ca="1" si="48"/>
        <v>0</v>
      </c>
      <c r="R180" s="47">
        <f t="shared" ca="1" si="49"/>
        <v>2.2349130288618338E-3</v>
      </c>
      <c r="S180" s="47"/>
      <c r="T180" s="47"/>
      <c r="U180" s="47"/>
      <c r="V180" s="47"/>
      <c r="W180" s="47"/>
      <c r="X180" s="47"/>
      <c r="Y180" s="47"/>
      <c r="Z180" s="47"/>
      <c r="AA180" s="47"/>
      <c r="AB180" s="47"/>
      <c r="AC180" s="47"/>
      <c r="AD180" s="47"/>
      <c r="AE180" s="47"/>
      <c r="AF180" s="47"/>
      <c r="AG180" s="47"/>
      <c r="AH180" s="47"/>
      <c r="AI180" s="47"/>
    </row>
    <row r="181" spans="1:35">
      <c r="A181" s="78"/>
      <c r="B181" s="78"/>
      <c r="C181" s="78"/>
      <c r="D181" s="79">
        <f t="shared" si="35"/>
        <v>0</v>
      </c>
      <c r="E181" s="79">
        <f t="shared" si="36"/>
        <v>0</v>
      </c>
      <c r="F181" s="72">
        <f t="shared" si="37"/>
        <v>0</v>
      </c>
      <c r="G181" s="72">
        <f t="shared" si="38"/>
        <v>0</v>
      </c>
      <c r="H181" s="72">
        <f t="shared" si="39"/>
        <v>0</v>
      </c>
      <c r="I181" s="72">
        <f t="shared" si="40"/>
        <v>0</v>
      </c>
      <c r="J181" s="72">
        <f t="shared" si="41"/>
        <v>0</v>
      </c>
      <c r="K181" s="72">
        <f t="shared" si="42"/>
        <v>0</v>
      </c>
      <c r="L181" s="72">
        <f t="shared" si="43"/>
        <v>0</v>
      </c>
      <c r="M181" s="72">
        <f t="shared" ca="1" si="44"/>
        <v>-2.2349130288618338E-3</v>
      </c>
      <c r="N181" s="72">
        <f t="shared" ca="1" si="45"/>
        <v>0</v>
      </c>
      <c r="O181" s="80">
        <f t="shared" ca="1" si="46"/>
        <v>0</v>
      </c>
      <c r="P181" s="72">
        <f t="shared" ca="1" si="47"/>
        <v>0</v>
      </c>
      <c r="Q181" s="72">
        <f t="shared" ca="1" si="48"/>
        <v>0</v>
      </c>
      <c r="R181" s="47">
        <f t="shared" ca="1" si="49"/>
        <v>2.2349130288618338E-3</v>
      </c>
      <c r="S181" s="47"/>
      <c r="T181" s="47"/>
      <c r="U181" s="47"/>
      <c r="V181" s="47"/>
      <c r="W181" s="47"/>
      <c r="X181" s="47"/>
      <c r="Y181" s="47"/>
      <c r="Z181" s="47"/>
      <c r="AA181" s="47"/>
      <c r="AB181" s="47"/>
      <c r="AC181" s="47"/>
      <c r="AD181" s="47"/>
      <c r="AE181" s="47"/>
      <c r="AF181" s="47"/>
      <c r="AG181" s="47"/>
      <c r="AH181" s="47"/>
      <c r="AI181" s="47"/>
    </row>
    <row r="182" spans="1:35">
      <c r="A182" s="78"/>
      <c r="B182" s="78"/>
      <c r="C182" s="78"/>
      <c r="D182" s="79">
        <f t="shared" si="35"/>
        <v>0</v>
      </c>
      <c r="E182" s="79">
        <f t="shared" si="36"/>
        <v>0</v>
      </c>
      <c r="F182" s="72">
        <f t="shared" si="37"/>
        <v>0</v>
      </c>
      <c r="G182" s="72">
        <f t="shared" si="38"/>
        <v>0</v>
      </c>
      <c r="H182" s="72">
        <f t="shared" si="39"/>
        <v>0</v>
      </c>
      <c r="I182" s="72">
        <f t="shared" si="40"/>
        <v>0</v>
      </c>
      <c r="J182" s="72">
        <f t="shared" si="41"/>
        <v>0</v>
      </c>
      <c r="K182" s="72">
        <f t="shared" si="42"/>
        <v>0</v>
      </c>
      <c r="L182" s="72">
        <f t="shared" si="43"/>
        <v>0</v>
      </c>
      <c r="M182" s="72">
        <f t="shared" ca="1" si="44"/>
        <v>-2.2349130288618338E-3</v>
      </c>
      <c r="N182" s="72">
        <f t="shared" ca="1" si="45"/>
        <v>0</v>
      </c>
      <c r="O182" s="80">
        <f t="shared" ca="1" si="46"/>
        <v>0</v>
      </c>
      <c r="P182" s="72">
        <f t="shared" ca="1" si="47"/>
        <v>0</v>
      </c>
      <c r="Q182" s="72">
        <f t="shared" ca="1" si="48"/>
        <v>0</v>
      </c>
      <c r="R182" s="47">
        <f t="shared" ca="1" si="49"/>
        <v>2.2349130288618338E-3</v>
      </c>
      <c r="S182" s="47"/>
      <c r="T182" s="47"/>
      <c r="U182" s="47"/>
      <c r="V182" s="47"/>
      <c r="W182" s="47"/>
      <c r="X182" s="47"/>
      <c r="Y182" s="47"/>
      <c r="Z182" s="47"/>
      <c r="AA182" s="47"/>
      <c r="AB182" s="47"/>
      <c r="AC182" s="47"/>
      <c r="AD182" s="47"/>
      <c r="AE182" s="47"/>
      <c r="AF182" s="47"/>
      <c r="AG182" s="47"/>
      <c r="AH182" s="47"/>
      <c r="AI182" s="47"/>
    </row>
    <row r="183" spans="1:35">
      <c r="A183" s="78"/>
      <c r="B183" s="78"/>
      <c r="C183" s="78"/>
      <c r="D183" s="79">
        <f t="shared" si="35"/>
        <v>0</v>
      </c>
      <c r="E183" s="79">
        <f t="shared" si="36"/>
        <v>0</v>
      </c>
      <c r="F183" s="72">
        <f t="shared" si="37"/>
        <v>0</v>
      </c>
      <c r="G183" s="72">
        <f t="shared" si="38"/>
        <v>0</v>
      </c>
      <c r="H183" s="72">
        <f t="shared" si="39"/>
        <v>0</v>
      </c>
      <c r="I183" s="72">
        <f t="shared" si="40"/>
        <v>0</v>
      </c>
      <c r="J183" s="72">
        <f t="shared" si="41"/>
        <v>0</v>
      </c>
      <c r="K183" s="72">
        <f t="shared" si="42"/>
        <v>0</v>
      </c>
      <c r="L183" s="72">
        <f t="shared" si="43"/>
        <v>0</v>
      </c>
      <c r="M183" s="72">
        <f t="shared" ca="1" si="44"/>
        <v>-2.2349130288618338E-3</v>
      </c>
      <c r="N183" s="72">
        <f t="shared" ca="1" si="45"/>
        <v>0</v>
      </c>
      <c r="O183" s="80">
        <f t="shared" ca="1" si="46"/>
        <v>0</v>
      </c>
      <c r="P183" s="72">
        <f t="shared" ca="1" si="47"/>
        <v>0</v>
      </c>
      <c r="Q183" s="72">
        <f t="shared" ca="1" si="48"/>
        <v>0</v>
      </c>
      <c r="R183" s="47">
        <f t="shared" ca="1" si="49"/>
        <v>2.2349130288618338E-3</v>
      </c>
      <c r="S183" s="47"/>
      <c r="T183" s="47"/>
      <c r="U183" s="47"/>
      <c r="V183" s="47"/>
      <c r="W183" s="47"/>
      <c r="X183" s="47"/>
      <c r="Y183" s="47"/>
      <c r="Z183" s="47"/>
      <c r="AA183" s="47"/>
      <c r="AB183" s="47"/>
      <c r="AC183" s="47"/>
      <c r="AD183" s="47"/>
      <c r="AE183" s="47"/>
      <c r="AF183" s="47"/>
      <c r="AG183" s="47"/>
      <c r="AH183" s="47"/>
      <c r="AI183" s="47"/>
    </row>
    <row r="184" spans="1:35">
      <c r="A184" s="78"/>
      <c r="B184" s="78"/>
      <c r="C184" s="78"/>
      <c r="D184" s="79">
        <f t="shared" si="35"/>
        <v>0</v>
      </c>
      <c r="E184" s="79">
        <f t="shared" si="36"/>
        <v>0</v>
      </c>
      <c r="F184" s="72">
        <f t="shared" si="37"/>
        <v>0</v>
      </c>
      <c r="G184" s="72">
        <f t="shared" si="38"/>
        <v>0</v>
      </c>
      <c r="H184" s="72">
        <f t="shared" si="39"/>
        <v>0</v>
      </c>
      <c r="I184" s="72">
        <f t="shared" si="40"/>
        <v>0</v>
      </c>
      <c r="J184" s="72">
        <f t="shared" si="41"/>
        <v>0</v>
      </c>
      <c r="K184" s="72">
        <f t="shared" si="42"/>
        <v>0</v>
      </c>
      <c r="L184" s="72">
        <f t="shared" si="43"/>
        <v>0</v>
      </c>
      <c r="M184" s="72">
        <f t="shared" ca="1" si="44"/>
        <v>-2.2349130288618338E-3</v>
      </c>
      <c r="N184" s="72">
        <f t="shared" ca="1" si="45"/>
        <v>0</v>
      </c>
      <c r="O184" s="80">
        <f t="shared" ca="1" si="46"/>
        <v>0</v>
      </c>
      <c r="P184" s="72">
        <f t="shared" ca="1" si="47"/>
        <v>0</v>
      </c>
      <c r="Q184" s="72">
        <f t="shared" ca="1" si="48"/>
        <v>0</v>
      </c>
      <c r="R184" s="47">
        <f t="shared" ca="1" si="49"/>
        <v>2.2349130288618338E-3</v>
      </c>
      <c r="S184" s="47"/>
      <c r="T184" s="47"/>
      <c r="U184" s="47"/>
      <c r="V184" s="47"/>
      <c r="W184" s="47"/>
      <c r="X184" s="47"/>
      <c r="Y184" s="47"/>
      <c r="Z184" s="47"/>
      <c r="AA184" s="47"/>
      <c r="AB184" s="47"/>
      <c r="AC184" s="47"/>
      <c r="AD184" s="47"/>
      <c r="AE184" s="47"/>
      <c r="AF184" s="47"/>
      <c r="AG184" s="47"/>
      <c r="AH184" s="47"/>
      <c r="AI184" s="47"/>
    </row>
    <row r="185" spans="1:35">
      <c r="A185" s="78"/>
      <c r="B185" s="78"/>
      <c r="C185" s="78"/>
      <c r="D185" s="79">
        <f t="shared" si="35"/>
        <v>0</v>
      </c>
      <c r="E185" s="79">
        <f t="shared" si="36"/>
        <v>0</v>
      </c>
      <c r="F185" s="72">
        <f t="shared" si="37"/>
        <v>0</v>
      </c>
      <c r="G185" s="72">
        <f t="shared" si="38"/>
        <v>0</v>
      </c>
      <c r="H185" s="72">
        <f t="shared" si="39"/>
        <v>0</v>
      </c>
      <c r="I185" s="72">
        <f t="shared" si="40"/>
        <v>0</v>
      </c>
      <c r="J185" s="72">
        <f t="shared" si="41"/>
        <v>0</v>
      </c>
      <c r="K185" s="72">
        <f t="shared" si="42"/>
        <v>0</v>
      </c>
      <c r="L185" s="72">
        <f t="shared" si="43"/>
        <v>0</v>
      </c>
      <c r="M185" s="72">
        <f t="shared" ca="1" si="44"/>
        <v>-2.2349130288618338E-3</v>
      </c>
      <c r="N185" s="72">
        <f t="shared" ca="1" si="45"/>
        <v>0</v>
      </c>
      <c r="O185" s="80">
        <f t="shared" ca="1" si="46"/>
        <v>0</v>
      </c>
      <c r="P185" s="72">
        <f t="shared" ca="1" si="47"/>
        <v>0</v>
      </c>
      <c r="Q185" s="72">
        <f t="shared" ca="1" si="48"/>
        <v>0</v>
      </c>
      <c r="R185" s="47">
        <f t="shared" ca="1" si="49"/>
        <v>2.2349130288618338E-3</v>
      </c>
      <c r="S185" s="47"/>
      <c r="T185" s="47"/>
      <c r="U185" s="47"/>
      <c r="V185" s="47"/>
      <c r="W185" s="47"/>
      <c r="X185" s="47"/>
      <c r="Y185" s="47"/>
      <c r="Z185" s="47"/>
      <c r="AA185" s="47"/>
      <c r="AB185" s="47"/>
      <c r="AC185" s="47"/>
      <c r="AD185" s="47"/>
      <c r="AE185" s="47"/>
      <c r="AF185" s="47"/>
      <c r="AG185" s="47"/>
      <c r="AH185" s="47"/>
      <c r="AI185" s="47"/>
    </row>
    <row r="186" spans="1:35">
      <c r="A186" s="78"/>
      <c r="B186" s="78"/>
      <c r="C186" s="78"/>
      <c r="D186" s="79">
        <f t="shared" si="35"/>
        <v>0</v>
      </c>
      <c r="E186" s="79">
        <f t="shared" si="36"/>
        <v>0</v>
      </c>
      <c r="F186" s="72">
        <f t="shared" si="37"/>
        <v>0</v>
      </c>
      <c r="G186" s="72">
        <f t="shared" si="38"/>
        <v>0</v>
      </c>
      <c r="H186" s="72">
        <f t="shared" si="39"/>
        <v>0</v>
      </c>
      <c r="I186" s="72">
        <f t="shared" si="40"/>
        <v>0</v>
      </c>
      <c r="J186" s="72">
        <f t="shared" si="41"/>
        <v>0</v>
      </c>
      <c r="K186" s="72">
        <f t="shared" si="42"/>
        <v>0</v>
      </c>
      <c r="L186" s="72">
        <f t="shared" si="43"/>
        <v>0</v>
      </c>
      <c r="M186" s="72">
        <f t="shared" ca="1" si="44"/>
        <v>-2.2349130288618338E-3</v>
      </c>
      <c r="N186" s="72">
        <f t="shared" ca="1" si="45"/>
        <v>0</v>
      </c>
      <c r="O186" s="80">
        <f t="shared" ca="1" si="46"/>
        <v>0</v>
      </c>
      <c r="P186" s="72">
        <f t="shared" ca="1" si="47"/>
        <v>0</v>
      </c>
      <c r="Q186" s="72">
        <f t="shared" ca="1" si="48"/>
        <v>0</v>
      </c>
      <c r="R186" s="47">
        <f t="shared" ca="1" si="49"/>
        <v>2.2349130288618338E-3</v>
      </c>
      <c r="S186" s="47"/>
      <c r="T186" s="47"/>
      <c r="U186" s="47"/>
      <c r="V186" s="47"/>
      <c r="W186" s="47"/>
      <c r="X186" s="47"/>
      <c r="Y186" s="47"/>
      <c r="Z186" s="47"/>
      <c r="AA186" s="47"/>
      <c r="AB186" s="47"/>
      <c r="AC186" s="47"/>
      <c r="AD186" s="47"/>
      <c r="AE186" s="47"/>
      <c r="AF186" s="47"/>
      <c r="AG186" s="47"/>
      <c r="AH186" s="47"/>
      <c r="AI186" s="47"/>
    </row>
    <row r="187" spans="1:35">
      <c r="A187" s="78"/>
      <c r="B187" s="78"/>
      <c r="C187" s="78"/>
      <c r="D187" s="79">
        <f t="shared" si="35"/>
        <v>0</v>
      </c>
      <c r="E187" s="79">
        <f t="shared" si="36"/>
        <v>0</v>
      </c>
      <c r="F187" s="72">
        <f t="shared" si="37"/>
        <v>0</v>
      </c>
      <c r="G187" s="72">
        <f t="shared" si="38"/>
        <v>0</v>
      </c>
      <c r="H187" s="72">
        <f t="shared" si="39"/>
        <v>0</v>
      </c>
      <c r="I187" s="72">
        <f t="shared" si="40"/>
        <v>0</v>
      </c>
      <c r="J187" s="72">
        <f t="shared" si="41"/>
        <v>0</v>
      </c>
      <c r="K187" s="72">
        <f t="shared" si="42"/>
        <v>0</v>
      </c>
      <c r="L187" s="72">
        <f t="shared" si="43"/>
        <v>0</v>
      </c>
      <c r="M187" s="72">
        <f t="shared" ca="1" si="44"/>
        <v>-2.2349130288618338E-3</v>
      </c>
      <c r="N187" s="72">
        <f t="shared" ca="1" si="45"/>
        <v>0</v>
      </c>
      <c r="O187" s="80">
        <f t="shared" ca="1" si="46"/>
        <v>0</v>
      </c>
      <c r="P187" s="72">
        <f t="shared" ca="1" si="47"/>
        <v>0</v>
      </c>
      <c r="Q187" s="72">
        <f t="shared" ca="1" si="48"/>
        <v>0</v>
      </c>
      <c r="R187" s="47">
        <f t="shared" ca="1" si="49"/>
        <v>2.2349130288618338E-3</v>
      </c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  <c r="AF187" s="47"/>
      <c r="AG187" s="47"/>
      <c r="AH187" s="47"/>
      <c r="AI187" s="47"/>
    </row>
    <row r="188" spans="1:35">
      <c r="A188" s="78"/>
      <c r="B188" s="78"/>
      <c r="C188" s="78"/>
      <c r="D188" s="79">
        <f t="shared" si="35"/>
        <v>0</v>
      </c>
      <c r="E188" s="79">
        <f t="shared" si="36"/>
        <v>0</v>
      </c>
      <c r="F188" s="72">
        <f t="shared" si="37"/>
        <v>0</v>
      </c>
      <c r="G188" s="72">
        <f t="shared" si="38"/>
        <v>0</v>
      </c>
      <c r="H188" s="72">
        <f t="shared" si="39"/>
        <v>0</v>
      </c>
      <c r="I188" s="72">
        <f t="shared" si="40"/>
        <v>0</v>
      </c>
      <c r="J188" s="72">
        <f t="shared" si="41"/>
        <v>0</v>
      </c>
      <c r="K188" s="72">
        <f t="shared" si="42"/>
        <v>0</v>
      </c>
      <c r="L188" s="72">
        <f t="shared" si="43"/>
        <v>0</v>
      </c>
      <c r="M188" s="72">
        <f t="shared" ca="1" si="44"/>
        <v>-2.2349130288618338E-3</v>
      </c>
      <c r="N188" s="72">
        <f t="shared" ca="1" si="45"/>
        <v>0</v>
      </c>
      <c r="O188" s="80">
        <f t="shared" ca="1" si="46"/>
        <v>0</v>
      </c>
      <c r="P188" s="72">
        <f t="shared" ca="1" si="47"/>
        <v>0</v>
      </c>
      <c r="Q188" s="72">
        <f t="shared" ca="1" si="48"/>
        <v>0</v>
      </c>
      <c r="R188" s="47">
        <f t="shared" ca="1" si="49"/>
        <v>2.2349130288618338E-3</v>
      </c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  <c r="AF188" s="47"/>
      <c r="AG188" s="47"/>
      <c r="AH188" s="47"/>
      <c r="AI188" s="47"/>
    </row>
    <row r="189" spans="1:35">
      <c r="A189" s="78"/>
      <c r="B189" s="78"/>
      <c r="C189" s="78"/>
      <c r="D189" s="79">
        <f t="shared" si="35"/>
        <v>0</v>
      </c>
      <c r="E189" s="79">
        <f t="shared" si="36"/>
        <v>0</v>
      </c>
      <c r="F189" s="72">
        <f t="shared" si="37"/>
        <v>0</v>
      </c>
      <c r="G189" s="72">
        <f t="shared" si="38"/>
        <v>0</v>
      </c>
      <c r="H189" s="72">
        <f t="shared" si="39"/>
        <v>0</v>
      </c>
      <c r="I189" s="72">
        <f t="shared" si="40"/>
        <v>0</v>
      </c>
      <c r="J189" s="72">
        <f t="shared" si="41"/>
        <v>0</v>
      </c>
      <c r="K189" s="72">
        <f t="shared" si="42"/>
        <v>0</v>
      </c>
      <c r="L189" s="72">
        <f t="shared" si="43"/>
        <v>0</v>
      </c>
      <c r="M189" s="72">
        <f t="shared" ca="1" si="44"/>
        <v>-2.2349130288618338E-3</v>
      </c>
      <c r="N189" s="72">
        <f t="shared" ca="1" si="45"/>
        <v>0</v>
      </c>
      <c r="O189" s="80">
        <f t="shared" ca="1" si="46"/>
        <v>0</v>
      </c>
      <c r="P189" s="72">
        <f t="shared" ca="1" si="47"/>
        <v>0</v>
      </c>
      <c r="Q189" s="72">
        <f t="shared" ca="1" si="48"/>
        <v>0</v>
      </c>
      <c r="R189" s="47">
        <f t="shared" ca="1" si="49"/>
        <v>2.2349130288618338E-3</v>
      </c>
      <c r="S189" s="47"/>
      <c r="T189" s="47"/>
      <c r="U189" s="47"/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  <c r="AF189" s="47"/>
      <c r="AG189" s="47"/>
      <c r="AH189" s="47"/>
      <c r="AI189" s="47"/>
    </row>
    <row r="190" spans="1:35">
      <c r="A190" s="78"/>
      <c r="B190" s="78"/>
      <c r="C190" s="78"/>
      <c r="D190" s="79">
        <f t="shared" si="35"/>
        <v>0</v>
      </c>
      <c r="E190" s="79">
        <f t="shared" si="36"/>
        <v>0</v>
      </c>
      <c r="F190" s="72">
        <f t="shared" si="37"/>
        <v>0</v>
      </c>
      <c r="G190" s="72">
        <f t="shared" si="38"/>
        <v>0</v>
      </c>
      <c r="H190" s="72">
        <f t="shared" si="39"/>
        <v>0</v>
      </c>
      <c r="I190" s="72">
        <f t="shared" si="40"/>
        <v>0</v>
      </c>
      <c r="J190" s="72">
        <f t="shared" si="41"/>
        <v>0</v>
      </c>
      <c r="K190" s="72">
        <f t="shared" si="42"/>
        <v>0</v>
      </c>
      <c r="L190" s="72">
        <f t="shared" si="43"/>
        <v>0</v>
      </c>
      <c r="M190" s="72">
        <f t="shared" ca="1" si="44"/>
        <v>-2.2349130288618338E-3</v>
      </c>
      <c r="N190" s="72">
        <f t="shared" ca="1" si="45"/>
        <v>0</v>
      </c>
      <c r="O190" s="80">
        <f t="shared" ca="1" si="46"/>
        <v>0</v>
      </c>
      <c r="P190" s="72">
        <f t="shared" ca="1" si="47"/>
        <v>0</v>
      </c>
      <c r="Q190" s="72">
        <f t="shared" ca="1" si="48"/>
        <v>0</v>
      </c>
      <c r="R190" s="47">
        <f t="shared" ca="1" si="49"/>
        <v>2.2349130288618338E-3</v>
      </c>
      <c r="S190" s="47"/>
      <c r="T190" s="47"/>
      <c r="U190" s="47"/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  <c r="AF190" s="47"/>
      <c r="AG190" s="47"/>
      <c r="AH190" s="47"/>
      <c r="AI190" s="47"/>
    </row>
    <row r="191" spans="1:35">
      <c r="A191" s="78"/>
      <c r="B191" s="78"/>
      <c r="C191" s="78"/>
      <c r="D191" s="79">
        <f t="shared" si="35"/>
        <v>0</v>
      </c>
      <c r="E191" s="79">
        <f t="shared" si="36"/>
        <v>0</v>
      </c>
      <c r="F191" s="72">
        <f t="shared" si="37"/>
        <v>0</v>
      </c>
      <c r="G191" s="72">
        <f t="shared" si="38"/>
        <v>0</v>
      </c>
      <c r="H191" s="72">
        <f t="shared" si="39"/>
        <v>0</v>
      </c>
      <c r="I191" s="72">
        <f t="shared" si="40"/>
        <v>0</v>
      </c>
      <c r="J191" s="72">
        <f t="shared" si="41"/>
        <v>0</v>
      </c>
      <c r="K191" s="72">
        <f t="shared" si="42"/>
        <v>0</v>
      </c>
      <c r="L191" s="72">
        <f t="shared" si="43"/>
        <v>0</v>
      </c>
      <c r="M191" s="72">
        <f t="shared" ca="1" si="44"/>
        <v>-2.2349130288618338E-3</v>
      </c>
      <c r="N191" s="72">
        <f t="shared" ca="1" si="45"/>
        <v>0</v>
      </c>
      <c r="O191" s="80">
        <f t="shared" ca="1" si="46"/>
        <v>0</v>
      </c>
      <c r="P191" s="72">
        <f t="shared" ca="1" si="47"/>
        <v>0</v>
      </c>
      <c r="Q191" s="72">
        <f t="shared" ca="1" si="48"/>
        <v>0</v>
      </c>
      <c r="R191" s="47">
        <f t="shared" ca="1" si="49"/>
        <v>2.2349130288618338E-3</v>
      </c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  <c r="AF191" s="47"/>
      <c r="AG191" s="47"/>
      <c r="AH191" s="47"/>
      <c r="AI191" s="47"/>
    </row>
    <row r="192" spans="1:35">
      <c r="A192" s="78"/>
      <c r="B192" s="78"/>
      <c r="C192" s="78"/>
      <c r="D192" s="79">
        <f t="shared" si="35"/>
        <v>0</v>
      </c>
      <c r="E192" s="79">
        <f t="shared" si="36"/>
        <v>0</v>
      </c>
      <c r="F192" s="72">
        <f t="shared" si="37"/>
        <v>0</v>
      </c>
      <c r="G192" s="72">
        <f t="shared" si="38"/>
        <v>0</v>
      </c>
      <c r="H192" s="72">
        <f t="shared" si="39"/>
        <v>0</v>
      </c>
      <c r="I192" s="72">
        <f t="shared" si="40"/>
        <v>0</v>
      </c>
      <c r="J192" s="72">
        <f t="shared" si="41"/>
        <v>0</v>
      </c>
      <c r="K192" s="72">
        <f t="shared" si="42"/>
        <v>0</v>
      </c>
      <c r="L192" s="72">
        <f t="shared" si="43"/>
        <v>0</v>
      </c>
      <c r="M192" s="72">
        <f t="shared" ca="1" si="44"/>
        <v>-2.2349130288618338E-3</v>
      </c>
      <c r="N192" s="72">
        <f t="shared" ca="1" si="45"/>
        <v>0</v>
      </c>
      <c r="O192" s="80">
        <f t="shared" ca="1" si="46"/>
        <v>0</v>
      </c>
      <c r="P192" s="72">
        <f t="shared" ca="1" si="47"/>
        <v>0</v>
      </c>
      <c r="Q192" s="72">
        <f t="shared" ca="1" si="48"/>
        <v>0</v>
      </c>
      <c r="R192" s="47">
        <f t="shared" ca="1" si="49"/>
        <v>2.2349130288618338E-3</v>
      </c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  <c r="AF192" s="47"/>
      <c r="AG192" s="47"/>
      <c r="AH192" s="47"/>
      <c r="AI192" s="47"/>
    </row>
    <row r="193" spans="1:35">
      <c r="A193" s="78"/>
      <c r="B193" s="78"/>
      <c r="C193" s="78"/>
      <c r="D193" s="79">
        <f t="shared" si="35"/>
        <v>0</v>
      </c>
      <c r="E193" s="79">
        <f t="shared" si="36"/>
        <v>0</v>
      </c>
      <c r="F193" s="72">
        <f t="shared" si="37"/>
        <v>0</v>
      </c>
      <c r="G193" s="72">
        <f t="shared" si="38"/>
        <v>0</v>
      </c>
      <c r="H193" s="72">
        <f t="shared" si="39"/>
        <v>0</v>
      </c>
      <c r="I193" s="72">
        <f t="shared" si="40"/>
        <v>0</v>
      </c>
      <c r="J193" s="72">
        <f t="shared" si="41"/>
        <v>0</v>
      </c>
      <c r="K193" s="72">
        <f t="shared" si="42"/>
        <v>0</v>
      </c>
      <c r="L193" s="72">
        <f t="shared" si="43"/>
        <v>0</v>
      </c>
      <c r="M193" s="72">
        <f t="shared" ca="1" si="44"/>
        <v>-2.2349130288618338E-3</v>
      </c>
      <c r="N193" s="72">
        <f t="shared" ca="1" si="45"/>
        <v>0</v>
      </c>
      <c r="O193" s="80">
        <f t="shared" ca="1" si="46"/>
        <v>0</v>
      </c>
      <c r="P193" s="72">
        <f t="shared" ca="1" si="47"/>
        <v>0</v>
      </c>
      <c r="Q193" s="72">
        <f t="shared" ca="1" si="48"/>
        <v>0</v>
      </c>
      <c r="R193" s="47">
        <f t="shared" ca="1" si="49"/>
        <v>2.2349130288618338E-3</v>
      </c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  <c r="AF193" s="47"/>
      <c r="AG193" s="47"/>
      <c r="AH193" s="47"/>
      <c r="AI193" s="47"/>
    </row>
    <row r="194" spans="1:35">
      <c r="A194" s="78"/>
      <c r="B194" s="78"/>
      <c r="C194" s="78"/>
      <c r="D194" s="79">
        <f t="shared" si="35"/>
        <v>0</v>
      </c>
      <c r="E194" s="79">
        <f t="shared" si="36"/>
        <v>0</v>
      </c>
      <c r="F194" s="72">
        <f t="shared" si="37"/>
        <v>0</v>
      </c>
      <c r="G194" s="72">
        <f t="shared" si="38"/>
        <v>0</v>
      </c>
      <c r="H194" s="72">
        <f t="shared" si="39"/>
        <v>0</v>
      </c>
      <c r="I194" s="72">
        <f t="shared" si="40"/>
        <v>0</v>
      </c>
      <c r="J194" s="72">
        <f t="shared" si="41"/>
        <v>0</v>
      </c>
      <c r="K194" s="72">
        <f t="shared" si="42"/>
        <v>0</v>
      </c>
      <c r="L194" s="72">
        <f t="shared" si="43"/>
        <v>0</v>
      </c>
      <c r="M194" s="72">
        <f t="shared" ca="1" si="44"/>
        <v>-2.2349130288618338E-3</v>
      </c>
      <c r="N194" s="72">
        <f t="shared" ca="1" si="45"/>
        <v>0</v>
      </c>
      <c r="O194" s="80">
        <f t="shared" ca="1" si="46"/>
        <v>0</v>
      </c>
      <c r="P194" s="72">
        <f t="shared" ca="1" si="47"/>
        <v>0</v>
      </c>
      <c r="Q194" s="72">
        <f t="shared" ca="1" si="48"/>
        <v>0</v>
      </c>
      <c r="R194" s="47">
        <f t="shared" ca="1" si="49"/>
        <v>2.2349130288618338E-3</v>
      </c>
      <c r="S194" s="47"/>
      <c r="T194" s="47"/>
      <c r="U194" s="47"/>
      <c r="V194" s="47"/>
      <c r="W194" s="47"/>
      <c r="X194" s="47"/>
      <c r="Y194" s="47"/>
      <c r="Z194" s="47"/>
      <c r="AA194" s="47"/>
      <c r="AB194" s="47"/>
      <c r="AC194" s="47"/>
      <c r="AD194" s="47"/>
      <c r="AE194" s="47"/>
      <c r="AF194" s="47"/>
      <c r="AG194" s="47"/>
      <c r="AH194" s="47"/>
      <c r="AI194" s="47"/>
    </row>
    <row r="195" spans="1:35">
      <c r="A195" s="78"/>
      <c r="B195" s="78"/>
      <c r="C195" s="78"/>
      <c r="D195" s="79">
        <f t="shared" si="35"/>
        <v>0</v>
      </c>
      <c r="E195" s="79">
        <f t="shared" si="36"/>
        <v>0</v>
      </c>
      <c r="F195" s="72">
        <f t="shared" si="37"/>
        <v>0</v>
      </c>
      <c r="G195" s="72">
        <f t="shared" si="38"/>
        <v>0</v>
      </c>
      <c r="H195" s="72">
        <f t="shared" si="39"/>
        <v>0</v>
      </c>
      <c r="I195" s="72">
        <f t="shared" si="40"/>
        <v>0</v>
      </c>
      <c r="J195" s="72">
        <f t="shared" si="41"/>
        <v>0</v>
      </c>
      <c r="K195" s="72">
        <f t="shared" si="42"/>
        <v>0</v>
      </c>
      <c r="L195" s="72">
        <f t="shared" si="43"/>
        <v>0</v>
      </c>
      <c r="M195" s="72">
        <f t="shared" ca="1" si="44"/>
        <v>-2.2349130288618338E-3</v>
      </c>
      <c r="N195" s="72">
        <f t="shared" ca="1" si="45"/>
        <v>0</v>
      </c>
      <c r="O195" s="80">
        <f t="shared" ca="1" si="46"/>
        <v>0</v>
      </c>
      <c r="P195" s="72">
        <f t="shared" ca="1" si="47"/>
        <v>0</v>
      </c>
      <c r="Q195" s="72">
        <f t="shared" ca="1" si="48"/>
        <v>0</v>
      </c>
      <c r="R195" s="47">
        <f t="shared" ca="1" si="49"/>
        <v>2.2349130288618338E-3</v>
      </c>
      <c r="S195" s="47"/>
      <c r="T195" s="47"/>
      <c r="U195" s="47"/>
      <c r="V195" s="47"/>
      <c r="W195" s="47"/>
      <c r="X195" s="47"/>
      <c r="Y195" s="47"/>
      <c r="Z195" s="47"/>
      <c r="AA195" s="47"/>
      <c r="AB195" s="47"/>
      <c r="AC195" s="47"/>
      <c r="AD195" s="47"/>
      <c r="AE195" s="47"/>
      <c r="AF195" s="47"/>
      <c r="AG195" s="47"/>
      <c r="AH195" s="47"/>
      <c r="AI195" s="47"/>
    </row>
    <row r="196" spans="1:35">
      <c r="A196" s="78"/>
      <c r="B196" s="78"/>
      <c r="C196" s="78"/>
      <c r="D196" s="79">
        <f t="shared" si="35"/>
        <v>0</v>
      </c>
      <c r="E196" s="79">
        <f t="shared" si="36"/>
        <v>0</v>
      </c>
      <c r="F196" s="72">
        <f t="shared" si="37"/>
        <v>0</v>
      </c>
      <c r="G196" s="72">
        <f t="shared" si="38"/>
        <v>0</v>
      </c>
      <c r="H196" s="72">
        <f t="shared" si="39"/>
        <v>0</v>
      </c>
      <c r="I196" s="72">
        <f t="shared" si="40"/>
        <v>0</v>
      </c>
      <c r="J196" s="72">
        <f t="shared" si="41"/>
        <v>0</v>
      </c>
      <c r="K196" s="72">
        <f t="shared" si="42"/>
        <v>0</v>
      </c>
      <c r="L196" s="72">
        <f t="shared" si="43"/>
        <v>0</v>
      </c>
      <c r="M196" s="72">
        <f t="shared" ca="1" si="44"/>
        <v>-2.2349130288618338E-3</v>
      </c>
      <c r="N196" s="72">
        <f t="shared" ca="1" si="45"/>
        <v>0</v>
      </c>
      <c r="O196" s="80">
        <f t="shared" ca="1" si="46"/>
        <v>0</v>
      </c>
      <c r="P196" s="72">
        <f t="shared" ca="1" si="47"/>
        <v>0</v>
      </c>
      <c r="Q196" s="72">
        <f t="shared" ca="1" si="48"/>
        <v>0</v>
      </c>
      <c r="R196" s="47">
        <f t="shared" ca="1" si="49"/>
        <v>2.2349130288618338E-3</v>
      </c>
      <c r="S196" s="47"/>
      <c r="T196" s="47"/>
      <c r="U196" s="47"/>
      <c r="V196" s="47"/>
      <c r="W196" s="47"/>
      <c r="X196" s="47"/>
      <c r="Y196" s="47"/>
      <c r="Z196" s="47"/>
      <c r="AA196" s="47"/>
      <c r="AB196" s="47"/>
      <c r="AC196" s="47"/>
      <c r="AD196" s="47"/>
      <c r="AE196" s="47"/>
      <c r="AF196" s="47"/>
      <c r="AG196" s="47"/>
      <c r="AH196" s="47"/>
      <c r="AI196" s="47"/>
    </row>
    <row r="197" spans="1:35">
      <c r="A197" s="78"/>
      <c r="B197" s="78"/>
      <c r="C197" s="78"/>
      <c r="D197" s="79">
        <f t="shared" si="35"/>
        <v>0</v>
      </c>
      <c r="E197" s="79">
        <f t="shared" si="36"/>
        <v>0</v>
      </c>
      <c r="F197" s="72">
        <f t="shared" si="37"/>
        <v>0</v>
      </c>
      <c r="G197" s="72">
        <f t="shared" si="38"/>
        <v>0</v>
      </c>
      <c r="H197" s="72">
        <f t="shared" si="39"/>
        <v>0</v>
      </c>
      <c r="I197" s="72">
        <f t="shared" si="40"/>
        <v>0</v>
      </c>
      <c r="J197" s="72">
        <f t="shared" si="41"/>
        <v>0</v>
      </c>
      <c r="K197" s="72">
        <f t="shared" si="42"/>
        <v>0</v>
      </c>
      <c r="L197" s="72">
        <f t="shared" si="43"/>
        <v>0</v>
      </c>
      <c r="M197" s="72">
        <f t="shared" ca="1" si="44"/>
        <v>-2.2349130288618338E-3</v>
      </c>
      <c r="N197" s="72">
        <f t="shared" ca="1" si="45"/>
        <v>0</v>
      </c>
      <c r="O197" s="80">
        <f t="shared" ca="1" si="46"/>
        <v>0</v>
      </c>
      <c r="P197" s="72">
        <f t="shared" ca="1" si="47"/>
        <v>0</v>
      </c>
      <c r="Q197" s="72">
        <f t="shared" ca="1" si="48"/>
        <v>0</v>
      </c>
      <c r="R197" s="47">
        <f t="shared" ca="1" si="49"/>
        <v>2.2349130288618338E-3</v>
      </c>
      <c r="S197" s="47"/>
      <c r="T197" s="47"/>
      <c r="U197" s="47"/>
      <c r="V197" s="47"/>
      <c r="W197" s="47"/>
      <c r="X197" s="47"/>
      <c r="Y197" s="47"/>
      <c r="Z197" s="47"/>
      <c r="AA197" s="47"/>
      <c r="AB197" s="47"/>
      <c r="AC197" s="47"/>
      <c r="AD197" s="47"/>
      <c r="AE197" s="47"/>
      <c r="AF197" s="47"/>
      <c r="AG197" s="47"/>
      <c r="AH197" s="47"/>
      <c r="AI197" s="47"/>
    </row>
    <row r="198" spans="1:35">
      <c r="A198" s="78"/>
      <c r="B198" s="78"/>
      <c r="C198" s="78"/>
      <c r="D198" s="79">
        <f t="shared" si="35"/>
        <v>0</v>
      </c>
      <c r="E198" s="79">
        <f t="shared" si="36"/>
        <v>0</v>
      </c>
      <c r="F198" s="72">
        <f t="shared" si="37"/>
        <v>0</v>
      </c>
      <c r="G198" s="72">
        <f t="shared" si="38"/>
        <v>0</v>
      </c>
      <c r="H198" s="72">
        <f t="shared" si="39"/>
        <v>0</v>
      </c>
      <c r="I198" s="72">
        <f t="shared" si="40"/>
        <v>0</v>
      </c>
      <c r="J198" s="72">
        <f t="shared" si="41"/>
        <v>0</v>
      </c>
      <c r="K198" s="72">
        <f t="shared" si="42"/>
        <v>0</v>
      </c>
      <c r="L198" s="72">
        <f t="shared" si="43"/>
        <v>0</v>
      </c>
      <c r="M198" s="72">
        <f t="shared" ca="1" si="44"/>
        <v>-2.2349130288618338E-3</v>
      </c>
      <c r="N198" s="72">
        <f t="shared" ca="1" si="45"/>
        <v>0</v>
      </c>
      <c r="O198" s="80">
        <f t="shared" ca="1" si="46"/>
        <v>0</v>
      </c>
      <c r="P198" s="72">
        <f t="shared" ca="1" si="47"/>
        <v>0</v>
      </c>
      <c r="Q198" s="72">
        <f t="shared" ca="1" si="48"/>
        <v>0</v>
      </c>
      <c r="R198" s="47">
        <f t="shared" ca="1" si="49"/>
        <v>2.2349130288618338E-3</v>
      </c>
      <c r="S198" s="47"/>
      <c r="T198" s="47"/>
      <c r="U198" s="47"/>
      <c r="V198" s="47"/>
      <c r="W198" s="47"/>
      <c r="X198" s="47"/>
      <c r="Y198" s="47"/>
      <c r="Z198" s="47"/>
      <c r="AA198" s="47"/>
      <c r="AB198" s="47"/>
      <c r="AC198" s="47"/>
      <c r="AD198" s="47"/>
      <c r="AE198" s="47"/>
      <c r="AF198" s="47"/>
      <c r="AG198" s="47"/>
      <c r="AH198" s="47"/>
      <c r="AI198" s="47"/>
    </row>
    <row r="199" spans="1:35">
      <c r="A199" s="78"/>
      <c r="B199" s="78"/>
      <c r="C199" s="78"/>
      <c r="D199" s="79">
        <f t="shared" si="35"/>
        <v>0</v>
      </c>
      <c r="E199" s="79">
        <f t="shared" si="36"/>
        <v>0</v>
      </c>
      <c r="F199" s="72">
        <f t="shared" si="37"/>
        <v>0</v>
      </c>
      <c r="G199" s="72">
        <f t="shared" si="38"/>
        <v>0</v>
      </c>
      <c r="H199" s="72">
        <f t="shared" si="39"/>
        <v>0</v>
      </c>
      <c r="I199" s="72">
        <f t="shared" si="40"/>
        <v>0</v>
      </c>
      <c r="J199" s="72">
        <f t="shared" si="41"/>
        <v>0</v>
      </c>
      <c r="K199" s="72">
        <f t="shared" si="42"/>
        <v>0</v>
      </c>
      <c r="L199" s="72">
        <f t="shared" si="43"/>
        <v>0</v>
      </c>
      <c r="M199" s="72">
        <f t="shared" ca="1" si="44"/>
        <v>-2.2349130288618338E-3</v>
      </c>
      <c r="N199" s="72">
        <f t="shared" ca="1" si="45"/>
        <v>0</v>
      </c>
      <c r="O199" s="80">
        <f t="shared" ca="1" si="46"/>
        <v>0</v>
      </c>
      <c r="P199" s="72">
        <f t="shared" ca="1" si="47"/>
        <v>0</v>
      </c>
      <c r="Q199" s="72">
        <f t="shared" ca="1" si="48"/>
        <v>0</v>
      </c>
      <c r="R199" s="47">
        <f t="shared" ca="1" si="49"/>
        <v>2.2349130288618338E-3</v>
      </c>
      <c r="S199" s="47"/>
      <c r="T199" s="47"/>
      <c r="U199" s="47"/>
      <c r="V199" s="47"/>
      <c r="W199" s="47"/>
      <c r="X199" s="47"/>
      <c r="Y199" s="47"/>
      <c r="Z199" s="47"/>
      <c r="AA199" s="47"/>
      <c r="AB199" s="47"/>
      <c r="AC199" s="47"/>
      <c r="AD199" s="47"/>
      <c r="AE199" s="47"/>
      <c r="AF199" s="47"/>
      <c r="AG199" s="47"/>
      <c r="AH199" s="47"/>
      <c r="AI199" s="47"/>
    </row>
    <row r="200" spans="1:35">
      <c r="A200" s="78"/>
      <c r="B200" s="78"/>
      <c r="C200" s="78"/>
      <c r="D200" s="79">
        <f t="shared" si="35"/>
        <v>0</v>
      </c>
      <c r="E200" s="79">
        <f t="shared" si="36"/>
        <v>0</v>
      </c>
      <c r="F200" s="72">
        <f t="shared" si="37"/>
        <v>0</v>
      </c>
      <c r="G200" s="72">
        <f t="shared" si="38"/>
        <v>0</v>
      </c>
      <c r="H200" s="72">
        <f t="shared" si="39"/>
        <v>0</v>
      </c>
      <c r="I200" s="72">
        <f t="shared" si="40"/>
        <v>0</v>
      </c>
      <c r="J200" s="72">
        <f t="shared" si="41"/>
        <v>0</v>
      </c>
      <c r="K200" s="72">
        <f t="shared" si="42"/>
        <v>0</v>
      </c>
      <c r="L200" s="72">
        <f t="shared" si="43"/>
        <v>0</v>
      </c>
      <c r="M200" s="72">
        <f t="shared" ca="1" si="44"/>
        <v>-2.2349130288618338E-3</v>
      </c>
      <c r="N200" s="72">
        <f t="shared" ca="1" si="45"/>
        <v>0</v>
      </c>
      <c r="O200" s="80">
        <f t="shared" ca="1" si="46"/>
        <v>0</v>
      </c>
      <c r="P200" s="72">
        <f t="shared" ca="1" si="47"/>
        <v>0</v>
      </c>
      <c r="Q200" s="72">
        <f t="shared" ca="1" si="48"/>
        <v>0</v>
      </c>
      <c r="R200" s="47">
        <f t="shared" ca="1" si="49"/>
        <v>2.2349130288618338E-3</v>
      </c>
      <c r="S200" s="47"/>
      <c r="T200" s="47"/>
      <c r="U200" s="47"/>
      <c r="V200" s="47"/>
      <c r="W200" s="47"/>
      <c r="X200" s="47"/>
      <c r="Y200" s="47"/>
      <c r="Z200" s="47"/>
      <c r="AA200" s="47"/>
      <c r="AB200" s="47"/>
      <c r="AC200" s="47"/>
      <c r="AD200" s="47"/>
      <c r="AE200" s="47"/>
      <c r="AF200" s="47"/>
      <c r="AG200" s="47"/>
      <c r="AH200" s="47"/>
      <c r="AI200" s="47"/>
    </row>
    <row r="201" spans="1:35">
      <c r="A201" s="78"/>
      <c r="B201" s="78"/>
      <c r="C201" s="78"/>
      <c r="D201" s="79">
        <f t="shared" si="35"/>
        <v>0</v>
      </c>
      <c r="E201" s="79">
        <f t="shared" si="36"/>
        <v>0</v>
      </c>
      <c r="F201" s="72">
        <f t="shared" si="37"/>
        <v>0</v>
      </c>
      <c r="G201" s="72">
        <f t="shared" si="38"/>
        <v>0</v>
      </c>
      <c r="H201" s="72">
        <f t="shared" si="39"/>
        <v>0</v>
      </c>
      <c r="I201" s="72">
        <f t="shared" si="40"/>
        <v>0</v>
      </c>
      <c r="J201" s="72">
        <f t="shared" si="41"/>
        <v>0</v>
      </c>
      <c r="K201" s="72">
        <f t="shared" si="42"/>
        <v>0</v>
      </c>
      <c r="L201" s="72">
        <f t="shared" si="43"/>
        <v>0</v>
      </c>
      <c r="M201" s="72">
        <f t="shared" ca="1" si="44"/>
        <v>-2.2349130288618338E-3</v>
      </c>
      <c r="N201" s="72">
        <f t="shared" ca="1" si="45"/>
        <v>0</v>
      </c>
      <c r="O201" s="80">
        <f t="shared" ca="1" si="46"/>
        <v>0</v>
      </c>
      <c r="P201" s="72">
        <f t="shared" ca="1" si="47"/>
        <v>0</v>
      </c>
      <c r="Q201" s="72">
        <f t="shared" ca="1" si="48"/>
        <v>0</v>
      </c>
      <c r="R201" s="47">
        <f t="shared" ca="1" si="49"/>
        <v>2.2349130288618338E-3</v>
      </c>
      <c r="S201" s="47"/>
      <c r="T201" s="47"/>
      <c r="U201" s="47"/>
      <c r="V201" s="47"/>
      <c r="W201" s="47"/>
      <c r="X201" s="47"/>
      <c r="Y201" s="47"/>
      <c r="Z201" s="47"/>
      <c r="AA201" s="47"/>
      <c r="AB201" s="47"/>
      <c r="AC201" s="47"/>
      <c r="AD201" s="47"/>
      <c r="AE201" s="47"/>
      <c r="AF201" s="47"/>
      <c r="AG201" s="47"/>
      <c r="AH201" s="47"/>
      <c r="AI201" s="47"/>
    </row>
    <row r="202" spans="1:35">
      <c r="A202" s="78"/>
      <c r="B202" s="78"/>
      <c r="C202" s="78"/>
      <c r="D202" s="79">
        <f t="shared" si="35"/>
        <v>0</v>
      </c>
      <c r="E202" s="79">
        <f t="shared" si="36"/>
        <v>0</v>
      </c>
      <c r="F202" s="72">
        <f t="shared" si="37"/>
        <v>0</v>
      </c>
      <c r="G202" s="72">
        <f t="shared" si="38"/>
        <v>0</v>
      </c>
      <c r="H202" s="72">
        <f t="shared" si="39"/>
        <v>0</v>
      </c>
      <c r="I202" s="72">
        <f t="shared" si="40"/>
        <v>0</v>
      </c>
      <c r="J202" s="72">
        <f t="shared" si="41"/>
        <v>0</v>
      </c>
      <c r="K202" s="72">
        <f t="shared" si="42"/>
        <v>0</v>
      </c>
      <c r="L202" s="72">
        <f t="shared" si="43"/>
        <v>0</v>
      </c>
      <c r="M202" s="72">
        <f t="shared" ca="1" si="44"/>
        <v>-2.2349130288618338E-3</v>
      </c>
      <c r="N202" s="72">
        <f t="shared" ca="1" si="45"/>
        <v>0</v>
      </c>
      <c r="O202" s="80">
        <f t="shared" ca="1" si="46"/>
        <v>0</v>
      </c>
      <c r="P202" s="72">
        <f t="shared" ca="1" si="47"/>
        <v>0</v>
      </c>
      <c r="Q202" s="72">
        <f t="shared" ca="1" si="48"/>
        <v>0</v>
      </c>
      <c r="R202" s="47">
        <f t="shared" ca="1" si="49"/>
        <v>2.2349130288618338E-3</v>
      </c>
      <c r="S202" s="47"/>
      <c r="T202" s="47"/>
      <c r="U202" s="47"/>
      <c r="V202" s="47"/>
      <c r="W202" s="47"/>
      <c r="X202" s="47"/>
      <c r="Y202" s="47"/>
      <c r="Z202" s="47"/>
      <c r="AA202" s="47"/>
      <c r="AB202" s="47"/>
      <c r="AC202" s="47"/>
      <c r="AD202" s="47"/>
      <c r="AE202" s="47"/>
      <c r="AF202" s="47"/>
      <c r="AG202" s="47"/>
      <c r="AH202" s="47"/>
      <c r="AI202" s="47"/>
    </row>
    <row r="203" spans="1:35">
      <c r="A203" s="78"/>
      <c r="B203" s="78"/>
      <c r="C203" s="78"/>
      <c r="D203" s="79">
        <f t="shared" si="35"/>
        <v>0</v>
      </c>
      <c r="E203" s="79">
        <f t="shared" si="36"/>
        <v>0</v>
      </c>
      <c r="F203" s="72">
        <f t="shared" si="37"/>
        <v>0</v>
      </c>
      <c r="G203" s="72">
        <f t="shared" si="38"/>
        <v>0</v>
      </c>
      <c r="H203" s="72">
        <f t="shared" si="39"/>
        <v>0</v>
      </c>
      <c r="I203" s="72">
        <f t="shared" si="40"/>
        <v>0</v>
      </c>
      <c r="J203" s="72">
        <f t="shared" si="41"/>
        <v>0</v>
      </c>
      <c r="K203" s="72">
        <f t="shared" si="42"/>
        <v>0</v>
      </c>
      <c r="L203" s="72">
        <f t="shared" si="43"/>
        <v>0</v>
      </c>
      <c r="M203" s="72">
        <f t="shared" ca="1" si="44"/>
        <v>-2.2349130288618338E-3</v>
      </c>
      <c r="N203" s="72">
        <f t="shared" ca="1" si="45"/>
        <v>0</v>
      </c>
      <c r="O203" s="80">
        <f t="shared" ca="1" si="46"/>
        <v>0</v>
      </c>
      <c r="P203" s="72">
        <f t="shared" ca="1" si="47"/>
        <v>0</v>
      </c>
      <c r="Q203" s="72">
        <f t="shared" ca="1" si="48"/>
        <v>0</v>
      </c>
      <c r="R203" s="47">
        <f t="shared" ca="1" si="49"/>
        <v>2.2349130288618338E-3</v>
      </c>
      <c r="S203" s="47"/>
      <c r="T203" s="47"/>
      <c r="U203" s="47"/>
      <c r="V203" s="47"/>
      <c r="W203" s="47"/>
      <c r="X203" s="47"/>
      <c r="Y203" s="47"/>
      <c r="Z203" s="47"/>
      <c r="AA203" s="47"/>
      <c r="AB203" s="47"/>
      <c r="AC203" s="47"/>
      <c r="AD203" s="47"/>
      <c r="AE203" s="47"/>
      <c r="AF203" s="47"/>
      <c r="AG203" s="47"/>
      <c r="AH203" s="47"/>
      <c r="AI203" s="47"/>
    </row>
    <row r="204" spans="1:35">
      <c r="A204" s="78"/>
      <c r="B204" s="78"/>
      <c r="C204" s="78"/>
      <c r="D204" s="79">
        <f t="shared" si="35"/>
        <v>0</v>
      </c>
      <c r="E204" s="79">
        <f t="shared" si="36"/>
        <v>0</v>
      </c>
      <c r="F204" s="72">
        <f t="shared" si="37"/>
        <v>0</v>
      </c>
      <c r="G204" s="72">
        <f t="shared" si="38"/>
        <v>0</v>
      </c>
      <c r="H204" s="72">
        <f t="shared" si="39"/>
        <v>0</v>
      </c>
      <c r="I204" s="72">
        <f t="shared" si="40"/>
        <v>0</v>
      </c>
      <c r="J204" s="72">
        <f t="shared" si="41"/>
        <v>0</v>
      </c>
      <c r="K204" s="72">
        <f t="shared" si="42"/>
        <v>0</v>
      </c>
      <c r="L204" s="72">
        <f t="shared" si="43"/>
        <v>0</v>
      </c>
      <c r="M204" s="72">
        <f t="shared" ca="1" si="44"/>
        <v>-2.2349130288618338E-3</v>
      </c>
      <c r="N204" s="72">
        <f t="shared" ca="1" si="45"/>
        <v>0</v>
      </c>
      <c r="O204" s="80">
        <f t="shared" ca="1" si="46"/>
        <v>0</v>
      </c>
      <c r="P204" s="72">
        <f t="shared" ca="1" si="47"/>
        <v>0</v>
      </c>
      <c r="Q204" s="72">
        <f t="shared" ca="1" si="48"/>
        <v>0</v>
      </c>
      <c r="R204" s="47">
        <f t="shared" ca="1" si="49"/>
        <v>2.2349130288618338E-3</v>
      </c>
      <c r="S204" s="47"/>
      <c r="T204" s="47"/>
      <c r="U204" s="47"/>
      <c r="V204" s="47"/>
      <c r="W204" s="47"/>
      <c r="X204" s="47"/>
      <c r="Y204" s="47"/>
      <c r="Z204" s="47"/>
      <c r="AA204" s="47"/>
      <c r="AB204" s="47"/>
      <c r="AC204" s="47"/>
      <c r="AD204" s="47"/>
      <c r="AE204" s="47"/>
      <c r="AF204" s="47"/>
      <c r="AG204" s="47"/>
      <c r="AH204" s="47"/>
      <c r="AI204" s="47"/>
    </row>
    <row r="205" spans="1:35">
      <c r="A205" s="78"/>
      <c r="B205" s="78"/>
      <c r="C205" s="78"/>
      <c r="D205" s="79">
        <f t="shared" si="35"/>
        <v>0</v>
      </c>
      <c r="E205" s="79">
        <f t="shared" si="36"/>
        <v>0</v>
      </c>
      <c r="F205" s="72">
        <f t="shared" si="37"/>
        <v>0</v>
      </c>
      <c r="G205" s="72">
        <f t="shared" si="38"/>
        <v>0</v>
      </c>
      <c r="H205" s="72">
        <f t="shared" si="39"/>
        <v>0</v>
      </c>
      <c r="I205" s="72">
        <f t="shared" si="40"/>
        <v>0</v>
      </c>
      <c r="J205" s="72">
        <f t="shared" si="41"/>
        <v>0</v>
      </c>
      <c r="K205" s="72">
        <f t="shared" si="42"/>
        <v>0</v>
      </c>
      <c r="L205" s="72">
        <f t="shared" si="43"/>
        <v>0</v>
      </c>
      <c r="M205" s="72">
        <f t="shared" ca="1" si="44"/>
        <v>-2.2349130288618338E-3</v>
      </c>
      <c r="N205" s="72">
        <f t="shared" ca="1" si="45"/>
        <v>0</v>
      </c>
      <c r="O205" s="80">
        <f t="shared" ca="1" si="46"/>
        <v>0</v>
      </c>
      <c r="P205" s="72">
        <f t="shared" ca="1" si="47"/>
        <v>0</v>
      </c>
      <c r="Q205" s="72">
        <f t="shared" ca="1" si="48"/>
        <v>0</v>
      </c>
      <c r="R205" s="47">
        <f t="shared" ca="1" si="49"/>
        <v>2.2349130288618338E-3</v>
      </c>
      <c r="S205" s="47"/>
      <c r="T205" s="47"/>
      <c r="U205" s="47"/>
      <c r="V205" s="47"/>
      <c r="W205" s="47"/>
      <c r="X205" s="47"/>
      <c r="Y205" s="47"/>
      <c r="Z205" s="47"/>
      <c r="AA205" s="47"/>
      <c r="AB205" s="47"/>
      <c r="AC205" s="47"/>
      <c r="AD205" s="47"/>
      <c r="AE205" s="47"/>
      <c r="AF205" s="47"/>
      <c r="AG205" s="47"/>
      <c r="AH205" s="47"/>
      <c r="AI205" s="47"/>
    </row>
    <row r="206" spans="1:35">
      <c r="A206" s="78"/>
      <c r="B206" s="78"/>
      <c r="C206" s="78"/>
      <c r="D206" s="79">
        <f t="shared" si="35"/>
        <v>0</v>
      </c>
      <c r="E206" s="79">
        <f t="shared" si="36"/>
        <v>0</v>
      </c>
      <c r="F206" s="72">
        <f t="shared" si="37"/>
        <v>0</v>
      </c>
      <c r="G206" s="72">
        <f t="shared" si="38"/>
        <v>0</v>
      </c>
      <c r="H206" s="72">
        <f t="shared" si="39"/>
        <v>0</v>
      </c>
      <c r="I206" s="72">
        <f t="shared" si="40"/>
        <v>0</v>
      </c>
      <c r="J206" s="72">
        <f t="shared" si="41"/>
        <v>0</v>
      </c>
      <c r="K206" s="72">
        <f t="shared" si="42"/>
        <v>0</v>
      </c>
      <c r="L206" s="72">
        <f t="shared" si="43"/>
        <v>0</v>
      </c>
      <c r="M206" s="72">
        <f t="shared" ca="1" si="44"/>
        <v>-2.2349130288618338E-3</v>
      </c>
      <c r="N206" s="72">
        <f t="shared" ca="1" si="45"/>
        <v>0</v>
      </c>
      <c r="O206" s="80">
        <f t="shared" ca="1" si="46"/>
        <v>0</v>
      </c>
      <c r="P206" s="72">
        <f t="shared" ca="1" si="47"/>
        <v>0</v>
      </c>
      <c r="Q206" s="72">
        <f t="shared" ca="1" si="48"/>
        <v>0</v>
      </c>
      <c r="R206" s="47">
        <f t="shared" ca="1" si="49"/>
        <v>2.2349130288618338E-3</v>
      </c>
      <c r="S206" s="47"/>
      <c r="T206" s="47"/>
      <c r="U206" s="47"/>
      <c r="V206" s="47"/>
      <c r="W206" s="47"/>
      <c r="X206" s="47"/>
      <c r="Y206" s="47"/>
      <c r="Z206" s="47"/>
      <c r="AA206" s="47"/>
      <c r="AB206" s="47"/>
      <c r="AC206" s="47"/>
      <c r="AD206" s="47"/>
      <c r="AE206" s="47"/>
      <c r="AF206" s="47"/>
      <c r="AG206" s="47"/>
      <c r="AH206" s="47"/>
      <c r="AI206" s="47"/>
    </row>
    <row r="207" spans="1:35">
      <c r="A207" s="78"/>
      <c r="B207" s="78"/>
      <c r="C207" s="78"/>
      <c r="D207" s="79">
        <f t="shared" si="35"/>
        <v>0</v>
      </c>
      <c r="E207" s="79">
        <f t="shared" si="36"/>
        <v>0</v>
      </c>
      <c r="F207" s="72">
        <f t="shared" si="37"/>
        <v>0</v>
      </c>
      <c r="G207" s="72">
        <f t="shared" si="38"/>
        <v>0</v>
      </c>
      <c r="H207" s="72">
        <f t="shared" si="39"/>
        <v>0</v>
      </c>
      <c r="I207" s="72">
        <f t="shared" si="40"/>
        <v>0</v>
      </c>
      <c r="J207" s="72">
        <f t="shared" si="41"/>
        <v>0</v>
      </c>
      <c r="K207" s="72">
        <f t="shared" si="42"/>
        <v>0</v>
      </c>
      <c r="L207" s="72">
        <f t="shared" si="43"/>
        <v>0</v>
      </c>
      <c r="M207" s="72">
        <f t="shared" ca="1" si="44"/>
        <v>-2.2349130288618338E-3</v>
      </c>
      <c r="N207" s="72">
        <f t="shared" ca="1" si="45"/>
        <v>0</v>
      </c>
      <c r="O207" s="80">
        <f t="shared" ca="1" si="46"/>
        <v>0</v>
      </c>
      <c r="P207" s="72">
        <f t="shared" ca="1" si="47"/>
        <v>0</v>
      </c>
      <c r="Q207" s="72">
        <f t="shared" ca="1" si="48"/>
        <v>0</v>
      </c>
      <c r="R207" s="47">
        <f t="shared" ca="1" si="49"/>
        <v>2.2349130288618338E-3</v>
      </c>
      <c r="S207" s="47"/>
      <c r="T207" s="47"/>
      <c r="U207" s="47"/>
      <c r="V207" s="47"/>
      <c r="W207" s="47"/>
      <c r="X207" s="47"/>
      <c r="Y207" s="47"/>
      <c r="Z207" s="47"/>
      <c r="AA207" s="47"/>
      <c r="AB207" s="47"/>
      <c r="AC207" s="47"/>
      <c r="AD207" s="47"/>
      <c r="AE207" s="47"/>
      <c r="AF207" s="47"/>
      <c r="AG207" s="47"/>
      <c r="AH207" s="47"/>
      <c r="AI207" s="47"/>
    </row>
    <row r="208" spans="1:35">
      <c r="A208" s="78"/>
      <c r="B208" s="78"/>
      <c r="C208" s="78"/>
      <c r="D208" s="79">
        <f t="shared" si="35"/>
        <v>0</v>
      </c>
      <c r="E208" s="79">
        <f t="shared" si="36"/>
        <v>0</v>
      </c>
      <c r="F208" s="72">
        <f t="shared" si="37"/>
        <v>0</v>
      </c>
      <c r="G208" s="72">
        <f t="shared" si="38"/>
        <v>0</v>
      </c>
      <c r="H208" s="72">
        <f t="shared" si="39"/>
        <v>0</v>
      </c>
      <c r="I208" s="72">
        <f t="shared" si="40"/>
        <v>0</v>
      </c>
      <c r="J208" s="72">
        <f t="shared" si="41"/>
        <v>0</v>
      </c>
      <c r="K208" s="72">
        <f t="shared" si="42"/>
        <v>0</v>
      </c>
      <c r="L208" s="72">
        <f t="shared" si="43"/>
        <v>0</v>
      </c>
      <c r="M208" s="72">
        <f t="shared" ca="1" si="44"/>
        <v>-2.2349130288618338E-3</v>
      </c>
      <c r="N208" s="72">
        <f t="shared" ca="1" si="45"/>
        <v>0</v>
      </c>
      <c r="O208" s="80">
        <f t="shared" ca="1" si="46"/>
        <v>0</v>
      </c>
      <c r="P208" s="72">
        <f t="shared" ca="1" si="47"/>
        <v>0</v>
      </c>
      <c r="Q208" s="72">
        <f t="shared" ca="1" si="48"/>
        <v>0</v>
      </c>
      <c r="R208" s="47">
        <f t="shared" ca="1" si="49"/>
        <v>2.2349130288618338E-3</v>
      </c>
      <c r="S208" s="47"/>
      <c r="T208" s="47"/>
      <c r="U208" s="47"/>
      <c r="V208" s="47"/>
      <c r="W208" s="47"/>
      <c r="X208" s="47"/>
      <c r="Y208" s="47"/>
      <c r="Z208" s="47"/>
      <c r="AA208" s="47"/>
      <c r="AB208" s="47"/>
      <c r="AC208" s="47"/>
      <c r="AD208" s="47"/>
      <c r="AE208" s="47"/>
      <c r="AF208" s="47"/>
      <c r="AG208" s="47"/>
      <c r="AH208" s="47"/>
      <c r="AI208" s="47"/>
    </row>
    <row r="209" spans="1:35">
      <c r="A209" s="78"/>
      <c r="B209" s="78"/>
      <c r="C209" s="78"/>
      <c r="D209" s="79">
        <f t="shared" si="35"/>
        <v>0</v>
      </c>
      <c r="E209" s="79">
        <f t="shared" si="36"/>
        <v>0</v>
      </c>
      <c r="F209" s="72">
        <f t="shared" si="37"/>
        <v>0</v>
      </c>
      <c r="G209" s="72">
        <f t="shared" si="38"/>
        <v>0</v>
      </c>
      <c r="H209" s="72">
        <f t="shared" si="39"/>
        <v>0</v>
      </c>
      <c r="I209" s="72">
        <f t="shared" si="40"/>
        <v>0</v>
      </c>
      <c r="J209" s="72">
        <f t="shared" si="41"/>
        <v>0</v>
      </c>
      <c r="K209" s="72">
        <f t="shared" si="42"/>
        <v>0</v>
      </c>
      <c r="L209" s="72">
        <f t="shared" si="43"/>
        <v>0</v>
      </c>
      <c r="M209" s="72">
        <f t="shared" ca="1" si="44"/>
        <v>-2.2349130288618338E-3</v>
      </c>
      <c r="N209" s="72">
        <f t="shared" ca="1" si="45"/>
        <v>0</v>
      </c>
      <c r="O209" s="80">
        <f t="shared" ca="1" si="46"/>
        <v>0</v>
      </c>
      <c r="P209" s="72">
        <f t="shared" ca="1" si="47"/>
        <v>0</v>
      </c>
      <c r="Q209" s="72">
        <f t="shared" ca="1" si="48"/>
        <v>0</v>
      </c>
      <c r="R209" s="47">
        <f t="shared" ca="1" si="49"/>
        <v>2.2349130288618338E-3</v>
      </c>
      <c r="S209" s="47"/>
      <c r="T209" s="47"/>
      <c r="U209" s="47"/>
      <c r="V209" s="47"/>
      <c r="W209" s="47"/>
      <c r="X209" s="47"/>
      <c r="Y209" s="47"/>
      <c r="Z209" s="47"/>
      <c r="AA209" s="47"/>
      <c r="AB209" s="47"/>
      <c r="AC209" s="47"/>
      <c r="AD209" s="47"/>
      <c r="AE209" s="47"/>
      <c r="AF209" s="47"/>
      <c r="AG209" s="47"/>
      <c r="AH209" s="47"/>
      <c r="AI209" s="47"/>
    </row>
    <row r="210" spans="1:35">
      <c r="A210" s="78"/>
      <c r="B210" s="78"/>
      <c r="C210" s="78"/>
      <c r="D210" s="79">
        <f t="shared" si="35"/>
        <v>0</v>
      </c>
      <c r="E210" s="79">
        <f t="shared" si="36"/>
        <v>0</v>
      </c>
      <c r="F210" s="72">
        <f t="shared" si="37"/>
        <v>0</v>
      </c>
      <c r="G210" s="72">
        <f t="shared" si="38"/>
        <v>0</v>
      </c>
      <c r="H210" s="72">
        <f t="shared" si="39"/>
        <v>0</v>
      </c>
      <c r="I210" s="72">
        <f t="shared" si="40"/>
        <v>0</v>
      </c>
      <c r="J210" s="72">
        <f t="shared" si="41"/>
        <v>0</v>
      </c>
      <c r="K210" s="72">
        <f t="shared" si="42"/>
        <v>0</v>
      </c>
      <c r="L210" s="72">
        <f t="shared" si="43"/>
        <v>0</v>
      </c>
      <c r="M210" s="72">
        <f t="shared" ca="1" si="44"/>
        <v>-2.2349130288618338E-3</v>
      </c>
      <c r="N210" s="72">
        <f t="shared" ca="1" si="45"/>
        <v>0</v>
      </c>
      <c r="O210" s="80">
        <f t="shared" ca="1" si="46"/>
        <v>0</v>
      </c>
      <c r="P210" s="72">
        <f t="shared" ca="1" si="47"/>
        <v>0</v>
      </c>
      <c r="Q210" s="72">
        <f t="shared" ca="1" si="48"/>
        <v>0</v>
      </c>
      <c r="R210" s="47">
        <f t="shared" ca="1" si="49"/>
        <v>2.2349130288618338E-3</v>
      </c>
      <c r="S210" s="47"/>
      <c r="T210" s="47"/>
      <c r="U210" s="47"/>
      <c r="V210" s="47"/>
      <c r="W210" s="47"/>
      <c r="X210" s="47"/>
      <c r="Y210" s="47"/>
      <c r="Z210" s="47"/>
      <c r="AA210" s="47"/>
      <c r="AB210" s="47"/>
      <c r="AC210" s="47"/>
      <c r="AD210" s="47"/>
      <c r="AE210" s="47"/>
      <c r="AF210" s="47"/>
      <c r="AG210" s="47"/>
      <c r="AH210" s="47"/>
      <c r="AI210" s="47"/>
    </row>
    <row r="211" spans="1:35">
      <c r="A211" s="78"/>
      <c r="B211" s="78"/>
      <c r="C211" s="78"/>
      <c r="D211" s="79">
        <f t="shared" si="35"/>
        <v>0</v>
      </c>
      <c r="E211" s="79">
        <f t="shared" si="36"/>
        <v>0</v>
      </c>
      <c r="F211" s="72">
        <f t="shared" si="37"/>
        <v>0</v>
      </c>
      <c r="G211" s="72">
        <f t="shared" si="38"/>
        <v>0</v>
      </c>
      <c r="H211" s="72">
        <f t="shared" si="39"/>
        <v>0</v>
      </c>
      <c r="I211" s="72">
        <f t="shared" si="40"/>
        <v>0</v>
      </c>
      <c r="J211" s="72">
        <f t="shared" si="41"/>
        <v>0</v>
      </c>
      <c r="K211" s="72">
        <f t="shared" si="42"/>
        <v>0</v>
      </c>
      <c r="L211" s="72">
        <f t="shared" si="43"/>
        <v>0</v>
      </c>
      <c r="M211" s="72">
        <f t="shared" ca="1" si="44"/>
        <v>-2.2349130288618338E-3</v>
      </c>
      <c r="N211" s="72">
        <f t="shared" ca="1" si="45"/>
        <v>0</v>
      </c>
      <c r="O211" s="80">
        <f t="shared" ca="1" si="46"/>
        <v>0</v>
      </c>
      <c r="P211" s="72">
        <f t="shared" ca="1" si="47"/>
        <v>0</v>
      </c>
      <c r="Q211" s="72">
        <f t="shared" ca="1" si="48"/>
        <v>0</v>
      </c>
      <c r="R211" s="47">
        <f t="shared" ca="1" si="49"/>
        <v>2.2349130288618338E-3</v>
      </c>
      <c r="S211" s="47"/>
      <c r="T211" s="47"/>
      <c r="U211" s="47"/>
      <c r="V211" s="47"/>
      <c r="W211" s="47"/>
      <c r="X211" s="47"/>
      <c r="Y211" s="47"/>
      <c r="Z211" s="47"/>
      <c r="AA211" s="47"/>
      <c r="AB211" s="47"/>
      <c r="AC211" s="47"/>
      <c r="AD211" s="47"/>
      <c r="AE211" s="47"/>
      <c r="AF211" s="47"/>
      <c r="AG211" s="47"/>
      <c r="AH211" s="47"/>
      <c r="AI211" s="47"/>
    </row>
    <row r="212" spans="1:35">
      <c r="A212" s="78"/>
      <c r="B212" s="78"/>
      <c r="C212" s="78"/>
      <c r="D212" s="79">
        <f t="shared" si="35"/>
        <v>0</v>
      </c>
      <c r="E212" s="79">
        <f t="shared" si="36"/>
        <v>0</v>
      </c>
      <c r="F212" s="72">
        <f t="shared" si="37"/>
        <v>0</v>
      </c>
      <c r="G212" s="72">
        <f t="shared" si="38"/>
        <v>0</v>
      </c>
      <c r="H212" s="72">
        <f t="shared" si="39"/>
        <v>0</v>
      </c>
      <c r="I212" s="72">
        <f t="shared" si="40"/>
        <v>0</v>
      </c>
      <c r="J212" s="72">
        <f t="shared" si="41"/>
        <v>0</v>
      </c>
      <c r="K212" s="72">
        <f t="shared" si="42"/>
        <v>0</v>
      </c>
      <c r="L212" s="72">
        <f t="shared" si="43"/>
        <v>0</v>
      </c>
      <c r="M212" s="72">
        <f t="shared" ca="1" si="44"/>
        <v>-2.2349130288618338E-3</v>
      </c>
      <c r="N212" s="72">
        <f t="shared" ca="1" si="45"/>
        <v>0</v>
      </c>
      <c r="O212" s="80">
        <f t="shared" ca="1" si="46"/>
        <v>0</v>
      </c>
      <c r="P212" s="72">
        <f t="shared" ca="1" si="47"/>
        <v>0</v>
      </c>
      <c r="Q212" s="72">
        <f t="shared" ca="1" si="48"/>
        <v>0</v>
      </c>
      <c r="R212" s="47">
        <f t="shared" ca="1" si="49"/>
        <v>2.2349130288618338E-3</v>
      </c>
      <c r="S212" s="47"/>
      <c r="T212" s="47"/>
      <c r="U212" s="47"/>
      <c r="V212" s="47"/>
      <c r="W212" s="47"/>
      <c r="X212" s="47"/>
      <c r="Y212" s="47"/>
      <c r="Z212" s="47"/>
      <c r="AA212" s="47"/>
      <c r="AB212" s="47"/>
      <c r="AC212" s="47"/>
      <c r="AD212" s="47"/>
      <c r="AE212" s="47"/>
      <c r="AF212" s="47"/>
      <c r="AG212" s="47"/>
      <c r="AH212" s="47"/>
      <c r="AI212" s="47"/>
    </row>
    <row r="213" spans="1:35">
      <c r="A213" s="78"/>
      <c r="B213" s="78"/>
      <c r="C213" s="78"/>
      <c r="D213" s="79">
        <f t="shared" ref="D213:D276" si="50">A213/A$18</f>
        <v>0</v>
      </c>
      <c r="E213" s="79">
        <f t="shared" ref="E213:E276" si="51">B213/B$18</f>
        <v>0</v>
      </c>
      <c r="F213" s="72">
        <f t="shared" ref="F213:F276" si="52">$C213*D213</f>
        <v>0</v>
      </c>
      <c r="G213" s="72">
        <f t="shared" ref="G213:G276" si="53">$C213*E213</f>
        <v>0</v>
      </c>
      <c r="H213" s="72">
        <f t="shared" ref="H213:H276" si="54">C213*D213*D213</f>
        <v>0</v>
      </c>
      <c r="I213" s="72">
        <f t="shared" ref="I213:I276" si="55">C213*D213*D213*D213</f>
        <v>0</v>
      </c>
      <c r="J213" s="72">
        <f t="shared" ref="J213:J276" si="56">C213*D213*D213*D213*D213</f>
        <v>0</v>
      </c>
      <c r="K213" s="72">
        <f t="shared" ref="K213:K276" si="57">C213*E213*D213</f>
        <v>0</v>
      </c>
      <c r="L213" s="72">
        <f t="shared" ref="L213:L276" si="58">C213*E213*D213*D213</f>
        <v>0</v>
      </c>
      <c r="M213" s="72">
        <f t="shared" ref="M213:M276" ca="1" si="59">+E$4+E$5*D213+E$6*D213^2</f>
        <v>-2.2349130288618338E-3</v>
      </c>
      <c r="N213" s="72">
        <f t="shared" ref="N213:N276" ca="1" si="60">C213*(M213-E213)^2</f>
        <v>0</v>
      </c>
      <c r="O213" s="80">
        <f t="shared" ref="O213:O276" ca="1" si="61">(C213*O$1-O$2*F213+O$3*H213)^2</f>
        <v>0</v>
      </c>
      <c r="P213" s="72">
        <f t="shared" ref="P213:P276" ca="1" si="62">(-C213*O$2+O$4*F213-O$5*H213)^2</f>
        <v>0</v>
      </c>
      <c r="Q213" s="72">
        <f t="shared" ref="Q213:Q276" ca="1" si="63">+(C213*O$3-F213*O$5+H213*O$6)^2</f>
        <v>0</v>
      </c>
      <c r="R213" s="47">
        <f t="shared" ref="R213:R276" ca="1" si="64">+E213-M213</f>
        <v>2.2349130288618338E-3</v>
      </c>
      <c r="S213" s="47"/>
      <c r="T213" s="47"/>
      <c r="U213" s="47"/>
      <c r="V213" s="47"/>
      <c r="W213" s="47"/>
      <c r="X213" s="47"/>
      <c r="Y213" s="47"/>
      <c r="Z213" s="47"/>
      <c r="AA213" s="47"/>
      <c r="AB213" s="47"/>
      <c r="AC213" s="47"/>
      <c r="AD213" s="47"/>
      <c r="AE213" s="47"/>
      <c r="AF213" s="47"/>
      <c r="AG213" s="47"/>
      <c r="AH213" s="47"/>
      <c r="AI213" s="47"/>
    </row>
    <row r="214" spans="1:35">
      <c r="A214" s="78"/>
      <c r="B214" s="78"/>
      <c r="C214" s="78"/>
      <c r="D214" s="79">
        <f t="shared" si="50"/>
        <v>0</v>
      </c>
      <c r="E214" s="79">
        <f t="shared" si="51"/>
        <v>0</v>
      </c>
      <c r="F214" s="72">
        <f t="shared" si="52"/>
        <v>0</v>
      </c>
      <c r="G214" s="72">
        <f t="shared" si="53"/>
        <v>0</v>
      </c>
      <c r="H214" s="72">
        <f t="shared" si="54"/>
        <v>0</v>
      </c>
      <c r="I214" s="72">
        <f t="shared" si="55"/>
        <v>0</v>
      </c>
      <c r="J214" s="72">
        <f t="shared" si="56"/>
        <v>0</v>
      </c>
      <c r="K214" s="72">
        <f t="shared" si="57"/>
        <v>0</v>
      </c>
      <c r="L214" s="72">
        <f t="shared" si="58"/>
        <v>0</v>
      </c>
      <c r="M214" s="72">
        <f t="shared" ca="1" si="59"/>
        <v>-2.2349130288618338E-3</v>
      </c>
      <c r="N214" s="72">
        <f t="shared" ca="1" si="60"/>
        <v>0</v>
      </c>
      <c r="O214" s="80">
        <f t="shared" ca="1" si="61"/>
        <v>0</v>
      </c>
      <c r="P214" s="72">
        <f t="shared" ca="1" si="62"/>
        <v>0</v>
      </c>
      <c r="Q214" s="72">
        <f t="shared" ca="1" si="63"/>
        <v>0</v>
      </c>
      <c r="R214" s="47">
        <f t="shared" ca="1" si="64"/>
        <v>2.2349130288618338E-3</v>
      </c>
      <c r="S214" s="47"/>
      <c r="T214" s="47"/>
      <c r="U214" s="47"/>
      <c r="V214" s="47"/>
      <c r="W214" s="47"/>
      <c r="X214" s="47"/>
      <c r="Y214" s="47"/>
      <c r="Z214" s="47"/>
      <c r="AA214" s="47"/>
      <c r="AB214" s="47"/>
      <c r="AC214" s="47"/>
      <c r="AD214" s="47"/>
      <c r="AE214" s="47"/>
      <c r="AF214" s="47"/>
      <c r="AG214" s="47"/>
      <c r="AH214" s="47"/>
      <c r="AI214" s="47"/>
    </row>
    <row r="215" spans="1:35">
      <c r="A215" s="78"/>
      <c r="B215" s="78"/>
      <c r="C215" s="78"/>
      <c r="D215" s="79">
        <f t="shared" si="50"/>
        <v>0</v>
      </c>
      <c r="E215" s="79">
        <f t="shared" si="51"/>
        <v>0</v>
      </c>
      <c r="F215" s="72">
        <f t="shared" si="52"/>
        <v>0</v>
      </c>
      <c r="G215" s="72">
        <f t="shared" si="53"/>
        <v>0</v>
      </c>
      <c r="H215" s="72">
        <f t="shared" si="54"/>
        <v>0</v>
      </c>
      <c r="I215" s="72">
        <f t="shared" si="55"/>
        <v>0</v>
      </c>
      <c r="J215" s="72">
        <f t="shared" si="56"/>
        <v>0</v>
      </c>
      <c r="K215" s="72">
        <f t="shared" si="57"/>
        <v>0</v>
      </c>
      <c r="L215" s="72">
        <f t="shared" si="58"/>
        <v>0</v>
      </c>
      <c r="M215" s="72">
        <f t="shared" ca="1" si="59"/>
        <v>-2.2349130288618338E-3</v>
      </c>
      <c r="N215" s="72">
        <f t="shared" ca="1" si="60"/>
        <v>0</v>
      </c>
      <c r="O215" s="80">
        <f t="shared" ca="1" si="61"/>
        <v>0</v>
      </c>
      <c r="P215" s="72">
        <f t="shared" ca="1" si="62"/>
        <v>0</v>
      </c>
      <c r="Q215" s="72">
        <f t="shared" ca="1" si="63"/>
        <v>0</v>
      </c>
      <c r="R215" s="47">
        <f t="shared" ca="1" si="64"/>
        <v>2.2349130288618338E-3</v>
      </c>
      <c r="S215" s="47"/>
      <c r="T215" s="47"/>
      <c r="U215" s="47"/>
      <c r="V215" s="47"/>
      <c r="W215" s="47"/>
      <c r="X215" s="47"/>
      <c r="Y215" s="47"/>
      <c r="Z215" s="47"/>
      <c r="AA215" s="47"/>
      <c r="AB215" s="47"/>
      <c r="AC215" s="47"/>
      <c r="AD215" s="47"/>
      <c r="AE215" s="47"/>
      <c r="AF215" s="47"/>
      <c r="AG215" s="47"/>
      <c r="AH215" s="47"/>
      <c r="AI215" s="47"/>
    </row>
    <row r="216" spans="1:35">
      <c r="A216" s="78"/>
      <c r="B216" s="78"/>
      <c r="C216" s="78"/>
      <c r="D216" s="79">
        <f t="shared" si="50"/>
        <v>0</v>
      </c>
      <c r="E216" s="79">
        <f t="shared" si="51"/>
        <v>0</v>
      </c>
      <c r="F216" s="72">
        <f t="shared" si="52"/>
        <v>0</v>
      </c>
      <c r="G216" s="72">
        <f t="shared" si="53"/>
        <v>0</v>
      </c>
      <c r="H216" s="72">
        <f t="shared" si="54"/>
        <v>0</v>
      </c>
      <c r="I216" s="72">
        <f t="shared" si="55"/>
        <v>0</v>
      </c>
      <c r="J216" s="72">
        <f t="shared" si="56"/>
        <v>0</v>
      </c>
      <c r="K216" s="72">
        <f t="shared" si="57"/>
        <v>0</v>
      </c>
      <c r="L216" s="72">
        <f t="shared" si="58"/>
        <v>0</v>
      </c>
      <c r="M216" s="72">
        <f t="shared" ca="1" si="59"/>
        <v>-2.2349130288618338E-3</v>
      </c>
      <c r="N216" s="72">
        <f t="shared" ca="1" si="60"/>
        <v>0</v>
      </c>
      <c r="O216" s="80">
        <f t="shared" ca="1" si="61"/>
        <v>0</v>
      </c>
      <c r="P216" s="72">
        <f t="shared" ca="1" si="62"/>
        <v>0</v>
      </c>
      <c r="Q216" s="72">
        <f t="shared" ca="1" si="63"/>
        <v>0</v>
      </c>
      <c r="R216" s="47">
        <f t="shared" ca="1" si="64"/>
        <v>2.2349130288618338E-3</v>
      </c>
      <c r="S216" s="47"/>
      <c r="T216" s="47"/>
      <c r="U216" s="47"/>
      <c r="V216" s="47"/>
      <c r="W216" s="47"/>
      <c r="X216" s="47"/>
      <c r="Y216" s="47"/>
      <c r="Z216" s="47"/>
      <c r="AA216" s="47"/>
      <c r="AB216" s="47"/>
      <c r="AC216" s="47"/>
      <c r="AD216" s="47"/>
      <c r="AE216" s="47"/>
      <c r="AF216" s="47"/>
      <c r="AG216" s="47"/>
      <c r="AH216" s="47"/>
      <c r="AI216" s="47"/>
    </row>
    <row r="217" spans="1:35">
      <c r="A217" s="78"/>
      <c r="B217" s="78"/>
      <c r="C217" s="78"/>
      <c r="D217" s="79">
        <f t="shared" si="50"/>
        <v>0</v>
      </c>
      <c r="E217" s="79">
        <f t="shared" si="51"/>
        <v>0</v>
      </c>
      <c r="F217" s="72">
        <f t="shared" si="52"/>
        <v>0</v>
      </c>
      <c r="G217" s="72">
        <f t="shared" si="53"/>
        <v>0</v>
      </c>
      <c r="H217" s="72">
        <f t="shared" si="54"/>
        <v>0</v>
      </c>
      <c r="I217" s="72">
        <f t="shared" si="55"/>
        <v>0</v>
      </c>
      <c r="J217" s="72">
        <f t="shared" si="56"/>
        <v>0</v>
      </c>
      <c r="K217" s="72">
        <f t="shared" si="57"/>
        <v>0</v>
      </c>
      <c r="L217" s="72">
        <f t="shared" si="58"/>
        <v>0</v>
      </c>
      <c r="M217" s="72">
        <f t="shared" ca="1" si="59"/>
        <v>-2.2349130288618338E-3</v>
      </c>
      <c r="N217" s="72">
        <f t="shared" ca="1" si="60"/>
        <v>0</v>
      </c>
      <c r="O217" s="80">
        <f t="shared" ca="1" si="61"/>
        <v>0</v>
      </c>
      <c r="P217" s="72">
        <f t="shared" ca="1" si="62"/>
        <v>0</v>
      </c>
      <c r="Q217" s="72">
        <f t="shared" ca="1" si="63"/>
        <v>0</v>
      </c>
      <c r="R217" s="47">
        <f t="shared" ca="1" si="64"/>
        <v>2.2349130288618338E-3</v>
      </c>
      <c r="S217" s="47"/>
      <c r="T217" s="47"/>
      <c r="U217" s="47"/>
      <c r="V217" s="47"/>
      <c r="W217" s="47"/>
      <c r="X217" s="47"/>
      <c r="Y217" s="47"/>
      <c r="Z217" s="47"/>
      <c r="AA217" s="47"/>
      <c r="AB217" s="47"/>
      <c r="AC217" s="47"/>
      <c r="AD217" s="47"/>
      <c r="AE217" s="47"/>
      <c r="AF217" s="47"/>
      <c r="AG217" s="47"/>
      <c r="AH217" s="47"/>
      <c r="AI217" s="47"/>
    </row>
    <row r="218" spans="1:35">
      <c r="A218" s="78"/>
      <c r="B218" s="78"/>
      <c r="C218" s="78"/>
      <c r="D218" s="79">
        <f t="shared" si="50"/>
        <v>0</v>
      </c>
      <c r="E218" s="79">
        <f t="shared" si="51"/>
        <v>0</v>
      </c>
      <c r="F218" s="72">
        <f t="shared" si="52"/>
        <v>0</v>
      </c>
      <c r="G218" s="72">
        <f t="shared" si="53"/>
        <v>0</v>
      </c>
      <c r="H218" s="72">
        <f t="shared" si="54"/>
        <v>0</v>
      </c>
      <c r="I218" s="72">
        <f t="shared" si="55"/>
        <v>0</v>
      </c>
      <c r="J218" s="72">
        <f t="shared" si="56"/>
        <v>0</v>
      </c>
      <c r="K218" s="72">
        <f t="shared" si="57"/>
        <v>0</v>
      </c>
      <c r="L218" s="72">
        <f t="shared" si="58"/>
        <v>0</v>
      </c>
      <c r="M218" s="72">
        <f t="shared" ca="1" si="59"/>
        <v>-2.2349130288618338E-3</v>
      </c>
      <c r="N218" s="72">
        <f t="shared" ca="1" si="60"/>
        <v>0</v>
      </c>
      <c r="O218" s="80">
        <f t="shared" ca="1" si="61"/>
        <v>0</v>
      </c>
      <c r="P218" s="72">
        <f t="shared" ca="1" si="62"/>
        <v>0</v>
      </c>
      <c r="Q218" s="72">
        <f t="shared" ca="1" si="63"/>
        <v>0</v>
      </c>
      <c r="R218" s="47">
        <f t="shared" ca="1" si="64"/>
        <v>2.2349130288618338E-3</v>
      </c>
      <c r="S218" s="47"/>
      <c r="T218" s="47"/>
      <c r="U218" s="47"/>
      <c r="V218" s="47"/>
      <c r="W218" s="47"/>
      <c r="X218" s="47"/>
      <c r="Y218" s="47"/>
      <c r="Z218" s="47"/>
      <c r="AA218" s="47"/>
      <c r="AB218" s="47"/>
      <c r="AC218" s="47"/>
      <c r="AD218" s="47"/>
      <c r="AE218" s="47"/>
      <c r="AF218" s="47"/>
      <c r="AG218" s="47"/>
      <c r="AH218" s="47"/>
      <c r="AI218" s="47"/>
    </row>
    <row r="219" spans="1:35">
      <c r="A219" s="78"/>
      <c r="B219" s="78"/>
      <c r="C219" s="78"/>
      <c r="D219" s="79">
        <f t="shared" si="50"/>
        <v>0</v>
      </c>
      <c r="E219" s="79">
        <f t="shared" si="51"/>
        <v>0</v>
      </c>
      <c r="F219" s="72">
        <f t="shared" si="52"/>
        <v>0</v>
      </c>
      <c r="G219" s="72">
        <f t="shared" si="53"/>
        <v>0</v>
      </c>
      <c r="H219" s="72">
        <f t="shared" si="54"/>
        <v>0</v>
      </c>
      <c r="I219" s="72">
        <f t="shared" si="55"/>
        <v>0</v>
      </c>
      <c r="J219" s="72">
        <f t="shared" si="56"/>
        <v>0</v>
      </c>
      <c r="K219" s="72">
        <f t="shared" si="57"/>
        <v>0</v>
      </c>
      <c r="L219" s="72">
        <f t="shared" si="58"/>
        <v>0</v>
      </c>
      <c r="M219" s="72">
        <f t="shared" ca="1" si="59"/>
        <v>-2.2349130288618338E-3</v>
      </c>
      <c r="N219" s="72">
        <f t="shared" ca="1" si="60"/>
        <v>0</v>
      </c>
      <c r="O219" s="80">
        <f t="shared" ca="1" si="61"/>
        <v>0</v>
      </c>
      <c r="P219" s="72">
        <f t="shared" ca="1" si="62"/>
        <v>0</v>
      </c>
      <c r="Q219" s="72">
        <f t="shared" ca="1" si="63"/>
        <v>0</v>
      </c>
      <c r="R219" s="47">
        <f t="shared" ca="1" si="64"/>
        <v>2.2349130288618338E-3</v>
      </c>
      <c r="S219" s="47"/>
      <c r="T219" s="47"/>
      <c r="U219" s="47"/>
      <c r="V219" s="47"/>
      <c r="W219" s="47"/>
      <c r="X219" s="47"/>
      <c r="Y219" s="47"/>
      <c r="Z219" s="47"/>
      <c r="AA219" s="47"/>
      <c r="AB219" s="47"/>
      <c r="AC219" s="47"/>
      <c r="AD219" s="47"/>
      <c r="AE219" s="47"/>
      <c r="AF219" s="47"/>
      <c r="AG219" s="47"/>
      <c r="AH219" s="47"/>
      <c r="AI219" s="47"/>
    </row>
    <row r="220" spans="1:35">
      <c r="A220" s="78"/>
      <c r="B220" s="78"/>
      <c r="C220" s="78"/>
      <c r="D220" s="79">
        <f t="shared" si="50"/>
        <v>0</v>
      </c>
      <c r="E220" s="79">
        <f t="shared" si="51"/>
        <v>0</v>
      </c>
      <c r="F220" s="72">
        <f t="shared" si="52"/>
        <v>0</v>
      </c>
      <c r="G220" s="72">
        <f t="shared" si="53"/>
        <v>0</v>
      </c>
      <c r="H220" s="72">
        <f t="shared" si="54"/>
        <v>0</v>
      </c>
      <c r="I220" s="72">
        <f t="shared" si="55"/>
        <v>0</v>
      </c>
      <c r="J220" s="72">
        <f t="shared" si="56"/>
        <v>0</v>
      </c>
      <c r="K220" s="72">
        <f t="shared" si="57"/>
        <v>0</v>
      </c>
      <c r="L220" s="72">
        <f t="shared" si="58"/>
        <v>0</v>
      </c>
      <c r="M220" s="72">
        <f t="shared" ca="1" si="59"/>
        <v>-2.2349130288618338E-3</v>
      </c>
      <c r="N220" s="72">
        <f t="shared" ca="1" si="60"/>
        <v>0</v>
      </c>
      <c r="O220" s="80">
        <f t="shared" ca="1" si="61"/>
        <v>0</v>
      </c>
      <c r="P220" s="72">
        <f t="shared" ca="1" si="62"/>
        <v>0</v>
      </c>
      <c r="Q220" s="72">
        <f t="shared" ca="1" si="63"/>
        <v>0</v>
      </c>
      <c r="R220" s="47">
        <f t="shared" ca="1" si="64"/>
        <v>2.2349130288618338E-3</v>
      </c>
      <c r="S220" s="47"/>
      <c r="T220" s="47"/>
      <c r="U220" s="47"/>
      <c r="V220" s="47"/>
      <c r="W220" s="47"/>
      <c r="X220" s="47"/>
      <c r="Y220" s="47"/>
      <c r="Z220" s="47"/>
      <c r="AA220" s="47"/>
      <c r="AB220" s="47"/>
      <c r="AC220" s="47"/>
      <c r="AD220" s="47"/>
      <c r="AE220" s="47"/>
      <c r="AF220" s="47"/>
      <c r="AG220" s="47"/>
      <c r="AH220" s="47"/>
      <c r="AI220" s="47"/>
    </row>
    <row r="221" spans="1:35">
      <c r="A221" s="78"/>
      <c r="B221" s="78"/>
      <c r="C221" s="78"/>
      <c r="D221" s="79">
        <f t="shared" si="50"/>
        <v>0</v>
      </c>
      <c r="E221" s="79">
        <f t="shared" si="51"/>
        <v>0</v>
      </c>
      <c r="F221" s="72">
        <f t="shared" si="52"/>
        <v>0</v>
      </c>
      <c r="G221" s="72">
        <f t="shared" si="53"/>
        <v>0</v>
      </c>
      <c r="H221" s="72">
        <f t="shared" si="54"/>
        <v>0</v>
      </c>
      <c r="I221" s="72">
        <f t="shared" si="55"/>
        <v>0</v>
      </c>
      <c r="J221" s="72">
        <f t="shared" si="56"/>
        <v>0</v>
      </c>
      <c r="K221" s="72">
        <f t="shared" si="57"/>
        <v>0</v>
      </c>
      <c r="L221" s="72">
        <f t="shared" si="58"/>
        <v>0</v>
      </c>
      <c r="M221" s="72">
        <f t="shared" ca="1" si="59"/>
        <v>-2.2349130288618338E-3</v>
      </c>
      <c r="N221" s="72">
        <f t="shared" ca="1" si="60"/>
        <v>0</v>
      </c>
      <c r="O221" s="80">
        <f t="shared" ca="1" si="61"/>
        <v>0</v>
      </c>
      <c r="P221" s="72">
        <f t="shared" ca="1" si="62"/>
        <v>0</v>
      </c>
      <c r="Q221" s="72">
        <f t="shared" ca="1" si="63"/>
        <v>0</v>
      </c>
      <c r="R221" s="47">
        <f t="shared" ca="1" si="64"/>
        <v>2.2349130288618338E-3</v>
      </c>
      <c r="S221" s="47"/>
      <c r="T221" s="47"/>
      <c r="U221" s="47"/>
      <c r="V221" s="47"/>
      <c r="W221" s="47"/>
      <c r="X221" s="47"/>
      <c r="Y221" s="47"/>
      <c r="Z221" s="47"/>
      <c r="AA221" s="47"/>
      <c r="AB221" s="47"/>
      <c r="AC221" s="47"/>
      <c r="AD221" s="47"/>
      <c r="AE221" s="47"/>
      <c r="AF221" s="47"/>
      <c r="AG221" s="47"/>
      <c r="AH221" s="47"/>
      <c r="AI221" s="47"/>
    </row>
    <row r="222" spans="1:35">
      <c r="A222" s="78"/>
      <c r="B222" s="78"/>
      <c r="C222" s="78"/>
      <c r="D222" s="79">
        <f t="shared" si="50"/>
        <v>0</v>
      </c>
      <c r="E222" s="79">
        <f t="shared" si="51"/>
        <v>0</v>
      </c>
      <c r="F222" s="72">
        <f t="shared" si="52"/>
        <v>0</v>
      </c>
      <c r="G222" s="72">
        <f t="shared" si="53"/>
        <v>0</v>
      </c>
      <c r="H222" s="72">
        <f t="shared" si="54"/>
        <v>0</v>
      </c>
      <c r="I222" s="72">
        <f t="shared" si="55"/>
        <v>0</v>
      </c>
      <c r="J222" s="72">
        <f t="shared" si="56"/>
        <v>0</v>
      </c>
      <c r="K222" s="72">
        <f t="shared" si="57"/>
        <v>0</v>
      </c>
      <c r="L222" s="72">
        <f t="shared" si="58"/>
        <v>0</v>
      </c>
      <c r="M222" s="72">
        <f t="shared" ca="1" si="59"/>
        <v>-2.2349130288618338E-3</v>
      </c>
      <c r="N222" s="72">
        <f t="shared" ca="1" si="60"/>
        <v>0</v>
      </c>
      <c r="O222" s="80">
        <f t="shared" ca="1" si="61"/>
        <v>0</v>
      </c>
      <c r="P222" s="72">
        <f t="shared" ca="1" si="62"/>
        <v>0</v>
      </c>
      <c r="Q222" s="72">
        <f t="shared" ca="1" si="63"/>
        <v>0</v>
      </c>
      <c r="R222" s="47">
        <f t="shared" ca="1" si="64"/>
        <v>2.2349130288618338E-3</v>
      </c>
      <c r="S222" s="47"/>
      <c r="T222" s="47"/>
      <c r="U222" s="47"/>
      <c r="V222" s="47"/>
      <c r="W222" s="47"/>
      <c r="X222" s="47"/>
      <c r="Y222" s="47"/>
      <c r="Z222" s="47"/>
      <c r="AA222" s="47"/>
      <c r="AB222" s="47"/>
      <c r="AC222" s="47"/>
      <c r="AD222" s="47"/>
      <c r="AE222" s="47"/>
      <c r="AF222" s="47"/>
      <c r="AG222" s="47"/>
      <c r="AH222" s="47"/>
      <c r="AI222" s="47"/>
    </row>
    <row r="223" spans="1:35">
      <c r="A223" s="78"/>
      <c r="B223" s="78"/>
      <c r="C223" s="78"/>
      <c r="D223" s="79">
        <f t="shared" si="50"/>
        <v>0</v>
      </c>
      <c r="E223" s="79">
        <f t="shared" si="51"/>
        <v>0</v>
      </c>
      <c r="F223" s="72">
        <f t="shared" si="52"/>
        <v>0</v>
      </c>
      <c r="G223" s="72">
        <f t="shared" si="53"/>
        <v>0</v>
      </c>
      <c r="H223" s="72">
        <f t="shared" si="54"/>
        <v>0</v>
      </c>
      <c r="I223" s="72">
        <f t="shared" si="55"/>
        <v>0</v>
      </c>
      <c r="J223" s="72">
        <f t="shared" si="56"/>
        <v>0</v>
      </c>
      <c r="K223" s="72">
        <f t="shared" si="57"/>
        <v>0</v>
      </c>
      <c r="L223" s="72">
        <f t="shared" si="58"/>
        <v>0</v>
      </c>
      <c r="M223" s="72">
        <f t="shared" ca="1" si="59"/>
        <v>-2.2349130288618338E-3</v>
      </c>
      <c r="N223" s="72">
        <f t="shared" ca="1" si="60"/>
        <v>0</v>
      </c>
      <c r="O223" s="80">
        <f t="shared" ca="1" si="61"/>
        <v>0</v>
      </c>
      <c r="P223" s="72">
        <f t="shared" ca="1" si="62"/>
        <v>0</v>
      </c>
      <c r="Q223" s="72">
        <f t="shared" ca="1" si="63"/>
        <v>0</v>
      </c>
      <c r="R223" s="47">
        <f t="shared" ca="1" si="64"/>
        <v>2.2349130288618338E-3</v>
      </c>
      <c r="S223" s="47"/>
      <c r="T223" s="47"/>
      <c r="U223" s="47"/>
      <c r="V223" s="47"/>
      <c r="W223" s="47"/>
      <c r="X223" s="47"/>
      <c r="Y223" s="47"/>
      <c r="Z223" s="47"/>
      <c r="AA223" s="47"/>
      <c r="AB223" s="47"/>
      <c r="AC223" s="47"/>
      <c r="AD223" s="47"/>
      <c r="AE223" s="47"/>
      <c r="AF223" s="47"/>
      <c r="AG223" s="47"/>
      <c r="AH223" s="47"/>
      <c r="AI223" s="47"/>
    </row>
    <row r="224" spans="1:35">
      <c r="A224" s="78"/>
      <c r="B224" s="78"/>
      <c r="C224" s="78"/>
      <c r="D224" s="79">
        <f t="shared" si="50"/>
        <v>0</v>
      </c>
      <c r="E224" s="79">
        <f t="shared" si="51"/>
        <v>0</v>
      </c>
      <c r="F224" s="72">
        <f t="shared" si="52"/>
        <v>0</v>
      </c>
      <c r="G224" s="72">
        <f t="shared" si="53"/>
        <v>0</v>
      </c>
      <c r="H224" s="72">
        <f t="shared" si="54"/>
        <v>0</v>
      </c>
      <c r="I224" s="72">
        <f t="shared" si="55"/>
        <v>0</v>
      </c>
      <c r="J224" s="72">
        <f t="shared" si="56"/>
        <v>0</v>
      </c>
      <c r="K224" s="72">
        <f t="shared" si="57"/>
        <v>0</v>
      </c>
      <c r="L224" s="72">
        <f t="shared" si="58"/>
        <v>0</v>
      </c>
      <c r="M224" s="72">
        <f t="shared" ca="1" si="59"/>
        <v>-2.2349130288618338E-3</v>
      </c>
      <c r="N224" s="72">
        <f t="shared" ca="1" si="60"/>
        <v>0</v>
      </c>
      <c r="O224" s="80">
        <f t="shared" ca="1" si="61"/>
        <v>0</v>
      </c>
      <c r="P224" s="72">
        <f t="shared" ca="1" si="62"/>
        <v>0</v>
      </c>
      <c r="Q224" s="72">
        <f t="shared" ca="1" si="63"/>
        <v>0</v>
      </c>
      <c r="R224" s="47">
        <f t="shared" ca="1" si="64"/>
        <v>2.2349130288618338E-3</v>
      </c>
      <c r="S224" s="47"/>
      <c r="T224" s="47"/>
      <c r="U224" s="47"/>
      <c r="V224" s="47"/>
      <c r="W224" s="47"/>
      <c r="X224" s="47"/>
      <c r="Y224" s="47"/>
      <c r="Z224" s="47"/>
      <c r="AA224" s="47"/>
      <c r="AB224" s="47"/>
      <c r="AC224" s="47"/>
      <c r="AD224" s="47"/>
      <c r="AE224" s="47"/>
      <c r="AF224" s="47"/>
      <c r="AG224" s="47"/>
      <c r="AH224" s="47"/>
      <c r="AI224" s="47"/>
    </row>
    <row r="225" spans="1:35">
      <c r="A225" s="78"/>
      <c r="B225" s="78"/>
      <c r="C225" s="78"/>
      <c r="D225" s="79">
        <f t="shared" si="50"/>
        <v>0</v>
      </c>
      <c r="E225" s="79">
        <f t="shared" si="51"/>
        <v>0</v>
      </c>
      <c r="F225" s="72">
        <f t="shared" si="52"/>
        <v>0</v>
      </c>
      <c r="G225" s="72">
        <f t="shared" si="53"/>
        <v>0</v>
      </c>
      <c r="H225" s="72">
        <f t="shared" si="54"/>
        <v>0</v>
      </c>
      <c r="I225" s="72">
        <f t="shared" si="55"/>
        <v>0</v>
      </c>
      <c r="J225" s="72">
        <f t="shared" si="56"/>
        <v>0</v>
      </c>
      <c r="K225" s="72">
        <f t="shared" si="57"/>
        <v>0</v>
      </c>
      <c r="L225" s="72">
        <f t="shared" si="58"/>
        <v>0</v>
      </c>
      <c r="M225" s="72">
        <f t="shared" ca="1" si="59"/>
        <v>-2.2349130288618338E-3</v>
      </c>
      <c r="N225" s="72">
        <f t="shared" ca="1" si="60"/>
        <v>0</v>
      </c>
      <c r="O225" s="80">
        <f t="shared" ca="1" si="61"/>
        <v>0</v>
      </c>
      <c r="P225" s="72">
        <f t="shared" ca="1" si="62"/>
        <v>0</v>
      </c>
      <c r="Q225" s="72">
        <f t="shared" ca="1" si="63"/>
        <v>0</v>
      </c>
      <c r="R225" s="47">
        <f t="shared" ca="1" si="64"/>
        <v>2.2349130288618338E-3</v>
      </c>
      <c r="S225" s="47"/>
      <c r="T225" s="47"/>
      <c r="U225" s="47"/>
      <c r="V225" s="47"/>
      <c r="W225" s="47"/>
      <c r="X225" s="47"/>
      <c r="Y225" s="47"/>
      <c r="Z225" s="47"/>
      <c r="AA225" s="47"/>
      <c r="AB225" s="47"/>
      <c r="AC225" s="47"/>
      <c r="AD225" s="47"/>
      <c r="AE225" s="47"/>
      <c r="AF225" s="47"/>
      <c r="AG225" s="47"/>
      <c r="AH225" s="47"/>
      <c r="AI225" s="47"/>
    </row>
    <row r="226" spans="1:35">
      <c r="A226" s="78"/>
      <c r="B226" s="78"/>
      <c r="C226" s="78"/>
      <c r="D226" s="79">
        <f t="shared" si="50"/>
        <v>0</v>
      </c>
      <c r="E226" s="79">
        <f t="shared" si="51"/>
        <v>0</v>
      </c>
      <c r="F226" s="72">
        <f t="shared" si="52"/>
        <v>0</v>
      </c>
      <c r="G226" s="72">
        <f t="shared" si="53"/>
        <v>0</v>
      </c>
      <c r="H226" s="72">
        <f t="shared" si="54"/>
        <v>0</v>
      </c>
      <c r="I226" s="72">
        <f t="shared" si="55"/>
        <v>0</v>
      </c>
      <c r="J226" s="72">
        <f t="shared" si="56"/>
        <v>0</v>
      </c>
      <c r="K226" s="72">
        <f t="shared" si="57"/>
        <v>0</v>
      </c>
      <c r="L226" s="72">
        <f t="shared" si="58"/>
        <v>0</v>
      </c>
      <c r="M226" s="72">
        <f t="shared" ca="1" si="59"/>
        <v>-2.2349130288618338E-3</v>
      </c>
      <c r="N226" s="72">
        <f t="shared" ca="1" si="60"/>
        <v>0</v>
      </c>
      <c r="O226" s="80">
        <f t="shared" ca="1" si="61"/>
        <v>0</v>
      </c>
      <c r="P226" s="72">
        <f t="shared" ca="1" si="62"/>
        <v>0</v>
      </c>
      <c r="Q226" s="72">
        <f t="shared" ca="1" si="63"/>
        <v>0</v>
      </c>
      <c r="R226" s="47">
        <f t="shared" ca="1" si="64"/>
        <v>2.2349130288618338E-3</v>
      </c>
      <c r="S226" s="47"/>
      <c r="T226" s="47"/>
      <c r="U226" s="47"/>
      <c r="V226" s="47"/>
      <c r="W226" s="47"/>
      <c r="X226" s="47"/>
      <c r="Y226" s="47"/>
      <c r="Z226" s="47"/>
      <c r="AA226" s="47"/>
      <c r="AB226" s="47"/>
      <c r="AC226" s="47"/>
      <c r="AD226" s="47"/>
      <c r="AE226" s="47"/>
      <c r="AF226" s="47"/>
      <c r="AG226" s="47"/>
      <c r="AH226" s="47"/>
      <c r="AI226" s="47"/>
    </row>
    <row r="227" spans="1:35">
      <c r="A227" s="78"/>
      <c r="B227" s="78"/>
      <c r="C227" s="78"/>
      <c r="D227" s="79">
        <f t="shared" si="50"/>
        <v>0</v>
      </c>
      <c r="E227" s="79">
        <f t="shared" si="51"/>
        <v>0</v>
      </c>
      <c r="F227" s="72">
        <f t="shared" si="52"/>
        <v>0</v>
      </c>
      <c r="G227" s="72">
        <f t="shared" si="53"/>
        <v>0</v>
      </c>
      <c r="H227" s="72">
        <f t="shared" si="54"/>
        <v>0</v>
      </c>
      <c r="I227" s="72">
        <f t="shared" si="55"/>
        <v>0</v>
      </c>
      <c r="J227" s="72">
        <f t="shared" si="56"/>
        <v>0</v>
      </c>
      <c r="K227" s="72">
        <f t="shared" si="57"/>
        <v>0</v>
      </c>
      <c r="L227" s="72">
        <f t="shared" si="58"/>
        <v>0</v>
      </c>
      <c r="M227" s="72">
        <f t="shared" ca="1" si="59"/>
        <v>-2.2349130288618338E-3</v>
      </c>
      <c r="N227" s="72">
        <f t="shared" ca="1" si="60"/>
        <v>0</v>
      </c>
      <c r="O227" s="80">
        <f t="shared" ca="1" si="61"/>
        <v>0</v>
      </c>
      <c r="P227" s="72">
        <f t="shared" ca="1" si="62"/>
        <v>0</v>
      </c>
      <c r="Q227" s="72">
        <f t="shared" ca="1" si="63"/>
        <v>0</v>
      </c>
      <c r="R227" s="47">
        <f t="shared" ca="1" si="64"/>
        <v>2.2349130288618338E-3</v>
      </c>
      <c r="S227" s="47"/>
      <c r="T227" s="47"/>
      <c r="U227" s="47"/>
      <c r="V227" s="47"/>
      <c r="W227" s="47"/>
      <c r="X227" s="47"/>
      <c r="Y227" s="47"/>
      <c r="Z227" s="47"/>
      <c r="AA227" s="47"/>
      <c r="AB227" s="47"/>
      <c r="AC227" s="47"/>
      <c r="AD227" s="47"/>
      <c r="AE227" s="47"/>
      <c r="AF227" s="47"/>
      <c r="AG227" s="47"/>
      <c r="AH227" s="47"/>
      <c r="AI227" s="47"/>
    </row>
    <row r="228" spans="1:35">
      <c r="A228" s="78"/>
      <c r="B228" s="78"/>
      <c r="C228" s="78"/>
      <c r="D228" s="79">
        <f t="shared" si="50"/>
        <v>0</v>
      </c>
      <c r="E228" s="79">
        <f t="shared" si="51"/>
        <v>0</v>
      </c>
      <c r="F228" s="72">
        <f t="shared" si="52"/>
        <v>0</v>
      </c>
      <c r="G228" s="72">
        <f t="shared" si="53"/>
        <v>0</v>
      </c>
      <c r="H228" s="72">
        <f t="shared" si="54"/>
        <v>0</v>
      </c>
      <c r="I228" s="72">
        <f t="shared" si="55"/>
        <v>0</v>
      </c>
      <c r="J228" s="72">
        <f t="shared" si="56"/>
        <v>0</v>
      </c>
      <c r="K228" s="72">
        <f t="shared" si="57"/>
        <v>0</v>
      </c>
      <c r="L228" s="72">
        <f t="shared" si="58"/>
        <v>0</v>
      </c>
      <c r="M228" s="72">
        <f t="shared" ca="1" si="59"/>
        <v>-2.2349130288618338E-3</v>
      </c>
      <c r="N228" s="72">
        <f t="shared" ca="1" si="60"/>
        <v>0</v>
      </c>
      <c r="O228" s="80">
        <f t="shared" ca="1" si="61"/>
        <v>0</v>
      </c>
      <c r="P228" s="72">
        <f t="shared" ca="1" si="62"/>
        <v>0</v>
      </c>
      <c r="Q228" s="72">
        <f t="shared" ca="1" si="63"/>
        <v>0</v>
      </c>
      <c r="R228" s="47">
        <f t="shared" ca="1" si="64"/>
        <v>2.2349130288618338E-3</v>
      </c>
      <c r="S228" s="47"/>
      <c r="T228" s="47"/>
      <c r="U228" s="47"/>
      <c r="V228" s="47"/>
      <c r="W228" s="47"/>
      <c r="X228" s="47"/>
      <c r="Y228" s="47"/>
      <c r="Z228" s="47"/>
      <c r="AA228" s="47"/>
      <c r="AB228" s="47"/>
      <c r="AC228" s="47"/>
      <c r="AD228" s="47"/>
      <c r="AE228" s="47"/>
      <c r="AF228" s="47"/>
      <c r="AG228" s="47"/>
      <c r="AH228" s="47"/>
      <c r="AI228" s="47"/>
    </row>
    <row r="229" spans="1:35">
      <c r="A229" s="78"/>
      <c r="B229" s="78"/>
      <c r="C229" s="78"/>
      <c r="D229" s="79">
        <f t="shared" si="50"/>
        <v>0</v>
      </c>
      <c r="E229" s="79">
        <f t="shared" si="51"/>
        <v>0</v>
      </c>
      <c r="F229" s="72">
        <f t="shared" si="52"/>
        <v>0</v>
      </c>
      <c r="G229" s="72">
        <f t="shared" si="53"/>
        <v>0</v>
      </c>
      <c r="H229" s="72">
        <f t="shared" si="54"/>
        <v>0</v>
      </c>
      <c r="I229" s="72">
        <f t="shared" si="55"/>
        <v>0</v>
      </c>
      <c r="J229" s="72">
        <f t="shared" si="56"/>
        <v>0</v>
      </c>
      <c r="K229" s="72">
        <f t="shared" si="57"/>
        <v>0</v>
      </c>
      <c r="L229" s="72">
        <f t="shared" si="58"/>
        <v>0</v>
      </c>
      <c r="M229" s="72">
        <f t="shared" ca="1" si="59"/>
        <v>-2.2349130288618338E-3</v>
      </c>
      <c r="N229" s="72">
        <f t="shared" ca="1" si="60"/>
        <v>0</v>
      </c>
      <c r="O229" s="80">
        <f t="shared" ca="1" si="61"/>
        <v>0</v>
      </c>
      <c r="P229" s="72">
        <f t="shared" ca="1" si="62"/>
        <v>0</v>
      </c>
      <c r="Q229" s="72">
        <f t="shared" ca="1" si="63"/>
        <v>0</v>
      </c>
      <c r="R229" s="47">
        <f t="shared" ca="1" si="64"/>
        <v>2.2349130288618338E-3</v>
      </c>
      <c r="S229" s="47"/>
      <c r="T229" s="47"/>
      <c r="U229" s="47"/>
      <c r="V229" s="47"/>
      <c r="W229" s="47"/>
      <c r="X229" s="47"/>
      <c r="Y229" s="47"/>
      <c r="Z229" s="47"/>
      <c r="AA229" s="47"/>
      <c r="AB229" s="47"/>
      <c r="AC229" s="47"/>
      <c r="AD229" s="47"/>
      <c r="AE229" s="47"/>
      <c r="AF229" s="47"/>
      <c r="AG229" s="47"/>
      <c r="AH229" s="47"/>
      <c r="AI229" s="47"/>
    </row>
    <row r="230" spans="1:35">
      <c r="A230" s="78"/>
      <c r="B230" s="78"/>
      <c r="C230" s="78"/>
      <c r="D230" s="79">
        <f t="shared" si="50"/>
        <v>0</v>
      </c>
      <c r="E230" s="79">
        <f t="shared" si="51"/>
        <v>0</v>
      </c>
      <c r="F230" s="72">
        <f t="shared" si="52"/>
        <v>0</v>
      </c>
      <c r="G230" s="72">
        <f t="shared" si="53"/>
        <v>0</v>
      </c>
      <c r="H230" s="72">
        <f t="shared" si="54"/>
        <v>0</v>
      </c>
      <c r="I230" s="72">
        <f t="shared" si="55"/>
        <v>0</v>
      </c>
      <c r="J230" s="72">
        <f t="shared" si="56"/>
        <v>0</v>
      </c>
      <c r="K230" s="72">
        <f t="shared" si="57"/>
        <v>0</v>
      </c>
      <c r="L230" s="72">
        <f t="shared" si="58"/>
        <v>0</v>
      </c>
      <c r="M230" s="72">
        <f t="shared" ca="1" si="59"/>
        <v>-2.2349130288618338E-3</v>
      </c>
      <c r="N230" s="72">
        <f t="shared" ca="1" si="60"/>
        <v>0</v>
      </c>
      <c r="O230" s="80">
        <f t="shared" ca="1" si="61"/>
        <v>0</v>
      </c>
      <c r="P230" s="72">
        <f t="shared" ca="1" si="62"/>
        <v>0</v>
      </c>
      <c r="Q230" s="72">
        <f t="shared" ca="1" si="63"/>
        <v>0</v>
      </c>
      <c r="R230" s="47">
        <f t="shared" ca="1" si="64"/>
        <v>2.2349130288618338E-3</v>
      </c>
      <c r="S230" s="47"/>
      <c r="T230" s="47"/>
      <c r="U230" s="47"/>
      <c r="V230" s="47"/>
      <c r="W230" s="47"/>
      <c r="X230" s="47"/>
      <c r="Y230" s="47"/>
      <c r="Z230" s="47"/>
      <c r="AA230" s="47"/>
      <c r="AB230" s="47"/>
      <c r="AC230" s="47"/>
      <c r="AD230" s="47"/>
      <c r="AE230" s="47"/>
      <c r="AF230" s="47"/>
      <c r="AG230" s="47"/>
      <c r="AH230" s="47"/>
      <c r="AI230" s="47"/>
    </row>
    <row r="231" spans="1:35">
      <c r="A231" s="78"/>
      <c r="B231" s="78"/>
      <c r="C231" s="78"/>
      <c r="D231" s="79">
        <f t="shared" si="50"/>
        <v>0</v>
      </c>
      <c r="E231" s="79">
        <f t="shared" si="51"/>
        <v>0</v>
      </c>
      <c r="F231" s="72">
        <f t="shared" si="52"/>
        <v>0</v>
      </c>
      <c r="G231" s="72">
        <f t="shared" si="53"/>
        <v>0</v>
      </c>
      <c r="H231" s="72">
        <f t="shared" si="54"/>
        <v>0</v>
      </c>
      <c r="I231" s="72">
        <f t="shared" si="55"/>
        <v>0</v>
      </c>
      <c r="J231" s="72">
        <f t="shared" si="56"/>
        <v>0</v>
      </c>
      <c r="K231" s="72">
        <f t="shared" si="57"/>
        <v>0</v>
      </c>
      <c r="L231" s="72">
        <f t="shared" si="58"/>
        <v>0</v>
      </c>
      <c r="M231" s="72">
        <f t="shared" ca="1" si="59"/>
        <v>-2.2349130288618338E-3</v>
      </c>
      <c r="N231" s="72">
        <f t="shared" ca="1" si="60"/>
        <v>0</v>
      </c>
      <c r="O231" s="80">
        <f t="shared" ca="1" si="61"/>
        <v>0</v>
      </c>
      <c r="P231" s="72">
        <f t="shared" ca="1" si="62"/>
        <v>0</v>
      </c>
      <c r="Q231" s="72">
        <f t="shared" ca="1" si="63"/>
        <v>0</v>
      </c>
      <c r="R231" s="47">
        <f t="shared" ca="1" si="64"/>
        <v>2.2349130288618338E-3</v>
      </c>
      <c r="S231" s="47"/>
      <c r="T231" s="47"/>
      <c r="U231" s="47"/>
      <c r="V231" s="47"/>
      <c r="W231" s="47"/>
      <c r="X231" s="47"/>
      <c r="Y231" s="47"/>
      <c r="Z231" s="47"/>
      <c r="AA231" s="47"/>
      <c r="AB231" s="47"/>
      <c r="AC231" s="47"/>
      <c r="AD231" s="47"/>
      <c r="AE231" s="47"/>
      <c r="AF231" s="47"/>
      <c r="AG231" s="47"/>
      <c r="AH231" s="47"/>
      <c r="AI231" s="47"/>
    </row>
    <row r="232" spans="1:35">
      <c r="A232" s="78"/>
      <c r="B232" s="78"/>
      <c r="C232" s="78"/>
      <c r="D232" s="79">
        <f t="shared" si="50"/>
        <v>0</v>
      </c>
      <c r="E232" s="79">
        <f t="shared" si="51"/>
        <v>0</v>
      </c>
      <c r="F232" s="72">
        <f t="shared" si="52"/>
        <v>0</v>
      </c>
      <c r="G232" s="72">
        <f t="shared" si="53"/>
        <v>0</v>
      </c>
      <c r="H232" s="72">
        <f t="shared" si="54"/>
        <v>0</v>
      </c>
      <c r="I232" s="72">
        <f t="shared" si="55"/>
        <v>0</v>
      </c>
      <c r="J232" s="72">
        <f t="shared" si="56"/>
        <v>0</v>
      </c>
      <c r="K232" s="72">
        <f t="shared" si="57"/>
        <v>0</v>
      </c>
      <c r="L232" s="72">
        <f t="shared" si="58"/>
        <v>0</v>
      </c>
      <c r="M232" s="72">
        <f t="shared" ca="1" si="59"/>
        <v>-2.2349130288618338E-3</v>
      </c>
      <c r="N232" s="72">
        <f t="shared" ca="1" si="60"/>
        <v>0</v>
      </c>
      <c r="O232" s="80">
        <f t="shared" ca="1" si="61"/>
        <v>0</v>
      </c>
      <c r="P232" s="72">
        <f t="shared" ca="1" si="62"/>
        <v>0</v>
      </c>
      <c r="Q232" s="72">
        <f t="shared" ca="1" si="63"/>
        <v>0</v>
      </c>
      <c r="R232" s="47">
        <f t="shared" ca="1" si="64"/>
        <v>2.2349130288618338E-3</v>
      </c>
      <c r="S232" s="47"/>
      <c r="T232" s="47"/>
      <c r="U232" s="47"/>
      <c r="V232" s="47"/>
      <c r="W232" s="47"/>
      <c r="X232" s="47"/>
      <c r="Y232" s="47"/>
      <c r="Z232" s="47"/>
      <c r="AA232" s="47"/>
      <c r="AB232" s="47"/>
      <c r="AC232" s="47"/>
      <c r="AD232" s="47"/>
      <c r="AE232" s="47"/>
      <c r="AF232" s="47"/>
      <c r="AG232" s="47"/>
      <c r="AH232" s="47"/>
      <c r="AI232" s="47"/>
    </row>
    <row r="233" spans="1:35">
      <c r="A233" s="78"/>
      <c r="B233" s="78"/>
      <c r="C233" s="78"/>
      <c r="D233" s="79">
        <f t="shared" si="50"/>
        <v>0</v>
      </c>
      <c r="E233" s="79">
        <f t="shared" si="51"/>
        <v>0</v>
      </c>
      <c r="F233" s="72">
        <f t="shared" si="52"/>
        <v>0</v>
      </c>
      <c r="G233" s="72">
        <f t="shared" si="53"/>
        <v>0</v>
      </c>
      <c r="H233" s="72">
        <f t="shared" si="54"/>
        <v>0</v>
      </c>
      <c r="I233" s="72">
        <f t="shared" si="55"/>
        <v>0</v>
      </c>
      <c r="J233" s="72">
        <f t="shared" si="56"/>
        <v>0</v>
      </c>
      <c r="K233" s="72">
        <f t="shared" si="57"/>
        <v>0</v>
      </c>
      <c r="L233" s="72">
        <f t="shared" si="58"/>
        <v>0</v>
      </c>
      <c r="M233" s="72">
        <f t="shared" ca="1" si="59"/>
        <v>-2.2349130288618338E-3</v>
      </c>
      <c r="N233" s="72">
        <f t="shared" ca="1" si="60"/>
        <v>0</v>
      </c>
      <c r="O233" s="80">
        <f t="shared" ca="1" si="61"/>
        <v>0</v>
      </c>
      <c r="P233" s="72">
        <f t="shared" ca="1" si="62"/>
        <v>0</v>
      </c>
      <c r="Q233" s="72">
        <f t="shared" ca="1" si="63"/>
        <v>0</v>
      </c>
      <c r="R233" s="47">
        <f t="shared" ca="1" si="64"/>
        <v>2.2349130288618338E-3</v>
      </c>
      <c r="S233" s="47"/>
      <c r="T233" s="47"/>
      <c r="U233" s="47"/>
      <c r="V233" s="47"/>
      <c r="W233" s="47"/>
      <c r="X233" s="47"/>
      <c r="Y233" s="47"/>
      <c r="Z233" s="47"/>
      <c r="AA233" s="47"/>
      <c r="AB233" s="47"/>
      <c r="AC233" s="47"/>
      <c r="AD233" s="47"/>
      <c r="AE233" s="47"/>
      <c r="AF233" s="47"/>
      <c r="AG233" s="47"/>
      <c r="AH233" s="47"/>
      <c r="AI233" s="47"/>
    </row>
    <row r="234" spans="1:35">
      <c r="A234" s="78"/>
      <c r="B234" s="78"/>
      <c r="C234" s="78"/>
      <c r="D234" s="79">
        <f t="shared" si="50"/>
        <v>0</v>
      </c>
      <c r="E234" s="79">
        <f t="shared" si="51"/>
        <v>0</v>
      </c>
      <c r="F234" s="72">
        <f t="shared" si="52"/>
        <v>0</v>
      </c>
      <c r="G234" s="72">
        <f t="shared" si="53"/>
        <v>0</v>
      </c>
      <c r="H234" s="72">
        <f t="shared" si="54"/>
        <v>0</v>
      </c>
      <c r="I234" s="72">
        <f t="shared" si="55"/>
        <v>0</v>
      </c>
      <c r="J234" s="72">
        <f t="shared" si="56"/>
        <v>0</v>
      </c>
      <c r="K234" s="72">
        <f t="shared" si="57"/>
        <v>0</v>
      </c>
      <c r="L234" s="72">
        <f t="shared" si="58"/>
        <v>0</v>
      </c>
      <c r="M234" s="72">
        <f t="shared" ca="1" si="59"/>
        <v>-2.2349130288618338E-3</v>
      </c>
      <c r="N234" s="72">
        <f t="shared" ca="1" si="60"/>
        <v>0</v>
      </c>
      <c r="O234" s="80">
        <f t="shared" ca="1" si="61"/>
        <v>0</v>
      </c>
      <c r="P234" s="72">
        <f t="shared" ca="1" si="62"/>
        <v>0</v>
      </c>
      <c r="Q234" s="72">
        <f t="shared" ca="1" si="63"/>
        <v>0</v>
      </c>
      <c r="R234" s="47">
        <f t="shared" ca="1" si="64"/>
        <v>2.2349130288618338E-3</v>
      </c>
      <c r="S234" s="47"/>
      <c r="T234" s="47"/>
      <c r="U234" s="47"/>
      <c r="V234" s="47"/>
      <c r="W234" s="47"/>
      <c r="X234" s="47"/>
      <c r="Y234" s="47"/>
      <c r="Z234" s="47"/>
      <c r="AA234" s="47"/>
      <c r="AB234" s="47"/>
      <c r="AC234" s="47"/>
      <c r="AD234" s="47"/>
      <c r="AE234" s="47"/>
      <c r="AF234" s="47"/>
      <c r="AG234" s="47"/>
      <c r="AH234" s="47"/>
      <c r="AI234" s="47"/>
    </row>
    <row r="235" spans="1:35">
      <c r="A235" s="78"/>
      <c r="B235" s="78"/>
      <c r="C235" s="78"/>
      <c r="D235" s="79">
        <f t="shared" si="50"/>
        <v>0</v>
      </c>
      <c r="E235" s="79">
        <f t="shared" si="51"/>
        <v>0</v>
      </c>
      <c r="F235" s="72">
        <f t="shared" si="52"/>
        <v>0</v>
      </c>
      <c r="G235" s="72">
        <f t="shared" si="53"/>
        <v>0</v>
      </c>
      <c r="H235" s="72">
        <f t="shared" si="54"/>
        <v>0</v>
      </c>
      <c r="I235" s="72">
        <f t="shared" si="55"/>
        <v>0</v>
      </c>
      <c r="J235" s="72">
        <f t="shared" si="56"/>
        <v>0</v>
      </c>
      <c r="K235" s="72">
        <f t="shared" si="57"/>
        <v>0</v>
      </c>
      <c r="L235" s="72">
        <f t="shared" si="58"/>
        <v>0</v>
      </c>
      <c r="M235" s="72">
        <f t="shared" ca="1" si="59"/>
        <v>-2.2349130288618338E-3</v>
      </c>
      <c r="N235" s="72">
        <f t="shared" ca="1" si="60"/>
        <v>0</v>
      </c>
      <c r="O235" s="80">
        <f t="shared" ca="1" si="61"/>
        <v>0</v>
      </c>
      <c r="P235" s="72">
        <f t="shared" ca="1" si="62"/>
        <v>0</v>
      </c>
      <c r="Q235" s="72">
        <f t="shared" ca="1" si="63"/>
        <v>0</v>
      </c>
      <c r="R235" s="47">
        <f t="shared" ca="1" si="64"/>
        <v>2.2349130288618338E-3</v>
      </c>
      <c r="S235" s="47"/>
      <c r="T235" s="47"/>
      <c r="U235" s="47"/>
      <c r="V235" s="47"/>
      <c r="W235" s="47"/>
      <c r="X235" s="47"/>
      <c r="Y235" s="47"/>
      <c r="Z235" s="47"/>
      <c r="AA235" s="47"/>
      <c r="AB235" s="47"/>
      <c r="AC235" s="47"/>
      <c r="AD235" s="47"/>
      <c r="AE235" s="47"/>
      <c r="AF235" s="47"/>
      <c r="AG235" s="47"/>
      <c r="AH235" s="47"/>
      <c r="AI235" s="47"/>
    </row>
    <row r="236" spans="1:35">
      <c r="A236" s="78"/>
      <c r="B236" s="78"/>
      <c r="C236" s="78"/>
      <c r="D236" s="79">
        <f t="shared" si="50"/>
        <v>0</v>
      </c>
      <c r="E236" s="79">
        <f t="shared" si="51"/>
        <v>0</v>
      </c>
      <c r="F236" s="72">
        <f t="shared" si="52"/>
        <v>0</v>
      </c>
      <c r="G236" s="72">
        <f t="shared" si="53"/>
        <v>0</v>
      </c>
      <c r="H236" s="72">
        <f t="shared" si="54"/>
        <v>0</v>
      </c>
      <c r="I236" s="72">
        <f t="shared" si="55"/>
        <v>0</v>
      </c>
      <c r="J236" s="72">
        <f t="shared" si="56"/>
        <v>0</v>
      </c>
      <c r="K236" s="72">
        <f t="shared" si="57"/>
        <v>0</v>
      </c>
      <c r="L236" s="72">
        <f t="shared" si="58"/>
        <v>0</v>
      </c>
      <c r="M236" s="72">
        <f t="shared" ca="1" si="59"/>
        <v>-2.2349130288618338E-3</v>
      </c>
      <c r="N236" s="72">
        <f t="shared" ca="1" si="60"/>
        <v>0</v>
      </c>
      <c r="O236" s="80">
        <f t="shared" ca="1" si="61"/>
        <v>0</v>
      </c>
      <c r="P236" s="72">
        <f t="shared" ca="1" si="62"/>
        <v>0</v>
      </c>
      <c r="Q236" s="72">
        <f t="shared" ca="1" si="63"/>
        <v>0</v>
      </c>
      <c r="R236" s="47">
        <f t="shared" ca="1" si="64"/>
        <v>2.2349130288618338E-3</v>
      </c>
      <c r="S236" s="47"/>
      <c r="T236" s="47"/>
      <c r="U236" s="47"/>
      <c r="V236" s="47"/>
      <c r="W236" s="47"/>
      <c r="X236" s="47"/>
      <c r="Y236" s="47"/>
      <c r="Z236" s="47"/>
      <c r="AA236" s="47"/>
      <c r="AB236" s="47"/>
      <c r="AC236" s="47"/>
      <c r="AD236" s="47"/>
      <c r="AE236" s="47"/>
      <c r="AF236" s="47"/>
      <c r="AG236" s="47"/>
      <c r="AH236" s="47"/>
      <c r="AI236" s="47"/>
    </row>
    <row r="237" spans="1:35">
      <c r="A237" s="78"/>
      <c r="B237" s="78"/>
      <c r="C237" s="78"/>
      <c r="D237" s="79">
        <f t="shared" si="50"/>
        <v>0</v>
      </c>
      <c r="E237" s="79">
        <f t="shared" si="51"/>
        <v>0</v>
      </c>
      <c r="F237" s="72">
        <f t="shared" si="52"/>
        <v>0</v>
      </c>
      <c r="G237" s="72">
        <f t="shared" si="53"/>
        <v>0</v>
      </c>
      <c r="H237" s="72">
        <f t="shared" si="54"/>
        <v>0</v>
      </c>
      <c r="I237" s="72">
        <f t="shared" si="55"/>
        <v>0</v>
      </c>
      <c r="J237" s="72">
        <f t="shared" si="56"/>
        <v>0</v>
      </c>
      <c r="K237" s="72">
        <f t="shared" si="57"/>
        <v>0</v>
      </c>
      <c r="L237" s="72">
        <f t="shared" si="58"/>
        <v>0</v>
      </c>
      <c r="M237" s="72">
        <f t="shared" ca="1" si="59"/>
        <v>-2.2349130288618338E-3</v>
      </c>
      <c r="N237" s="72">
        <f t="shared" ca="1" si="60"/>
        <v>0</v>
      </c>
      <c r="O237" s="80">
        <f t="shared" ca="1" si="61"/>
        <v>0</v>
      </c>
      <c r="P237" s="72">
        <f t="shared" ca="1" si="62"/>
        <v>0</v>
      </c>
      <c r="Q237" s="72">
        <f t="shared" ca="1" si="63"/>
        <v>0</v>
      </c>
      <c r="R237" s="47">
        <f t="shared" ca="1" si="64"/>
        <v>2.2349130288618338E-3</v>
      </c>
      <c r="S237" s="47"/>
      <c r="T237" s="47"/>
      <c r="U237" s="47"/>
      <c r="V237" s="47"/>
      <c r="W237" s="47"/>
      <c r="X237" s="47"/>
      <c r="Y237" s="47"/>
      <c r="Z237" s="47"/>
      <c r="AA237" s="47"/>
      <c r="AB237" s="47"/>
      <c r="AC237" s="47"/>
      <c r="AD237" s="47"/>
      <c r="AE237" s="47"/>
      <c r="AF237" s="47"/>
      <c r="AG237" s="47"/>
      <c r="AH237" s="47"/>
      <c r="AI237" s="47"/>
    </row>
    <row r="238" spans="1:35">
      <c r="A238" s="78"/>
      <c r="B238" s="78"/>
      <c r="C238" s="78"/>
      <c r="D238" s="79">
        <f t="shared" si="50"/>
        <v>0</v>
      </c>
      <c r="E238" s="79">
        <f t="shared" si="51"/>
        <v>0</v>
      </c>
      <c r="F238" s="72">
        <f t="shared" si="52"/>
        <v>0</v>
      </c>
      <c r="G238" s="72">
        <f t="shared" si="53"/>
        <v>0</v>
      </c>
      <c r="H238" s="72">
        <f t="shared" si="54"/>
        <v>0</v>
      </c>
      <c r="I238" s="72">
        <f t="shared" si="55"/>
        <v>0</v>
      </c>
      <c r="J238" s="72">
        <f t="shared" si="56"/>
        <v>0</v>
      </c>
      <c r="K238" s="72">
        <f t="shared" si="57"/>
        <v>0</v>
      </c>
      <c r="L238" s="72">
        <f t="shared" si="58"/>
        <v>0</v>
      </c>
      <c r="M238" s="72">
        <f t="shared" ca="1" si="59"/>
        <v>-2.2349130288618338E-3</v>
      </c>
      <c r="N238" s="72">
        <f t="shared" ca="1" si="60"/>
        <v>0</v>
      </c>
      <c r="O238" s="80">
        <f t="shared" ca="1" si="61"/>
        <v>0</v>
      </c>
      <c r="P238" s="72">
        <f t="shared" ca="1" si="62"/>
        <v>0</v>
      </c>
      <c r="Q238" s="72">
        <f t="shared" ca="1" si="63"/>
        <v>0</v>
      </c>
      <c r="R238" s="47">
        <f t="shared" ca="1" si="64"/>
        <v>2.2349130288618338E-3</v>
      </c>
      <c r="S238" s="47"/>
      <c r="T238" s="47"/>
      <c r="U238" s="47"/>
      <c r="V238" s="47"/>
      <c r="W238" s="47"/>
      <c r="X238" s="47"/>
      <c r="Y238" s="47"/>
      <c r="Z238" s="47"/>
      <c r="AA238" s="47"/>
      <c r="AB238" s="47"/>
      <c r="AC238" s="47"/>
      <c r="AD238" s="47"/>
      <c r="AE238" s="47"/>
      <c r="AF238" s="47"/>
      <c r="AG238" s="47"/>
      <c r="AH238" s="47"/>
      <c r="AI238" s="47"/>
    </row>
    <row r="239" spans="1:35">
      <c r="A239" s="78"/>
      <c r="B239" s="78"/>
      <c r="C239" s="78"/>
      <c r="D239" s="79">
        <f t="shared" si="50"/>
        <v>0</v>
      </c>
      <c r="E239" s="79">
        <f t="shared" si="51"/>
        <v>0</v>
      </c>
      <c r="F239" s="72">
        <f t="shared" si="52"/>
        <v>0</v>
      </c>
      <c r="G239" s="72">
        <f t="shared" si="53"/>
        <v>0</v>
      </c>
      <c r="H239" s="72">
        <f t="shared" si="54"/>
        <v>0</v>
      </c>
      <c r="I239" s="72">
        <f t="shared" si="55"/>
        <v>0</v>
      </c>
      <c r="J239" s="72">
        <f t="shared" si="56"/>
        <v>0</v>
      </c>
      <c r="K239" s="72">
        <f t="shared" si="57"/>
        <v>0</v>
      </c>
      <c r="L239" s="72">
        <f t="shared" si="58"/>
        <v>0</v>
      </c>
      <c r="M239" s="72">
        <f t="shared" ca="1" si="59"/>
        <v>-2.2349130288618338E-3</v>
      </c>
      <c r="N239" s="72">
        <f t="shared" ca="1" si="60"/>
        <v>0</v>
      </c>
      <c r="O239" s="80">
        <f t="shared" ca="1" si="61"/>
        <v>0</v>
      </c>
      <c r="P239" s="72">
        <f t="shared" ca="1" si="62"/>
        <v>0</v>
      </c>
      <c r="Q239" s="72">
        <f t="shared" ca="1" si="63"/>
        <v>0</v>
      </c>
      <c r="R239" s="47">
        <f t="shared" ca="1" si="64"/>
        <v>2.2349130288618338E-3</v>
      </c>
      <c r="S239" s="47"/>
      <c r="T239" s="47"/>
      <c r="U239" s="47"/>
      <c r="V239" s="47"/>
      <c r="W239" s="47"/>
      <c r="X239" s="47"/>
      <c r="Y239" s="47"/>
      <c r="Z239" s="47"/>
      <c r="AA239" s="47"/>
      <c r="AB239" s="47"/>
      <c r="AC239" s="47"/>
      <c r="AD239" s="47"/>
      <c r="AE239" s="47"/>
      <c r="AF239" s="47"/>
      <c r="AG239" s="47"/>
      <c r="AH239" s="47"/>
      <c r="AI239" s="47"/>
    </row>
    <row r="240" spans="1:35">
      <c r="A240" s="78"/>
      <c r="B240" s="78"/>
      <c r="C240" s="78"/>
      <c r="D240" s="79">
        <f t="shared" si="50"/>
        <v>0</v>
      </c>
      <c r="E240" s="79">
        <f t="shared" si="51"/>
        <v>0</v>
      </c>
      <c r="F240" s="72">
        <f t="shared" si="52"/>
        <v>0</v>
      </c>
      <c r="G240" s="72">
        <f t="shared" si="53"/>
        <v>0</v>
      </c>
      <c r="H240" s="72">
        <f t="shared" si="54"/>
        <v>0</v>
      </c>
      <c r="I240" s="72">
        <f t="shared" si="55"/>
        <v>0</v>
      </c>
      <c r="J240" s="72">
        <f t="shared" si="56"/>
        <v>0</v>
      </c>
      <c r="K240" s="72">
        <f t="shared" si="57"/>
        <v>0</v>
      </c>
      <c r="L240" s="72">
        <f t="shared" si="58"/>
        <v>0</v>
      </c>
      <c r="M240" s="72">
        <f t="shared" ca="1" si="59"/>
        <v>-2.2349130288618338E-3</v>
      </c>
      <c r="N240" s="72">
        <f t="shared" ca="1" si="60"/>
        <v>0</v>
      </c>
      <c r="O240" s="80">
        <f t="shared" ca="1" si="61"/>
        <v>0</v>
      </c>
      <c r="P240" s="72">
        <f t="shared" ca="1" si="62"/>
        <v>0</v>
      </c>
      <c r="Q240" s="72">
        <f t="shared" ca="1" si="63"/>
        <v>0</v>
      </c>
      <c r="R240" s="47">
        <f t="shared" ca="1" si="64"/>
        <v>2.2349130288618338E-3</v>
      </c>
      <c r="S240" s="47"/>
      <c r="T240" s="47"/>
      <c r="U240" s="47"/>
      <c r="V240" s="47"/>
      <c r="W240" s="47"/>
      <c r="X240" s="47"/>
      <c r="Y240" s="47"/>
      <c r="Z240" s="47"/>
      <c r="AA240" s="47"/>
      <c r="AB240" s="47"/>
      <c r="AC240" s="47"/>
      <c r="AD240" s="47"/>
      <c r="AE240" s="47"/>
      <c r="AF240" s="47"/>
      <c r="AG240" s="47"/>
      <c r="AH240" s="47"/>
      <c r="AI240" s="47"/>
    </row>
    <row r="241" spans="1:35">
      <c r="A241" s="78"/>
      <c r="B241" s="78"/>
      <c r="C241" s="78"/>
      <c r="D241" s="79">
        <f t="shared" si="50"/>
        <v>0</v>
      </c>
      <c r="E241" s="79">
        <f t="shared" si="51"/>
        <v>0</v>
      </c>
      <c r="F241" s="72">
        <f t="shared" si="52"/>
        <v>0</v>
      </c>
      <c r="G241" s="72">
        <f t="shared" si="53"/>
        <v>0</v>
      </c>
      <c r="H241" s="72">
        <f t="shared" si="54"/>
        <v>0</v>
      </c>
      <c r="I241" s="72">
        <f t="shared" si="55"/>
        <v>0</v>
      </c>
      <c r="J241" s="72">
        <f t="shared" si="56"/>
        <v>0</v>
      </c>
      <c r="K241" s="72">
        <f t="shared" si="57"/>
        <v>0</v>
      </c>
      <c r="L241" s="72">
        <f t="shared" si="58"/>
        <v>0</v>
      </c>
      <c r="M241" s="72">
        <f t="shared" ca="1" si="59"/>
        <v>-2.2349130288618338E-3</v>
      </c>
      <c r="N241" s="72">
        <f t="shared" ca="1" si="60"/>
        <v>0</v>
      </c>
      <c r="O241" s="80">
        <f t="shared" ca="1" si="61"/>
        <v>0</v>
      </c>
      <c r="P241" s="72">
        <f t="shared" ca="1" si="62"/>
        <v>0</v>
      </c>
      <c r="Q241" s="72">
        <f t="shared" ca="1" si="63"/>
        <v>0</v>
      </c>
      <c r="R241" s="47">
        <f t="shared" ca="1" si="64"/>
        <v>2.2349130288618338E-3</v>
      </c>
      <c r="S241" s="47"/>
      <c r="T241" s="47"/>
      <c r="U241" s="47"/>
      <c r="V241" s="47"/>
      <c r="W241" s="47"/>
      <c r="X241" s="47"/>
      <c r="Y241" s="47"/>
      <c r="Z241" s="47"/>
      <c r="AA241" s="47"/>
      <c r="AB241" s="47"/>
      <c r="AC241" s="47"/>
      <c r="AD241" s="47"/>
      <c r="AE241" s="47"/>
      <c r="AF241" s="47"/>
      <c r="AG241" s="47"/>
      <c r="AH241" s="47"/>
      <c r="AI241" s="47"/>
    </row>
    <row r="242" spans="1:35">
      <c r="A242" s="78"/>
      <c r="B242" s="78"/>
      <c r="C242" s="78"/>
      <c r="D242" s="79">
        <f t="shared" si="50"/>
        <v>0</v>
      </c>
      <c r="E242" s="79">
        <f t="shared" si="51"/>
        <v>0</v>
      </c>
      <c r="F242" s="72">
        <f t="shared" si="52"/>
        <v>0</v>
      </c>
      <c r="G242" s="72">
        <f t="shared" si="53"/>
        <v>0</v>
      </c>
      <c r="H242" s="72">
        <f t="shared" si="54"/>
        <v>0</v>
      </c>
      <c r="I242" s="72">
        <f t="shared" si="55"/>
        <v>0</v>
      </c>
      <c r="J242" s="72">
        <f t="shared" si="56"/>
        <v>0</v>
      </c>
      <c r="K242" s="72">
        <f t="shared" si="57"/>
        <v>0</v>
      </c>
      <c r="L242" s="72">
        <f t="shared" si="58"/>
        <v>0</v>
      </c>
      <c r="M242" s="72">
        <f t="shared" ca="1" si="59"/>
        <v>-2.2349130288618338E-3</v>
      </c>
      <c r="N242" s="72">
        <f t="shared" ca="1" si="60"/>
        <v>0</v>
      </c>
      <c r="O242" s="80">
        <f t="shared" ca="1" si="61"/>
        <v>0</v>
      </c>
      <c r="P242" s="72">
        <f t="shared" ca="1" si="62"/>
        <v>0</v>
      </c>
      <c r="Q242" s="72">
        <f t="shared" ca="1" si="63"/>
        <v>0</v>
      </c>
      <c r="R242" s="47">
        <f t="shared" ca="1" si="64"/>
        <v>2.2349130288618338E-3</v>
      </c>
      <c r="S242" s="47"/>
      <c r="T242" s="47"/>
      <c r="U242" s="47"/>
      <c r="V242" s="47"/>
      <c r="W242" s="47"/>
      <c r="X242" s="47"/>
      <c r="Y242" s="47"/>
      <c r="Z242" s="47"/>
      <c r="AA242" s="47"/>
      <c r="AB242" s="47"/>
      <c r="AC242" s="47"/>
      <c r="AD242" s="47"/>
      <c r="AE242" s="47"/>
      <c r="AF242" s="47"/>
      <c r="AG242" s="47"/>
      <c r="AH242" s="47"/>
      <c r="AI242" s="47"/>
    </row>
    <row r="243" spans="1:35">
      <c r="A243" s="78"/>
      <c r="B243" s="78"/>
      <c r="C243" s="78"/>
      <c r="D243" s="79">
        <f t="shared" si="50"/>
        <v>0</v>
      </c>
      <c r="E243" s="79">
        <f t="shared" si="51"/>
        <v>0</v>
      </c>
      <c r="F243" s="72">
        <f t="shared" si="52"/>
        <v>0</v>
      </c>
      <c r="G243" s="72">
        <f t="shared" si="53"/>
        <v>0</v>
      </c>
      <c r="H243" s="72">
        <f t="shared" si="54"/>
        <v>0</v>
      </c>
      <c r="I243" s="72">
        <f t="shared" si="55"/>
        <v>0</v>
      </c>
      <c r="J243" s="72">
        <f t="shared" si="56"/>
        <v>0</v>
      </c>
      <c r="K243" s="72">
        <f t="shared" si="57"/>
        <v>0</v>
      </c>
      <c r="L243" s="72">
        <f t="shared" si="58"/>
        <v>0</v>
      </c>
      <c r="M243" s="72">
        <f t="shared" ca="1" si="59"/>
        <v>-2.2349130288618338E-3</v>
      </c>
      <c r="N243" s="72">
        <f t="shared" ca="1" si="60"/>
        <v>0</v>
      </c>
      <c r="O243" s="80">
        <f t="shared" ca="1" si="61"/>
        <v>0</v>
      </c>
      <c r="P243" s="72">
        <f t="shared" ca="1" si="62"/>
        <v>0</v>
      </c>
      <c r="Q243" s="72">
        <f t="shared" ca="1" si="63"/>
        <v>0</v>
      </c>
      <c r="R243" s="47">
        <f t="shared" ca="1" si="64"/>
        <v>2.2349130288618338E-3</v>
      </c>
      <c r="S243" s="47"/>
      <c r="T243" s="47"/>
      <c r="U243" s="47"/>
      <c r="V243" s="47"/>
      <c r="W243" s="47"/>
      <c r="X243" s="47"/>
      <c r="Y243" s="47"/>
      <c r="Z243" s="47"/>
      <c r="AA243" s="47"/>
      <c r="AB243" s="47"/>
      <c r="AC243" s="47"/>
      <c r="AD243" s="47"/>
      <c r="AE243" s="47"/>
      <c r="AF243" s="47"/>
      <c r="AG243" s="47"/>
      <c r="AH243" s="47"/>
      <c r="AI243" s="47"/>
    </row>
    <row r="244" spans="1:35">
      <c r="A244" s="78"/>
      <c r="B244" s="78"/>
      <c r="C244" s="78"/>
      <c r="D244" s="79">
        <f t="shared" si="50"/>
        <v>0</v>
      </c>
      <c r="E244" s="79">
        <f t="shared" si="51"/>
        <v>0</v>
      </c>
      <c r="F244" s="72">
        <f t="shared" si="52"/>
        <v>0</v>
      </c>
      <c r="G244" s="72">
        <f t="shared" si="53"/>
        <v>0</v>
      </c>
      <c r="H244" s="72">
        <f t="shared" si="54"/>
        <v>0</v>
      </c>
      <c r="I244" s="72">
        <f t="shared" si="55"/>
        <v>0</v>
      </c>
      <c r="J244" s="72">
        <f t="shared" si="56"/>
        <v>0</v>
      </c>
      <c r="K244" s="72">
        <f t="shared" si="57"/>
        <v>0</v>
      </c>
      <c r="L244" s="72">
        <f t="shared" si="58"/>
        <v>0</v>
      </c>
      <c r="M244" s="72">
        <f t="shared" ca="1" si="59"/>
        <v>-2.2349130288618338E-3</v>
      </c>
      <c r="N244" s="72">
        <f t="shared" ca="1" si="60"/>
        <v>0</v>
      </c>
      <c r="O244" s="80">
        <f t="shared" ca="1" si="61"/>
        <v>0</v>
      </c>
      <c r="P244" s="72">
        <f t="shared" ca="1" si="62"/>
        <v>0</v>
      </c>
      <c r="Q244" s="72">
        <f t="shared" ca="1" si="63"/>
        <v>0</v>
      </c>
      <c r="R244" s="47">
        <f t="shared" ca="1" si="64"/>
        <v>2.2349130288618338E-3</v>
      </c>
      <c r="S244" s="47"/>
      <c r="T244" s="47"/>
      <c r="U244" s="47"/>
      <c r="V244" s="47"/>
      <c r="W244" s="47"/>
      <c r="X244" s="47"/>
      <c r="Y244" s="47"/>
      <c r="Z244" s="47"/>
      <c r="AA244" s="47"/>
      <c r="AB244" s="47"/>
      <c r="AC244" s="47"/>
      <c r="AD244" s="47"/>
      <c r="AE244" s="47"/>
      <c r="AF244" s="47"/>
      <c r="AG244" s="47"/>
      <c r="AH244" s="47"/>
      <c r="AI244" s="47"/>
    </row>
    <row r="245" spans="1:35">
      <c r="A245" s="78"/>
      <c r="B245" s="78"/>
      <c r="C245" s="78"/>
      <c r="D245" s="79">
        <f t="shared" si="50"/>
        <v>0</v>
      </c>
      <c r="E245" s="79">
        <f t="shared" si="51"/>
        <v>0</v>
      </c>
      <c r="F245" s="72">
        <f t="shared" si="52"/>
        <v>0</v>
      </c>
      <c r="G245" s="72">
        <f t="shared" si="53"/>
        <v>0</v>
      </c>
      <c r="H245" s="72">
        <f t="shared" si="54"/>
        <v>0</v>
      </c>
      <c r="I245" s="72">
        <f t="shared" si="55"/>
        <v>0</v>
      </c>
      <c r="J245" s="72">
        <f t="shared" si="56"/>
        <v>0</v>
      </c>
      <c r="K245" s="72">
        <f t="shared" si="57"/>
        <v>0</v>
      </c>
      <c r="L245" s="72">
        <f t="shared" si="58"/>
        <v>0</v>
      </c>
      <c r="M245" s="72">
        <f t="shared" ca="1" si="59"/>
        <v>-2.2349130288618338E-3</v>
      </c>
      <c r="N245" s="72">
        <f t="shared" ca="1" si="60"/>
        <v>0</v>
      </c>
      <c r="O245" s="80">
        <f t="shared" ca="1" si="61"/>
        <v>0</v>
      </c>
      <c r="P245" s="72">
        <f t="shared" ca="1" si="62"/>
        <v>0</v>
      </c>
      <c r="Q245" s="72">
        <f t="shared" ca="1" si="63"/>
        <v>0</v>
      </c>
      <c r="R245" s="47">
        <f t="shared" ca="1" si="64"/>
        <v>2.2349130288618338E-3</v>
      </c>
      <c r="S245" s="47"/>
      <c r="T245" s="47"/>
      <c r="U245" s="47"/>
      <c r="V245" s="47"/>
      <c r="W245" s="47"/>
      <c r="X245" s="47"/>
      <c r="Y245" s="47"/>
      <c r="Z245" s="47"/>
      <c r="AA245" s="47"/>
      <c r="AB245" s="47"/>
      <c r="AC245" s="47"/>
      <c r="AD245" s="47"/>
      <c r="AE245" s="47"/>
      <c r="AF245" s="47"/>
      <c r="AG245" s="47"/>
      <c r="AH245" s="47"/>
      <c r="AI245" s="47"/>
    </row>
    <row r="246" spans="1:35">
      <c r="A246" s="78"/>
      <c r="B246" s="78"/>
      <c r="C246" s="78"/>
      <c r="D246" s="79">
        <f t="shared" si="50"/>
        <v>0</v>
      </c>
      <c r="E246" s="79">
        <f t="shared" si="51"/>
        <v>0</v>
      </c>
      <c r="F246" s="72">
        <f t="shared" si="52"/>
        <v>0</v>
      </c>
      <c r="G246" s="72">
        <f t="shared" si="53"/>
        <v>0</v>
      </c>
      <c r="H246" s="72">
        <f t="shared" si="54"/>
        <v>0</v>
      </c>
      <c r="I246" s="72">
        <f t="shared" si="55"/>
        <v>0</v>
      </c>
      <c r="J246" s="72">
        <f t="shared" si="56"/>
        <v>0</v>
      </c>
      <c r="K246" s="72">
        <f t="shared" si="57"/>
        <v>0</v>
      </c>
      <c r="L246" s="72">
        <f t="shared" si="58"/>
        <v>0</v>
      </c>
      <c r="M246" s="72">
        <f t="shared" ca="1" si="59"/>
        <v>-2.2349130288618338E-3</v>
      </c>
      <c r="N246" s="72">
        <f t="shared" ca="1" si="60"/>
        <v>0</v>
      </c>
      <c r="O246" s="80">
        <f t="shared" ca="1" si="61"/>
        <v>0</v>
      </c>
      <c r="P246" s="72">
        <f t="shared" ca="1" si="62"/>
        <v>0</v>
      </c>
      <c r="Q246" s="72">
        <f t="shared" ca="1" si="63"/>
        <v>0</v>
      </c>
      <c r="R246" s="47">
        <f t="shared" ca="1" si="64"/>
        <v>2.2349130288618338E-3</v>
      </c>
      <c r="S246" s="47"/>
      <c r="T246" s="47"/>
      <c r="U246" s="47"/>
      <c r="V246" s="47"/>
      <c r="W246" s="47"/>
      <c r="X246" s="47"/>
      <c r="Y246" s="47"/>
      <c r="Z246" s="47"/>
      <c r="AA246" s="47"/>
      <c r="AB246" s="47"/>
      <c r="AC246" s="47"/>
      <c r="AD246" s="47"/>
      <c r="AE246" s="47"/>
      <c r="AF246" s="47"/>
      <c r="AG246" s="47"/>
      <c r="AH246" s="47"/>
      <c r="AI246" s="47"/>
    </row>
    <row r="247" spans="1:35">
      <c r="A247" s="78"/>
      <c r="B247" s="78"/>
      <c r="C247" s="78"/>
      <c r="D247" s="79">
        <f t="shared" si="50"/>
        <v>0</v>
      </c>
      <c r="E247" s="79">
        <f t="shared" si="51"/>
        <v>0</v>
      </c>
      <c r="F247" s="72">
        <f t="shared" si="52"/>
        <v>0</v>
      </c>
      <c r="G247" s="72">
        <f t="shared" si="53"/>
        <v>0</v>
      </c>
      <c r="H247" s="72">
        <f t="shared" si="54"/>
        <v>0</v>
      </c>
      <c r="I247" s="72">
        <f t="shared" si="55"/>
        <v>0</v>
      </c>
      <c r="J247" s="72">
        <f t="shared" si="56"/>
        <v>0</v>
      </c>
      <c r="K247" s="72">
        <f t="shared" si="57"/>
        <v>0</v>
      </c>
      <c r="L247" s="72">
        <f t="shared" si="58"/>
        <v>0</v>
      </c>
      <c r="M247" s="72">
        <f t="shared" ca="1" si="59"/>
        <v>-2.2349130288618338E-3</v>
      </c>
      <c r="N247" s="72">
        <f t="shared" ca="1" si="60"/>
        <v>0</v>
      </c>
      <c r="O247" s="80">
        <f t="shared" ca="1" si="61"/>
        <v>0</v>
      </c>
      <c r="P247" s="72">
        <f t="shared" ca="1" si="62"/>
        <v>0</v>
      </c>
      <c r="Q247" s="72">
        <f t="shared" ca="1" si="63"/>
        <v>0</v>
      </c>
      <c r="R247" s="47">
        <f t="shared" ca="1" si="64"/>
        <v>2.2349130288618338E-3</v>
      </c>
      <c r="S247" s="47"/>
      <c r="T247" s="47"/>
      <c r="U247" s="47"/>
      <c r="V247" s="47"/>
      <c r="W247" s="47"/>
      <c r="X247" s="47"/>
      <c r="Y247" s="47"/>
      <c r="Z247" s="47"/>
      <c r="AA247" s="47"/>
      <c r="AB247" s="47"/>
      <c r="AC247" s="47"/>
      <c r="AD247" s="47"/>
      <c r="AE247" s="47"/>
      <c r="AF247" s="47"/>
      <c r="AG247" s="47"/>
      <c r="AH247" s="47"/>
      <c r="AI247" s="47"/>
    </row>
    <row r="248" spans="1:35">
      <c r="A248" s="78"/>
      <c r="B248" s="78"/>
      <c r="C248" s="78"/>
      <c r="D248" s="79">
        <f t="shared" si="50"/>
        <v>0</v>
      </c>
      <c r="E248" s="79">
        <f t="shared" si="51"/>
        <v>0</v>
      </c>
      <c r="F248" s="72">
        <f t="shared" si="52"/>
        <v>0</v>
      </c>
      <c r="G248" s="72">
        <f t="shared" si="53"/>
        <v>0</v>
      </c>
      <c r="H248" s="72">
        <f t="shared" si="54"/>
        <v>0</v>
      </c>
      <c r="I248" s="72">
        <f t="shared" si="55"/>
        <v>0</v>
      </c>
      <c r="J248" s="72">
        <f t="shared" si="56"/>
        <v>0</v>
      </c>
      <c r="K248" s="72">
        <f t="shared" si="57"/>
        <v>0</v>
      </c>
      <c r="L248" s="72">
        <f t="shared" si="58"/>
        <v>0</v>
      </c>
      <c r="M248" s="72">
        <f t="shared" ca="1" si="59"/>
        <v>-2.2349130288618338E-3</v>
      </c>
      <c r="N248" s="72">
        <f t="shared" ca="1" si="60"/>
        <v>0</v>
      </c>
      <c r="O248" s="80">
        <f t="shared" ca="1" si="61"/>
        <v>0</v>
      </c>
      <c r="P248" s="72">
        <f t="shared" ca="1" si="62"/>
        <v>0</v>
      </c>
      <c r="Q248" s="72">
        <f t="shared" ca="1" si="63"/>
        <v>0</v>
      </c>
      <c r="R248" s="47">
        <f t="shared" ca="1" si="64"/>
        <v>2.2349130288618338E-3</v>
      </c>
      <c r="S248" s="47"/>
      <c r="T248" s="47"/>
      <c r="U248" s="47"/>
      <c r="V248" s="47"/>
      <c r="W248" s="47"/>
      <c r="X248" s="47"/>
      <c r="Y248" s="47"/>
      <c r="Z248" s="47"/>
      <c r="AA248" s="47"/>
      <c r="AB248" s="47"/>
      <c r="AC248" s="47"/>
      <c r="AD248" s="47"/>
      <c r="AE248" s="47"/>
      <c r="AF248" s="47"/>
      <c r="AG248" s="47"/>
      <c r="AH248" s="47"/>
      <c r="AI248" s="47"/>
    </row>
    <row r="249" spans="1:35">
      <c r="A249" s="78"/>
      <c r="B249" s="78"/>
      <c r="C249" s="78"/>
      <c r="D249" s="79">
        <f t="shared" si="50"/>
        <v>0</v>
      </c>
      <c r="E249" s="79">
        <f t="shared" si="51"/>
        <v>0</v>
      </c>
      <c r="F249" s="72">
        <f t="shared" si="52"/>
        <v>0</v>
      </c>
      <c r="G249" s="72">
        <f t="shared" si="53"/>
        <v>0</v>
      </c>
      <c r="H249" s="72">
        <f t="shared" si="54"/>
        <v>0</v>
      </c>
      <c r="I249" s="72">
        <f t="shared" si="55"/>
        <v>0</v>
      </c>
      <c r="J249" s="72">
        <f t="shared" si="56"/>
        <v>0</v>
      </c>
      <c r="K249" s="72">
        <f t="shared" si="57"/>
        <v>0</v>
      </c>
      <c r="L249" s="72">
        <f t="shared" si="58"/>
        <v>0</v>
      </c>
      <c r="M249" s="72">
        <f t="shared" ca="1" si="59"/>
        <v>-2.2349130288618338E-3</v>
      </c>
      <c r="N249" s="72">
        <f t="shared" ca="1" si="60"/>
        <v>0</v>
      </c>
      <c r="O249" s="80">
        <f t="shared" ca="1" si="61"/>
        <v>0</v>
      </c>
      <c r="P249" s="72">
        <f t="shared" ca="1" si="62"/>
        <v>0</v>
      </c>
      <c r="Q249" s="72">
        <f t="shared" ca="1" si="63"/>
        <v>0</v>
      </c>
      <c r="R249" s="47">
        <f t="shared" ca="1" si="64"/>
        <v>2.2349130288618338E-3</v>
      </c>
      <c r="S249" s="47"/>
      <c r="T249" s="47"/>
      <c r="U249" s="47"/>
      <c r="V249" s="47"/>
      <c r="W249" s="47"/>
      <c r="X249" s="47"/>
      <c r="Y249" s="47"/>
      <c r="Z249" s="47"/>
      <c r="AA249" s="47"/>
      <c r="AB249" s="47"/>
      <c r="AC249" s="47"/>
      <c r="AD249" s="47"/>
      <c r="AE249" s="47"/>
      <c r="AF249" s="47"/>
      <c r="AG249" s="47"/>
      <c r="AH249" s="47"/>
      <c r="AI249" s="47"/>
    </row>
    <row r="250" spans="1:35">
      <c r="A250" s="78"/>
      <c r="B250" s="78"/>
      <c r="C250" s="78"/>
      <c r="D250" s="79">
        <f t="shared" si="50"/>
        <v>0</v>
      </c>
      <c r="E250" s="79">
        <f t="shared" si="51"/>
        <v>0</v>
      </c>
      <c r="F250" s="72">
        <f t="shared" si="52"/>
        <v>0</v>
      </c>
      <c r="G250" s="72">
        <f t="shared" si="53"/>
        <v>0</v>
      </c>
      <c r="H250" s="72">
        <f t="shared" si="54"/>
        <v>0</v>
      </c>
      <c r="I250" s="72">
        <f t="shared" si="55"/>
        <v>0</v>
      </c>
      <c r="J250" s="72">
        <f t="shared" si="56"/>
        <v>0</v>
      </c>
      <c r="K250" s="72">
        <f t="shared" si="57"/>
        <v>0</v>
      </c>
      <c r="L250" s="72">
        <f t="shared" si="58"/>
        <v>0</v>
      </c>
      <c r="M250" s="72">
        <f t="shared" ca="1" si="59"/>
        <v>-2.2349130288618338E-3</v>
      </c>
      <c r="N250" s="72">
        <f t="shared" ca="1" si="60"/>
        <v>0</v>
      </c>
      <c r="O250" s="80">
        <f t="shared" ca="1" si="61"/>
        <v>0</v>
      </c>
      <c r="P250" s="72">
        <f t="shared" ca="1" si="62"/>
        <v>0</v>
      </c>
      <c r="Q250" s="72">
        <f t="shared" ca="1" si="63"/>
        <v>0</v>
      </c>
      <c r="R250" s="47">
        <f t="shared" ca="1" si="64"/>
        <v>2.2349130288618338E-3</v>
      </c>
      <c r="S250" s="47"/>
      <c r="T250" s="47"/>
      <c r="U250" s="47"/>
      <c r="V250" s="47"/>
      <c r="W250" s="47"/>
      <c r="X250" s="47"/>
      <c r="Y250" s="47"/>
      <c r="Z250" s="47"/>
      <c r="AA250" s="47"/>
      <c r="AB250" s="47"/>
      <c r="AC250" s="47"/>
      <c r="AD250" s="47"/>
      <c r="AE250" s="47"/>
      <c r="AF250" s="47"/>
      <c r="AG250" s="47"/>
      <c r="AH250" s="47"/>
      <c r="AI250" s="47"/>
    </row>
    <row r="251" spans="1:35">
      <c r="A251" s="78"/>
      <c r="B251" s="78"/>
      <c r="C251" s="78"/>
      <c r="D251" s="79">
        <f t="shared" si="50"/>
        <v>0</v>
      </c>
      <c r="E251" s="79">
        <f t="shared" si="51"/>
        <v>0</v>
      </c>
      <c r="F251" s="72">
        <f t="shared" si="52"/>
        <v>0</v>
      </c>
      <c r="G251" s="72">
        <f t="shared" si="53"/>
        <v>0</v>
      </c>
      <c r="H251" s="72">
        <f t="shared" si="54"/>
        <v>0</v>
      </c>
      <c r="I251" s="72">
        <f t="shared" si="55"/>
        <v>0</v>
      </c>
      <c r="J251" s="72">
        <f t="shared" si="56"/>
        <v>0</v>
      </c>
      <c r="K251" s="72">
        <f t="shared" si="57"/>
        <v>0</v>
      </c>
      <c r="L251" s="72">
        <f t="shared" si="58"/>
        <v>0</v>
      </c>
      <c r="M251" s="72">
        <f t="shared" ca="1" si="59"/>
        <v>-2.2349130288618338E-3</v>
      </c>
      <c r="N251" s="72">
        <f t="shared" ca="1" si="60"/>
        <v>0</v>
      </c>
      <c r="O251" s="80">
        <f t="shared" ca="1" si="61"/>
        <v>0</v>
      </c>
      <c r="P251" s="72">
        <f t="shared" ca="1" si="62"/>
        <v>0</v>
      </c>
      <c r="Q251" s="72">
        <f t="shared" ca="1" si="63"/>
        <v>0</v>
      </c>
      <c r="R251" s="47">
        <f t="shared" ca="1" si="64"/>
        <v>2.2349130288618338E-3</v>
      </c>
      <c r="S251" s="47"/>
      <c r="T251" s="47"/>
      <c r="U251" s="47"/>
      <c r="V251" s="47"/>
      <c r="W251" s="47"/>
      <c r="X251" s="47"/>
      <c r="Y251" s="47"/>
      <c r="Z251" s="47"/>
      <c r="AA251" s="47"/>
      <c r="AB251" s="47"/>
      <c r="AC251" s="47"/>
      <c r="AD251" s="47"/>
      <c r="AE251" s="47"/>
      <c r="AF251" s="47"/>
      <c r="AG251" s="47"/>
      <c r="AH251" s="47"/>
      <c r="AI251" s="47"/>
    </row>
    <row r="252" spans="1:35">
      <c r="A252" s="78"/>
      <c r="B252" s="78"/>
      <c r="C252" s="78"/>
      <c r="D252" s="79">
        <f t="shared" si="50"/>
        <v>0</v>
      </c>
      <c r="E252" s="79">
        <f t="shared" si="51"/>
        <v>0</v>
      </c>
      <c r="F252" s="72">
        <f t="shared" si="52"/>
        <v>0</v>
      </c>
      <c r="G252" s="72">
        <f t="shared" si="53"/>
        <v>0</v>
      </c>
      <c r="H252" s="72">
        <f t="shared" si="54"/>
        <v>0</v>
      </c>
      <c r="I252" s="72">
        <f t="shared" si="55"/>
        <v>0</v>
      </c>
      <c r="J252" s="72">
        <f t="shared" si="56"/>
        <v>0</v>
      </c>
      <c r="K252" s="72">
        <f t="shared" si="57"/>
        <v>0</v>
      </c>
      <c r="L252" s="72">
        <f t="shared" si="58"/>
        <v>0</v>
      </c>
      <c r="M252" s="72">
        <f t="shared" ca="1" si="59"/>
        <v>-2.2349130288618338E-3</v>
      </c>
      <c r="N252" s="72">
        <f t="shared" ca="1" si="60"/>
        <v>0</v>
      </c>
      <c r="O252" s="80">
        <f t="shared" ca="1" si="61"/>
        <v>0</v>
      </c>
      <c r="P252" s="72">
        <f t="shared" ca="1" si="62"/>
        <v>0</v>
      </c>
      <c r="Q252" s="72">
        <f t="shared" ca="1" si="63"/>
        <v>0</v>
      </c>
      <c r="R252" s="47">
        <f t="shared" ca="1" si="64"/>
        <v>2.2349130288618338E-3</v>
      </c>
      <c r="S252" s="47"/>
      <c r="T252" s="47"/>
      <c r="U252" s="47"/>
      <c r="V252" s="47"/>
      <c r="W252" s="47"/>
      <c r="X252" s="47"/>
      <c r="Y252" s="47"/>
      <c r="Z252" s="47"/>
      <c r="AA252" s="47"/>
      <c r="AB252" s="47"/>
      <c r="AC252" s="47"/>
      <c r="AD252" s="47"/>
      <c r="AE252" s="47"/>
      <c r="AF252" s="47"/>
      <c r="AG252" s="47"/>
      <c r="AH252" s="47"/>
      <c r="AI252" s="47"/>
    </row>
    <row r="253" spans="1:35">
      <c r="A253" s="78"/>
      <c r="B253" s="78"/>
      <c r="C253" s="78"/>
      <c r="D253" s="79">
        <f t="shared" si="50"/>
        <v>0</v>
      </c>
      <c r="E253" s="79">
        <f t="shared" si="51"/>
        <v>0</v>
      </c>
      <c r="F253" s="72">
        <f t="shared" si="52"/>
        <v>0</v>
      </c>
      <c r="G253" s="72">
        <f t="shared" si="53"/>
        <v>0</v>
      </c>
      <c r="H253" s="72">
        <f t="shared" si="54"/>
        <v>0</v>
      </c>
      <c r="I253" s="72">
        <f t="shared" si="55"/>
        <v>0</v>
      </c>
      <c r="J253" s="72">
        <f t="shared" si="56"/>
        <v>0</v>
      </c>
      <c r="K253" s="72">
        <f t="shared" si="57"/>
        <v>0</v>
      </c>
      <c r="L253" s="72">
        <f t="shared" si="58"/>
        <v>0</v>
      </c>
      <c r="M253" s="72">
        <f t="shared" ca="1" si="59"/>
        <v>-2.2349130288618338E-3</v>
      </c>
      <c r="N253" s="72">
        <f t="shared" ca="1" si="60"/>
        <v>0</v>
      </c>
      <c r="O253" s="80">
        <f t="shared" ca="1" si="61"/>
        <v>0</v>
      </c>
      <c r="P253" s="72">
        <f t="shared" ca="1" si="62"/>
        <v>0</v>
      </c>
      <c r="Q253" s="72">
        <f t="shared" ca="1" si="63"/>
        <v>0</v>
      </c>
      <c r="R253" s="47">
        <f t="shared" ca="1" si="64"/>
        <v>2.2349130288618338E-3</v>
      </c>
      <c r="S253" s="47"/>
      <c r="T253" s="47"/>
      <c r="U253" s="47"/>
      <c r="V253" s="47"/>
      <c r="W253" s="47"/>
      <c r="X253" s="47"/>
      <c r="Y253" s="47"/>
      <c r="Z253" s="47"/>
      <c r="AA253" s="47"/>
      <c r="AB253" s="47"/>
      <c r="AC253" s="47"/>
      <c r="AD253" s="47"/>
      <c r="AE253" s="47"/>
      <c r="AF253" s="47"/>
      <c r="AG253" s="47"/>
      <c r="AH253" s="47"/>
      <c r="AI253" s="47"/>
    </row>
    <row r="254" spans="1:35">
      <c r="A254" s="78"/>
      <c r="B254" s="78"/>
      <c r="C254" s="78"/>
      <c r="D254" s="79">
        <f t="shared" si="50"/>
        <v>0</v>
      </c>
      <c r="E254" s="79">
        <f t="shared" si="51"/>
        <v>0</v>
      </c>
      <c r="F254" s="72">
        <f t="shared" si="52"/>
        <v>0</v>
      </c>
      <c r="G254" s="72">
        <f t="shared" si="53"/>
        <v>0</v>
      </c>
      <c r="H254" s="72">
        <f t="shared" si="54"/>
        <v>0</v>
      </c>
      <c r="I254" s="72">
        <f t="shared" si="55"/>
        <v>0</v>
      </c>
      <c r="J254" s="72">
        <f t="shared" si="56"/>
        <v>0</v>
      </c>
      <c r="K254" s="72">
        <f t="shared" si="57"/>
        <v>0</v>
      </c>
      <c r="L254" s="72">
        <f t="shared" si="58"/>
        <v>0</v>
      </c>
      <c r="M254" s="72">
        <f t="shared" ca="1" si="59"/>
        <v>-2.2349130288618338E-3</v>
      </c>
      <c r="N254" s="72">
        <f t="shared" ca="1" si="60"/>
        <v>0</v>
      </c>
      <c r="O254" s="80">
        <f t="shared" ca="1" si="61"/>
        <v>0</v>
      </c>
      <c r="P254" s="72">
        <f t="shared" ca="1" si="62"/>
        <v>0</v>
      </c>
      <c r="Q254" s="72">
        <f t="shared" ca="1" si="63"/>
        <v>0</v>
      </c>
      <c r="R254" s="47">
        <f t="shared" ca="1" si="64"/>
        <v>2.2349130288618338E-3</v>
      </c>
      <c r="S254" s="47"/>
      <c r="T254" s="47"/>
      <c r="U254" s="47"/>
      <c r="V254" s="47"/>
      <c r="W254" s="47"/>
      <c r="X254" s="47"/>
      <c r="Y254" s="47"/>
      <c r="Z254" s="47"/>
      <c r="AA254" s="47"/>
      <c r="AB254" s="47"/>
      <c r="AC254" s="47"/>
      <c r="AD254" s="47"/>
      <c r="AE254" s="47"/>
      <c r="AF254" s="47"/>
      <c r="AG254" s="47"/>
      <c r="AH254" s="47"/>
      <c r="AI254" s="47"/>
    </row>
    <row r="255" spans="1:35">
      <c r="A255" s="78"/>
      <c r="B255" s="78"/>
      <c r="C255" s="78"/>
      <c r="D255" s="79">
        <f t="shared" si="50"/>
        <v>0</v>
      </c>
      <c r="E255" s="79">
        <f t="shared" si="51"/>
        <v>0</v>
      </c>
      <c r="F255" s="72">
        <f t="shared" si="52"/>
        <v>0</v>
      </c>
      <c r="G255" s="72">
        <f t="shared" si="53"/>
        <v>0</v>
      </c>
      <c r="H255" s="72">
        <f t="shared" si="54"/>
        <v>0</v>
      </c>
      <c r="I255" s="72">
        <f t="shared" si="55"/>
        <v>0</v>
      </c>
      <c r="J255" s="72">
        <f t="shared" si="56"/>
        <v>0</v>
      </c>
      <c r="K255" s="72">
        <f t="shared" si="57"/>
        <v>0</v>
      </c>
      <c r="L255" s="72">
        <f t="shared" si="58"/>
        <v>0</v>
      </c>
      <c r="M255" s="72">
        <f t="shared" ca="1" si="59"/>
        <v>-2.2349130288618338E-3</v>
      </c>
      <c r="N255" s="72">
        <f t="shared" ca="1" si="60"/>
        <v>0</v>
      </c>
      <c r="O255" s="80">
        <f t="shared" ca="1" si="61"/>
        <v>0</v>
      </c>
      <c r="P255" s="72">
        <f t="shared" ca="1" si="62"/>
        <v>0</v>
      </c>
      <c r="Q255" s="72">
        <f t="shared" ca="1" si="63"/>
        <v>0</v>
      </c>
      <c r="R255" s="47">
        <f t="shared" ca="1" si="64"/>
        <v>2.2349130288618338E-3</v>
      </c>
      <c r="S255" s="47"/>
      <c r="T255" s="47"/>
      <c r="U255" s="47"/>
      <c r="V255" s="47"/>
      <c r="W255" s="47"/>
      <c r="X255" s="47"/>
      <c r="Y255" s="47"/>
      <c r="Z255" s="47"/>
      <c r="AA255" s="47"/>
      <c r="AB255" s="47"/>
      <c r="AC255" s="47"/>
      <c r="AD255" s="47"/>
      <c r="AE255" s="47"/>
      <c r="AF255" s="47"/>
      <c r="AG255" s="47"/>
      <c r="AH255" s="47"/>
      <c r="AI255" s="47"/>
    </row>
    <row r="256" spans="1:35">
      <c r="A256" s="78"/>
      <c r="B256" s="78"/>
      <c r="C256" s="78"/>
      <c r="D256" s="79">
        <f t="shared" si="50"/>
        <v>0</v>
      </c>
      <c r="E256" s="79">
        <f t="shared" si="51"/>
        <v>0</v>
      </c>
      <c r="F256" s="72">
        <f t="shared" si="52"/>
        <v>0</v>
      </c>
      <c r="G256" s="72">
        <f t="shared" si="53"/>
        <v>0</v>
      </c>
      <c r="H256" s="72">
        <f t="shared" si="54"/>
        <v>0</v>
      </c>
      <c r="I256" s="72">
        <f t="shared" si="55"/>
        <v>0</v>
      </c>
      <c r="J256" s="72">
        <f t="shared" si="56"/>
        <v>0</v>
      </c>
      <c r="K256" s="72">
        <f t="shared" si="57"/>
        <v>0</v>
      </c>
      <c r="L256" s="72">
        <f t="shared" si="58"/>
        <v>0</v>
      </c>
      <c r="M256" s="72">
        <f t="shared" ca="1" si="59"/>
        <v>-2.2349130288618338E-3</v>
      </c>
      <c r="N256" s="72">
        <f t="shared" ca="1" si="60"/>
        <v>0</v>
      </c>
      <c r="O256" s="80">
        <f t="shared" ca="1" si="61"/>
        <v>0</v>
      </c>
      <c r="P256" s="72">
        <f t="shared" ca="1" si="62"/>
        <v>0</v>
      </c>
      <c r="Q256" s="72">
        <f t="shared" ca="1" si="63"/>
        <v>0</v>
      </c>
      <c r="R256" s="47">
        <f t="shared" ca="1" si="64"/>
        <v>2.2349130288618338E-3</v>
      </c>
      <c r="S256" s="47"/>
      <c r="T256" s="47"/>
      <c r="U256" s="47"/>
      <c r="V256" s="47"/>
      <c r="W256" s="47"/>
      <c r="X256" s="47"/>
      <c r="Y256" s="47"/>
      <c r="Z256" s="47"/>
      <c r="AA256" s="47"/>
      <c r="AB256" s="47"/>
      <c r="AC256" s="47"/>
      <c r="AD256" s="47"/>
      <c r="AE256" s="47"/>
      <c r="AF256" s="47"/>
      <c r="AG256" s="47"/>
      <c r="AH256" s="47"/>
      <c r="AI256" s="47"/>
    </row>
    <row r="257" spans="1:35">
      <c r="A257" s="78"/>
      <c r="B257" s="78"/>
      <c r="C257" s="78"/>
      <c r="D257" s="79">
        <f t="shared" si="50"/>
        <v>0</v>
      </c>
      <c r="E257" s="79">
        <f t="shared" si="51"/>
        <v>0</v>
      </c>
      <c r="F257" s="72">
        <f t="shared" si="52"/>
        <v>0</v>
      </c>
      <c r="G257" s="72">
        <f t="shared" si="53"/>
        <v>0</v>
      </c>
      <c r="H257" s="72">
        <f t="shared" si="54"/>
        <v>0</v>
      </c>
      <c r="I257" s="72">
        <f t="shared" si="55"/>
        <v>0</v>
      </c>
      <c r="J257" s="72">
        <f t="shared" si="56"/>
        <v>0</v>
      </c>
      <c r="K257" s="72">
        <f t="shared" si="57"/>
        <v>0</v>
      </c>
      <c r="L257" s="72">
        <f t="shared" si="58"/>
        <v>0</v>
      </c>
      <c r="M257" s="72">
        <f t="shared" ca="1" si="59"/>
        <v>-2.2349130288618338E-3</v>
      </c>
      <c r="N257" s="72">
        <f t="shared" ca="1" si="60"/>
        <v>0</v>
      </c>
      <c r="O257" s="80">
        <f t="shared" ca="1" si="61"/>
        <v>0</v>
      </c>
      <c r="P257" s="72">
        <f t="shared" ca="1" si="62"/>
        <v>0</v>
      </c>
      <c r="Q257" s="72">
        <f t="shared" ca="1" si="63"/>
        <v>0</v>
      </c>
      <c r="R257" s="47">
        <f t="shared" ca="1" si="64"/>
        <v>2.2349130288618338E-3</v>
      </c>
      <c r="S257" s="47"/>
      <c r="T257" s="47"/>
      <c r="U257" s="47"/>
      <c r="V257" s="47"/>
      <c r="W257" s="47"/>
      <c r="X257" s="47"/>
      <c r="Y257" s="47"/>
      <c r="Z257" s="47"/>
      <c r="AA257" s="47"/>
      <c r="AB257" s="47"/>
      <c r="AC257" s="47"/>
      <c r="AD257" s="47"/>
      <c r="AE257" s="47"/>
      <c r="AF257" s="47"/>
      <c r="AG257" s="47"/>
      <c r="AH257" s="47"/>
      <c r="AI257" s="47"/>
    </row>
    <row r="258" spans="1:35">
      <c r="A258" s="78"/>
      <c r="B258" s="78"/>
      <c r="C258" s="78"/>
      <c r="D258" s="79">
        <f t="shared" si="50"/>
        <v>0</v>
      </c>
      <c r="E258" s="79">
        <f t="shared" si="51"/>
        <v>0</v>
      </c>
      <c r="F258" s="72">
        <f t="shared" si="52"/>
        <v>0</v>
      </c>
      <c r="G258" s="72">
        <f t="shared" si="53"/>
        <v>0</v>
      </c>
      <c r="H258" s="72">
        <f t="shared" si="54"/>
        <v>0</v>
      </c>
      <c r="I258" s="72">
        <f t="shared" si="55"/>
        <v>0</v>
      </c>
      <c r="J258" s="72">
        <f t="shared" si="56"/>
        <v>0</v>
      </c>
      <c r="K258" s="72">
        <f t="shared" si="57"/>
        <v>0</v>
      </c>
      <c r="L258" s="72">
        <f t="shared" si="58"/>
        <v>0</v>
      </c>
      <c r="M258" s="72">
        <f t="shared" ca="1" si="59"/>
        <v>-2.2349130288618338E-3</v>
      </c>
      <c r="N258" s="72">
        <f t="shared" ca="1" si="60"/>
        <v>0</v>
      </c>
      <c r="O258" s="80">
        <f t="shared" ca="1" si="61"/>
        <v>0</v>
      </c>
      <c r="P258" s="72">
        <f t="shared" ca="1" si="62"/>
        <v>0</v>
      </c>
      <c r="Q258" s="72">
        <f t="shared" ca="1" si="63"/>
        <v>0</v>
      </c>
      <c r="R258" s="47">
        <f t="shared" ca="1" si="64"/>
        <v>2.2349130288618338E-3</v>
      </c>
      <c r="S258" s="47"/>
      <c r="T258" s="47"/>
      <c r="U258" s="47"/>
      <c r="V258" s="47"/>
      <c r="W258" s="47"/>
      <c r="X258" s="47"/>
      <c r="Y258" s="47"/>
      <c r="Z258" s="47"/>
      <c r="AA258" s="47"/>
      <c r="AB258" s="47"/>
      <c r="AC258" s="47"/>
      <c r="AD258" s="47"/>
      <c r="AE258" s="47"/>
      <c r="AF258" s="47"/>
      <c r="AG258" s="47"/>
      <c r="AH258" s="47"/>
      <c r="AI258" s="47"/>
    </row>
    <row r="259" spans="1:35">
      <c r="A259" s="78"/>
      <c r="B259" s="78"/>
      <c r="C259" s="78"/>
      <c r="D259" s="79">
        <f t="shared" si="50"/>
        <v>0</v>
      </c>
      <c r="E259" s="79">
        <f t="shared" si="51"/>
        <v>0</v>
      </c>
      <c r="F259" s="72">
        <f t="shared" si="52"/>
        <v>0</v>
      </c>
      <c r="G259" s="72">
        <f t="shared" si="53"/>
        <v>0</v>
      </c>
      <c r="H259" s="72">
        <f t="shared" si="54"/>
        <v>0</v>
      </c>
      <c r="I259" s="72">
        <f t="shared" si="55"/>
        <v>0</v>
      </c>
      <c r="J259" s="72">
        <f t="shared" si="56"/>
        <v>0</v>
      </c>
      <c r="K259" s="72">
        <f t="shared" si="57"/>
        <v>0</v>
      </c>
      <c r="L259" s="72">
        <f t="shared" si="58"/>
        <v>0</v>
      </c>
      <c r="M259" s="72">
        <f t="shared" ca="1" si="59"/>
        <v>-2.2349130288618338E-3</v>
      </c>
      <c r="N259" s="72">
        <f t="shared" ca="1" si="60"/>
        <v>0</v>
      </c>
      <c r="O259" s="80">
        <f t="shared" ca="1" si="61"/>
        <v>0</v>
      </c>
      <c r="P259" s="72">
        <f t="shared" ca="1" si="62"/>
        <v>0</v>
      </c>
      <c r="Q259" s="72">
        <f t="shared" ca="1" si="63"/>
        <v>0</v>
      </c>
      <c r="R259" s="47">
        <f t="shared" ca="1" si="64"/>
        <v>2.2349130288618338E-3</v>
      </c>
      <c r="S259" s="47"/>
      <c r="T259" s="47"/>
      <c r="U259" s="47"/>
      <c r="V259" s="47"/>
      <c r="W259" s="47"/>
      <c r="X259" s="47"/>
      <c r="Y259" s="47"/>
      <c r="Z259" s="47"/>
      <c r="AA259" s="47"/>
      <c r="AB259" s="47"/>
      <c r="AC259" s="47"/>
      <c r="AD259" s="47"/>
      <c r="AE259" s="47"/>
      <c r="AF259" s="47"/>
      <c r="AG259" s="47"/>
      <c r="AH259" s="47"/>
      <c r="AI259" s="47"/>
    </row>
    <row r="260" spans="1:35">
      <c r="A260" s="78"/>
      <c r="B260" s="78"/>
      <c r="C260" s="78"/>
      <c r="D260" s="79">
        <f t="shared" si="50"/>
        <v>0</v>
      </c>
      <c r="E260" s="79">
        <f t="shared" si="51"/>
        <v>0</v>
      </c>
      <c r="F260" s="72">
        <f t="shared" si="52"/>
        <v>0</v>
      </c>
      <c r="G260" s="72">
        <f t="shared" si="53"/>
        <v>0</v>
      </c>
      <c r="H260" s="72">
        <f t="shared" si="54"/>
        <v>0</v>
      </c>
      <c r="I260" s="72">
        <f t="shared" si="55"/>
        <v>0</v>
      </c>
      <c r="J260" s="72">
        <f t="shared" si="56"/>
        <v>0</v>
      </c>
      <c r="K260" s="72">
        <f t="shared" si="57"/>
        <v>0</v>
      </c>
      <c r="L260" s="72">
        <f t="shared" si="58"/>
        <v>0</v>
      </c>
      <c r="M260" s="72">
        <f t="shared" ca="1" si="59"/>
        <v>-2.2349130288618338E-3</v>
      </c>
      <c r="N260" s="72">
        <f t="shared" ca="1" si="60"/>
        <v>0</v>
      </c>
      <c r="O260" s="80">
        <f t="shared" ca="1" si="61"/>
        <v>0</v>
      </c>
      <c r="P260" s="72">
        <f t="shared" ca="1" si="62"/>
        <v>0</v>
      </c>
      <c r="Q260" s="72">
        <f t="shared" ca="1" si="63"/>
        <v>0</v>
      </c>
      <c r="R260" s="47">
        <f t="shared" ca="1" si="64"/>
        <v>2.2349130288618338E-3</v>
      </c>
      <c r="S260" s="47"/>
      <c r="T260" s="47"/>
      <c r="U260" s="47"/>
      <c r="V260" s="47"/>
      <c r="W260" s="47"/>
      <c r="X260" s="47"/>
      <c r="Y260" s="47"/>
      <c r="Z260" s="47"/>
      <c r="AA260" s="47"/>
      <c r="AB260" s="47"/>
      <c r="AC260" s="47"/>
      <c r="AD260" s="47"/>
      <c r="AE260" s="47"/>
      <c r="AF260" s="47"/>
      <c r="AG260" s="47"/>
      <c r="AH260" s="47"/>
      <c r="AI260" s="47"/>
    </row>
    <row r="261" spans="1:35">
      <c r="A261" s="78"/>
      <c r="B261" s="78"/>
      <c r="C261" s="78"/>
      <c r="D261" s="79">
        <f t="shared" si="50"/>
        <v>0</v>
      </c>
      <c r="E261" s="79">
        <f t="shared" si="51"/>
        <v>0</v>
      </c>
      <c r="F261" s="72">
        <f t="shared" si="52"/>
        <v>0</v>
      </c>
      <c r="G261" s="72">
        <f t="shared" si="53"/>
        <v>0</v>
      </c>
      <c r="H261" s="72">
        <f t="shared" si="54"/>
        <v>0</v>
      </c>
      <c r="I261" s="72">
        <f t="shared" si="55"/>
        <v>0</v>
      </c>
      <c r="J261" s="72">
        <f t="shared" si="56"/>
        <v>0</v>
      </c>
      <c r="K261" s="72">
        <f t="shared" si="57"/>
        <v>0</v>
      </c>
      <c r="L261" s="72">
        <f t="shared" si="58"/>
        <v>0</v>
      </c>
      <c r="M261" s="72">
        <f t="shared" ca="1" si="59"/>
        <v>-2.2349130288618338E-3</v>
      </c>
      <c r="N261" s="72">
        <f t="shared" ca="1" si="60"/>
        <v>0</v>
      </c>
      <c r="O261" s="80">
        <f t="shared" ca="1" si="61"/>
        <v>0</v>
      </c>
      <c r="P261" s="72">
        <f t="shared" ca="1" si="62"/>
        <v>0</v>
      </c>
      <c r="Q261" s="72">
        <f t="shared" ca="1" si="63"/>
        <v>0</v>
      </c>
      <c r="R261" s="47">
        <f t="shared" ca="1" si="64"/>
        <v>2.2349130288618338E-3</v>
      </c>
      <c r="S261" s="47"/>
      <c r="T261" s="47"/>
      <c r="U261" s="47"/>
      <c r="V261" s="47"/>
      <c r="W261" s="47"/>
      <c r="X261" s="47"/>
      <c r="Y261" s="47"/>
      <c r="Z261" s="47"/>
      <c r="AA261" s="47"/>
      <c r="AB261" s="47"/>
      <c r="AC261" s="47"/>
      <c r="AD261" s="47"/>
      <c r="AE261" s="47"/>
      <c r="AF261" s="47"/>
      <c r="AG261" s="47"/>
      <c r="AH261" s="47"/>
      <c r="AI261" s="47"/>
    </row>
    <row r="262" spans="1:35">
      <c r="A262" s="78"/>
      <c r="B262" s="78"/>
      <c r="C262" s="78"/>
      <c r="D262" s="79">
        <f t="shared" si="50"/>
        <v>0</v>
      </c>
      <c r="E262" s="79">
        <f t="shared" si="51"/>
        <v>0</v>
      </c>
      <c r="F262" s="72">
        <f t="shared" si="52"/>
        <v>0</v>
      </c>
      <c r="G262" s="72">
        <f t="shared" si="53"/>
        <v>0</v>
      </c>
      <c r="H262" s="72">
        <f t="shared" si="54"/>
        <v>0</v>
      </c>
      <c r="I262" s="72">
        <f t="shared" si="55"/>
        <v>0</v>
      </c>
      <c r="J262" s="72">
        <f t="shared" si="56"/>
        <v>0</v>
      </c>
      <c r="K262" s="72">
        <f t="shared" si="57"/>
        <v>0</v>
      </c>
      <c r="L262" s="72">
        <f t="shared" si="58"/>
        <v>0</v>
      </c>
      <c r="M262" s="72">
        <f t="shared" ca="1" si="59"/>
        <v>-2.2349130288618338E-3</v>
      </c>
      <c r="N262" s="72">
        <f t="shared" ca="1" si="60"/>
        <v>0</v>
      </c>
      <c r="O262" s="80">
        <f t="shared" ca="1" si="61"/>
        <v>0</v>
      </c>
      <c r="P262" s="72">
        <f t="shared" ca="1" si="62"/>
        <v>0</v>
      </c>
      <c r="Q262" s="72">
        <f t="shared" ca="1" si="63"/>
        <v>0</v>
      </c>
      <c r="R262" s="47">
        <f t="shared" ca="1" si="64"/>
        <v>2.2349130288618338E-3</v>
      </c>
      <c r="S262" s="47"/>
      <c r="T262" s="47"/>
      <c r="U262" s="47"/>
      <c r="V262" s="47"/>
      <c r="W262" s="47"/>
      <c r="X262" s="47"/>
      <c r="Y262" s="47"/>
      <c r="Z262" s="47"/>
      <c r="AA262" s="47"/>
      <c r="AB262" s="47"/>
      <c r="AC262" s="47"/>
      <c r="AD262" s="47"/>
      <c r="AE262" s="47"/>
      <c r="AF262" s="47"/>
      <c r="AG262" s="47"/>
      <c r="AH262" s="47"/>
      <c r="AI262" s="47"/>
    </row>
    <row r="263" spans="1:35">
      <c r="A263" s="78"/>
      <c r="B263" s="78"/>
      <c r="C263" s="78"/>
      <c r="D263" s="79">
        <f t="shared" si="50"/>
        <v>0</v>
      </c>
      <c r="E263" s="79">
        <f t="shared" si="51"/>
        <v>0</v>
      </c>
      <c r="F263" s="72">
        <f t="shared" si="52"/>
        <v>0</v>
      </c>
      <c r="G263" s="72">
        <f t="shared" si="53"/>
        <v>0</v>
      </c>
      <c r="H263" s="72">
        <f t="shared" si="54"/>
        <v>0</v>
      </c>
      <c r="I263" s="72">
        <f t="shared" si="55"/>
        <v>0</v>
      </c>
      <c r="J263" s="72">
        <f t="shared" si="56"/>
        <v>0</v>
      </c>
      <c r="K263" s="72">
        <f t="shared" si="57"/>
        <v>0</v>
      </c>
      <c r="L263" s="72">
        <f t="shared" si="58"/>
        <v>0</v>
      </c>
      <c r="M263" s="72">
        <f t="shared" ca="1" si="59"/>
        <v>-2.2349130288618338E-3</v>
      </c>
      <c r="N263" s="72">
        <f t="shared" ca="1" si="60"/>
        <v>0</v>
      </c>
      <c r="O263" s="80">
        <f t="shared" ca="1" si="61"/>
        <v>0</v>
      </c>
      <c r="P263" s="72">
        <f t="shared" ca="1" si="62"/>
        <v>0</v>
      </c>
      <c r="Q263" s="72">
        <f t="shared" ca="1" si="63"/>
        <v>0</v>
      </c>
      <c r="R263" s="47">
        <f t="shared" ca="1" si="64"/>
        <v>2.2349130288618338E-3</v>
      </c>
      <c r="S263" s="47"/>
      <c r="T263" s="47"/>
      <c r="U263" s="47"/>
      <c r="V263" s="47"/>
      <c r="W263" s="47"/>
      <c r="X263" s="47"/>
      <c r="Y263" s="47"/>
      <c r="Z263" s="47"/>
      <c r="AA263" s="47"/>
      <c r="AB263" s="47"/>
      <c r="AC263" s="47"/>
      <c r="AD263" s="47"/>
      <c r="AE263" s="47"/>
      <c r="AF263" s="47"/>
      <c r="AG263" s="47"/>
      <c r="AH263" s="47"/>
      <c r="AI263" s="47"/>
    </row>
    <row r="264" spans="1:35">
      <c r="A264" s="78"/>
      <c r="B264" s="78"/>
      <c r="C264" s="78"/>
      <c r="D264" s="79">
        <f t="shared" si="50"/>
        <v>0</v>
      </c>
      <c r="E264" s="79">
        <f t="shared" si="51"/>
        <v>0</v>
      </c>
      <c r="F264" s="72">
        <f t="shared" si="52"/>
        <v>0</v>
      </c>
      <c r="G264" s="72">
        <f t="shared" si="53"/>
        <v>0</v>
      </c>
      <c r="H264" s="72">
        <f t="shared" si="54"/>
        <v>0</v>
      </c>
      <c r="I264" s="72">
        <f t="shared" si="55"/>
        <v>0</v>
      </c>
      <c r="J264" s="72">
        <f t="shared" si="56"/>
        <v>0</v>
      </c>
      <c r="K264" s="72">
        <f t="shared" si="57"/>
        <v>0</v>
      </c>
      <c r="L264" s="72">
        <f t="shared" si="58"/>
        <v>0</v>
      </c>
      <c r="M264" s="72">
        <f t="shared" ca="1" si="59"/>
        <v>-2.2349130288618338E-3</v>
      </c>
      <c r="N264" s="72">
        <f t="shared" ca="1" si="60"/>
        <v>0</v>
      </c>
      <c r="O264" s="80">
        <f t="shared" ca="1" si="61"/>
        <v>0</v>
      </c>
      <c r="P264" s="72">
        <f t="shared" ca="1" si="62"/>
        <v>0</v>
      </c>
      <c r="Q264" s="72">
        <f t="shared" ca="1" si="63"/>
        <v>0</v>
      </c>
      <c r="R264" s="47">
        <f t="shared" ca="1" si="64"/>
        <v>2.2349130288618338E-3</v>
      </c>
      <c r="S264" s="47"/>
      <c r="T264" s="47"/>
      <c r="U264" s="47"/>
      <c r="V264" s="47"/>
      <c r="W264" s="47"/>
      <c r="X264" s="47"/>
      <c r="Y264" s="47"/>
      <c r="Z264" s="47"/>
      <c r="AA264" s="47"/>
      <c r="AB264" s="47"/>
      <c r="AC264" s="47"/>
      <c r="AD264" s="47"/>
      <c r="AE264" s="47"/>
      <c r="AF264" s="47"/>
      <c r="AG264" s="47"/>
      <c r="AH264" s="47"/>
      <c r="AI264" s="47"/>
    </row>
    <row r="265" spans="1:35">
      <c r="A265" s="78"/>
      <c r="B265" s="78"/>
      <c r="C265" s="78"/>
      <c r="D265" s="79">
        <f t="shared" si="50"/>
        <v>0</v>
      </c>
      <c r="E265" s="79">
        <f t="shared" si="51"/>
        <v>0</v>
      </c>
      <c r="F265" s="72">
        <f t="shared" si="52"/>
        <v>0</v>
      </c>
      <c r="G265" s="72">
        <f t="shared" si="53"/>
        <v>0</v>
      </c>
      <c r="H265" s="72">
        <f t="shared" si="54"/>
        <v>0</v>
      </c>
      <c r="I265" s="72">
        <f t="shared" si="55"/>
        <v>0</v>
      </c>
      <c r="J265" s="72">
        <f t="shared" si="56"/>
        <v>0</v>
      </c>
      <c r="K265" s="72">
        <f t="shared" si="57"/>
        <v>0</v>
      </c>
      <c r="L265" s="72">
        <f t="shared" si="58"/>
        <v>0</v>
      </c>
      <c r="M265" s="72">
        <f t="shared" ca="1" si="59"/>
        <v>-2.2349130288618338E-3</v>
      </c>
      <c r="N265" s="72">
        <f t="shared" ca="1" si="60"/>
        <v>0</v>
      </c>
      <c r="O265" s="80">
        <f t="shared" ca="1" si="61"/>
        <v>0</v>
      </c>
      <c r="P265" s="72">
        <f t="shared" ca="1" si="62"/>
        <v>0</v>
      </c>
      <c r="Q265" s="72">
        <f t="shared" ca="1" si="63"/>
        <v>0</v>
      </c>
      <c r="R265" s="47">
        <f t="shared" ca="1" si="64"/>
        <v>2.2349130288618338E-3</v>
      </c>
      <c r="S265" s="47"/>
      <c r="T265" s="47"/>
      <c r="U265" s="47"/>
      <c r="V265" s="47"/>
      <c r="W265" s="47"/>
      <c r="X265" s="47"/>
      <c r="Y265" s="47"/>
      <c r="Z265" s="47"/>
      <c r="AA265" s="47"/>
      <c r="AB265" s="47"/>
      <c r="AC265" s="47"/>
      <c r="AD265" s="47"/>
      <c r="AE265" s="47"/>
      <c r="AF265" s="47"/>
      <c r="AG265" s="47"/>
      <c r="AH265" s="47"/>
      <c r="AI265" s="47"/>
    </row>
    <row r="266" spans="1:35">
      <c r="A266" s="78"/>
      <c r="B266" s="78"/>
      <c r="C266" s="78"/>
      <c r="D266" s="79">
        <f t="shared" si="50"/>
        <v>0</v>
      </c>
      <c r="E266" s="79">
        <f t="shared" si="51"/>
        <v>0</v>
      </c>
      <c r="F266" s="72">
        <f t="shared" si="52"/>
        <v>0</v>
      </c>
      <c r="G266" s="72">
        <f t="shared" si="53"/>
        <v>0</v>
      </c>
      <c r="H266" s="72">
        <f t="shared" si="54"/>
        <v>0</v>
      </c>
      <c r="I266" s="72">
        <f t="shared" si="55"/>
        <v>0</v>
      </c>
      <c r="J266" s="72">
        <f t="shared" si="56"/>
        <v>0</v>
      </c>
      <c r="K266" s="72">
        <f t="shared" si="57"/>
        <v>0</v>
      </c>
      <c r="L266" s="72">
        <f t="shared" si="58"/>
        <v>0</v>
      </c>
      <c r="M266" s="72">
        <f t="shared" ca="1" si="59"/>
        <v>-2.2349130288618338E-3</v>
      </c>
      <c r="N266" s="72">
        <f t="shared" ca="1" si="60"/>
        <v>0</v>
      </c>
      <c r="O266" s="80">
        <f t="shared" ca="1" si="61"/>
        <v>0</v>
      </c>
      <c r="P266" s="72">
        <f t="shared" ca="1" si="62"/>
        <v>0</v>
      </c>
      <c r="Q266" s="72">
        <f t="shared" ca="1" si="63"/>
        <v>0</v>
      </c>
      <c r="R266" s="47">
        <f t="shared" ca="1" si="64"/>
        <v>2.2349130288618338E-3</v>
      </c>
      <c r="S266" s="47"/>
      <c r="T266" s="47"/>
      <c r="U266" s="47"/>
      <c r="V266" s="47"/>
      <c r="W266" s="47"/>
      <c r="X266" s="47"/>
      <c r="Y266" s="47"/>
      <c r="Z266" s="47"/>
      <c r="AA266" s="47"/>
      <c r="AB266" s="47"/>
      <c r="AC266" s="47"/>
      <c r="AD266" s="47"/>
      <c r="AE266" s="47"/>
      <c r="AF266" s="47"/>
      <c r="AG266" s="47"/>
      <c r="AH266" s="47"/>
      <c r="AI266" s="47"/>
    </row>
    <row r="267" spans="1:35">
      <c r="A267" s="78"/>
      <c r="B267" s="78"/>
      <c r="C267" s="78"/>
      <c r="D267" s="79">
        <f t="shared" si="50"/>
        <v>0</v>
      </c>
      <c r="E267" s="79">
        <f t="shared" si="51"/>
        <v>0</v>
      </c>
      <c r="F267" s="72">
        <f t="shared" si="52"/>
        <v>0</v>
      </c>
      <c r="G267" s="72">
        <f t="shared" si="53"/>
        <v>0</v>
      </c>
      <c r="H267" s="72">
        <f t="shared" si="54"/>
        <v>0</v>
      </c>
      <c r="I267" s="72">
        <f t="shared" si="55"/>
        <v>0</v>
      </c>
      <c r="J267" s="72">
        <f t="shared" si="56"/>
        <v>0</v>
      </c>
      <c r="K267" s="72">
        <f t="shared" si="57"/>
        <v>0</v>
      </c>
      <c r="L267" s="72">
        <f t="shared" si="58"/>
        <v>0</v>
      </c>
      <c r="M267" s="72">
        <f t="shared" ca="1" si="59"/>
        <v>-2.2349130288618338E-3</v>
      </c>
      <c r="N267" s="72">
        <f t="shared" ca="1" si="60"/>
        <v>0</v>
      </c>
      <c r="O267" s="80">
        <f t="shared" ca="1" si="61"/>
        <v>0</v>
      </c>
      <c r="P267" s="72">
        <f t="shared" ca="1" si="62"/>
        <v>0</v>
      </c>
      <c r="Q267" s="72">
        <f t="shared" ca="1" si="63"/>
        <v>0</v>
      </c>
      <c r="R267" s="47">
        <f t="shared" ca="1" si="64"/>
        <v>2.2349130288618338E-3</v>
      </c>
      <c r="S267" s="47"/>
      <c r="T267" s="47"/>
      <c r="U267" s="47"/>
      <c r="V267" s="47"/>
      <c r="W267" s="47"/>
      <c r="X267" s="47"/>
      <c r="Y267" s="47"/>
      <c r="Z267" s="47"/>
      <c r="AA267" s="47"/>
      <c r="AB267" s="47"/>
      <c r="AC267" s="47"/>
      <c r="AD267" s="47"/>
      <c r="AE267" s="47"/>
      <c r="AF267" s="47"/>
      <c r="AG267" s="47"/>
      <c r="AH267" s="47"/>
      <c r="AI267" s="47"/>
    </row>
    <row r="268" spans="1:35">
      <c r="A268" s="78"/>
      <c r="B268" s="78"/>
      <c r="C268" s="78"/>
      <c r="D268" s="79">
        <f t="shared" si="50"/>
        <v>0</v>
      </c>
      <c r="E268" s="79">
        <f t="shared" si="51"/>
        <v>0</v>
      </c>
      <c r="F268" s="72">
        <f t="shared" si="52"/>
        <v>0</v>
      </c>
      <c r="G268" s="72">
        <f t="shared" si="53"/>
        <v>0</v>
      </c>
      <c r="H268" s="72">
        <f t="shared" si="54"/>
        <v>0</v>
      </c>
      <c r="I268" s="72">
        <f t="shared" si="55"/>
        <v>0</v>
      </c>
      <c r="J268" s="72">
        <f t="shared" si="56"/>
        <v>0</v>
      </c>
      <c r="K268" s="72">
        <f t="shared" si="57"/>
        <v>0</v>
      </c>
      <c r="L268" s="72">
        <f t="shared" si="58"/>
        <v>0</v>
      </c>
      <c r="M268" s="72">
        <f t="shared" ca="1" si="59"/>
        <v>-2.2349130288618338E-3</v>
      </c>
      <c r="N268" s="72">
        <f t="shared" ca="1" si="60"/>
        <v>0</v>
      </c>
      <c r="O268" s="80">
        <f t="shared" ca="1" si="61"/>
        <v>0</v>
      </c>
      <c r="P268" s="72">
        <f t="shared" ca="1" si="62"/>
        <v>0</v>
      </c>
      <c r="Q268" s="72">
        <f t="shared" ca="1" si="63"/>
        <v>0</v>
      </c>
      <c r="R268" s="47">
        <f t="shared" ca="1" si="64"/>
        <v>2.2349130288618338E-3</v>
      </c>
      <c r="S268" s="47"/>
      <c r="T268" s="47"/>
      <c r="U268" s="47"/>
      <c r="V268" s="47"/>
      <c r="W268" s="47"/>
      <c r="X268" s="47"/>
      <c r="Y268" s="47"/>
      <c r="Z268" s="47"/>
      <c r="AA268" s="47"/>
      <c r="AB268" s="47"/>
      <c r="AC268" s="47"/>
      <c r="AD268" s="47"/>
      <c r="AE268" s="47"/>
      <c r="AF268" s="47"/>
      <c r="AG268" s="47"/>
      <c r="AH268" s="47"/>
      <c r="AI268" s="47"/>
    </row>
    <row r="269" spans="1:35">
      <c r="A269" s="78"/>
      <c r="B269" s="78"/>
      <c r="C269" s="78"/>
      <c r="D269" s="79">
        <f t="shared" si="50"/>
        <v>0</v>
      </c>
      <c r="E269" s="79">
        <f t="shared" si="51"/>
        <v>0</v>
      </c>
      <c r="F269" s="72">
        <f t="shared" si="52"/>
        <v>0</v>
      </c>
      <c r="G269" s="72">
        <f t="shared" si="53"/>
        <v>0</v>
      </c>
      <c r="H269" s="72">
        <f t="shared" si="54"/>
        <v>0</v>
      </c>
      <c r="I269" s="72">
        <f t="shared" si="55"/>
        <v>0</v>
      </c>
      <c r="J269" s="72">
        <f t="shared" si="56"/>
        <v>0</v>
      </c>
      <c r="K269" s="72">
        <f t="shared" si="57"/>
        <v>0</v>
      </c>
      <c r="L269" s="72">
        <f t="shared" si="58"/>
        <v>0</v>
      </c>
      <c r="M269" s="72">
        <f t="shared" ca="1" si="59"/>
        <v>-2.2349130288618338E-3</v>
      </c>
      <c r="N269" s="72">
        <f t="shared" ca="1" si="60"/>
        <v>0</v>
      </c>
      <c r="O269" s="80">
        <f t="shared" ca="1" si="61"/>
        <v>0</v>
      </c>
      <c r="P269" s="72">
        <f t="shared" ca="1" si="62"/>
        <v>0</v>
      </c>
      <c r="Q269" s="72">
        <f t="shared" ca="1" si="63"/>
        <v>0</v>
      </c>
      <c r="R269" s="47">
        <f t="shared" ca="1" si="64"/>
        <v>2.2349130288618338E-3</v>
      </c>
      <c r="S269" s="47"/>
      <c r="T269" s="47"/>
      <c r="U269" s="47"/>
      <c r="V269" s="47"/>
      <c r="W269" s="47"/>
      <c r="X269" s="47"/>
      <c r="Y269" s="47"/>
      <c r="Z269" s="47"/>
      <c r="AA269" s="47"/>
      <c r="AB269" s="47"/>
      <c r="AC269" s="47"/>
      <c r="AD269" s="47"/>
      <c r="AE269" s="47"/>
      <c r="AF269" s="47"/>
      <c r="AG269" s="47"/>
      <c r="AH269" s="47"/>
      <c r="AI269" s="47"/>
    </row>
    <row r="270" spans="1:35">
      <c r="A270" s="78"/>
      <c r="B270" s="78"/>
      <c r="C270" s="78"/>
      <c r="D270" s="79">
        <f t="shared" si="50"/>
        <v>0</v>
      </c>
      <c r="E270" s="79">
        <f t="shared" si="51"/>
        <v>0</v>
      </c>
      <c r="F270" s="72">
        <f t="shared" si="52"/>
        <v>0</v>
      </c>
      <c r="G270" s="72">
        <f t="shared" si="53"/>
        <v>0</v>
      </c>
      <c r="H270" s="72">
        <f t="shared" si="54"/>
        <v>0</v>
      </c>
      <c r="I270" s="72">
        <f t="shared" si="55"/>
        <v>0</v>
      </c>
      <c r="J270" s="72">
        <f t="shared" si="56"/>
        <v>0</v>
      </c>
      <c r="K270" s="72">
        <f t="shared" si="57"/>
        <v>0</v>
      </c>
      <c r="L270" s="72">
        <f t="shared" si="58"/>
        <v>0</v>
      </c>
      <c r="M270" s="72">
        <f t="shared" ca="1" si="59"/>
        <v>-2.2349130288618338E-3</v>
      </c>
      <c r="N270" s="72">
        <f t="shared" ca="1" si="60"/>
        <v>0</v>
      </c>
      <c r="O270" s="80">
        <f t="shared" ca="1" si="61"/>
        <v>0</v>
      </c>
      <c r="P270" s="72">
        <f t="shared" ca="1" si="62"/>
        <v>0</v>
      </c>
      <c r="Q270" s="72">
        <f t="shared" ca="1" si="63"/>
        <v>0</v>
      </c>
      <c r="R270" s="47">
        <f t="shared" ca="1" si="64"/>
        <v>2.2349130288618338E-3</v>
      </c>
      <c r="S270" s="47"/>
      <c r="T270" s="47"/>
      <c r="U270" s="47"/>
      <c r="V270" s="47"/>
      <c r="W270" s="47"/>
      <c r="X270" s="47"/>
      <c r="Y270" s="47"/>
      <c r="Z270" s="47"/>
      <c r="AA270" s="47"/>
      <c r="AB270" s="47"/>
      <c r="AC270" s="47"/>
      <c r="AD270" s="47"/>
      <c r="AE270" s="47"/>
      <c r="AF270" s="47"/>
      <c r="AG270" s="47"/>
      <c r="AH270" s="47"/>
      <c r="AI270" s="47"/>
    </row>
    <row r="271" spans="1:35">
      <c r="A271" s="78"/>
      <c r="B271" s="78"/>
      <c r="C271" s="78"/>
      <c r="D271" s="79">
        <f t="shared" si="50"/>
        <v>0</v>
      </c>
      <c r="E271" s="79">
        <f t="shared" si="51"/>
        <v>0</v>
      </c>
      <c r="F271" s="72">
        <f t="shared" si="52"/>
        <v>0</v>
      </c>
      <c r="G271" s="72">
        <f t="shared" si="53"/>
        <v>0</v>
      </c>
      <c r="H271" s="72">
        <f t="shared" si="54"/>
        <v>0</v>
      </c>
      <c r="I271" s="72">
        <f t="shared" si="55"/>
        <v>0</v>
      </c>
      <c r="J271" s="72">
        <f t="shared" si="56"/>
        <v>0</v>
      </c>
      <c r="K271" s="72">
        <f t="shared" si="57"/>
        <v>0</v>
      </c>
      <c r="L271" s="72">
        <f t="shared" si="58"/>
        <v>0</v>
      </c>
      <c r="M271" s="72">
        <f t="shared" ca="1" si="59"/>
        <v>-2.2349130288618338E-3</v>
      </c>
      <c r="N271" s="72">
        <f t="shared" ca="1" si="60"/>
        <v>0</v>
      </c>
      <c r="O271" s="80">
        <f t="shared" ca="1" si="61"/>
        <v>0</v>
      </c>
      <c r="P271" s="72">
        <f t="shared" ca="1" si="62"/>
        <v>0</v>
      </c>
      <c r="Q271" s="72">
        <f t="shared" ca="1" si="63"/>
        <v>0</v>
      </c>
      <c r="R271" s="47">
        <f t="shared" ca="1" si="64"/>
        <v>2.2349130288618338E-3</v>
      </c>
      <c r="S271" s="47"/>
      <c r="T271" s="47"/>
      <c r="U271" s="47"/>
      <c r="V271" s="47"/>
      <c r="W271" s="47"/>
      <c r="X271" s="47"/>
      <c r="Y271" s="47"/>
      <c r="Z271" s="47"/>
      <c r="AA271" s="47"/>
      <c r="AB271" s="47"/>
      <c r="AC271" s="47"/>
      <c r="AD271" s="47"/>
      <c r="AE271" s="47"/>
      <c r="AF271" s="47"/>
      <c r="AG271" s="47"/>
      <c r="AH271" s="47"/>
      <c r="AI271" s="47"/>
    </row>
    <row r="272" spans="1:35">
      <c r="A272" s="78"/>
      <c r="B272" s="78"/>
      <c r="C272" s="78"/>
      <c r="D272" s="79">
        <f t="shared" si="50"/>
        <v>0</v>
      </c>
      <c r="E272" s="79">
        <f t="shared" si="51"/>
        <v>0</v>
      </c>
      <c r="F272" s="72">
        <f t="shared" si="52"/>
        <v>0</v>
      </c>
      <c r="G272" s="72">
        <f t="shared" si="53"/>
        <v>0</v>
      </c>
      <c r="H272" s="72">
        <f t="shared" si="54"/>
        <v>0</v>
      </c>
      <c r="I272" s="72">
        <f t="shared" si="55"/>
        <v>0</v>
      </c>
      <c r="J272" s="72">
        <f t="shared" si="56"/>
        <v>0</v>
      </c>
      <c r="K272" s="72">
        <f t="shared" si="57"/>
        <v>0</v>
      </c>
      <c r="L272" s="72">
        <f t="shared" si="58"/>
        <v>0</v>
      </c>
      <c r="M272" s="72">
        <f t="shared" ca="1" si="59"/>
        <v>-2.2349130288618338E-3</v>
      </c>
      <c r="N272" s="72">
        <f t="shared" ca="1" si="60"/>
        <v>0</v>
      </c>
      <c r="O272" s="80">
        <f t="shared" ca="1" si="61"/>
        <v>0</v>
      </c>
      <c r="P272" s="72">
        <f t="shared" ca="1" si="62"/>
        <v>0</v>
      </c>
      <c r="Q272" s="72">
        <f t="shared" ca="1" si="63"/>
        <v>0</v>
      </c>
      <c r="R272" s="47">
        <f t="shared" ca="1" si="64"/>
        <v>2.2349130288618338E-3</v>
      </c>
      <c r="S272" s="47"/>
      <c r="T272" s="47"/>
      <c r="U272" s="47"/>
      <c r="V272" s="47"/>
      <c r="W272" s="47"/>
      <c r="X272" s="47"/>
      <c r="Y272" s="47"/>
      <c r="Z272" s="47"/>
      <c r="AA272" s="47"/>
      <c r="AB272" s="47"/>
      <c r="AC272" s="47"/>
      <c r="AD272" s="47"/>
      <c r="AE272" s="47"/>
      <c r="AF272" s="47"/>
      <c r="AG272" s="47"/>
      <c r="AH272" s="47"/>
      <c r="AI272" s="47"/>
    </row>
    <row r="273" spans="1:35">
      <c r="A273" s="78"/>
      <c r="B273" s="78"/>
      <c r="C273" s="78"/>
      <c r="D273" s="79">
        <f t="shared" si="50"/>
        <v>0</v>
      </c>
      <c r="E273" s="79">
        <f t="shared" si="51"/>
        <v>0</v>
      </c>
      <c r="F273" s="72">
        <f t="shared" si="52"/>
        <v>0</v>
      </c>
      <c r="G273" s="72">
        <f t="shared" si="53"/>
        <v>0</v>
      </c>
      <c r="H273" s="72">
        <f t="shared" si="54"/>
        <v>0</v>
      </c>
      <c r="I273" s="72">
        <f t="shared" si="55"/>
        <v>0</v>
      </c>
      <c r="J273" s="72">
        <f t="shared" si="56"/>
        <v>0</v>
      </c>
      <c r="K273" s="72">
        <f t="shared" si="57"/>
        <v>0</v>
      </c>
      <c r="L273" s="72">
        <f t="shared" si="58"/>
        <v>0</v>
      </c>
      <c r="M273" s="72">
        <f t="shared" ca="1" si="59"/>
        <v>-2.2349130288618338E-3</v>
      </c>
      <c r="N273" s="72">
        <f t="shared" ca="1" si="60"/>
        <v>0</v>
      </c>
      <c r="O273" s="80">
        <f t="shared" ca="1" si="61"/>
        <v>0</v>
      </c>
      <c r="P273" s="72">
        <f t="shared" ca="1" si="62"/>
        <v>0</v>
      </c>
      <c r="Q273" s="72">
        <f t="shared" ca="1" si="63"/>
        <v>0</v>
      </c>
      <c r="R273" s="47">
        <f t="shared" ca="1" si="64"/>
        <v>2.2349130288618338E-3</v>
      </c>
      <c r="S273" s="47"/>
      <c r="T273" s="47"/>
      <c r="U273" s="47"/>
      <c r="V273" s="47"/>
      <c r="W273" s="47"/>
      <c r="X273" s="47"/>
      <c r="Y273" s="47"/>
      <c r="Z273" s="47"/>
      <c r="AA273" s="47"/>
      <c r="AB273" s="47"/>
      <c r="AC273" s="47"/>
      <c r="AD273" s="47"/>
      <c r="AE273" s="47"/>
      <c r="AF273" s="47"/>
      <c r="AG273" s="47"/>
      <c r="AH273" s="47"/>
      <c r="AI273" s="47"/>
    </row>
    <row r="274" spans="1:35">
      <c r="A274" s="78"/>
      <c r="B274" s="78"/>
      <c r="C274" s="78"/>
      <c r="D274" s="79">
        <f t="shared" si="50"/>
        <v>0</v>
      </c>
      <c r="E274" s="79">
        <f t="shared" si="51"/>
        <v>0</v>
      </c>
      <c r="F274" s="72">
        <f t="shared" si="52"/>
        <v>0</v>
      </c>
      <c r="G274" s="72">
        <f t="shared" si="53"/>
        <v>0</v>
      </c>
      <c r="H274" s="72">
        <f t="shared" si="54"/>
        <v>0</v>
      </c>
      <c r="I274" s="72">
        <f t="shared" si="55"/>
        <v>0</v>
      </c>
      <c r="J274" s="72">
        <f t="shared" si="56"/>
        <v>0</v>
      </c>
      <c r="K274" s="72">
        <f t="shared" si="57"/>
        <v>0</v>
      </c>
      <c r="L274" s="72">
        <f t="shared" si="58"/>
        <v>0</v>
      </c>
      <c r="M274" s="72">
        <f t="shared" ca="1" si="59"/>
        <v>-2.2349130288618338E-3</v>
      </c>
      <c r="N274" s="72">
        <f t="shared" ca="1" si="60"/>
        <v>0</v>
      </c>
      <c r="O274" s="80">
        <f t="shared" ca="1" si="61"/>
        <v>0</v>
      </c>
      <c r="P274" s="72">
        <f t="shared" ca="1" si="62"/>
        <v>0</v>
      </c>
      <c r="Q274" s="72">
        <f t="shared" ca="1" si="63"/>
        <v>0</v>
      </c>
      <c r="R274" s="47">
        <f t="shared" ca="1" si="64"/>
        <v>2.2349130288618338E-3</v>
      </c>
      <c r="S274" s="47"/>
      <c r="T274" s="47"/>
      <c r="U274" s="47"/>
      <c r="V274" s="47"/>
      <c r="W274" s="47"/>
      <c r="X274" s="47"/>
      <c r="Y274" s="47"/>
      <c r="Z274" s="47"/>
      <c r="AA274" s="47"/>
      <c r="AB274" s="47"/>
      <c r="AC274" s="47"/>
      <c r="AD274" s="47"/>
      <c r="AE274" s="47"/>
      <c r="AF274" s="47"/>
      <c r="AG274" s="47"/>
      <c r="AH274" s="47"/>
      <c r="AI274" s="47"/>
    </row>
    <row r="275" spans="1:35">
      <c r="A275" s="78"/>
      <c r="B275" s="78"/>
      <c r="C275" s="78"/>
      <c r="D275" s="79">
        <f t="shared" si="50"/>
        <v>0</v>
      </c>
      <c r="E275" s="79">
        <f t="shared" si="51"/>
        <v>0</v>
      </c>
      <c r="F275" s="72">
        <f t="shared" si="52"/>
        <v>0</v>
      </c>
      <c r="G275" s="72">
        <f t="shared" si="53"/>
        <v>0</v>
      </c>
      <c r="H275" s="72">
        <f t="shared" si="54"/>
        <v>0</v>
      </c>
      <c r="I275" s="72">
        <f t="shared" si="55"/>
        <v>0</v>
      </c>
      <c r="J275" s="72">
        <f t="shared" si="56"/>
        <v>0</v>
      </c>
      <c r="K275" s="72">
        <f t="shared" si="57"/>
        <v>0</v>
      </c>
      <c r="L275" s="72">
        <f t="shared" si="58"/>
        <v>0</v>
      </c>
      <c r="M275" s="72">
        <f t="shared" ca="1" si="59"/>
        <v>-2.2349130288618338E-3</v>
      </c>
      <c r="N275" s="72">
        <f t="shared" ca="1" si="60"/>
        <v>0</v>
      </c>
      <c r="O275" s="80">
        <f t="shared" ca="1" si="61"/>
        <v>0</v>
      </c>
      <c r="P275" s="72">
        <f t="shared" ca="1" si="62"/>
        <v>0</v>
      </c>
      <c r="Q275" s="72">
        <f t="shared" ca="1" si="63"/>
        <v>0</v>
      </c>
      <c r="R275" s="47">
        <f t="shared" ca="1" si="64"/>
        <v>2.2349130288618338E-3</v>
      </c>
      <c r="S275" s="47"/>
      <c r="T275" s="47"/>
      <c r="U275" s="47"/>
      <c r="V275" s="47"/>
      <c r="W275" s="47"/>
      <c r="X275" s="47"/>
      <c r="Y275" s="47"/>
      <c r="Z275" s="47"/>
      <c r="AA275" s="47"/>
      <c r="AB275" s="47"/>
      <c r="AC275" s="47"/>
      <c r="AD275" s="47"/>
      <c r="AE275" s="47"/>
      <c r="AF275" s="47"/>
      <c r="AG275" s="47"/>
      <c r="AH275" s="47"/>
      <c r="AI275" s="47"/>
    </row>
    <row r="276" spans="1:35">
      <c r="A276" s="78"/>
      <c r="B276" s="78"/>
      <c r="C276" s="78"/>
      <c r="D276" s="79">
        <f t="shared" si="50"/>
        <v>0</v>
      </c>
      <c r="E276" s="79">
        <f t="shared" si="51"/>
        <v>0</v>
      </c>
      <c r="F276" s="72">
        <f t="shared" si="52"/>
        <v>0</v>
      </c>
      <c r="G276" s="72">
        <f t="shared" si="53"/>
        <v>0</v>
      </c>
      <c r="H276" s="72">
        <f t="shared" si="54"/>
        <v>0</v>
      </c>
      <c r="I276" s="72">
        <f t="shared" si="55"/>
        <v>0</v>
      </c>
      <c r="J276" s="72">
        <f t="shared" si="56"/>
        <v>0</v>
      </c>
      <c r="K276" s="72">
        <f t="shared" si="57"/>
        <v>0</v>
      </c>
      <c r="L276" s="72">
        <f t="shared" si="58"/>
        <v>0</v>
      </c>
      <c r="M276" s="72">
        <f t="shared" ca="1" si="59"/>
        <v>-2.2349130288618338E-3</v>
      </c>
      <c r="N276" s="72">
        <f t="shared" ca="1" si="60"/>
        <v>0</v>
      </c>
      <c r="O276" s="80">
        <f t="shared" ca="1" si="61"/>
        <v>0</v>
      </c>
      <c r="P276" s="72">
        <f t="shared" ca="1" si="62"/>
        <v>0</v>
      </c>
      <c r="Q276" s="72">
        <f t="shared" ca="1" si="63"/>
        <v>0</v>
      </c>
      <c r="R276" s="47">
        <f t="shared" ca="1" si="64"/>
        <v>2.2349130288618338E-3</v>
      </c>
      <c r="S276" s="47"/>
      <c r="T276" s="47"/>
      <c r="U276" s="47"/>
      <c r="V276" s="47"/>
      <c r="W276" s="47"/>
      <c r="X276" s="47"/>
      <c r="Y276" s="47"/>
      <c r="Z276" s="47"/>
      <c r="AA276" s="47"/>
      <c r="AB276" s="47"/>
      <c r="AC276" s="47"/>
      <c r="AD276" s="47"/>
      <c r="AE276" s="47"/>
      <c r="AF276" s="47"/>
      <c r="AG276" s="47"/>
      <c r="AH276" s="47"/>
      <c r="AI276" s="47"/>
    </row>
    <row r="277" spans="1:35">
      <c r="A277" s="78"/>
      <c r="B277" s="78"/>
      <c r="C277" s="78"/>
      <c r="D277" s="79">
        <f t="shared" ref="D277:D337" si="65">A277/A$18</f>
        <v>0</v>
      </c>
      <c r="E277" s="79">
        <f t="shared" ref="E277:E337" si="66">B277/B$18</f>
        <v>0</v>
      </c>
      <c r="F277" s="72">
        <f t="shared" ref="F277:F337" si="67">$C277*D277</f>
        <v>0</v>
      </c>
      <c r="G277" s="72">
        <f t="shared" ref="G277:G337" si="68">$C277*E277</f>
        <v>0</v>
      </c>
      <c r="H277" s="72">
        <f t="shared" ref="H277:H337" si="69">C277*D277*D277</f>
        <v>0</v>
      </c>
      <c r="I277" s="72">
        <f t="shared" ref="I277:I337" si="70">C277*D277*D277*D277</f>
        <v>0</v>
      </c>
      <c r="J277" s="72">
        <f t="shared" ref="J277:J337" si="71">C277*D277*D277*D277*D277</f>
        <v>0</v>
      </c>
      <c r="K277" s="72">
        <f t="shared" ref="K277:K337" si="72">C277*E277*D277</f>
        <v>0</v>
      </c>
      <c r="L277" s="72">
        <f t="shared" ref="L277:L337" si="73">C277*E277*D277*D277</f>
        <v>0</v>
      </c>
      <c r="M277" s="72">
        <f t="shared" ref="M277:M337" ca="1" si="74">+E$4+E$5*D277+E$6*D277^2</f>
        <v>-2.2349130288618338E-3</v>
      </c>
      <c r="N277" s="72">
        <f t="shared" ref="N277:N337" ca="1" si="75">C277*(M277-E277)^2</f>
        <v>0</v>
      </c>
      <c r="O277" s="80">
        <f t="shared" ref="O277:O337" ca="1" si="76">(C277*O$1-O$2*F277+O$3*H277)^2</f>
        <v>0</v>
      </c>
      <c r="P277" s="72">
        <f t="shared" ref="P277:P337" ca="1" si="77">(-C277*O$2+O$4*F277-O$5*H277)^2</f>
        <v>0</v>
      </c>
      <c r="Q277" s="72">
        <f t="shared" ref="Q277:Q337" ca="1" si="78">+(C277*O$3-F277*O$5+H277*O$6)^2</f>
        <v>0</v>
      </c>
      <c r="R277" s="47">
        <f t="shared" ref="R277:R337" ca="1" si="79">+E277-M277</f>
        <v>2.2349130288618338E-3</v>
      </c>
      <c r="S277" s="47"/>
      <c r="T277" s="47"/>
      <c r="U277" s="47"/>
      <c r="V277" s="47"/>
      <c r="W277" s="47"/>
      <c r="X277" s="47"/>
      <c r="Y277" s="47"/>
      <c r="Z277" s="47"/>
      <c r="AA277" s="47"/>
      <c r="AB277" s="47"/>
      <c r="AC277" s="47"/>
      <c r="AD277" s="47"/>
      <c r="AE277" s="47"/>
      <c r="AF277" s="47"/>
      <c r="AG277" s="47"/>
      <c r="AH277" s="47"/>
      <c r="AI277" s="47"/>
    </row>
    <row r="278" spans="1:35">
      <c r="A278" s="78"/>
      <c r="B278" s="78"/>
      <c r="C278" s="78"/>
      <c r="D278" s="79">
        <f t="shared" si="65"/>
        <v>0</v>
      </c>
      <c r="E278" s="79">
        <f t="shared" si="66"/>
        <v>0</v>
      </c>
      <c r="F278" s="72">
        <f t="shared" si="67"/>
        <v>0</v>
      </c>
      <c r="G278" s="72">
        <f t="shared" si="68"/>
        <v>0</v>
      </c>
      <c r="H278" s="72">
        <f t="shared" si="69"/>
        <v>0</v>
      </c>
      <c r="I278" s="72">
        <f t="shared" si="70"/>
        <v>0</v>
      </c>
      <c r="J278" s="72">
        <f t="shared" si="71"/>
        <v>0</v>
      </c>
      <c r="K278" s="72">
        <f t="shared" si="72"/>
        <v>0</v>
      </c>
      <c r="L278" s="72">
        <f t="shared" si="73"/>
        <v>0</v>
      </c>
      <c r="M278" s="72">
        <f t="shared" ca="1" si="74"/>
        <v>-2.2349130288618338E-3</v>
      </c>
      <c r="N278" s="72">
        <f t="shared" ca="1" si="75"/>
        <v>0</v>
      </c>
      <c r="O278" s="80">
        <f t="shared" ca="1" si="76"/>
        <v>0</v>
      </c>
      <c r="P278" s="72">
        <f t="shared" ca="1" si="77"/>
        <v>0</v>
      </c>
      <c r="Q278" s="72">
        <f t="shared" ca="1" si="78"/>
        <v>0</v>
      </c>
      <c r="R278" s="47">
        <f t="shared" ca="1" si="79"/>
        <v>2.2349130288618338E-3</v>
      </c>
      <c r="S278" s="47"/>
      <c r="T278" s="47"/>
      <c r="U278" s="47"/>
      <c r="V278" s="47"/>
      <c r="W278" s="47"/>
      <c r="X278" s="47"/>
      <c r="Y278" s="47"/>
      <c r="Z278" s="47"/>
      <c r="AA278" s="47"/>
      <c r="AB278" s="47"/>
      <c r="AC278" s="47"/>
      <c r="AD278" s="47"/>
      <c r="AE278" s="47"/>
      <c r="AF278" s="47"/>
      <c r="AG278" s="47"/>
      <c r="AH278" s="47"/>
      <c r="AI278" s="47"/>
    </row>
    <row r="279" spans="1:35">
      <c r="A279" s="78"/>
      <c r="B279" s="78"/>
      <c r="C279" s="78"/>
      <c r="D279" s="79">
        <f t="shared" si="65"/>
        <v>0</v>
      </c>
      <c r="E279" s="79">
        <f t="shared" si="66"/>
        <v>0</v>
      </c>
      <c r="F279" s="72">
        <f t="shared" si="67"/>
        <v>0</v>
      </c>
      <c r="G279" s="72">
        <f t="shared" si="68"/>
        <v>0</v>
      </c>
      <c r="H279" s="72">
        <f t="shared" si="69"/>
        <v>0</v>
      </c>
      <c r="I279" s="72">
        <f t="shared" si="70"/>
        <v>0</v>
      </c>
      <c r="J279" s="72">
        <f t="shared" si="71"/>
        <v>0</v>
      </c>
      <c r="K279" s="72">
        <f t="shared" si="72"/>
        <v>0</v>
      </c>
      <c r="L279" s="72">
        <f t="shared" si="73"/>
        <v>0</v>
      </c>
      <c r="M279" s="72">
        <f t="shared" ca="1" si="74"/>
        <v>-2.2349130288618338E-3</v>
      </c>
      <c r="N279" s="72">
        <f t="shared" ca="1" si="75"/>
        <v>0</v>
      </c>
      <c r="O279" s="80">
        <f t="shared" ca="1" si="76"/>
        <v>0</v>
      </c>
      <c r="P279" s="72">
        <f t="shared" ca="1" si="77"/>
        <v>0</v>
      </c>
      <c r="Q279" s="72">
        <f t="shared" ca="1" si="78"/>
        <v>0</v>
      </c>
      <c r="R279" s="47">
        <f t="shared" ca="1" si="79"/>
        <v>2.2349130288618338E-3</v>
      </c>
      <c r="S279" s="47"/>
      <c r="T279" s="47"/>
      <c r="U279" s="47"/>
      <c r="V279" s="47"/>
      <c r="W279" s="47"/>
      <c r="X279" s="47"/>
      <c r="Y279" s="47"/>
      <c r="Z279" s="47"/>
      <c r="AA279" s="47"/>
      <c r="AB279" s="47"/>
      <c r="AC279" s="47"/>
      <c r="AD279" s="47"/>
      <c r="AE279" s="47"/>
      <c r="AF279" s="47"/>
      <c r="AG279" s="47"/>
      <c r="AH279" s="47"/>
      <c r="AI279" s="47"/>
    </row>
    <row r="280" spans="1:35">
      <c r="A280" s="78"/>
      <c r="B280" s="78"/>
      <c r="C280" s="78"/>
      <c r="D280" s="79">
        <f t="shared" si="65"/>
        <v>0</v>
      </c>
      <c r="E280" s="79">
        <f t="shared" si="66"/>
        <v>0</v>
      </c>
      <c r="F280" s="72">
        <f t="shared" si="67"/>
        <v>0</v>
      </c>
      <c r="G280" s="72">
        <f t="shared" si="68"/>
        <v>0</v>
      </c>
      <c r="H280" s="72">
        <f t="shared" si="69"/>
        <v>0</v>
      </c>
      <c r="I280" s="72">
        <f t="shared" si="70"/>
        <v>0</v>
      </c>
      <c r="J280" s="72">
        <f t="shared" si="71"/>
        <v>0</v>
      </c>
      <c r="K280" s="72">
        <f t="shared" si="72"/>
        <v>0</v>
      </c>
      <c r="L280" s="72">
        <f t="shared" si="73"/>
        <v>0</v>
      </c>
      <c r="M280" s="72">
        <f t="shared" ca="1" si="74"/>
        <v>-2.2349130288618338E-3</v>
      </c>
      <c r="N280" s="72">
        <f t="shared" ca="1" si="75"/>
        <v>0</v>
      </c>
      <c r="O280" s="80">
        <f t="shared" ca="1" si="76"/>
        <v>0</v>
      </c>
      <c r="P280" s="72">
        <f t="shared" ca="1" si="77"/>
        <v>0</v>
      </c>
      <c r="Q280" s="72">
        <f t="shared" ca="1" si="78"/>
        <v>0</v>
      </c>
      <c r="R280" s="47">
        <f t="shared" ca="1" si="79"/>
        <v>2.2349130288618338E-3</v>
      </c>
      <c r="S280" s="47"/>
      <c r="T280" s="47"/>
      <c r="U280" s="47"/>
      <c r="V280" s="47"/>
      <c r="W280" s="47"/>
      <c r="X280" s="47"/>
      <c r="Y280" s="47"/>
      <c r="Z280" s="47"/>
      <c r="AA280" s="47"/>
      <c r="AB280" s="47"/>
      <c r="AC280" s="47"/>
      <c r="AD280" s="47"/>
      <c r="AE280" s="47"/>
      <c r="AF280" s="47"/>
      <c r="AG280" s="47"/>
      <c r="AH280" s="47"/>
      <c r="AI280" s="47"/>
    </row>
    <row r="281" spans="1:35">
      <c r="A281" s="78"/>
      <c r="B281" s="78"/>
      <c r="C281" s="78"/>
      <c r="D281" s="79">
        <f t="shared" si="65"/>
        <v>0</v>
      </c>
      <c r="E281" s="79">
        <f t="shared" si="66"/>
        <v>0</v>
      </c>
      <c r="F281" s="72">
        <f t="shared" si="67"/>
        <v>0</v>
      </c>
      <c r="G281" s="72">
        <f t="shared" si="68"/>
        <v>0</v>
      </c>
      <c r="H281" s="72">
        <f t="shared" si="69"/>
        <v>0</v>
      </c>
      <c r="I281" s="72">
        <f t="shared" si="70"/>
        <v>0</v>
      </c>
      <c r="J281" s="72">
        <f t="shared" si="71"/>
        <v>0</v>
      </c>
      <c r="K281" s="72">
        <f t="shared" si="72"/>
        <v>0</v>
      </c>
      <c r="L281" s="72">
        <f t="shared" si="73"/>
        <v>0</v>
      </c>
      <c r="M281" s="72">
        <f t="shared" ca="1" si="74"/>
        <v>-2.2349130288618338E-3</v>
      </c>
      <c r="N281" s="72">
        <f t="shared" ca="1" si="75"/>
        <v>0</v>
      </c>
      <c r="O281" s="80">
        <f t="shared" ca="1" si="76"/>
        <v>0</v>
      </c>
      <c r="P281" s="72">
        <f t="shared" ca="1" si="77"/>
        <v>0</v>
      </c>
      <c r="Q281" s="72">
        <f t="shared" ca="1" si="78"/>
        <v>0</v>
      </c>
      <c r="R281" s="47">
        <f t="shared" ca="1" si="79"/>
        <v>2.2349130288618338E-3</v>
      </c>
      <c r="S281" s="47"/>
      <c r="T281" s="47"/>
      <c r="U281" s="47"/>
      <c r="V281" s="47"/>
      <c r="W281" s="47"/>
      <c r="X281" s="47"/>
      <c r="Y281" s="47"/>
      <c r="Z281" s="47"/>
      <c r="AA281" s="47"/>
      <c r="AB281" s="47"/>
      <c r="AC281" s="47"/>
      <c r="AD281" s="47"/>
      <c r="AE281" s="47"/>
      <c r="AF281" s="47"/>
      <c r="AG281" s="47"/>
      <c r="AH281" s="47"/>
      <c r="AI281" s="47"/>
    </row>
    <row r="282" spans="1:35">
      <c r="A282" s="78"/>
      <c r="B282" s="78"/>
      <c r="C282" s="78"/>
      <c r="D282" s="79">
        <f t="shared" si="65"/>
        <v>0</v>
      </c>
      <c r="E282" s="79">
        <f t="shared" si="66"/>
        <v>0</v>
      </c>
      <c r="F282" s="72">
        <f t="shared" si="67"/>
        <v>0</v>
      </c>
      <c r="G282" s="72">
        <f t="shared" si="68"/>
        <v>0</v>
      </c>
      <c r="H282" s="72">
        <f t="shared" si="69"/>
        <v>0</v>
      </c>
      <c r="I282" s="72">
        <f t="shared" si="70"/>
        <v>0</v>
      </c>
      <c r="J282" s="72">
        <f t="shared" si="71"/>
        <v>0</v>
      </c>
      <c r="K282" s="72">
        <f t="shared" si="72"/>
        <v>0</v>
      </c>
      <c r="L282" s="72">
        <f t="shared" si="73"/>
        <v>0</v>
      </c>
      <c r="M282" s="72">
        <f t="shared" ca="1" si="74"/>
        <v>-2.2349130288618338E-3</v>
      </c>
      <c r="N282" s="72">
        <f t="shared" ca="1" si="75"/>
        <v>0</v>
      </c>
      <c r="O282" s="80">
        <f t="shared" ca="1" si="76"/>
        <v>0</v>
      </c>
      <c r="P282" s="72">
        <f t="shared" ca="1" si="77"/>
        <v>0</v>
      </c>
      <c r="Q282" s="72">
        <f t="shared" ca="1" si="78"/>
        <v>0</v>
      </c>
      <c r="R282" s="47">
        <f t="shared" ca="1" si="79"/>
        <v>2.2349130288618338E-3</v>
      </c>
      <c r="S282" s="47"/>
      <c r="T282" s="47"/>
      <c r="U282" s="47"/>
      <c r="V282" s="47"/>
      <c r="W282" s="47"/>
      <c r="X282" s="47"/>
      <c r="Y282" s="47"/>
      <c r="Z282" s="47"/>
      <c r="AA282" s="47"/>
      <c r="AB282" s="47"/>
      <c r="AC282" s="47"/>
      <c r="AD282" s="47"/>
      <c r="AE282" s="47"/>
      <c r="AF282" s="47"/>
      <c r="AG282" s="47"/>
      <c r="AH282" s="47"/>
      <c r="AI282" s="47"/>
    </row>
    <row r="283" spans="1:35">
      <c r="A283" s="78"/>
      <c r="B283" s="78"/>
      <c r="C283" s="78"/>
      <c r="D283" s="79">
        <f t="shared" si="65"/>
        <v>0</v>
      </c>
      <c r="E283" s="79">
        <f t="shared" si="66"/>
        <v>0</v>
      </c>
      <c r="F283" s="72">
        <f t="shared" si="67"/>
        <v>0</v>
      </c>
      <c r="G283" s="72">
        <f t="shared" si="68"/>
        <v>0</v>
      </c>
      <c r="H283" s="72">
        <f t="shared" si="69"/>
        <v>0</v>
      </c>
      <c r="I283" s="72">
        <f t="shared" si="70"/>
        <v>0</v>
      </c>
      <c r="J283" s="72">
        <f t="shared" si="71"/>
        <v>0</v>
      </c>
      <c r="K283" s="72">
        <f t="shared" si="72"/>
        <v>0</v>
      </c>
      <c r="L283" s="72">
        <f t="shared" si="73"/>
        <v>0</v>
      </c>
      <c r="M283" s="72">
        <f t="shared" ca="1" si="74"/>
        <v>-2.2349130288618338E-3</v>
      </c>
      <c r="N283" s="72">
        <f t="shared" ca="1" si="75"/>
        <v>0</v>
      </c>
      <c r="O283" s="80">
        <f t="shared" ca="1" si="76"/>
        <v>0</v>
      </c>
      <c r="P283" s="72">
        <f t="shared" ca="1" si="77"/>
        <v>0</v>
      </c>
      <c r="Q283" s="72">
        <f t="shared" ca="1" si="78"/>
        <v>0</v>
      </c>
      <c r="R283" s="47">
        <f t="shared" ca="1" si="79"/>
        <v>2.2349130288618338E-3</v>
      </c>
      <c r="S283" s="47"/>
      <c r="T283" s="47"/>
      <c r="U283" s="47"/>
      <c r="V283" s="47"/>
      <c r="W283" s="47"/>
      <c r="X283" s="47"/>
      <c r="Y283" s="47"/>
      <c r="Z283" s="47"/>
      <c r="AA283" s="47"/>
      <c r="AB283" s="47"/>
      <c r="AC283" s="47"/>
      <c r="AD283" s="47"/>
      <c r="AE283" s="47"/>
      <c r="AF283" s="47"/>
      <c r="AG283" s="47"/>
      <c r="AH283" s="47"/>
      <c r="AI283" s="47"/>
    </row>
    <row r="284" spans="1:35">
      <c r="A284" s="78"/>
      <c r="B284" s="78"/>
      <c r="C284" s="78"/>
      <c r="D284" s="79">
        <f t="shared" si="65"/>
        <v>0</v>
      </c>
      <c r="E284" s="79">
        <f t="shared" si="66"/>
        <v>0</v>
      </c>
      <c r="F284" s="72">
        <f t="shared" si="67"/>
        <v>0</v>
      </c>
      <c r="G284" s="72">
        <f t="shared" si="68"/>
        <v>0</v>
      </c>
      <c r="H284" s="72">
        <f t="shared" si="69"/>
        <v>0</v>
      </c>
      <c r="I284" s="72">
        <f t="shared" si="70"/>
        <v>0</v>
      </c>
      <c r="J284" s="72">
        <f t="shared" si="71"/>
        <v>0</v>
      </c>
      <c r="K284" s="72">
        <f t="shared" si="72"/>
        <v>0</v>
      </c>
      <c r="L284" s="72">
        <f t="shared" si="73"/>
        <v>0</v>
      </c>
      <c r="M284" s="72">
        <f t="shared" ca="1" si="74"/>
        <v>-2.2349130288618338E-3</v>
      </c>
      <c r="N284" s="72">
        <f t="shared" ca="1" si="75"/>
        <v>0</v>
      </c>
      <c r="O284" s="80">
        <f t="shared" ca="1" si="76"/>
        <v>0</v>
      </c>
      <c r="P284" s="72">
        <f t="shared" ca="1" si="77"/>
        <v>0</v>
      </c>
      <c r="Q284" s="72">
        <f t="shared" ca="1" si="78"/>
        <v>0</v>
      </c>
      <c r="R284" s="47">
        <f t="shared" ca="1" si="79"/>
        <v>2.2349130288618338E-3</v>
      </c>
      <c r="S284" s="47"/>
      <c r="T284" s="47"/>
      <c r="U284" s="47"/>
      <c r="V284" s="47"/>
      <c r="W284" s="47"/>
      <c r="X284" s="47"/>
      <c r="Y284" s="47"/>
      <c r="Z284" s="47"/>
      <c r="AA284" s="47"/>
      <c r="AB284" s="47"/>
      <c r="AC284" s="47"/>
      <c r="AD284" s="47"/>
      <c r="AE284" s="47"/>
      <c r="AF284" s="47"/>
      <c r="AG284" s="47"/>
      <c r="AH284" s="47"/>
      <c r="AI284" s="47"/>
    </row>
    <row r="285" spans="1:35">
      <c r="A285" s="78"/>
      <c r="B285" s="78"/>
      <c r="C285" s="78"/>
      <c r="D285" s="79">
        <f t="shared" si="65"/>
        <v>0</v>
      </c>
      <c r="E285" s="79">
        <f t="shared" si="66"/>
        <v>0</v>
      </c>
      <c r="F285" s="72">
        <f t="shared" si="67"/>
        <v>0</v>
      </c>
      <c r="G285" s="72">
        <f t="shared" si="68"/>
        <v>0</v>
      </c>
      <c r="H285" s="72">
        <f t="shared" si="69"/>
        <v>0</v>
      </c>
      <c r="I285" s="72">
        <f t="shared" si="70"/>
        <v>0</v>
      </c>
      <c r="J285" s="72">
        <f t="shared" si="71"/>
        <v>0</v>
      </c>
      <c r="K285" s="72">
        <f t="shared" si="72"/>
        <v>0</v>
      </c>
      <c r="L285" s="72">
        <f t="shared" si="73"/>
        <v>0</v>
      </c>
      <c r="M285" s="72">
        <f t="shared" ca="1" si="74"/>
        <v>-2.2349130288618338E-3</v>
      </c>
      <c r="N285" s="72">
        <f t="shared" ca="1" si="75"/>
        <v>0</v>
      </c>
      <c r="O285" s="80">
        <f t="shared" ca="1" si="76"/>
        <v>0</v>
      </c>
      <c r="P285" s="72">
        <f t="shared" ca="1" si="77"/>
        <v>0</v>
      </c>
      <c r="Q285" s="72">
        <f t="shared" ca="1" si="78"/>
        <v>0</v>
      </c>
      <c r="R285" s="47">
        <f t="shared" ca="1" si="79"/>
        <v>2.2349130288618338E-3</v>
      </c>
      <c r="S285" s="47"/>
      <c r="T285" s="47"/>
      <c r="U285" s="47"/>
      <c r="V285" s="47"/>
      <c r="W285" s="47"/>
      <c r="X285" s="47"/>
      <c r="Y285" s="47"/>
      <c r="Z285" s="47"/>
      <c r="AA285" s="47"/>
      <c r="AB285" s="47"/>
      <c r="AC285" s="47"/>
      <c r="AD285" s="47"/>
      <c r="AE285" s="47"/>
      <c r="AF285" s="47"/>
      <c r="AG285" s="47"/>
      <c r="AH285" s="47"/>
      <c r="AI285" s="47"/>
    </row>
    <row r="286" spans="1:35">
      <c r="A286" s="78"/>
      <c r="B286" s="78"/>
      <c r="C286" s="78"/>
      <c r="D286" s="79">
        <f t="shared" si="65"/>
        <v>0</v>
      </c>
      <c r="E286" s="79">
        <f t="shared" si="66"/>
        <v>0</v>
      </c>
      <c r="F286" s="72">
        <f t="shared" si="67"/>
        <v>0</v>
      </c>
      <c r="G286" s="72">
        <f t="shared" si="68"/>
        <v>0</v>
      </c>
      <c r="H286" s="72">
        <f t="shared" si="69"/>
        <v>0</v>
      </c>
      <c r="I286" s="72">
        <f t="shared" si="70"/>
        <v>0</v>
      </c>
      <c r="J286" s="72">
        <f t="shared" si="71"/>
        <v>0</v>
      </c>
      <c r="K286" s="72">
        <f t="shared" si="72"/>
        <v>0</v>
      </c>
      <c r="L286" s="72">
        <f t="shared" si="73"/>
        <v>0</v>
      </c>
      <c r="M286" s="72">
        <f t="shared" ca="1" si="74"/>
        <v>-2.2349130288618338E-3</v>
      </c>
      <c r="N286" s="72">
        <f t="shared" ca="1" si="75"/>
        <v>0</v>
      </c>
      <c r="O286" s="80">
        <f t="shared" ca="1" si="76"/>
        <v>0</v>
      </c>
      <c r="P286" s="72">
        <f t="shared" ca="1" si="77"/>
        <v>0</v>
      </c>
      <c r="Q286" s="72">
        <f t="shared" ca="1" si="78"/>
        <v>0</v>
      </c>
      <c r="R286" s="47">
        <f t="shared" ca="1" si="79"/>
        <v>2.2349130288618338E-3</v>
      </c>
      <c r="S286" s="47"/>
      <c r="T286" s="47"/>
      <c r="U286" s="47"/>
      <c r="V286" s="47"/>
      <c r="W286" s="47"/>
      <c r="X286" s="47"/>
      <c r="Y286" s="47"/>
      <c r="Z286" s="47"/>
      <c r="AA286" s="47"/>
      <c r="AB286" s="47"/>
      <c r="AC286" s="47"/>
      <c r="AD286" s="47"/>
      <c r="AE286" s="47"/>
      <c r="AF286" s="47"/>
      <c r="AG286" s="47"/>
      <c r="AH286" s="47"/>
      <c r="AI286" s="47"/>
    </row>
    <row r="287" spans="1:35">
      <c r="A287" s="78"/>
      <c r="B287" s="78"/>
      <c r="C287" s="78"/>
      <c r="D287" s="79">
        <f t="shared" si="65"/>
        <v>0</v>
      </c>
      <c r="E287" s="79">
        <f t="shared" si="66"/>
        <v>0</v>
      </c>
      <c r="F287" s="72">
        <f t="shared" si="67"/>
        <v>0</v>
      </c>
      <c r="G287" s="72">
        <f t="shared" si="68"/>
        <v>0</v>
      </c>
      <c r="H287" s="72">
        <f t="shared" si="69"/>
        <v>0</v>
      </c>
      <c r="I287" s="72">
        <f t="shared" si="70"/>
        <v>0</v>
      </c>
      <c r="J287" s="72">
        <f t="shared" si="71"/>
        <v>0</v>
      </c>
      <c r="K287" s="72">
        <f t="shared" si="72"/>
        <v>0</v>
      </c>
      <c r="L287" s="72">
        <f t="shared" si="73"/>
        <v>0</v>
      </c>
      <c r="M287" s="72">
        <f t="shared" ca="1" si="74"/>
        <v>-2.2349130288618338E-3</v>
      </c>
      <c r="N287" s="72">
        <f t="shared" ca="1" si="75"/>
        <v>0</v>
      </c>
      <c r="O287" s="80">
        <f t="shared" ca="1" si="76"/>
        <v>0</v>
      </c>
      <c r="P287" s="72">
        <f t="shared" ca="1" si="77"/>
        <v>0</v>
      </c>
      <c r="Q287" s="72">
        <f t="shared" ca="1" si="78"/>
        <v>0</v>
      </c>
      <c r="R287" s="47">
        <f t="shared" ca="1" si="79"/>
        <v>2.2349130288618338E-3</v>
      </c>
      <c r="S287" s="47"/>
      <c r="T287" s="47"/>
      <c r="U287" s="47"/>
      <c r="V287" s="47"/>
      <c r="W287" s="47"/>
      <c r="X287" s="47"/>
      <c r="Y287" s="47"/>
      <c r="Z287" s="47"/>
      <c r="AA287" s="47"/>
      <c r="AB287" s="47"/>
      <c r="AC287" s="47"/>
      <c r="AD287" s="47"/>
      <c r="AE287" s="47"/>
      <c r="AF287" s="47"/>
      <c r="AG287" s="47"/>
      <c r="AH287" s="47"/>
      <c r="AI287" s="47"/>
    </row>
    <row r="288" spans="1:35">
      <c r="A288" s="78"/>
      <c r="B288" s="78"/>
      <c r="C288" s="78"/>
      <c r="D288" s="79">
        <f t="shared" si="65"/>
        <v>0</v>
      </c>
      <c r="E288" s="79">
        <f t="shared" si="66"/>
        <v>0</v>
      </c>
      <c r="F288" s="72">
        <f t="shared" si="67"/>
        <v>0</v>
      </c>
      <c r="G288" s="72">
        <f t="shared" si="68"/>
        <v>0</v>
      </c>
      <c r="H288" s="72">
        <f t="shared" si="69"/>
        <v>0</v>
      </c>
      <c r="I288" s="72">
        <f t="shared" si="70"/>
        <v>0</v>
      </c>
      <c r="J288" s="72">
        <f t="shared" si="71"/>
        <v>0</v>
      </c>
      <c r="K288" s="72">
        <f t="shared" si="72"/>
        <v>0</v>
      </c>
      <c r="L288" s="72">
        <f t="shared" si="73"/>
        <v>0</v>
      </c>
      <c r="M288" s="72">
        <f t="shared" ca="1" si="74"/>
        <v>-2.2349130288618338E-3</v>
      </c>
      <c r="N288" s="72">
        <f t="shared" ca="1" si="75"/>
        <v>0</v>
      </c>
      <c r="O288" s="80">
        <f t="shared" ca="1" si="76"/>
        <v>0</v>
      </c>
      <c r="P288" s="72">
        <f t="shared" ca="1" si="77"/>
        <v>0</v>
      </c>
      <c r="Q288" s="72">
        <f t="shared" ca="1" si="78"/>
        <v>0</v>
      </c>
      <c r="R288" s="47">
        <f t="shared" ca="1" si="79"/>
        <v>2.2349130288618338E-3</v>
      </c>
      <c r="S288" s="47"/>
      <c r="T288" s="47"/>
      <c r="U288" s="47"/>
      <c r="V288" s="47"/>
      <c r="W288" s="47"/>
      <c r="X288" s="47"/>
      <c r="Y288" s="47"/>
      <c r="Z288" s="47"/>
      <c r="AA288" s="47"/>
      <c r="AB288" s="47"/>
      <c r="AC288" s="47"/>
      <c r="AD288" s="47"/>
      <c r="AE288" s="47"/>
      <c r="AF288" s="47"/>
      <c r="AG288" s="47"/>
      <c r="AH288" s="47"/>
      <c r="AI288" s="47"/>
    </row>
    <row r="289" spans="1:35">
      <c r="A289" s="78"/>
      <c r="B289" s="78"/>
      <c r="C289" s="78"/>
      <c r="D289" s="79">
        <f t="shared" si="65"/>
        <v>0</v>
      </c>
      <c r="E289" s="79">
        <f t="shared" si="66"/>
        <v>0</v>
      </c>
      <c r="F289" s="72">
        <f t="shared" si="67"/>
        <v>0</v>
      </c>
      <c r="G289" s="72">
        <f t="shared" si="68"/>
        <v>0</v>
      </c>
      <c r="H289" s="72">
        <f t="shared" si="69"/>
        <v>0</v>
      </c>
      <c r="I289" s="72">
        <f t="shared" si="70"/>
        <v>0</v>
      </c>
      <c r="J289" s="72">
        <f t="shared" si="71"/>
        <v>0</v>
      </c>
      <c r="K289" s="72">
        <f t="shared" si="72"/>
        <v>0</v>
      </c>
      <c r="L289" s="72">
        <f t="shared" si="73"/>
        <v>0</v>
      </c>
      <c r="M289" s="72">
        <f t="shared" ca="1" si="74"/>
        <v>-2.2349130288618338E-3</v>
      </c>
      <c r="N289" s="72">
        <f t="shared" ca="1" si="75"/>
        <v>0</v>
      </c>
      <c r="O289" s="80">
        <f t="shared" ca="1" si="76"/>
        <v>0</v>
      </c>
      <c r="P289" s="72">
        <f t="shared" ca="1" si="77"/>
        <v>0</v>
      </c>
      <c r="Q289" s="72">
        <f t="shared" ca="1" si="78"/>
        <v>0</v>
      </c>
      <c r="R289" s="47">
        <f t="shared" ca="1" si="79"/>
        <v>2.2349130288618338E-3</v>
      </c>
      <c r="S289" s="47"/>
      <c r="T289" s="47"/>
      <c r="U289" s="47"/>
      <c r="V289" s="47"/>
      <c r="W289" s="47"/>
      <c r="X289" s="47"/>
      <c r="Y289" s="47"/>
      <c r="Z289" s="47"/>
      <c r="AA289" s="47"/>
      <c r="AB289" s="47"/>
      <c r="AC289" s="47"/>
      <c r="AD289" s="47"/>
      <c r="AE289" s="47"/>
      <c r="AF289" s="47"/>
      <c r="AG289" s="47"/>
      <c r="AH289" s="47"/>
      <c r="AI289" s="47"/>
    </row>
    <row r="290" spans="1:35">
      <c r="A290" s="78"/>
      <c r="B290" s="78"/>
      <c r="C290" s="78"/>
      <c r="D290" s="79">
        <f t="shared" si="65"/>
        <v>0</v>
      </c>
      <c r="E290" s="79">
        <f t="shared" si="66"/>
        <v>0</v>
      </c>
      <c r="F290" s="72">
        <f t="shared" si="67"/>
        <v>0</v>
      </c>
      <c r="G290" s="72">
        <f t="shared" si="68"/>
        <v>0</v>
      </c>
      <c r="H290" s="72">
        <f t="shared" si="69"/>
        <v>0</v>
      </c>
      <c r="I290" s="72">
        <f t="shared" si="70"/>
        <v>0</v>
      </c>
      <c r="J290" s="72">
        <f t="shared" si="71"/>
        <v>0</v>
      </c>
      <c r="K290" s="72">
        <f t="shared" si="72"/>
        <v>0</v>
      </c>
      <c r="L290" s="72">
        <f t="shared" si="73"/>
        <v>0</v>
      </c>
      <c r="M290" s="72">
        <f t="shared" ca="1" si="74"/>
        <v>-2.2349130288618338E-3</v>
      </c>
      <c r="N290" s="72">
        <f t="shared" ca="1" si="75"/>
        <v>0</v>
      </c>
      <c r="O290" s="80">
        <f t="shared" ca="1" si="76"/>
        <v>0</v>
      </c>
      <c r="P290" s="72">
        <f t="shared" ca="1" si="77"/>
        <v>0</v>
      </c>
      <c r="Q290" s="72">
        <f t="shared" ca="1" si="78"/>
        <v>0</v>
      </c>
      <c r="R290" s="47">
        <f t="shared" ca="1" si="79"/>
        <v>2.2349130288618338E-3</v>
      </c>
      <c r="S290" s="47"/>
      <c r="T290" s="47"/>
      <c r="U290" s="47"/>
      <c r="V290" s="47"/>
      <c r="W290" s="47"/>
      <c r="X290" s="47"/>
      <c r="Y290" s="47"/>
      <c r="Z290" s="47"/>
      <c r="AA290" s="47"/>
      <c r="AB290" s="47"/>
      <c r="AC290" s="47"/>
      <c r="AD290" s="47"/>
      <c r="AE290" s="47"/>
      <c r="AF290" s="47"/>
      <c r="AG290" s="47"/>
      <c r="AH290" s="47"/>
      <c r="AI290" s="47"/>
    </row>
    <row r="291" spans="1:35">
      <c r="A291" s="78"/>
      <c r="B291" s="78"/>
      <c r="C291" s="78"/>
      <c r="D291" s="79">
        <f t="shared" si="65"/>
        <v>0</v>
      </c>
      <c r="E291" s="79">
        <f t="shared" si="66"/>
        <v>0</v>
      </c>
      <c r="F291" s="72">
        <f t="shared" si="67"/>
        <v>0</v>
      </c>
      <c r="G291" s="72">
        <f t="shared" si="68"/>
        <v>0</v>
      </c>
      <c r="H291" s="72">
        <f t="shared" si="69"/>
        <v>0</v>
      </c>
      <c r="I291" s="72">
        <f t="shared" si="70"/>
        <v>0</v>
      </c>
      <c r="J291" s="72">
        <f t="shared" si="71"/>
        <v>0</v>
      </c>
      <c r="K291" s="72">
        <f t="shared" si="72"/>
        <v>0</v>
      </c>
      <c r="L291" s="72">
        <f t="shared" si="73"/>
        <v>0</v>
      </c>
      <c r="M291" s="72">
        <f t="shared" ca="1" si="74"/>
        <v>-2.2349130288618338E-3</v>
      </c>
      <c r="N291" s="72">
        <f t="shared" ca="1" si="75"/>
        <v>0</v>
      </c>
      <c r="O291" s="80">
        <f t="shared" ca="1" si="76"/>
        <v>0</v>
      </c>
      <c r="P291" s="72">
        <f t="shared" ca="1" si="77"/>
        <v>0</v>
      </c>
      <c r="Q291" s="72">
        <f t="shared" ca="1" si="78"/>
        <v>0</v>
      </c>
      <c r="R291" s="47">
        <f t="shared" ca="1" si="79"/>
        <v>2.2349130288618338E-3</v>
      </c>
      <c r="S291" s="47"/>
      <c r="T291" s="47"/>
      <c r="U291" s="47"/>
      <c r="V291" s="47"/>
      <c r="W291" s="47"/>
      <c r="X291" s="47"/>
      <c r="Y291" s="47"/>
      <c r="Z291" s="47"/>
      <c r="AA291" s="47"/>
      <c r="AB291" s="47"/>
      <c r="AC291" s="47"/>
      <c r="AD291" s="47"/>
      <c r="AE291" s="47"/>
      <c r="AF291" s="47"/>
      <c r="AG291" s="47"/>
      <c r="AH291" s="47"/>
      <c r="AI291" s="47"/>
    </row>
    <row r="292" spans="1:35">
      <c r="A292" s="78"/>
      <c r="B292" s="78"/>
      <c r="C292" s="78"/>
      <c r="D292" s="79">
        <f t="shared" si="65"/>
        <v>0</v>
      </c>
      <c r="E292" s="79">
        <f t="shared" si="66"/>
        <v>0</v>
      </c>
      <c r="F292" s="72">
        <f t="shared" si="67"/>
        <v>0</v>
      </c>
      <c r="G292" s="72">
        <f t="shared" si="68"/>
        <v>0</v>
      </c>
      <c r="H292" s="72">
        <f t="shared" si="69"/>
        <v>0</v>
      </c>
      <c r="I292" s="72">
        <f t="shared" si="70"/>
        <v>0</v>
      </c>
      <c r="J292" s="72">
        <f t="shared" si="71"/>
        <v>0</v>
      </c>
      <c r="K292" s="72">
        <f t="shared" si="72"/>
        <v>0</v>
      </c>
      <c r="L292" s="72">
        <f t="shared" si="73"/>
        <v>0</v>
      </c>
      <c r="M292" s="72">
        <f t="shared" ca="1" si="74"/>
        <v>-2.2349130288618338E-3</v>
      </c>
      <c r="N292" s="72">
        <f t="shared" ca="1" si="75"/>
        <v>0</v>
      </c>
      <c r="O292" s="80">
        <f t="shared" ca="1" si="76"/>
        <v>0</v>
      </c>
      <c r="P292" s="72">
        <f t="shared" ca="1" si="77"/>
        <v>0</v>
      </c>
      <c r="Q292" s="72">
        <f t="shared" ca="1" si="78"/>
        <v>0</v>
      </c>
      <c r="R292" s="47">
        <f t="shared" ca="1" si="79"/>
        <v>2.2349130288618338E-3</v>
      </c>
      <c r="S292" s="47"/>
      <c r="T292" s="47"/>
      <c r="U292" s="47"/>
      <c r="V292" s="47"/>
      <c r="W292" s="47"/>
      <c r="X292" s="47"/>
      <c r="Y292" s="47"/>
      <c r="Z292" s="47"/>
      <c r="AA292" s="47"/>
      <c r="AB292" s="47"/>
      <c r="AC292" s="47"/>
      <c r="AD292" s="47"/>
      <c r="AE292" s="47"/>
      <c r="AF292" s="47"/>
      <c r="AG292" s="47"/>
      <c r="AH292" s="47"/>
      <c r="AI292" s="47"/>
    </row>
    <row r="293" spans="1:35">
      <c r="A293" s="78"/>
      <c r="B293" s="78"/>
      <c r="C293" s="78"/>
      <c r="D293" s="79">
        <f t="shared" si="65"/>
        <v>0</v>
      </c>
      <c r="E293" s="79">
        <f t="shared" si="66"/>
        <v>0</v>
      </c>
      <c r="F293" s="72">
        <f t="shared" si="67"/>
        <v>0</v>
      </c>
      <c r="G293" s="72">
        <f t="shared" si="68"/>
        <v>0</v>
      </c>
      <c r="H293" s="72">
        <f t="shared" si="69"/>
        <v>0</v>
      </c>
      <c r="I293" s="72">
        <f t="shared" si="70"/>
        <v>0</v>
      </c>
      <c r="J293" s="72">
        <f t="shared" si="71"/>
        <v>0</v>
      </c>
      <c r="K293" s="72">
        <f t="shared" si="72"/>
        <v>0</v>
      </c>
      <c r="L293" s="72">
        <f t="shared" si="73"/>
        <v>0</v>
      </c>
      <c r="M293" s="72">
        <f t="shared" ca="1" si="74"/>
        <v>-2.2349130288618338E-3</v>
      </c>
      <c r="N293" s="72">
        <f t="shared" ca="1" si="75"/>
        <v>0</v>
      </c>
      <c r="O293" s="80">
        <f t="shared" ca="1" si="76"/>
        <v>0</v>
      </c>
      <c r="P293" s="72">
        <f t="shared" ca="1" si="77"/>
        <v>0</v>
      </c>
      <c r="Q293" s="72">
        <f t="shared" ca="1" si="78"/>
        <v>0</v>
      </c>
      <c r="R293" s="47">
        <f t="shared" ca="1" si="79"/>
        <v>2.2349130288618338E-3</v>
      </c>
      <c r="S293" s="47"/>
      <c r="T293" s="47"/>
      <c r="U293" s="47"/>
      <c r="V293" s="47"/>
      <c r="W293" s="47"/>
      <c r="X293" s="47"/>
      <c r="Y293" s="47"/>
      <c r="Z293" s="47"/>
      <c r="AA293" s="47"/>
      <c r="AB293" s="47"/>
      <c r="AC293" s="47"/>
      <c r="AD293" s="47"/>
      <c r="AE293" s="47"/>
      <c r="AF293" s="47"/>
      <c r="AG293" s="47"/>
      <c r="AH293" s="47"/>
      <c r="AI293" s="47"/>
    </row>
    <row r="294" spans="1:35">
      <c r="A294" s="78"/>
      <c r="B294" s="78"/>
      <c r="C294" s="78"/>
      <c r="D294" s="79">
        <f t="shared" si="65"/>
        <v>0</v>
      </c>
      <c r="E294" s="79">
        <f t="shared" si="66"/>
        <v>0</v>
      </c>
      <c r="F294" s="72">
        <f t="shared" si="67"/>
        <v>0</v>
      </c>
      <c r="G294" s="72">
        <f t="shared" si="68"/>
        <v>0</v>
      </c>
      <c r="H294" s="72">
        <f t="shared" si="69"/>
        <v>0</v>
      </c>
      <c r="I294" s="72">
        <f t="shared" si="70"/>
        <v>0</v>
      </c>
      <c r="J294" s="72">
        <f t="shared" si="71"/>
        <v>0</v>
      </c>
      <c r="K294" s="72">
        <f t="shared" si="72"/>
        <v>0</v>
      </c>
      <c r="L294" s="72">
        <f t="shared" si="73"/>
        <v>0</v>
      </c>
      <c r="M294" s="72">
        <f t="shared" ca="1" si="74"/>
        <v>-2.2349130288618338E-3</v>
      </c>
      <c r="N294" s="72">
        <f t="shared" ca="1" si="75"/>
        <v>0</v>
      </c>
      <c r="O294" s="80">
        <f t="shared" ca="1" si="76"/>
        <v>0</v>
      </c>
      <c r="P294" s="72">
        <f t="shared" ca="1" si="77"/>
        <v>0</v>
      </c>
      <c r="Q294" s="72">
        <f t="shared" ca="1" si="78"/>
        <v>0</v>
      </c>
      <c r="R294" s="47">
        <f t="shared" ca="1" si="79"/>
        <v>2.2349130288618338E-3</v>
      </c>
      <c r="S294" s="47"/>
      <c r="T294" s="47"/>
      <c r="U294" s="47"/>
      <c r="V294" s="47"/>
      <c r="W294" s="47"/>
      <c r="X294" s="47"/>
      <c r="Y294" s="47"/>
      <c r="Z294" s="47"/>
      <c r="AA294" s="47"/>
      <c r="AB294" s="47"/>
      <c r="AC294" s="47"/>
      <c r="AD294" s="47"/>
      <c r="AE294" s="47"/>
      <c r="AF294" s="47"/>
      <c r="AG294" s="47"/>
      <c r="AH294" s="47"/>
      <c r="AI294" s="47"/>
    </row>
    <row r="295" spans="1:35">
      <c r="A295" s="78"/>
      <c r="B295" s="78"/>
      <c r="C295" s="78"/>
      <c r="D295" s="79">
        <f t="shared" si="65"/>
        <v>0</v>
      </c>
      <c r="E295" s="79">
        <f t="shared" si="66"/>
        <v>0</v>
      </c>
      <c r="F295" s="72">
        <f t="shared" si="67"/>
        <v>0</v>
      </c>
      <c r="G295" s="72">
        <f t="shared" si="68"/>
        <v>0</v>
      </c>
      <c r="H295" s="72">
        <f t="shared" si="69"/>
        <v>0</v>
      </c>
      <c r="I295" s="72">
        <f t="shared" si="70"/>
        <v>0</v>
      </c>
      <c r="J295" s="72">
        <f t="shared" si="71"/>
        <v>0</v>
      </c>
      <c r="K295" s="72">
        <f t="shared" si="72"/>
        <v>0</v>
      </c>
      <c r="L295" s="72">
        <f t="shared" si="73"/>
        <v>0</v>
      </c>
      <c r="M295" s="72">
        <f t="shared" ca="1" si="74"/>
        <v>-2.2349130288618338E-3</v>
      </c>
      <c r="N295" s="72">
        <f t="shared" ca="1" si="75"/>
        <v>0</v>
      </c>
      <c r="O295" s="80">
        <f t="shared" ca="1" si="76"/>
        <v>0</v>
      </c>
      <c r="P295" s="72">
        <f t="shared" ca="1" si="77"/>
        <v>0</v>
      </c>
      <c r="Q295" s="72">
        <f t="shared" ca="1" si="78"/>
        <v>0</v>
      </c>
      <c r="R295" s="47">
        <f t="shared" ca="1" si="79"/>
        <v>2.2349130288618338E-3</v>
      </c>
      <c r="S295" s="47"/>
      <c r="T295" s="47"/>
      <c r="U295" s="47"/>
      <c r="V295" s="47"/>
      <c r="W295" s="47"/>
      <c r="X295" s="47"/>
      <c r="Y295" s="47"/>
      <c r="Z295" s="47"/>
      <c r="AA295" s="47"/>
      <c r="AB295" s="47"/>
      <c r="AC295" s="47"/>
      <c r="AD295" s="47"/>
      <c r="AE295" s="47"/>
      <c r="AF295" s="47"/>
      <c r="AG295" s="47"/>
      <c r="AH295" s="47"/>
      <c r="AI295" s="47"/>
    </row>
    <row r="296" spans="1:35">
      <c r="A296" s="78"/>
      <c r="B296" s="78"/>
      <c r="C296" s="78"/>
      <c r="D296" s="79">
        <f t="shared" si="65"/>
        <v>0</v>
      </c>
      <c r="E296" s="79">
        <f t="shared" si="66"/>
        <v>0</v>
      </c>
      <c r="F296" s="72">
        <f t="shared" si="67"/>
        <v>0</v>
      </c>
      <c r="G296" s="72">
        <f t="shared" si="68"/>
        <v>0</v>
      </c>
      <c r="H296" s="72">
        <f t="shared" si="69"/>
        <v>0</v>
      </c>
      <c r="I296" s="72">
        <f t="shared" si="70"/>
        <v>0</v>
      </c>
      <c r="J296" s="72">
        <f t="shared" si="71"/>
        <v>0</v>
      </c>
      <c r="K296" s="72">
        <f t="shared" si="72"/>
        <v>0</v>
      </c>
      <c r="L296" s="72">
        <f t="shared" si="73"/>
        <v>0</v>
      </c>
      <c r="M296" s="72">
        <f t="shared" ca="1" si="74"/>
        <v>-2.2349130288618338E-3</v>
      </c>
      <c r="N296" s="72">
        <f t="shared" ca="1" si="75"/>
        <v>0</v>
      </c>
      <c r="O296" s="80">
        <f t="shared" ca="1" si="76"/>
        <v>0</v>
      </c>
      <c r="P296" s="72">
        <f t="shared" ca="1" si="77"/>
        <v>0</v>
      </c>
      <c r="Q296" s="72">
        <f t="shared" ca="1" si="78"/>
        <v>0</v>
      </c>
      <c r="R296" s="47">
        <f t="shared" ca="1" si="79"/>
        <v>2.2349130288618338E-3</v>
      </c>
      <c r="S296" s="47"/>
      <c r="T296" s="47"/>
      <c r="U296" s="47"/>
      <c r="V296" s="47"/>
      <c r="W296" s="47"/>
      <c r="X296" s="47"/>
      <c r="Y296" s="47"/>
      <c r="Z296" s="47"/>
      <c r="AA296" s="47"/>
      <c r="AB296" s="47"/>
      <c r="AC296" s="47"/>
      <c r="AD296" s="47"/>
      <c r="AE296" s="47"/>
      <c r="AF296" s="47"/>
      <c r="AG296" s="47"/>
      <c r="AH296" s="47"/>
      <c r="AI296" s="47"/>
    </row>
    <row r="297" spans="1:35">
      <c r="A297" s="78"/>
      <c r="B297" s="78"/>
      <c r="C297" s="78"/>
      <c r="D297" s="79">
        <f t="shared" si="65"/>
        <v>0</v>
      </c>
      <c r="E297" s="79">
        <f t="shared" si="66"/>
        <v>0</v>
      </c>
      <c r="F297" s="72">
        <f t="shared" si="67"/>
        <v>0</v>
      </c>
      <c r="G297" s="72">
        <f t="shared" si="68"/>
        <v>0</v>
      </c>
      <c r="H297" s="72">
        <f t="shared" si="69"/>
        <v>0</v>
      </c>
      <c r="I297" s="72">
        <f t="shared" si="70"/>
        <v>0</v>
      </c>
      <c r="J297" s="72">
        <f t="shared" si="71"/>
        <v>0</v>
      </c>
      <c r="K297" s="72">
        <f t="shared" si="72"/>
        <v>0</v>
      </c>
      <c r="L297" s="72">
        <f t="shared" si="73"/>
        <v>0</v>
      </c>
      <c r="M297" s="72">
        <f t="shared" ca="1" si="74"/>
        <v>-2.2349130288618338E-3</v>
      </c>
      <c r="N297" s="72">
        <f t="shared" ca="1" si="75"/>
        <v>0</v>
      </c>
      <c r="O297" s="80">
        <f t="shared" ca="1" si="76"/>
        <v>0</v>
      </c>
      <c r="P297" s="72">
        <f t="shared" ca="1" si="77"/>
        <v>0</v>
      </c>
      <c r="Q297" s="72">
        <f t="shared" ca="1" si="78"/>
        <v>0</v>
      </c>
      <c r="R297" s="47">
        <f t="shared" ca="1" si="79"/>
        <v>2.2349130288618338E-3</v>
      </c>
      <c r="S297" s="47"/>
      <c r="T297" s="47"/>
      <c r="U297" s="47"/>
      <c r="V297" s="47"/>
      <c r="W297" s="47"/>
      <c r="X297" s="47"/>
      <c r="Y297" s="47"/>
      <c r="Z297" s="47"/>
      <c r="AA297" s="47"/>
      <c r="AB297" s="47"/>
      <c r="AC297" s="47"/>
      <c r="AD297" s="47"/>
      <c r="AE297" s="47"/>
      <c r="AF297" s="47"/>
      <c r="AG297" s="47"/>
      <c r="AH297" s="47"/>
      <c r="AI297" s="47"/>
    </row>
    <row r="298" spans="1:35">
      <c r="A298" s="78"/>
      <c r="B298" s="78"/>
      <c r="C298" s="78"/>
      <c r="D298" s="79">
        <f t="shared" si="65"/>
        <v>0</v>
      </c>
      <c r="E298" s="79">
        <f t="shared" si="66"/>
        <v>0</v>
      </c>
      <c r="F298" s="72">
        <f t="shared" si="67"/>
        <v>0</v>
      </c>
      <c r="G298" s="72">
        <f t="shared" si="68"/>
        <v>0</v>
      </c>
      <c r="H298" s="72">
        <f t="shared" si="69"/>
        <v>0</v>
      </c>
      <c r="I298" s="72">
        <f t="shared" si="70"/>
        <v>0</v>
      </c>
      <c r="J298" s="72">
        <f t="shared" si="71"/>
        <v>0</v>
      </c>
      <c r="K298" s="72">
        <f t="shared" si="72"/>
        <v>0</v>
      </c>
      <c r="L298" s="72">
        <f t="shared" si="73"/>
        <v>0</v>
      </c>
      <c r="M298" s="72">
        <f t="shared" ca="1" si="74"/>
        <v>-2.2349130288618338E-3</v>
      </c>
      <c r="N298" s="72">
        <f t="shared" ca="1" si="75"/>
        <v>0</v>
      </c>
      <c r="O298" s="80">
        <f t="shared" ca="1" si="76"/>
        <v>0</v>
      </c>
      <c r="P298" s="72">
        <f t="shared" ca="1" si="77"/>
        <v>0</v>
      </c>
      <c r="Q298" s="72">
        <f t="shared" ca="1" si="78"/>
        <v>0</v>
      </c>
      <c r="R298" s="47">
        <f t="shared" ca="1" si="79"/>
        <v>2.2349130288618338E-3</v>
      </c>
      <c r="S298" s="47"/>
      <c r="T298" s="47"/>
      <c r="U298" s="47"/>
      <c r="V298" s="47"/>
      <c r="W298" s="47"/>
      <c r="X298" s="47"/>
      <c r="Y298" s="47"/>
      <c r="Z298" s="47"/>
      <c r="AA298" s="47"/>
      <c r="AB298" s="47"/>
      <c r="AC298" s="47"/>
      <c r="AD298" s="47"/>
      <c r="AE298" s="47"/>
      <c r="AF298" s="47"/>
      <c r="AG298" s="47"/>
      <c r="AH298" s="47"/>
      <c r="AI298" s="47"/>
    </row>
    <row r="299" spans="1:35">
      <c r="A299" s="78"/>
      <c r="B299" s="78"/>
      <c r="C299" s="78"/>
      <c r="D299" s="79">
        <f t="shared" si="65"/>
        <v>0</v>
      </c>
      <c r="E299" s="79">
        <f t="shared" si="66"/>
        <v>0</v>
      </c>
      <c r="F299" s="72">
        <f t="shared" si="67"/>
        <v>0</v>
      </c>
      <c r="G299" s="72">
        <f t="shared" si="68"/>
        <v>0</v>
      </c>
      <c r="H299" s="72">
        <f t="shared" si="69"/>
        <v>0</v>
      </c>
      <c r="I299" s="72">
        <f t="shared" si="70"/>
        <v>0</v>
      </c>
      <c r="J299" s="72">
        <f t="shared" si="71"/>
        <v>0</v>
      </c>
      <c r="K299" s="72">
        <f t="shared" si="72"/>
        <v>0</v>
      </c>
      <c r="L299" s="72">
        <f t="shared" si="73"/>
        <v>0</v>
      </c>
      <c r="M299" s="72">
        <f t="shared" ca="1" si="74"/>
        <v>-2.2349130288618338E-3</v>
      </c>
      <c r="N299" s="72">
        <f t="shared" ca="1" si="75"/>
        <v>0</v>
      </c>
      <c r="O299" s="80">
        <f t="shared" ca="1" si="76"/>
        <v>0</v>
      </c>
      <c r="P299" s="72">
        <f t="shared" ca="1" si="77"/>
        <v>0</v>
      </c>
      <c r="Q299" s="72">
        <f t="shared" ca="1" si="78"/>
        <v>0</v>
      </c>
      <c r="R299" s="47">
        <f t="shared" ca="1" si="79"/>
        <v>2.2349130288618338E-3</v>
      </c>
      <c r="S299" s="47"/>
      <c r="T299" s="47"/>
      <c r="U299" s="47"/>
      <c r="V299" s="47"/>
      <c r="W299" s="47"/>
      <c r="X299" s="47"/>
      <c r="Y299" s="47"/>
      <c r="Z299" s="47"/>
      <c r="AA299" s="47"/>
      <c r="AB299" s="47"/>
      <c r="AC299" s="47"/>
      <c r="AD299" s="47"/>
      <c r="AE299" s="47"/>
      <c r="AF299" s="47"/>
      <c r="AG299" s="47"/>
      <c r="AH299" s="47"/>
      <c r="AI299" s="47"/>
    </row>
    <row r="300" spans="1:35">
      <c r="A300" s="78"/>
      <c r="B300" s="78"/>
      <c r="C300" s="78"/>
      <c r="D300" s="79">
        <f t="shared" si="65"/>
        <v>0</v>
      </c>
      <c r="E300" s="79">
        <f t="shared" si="66"/>
        <v>0</v>
      </c>
      <c r="F300" s="72">
        <f t="shared" si="67"/>
        <v>0</v>
      </c>
      <c r="G300" s="72">
        <f t="shared" si="68"/>
        <v>0</v>
      </c>
      <c r="H300" s="72">
        <f t="shared" si="69"/>
        <v>0</v>
      </c>
      <c r="I300" s="72">
        <f t="shared" si="70"/>
        <v>0</v>
      </c>
      <c r="J300" s="72">
        <f t="shared" si="71"/>
        <v>0</v>
      </c>
      <c r="K300" s="72">
        <f t="shared" si="72"/>
        <v>0</v>
      </c>
      <c r="L300" s="72">
        <f t="shared" si="73"/>
        <v>0</v>
      </c>
      <c r="M300" s="72">
        <f t="shared" ca="1" si="74"/>
        <v>-2.2349130288618338E-3</v>
      </c>
      <c r="N300" s="72">
        <f t="shared" ca="1" si="75"/>
        <v>0</v>
      </c>
      <c r="O300" s="80">
        <f t="shared" ca="1" si="76"/>
        <v>0</v>
      </c>
      <c r="P300" s="72">
        <f t="shared" ca="1" si="77"/>
        <v>0</v>
      </c>
      <c r="Q300" s="72">
        <f t="shared" ca="1" si="78"/>
        <v>0</v>
      </c>
      <c r="R300" s="47">
        <f t="shared" ca="1" si="79"/>
        <v>2.2349130288618338E-3</v>
      </c>
      <c r="S300" s="47"/>
      <c r="T300" s="47"/>
      <c r="U300" s="47"/>
      <c r="V300" s="47"/>
      <c r="W300" s="47"/>
      <c r="X300" s="47"/>
      <c r="Y300" s="47"/>
      <c r="Z300" s="47"/>
      <c r="AA300" s="47"/>
      <c r="AB300" s="47"/>
      <c r="AC300" s="47"/>
      <c r="AD300" s="47"/>
      <c r="AE300" s="47"/>
      <c r="AF300" s="47"/>
      <c r="AG300" s="47"/>
      <c r="AH300" s="47"/>
      <c r="AI300" s="47"/>
    </row>
    <row r="301" spans="1:35">
      <c r="A301" s="78"/>
      <c r="B301" s="78"/>
      <c r="C301" s="78"/>
      <c r="D301" s="79">
        <f t="shared" si="65"/>
        <v>0</v>
      </c>
      <c r="E301" s="79">
        <f t="shared" si="66"/>
        <v>0</v>
      </c>
      <c r="F301" s="72">
        <f t="shared" si="67"/>
        <v>0</v>
      </c>
      <c r="G301" s="72">
        <f t="shared" si="68"/>
        <v>0</v>
      </c>
      <c r="H301" s="72">
        <f t="shared" si="69"/>
        <v>0</v>
      </c>
      <c r="I301" s="72">
        <f t="shared" si="70"/>
        <v>0</v>
      </c>
      <c r="J301" s="72">
        <f t="shared" si="71"/>
        <v>0</v>
      </c>
      <c r="K301" s="72">
        <f t="shared" si="72"/>
        <v>0</v>
      </c>
      <c r="L301" s="72">
        <f t="shared" si="73"/>
        <v>0</v>
      </c>
      <c r="M301" s="72">
        <f t="shared" ca="1" si="74"/>
        <v>-2.2349130288618338E-3</v>
      </c>
      <c r="N301" s="72">
        <f t="shared" ca="1" si="75"/>
        <v>0</v>
      </c>
      <c r="O301" s="80">
        <f t="shared" ca="1" si="76"/>
        <v>0</v>
      </c>
      <c r="P301" s="72">
        <f t="shared" ca="1" si="77"/>
        <v>0</v>
      </c>
      <c r="Q301" s="72">
        <f t="shared" ca="1" si="78"/>
        <v>0</v>
      </c>
      <c r="R301" s="47">
        <f t="shared" ca="1" si="79"/>
        <v>2.2349130288618338E-3</v>
      </c>
      <c r="S301" s="47"/>
      <c r="T301" s="47"/>
      <c r="U301" s="47"/>
      <c r="V301" s="47"/>
      <c r="W301" s="47"/>
      <c r="X301" s="47"/>
      <c r="Y301" s="47"/>
      <c r="Z301" s="47"/>
      <c r="AA301" s="47"/>
      <c r="AB301" s="47"/>
      <c r="AC301" s="47"/>
      <c r="AD301" s="47"/>
      <c r="AE301" s="47"/>
      <c r="AF301" s="47"/>
      <c r="AG301" s="47"/>
      <c r="AH301" s="47"/>
      <c r="AI301" s="47"/>
    </row>
    <row r="302" spans="1:35">
      <c r="A302" s="78"/>
      <c r="B302" s="78"/>
      <c r="C302" s="78"/>
      <c r="D302" s="79">
        <f t="shared" si="65"/>
        <v>0</v>
      </c>
      <c r="E302" s="79">
        <f t="shared" si="66"/>
        <v>0</v>
      </c>
      <c r="F302" s="72">
        <f t="shared" si="67"/>
        <v>0</v>
      </c>
      <c r="G302" s="72">
        <f t="shared" si="68"/>
        <v>0</v>
      </c>
      <c r="H302" s="72">
        <f t="shared" si="69"/>
        <v>0</v>
      </c>
      <c r="I302" s="72">
        <f t="shared" si="70"/>
        <v>0</v>
      </c>
      <c r="J302" s="72">
        <f t="shared" si="71"/>
        <v>0</v>
      </c>
      <c r="K302" s="72">
        <f t="shared" si="72"/>
        <v>0</v>
      </c>
      <c r="L302" s="72">
        <f t="shared" si="73"/>
        <v>0</v>
      </c>
      <c r="M302" s="72">
        <f t="shared" ca="1" si="74"/>
        <v>-2.2349130288618338E-3</v>
      </c>
      <c r="N302" s="72">
        <f t="shared" ca="1" si="75"/>
        <v>0</v>
      </c>
      <c r="O302" s="80">
        <f t="shared" ca="1" si="76"/>
        <v>0</v>
      </c>
      <c r="P302" s="72">
        <f t="shared" ca="1" si="77"/>
        <v>0</v>
      </c>
      <c r="Q302" s="72">
        <f t="shared" ca="1" si="78"/>
        <v>0</v>
      </c>
      <c r="R302" s="47">
        <f t="shared" ca="1" si="79"/>
        <v>2.2349130288618338E-3</v>
      </c>
      <c r="S302" s="47"/>
      <c r="T302" s="47"/>
      <c r="U302" s="47"/>
      <c r="V302" s="47"/>
      <c r="W302" s="47"/>
      <c r="X302" s="47"/>
      <c r="Y302" s="47"/>
      <c r="Z302" s="47"/>
      <c r="AA302" s="47"/>
      <c r="AB302" s="47"/>
      <c r="AC302" s="47"/>
      <c r="AD302" s="47"/>
      <c r="AE302" s="47"/>
      <c r="AF302" s="47"/>
      <c r="AG302" s="47"/>
      <c r="AH302" s="47"/>
      <c r="AI302" s="47"/>
    </row>
    <row r="303" spans="1:35">
      <c r="A303" s="78"/>
      <c r="B303" s="78"/>
      <c r="C303" s="78"/>
      <c r="D303" s="79">
        <f t="shared" si="65"/>
        <v>0</v>
      </c>
      <c r="E303" s="79">
        <f t="shared" si="66"/>
        <v>0</v>
      </c>
      <c r="F303" s="72">
        <f t="shared" si="67"/>
        <v>0</v>
      </c>
      <c r="G303" s="72">
        <f t="shared" si="68"/>
        <v>0</v>
      </c>
      <c r="H303" s="72">
        <f t="shared" si="69"/>
        <v>0</v>
      </c>
      <c r="I303" s="72">
        <f t="shared" si="70"/>
        <v>0</v>
      </c>
      <c r="J303" s="72">
        <f t="shared" si="71"/>
        <v>0</v>
      </c>
      <c r="K303" s="72">
        <f t="shared" si="72"/>
        <v>0</v>
      </c>
      <c r="L303" s="72">
        <f t="shared" si="73"/>
        <v>0</v>
      </c>
      <c r="M303" s="72">
        <f t="shared" ca="1" si="74"/>
        <v>-2.2349130288618338E-3</v>
      </c>
      <c r="N303" s="72">
        <f t="shared" ca="1" si="75"/>
        <v>0</v>
      </c>
      <c r="O303" s="80">
        <f t="shared" ca="1" si="76"/>
        <v>0</v>
      </c>
      <c r="P303" s="72">
        <f t="shared" ca="1" si="77"/>
        <v>0</v>
      </c>
      <c r="Q303" s="72">
        <f t="shared" ca="1" si="78"/>
        <v>0</v>
      </c>
      <c r="R303" s="47">
        <f t="shared" ca="1" si="79"/>
        <v>2.2349130288618338E-3</v>
      </c>
      <c r="S303" s="47"/>
      <c r="T303" s="47"/>
      <c r="U303" s="47"/>
      <c r="V303" s="47"/>
      <c r="W303" s="47"/>
      <c r="X303" s="47"/>
      <c r="Y303" s="47"/>
      <c r="Z303" s="47"/>
      <c r="AA303" s="47"/>
      <c r="AB303" s="47"/>
      <c r="AC303" s="47"/>
      <c r="AD303" s="47"/>
      <c r="AE303" s="47"/>
      <c r="AF303" s="47"/>
      <c r="AG303" s="47"/>
      <c r="AH303" s="47"/>
      <c r="AI303" s="47"/>
    </row>
    <row r="304" spans="1:35">
      <c r="A304" s="78"/>
      <c r="B304" s="78"/>
      <c r="C304" s="78"/>
      <c r="D304" s="79">
        <f t="shared" si="65"/>
        <v>0</v>
      </c>
      <c r="E304" s="79">
        <f t="shared" si="66"/>
        <v>0</v>
      </c>
      <c r="F304" s="72">
        <f t="shared" si="67"/>
        <v>0</v>
      </c>
      <c r="G304" s="72">
        <f t="shared" si="68"/>
        <v>0</v>
      </c>
      <c r="H304" s="72">
        <f t="shared" si="69"/>
        <v>0</v>
      </c>
      <c r="I304" s="72">
        <f t="shared" si="70"/>
        <v>0</v>
      </c>
      <c r="J304" s="72">
        <f t="shared" si="71"/>
        <v>0</v>
      </c>
      <c r="K304" s="72">
        <f t="shared" si="72"/>
        <v>0</v>
      </c>
      <c r="L304" s="72">
        <f t="shared" si="73"/>
        <v>0</v>
      </c>
      <c r="M304" s="72">
        <f t="shared" ca="1" si="74"/>
        <v>-2.2349130288618338E-3</v>
      </c>
      <c r="N304" s="72">
        <f t="shared" ca="1" si="75"/>
        <v>0</v>
      </c>
      <c r="O304" s="80">
        <f t="shared" ca="1" si="76"/>
        <v>0</v>
      </c>
      <c r="P304" s="72">
        <f t="shared" ca="1" si="77"/>
        <v>0</v>
      </c>
      <c r="Q304" s="72">
        <f t="shared" ca="1" si="78"/>
        <v>0</v>
      </c>
      <c r="R304" s="47">
        <f t="shared" ca="1" si="79"/>
        <v>2.2349130288618338E-3</v>
      </c>
      <c r="S304" s="47"/>
      <c r="T304" s="47"/>
      <c r="U304" s="47"/>
      <c r="V304" s="47"/>
      <c r="W304" s="47"/>
      <c r="X304" s="47"/>
      <c r="Y304" s="47"/>
      <c r="Z304" s="47"/>
      <c r="AA304" s="47"/>
      <c r="AB304" s="47"/>
      <c r="AC304" s="47"/>
      <c r="AD304" s="47"/>
      <c r="AE304" s="47"/>
      <c r="AF304" s="47"/>
      <c r="AG304" s="47"/>
      <c r="AH304" s="47"/>
      <c r="AI304" s="47"/>
    </row>
    <row r="305" spans="1:35">
      <c r="A305" s="78"/>
      <c r="B305" s="78"/>
      <c r="C305" s="78"/>
      <c r="D305" s="79">
        <f t="shared" si="65"/>
        <v>0</v>
      </c>
      <c r="E305" s="79">
        <f t="shared" si="66"/>
        <v>0</v>
      </c>
      <c r="F305" s="72">
        <f t="shared" si="67"/>
        <v>0</v>
      </c>
      <c r="G305" s="72">
        <f t="shared" si="68"/>
        <v>0</v>
      </c>
      <c r="H305" s="72">
        <f t="shared" si="69"/>
        <v>0</v>
      </c>
      <c r="I305" s="72">
        <f t="shared" si="70"/>
        <v>0</v>
      </c>
      <c r="J305" s="72">
        <f t="shared" si="71"/>
        <v>0</v>
      </c>
      <c r="K305" s="72">
        <f t="shared" si="72"/>
        <v>0</v>
      </c>
      <c r="L305" s="72">
        <f t="shared" si="73"/>
        <v>0</v>
      </c>
      <c r="M305" s="72">
        <f t="shared" ca="1" si="74"/>
        <v>-2.2349130288618338E-3</v>
      </c>
      <c r="N305" s="72">
        <f t="shared" ca="1" si="75"/>
        <v>0</v>
      </c>
      <c r="O305" s="80">
        <f t="shared" ca="1" si="76"/>
        <v>0</v>
      </c>
      <c r="P305" s="72">
        <f t="shared" ca="1" si="77"/>
        <v>0</v>
      </c>
      <c r="Q305" s="72">
        <f t="shared" ca="1" si="78"/>
        <v>0</v>
      </c>
      <c r="R305" s="47">
        <f t="shared" ca="1" si="79"/>
        <v>2.2349130288618338E-3</v>
      </c>
      <c r="S305" s="47"/>
      <c r="T305" s="47"/>
      <c r="U305" s="47"/>
      <c r="V305" s="47"/>
      <c r="W305" s="47"/>
      <c r="X305" s="47"/>
      <c r="Y305" s="47"/>
      <c r="Z305" s="47"/>
      <c r="AA305" s="47"/>
      <c r="AB305" s="47"/>
      <c r="AC305" s="47"/>
      <c r="AD305" s="47"/>
      <c r="AE305" s="47"/>
      <c r="AF305" s="47"/>
      <c r="AG305" s="47"/>
      <c r="AH305" s="47"/>
      <c r="AI305" s="47"/>
    </row>
    <row r="306" spans="1:35">
      <c r="A306" s="78"/>
      <c r="B306" s="78"/>
      <c r="C306" s="78"/>
      <c r="D306" s="79">
        <f t="shared" si="65"/>
        <v>0</v>
      </c>
      <c r="E306" s="79">
        <f t="shared" si="66"/>
        <v>0</v>
      </c>
      <c r="F306" s="72">
        <f t="shared" si="67"/>
        <v>0</v>
      </c>
      <c r="G306" s="72">
        <f t="shared" si="68"/>
        <v>0</v>
      </c>
      <c r="H306" s="72">
        <f t="shared" si="69"/>
        <v>0</v>
      </c>
      <c r="I306" s="72">
        <f t="shared" si="70"/>
        <v>0</v>
      </c>
      <c r="J306" s="72">
        <f t="shared" si="71"/>
        <v>0</v>
      </c>
      <c r="K306" s="72">
        <f t="shared" si="72"/>
        <v>0</v>
      </c>
      <c r="L306" s="72">
        <f t="shared" si="73"/>
        <v>0</v>
      </c>
      <c r="M306" s="72">
        <f t="shared" ca="1" si="74"/>
        <v>-2.2349130288618338E-3</v>
      </c>
      <c r="N306" s="72">
        <f t="shared" ca="1" si="75"/>
        <v>0</v>
      </c>
      <c r="O306" s="80">
        <f t="shared" ca="1" si="76"/>
        <v>0</v>
      </c>
      <c r="P306" s="72">
        <f t="shared" ca="1" si="77"/>
        <v>0</v>
      </c>
      <c r="Q306" s="72">
        <f t="shared" ca="1" si="78"/>
        <v>0</v>
      </c>
      <c r="R306" s="47">
        <f t="shared" ca="1" si="79"/>
        <v>2.2349130288618338E-3</v>
      </c>
      <c r="S306" s="47"/>
      <c r="T306" s="47"/>
      <c r="U306" s="47"/>
      <c r="V306" s="47"/>
      <c r="W306" s="47"/>
      <c r="X306" s="47"/>
      <c r="Y306" s="47"/>
      <c r="Z306" s="47"/>
      <c r="AA306" s="47"/>
      <c r="AB306" s="47"/>
      <c r="AC306" s="47"/>
      <c r="AD306" s="47"/>
      <c r="AE306" s="47"/>
      <c r="AF306" s="47"/>
      <c r="AG306" s="47"/>
      <c r="AH306" s="47"/>
      <c r="AI306" s="47"/>
    </row>
    <row r="307" spans="1:35">
      <c r="A307" s="78"/>
      <c r="B307" s="78"/>
      <c r="C307" s="78"/>
      <c r="D307" s="79">
        <f t="shared" si="65"/>
        <v>0</v>
      </c>
      <c r="E307" s="79">
        <f t="shared" si="66"/>
        <v>0</v>
      </c>
      <c r="F307" s="72">
        <f t="shared" si="67"/>
        <v>0</v>
      </c>
      <c r="G307" s="72">
        <f t="shared" si="68"/>
        <v>0</v>
      </c>
      <c r="H307" s="72">
        <f t="shared" si="69"/>
        <v>0</v>
      </c>
      <c r="I307" s="72">
        <f t="shared" si="70"/>
        <v>0</v>
      </c>
      <c r="J307" s="72">
        <f t="shared" si="71"/>
        <v>0</v>
      </c>
      <c r="K307" s="72">
        <f t="shared" si="72"/>
        <v>0</v>
      </c>
      <c r="L307" s="72">
        <f t="shared" si="73"/>
        <v>0</v>
      </c>
      <c r="M307" s="72">
        <f t="shared" ca="1" si="74"/>
        <v>-2.2349130288618338E-3</v>
      </c>
      <c r="N307" s="72">
        <f t="shared" ca="1" si="75"/>
        <v>0</v>
      </c>
      <c r="O307" s="80">
        <f t="shared" ca="1" si="76"/>
        <v>0</v>
      </c>
      <c r="P307" s="72">
        <f t="shared" ca="1" si="77"/>
        <v>0</v>
      </c>
      <c r="Q307" s="72">
        <f t="shared" ca="1" si="78"/>
        <v>0</v>
      </c>
      <c r="R307" s="47">
        <f t="shared" ca="1" si="79"/>
        <v>2.2349130288618338E-3</v>
      </c>
      <c r="S307" s="47"/>
      <c r="T307" s="47"/>
      <c r="U307" s="47"/>
      <c r="V307" s="47"/>
      <c r="W307" s="47"/>
      <c r="X307" s="47"/>
      <c r="Y307" s="47"/>
      <c r="Z307" s="47"/>
      <c r="AA307" s="47"/>
      <c r="AB307" s="47"/>
      <c r="AC307" s="47"/>
      <c r="AD307" s="47"/>
      <c r="AE307" s="47"/>
      <c r="AF307" s="47"/>
      <c r="AG307" s="47"/>
      <c r="AH307" s="47"/>
      <c r="AI307" s="47"/>
    </row>
    <row r="308" spans="1:35">
      <c r="A308" s="78"/>
      <c r="B308" s="78"/>
      <c r="C308" s="78"/>
      <c r="D308" s="79">
        <f t="shared" si="65"/>
        <v>0</v>
      </c>
      <c r="E308" s="79">
        <f t="shared" si="66"/>
        <v>0</v>
      </c>
      <c r="F308" s="72">
        <f t="shared" si="67"/>
        <v>0</v>
      </c>
      <c r="G308" s="72">
        <f t="shared" si="68"/>
        <v>0</v>
      </c>
      <c r="H308" s="72">
        <f t="shared" si="69"/>
        <v>0</v>
      </c>
      <c r="I308" s="72">
        <f t="shared" si="70"/>
        <v>0</v>
      </c>
      <c r="J308" s="72">
        <f t="shared" si="71"/>
        <v>0</v>
      </c>
      <c r="K308" s="72">
        <f t="shared" si="72"/>
        <v>0</v>
      </c>
      <c r="L308" s="72">
        <f t="shared" si="73"/>
        <v>0</v>
      </c>
      <c r="M308" s="72">
        <f t="shared" ca="1" si="74"/>
        <v>-2.2349130288618338E-3</v>
      </c>
      <c r="N308" s="72">
        <f t="shared" ca="1" si="75"/>
        <v>0</v>
      </c>
      <c r="O308" s="80">
        <f t="shared" ca="1" si="76"/>
        <v>0</v>
      </c>
      <c r="P308" s="72">
        <f t="shared" ca="1" si="77"/>
        <v>0</v>
      </c>
      <c r="Q308" s="72">
        <f t="shared" ca="1" si="78"/>
        <v>0</v>
      </c>
      <c r="R308" s="47">
        <f t="shared" ca="1" si="79"/>
        <v>2.2349130288618338E-3</v>
      </c>
      <c r="S308" s="47"/>
      <c r="T308" s="47"/>
      <c r="U308" s="47"/>
      <c r="V308" s="47"/>
      <c r="W308" s="47"/>
      <c r="X308" s="47"/>
      <c r="Y308" s="47"/>
      <c r="Z308" s="47"/>
      <c r="AA308" s="47"/>
      <c r="AB308" s="47"/>
      <c r="AC308" s="47"/>
      <c r="AD308" s="47"/>
      <c r="AE308" s="47"/>
      <c r="AF308" s="47"/>
      <c r="AG308" s="47"/>
      <c r="AH308" s="47"/>
      <c r="AI308" s="47"/>
    </row>
    <row r="309" spans="1:35">
      <c r="A309" s="78"/>
      <c r="B309" s="78"/>
      <c r="C309" s="78"/>
      <c r="D309" s="79">
        <f t="shared" si="65"/>
        <v>0</v>
      </c>
      <c r="E309" s="79">
        <f t="shared" si="66"/>
        <v>0</v>
      </c>
      <c r="F309" s="72">
        <f t="shared" si="67"/>
        <v>0</v>
      </c>
      <c r="G309" s="72">
        <f t="shared" si="68"/>
        <v>0</v>
      </c>
      <c r="H309" s="72">
        <f t="shared" si="69"/>
        <v>0</v>
      </c>
      <c r="I309" s="72">
        <f t="shared" si="70"/>
        <v>0</v>
      </c>
      <c r="J309" s="72">
        <f t="shared" si="71"/>
        <v>0</v>
      </c>
      <c r="K309" s="72">
        <f t="shared" si="72"/>
        <v>0</v>
      </c>
      <c r="L309" s="72">
        <f t="shared" si="73"/>
        <v>0</v>
      </c>
      <c r="M309" s="72">
        <f t="shared" ca="1" si="74"/>
        <v>-2.2349130288618338E-3</v>
      </c>
      <c r="N309" s="72">
        <f t="shared" ca="1" si="75"/>
        <v>0</v>
      </c>
      <c r="O309" s="80">
        <f t="shared" ca="1" si="76"/>
        <v>0</v>
      </c>
      <c r="P309" s="72">
        <f t="shared" ca="1" si="77"/>
        <v>0</v>
      </c>
      <c r="Q309" s="72">
        <f t="shared" ca="1" si="78"/>
        <v>0</v>
      </c>
      <c r="R309" s="47">
        <f t="shared" ca="1" si="79"/>
        <v>2.2349130288618338E-3</v>
      </c>
      <c r="S309" s="47"/>
      <c r="T309" s="47"/>
      <c r="U309" s="47"/>
      <c r="V309" s="47"/>
      <c r="W309" s="47"/>
      <c r="X309" s="47"/>
      <c r="Y309" s="47"/>
      <c r="Z309" s="47"/>
      <c r="AA309" s="47"/>
      <c r="AB309" s="47"/>
      <c r="AC309" s="47"/>
      <c r="AD309" s="47"/>
      <c r="AE309" s="47"/>
      <c r="AF309" s="47"/>
      <c r="AG309" s="47"/>
      <c r="AH309" s="47"/>
      <c r="AI309" s="47"/>
    </row>
    <row r="310" spans="1:35">
      <c r="A310" s="78"/>
      <c r="B310" s="78"/>
      <c r="C310" s="78"/>
      <c r="D310" s="79">
        <f t="shared" si="65"/>
        <v>0</v>
      </c>
      <c r="E310" s="79">
        <f t="shared" si="66"/>
        <v>0</v>
      </c>
      <c r="F310" s="72">
        <f t="shared" si="67"/>
        <v>0</v>
      </c>
      <c r="G310" s="72">
        <f t="shared" si="68"/>
        <v>0</v>
      </c>
      <c r="H310" s="72">
        <f t="shared" si="69"/>
        <v>0</v>
      </c>
      <c r="I310" s="72">
        <f t="shared" si="70"/>
        <v>0</v>
      </c>
      <c r="J310" s="72">
        <f t="shared" si="71"/>
        <v>0</v>
      </c>
      <c r="K310" s="72">
        <f t="shared" si="72"/>
        <v>0</v>
      </c>
      <c r="L310" s="72">
        <f t="shared" si="73"/>
        <v>0</v>
      </c>
      <c r="M310" s="72">
        <f t="shared" ca="1" si="74"/>
        <v>-2.2349130288618338E-3</v>
      </c>
      <c r="N310" s="72">
        <f t="shared" ca="1" si="75"/>
        <v>0</v>
      </c>
      <c r="O310" s="80">
        <f t="shared" ca="1" si="76"/>
        <v>0</v>
      </c>
      <c r="P310" s="72">
        <f t="shared" ca="1" si="77"/>
        <v>0</v>
      </c>
      <c r="Q310" s="72">
        <f t="shared" ca="1" si="78"/>
        <v>0</v>
      </c>
      <c r="R310" s="47">
        <f t="shared" ca="1" si="79"/>
        <v>2.2349130288618338E-3</v>
      </c>
      <c r="S310" s="47"/>
      <c r="T310" s="47"/>
      <c r="U310" s="47"/>
      <c r="V310" s="47"/>
      <c r="W310" s="47"/>
      <c r="X310" s="47"/>
      <c r="Y310" s="47"/>
      <c r="Z310" s="47"/>
      <c r="AA310" s="47"/>
      <c r="AB310" s="47"/>
      <c r="AC310" s="47"/>
      <c r="AD310" s="47"/>
      <c r="AE310" s="47"/>
      <c r="AF310" s="47"/>
      <c r="AG310" s="47"/>
      <c r="AH310" s="47"/>
      <c r="AI310" s="47"/>
    </row>
    <row r="311" spans="1:35">
      <c r="A311" s="78"/>
      <c r="B311" s="78"/>
      <c r="C311" s="78"/>
      <c r="D311" s="79">
        <f t="shared" si="65"/>
        <v>0</v>
      </c>
      <c r="E311" s="79">
        <f t="shared" si="66"/>
        <v>0</v>
      </c>
      <c r="F311" s="72">
        <f t="shared" si="67"/>
        <v>0</v>
      </c>
      <c r="G311" s="72">
        <f t="shared" si="68"/>
        <v>0</v>
      </c>
      <c r="H311" s="72">
        <f t="shared" si="69"/>
        <v>0</v>
      </c>
      <c r="I311" s="72">
        <f t="shared" si="70"/>
        <v>0</v>
      </c>
      <c r="J311" s="72">
        <f t="shared" si="71"/>
        <v>0</v>
      </c>
      <c r="K311" s="72">
        <f t="shared" si="72"/>
        <v>0</v>
      </c>
      <c r="L311" s="72">
        <f t="shared" si="73"/>
        <v>0</v>
      </c>
      <c r="M311" s="72">
        <f t="shared" ca="1" si="74"/>
        <v>-2.2349130288618338E-3</v>
      </c>
      <c r="N311" s="72">
        <f t="shared" ca="1" si="75"/>
        <v>0</v>
      </c>
      <c r="O311" s="80">
        <f t="shared" ca="1" si="76"/>
        <v>0</v>
      </c>
      <c r="P311" s="72">
        <f t="shared" ca="1" si="77"/>
        <v>0</v>
      </c>
      <c r="Q311" s="72">
        <f t="shared" ca="1" si="78"/>
        <v>0</v>
      </c>
      <c r="R311" s="47">
        <f t="shared" ca="1" si="79"/>
        <v>2.2349130288618338E-3</v>
      </c>
      <c r="S311" s="47"/>
      <c r="T311" s="47"/>
      <c r="U311" s="47"/>
      <c r="V311" s="47"/>
      <c r="W311" s="47"/>
      <c r="X311" s="47"/>
      <c r="Y311" s="47"/>
      <c r="Z311" s="47"/>
      <c r="AA311" s="47"/>
      <c r="AB311" s="47"/>
      <c r="AC311" s="47"/>
      <c r="AD311" s="47"/>
      <c r="AE311" s="47"/>
      <c r="AF311" s="47"/>
      <c r="AG311" s="47"/>
      <c r="AH311" s="47"/>
      <c r="AI311" s="47"/>
    </row>
    <row r="312" spans="1:35">
      <c r="A312" s="78"/>
      <c r="B312" s="78"/>
      <c r="C312" s="78"/>
      <c r="D312" s="79">
        <f t="shared" si="65"/>
        <v>0</v>
      </c>
      <c r="E312" s="79">
        <f t="shared" si="66"/>
        <v>0</v>
      </c>
      <c r="F312" s="72">
        <f t="shared" si="67"/>
        <v>0</v>
      </c>
      <c r="G312" s="72">
        <f t="shared" si="68"/>
        <v>0</v>
      </c>
      <c r="H312" s="72">
        <f t="shared" si="69"/>
        <v>0</v>
      </c>
      <c r="I312" s="72">
        <f t="shared" si="70"/>
        <v>0</v>
      </c>
      <c r="J312" s="72">
        <f t="shared" si="71"/>
        <v>0</v>
      </c>
      <c r="K312" s="72">
        <f t="shared" si="72"/>
        <v>0</v>
      </c>
      <c r="L312" s="72">
        <f t="shared" si="73"/>
        <v>0</v>
      </c>
      <c r="M312" s="72">
        <f t="shared" ca="1" si="74"/>
        <v>-2.2349130288618338E-3</v>
      </c>
      <c r="N312" s="72">
        <f t="shared" ca="1" si="75"/>
        <v>0</v>
      </c>
      <c r="O312" s="80">
        <f t="shared" ca="1" si="76"/>
        <v>0</v>
      </c>
      <c r="P312" s="72">
        <f t="shared" ca="1" si="77"/>
        <v>0</v>
      </c>
      <c r="Q312" s="72">
        <f t="shared" ca="1" si="78"/>
        <v>0</v>
      </c>
      <c r="R312" s="47">
        <f t="shared" ca="1" si="79"/>
        <v>2.2349130288618338E-3</v>
      </c>
      <c r="S312" s="47"/>
      <c r="T312" s="47"/>
      <c r="U312" s="47"/>
      <c r="V312" s="47"/>
      <c r="W312" s="47"/>
      <c r="X312" s="47"/>
      <c r="Y312" s="47"/>
      <c r="Z312" s="47"/>
      <c r="AA312" s="47"/>
      <c r="AB312" s="47"/>
      <c r="AC312" s="47"/>
      <c r="AD312" s="47"/>
      <c r="AE312" s="47"/>
      <c r="AF312" s="47"/>
      <c r="AG312" s="47"/>
      <c r="AH312" s="47"/>
      <c r="AI312" s="47"/>
    </row>
    <row r="313" spans="1:35">
      <c r="A313" s="78"/>
      <c r="B313" s="78"/>
      <c r="C313" s="78"/>
      <c r="D313" s="79">
        <f t="shared" si="65"/>
        <v>0</v>
      </c>
      <c r="E313" s="79">
        <f t="shared" si="66"/>
        <v>0</v>
      </c>
      <c r="F313" s="72">
        <f t="shared" si="67"/>
        <v>0</v>
      </c>
      <c r="G313" s="72">
        <f t="shared" si="68"/>
        <v>0</v>
      </c>
      <c r="H313" s="72">
        <f t="shared" si="69"/>
        <v>0</v>
      </c>
      <c r="I313" s="72">
        <f t="shared" si="70"/>
        <v>0</v>
      </c>
      <c r="J313" s="72">
        <f t="shared" si="71"/>
        <v>0</v>
      </c>
      <c r="K313" s="72">
        <f t="shared" si="72"/>
        <v>0</v>
      </c>
      <c r="L313" s="72">
        <f t="shared" si="73"/>
        <v>0</v>
      </c>
      <c r="M313" s="72">
        <f t="shared" ca="1" si="74"/>
        <v>-2.2349130288618338E-3</v>
      </c>
      <c r="N313" s="72">
        <f t="shared" ca="1" si="75"/>
        <v>0</v>
      </c>
      <c r="O313" s="80">
        <f t="shared" ca="1" si="76"/>
        <v>0</v>
      </c>
      <c r="P313" s="72">
        <f t="shared" ca="1" si="77"/>
        <v>0</v>
      </c>
      <c r="Q313" s="72">
        <f t="shared" ca="1" si="78"/>
        <v>0</v>
      </c>
      <c r="R313" s="47">
        <f t="shared" ca="1" si="79"/>
        <v>2.2349130288618338E-3</v>
      </c>
      <c r="S313" s="47"/>
      <c r="T313" s="47"/>
      <c r="U313" s="47"/>
      <c r="V313" s="47"/>
      <c r="W313" s="47"/>
      <c r="X313" s="47"/>
      <c r="Y313" s="47"/>
      <c r="Z313" s="47"/>
      <c r="AA313" s="47"/>
      <c r="AB313" s="47"/>
      <c r="AC313" s="47"/>
      <c r="AD313" s="47"/>
      <c r="AE313" s="47"/>
      <c r="AF313" s="47"/>
      <c r="AG313" s="47"/>
      <c r="AH313" s="47"/>
      <c r="AI313" s="47"/>
    </row>
    <row r="314" spans="1:35">
      <c r="A314" s="78"/>
      <c r="B314" s="78"/>
      <c r="C314" s="78"/>
      <c r="D314" s="79">
        <f t="shared" si="65"/>
        <v>0</v>
      </c>
      <c r="E314" s="79">
        <f t="shared" si="66"/>
        <v>0</v>
      </c>
      <c r="F314" s="72">
        <f t="shared" si="67"/>
        <v>0</v>
      </c>
      <c r="G314" s="72">
        <f t="shared" si="68"/>
        <v>0</v>
      </c>
      <c r="H314" s="72">
        <f t="shared" si="69"/>
        <v>0</v>
      </c>
      <c r="I314" s="72">
        <f t="shared" si="70"/>
        <v>0</v>
      </c>
      <c r="J314" s="72">
        <f t="shared" si="71"/>
        <v>0</v>
      </c>
      <c r="K314" s="72">
        <f t="shared" si="72"/>
        <v>0</v>
      </c>
      <c r="L314" s="72">
        <f t="shared" si="73"/>
        <v>0</v>
      </c>
      <c r="M314" s="72">
        <f t="shared" ca="1" si="74"/>
        <v>-2.2349130288618338E-3</v>
      </c>
      <c r="N314" s="72">
        <f t="shared" ca="1" si="75"/>
        <v>0</v>
      </c>
      <c r="O314" s="80">
        <f t="shared" ca="1" si="76"/>
        <v>0</v>
      </c>
      <c r="P314" s="72">
        <f t="shared" ca="1" si="77"/>
        <v>0</v>
      </c>
      <c r="Q314" s="72">
        <f t="shared" ca="1" si="78"/>
        <v>0</v>
      </c>
      <c r="R314" s="47">
        <f t="shared" ca="1" si="79"/>
        <v>2.2349130288618338E-3</v>
      </c>
      <c r="S314" s="47"/>
      <c r="T314" s="47"/>
      <c r="U314" s="47"/>
      <c r="V314" s="47"/>
      <c r="W314" s="47"/>
      <c r="X314" s="47"/>
      <c r="Y314" s="47"/>
      <c r="Z314" s="47"/>
      <c r="AA314" s="47"/>
      <c r="AB314" s="47"/>
      <c r="AC314" s="47"/>
      <c r="AD314" s="47"/>
      <c r="AE314" s="47"/>
      <c r="AF314" s="47"/>
      <c r="AG314" s="47"/>
      <c r="AH314" s="47"/>
      <c r="AI314" s="47"/>
    </row>
    <row r="315" spans="1:35">
      <c r="A315" s="78"/>
      <c r="B315" s="78"/>
      <c r="C315" s="78"/>
      <c r="D315" s="79">
        <f t="shared" si="65"/>
        <v>0</v>
      </c>
      <c r="E315" s="79">
        <f t="shared" si="66"/>
        <v>0</v>
      </c>
      <c r="F315" s="72">
        <f t="shared" si="67"/>
        <v>0</v>
      </c>
      <c r="G315" s="72">
        <f t="shared" si="68"/>
        <v>0</v>
      </c>
      <c r="H315" s="72">
        <f t="shared" si="69"/>
        <v>0</v>
      </c>
      <c r="I315" s="72">
        <f t="shared" si="70"/>
        <v>0</v>
      </c>
      <c r="J315" s="72">
        <f t="shared" si="71"/>
        <v>0</v>
      </c>
      <c r="K315" s="72">
        <f t="shared" si="72"/>
        <v>0</v>
      </c>
      <c r="L315" s="72">
        <f t="shared" si="73"/>
        <v>0</v>
      </c>
      <c r="M315" s="72">
        <f t="shared" ca="1" si="74"/>
        <v>-2.2349130288618338E-3</v>
      </c>
      <c r="N315" s="72">
        <f t="shared" ca="1" si="75"/>
        <v>0</v>
      </c>
      <c r="O315" s="80">
        <f t="shared" ca="1" si="76"/>
        <v>0</v>
      </c>
      <c r="P315" s="72">
        <f t="shared" ca="1" si="77"/>
        <v>0</v>
      </c>
      <c r="Q315" s="72">
        <f t="shared" ca="1" si="78"/>
        <v>0</v>
      </c>
      <c r="R315" s="47">
        <f t="shared" ca="1" si="79"/>
        <v>2.2349130288618338E-3</v>
      </c>
      <c r="S315" s="47"/>
      <c r="T315" s="47"/>
      <c r="U315" s="47"/>
      <c r="V315" s="47"/>
      <c r="W315" s="47"/>
      <c r="X315" s="47"/>
      <c r="Y315" s="47"/>
      <c r="Z315" s="47"/>
      <c r="AA315" s="47"/>
      <c r="AB315" s="47"/>
      <c r="AC315" s="47"/>
      <c r="AD315" s="47"/>
      <c r="AE315" s="47"/>
      <c r="AF315" s="47"/>
      <c r="AG315" s="47"/>
      <c r="AH315" s="47"/>
      <c r="AI315" s="47"/>
    </row>
    <row r="316" spans="1:35">
      <c r="A316" s="78"/>
      <c r="B316" s="78"/>
      <c r="C316" s="78"/>
      <c r="D316" s="79">
        <f t="shared" si="65"/>
        <v>0</v>
      </c>
      <c r="E316" s="79">
        <f t="shared" si="66"/>
        <v>0</v>
      </c>
      <c r="F316" s="72">
        <f t="shared" si="67"/>
        <v>0</v>
      </c>
      <c r="G316" s="72">
        <f t="shared" si="68"/>
        <v>0</v>
      </c>
      <c r="H316" s="72">
        <f t="shared" si="69"/>
        <v>0</v>
      </c>
      <c r="I316" s="72">
        <f t="shared" si="70"/>
        <v>0</v>
      </c>
      <c r="J316" s="72">
        <f t="shared" si="71"/>
        <v>0</v>
      </c>
      <c r="K316" s="72">
        <f t="shared" si="72"/>
        <v>0</v>
      </c>
      <c r="L316" s="72">
        <f t="shared" si="73"/>
        <v>0</v>
      </c>
      <c r="M316" s="72">
        <f t="shared" ca="1" si="74"/>
        <v>-2.2349130288618338E-3</v>
      </c>
      <c r="N316" s="72">
        <f t="shared" ca="1" si="75"/>
        <v>0</v>
      </c>
      <c r="O316" s="80">
        <f t="shared" ca="1" si="76"/>
        <v>0</v>
      </c>
      <c r="P316" s="72">
        <f t="shared" ca="1" si="77"/>
        <v>0</v>
      </c>
      <c r="Q316" s="72">
        <f t="shared" ca="1" si="78"/>
        <v>0</v>
      </c>
      <c r="R316" s="47">
        <f t="shared" ca="1" si="79"/>
        <v>2.2349130288618338E-3</v>
      </c>
      <c r="S316" s="47"/>
      <c r="T316" s="47"/>
      <c r="U316" s="47"/>
      <c r="V316" s="47"/>
      <c r="W316" s="47"/>
      <c r="X316" s="47"/>
      <c r="Y316" s="47"/>
      <c r="Z316" s="47"/>
      <c r="AA316" s="47"/>
      <c r="AB316" s="47"/>
      <c r="AC316" s="47"/>
      <c r="AD316" s="47"/>
      <c r="AE316" s="47"/>
      <c r="AF316" s="47"/>
      <c r="AG316" s="47"/>
      <c r="AH316" s="47"/>
      <c r="AI316" s="47"/>
    </row>
    <row r="317" spans="1:35">
      <c r="A317" s="78"/>
      <c r="B317" s="78"/>
      <c r="C317" s="78"/>
      <c r="D317" s="79">
        <f t="shared" si="65"/>
        <v>0</v>
      </c>
      <c r="E317" s="79">
        <f t="shared" si="66"/>
        <v>0</v>
      </c>
      <c r="F317" s="72">
        <f t="shared" si="67"/>
        <v>0</v>
      </c>
      <c r="G317" s="72">
        <f t="shared" si="68"/>
        <v>0</v>
      </c>
      <c r="H317" s="72">
        <f t="shared" si="69"/>
        <v>0</v>
      </c>
      <c r="I317" s="72">
        <f t="shared" si="70"/>
        <v>0</v>
      </c>
      <c r="J317" s="72">
        <f t="shared" si="71"/>
        <v>0</v>
      </c>
      <c r="K317" s="72">
        <f t="shared" si="72"/>
        <v>0</v>
      </c>
      <c r="L317" s="72">
        <f t="shared" si="73"/>
        <v>0</v>
      </c>
      <c r="M317" s="72">
        <f t="shared" ca="1" si="74"/>
        <v>-2.2349130288618338E-3</v>
      </c>
      <c r="N317" s="72">
        <f t="shared" ca="1" si="75"/>
        <v>0</v>
      </c>
      <c r="O317" s="80">
        <f t="shared" ca="1" si="76"/>
        <v>0</v>
      </c>
      <c r="P317" s="72">
        <f t="shared" ca="1" si="77"/>
        <v>0</v>
      </c>
      <c r="Q317" s="72">
        <f t="shared" ca="1" si="78"/>
        <v>0</v>
      </c>
      <c r="R317" s="47">
        <f t="shared" ca="1" si="79"/>
        <v>2.2349130288618338E-3</v>
      </c>
      <c r="S317" s="47"/>
      <c r="T317" s="47"/>
      <c r="U317" s="47"/>
      <c r="V317" s="47"/>
      <c r="W317" s="47"/>
      <c r="X317" s="47"/>
      <c r="Y317" s="47"/>
      <c r="Z317" s="47"/>
      <c r="AA317" s="47"/>
      <c r="AB317" s="47"/>
      <c r="AC317" s="47"/>
      <c r="AD317" s="47"/>
      <c r="AE317" s="47"/>
      <c r="AF317" s="47"/>
      <c r="AG317" s="47"/>
      <c r="AH317" s="47"/>
      <c r="AI317" s="47"/>
    </row>
    <row r="318" spans="1:35">
      <c r="A318" s="78"/>
      <c r="B318" s="78"/>
      <c r="C318" s="78"/>
      <c r="D318" s="79">
        <f t="shared" si="65"/>
        <v>0</v>
      </c>
      <c r="E318" s="79">
        <f t="shared" si="66"/>
        <v>0</v>
      </c>
      <c r="F318" s="72">
        <f t="shared" si="67"/>
        <v>0</v>
      </c>
      <c r="G318" s="72">
        <f t="shared" si="68"/>
        <v>0</v>
      </c>
      <c r="H318" s="72">
        <f t="shared" si="69"/>
        <v>0</v>
      </c>
      <c r="I318" s="72">
        <f t="shared" si="70"/>
        <v>0</v>
      </c>
      <c r="J318" s="72">
        <f t="shared" si="71"/>
        <v>0</v>
      </c>
      <c r="K318" s="72">
        <f t="shared" si="72"/>
        <v>0</v>
      </c>
      <c r="L318" s="72">
        <f t="shared" si="73"/>
        <v>0</v>
      </c>
      <c r="M318" s="72">
        <f t="shared" ca="1" si="74"/>
        <v>-2.2349130288618338E-3</v>
      </c>
      <c r="N318" s="72">
        <f t="shared" ca="1" si="75"/>
        <v>0</v>
      </c>
      <c r="O318" s="80">
        <f t="shared" ca="1" si="76"/>
        <v>0</v>
      </c>
      <c r="P318" s="72">
        <f t="shared" ca="1" si="77"/>
        <v>0</v>
      </c>
      <c r="Q318" s="72">
        <f t="shared" ca="1" si="78"/>
        <v>0</v>
      </c>
      <c r="R318" s="47">
        <f t="shared" ca="1" si="79"/>
        <v>2.2349130288618338E-3</v>
      </c>
      <c r="S318" s="47"/>
      <c r="T318" s="47"/>
      <c r="U318" s="47"/>
      <c r="V318" s="47"/>
      <c r="W318" s="47"/>
      <c r="X318" s="47"/>
      <c r="Y318" s="47"/>
      <c r="Z318" s="47"/>
      <c r="AA318" s="47"/>
      <c r="AB318" s="47"/>
      <c r="AC318" s="47"/>
      <c r="AD318" s="47"/>
      <c r="AE318" s="47"/>
      <c r="AF318" s="47"/>
      <c r="AG318" s="47"/>
      <c r="AH318" s="47"/>
      <c r="AI318" s="47"/>
    </row>
    <row r="319" spans="1:35">
      <c r="A319" s="78"/>
      <c r="B319" s="78"/>
      <c r="C319" s="78"/>
      <c r="D319" s="79">
        <f t="shared" si="65"/>
        <v>0</v>
      </c>
      <c r="E319" s="79">
        <f t="shared" si="66"/>
        <v>0</v>
      </c>
      <c r="F319" s="72">
        <f t="shared" si="67"/>
        <v>0</v>
      </c>
      <c r="G319" s="72">
        <f t="shared" si="68"/>
        <v>0</v>
      </c>
      <c r="H319" s="72">
        <f t="shared" si="69"/>
        <v>0</v>
      </c>
      <c r="I319" s="72">
        <f t="shared" si="70"/>
        <v>0</v>
      </c>
      <c r="J319" s="72">
        <f t="shared" si="71"/>
        <v>0</v>
      </c>
      <c r="K319" s="72">
        <f t="shared" si="72"/>
        <v>0</v>
      </c>
      <c r="L319" s="72">
        <f t="shared" si="73"/>
        <v>0</v>
      </c>
      <c r="M319" s="72">
        <f t="shared" ca="1" si="74"/>
        <v>-2.2349130288618338E-3</v>
      </c>
      <c r="N319" s="72">
        <f t="shared" ca="1" si="75"/>
        <v>0</v>
      </c>
      <c r="O319" s="80">
        <f t="shared" ca="1" si="76"/>
        <v>0</v>
      </c>
      <c r="P319" s="72">
        <f t="shared" ca="1" si="77"/>
        <v>0</v>
      </c>
      <c r="Q319" s="72">
        <f t="shared" ca="1" si="78"/>
        <v>0</v>
      </c>
      <c r="R319" s="47">
        <f t="shared" ca="1" si="79"/>
        <v>2.2349130288618338E-3</v>
      </c>
      <c r="S319" s="47"/>
      <c r="T319" s="47"/>
      <c r="U319" s="47"/>
      <c r="V319" s="47"/>
      <c r="W319" s="47"/>
      <c r="X319" s="47"/>
      <c r="Y319" s="47"/>
      <c r="Z319" s="47"/>
      <c r="AA319" s="47"/>
      <c r="AB319" s="47"/>
      <c r="AC319" s="47"/>
      <c r="AD319" s="47"/>
      <c r="AE319" s="47"/>
      <c r="AF319" s="47"/>
      <c r="AG319" s="47"/>
      <c r="AH319" s="47"/>
      <c r="AI319" s="47"/>
    </row>
    <row r="320" spans="1:35">
      <c r="A320" s="78"/>
      <c r="B320" s="78"/>
      <c r="C320" s="78"/>
      <c r="D320" s="79">
        <f t="shared" si="65"/>
        <v>0</v>
      </c>
      <c r="E320" s="79">
        <f t="shared" si="66"/>
        <v>0</v>
      </c>
      <c r="F320" s="72">
        <f t="shared" si="67"/>
        <v>0</v>
      </c>
      <c r="G320" s="72">
        <f t="shared" si="68"/>
        <v>0</v>
      </c>
      <c r="H320" s="72">
        <f t="shared" si="69"/>
        <v>0</v>
      </c>
      <c r="I320" s="72">
        <f t="shared" si="70"/>
        <v>0</v>
      </c>
      <c r="J320" s="72">
        <f t="shared" si="71"/>
        <v>0</v>
      </c>
      <c r="K320" s="72">
        <f t="shared" si="72"/>
        <v>0</v>
      </c>
      <c r="L320" s="72">
        <f t="shared" si="73"/>
        <v>0</v>
      </c>
      <c r="M320" s="72">
        <f t="shared" ca="1" si="74"/>
        <v>-2.2349130288618338E-3</v>
      </c>
      <c r="N320" s="72">
        <f t="shared" ca="1" si="75"/>
        <v>0</v>
      </c>
      <c r="O320" s="80">
        <f t="shared" ca="1" si="76"/>
        <v>0</v>
      </c>
      <c r="P320" s="72">
        <f t="shared" ca="1" si="77"/>
        <v>0</v>
      </c>
      <c r="Q320" s="72">
        <f t="shared" ca="1" si="78"/>
        <v>0</v>
      </c>
      <c r="R320" s="47">
        <f t="shared" ca="1" si="79"/>
        <v>2.2349130288618338E-3</v>
      </c>
      <c r="S320" s="47"/>
      <c r="T320" s="47"/>
      <c r="U320" s="47"/>
      <c r="V320" s="47"/>
      <c r="W320" s="47"/>
      <c r="X320" s="47"/>
      <c r="Y320" s="47"/>
      <c r="Z320" s="47"/>
      <c r="AA320" s="47"/>
      <c r="AB320" s="47"/>
      <c r="AC320" s="47"/>
      <c r="AD320" s="47"/>
      <c r="AE320" s="47"/>
      <c r="AF320" s="47"/>
      <c r="AG320" s="47"/>
      <c r="AH320" s="47"/>
      <c r="AI320" s="47"/>
    </row>
    <row r="321" spans="1:35">
      <c r="A321" s="78"/>
      <c r="B321" s="78"/>
      <c r="C321" s="78"/>
      <c r="D321" s="79">
        <f t="shared" si="65"/>
        <v>0</v>
      </c>
      <c r="E321" s="79">
        <f t="shared" si="66"/>
        <v>0</v>
      </c>
      <c r="F321" s="72">
        <f t="shared" si="67"/>
        <v>0</v>
      </c>
      <c r="G321" s="72">
        <f t="shared" si="68"/>
        <v>0</v>
      </c>
      <c r="H321" s="72">
        <f t="shared" si="69"/>
        <v>0</v>
      </c>
      <c r="I321" s="72">
        <f t="shared" si="70"/>
        <v>0</v>
      </c>
      <c r="J321" s="72">
        <f t="shared" si="71"/>
        <v>0</v>
      </c>
      <c r="K321" s="72">
        <f t="shared" si="72"/>
        <v>0</v>
      </c>
      <c r="L321" s="72">
        <f t="shared" si="73"/>
        <v>0</v>
      </c>
      <c r="M321" s="72">
        <f t="shared" ca="1" si="74"/>
        <v>-2.2349130288618338E-3</v>
      </c>
      <c r="N321" s="72">
        <f t="shared" ca="1" si="75"/>
        <v>0</v>
      </c>
      <c r="O321" s="80">
        <f t="shared" ca="1" si="76"/>
        <v>0</v>
      </c>
      <c r="P321" s="72">
        <f t="shared" ca="1" si="77"/>
        <v>0</v>
      </c>
      <c r="Q321" s="72">
        <f t="shared" ca="1" si="78"/>
        <v>0</v>
      </c>
      <c r="R321" s="47">
        <f t="shared" ca="1" si="79"/>
        <v>2.2349130288618338E-3</v>
      </c>
      <c r="S321" s="47"/>
      <c r="T321" s="47"/>
      <c r="U321" s="47"/>
      <c r="V321" s="47"/>
      <c r="W321" s="47"/>
      <c r="X321" s="47"/>
      <c r="Y321" s="47"/>
      <c r="Z321" s="47"/>
      <c r="AA321" s="47"/>
      <c r="AB321" s="47"/>
      <c r="AC321" s="47"/>
      <c r="AD321" s="47"/>
      <c r="AE321" s="47"/>
      <c r="AF321" s="47"/>
      <c r="AG321" s="47"/>
      <c r="AH321" s="47"/>
      <c r="AI321" s="47"/>
    </row>
    <row r="322" spans="1:35">
      <c r="A322" s="78"/>
      <c r="B322" s="78"/>
      <c r="C322" s="78"/>
      <c r="D322" s="79">
        <f t="shared" si="65"/>
        <v>0</v>
      </c>
      <c r="E322" s="79">
        <f t="shared" si="66"/>
        <v>0</v>
      </c>
      <c r="F322" s="72">
        <f t="shared" si="67"/>
        <v>0</v>
      </c>
      <c r="G322" s="72">
        <f t="shared" si="68"/>
        <v>0</v>
      </c>
      <c r="H322" s="72">
        <f t="shared" si="69"/>
        <v>0</v>
      </c>
      <c r="I322" s="72">
        <f t="shared" si="70"/>
        <v>0</v>
      </c>
      <c r="J322" s="72">
        <f t="shared" si="71"/>
        <v>0</v>
      </c>
      <c r="K322" s="72">
        <f t="shared" si="72"/>
        <v>0</v>
      </c>
      <c r="L322" s="72">
        <f t="shared" si="73"/>
        <v>0</v>
      </c>
      <c r="M322" s="72">
        <f t="shared" ca="1" si="74"/>
        <v>-2.2349130288618338E-3</v>
      </c>
      <c r="N322" s="72">
        <f t="shared" ca="1" si="75"/>
        <v>0</v>
      </c>
      <c r="O322" s="80">
        <f t="shared" ca="1" si="76"/>
        <v>0</v>
      </c>
      <c r="P322" s="72">
        <f t="shared" ca="1" si="77"/>
        <v>0</v>
      </c>
      <c r="Q322" s="72">
        <f t="shared" ca="1" si="78"/>
        <v>0</v>
      </c>
      <c r="R322" s="47">
        <f t="shared" ca="1" si="79"/>
        <v>2.2349130288618338E-3</v>
      </c>
      <c r="S322" s="47"/>
      <c r="T322" s="47"/>
      <c r="U322" s="47"/>
      <c r="V322" s="47"/>
      <c r="W322" s="47"/>
      <c r="X322" s="47"/>
      <c r="Y322" s="47"/>
      <c r="Z322" s="47"/>
      <c r="AA322" s="47"/>
      <c r="AB322" s="47"/>
      <c r="AC322" s="47"/>
      <c r="AD322" s="47"/>
      <c r="AE322" s="47"/>
      <c r="AF322" s="47"/>
      <c r="AG322" s="47"/>
      <c r="AH322" s="47"/>
      <c r="AI322" s="47"/>
    </row>
    <row r="323" spans="1:35">
      <c r="A323" s="78"/>
      <c r="B323" s="78"/>
      <c r="C323" s="78"/>
      <c r="D323" s="79">
        <f t="shared" si="65"/>
        <v>0</v>
      </c>
      <c r="E323" s="79">
        <f t="shared" si="66"/>
        <v>0</v>
      </c>
      <c r="F323" s="72">
        <f t="shared" si="67"/>
        <v>0</v>
      </c>
      <c r="G323" s="72">
        <f t="shared" si="68"/>
        <v>0</v>
      </c>
      <c r="H323" s="72">
        <f t="shared" si="69"/>
        <v>0</v>
      </c>
      <c r="I323" s="72">
        <f t="shared" si="70"/>
        <v>0</v>
      </c>
      <c r="J323" s="72">
        <f t="shared" si="71"/>
        <v>0</v>
      </c>
      <c r="K323" s="72">
        <f t="shared" si="72"/>
        <v>0</v>
      </c>
      <c r="L323" s="72">
        <f t="shared" si="73"/>
        <v>0</v>
      </c>
      <c r="M323" s="72">
        <f t="shared" ca="1" si="74"/>
        <v>-2.2349130288618338E-3</v>
      </c>
      <c r="N323" s="72">
        <f t="shared" ca="1" si="75"/>
        <v>0</v>
      </c>
      <c r="O323" s="80">
        <f t="shared" ca="1" si="76"/>
        <v>0</v>
      </c>
      <c r="P323" s="72">
        <f t="shared" ca="1" si="77"/>
        <v>0</v>
      </c>
      <c r="Q323" s="72">
        <f t="shared" ca="1" si="78"/>
        <v>0</v>
      </c>
      <c r="R323" s="47">
        <f t="shared" ca="1" si="79"/>
        <v>2.2349130288618338E-3</v>
      </c>
      <c r="S323" s="47"/>
      <c r="T323" s="47"/>
      <c r="U323" s="47"/>
      <c r="V323" s="47"/>
      <c r="W323" s="47"/>
      <c r="X323" s="47"/>
      <c r="Y323" s="47"/>
      <c r="Z323" s="47"/>
      <c r="AA323" s="47"/>
      <c r="AB323" s="47"/>
      <c r="AC323" s="47"/>
      <c r="AD323" s="47"/>
      <c r="AE323" s="47"/>
      <c r="AF323" s="47"/>
      <c r="AG323" s="47"/>
      <c r="AH323" s="47"/>
      <c r="AI323" s="47"/>
    </row>
    <row r="324" spans="1:35">
      <c r="A324" s="78"/>
      <c r="B324" s="78"/>
      <c r="C324" s="78"/>
      <c r="D324" s="79">
        <f t="shared" si="65"/>
        <v>0</v>
      </c>
      <c r="E324" s="79">
        <f t="shared" si="66"/>
        <v>0</v>
      </c>
      <c r="F324" s="72">
        <f t="shared" si="67"/>
        <v>0</v>
      </c>
      <c r="G324" s="72">
        <f t="shared" si="68"/>
        <v>0</v>
      </c>
      <c r="H324" s="72">
        <f t="shared" si="69"/>
        <v>0</v>
      </c>
      <c r="I324" s="72">
        <f t="shared" si="70"/>
        <v>0</v>
      </c>
      <c r="J324" s="72">
        <f t="shared" si="71"/>
        <v>0</v>
      </c>
      <c r="K324" s="72">
        <f t="shared" si="72"/>
        <v>0</v>
      </c>
      <c r="L324" s="72">
        <f t="shared" si="73"/>
        <v>0</v>
      </c>
      <c r="M324" s="72">
        <f t="shared" ca="1" si="74"/>
        <v>-2.2349130288618338E-3</v>
      </c>
      <c r="N324" s="72">
        <f t="shared" ca="1" si="75"/>
        <v>0</v>
      </c>
      <c r="O324" s="80">
        <f t="shared" ca="1" si="76"/>
        <v>0</v>
      </c>
      <c r="P324" s="72">
        <f t="shared" ca="1" si="77"/>
        <v>0</v>
      </c>
      <c r="Q324" s="72">
        <f t="shared" ca="1" si="78"/>
        <v>0</v>
      </c>
      <c r="R324" s="47">
        <f t="shared" ca="1" si="79"/>
        <v>2.2349130288618338E-3</v>
      </c>
      <c r="S324" s="47"/>
      <c r="T324" s="47"/>
      <c r="U324" s="47"/>
      <c r="V324" s="47"/>
      <c r="W324" s="47"/>
      <c r="X324" s="47"/>
      <c r="Y324" s="47"/>
      <c r="Z324" s="47"/>
      <c r="AA324" s="47"/>
      <c r="AB324" s="47"/>
      <c r="AC324" s="47"/>
      <c r="AD324" s="47"/>
      <c r="AE324" s="47"/>
      <c r="AF324" s="47"/>
      <c r="AG324" s="47"/>
      <c r="AH324" s="47"/>
      <c r="AI324" s="47"/>
    </row>
    <row r="325" spans="1:35">
      <c r="A325" s="78"/>
      <c r="B325" s="78"/>
      <c r="C325" s="78"/>
      <c r="D325" s="79">
        <f t="shared" si="65"/>
        <v>0</v>
      </c>
      <c r="E325" s="79">
        <f t="shared" si="66"/>
        <v>0</v>
      </c>
      <c r="F325" s="72">
        <f t="shared" si="67"/>
        <v>0</v>
      </c>
      <c r="G325" s="72">
        <f t="shared" si="68"/>
        <v>0</v>
      </c>
      <c r="H325" s="72">
        <f t="shared" si="69"/>
        <v>0</v>
      </c>
      <c r="I325" s="72">
        <f t="shared" si="70"/>
        <v>0</v>
      </c>
      <c r="J325" s="72">
        <f t="shared" si="71"/>
        <v>0</v>
      </c>
      <c r="K325" s="72">
        <f t="shared" si="72"/>
        <v>0</v>
      </c>
      <c r="L325" s="72">
        <f t="shared" si="73"/>
        <v>0</v>
      </c>
      <c r="M325" s="72">
        <f t="shared" ca="1" si="74"/>
        <v>-2.2349130288618338E-3</v>
      </c>
      <c r="N325" s="72">
        <f t="shared" ca="1" si="75"/>
        <v>0</v>
      </c>
      <c r="O325" s="80">
        <f t="shared" ca="1" si="76"/>
        <v>0</v>
      </c>
      <c r="P325" s="72">
        <f t="shared" ca="1" si="77"/>
        <v>0</v>
      </c>
      <c r="Q325" s="72">
        <f t="shared" ca="1" si="78"/>
        <v>0</v>
      </c>
      <c r="R325" s="47">
        <f t="shared" ca="1" si="79"/>
        <v>2.2349130288618338E-3</v>
      </c>
      <c r="S325" s="47"/>
      <c r="T325" s="47"/>
      <c r="U325" s="47"/>
      <c r="V325" s="47"/>
      <c r="W325" s="47"/>
      <c r="X325" s="47"/>
      <c r="Y325" s="47"/>
      <c r="Z325" s="47"/>
      <c r="AA325" s="47"/>
      <c r="AB325" s="47"/>
      <c r="AC325" s="47"/>
      <c r="AD325" s="47"/>
      <c r="AE325" s="47"/>
      <c r="AF325" s="47"/>
      <c r="AG325" s="47"/>
      <c r="AH325" s="47"/>
      <c r="AI325" s="47"/>
    </row>
    <row r="326" spans="1:35">
      <c r="A326" s="78"/>
      <c r="B326" s="78"/>
      <c r="C326" s="78"/>
      <c r="D326" s="79">
        <f t="shared" si="65"/>
        <v>0</v>
      </c>
      <c r="E326" s="79">
        <f t="shared" si="66"/>
        <v>0</v>
      </c>
      <c r="F326" s="72">
        <f t="shared" si="67"/>
        <v>0</v>
      </c>
      <c r="G326" s="72">
        <f t="shared" si="68"/>
        <v>0</v>
      </c>
      <c r="H326" s="72">
        <f t="shared" si="69"/>
        <v>0</v>
      </c>
      <c r="I326" s="72">
        <f t="shared" si="70"/>
        <v>0</v>
      </c>
      <c r="J326" s="72">
        <f t="shared" si="71"/>
        <v>0</v>
      </c>
      <c r="K326" s="72">
        <f t="shared" si="72"/>
        <v>0</v>
      </c>
      <c r="L326" s="72">
        <f t="shared" si="73"/>
        <v>0</v>
      </c>
      <c r="M326" s="72">
        <f t="shared" ca="1" si="74"/>
        <v>-2.2349130288618338E-3</v>
      </c>
      <c r="N326" s="72">
        <f t="shared" ca="1" si="75"/>
        <v>0</v>
      </c>
      <c r="O326" s="80">
        <f t="shared" ca="1" si="76"/>
        <v>0</v>
      </c>
      <c r="P326" s="72">
        <f t="shared" ca="1" si="77"/>
        <v>0</v>
      </c>
      <c r="Q326" s="72">
        <f t="shared" ca="1" si="78"/>
        <v>0</v>
      </c>
      <c r="R326" s="47">
        <f t="shared" ca="1" si="79"/>
        <v>2.2349130288618338E-3</v>
      </c>
      <c r="S326" s="47"/>
      <c r="T326" s="47"/>
      <c r="U326" s="47"/>
      <c r="V326" s="47"/>
      <c r="W326" s="47"/>
      <c r="X326" s="47"/>
      <c r="Y326" s="47"/>
      <c r="Z326" s="47"/>
      <c r="AA326" s="47"/>
      <c r="AB326" s="47"/>
      <c r="AC326" s="47"/>
      <c r="AD326" s="47"/>
      <c r="AE326" s="47"/>
      <c r="AF326" s="47"/>
      <c r="AG326" s="47"/>
      <c r="AH326" s="47"/>
      <c r="AI326" s="47"/>
    </row>
    <row r="327" spans="1:35">
      <c r="A327" s="78"/>
      <c r="B327" s="78"/>
      <c r="C327" s="78"/>
      <c r="D327" s="79">
        <f t="shared" si="65"/>
        <v>0</v>
      </c>
      <c r="E327" s="79">
        <f t="shared" si="66"/>
        <v>0</v>
      </c>
      <c r="F327" s="72">
        <f t="shared" si="67"/>
        <v>0</v>
      </c>
      <c r="G327" s="72">
        <f t="shared" si="68"/>
        <v>0</v>
      </c>
      <c r="H327" s="72">
        <f t="shared" si="69"/>
        <v>0</v>
      </c>
      <c r="I327" s="72">
        <f t="shared" si="70"/>
        <v>0</v>
      </c>
      <c r="J327" s="72">
        <f t="shared" si="71"/>
        <v>0</v>
      </c>
      <c r="K327" s="72">
        <f t="shared" si="72"/>
        <v>0</v>
      </c>
      <c r="L327" s="72">
        <f t="shared" si="73"/>
        <v>0</v>
      </c>
      <c r="M327" s="72">
        <f t="shared" ca="1" si="74"/>
        <v>-2.2349130288618338E-3</v>
      </c>
      <c r="N327" s="72">
        <f t="shared" ca="1" si="75"/>
        <v>0</v>
      </c>
      <c r="O327" s="80">
        <f t="shared" ca="1" si="76"/>
        <v>0</v>
      </c>
      <c r="P327" s="72">
        <f t="shared" ca="1" si="77"/>
        <v>0</v>
      </c>
      <c r="Q327" s="72">
        <f t="shared" ca="1" si="78"/>
        <v>0</v>
      </c>
      <c r="R327" s="47">
        <f t="shared" ca="1" si="79"/>
        <v>2.2349130288618338E-3</v>
      </c>
      <c r="S327" s="47"/>
      <c r="T327" s="47"/>
      <c r="U327" s="47"/>
      <c r="V327" s="47"/>
      <c r="W327" s="47"/>
      <c r="X327" s="47"/>
      <c r="Y327" s="47"/>
      <c r="Z327" s="47"/>
      <c r="AA327" s="47"/>
      <c r="AB327" s="47"/>
      <c r="AC327" s="47"/>
      <c r="AD327" s="47"/>
      <c r="AE327" s="47"/>
      <c r="AF327" s="47"/>
      <c r="AG327" s="47"/>
      <c r="AH327" s="47"/>
      <c r="AI327" s="47"/>
    </row>
    <row r="328" spans="1:35">
      <c r="A328" s="78"/>
      <c r="B328" s="78"/>
      <c r="C328" s="78"/>
      <c r="D328" s="79">
        <f t="shared" si="65"/>
        <v>0</v>
      </c>
      <c r="E328" s="79">
        <f t="shared" si="66"/>
        <v>0</v>
      </c>
      <c r="F328" s="72">
        <f t="shared" si="67"/>
        <v>0</v>
      </c>
      <c r="G328" s="72">
        <f t="shared" si="68"/>
        <v>0</v>
      </c>
      <c r="H328" s="72">
        <f t="shared" si="69"/>
        <v>0</v>
      </c>
      <c r="I328" s="72">
        <f t="shared" si="70"/>
        <v>0</v>
      </c>
      <c r="J328" s="72">
        <f t="shared" si="71"/>
        <v>0</v>
      </c>
      <c r="K328" s="72">
        <f t="shared" si="72"/>
        <v>0</v>
      </c>
      <c r="L328" s="72">
        <f t="shared" si="73"/>
        <v>0</v>
      </c>
      <c r="M328" s="72">
        <f t="shared" ca="1" si="74"/>
        <v>-2.2349130288618338E-3</v>
      </c>
      <c r="N328" s="72">
        <f t="shared" ca="1" si="75"/>
        <v>0</v>
      </c>
      <c r="O328" s="80">
        <f t="shared" ca="1" si="76"/>
        <v>0</v>
      </c>
      <c r="P328" s="72">
        <f t="shared" ca="1" si="77"/>
        <v>0</v>
      </c>
      <c r="Q328" s="72">
        <f t="shared" ca="1" si="78"/>
        <v>0</v>
      </c>
      <c r="R328" s="47">
        <f t="shared" ca="1" si="79"/>
        <v>2.2349130288618338E-3</v>
      </c>
      <c r="S328" s="47"/>
      <c r="T328" s="47"/>
      <c r="U328" s="47"/>
      <c r="V328" s="47"/>
      <c r="W328" s="47"/>
      <c r="X328" s="47"/>
      <c r="Y328" s="47"/>
      <c r="Z328" s="47"/>
      <c r="AA328" s="47"/>
      <c r="AB328" s="47"/>
      <c r="AC328" s="47"/>
      <c r="AD328" s="47"/>
      <c r="AE328" s="47"/>
      <c r="AF328" s="47"/>
      <c r="AG328" s="47"/>
      <c r="AH328" s="47"/>
      <c r="AI328" s="47"/>
    </row>
    <row r="329" spans="1:35">
      <c r="A329" s="78"/>
      <c r="B329" s="78"/>
      <c r="C329" s="78"/>
      <c r="D329" s="79">
        <f t="shared" si="65"/>
        <v>0</v>
      </c>
      <c r="E329" s="79">
        <f t="shared" si="66"/>
        <v>0</v>
      </c>
      <c r="F329" s="72">
        <f t="shared" si="67"/>
        <v>0</v>
      </c>
      <c r="G329" s="72">
        <f t="shared" si="68"/>
        <v>0</v>
      </c>
      <c r="H329" s="72">
        <f t="shared" si="69"/>
        <v>0</v>
      </c>
      <c r="I329" s="72">
        <f t="shared" si="70"/>
        <v>0</v>
      </c>
      <c r="J329" s="72">
        <f t="shared" si="71"/>
        <v>0</v>
      </c>
      <c r="K329" s="72">
        <f t="shared" si="72"/>
        <v>0</v>
      </c>
      <c r="L329" s="72">
        <f t="shared" si="73"/>
        <v>0</v>
      </c>
      <c r="M329" s="72">
        <f t="shared" ca="1" si="74"/>
        <v>-2.2349130288618338E-3</v>
      </c>
      <c r="N329" s="72">
        <f t="shared" ca="1" si="75"/>
        <v>0</v>
      </c>
      <c r="O329" s="80">
        <f t="shared" ca="1" si="76"/>
        <v>0</v>
      </c>
      <c r="P329" s="72">
        <f t="shared" ca="1" si="77"/>
        <v>0</v>
      </c>
      <c r="Q329" s="72">
        <f t="shared" ca="1" si="78"/>
        <v>0</v>
      </c>
      <c r="R329" s="47">
        <f t="shared" ca="1" si="79"/>
        <v>2.2349130288618338E-3</v>
      </c>
      <c r="S329" s="47"/>
      <c r="T329" s="47"/>
      <c r="U329" s="47"/>
      <c r="V329" s="47"/>
      <c r="W329" s="47"/>
      <c r="X329" s="47"/>
      <c r="Y329" s="47"/>
      <c r="Z329" s="47"/>
      <c r="AA329" s="47"/>
      <c r="AB329" s="47"/>
      <c r="AC329" s="47"/>
      <c r="AD329" s="47"/>
      <c r="AE329" s="47"/>
      <c r="AF329" s="47"/>
      <c r="AG329" s="47"/>
      <c r="AH329" s="47"/>
      <c r="AI329" s="47"/>
    </row>
    <row r="330" spans="1:35">
      <c r="A330" s="78"/>
      <c r="B330" s="78"/>
      <c r="C330" s="78"/>
      <c r="D330" s="79">
        <f t="shared" si="65"/>
        <v>0</v>
      </c>
      <c r="E330" s="79">
        <f t="shared" si="66"/>
        <v>0</v>
      </c>
      <c r="F330" s="72">
        <f t="shared" si="67"/>
        <v>0</v>
      </c>
      <c r="G330" s="72">
        <f t="shared" si="68"/>
        <v>0</v>
      </c>
      <c r="H330" s="72">
        <f t="shared" si="69"/>
        <v>0</v>
      </c>
      <c r="I330" s="72">
        <f t="shared" si="70"/>
        <v>0</v>
      </c>
      <c r="J330" s="72">
        <f t="shared" si="71"/>
        <v>0</v>
      </c>
      <c r="K330" s="72">
        <f t="shared" si="72"/>
        <v>0</v>
      </c>
      <c r="L330" s="72">
        <f t="shared" si="73"/>
        <v>0</v>
      </c>
      <c r="M330" s="72">
        <f t="shared" ca="1" si="74"/>
        <v>-2.2349130288618338E-3</v>
      </c>
      <c r="N330" s="72">
        <f t="shared" ca="1" si="75"/>
        <v>0</v>
      </c>
      <c r="O330" s="80">
        <f t="shared" ca="1" si="76"/>
        <v>0</v>
      </c>
      <c r="P330" s="72">
        <f t="shared" ca="1" si="77"/>
        <v>0</v>
      </c>
      <c r="Q330" s="72">
        <f t="shared" ca="1" si="78"/>
        <v>0</v>
      </c>
      <c r="R330" s="47">
        <f t="shared" ca="1" si="79"/>
        <v>2.2349130288618338E-3</v>
      </c>
      <c r="S330" s="47"/>
      <c r="T330" s="47"/>
      <c r="U330" s="47"/>
      <c r="V330" s="47"/>
      <c r="W330" s="47"/>
      <c r="X330" s="47"/>
      <c r="Y330" s="47"/>
      <c r="Z330" s="47"/>
      <c r="AA330" s="47"/>
      <c r="AB330" s="47"/>
      <c r="AC330" s="47"/>
      <c r="AD330" s="47"/>
      <c r="AE330" s="47"/>
      <c r="AF330" s="47"/>
      <c r="AG330" s="47"/>
      <c r="AH330" s="47"/>
      <c r="AI330" s="47"/>
    </row>
    <row r="331" spans="1:35">
      <c r="A331" s="78"/>
      <c r="B331" s="78"/>
      <c r="C331" s="78"/>
      <c r="D331" s="79">
        <f t="shared" si="65"/>
        <v>0</v>
      </c>
      <c r="E331" s="79">
        <f t="shared" si="66"/>
        <v>0</v>
      </c>
      <c r="F331" s="72">
        <f t="shared" si="67"/>
        <v>0</v>
      </c>
      <c r="G331" s="72">
        <f t="shared" si="68"/>
        <v>0</v>
      </c>
      <c r="H331" s="72">
        <f t="shared" si="69"/>
        <v>0</v>
      </c>
      <c r="I331" s="72">
        <f t="shared" si="70"/>
        <v>0</v>
      </c>
      <c r="J331" s="72">
        <f t="shared" si="71"/>
        <v>0</v>
      </c>
      <c r="K331" s="72">
        <f t="shared" si="72"/>
        <v>0</v>
      </c>
      <c r="L331" s="72">
        <f t="shared" si="73"/>
        <v>0</v>
      </c>
      <c r="M331" s="72">
        <f t="shared" ca="1" si="74"/>
        <v>-2.2349130288618338E-3</v>
      </c>
      <c r="N331" s="72">
        <f t="shared" ca="1" si="75"/>
        <v>0</v>
      </c>
      <c r="O331" s="80">
        <f t="shared" ca="1" si="76"/>
        <v>0</v>
      </c>
      <c r="P331" s="72">
        <f t="shared" ca="1" si="77"/>
        <v>0</v>
      </c>
      <c r="Q331" s="72">
        <f t="shared" ca="1" si="78"/>
        <v>0</v>
      </c>
      <c r="R331" s="47">
        <f t="shared" ca="1" si="79"/>
        <v>2.2349130288618338E-3</v>
      </c>
      <c r="S331" s="47"/>
      <c r="T331" s="47"/>
      <c r="U331" s="47"/>
      <c r="V331" s="47"/>
      <c r="W331" s="47"/>
      <c r="X331" s="47"/>
      <c r="Y331" s="47"/>
      <c r="Z331" s="47"/>
      <c r="AA331" s="47"/>
      <c r="AB331" s="47"/>
      <c r="AC331" s="47"/>
      <c r="AD331" s="47"/>
      <c r="AE331" s="47"/>
      <c r="AF331" s="47"/>
      <c r="AG331" s="47"/>
      <c r="AH331" s="47"/>
      <c r="AI331" s="47"/>
    </row>
    <row r="332" spans="1:35">
      <c r="A332" s="78"/>
      <c r="B332" s="78"/>
      <c r="C332" s="78"/>
      <c r="D332" s="79">
        <f t="shared" si="65"/>
        <v>0</v>
      </c>
      <c r="E332" s="79">
        <f t="shared" si="66"/>
        <v>0</v>
      </c>
      <c r="F332" s="72">
        <f t="shared" si="67"/>
        <v>0</v>
      </c>
      <c r="G332" s="72">
        <f t="shared" si="68"/>
        <v>0</v>
      </c>
      <c r="H332" s="72">
        <f t="shared" si="69"/>
        <v>0</v>
      </c>
      <c r="I332" s="72">
        <f t="shared" si="70"/>
        <v>0</v>
      </c>
      <c r="J332" s="72">
        <f t="shared" si="71"/>
        <v>0</v>
      </c>
      <c r="K332" s="72">
        <f t="shared" si="72"/>
        <v>0</v>
      </c>
      <c r="L332" s="72">
        <f t="shared" si="73"/>
        <v>0</v>
      </c>
      <c r="M332" s="72">
        <f t="shared" ca="1" si="74"/>
        <v>-2.2349130288618338E-3</v>
      </c>
      <c r="N332" s="72">
        <f t="shared" ca="1" si="75"/>
        <v>0</v>
      </c>
      <c r="O332" s="80">
        <f t="shared" ca="1" si="76"/>
        <v>0</v>
      </c>
      <c r="P332" s="72">
        <f t="shared" ca="1" si="77"/>
        <v>0</v>
      </c>
      <c r="Q332" s="72">
        <f t="shared" ca="1" si="78"/>
        <v>0</v>
      </c>
      <c r="R332" s="47">
        <f t="shared" ca="1" si="79"/>
        <v>2.2349130288618338E-3</v>
      </c>
      <c r="S332" s="47"/>
      <c r="T332" s="47"/>
      <c r="U332" s="47"/>
      <c r="V332" s="47"/>
      <c r="W332" s="47"/>
      <c r="X332" s="47"/>
      <c r="Y332" s="47"/>
      <c r="Z332" s="47"/>
      <c r="AA332" s="47"/>
      <c r="AB332" s="47"/>
      <c r="AC332" s="47"/>
      <c r="AD332" s="47"/>
      <c r="AE332" s="47"/>
      <c r="AF332" s="47"/>
      <c r="AG332" s="47"/>
      <c r="AH332" s="47"/>
      <c r="AI332" s="47"/>
    </row>
    <row r="333" spans="1:35">
      <c r="A333" s="78"/>
      <c r="B333" s="78"/>
      <c r="C333" s="78"/>
      <c r="D333" s="79">
        <f t="shared" si="65"/>
        <v>0</v>
      </c>
      <c r="E333" s="79">
        <f t="shared" si="66"/>
        <v>0</v>
      </c>
      <c r="F333" s="72">
        <f t="shared" si="67"/>
        <v>0</v>
      </c>
      <c r="G333" s="72">
        <f t="shared" si="68"/>
        <v>0</v>
      </c>
      <c r="H333" s="72">
        <f t="shared" si="69"/>
        <v>0</v>
      </c>
      <c r="I333" s="72">
        <f t="shared" si="70"/>
        <v>0</v>
      </c>
      <c r="J333" s="72">
        <f t="shared" si="71"/>
        <v>0</v>
      </c>
      <c r="K333" s="72">
        <f t="shared" si="72"/>
        <v>0</v>
      </c>
      <c r="L333" s="72">
        <f t="shared" si="73"/>
        <v>0</v>
      </c>
      <c r="M333" s="72">
        <f t="shared" ca="1" si="74"/>
        <v>-2.2349130288618338E-3</v>
      </c>
      <c r="N333" s="72">
        <f t="shared" ca="1" si="75"/>
        <v>0</v>
      </c>
      <c r="O333" s="80">
        <f t="shared" ca="1" si="76"/>
        <v>0</v>
      </c>
      <c r="P333" s="72">
        <f t="shared" ca="1" si="77"/>
        <v>0</v>
      </c>
      <c r="Q333" s="72">
        <f t="shared" ca="1" si="78"/>
        <v>0</v>
      </c>
      <c r="R333" s="47">
        <f t="shared" ca="1" si="79"/>
        <v>2.2349130288618338E-3</v>
      </c>
      <c r="S333" s="47"/>
      <c r="T333" s="47"/>
      <c r="U333" s="47"/>
      <c r="V333" s="47"/>
      <c r="W333" s="47"/>
      <c r="X333" s="47"/>
      <c r="Y333" s="47"/>
      <c r="Z333" s="47"/>
      <c r="AA333" s="47"/>
      <c r="AB333" s="47"/>
      <c r="AC333" s="47"/>
      <c r="AD333" s="47"/>
      <c r="AE333" s="47"/>
      <c r="AF333" s="47"/>
      <c r="AG333" s="47"/>
      <c r="AH333" s="47"/>
      <c r="AI333" s="47"/>
    </row>
    <row r="334" spans="1:35">
      <c r="A334" s="78"/>
      <c r="B334" s="78"/>
      <c r="C334" s="78"/>
      <c r="D334" s="79">
        <f t="shared" si="65"/>
        <v>0</v>
      </c>
      <c r="E334" s="79">
        <f t="shared" si="66"/>
        <v>0</v>
      </c>
      <c r="F334" s="72">
        <f t="shared" si="67"/>
        <v>0</v>
      </c>
      <c r="G334" s="72">
        <f t="shared" si="68"/>
        <v>0</v>
      </c>
      <c r="H334" s="72">
        <f t="shared" si="69"/>
        <v>0</v>
      </c>
      <c r="I334" s="72">
        <f t="shared" si="70"/>
        <v>0</v>
      </c>
      <c r="J334" s="72">
        <f t="shared" si="71"/>
        <v>0</v>
      </c>
      <c r="K334" s="72">
        <f t="shared" si="72"/>
        <v>0</v>
      </c>
      <c r="L334" s="72">
        <f t="shared" si="73"/>
        <v>0</v>
      </c>
      <c r="M334" s="72">
        <f t="shared" ca="1" si="74"/>
        <v>-2.2349130288618338E-3</v>
      </c>
      <c r="N334" s="72">
        <f t="shared" ca="1" si="75"/>
        <v>0</v>
      </c>
      <c r="O334" s="80">
        <f t="shared" ca="1" si="76"/>
        <v>0</v>
      </c>
      <c r="P334" s="72">
        <f t="shared" ca="1" si="77"/>
        <v>0</v>
      </c>
      <c r="Q334" s="72">
        <f t="shared" ca="1" si="78"/>
        <v>0</v>
      </c>
      <c r="R334" s="47">
        <f t="shared" ca="1" si="79"/>
        <v>2.2349130288618338E-3</v>
      </c>
      <c r="S334" s="47"/>
      <c r="T334" s="47"/>
      <c r="U334" s="47"/>
      <c r="V334" s="47"/>
      <c r="W334" s="47"/>
      <c r="X334" s="47"/>
      <c r="Y334" s="47"/>
      <c r="Z334" s="47"/>
      <c r="AA334" s="47"/>
      <c r="AB334" s="47"/>
      <c r="AC334" s="47"/>
      <c r="AD334" s="47"/>
      <c r="AE334" s="47"/>
      <c r="AF334" s="47"/>
      <c r="AG334" s="47"/>
      <c r="AH334" s="47"/>
      <c r="AI334" s="47"/>
    </row>
    <row r="335" spans="1:35">
      <c r="A335" s="78"/>
      <c r="B335" s="78"/>
      <c r="C335" s="78"/>
      <c r="D335" s="79">
        <f t="shared" si="65"/>
        <v>0</v>
      </c>
      <c r="E335" s="79">
        <f t="shared" si="66"/>
        <v>0</v>
      </c>
      <c r="F335" s="72">
        <f t="shared" si="67"/>
        <v>0</v>
      </c>
      <c r="G335" s="72">
        <f t="shared" si="68"/>
        <v>0</v>
      </c>
      <c r="H335" s="72">
        <f t="shared" si="69"/>
        <v>0</v>
      </c>
      <c r="I335" s="72">
        <f t="shared" si="70"/>
        <v>0</v>
      </c>
      <c r="J335" s="72">
        <f t="shared" si="71"/>
        <v>0</v>
      </c>
      <c r="K335" s="72">
        <f t="shared" si="72"/>
        <v>0</v>
      </c>
      <c r="L335" s="72">
        <f t="shared" si="73"/>
        <v>0</v>
      </c>
      <c r="M335" s="72">
        <f t="shared" ca="1" si="74"/>
        <v>-2.2349130288618338E-3</v>
      </c>
      <c r="N335" s="72">
        <f t="shared" ca="1" si="75"/>
        <v>0</v>
      </c>
      <c r="O335" s="80">
        <f t="shared" ca="1" si="76"/>
        <v>0</v>
      </c>
      <c r="P335" s="72">
        <f t="shared" ca="1" si="77"/>
        <v>0</v>
      </c>
      <c r="Q335" s="72">
        <f t="shared" ca="1" si="78"/>
        <v>0</v>
      </c>
      <c r="R335" s="47">
        <f t="shared" ca="1" si="79"/>
        <v>2.2349130288618338E-3</v>
      </c>
      <c r="S335" s="47"/>
      <c r="T335" s="47"/>
      <c r="U335" s="47"/>
      <c r="V335" s="47"/>
      <c r="W335" s="47"/>
      <c r="X335" s="47"/>
      <c r="Y335" s="47"/>
      <c r="Z335" s="47"/>
      <c r="AA335" s="47"/>
      <c r="AB335" s="47"/>
      <c r="AC335" s="47"/>
      <c r="AD335" s="47"/>
      <c r="AE335" s="47"/>
      <c r="AF335" s="47"/>
      <c r="AG335" s="47"/>
      <c r="AH335" s="47"/>
      <c r="AI335" s="47"/>
    </row>
    <row r="336" spans="1:35">
      <c r="A336" s="78"/>
      <c r="B336" s="78"/>
      <c r="C336" s="78"/>
      <c r="D336" s="79">
        <f t="shared" si="65"/>
        <v>0</v>
      </c>
      <c r="E336" s="79">
        <f t="shared" si="66"/>
        <v>0</v>
      </c>
      <c r="F336" s="72">
        <f t="shared" si="67"/>
        <v>0</v>
      </c>
      <c r="G336" s="72">
        <f t="shared" si="68"/>
        <v>0</v>
      </c>
      <c r="H336" s="72">
        <f t="shared" si="69"/>
        <v>0</v>
      </c>
      <c r="I336" s="72">
        <f t="shared" si="70"/>
        <v>0</v>
      </c>
      <c r="J336" s="72">
        <f t="shared" si="71"/>
        <v>0</v>
      </c>
      <c r="K336" s="72">
        <f t="shared" si="72"/>
        <v>0</v>
      </c>
      <c r="L336" s="72">
        <f t="shared" si="73"/>
        <v>0</v>
      </c>
      <c r="M336" s="72">
        <f t="shared" ca="1" si="74"/>
        <v>-2.2349130288618338E-3</v>
      </c>
      <c r="N336" s="72">
        <f t="shared" ca="1" si="75"/>
        <v>0</v>
      </c>
      <c r="O336" s="80">
        <f t="shared" ca="1" si="76"/>
        <v>0</v>
      </c>
      <c r="P336" s="72">
        <f t="shared" ca="1" si="77"/>
        <v>0</v>
      </c>
      <c r="Q336" s="72">
        <f t="shared" ca="1" si="78"/>
        <v>0</v>
      </c>
      <c r="R336" s="47">
        <f t="shared" ca="1" si="79"/>
        <v>2.2349130288618338E-3</v>
      </c>
      <c r="S336" s="47"/>
      <c r="T336" s="47"/>
      <c r="U336" s="47"/>
      <c r="V336" s="47"/>
      <c r="W336" s="47"/>
      <c r="X336" s="47"/>
      <c r="Y336" s="47"/>
      <c r="Z336" s="47"/>
      <c r="AA336" s="47"/>
      <c r="AB336" s="47"/>
      <c r="AC336" s="47"/>
      <c r="AD336" s="47"/>
      <c r="AE336" s="47"/>
      <c r="AF336" s="47"/>
      <c r="AG336" s="47"/>
      <c r="AH336" s="47"/>
      <c r="AI336" s="47"/>
    </row>
    <row r="337" spans="1:35">
      <c r="A337" s="78"/>
      <c r="B337" s="78"/>
      <c r="C337" s="78"/>
      <c r="D337" s="79">
        <f t="shared" si="65"/>
        <v>0</v>
      </c>
      <c r="E337" s="79">
        <f t="shared" si="66"/>
        <v>0</v>
      </c>
      <c r="F337" s="72">
        <f t="shared" si="67"/>
        <v>0</v>
      </c>
      <c r="G337" s="72">
        <f t="shared" si="68"/>
        <v>0</v>
      </c>
      <c r="H337" s="72">
        <f t="shared" si="69"/>
        <v>0</v>
      </c>
      <c r="I337" s="72">
        <f t="shared" si="70"/>
        <v>0</v>
      </c>
      <c r="J337" s="72">
        <f t="shared" si="71"/>
        <v>0</v>
      </c>
      <c r="K337" s="72">
        <f t="shared" si="72"/>
        <v>0</v>
      </c>
      <c r="L337" s="72">
        <f t="shared" si="73"/>
        <v>0</v>
      </c>
      <c r="M337" s="72">
        <f t="shared" ca="1" si="74"/>
        <v>-2.2349130288618338E-3</v>
      </c>
      <c r="N337" s="72">
        <f t="shared" ca="1" si="75"/>
        <v>0</v>
      </c>
      <c r="O337" s="80">
        <f t="shared" ca="1" si="76"/>
        <v>0</v>
      </c>
      <c r="P337" s="72">
        <f t="shared" ca="1" si="77"/>
        <v>0</v>
      </c>
      <c r="Q337" s="72">
        <f t="shared" ca="1" si="78"/>
        <v>0</v>
      </c>
      <c r="R337" s="47">
        <f t="shared" ca="1" si="79"/>
        <v>2.2349130288618338E-3</v>
      </c>
      <c r="S337" s="47"/>
      <c r="T337" s="47"/>
      <c r="U337" s="47"/>
      <c r="V337" s="47"/>
      <c r="W337" s="47"/>
      <c r="X337" s="47"/>
      <c r="Y337" s="47"/>
      <c r="Z337" s="47"/>
      <c r="AA337" s="47"/>
      <c r="AB337" s="47"/>
      <c r="AC337" s="47"/>
      <c r="AD337" s="47"/>
      <c r="AE337" s="47"/>
      <c r="AF337" s="47"/>
      <c r="AG337" s="47"/>
      <c r="AH337" s="47"/>
      <c r="AI337" s="47"/>
    </row>
    <row r="338" spans="1:35">
      <c r="A338" s="47"/>
      <c r="B338" s="47"/>
      <c r="C338" s="47"/>
      <c r="D338" s="47"/>
      <c r="E338" s="47"/>
      <c r="F338" s="47"/>
      <c r="G338" s="47"/>
      <c r="H338" s="47"/>
      <c r="I338" s="47"/>
      <c r="J338" s="47"/>
      <c r="K338" s="47"/>
      <c r="L338" s="47"/>
      <c r="M338" s="47"/>
      <c r="N338" s="47"/>
      <c r="O338" s="47"/>
      <c r="P338" s="47"/>
      <c r="Q338" s="47"/>
      <c r="R338" s="47"/>
      <c r="S338" s="47"/>
      <c r="T338" s="47"/>
      <c r="U338" s="47"/>
      <c r="V338" s="47"/>
      <c r="W338" s="47"/>
      <c r="X338" s="47"/>
      <c r="Y338" s="47"/>
      <c r="Z338" s="47"/>
      <c r="AA338" s="47"/>
      <c r="AB338" s="47"/>
      <c r="AC338" s="47"/>
      <c r="AD338" s="47"/>
      <c r="AE338" s="47"/>
      <c r="AF338" s="47"/>
      <c r="AG338" s="47"/>
      <c r="AH338" s="47"/>
      <c r="AI338" s="47"/>
    </row>
    <row r="339" spans="1:35">
      <c r="A339" s="47"/>
      <c r="B339" s="47"/>
      <c r="C339" s="47"/>
      <c r="D339" s="47"/>
      <c r="E339" s="47"/>
      <c r="F339" s="47"/>
      <c r="G339" s="47"/>
      <c r="H339" s="47"/>
      <c r="I339" s="47"/>
      <c r="J339" s="47"/>
      <c r="K339" s="47"/>
      <c r="L339" s="47"/>
      <c r="M339" s="47"/>
      <c r="N339" s="47"/>
      <c r="O339" s="47"/>
      <c r="P339" s="47"/>
      <c r="Q339" s="47"/>
      <c r="R339" s="47"/>
      <c r="S339" s="47"/>
      <c r="T339" s="47"/>
      <c r="U339" s="47"/>
      <c r="V339" s="47"/>
      <c r="W339" s="47"/>
      <c r="X339" s="47"/>
      <c r="Y339" s="47"/>
      <c r="Z339" s="47"/>
      <c r="AA339" s="47"/>
      <c r="AB339" s="47"/>
      <c r="AC339" s="47"/>
      <c r="AD339" s="47"/>
      <c r="AE339" s="47"/>
      <c r="AF339" s="47"/>
      <c r="AG339" s="47"/>
      <c r="AH339" s="47"/>
      <c r="AI339" s="47"/>
    </row>
    <row r="340" spans="1:35">
      <c r="A340" s="47"/>
      <c r="B340" s="47"/>
      <c r="C340" s="47"/>
      <c r="D340" s="47"/>
      <c r="E340" s="47"/>
      <c r="F340" s="47"/>
      <c r="G340" s="47"/>
      <c r="H340" s="47"/>
      <c r="I340" s="47"/>
      <c r="J340" s="47"/>
      <c r="K340" s="47"/>
      <c r="L340" s="47"/>
      <c r="M340" s="47"/>
      <c r="N340" s="47"/>
      <c r="O340" s="47"/>
      <c r="P340" s="47"/>
      <c r="Q340" s="47"/>
      <c r="R340" s="47"/>
      <c r="S340" s="47"/>
      <c r="T340" s="47"/>
      <c r="U340" s="47"/>
      <c r="V340" s="47"/>
      <c r="W340" s="47"/>
      <c r="X340" s="47"/>
      <c r="Y340" s="47"/>
      <c r="Z340" s="47"/>
      <c r="AA340" s="47"/>
      <c r="AB340" s="47"/>
      <c r="AC340" s="47"/>
      <c r="AD340" s="47"/>
      <c r="AE340" s="47"/>
      <c r="AF340" s="47"/>
      <c r="AG340" s="47"/>
      <c r="AH340" s="47"/>
      <c r="AI340" s="47"/>
    </row>
    <row r="341" spans="1:35">
      <c r="A341" s="47"/>
      <c r="B341" s="47"/>
      <c r="C341" s="47"/>
      <c r="D341" s="47"/>
      <c r="E341" s="47"/>
      <c r="F341" s="47"/>
      <c r="G341" s="47"/>
      <c r="H341" s="47"/>
      <c r="I341" s="47"/>
      <c r="J341" s="47"/>
      <c r="K341" s="47"/>
      <c r="L341" s="47"/>
      <c r="M341" s="47"/>
      <c r="N341" s="47"/>
      <c r="O341" s="47"/>
      <c r="P341" s="47"/>
      <c r="Q341" s="47"/>
      <c r="R341" s="47"/>
      <c r="S341" s="47"/>
      <c r="T341" s="47"/>
      <c r="U341" s="47"/>
      <c r="V341" s="47"/>
      <c r="W341" s="47"/>
      <c r="X341" s="47"/>
      <c r="Y341" s="47"/>
      <c r="Z341" s="47"/>
      <c r="AA341" s="47"/>
      <c r="AB341" s="47"/>
      <c r="AC341" s="47"/>
      <c r="AD341" s="47"/>
      <c r="AE341" s="47"/>
      <c r="AF341" s="47"/>
      <c r="AG341" s="47"/>
      <c r="AH341" s="47"/>
      <c r="AI341" s="47"/>
    </row>
    <row r="342" spans="1:35">
      <c r="A342" s="47"/>
      <c r="B342" s="47"/>
      <c r="C342" s="47"/>
      <c r="D342" s="47"/>
      <c r="E342" s="47"/>
      <c r="F342" s="47"/>
      <c r="G342" s="47"/>
      <c r="H342" s="47"/>
      <c r="I342" s="47"/>
      <c r="J342" s="47"/>
      <c r="K342" s="47"/>
      <c r="L342" s="47"/>
      <c r="M342" s="47"/>
      <c r="N342" s="47"/>
      <c r="O342" s="47"/>
      <c r="P342" s="47"/>
      <c r="Q342" s="47"/>
      <c r="R342" s="47"/>
      <c r="S342" s="47"/>
      <c r="T342" s="47"/>
      <c r="U342" s="47"/>
      <c r="V342" s="47"/>
      <c r="W342" s="47"/>
      <c r="X342" s="47"/>
      <c r="Y342" s="47"/>
      <c r="Z342" s="47"/>
      <c r="AA342" s="47"/>
      <c r="AB342" s="47"/>
      <c r="AC342" s="47"/>
      <c r="AD342" s="47"/>
      <c r="AE342" s="47"/>
      <c r="AF342" s="47"/>
      <c r="AG342" s="47"/>
      <c r="AH342" s="47"/>
      <c r="AI342" s="47"/>
    </row>
    <row r="343" spans="1:35">
      <c r="A343" s="47"/>
      <c r="B343" s="47"/>
      <c r="C343" s="47"/>
      <c r="D343" s="47"/>
      <c r="E343" s="47"/>
      <c r="F343" s="47"/>
      <c r="G343" s="47"/>
      <c r="H343" s="47"/>
      <c r="I343" s="47"/>
      <c r="J343" s="47"/>
      <c r="K343" s="47"/>
      <c r="L343" s="47"/>
      <c r="M343" s="47"/>
      <c r="N343" s="47"/>
      <c r="O343" s="47"/>
      <c r="P343" s="47"/>
      <c r="Q343" s="47"/>
      <c r="R343" s="47"/>
      <c r="S343" s="47"/>
      <c r="T343" s="47"/>
      <c r="U343" s="47"/>
      <c r="V343" s="47"/>
      <c r="W343" s="47"/>
      <c r="X343" s="47"/>
      <c r="Y343" s="47"/>
      <c r="Z343" s="47"/>
      <c r="AA343" s="47"/>
      <c r="AB343" s="47"/>
      <c r="AC343" s="47"/>
      <c r="AD343" s="47"/>
      <c r="AE343" s="47"/>
      <c r="AF343" s="47"/>
      <c r="AG343" s="47"/>
      <c r="AH343" s="47"/>
      <c r="AI343" s="47"/>
    </row>
    <row r="344" spans="1:35">
      <c r="A344" s="47"/>
      <c r="B344" s="47"/>
      <c r="C344" s="47"/>
      <c r="D344" s="47"/>
      <c r="E344" s="47"/>
      <c r="F344" s="47"/>
      <c r="G344" s="47"/>
      <c r="H344" s="47"/>
      <c r="I344" s="47"/>
      <c r="J344" s="47"/>
      <c r="K344" s="47"/>
      <c r="L344" s="47"/>
      <c r="M344" s="47"/>
      <c r="N344" s="47"/>
      <c r="O344" s="47"/>
      <c r="P344" s="47"/>
      <c r="Q344" s="47"/>
      <c r="R344" s="47"/>
      <c r="S344" s="47"/>
      <c r="T344" s="47"/>
      <c r="U344" s="47"/>
      <c r="V344" s="47"/>
      <c r="W344" s="47"/>
      <c r="X344" s="47"/>
      <c r="Y344" s="47"/>
      <c r="Z344" s="47"/>
      <c r="AA344" s="47"/>
      <c r="AB344" s="47"/>
      <c r="AC344" s="47"/>
      <c r="AD344" s="47"/>
      <c r="AE344" s="47"/>
      <c r="AF344" s="47"/>
      <c r="AG344" s="47"/>
      <c r="AH344" s="47"/>
      <c r="AI344" s="47"/>
    </row>
    <row r="345" spans="1:35">
      <c r="A345" s="47"/>
      <c r="B345" s="47"/>
      <c r="C345" s="47"/>
      <c r="D345" s="47"/>
      <c r="E345" s="47"/>
      <c r="F345" s="47"/>
      <c r="G345" s="47"/>
      <c r="H345" s="47"/>
      <c r="I345" s="47"/>
      <c r="J345" s="47"/>
      <c r="K345" s="47"/>
      <c r="L345" s="47"/>
      <c r="M345" s="47"/>
      <c r="N345" s="47"/>
      <c r="O345" s="47"/>
      <c r="P345" s="47"/>
      <c r="Q345" s="47"/>
      <c r="R345" s="47"/>
      <c r="S345" s="47"/>
      <c r="T345" s="47"/>
      <c r="U345" s="47"/>
      <c r="V345" s="47"/>
      <c r="W345" s="47"/>
      <c r="X345" s="47"/>
      <c r="Y345" s="47"/>
      <c r="Z345" s="47"/>
      <c r="AA345" s="47"/>
      <c r="AB345" s="47"/>
      <c r="AC345" s="47"/>
      <c r="AD345" s="47"/>
      <c r="AE345" s="47"/>
      <c r="AF345" s="47"/>
      <c r="AG345" s="47"/>
      <c r="AH345" s="47"/>
      <c r="AI345" s="47"/>
    </row>
    <row r="346" spans="1:35">
      <c r="A346" s="47"/>
      <c r="B346" s="47"/>
      <c r="C346" s="47"/>
      <c r="D346" s="47"/>
      <c r="E346" s="47"/>
      <c r="F346" s="47"/>
      <c r="G346" s="47"/>
      <c r="H346" s="47"/>
      <c r="I346" s="47"/>
      <c r="J346" s="47"/>
      <c r="K346" s="47"/>
      <c r="L346" s="47"/>
      <c r="M346" s="47"/>
      <c r="N346" s="47"/>
      <c r="O346" s="47"/>
      <c r="P346" s="47"/>
      <c r="Q346" s="47"/>
      <c r="R346" s="47"/>
      <c r="S346" s="47"/>
      <c r="T346" s="47"/>
      <c r="U346" s="47"/>
      <c r="V346" s="47"/>
      <c r="W346" s="47"/>
      <c r="X346" s="47"/>
      <c r="Y346" s="47"/>
      <c r="Z346" s="47"/>
      <c r="AA346" s="47"/>
      <c r="AB346" s="47"/>
      <c r="AC346" s="47"/>
      <c r="AD346" s="47"/>
      <c r="AE346" s="47"/>
      <c r="AF346" s="47"/>
      <c r="AG346" s="47"/>
      <c r="AH346" s="47"/>
      <c r="AI346" s="47"/>
    </row>
    <row r="347" spans="1:35">
      <c r="A347" s="47"/>
      <c r="B347" s="47"/>
      <c r="C347" s="47"/>
      <c r="D347" s="47"/>
      <c r="E347" s="47"/>
      <c r="F347" s="47"/>
      <c r="G347" s="47"/>
      <c r="H347" s="47"/>
      <c r="I347" s="47"/>
      <c r="J347" s="47"/>
      <c r="K347" s="47"/>
      <c r="L347" s="47"/>
      <c r="M347" s="47"/>
      <c r="N347" s="47"/>
      <c r="O347" s="47"/>
      <c r="P347" s="47"/>
      <c r="Q347" s="47"/>
      <c r="R347" s="47"/>
      <c r="S347" s="47"/>
      <c r="T347" s="47"/>
      <c r="U347" s="47"/>
      <c r="V347" s="47"/>
      <c r="W347" s="47"/>
      <c r="X347" s="47"/>
      <c r="Y347" s="47"/>
      <c r="Z347" s="47"/>
      <c r="AA347" s="47"/>
      <c r="AB347" s="47"/>
      <c r="AC347" s="47"/>
      <c r="AD347" s="47"/>
      <c r="AE347" s="47"/>
      <c r="AF347" s="47"/>
      <c r="AG347" s="47"/>
      <c r="AH347" s="47"/>
      <c r="AI347" s="47"/>
    </row>
    <row r="348" spans="1:35">
      <c r="A348" s="47"/>
      <c r="B348" s="47"/>
      <c r="C348" s="47"/>
      <c r="D348" s="47"/>
      <c r="E348" s="47"/>
      <c r="F348" s="47"/>
      <c r="G348" s="47"/>
      <c r="H348" s="47"/>
      <c r="I348" s="47"/>
      <c r="J348" s="47"/>
      <c r="K348" s="47"/>
      <c r="L348" s="47"/>
      <c r="M348" s="47"/>
      <c r="N348" s="47"/>
      <c r="O348" s="47"/>
      <c r="P348" s="47"/>
      <c r="Q348" s="47"/>
      <c r="R348" s="47"/>
      <c r="S348" s="47"/>
      <c r="T348" s="47"/>
      <c r="U348" s="47"/>
      <c r="V348" s="47"/>
      <c r="W348" s="47"/>
      <c r="X348" s="47"/>
      <c r="Y348" s="47"/>
      <c r="Z348" s="47"/>
      <c r="AA348" s="47"/>
      <c r="AB348" s="47"/>
      <c r="AC348" s="47"/>
      <c r="AD348" s="47"/>
      <c r="AE348" s="47"/>
      <c r="AF348" s="47"/>
      <c r="AG348" s="47"/>
      <c r="AH348" s="47"/>
      <c r="AI348" s="47"/>
    </row>
    <row r="349" spans="1:35">
      <c r="A349" s="47"/>
      <c r="B349" s="47"/>
      <c r="C349" s="47"/>
      <c r="D349" s="47"/>
      <c r="E349" s="47"/>
      <c r="F349" s="47"/>
      <c r="G349" s="47"/>
      <c r="H349" s="47"/>
      <c r="I349" s="47"/>
      <c r="J349" s="47"/>
      <c r="K349" s="47"/>
      <c r="L349" s="47"/>
      <c r="M349" s="47"/>
      <c r="N349" s="47"/>
      <c r="O349" s="47"/>
      <c r="P349" s="47"/>
      <c r="Q349" s="47"/>
      <c r="R349" s="47"/>
      <c r="S349" s="47"/>
      <c r="T349" s="47"/>
      <c r="U349" s="47"/>
      <c r="V349" s="47"/>
      <c r="W349" s="47"/>
      <c r="X349" s="47"/>
      <c r="Y349" s="47"/>
      <c r="Z349" s="47"/>
      <c r="AA349" s="47"/>
      <c r="AB349" s="47"/>
      <c r="AC349" s="47"/>
      <c r="AD349" s="47"/>
      <c r="AE349" s="47"/>
      <c r="AF349" s="47"/>
      <c r="AG349" s="47"/>
      <c r="AH349" s="47"/>
      <c r="AI349" s="47"/>
    </row>
    <row r="350" spans="1:35">
      <c r="A350" s="47"/>
      <c r="B350" s="47"/>
      <c r="C350" s="47"/>
      <c r="D350" s="47"/>
      <c r="E350" s="47"/>
      <c r="F350" s="47"/>
      <c r="G350" s="47"/>
      <c r="H350" s="47"/>
      <c r="I350" s="47"/>
      <c r="J350" s="47"/>
      <c r="K350" s="47"/>
      <c r="L350" s="47"/>
      <c r="M350" s="47"/>
      <c r="N350" s="47"/>
      <c r="O350" s="47"/>
      <c r="P350" s="47"/>
      <c r="Q350" s="47"/>
      <c r="R350" s="47"/>
      <c r="S350" s="47"/>
      <c r="T350" s="47"/>
      <c r="U350" s="47"/>
      <c r="V350" s="47"/>
      <c r="W350" s="47"/>
      <c r="X350" s="47"/>
      <c r="Y350" s="47"/>
      <c r="Z350" s="47"/>
      <c r="AA350" s="47"/>
      <c r="AB350" s="47"/>
      <c r="AC350" s="47"/>
      <c r="AD350" s="47"/>
      <c r="AE350" s="47"/>
      <c r="AF350" s="47"/>
      <c r="AG350" s="47"/>
      <c r="AH350" s="47"/>
      <c r="AI350" s="47"/>
    </row>
    <row r="351" spans="1:35">
      <c r="A351" s="47"/>
      <c r="B351" s="47"/>
      <c r="C351" s="47"/>
      <c r="D351" s="47"/>
      <c r="E351" s="47"/>
      <c r="F351" s="47"/>
      <c r="G351" s="47"/>
      <c r="H351" s="47"/>
      <c r="I351" s="47"/>
      <c r="J351" s="47"/>
      <c r="K351" s="47"/>
      <c r="L351" s="47"/>
      <c r="M351" s="47"/>
      <c r="N351" s="47"/>
      <c r="O351" s="47"/>
      <c r="P351" s="47"/>
      <c r="Q351" s="47"/>
      <c r="R351" s="47"/>
      <c r="S351" s="47"/>
      <c r="T351" s="47"/>
      <c r="U351" s="47"/>
      <c r="V351" s="47"/>
      <c r="W351" s="47"/>
      <c r="X351" s="47"/>
      <c r="Y351" s="47"/>
      <c r="Z351" s="47"/>
      <c r="AA351" s="47"/>
      <c r="AB351" s="47"/>
      <c r="AC351" s="47"/>
      <c r="AD351" s="47"/>
      <c r="AE351" s="47"/>
      <c r="AF351" s="47"/>
      <c r="AG351" s="47"/>
      <c r="AH351" s="47"/>
      <c r="AI351" s="47"/>
    </row>
    <row r="352" spans="1:35">
      <c r="A352" s="47"/>
      <c r="B352" s="47"/>
      <c r="C352" s="47"/>
      <c r="D352" s="47"/>
      <c r="E352" s="47"/>
      <c r="F352" s="47"/>
      <c r="G352" s="47"/>
      <c r="H352" s="47"/>
      <c r="I352" s="47"/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47"/>
      <c r="U352" s="47"/>
      <c r="V352" s="47"/>
      <c r="W352" s="47"/>
      <c r="X352" s="47"/>
      <c r="Y352" s="47"/>
      <c r="Z352" s="47"/>
      <c r="AA352" s="47"/>
      <c r="AB352" s="47"/>
      <c r="AC352" s="47"/>
      <c r="AD352" s="47"/>
      <c r="AE352" s="47"/>
      <c r="AF352" s="47"/>
      <c r="AG352" s="47"/>
      <c r="AH352" s="47"/>
      <c r="AI352" s="47"/>
    </row>
    <row r="353" spans="1:35">
      <c r="A353" s="47"/>
      <c r="B353" s="47"/>
      <c r="C353" s="47"/>
      <c r="D353" s="47"/>
      <c r="E353" s="47"/>
      <c r="F353" s="47"/>
      <c r="G353" s="47"/>
      <c r="H353" s="47"/>
      <c r="I353" s="47"/>
      <c r="J353" s="47"/>
      <c r="K353" s="47"/>
      <c r="L353" s="47"/>
      <c r="M353" s="47"/>
      <c r="N353" s="47"/>
      <c r="O353" s="47"/>
      <c r="P353" s="47"/>
      <c r="Q353" s="47"/>
      <c r="R353" s="47"/>
      <c r="S353" s="47"/>
      <c r="T353" s="47"/>
      <c r="U353" s="47"/>
      <c r="V353" s="47"/>
      <c r="W353" s="47"/>
      <c r="X353" s="47"/>
      <c r="Y353" s="47"/>
      <c r="Z353" s="47"/>
      <c r="AA353" s="47"/>
      <c r="AB353" s="47"/>
      <c r="AC353" s="47"/>
      <c r="AD353" s="47"/>
      <c r="AE353" s="47"/>
      <c r="AF353" s="47"/>
      <c r="AG353" s="47"/>
      <c r="AH353" s="47"/>
      <c r="AI353" s="47"/>
    </row>
    <row r="354" spans="1:35">
      <c r="A354" s="47"/>
      <c r="B354" s="47"/>
      <c r="C354" s="47"/>
      <c r="D354" s="47"/>
      <c r="E354" s="47"/>
      <c r="F354" s="47"/>
      <c r="G354" s="47"/>
      <c r="H354" s="47"/>
      <c r="I354" s="47"/>
      <c r="J354" s="47"/>
      <c r="K354" s="47"/>
      <c r="L354" s="47"/>
      <c r="M354" s="47"/>
      <c r="N354" s="47"/>
      <c r="O354" s="47"/>
      <c r="P354" s="47"/>
      <c r="Q354" s="47"/>
      <c r="R354" s="47"/>
      <c r="S354" s="47"/>
      <c r="T354" s="47"/>
      <c r="U354" s="47"/>
      <c r="V354" s="47"/>
      <c r="W354" s="47"/>
      <c r="X354" s="47"/>
      <c r="Y354" s="47"/>
      <c r="Z354" s="47"/>
      <c r="AA354" s="47"/>
      <c r="AB354" s="47"/>
      <c r="AC354" s="47"/>
      <c r="AD354" s="47"/>
      <c r="AE354" s="47"/>
      <c r="AF354" s="47"/>
      <c r="AG354" s="47"/>
      <c r="AH354" s="47"/>
      <c r="AI354" s="47"/>
    </row>
    <row r="355" spans="1:35">
      <c r="A355" s="47"/>
      <c r="B355" s="47"/>
      <c r="C355" s="47"/>
      <c r="D355" s="47"/>
      <c r="E355" s="47"/>
      <c r="F355" s="47"/>
      <c r="G355" s="47"/>
      <c r="H355" s="47"/>
      <c r="I355" s="47"/>
      <c r="J355" s="47"/>
      <c r="K355" s="47"/>
      <c r="L355" s="47"/>
      <c r="M355" s="47"/>
      <c r="N355" s="47"/>
      <c r="O355" s="47"/>
      <c r="P355" s="47"/>
      <c r="Q355" s="47"/>
      <c r="R355" s="47"/>
      <c r="S355" s="47"/>
      <c r="T355" s="47"/>
      <c r="U355" s="47"/>
      <c r="V355" s="47"/>
      <c r="W355" s="47"/>
      <c r="X355" s="47"/>
      <c r="Y355" s="47"/>
      <c r="Z355" s="47"/>
      <c r="AA355" s="47"/>
      <c r="AB355" s="47"/>
      <c r="AC355" s="47"/>
      <c r="AD355" s="47"/>
      <c r="AE355" s="47"/>
      <c r="AF355" s="47"/>
      <c r="AG355" s="47"/>
      <c r="AH355" s="47"/>
      <c r="AI355" s="47"/>
    </row>
    <row r="356" spans="1:35">
      <c r="A356" s="47"/>
      <c r="B356" s="47"/>
      <c r="C356" s="47"/>
      <c r="D356" s="47"/>
      <c r="E356" s="47"/>
      <c r="F356" s="47"/>
      <c r="G356" s="47"/>
      <c r="H356" s="47"/>
      <c r="I356" s="47"/>
      <c r="J356" s="47"/>
      <c r="K356" s="47"/>
      <c r="L356" s="47"/>
      <c r="M356" s="47"/>
      <c r="N356" s="47"/>
      <c r="O356" s="47"/>
      <c r="P356" s="47"/>
      <c r="Q356" s="47"/>
      <c r="R356" s="47"/>
      <c r="S356" s="47"/>
      <c r="T356" s="47"/>
      <c r="U356" s="47"/>
      <c r="V356" s="47"/>
      <c r="W356" s="47"/>
      <c r="X356" s="47"/>
      <c r="Y356" s="47"/>
      <c r="Z356" s="47"/>
      <c r="AA356" s="47"/>
      <c r="AB356" s="47"/>
      <c r="AC356" s="47"/>
      <c r="AD356" s="47"/>
      <c r="AE356" s="47"/>
      <c r="AF356" s="47"/>
      <c r="AG356" s="47"/>
      <c r="AH356" s="47"/>
      <c r="AI356" s="47"/>
    </row>
    <row r="357" spans="1:35">
      <c r="A357" s="47"/>
      <c r="B357" s="47"/>
      <c r="C357" s="47"/>
      <c r="D357" s="47"/>
      <c r="E357" s="47"/>
      <c r="F357" s="47"/>
      <c r="G357" s="47"/>
      <c r="H357" s="47"/>
      <c r="I357" s="47"/>
      <c r="J357" s="47"/>
      <c r="K357" s="47"/>
      <c r="L357" s="47"/>
      <c r="M357" s="47"/>
      <c r="N357" s="47"/>
      <c r="O357" s="47"/>
      <c r="P357" s="47"/>
      <c r="Q357" s="47"/>
      <c r="R357" s="47"/>
      <c r="S357" s="47"/>
      <c r="T357" s="47"/>
      <c r="U357" s="47"/>
      <c r="V357" s="47"/>
      <c r="W357" s="47"/>
      <c r="X357" s="47"/>
      <c r="Y357" s="47"/>
      <c r="Z357" s="47"/>
      <c r="AA357" s="47"/>
      <c r="AB357" s="47"/>
      <c r="AC357" s="47"/>
      <c r="AD357" s="47"/>
      <c r="AE357" s="47"/>
      <c r="AF357" s="47"/>
      <c r="AG357" s="47"/>
      <c r="AH357" s="47"/>
      <c r="AI357" s="47"/>
    </row>
    <row r="358" spans="1:35">
      <c r="A358" s="47"/>
      <c r="B358" s="47"/>
      <c r="C358" s="47"/>
      <c r="D358" s="47"/>
      <c r="E358" s="47"/>
      <c r="F358" s="47"/>
      <c r="G358" s="47"/>
      <c r="H358" s="47"/>
      <c r="I358" s="47"/>
      <c r="J358" s="47"/>
      <c r="K358" s="47"/>
      <c r="L358" s="47"/>
      <c r="M358" s="47"/>
      <c r="N358" s="47"/>
      <c r="O358" s="47"/>
      <c r="P358" s="47"/>
      <c r="Q358" s="47"/>
      <c r="R358" s="47"/>
      <c r="S358" s="47"/>
      <c r="T358" s="47"/>
      <c r="U358" s="47"/>
      <c r="V358" s="47"/>
      <c r="W358" s="47"/>
      <c r="X358" s="47"/>
      <c r="Y358" s="47"/>
      <c r="Z358" s="47"/>
      <c r="AA358" s="47"/>
      <c r="AB358" s="47"/>
      <c r="AC358" s="47"/>
      <c r="AD358" s="47"/>
      <c r="AE358" s="47"/>
      <c r="AF358" s="47"/>
      <c r="AG358" s="47"/>
      <c r="AH358" s="47"/>
      <c r="AI358" s="47"/>
    </row>
    <row r="359" spans="1:35">
      <c r="A359" s="47"/>
      <c r="B359" s="47"/>
      <c r="C359" s="47"/>
      <c r="D359" s="47"/>
      <c r="E359" s="47"/>
      <c r="F359" s="47"/>
      <c r="G359" s="47"/>
      <c r="H359" s="47"/>
      <c r="I359" s="47"/>
      <c r="J359" s="47"/>
      <c r="K359" s="47"/>
      <c r="L359" s="47"/>
      <c r="M359" s="47"/>
      <c r="N359" s="47"/>
      <c r="O359" s="47"/>
      <c r="P359" s="47"/>
      <c r="Q359" s="47"/>
      <c r="R359" s="47"/>
      <c r="S359" s="47"/>
      <c r="T359" s="47"/>
      <c r="U359" s="47"/>
      <c r="V359" s="47"/>
      <c r="W359" s="47"/>
      <c r="X359" s="47"/>
      <c r="Y359" s="47"/>
      <c r="Z359" s="47"/>
      <c r="AA359" s="47"/>
      <c r="AB359" s="47"/>
      <c r="AC359" s="47"/>
      <c r="AD359" s="47"/>
      <c r="AE359" s="47"/>
      <c r="AF359" s="47"/>
      <c r="AG359" s="47"/>
      <c r="AH359" s="47"/>
      <c r="AI359" s="47"/>
    </row>
    <row r="360" spans="1:35">
      <c r="A360" s="47"/>
      <c r="B360" s="47"/>
      <c r="C360" s="47"/>
      <c r="D360" s="47"/>
      <c r="E360" s="47"/>
      <c r="F360" s="47"/>
      <c r="G360" s="47"/>
      <c r="H360" s="47"/>
      <c r="I360" s="47"/>
      <c r="J360" s="47"/>
      <c r="K360" s="47"/>
      <c r="L360" s="47"/>
      <c r="M360" s="47"/>
      <c r="N360" s="47"/>
      <c r="O360" s="47"/>
      <c r="P360" s="47"/>
      <c r="Q360" s="47"/>
      <c r="R360" s="47"/>
      <c r="S360" s="47"/>
      <c r="T360" s="47"/>
      <c r="U360" s="47"/>
      <c r="V360" s="47"/>
      <c r="W360" s="47"/>
      <c r="X360" s="47"/>
      <c r="Y360" s="47"/>
      <c r="Z360" s="47"/>
      <c r="AA360" s="47"/>
      <c r="AB360" s="47"/>
      <c r="AC360" s="47"/>
      <c r="AD360" s="47"/>
      <c r="AE360" s="47"/>
      <c r="AF360" s="47"/>
      <c r="AG360" s="47"/>
      <c r="AH360" s="47"/>
      <c r="AI360" s="47"/>
    </row>
    <row r="361" spans="1:35">
      <c r="A361" s="47"/>
      <c r="B361" s="47"/>
      <c r="C361" s="47"/>
      <c r="D361" s="47"/>
      <c r="E361" s="47"/>
      <c r="F361" s="47"/>
      <c r="G361" s="47"/>
      <c r="H361" s="47"/>
      <c r="I361" s="47"/>
      <c r="J361" s="47"/>
      <c r="K361" s="47"/>
      <c r="L361" s="47"/>
      <c r="M361" s="47"/>
      <c r="N361" s="47"/>
      <c r="O361" s="47"/>
      <c r="P361" s="47"/>
      <c r="Q361" s="47"/>
      <c r="R361" s="47"/>
      <c r="S361" s="47"/>
      <c r="T361" s="47"/>
      <c r="U361" s="47"/>
      <c r="V361" s="47"/>
      <c r="W361" s="47"/>
      <c r="X361" s="47"/>
      <c r="Y361" s="47"/>
      <c r="Z361" s="47"/>
      <c r="AA361" s="47"/>
      <c r="AB361" s="47"/>
      <c r="AC361" s="47"/>
      <c r="AD361" s="47"/>
      <c r="AE361" s="47"/>
      <c r="AF361" s="47"/>
      <c r="AG361" s="47"/>
      <c r="AH361" s="47"/>
      <c r="AI361" s="47"/>
    </row>
    <row r="362" spans="1:35">
      <c r="A362" s="47"/>
      <c r="B362" s="47"/>
      <c r="C362" s="47"/>
      <c r="D362" s="47"/>
      <c r="E362" s="47"/>
      <c r="F362" s="47"/>
      <c r="G362" s="47"/>
      <c r="H362" s="47"/>
      <c r="I362" s="47"/>
      <c r="J362" s="47"/>
      <c r="K362" s="47"/>
      <c r="L362" s="47"/>
      <c r="M362" s="47"/>
      <c r="N362" s="47"/>
      <c r="O362" s="47"/>
      <c r="P362" s="47"/>
      <c r="Q362" s="47"/>
      <c r="R362" s="47"/>
      <c r="S362" s="47"/>
      <c r="T362" s="47"/>
      <c r="U362" s="47"/>
      <c r="V362" s="47"/>
      <c r="W362" s="47"/>
      <c r="X362" s="47"/>
      <c r="Y362" s="47"/>
      <c r="Z362" s="47"/>
      <c r="AA362" s="47"/>
      <c r="AB362" s="47"/>
      <c r="AC362" s="47"/>
      <c r="AD362" s="47"/>
      <c r="AE362" s="47"/>
      <c r="AF362" s="47"/>
      <c r="AG362" s="47"/>
      <c r="AH362" s="47"/>
      <c r="AI362" s="47"/>
    </row>
    <row r="363" spans="1:35">
      <c r="A363" s="47"/>
      <c r="B363" s="47"/>
      <c r="C363" s="47"/>
      <c r="D363" s="47"/>
      <c r="E363" s="47"/>
      <c r="F363" s="47"/>
      <c r="G363" s="47"/>
      <c r="H363" s="47"/>
      <c r="I363" s="47"/>
      <c r="J363" s="47"/>
      <c r="K363" s="47"/>
      <c r="L363" s="47"/>
      <c r="M363" s="47"/>
      <c r="N363" s="47"/>
      <c r="O363" s="47"/>
      <c r="P363" s="47"/>
      <c r="Q363" s="47"/>
      <c r="R363" s="47"/>
      <c r="S363" s="47"/>
      <c r="T363" s="47"/>
      <c r="U363" s="47"/>
      <c r="V363" s="47"/>
      <c r="W363" s="47"/>
      <c r="X363" s="47"/>
      <c r="Y363" s="47"/>
      <c r="Z363" s="47"/>
      <c r="AA363" s="47"/>
      <c r="AB363" s="47"/>
      <c r="AC363" s="47"/>
      <c r="AD363" s="47"/>
      <c r="AE363" s="47"/>
      <c r="AF363" s="47"/>
      <c r="AG363" s="47"/>
      <c r="AH363" s="47"/>
      <c r="AI363" s="47"/>
    </row>
    <row r="364" spans="1:35">
      <c r="A364" s="47"/>
      <c r="B364" s="47"/>
      <c r="C364" s="47"/>
      <c r="D364" s="47"/>
      <c r="E364" s="47"/>
      <c r="F364" s="47"/>
      <c r="G364" s="47"/>
      <c r="H364" s="47"/>
      <c r="I364" s="47"/>
      <c r="J364" s="47"/>
      <c r="K364" s="47"/>
      <c r="L364" s="47"/>
      <c r="M364" s="47"/>
      <c r="N364" s="47"/>
      <c r="O364" s="47"/>
      <c r="P364" s="47"/>
      <c r="Q364" s="47"/>
      <c r="R364" s="47"/>
      <c r="S364" s="47"/>
      <c r="T364" s="47"/>
      <c r="U364" s="47"/>
      <c r="V364" s="47"/>
      <c r="W364" s="47"/>
      <c r="X364" s="47"/>
      <c r="Y364" s="47"/>
      <c r="Z364" s="47"/>
      <c r="AA364" s="47"/>
      <c r="AB364" s="47"/>
      <c r="AC364" s="47"/>
      <c r="AD364" s="47"/>
      <c r="AE364" s="47"/>
      <c r="AF364" s="47"/>
      <c r="AG364" s="47"/>
      <c r="AH364" s="47"/>
      <c r="AI364" s="47"/>
    </row>
    <row r="365" spans="1:35">
      <c r="A365" s="47"/>
      <c r="B365" s="47"/>
      <c r="C365" s="47"/>
      <c r="D365" s="47"/>
      <c r="E365" s="47"/>
      <c r="F365" s="47"/>
      <c r="G365" s="47"/>
      <c r="H365" s="47"/>
      <c r="I365" s="47"/>
      <c r="J365" s="47"/>
      <c r="K365" s="47"/>
      <c r="L365" s="47"/>
      <c r="M365" s="47"/>
      <c r="N365" s="47"/>
      <c r="O365" s="47"/>
      <c r="P365" s="47"/>
      <c r="Q365" s="47"/>
      <c r="R365" s="47"/>
      <c r="S365" s="47"/>
      <c r="T365" s="47"/>
      <c r="U365" s="47"/>
      <c r="V365" s="47"/>
      <c r="W365" s="47"/>
      <c r="X365" s="47"/>
      <c r="Y365" s="47"/>
      <c r="Z365" s="47"/>
      <c r="AA365" s="47"/>
      <c r="AB365" s="47"/>
      <c r="AC365" s="47"/>
      <c r="AD365" s="47"/>
      <c r="AE365" s="47"/>
      <c r="AF365" s="47"/>
      <c r="AG365" s="47"/>
      <c r="AH365" s="47"/>
      <c r="AI365" s="47"/>
    </row>
    <row r="366" spans="1:35">
      <c r="A366" s="47"/>
      <c r="B366" s="47"/>
      <c r="C366" s="47"/>
      <c r="D366" s="47"/>
      <c r="E366" s="47"/>
      <c r="F366" s="47"/>
      <c r="G366" s="47"/>
      <c r="H366" s="47"/>
      <c r="I366" s="47"/>
      <c r="J366" s="47"/>
      <c r="K366" s="47"/>
      <c r="L366" s="47"/>
      <c r="M366" s="47"/>
      <c r="N366" s="47"/>
      <c r="O366" s="47"/>
      <c r="P366" s="47"/>
      <c r="Q366" s="47"/>
      <c r="R366" s="47"/>
      <c r="S366" s="47"/>
      <c r="T366" s="47"/>
      <c r="U366" s="47"/>
      <c r="V366" s="47"/>
      <c r="W366" s="47"/>
      <c r="X366" s="47"/>
      <c r="Y366" s="47"/>
      <c r="Z366" s="47"/>
      <c r="AA366" s="47"/>
      <c r="AB366" s="47"/>
      <c r="AC366" s="47"/>
      <c r="AD366" s="47"/>
      <c r="AE366" s="47"/>
      <c r="AF366" s="47"/>
      <c r="AG366" s="47"/>
      <c r="AH366" s="47"/>
      <c r="AI366" s="47"/>
    </row>
    <row r="367" spans="1:35">
      <c r="A367" s="47"/>
      <c r="B367" s="47"/>
      <c r="C367" s="47"/>
      <c r="D367" s="47"/>
      <c r="E367" s="47"/>
      <c r="F367" s="47"/>
      <c r="G367" s="47"/>
      <c r="H367" s="47"/>
      <c r="I367" s="47"/>
      <c r="J367" s="47"/>
      <c r="K367" s="47"/>
      <c r="L367" s="47"/>
      <c r="M367" s="47"/>
      <c r="N367" s="47"/>
      <c r="O367" s="47"/>
      <c r="P367" s="47"/>
      <c r="Q367" s="47"/>
      <c r="R367" s="47"/>
      <c r="S367" s="47"/>
      <c r="T367" s="47"/>
      <c r="U367" s="47"/>
      <c r="V367" s="47"/>
      <c r="W367" s="47"/>
      <c r="X367" s="47"/>
      <c r="Y367" s="47"/>
      <c r="Z367" s="47"/>
      <c r="AA367" s="47"/>
      <c r="AB367" s="47"/>
      <c r="AC367" s="47"/>
      <c r="AD367" s="47"/>
      <c r="AE367" s="47"/>
      <c r="AF367" s="47"/>
      <c r="AG367" s="47"/>
      <c r="AH367" s="47"/>
      <c r="AI367" s="47"/>
    </row>
    <row r="368" spans="1:35">
      <c r="A368" s="47"/>
      <c r="B368" s="47"/>
      <c r="C368" s="47"/>
      <c r="D368" s="47"/>
      <c r="E368" s="47"/>
      <c r="F368" s="47"/>
      <c r="G368" s="47"/>
      <c r="H368" s="47"/>
      <c r="I368" s="47"/>
      <c r="J368" s="47"/>
      <c r="K368" s="47"/>
      <c r="L368" s="47"/>
      <c r="M368" s="47"/>
      <c r="N368" s="47"/>
      <c r="O368" s="47"/>
      <c r="P368" s="47"/>
      <c r="Q368" s="47"/>
      <c r="R368" s="47"/>
      <c r="S368" s="47"/>
      <c r="T368" s="47"/>
      <c r="U368" s="47"/>
      <c r="V368" s="47"/>
      <c r="W368" s="47"/>
      <c r="X368" s="47"/>
      <c r="Y368" s="47"/>
      <c r="Z368" s="47"/>
      <c r="AA368" s="47"/>
      <c r="AB368" s="47"/>
      <c r="AC368" s="47"/>
      <c r="AD368" s="47"/>
      <c r="AE368" s="47"/>
      <c r="AF368" s="47"/>
      <c r="AG368" s="47"/>
      <c r="AH368" s="47"/>
      <c r="AI368" s="47"/>
    </row>
    <row r="369" spans="1:35">
      <c r="A369" s="47"/>
      <c r="B369" s="47"/>
      <c r="C369" s="47"/>
      <c r="D369" s="47"/>
      <c r="E369" s="47"/>
      <c r="F369" s="47"/>
      <c r="G369" s="47"/>
      <c r="H369" s="47"/>
      <c r="I369" s="47"/>
      <c r="J369" s="47"/>
      <c r="K369" s="47"/>
      <c r="L369" s="47"/>
      <c r="M369" s="47"/>
      <c r="N369" s="47"/>
      <c r="O369" s="47"/>
      <c r="P369" s="47"/>
      <c r="Q369" s="47"/>
      <c r="R369" s="47"/>
      <c r="S369" s="47"/>
      <c r="T369" s="47"/>
      <c r="U369" s="47"/>
      <c r="V369" s="47"/>
      <c r="W369" s="47"/>
      <c r="X369" s="47"/>
      <c r="Y369" s="47"/>
      <c r="Z369" s="47"/>
      <c r="AA369" s="47"/>
      <c r="AB369" s="47"/>
      <c r="AC369" s="47"/>
      <c r="AD369" s="47"/>
      <c r="AE369" s="47"/>
      <c r="AF369" s="47"/>
      <c r="AG369" s="47"/>
      <c r="AH369" s="47"/>
      <c r="AI369" s="47"/>
    </row>
    <row r="370" spans="1:35">
      <c r="A370" s="47"/>
      <c r="B370" s="47"/>
      <c r="C370" s="47"/>
      <c r="D370" s="47"/>
      <c r="E370" s="47"/>
      <c r="F370" s="47"/>
      <c r="G370" s="47"/>
      <c r="H370" s="47"/>
      <c r="I370" s="47"/>
      <c r="J370" s="47"/>
      <c r="K370" s="47"/>
      <c r="L370" s="47"/>
      <c r="M370" s="47"/>
      <c r="N370" s="47"/>
      <c r="O370" s="47"/>
      <c r="P370" s="47"/>
      <c r="Q370" s="47"/>
      <c r="R370" s="47"/>
      <c r="S370" s="47"/>
      <c r="T370" s="47"/>
      <c r="U370" s="47"/>
      <c r="V370" s="47"/>
      <c r="W370" s="47"/>
      <c r="X370" s="47"/>
      <c r="Y370" s="47"/>
      <c r="Z370" s="47"/>
      <c r="AA370" s="47"/>
      <c r="AB370" s="47"/>
      <c r="AC370" s="47"/>
      <c r="AD370" s="47"/>
      <c r="AE370" s="47"/>
      <c r="AF370" s="47"/>
      <c r="AG370" s="47"/>
      <c r="AH370" s="47"/>
      <c r="AI370" s="47"/>
    </row>
    <row r="371" spans="1:35">
      <c r="A371" s="47"/>
      <c r="B371" s="47"/>
      <c r="C371" s="47"/>
      <c r="D371" s="47"/>
      <c r="E371" s="47"/>
      <c r="F371" s="47"/>
      <c r="G371" s="47"/>
      <c r="H371" s="47"/>
      <c r="I371" s="47"/>
      <c r="J371" s="47"/>
      <c r="K371" s="47"/>
      <c r="L371" s="47"/>
      <c r="M371" s="47"/>
      <c r="N371" s="47"/>
      <c r="O371" s="47"/>
      <c r="P371" s="47"/>
      <c r="Q371" s="47"/>
      <c r="R371" s="47"/>
      <c r="S371" s="47"/>
      <c r="T371" s="47"/>
      <c r="U371" s="47"/>
      <c r="V371" s="47"/>
      <c r="W371" s="47"/>
      <c r="X371" s="47"/>
      <c r="Y371" s="47"/>
      <c r="Z371" s="47"/>
      <c r="AA371" s="47"/>
      <c r="AB371" s="47"/>
      <c r="AC371" s="47"/>
      <c r="AD371" s="47"/>
      <c r="AE371" s="47"/>
      <c r="AF371" s="47"/>
      <c r="AG371" s="47"/>
      <c r="AH371" s="47"/>
      <c r="AI371" s="47"/>
    </row>
    <row r="372" spans="1:35">
      <c r="A372" s="47"/>
      <c r="B372" s="47"/>
      <c r="C372" s="47"/>
      <c r="D372" s="47"/>
      <c r="E372" s="47"/>
      <c r="F372" s="47"/>
      <c r="G372" s="47"/>
      <c r="H372" s="47"/>
      <c r="I372" s="47"/>
      <c r="J372" s="47"/>
      <c r="K372" s="47"/>
      <c r="L372" s="47"/>
      <c r="M372" s="47"/>
      <c r="N372" s="47"/>
      <c r="O372" s="47"/>
      <c r="P372" s="47"/>
      <c r="Q372" s="47"/>
      <c r="R372" s="47"/>
      <c r="S372" s="47"/>
      <c r="T372" s="47"/>
      <c r="U372" s="47"/>
      <c r="V372" s="47"/>
      <c r="W372" s="47"/>
      <c r="X372" s="47"/>
      <c r="Y372" s="47"/>
      <c r="Z372" s="47"/>
      <c r="AA372" s="47"/>
      <c r="AB372" s="47"/>
      <c r="AC372" s="47"/>
      <c r="AD372" s="47"/>
      <c r="AE372" s="47"/>
      <c r="AF372" s="47"/>
      <c r="AG372" s="47"/>
      <c r="AH372" s="47"/>
      <c r="AI372" s="47"/>
    </row>
    <row r="373" spans="1:35">
      <c r="A373" s="47"/>
      <c r="B373" s="47"/>
      <c r="C373" s="47"/>
      <c r="D373" s="47"/>
      <c r="E373" s="47"/>
      <c r="F373" s="47"/>
      <c r="G373" s="47"/>
      <c r="H373" s="47"/>
      <c r="I373" s="47"/>
      <c r="J373" s="47"/>
      <c r="K373" s="47"/>
      <c r="L373" s="47"/>
      <c r="M373" s="47"/>
      <c r="N373" s="47"/>
      <c r="O373" s="47"/>
      <c r="P373" s="47"/>
      <c r="Q373" s="47"/>
      <c r="R373" s="47"/>
      <c r="S373" s="47"/>
      <c r="T373" s="47"/>
      <c r="U373" s="47"/>
      <c r="V373" s="47"/>
      <c r="W373" s="47"/>
      <c r="X373" s="47"/>
      <c r="Y373" s="47"/>
      <c r="Z373" s="47"/>
      <c r="AA373" s="47"/>
      <c r="AB373" s="47"/>
      <c r="AC373" s="47"/>
      <c r="AD373" s="47"/>
      <c r="AE373" s="47"/>
      <c r="AF373" s="47"/>
      <c r="AG373" s="47"/>
      <c r="AH373" s="47"/>
      <c r="AI373" s="47"/>
    </row>
    <row r="374" spans="1:35">
      <c r="A374" s="47"/>
      <c r="B374" s="47"/>
      <c r="C374" s="47"/>
      <c r="D374" s="47"/>
      <c r="E374" s="47"/>
      <c r="F374" s="47"/>
      <c r="G374" s="47"/>
      <c r="H374" s="47"/>
      <c r="I374" s="47"/>
      <c r="J374" s="47"/>
      <c r="K374" s="47"/>
      <c r="L374" s="47"/>
      <c r="M374" s="47"/>
      <c r="N374" s="47"/>
      <c r="O374" s="47"/>
      <c r="P374" s="47"/>
      <c r="Q374" s="47"/>
      <c r="R374" s="47"/>
      <c r="S374" s="47"/>
      <c r="T374" s="47"/>
      <c r="U374" s="47"/>
      <c r="V374" s="47"/>
      <c r="W374" s="47"/>
      <c r="X374" s="47"/>
      <c r="Y374" s="47"/>
      <c r="Z374" s="47"/>
      <c r="AA374" s="47"/>
      <c r="AB374" s="47"/>
      <c r="AC374" s="47"/>
      <c r="AD374" s="47"/>
      <c r="AE374" s="47"/>
      <c r="AF374" s="47"/>
      <c r="AG374" s="47"/>
      <c r="AH374" s="47"/>
      <c r="AI374" s="47"/>
    </row>
    <row r="375" spans="1:35">
      <c r="A375" s="47"/>
      <c r="B375" s="47"/>
      <c r="C375" s="47"/>
      <c r="D375" s="47"/>
      <c r="E375" s="47"/>
      <c r="F375" s="47"/>
      <c r="G375" s="47"/>
      <c r="H375" s="47"/>
      <c r="I375" s="47"/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47"/>
      <c r="U375" s="47"/>
      <c r="V375" s="47"/>
      <c r="W375" s="47"/>
      <c r="X375" s="47"/>
      <c r="Y375" s="47"/>
      <c r="Z375" s="47"/>
      <c r="AA375" s="47"/>
      <c r="AB375" s="47"/>
      <c r="AC375" s="47"/>
      <c r="AD375" s="47"/>
      <c r="AE375" s="47"/>
      <c r="AF375" s="47"/>
      <c r="AG375" s="47"/>
      <c r="AH375" s="47"/>
      <c r="AI375" s="47"/>
    </row>
    <row r="376" spans="1:35">
      <c r="A376" s="47"/>
      <c r="B376" s="47"/>
      <c r="C376" s="47"/>
      <c r="D376" s="47"/>
      <c r="E376" s="47"/>
      <c r="F376" s="47"/>
      <c r="G376" s="47"/>
      <c r="H376" s="47"/>
      <c r="I376" s="47"/>
      <c r="J376" s="47"/>
      <c r="K376" s="47"/>
      <c r="L376" s="47"/>
      <c r="M376" s="47"/>
      <c r="N376" s="47"/>
      <c r="O376" s="47"/>
      <c r="P376" s="47"/>
      <c r="Q376" s="47"/>
      <c r="R376" s="47"/>
      <c r="S376" s="47"/>
      <c r="T376" s="47"/>
      <c r="U376" s="47"/>
      <c r="V376" s="47"/>
      <c r="W376" s="47"/>
      <c r="X376" s="47"/>
      <c r="Y376" s="47"/>
      <c r="Z376" s="47"/>
      <c r="AA376" s="47"/>
      <c r="AB376" s="47"/>
      <c r="AC376" s="47"/>
      <c r="AD376" s="47"/>
      <c r="AE376" s="47"/>
      <c r="AF376" s="47"/>
      <c r="AG376" s="47"/>
      <c r="AH376" s="47"/>
      <c r="AI376" s="47"/>
    </row>
    <row r="377" spans="1:35">
      <c r="A377" s="47"/>
      <c r="B377" s="47"/>
      <c r="C377" s="47"/>
      <c r="D377" s="47"/>
      <c r="E377" s="47"/>
      <c r="F377" s="47"/>
      <c r="G377" s="47"/>
      <c r="H377" s="47"/>
      <c r="I377" s="47"/>
      <c r="J377" s="47"/>
      <c r="K377" s="47"/>
      <c r="L377" s="47"/>
      <c r="M377" s="47"/>
      <c r="N377" s="47"/>
      <c r="O377" s="47"/>
      <c r="P377" s="47"/>
      <c r="Q377" s="47"/>
      <c r="R377" s="47"/>
      <c r="S377" s="47"/>
      <c r="T377" s="47"/>
      <c r="U377" s="47"/>
      <c r="V377" s="47"/>
      <c r="W377" s="47"/>
      <c r="X377" s="47"/>
      <c r="Y377" s="47"/>
      <c r="Z377" s="47"/>
      <c r="AA377" s="47"/>
      <c r="AB377" s="47"/>
      <c r="AC377" s="47"/>
      <c r="AD377" s="47"/>
      <c r="AE377" s="47"/>
      <c r="AF377" s="47"/>
      <c r="AG377" s="47"/>
      <c r="AH377" s="47"/>
      <c r="AI377" s="47"/>
    </row>
    <row r="378" spans="1:35">
      <c r="A378" s="47"/>
      <c r="B378" s="47"/>
      <c r="C378" s="47"/>
      <c r="D378" s="47"/>
      <c r="E378" s="47"/>
      <c r="F378" s="47"/>
      <c r="G378" s="47"/>
      <c r="H378" s="47"/>
      <c r="I378" s="47"/>
      <c r="J378" s="47"/>
      <c r="K378" s="47"/>
      <c r="L378" s="47"/>
      <c r="M378" s="47"/>
      <c r="N378" s="47"/>
      <c r="O378" s="47"/>
      <c r="P378" s="47"/>
      <c r="Q378" s="47"/>
      <c r="R378" s="47"/>
      <c r="S378" s="47"/>
      <c r="T378" s="47"/>
      <c r="U378" s="47"/>
      <c r="V378" s="47"/>
      <c r="W378" s="47"/>
      <c r="X378" s="47"/>
      <c r="Y378" s="47"/>
      <c r="Z378" s="47"/>
      <c r="AA378" s="47"/>
      <c r="AB378" s="47"/>
      <c r="AC378" s="47"/>
      <c r="AD378" s="47"/>
      <c r="AE378" s="47"/>
      <c r="AF378" s="47"/>
      <c r="AG378" s="47"/>
      <c r="AH378" s="47"/>
      <c r="AI378" s="47"/>
    </row>
    <row r="379" spans="1:35">
      <c r="A379" s="47"/>
      <c r="B379" s="47"/>
      <c r="C379" s="47"/>
      <c r="D379" s="47"/>
      <c r="E379" s="47"/>
      <c r="F379" s="47"/>
      <c r="G379" s="47"/>
      <c r="H379" s="47"/>
      <c r="I379" s="47"/>
      <c r="J379" s="47"/>
      <c r="K379" s="47"/>
      <c r="L379" s="47"/>
      <c r="M379" s="47"/>
      <c r="N379" s="47"/>
      <c r="O379" s="47"/>
      <c r="P379" s="47"/>
      <c r="Q379" s="47"/>
      <c r="R379" s="47"/>
      <c r="S379" s="47"/>
      <c r="T379" s="47"/>
      <c r="U379" s="47"/>
      <c r="V379" s="47"/>
      <c r="W379" s="47"/>
      <c r="X379" s="47"/>
      <c r="Y379" s="47"/>
      <c r="Z379" s="47"/>
      <c r="AA379" s="47"/>
      <c r="AB379" s="47"/>
      <c r="AC379" s="47"/>
      <c r="AD379" s="47"/>
      <c r="AE379" s="47"/>
      <c r="AF379" s="47"/>
      <c r="AG379" s="47"/>
      <c r="AH379" s="47"/>
      <c r="AI379" s="47"/>
    </row>
    <row r="380" spans="1:35">
      <c r="A380" s="47"/>
      <c r="B380" s="47"/>
      <c r="C380" s="47"/>
      <c r="D380" s="47"/>
      <c r="E380" s="47"/>
      <c r="F380" s="47"/>
      <c r="G380" s="47"/>
      <c r="H380" s="47"/>
      <c r="I380" s="47"/>
      <c r="J380" s="47"/>
      <c r="K380" s="47"/>
      <c r="L380" s="47"/>
      <c r="M380" s="47"/>
      <c r="N380" s="47"/>
      <c r="O380" s="47"/>
      <c r="P380" s="47"/>
      <c r="Q380" s="47"/>
      <c r="R380" s="47"/>
      <c r="S380" s="47"/>
      <c r="T380" s="47"/>
      <c r="U380" s="47"/>
      <c r="V380" s="47"/>
      <c r="W380" s="47"/>
      <c r="X380" s="47"/>
      <c r="Y380" s="47"/>
      <c r="Z380" s="47"/>
      <c r="AA380" s="47"/>
      <c r="AB380" s="47"/>
      <c r="AC380" s="47"/>
      <c r="AD380" s="47"/>
      <c r="AE380" s="47"/>
      <c r="AF380" s="47"/>
      <c r="AG380" s="47"/>
      <c r="AH380" s="47"/>
      <c r="AI380" s="47"/>
    </row>
    <row r="381" spans="1:35">
      <c r="A381" s="47"/>
      <c r="B381" s="47"/>
      <c r="C381" s="47"/>
      <c r="D381" s="47"/>
      <c r="E381" s="47"/>
      <c r="F381" s="47"/>
      <c r="G381" s="47"/>
      <c r="H381" s="47"/>
      <c r="I381" s="47"/>
      <c r="J381" s="47"/>
      <c r="K381" s="47"/>
      <c r="L381" s="47"/>
      <c r="M381" s="47"/>
      <c r="N381" s="47"/>
      <c r="O381" s="47"/>
      <c r="P381" s="47"/>
      <c r="Q381" s="47"/>
      <c r="R381" s="47"/>
      <c r="S381" s="47"/>
      <c r="T381" s="47"/>
      <c r="U381" s="47"/>
      <c r="V381" s="47"/>
      <c r="W381" s="47"/>
      <c r="X381" s="47"/>
      <c r="Y381" s="47"/>
      <c r="Z381" s="47"/>
      <c r="AA381" s="47"/>
      <c r="AB381" s="47"/>
      <c r="AC381" s="47"/>
      <c r="AD381" s="47"/>
      <c r="AE381" s="47"/>
      <c r="AF381" s="47"/>
      <c r="AG381" s="47"/>
      <c r="AH381" s="47"/>
      <c r="AI381" s="47"/>
    </row>
    <row r="382" spans="1:35">
      <c r="A382" s="47"/>
      <c r="B382" s="47"/>
      <c r="C382" s="47"/>
      <c r="D382" s="47"/>
      <c r="E382" s="47"/>
      <c r="F382" s="47"/>
      <c r="G382" s="47"/>
      <c r="H382" s="47"/>
      <c r="I382" s="47"/>
      <c r="J382" s="47"/>
      <c r="K382" s="47"/>
      <c r="L382" s="47"/>
      <c r="M382" s="47"/>
      <c r="N382" s="47"/>
      <c r="O382" s="47"/>
      <c r="P382" s="47"/>
      <c r="Q382" s="47"/>
      <c r="R382" s="47"/>
      <c r="S382" s="47"/>
      <c r="T382" s="47"/>
      <c r="U382" s="47"/>
      <c r="V382" s="47"/>
      <c r="W382" s="47"/>
      <c r="X382" s="47"/>
      <c r="Y382" s="47"/>
      <c r="Z382" s="47"/>
      <c r="AA382" s="47"/>
      <c r="AB382" s="47"/>
      <c r="AC382" s="47"/>
      <c r="AD382" s="47"/>
      <c r="AE382" s="47"/>
      <c r="AF382" s="47"/>
      <c r="AG382" s="47"/>
      <c r="AH382" s="47"/>
      <c r="AI382" s="47"/>
    </row>
    <row r="383" spans="1:35">
      <c r="A383" s="47"/>
      <c r="B383" s="47"/>
      <c r="C383" s="47"/>
      <c r="D383" s="47"/>
      <c r="E383" s="47"/>
      <c r="F383" s="47"/>
      <c r="G383" s="47"/>
      <c r="H383" s="47"/>
      <c r="I383" s="47"/>
      <c r="J383" s="47"/>
      <c r="K383" s="47"/>
      <c r="L383" s="47"/>
      <c r="M383" s="47"/>
      <c r="N383" s="47"/>
      <c r="O383" s="47"/>
      <c r="P383" s="47"/>
      <c r="Q383" s="47"/>
      <c r="R383" s="47"/>
      <c r="S383" s="47"/>
      <c r="T383" s="47"/>
      <c r="U383" s="47"/>
      <c r="V383" s="47"/>
      <c r="W383" s="47"/>
      <c r="X383" s="47"/>
      <c r="Y383" s="47"/>
      <c r="Z383" s="47"/>
      <c r="AA383" s="47"/>
      <c r="AB383" s="47"/>
      <c r="AC383" s="47"/>
      <c r="AD383" s="47"/>
      <c r="AE383" s="47"/>
      <c r="AF383" s="47"/>
      <c r="AG383" s="47"/>
      <c r="AH383" s="47"/>
      <c r="AI383" s="47"/>
    </row>
    <row r="384" spans="1:35">
      <c r="A384" s="47"/>
      <c r="B384" s="47"/>
      <c r="C384" s="47"/>
      <c r="D384" s="47"/>
      <c r="E384" s="47"/>
      <c r="F384" s="47"/>
      <c r="G384" s="47"/>
      <c r="H384" s="47"/>
      <c r="I384" s="47"/>
      <c r="J384" s="47"/>
      <c r="K384" s="47"/>
      <c r="L384" s="47"/>
      <c r="M384" s="47"/>
      <c r="N384" s="47"/>
      <c r="O384" s="47"/>
      <c r="P384" s="47"/>
      <c r="Q384" s="47"/>
      <c r="R384" s="47"/>
      <c r="S384" s="47"/>
      <c r="T384" s="47"/>
      <c r="U384" s="47"/>
      <c r="V384" s="47"/>
      <c r="W384" s="47"/>
      <c r="X384" s="47"/>
      <c r="Y384" s="47"/>
      <c r="Z384" s="47"/>
      <c r="AA384" s="47"/>
      <c r="AB384" s="47"/>
      <c r="AC384" s="47"/>
      <c r="AD384" s="47"/>
      <c r="AE384" s="47"/>
      <c r="AF384" s="47"/>
      <c r="AG384" s="47"/>
      <c r="AH384" s="47"/>
      <c r="AI384" s="47"/>
    </row>
    <row r="385" spans="1:35">
      <c r="A385" s="47"/>
      <c r="B385" s="47"/>
      <c r="C385" s="47"/>
      <c r="D385" s="47"/>
      <c r="E385" s="47"/>
      <c r="F385" s="47"/>
      <c r="G385" s="47"/>
      <c r="H385" s="47"/>
      <c r="I385" s="47"/>
      <c r="J385" s="47"/>
      <c r="K385" s="47"/>
      <c r="L385" s="47"/>
      <c r="M385" s="47"/>
      <c r="N385" s="47"/>
      <c r="O385" s="47"/>
      <c r="P385" s="47"/>
      <c r="Q385" s="47"/>
      <c r="R385" s="47"/>
      <c r="S385" s="47"/>
      <c r="T385" s="47"/>
      <c r="U385" s="47"/>
      <c r="V385" s="47"/>
      <c r="W385" s="47"/>
      <c r="X385" s="47"/>
      <c r="Y385" s="47"/>
      <c r="Z385" s="47"/>
      <c r="AA385" s="47"/>
      <c r="AB385" s="47"/>
      <c r="AC385" s="47"/>
      <c r="AD385" s="47"/>
      <c r="AE385" s="47"/>
      <c r="AF385" s="47"/>
      <c r="AG385" s="47"/>
      <c r="AH385" s="47"/>
      <c r="AI385" s="47"/>
    </row>
    <row r="386" spans="1:35">
      <c r="A386" s="47"/>
      <c r="B386" s="47"/>
      <c r="C386" s="47"/>
      <c r="D386" s="47"/>
      <c r="E386" s="47"/>
      <c r="F386" s="47"/>
      <c r="G386" s="47"/>
      <c r="H386" s="47"/>
      <c r="I386" s="47"/>
      <c r="J386" s="47"/>
      <c r="K386" s="47"/>
      <c r="L386" s="47"/>
      <c r="M386" s="47"/>
      <c r="N386" s="47"/>
      <c r="O386" s="47"/>
      <c r="P386" s="47"/>
      <c r="Q386" s="47"/>
      <c r="R386" s="47"/>
      <c r="S386" s="47"/>
      <c r="T386" s="47"/>
      <c r="U386" s="47"/>
      <c r="V386" s="47"/>
      <c r="W386" s="47"/>
      <c r="X386" s="47"/>
      <c r="Y386" s="47"/>
      <c r="Z386" s="47"/>
      <c r="AA386" s="47"/>
      <c r="AB386" s="47"/>
      <c r="AC386" s="47"/>
      <c r="AD386" s="47"/>
      <c r="AE386" s="47"/>
      <c r="AF386" s="47"/>
      <c r="AG386" s="47"/>
      <c r="AH386" s="47"/>
      <c r="AI386" s="47"/>
    </row>
    <row r="387" spans="1:35">
      <c r="A387" s="47"/>
      <c r="B387" s="47"/>
      <c r="C387" s="47"/>
      <c r="D387" s="47"/>
      <c r="E387" s="47"/>
      <c r="F387" s="47"/>
      <c r="G387" s="47"/>
      <c r="H387" s="47"/>
      <c r="I387" s="47"/>
      <c r="J387" s="47"/>
      <c r="K387" s="47"/>
      <c r="L387" s="47"/>
      <c r="M387" s="47"/>
      <c r="N387" s="47"/>
      <c r="O387" s="47"/>
      <c r="P387" s="47"/>
      <c r="Q387" s="47"/>
      <c r="R387" s="47"/>
      <c r="S387" s="47"/>
      <c r="T387" s="47"/>
      <c r="U387" s="47"/>
      <c r="V387" s="47"/>
      <c r="W387" s="47"/>
      <c r="X387" s="47"/>
      <c r="Y387" s="47"/>
      <c r="Z387" s="47"/>
      <c r="AA387" s="47"/>
      <c r="AB387" s="47"/>
      <c r="AC387" s="47"/>
      <c r="AD387" s="47"/>
      <c r="AE387" s="47"/>
      <c r="AF387" s="47"/>
      <c r="AG387" s="47"/>
      <c r="AH387" s="47"/>
      <c r="AI387" s="47"/>
    </row>
    <row r="388" spans="1:35">
      <c r="A388" s="47"/>
      <c r="B388" s="47"/>
      <c r="C388" s="47"/>
      <c r="D388" s="47"/>
      <c r="E388" s="47"/>
      <c r="F388" s="47"/>
      <c r="G388" s="47"/>
      <c r="H388" s="47"/>
      <c r="I388" s="47"/>
      <c r="J388" s="47"/>
      <c r="K388" s="47"/>
      <c r="L388" s="47"/>
      <c r="M388" s="47"/>
      <c r="N388" s="47"/>
      <c r="O388" s="47"/>
      <c r="P388" s="47"/>
      <c r="Q388" s="47"/>
      <c r="R388" s="47"/>
      <c r="S388" s="47"/>
      <c r="T388" s="47"/>
      <c r="U388" s="47"/>
      <c r="V388" s="47"/>
      <c r="W388" s="47"/>
      <c r="X388" s="47"/>
      <c r="Y388" s="47"/>
      <c r="Z388" s="47"/>
      <c r="AA388" s="47"/>
      <c r="AB388" s="47"/>
      <c r="AC388" s="47"/>
      <c r="AD388" s="47"/>
      <c r="AE388" s="47"/>
      <c r="AF388" s="47"/>
      <c r="AG388" s="47"/>
      <c r="AH388" s="47"/>
      <c r="AI388" s="47"/>
    </row>
    <row r="389" spans="1:35">
      <c r="A389" s="47"/>
      <c r="B389" s="47"/>
      <c r="C389" s="47"/>
      <c r="D389" s="47"/>
      <c r="E389" s="47"/>
      <c r="F389" s="47"/>
      <c r="G389" s="47"/>
      <c r="H389" s="47"/>
      <c r="I389" s="47"/>
      <c r="J389" s="47"/>
      <c r="K389" s="47"/>
      <c r="L389" s="47"/>
      <c r="M389" s="47"/>
      <c r="N389" s="47"/>
      <c r="O389" s="47"/>
      <c r="P389" s="47"/>
      <c r="Q389" s="47"/>
      <c r="R389" s="47"/>
      <c r="S389" s="47"/>
      <c r="T389" s="47"/>
      <c r="U389" s="47"/>
      <c r="V389" s="47"/>
      <c r="W389" s="47"/>
      <c r="X389" s="47"/>
      <c r="Y389" s="47"/>
      <c r="Z389" s="47"/>
      <c r="AA389" s="47"/>
      <c r="AB389" s="47"/>
      <c r="AC389" s="47"/>
      <c r="AD389" s="47"/>
      <c r="AE389" s="47"/>
      <c r="AF389" s="47"/>
      <c r="AG389" s="47"/>
      <c r="AH389" s="47"/>
      <c r="AI389" s="47"/>
    </row>
    <row r="390" spans="1:35">
      <c r="A390" s="47"/>
      <c r="B390" s="47"/>
      <c r="C390" s="47"/>
      <c r="D390" s="47"/>
      <c r="E390" s="47"/>
      <c r="F390" s="47"/>
      <c r="G390" s="47"/>
      <c r="H390" s="47"/>
      <c r="I390" s="47"/>
      <c r="J390" s="47"/>
      <c r="K390" s="47"/>
      <c r="L390" s="47"/>
      <c r="M390" s="47"/>
      <c r="N390" s="47"/>
      <c r="O390" s="47"/>
      <c r="P390" s="47"/>
      <c r="Q390" s="47"/>
      <c r="R390" s="47"/>
      <c r="S390" s="47"/>
      <c r="T390" s="47"/>
      <c r="U390" s="47"/>
      <c r="V390" s="47"/>
      <c r="W390" s="47"/>
      <c r="X390" s="47"/>
      <c r="Y390" s="47"/>
      <c r="Z390" s="47"/>
      <c r="AA390" s="47"/>
      <c r="AB390" s="47"/>
      <c r="AC390" s="47"/>
      <c r="AD390" s="47"/>
      <c r="AE390" s="47"/>
      <c r="AF390" s="47"/>
      <c r="AG390" s="47"/>
      <c r="AH390" s="47"/>
      <c r="AI390" s="47"/>
    </row>
    <row r="391" spans="1:35">
      <c r="A391" s="47"/>
      <c r="B391" s="47"/>
      <c r="C391" s="47"/>
      <c r="D391" s="47"/>
      <c r="E391" s="47"/>
      <c r="F391" s="47"/>
      <c r="G391" s="47"/>
      <c r="H391" s="47"/>
      <c r="I391" s="47"/>
      <c r="J391" s="47"/>
      <c r="K391" s="47"/>
      <c r="L391" s="47"/>
      <c r="M391" s="47"/>
      <c r="N391" s="47"/>
      <c r="O391" s="47"/>
      <c r="P391" s="47"/>
      <c r="Q391" s="47"/>
      <c r="R391" s="47"/>
      <c r="S391" s="47"/>
      <c r="T391" s="47"/>
      <c r="U391" s="47"/>
      <c r="V391" s="47"/>
      <c r="W391" s="47"/>
      <c r="X391" s="47"/>
      <c r="Y391" s="47"/>
      <c r="Z391" s="47"/>
      <c r="AA391" s="47"/>
      <c r="AB391" s="47"/>
      <c r="AC391" s="47"/>
      <c r="AD391" s="47"/>
      <c r="AE391" s="47"/>
      <c r="AF391" s="47"/>
      <c r="AG391" s="47"/>
      <c r="AH391" s="47"/>
      <c r="AI391" s="47"/>
    </row>
    <row r="392" spans="1:35">
      <c r="A392" s="47"/>
      <c r="B392" s="47"/>
      <c r="C392" s="47"/>
      <c r="D392" s="47"/>
      <c r="E392" s="47"/>
      <c r="F392" s="47"/>
      <c r="G392" s="47"/>
      <c r="H392" s="47"/>
      <c r="I392" s="47"/>
      <c r="J392" s="47"/>
      <c r="K392" s="47"/>
      <c r="L392" s="47"/>
      <c r="M392" s="47"/>
      <c r="N392" s="47"/>
      <c r="O392" s="47"/>
      <c r="P392" s="47"/>
      <c r="Q392" s="47"/>
      <c r="R392" s="47"/>
      <c r="S392" s="47"/>
      <c r="T392" s="47"/>
      <c r="U392" s="47"/>
      <c r="V392" s="47"/>
      <c r="W392" s="47"/>
      <c r="X392" s="47"/>
      <c r="Y392" s="47"/>
      <c r="Z392" s="47"/>
      <c r="AA392" s="47"/>
      <c r="AB392" s="47"/>
      <c r="AC392" s="47"/>
      <c r="AD392" s="47"/>
      <c r="AE392" s="47"/>
      <c r="AF392" s="47"/>
      <c r="AG392" s="47"/>
      <c r="AH392" s="47"/>
      <c r="AI392" s="47"/>
    </row>
    <row r="393" spans="1:35">
      <c r="A393" s="47"/>
      <c r="B393" s="47"/>
      <c r="C393" s="47"/>
      <c r="D393" s="47"/>
      <c r="E393" s="47"/>
      <c r="F393" s="47"/>
      <c r="G393" s="47"/>
      <c r="H393" s="47"/>
      <c r="I393" s="47"/>
      <c r="J393" s="47"/>
      <c r="K393" s="47"/>
      <c r="L393" s="47"/>
      <c r="M393" s="47"/>
      <c r="N393" s="47"/>
      <c r="O393" s="47"/>
      <c r="P393" s="47"/>
      <c r="Q393" s="47"/>
      <c r="R393" s="47"/>
      <c r="S393" s="47"/>
      <c r="T393" s="47"/>
      <c r="U393" s="47"/>
      <c r="V393" s="47"/>
      <c r="W393" s="47"/>
      <c r="X393" s="47"/>
      <c r="Y393" s="47"/>
      <c r="Z393" s="47"/>
      <c r="AA393" s="47"/>
      <c r="AB393" s="47"/>
      <c r="AC393" s="47"/>
      <c r="AD393" s="47"/>
      <c r="AE393" s="47"/>
      <c r="AF393" s="47"/>
      <c r="AG393" s="47"/>
      <c r="AH393" s="47"/>
      <c r="AI393" s="47"/>
    </row>
    <row r="394" spans="1:35">
      <c r="A394" s="47"/>
      <c r="B394" s="47"/>
      <c r="C394" s="47"/>
      <c r="D394" s="47"/>
      <c r="E394" s="47"/>
      <c r="F394" s="47"/>
      <c r="G394" s="47"/>
      <c r="H394" s="47"/>
      <c r="I394" s="47"/>
      <c r="J394" s="47"/>
      <c r="K394" s="47"/>
      <c r="L394" s="47"/>
      <c r="M394" s="47"/>
      <c r="N394" s="47"/>
      <c r="O394" s="47"/>
      <c r="P394" s="47"/>
      <c r="Q394" s="47"/>
      <c r="R394" s="47"/>
      <c r="S394" s="47"/>
      <c r="T394" s="47"/>
      <c r="U394" s="47"/>
      <c r="V394" s="47"/>
      <c r="W394" s="47"/>
      <c r="X394" s="47"/>
      <c r="Y394" s="47"/>
      <c r="Z394" s="47"/>
      <c r="AA394" s="47"/>
      <c r="AB394" s="47"/>
      <c r="AC394" s="47"/>
      <c r="AD394" s="47"/>
      <c r="AE394" s="47"/>
      <c r="AF394" s="47"/>
      <c r="AG394" s="47"/>
      <c r="AH394" s="47"/>
      <c r="AI394" s="47"/>
    </row>
    <row r="395" spans="1:35">
      <c r="A395" s="47"/>
      <c r="B395" s="47"/>
      <c r="C395" s="47"/>
      <c r="D395" s="47"/>
      <c r="E395" s="47"/>
      <c r="F395" s="47"/>
      <c r="G395" s="47"/>
      <c r="H395" s="4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  <c r="U395" s="47"/>
      <c r="V395" s="47"/>
      <c r="W395" s="47"/>
      <c r="X395" s="47"/>
      <c r="Y395" s="47"/>
      <c r="Z395" s="47"/>
      <c r="AA395" s="47"/>
      <c r="AB395" s="47"/>
      <c r="AC395" s="47"/>
      <c r="AD395" s="47"/>
      <c r="AE395" s="47"/>
      <c r="AF395" s="47"/>
      <c r="AG395" s="47"/>
      <c r="AH395" s="47"/>
      <c r="AI395" s="47"/>
    </row>
    <row r="396" spans="1:35">
      <c r="A396" s="47"/>
      <c r="B396" s="47"/>
      <c r="C396" s="47"/>
      <c r="D396" s="47"/>
      <c r="E396" s="47"/>
      <c r="F396" s="47"/>
      <c r="G396" s="47"/>
      <c r="H396" s="47"/>
      <c r="I396" s="47"/>
      <c r="J396" s="47"/>
      <c r="K396" s="47"/>
      <c r="L396" s="47"/>
      <c r="M396" s="47"/>
      <c r="N396" s="47"/>
      <c r="O396" s="47"/>
      <c r="P396" s="47"/>
      <c r="Q396" s="47"/>
      <c r="R396" s="47"/>
      <c r="S396" s="47"/>
      <c r="T396" s="47"/>
      <c r="U396" s="47"/>
      <c r="V396" s="47"/>
      <c r="W396" s="47"/>
      <c r="X396" s="47"/>
      <c r="Y396" s="47"/>
      <c r="Z396" s="47"/>
      <c r="AA396" s="47"/>
      <c r="AB396" s="47"/>
      <c r="AC396" s="47"/>
      <c r="AD396" s="47"/>
      <c r="AE396" s="47"/>
      <c r="AF396" s="47"/>
      <c r="AG396" s="47"/>
      <c r="AH396" s="47"/>
      <c r="AI396" s="47"/>
    </row>
    <row r="397" spans="1:35">
      <c r="A397" s="47"/>
      <c r="B397" s="47"/>
      <c r="C397" s="47"/>
      <c r="D397" s="47"/>
      <c r="E397" s="47"/>
      <c r="F397" s="47"/>
      <c r="G397" s="47"/>
      <c r="H397" s="47"/>
      <c r="I397" s="47"/>
      <c r="J397" s="47"/>
      <c r="K397" s="47"/>
      <c r="L397" s="47"/>
      <c r="M397" s="47"/>
      <c r="N397" s="47"/>
      <c r="O397" s="47"/>
      <c r="P397" s="47"/>
      <c r="Q397" s="47"/>
      <c r="R397" s="47"/>
      <c r="S397" s="47"/>
      <c r="T397" s="47"/>
      <c r="U397" s="47"/>
      <c r="V397" s="47"/>
      <c r="W397" s="47"/>
      <c r="X397" s="47"/>
      <c r="Y397" s="47"/>
      <c r="Z397" s="47"/>
      <c r="AA397" s="47"/>
      <c r="AB397" s="47"/>
      <c r="AC397" s="47"/>
      <c r="AD397" s="47"/>
      <c r="AE397" s="47"/>
      <c r="AF397" s="47"/>
      <c r="AG397" s="47"/>
      <c r="AH397" s="47"/>
      <c r="AI397" s="47"/>
    </row>
    <row r="398" spans="1:35">
      <c r="A398" s="47"/>
      <c r="B398" s="47"/>
      <c r="C398" s="47"/>
      <c r="D398" s="47"/>
      <c r="E398" s="47"/>
      <c r="F398" s="47"/>
      <c r="G398" s="47"/>
      <c r="H398" s="47"/>
      <c r="I398" s="47"/>
      <c r="J398" s="47"/>
      <c r="K398" s="47"/>
      <c r="L398" s="47"/>
      <c r="M398" s="47"/>
      <c r="N398" s="47"/>
      <c r="O398" s="47"/>
      <c r="P398" s="47"/>
      <c r="Q398" s="47"/>
      <c r="R398" s="47"/>
      <c r="S398" s="47"/>
      <c r="T398" s="47"/>
      <c r="U398" s="47"/>
      <c r="V398" s="47"/>
      <c r="W398" s="47"/>
      <c r="X398" s="47"/>
      <c r="Y398" s="47"/>
      <c r="Z398" s="47"/>
      <c r="AA398" s="47"/>
      <c r="AB398" s="47"/>
      <c r="AC398" s="47"/>
      <c r="AD398" s="47"/>
      <c r="AE398" s="47"/>
      <c r="AF398" s="47"/>
      <c r="AG398" s="47"/>
      <c r="AH398" s="47"/>
      <c r="AI398" s="47"/>
    </row>
    <row r="399" spans="1:35">
      <c r="A399" s="47"/>
      <c r="B399" s="47"/>
      <c r="C399" s="47"/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47"/>
      <c r="O399" s="47"/>
      <c r="P399" s="47"/>
      <c r="Q399" s="47"/>
      <c r="R399" s="47"/>
      <c r="S399" s="47"/>
      <c r="T399" s="47"/>
      <c r="U399" s="47"/>
      <c r="V399" s="47"/>
      <c r="W399" s="47"/>
      <c r="X399" s="47"/>
      <c r="Y399" s="47"/>
      <c r="Z399" s="47"/>
      <c r="AA399" s="47"/>
      <c r="AB399" s="47"/>
      <c r="AC399" s="47"/>
      <c r="AD399" s="47"/>
      <c r="AE399" s="47"/>
      <c r="AF399" s="47"/>
      <c r="AG399" s="47"/>
      <c r="AH399" s="47"/>
      <c r="AI399" s="47"/>
    </row>
    <row r="400" spans="1:35">
      <c r="A400" s="47"/>
      <c r="B400" s="47"/>
      <c r="C400" s="47"/>
      <c r="D400" s="47"/>
      <c r="E400" s="47"/>
      <c r="F400" s="47"/>
      <c r="G400" s="47"/>
      <c r="H400" s="47"/>
      <c r="I400" s="47"/>
      <c r="J400" s="47"/>
      <c r="K400" s="47"/>
      <c r="L400" s="47"/>
      <c r="M400" s="47"/>
      <c r="N400" s="47"/>
      <c r="O400" s="47"/>
      <c r="P400" s="47"/>
      <c r="Q400" s="47"/>
      <c r="R400" s="47"/>
      <c r="S400" s="47"/>
      <c r="T400" s="47"/>
      <c r="U400" s="47"/>
      <c r="V400" s="47"/>
      <c r="W400" s="47"/>
      <c r="X400" s="47"/>
      <c r="Y400" s="47"/>
      <c r="Z400" s="47"/>
      <c r="AA400" s="47"/>
      <c r="AB400" s="47"/>
      <c r="AC400" s="47"/>
      <c r="AD400" s="47"/>
      <c r="AE400" s="47"/>
      <c r="AF400" s="47"/>
      <c r="AG400" s="47"/>
      <c r="AH400" s="47"/>
      <c r="AI400" s="47"/>
    </row>
    <row r="401" spans="1:35">
      <c r="A401" s="47"/>
      <c r="B401" s="47"/>
      <c r="C401" s="47"/>
      <c r="D401" s="47"/>
      <c r="E401" s="47"/>
      <c r="F401" s="47"/>
      <c r="G401" s="47"/>
      <c r="H401" s="47"/>
      <c r="I401" s="47"/>
      <c r="J401" s="47"/>
      <c r="K401" s="47"/>
      <c r="L401" s="47"/>
      <c r="M401" s="47"/>
      <c r="N401" s="47"/>
      <c r="O401" s="47"/>
      <c r="P401" s="47"/>
      <c r="Q401" s="47"/>
      <c r="R401" s="47"/>
      <c r="S401" s="47"/>
      <c r="T401" s="47"/>
      <c r="U401" s="47"/>
      <c r="V401" s="47"/>
      <c r="W401" s="47"/>
      <c r="X401" s="47"/>
      <c r="Y401" s="47"/>
      <c r="Z401" s="47"/>
      <c r="AA401" s="47"/>
      <c r="AB401" s="47"/>
      <c r="AC401" s="47"/>
      <c r="AD401" s="47"/>
      <c r="AE401" s="47"/>
      <c r="AF401" s="47"/>
      <c r="AG401" s="47"/>
      <c r="AH401" s="47"/>
      <c r="AI401" s="47"/>
    </row>
    <row r="402" spans="1:35">
      <c r="A402" s="47"/>
      <c r="B402" s="47"/>
      <c r="C402" s="47"/>
      <c r="D402" s="47"/>
      <c r="E402" s="47"/>
      <c r="F402" s="47"/>
      <c r="G402" s="47"/>
      <c r="H402" s="47"/>
      <c r="I402" s="47"/>
      <c r="J402" s="47"/>
      <c r="K402" s="47"/>
      <c r="L402" s="47"/>
      <c r="M402" s="47"/>
      <c r="N402" s="47"/>
      <c r="O402" s="47"/>
      <c r="P402" s="47"/>
      <c r="Q402" s="47"/>
      <c r="R402" s="47"/>
      <c r="S402" s="47"/>
      <c r="T402" s="47"/>
      <c r="U402" s="47"/>
      <c r="V402" s="47"/>
      <c r="W402" s="47"/>
      <c r="X402" s="47"/>
      <c r="Y402" s="47"/>
      <c r="Z402" s="47"/>
      <c r="AA402" s="47"/>
      <c r="AB402" s="47"/>
      <c r="AC402" s="47"/>
      <c r="AD402" s="47"/>
      <c r="AE402" s="47"/>
      <c r="AF402" s="47"/>
      <c r="AG402" s="47"/>
      <c r="AH402" s="47"/>
      <c r="AI402" s="47"/>
    </row>
    <row r="403" spans="1:35">
      <c r="A403" s="47"/>
      <c r="B403" s="47"/>
      <c r="C403" s="47"/>
      <c r="D403" s="47"/>
      <c r="E403" s="47"/>
      <c r="F403" s="47"/>
      <c r="G403" s="47"/>
      <c r="H403" s="47"/>
      <c r="I403" s="47"/>
      <c r="J403" s="47"/>
      <c r="K403" s="47"/>
      <c r="L403" s="47"/>
      <c r="M403" s="47"/>
      <c r="N403" s="47"/>
      <c r="O403" s="47"/>
      <c r="P403" s="47"/>
      <c r="Q403" s="47"/>
      <c r="R403" s="47"/>
      <c r="S403" s="47"/>
      <c r="T403" s="47"/>
      <c r="U403" s="47"/>
      <c r="V403" s="47"/>
      <c r="W403" s="47"/>
      <c r="X403" s="47"/>
      <c r="Y403" s="47"/>
      <c r="Z403" s="47"/>
      <c r="AA403" s="47"/>
      <c r="AB403" s="47"/>
      <c r="AC403" s="47"/>
      <c r="AD403" s="47"/>
      <c r="AE403" s="47"/>
      <c r="AF403" s="47"/>
      <c r="AG403" s="47"/>
      <c r="AH403" s="47"/>
      <c r="AI403" s="47"/>
    </row>
    <row r="404" spans="1:35">
      <c r="A404" s="47"/>
      <c r="B404" s="47"/>
      <c r="C404" s="47"/>
      <c r="D404" s="47"/>
      <c r="E404" s="47"/>
      <c r="F404" s="47"/>
      <c r="G404" s="47"/>
      <c r="H404" s="47"/>
      <c r="I404" s="47"/>
      <c r="J404" s="47"/>
      <c r="K404" s="47"/>
      <c r="L404" s="47"/>
      <c r="M404" s="47"/>
      <c r="N404" s="47"/>
      <c r="O404" s="47"/>
      <c r="P404" s="47"/>
      <c r="Q404" s="47"/>
      <c r="R404" s="47"/>
      <c r="S404" s="47"/>
      <c r="T404" s="47"/>
      <c r="U404" s="47"/>
      <c r="V404" s="47"/>
      <c r="W404" s="47"/>
      <c r="X404" s="47"/>
      <c r="Y404" s="47"/>
      <c r="Z404" s="47"/>
      <c r="AA404" s="47"/>
      <c r="AB404" s="47"/>
      <c r="AC404" s="47"/>
      <c r="AD404" s="47"/>
      <c r="AE404" s="47"/>
      <c r="AF404" s="47"/>
      <c r="AG404" s="47"/>
      <c r="AH404" s="47"/>
      <c r="AI404" s="47"/>
    </row>
    <row r="405" spans="1:35">
      <c r="A405" s="47"/>
      <c r="B405" s="47"/>
      <c r="C405" s="47"/>
      <c r="D405" s="47"/>
      <c r="E405" s="47"/>
      <c r="F405" s="47"/>
      <c r="G405" s="47"/>
      <c r="H405" s="47"/>
      <c r="I405" s="47"/>
      <c r="J405" s="47"/>
      <c r="K405" s="47"/>
      <c r="L405" s="47"/>
      <c r="M405" s="47"/>
      <c r="N405" s="47"/>
      <c r="O405" s="47"/>
      <c r="P405" s="47"/>
      <c r="Q405" s="47"/>
      <c r="R405" s="47"/>
      <c r="S405" s="47"/>
      <c r="T405" s="47"/>
      <c r="U405" s="47"/>
      <c r="V405" s="47"/>
      <c r="W405" s="47"/>
      <c r="X405" s="47"/>
      <c r="Y405" s="47"/>
      <c r="Z405" s="47"/>
      <c r="AA405" s="47"/>
      <c r="AB405" s="47"/>
      <c r="AC405" s="47"/>
      <c r="AD405" s="47"/>
      <c r="AE405" s="47"/>
      <c r="AF405" s="47"/>
      <c r="AG405" s="47"/>
      <c r="AH405" s="47"/>
      <c r="AI405" s="47"/>
    </row>
    <row r="406" spans="1:35">
      <c r="A406" s="47"/>
      <c r="B406" s="47"/>
      <c r="C406" s="47"/>
      <c r="D406" s="47"/>
      <c r="E406" s="47"/>
      <c r="F406" s="47"/>
      <c r="G406" s="47"/>
      <c r="H406" s="47"/>
      <c r="I406" s="47"/>
      <c r="J406" s="47"/>
      <c r="K406" s="47"/>
      <c r="L406" s="47"/>
      <c r="M406" s="47"/>
      <c r="N406" s="47"/>
      <c r="O406" s="47"/>
      <c r="P406" s="47"/>
      <c r="Q406" s="47"/>
      <c r="R406" s="47"/>
      <c r="S406" s="47"/>
      <c r="T406" s="47"/>
      <c r="U406" s="47"/>
      <c r="V406" s="47"/>
      <c r="W406" s="47"/>
      <c r="X406" s="47"/>
      <c r="Y406" s="47"/>
      <c r="Z406" s="47"/>
      <c r="AA406" s="47"/>
      <c r="AB406" s="47"/>
      <c r="AC406" s="47"/>
      <c r="AD406" s="47"/>
      <c r="AE406" s="47"/>
      <c r="AF406" s="47"/>
      <c r="AG406" s="47"/>
      <c r="AH406" s="47"/>
      <c r="AI406" s="47"/>
    </row>
    <row r="407" spans="1:35">
      <c r="A407" s="47"/>
      <c r="B407" s="47"/>
      <c r="C407" s="47"/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47"/>
      <c r="O407" s="47"/>
      <c r="P407" s="47"/>
      <c r="Q407" s="47"/>
      <c r="R407" s="47"/>
      <c r="S407" s="47"/>
      <c r="T407" s="47"/>
      <c r="U407" s="47"/>
      <c r="V407" s="47"/>
      <c r="W407" s="47"/>
      <c r="X407" s="47"/>
      <c r="Y407" s="47"/>
      <c r="Z407" s="47"/>
      <c r="AA407" s="47"/>
      <c r="AB407" s="47"/>
      <c r="AC407" s="47"/>
      <c r="AD407" s="47"/>
      <c r="AE407" s="47"/>
      <c r="AF407" s="47"/>
      <c r="AG407" s="47"/>
      <c r="AH407" s="47"/>
      <c r="AI407" s="47"/>
    </row>
    <row r="408" spans="1:35">
      <c r="A408" s="47"/>
      <c r="B408" s="47"/>
      <c r="C408" s="47"/>
      <c r="D408" s="47"/>
      <c r="E408" s="47"/>
      <c r="F408" s="47"/>
      <c r="G408" s="47"/>
      <c r="H408" s="47"/>
      <c r="I408" s="47"/>
      <c r="J408" s="47"/>
      <c r="K408" s="47"/>
      <c r="L408" s="47"/>
      <c r="M408" s="47"/>
      <c r="N408" s="47"/>
      <c r="O408" s="47"/>
      <c r="P408" s="47"/>
      <c r="Q408" s="47"/>
      <c r="R408" s="47"/>
      <c r="S408" s="47"/>
      <c r="T408" s="47"/>
      <c r="U408" s="47"/>
      <c r="V408" s="47"/>
      <c r="W408" s="47"/>
      <c r="X408" s="47"/>
      <c r="Y408" s="47"/>
      <c r="Z408" s="47"/>
      <c r="AA408" s="47"/>
      <c r="AB408" s="47"/>
      <c r="AC408" s="47"/>
      <c r="AD408" s="47"/>
      <c r="AE408" s="47"/>
      <c r="AF408" s="47"/>
      <c r="AG408" s="47"/>
      <c r="AH408" s="47"/>
      <c r="AI408" s="47"/>
    </row>
    <row r="409" spans="1:35">
      <c r="A409" s="47"/>
      <c r="B409" s="47"/>
      <c r="C409" s="47"/>
      <c r="D409" s="47"/>
      <c r="E409" s="47"/>
      <c r="F409" s="47"/>
      <c r="G409" s="47"/>
      <c r="H409" s="47"/>
      <c r="I409" s="47"/>
      <c r="J409" s="47"/>
      <c r="K409" s="47"/>
      <c r="L409" s="47"/>
      <c r="M409" s="47"/>
      <c r="N409" s="47"/>
      <c r="O409" s="47"/>
      <c r="P409" s="47"/>
      <c r="Q409" s="47"/>
      <c r="R409" s="47"/>
      <c r="S409" s="47"/>
      <c r="T409" s="47"/>
      <c r="U409" s="47"/>
      <c r="V409" s="47"/>
      <c r="W409" s="47"/>
      <c r="X409" s="47"/>
      <c r="Y409" s="47"/>
      <c r="Z409" s="47"/>
      <c r="AA409" s="47"/>
      <c r="AB409" s="47"/>
      <c r="AC409" s="47"/>
      <c r="AD409" s="47"/>
      <c r="AE409" s="47"/>
      <c r="AF409" s="47"/>
      <c r="AG409" s="47"/>
      <c r="AH409" s="47"/>
      <c r="AI409" s="47"/>
    </row>
    <row r="410" spans="1:35">
      <c r="A410" s="47"/>
      <c r="B410" s="47"/>
      <c r="C410" s="47"/>
      <c r="D410" s="47"/>
      <c r="E410" s="47"/>
      <c r="F410" s="47"/>
      <c r="G410" s="47"/>
      <c r="H410" s="47"/>
      <c r="I410" s="47"/>
      <c r="J410" s="47"/>
      <c r="K410" s="47"/>
      <c r="L410" s="47"/>
      <c r="M410" s="47"/>
      <c r="N410" s="47"/>
      <c r="O410" s="47"/>
      <c r="P410" s="47"/>
      <c r="Q410" s="47"/>
      <c r="R410" s="47"/>
      <c r="S410" s="47"/>
      <c r="T410" s="47"/>
      <c r="U410" s="47"/>
      <c r="V410" s="47"/>
      <c r="W410" s="47"/>
      <c r="X410" s="47"/>
      <c r="Y410" s="47"/>
      <c r="Z410" s="47"/>
      <c r="AA410" s="47"/>
      <c r="AB410" s="47"/>
      <c r="AC410" s="47"/>
      <c r="AD410" s="47"/>
      <c r="AE410" s="47"/>
      <c r="AF410" s="47"/>
      <c r="AG410" s="47"/>
      <c r="AH410" s="47"/>
      <c r="AI410" s="47"/>
    </row>
    <row r="411" spans="1:35">
      <c r="A411" s="47"/>
      <c r="B411" s="47"/>
      <c r="C411" s="47"/>
      <c r="D411" s="47"/>
      <c r="E411" s="47"/>
      <c r="F411" s="47"/>
      <c r="G411" s="47"/>
      <c r="H411" s="47"/>
      <c r="I411" s="47"/>
      <c r="J411" s="47"/>
      <c r="K411" s="47"/>
      <c r="L411" s="47"/>
      <c r="M411" s="47"/>
      <c r="N411" s="47"/>
      <c r="O411" s="47"/>
      <c r="P411" s="47"/>
      <c r="Q411" s="47"/>
      <c r="R411" s="47"/>
      <c r="S411" s="47"/>
      <c r="T411" s="47"/>
      <c r="U411" s="47"/>
      <c r="V411" s="47"/>
      <c r="W411" s="47"/>
      <c r="X411" s="47"/>
      <c r="Y411" s="47"/>
      <c r="Z411" s="47"/>
      <c r="AA411" s="47"/>
      <c r="AB411" s="47"/>
      <c r="AC411" s="47"/>
      <c r="AD411" s="47"/>
      <c r="AE411" s="47"/>
      <c r="AF411" s="47"/>
      <c r="AG411" s="47"/>
      <c r="AH411" s="47"/>
      <c r="AI411" s="47"/>
    </row>
    <row r="412" spans="1:35">
      <c r="A412" s="47"/>
      <c r="B412" s="47"/>
      <c r="C412" s="47"/>
      <c r="D412" s="47"/>
      <c r="E412" s="47"/>
      <c r="F412" s="47"/>
      <c r="G412" s="47"/>
      <c r="H412" s="47"/>
      <c r="I412" s="47"/>
      <c r="J412" s="47"/>
      <c r="K412" s="47"/>
      <c r="L412" s="47"/>
      <c r="M412" s="47"/>
      <c r="N412" s="47"/>
      <c r="O412" s="47"/>
      <c r="P412" s="47"/>
      <c r="Q412" s="47"/>
      <c r="R412" s="47"/>
      <c r="S412" s="47"/>
      <c r="T412" s="47"/>
      <c r="U412" s="47"/>
      <c r="V412" s="47"/>
      <c r="W412" s="47"/>
      <c r="X412" s="47"/>
      <c r="Y412" s="47"/>
      <c r="Z412" s="47"/>
      <c r="AA412" s="47"/>
      <c r="AB412" s="47"/>
      <c r="AC412" s="47"/>
      <c r="AD412" s="47"/>
      <c r="AE412" s="47"/>
      <c r="AF412" s="47"/>
      <c r="AG412" s="47"/>
      <c r="AH412" s="47"/>
      <c r="AI412" s="47"/>
    </row>
    <row r="413" spans="1:35">
      <c r="A413" s="47"/>
      <c r="B413" s="47"/>
      <c r="C413" s="47"/>
      <c r="D413" s="47"/>
      <c r="E413" s="47"/>
      <c r="F413" s="47"/>
      <c r="G413" s="47"/>
      <c r="H413" s="47"/>
      <c r="I413" s="47"/>
      <c r="J413" s="47"/>
      <c r="K413" s="47"/>
      <c r="L413" s="47"/>
      <c r="M413" s="47"/>
      <c r="N413" s="47"/>
      <c r="O413" s="47"/>
      <c r="P413" s="47"/>
      <c r="Q413" s="47"/>
      <c r="R413" s="47"/>
      <c r="S413" s="47"/>
      <c r="T413" s="47"/>
      <c r="U413" s="47"/>
      <c r="V413" s="47"/>
      <c r="W413" s="47"/>
      <c r="X413" s="47"/>
      <c r="Y413" s="47"/>
      <c r="Z413" s="47"/>
      <c r="AA413" s="47"/>
      <c r="AB413" s="47"/>
      <c r="AC413" s="47"/>
      <c r="AD413" s="47"/>
      <c r="AE413" s="47"/>
      <c r="AF413" s="47"/>
      <c r="AG413" s="47"/>
      <c r="AH413" s="47"/>
      <c r="AI413" s="47"/>
    </row>
    <row r="414" spans="1:35">
      <c r="A414" s="47"/>
      <c r="B414" s="47"/>
      <c r="C414" s="47"/>
      <c r="D414" s="47"/>
      <c r="E414" s="47"/>
      <c r="F414" s="47"/>
      <c r="G414" s="47"/>
      <c r="H414" s="47"/>
      <c r="I414" s="47"/>
      <c r="J414" s="47"/>
      <c r="K414" s="47"/>
      <c r="L414" s="47"/>
      <c r="M414" s="47"/>
      <c r="N414" s="47"/>
      <c r="O414" s="47"/>
      <c r="P414" s="47"/>
      <c r="Q414" s="47"/>
      <c r="R414" s="47"/>
      <c r="S414" s="47"/>
      <c r="T414" s="47"/>
      <c r="U414" s="47"/>
      <c r="V414" s="47"/>
      <c r="W414" s="47"/>
      <c r="X414" s="47"/>
      <c r="Y414" s="47"/>
      <c r="Z414" s="47"/>
      <c r="AA414" s="47"/>
      <c r="AB414" s="47"/>
      <c r="AC414" s="47"/>
      <c r="AD414" s="47"/>
      <c r="AE414" s="47"/>
      <c r="AF414" s="47"/>
      <c r="AG414" s="47"/>
      <c r="AH414" s="47"/>
      <c r="AI414" s="47"/>
    </row>
    <row r="415" spans="1:35">
      <c r="A415" s="47"/>
      <c r="B415" s="47"/>
      <c r="C415" s="47"/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  <c r="V415" s="47"/>
      <c r="W415" s="47"/>
      <c r="X415" s="47"/>
      <c r="Y415" s="47"/>
      <c r="Z415" s="47"/>
      <c r="AA415" s="47"/>
      <c r="AB415" s="47"/>
      <c r="AC415" s="47"/>
      <c r="AD415" s="47"/>
      <c r="AE415" s="47"/>
      <c r="AF415" s="47"/>
      <c r="AG415" s="47"/>
      <c r="AH415" s="47"/>
      <c r="AI415" s="47"/>
    </row>
    <row r="416" spans="1:35">
      <c r="A416" s="47"/>
      <c r="B416" s="47"/>
      <c r="C416" s="47"/>
      <c r="D416" s="47"/>
      <c r="E416" s="47"/>
      <c r="F416" s="47"/>
      <c r="G416" s="47"/>
      <c r="H416" s="47"/>
      <c r="I416" s="47"/>
      <c r="J416" s="47"/>
      <c r="K416" s="47"/>
      <c r="L416" s="47"/>
      <c r="M416" s="47"/>
      <c r="N416" s="47"/>
      <c r="O416" s="47"/>
      <c r="P416" s="47"/>
      <c r="Q416" s="47"/>
      <c r="R416" s="47"/>
      <c r="S416" s="47"/>
      <c r="T416" s="47"/>
      <c r="U416" s="47"/>
      <c r="V416" s="47"/>
      <c r="W416" s="47"/>
      <c r="X416" s="47"/>
      <c r="Y416" s="47"/>
      <c r="Z416" s="47"/>
      <c r="AA416" s="47"/>
      <c r="AB416" s="47"/>
      <c r="AC416" s="47"/>
      <c r="AD416" s="47"/>
      <c r="AE416" s="47"/>
      <c r="AF416" s="47"/>
      <c r="AG416" s="47"/>
      <c r="AH416" s="47"/>
      <c r="AI416" s="47"/>
    </row>
    <row r="417" spans="1:35">
      <c r="A417" s="47"/>
      <c r="B417" s="47"/>
      <c r="C417" s="47"/>
      <c r="D417" s="47"/>
      <c r="E417" s="47"/>
      <c r="F417" s="47"/>
      <c r="G417" s="47"/>
      <c r="H417" s="47"/>
      <c r="I417" s="47"/>
      <c r="J417" s="47"/>
      <c r="K417" s="47"/>
      <c r="L417" s="47"/>
      <c r="M417" s="47"/>
      <c r="N417" s="47"/>
      <c r="O417" s="47"/>
      <c r="P417" s="47"/>
      <c r="Q417" s="47"/>
      <c r="R417" s="47"/>
      <c r="S417" s="47"/>
      <c r="T417" s="47"/>
      <c r="U417" s="47"/>
      <c r="V417" s="47"/>
      <c r="W417" s="47"/>
      <c r="X417" s="47"/>
      <c r="Y417" s="47"/>
      <c r="Z417" s="47"/>
      <c r="AA417" s="47"/>
      <c r="AB417" s="47"/>
      <c r="AC417" s="47"/>
      <c r="AD417" s="47"/>
      <c r="AE417" s="47"/>
      <c r="AF417" s="47"/>
      <c r="AG417" s="47"/>
      <c r="AH417" s="47"/>
      <c r="AI417" s="47"/>
    </row>
    <row r="418" spans="1:35">
      <c r="A418" s="47"/>
      <c r="B418" s="47"/>
      <c r="C418" s="47"/>
      <c r="D418" s="47"/>
      <c r="E418" s="47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  <c r="Y418" s="47"/>
      <c r="Z418" s="47"/>
      <c r="AA418" s="47"/>
      <c r="AB418" s="47"/>
      <c r="AC418" s="47"/>
      <c r="AD418" s="47"/>
      <c r="AE418" s="47"/>
      <c r="AF418" s="47"/>
      <c r="AG418" s="47"/>
      <c r="AH418" s="47"/>
      <c r="AI418" s="47"/>
    </row>
    <row r="419" spans="1:35">
      <c r="A419" s="47"/>
      <c r="B419" s="47"/>
      <c r="C419" s="47"/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47"/>
      <c r="O419" s="47"/>
      <c r="P419" s="47"/>
      <c r="Q419" s="47"/>
      <c r="R419" s="47"/>
      <c r="S419" s="47"/>
      <c r="T419" s="47"/>
      <c r="U419" s="47"/>
      <c r="V419" s="47"/>
      <c r="W419" s="47"/>
      <c r="X419" s="47"/>
      <c r="Y419" s="47"/>
      <c r="Z419" s="47"/>
      <c r="AA419" s="47"/>
      <c r="AB419" s="47"/>
      <c r="AC419" s="47"/>
      <c r="AD419" s="47"/>
      <c r="AE419" s="47"/>
      <c r="AF419" s="47"/>
      <c r="AG419" s="47"/>
      <c r="AH419" s="47"/>
      <c r="AI419" s="47"/>
    </row>
    <row r="420" spans="1:35">
      <c r="A420" s="47"/>
      <c r="B420" s="47"/>
      <c r="C420" s="47"/>
      <c r="D420" s="47"/>
      <c r="E420" s="47"/>
      <c r="F420" s="47"/>
      <c r="G420" s="47"/>
      <c r="H420" s="47"/>
      <c r="I420" s="47"/>
      <c r="J420" s="47"/>
      <c r="K420" s="47"/>
      <c r="L420" s="47"/>
      <c r="M420" s="47"/>
      <c r="N420" s="47"/>
      <c r="O420" s="47"/>
      <c r="P420" s="47"/>
      <c r="Q420" s="47"/>
      <c r="R420" s="47"/>
      <c r="S420" s="47"/>
      <c r="T420" s="47"/>
      <c r="U420" s="47"/>
      <c r="V420" s="47"/>
      <c r="W420" s="47"/>
      <c r="X420" s="47"/>
      <c r="Y420" s="47"/>
      <c r="Z420" s="47"/>
      <c r="AA420" s="47"/>
      <c r="AB420" s="47"/>
      <c r="AC420" s="47"/>
      <c r="AD420" s="47"/>
      <c r="AE420" s="47"/>
      <c r="AF420" s="47"/>
      <c r="AG420" s="47"/>
      <c r="AH420" s="47"/>
      <c r="AI420" s="47"/>
    </row>
    <row r="421" spans="1:35">
      <c r="A421" s="47"/>
      <c r="B421" s="47"/>
      <c r="C421" s="47"/>
      <c r="D421" s="47"/>
      <c r="E421" s="47"/>
      <c r="F421" s="47"/>
      <c r="G421" s="47"/>
      <c r="H421" s="47"/>
      <c r="I421" s="47"/>
      <c r="J421" s="47"/>
      <c r="K421" s="47"/>
      <c r="L421" s="47"/>
      <c r="M421" s="47"/>
      <c r="N421" s="47"/>
      <c r="O421" s="47"/>
      <c r="P421" s="47"/>
      <c r="Q421" s="47"/>
      <c r="R421" s="47"/>
      <c r="S421" s="47"/>
      <c r="T421" s="47"/>
      <c r="U421" s="47"/>
      <c r="V421" s="47"/>
      <c r="W421" s="47"/>
      <c r="X421" s="47"/>
      <c r="Y421" s="47"/>
      <c r="Z421" s="47"/>
      <c r="AA421" s="47"/>
      <c r="AB421" s="47"/>
      <c r="AC421" s="47"/>
      <c r="AD421" s="47"/>
      <c r="AE421" s="47"/>
      <c r="AF421" s="47"/>
      <c r="AG421" s="47"/>
      <c r="AH421" s="47"/>
      <c r="AI421" s="47"/>
    </row>
    <row r="422" spans="1:35">
      <c r="A422" s="47"/>
      <c r="B422" s="47"/>
      <c r="C422" s="47"/>
      <c r="D422" s="47"/>
      <c r="E422" s="47"/>
      <c r="F422" s="47"/>
      <c r="G422" s="47"/>
      <c r="H422" s="47"/>
      <c r="I422" s="47"/>
      <c r="J422" s="47"/>
      <c r="K422" s="47"/>
      <c r="L422" s="47"/>
      <c r="M422" s="47"/>
      <c r="N422" s="47"/>
      <c r="O422" s="47"/>
      <c r="P422" s="47"/>
      <c r="Q422" s="47"/>
      <c r="R422" s="47"/>
      <c r="S422" s="47"/>
      <c r="T422" s="47"/>
      <c r="U422" s="47"/>
      <c r="V422" s="47"/>
      <c r="W422" s="47"/>
      <c r="X422" s="47"/>
      <c r="Y422" s="47"/>
      <c r="Z422" s="47"/>
      <c r="AA422" s="47"/>
      <c r="AB422" s="47"/>
      <c r="AC422" s="47"/>
      <c r="AD422" s="47"/>
      <c r="AE422" s="47"/>
      <c r="AF422" s="47"/>
      <c r="AG422" s="47"/>
      <c r="AH422" s="47"/>
      <c r="AI422" s="47"/>
    </row>
    <row r="423" spans="1:35">
      <c r="A423" s="47"/>
      <c r="B423" s="47"/>
      <c r="C423" s="47"/>
      <c r="D423" s="47"/>
      <c r="E423" s="47"/>
      <c r="F423" s="47"/>
      <c r="G423" s="47"/>
      <c r="H423" s="47"/>
      <c r="I423" s="47"/>
      <c r="J423" s="47"/>
      <c r="K423" s="47"/>
      <c r="L423" s="47"/>
      <c r="M423" s="47"/>
      <c r="N423" s="47"/>
      <c r="O423" s="47"/>
      <c r="P423" s="47"/>
      <c r="Q423" s="47"/>
      <c r="R423" s="47"/>
      <c r="S423" s="47"/>
      <c r="T423" s="47"/>
      <c r="U423" s="47"/>
      <c r="V423" s="47"/>
      <c r="W423" s="47"/>
      <c r="X423" s="47"/>
      <c r="Y423" s="47"/>
      <c r="Z423" s="47"/>
      <c r="AA423" s="47"/>
      <c r="AB423" s="47"/>
      <c r="AC423" s="47"/>
      <c r="AD423" s="47"/>
      <c r="AE423" s="47"/>
      <c r="AF423" s="47"/>
      <c r="AG423" s="47"/>
      <c r="AH423" s="47"/>
      <c r="AI423" s="47"/>
    </row>
    <row r="424" spans="1:35">
      <c r="A424" s="47"/>
      <c r="B424" s="47"/>
      <c r="C424" s="47"/>
      <c r="D424" s="47"/>
      <c r="E424" s="47"/>
      <c r="F424" s="47"/>
      <c r="G424" s="47"/>
      <c r="H424" s="47"/>
      <c r="I424" s="47"/>
      <c r="J424" s="47"/>
      <c r="K424" s="47"/>
      <c r="L424" s="47"/>
      <c r="M424" s="47"/>
      <c r="N424" s="47"/>
      <c r="O424" s="47"/>
      <c r="P424" s="47"/>
      <c r="Q424" s="47"/>
      <c r="R424" s="47"/>
      <c r="S424" s="47"/>
      <c r="T424" s="47"/>
      <c r="U424" s="47"/>
      <c r="V424" s="47"/>
      <c r="W424" s="47"/>
      <c r="X424" s="47"/>
      <c r="Y424" s="47"/>
      <c r="Z424" s="47"/>
      <c r="AA424" s="47"/>
      <c r="AB424" s="47"/>
      <c r="AC424" s="47"/>
      <c r="AD424" s="47"/>
      <c r="AE424" s="47"/>
      <c r="AF424" s="47"/>
      <c r="AG424" s="47"/>
      <c r="AH424" s="47"/>
      <c r="AI424" s="47"/>
    </row>
    <row r="425" spans="1:35">
      <c r="A425" s="47"/>
      <c r="B425" s="47"/>
      <c r="C425" s="47"/>
      <c r="D425" s="47"/>
      <c r="E425" s="47"/>
      <c r="F425" s="47"/>
      <c r="G425" s="47"/>
      <c r="H425" s="47"/>
      <c r="I425" s="47"/>
      <c r="J425" s="47"/>
      <c r="K425" s="47"/>
      <c r="L425" s="47"/>
      <c r="M425" s="47"/>
      <c r="N425" s="47"/>
      <c r="O425" s="47"/>
      <c r="P425" s="47"/>
      <c r="Q425" s="47"/>
      <c r="R425" s="47"/>
      <c r="S425" s="47"/>
      <c r="T425" s="47"/>
      <c r="U425" s="47"/>
      <c r="V425" s="47"/>
      <c r="W425" s="47"/>
      <c r="X425" s="47"/>
      <c r="Y425" s="47"/>
      <c r="Z425" s="47"/>
      <c r="AA425" s="47"/>
      <c r="AB425" s="47"/>
      <c r="AC425" s="47"/>
      <c r="AD425" s="47"/>
      <c r="AE425" s="47"/>
      <c r="AF425" s="47"/>
      <c r="AG425" s="47"/>
      <c r="AH425" s="47"/>
      <c r="AI425" s="47"/>
    </row>
    <row r="426" spans="1:35">
      <c r="A426" s="47"/>
      <c r="B426" s="47"/>
      <c r="C426" s="47"/>
      <c r="D426" s="47"/>
      <c r="E426" s="47"/>
      <c r="F426" s="47"/>
      <c r="G426" s="47"/>
      <c r="H426" s="47"/>
      <c r="I426" s="47"/>
      <c r="J426" s="47"/>
      <c r="K426" s="47"/>
      <c r="L426" s="47"/>
      <c r="M426" s="47"/>
      <c r="N426" s="47"/>
      <c r="O426" s="47"/>
      <c r="P426" s="47"/>
      <c r="Q426" s="47"/>
      <c r="R426" s="47"/>
      <c r="S426" s="47"/>
      <c r="T426" s="47"/>
      <c r="U426" s="47"/>
      <c r="V426" s="47"/>
      <c r="W426" s="47"/>
      <c r="X426" s="47"/>
      <c r="Y426" s="47"/>
      <c r="Z426" s="47"/>
      <c r="AA426" s="47"/>
      <c r="AB426" s="47"/>
      <c r="AC426" s="47"/>
      <c r="AD426" s="47"/>
      <c r="AE426" s="47"/>
      <c r="AF426" s="47"/>
      <c r="AG426" s="47"/>
      <c r="AH426" s="47"/>
      <c r="AI426" s="47"/>
    </row>
    <row r="427" spans="1:35">
      <c r="A427" s="47"/>
      <c r="B427" s="47"/>
      <c r="C427" s="47"/>
      <c r="D427" s="47"/>
      <c r="E427" s="47"/>
      <c r="F427" s="47"/>
      <c r="G427" s="47"/>
      <c r="H427" s="47"/>
      <c r="I427" s="47"/>
      <c r="J427" s="47"/>
      <c r="K427" s="47"/>
      <c r="L427" s="47"/>
      <c r="M427" s="47"/>
      <c r="N427" s="47"/>
      <c r="O427" s="47"/>
      <c r="P427" s="47"/>
      <c r="Q427" s="47"/>
      <c r="R427" s="47"/>
      <c r="S427" s="47"/>
      <c r="T427" s="47"/>
      <c r="U427" s="47"/>
      <c r="V427" s="47"/>
      <c r="W427" s="47"/>
      <c r="X427" s="47"/>
      <c r="Y427" s="47"/>
      <c r="Z427" s="47"/>
      <c r="AA427" s="47"/>
      <c r="AB427" s="47"/>
      <c r="AC427" s="47"/>
      <c r="AD427" s="47"/>
      <c r="AE427" s="47"/>
      <c r="AF427" s="47"/>
      <c r="AG427" s="47"/>
      <c r="AH427" s="47"/>
      <c r="AI427" s="47"/>
    </row>
    <row r="428" spans="1:35">
      <c r="A428" s="47"/>
      <c r="B428" s="47"/>
      <c r="C428" s="47"/>
      <c r="D428" s="47"/>
      <c r="E428" s="47"/>
      <c r="F428" s="47"/>
      <c r="G428" s="47"/>
      <c r="H428" s="47"/>
      <c r="I428" s="47"/>
      <c r="J428" s="47"/>
      <c r="K428" s="47"/>
      <c r="L428" s="47"/>
      <c r="M428" s="47"/>
      <c r="N428" s="47"/>
      <c r="O428" s="47"/>
      <c r="P428" s="47"/>
      <c r="Q428" s="47"/>
      <c r="R428" s="47"/>
      <c r="S428" s="47"/>
      <c r="T428" s="47"/>
      <c r="U428" s="47"/>
      <c r="V428" s="47"/>
      <c r="W428" s="47"/>
      <c r="X428" s="47"/>
      <c r="Y428" s="47"/>
      <c r="Z428" s="47"/>
      <c r="AA428" s="47"/>
      <c r="AB428" s="47"/>
      <c r="AC428" s="47"/>
      <c r="AD428" s="47"/>
      <c r="AE428" s="47"/>
      <c r="AF428" s="47"/>
      <c r="AG428" s="47"/>
      <c r="AH428" s="47"/>
      <c r="AI428" s="47"/>
    </row>
    <row r="429" spans="1:35">
      <c r="A429" s="47"/>
      <c r="B429" s="47"/>
      <c r="C429" s="47"/>
      <c r="D429" s="47"/>
      <c r="E429" s="47"/>
      <c r="F429" s="47"/>
      <c r="G429" s="47"/>
      <c r="H429" s="47"/>
      <c r="I429" s="47"/>
      <c r="J429" s="47"/>
      <c r="K429" s="47"/>
      <c r="L429" s="47"/>
      <c r="M429" s="47"/>
      <c r="N429" s="47"/>
      <c r="O429" s="47"/>
      <c r="P429" s="47"/>
      <c r="Q429" s="47"/>
      <c r="R429" s="47"/>
      <c r="S429" s="47"/>
      <c r="T429" s="47"/>
      <c r="U429" s="47"/>
      <c r="V429" s="47"/>
      <c r="W429" s="47"/>
      <c r="X429" s="47"/>
      <c r="Y429" s="47"/>
      <c r="Z429" s="47"/>
      <c r="AA429" s="47"/>
      <c r="AB429" s="47"/>
      <c r="AC429" s="47"/>
      <c r="AD429" s="47"/>
      <c r="AE429" s="47"/>
      <c r="AF429" s="47"/>
      <c r="AG429" s="47"/>
      <c r="AH429" s="47"/>
      <c r="AI429" s="47"/>
    </row>
    <row r="430" spans="1:35">
      <c r="A430" s="47"/>
      <c r="B430" s="47"/>
      <c r="C430" s="47"/>
      <c r="D430" s="47"/>
      <c r="E430" s="47"/>
      <c r="F430" s="47"/>
      <c r="G430" s="47"/>
      <c r="H430" s="47"/>
      <c r="I430" s="47"/>
      <c r="J430" s="47"/>
      <c r="K430" s="47"/>
      <c r="L430" s="47"/>
      <c r="M430" s="47"/>
      <c r="N430" s="47"/>
      <c r="O430" s="47"/>
      <c r="P430" s="47"/>
      <c r="Q430" s="47"/>
      <c r="R430" s="47"/>
      <c r="S430" s="47"/>
      <c r="T430" s="47"/>
      <c r="U430" s="47"/>
      <c r="V430" s="47"/>
      <c r="W430" s="47"/>
      <c r="X430" s="47"/>
      <c r="Y430" s="47"/>
      <c r="Z430" s="47"/>
      <c r="AA430" s="47"/>
      <c r="AB430" s="47"/>
      <c r="AC430" s="47"/>
      <c r="AD430" s="47"/>
      <c r="AE430" s="47"/>
      <c r="AF430" s="47"/>
      <c r="AG430" s="47"/>
      <c r="AH430" s="47"/>
      <c r="AI430" s="47"/>
    </row>
    <row r="431" spans="1:35">
      <c r="A431" s="47"/>
      <c r="B431" s="47"/>
      <c r="C431" s="47"/>
      <c r="D431" s="47"/>
      <c r="E431" s="47"/>
      <c r="F431" s="47"/>
      <c r="G431" s="47"/>
      <c r="H431" s="47"/>
      <c r="I431" s="47"/>
      <c r="J431" s="47"/>
      <c r="K431" s="47"/>
      <c r="L431" s="47"/>
      <c r="M431" s="47"/>
      <c r="N431" s="47"/>
      <c r="O431" s="47"/>
      <c r="P431" s="47"/>
      <c r="Q431" s="47"/>
      <c r="R431" s="47"/>
      <c r="S431" s="47"/>
      <c r="T431" s="47"/>
      <c r="U431" s="47"/>
      <c r="V431" s="47"/>
      <c r="W431" s="47"/>
      <c r="X431" s="47"/>
      <c r="Y431" s="47"/>
      <c r="Z431" s="47"/>
      <c r="AA431" s="47"/>
      <c r="AB431" s="47"/>
      <c r="AC431" s="47"/>
      <c r="AD431" s="47"/>
      <c r="AE431" s="47"/>
      <c r="AF431" s="47"/>
      <c r="AG431" s="47"/>
      <c r="AH431" s="47"/>
      <c r="AI431" s="47"/>
    </row>
    <row r="432" spans="1:35">
      <c r="A432" s="47"/>
      <c r="B432" s="47"/>
      <c r="C432" s="47"/>
      <c r="D432" s="47"/>
      <c r="E432" s="47"/>
      <c r="F432" s="47"/>
      <c r="G432" s="47"/>
      <c r="H432" s="47"/>
      <c r="I432" s="47"/>
      <c r="J432" s="47"/>
      <c r="K432" s="47"/>
      <c r="L432" s="47"/>
      <c r="M432" s="47"/>
      <c r="N432" s="47"/>
      <c r="O432" s="47"/>
      <c r="P432" s="47"/>
      <c r="Q432" s="47"/>
      <c r="R432" s="47"/>
      <c r="S432" s="47"/>
      <c r="T432" s="47"/>
      <c r="U432" s="47"/>
      <c r="V432" s="47"/>
      <c r="W432" s="47"/>
      <c r="X432" s="47"/>
      <c r="Y432" s="47"/>
      <c r="Z432" s="47"/>
      <c r="AA432" s="47"/>
      <c r="AB432" s="47"/>
      <c r="AC432" s="47"/>
      <c r="AD432" s="47"/>
      <c r="AE432" s="47"/>
      <c r="AF432" s="47"/>
      <c r="AG432" s="47"/>
      <c r="AH432" s="47"/>
      <c r="AI432" s="47"/>
    </row>
    <row r="433" spans="1:35">
      <c r="A433" s="47"/>
      <c r="B433" s="47"/>
      <c r="C433" s="47"/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47"/>
      <c r="U433" s="47"/>
      <c r="V433" s="47"/>
      <c r="W433" s="47"/>
      <c r="X433" s="47"/>
      <c r="Y433" s="47"/>
      <c r="Z433" s="47"/>
      <c r="AA433" s="47"/>
      <c r="AB433" s="47"/>
      <c r="AC433" s="47"/>
      <c r="AD433" s="47"/>
      <c r="AE433" s="47"/>
      <c r="AF433" s="47"/>
      <c r="AG433" s="47"/>
      <c r="AH433" s="47"/>
      <c r="AI433" s="47"/>
    </row>
    <row r="434" spans="1:35">
      <c r="A434" s="47"/>
      <c r="B434" s="47"/>
      <c r="C434" s="47"/>
      <c r="D434" s="47"/>
      <c r="E434" s="47"/>
      <c r="F434" s="47"/>
      <c r="G434" s="47"/>
      <c r="H434" s="4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  <c r="U434" s="47"/>
      <c r="V434" s="47"/>
      <c r="W434" s="47"/>
      <c r="X434" s="47"/>
      <c r="Y434" s="47"/>
      <c r="Z434" s="47"/>
      <c r="AA434" s="47"/>
      <c r="AB434" s="47"/>
      <c r="AC434" s="47"/>
      <c r="AD434" s="47"/>
      <c r="AE434" s="47"/>
      <c r="AF434" s="47"/>
      <c r="AG434" s="47"/>
      <c r="AH434" s="47"/>
      <c r="AI434" s="47"/>
    </row>
    <row r="435" spans="1:35">
      <c r="A435" s="47"/>
      <c r="B435" s="47"/>
      <c r="C435" s="47"/>
      <c r="D435" s="47"/>
      <c r="E435" s="47"/>
      <c r="F435" s="47"/>
      <c r="G435" s="47"/>
      <c r="H435" s="47"/>
      <c r="I435" s="47"/>
      <c r="J435" s="47"/>
      <c r="K435" s="47"/>
      <c r="L435" s="47"/>
      <c r="M435" s="47"/>
      <c r="N435" s="47"/>
      <c r="O435" s="47"/>
      <c r="P435" s="47"/>
      <c r="Q435" s="47"/>
      <c r="R435" s="47"/>
      <c r="S435" s="47"/>
      <c r="T435" s="47"/>
      <c r="U435" s="47"/>
      <c r="V435" s="47"/>
      <c r="W435" s="47"/>
      <c r="X435" s="47"/>
      <c r="Y435" s="47"/>
      <c r="Z435" s="47"/>
      <c r="AA435" s="47"/>
      <c r="AB435" s="47"/>
      <c r="AC435" s="47"/>
      <c r="AD435" s="47"/>
      <c r="AE435" s="47"/>
      <c r="AF435" s="47"/>
      <c r="AG435" s="47"/>
      <c r="AH435" s="47"/>
      <c r="AI435" s="47"/>
    </row>
    <row r="436" spans="1:35">
      <c r="A436" s="47"/>
      <c r="B436" s="47"/>
      <c r="C436" s="47"/>
      <c r="D436" s="47"/>
      <c r="E436" s="47"/>
      <c r="F436" s="47"/>
      <c r="G436" s="47"/>
      <c r="H436" s="47"/>
      <c r="I436" s="47"/>
      <c r="J436" s="47"/>
      <c r="K436" s="47"/>
      <c r="L436" s="47"/>
      <c r="M436" s="47"/>
      <c r="N436" s="47"/>
      <c r="O436" s="47"/>
      <c r="P436" s="47"/>
      <c r="Q436" s="47"/>
      <c r="R436" s="47"/>
      <c r="S436" s="47"/>
      <c r="T436" s="47"/>
      <c r="U436" s="47"/>
      <c r="V436" s="47"/>
      <c r="W436" s="47"/>
      <c r="X436" s="47"/>
      <c r="Y436" s="47"/>
      <c r="Z436" s="47"/>
      <c r="AA436" s="47"/>
      <c r="AB436" s="47"/>
      <c r="AC436" s="47"/>
      <c r="AD436" s="47"/>
      <c r="AE436" s="47"/>
      <c r="AF436" s="47"/>
      <c r="AG436" s="47"/>
      <c r="AH436" s="47"/>
      <c r="AI436" s="47"/>
    </row>
    <row r="437" spans="1:35">
      <c r="A437" s="47"/>
      <c r="B437" s="47"/>
      <c r="C437" s="47"/>
      <c r="D437" s="47"/>
      <c r="E437" s="47"/>
      <c r="F437" s="47"/>
      <c r="G437" s="47"/>
      <c r="H437" s="47"/>
      <c r="I437" s="47"/>
      <c r="J437" s="47"/>
      <c r="K437" s="47"/>
      <c r="L437" s="47"/>
      <c r="M437" s="47"/>
      <c r="N437" s="47"/>
      <c r="O437" s="47"/>
      <c r="P437" s="47"/>
      <c r="Q437" s="47"/>
      <c r="R437" s="47"/>
      <c r="S437" s="47"/>
      <c r="T437" s="47"/>
      <c r="U437" s="47"/>
      <c r="V437" s="47"/>
      <c r="W437" s="47"/>
      <c r="X437" s="47"/>
      <c r="Y437" s="47"/>
      <c r="Z437" s="47"/>
      <c r="AA437" s="47"/>
      <c r="AB437" s="47"/>
      <c r="AC437" s="47"/>
      <c r="AD437" s="47"/>
      <c r="AE437" s="47"/>
      <c r="AF437" s="47"/>
      <c r="AG437" s="47"/>
      <c r="AH437" s="47"/>
      <c r="AI437" s="47"/>
    </row>
    <row r="438" spans="1:35">
      <c r="A438" s="47"/>
      <c r="B438" s="47"/>
      <c r="C438" s="47"/>
      <c r="D438" s="47"/>
      <c r="E438" s="47"/>
      <c r="F438" s="47"/>
      <c r="G438" s="47"/>
      <c r="H438" s="47"/>
      <c r="I438" s="47"/>
      <c r="J438" s="47"/>
      <c r="K438" s="47"/>
      <c r="L438" s="47"/>
      <c r="M438" s="47"/>
      <c r="N438" s="47"/>
      <c r="O438" s="47"/>
      <c r="P438" s="47"/>
      <c r="Q438" s="47"/>
      <c r="R438" s="47"/>
      <c r="S438" s="47"/>
      <c r="T438" s="47"/>
      <c r="U438" s="47"/>
      <c r="V438" s="47"/>
      <c r="W438" s="47"/>
      <c r="X438" s="47"/>
      <c r="Y438" s="47"/>
      <c r="Z438" s="47"/>
      <c r="AA438" s="47"/>
      <c r="AB438" s="47"/>
      <c r="AC438" s="47"/>
      <c r="AD438" s="47"/>
      <c r="AE438" s="47"/>
      <c r="AF438" s="47"/>
      <c r="AG438" s="47"/>
      <c r="AH438" s="47"/>
      <c r="AI438" s="47"/>
    </row>
    <row r="439" spans="1:35">
      <c r="A439" s="47"/>
      <c r="B439" s="47"/>
      <c r="C439" s="47"/>
      <c r="D439" s="47"/>
      <c r="E439" s="47"/>
      <c r="F439" s="47"/>
      <c r="G439" s="47"/>
      <c r="H439" s="47"/>
      <c r="I439" s="47"/>
      <c r="J439" s="47"/>
      <c r="K439" s="47"/>
      <c r="L439" s="47"/>
      <c r="M439" s="47"/>
      <c r="N439" s="47"/>
      <c r="O439" s="47"/>
      <c r="P439" s="47"/>
      <c r="Q439" s="47"/>
      <c r="R439" s="47"/>
      <c r="S439" s="47"/>
      <c r="T439" s="47"/>
      <c r="U439" s="47"/>
      <c r="V439" s="47"/>
      <c r="W439" s="47"/>
      <c r="X439" s="47"/>
      <c r="Y439" s="47"/>
      <c r="Z439" s="47"/>
      <c r="AA439" s="47"/>
      <c r="AB439" s="47"/>
      <c r="AC439" s="47"/>
      <c r="AD439" s="47"/>
      <c r="AE439" s="47"/>
      <c r="AF439" s="47"/>
      <c r="AG439" s="47"/>
      <c r="AH439" s="47"/>
      <c r="AI439" s="47"/>
    </row>
    <row r="440" spans="1:35">
      <c r="A440" s="47"/>
      <c r="B440" s="47"/>
      <c r="C440" s="47"/>
      <c r="D440" s="47"/>
      <c r="E440" s="47"/>
      <c r="F440" s="47"/>
      <c r="G440" s="47"/>
      <c r="H440" s="47"/>
      <c r="I440" s="47"/>
      <c r="J440" s="47"/>
      <c r="K440" s="47"/>
      <c r="L440" s="47"/>
      <c r="M440" s="47"/>
      <c r="N440" s="47"/>
      <c r="O440" s="47"/>
      <c r="P440" s="47"/>
      <c r="Q440" s="47"/>
      <c r="R440" s="47"/>
      <c r="S440" s="47"/>
      <c r="T440" s="47"/>
      <c r="U440" s="47"/>
      <c r="V440" s="47"/>
      <c r="W440" s="47"/>
      <c r="X440" s="47"/>
      <c r="Y440" s="47"/>
      <c r="Z440" s="47"/>
      <c r="AA440" s="47"/>
      <c r="AB440" s="47"/>
      <c r="AC440" s="47"/>
      <c r="AD440" s="47"/>
      <c r="AE440" s="47"/>
      <c r="AF440" s="47"/>
      <c r="AG440" s="47"/>
      <c r="AH440" s="47"/>
      <c r="AI440" s="47"/>
    </row>
    <row r="441" spans="1:35">
      <c r="A441" s="47"/>
      <c r="B441" s="47"/>
      <c r="C441" s="47"/>
      <c r="D441" s="47"/>
      <c r="E441" s="47"/>
      <c r="F441" s="47"/>
      <c r="G441" s="47"/>
      <c r="H441" s="47"/>
      <c r="I441" s="47"/>
      <c r="J441" s="47"/>
      <c r="K441" s="47"/>
      <c r="L441" s="47"/>
      <c r="M441" s="47"/>
      <c r="N441" s="47"/>
      <c r="O441" s="47"/>
      <c r="P441" s="47"/>
      <c r="Q441" s="47"/>
      <c r="R441" s="47"/>
      <c r="S441" s="47"/>
      <c r="T441" s="47"/>
      <c r="U441" s="47"/>
      <c r="V441" s="47"/>
      <c r="W441" s="47"/>
      <c r="X441" s="47"/>
      <c r="Y441" s="47"/>
      <c r="Z441" s="47"/>
      <c r="AA441" s="47"/>
      <c r="AB441" s="47"/>
      <c r="AC441" s="47"/>
      <c r="AD441" s="47"/>
      <c r="AE441" s="47"/>
      <c r="AF441" s="47"/>
      <c r="AG441" s="47"/>
      <c r="AH441" s="47"/>
      <c r="AI441" s="47"/>
    </row>
    <row r="442" spans="1:35">
      <c r="A442" s="47"/>
      <c r="B442" s="47"/>
      <c r="C442" s="47"/>
      <c r="D442" s="47"/>
      <c r="E442" s="47"/>
      <c r="F442" s="47"/>
      <c r="G442" s="47"/>
      <c r="H442" s="47"/>
      <c r="I442" s="47"/>
      <c r="J442" s="47"/>
      <c r="K442" s="47"/>
      <c r="L442" s="47"/>
      <c r="M442" s="47"/>
      <c r="N442" s="47"/>
      <c r="O442" s="47"/>
      <c r="P442" s="47"/>
      <c r="Q442" s="47"/>
      <c r="R442" s="47"/>
      <c r="S442" s="47"/>
      <c r="T442" s="47"/>
      <c r="U442" s="47"/>
      <c r="V442" s="47"/>
      <c r="W442" s="47"/>
      <c r="X442" s="47"/>
      <c r="Y442" s="47"/>
      <c r="Z442" s="47"/>
      <c r="AA442" s="47"/>
      <c r="AB442" s="47"/>
      <c r="AC442" s="47"/>
      <c r="AD442" s="47"/>
      <c r="AE442" s="47"/>
      <c r="AF442" s="47"/>
      <c r="AG442" s="47"/>
      <c r="AH442" s="47"/>
      <c r="AI442" s="47"/>
    </row>
    <row r="443" spans="1:35">
      <c r="A443" s="47"/>
      <c r="B443" s="47"/>
      <c r="C443" s="47"/>
      <c r="D443" s="47"/>
      <c r="E443" s="47"/>
      <c r="F443" s="47"/>
      <c r="G443" s="47"/>
      <c r="H443" s="47"/>
      <c r="I443" s="47"/>
      <c r="J443" s="47"/>
      <c r="K443" s="47"/>
      <c r="L443" s="47"/>
      <c r="M443" s="47"/>
      <c r="N443" s="47"/>
      <c r="O443" s="47"/>
      <c r="P443" s="47"/>
      <c r="Q443" s="47"/>
      <c r="R443" s="47"/>
      <c r="S443" s="47"/>
      <c r="T443" s="47"/>
      <c r="U443" s="47"/>
      <c r="V443" s="47"/>
      <c r="W443" s="47"/>
      <c r="X443" s="47"/>
      <c r="Y443" s="47"/>
      <c r="Z443" s="47"/>
      <c r="AA443" s="47"/>
      <c r="AB443" s="47"/>
      <c r="AC443" s="47"/>
      <c r="AD443" s="47"/>
      <c r="AE443" s="47"/>
      <c r="AF443" s="47"/>
      <c r="AG443" s="47"/>
      <c r="AH443" s="47"/>
      <c r="AI443" s="47"/>
    </row>
    <row r="444" spans="1:35">
      <c r="A444" s="47"/>
      <c r="B444" s="47"/>
      <c r="C444" s="47"/>
      <c r="D444" s="47"/>
      <c r="E444" s="47"/>
      <c r="F444" s="47"/>
      <c r="G444" s="47"/>
      <c r="H444" s="47"/>
      <c r="I444" s="47"/>
      <c r="J444" s="47"/>
      <c r="K444" s="47"/>
      <c r="L444" s="47"/>
      <c r="M444" s="47"/>
      <c r="N444" s="47"/>
      <c r="O444" s="47"/>
      <c r="P444" s="47"/>
      <c r="Q444" s="47"/>
      <c r="R444" s="47"/>
      <c r="S444" s="47"/>
      <c r="T444" s="47"/>
      <c r="U444" s="47"/>
      <c r="V444" s="47"/>
      <c r="W444" s="47"/>
      <c r="X444" s="47"/>
      <c r="Y444" s="47"/>
      <c r="Z444" s="47"/>
      <c r="AA444" s="47"/>
      <c r="AB444" s="47"/>
      <c r="AC444" s="47"/>
      <c r="AD444" s="47"/>
      <c r="AE444" s="47"/>
      <c r="AF444" s="47"/>
      <c r="AG444" s="47"/>
      <c r="AH444" s="47"/>
      <c r="AI444" s="47"/>
    </row>
    <row r="445" spans="1:35">
      <c r="A445" s="47"/>
      <c r="B445" s="47"/>
      <c r="C445" s="47"/>
      <c r="D445" s="47"/>
      <c r="E445" s="47"/>
      <c r="F445" s="47"/>
      <c r="G445" s="47"/>
      <c r="H445" s="47"/>
      <c r="I445" s="47"/>
      <c r="J445" s="47"/>
      <c r="K445" s="47"/>
      <c r="L445" s="47"/>
      <c r="M445" s="47"/>
      <c r="N445" s="47"/>
      <c r="O445" s="47"/>
      <c r="P445" s="47"/>
      <c r="Q445" s="47"/>
      <c r="R445" s="47"/>
      <c r="S445" s="47"/>
      <c r="T445" s="47"/>
      <c r="U445" s="47"/>
      <c r="V445" s="47"/>
      <c r="W445" s="47"/>
      <c r="X445" s="47"/>
      <c r="Y445" s="47"/>
      <c r="Z445" s="47"/>
      <c r="AA445" s="47"/>
      <c r="AB445" s="47"/>
      <c r="AC445" s="47"/>
      <c r="AD445" s="47"/>
      <c r="AE445" s="47"/>
      <c r="AF445" s="47"/>
      <c r="AG445" s="47"/>
      <c r="AH445" s="47"/>
      <c r="AI445" s="47"/>
    </row>
    <row r="446" spans="1:35">
      <c r="A446" s="47"/>
      <c r="B446" s="47"/>
      <c r="C446" s="47"/>
      <c r="D446" s="47"/>
      <c r="E446" s="47"/>
      <c r="F446" s="47"/>
      <c r="G446" s="47"/>
      <c r="H446" s="47"/>
      <c r="I446" s="47"/>
      <c r="J446" s="47"/>
      <c r="K446" s="47"/>
      <c r="L446" s="47"/>
      <c r="M446" s="47"/>
      <c r="N446" s="47"/>
      <c r="O446" s="47"/>
      <c r="P446" s="47"/>
      <c r="Q446" s="47"/>
      <c r="R446" s="47"/>
      <c r="S446" s="47"/>
      <c r="T446" s="47"/>
      <c r="U446" s="47"/>
      <c r="V446" s="47"/>
      <c r="W446" s="47"/>
      <c r="X446" s="47"/>
      <c r="Y446" s="47"/>
      <c r="Z446" s="47"/>
      <c r="AA446" s="47"/>
      <c r="AB446" s="47"/>
      <c r="AC446" s="47"/>
      <c r="AD446" s="47"/>
      <c r="AE446" s="47"/>
      <c r="AF446" s="47"/>
      <c r="AG446" s="47"/>
      <c r="AH446" s="47"/>
      <c r="AI446" s="47"/>
    </row>
    <row r="447" spans="1:35">
      <c r="A447" s="47"/>
      <c r="B447" s="47"/>
      <c r="C447" s="47"/>
      <c r="D447" s="47"/>
      <c r="E447" s="47"/>
      <c r="F447" s="47"/>
      <c r="G447" s="47"/>
      <c r="H447" s="47"/>
      <c r="I447" s="47"/>
      <c r="J447" s="47"/>
      <c r="K447" s="47"/>
      <c r="L447" s="47"/>
      <c r="M447" s="47"/>
      <c r="N447" s="47"/>
      <c r="O447" s="47"/>
      <c r="P447" s="47"/>
      <c r="Q447" s="47"/>
      <c r="R447" s="47"/>
      <c r="S447" s="47"/>
      <c r="T447" s="47"/>
      <c r="U447" s="47"/>
      <c r="V447" s="47"/>
      <c r="W447" s="47"/>
      <c r="X447" s="47"/>
      <c r="Y447" s="47"/>
      <c r="Z447" s="47"/>
      <c r="AA447" s="47"/>
      <c r="AB447" s="47"/>
      <c r="AC447" s="47"/>
      <c r="AD447" s="47"/>
      <c r="AE447" s="47"/>
      <c r="AF447" s="47"/>
      <c r="AG447" s="47"/>
      <c r="AH447" s="47"/>
      <c r="AI447" s="47"/>
    </row>
    <row r="448" spans="1:35">
      <c r="A448" s="47"/>
      <c r="B448" s="47"/>
      <c r="C448" s="47"/>
      <c r="D448" s="47"/>
      <c r="E448" s="47"/>
      <c r="F448" s="47"/>
      <c r="G448" s="47"/>
      <c r="H448" s="47"/>
      <c r="I448" s="47"/>
      <c r="J448" s="47"/>
      <c r="K448" s="47"/>
      <c r="L448" s="47"/>
      <c r="M448" s="47"/>
      <c r="N448" s="47"/>
      <c r="O448" s="47"/>
      <c r="P448" s="47"/>
      <c r="Q448" s="47"/>
      <c r="R448" s="47"/>
      <c r="S448" s="47"/>
      <c r="T448" s="47"/>
      <c r="U448" s="47"/>
      <c r="V448" s="47"/>
      <c r="W448" s="47"/>
      <c r="X448" s="47"/>
      <c r="Y448" s="47"/>
      <c r="Z448" s="47"/>
      <c r="AA448" s="47"/>
      <c r="AB448" s="47"/>
      <c r="AC448" s="47"/>
      <c r="AD448" s="47"/>
      <c r="AE448" s="47"/>
      <c r="AF448" s="47"/>
      <c r="AG448" s="47"/>
      <c r="AH448" s="47"/>
      <c r="AI448" s="47"/>
    </row>
    <row r="449" spans="1:35">
      <c r="A449" s="47"/>
      <c r="B449" s="47"/>
      <c r="C449" s="47"/>
      <c r="D449" s="47"/>
      <c r="E449" s="47"/>
      <c r="F449" s="47"/>
      <c r="G449" s="47"/>
      <c r="H449" s="47"/>
      <c r="I449" s="47"/>
      <c r="J449" s="47"/>
      <c r="K449" s="47"/>
      <c r="L449" s="47"/>
      <c r="M449" s="47"/>
      <c r="N449" s="47"/>
      <c r="O449" s="47"/>
      <c r="P449" s="47"/>
      <c r="Q449" s="47"/>
      <c r="R449" s="47"/>
      <c r="S449" s="47"/>
      <c r="T449" s="47"/>
      <c r="U449" s="47"/>
      <c r="V449" s="47"/>
      <c r="W449" s="47"/>
      <c r="X449" s="47"/>
      <c r="Y449" s="47"/>
      <c r="Z449" s="47"/>
      <c r="AA449" s="47"/>
      <c r="AB449" s="47"/>
      <c r="AC449" s="47"/>
      <c r="AD449" s="47"/>
      <c r="AE449" s="47"/>
      <c r="AF449" s="47"/>
      <c r="AG449" s="47"/>
      <c r="AH449" s="47"/>
      <c r="AI449" s="47"/>
    </row>
    <row r="450" spans="1:35">
      <c r="A450" s="47"/>
      <c r="B450" s="47"/>
      <c r="C450" s="47"/>
      <c r="D450" s="47"/>
      <c r="E450" s="47"/>
      <c r="F450" s="47"/>
      <c r="G450" s="47"/>
      <c r="H450" s="47"/>
      <c r="I450" s="47"/>
      <c r="J450" s="47"/>
      <c r="K450" s="47"/>
      <c r="L450" s="47"/>
      <c r="M450" s="47"/>
      <c r="N450" s="47"/>
      <c r="O450" s="47"/>
      <c r="P450" s="47"/>
      <c r="Q450" s="47"/>
      <c r="R450" s="47"/>
      <c r="S450" s="47"/>
      <c r="T450" s="47"/>
      <c r="U450" s="47"/>
      <c r="V450" s="47"/>
      <c r="W450" s="47"/>
      <c r="X450" s="47"/>
      <c r="Y450" s="47"/>
      <c r="Z450" s="47"/>
      <c r="AA450" s="47"/>
      <c r="AB450" s="47"/>
      <c r="AC450" s="47"/>
      <c r="AD450" s="47"/>
      <c r="AE450" s="47"/>
      <c r="AF450" s="47"/>
      <c r="AG450" s="47"/>
      <c r="AH450" s="47"/>
      <c r="AI450" s="47"/>
    </row>
    <row r="451" spans="1:35">
      <c r="A451" s="47"/>
      <c r="B451" s="47"/>
      <c r="C451" s="47"/>
      <c r="D451" s="47"/>
      <c r="E451" s="47"/>
      <c r="F451" s="47"/>
      <c r="G451" s="47"/>
      <c r="H451" s="47"/>
      <c r="I451" s="47"/>
      <c r="J451" s="47"/>
      <c r="K451" s="47"/>
      <c r="L451" s="47"/>
      <c r="M451" s="47"/>
      <c r="N451" s="47"/>
      <c r="O451" s="47"/>
      <c r="P451" s="47"/>
      <c r="Q451" s="47"/>
      <c r="R451" s="47"/>
      <c r="S451" s="47"/>
      <c r="T451" s="47"/>
      <c r="U451" s="47"/>
      <c r="V451" s="47"/>
      <c r="W451" s="47"/>
      <c r="X451" s="47"/>
      <c r="Y451" s="47"/>
      <c r="Z451" s="47"/>
      <c r="AA451" s="47"/>
      <c r="AB451" s="47"/>
      <c r="AC451" s="47"/>
      <c r="AD451" s="47"/>
      <c r="AE451" s="47"/>
      <c r="AF451" s="47"/>
      <c r="AG451" s="47"/>
      <c r="AH451" s="47"/>
      <c r="AI451" s="47"/>
    </row>
    <row r="452" spans="1:35">
      <c r="A452" s="47"/>
      <c r="B452" s="47"/>
      <c r="C452" s="47"/>
      <c r="D452" s="47"/>
      <c r="E452" s="47"/>
      <c r="F452" s="47"/>
      <c r="G452" s="47"/>
      <c r="H452" s="47"/>
      <c r="I452" s="47"/>
      <c r="J452" s="47"/>
      <c r="K452" s="47"/>
      <c r="L452" s="47"/>
      <c r="M452" s="47"/>
      <c r="N452" s="47"/>
      <c r="O452" s="47"/>
      <c r="P452" s="47"/>
      <c r="Q452" s="47"/>
      <c r="R452" s="47"/>
      <c r="S452" s="47"/>
      <c r="T452" s="47"/>
      <c r="U452" s="47"/>
      <c r="V452" s="47"/>
      <c r="W452" s="47"/>
      <c r="X452" s="47"/>
      <c r="Y452" s="47"/>
      <c r="Z452" s="47"/>
      <c r="AA452" s="47"/>
      <c r="AB452" s="47"/>
      <c r="AC452" s="47"/>
      <c r="AD452" s="47"/>
      <c r="AE452" s="47"/>
      <c r="AF452" s="47"/>
      <c r="AG452" s="47"/>
      <c r="AH452" s="47"/>
      <c r="AI452" s="47"/>
    </row>
    <row r="453" spans="1:35">
      <c r="A453" s="47"/>
      <c r="B453" s="47"/>
      <c r="C453" s="47"/>
      <c r="D453" s="47"/>
      <c r="E453" s="47"/>
      <c r="F453" s="47"/>
      <c r="G453" s="47"/>
      <c r="H453" s="47"/>
      <c r="I453" s="47"/>
      <c r="J453" s="47"/>
      <c r="K453" s="47"/>
      <c r="L453" s="47"/>
      <c r="M453" s="47"/>
      <c r="N453" s="47"/>
      <c r="O453" s="47"/>
      <c r="P453" s="47"/>
      <c r="Q453" s="47"/>
      <c r="R453" s="47"/>
      <c r="S453" s="47"/>
      <c r="T453" s="47"/>
      <c r="U453" s="47"/>
      <c r="V453" s="47"/>
      <c r="W453" s="47"/>
      <c r="X453" s="47"/>
      <c r="Y453" s="47"/>
      <c r="Z453" s="47"/>
      <c r="AA453" s="47"/>
      <c r="AB453" s="47"/>
      <c r="AC453" s="47"/>
      <c r="AD453" s="47"/>
      <c r="AE453" s="47"/>
      <c r="AF453" s="47"/>
      <c r="AG453" s="47"/>
      <c r="AH453" s="47"/>
      <c r="AI453" s="47"/>
    </row>
    <row r="454" spans="1:35">
      <c r="A454" s="47"/>
      <c r="B454" s="47"/>
      <c r="C454" s="47"/>
      <c r="D454" s="47"/>
      <c r="E454" s="47"/>
      <c r="F454" s="47"/>
      <c r="G454" s="47"/>
      <c r="H454" s="47"/>
      <c r="I454" s="47"/>
      <c r="J454" s="47"/>
      <c r="K454" s="47"/>
      <c r="L454" s="47"/>
      <c r="M454" s="47"/>
      <c r="N454" s="47"/>
      <c r="O454" s="47"/>
      <c r="P454" s="47"/>
      <c r="Q454" s="47"/>
      <c r="R454" s="47"/>
      <c r="S454" s="47"/>
      <c r="T454" s="47"/>
      <c r="U454" s="47"/>
      <c r="V454" s="47"/>
      <c r="W454" s="47"/>
      <c r="X454" s="47"/>
      <c r="Y454" s="47"/>
      <c r="Z454" s="47"/>
      <c r="AA454" s="47"/>
      <c r="AB454" s="47"/>
      <c r="AC454" s="47"/>
      <c r="AD454" s="47"/>
      <c r="AE454" s="47"/>
      <c r="AF454" s="47"/>
      <c r="AG454" s="47"/>
      <c r="AH454" s="47"/>
      <c r="AI454" s="47"/>
    </row>
    <row r="455" spans="1:35">
      <c r="A455" s="47"/>
      <c r="B455" s="47"/>
      <c r="C455" s="47"/>
      <c r="D455" s="47"/>
      <c r="E455" s="47"/>
      <c r="F455" s="47"/>
      <c r="G455" s="47"/>
      <c r="H455" s="47"/>
      <c r="I455" s="47"/>
      <c r="J455" s="47"/>
      <c r="K455" s="47"/>
      <c r="L455" s="47"/>
      <c r="M455" s="47"/>
      <c r="N455" s="47"/>
      <c r="O455" s="47"/>
      <c r="P455" s="47"/>
      <c r="Q455" s="47"/>
      <c r="R455" s="47"/>
      <c r="S455" s="47"/>
      <c r="T455" s="47"/>
      <c r="U455" s="47"/>
      <c r="V455" s="47"/>
      <c r="W455" s="47"/>
      <c r="X455" s="47"/>
      <c r="Y455" s="47"/>
      <c r="Z455" s="47"/>
      <c r="AA455" s="47"/>
      <c r="AB455" s="47"/>
      <c r="AC455" s="47"/>
      <c r="AD455" s="47"/>
      <c r="AE455" s="47"/>
      <c r="AF455" s="47"/>
      <c r="AG455" s="47"/>
      <c r="AH455" s="47"/>
      <c r="AI455" s="47"/>
    </row>
    <row r="456" spans="1:35">
      <c r="A456" s="47"/>
      <c r="B456" s="47"/>
      <c r="C456" s="47"/>
      <c r="D456" s="47"/>
      <c r="E456" s="47"/>
      <c r="F456" s="47"/>
      <c r="G456" s="47"/>
      <c r="H456" s="47"/>
      <c r="I456" s="47"/>
      <c r="J456" s="47"/>
      <c r="K456" s="47"/>
      <c r="L456" s="47"/>
      <c r="M456" s="47"/>
      <c r="N456" s="47"/>
      <c r="O456" s="47"/>
      <c r="P456" s="47"/>
      <c r="Q456" s="47"/>
      <c r="R456" s="47"/>
      <c r="S456" s="47"/>
      <c r="T456" s="47"/>
      <c r="U456" s="47"/>
      <c r="V456" s="47"/>
      <c r="W456" s="47"/>
      <c r="X456" s="47"/>
      <c r="Y456" s="47"/>
      <c r="Z456" s="47"/>
      <c r="AA456" s="47"/>
      <c r="AB456" s="47"/>
      <c r="AC456" s="47"/>
      <c r="AD456" s="47"/>
      <c r="AE456" s="47"/>
      <c r="AF456" s="47"/>
      <c r="AG456" s="47"/>
      <c r="AH456" s="47"/>
      <c r="AI456" s="47"/>
    </row>
    <row r="457" spans="1:35">
      <c r="A457" s="47"/>
      <c r="B457" s="47"/>
      <c r="C457" s="47"/>
      <c r="D457" s="47"/>
      <c r="E457" s="47"/>
      <c r="F457" s="47"/>
      <c r="G457" s="47"/>
      <c r="H457" s="47"/>
      <c r="I457" s="47"/>
      <c r="J457" s="47"/>
      <c r="K457" s="47"/>
      <c r="L457" s="47"/>
      <c r="M457" s="47"/>
      <c r="N457" s="47"/>
      <c r="O457" s="47"/>
      <c r="P457" s="47"/>
      <c r="Q457" s="47"/>
      <c r="R457" s="47"/>
      <c r="S457" s="47"/>
      <c r="T457" s="47"/>
      <c r="U457" s="47"/>
      <c r="V457" s="47"/>
      <c r="W457" s="47"/>
      <c r="X457" s="47"/>
      <c r="Y457" s="47"/>
      <c r="Z457" s="47"/>
      <c r="AA457" s="47"/>
      <c r="AB457" s="47"/>
      <c r="AC457" s="47"/>
      <c r="AD457" s="47"/>
      <c r="AE457" s="47"/>
      <c r="AF457" s="47"/>
      <c r="AG457" s="47"/>
      <c r="AH457" s="47"/>
      <c r="AI457" s="47"/>
    </row>
    <row r="458" spans="1:35">
      <c r="A458" s="47"/>
      <c r="B458" s="47"/>
      <c r="C458" s="47"/>
      <c r="D458" s="47"/>
      <c r="E458" s="47"/>
      <c r="F458" s="47"/>
      <c r="G458" s="47"/>
      <c r="H458" s="47"/>
      <c r="I458" s="47"/>
      <c r="J458" s="47"/>
      <c r="K458" s="47"/>
      <c r="L458" s="47"/>
      <c r="M458" s="47"/>
      <c r="N458" s="47"/>
      <c r="O458" s="47"/>
      <c r="P458" s="47"/>
      <c r="Q458" s="47"/>
      <c r="R458" s="47"/>
      <c r="S458" s="47"/>
      <c r="T458" s="47"/>
      <c r="U458" s="47"/>
      <c r="V458" s="47"/>
      <c r="W458" s="47"/>
      <c r="X458" s="47"/>
      <c r="Y458" s="47"/>
      <c r="Z458" s="47"/>
      <c r="AA458" s="47"/>
      <c r="AB458" s="47"/>
      <c r="AC458" s="47"/>
      <c r="AD458" s="47"/>
      <c r="AE458" s="47"/>
      <c r="AF458" s="47"/>
      <c r="AG458" s="47"/>
      <c r="AH458" s="47"/>
      <c r="AI458" s="47"/>
    </row>
    <row r="459" spans="1:35">
      <c r="A459" s="47"/>
      <c r="B459" s="47"/>
      <c r="C459" s="47"/>
      <c r="D459" s="47"/>
      <c r="E459" s="47"/>
      <c r="F459" s="47"/>
      <c r="G459" s="47"/>
      <c r="H459" s="47"/>
      <c r="I459" s="47"/>
      <c r="J459" s="47"/>
      <c r="K459" s="47"/>
      <c r="L459" s="47"/>
      <c r="M459" s="47"/>
      <c r="N459" s="47"/>
      <c r="O459" s="47"/>
      <c r="P459" s="47"/>
      <c r="Q459" s="47"/>
      <c r="R459" s="47"/>
      <c r="S459" s="47"/>
      <c r="T459" s="47"/>
      <c r="U459" s="47"/>
      <c r="V459" s="47"/>
      <c r="W459" s="47"/>
      <c r="X459" s="47"/>
      <c r="Y459" s="47"/>
      <c r="Z459" s="47"/>
      <c r="AA459" s="47"/>
      <c r="AB459" s="47"/>
      <c r="AC459" s="47"/>
      <c r="AD459" s="47"/>
      <c r="AE459" s="47"/>
      <c r="AF459" s="47"/>
      <c r="AG459" s="47"/>
      <c r="AH459" s="47"/>
      <c r="AI459" s="47"/>
    </row>
    <row r="460" spans="1:35">
      <c r="A460" s="47"/>
      <c r="B460" s="47"/>
      <c r="C460" s="47"/>
      <c r="D460" s="47"/>
      <c r="E460" s="47"/>
      <c r="F460" s="47"/>
      <c r="G460" s="47"/>
      <c r="H460" s="47"/>
      <c r="I460" s="47"/>
      <c r="J460" s="47"/>
      <c r="K460" s="47"/>
      <c r="L460" s="47"/>
      <c r="M460" s="47"/>
      <c r="N460" s="47"/>
      <c r="O460" s="47"/>
      <c r="P460" s="47"/>
      <c r="Q460" s="47"/>
      <c r="R460" s="47"/>
      <c r="S460" s="47"/>
      <c r="T460" s="47"/>
      <c r="U460" s="47"/>
      <c r="V460" s="47"/>
      <c r="W460" s="47"/>
      <c r="X460" s="47"/>
      <c r="Y460" s="47"/>
      <c r="Z460" s="47"/>
      <c r="AA460" s="47"/>
      <c r="AB460" s="47"/>
      <c r="AC460" s="47"/>
      <c r="AD460" s="47"/>
      <c r="AE460" s="47"/>
      <c r="AF460" s="47"/>
      <c r="AG460" s="47"/>
      <c r="AH460" s="47"/>
      <c r="AI460" s="47"/>
    </row>
    <row r="461" spans="1:35">
      <c r="A461" s="47"/>
      <c r="B461" s="47"/>
      <c r="C461" s="47"/>
      <c r="D461" s="47"/>
      <c r="E461" s="47"/>
      <c r="F461" s="47"/>
      <c r="G461" s="47"/>
      <c r="H461" s="47"/>
      <c r="I461" s="47"/>
      <c r="J461" s="47"/>
      <c r="K461" s="47"/>
      <c r="L461" s="47"/>
      <c r="M461" s="47"/>
      <c r="N461" s="47"/>
      <c r="O461" s="47"/>
      <c r="P461" s="47"/>
      <c r="Q461" s="47"/>
      <c r="R461" s="47"/>
      <c r="S461" s="47"/>
      <c r="T461" s="47"/>
      <c r="U461" s="47"/>
      <c r="V461" s="47"/>
      <c r="W461" s="47"/>
      <c r="X461" s="47"/>
      <c r="Y461" s="47"/>
      <c r="Z461" s="47"/>
      <c r="AA461" s="47"/>
      <c r="AB461" s="47"/>
      <c r="AC461" s="47"/>
      <c r="AD461" s="47"/>
      <c r="AE461" s="47"/>
      <c r="AF461" s="47"/>
      <c r="AG461" s="47"/>
      <c r="AH461" s="47"/>
      <c r="AI461" s="47"/>
    </row>
    <row r="462" spans="1:35">
      <c r="A462" s="47"/>
      <c r="B462" s="47"/>
      <c r="C462" s="47"/>
      <c r="D462" s="47"/>
      <c r="E462" s="47"/>
      <c r="F462" s="47"/>
      <c r="G462" s="47"/>
      <c r="H462" s="47"/>
      <c r="I462" s="47"/>
      <c r="J462" s="47"/>
      <c r="K462" s="47"/>
      <c r="L462" s="47"/>
      <c r="M462" s="47"/>
      <c r="N462" s="47"/>
      <c r="O462" s="47"/>
      <c r="P462" s="47"/>
      <c r="Q462" s="47"/>
      <c r="R462" s="47"/>
      <c r="S462" s="47"/>
      <c r="T462" s="47"/>
      <c r="U462" s="47"/>
      <c r="V462" s="47"/>
      <c r="W462" s="47"/>
      <c r="X462" s="47"/>
      <c r="Y462" s="47"/>
      <c r="Z462" s="47"/>
      <c r="AA462" s="47"/>
      <c r="AB462" s="47"/>
      <c r="AC462" s="47"/>
      <c r="AD462" s="47"/>
      <c r="AE462" s="47"/>
      <c r="AF462" s="47"/>
      <c r="AG462" s="47"/>
      <c r="AH462" s="47"/>
      <c r="AI462" s="47"/>
    </row>
    <row r="463" spans="1:35">
      <c r="A463" s="47"/>
      <c r="B463" s="47"/>
      <c r="C463" s="47"/>
      <c r="D463" s="47"/>
      <c r="E463" s="47"/>
      <c r="F463" s="47"/>
      <c r="G463" s="47"/>
      <c r="H463" s="47"/>
      <c r="I463" s="47"/>
      <c r="J463" s="47"/>
      <c r="K463" s="47"/>
      <c r="L463" s="47"/>
      <c r="M463" s="47"/>
      <c r="N463" s="47"/>
      <c r="O463" s="47"/>
      <c r="P463" s="47"/>
      <c r="Q463" s="47"/>
      <c r="R463" s="47"/>
      <c r="S463" s="47"/>
      <c r="T463" s="47"/>
      <c r="U463" s="47"/>
      <c r="V463" s="47"/>
      <c r="W463" s="47"/>
      <c r="X463" s="47"/>
      <c r="Y463" s="47"/>
      <c r="Z463" s="47"/>
      <c r="AA463" s="47"/>
      <c r="AB463" s="47"/>
      <c r="AC463" s="47"/>
      <c r="AD463" s="47"/>
      <c r="AE463" s="47"/>
      <c r="AF463" s="47"/>
      <c r="AG463" s="47"/>
      <c r="AH463" s="47"/>
      <c r="AI463" s="47"/>
    </row>
    <row r="464" spans="1:35">
      <c r="A464" s="47"/>
      <c r="B464" s="47"/>
      <c r="C464" s="47"/>
      <c r="D464" s="47"/>
      <c r="E464" s="47"/>
      <c r="F464" s="47"/>
      <c r="G464" s="47"/>
      <c r="H464" s="47"/>
      <c r="I464" s="47"/>
      <c r="J464" s="47"/>
      <c r="K464" s="47"/>
      <c r="L464" s="47"/>
      <c r="M464" s="47"/>
      <c r="N464" s="47"/>
      <c r="O464" s="47"/>
      <c r="P464" s="47"/>
      <c r="Q464" s="47"/>
      <c r="R464" s="47"/>
      <c r="S464" s="47"/>
      <c r="T464" s="47"/>
      <c r="U464" s="47"/>
      <c r="V464" s="47"/>
      <c r="W464" s="47"/>
      <c r="X464" s="47"/>
      <c r="Y464" s="47"/>
      <c r="Z464" s="47"/>
      <c r="AA464" s="47"/>
      <c r="AB464" s="47"/>
      <c r="AC464" s="47"/>
      <c r="AD464" s="47"/>
      <c r="AE464" s="47"/>
      <c r="AF464" s="47"/>
      <c r="AG464" s="47"/>
      <c r="AH464" s="47"/>
      <c r="AI464" s="47"/>
    </row>
    <row r="465" spans="1:35">
      <c r="A465" s="47"/>
      <c r="B465" s="47"/>
      <c r="C465" s="47"/>
      <c r="D465" s="47"/>
      <c r="E465" s="47"/>
      <c r="F465" s="47"/>
      <c r="G465" s="47"/>
      <c r="H465" s="47"/>
      <c r="I465" s="47"/>
      <c r="J465" s="47"/>
      <c r="K465" s="47"/>
      <c r="L465" s="47"/>
      <c r="M465" s="47"/>
      <c r="N465" s="47"/>
      <c r="O465" s="47"/>
      <c r="P465" s="47"/>
      <c r="Q465" s="47"/>
      <c r="R465" s="47"/>
      <c r="S465" s="47"/>
      <c r="T465" s="47"/>
      <c r="U465" s="47"/>
      <c r="V465" s="47"/>
      <c r="W465" s="47"/>
      <c r="X465" s="47"/>
      <c r="Y465" s="47"/>
      <c r="Z465" s="47"/>
      <c r="AA465" s="47"/>
      <c r="AB465" s="47"/>
      <c r="AC465" s="47"/>
      <c r="AD465" s="47"/>
      <c r="AE465" s="47"/>
      <c r="AF465" s="47"/>
      <c r="AG465" s="47"/>
      <c r="AH465" s="47"/>
      <c r="AI465" s="47"/>
    </row>
    <row r="466" spans="1:35">
      <c r="A466" s="47"/>
      <c r="B466" s="47"/>
      <c r="C466" s="47"/>
      <c r="D466" s="47"/>
      <c r="E466" s="47"/>
      <c r="F466" s="47"/>
      <c r="G466" s="47"/>
      <c r="H466" s="47"/>
      <c r="I466" s="47"/>
      <c r="J466" s="47"/>
      <c r="K466" s="47"/>
      <c r="L466" s="47"/>
      <c r="M466" s="47"/>
      <c r="N466" s="47"/>
      <c r="O466" s="47"/>
      <c r="P466" s="47"/>
      <c r="Q466" s="47"/>
      <c r="R466" s="47"/>
      <c r="S466" s="47"/>
      <c r="T466" s="47"/>
      <c r="U466" s="47"/>
      <c r="V466" s="47"/>
      <c r="W466" s="47"/>
      <c r="X466" s="47"/>
      <c r="Y466" s="47"/>
      <c r="Z466" s="47"/>
      <c r="AA466" s="47"/>
      <c r="AB466" s="47"/>
      <c r="AC466" s="47"/>
      <c r="AD466" s="47"/>
      <c r="AE466" s="47"/>
      <c r="AF466" s="47"/>
      <c r="AG466" s="47"/>
      <c r="AH466" s="47"/>
      <c r="AI466" s="47"/>
    </row>
    <row r="467" spans="1:35">
      <c r="A467" s="47"/>
      <c r="B467" s="47"/>
      <c r="C467" s="47"/>
      <c r="D467" s="47"/>
      <c r="E467" s="47"/>
      <c r="F467" s="47"/>
      <c r="G467" s="47"/>
      <c r="H467" s="47"/>
      <c r="I467" s="47"/>
      <c r="J467" s="47"/>
      <c r="K467" s="47"/>
      <c r="L467" s="47"/>
      <c r="M467" s="47"/>
      <c r="N467" s="47"/>
      <c r="O467" s="47"/>
      <c r="P467" s="47"/>
      <c r="Q467" s="47"/>
      <c r="R467" s="47"/>
      <c r="S467" s="47"/>
      <c r="T467" s="47"/>
      <c r="U467" s="47"/>
      <c r="V467" s="47"/>
      <c r="W467" s="47"/>
      <c r="X467" s="47"/>
      <c r="Y467" s="47"/>
      <c r="Z467" s="47"/>
      <c r="AA467" s="47"/>
      <c r="AB467" s="47"/>
      <c r="AC467" s="47"/>
      <c r="AD467" s="47"/>
      <c r="AE467" s="47"/>
      <c r="AF467" s="47"/>
      <c r="AG467" s="47"/>
      <c r="AH467" s="47"/>
      <c r="AI467" s="47"/>
    </row>
    <row r="468" spans="1:35">
      <c r="A468" s="47"/>
      <c r="B468" s="47"/>
      <c r="C468" s="47"/>
      <c r="D468" s="47"/>
      <c r="E468" s="47"/>
      <c r="F468" s="47"/>
      <c r="G468" s="47"/>
      <c r="H468" s="47"/>
      <c r="I468" s="47"/>
      <c r="J468" s="47"/>
      <c r="K468" s="47"/>
      <c r="L468" s="47"/>
      <c r="M468" s="47"/>
      <c r="N468" s="47"/>
      <c r="O468" s="47"/>
      <c r="P468" s="47"/>
      <c r="Q468" s="47"/>
      <c r="R468" s="47"/>
      <c r="S468" s="47"/>
      <c r="T468" s="47"/>
      <c r="U468" s="47"/>
      <c r="V468" s="47"/>
      <c r="W468" s="47"/>
      <c r="X468" s="47"/>
      <c r="Y468" s="47"/>
      <c r="Z468" s="47"/>
      <c r="AA468" s="47"/>
      <c r="AB468" s="47"/>
      <c r="AC468" s="47"/>
      <c r="AD468" s="47"/>
      <c r="AE468" s="47"/>
      <c r="AF468" s="47"/>
      <c r="AG468" s="47"/>
      <c r="AH468" s="47"/>
      <c r="AI468" s="47"/>
    </row>
    <row r="469" spans="1:35">
      <c r="A469" s="47"/>
      <c r="B469" s="47"/>
      <c r="C469" s="47"/>
      <c r="D469" s="47"/>
      <c r="E469" s="47"/>
      <c r="F469" s="47"/>
      <c r="G469" s="47"/>
      <c r="H469" s="47"/>
      <c r="I469" s="47"/>
      <c r="J469" s="47"/>
      <c r="K469" s="47"/>
      <c r="L469" s="47"/>
      <c r="M469" s="47"/>
      <c r="N469" s="47"/>
      <c r="O469" s="47"/>
      <c r="P469" s="47"/>
      <c r="Q469" s="47"/>
      <c r="R469" s="47"/>
      <c r="S469" s="47"/>
      <c r="T469" s="47"/>
      <c r="U469" s="47"/>
      <c r="V469" s="47"/>
      <c r="W469" s="47"/>
      <c r="X469" s="47"/>
      <c r="Y469" s="47"/>
      <c r="Z469" s="47"/>
      <c r="AA469" s="47"/>
      <c r="AB469" s="47"/>
      <c r="AC469" s="47"/>
      <c r="AD469" s="47"/>
      <c r="AE469" s="47"/>
      <c r="AF469" s="47"/>
      <c r="AG469" s="47"/>
      <c r="AH469" s="47"/>
      <c r="AI469" s="47"/>
    </row>
    <row r="470" spans="1:35">
      <c r="A470" s="47"/>
      <c r="B470" s="47"/>
      <c r="C470" s="47"/>
      <c r="D470" s="47"/>
      <c r="E470" s="47"/>
      <c r="F470" s="47"/>
      <c r="G470" s="47"/>
      <c r="H470" s="47"/>
      <c r="I470" s="47"/>
      <c r="J470" s="47"/>
      <c r="K470" s="47"/>
      <c r="L470" s="47"/>
      <c r="M470" s="47"/>
      <c r="N470" s="47"/>
      <c r="O470" s="47"/>
      <c r="P470" s="47"/>
      <c r="Q470" s="47"/>
      <c r="R470" s="47"/>
      <c r="S470" s="47"/>
      <c r="T470" s="47"/>
      <c r="U470" s="47"/>
      <c r="V470" s="47"/>
      <c r="W470" s="47"/>
      <c r="X470" s="47"/>
      <c r="Y470" s="47"/>
      <c r="Z470" s="47"/>
      <c r="AA470" s="47"/>
      <c r="AB470" s="47"/>
      <c r="AC470" s="47"/>
      <c r="AD470" s="47"/>
      <c r="AE470" s="47"/>
      <c r="AF470" s="47"/>
      <c r="AG470" s="47"/>
      <c r="AH470" s="47"/>
      <c r="AI470" s="47"/>
    </row>
    <row r="471" spans="1:35">
      <c r="A471" s="47"/>
      <c r="B471" s="47"/>
      <c r="C471" s="47"/>
      <c r="D471" s="47"/>
      <c r="E471" s="47"/>
      <c r="F471" s="47"/>
      <c r="G471" s="47"/>
      <c r="H471" s="47"/>
      <c r="I471" s="47"/>
      <c r="J471" s="47"/>
      <c r="K471" s="47"/>
      <c r="L471" s="47"/>
      <c r="M471" s="47"/>
      <c r="N471" s="47"/>
      <c r="O471" s="47"/>
      <c r="P471" s="47"/>
      <c r="Q471" s="47"/>
      <c r="R471" s="47"/>
      <c r="S471" s="47"/>
      <c r="T471" s="47"/>
      <c r="U471" s="47"/>
      <c r="V471" s="47"/>
      <c r="W471" s="47"/>
      <c r="X471" s="47"/>
      <c r="Y471" s="47"/>
      <c r="Z471" s="47"/>
      <c r="AA471" s="47"/>
      <c r="AB471" s="47"/>
      <c r="AC471" s="47"/>
      <c r="AD471" s="47"/>
      <c r="AE471" s="47"/>
      <c r="AF471" s="47"/>
      <c r="AG471" s="47"/>
      <c r="AH471" s="47"/>
      <c r="AI471" s="47"/>
    </row>
    <row r="472" spans="1:35">
      <c r="A472" s="47"/>
      <c r="B472" s="47"/>
      <c r="C472" s="47"/>
      <c r="D472" s="47"/>
      <c r="E472" s="47"/>
      <c r="F472" s="47"/>
      <c r="G472" s="47"/>
      <c r="H472" s="47"/>
      <c r="I472" s="47"/>
      <c r="J472" s="47"/>
      <c r="K472" s="47"/>
      <c r="L472" s="47"/>
      <c r="M472" s="47"/>
      <c r="N472" s="47"/>
      <c r="O472" s="47"/>
      <c r="P472" s="47"/>
      <c r="Q472" s="47"/>
      <c r="R472" s="47"/>
      <c r="S472" s="47"/>
      <c r="T472" s="47"/>
      <c r="U472" s="47"/>
      <c r="V472" s="47"/>
      <c r="W472" s="47"/>
      <c r="X472" s="47"/>
      <c r="Y472" s="47"/>
      <c r="Z472" s="47"/>
      <c r="AA472" s="47"/>
      <c r="AB472" s="47"/>
      <c r="AC472" s="47"/>
      <c r="AD472" s="47"/>
      <c r="AE472" s="47"/>
      <c r="AF472" s="47"/>
      <c r="AG472" s="47"/>
      <c r="AH472" s="47"/>
      <c r="AI472" s="47"/>
    </row>
    <row r="473" spans="1:35">
      <c r="A473" s="47"/>
      <c r="B473" s="47"/>
      <c r="C473" s="47"/>
      <c r="D473" s="47"/>
      <c r="E473" s="47"/>
      <c r="F473" s="47"/>
      <c r="G473" s="47"/>
      <c r="H473" s="47"/>
      <c r="I473" s="47"/>
      <c r="J473" s="47"/>
      <c r="K473" s="47"/>
      <c r="L473" s="47"/>
      <c r="M473" s="47"/>
      <c r="N473" s="47"/>
      <c r="O473" s="47"/>
      <c r="P473" s="47"/>
      <c r="Q473" s="47"/>
      <c r="R473" s="47"/>
      <c r="S473" s="47"/>
      <c r="T473" s="47"/>
      <c r="U473" s="47"/>
      <c r="V473" s="47"/>
      <c r="W473" s="47"/>
      <c r="X473" s="47"/>
      <c r="Y473" s="47"/>
      <c r="Z473" s="47"/>
      <c r="AA473" s="47"/>
      <c r="AB473" s="47"/>
      <c r="AC473" s="47"/>
      <c r="AD473" s="47"/>
      <c r="AE473" s="47"/>
      <c r="AF473" s="47"/>
      <c r="AG473" s="47"/>
      <c r="AH473" s="47"/>
      <c r="AI473" s="47"/>
    </row>
    <row r="474" spans="1:35">
      <c r="A474" s="47"/>
      <c r="B474" s="47"/>
      <c r="C474" s="47"/>
      <c r="D474" s="47"/>
      <c r="E474" s="47"/>
      <c r="F474" s="47"/>
      <c r="G474" s="47"/>
      <c r="H474" s="47"/>
      <c r="I474" s="47"/>
      <c r="J474" s="47"/>
      <c r="K474" s="47"/>
      <c r="L474" s="47"/>
      <c r="M474" s="47"/>
      <c r="N474" s="47"/>
      <c r="O474" s="47"/>
      <c r="P474" s="47"/>
      <c r="Q474" s="47"/>
      <c r="R474" s="47"/>
      <c r="S474" s="47"/>
      <c r="T474" s="47"/>
      <c r="U474" s="47"/>
      <c r="V474" s="47"/>
      <c r="W474" s="47"/>
      <c r="X474" s="47"/>
      <c r="Y474" s="47"/>
      <c r="Z474" s="47"/>
      <c r="AA474" s="47"/>
      <c r="AB474" s="47"/>
      <c r="AC474" s="47"/>
      <c r="AD474" s="47"/>
      <c r="AE474" s="47"/>
      <c r="AF474" s="47"/>
      <c r="AG474" s="47"/>
      <c r="AH474" s="47"/>
      <c r="AI474" s="47"/>
    </row>
    <row r="475" spans="1:35">
      <c r="A475" s="47"/>
      <c r="B475" s="47"/>
      <c r="C475" s="47"/>
      <c r="D475" s="47"/>
      <c r="E475" s="47"/>
      <c r="F475" s="47"/>
      <c r="G475" s="47"/>
      <c r="H475" s="47"/>
      <c r="I475" s="47"/>
      <c r="J475" s="47"/>
      <c r="K475" s="47"/>
      <c r="L475" s="47"/>
      <c r="M475" s="47"/>
      <c r="N475" s="47"/>
      <c r="O475" s="47"/>
      <c r="P475" s="47"/>
      <c r="Q475" s="47"/>
      <c r="R475" s="47"/>
      <c r="S475" s="47"/>
      <c r="T475" s="47"/>
      <c r="U475" s="47"/>
      <c r="V475" s="47"/>
      <c r="W475" s="47"/>
      <c r="X475" s="47"/>
      <c r="Y475" s="47"/>
      <c r="Z475" s="47"/>
      <c r="AA475" s="47"/>
      <c r="AB475" s="47"/>
      <c r="AC475" s="47"/>
      <c r="AD475" s="47"/>
      <c r="AE475" s="47"/>
      <c r="AF475" s="47"/>
      <c r="AG475" s="47"/>
      <c r="AH475" s="47"/>
      <c r="AI475" s="47"/>
    </row>
    <row r="476" spans="1:35">
      <c r="A476" s="47"/>
      <c r="B476" s="47"/>
      <c r="C476" s="47"/>
      <c r="D476" s="47"/>
      <c r="E476" s="47"/>
      <c r="F476" s="47"/>
      <c r="G476" s="47"/>
      <c r="H476" s="47"/>
      <c r="I476" s="47"/>
      <c r="J476" s="47"/>
      <c r="K476" s="47"/>
      <c r="L476" s="47"/>
      <c r="M476" s="47"/>
      <c r="N476" s="47"/>
      <c r="O476" s="47"/>
      <c r="P476" s="47"/>
      <c r="Q476" s="47"/>
      <c r="R476" s="47"/>
      <c r="S476" s="47"/>
      <c r="T476" s="47"/>
      <c r="U476" s="47"/>
      <c r="V476" s="47"/>
      <c r="W476" s="47"/>
      <c r="X476" s="47"/>
      <c r="Y476" s="47"/>
      <c r="Z476" s="47"/>
      <c r="AA476" s="47"/>
      <c r="AB476" s="47"/>
      <c r="AC476" s="47"/>
      <c r="AD476" s="47"/>
      <c r="AE476" s="47"/>
      <c r="AF476" s="47"/>
      <c r="AG476" s="47"/>
      <c r="AH476" s="47"/>
      <c r="AI476" s="47"/>
    </row>
    <row r="477" spans="1:35">
      <c r="A477" s="47"/>
      <c r="B477" s="47"/>
      <c r="C477" s="47"/>
      <c r="D477" s="47"/>
      <c r="E477" s="47"/>
      <c r="F477" s="47"/>
      <c r="G477" s="47"/>
      <c r="H477" s="47"/>
      <c r="I477" s="47"/>
      <c r="J477" s="47"/>
      <c r="K477" s="47"/>
      <c r="L477" s="47"/>
      <c r="M477" s="47"/>
      <c r="N477" s="47"/>
      <c r="O477" s="47"/>
      <c r="P477" s="47"/>
      <c r="Q477" s="47"/>
      <c r="R477" s="47"/>
      <c r="S477" s="47"/>
      <c r="T477" s="47"/>
      <c r="U477" s="47"/>
      <c r="V477" s="47"/>
      <c r="W477" s="47"/>
      <c r="X477" s="47"/>
      <c r="Y477" s="47"/>
      <c r="Z477" s="47"/>
      <c r="AA477" s="47"/>
      <c r="AB477" s="47"/>
      <c r="AC477" s="47"/>
      <c r="AD477" s="47"/>
      <c r="AE477" s="47"/>
      <c r="AF477" s="47"/>
      <c r="AG477" s="47"/>
      <c r="AH477" s="47"/>
      <c r="AI477" s="47"/>
    </row>
    <row r="478" spans="1:35">
      <c r="A478" s="47"/>
      <c r="B478" s="47"/>
      <c r="C478" s="47"/>
      <c r="D478" s="47"/>
      <c r="E478" s="47"/>
      <c r="F478" s="47"/>
      <c r="G478" s="47"/>
      <c r="H478" s="47"/>
      <c r="I478" s="47"/>
      <c r="J478" s="47"/>
      <c r="K478" s="47"/>
      <c r="L478" s="47"/>
      <c r="M478" s="47"/>
      <c r="N478" s="47"/>
      <c r="O478" s="47"/>
      <c r="P478" s="47"/>
      <c r="Q478" s="47"/>
      <c r="R478" s="47"/>
      <c r="S478" s="47"/>
      <c r="T478" s="47"/>
      <c r="U478" s="47"/>
      <c r="V478" s="47"/>
      <c r="W478" s="47"/>
      <c r="X478" s="47"/>
      <c r="Y478" s="47"/>
      <c r="Z478" s="47"/>
      <c r="AA478" s="47"/>
      <c r="AB478" s="47"/>
      <c r="AC478" s="47"/>
      <c r="AD478" s="47"/>
      <c r="AE478" s="47"/>
      <c r="AF478" s="47"/>
      <c r="AG478" s="47"/>
      <c r="AH478" s="47"/>
      <c r="AI478" s="47"/>
    </row>
    <row r="479" spans="1:35">
      <c r="A479" s="47"/>
      <c r="B479" s="47"/>
      <c r="C479" s="47"/>
      <c r="D479" s="47"/>
      <c r="E479" s="47"/>
      <c r="F479" s="47"/>
      <c r="G479" s="47"/>
      <c r="H479" s="47"/>
      <c r="I479" s="47"/>
      <c r="J479" s="47"/>
      <c r="K479" s="47"/>
      <c r="L479" s="47"/>
      <c r="M479" s="47"/>
      <c r="N479" s="47"/>
      <c r="O479" s="47"/>
      <c r="P479" s="47"/>
      <c r="Q479" s="47"/>
      <c r="R479" s="47"/>
      <c r="S479" s="47"/>
      <c r="T479" s="47"/>
      <c r="U479" s="47"/>
      <c r="V479" s="47"/>
      <c r="W479" s="47"/>
      <c r="X479" s="47"/>
      <c r="Y479" s="47"/>
      <c r="Z479" s="47"/>
      <c r="AA479" s="47"/>
      <c r="AB479" s="47"/>
      <c r="AC479" s="47"/>
      <c r="AD479" s="47"/>
      <c r="AE479" s="47"/>
      <c r="AF479" s="47"/>
      <c r="AG479" s="47"/>
      <c r="AH479" s="47"/>
      <c r="AI479" s="47"/>
    </row>
    <row r="480" spans="1:35">
      <c r="A480" s="47"/>
      <c r="B480" s="47"/>
      <c r="C480" s="47"/>
      <c r="D480" s="47"/>
      <c r="E480" s="47"/>
      <c r="F480" s="47"/>
      <c r="G480" s="47"/>
      <c r="H480" s="47"/>
      <c r="I480" s="47"/>
      <c r="J480" s="47"/>
      <c r="K480" s="47"/>
      <c r="L480" s="47"/>
      <c r="M480" s="47"/>
      <c r="N480" s="47"/>
      <c r="O480" s="47"/>
      <c r="P480" s="47"/>
      <c r="Q480" s="47"/>
      <c r="R480" s="47"/>
      <c r="S480" s="47"/>
      <c r="T480" s="47"/>
      <c r="U480" s="47"/>
      <c r="V480" s="47"/>
      <c r="W480" s="47"/>
      <c r="X480" s="47"/>
      <c r="Y480" s="47"/>
      <c r="Z480" s="47"/>
      <c r="AA480" s="47"/>
      <c r="AB480" s="47"/>
      <c r="AC480" s="47"/>
      <c r="AD480" s="47"/>
      <c r="AE480" s="47"/>
      <c r="AF480" s="47"/>
      <c r="AG480" s="47"/>
      <c r="AH480" s="47"/>
      <c r="AI480" s="47"/>
    </row>
    <row r="481" spans="1:35">
      <c r="A481" s="47"/>
      <c r="B481" s="47"/>
      <c r="C481" s="47"/>
      <c r="D481" s="47"/>
      <c r="E481" s="47"/>
      <c r="F481" s="47"/>
      <c r="G481" s="47"/>
      <c r="H481" s="47"/>
      <c r="I481" s="47"/>
      <c r="J481" s="47"/>
      <c r="K481" s="47"/>
      <c r="L481" s="47"/>
      <c r="M481" s="47"/>
      <c r="N481" s="47"/>
      <c r="O481" s="47"/>
      <c r="P481" s="47"/>
      <c r="Q481" s="47"/>
      <c r="R481" s="47"/>
      <c r="S481" s="47"/>
      <c r="T481" s="47"/>
      <c r="U481" s="47"/>
      <c r="V481" s="47"/>
      <c r="W481" s="47"/>
      <c r="X481" s="47"/>
      <c r="Y481" s="47"/>
      <c r="Z481" s="47"/>
      <c r="AA481" s="47"/>
      <c r="AB481" s="47"/>
      <c r="AC481" s="47"/>
      <c r="AD481" s="47"/>
      <c r="AE481" s="47"/>
      <c r="AF481" s="47"/>
      <c r="AG481" s="47"/>
      <c r="AH481" s="47"/>
      <c r="AI481" s="47"/>
    </row>
    <row r="482" spans="1:35">
      <c r="A482" s="47"/>
      <c r="B482" s="47"/>
      <c r="C482" s="47"/>
      <c r="D482" s="47"/>
      <c r="E482" s="47"/>
      <c r="F482" s="47"/>
      <c r="G482" s="47"/>
      <c r="H482" s="47"/>
      <c r="I482" s="47"/>
      <c r="J482" s="47"/>
      <c r="K482" s="47"/>
      <c r="L482" s="47"/>
      <c r="M482" s="47"/>
      <c r="N482" s="47"/>
      <c r="O482" s="47"/>
      <c r="P482" s="47"/>
      <c r="Q482" s="47"/>
      <c r="R482" s="47"/>
      <c r="S482" s="47"/>
      <c r="T482" s="47"/>
      <c r="U482" s="47"/>
      <c r="V482" s="47"/>
      <c r="W482" s="47"/>
      <c r="X482" s="47"/>
      <c r="Y482" s="47"/>
      <c r="Z482" s="47"/>
      <c r="AA482" s="47"/>
      <c r="AB482" s="47"/>
      <c r="AC482" s="47"/>
      <c r="AD482" s="47"/>
      <c r="AE482" s="47"/>
      <c r="AF482" s="47"/>
      <c r="AG482" s="47"/>
      <c r="AH482" s="47"/>
      <c r="AI482" s="47"/>
    </row>
    <row r="483" spans="1:35">
      <c r="A483" s="47"/>
      <c r="B483" s="47"/>
      <c r="C483" s="47"/>
      <c r="D483" s="47"/>
      <c r="E483" s="47"/>
      <c r="F483" s="47"/>
      <c r="G483" s="47"/>
      <c r="H483" s="47"/>
      <c r="I483" s="47"/>
      <c r="J483" s="47"/>
      <c r="K483" s="47"/>
      <c r="L483" s="47"/>
      <c r="M483" s="47"/>
      <c r="N483" s="47"/>
      <c r="O483" s="47"/>
      <c r="P483" s="47"/>
      <c r="Q483" s="47"/>
      <c r="R483" s="47"/>
      <c r="S483" s="47"/>
      <c r="T483" s="47"/>
      <c r="U483" s="47"/>
      <c r="V483" s="47"/>
      <c r="W483" s="47"/>
      <c r="X483" s="47"/>
      <c r="Y483" s="47"/>
      <c r="Z483" s="47"/>
      <c r="AA483" s="47"/>
      <c r="AB483" s="47"/>
      <c r="AC483" s="47"/>
      <c r="AD483" s="47"/>
      <c r="AE483" s="47"/>
      <c r="AF483" s="47"/>
      <c r="AG483" s="47"/>
      <c r="AH483" s="47"/>
      <c r="AI483" s="47"/>
    </row>
    <row r="484" spans="1:35">
      <c r="A484" s="47"/>
      <c r="B484" s="47"/>
      <c r="C484" s="47"/>
      <c r="D484" s="47"/>
      <c r="E484" s="47"/>
      <c r="F484" s="47"/>
      <c r="G484" s="47"/>
      <c r="H484" s="47"/>
      <c r="I484" s="47"/>
      <c r="J484" s="47"/>
      <c r="K484" s="47"/>
      <c r="L484" s="47"/>
      <c r="M484" s="47"/>
      <c r="N484" s="47"/>
      <c r="O484" s="47"/>
      <c r="P484" s="47"/>
      <c r="Q484" s="47"/>
      <c r="R484" s="47"/>
      <c r="S484" s="47"/>
      <c r="T484" s="47"/>
      <c r="U484" s="47"/>
      <c r="V484" s="47"/>
      <c r="W484" s="47"/>
      <c r="X484" s="47"/>
      <c r="Y484" s="47"/>
      <c r="Z484" s="47"/>
      <c r="AA484" s="47"/>
      <c r="AB484" s="47"/>
      <c r="AC484" s="47"/>
      <c r="AD484" s="47"/>
      <c r="AE484" s="47"/>
      <c r="AF484" s="47"/>
      <c r="AG484" s="47"/>
      <c r="AH484" s="47"/>
      <c r="AI484" s="47"/>
    </row>
    <row r="485" spans="1:35">
      <c r="A485" s="47"/>
      <c r="B485" s="47"/>
      <c r="C485" s="47"/>
      <c r="D485" s="47"/>
      <c r="E485" s="47"/>
      <c r="F485" s="47"/>
      <c r="G485" s="47"/>
      <c r="H485" s="47"/>
      <c r="I485" s="47"/>
      <c r="J485" s="47"/>
      <c r="K485" s="47"/>
      <c r="L485" s="47"/>
      <c r="M485" s="47"/>
      <c r="N485" s="47"/>
      <c r="O485" s="47"/>
      <c r="P485" s="47"/>
      <c r="Q485" s="47"/>
      <c r="R485" s="47"/>
      <c r="S485" s="47"/>
      <c r="T485" s="47"/>
      <c r="U485" s="47"/>
      <c r="V485" s="47"/>
      <c r="W485" s="47"/>
      <c r="X485" s="47"/>
      <c r="Y485" s="47"/>
      <c r="Z485" s="47"/>
      <c r="AA485" s="47"/>
      <c r="AB485" s="47"/>
      <c r="AC485" s="47"/>
      <c r="AD485" s="47"/>
      <c r="AE485" s="47"/>
      <c r="AF485" s="47"/>
      <c r="AG485" s="47"/>
      <c r="AH485" s="47"/>
      <c r="AI485" s="47"/>
    </row>
    <row r="486" spans="1:35">
      <c r="A486" s="47"/>
      <c r="B486" s="47"/>
      <c r="C486" s="47"/>
      <c r="D486" s="47"/>
      <c r="E486" s="47"/>
      <c r="F486" s="47"/>
      <c r="G486" s="47"/>
      <c r="H486" s="47"/>
      <c r="I486" s="47"/>
      <c r="J486" s="47"/>
      <c r="K486" s="47"/>
      <c r="L486" s="47"/>
      <c r="M486" s="47"/>
      <c r="N486" s="47"/>
      <c r="O486" s="47"/>
      <c r="P486" s="47"/>
      <c r="Q486" s="47"/>
      <c r="R486" s="47"/>
      <c r="S486" s="47"/>
      <c r="T486" s="47"/>
      <c r="U486" s="47"/>
      <c r="V486" s="47"/>
      <c r="W486" s="47"/>
      <c r="X486" s="47"/>
      <c r="Y486" s="47"/>
      <c r="Z486" s="47"/>
      <c r="AA486" s="47"/>
      <c r="AB486" s="47"/>
      <c r="AC486" s="47"/>
      <c r="AD486" s="47"/>
      <c r="AE486" s="47"/>
      <c r="AF486" s="47"/>
      <c r="AG486" s="47"/>
      <c r="AH486" s="47"/>
      <c r="AI486" s="47"/>
    </row>
    <row r="487" spans="1:35">
      <c r="A487" s="47"/>
      <c r="B487" s="47"/>
      <c r="C487" s="47"/>
      <c r="D487" s="47"/>
      <c r="E487" s="47"/>
      <c r="F487" s="47"/>
      <c r="G487" s="47"/>
      <c r="H487" s="47"/>
      <c r="I487" s="47"/>
      <c r="J487" s="47"/>
      <c r="K487" s="47"/>
      <c r="L487" s="47"/>
      <c r="M487" s="47"/>
      <c r="N487" s="47"/>
      <c r="O487" s="47"/>
      <c r="P487" s="47"/>
      <c r="Q487" s="47"/>
      <c r="R487" s="47"/>
      <c r="S487" s="47"/>
      <c r="T487" s="47"/>
      <c r="U487" s="47"/>
      <c r="V487" s="47"/>
      <c r="W487" s="47"/>
      <c r="X487" s="47"/>
      <c r="Y487" s="47"/>
      <c r="Z487" s="47"/>
      <c r="AA487" s="47"/>
      <c r="AB487" s="47"/>
      <c r="AC487" s="47"/>
      <c r="AD487" s="47"/>
      <c r="AE487" s="47"/>
      <c r="AF487" s="47"/>
      <c r="AG487" s="47"/>
      <c r="AH487" s="47"/>
      <c r="AI487" s="47"/>
    </row>
    <row r="488" spans="1:35">
      <c r="A488" s="47"/>
      <c r="B488" s="47"/>
      <c r="C488" s="47"/>
      <c r="D488" s="47"/>
      <c r="E488" s="47"/>
      <c r="F488" s="47"/>
      <c r="G488" s="47"/>
      <c r="H488" s="47"/>
      <c r="I488" s="47"/>
      <c r="J488" s="47"/>
      <c r="K488" s="47"/>
      <c r="L488" s="47"/>
      <c r="M488" s="47"/>
      <c r="N488" s="47"/>
      <c r="O488" s="47"/>
      <c r="P488" s="47"/>
      <c r="Q488" s="47"/>
      <c r="R488" s="47"/>
      <c r="S488" s="47"/>
      <c r="T488" s="47"/>
      <c r="U488" s="47"/>
      <c r="V488" s="47"/>
      <c r="W488" s="47"/>
      <c r="X488" s="47"/>
      <c r="Y488" s="47"/>
      <c r="Z488" s="47"/>
      <c r="AA488" s="47"/>
      <c r="AB488" s="47"/>
      <c r="AC488" s="47"/>
      <c r="AD488" s="47"/>
      <c r="AE488" s="47"/>
      <c r="AF488" s="47"/>
      <c r="AG488" s="47"/>
      <c r="AH488" s="47"/>
      <c r="AI488" s="47"/>
    </row>
    <row r="489" spans="1:35">
      <c r="A489" s="47"/>
      <c r="B489" s="47"/>
      <c r="C489" s="47"/>
      <c r="D489" s="47"/>
      <c r="E489" s="47"/>
      <c r="F489" s="47"/>
      <c r="G489" s="47"/>
      <c r="H489" s="47"/>
      <c r="I489" s="47"/>
      <c r="J489" s="47"/>
      <c r="K489" s="47"/>
      <c r="L489" s="47"/>
      <c r="M489" s="47"/>
      <c r="N489" s="47"/>
      <c r="O489" s="47"/>
      <c r="P489" s="47"/>
      <c r="Q489" s="47"/>
      <c r="R489" s="47"/>
      <c r="S489" s="47"/>
      <c r="T489" s="47"/>
      <c r="U489" s="47"/>
      <c r="V489" s="47"/>
      <c r="W489" s="47"/>
      <c r="X489" s="47"/>
      <c r="Y489" s="47"/>
      <c r="Z489" s="47"/>
      <c r="AA489" s="47"/>
      <c r="AB489" s="47"/>
      <c r="AC489" s="47"/>
      <c r="AD489" s="47"/>
      <c r="AE489" s="47"/>
      <c r="AF489" s="47"/>
      <c r="AG489" s="47"/>
      <c r="AH489" s="47"/>
      <c r="AI489" s="47"/>
    </row>
    <row r="490" spans="1:35">
      <c r="A490" s="47"/>
      <c r="B490" s="47"/>
      <c r="C490" s="47"/>
      <c r="D490" s="47"/>
      <c r="E490" s="47"/>
      <c r="F490" s="47"/>
      <c r="G490" s="47"/>
      <c r="H490" s="47"/>
      <c r="I490" s="47"/>
      <c r="J490" s="47"/>
      <c r="K490" s="47"/>
      <c r="L490" s="47"/>
      <c r="M490" s="47"/>
      <c r="N490" s="47"/>
      <c r="O490" s="47"/>
      <c r="P490" s="47"/>
      <c r="Q490" s="47"/>
      <c r="R490" s="47"/>
      <c r="S490" s="47"/>
      <c r="T490" s="47"/>
      <c r="U490" s="47"/>
      <c r="V490" s="47"/>
      <c r="W490" s="47"/>
      <c r="X490" s="47"/>
      <c r="Y490" s="47"/>
      <c r="Z490" s="47"/>
      <c r="AA490" s="47"/>
      <c r="AB490" s="47"/>
      <c r="AC490" s="47"/>
      <c r="AD490" s="47"/>
      <c r="AE490" s="47"/>
      <c r="AF490" s="47"/>
      <c r="AG490" s="47"/>
      <c r="AH490" s="47"/>
      <c r="AI490" s="47"/>
    </row>
    <row r="491" spans="1:35">
      <c r="A491" s="47"/>
      <c r="B491" s="47"/>
      <c r="C491" s="47"/>
      <c r="D491" s="47"/>
      <c r="E491" s="47"/>
      <c r="F491" s="47"/>
      <c r="G491" s="47"/>
      <c r="H491" s="47"/>
      <c r="I491" s="47"/>
      <c r="J491" s="47"/>
      <c r="K491" s="47"/>
      <c r="L491" s="47"/>
      <c r="M491" s="47"/>
      <c r="N491" s="47"/>
      <c r="O491" s="47"/>
      <c r="P491" s="47"/>
      <c r="Q491" s="47"/>
      <c r="R491" s="47"/>
      <c r="S491" s="47"/>
      <c r="T491" s="47"/>
      <c r="U491" s="47"/>
      <c r="V491" s="47"/>
      <c r="W491" s="47"/>
      <c r="X491" s="47"/>
      <c r="Y491" s="47"/>
      <c r="Z491" s="47"/>
      <c r="AA491" s="47"/>
      <c r="AB491" s="47"/>
      <c r="AC491" s="47"/>
      <c r="AD491" s="47"/>
      <c r="AE491" s="47"/>
      <c r="AF491" s="47"/>
      <c r="AG491" s="47"/>
      <c r="AH491" s="47"/>
      <c r="AI491" s="47"/>
    </row>
    <row r="492" spans="1:35">
      <c r="A492" s="47"/>
      <c r="B492" s="47"/>
      <c r="C492" s="47"/>
      <c r="D492" s="47"/>
      <c r="E492" s="47"/>
      <c r="F492" s="47"/>
      <c r="G492" s="47"/>
      <c r="H492" s="47"/>
      <c r="I492" s="47"/>
      <c r="J492" s="47"/>
      <c r="K492" s="47"/>
      <c r="L492" s="47"/>
      <c r="M492" s="47"/>
      <c r="N492" s="47"/>
      <c r="O492" s="47"/>
      <c r="P492" s="47"/>
      <c r="Q492" s="47"/>
      <c r="R492" s="47"/>
      <c r="S492" s="47"/>
      <c r="T492" s="47"/>
      <c r="U492" s="47"/>
      <c r="V492" s="47"/>
      <c r="W492" s="47"/>
      <c r="X492" s="47"/>
      <c r="Y492" s="47"/>
      <c r="Z492" s="47"/>
      <c r="AA492" s="47"/>
      <c r="AB492" s="47"/>
      <c r="AC492" s="47"/>
      <c r="AD492" s="47"/>
      <c r="AE492" s="47"/>
      <c r="AF492" s="47"/>
      <c r="AG492" s="47"/>
      <c r="AH492" s="47"/>
      <c r="AI492" s="47"/>
    </row>
    <row r="493" spans="1:35">
      <c r="A493" s="47"/>
      <c r="B493" s="47"/>
      <c r="C493" s="47"/>
      <c r="D493" s="47"/>
      <c r="E493" s="47"/>
      <c r="F493" s="47"/>
      <c r="G493" s="47"/>
      <c r="H493" s="47"/>
      <c r="I493" s="47"/>
      <c r="J493" s="47"/>
      <c r="K493" s="47"/>
      <c r="L493" s="47"/>
      <c r="M493" s="47"/>
      <c r="N493" s="47"/>
      <c r="O493" s="47"/>
      <c r="P493" s="47"/>
      <c r="Q493" s="47"/>
      <c r="R493" s="47"/>
      <c r="S493" s="47"/>
      <c r="T493" s="47"/>
      <c r="U493" s="47"/>
      <c r="V493" s="47"/>
      <c r="W493" s="47"/>
      <c r="X493" s="47"/>
      <c r="Y493" s="47"/>
      <c r="Z493" s="47"/>
      <c r="AA493" s="47"/>
      <c r="AB493" s="47"/>
      <c r="AC493" s="47"/>
      <c r="AD493" s="47"/>
      <c r="AE493" s="47"/>
      <c r="AF493" s="47"/>
      <c r="AG493" s="47"/>
      <c r="AH493" s="47"/>
      <c r="AI493" s="47"/>
    </row>
    <row r="494" spans="1:35">
      <c r="A494" s="47"/>
      <c r="B494" s="47"/>
      <c r="C494" s="47"/>
      <c r="D494" s="47"/>
      <c r="E494" s="47"/>
      <c r="F494" s="47"/>
      <c r="G494" s="47"/>
      <c r="H494" s="47"/>
      <c r="I494" s="47"/>
      <c r="J494" s="47"/>
      <c r="K494" s="47"/>
      <c r="L494" s="47"/>
      <c r="M494" s="47"/>
      <c r="N494" s="47"/>
      <c r="O494" s="47"/>
      <c r="P494" s="47"/>
      <c r="Q494" s="47"/>
      <c r="R494" s="47"/>
      <c r="S494" s="47"/>
      <c r="T494" s="47"/>
      <c r="U494" s="47"/>
      <c r="V494" s="47"/>
      <c r="W494" s="47"/>
      <c r="X494" s="47"/>
      <c r="Y494" s="47"/>
      <c r="Z494" s="47"/>
      <c r="AA494" s="47"/>
      <c r="AB494" s="47"/>
      <c r="AC494" s="47"/>
      <c r="AD494" s="47"/>
      <c r="AE494" s="47"/>
      <c r="AF494" s="47"/>
      <c r="AG494" s="47"/>
      <c r="AH494" s="47"/>
      <c r="AI494" s="47"/>
    </row>
    <row r="495" spans="1:35">
      <c r="A495" s="47"/>
      <c r="B495" s="47"/>
      <c r="C495" s="47"/>
      <c r="D495" s="47"/>
      <c r="E495" s="47"/>
      <c r="F495" s="47"/>
      <c r="G495" s="47"/>
      <c r="H495" s="47"/>
      <c r="I495" s="47"/>
      <c r="J495" s="47"/>
      <c r="K495" s="47"/>
      <c r="L495" s="47"/>
      <c r="M495" s="47"/>
      <c r="N495" s="47"/>
      <c r="O495" s="47"/>
      <c r="P495" s="47"/>
      <c r="Q495" s="47"/>
      <c r="R495" s="47"/>
      <c r="S495" s="47"/>
      <c r="T495" s="47"/>
      <c r="U495" s="47"/>
      <c r="V495" s="47"/>
      <c r="W495" s="47"/>
      <c r="X495" s="47"/>
      <c r="Y495" s="47"/>
      <c r="Z495" s="47"/>
      <c r="AA495" s="47"/>
      <c r="AB495" s="47"/>
      <c r="AC495" s="47"/>
      <c r="AD495" s="47"/>
      <c r="AE495" s="47"/>
      <c r="AF495" s="47"/>
      <c r="AG495" s="47"/>
      <c r="AH495" s="47"/>
      <c r="AI495" s="47"/>
    </row>
    <row r="496" spans="1:35">
      <c r="A496" s="47"/>
      <c r="B496" s="47"/>
      <c r="C496" s="47"/>
      <c r="D496" s="47"/>
      <c r="E496" s="47"/>
      <c r="F496" s="47"/>
      <c r="G496" s="47"/>
      <c r="H496" s="47"/>
      <c r="I496" s="47"/>
      <c r="J496" s="47"/>
      <c r="K496" s="47"/>
      <c r="L496" s="47"/>
      <c r="M496" s="47"/>
      <c r="N496" s="47"/>
      <c r="O496" s="47"/>
      <c r="P496" s="47"/>
      <c r="Q496" s="47"/>
      <c r="R496" s="47"/>
      <c r="S496" s="47"/>
      <c r="T496" s="47"/>
      <c r="U496" s="47"/>
      <c r="V496" s="47"/>
      <c r="W496" s="47"/>
      <c r="X496" s="47"/>
      <c r="Y496" s="47"/>
      <c r="Z496" s="47"/>
      <c r="AA496" s="47"/>
      <c r="AB496" s="47"/>
      <c r="AC496" s="47"/>
      <c r="AD496" s="47"/>
      <c r="AE496" s="47"/>
      <c r="AF496" s="47"/>
      <c r="AG496" s="47"/>
      <c r="AH496" s="47"/>
      <c r="AI496" s="47"/>
    </row>
    <row r="497" spans="1:35">
      <c r="A497" s="47"/>
      <c r="B497" s="47"/>
      <c r="C497" s="47"/>
      <c r="D497" s="47"/>
      <c r="E497" s="47"/>
      <c r="F497" s="47"/>
      <c r="G497" s="47"/>
      <c r="H497" s="47"/>
      <c r="I497" s="47"/>
      <c r="J497" s="47"/>
      <c r="K497" s="47"/>
      <c r="L497" s="47"/>
      <c r="M497" s="47"/>
      <c r="N497" s="47"/>
      <c r="O497" s="47"/>
      <c r="P497" s="47"/>
      <c r="Q497" s="47"/>
      <c r="R497" s="47"/>
      <c r="S497" s="47"/>
      <c r="T497" s="47"/>
      <c r="U497" s="47"/>
      <c r="V497" s="47"/>
      <c r="W497" s="47"/>
      <c r="X497" s="47"/>
      <c r="Y497" s="47"/>
      <c r="Z497" s="47"/>
      <c r="AA497" s="47"/>
      <c r="AB497" s="47"/>
      <c r="AC497" s="47"/>
      <c r="AD497" s="47"/>
      <c r="AE497" s="47"/>
      <c r="AF497" s="47"/>
      <c r="AG497" s="47"/>
      <c r="AH497" s="47"/>
      <c r="AI497" s="47"/>
    </row>
    <row r="498" spans="1:35">
      <c r="A498" s="47"/>
      <c r="B498" s="47"/>
      <c r="C498" s="47"/>
      <c r="D498" s="47"/>
      <c r="E498" s="47"/>
      <c r="F498" s="47"/>
      <c r="G498" s="47"/>
      <c r="H498" s="47"/>
      <c r="I498" s="47"/>
      <c r="J498" s="47"/>
      <c r="K498" s="47"/>
      <c r="L498" s="47"/>
      <c r="M498" s="47"/>
      <c r="N498" s="47"/>
      <c r="O498" s="47"/>
      <c r="P498" s="47"/>
      <c r="Q498" s="47"/>
      <c r="R498" s="47"/>
      <c r="S498" s="47"/>
      <c r="T498" s="47"/>
      <c r="U498" s="47"/>
      <c r="V498" s="47"/>
      <c r="W498" s="47"/>
      <c r="X498" s="47"/>
      <c r="Y498" s="47"/>
      <c r="Z498" s="47"/>
      <c r="AA498" s="47"/>
      <c r="AB498" s="47"/>
      <c r="AC498" s="47"/>
      <c r="AD498" s="47"/>
      <c r="AE498" s="47"/>
      <c r="AF498" s="47"/>
      <c r="AG498" s="47"/>
      <c r="AH498" s="47"/>
      <c r="AI498" s="47"/>
    </row>
    <row r="499" spans="1:35">
      <c r="A499" s="47"/>
      <c r="B499" s="47"/>
      <c r="C499" s="47"/>
      <c r="D499" s="47"/>
      <c r="E499" s="47"/>
      <c r="F499" s="47"/>
      <c r="G499" s="47"/>
      <c r="H499" s="47"/>
      <c r="I499" s="47"/>
      <c r="J499" s="47"/>
      <c r="K499" s="47"/>
      <c r="L499" s="47"/>
      <c r="M499" s="47"/>
      <c r="N499" s="47"/>
      <c r="O499" s="47"/>
      <c r="P499" s="47"/>
      <c r="Q499" s="47"/>
      <c r="R499" s="47"/>
      <c r="S499" s="47"/>
      <c r="T499" s="47"/>
      <c r="U499" s="47"/>
      <c r="V499" s="47"/>
      <c r="W499" s="47"/>
      <c r="X499" s="47"/>
      <c r="Y499" s="47"/>
      <c r="Z499" s="47"/>
      <c r="AA499" s="47"/>
      <c r="AB499" s="47"/>
      <c r="AC499" s="47"/>
      <c r="AD499" s="47"/>
      <c r="AE499" s="47"/>
      <c r="AF499" s="47"/>
      <c r="AG499" s="47"/>
      <c r="AH499" s="47"/>
      <c r="AI499" s="47"/>
    </row>
    <row r="500" spans="1:35">
      <c r="A500" s="47"/>
      <c r="B500" s="47"/>
      <c r="C500" s="47"/>
      <c r="D500" s="47"/>
      <c r="E500" s="47"/>
      <c r="F500" s="47"/>
      <c r="G500" s="47"/>
      <c r="H500" s="47"/>
      <c r="I500" s="47"/>
      <c r="J500" s="47"/>
      <c r="K500" s="47"/>
      <c r="L500" s="47"/>
      <c r="M500" s="47"/>
      <c r="N500" s="47"/>
      <c r="O500" s="47"/>
      <c r="P500" s="47"/>
      <c r="Q500" s="47"/>
      <c r="R500" s="47"/>
      <c r="S500" s="47"/>
      <c r="T500" s="47"/>
      <c r="U500" s="47"/>
      <c r="V500" s="47"/>
      <c r="W500" s="47"/>
      <c r="X500" s="47"/>
      <c r="Y500" s="47"/>
      <c r="Z500" s="47"/>
      <c r="AA500" s="47"/>
      <c r="AB500" s="47"/>
      <c r="AC500" s="47"/>
      <c r="AD500" s="47"/>
      <c r="AE500" s="47"/>
      <c r="AF500" s="47"/>
      <c r="AG500" s="47"/>
      <c r="AH500" s="47"/>
      <c r="AI500" s="47"/>
    </row>
    <row r="501" spans="1:35">
      <c r="A501" s="47"/>
      <c r="B501" s="47"/>
      <c r="C501" s="47"/>
      <c r="D501" s="47"/>
      <c r="E501" s="47"/>
      <c r="F501" s="47"/>
      <c r="G501" s="47"/>
      <c r="H501" s="47"/>
      <c r="I501" s="47"/>
      <c r="J501" s="47"/>
      <c r="K501" s="47"/>
      <c r="L501" s="47"/>
      <c r="M501" s="47"/>
      <c r="N501" s="47"/>
      <c r="O501" s="47"/>
      <c r="P501" s="47"/>
      <c r="Q501" s="47"/>
      <c r="R501" s="47"/>
      <c r="S501" s="47"/>
      <c r="T501" s="47"/>
      <c r="U501" s="47"/>
      <c r="V501" s="47"/>
      <c r="W501" s="47"/>
      <c r="X501" s="47"/>
      <c r="Y501" s="47"/>
      <c r="Z501" s="47"/>
      <c r="AA501" s="47"/>
      <c r="AB501" s="47"/>
      <c r="AC501" s="47"/>
      <c r="AD501" s="47"/>
      <c r="AE501" s="47"/>
      <c r="AF501" s="47"/>
      <c r="AG501" s="47"/>
      <c r="AH501" s="47"/>
      <c r="AI501" s="47"/>
    </row>
    <row r="502" spans="1:35">
      <c r="A502" s="47"/>
      <c r="B502" s="47"/>
      <c r="C502" s="47"/>
      <c r="D502" s="47"/>
      <c r="E502" s="47"/>
      <c r="F502" s="47"/>
      <c r="G502" s="47"/>
      <c r="H502" s="47"/>
      <c r="I502" s="47"/>
      <c r="J502" s="47"/>
      <c r="K502" s="47"/>
      <c r="L502" s="47"/>
      <c r="M502" s="47"/>
      <c r="N502" s="47"/>
      <c r="O502" s="47"/>
      <c r="P502" s="47"/>
      <c r="Q502" s="47"/>
      <c r="R502" s="47"/>
      <c r="S502" s="47"/>
      <c r="T502" s="47"/>
      <c r="U502" s="47"/>
      <c r="V502" s="47"/>
      <c r="W502" s="47"/>
      <c r="X502" s="47"/>
      <c r="Y502" s="47"/>
      <c r="Z502" s="47"/>
      <c r="AA502" s="47"/>
      <c r="AB502" s="47"/>
      <c r="AC502" s="47"/>
      <c r="AD502" s="47"/>
      <c r="AE502" s="47"/>
      <c r="AF502" s="47"/>
      <c r="AG502" s="47"/>
      <c r="AH502" s="47"/>
      <c r="AI502" s="47"/>
    </row>
    <row r="503" spans="1:35">
      <c r="A503" s="47"/>
      <c r="B503" s="47"/>
      <c r="C503" s="47"/>
      <c r="D503" s="47"/>
      <c r="E503" s="47"/>
      <c r="F503" s="47"/>
      <c r="G503" s="47"/>
      <c r="H503" s="47"/>
      <c r="I503" s="47"/>
      <c r="J503" s="47"/>
      <c r="K503" s="47"/>
      <c r="L503" s="47"/>
      <c r="M503" s="47"/>
      <c r="N503" s="47"/>
      <c r="O503" s="47"/>
      <c r="P503" s="47"/>
      <c r="Q503" s="47"/>
      <c r="R503" s="47"/>
      <c r="S503" s="47"/>
      <c r="T503" s="47"/>
      <c r="U503" s="47"/>
      <c r="V503" s="47"/>
      <c r="W503" s="47"/>
      <c r="X503" s="47"/>
      <c r="Y503" s="47"/>
      <c r="Z503" s="47"/>
      <c r="AA503" s="47"/>
      <c r="AB503" s="47"/>
      <c r="AC503" s="47"/>
      <c r="AD503" s="47"/>
      <c r="AE503" s="47"/>
      <c r="AF503" s="47"/>
      <c r="AG503" s="47"/>
      <c r="AH503" s="47"/>
      <c r="AI503" s="47"/>
    </row>
    <row r="504" spans="1:35">
      <c r="A504" s="47"/>
      <c r="B504" s="47"/>
      <c r="C504" s="47"/>
      <c r="D504" s="47"/>
      <c r="E504" s="47"/>
      <c r="F504" s="47"/>
      <c r="G504" s="47"/>
      <c r="H504" s="47"/>
      <c r="I504" s="47"/>
      <c r="J504" s="47"/>
      <c r="K504" s="47"/>
      <c r="L504" s="47"/>
      <c r="M504" s="47"/>
      <c r="N504" s="47"/>
      <c r="O504" s="47"/>
      <c r="P504" s="47"/>
      <c r="Q504" s="47"/>
      <c r="R504" s="47"/>
      <c r="S504" s="47"/>
      <c r="T504" s="47"/>
      <c r="U504" s="47"/>
      <c r="V504" s="47"/>
      <c r="W504" s="47"/>
      <c r="X504" s="47"/>
      <c r="Y504" s="47"/>
      <c r="Z504" s="47"/>
      <c r="AA504" s="47"/>
      <c r="AB504" s="47"/>
      <c r="AC504" s="47"/>
      <c r="AD504" s="47"/>
      <c r="AE504" s="47"/>
      <c r="AF504" s="47"/>
      <c r="AG504" s="47"/>
      <c r="AH504" s="47"/>
      <c r="AI504" s="47"/>
    </row>
    <row r="505" spans="1:35">
      <c r="A505" s="47"/>
      <c r="B505" s="47"/>
      <c r="C505" s="47"/>
      <c r="D505" s="47"/>
      <c r="E505" s="47"/>
      <c r="F505" s="47"/>
      <c r="G505" s="47"/>
      <c r="H505" s="47"/>
      <c r="I505" s="47"/>
      <c r="J505" s="47"/>
      <c r="K505" s="47"/>
      <c r="L505" s="47"/>
      <c r="M505" s="47"/>
      <c r="N505" s="47"/>
      <c r="O505" s="47"/>
      <c r="P505" s="47"/>
      <c r="Q505" s="47"/>
      <c r="R505" s="47"/>
      <c r="S505" s="47"/>
      <c r="T505" s="47"/>
      <c r="U505" s="47"/>
      <c r="V505" s="47"/>
      <c r="W505" s="47"/>
      <c r="X505" s="47"/>
      <c r="Y505" s="47"/>
      <c r="Z505" s="47"/>
      <c r="AA505" s="47"/>
      <c r="AB505" s="47"/>
      <c r="AC505" s="47"/>
      <c r="AD505" s="47"/>
      <c r="AE505" s="47"/>
      <c r="AF505" s="47"/>
      <c r="AG505" s="47"/>
      <c r="AH505" s="47"/>
      <c r="AI505" s="47"/>
    </row>
    <row r="506" spans="1:35">
      <c r="A506" s="47"/>
      <c r="B506" s="47"/>
      <c r="C506" s="47"/>
      <c r="D506" s="47"/>
      <c r="E506" s="47"/>
      <c r="F506" s="47"/>
      <c r="G506" s="47"/>
      <c r="H506" s="47"/>
      <c r="I506" s="47"/>
      <c r="J506" s="47"/>
      <c r="K506" s="47"/>
      <c r="L506" s="47"/>
      <c r="M506" s="47"/>
      <c r="N506" s="47"/>
      <c r="O506" s="47"/>
      <c r="P506" s="47"/>
      <c r="Q506" s="47"/>
      <c r="R506" s="47"/>
      <c r="S506" s="47"/>
      <c r="T506" s="47"/>
      <c r="U506" s="47"/>
      <c r="V506" s="47"/>
      <c r="W506" s="47"/>
      <c r="X506" s="47"/>
      <c r="Y506" s="47"/>
      <c r="Z506" s="47"/>
      <c r="AA506" s="47"/>
      <c r="AB506" s="47"/>
      <c r="AC506" s="47"/>
      <c r="AD506" s="47"/>
      <c r="AE506" s="47"/>
      <c r="AF506" s="47"/>
      <c r="AG506" s="47"/>
      <c r="AH506" s="47"/>
      <c r="AI506" s="47"/>
    </row>
    <row r="507" spans="1:35">
      <c r="A507" s="47"/>
      <c r="B507" s="47"/>
      <c r="C507" s="47"/>
      <c r="D507" s="47"/>
      <c r="E507" s="47"/>
      <c r="F507" s="47"/>
      <c r="G507" s="47"/>
      <c r="H507" s="47"/>
      <c r="I507" s="47"/>
      <c r="J507" s="47"/>
      <c r="K507" s="47"/>
      <c r="L507" s="47"/>
      <c r="M507" s="47"/>
      <c r="N507" s="47"/>
      <c r="O507" s="47"/>
      <c r="P507" s="47"/>
      <c r="Q507" s="47"/>
      <c r="R507" s="47"/>
      <c r="S507" s="47"/>
      <c r="T507" s="47"/>
      <c r="U507" s="47"/>
      <c r="V507" s="47"/>
      <c r="W507" s="47"/>
      <c r="X507" s="47"/>
      <c r="Y507" s="47"/>
      <c r="Z507" s="47"/>
      <c r="AA507" s="47"/>
      <c r="AB507" s="47"/>
      <c r="AC507" s="47"/>
      <c r="AD507" s="47"/>
      <c r="AE507" s="47"/>
      <c r="AF507" s="47"/>
      <c r="AG507" s="47"/>
      <c r="AH507" s="47"/>
      <c r="AI507" s="47"/>
    </row>
    <row r="508" spans="1:35">
      <c r="A508" s="47"/>
      <c r="B508" s="47"/>
      <c r="C508" s="47"/>
      <c r="D508" s="47"/>
      <c r="E508" s="47"/>
      <c r="F508" s="47"/>
      <c r="G508" s="47"/>
      <c r="H508" s="47"/>
      <c r="I508" s="47"/>
      <c r="J508" s="47"/>
      <c r="K508" s="47"/>
      <c r="L508" s="47"/>
      <c r="M508" s="47"/>
      <c r="N508" s="47"/>
      <c r="O508" s="47"/>
      <c r="P508" s="47"/>
      <c r="Q508" s="47"/>
      <c r="R508" s="47"/>
      <c r="S508" s="47"/>
      <c r="T508" s="47"/>
      <c r="U508" s="47"/>
      <c r="V508" s="47"/>
      <c r="W508" s="47"/>
      <c r="X508" s="47"/>
      <c r="Y508" s="47"/>
      <c r="Z508" s="47"/>
      <c r="AA508" s="47"/>
      <c r="AB508" s="47"/>
      <c r="AC508" s="47"/>
      <c r="AD508" s="47"/>
      <c r="AE508" s="47"/>
      <c r="AF508" s="47"/>
      <c r="AG508" s="47"/>
      <c r="AH508" s="47"/>
      <c r="AI508" s="47"/>
    </row>
    <row r="509" spans="1:35">
      <c r="A509" s="47"/>
      <c r="B509" s="47"/>
      <c r="C509" s="47"/>
      <c r="D509" s="47"/>
      <c r="E509" s="47"/>
      <c r="F509" s="47"/>
      <c r="G509" s="47"/>
      <c r="H509" s="47"/>
      <c r="I509" s="47"/>
      <c r="J509" s="47"/>
      <c r="K509" s="47"/>
      <c r="L509" s="47"/>
      <c r="M509" s="47"/>
      <c r="N509" s="47"/>
      <c r="O509" s="47"/>
      <c r="P509" s="47"/>
      <c r="Q509" s="47"/>
      <c r="R509" s="47"/>
      <c r="S509" s="47"/>
      <c r="T509" s="47"/>
      <c r="U509" s="47"/>
      <c r="V509" s="47"/>
      <c r="W509" s="47"/>
      <c r="X509" s="47"/>
      <c r="Y509" s="47"/>
      <c r="Z509" s="47"/>
      <c r="AA509" s="47"/>
      <c r="AB509" s="47"/>
      <c r="AC509" s="47"/>
      <c r="AD509" s="47"/>
      <c r="AE509" s="47"/>
      <c r="AF509" s="47"/>
      <c r="AG509" s="47"/>
      <c r="AH509" s="47"/>
      <c r="AI509" s="47"/>
    </row>
    <row r="510" spans="1:35">
      <c r="A510" s="47"/>
      <c r="B510" s="47"/>
      <c r="C510" s="47"/>
      <c r="D510" s="47"/>
      <c r="E510" s="47"/>
      <c r="F510" s="47"/>
      <c r="G510" s="47"/>
      <c r="H510" s="47"/>
      <c r="I510" s="47"/>
      <c r="J510" s="47"/>
      <c r="K510" s="47"/>
      <c r="L510" s="47"/>
      <c r="M510" s="47"/>
      <c r="N510" s="47"/>
      <c r="O510" s="47"/>
      <c r="P510" s="47"/>
      <c r="Q510" s="47"/>
      <c r="R510" s="47"/>
      <c r="S510" s="47"/>
      <c r="T510" s="47"/>
      <c r="U510" s="47"/>
      <c r="V510" s="47"/>
      <c r="W510" s="47"/>
      <c r="X510" s="47"/>
      <c r="Y510" s="47"/>
      <c r="Z510" s="47"/>
      <c r="AA510" s="47"/>
      <c r="AB510" s="47"/>
      <c r="AC510" s="47"/>
      <c r="AD510" s="47"/>
      <c r="AE510" s="47"/>
      <c r="AF510" s="47"/>
      <c r="AG510" s="47"/>
      <c r="AH510" s="47"/>
      <c r="AI510" s="47"/>
    </row>
    <row r="511" spans="1:35">
      <c r="A511" s="47"/>
      <c r="B511" s="47"/>
      <c r="C511" s="47"/>
      <c r="D511" s="47"/>
      <c r="E511" s="47"/>
      <c r="F511" s="47"/>
      <c r="G511" s="47"/>
      <c r="H511" s="47"/>
      <c r="I511" s="47"/>
      <c r="J511" s="47"/>
      <c r="K511" s="47"/>
      <c r="L511" s="47"/>
      <c r="M511" s="47"/>
      <c r="N511" s="47"/>
      <c r="O511" s="47"/>
      <c r="P511" s="47"/>
      <c r="Q511" s="47"/>
      <c r="R511" s="47"/>
      <c r="S511" s="47"/>
      <c r="T511" s="47"/>
      <c r="U511" s="47"/>
      <c r="V511" s="47"/>
      <c r="W511" s="47"/>
      <c r="X511" s="47"/>
      <c r="Y511" s="47"/>
      <c r="Z511" s="47"/>
      <c r="AA511" s="47"/>
      <c r="AB511" s="47"/>
      <c r="AC511" s="47"/>
      <c r="AD511" s="47"/>
      <c r="AE511" s="47"/>
      <c r="AF511" s="47"/>
      <c r="AG511" s="47"/>
      <c r="AH511" s="47"/>
      <c r="AI511" s="47"/>
    </row>
    <row r="512" spans="1:35">
      <c r="A512" s="47"/>
      <c r="B512" s="47"/>
      <c r="C512" s="47"/>
      <c r="D512" s="47"/>
      <c r="E512" s="47"/>
      <c r="F512" s="47"/>
      <c r="G512" s="47"/>
      <c r="H512" s="47"/>
      <c r="I512" s="47"/>
      <c r="J512" s="47"/>
      <c r="K512" s="47"/>
      <c r="L512" s="47"/>
      <c r="M512" s="47"/>
      <c r="N512" s="47"/>
      <c r="O512" s="47"/>
      <c r="P512" s="47"/>
      <c r="Q512" s="47"/>
      <c r="R512" s="47"/>
      <c r="S512" s="47"/>
      <c r="T512" s="47"/>
      <c r="U512" s="47"/>
      <c r="V512" s="47"/>
      <c r="W512" s="47"/>
      <c r="X512" s="47"/>
      <c r="Y512" s="47"/>
      <c r="Z512" s="47"/>
      <c r="AA512" s="47"/>
      <c r="AB512" s="47"/>
      <c r="AC512" s="47"/>
      <c r="AD512" s="47"/>
      <c r="AE512" s="47"/>
      <c r="AF512" s="47"/>
      <c r="AG512" s="47"/>
      <c r="AH512" s="47"/>
      <c r="AI512" s="47"/>
    </row>
    <row r="513" spans="1:35">
      <c r="A513" s="47"/>
      <c r="B513" s="47"/>
      <c r="C513" s="47"/>
      <c r="D513" s="47"/>
      <c r="E513" s="47"/>
      <c r="F513" s="47"/>
      <c r="G513" s="47"/>
      <c r="H513" s="47"/>
      <c r="I513" s="47"/>
      <c r="J513" s="47"/>
      <c r="K513" s="47"/>
      <c r="L513" s="47"/>
      <c r="M513" s="47"/>
      <c r="N513" s="47"/>
      <c r="O513" s="47"/>
      <c r="P513" s="47"/>
      <c r="Q513" s="47"/>
      <c r="R513" s="47"/>
      <c r="S513" s="47"/>
      <c r="T513" s="47"/>
      <c r="U513" s="47"/>
      <c r="V513" s="47"/>
      <c r="W513" s="47"/>
      <c r="X513" s="47"/>
      <c r="Y513" s="47"/>
      <c r="Z513" s="47"/>
      <c r="AA513" s="47"/>
      <c r="AB513" s="47"/>
      <c r="AC513" s="47"/>
      <c r="AD513" s="47"/>
      <c r="AE513" s="47"/>
      <c r="AF513" s="47"/>
      <c r="AG513" s="47"/>
      <c r="AH513" s="47"/>
      <c r="AI513" s="47"/>
    </row>
    <row r="514" spans="1:35">
      <c r="A514" s="47"/>
      <c r="B514" s="47"/>
      <c r="C514" s="47"/>
      <c r="D514" s="47"/>
      <c r="E514" s="47"/>
      <c r="F514" s="47"/>
      <c r="G514" s="47"/>
      <c r="H514" s="47"/>
      <c r="I514" s="47"/>
      <c r="J514" s="47"/>
      <c r="K514" s="47"/>
      <c r="L514" s="47"/>
      <c r="M514" s="47"/>
      <c r="N514" s="47"/>
      <c r="O514" s="47"/>
      <c r="P514" s="47"/>
      <c r="Q514" s="47"/>
      <c r="R514" s="47"/>
      <c r="S514" s="47"/>
      <c r="T514" s="47"/>
      <c r="U514" s="47"/>
      <c r="V514" s="47"/>
      <c r="W514" s="47"/>
      <c r="X514" s="47"/>
      <c r="Y514" s="47"/>
      <c r="Z514" s="47"/>
      <c r="AA514" s="47"/>
      <c r="AB514" s="47"/>
      <c r="AC514" s="47"/>
      <c r="AD514" s="47"/>
      <c r="AE514" s="47"/>
      <c r="AF514" s="47"/>
      <c r="AG514" s="47"/>
      <c r="AH514" s="47"/>
      <c r="AI514" s="47"/>
    </row>
    <row r="515" spans="1:35">
      <c r="A515" s="47"/>
      <c r="B515" s="47"/>
      <c r="C515" s="47"/>
      <c r="D515" s="47"/>
      <c r="E515" s="47"/>
      <c r="F515" s="47"/>
      <c r="G515" s="47"/>
      <c r="H515" s="47"/>
      <c r="I515" s="47"/>
      <c r="J515" s="47"/>
      <c r="K515" s="47"/>
      <c r="L515" s="47"/>
      <c r="M515" s="47"/>
      <c r="N515" s="47"/>
      <c r="O515" s="47"/>
      <c r="P515" s="47"/>
      <c r="Q515" s="47"/>
      <c r="R515" s="47"/>
      <c r="S515" s="47"/>
      <c r="T515" s="47"/>
      <c r="U515" s="47"/>
      <c r="V515" s="47"/>
      <c r="W515" s="47"/>
      <c r="X515" s="47"/>
      <c r="Y515" s="47"/>
      <c r="Z515" s="47"/>
      <c r="AA515" s="47"/>
      <c r="AB515" s="47"/>
      <c r="AC515" s="47"/>
      <c r="AD515" s="47"/>
      <c r="AE515" s="47"/>
      <c r="AF515" s="47"/>
      <c r="AG515" s="47"/>
      <c r="AH515" s="47"/>
      <c r="AI515" s="47"/>
    </row>
    <row r="516" spans="1:35">
      <c r="A516" s="47"/>
      <c r="B516" s="47"/>
      <c r="C516" s="47"/>
      <c r="D516" s="47"/>
      <c r="E516" s="47"/>
      <c r="F516" s="47"/>
      <c r="G516" s="47"/>
      <c r="H516" s="47"/>
      <c r="I516" s="47"/>
      <c r="J516" s="47"/>
      <c r="K516" s="47"/>
      <c r="L516" s="47"/>
      <c r="M516" s="47"/>
      <c r="N516" s="47"/>
      <c r="O516" s="47"/>
      <c r="P516" s="47"/>
      <c r="Q516" s="47"/>
      <c r="R516" s="47"/>
      <c r="S516" s="47"/>
      <c r="T516" s="47"/>
      <c r="U516" s="47"/>
      <c r="V516" s="47"/>
      <c r="W516" s="47"/>
      <c r="X516" s="47"/>
      <c r="Y516" s="47"/>
      <c r="Z516" s="47"/>
      <c r="AA516" s="47"/>
      <c r="AB516" s="47"/>
      <c r="AC516" s="47"/>
      <c r="AD516" s="47"/>
      <c r="AE516" s="47"/>
      <c r="AF516" s="47"/>
      <c r="AG516" s="47"/>
      <c r="AH516" s="47"/>
      <c r="AI516" s="47"/>
    </row>
    <row r="517" spans="1:35">
      <c r="A517" s="47"/>
      <c r="B517" s="47"/>
      <c r="C517" s="47"/>
      <c r="D517" s="47"/>
      <c r="E517" s="47"/>
      <c r="F517" s="47"/>
      <c r="G517" s="47"/>
      <c r="H517" s="47"/>
      <c r="I517" s="47"/>
      <c r="J517" s="47"/>
      <c r="K517" s="47"/>
      <c r="L517" s="47"/>
      <c r="M517" s="47"/>
      <c r="N517" s="47"/>
      <c r="O517" s="47"/>
      <c r="P517" s="47"/>
      <c r="Q517" s="47"/>
      <c r="R517" s="47"/>
      <c r="S517" s="47"/>
      <c r="T517" s="47"/>
      <c r="U517" s="47"/>
      <c r="V517" s="47"/>
      <c r="W517" s="47"/>
      <c r="X517" s="47"/>
      <c r="Y517" s="47"/>
      <c r="Z517" s="47"/>
      <c r="AA517" s="47"/>
      <c r="AB517" s="47"/>
      <c r="AC517" s="47"/>
      <c r="AD517" s="47"/>
      <c r="AE517" s="47"/>
      <c r="AF517" s="47"/>
      <c r="AG517" s="47"/>
      <c r="AH517" s="47"/>
      <c r="AI517" s="47"/>
    </row>
    <row r="518" spans="1:35">
      <c r="A518" s="47"/>
      <c r="B518" s="47"/>
      <c r="C518" s="47"/>
      <c r="D518" s="47"/>
      <c r="E518" s="47"/>
      <c r="F518" s="47"/>
      <c r="G518" s="47"/>
      <c r="H518" s="47"/>
      <c r="I518" s="47"/>
      <c r="J518" s="47"/>
      <c r="K518" s="47"/>
      <c r="L518" s="47"/>
      <c r="M518" s="47"/>
      <c r="N518" s="47"/>
      <c r="O518" s="47"/>
      <c r="P518" s="47"/>
      <c r="Q518" s="47"/>
      <c r="R518" s="47"/>
      <c r="S518" s="47"/>
      <c r="T518" s="47"/>
      <c r="U518" s="47"/>
      <c r="V518" s="47"/>
      <c r="W518" s="47"/>
      <c r="X518" s="47"/>
      <c r="Y518" s="47"/>
      <c r="Z518" s="47"/>
      <c r="AA518" s="47"/>
      <c r="AB518" s="47"/>
      <c r="AC518" s="47"/>
      <c r="AD518" s="47"/>
      <c r="AE518" s="47"/>
      <c r="AF518" s="47"/>
      <c r="AG518" s="47"/>
      <c r="AH518" s="47"/>
      <c r="AI518" s="47"/>
    </row>
    <row r="519" spans="1:35">
      <c r="A519" s="47"/>
      <c r="B519" s="47"/>
      <c r="C519" s="47"/>
      <c r="D519" s="47"/>
      <c r="E519" s="47"/>
      <c r="F519" s="47"/>
      <c r="G519" s="47"/>
      <c r="H519" s="47"/>
      <c r="I519" s="47"/>
      <c r="J519" s="47"/>
      <c r="K519" s="47"/>
      <c r="L519" s="47"/>
      <c r="M519" s="47"/>
      <c r="N519" s="47"/>
      <c r="O519" s="47"/>
      <c r="P519" s="47"/>
      <c r="Q519" s="47"/>
      <c r="R519" s="47"/>
      <c r="S519" s="47"/>
      <c r="T519" s="47"/>
      <c r="U519" s="47"/>
      <c r="V519" s="47"/>
      <c r="W519" s="47"/>
      <c r="X519" s="47"/>
      <c r="Y519" s="47"/>
      <c r="Z519" s="47"/>
      <c r="AA519" s="47"/>
      <c r="AB519" s="47"/>
      <c r="AC519" s="47"/>
      <c r="AD519" s="47"/>
      <c r="AE519" s="47"/>
      <c r="AF519" s="47"/>
      <c r="AG519" s="47"/>
      <c r="AH519" s="47"/>
      <c r="AI519" s="47"/>
    </row>
    <row r="520" spans="1:35">
      <c r="A520" s="47"/>
      <c r="B520" s="47"/>
      <c r="C520" s="47"/>
      <c r="D520" s="47"/>
      <c r="E520" s="47"/>
      <c r="F520" s="47"/>
      <c r="G520" s="47"/>
      <c r="H520" s="47"/>
      <c r="I520" s="47"/>
      <c r="J520" s="47"/>
      <c r="K520" s="47"/>
      <c r="L520" s="47"/>
      <c r="M520" s="47"/>
      <c r="N520" s="47"/>
      <c r="O520" s="47"/>
      <c r="P520" s="47"/>
      <c r="Q520" s="47"/>
      <c r="R520" s="47"/>
      <c r="S520" s="47"/>
      <c r="T520" s="47"/>
      <c r="U520" s="47"/>
      <c r="V520" s="47"/>
      <c r="W520" s="47"/>
      <c r="X520" s="47"/>
      <c r="Y520" s="47"/>
      <c r="Z520" s="47"/>
      <c r="AA520" s="47"/>
      <c r="AB520" s="47"/>
      <c r="AC520" s="47"/>
      <c r="AD520" s="47"/>
      <c r="AE520" s="47"/>
      <c r="AF520" s="47"/>
      <c r="AG520" s="47"/>
      <c r="AH520" s="47"/>
      <c r="AI520" s="47"/>
    </row>
    <row r="521" spans="1:35">
      <c r="A521" s="47"/>
      <c r="B521" s="47"/>
      <c r="C521" s="47"/>
      <c r="D521" s="47"/>
      <c r="E521" s="47"/>
      <c r="F521" s="47"/>
      <c r="G521" s="47"/>
      <c r="H521" s="47"/>
      <c r="I521" s="47"/>
      <c r="J521" s="47"/>
      <c r="K521" s="47"/>
      <c r="L521" s="47"/>
      <c r="M521" s="47"/>
      <c r="N521" s="47"/>
      <c r="O521" s="47"/>
      <c r="P521" s="47"/>
      <c r="Q521" s="47"/>
      <c r="R521" s="47"/>
      <c r="S521" s="47"/>
      <c r="T521" s="47"/>
      <c r="U521" s="47"/>
      <c r="V521" s="47"/>
      <c r="W521" s="47"/>
      <c r="X521" s="47"/>
      <c r="Y521" s="47"/>
      <c r="Z521" s="47"/>
      <c r="AA521" s="47"/>
      <c r="AB521" s="47"/>
      <c r="AC521" s="47"/>
      <c r="AD521" s="47"/>
      <c r="AE521" s="47"/>
      <c r="AF521" s="47"/>
      <c r="AG521" s="47"/>
      <c r="AH521" s="47"/>
      <c r="AI521" s="47"/>
    </row>
    <row r="522" spans="1:35">
      <c r="A522" s="47"/>
      <c r="B522" s="47"/>
      <c r="C522" s="47"/>
      <c r="D522" s="47"/>
      <c r="E522" s="47"/>
      <c r="F522" s="47"/>
      <c r="G522" s="47"/>
      <c r="H522" s="47"/>
      <c r="I522" s="47"/>
      <c r="J522" s="47"/>
      <c r="K522" s="47"/>
      <c r="L522" s="47"/>
      <c r="M522" s="47"/>
      <c r="N522" s="47"/>
      <c r="O522" s="47"/>
      <c r="P522" s="47"/>
      <c r="Q522" s="47"/>
      <c r="R522" s="47"/>
      <c r="S522" s="47"/>
      <c r="T522" s="47"/>
      <c r="U522" s="47"/>
      <c r="V522" s="47"/>
      <c r="W522" s="47"/>
      <c r="X522" s="47"/>
      <c r="Y522" s="47"/>
      <c r="Z522" s="47"/>
      <c r="AA522" s="47"/>
      <c r="AB522" s="47"/>
      <c r="AC522" s="47"/>
      <c r="AD522" s="47"/>
      <c r="AE522" s="47"/>
      <c r="AF522" s="47"/>
      <c r="AG522" s="47"/>
      <c r="AH522" s="47"/>
      <c r="AI522" s="47"/>
    </row>
    <row r="523" spans="1:35">
      <c r="A523" s="47"/>
      <c r="B523" s="47"/>
      <c r="C523" s="47"/>
      <c r="D523" s="47"/>
      <c r="E523" s="47"/>
      <c r="F523" s="47"/>
      <c r="G523" s="47"/>
      <c r="H523" s="47"/>
      <c r="I523" s="47"/>
      <c r="J523" s="47"/>
      <c r="K523" s="47"/>
      <c r="L523" s="47"/>
      <c r="M523" s="47"/>
      <c r="N523" s="47"/>
      <c r="O523" s="47"/>
      <c r="P523" s="47"/>
      <c r="Q523" s="47"/>
      <c r="R523" s="47"/>
      <c r="S523" s="47"/>
      <c r="T523" s="47"/>
      <c r="U523" s="47"/>
      <c r="V523" s="47"/>
      <c r="W523" s="47"/>
      <c r="X523" s="47"/>
      <c r="Y523" s="47"/>
      <c r="Z523" s="47"/>
      <c r="AA523" s="47"/>
      <c r="AB523" s="47"/>
      <c r="AC523" s="47"/>
      <c r="AD523" s="47"/>
      <c r="AE523" s="47"/>
      <c r="AF523" s="47"/>
      <c r="AG523" s="47"/>
      <c r="AH523" s="47"/>
      <c r="AI523" s="47"/>
    </row>
    <row r="524" spans="1:35">
      <c r="A524" s="47"/>
      <c r="B524" s="47"/>
      <c r="C524" s="47"/>
      <c r="D524" s="47"/>
      <c r="E524" s="47"/>
      <c r="F524" s="47"/>
      <c r="G524" s="47"/>
      <c r="H524" s="47"/>
      <c r="I524" s="47"/>
      <c r="J524" s="47"/>
      <c r="K524" s="47"/>
      <c r="L524" s="47"/>
      <c r="M524" s="47"/>
      <c r="N524" s="47"/>
      <c r="O524" s="47"/>
      <c r="P524" s="47"/>
      <c r="Q524" s="47"/>
      <c r="R524" s="47"/>
      <c r="S524" s="47"/>
      <c r="T524" s="47"/>
      <c r="U524" s="47"/>
      <c r="V524" s="47"/>
      <c r="W524" s="47"/>
      <c r="X524" s="47"/>
      <c r="Y524" s="47"/>
      <c r="Z524" s="47"/>
      <c r="AA524" s="47"/>
      <c r="AB524" s="47"/>
      <c r="AC524" s="47"/>
      <c r="AD524" s="47"/>
      <c r="AE524" s="47"/>
      <c r="AF524" s="47"/>
      <c r="AG524" s="47"/>
      <c r="AH524" s="47"/>
      <c r="AI524" s="47"/>
    </row>
    <row r="525" spans="1:35">
      <c r="A525" s="47"/>
      <c r="B525" s="47"/>
      <c r="C525" s="47"/>
      <c r="D525" s="47"/>
      <c r="E525" s="47"/>
      <c r="F525" s="47"/>
      <c r="G525" s="47"/>
      <c r="H525" s="47"/>
      <c r="I525" s="47"/>
      <c r="J525" s="47"/>
      <c r="K525" s="47"/>
      <c r="L525" s="47"/>
      <c r="M525" s="47"/>
      <c r="N525" s="47"/>
      <c r="O525" s="47"/>
      <c r="P525" s="47"/>
      <c r="Q525" s="47"/>
      <c r="R525" s="47"/>
      <c r="S525" s="47"/>
      <c r="T525" s="47"/>
      <c r="U525" s="47"/>
      <c r="V525" s="47"/>
      <c r="W525" s="47"/>
      <c r="X525" s="47"/>
      <c r="Y525" s="47"/>
      <c r="Z525" s="47"/>
      <c r="AA525" s="47"/>
      <c r="AB525" s="47"/>
      <c r="AC525" s="47"/>
      <c r="AD525" s="47"/>
      <c r="AE525" s="47"/>
      <c r="AF525" s="47"/>
      <c r="AG525" s="47"/>
      <c r="AH525" s="47"/>
      <c r="AI525" s="47"/>
    </row>
    <row r="526" spans="1:35">
      <c r="A526" s="47"/>
      <c r="B526" s="47"/>
      <c r="C526" s="47"/>
      <c r="D526" s="47"/>
      <c r="E526" s="47"/>
      <c r="F526" s="47"/>
      <c r="G526" s="47"/>
      <c r="H526" s="47"/>
      <c r="I526" s="47"/>
      <c r="J526" s="47"/>
      <c r="K526" s="47"/>
      <c r="L526" s="47"/>
      <c r="M526" s="47"/>
      <c r="N526" s="47"/>
      <c r="O526" s="47"/>
      <c r="P526" s="47"/>
      <c r="Q526" s="47"/>
      <c r="R526" s="47"/>
      <c r="S526" s="47"/>
      <c r="T526" s="47"/>
      <c r="U526" s="47"/>
      <c r="V526" s="47"/>
      <c r="W526" s="47"/>
      <c r="X526" s="47"/>
      <c r="Y526" s="47"/>
      <c r="Z526" s="47"/>
      <c r="AA526" s="47"/>
      <c r="AB526" s="47"/>
      <c r="AC526" s="47"/>
      <c r="AD526" s="47"/>
      <c r="AE526" s="47"/>
      <c r="AF526" s="47"/>
      <c r="AG526" s="47"/>
      <c r="AH526" s="47"/>
      <c r="AI526" s="47"/>
    </row>
    <row r="527" spans="1:35">
      <c r="A527" s="47"/>
      <c r="B527" s="47"/>
      <c r="C527" s="47"/>
      <c r="D527" s="47"/>
      <c r="E527" s="47"/>
      <c r="F527" s="47"/>
      <c r="G527" s="47"/>
      <c r="H527" s="47"/>
      <c r="I527" s="47"/>
      <c r="J527" s="47"/>
      <c r="K527" s="47"/>
      <c r="L527" s="47"/>
      <c r="M527" s="47"/>
      <c r="N527" s="47"/>
      <c r="O527" s="47"/>
      <c r="P527" s="47"/>
      <c r="Q527" s="47"/>
      <c r="R527" s="47"/>
      <c r="S527" s="47"/>
      <c r="T527" s="47"/>
      <c r="U527" s="47"/>
      <c r="V527" s="47"/>
      <c r="W527" s="47"/>
      <c r="X527" s="47"/>
      <c r="Y527" s="47"/>
      <c r="Z527" s="47"/>
      <c r="AA527" s="47"/>
      <c r="AB527" s="47"/>
      <c r="AC527" s="47"/>
      <c r="AD527" s="47"/>
      <c r="AE527" s="47"/>
      <c r="AF527" s="47"/>
      <c r="AG527" s="47"/>
      <c r="AH527" s="47"/>
      <c r="AI527" s="47"/>
    </row>
    <row r="528" spans="1:35">
      <c r="A528" s="47"/>
      <c r="B528" s="47"/>
      <c r="C528" s="47"/>
      <c r="D528" s="47"/>
      <c r="E528" s="47"/>
      <c r="F528" s="47"/>
      <c r="G528" s="47"/>
      <c r="H528" s="47"/>
      <c r="I528" s="47"/>
      <c r="J528" s="47"/>
      <c r="K528" s="47"/>
      <c r="L528" s="47"/>
      <c r="M528" s="47"/>
      <c r="N528" s="47"/>
      <c r="O528" s="47"/>
      <c r="P528" s="47"/>
      <c r="Q528" s="47"/>
      <c r="R528" s="47"/>
      <c r="S528" s="47"/>
      <c r="T528" s="47"/>
      <c r="U528" s="47"/>
      <c r="V528" s="47"/>
      <c r="W528" s="47"/>
      <c r="X528" s="47"/>
      <c r="Y528" s="47"/>
      <c r="Z528" s="47"/>
      <c r="AA528" s="47"/>
      <c r="AB528" s="47"/>
      <c r="AC528" s="47"/>
      <c r="AD528" s="47"/>
      <c r="AE528" s="47"/>
      <c r="AF528" s="47"/>
      <c r="AG528" s="47"/>
      <c r="AH528" s="47"/>
      <c r="AI528" s="47"/>
    </row>
    <row r="529" spans="1:35">
      <c r="A529" s="47"/>
      <c r="B529" s="47"/>
      <c r="C529" s="47"/>
      <c r="D529" s="47"/>
      <c r="E529" s="47"/>
      <c r="F529" s="47"/>
      <c r="G529" s="47"/>
      <c r="H529" s="47"/>
      <c r="I529" s="47"/>
      <c r="J529" s="47"/>
      <c r="K529" s="47"/>
      <c r="L529" s="47"/>
      <c r="M529" s="47"/>
      <c r="N529" s="47"/>
      <c r="O529" s="47"/>
      <c r="P529" s="47"/>
      <c r="Q529" s="47"/>
      <c r="R529" s="47"/>
      <c r="S529" s="47"/>
      <c r="T529" s="47"/>
      <c r="U529" s="47"/>
      <c r="V529" s="47"/>
      <c r="W529" s="47"/>
      <c r="X529" s="47"/>
      <c r="Y529" s="47"/>
      <c r="Z529" s="47"/>
      <c r="AA529" s="47"/>
      <c r="AB529" s="47"/>
      <c r="AC529" s="47"/>
      <c r="AD529" s="47"/>
      <c r="AE529" s="47"/>
      <c r="AF529" s="47"/>
      <c r="AG529" s="47"/>
      <c r="AH529" s="47"/>
      <c r="AI529" s="47"/>
    </row>
    <row r="530" spans="1:35">
      <c r="A530" s="47"/>
      <c r="B530" s="47"/>
      <c r="C530" s="47"/>
      <c r="D530" s="47"/>
      <c r="E530" s="47"/>
      <c r="F530" s="47"/>
      <c r="G530" s="47"/>
      <c r="H530" s="47"/>
      <c r="I530" s="47"/>
      <c r="J530" s="47"/>
      <c r="K530" s="47"/>
      <c r="L530" s="47"/>
      <c r="M530" s="47"/>
      <c r="N530" s="47"/>
      <c r="O530" s="47"/>
      <c r="P530" s="47"/>
      <c r="Q530" s="47"/>
      <c r="R530" s="47"/>
      <c r="S530" s="47"/>
      <c r="T530" s="47"/>
      <c r="U530" s="47"/>
      <c r="V530" s="47"/>
      <c r="W530" s="47"/>
      <c r="X530" s="47"/>
      <c r="Y530" s="47"/>
      <c r="Z530" s="47"/>
      <c r="AA530" s="47"/>
      <c r="AB530" s="47"/>
      <c r="AC530" s="47"/>
      <c r="AD530" s="47"/>
      <c r="AE530" s="47"/>
      <c r="AF530" s="47"/>
      <c r="AG530" s="47"/>
      <c r="AH530" s="47"/>
      <c r="AI530" s="47"/>
    </row>
    <row r="531" spans="1:35">
      <c r="A531" s="47"/>
      <c r="B531" s="47"/>
      <c r="C531" s="47"/>
      <c r="D531" s="47"/>
      <c r="E531" s="47"/>
      <c r="F531" s="47"/>
      <c r="G531" s="47"/>
      <c r="H531" s="47"/>
      <c r="I531" s="47"/>
      <c r="J531" s="47"/>
      <c r="K531" s="47"/>
      <c r="L531" s="47"/>
      <c r="M531" s="47"/>
      <c r="N531" s="47"/>
      <c r="O531" s="47"/>
      <c r="P531" s="47"/>
      <c r="Q531" s="47"/>
      <c r="R531" s="47"/>
      <c r="S531" s="47"/>
      <c r="T531" s="47"/>
      <c r="U531" s="47"/>
      <c r="V531" s="47"/>
      <c r="W531" s="47"/>
      <c r="X531" s="47"/>
      <c r="Y531" s="47"/>
      <c r="Z531" s="47"/>
      <c r="AA531" s="47"/>
      <c r="AB531" s="47"/>
      <c r="AC531" s="47"/>
      <c r="AD531" s="47"/>
      <c r="AE531" s="47"/>
      <c r="AF531" s="47"/>
      <c r="AG531" s="47"/>
      <c r="AH531" s="47"/>
      <c r="AI531" s="47"/>
    </row>
    <row r="532" spans="1:35">
      <c r="A532" s="47"/>
      <c r="B532" s="47"/>
      <c r="C532" s="47"/>
      <c r="D532" s="47"/>
      <c r="E532" s="47"/>
      <c r="F532" s="47"/>
      <c r="G532" s="47"/>
      <c r="H532" s="47"/>
      <c r="I532" s="47"/>
      <c r="J532" s="47"/>
      <c r="K532" s="47"/>
      <c r="L532" s="47"/>
      <c r="M532" s="47"/>
      <c r="N532" s="47"/>
      <c r="O532" s="47"/>
      <c r="P532" s="47"/>
      <c r="Q532" s="47"/>
      <c r="R532" s="47"/>
      <c r="S532" s="47"/>
      <c r="T532" s="47"/>
      <c r="U532" s="47"/>
      <c r="V532" s="47"/>
      <c r="W532" s="47"/>
      <c r="X532" s="47"/>
      <c r="Y532" s="47"/>
      <c r="Z532" s="47"/>
      <c r="AA532" s="47"/>
      <c r="AB532" s="47"/>
      <c r="AC532" s="47"/>
      <c r="AD532" s="47"/>
      <c r="AE532" s="47"/>
      <c r="AF532" s="47"/>
      <c r="AG532" s="47"/>
      <c r="AH532" s="47"/>
      <c r="AI532" s="47"/>
    </row>
    <row r="533" spans="1:35">
      <c r="A533" s="47"/>
      <c r="B533" s="47"/>
      <c r="C533" s="47"/>
      <c r="D533" s="47"/>
      <c r="E533" s="47"/>
      <c r="F533" s="47"/>
      <c r="G533" s="47"/>
      <c r="H533" s="47"/>
      <c r="I533" s="47"/>
      <c r="J533" s="47"/>
      <c r="K533" s="47"/>
      <c r="L533" s="47"/>
      <c r="M533" s="47"/>
      <c r="N533" s="47"/>
      <c r="O533" s="47"/>
      <c r="P533" s="47"/>
      <c r="Q533" s="47"/>
      <c r="R533" s="47"/>
      <c r="S533" s="47"/>
      <c r="T533" s="47"/>
      <c r="U533" s="47"/>
      <c r="V533" s="47"/>
      <c r="W533" s="47"/>
      <c r="X533" s="47"/>
      <c r="Y533" s="47"/>
      <c r="Z533" s="47"/>
      <c r="AA533" s="47"/>
      <c r="AB533" s="47"/>
      <c r="AC533" s="47"/>
      <c r="AD533" s="47"/>
      <c r="AE533" s="47"/>
      <c r="AF533" s="47"/>
      <c r="AG533" s="47"/>
      <c r="AH533" s="47"/>
      <c r="AI533" s="47"/>
    </row>
    <row r="534" spans="1:35">
      <c r="A534" s="47"/>
      <c r="B534" s="47"/>
      <c r="C534" s="47"/>
      <c r="D534" s="47"/>
      <c r="E534" s="47"/>
      <c r="F534" s="47"/>
      <c r="G534" s="47"/>
      <c r="H534" s="47"/>
      <c r="I534" s="47"/>
      <c r="J534" s="47"/>
      <c r="K534" s="47"/>
      <c r="L534" s="47"/>
      <c r="M534" s="47"/>
      <c r="N534" s="47"/>
      <c r="O534" s="47"/>
      <c r="P534" s="47"/>
      <c r="Q534" s="47"/>
      <c r="R534" s="47"/>
      <c r="S534" s="47"/>
      <c r="T534" s="47"/>
      <c r="U534" s="47"/>
      <c r="V534" s="47"/>
      <c r="W534" s="47"/>
      <c r="X534" s="47"/>
      <c r="Y534" s="47"/>
      <c r="Z534" s="47"/>
      <c r="AA534" s="47"/>
      <c r="AB534" s="47"/>
      <c r="AC534" s="47"/>
      <c r="AD534" s="47"/>
      <c r="AE534" s="47"/>
      <c r="AF534" s="47"/>
      <c r="AG534" s="47"/>
      <c r="AH534" s="47"/>
      <c r="AI534" s="47"/>
    </row>
    <row r="535" spans="1:35">
      <c r="A535" s="47"/>
      <c r="B535" s="47"/>
      <c r="C535" s="47"/>
      <c r="D535" s="47"/>
      <c r="E535" s="47"/>
      <c r="F535" s="47"/>
      <c r="G535" s="47"/>
      <c r="H535" s="47"/>
      <c r="I535" s="47"/>
      <c r="J535" s="47"/>
      <c r="K535" s="47"/>
      <c r="L535" s="47"/>
      <c r="M535" s="47"/>
      <c r="N535" s="47"/>
      <c r="O535" s="47"/>
      <c r="P535" s="47"/>
      <c r="Q535" s="47"/>
      <c r="R535" s="47"/>
      <c r="S535" s="47"/>
      <c r="T535" s="47"/>
      <c r="U535" s="47"/>
      <c r="V535" s="47"/>
      <c r="W535" s="47"/>
      <c r="X535" s="47"/>
      <c r="Y535" s="47"/>
      <c r="Z535" s="47"/>
      <c r="AA535" s="47"/>
      <c r="AB535" s="47"/>
      <c r="AC535" s="47"/>
      <c r="AD535" s="47"/>
      <c r="AE535" s="47"/>
      <c r="AF535" s="47"/>
      <c r="AG535" s="47"/>
      <c r="AH535" s="47"/>
      <c r="AI535" s="47"/>
    </row>
    <row r="536" spans="1:35">
      <c r="A536" s="47"/>
      <c r="B536" s="47"/>
      <c r="C536" s="47"/>
      <c r="D536" s="47"/>
      <c r="E536" s="47"/>
      <c r="F536" s="47"/>
      <c r="G536" s="47"/>
      <c r="H536" s="47"/>
      <c r="I536" s="47"/>
      <c r="J536" s="47"/>
      <c r="K536" s="47"/>
      <c r="L536" s="47"/>
      <c r="M536" s="47"/>
      <c r="N536" s="47"/>
      <c r="O536" s="47"/>
      <c r="P536" s="47"/>
      <c r="Q536" s="47"/>
      <c r="R536" s="47"/>
      <c r="S536" s="47"/>
      <c r="T536" s="47"/>
      <c r="U536" s="47"/>
      <c r="V536" s="47"/>
      <c r="W536" s="47"/>
      <c r="X536" s="47"/>
      <c r="Y536" s="47"/>
      <c r="Z536" s="47"/>
      <c r="AA536" s="47"/>
      <c r="AB536" s="47"/>
      <c r="AC536" s="47"/>
      <c r="AD536" s="47"/>
      <c r="AE536" s="47"/>
      <c r="AF536" s="47"/>
      <c r="AG536" s="47"/>
      <c r="AH536" s="47"/>
      <c r="AI536" s="47"/>
    </row>
    <row r="537" spans="1:35">
      <c r="A537" s="47"/>
      <c r="B537" s="47"/>
      <c r="C537" s="47"/>
      <c r="D537" s="47"/>
      <c r="E537" s="47"/>
      <c r="F537" s="47"/>
      <c r="G537" s="47"/>
      <c r="H537" s="47"/>
      <c r="I537" s="47"/>
      <c r="J537" s="47"/>
      <c r="K537" s="47"/>
      <c r="L537" s="47"/>
      <c r="M537" s="47"/>
      <c r="N537" s="47"/>
      <c r="O537" s="47"/>
      <c r="P537" s="47"/>
      <c r="Q537" s="47"/>
      <c r="R537" s="47"/>
      <c r="S537" s="47"/>
      <c r="T537" s="47"/>
      <c r="U537" s="47"/>
      <c r="V537" s="47"/>
      <c r="W537" s="47"/>
      <c r="X537" s="47"/>
      <c r="Y537" s="47"/>
      <c r="Z537" s="47"/>
      <c r="AA537" s="47"/>
      <c r="AB537" s="47"/>
      <c r="AC537" s="47"/>
      <c r="AD537" s="47"/>
      <c r="AE537" s="47"/>
      <c r="AF537" s="47"/>
      <c r="AG537" s="47"/>
      <c r="AH537" s="47"/>
      <c r="AI537" s="47"/>
    </row>
    <row r="538" spans="1:35">
      <c r="A538" s="47"/>
      <c r="B538" s="47"/>
      <c r="C538" s="47"/>
      <c r="D538" s="47"/>
      <c r="E538" s="47"/>
      <c r="F538" s="47"/>
      <c r="G538" s="47"/>
      <c r="H538" s="47"/>
      <c r="I538" s="47"/>
      <c r="J538" s="47"/>
      <c r="K538" s="47"/>
      <c r="L538" s="47"/>
      <c r="M538" s="47"/>
      <c r="N538" s="47"/>
      <c r="O538" s="47"/>
      <c r="P538" s="47"/>
      <c r="Q538" s="47"/>
      <c r="R538" s="47"/>
      <c r="S538" s="47"/>
      <c r="T538" s="47"/>
      <c r="U538" s="47"/>
      <c r="V538" s="47"/>
      <c r="W538" s="47"/>
      <c r="X538" s="47"/>
      <c r="Y538" s="47"/>
      <c r="Z538" s="47"/>
      <c r="AA538" s="47"/>
      <c r="AB538" s="47"/>
      <c r="AC538" s="47"/>
      <c r="AD538" s="47"/>
      <c r="AE538" s="47"/>
      <c r="AF538" s="47"/>
      <c r="AG538" s="47"/>
      <c r="AH538" s="47"/>
      <c r="AI538" s="47"/>
    </row>
    <row r="539" spans="1:35">
      <c r="A539" s="47"/>
      <c r="B539" s="47"/>
      <c r="C539" s="47"/>
      <c r="D539" s="47"/>
      <c r="E539" s="47"/>
      <c r="F539" s="47"/>
      <c r="G539" s="47"/>
      <c r="H539" s="47"/>
      <c r="I539" s="47"/>
      <c r="J539" s="47"/>
      <c r="K539" s="47"/>
      <c r="L539" s="47"/>
      <c r="M539" s="47"/>
      <c r="N539" s="47"/>
      <c r="O539" s="47"/>
      <c r="P539" s="47"/>
      <c r="Q539" s="47"/>
      <c r="R539" s="47"/>
      <c r="S539" s="47"/>
      <c r="T539" s="47"/>
      <c r="U539" s="47"/>
      <c r="V539" s="47"/>
      <c r="W539" s="47"/>
      <c r="X539" s="47"/>
      <c r="Y539" s="47"/>
      <c r="Z539" s="47"/>
      <c r="AA539" s="47"/>
      <c r="AB539" s="47"/>
      <c r="AC539" s="47"/>
      <c r="AD539" s="47"/>
      <c r="AE539" s="47"/>
      <c r="AF539" s="47"/>
      <c r="AG539" s="47"/>
      <c r="AH539" s="47"/>
      <c r="AI539" s="47"/>
    </row>
    <row r="540" spans="1:35">
      <c r="A540" s="47"/>
      <c r="B540" s="47"/>
      <c r="C540" s="47"/>
      <c r="D540" s="47"/>
      <c r="E540" s="47"/>
      <c r="F540" s="47"/>
      <c r="G540" s="47"/>
      <c r="H540" s="47"/>
      <c r="I540" s="47"/>
      <c r="J540" s="47"/>
      <c r="K540" s="47"/>
      <c r="L540" s="47"/>
      <c r="M540" s="47"/>
      <c r="N540" s="47"/>
      <c r="O540" s="47"/>
      <c r="P540" s="47"/>
      <c r="Q540" s="47"/>
      <c r="R540" s="47"/>
      <c r="S540" s="47"/>
      <c r="T540" s="47"/>
      <c r="U540" s="47"/>
      <c r="V540" s="47"/>
      <c r="W540" s="47"/>
      <c r="X540" s="47"/>
      <c r="Y540" s="47"/>
      <c r="Z540" s="47"/>
      <c r="AA540" s="47"/>
      <c r="AB540" s="47"/>
      <c r="AC540" s="47"/>
      <c r="AD540" s="47"/>
      <c r="AE540" s="47"/>
      <c r="AF540" s="47"/>
      <c r="AG540" s="47"/>
      <c r="AH540" s="47"/>
      <c r="AI540" s="47"/>
    </row>
    <row r="541" spans="1:35">
      <c r="A541" s="47"/>
      <c r="B541" s="47"/>
      <c r="C541" s="47"/>
      <c r="D541" s="47"/>
      <c r="E541" s="47"/>
      <c r="F541" s="47"/>
      <c r="G541" s="47"/>
      <c r="H541" s="47"/>
      <c r="I541" s="47"/>
      <c r="J541" s="47"/>
      <c r="K541" s="47"/>
      <c r="L541" s="47"/>
      <c r="M541" s="47"/>
      <c r="N541" s="47"/>
      <c r="O541" s="47"/>
      <c r="P541" s="47"/>
      <c r="Q541" s="47"/>
      <c r="R541" s="47"/>
      <c r="S541" s="47"/>
      <c r="T541" s="47"/>
      <c r="U541" s="47"/>
      <c r="V541" s="47"/>
      <c r="W541" s="47"/>
      <c r="X541" s="47"/>
      <c r="Y541" s="47"/>
      <c r="Z541" s="47"/>
      <c r="AA541" s="47"/>
      <c r="AB541" s="47"/>
      <c r="AC541" s="47"/>
      <c r="AD541" s="47"/>
      <c r="AE541" s="47"/>
      <c r="AF541" s="47"/>
      <c r="AG541" s="47"/>
      <c r="AH541" s="47"/>
      <c r="AI541" s="47"/>
    </row>
    <row r="542" spans="1:35">
      <c r="A542" s="47"/>
      <c r="B542" s="47"/>
      <c r="C542" s="47"/>
      <c r="D542" s="47"/>
      <c r="E542" s="47"/>
      <c r="F542" s="47"/>
      <c r="G542" s="47"/>
      <c r="H542" s="47"/>
      <c r="I542" s="47"/>
      <c r="J542" s="47"/>
      <c r="K542" s="47"/>
      <c r="L542" s="47"/>
      <c r="M542" s="47"/>
      <c r="N542" s="47"/>
      <c r="O542" s="47"/>
      <c r="P542" s="47"/>
      <c r="Q542" s="47"/>
      <c r="R542" s="47"/>
      <c r="S542" s="47"/>
      <c r="T542" s="47"/>
      <c r="U542" s="47"/>
      <c r="V542" s="47"/>
      <c r="W542" s="47"/>
      <c r="X542" s="47"/>
      <c r="Y542" s="47"/>
      <c r="Z542" s="47"/>
      <c r="AA542" s="47"/>
      <c r="AB542" s="47"/>
      <c r="AC542" s="47"/>
      <c r="AD542" s="47"/>
      <c r="AE542" s="47"/>
      <c r="AF542" s="47"/>
      <c r="AG542" s="47"/>
      <c r="AH542" s="47"/>
      <c r="AI542" s="47"/>
    </row>
    <row r="543" spans="1:35">
      <c r="A543" s="47"/>
      <c r="B543" s="47"/>
      <c r="C543" s="47"/>
      <c r="D543" s="47"/>
      <c r="E543" s="47"/>
      <c r="F543" s="47"/>
      <c r="G543" s="47"/>
      <c r="H543" s="47"/>
      <c r="I543" s="47"/>
      <c r="J543" s="47"/>
      <c r="K543" s="47"/>
      <c r="L543" s="47"/>
      <c r="M543" s="47"/>
      <c r="N543" s="47"/>
      <c r="O543" s="47"/>
      <c r="P543" s="47"/>
      <c r="Q543" s="47"/>
      <c r="R543" s="47"/>
      <c r="S543" s="47"/>
      <c r="T543" s="47"/>
      <c r="U543" s="47"/>
      <c r="V543" s="47"/>
      <c r="W543" s="47"/>
      <c r="X543" s="47"/>
      <c r="Y543" s="47"/>
      <c r="Z543" s="47"/>
      <c r="AA543" s="47"/>
      <c r="AB543" s="47"/>
      <c r="AC543" s="47"/>
      <c r="AD543" s="47"/>
      <c r="AE543" s="47"/>
      <c r="AF543" s="47"/>
      <c r="AG543" s="47"/>
      <c r="AH543" s="47"/>
      <c r="AI543" s="47"/>
    </row>
    <row r="544" spans="1:35">
      <c r="A544" s="47"/>
      <c r="B544" s="47"/>
      <c r="C544" s="47"/>
      <c r="D544" s="47"/>
      <c r="E544" s="47"/>
      <c r="F544" s="47"/>
      <c r="G544" s="47"/>
      <c r="H544" s="47"/>
      <c r="I544" s="47"/>
      <c r="J544" s="47"/>
      <c r="K544" s="47"/>
      <c r="L544" s="47"/>
      <c r="M544" s="47"/>
      <c r="N544" s="47"/>
      <c r="O544" s="47"/>
      <c r="P544" s="47"/>
      <c r="Q544" s="47"/>
      <c r="R544" s="47"/>
      <c r="S544" s="47"/>
      <c r="T544" s="47"/>
      <c r="U544" s="47"/>
      <c r="V544" s="47"/>
      <c r="W544" s="47"/>
      <c r="X544" s="47"/>
      <c r="Y544" s="47"/>
      <c r="Z544" s="47"/>
      <c r="AA544" s="47"/>
      <c r="AB544" s="47"/>
      <c r="AC544" s="47"/>
      <c r="AD544" s="47"/>
      <c r="AE544" s="47"/>
      <c r="AF544" s="47"/>
      <c r="AG544" s="47"/>
      <c r="AH544" s="47"/>
      <c r="AI544" s="47"/>
    </row>
    <row r="545" spans="1:35">
      <c r="A545" s="47"/>
      <c r="B545" s="47"/>
      <c r="C545" s="47"/>
      <c r="D545" s="47"/>
      <c r="E545" s="47"/>
      <c r="F545" s="47"/>
      <c r="G545" s="47"/>
      <c r="H545" s="47"/>
      <c r="I545" s="47"/>
      <c r="J545" s="47"/>
      <c r="K545" s="47"/>
      <c r="L545" s="47"/>
      <c r="M545" s="47"/>
      <c r="N545" s="47"/>
      <c r="O545" s="47"/>
      <c r="P545" s="47"/>
      <c r="Q545" s="47"/>
      <c r="R545" s="47"/>
      <c r="S545" s="47"/>
      <c r="T545" s="47"/>
      <c r="U545" s="47"/>
      <c r="V545" s="47"/>
      <c r="W545" s="47"/>
      <c r="X545" s="47"/>
      <c r="Y545" s="47"/>
      <c r="Z545" s="47"/>
      <c r="AA545" s="47"/>
      <c r="AB545" s="47"/>
      <c r="AC545" s="47"/>
      <c r="AD545" s="47"/>
      <c r="AE545" s="47"/>
      <c r="AF545" s="47"/>
      <c r="AG545" s="47"/>
      <c r="AH545" s="47"/>
      <c r="AI545" s="47"/>
    </row>
    <row r="546" spans="1:35">
      <c r="A546" s="47"/>
      <c r="B546" s="47"/>
      <c r="C546" s="47"/>
      <c r="D546" s="47"/>
      <c r="E546" s="47"/>
      <c r="F546" s="47"/>
      <c r="G546" s="47"/>
      <c r="H546" s="47"/>
      <c r="I546" s="47"/>
      <c r="J546" s="47"/>
      <c r="K546" s="47"/>
      <c r="L546" s="47"/>
      <c r="M546" s="47"/>
      <c r="N546" s="47"/>
      <c r="O546" s="47"/>
      <c r="P546" s="47"/>
      <c r="Q546" s="47"/>
      <c r="R546" s="47"/>
      <c r="S546" s="47"/>
      <c r="T546" s="47"/>
      <c r="U546" s="47"/>
      <c r="V546" s="47"/>
      <c r="W546" s="47"/>
      <c r="X546" s="47"/>
      <c r="Y546" s="47"/>
      <c r="Z546" s="47"/>
      <c r="AA546" s="47"/>
      <c r="AB546" s="47"/>
      <c r="AC546" s="47"/>
      <c r="AD546" s="47"/>
      <c r="AE546" s="47"/>
      <c r="AF546" s="47"/>
      <c r="AG546" s="47"/>
      <c r="AH546" s="47"/>
      <c r="AI546" s="47"/>
    </row>
    <row r="547" spans="1:35">
      <c r="A547" s="47"/>
      <c r="B547" s="47"/>
      <c r="C547" s="47"/>
      <c r="D547" s="47"/>
      <c r="E547" s="47"/>
      <c r="F547" s="47"/>
      <c r="G547" s="47"/>
      <c r="H547" s="47"/>
      <c r="I547" s="47"/>
      <c r="J547" s="47"/>
      <c r="K547" s="47"/>
      <c r="L547" s="47"/>
      <c r="M547" s="47"/>
      <c r="N547" s="47"/>
      <c r="O547" s="47"/>
      <c r="P547" s="47"/>
      <c r="Q547" s="47"/>
      <c r="R547" s="47"/>
      <c r="S547" s="47"/>
      <c r="T547" s="47"/>
      <c r="U547" s="47"/>
      <c r="V547" s="47"/>
      <c r="W547" s="47"/>
      <c r="X547" s="47"/>
      <c r="Y547" s="47"/>
      <c r="Z547" s="47"/>
      <c r="AA547" s="47"/>
      <c r="AB547" s="47"/>
      <c r="AC547" s="47"/>
      <c r="AD547" s="47"/>
      <c r="AE547" s="47"/>
      <c r="AF547" s="47"/>
      <c r="AG547" s="47"/>
      <c r="AH547" s="47"/>
      <c r="AI547" s="47"/>
    </row>
    <row r="548" spans="1:35">
      <c r="A548" s="47"/>
      <c r="B548" s="47"/>
      <c r="C548" s="47"/>
      <c r="D548" s="47"/>
      <c r="E548" s="47"/>
      <c r="F548" s="47"/>
      <c r="G548" s="47"/>
      <c r="H548" s="47"/>
      <c r="I548" s="47"/>
      <c r="J548" s="47"/>
      <c r="K548" s="47"/>
      <c r="L548" s="47"/>
      <c r="M548" s="47"/>
      <c r="N548" s="47"/>
      <c r="O548" s="47"/>
      <c r="P548" s="47"/>
      <c r="Q548" s="47"/>
      <c r="R548" s="47"/>
      <c r="S548" s="47"/>
      <c r="T548" s="47"/>
      <c r="U548" s="47"/>
      <c r="V548" s="47"/>
      <c r="W548" s="47"/>
      <c r="X548" s="47"/>
      <c r="Y548" s="47"/>
      <c r="Z548" s="47"/>
      <c r="AA548" s="47"/>
      <c r="AB548" s="47"/>
      <c r="AC548" s="47"/>
      <c r="AD548" s="47"/>
      <c r="AE548" s="47"/>
      <c r="AF548" s="47"/>
      <c r="AG548" s="47"/>
      <c r="AH548" s="47"/>
      <c r="AI548" s="47"/>
    </row>
    <row r="549" spans="1:35">
      <c r="A549" s="47"/>
      <c r="B549" s="47"/>
      <c r="C549" s="47"/>
      <c r="D549" s="47"/>
      <c r="E549" s="47"/>
      <c r="F549" s="47"/>
      <c r="G549" s="47"/>
      <c r="H549" s="47"/>
      <c r="I549" s="47"/>
      <c r="J549" s="47"/>
      <c r="K549" s="47"/>
      <c r="L549" s="47"/>
      <c r="M549" s="47"/>
      <c r="N549" s="47"/>
      <c r="O549" s="47"/>
      <c r="P549" s="47"/>
      <c r="Q549" s="47"/>
      <c r="R549" s="47"/>
      <c r="S549" s="47"/>
      <c r="T549" s="47"/>
      <c r="U549" s="47"/>
      <c r="V549" s="47"/>
      <c r="W549" s="47"/>
      <c r="X549" s="47"/>
      <c r="Y549" s="47"/>
      <c r="Z549" s="47"/>
      <c r="AA549" s="47"/>
      <c r="AB549" s="47"/>
      <c r="AC549" s="47"/>
      <c r="AD549" s="47"/>
      <c r="AE549" s="47"/>
      <c r="AF549" s="47"/>
      <c r="AG549" s="47"/>
      <c r="AH549" s="47"/>
      <c r="AI549" s="47"/>
    </row>
    <row r="550" spans="1:35">
      <c r="A550" s="47"/>
      <c r="B550" s="47"/>
      <c r="C550" s="47"/>
      <c r="D550" s="47"/>
      <c r="E550" s="47"/>
      <c r="F550" s="47"/>
      <c r="G550" s="47"/>
      <c r="H550" s="47"/>
      <c r="I550" s="47"/>
      <c r="J550" s="47"/>
      <c r="K550" s="47"/>
      <c r="L550" s="47"/>
      <c r="M550" s="47"/>
      <c r="N550" s="47"/>
      <c r="O550" s="47"/>
      <c r="P550" s="47"/>
      <c r="Q550" s="47"/>
      <c r="R550" s="47"/>
      <c r="S550" s="47"/>
      <c r="T550" s="47"/>
      <c r="U550" s="47"/>
      <c r="V550" s="47"/>
      <c r="W550" s="47"/>
      <c r="X550" s="47"/>
      <c r="Y550" s="47"/>
      <c r="Z550" s="47"/>
      <c r="AA550" s="47"/>
      <c r="AB550" s="47"/>
      <c r="AC550" s="47"/>
      <c r="AD550" s="47"/>
      <c r="AE550" s="47"/>
      <c r="AF550" s="47"/>
      <c r="AG550" s="47"/>
      <c r="AH550" s="47"/>
      <c r="AI550" s="47"/>
    </row>
    <row r="551" spans="1:35">
      <c r="A551" s="47"/>
      <c r="B551" s="47"/>
      <c r="C551" s="47"/>
      <c r="D551" s="47"/>
      <c r="E551" s="47"/>
      <c r="F551" s="47"/>
      <c r="G551" s="47"/>
      <c r="H551" s="47"/>
      <c r="I551" s="47"/>
      <c r="J551" s="47"/>
      <c r="K551" s="47"/>
      <c r="L551" s="47"/>
      <c r="M551" s="47"/>
      <c r="N551" s="47"/>
      <c r="O551" s="47"/>
      <c r="P551" s="47"/>
      <c r="Q551" s="47"/>
      <c r="R551" s="47"/>
      <c r="S551" s="47"/>
      <c r="T551" s="47"/>
      <c r="U551" s="47"/>
      <c r="V551" s="47"/>
      <c r="W551" s="47"/>
      <c r="X551" s="47"/>
      <c r="Y551" s="47"/>
      <c r="Z551" s="47"/>
      <c r="AA551" s="47"/>
      <c r="AB551" s="47"/>
      <c r="AC551" s="47"/>
      <c r="AD551" s="47"/>
      <c r="AE551" s="47"/>
      <c r="AF551" s="47"/>
      <c r="AG551" s="47"/>
      <c r="AH551" s="47"/>
      <c r="AI551" s="47"/>
    </row>
    <row r="552" spans="1:35">
      <c r="A552" s="47"/>
      <c r="B552" s="47"/>
      <c r="C552" s="47"/>
      <c r="D552" s="47"/>
      <c r="E552" s="47"/>
      <c r="F552" s="47"/>
      <c r="G552" s="47"/>
      <c r="H552" s="47"/>
      <c r="I552" s="47"/>
      <c r="J552" s="47"/>
      <c r="K552" s="47"/>
      <c r="L552" s="47"/>
      <c r="M552" s="47"/>
      <c r="N552" s="47"/>
      <c r="O552" s="47"/>
      <c r="P552" s="47"/>
      <c r="Q552" s="47"/>
      <c r="R552" s="47"/>
      <c r="S552" s="47"/>
      <c r="T552" s="47"/>
      <c r="U552" s="47"/>
      <c r="V552" s="47"/>
      <c r="W552" s="47"/>
      <c r="X552" s="47"/>
      <c r="Y552" s="47"/>
      <c r="Z552" s="47"/>
      <c r="AA552" s="47"/>
      <c r="AB552" s="47"/>
      <c r="AC552" s="47"/>
      <c r="AD552" s="47"/>
      <c r="AE552" s="47"/>
      <c r="AF552" s="47"/>
      <c r="AG552" s="47"/>
      <c r="AH552" s="47"/>
      <c r="AI552" s="47"/>
    </row>
    <row r="553" spans="1:35">
      <c r="A553" s="47"/>
      <c r="B553" s="47"/>
      <c r="C553" s="47"/>
      <c r="D553" s="47"/>
      <c r="E553" s="47"/>
      <c r="F553" s="47"/>
      <c r="G553" s="47"/>
      <c r="H553" s="47"/>
      <c r="I553" s="47"/>
      <c r="J553" s="47"/>
      <c r="K553" s="47"/>
      <c r="L553" s="47"/>
      <c r="M553" s="47"/>
      <c r="N553" s="47"/>
      <c r="O553" s="47"/>
      <c r="P553" s="47"/>
      <c r="Q553" s="47"/>
      <c r="R553" s="47"/>
      <c r="S553" s="47"/>
      <c r="T553" s="47"/>
      <c r="U553" s="47"/>
      <c r="V553" s="47"/>
      <c r="W553" s="47"/>
      <c r="X553" s="47"/>
      <c r="Y553" s="47"/>
      <c r="Z553" s="47"/>
      <c r="AA553" s="47"/>
      <c r="AB553" s="47"/>
      <c r="AC553" s="47"/>
      <c r="AD553" s="47"/>
      <c r="AE553" s="47"/>
      <c r="AF553" s="47"/>
      <c r="AG553" s="47"/>
      <c r="AH553" s="47"/>
      <c r="AI553" s="47"/>
    </row>
    <row r="554" spans="1:35">
      <c r="A554" s="47"/>
      <c r="B554" s="47"/>
      <c r="C554" s="47"/>
      <c r="D554" s="47"/>
      <c r="E554" s="47"/>
      <c r="F554" s="47"/>
      <c r="G554" s="47"/>
      <c r="H554" s="47"/>
      <c r="I554" s="47"/>
      <c r="J554" s="47"/>
      <c r="K554" s="47"/>
      <c r="L554" s="47"/>
      <c r="M554" s="47"/>
      <c r="N554" s="47"/>
      <c r="O554" s="47"/>
      <c r="P554" s="47"/>
      <c r="Q554" s="47"/>
      <c r="R554" s="47"/>
      <c r="S554" s="47"/>
      <c r="T554" s="47"/>
      <c r="U554" s="47"/>
      <c r="V554" s="47"/>
      <c r="W554" s="47"/>
      <c r="X554" s="47"/>
      <c r="Y554" s="47"/>
      <c r="Z554" s="47"/>
      <c r="AA554" s="47"/>
      <c r="AB554" s="47"/>
      <c r="AC554" s="47"/>
      <c r="AD554" s="47"/>
      <c r="AE554" s="47"/>
      <c r="AF554" s="47"/>
      <c r="AG554" s="47"/>
      <c r="AH554" s="47"/>
      <c r="AI554" s="47"/>
    </row>
    <row r="555" spans="1:35">
      <c r="A555" s="47"/>
      <c r="B555" s="47"/>
      <c r="C555" s="47"/>
      <c r="D555" s="47"/>
      <c r="E555" s="47"/>
      <c r="F555" s="47"/>
      <c r="G555" s="47"/>
      <c r="H555" s="47"/>
      <c r="I555" s="47"/>
      <c r="J555" s="47"/>
      <c r="K555" s="47"/>
      <c r="L555" s="47"/>
      <c r="M555" s="47"/>
      <c r="N555" s="47"/>
      <c r="O555" s="47"/>
      <c r="P555" s="47"/>
      <c r="Q555" s="47"/>
      <c r="R555" s="47"/>
      <c r="S555" s="47"/>
      <c r="T555" s="47"/>
      <c r="U555" s="47"/>
      <c r="V555" s="47"/>
      <c r="W555" s="47"/>
      <c r="X555" s="47"/>
      <c r="Y555" s="47"/>
      <c r="Z555" s="47"/>
      <c r="AA555" s="47"/>
      <c r="AB555" s="47"/>
      <c r="AC555" s="47"/>
      <c r="AD555" s="47"/>
      <c r="AE555" s="47"/>
      <c r="AF555" s="47"/>
      <c r="AG555" s="47"/>
      <c r="AH555" s="47"/>
      <c r="AI555" s="47"/>
    </row>
    <row r="556" spans="1:35">
      <c r="A556" s="47"/>
      <c r="B556" s="47"/>
      <c r="C556" s="47"/>
      <c r="D556" s="47"/>
      <c r="E556" s="47"/>
      <c r="F556" s="47"/>
      <c r="G556" s="47"/>
      <c r="H556" s="47"/>
      <c r="I556" s="47"/>
      <c r="J556" s="47"/>
      <c r="K556" s="47"/>
      <c r="L556" s="47"/>
      <c r="M556" s="47"/>
      <c r="N556" s="47"/>
      <c r="O556" s="47"/>
      <c r="P556" s="47"/>
      <c r="Q556" s="47"/>
      <c r="R556" s="47"/>
      <c r="S556" s="47"/>
      <c r="T556" s="47"/>
      <c r="U556" s="47"/>
      <c r="V556" s="47"/>
      <c r="W556" s="47"/>
      <c r="X556" s="47"/>
      <c r="Y556" s="47"/>
      <c r="Z556" s="47"/>
      <c r="AA556" s="47"/>
      <c r="AB556" s="47"/>
      <c r="AC556" s="47"/>
      <c r="AD556" s="47"/>
      <c r="AE556" s="47"/>
      <c r="AF556" s="47"/>
      <c r="AG556" s="47"/>
      <c r="AH556" s="47"/>
      <c r="AI556" s="47"/>
    </row>
    <row r="557" spans="1:35">
      <c r="A557" s="47"/>
      <c r="B557" s="47"/>
      <c r="C557" s="47"/>
      <c r="D557" s="47"/>
      <c r="E557" s="47"/>
      <c r="F557" s="47"/>
      <c r="G557" s="47"/>
      <c r="H557" s="47"/>
      <c r="I557" s="47"/>
      <c r="J557" s="47"/>
      <c r="K557" s="47"/>
      <c r="L557" s="47"/>
      <c r="M557" s="47"/>
      <c r="N557" s="47"/>
      <c r="O557" s="47"/>
      <c r="P557" s="47"/>
      <c r="Q557" s="47"/>
      <c r="R557" s="47"/>
      <c r="S557" s="47"/>
      <c r="T557" s="47"/>
      <c r="U557" s="47"/>
      <c r="V557" s="47"/>
      <c r="W557" s="47"/>
      <c r="X557" s="47"/>
      <c r="Y557" s="47"/>
      <c r="Z557" s="47"/>
      <c r="AA557" s="47"/>
      <c r="AB557" s="47"/>
      <c r="AC557" s="47"/>
      <c r="AD557" s="47"/>
      <c r="AE557" s="47"/>
      <c r="AF557" s="47"/>
      <c r="AG557" s="47"/>
      <c r="AH557" s="47"/>
      <c r="AI557" s="47"/>
    </row>
    <row r="558" spans="1:35">
      <c r="A558" s="47"/>
      <c r="B558" s="47"/>
      <c r="C558" s="47"/>
      <c r="D558" s="47"/>
      <c r="E558" s="47"/>
      <c r="F558" s="47"/>
      <c r="G558" s="47"/>
      <c r="H558" s="47"/>
      <c r="I558" s="47"/>
      <c r="J558" s="47"/>
      <c r="K558" s="47"/>
      <c r="L558" s="47"/>
      <c r="M558" s="47"/>
      <c r="N558" s="47"/>
      <c r="O558" s="47"/>
      <c r="P558" s="47"/>
      <c r="Q558" s="47"/>
      <c r="R558" s="47"/>
      <c r="S558" s="47"/>
      <c r="T558" s="47"/>
      <c r="U558" s="47"/>
      <c r="V558" s="47"/>
      <c r="W558" s="47"/>
      <c r="X558" s="47"/>
      <c r="Y558" s="47"/>
      <c r="Z558" s="47"/>
      <c r="AA558" s="47"/>
      <c r="AB558" s="47"/>
      <c r="AC558" s="47"/>
      <c r="AD558" s="47"/>
      <c r="AE558" s="47"/>
      <c r="AF558" s="47"/>
      <c r="AG558" s="47"/>
      <c r="AH558" s="47"/>
      <c r="AI558" s="47"/>
    </row>
    <row r="559" spans="1:35">
      <c r="A559" s="47"/>
      <c r="B559" s="47"/>
      <c r="C559" s="47"/>
      <c r="D559" s="47"/>
      <c r="E559" s="47"/>
      <c r="F559" s="47"/>
      <c r="G559" s="47"/>
      <c r="H559" s="47"/>
      <c r="I559" s="47"/>
      <c r="J559" s="47"/>
      <c r="K559" s="47"/>
      <c r="L559" s="47"/>
      <c r="M559" s="47"/>
      <c r="N559" s="47"/>
      <c r="O559" s="47"/>
      <c r="P559" s="47"/>
      <c r="Q559" s="47"/>
      <c r="R559" s="47"/>
      <c r="S559" s="47"/>
      <c r="T559" s="47"/>
      <c r="U559" s="47"/>
      <c r="V559" s="47"/>
      <c r="W559" s="47"/>
      <c r="X559" s="47"/>
      <c r="Y559" s="47"/>
      <c r="Z559" s="47"/>
      <c r="AA559" s="47"/>
      <c r="AB559" s="47"/>
      <c r="AC559" s="47"/>
      <c r="AD559" s="47"/>
      <c r="AE559" s="47"/>
      <c r="AF559" s="47"/>
      <c r="AG559" s="47"/>
      <c r="AH559" s="47"/>
      <c r="AI559" s="47"/>
    </row>
    <row r="560" spans="1:35">
      <c r="A560" s="47"/>
      <c r="B560" s="47"/>
      <c r="C560" s="47"/>
      <c r="D560" s="47"/>
      <c r="E560" s="47"/>
      <c r="F560" s="47"/>
      <c r="G560" s="47"/>
      <c r="H560" s="47"/>
      <c r="I560" s="47"/>
      <c r="J560" s="47"/>
      <c r="K560" s="47"/>
      <c r="L560" s="47"/>
      <c r="M560" s="47"/>
      <c r="N560" s="47"/>
      <c r="O560" s="47"/>
      <c r="P560" s="47"/>
      <c r="Q560" s="47"/>
      <c r="R560" s="47"/>
      <c r="S560" s="47"/>
      <c r="T560" s="47"/>
      <c r="U560" s="47"/>
      <c r="V560" s="47"/>
      <c r="W560" s="47"/>
      <c r="X560" s="47"/>
      <c r="Y560" s="47"/>
      <c r="Z560" s="47"/>
      <c r="AA560" s="47"/>
      <c r="AB560" s="47"/>
      <c r="AC560" s="47"/>
      <c r="AD560" s="47"/>
      <c r="AE560" s="47"/>
      <c r="AF560" s="47"/>
      <c r="AG560" s="47"/>
      <c r="AH560" s="47"/>
      <c r="AI560" s="47"/>
    </row>
    <row r="561" spans="1:35">
      <c r="A561" s="47"/>
      <c r="B561" s="47"/>
      <c r="C561" s="47"/>
      <c r="D561" s="47"/>
      <c r="E561" s="47"/>
      <c r="F561" s="47"/>
      <c r="G561" s="47"/>
      <c r="H561" s="47"/>
      <c r="I561" s="47"/>
      <c r="J561" s="47"/>
      <c r="K561" s="47"/>
      <c r="L561" s="47"/>
      <c r="M561" s="47"/>
      <c r="N561" s="47"/>
      <c r="O561" s="47"/>
      <c r="P561" s="47"/>
      <c r="Q561" s="47"/>
      <c r="R561" s="47"/>
      <c r="S561" s="47"/>
      <c r="T561" s="47"/>
      <c r="U561" s="47"/>
      <c r="V561" s="47"/>
      <c r="W561" s="47"/>
      <c r="X561" s="47"/>
      <c r="Y561" s="47"/>
      <c r="Z561" s="47"/>
      <c r="AA561" s="47"/>
      <c r="AB561" s="47"/>
      <c r="AC561" s="47"/>
      <c r="AD561" s="47"/>
      <c r="AE561" s="47"/>
      <c r="AF561" s="47"/>
      <c r="AG561" s="47"/>
      <c r="AH561" s="47"/>
      <c r="AI561" s="47"/>
    </row>
    <row r="562" spans="1:35">
      <c r="A562" s="47"/>
      <c r="B562" s="47"/>
      <c r="C562" s="47"/>
      <c r="D562" s="47"/>
      <c r="E562" s="47"/>
      <c r="F562" s="47"/>
      <c r="G562" s="47"/>
      <c r="H562" s="47"/>
      <c r="I562" s="47"/>
      <c r="J562" s="47"/>
      <c r="K562" s="47"/>
      <c r="L562" s="47"/>
      <c r="M562" s="47"/>
      <c r="N562" s="47"/>
      <c r="O562" s="47"/>
      <c r="P562" s="47"/>
      <c r="Q562" s="47"/>
      <c r="R562" s="47"/>
      <c r="S562" s="47"/>
      <c r="T562" s="47"/>
      <c r="U562" s="47"/>
      <c r="V562" s="47"/>
      <c r="W562" s="47"/>
      <c r="X562" s="47"/>
      <c r="Y562" s="47"/>
      <c r="Z562" s="47"/>
      <c r="AA562" s="47"/>
      <c r="AB562" s="47"/>
      <c r="AC562" s="47"/>
      <c r="AD562" s="47"/>
      <c r="AE562" s="47"/>
      <c r="AF562" s="47"/>
      <c r="AG562" s="47"/>
      <c r="AH562" s="47"/>
      <c r="AI562" s="47"/>
    </row>
    <row r="563" spans="1:35">
      <c r="A563" s="47"/>
      <c r="B563" s="47"/>
      <c r="C563" s="47"/>
      <c r="D563" s="47"/>
      <c r="E563" s="47"/>
      <c r="F563" s="47"/>
      <c r="G563" s="47"/>
      <c r="H563" s="47"/>
      <c r="I563" s="47"/>
      <c r="J563" s="47"/>
      <c r="K563" s="47"/>
      <c r="L563" s="47"/>
      <c r="M563" s="47"/>
      <c r="N563" s="47"/>
      <c r="O563" s="47"/>
      <c r="P563" s="47"/>
      <c r="Q563" s="47"/>
      <c r="R563" s="47"/>
      <c r="S563" s="47"/>
      <c r="T563" s="47"/>
      <c r="U563" s="47"/>
      <c r="V563" s="47"/>
      <c r="W563" s="47"/>
      <c r="X563" s="47"/>
      <c r="Y563" s="47"/>
      <c r="Z563" s="47"/>
      <c r="AA563" s="47"/>
      <c r="AB563" s="47"/>
      <c r="AC563" s="47"/>
      <c r="AD563" s="47"/>
      <c r="AE563" s="47"/>
      <c r="AF563" s="47"/>
      <c r="AG563" s="47"/>
      <c r="AH563" s="47"/>
      <c r="AI563" s="47"/>
    </row>
    <row r="564" spans="1:35">
      <c r="A564" s="47"/>
      <c r="B564" s="47"/>
      <c r="C564" s="47"/>
      <c r="D564" s="47"/>
      <c r="E564" s="47"/>
      <c r="F564" s="47"/>
      <c r="G564" s="47"/>
      <c r="H564" s="47"/>
      <c r="I564" s="47"/>
      <c r="J564" s="47"/>
      <c r="K564" s="47"/>
      <c r="L564" s="47"/>
      <c r="M564" s="47"/>
      <c r="N564" s="47"/>
      <c r="O564" s="47"/>
      <c r="P564" s="47"/>
      <c r="Q564" s="47"/>
      <c r="R564" s="47"/>
      <c r="S564" s="47"/>
      <c r="T564" s="47"/>
      <c r="U564" s="47"/>
      <c r="V564" s="47"/>
      <c r="W564" s="47"/>
      <c r="X564" s="47"/>
      <c r="Y564" s="47"/>
      <c r="Z564" s="47"/>
      <c r="AA564" s="47"/>
      <c r="AB564" s="47"/>
      <c r="AC564" s="47"/>
      <c r="AD564" s="47"/>
      <c r="AE564" s="47"/>
      <c r="AF564" s="47"/>
      <c r="AG564" s="47"/>
      <c r="AH564" s="47"/>
      <c r="AI564" s="47"/>
    </row>
    <row r="565" spans="1:35">
      <c r="A565" s="47"/>
      <c r="B565" s="47"/>
      <c r="C565" s="47"/>
      <c r="D565" s="47"/>
      <c r="E565" s="47"/>
      <c r="F565" s="47"/>
      <c r="G565" s="47"/>
      <c r="H565" s="47"/>
      <c r="I565" s="47"/>
      <c r="J565" s="47"/>
      <c r="K565" s="47"/>
      <c r="L565" s="47"/>
      <c r="M565" s="47"/>
      <c r="N565" s="47"/>
      <c r="O565" s="47"/>
      <c r="P565" s="47"/>
      <c r="Q565" s="47"/>
      <c r="R565" s="47"/>
      <c r="S565" s="47"/>
      <c r="T565" s="47"/>
      <c r="U565" s="47"/>
      <c r="V565" s="47"/>
      <c r="W565" s="47"/>
      <c r="X565" s="47"/>
      <c r="Y565" s="47"/>
      <c r="Z565" s="47"/>
      <c r="AA565" s="47"/>
      <c r="AB565" s="47"/>
      <c r="AC565" s="47"/>
      <c r="AD565" s="47"/>
      <c r="AE565" s="47"/>
      <c r="AF565" s="47"/>
      <c r="AG565" s="47"/>
      <c r="AH565" s="47"/>
      <c r="AI565" s="47"/>
    </row>
    <row r="566" spans="1:35">
      <c r="A566" s="47"/>
      <c r="B566" s="47"/>
      <c r="C566" s="47"/>
      <c r="D566" s="47"/>
      <c r="E566" s="47"/>
      <c r="F566" s="47"/>
      <c r="G566" s="47"/>
      <c r="H566" s="47"/>
      <c r="I566" s="47"/>
      <c r="J566" s="47"/>
      <c r="K566" s="47"/>
      <c r="L566" s="47"/>
      <c r="M566" s="47"/>
      <c r="N566" s="47"/>
      <c r="O566" s="47"/>
      <c r="P566" s="47"/>
      <c r="Q566" s="47"/>
      <c r="R566" s="47"/>
      <c r="S566" s="47"/>
      <c r="T566" s="47"/>
      <c r="U566" s="47"/>
      <c r="V566" s="47"/>
      <c r="W566" s="47"/>
      <c r="X566" s="47"/>
      <c r="Y566" s="47"/>
      <c r="Z566" s="47"/>
      <c r="AA566" s="47"/>
      <c r="AB566" s="47"/>
      <c r="AC566" s="47"/>
      <c r="AD566" s="47"/>
      <c r="AE566" s="47"/>
      <c r="AF566" s="47"/>
      <c r="AG566" s="47"/>
      <c r="AH566" s="47"/>
      <c r="AI566" s="47"/>
    </row>
    <row r="567" spans="1:35">
      <c r="A567" s="47"/>
      <c r="B567" s="47"/>
      <c r="C567" s="47"/>
      <c r="D567" s="47"/>
      <c r="E567" s="47"/>
      <c r="F567" s="47"/>
      <c r="G567" s="47"/>
      <c r="H567" s="47"/>
      <c r="I567" s="47"/>
      <c r="J567" s="47"/>
      <c r="K567" s="47"/>
      <c r="L567" s="47"/>
      <c r="M567" s="47"/>
      <c r="N567" s="47"/>
      <c r="O567" s="47"/>
      <c r="P567" s="47"/>
      <c r="Q567" s="47"/>
      <c r="R567" s="47"/>
      <c r="S567" s="47"/>
      <c r="T567" s="47"/>
      <c r="U567" s="47"/>
      <c r="V567" s="47"/>
      <c r="W567" s="47"/>
      <c r="X567" s="47"/>
      <c r="Y567" s="47"/>
      <c r="Z567" s="47"/>
      <c r="AA567" s="47"/>
      <c r="AB567" s="47"/>
      <c r="AC567" s="47"/>
      <c r="AD567" s="47"/>
      <c r="AE567" s="47"/>
      <c r="AF567" s="47"/>
      <c r="AG567" s="47"/>
      <c r="AH567" s="47"/>
      <c r="AI567" s="47"/>
    </row>
    <row r="568" spans="1:35">
      <c r="A568" s="47"/>
      <c r="B568" s="47"/>
      <c r="C568" s="47"/>
      <c r="D568" s="47"/>
      <c r="E568" s="47"/>
      <c r="F568" s="47"/>
      <c r="G568" s="47"/>
      <c r="H568" s="47"/>
      <c r="I568" s="47"/>
      <c r="J568" s="47"/>
      <c r="K568" s="47"/>
      <c r="L568" s="47"/>
      <c r="M568" s="47"/>
      <c r="N568" s="47"/>
      <c r="O568" s="47"/>
      <c r="P568" s="47"/>
      <c r="Q568" s="47"/>
      <c r="R568" s="47"/>
      <c r="S568" s="47"/>
      <c r="T568" s="47"/>
      <c r="U568" s="47"/>
      <c r="V568" s="47"/>
      <c r="W568" s="47"/>
      <c r="X568" s="47"/>
      <c r="Y568" s="47"/>
      <c r="Z568" s="47"/>
      <c r="AA568" s="47"/>
      <c r="AB568" s="47"/>
      <c r="AC568" s="47"/>
      <c r="AD568" s="47"/>
      <c r="AE568" s="47"/>
      <c r="AF568" s="47"/>
      <c r="AG568" s="47"/>
      <c r="AH568" s="47"/>
      <c r="AI568" s="47"/>
    </row>
    <row r="569" spans="1:35">
      <c r="A569" s="47"/>
      <c r="B569" s="47"/>
      <c r="C569" s="47"/>
      <c r="D569" s="47"/>
      <c r="E569" s="47"/>
      <c r="F569" s="47"/>
      <c r="G569" s="47"/>
      <c r="H569" s="47"/>
      <c r="I569" s="47"/>
      <c r="J569" s="47"/>
      <c r="K569" s="47"/>
      <c r="L569" s="47"/>
      <c r="M569" s="47"/>
      <c r="N569" s="47"/>
      <c r="O569" s="47"/>
      <c r="P569" s="47"/>
      <c r="Q569" s="47"/>
      <c r="R569" s="47"/>
      <c r="S569" s="47"/>
      <c r="T569" s="47"/>
      <c r="U569" s="47"/>
      <c r="V569" s="47"/>
      <c r="W569" s="47"/>
      <c r="X569" s="47"/>
      <c r="Y569" s="47"/>
      <c r="Z569" s="47"/>
      <c r="AA569" s="47"/>
      <c r="AB569" s="47"/>
      <c r="AC569" s="47"/>
      <c r="AD569" s="47"/>
      <c r="AE569" s="47"/>
      <c r="AF569" s="47"/>
      <c r="AG569" s="47"/>
      <c r="AH569" s="47"/>
      <c r="AI569" s="47"/>
    </row>
    <row r="570" spans="1:35">
      <c r="A570" s="47"/>
      <c r="B570" s="47"/>
      <c r="C570" s="47"/>
      <c r="D570" s="47"/>
      <c r="E570" s="47"/>
      <c r="F570" s="47"/>
      <c r="G570" s="47"/>
      <c r="H570" s="47"/>
      <c r="I570" s="47"/>
      <c r="J570" s="47"/>
      <c r="K570" s="47"/>
      <c r="L570" s="47"/>
      <c r="M570" s="47"/>
      <c r="N570" s="47"/>
      <c r="O570" s="47"/>
      <c r="P570" s="47"/>
      <c r="Q570" s="47"/>
      <c r="R570" s="47"/>
      <c r="S570" s="47"/>
      <c r="T570" s="47"/>
      <c r="U570" s="47"/>
      <c r="V570" s="47"/>
      <c r="W570" s="47"/>
      <c r="X570" s="47"/>
      <c r="Y570" s="47"/>
      <c r="Z570" s="47"/>
      <c r="AA570" s="47"/>
      <c r="AB570" s="47"/>
      <c r="AC570" s="47"/>
      <c r="AD570" s="47"/>
      <c r="AE570" s="47"/>
      <c r="AF570" s="47"/>
      <c r="AG570" s="47"/>
      <c r="AH570" s="47"/>
      <c r="AI570" s="47"/>
    </row>
    <row r="571" spans="1:35">
      <c r="A571" s="47"/>
      <c r="B571" s="47"/>
      <c r="C571" s="47"/>
      <c r="D571" s="47"/>
      <c r="E571" s="47"/>
      <c r="F571" s="47"/>
      <c r="G571" s="47"/>
      <c r="H571" s="47"/>
      <c r="I571" s="47"/>
      <c r="J571" s="47"/>
      <c r="K571" s="47"/>
      <c r="L571" s="47"/>
      <c r="M571" s="47"/>
      <c r="N571" s="47"/>
      <c r="O571" s="47"/>
      <c r="P571" s="47"/>
      <c r="Q571" s="47"/>
      <c r="R571" s="47"/>
      <c r="S571" s="47"/>
      <c r="T571" s="47"/>
      <c r="U571" s="47"/>
      <c r="V571" s="47"/>
      <c r="W571" s="47"/>
      <c r="X571" s="47"/>
      <c r="Y571" s="47"/>
      <c r="Z571" s="47"/>
      <c r="AA571" s="47"/>
      <c r="AB571" s="47"/>
      <c r="AC571" s="47"/>
      <c r="AD571" s="47"/>
      <c r="AE571" s="47"/>
      <c r="AF571" s="47"/>
      <c r="AG571" s="47"/>
      <c r="AH571" s="47"/>
      <c r="AI571" s="47"/>
    </row>
    <row r="572" spans="1:35">
      <c r="A572" s="47"/>
      <c r="B572" s="47"/>
      <c r="C572" s="47"/>
      <c r="D572" s="47"/>
      <c r="E572" s="47"/>
      <c r="F572" s="47"/>
      <c r="G572" s="47"/>
      <c r="H572" s="47"/>
      <c r="I572" s="47"/>
      <c r="J572" s="47"/>
      <c r="K572" s="47"/>
      <c r="L572" s="47"/>
      <c r="M572" s="47"/>
      <c r="N572" s="47"/>
      <c r="O572" s="47"/>
      <c r="P572" s="47"/>
      <c r="Q572" s="47"/>
      <c r="R572" s="47"/>
      <c r="S572" s="47"/>
      <c r="T572" s="47"/>
      <c r="U572" s="47"/>
      <c r="V572" s="47"/>
      <c r="W572" s="47"/>
      <c r="X572" s="47"/>
      <c r="Y572" s="47"/>
      <c r="Z572" s="47"/>
      <c r="AA572" s="47"/>
      <c r="AB572" s="47"/>
      <c r="AC572" s="47"/>
      <c r="AD572" s="47"/>
      <c r="AE572" s="47"/>
      <c r="AF572" s="47"/>
      <c r="AG572" s="47"/>
      <c r="AH572" s="47"/>
      <c r="AI572" s="47"/>
    </row>
    <row r="573" spans="1:35">
      <c r="A573" s="47"/>
      <c r="B573" s="47"/>
      <c r="C573" s="47"/>
      <c r="D573" s="47"/>
      <c r="E573" s="47"/>
      <c r="F573" s="47"/>
      <c r="G573" s="47"/>
      <c r="H573" s="47"/>
      <c r="I573" s="47"/>
      <c r="J573" s="47"/>
      <c r="K573" s="47"/>
      <c r="L573" s="47"/>
      <c r="M573" s="47"/>
      <c r="N573" s="47"/>
      <c r="O573" s="47"/>
      <c r="P573" s="47"/>
      <c r="Q573" s="47"/>
      <c r="R573" s="47"/>
      <c r="S573" s="47"/>
      <c r="T573" s="47"/>
      <c r="U573" s="47"/>
      <c r="V573" s="47"/>
      <c r="W573" s="47"/>
      <c r="X573" s="47"/>
      <c r="Y573" s="47"/>
      <c r="Z573" s="47"/>
      <c r="AA573" s="47"/>
      <c r="AB573" s="47"/>
      <c r="AC573" s="47"/>
      <c r="AD573" s="47"/>
      <c r="AE573" s="47"/>
      <c r="AF573" s="47"/>
      <c r="AG573" s="47"/>
      <c r="AH573" s="47"/>
      <c r="AI573" s="47"/>
    </row>
    <row r="574" spans="1:35">
      <c r="A574" s="47"/>
      <c r="B574" s="47"/>
      <c r="C574" s="47"/>
      <c r="D574" s="47"/>
      <c r="E574" s="47"/>
      <c r="F574" s="47"/>
      <c r="G574" s="47"/>
      <c r="H574" s="47"/>
      <c r="I574" s="47"/>
      <c r="J574" s="47"/>
      <c r="K574" s="47"/>
      <c r="L574" s="47"/>
      <c r="M574" s="47"/>
      <c r="N574" s="47"/>
      <c r="O574" s="47"/>
      <c r="P574" s="47"/>
      <c r="Q574" s="47"/>
      <c r="R574" s="47"/>
      <c r="S574" s="47"/>
      <c r="T574" s="47"/>
      <c r="U574" s="47"/>
      <c r="V574" s="47"/>
      <c r="W574" s="47"/>
      <c r="X574" s="47"/>
      <c r="Y574" s="47"/>
      <c r="Z574" s="47"/>
      <c r="AA574" s="47"/>
      <c r="AB574" s="47"/>
      <c r="AC574" s="47"/>
      <c r="AD574" s="47"/>
      <c r="AE574" s="47"/>
      <c r="AF574" s="47"/>
      <c r="AG574" s="47"/>
      <c r="AH574" s="47"/>
      <c r="AI574" s="47"/>
    </row>
    <row r="575" spans="1:35">
      <c r="A575" s="47"/>
      <c r="B575" s="47"/>
      <c r="C575" s="47"/>
      <c r="D575" s="47"/>
      <c r="E575" s="47"/>
      <c r="F575" s="47"/>
      <c r="G575" s="47"/>
      <c r="H575" s="47"/>
      <c r="I575" s="47"/>
      <c r="J575" s="47"/>
      <c r="K575" s="47"/>
      <c r="L575" s="47"/>
      <c r="M575" s="47"/>
      <c r="N575" s="47"/>
      <c r="O575" s="47"/>
      <c r="P575" s="47"/>
      <c r="Q575" s="47"/>
      <c r="R575" s="47"/>
      <c r="S575" s="47"/>
      <c r="T575" s="47"/>
      <c r="U575" s="47"/>
      <c r="V575" s="47"/>
      <c r="W575" s="47"/>
      <c r="X575" s="47"/>
      <c r="Y575" s="47"/>
      <c r="Z575" s="47"/>
      <c r="AA575" s="47"/>
      <c r="AB575" s="47"/>
      <c r="AC575" s="47"/>
      <c r="AD575" s="47"/>
      <c r="AE575" s="47"/>
      <c r="AF575" s="47"/>
      <c r="AG575" s="47"/>
      <c r="AH575" s="47"/>
      <c r="AI575" s="47"/>
    </row>
    <row r="576" spans="1:35">
      <c r="A576" s="47"/>
      <c r="B576" s="47"/>
      <c r="C576" s="47"/>
      <c r="D576" s="47"/>
      <c r="E576" s="47"/>
      <c r="F576" s="47"/>
      <c r="G576" s="47"/>
      <c r="H576" s="47"/>
      <c r="I576" s="47"/>
      <c r="J576" s="47"/>
      <c r="K576" s="47"/>
      <c r="L576" s="47"/>
      <c r="M576" s="47"/>
      <c r="N576" s="47"/>
      <c r="O576" s="47"/>
      <c r="P576" s="47"/>
      <c r="Q576" s="47"/>
      <c r="R576" s="47"/>
      <c r="S576" s="47"/>
      <c r="T576" s="47"/>
      <c r="U576" s="47"/>
      <c r="V576" s="47"/>
      <c r="W576" s="47"/>
      <c r="X576" s="47"/>
      <c r="Y576" s="47"/>
      <c r="Z576" s="47"/>
      <c r="AA576" s="47"/>
      <c r="AB576" s="47"/>
      <c r="AC576" s="47"/>
      <c r="AD576" s="47"/>
      <c r="AE576" s="47"/>
      <c r="AF576" s="47"/>
      <c r="AG576" s="47"/>
      <c r="AH576" s="47"/>
      <c r="AI576" s="47"/>
    </row>
    <row r="577" spans="1:35">
      <c r="A577" s="47"/>
      <c r="B577" s="47"/>
      <c r="C577" s="47"/>
      <c r="D577" s="47"/>
      <c r="E577" s="47"/>
      <c r="F577" s="47"/>
      <c r="G577" s="47"/>
      <c r="H577" s="47"/>
      <c r="I577" s="47"/>
      <c r="J577" s="47"/>
      <c r="K577" s="47"/>
      <c r="L577" s="47"/>
      <c r="M577" s="47"/>
      <c r="N577" s="47"/>
      <c r="O577" s="47"/>
      <c r="P577" s="47"/>
      <c r="Q577" s="47"/>
      <c r="R577" s="47"/>
      <c r="S577" s="47"/>
      <c r="T577" s="47"/>
      <c r="U577" s="47"/>
      <c r="V577" s="47"/>
      <c r="W577" s="47"/>
      <c r="X577" s="47"/>
      <c r="Y577" s="47"/>
      <c r="Z577" s="47"/>
      <c r="AA577" s="47"/>
      <c r="AB577" s="47"/>
      <c r="AC577" s="47"/>
      <c r="AD577" s="47"/>
      <c r="AE577" s="47"/>
      <c r="AF577" s="47"/>
      <c r="AG577" s="47"/>
      <c r="AH577" s="47"/>
      <c r="AI577" s="47"/>
    </row>
    <row r="578" spans="1:35">
      <c r="A578" s="47"/>
      <c r="B578" s="47"/>
      <c r="C578" s="47"/>
      <c r="D578" s="47"/>
      <c r="E578" s="47"/>
      <c r="F578" s="47"/>
      <c r="G578" s="47"/>
      <c r="H578" s="47"/>
      <c r="I578" s="47"/>
      <c r="J578" s="47"/>
      <c r="K578" s="47"/>
      <c r="L578" s="47"/>
      <c r="M578" s="47"/>
      <c r="N578" s="47"/>
      <c r="O578" s="47"/>
      <c r="P578" s="47"/>
      <c r="Q578" s="47"/>
      <c r="R578" s="47"/>
      <c r="S578" s="47"/>
      <c r="T578" s="47"/>
      <c r="U578" s="47"/>
      <c r="V578" s="47"/>
      <c r="W578" s="47"/>
      <c r="X578" s="47"/>
      <c r="Y578" s="47"/>
      <c r="Z578" s="47"/>
      <c r="AA578" s="47"/>
      <c r="AB578" s="47"/>
      <c r="AC578" s="47"/>
      <c r="AD578" s="47"/>
      <c r="AE578" s="47"/>
      <c r="AF578" s="47"/>
      <c r="AG578" s="47"/>
      <c r="AH578" s="47"/>
      <c r="AI578" s="47"/>
    </row>
    <row r="579" spans="1:35">
      <c r="A579" s="47"/>
      <c r="B579" s="47"/>
      <c r="C579" s="47"/>
      <c r="D579" s="47"/>
      <c r="E579" s="47"/>
      <c r="F579" s="47"/>
      <c r="G579" s="47"/>
      <c r="H579" s="47"/>
      <c r="I579" s="47"/>
      <c r="J579" s="47"/>
      <c r="K579" s="47"/>
      <c r="L579" s="47"/>
      <c r="M579" s="47"/>
      <c r="N579" s="47"/>
      <c r="O579" s="47"/>
      <c r="P579" s="47"/>
      <c r="Q579" s="47"/>
      <c r="R579" s="47"/>
      <c r="S579" s="47"/>
      <c r="T579" s="47"/>
      <c r="U579" s="47"/>
      <c r="V579" s="47"/>
      <c r="W579" s="47"/>
      <c r="X579" s="47"/>
      <c r="Y579" s="47"/>
      <c r="Z579" s="47"/>
      <c r="AA579" s="47"/>
      <c r="AB579" s="47"/>
      <c r="AC579" s="47"/>
      <c r="AD579" s="47"/>
      <c r="AE579" s="47"/>
      <c r="AF579" s="47"/>
      <c r="AG579" s="47"/>
      <c r="AH579" s="47"/>
      <c r="AI579" s="47"/>
    </row>
    <row r="580" spans="1:35">
      <c r="A580" s="47"/>
      <c r="B580" s="47"/>
      <c r="C580" s="47"/>
      <c r="D580" s="47"/>
      <c r="E580" s="47"/>
      <c r="F580" s="47"/>
      <c r="G580" s="47"/>
      <c r="H580" s="47"/>
      <c r="I580" s="47"/>
      <c r="J580" s="47"/>
      <c r="K580" s="47"/>
      <c r="L580" s="47"/>
      <c r="M580" s="47"/>
      <c r="N580" s="47"/>
      <c r="O580" s="47"/>
      <c r="P580" s="47"/>
      <c r="Q580" s="47"/>
      <c r="R580" s="47"/>
      <c r="S580" s="47"/>
      <c r="T580" s="47"/>
      <c r="U580" s="47"/>
      <c r="V580" s="47"/>
      <c r="W580" s="47"/>
      <c r="X580" s="47"/>
      <c r="Y580" s="47"/>
      <c r="Z580" s="47"/>
      <c r="AA580" s="47"/>
      <c r="AB580" s="47"/>
      <c r="AC580" s="47"/>
      <c r="AD580" s="47"/>
      <c r="AE580" s="47"/>
      <c r="AF580" s="47"/>
      <c r="AG580" s="47"/>
      <c r="AH580" s="47"/>
      <c r="AI580" s="47"/>
    </row>
    <row r="581" spans="1:35">
      <c r="A581" s="47"/>
      <c r="B581" s="47"/>
      <c r="C581" s="47"/>
      <c r="D581" s="47"/>
      <c r="E581" s="47"/>
      <c r="F581" s="47"/>
      <c r="G581" s="47"/>
      <c r="H581" s="47"/>
      <c r="I581" s="47"/>
      <c r="J581" s="47"/>
      <c r="K581" s="47"/>
      <c r="L581" s="47"/>
      <c r="M581" s="47"/>
      <c r="N581" s="47"/>
      <c r="O581" s="47"/>
      <c r="P581" s="47"/>
      <c r="Q581" s="47"/>
      <c r="R581" s="47"/>
      <c r="S581" s="47"/>
      <c r="T581" s="47"/>
      <c r="U581" s="47"/>
      <c r="V581" s="47"/>
      <c r="W581" s="47"/>
      <c r="X581" s="47"/>
      <c r="Y581" s="47"/>
      <c r="Z581" s="47"/>
      <c r="AA581" s="47"/>
      <c r="AB581" s="47"/>
      <c r="AC581" s="47"/>
      <c r="AD581" s="47"/>
      <c r="AE581" s="47"/>
      <c r="AF581" s="47"/>
      <c r="AG581" s="47"/>
      <c r="AH581" s="47"/>
      <c r="AI581" s="47"/>
    </row>
    <row r="582" spans="1:35">
      <c r="A582" s="47"/>
      <c r="B582" s="47"/>
      <c r="C582" s="47"/>
      <c r="D582" s="47"/>
      <c r="E582" s="47"/>
      <c r="F582" s="47"/>
      <c r="G582" s="47"/>
      <c r="H582" s="47"/>
      <c r="I582" s="47"/>
      <c r="J582" s="47"/>
      <c r="K582" s="47"/>
      <c r="L582" s="47"/>
      <c r="M582" s="47"/>
      <c r="N582" s="47"/>
      <c r="O582" s="47"/>
      <c r="P582" s="47"/>
      <c r="Q582" s="47"/>
      <c r="R582" s="47"/>
      <c r="S582" s="47"/>
      <c r="T582" s="47"/>
      <c r="U582" s="47"/>
      <c r="V582" s="47"/>
      <c r="W582" s="47"/>
      <c r="X582" s="47"/>
      <c r="Y582" s="47"/>
      <c r="Z582" s="47"/>
      <c r="AA582" s="47"/>
      <c r="AB582" s="47"/>
      <c r="AC582" s="47"/>
      <c r="AD582" s="47"/>
      <c r="AE582" s="47"/>
      <c r="AF582" s="47"/>
      <c r="AG582" s="47"/>
      <c r="AH582" s="47"/>
      <c r="AI582" s="47"/>
    </row>
    <row r="583" spans="1:35">
      <c r="A583" s="47"/>
      <c r="B583" s="47"/>
      <c r="C583" s="47"/>
      <c r="D583" s="47"/>
      <c r="E583" s="47"/>
      <c r="F583" s="47"/>
      <c r="G583" s="47"/>
      <c r="H583" s="47"/>
      <c r="I583" s="47"/>
      <c r="J583" s="47"/>
      <c r="K583" s="47"/>
      <c r="L583" s="47"/>
      <c r="M583" s="47"/>
      <c r="N583" s="47"/>
      <c r="O583" s="47"/>
      <c r="P583" s="47"/>
      <c r="Q583" s="47"/>
      <c r="R583" s="47"/>
      <c r="S583" s="47"/>
      <c r="T583" s="47"/>
      <c r="U583" s="47"/>
      <c r="V583" s="47"/>
      <c r="W583" s="47"/>
      <c r="X583" s="47"/>
      <c r="Y583" s="47"/>
      <c r="Z583" s="47"/>
      <c r="AA583" s="47"/>
      <c r="AB583" s="47"/>
      <c r="AC583" s="47"/>
      <c r="AD583" s="47"/>
      <c r="AE583" s="47"/>
      <c r="AF583" s="47"/>
      <c r="AG583" s="47"/>
      <c r="AH583" s="47"/>
      <c r="AI583" s="47"/>
    </row>
    <row r="584" spans="1:35">
      <c r="A584" s="47"/>
      <c r="B584" s="47"/>
      <c r="C584" s="47"/>
      <c r="D584" s="47"/>
      <c r="E584" s="47"/>
      <c r="F584" s="47"/>
      <c r="G584" s="47"/>
      <c r="H584" s="47"/>
      <c r="I584" s="47"/>
      <c r="J584" s="47"/>
      <c r="K584" s="47"/>
      <c r="L584" s="47"/>
      <c r="M584" s="47"/>
      <c r="N584" s="47"/>
      <c r="O584" s="47"/>
      <c r="P584" s="47"/>
      <c r="Q584" s="47"/>
      <c r="R584" s="47"/>
      <c r="S584" s="47"/>
      <c r="T584" s="47"/>
      <c r="U584" s="47"/>
      <c r="V584" s="47"/>
      <c r="W584" s="47"/>
      <c r="X584" s="47"/>
      <c r="Y584" s="47"/>
      <c r="Z584" s="47"/>
      <c r="AA584" s="47"/>
      <c r="AB584" s="47"/>
      <c r="AC584" s="47"/>
      <c r="AD584" s="47"/>
      <c r="AE584" s="47"/>
      <c r="AF584" s="47"/>
      <c r="AG584" s="47"/>
      <c r="AH584" s="47"/>
      <c r="AI584" s="47"/>
    </row>
    <row r="585" spans="1:35">
      <c r="A585" s="47"/>
      <c r="B585" s="47"/>
      <c r="C585" s="47"/>
      <c r="D585" s="47"/>
      <c r="E585" s="47"/>
      <c r="F585" s="47"/>
      <c r="G585" s="47"/>
      <c r="H585" s="47"/>
      <c r="I585" s="47"/>
      <c r="J585" s="47"/>
      <c r="K585" s="47"/>
      <c r="L585" s="47"/>
      <c r="M585" s="47"/>
      <c r="N585" s="47"/>
      <c r="O585" s="47"/>
      <c r="P585" s="47"/>
      <c r="Q585" s="47"/>
      <c r="R585" s="47"/>
      <c r="S585" s="47"/>
      <c r="T585" s="47"/>
      <c r="U585" s="47"/>
      <c r="V585" s="47"/>
      <c r="W585" s="47"/>
      <c r="X585" s="47"/>
      <c r="Y585" s="47"/>
      <c r="Z585" s="47"/>
      <c r="AA585" s="47"/>
      <c r="AB585" s="47"/>
      <c r="AC585" s="47"/>
      <c r="AD585" s="47"/>
      <c r="AE585" s="47"/>
      <c r="AF585" s="47"/>
      <c r="AG585" s="47"/>
      <c r="AH585" s="47"/>
      <c r="AI585" s="47"/>
    </row>
    <row r="586" spans="1:35">
      <c r="A586" s="47"/>
      <c r="B586" s="47"/>
      <c r="C586" s="47"/>
      <c r="D586" s="47"/>
      <c r="E586" s="47"/>
      <c r="F586" s="47"/>
      <c r="G586" s="47"/>
      <c r="H586" s="47"/>
      <c r="I586" s="47"/>
      <c r="J586" s="47"/>
      <c r="K586" s="47"/>
      <c r="L586" s="47"/>
      <c r="M586" s="47"/>
      <c r="N586" s="47"/>
      <c r="O586" s="47"/>
      <c r="P586" s="47"/>
      <c r="Q586" s="47"/>
      <c r="R586" s="47"/>
      <c r="S586" s="47"/>
      <c r="T586" s="47"/>
      <c r="U586" s="47"/>
      <c r="V586" s="47"/>
      <c r="W586" s="47"/>
      <c r="X586" s="47"/>
      <c r="Y586" s="47"/>
      <c r="Z586" s="47"/>
      <c r="AA586" s="47"/>
      <c r="AB586" s="47"/>
      <c r="AC586" s="47"/>
      <c r="AD586" s="47"/>
      <c r="AE586" s="47"/>
      <c r="AF586" s="47"/>
      <c r="AG586" s="47"/>
      <c r="AH586" s="47"/>
      <c r="AI586" s="47"/>
    </row>
    <row r="587" spans="1:35">
      <c r="A587" s="47"/>
      <c r="B587" s="47"/>
      <c r="C587" s="47"/>
      <c r="D587" s="47"/>
      <c r="E587" s="47"/>
      <c r="F587" s="47"/>
      <c r="G587" s="47"/>
      <c r="H587" s="47"/>
      <c r="I587" s="47"/>
      <c r="J587" s="47"/>
      <c r="K587" s="47"/>
      <c r="L587" s="47"/>
      <c r="M587" s="47"/>
      <c r="N587" s="47"/>
      <c r="O587" s="47"/>
      <c r="P587" s="47"/>
      <c r="Q587" s="47"/>
      <c r="R587" s="47"/>
      <c r="S587" s="47"/>
      <c r="T587" s="47"/>
      <c r="U587" s="47"/>
      <c r="V587" s="47"/>
      <c r="W587" s="47"/>
      <c r="X587" s="47"/>
      <c r="Y587" s="47"/>
      <c r="Z587" s="47"/>
      <c r="AA587" s="47"/>
      <c r="AB587" s="47"/>
      <c r="AC587" s="47"/>
      <c r="AD587" s="47"/>
      <c r="AE587" s="47"/>
      <c r="AF587" s="47"/>
      <c r="AG587" s="47"/>
      <c r="AH587" s="47"/>
      <c r="AI587" s="47"/>
    </row>
    <row r="588" spans="1:35">
      <c r="A588" s="47"/>
      <c r="B588" s="47"/>
      <c r="C588" s="47"/>
      <c r="D588" s="47"/>
      <c r="E588" s="47"/>
      <c r="F588" s="47"/>
      <c r="G588" s="47"/>
      <c r="H588" s="47"/>
      <c r="I588" s="47"/>
      <c r="J588" s="47"/>
      <c r="K588" s="47"/>
      <c r="L588" s="47"/>
      <c r="M588" s="47"/>
      <c r="N588" s="47"/>
      <c r="O588" s="47"/>
      <c r="P588" s="47"/>
      <c r="Q588" s="47"/>
      <c r="R588" s="47"/>
      <c r="S588" s="47"/>
      <c r="T588" s="47"/>
      <c r="U588" s="47"/>
      <c r="V588" s="47"/>
      <c r="W588" s="47"/>
      <c r="X588" s="47"/>
      <c r="Y588" s="47"/>
      <c r="Z588" s="47"/>
      <c r="AA588" s="47"/>
      <c r="AB588" s="47"/>
      <c r="AC588" s="47"/>
      <c r="AD588" s="47"/>
      <c r="AE588" s="47"/>
      <c r="AF588" s="47"/>
      <c r="AG588" s="47"/>
      <c r="AH588" s="47"/>
      <c r="AI588" s="47"/>
    </row>
    <row r="589" spans="1:35">
      <c r="A589" s="47"/>
      <c r="B589" s="47"/>
      <c r="C589" s="47"/>
      <c r="D589" s="47"/>
      <c r="E589" s="47"/>
      <c r="F589" s="47"/>
      <c r="G589" s="47"/>
      <c r="H589" s="47"/>
      <c r="I589" s="47"/>
      <c r="J589" s="47"/>
      <c r="K589" s="47"/>
      <c r="L589" s="47"/>
      <c r="M589" s="47"/>
      <c r="N589" s="47"/>
      <c r="O589" s="47"/>
      <c r="P589" s="47"/>
      <c r="Q589" s="47"/>
      <c r="R589" s="47"/>
      <c r="S589" s="47"/>
      <c r="T589" s="47"/>
      <c r="U589" s="47"/>
      <c r="V589" s="47"/>
      <c r="W589" s="47"/>
      <c r="X589" s="47"/>
      <c r="Y589" s="47"/>
      <c r="Z589" s="47"/>
      <c r="AA589" s="47"/>
      <c r="AB589" s="47"/>
      <c r="AC589" s="47"/>
      <c r="AD589" s="47"/>
      <c r="AE589" s="47"/>
      <c r="AF589" s="47"/>
      <c r="AG589" s="47"/>
      <c r="AH589" s="47"/>
      <c r="AI589" s="47"/>
    </row>
    <row r="590" spans="1:35">
      <c r="A590" s="47"/>
      <c r="B590" s="47"/>
      <c r="C590" s="47"/>
      <c r="D590" s="47"/>
      <c r="E590" s="47"/>
      <c r="F590" s="47"/>
      <c r="G590" s="47"/>
      <c r="H590" s="47"/>
      <c r="I590" s="47"/>
      <c r="J590" s="47"/>
      <c r="K590" s="47"/>
      <c r="L590" s="47"/>
      <c r="M590" s="47"/>
      <c r="N590" s="47"/>
      <c r="O590" s="47"/>
      <c r="P590" s="47"/>
      <c r="Q590" s="47"/>
      <c r="R590" s="47"/>
      <c r="S590" s="47"/>
      <c r="T590" s="47"/>
      <c r="U590" s="47"/>
      <c r="V590" s="47"/>
      <c r="W590" s="47"/>
      <c r="X590" s="47"/>
      <c r="Y590" s="47"/>
      <c r="Z590" s="47"/>
      <c r="AA590" s="47"/>
      <c r="AB590" s="47"/>
      <c r="AC590" s="47"/>
      <c r="AD590" s="47"/>
      <c r="AE590" s="47"/>
      <c r="AF590" s="47"/>
      <c r="AG590" s="47"/>
      <c r="AH590" s="47"/>
      <c r="AI590" s="47"/>
    </row>
    <row r="591" spans="1:35">
      <c r="A591" s="47"/>
      <c r="B591" s="47"/>
      <c r="C591" s="47"/>
      <c r="D591" s="47"/>
      <c r="E591" s="47"/>
      <c r="F591" s="47"/>
      <c r="G591" s="47"/>
      <c r="H591" s="47"/>
      <c r="I591" s="47"/>
      <c r="J591" s="47"/>
      <c r="K591" s="47"/>
      <c r="L591" s="47"/>
      <c r="M591" s="47"/>
      <c r="N591" s="47"/>
      <c r="O591" s="47"/>
      <c r="P591" s="47"/>
      <c r="Q591" s="47"/>
      <c r="R591" s="47"/>
      <c r="S591" s="47"/>
      <c r="T591" s="47"/>
      <c r="U591" s="47"/>
      <c r="V591" s="47"/>
      <c r="W591" s="47"/>
      <c r="X591" s="47"/>
      <c r="Y591" s="47"/>
      <c r="Z591" s="47"/>
      <c r="AA591" s="47"/>
      <c r="AB591" s="47"/>
      <c r="AC591" s="47"/>
      <c r="AD591" s="47"/>
      <c r="AE591" s="47"/>
      <c r="AF591" s="47"/>
      <c r="AG591" s="47"/>
      <c r="AH591" s="47"/>
      <c r="AI591" s="47"/>
    </row>
    <row r="592" spans="1:35">
      <c r="A592" s="47"/>
      <c r="B592" s="47"/>
      <c r="C592" s="47"/>
      <c r="D592" s="47"/>
      <c r="E592" s="47"/>
      <c r="F592" s="47"/>
      <c r="G592" s="47"/>
      <c r="H592" s="47"/>
      <c r="I592" s="47"/>
      <c r="J592" s="47"/>
      <c r="K592" s="47"/>
      <c r="L592" s="47"/>
      <c r="M592" s="47"/>
      <c r="N592" s="47"/>
      <c r="O592" s="47"/>
      <c r="P592" s="47"/>
      <c r="Q592" s="47"/>
      <c r="R592" s="47"/>
      <c r="S592" s="47"/>
      <c r="T592" s="47"/>
      <c r="U592" s="47"/>
      <c r="V592" s="47"/>
      <c r="W592" s="47"/>
      <c r="X592" s="47"/>
      <c r="Y592" s="47"/>
      <c r="Z592" s="47"/>
      <c r="AA592" s="47"/>
      <c r="AB592" s="47"/>
      <c r="AC592" s="47"/>
      <c r="AD592" s="47"/>
      <c r="AE592" s="47"/>
      <c r="AF592" s="47"/>
      <c r="AG592" s="47"/>
      <c r="AH592" s="47"/>
      <c r="AI592" s="47"/>
    </row>
    <row r="593" spans="1:35">
      <c r="A593" s="47"/>
      <c r="B593" s="47"/>
      <c r="C593" s="47"/>
      <c r="D593" s="47"/>
      <c r="E593" s="47"/>
      <c r="F593" s="47"/>
      <c r="G593" s="47"/>
      <c r="H593" s="47"/>
      <c r="I593" s="47"/>
      <c r="J593" s="47"/>
      <c r="K593" s="47"/>
      <c r="L593" s="47"/>
      <c r="M593" s="47"/>
      <c r="N593" s="47"/>
      <c r="O593" s="47"/>
      <c r="P593" s="47"/>
      <c r="Q593" s="47"/>
      <c r="R593" s="47"/>
      <c r="S593" s="47"/>
      <c r="T593" s="47"/>
      <c r="U593" s="47"/>
      <c r="V593" s="47"/>
      <c r="W593" s="47"/>
      <c r="X593" s="47"/>
      <c r="Y593" s="47"/>
      <c r="Z593" s="47"/>
      <c r="AA593" s="47"/>
      <c r="AB593" s="47"/>
      <c r="AC593" s="47"/>
      <c r="AD593" s="47"/>
      <c r="AE593" s="47"/>
      <c r="AF593" s="47"/>
      <c r="AG593" s="47"/>
      <c r="AH593" s="47"/>
      <c r="AI593" s="47"/>
    </row>
    <row r="594" spans="1:35">
      <c r="A594" s="47"/>
      <c r="B594" s="47"/>
      <c r="C594" s="47"/>
      <c r="D594" s="47"/>
      <c r="E594" s="47"/>
      <c r="F594" s="47"/>
      <c r="G594" s="47"/>
      <c r="H594" s="47"/>
      <c r="I594" s="47"/>
      <c r="J594" s="47"/>
      <c r="K594" s="47"/>
      <c r="L594" s="47"/>
      <c r="M594" s="47"/>
      <c r="N594" s="47"/>
      <c r="O594" s="47"/>
      <c r="P594" s="47"/>
      <c r="Q594" s="47"/>
      <c r="R594" s="47"/>
      <c r="S594" s="47"/>
      <c r="T594" s="47"/>
      <c r="U594" s="47"/>
      <c r="V594" s="47"/>
      <c r="W594" s="47"/>
      <c r="X594" s="47"/>
      <c r="Y594" s="47"/>
      <c r="Z594" s="47"/>
      <c r="AA594" s="47"/>
      <c r="AB594" s="47"/>
      <c r="AC594" s="47"/>
      <c r="AD594" s="47"/>
      <c r="AE594" s="47"/>
      <c r="AF594" s="47"/>
      <c r="AG594" s="47"/>
      <c r="AH594" s="47"/>
      <c r="AI594" s="47"/>
    </row>
    <row r="595" spans="1:35">
      <c r="A595" s="47"/>
      <c r="B595" s="47"/>
      <c r="C595" s="47"/>
      <c r="D595" s="47"/>
      <c r="E595" s="47"/>
      <c r="F595" s="47"/>
      <c r="G595" s="47"/>
      <c r="H595" s="47"/>
      <c r="I595" s="47"/>
      <c r="J595" s="47"/>
      <c r="K595" s="47"/>
      <c r="L595" s="47"/>
      <c r="M595" s="47"/>
      <c r="N595" s="47"/>
      <c r="O595" s="47"/>
      <c r="P595" s="47"/>
      <c r="Q595" s="47"/>
      <c r="R595" s="47"/>
      <c r="S595" s="47"/>
      <c r="T595" s="47"/>
      <c r="U595" s="47"/>
      <c r="V595" s="47"/>
      <c r="W595" s="47"/>
      <c r="X595" s="47"/>
      <c r="Y595" s="47"/>
      <c r="Z595" s="47"/>
      <c r="AA595" s="47"/>
      <c r="AB595" s="47"/>
      <c r="AC595" s="47"/>
      <c r="AD595" s="47"/>
      <c r="AE595" s="47"/>
      <c r="AF595" s="47"/>
      <c r="AG595" s="47"/>
      <c r="AH595" s="47"/>
      <c r="AI595" s="47"/>
    </row>
    <row r="596" spans="1:35">
      <c r="A596" s="47"/>
      <c r="B596" s="47"/>
      <c r="C596" s="47"/>
      <c r="D596" s="47"/>
      <c r="E596" s="47"/>
      <c r="F596" s="47"/>
      <c r="G596" s="47"/>
      <c r="H596" s="47"/>
      <c r="I596" s="47"/>
      <c r="J596" s="47"/>
      <c r="K596" s="47"/>
      <c r="L596" s="47"/>
      <c r="M596" s="47"/>
      <c r="N596" s="47"/>
      <c r="O596" s="47"/>
      <c r="P596" s="47"/>
      <c r="Q596" s="47"/>
      <c r="R596" s="47"/>
      <c r="S596" s="47"/>
      <c r="T596" s="47"/>
      <c r="U596" s="47"/>
      <c r="V596" s="47"/>
      <c r="W596" s="47"/>
      <c r="X596" s="47"/>
      <c r="Y596" s="47"/>
      <c r="Z596" s="47"/>
      <c r="AA596" s="47"/>
      <c r="AB596" s="47"/>
      <c r="AC596" s="47"/>
      <c r="AD596" s="47"/>
      <c r="AE596" s="47"/>
      <c r="AF596" s="47"/>
      <c r="AG596" s="47"/>
      <c r="AH596" s="47"/>
      <c r="AI596" s="47"/>
    </row>
    <row r="597" spans="1:35">
      <c r="A597" s="47"/>
      <c r="B597" s="47"/>
      <c r="C597" s="47"/>
      <c r="D597" s="47"/>
      <c r="E597" s="47"/>
      <c r="F597" s="47"/>
      <c r="G597" s="47"/>
      <c r="H597" s="47"/>
      <c r="I597" s="47"/>
      <c r="J597" s="47"/>
      <c r="K597" s="47"/>
      <c r="L597" s="47"/>
      <c r="M597" s="47"/>
      <c r="N597" s="47"/>
      <c r="O597" s="47"/>
      <c r="P597" s="47"/>
      <c r="Q597" s="47"/>
      <c r="R597" s="47"/>
      <c r="S597" s="47"/>
      <c r="T597" s="47"/>
      <c r="U597" s="47"/>
      <c r="V597" s="47"/>
      <c r="W597" s="47"/>
      <c r="X597" s="47"/>
      <c r="Y597" s="47"/>
      <c r="Z597" s="47"/>
      <c r="AA597" s="47"/>
      <c r="AB597" s="47"/>
      <c r="AC597" s="47"/>
      <c r="AD597" s="47"/>
      <c r="AE597" s="47"/>
      <c r="AF597" s="47"/>
      <c r="AG597" s="47"/>
      <c r="AH597" s="47"/>
      <c r="AI597" s="47"/>
    </row>
    <row r="598" spans="1:35">
      <c r="A598" s="47"/>
      <c r="B598" s="47"/>
      <c r="C598" s="47"/>
      <c r="D598" s="47"/>
      <c r="E598" s="47"/>
      <c r="F598" s="47"/>
      <c r="G598" s="47"/>
      <c r="H598" s="47"/>
      <c r="I598" s="47"/>
      <c r="J598" s="47"/>
      <c r="K598" s="47"/>
      <c r="L598" s="47"/>
      <c r="M598" s="47"/>
      <c r="N598" s="47"/>
      <c r="O598" s="47"/>
      <c r="P598" s="47"/>
      <c r="Q598" s="47"/>
      <c r="R598" s="47"/>
      <c r="S598" s="47"/>
      <c r="T598" s="47"/>
      <c r="U598" s="47"/>
      <c r="V598" s="47"/>
      <c r="W598" s="47"/>
      <c r="X598" s="47"/>
      <c r="Y598" s="47"/>
      <c r="Z598" s="47"/>
      <c r="AA598" s="47"/>
      <c r="AB598" s="47"/>
      <c r="AC598" s="47"/>
      <c r="AD598" s="47"/>
      <c r="AE598" s="47"/>
      <c r="AF598" s="47"/>
      <c r="AG598" s="47"/>
      <c r="AH598" s="47"/>
      <c r="AI598" s="47"/>
    </row>
    <row r="599" spans="1:35">
      <c r="A599" s="47"/>
      <c r="B599" s="47"/>
      <c r="C599" s="47"/>
      <c r="D599" s="47"/>
      <c r="E599" s="47"/>
      <c r="F599" s="47"/>
      <c r="G599" s="47"/>
      <c r="H599" s="47"/>
      <c r="I599" s="47"/>
      <c r="J599" s="47"/>
      <c r="K599" s="47"/>
      <c r="L599" s="47"/>
      <c r="M599" s="47"/>
      <c r="N599" s="47"/>
      <c r="O599" s="47"/>
      <c r="P599" s="47"/>
      <c r="Q599" s="47"/>
      <c r="R599" s="47"/>
      <c r="S599" s="47"/>
      <c r="T599" s="47"/>
      <c r="U599" s="47"/>
      <c r="V599" s="47"/>
      <c r="W599" s="47"/>
      <c r="X599" s="47"/>
      <c r="Y599" s="47"/>
      <c r="Z599" s="47"/>
      <c r="AA599" s="47"/>
      <c r="AB599" s="47"/>
      <c r="AC599" s="47"/>
      <c r="AD599" s="47"/>
      <c r="AE599" s="47"/>
      <c r="AF599" s="47"/>
      <c r="AG599" s="47"/>
      <c r="AH599" s="47"/>
      <c r="AI599" s="47"/>
    </row>
    <row r="600" spans="1:35">
      <c r="A600" s="47"/>
      <c r="B600" s="47"/>
      <c r="C600" s="47"/>
      <c r="D600" s="47"/>
      <c r="E600" s="47"/>
      <c r="F600" s="47"/>
      <c r="G600" s="47"/>
      <c r="H600" s="47"/>
      <c r="I600" s="47"/>
      <c r="J600" s="47"/>
      <c r="K600" s="47"/>
      <c r="L600" s="47"/>
      <c r="M600" s="47"/>
      <c r="N600" s="47"/>
      <c r="O600" s="47"/>
      <c r="P600" s="47"/>
      <c r="Q600" s="47"/>
      <c r="R600" s="47"/>
      <c r="S600" s="47"/>
      <c r="T600" s="47"/>
      <c r="U600" s="47"/>
      <c r="V600" s="47"/>
      <c r="W600" s="47"/>
      <c r="X600" s="47"/>
      <c r="Y600" s="47"/>
      <c r="Z600" s="47"/>
      <c r="AA600" s="47"/>
      <c r="AB600" s="47"/>
      <c r="AC600" s="47"/>
      <c r="AD600" s="47"/>
      <c r="AE600" s="47"/>
      <c r="AF600" s="47"/>
      <c r="AG600" s="47"/>
      <c r="AH600" s="47"/>
      <c r="AI600" s="47"/>
    </row>
    <row r="601" spans="1:35">
      <c r="A601" s="47"/>
      <c r="B601" s="47"/>
      <c r="C601" s="47"/>
      <c r="D601" s="47"/>
      <c r="E601" s="47"/>
      <c r="F601" s="47"/>
      <c r="G601" s="47"/>
      <c r="H601" s="47"/>
      <c r="I601" s="47"/>
      <c r="J601" s="47"/>
      <c r="K601" s="47"/>
      <c r="L601" s="47"/>
      <c r="M601" s="47"/>
      <c r="N601" s="47"/>
      <c r="O601" s="47"/>
      <c r="P601" s="47"/>
      <c r="Q601" s="47"/>
      <c r="R601" s="47"/>
      <c r="S601" s="47"/>
      <c r="T601" s="47"/>
      <c r="U601" s="47"/>
      <c r="V601" s="47"/>
      <c r="W601" s="47"/>
      <c r="X601" s="47"/>
      <c r="Y601" s="47"/>
      <c r="Z601" s="47"/>
      <c r="AA601" s="47"/>
      <c r="AB601" s="47"/>
      <c r="AC601" s="47"/>
      <c r="AD601" s="47"/>
      <c r="AE601" s="47"/>
      <c r="AF601" s="47"/>
      <c r="AG601" s="47"/>
      <c r="AH601" s="47"/>
      <c r="AI601" s="47"/>
    </row>
    <row r="602" spans="1:35">
      <c r="A602" s="47"/>
      <c r="B602" s="47"/>
      <c r="C602" s="47"/>
      <c r="D602" s="47"/>
      <c r="E602" s="47"/>
      <c r="F602" s="47"/>
      <c r="G602" s="47"/>
      <c r="H602" s="47"/>
      <c r="I602" s="47"/>
      <c r="J602" s="47"/>
      <c r="K602" s="47"/>
      <c r="L602" s="47"/>
      <c r="M602" s="47"/>
      <c r="N602" s="47"/>
      <c r="O602" s="47"/>
      <c r="P602" s="47"/>
      <c r="Q602" s="47"/>
      <c r="R602" s="47"/>
      <c r="S602" s="47"/>
      <c r="T602" s="47"/>
      <c r="U602" s="47"/>
      <c r="V602" s="47"/>
      <c r="W602" s="47"/>
      <c r="X602" s="47"/>
      <c r="Y602" s="47"/>
      <c r="Z602" s="47"/>
      <c r="AA602" s="47"/>
      <c r="AB602" s="47"/>
      <c r="AC602" s="47"/>
      <c r="AD602" s="47"/>
      <c r="AE602" s="47"/>
      <c r="AF602" s="47"/>
      <c r="AG602" s="47"/>
      <c r="AH602" s="47"/>
      <c r="AI602" s="47"/>
    </row>
    <row r="603" spans="1:35">
      <c r="A603" s="47"/>
      <c r="B603" s="47"/>
      <c r="C603" s="47"/>
      <c r="D603" s="47"/>
      <c r="E603" s="47"/>
      <c r="F603" s="47"/>
      <c r="G603" s="47"/>
      <c r="H603" s="47"/>
      <c r="I603" s="47"/>
      <c r="J603" s="47"/>
      <c r="K603" s="47"/>
      <c r="L603" s="47"/>
      <c r="M603" s="47"/>
      <c r="N603" s="47"/>
      <c r="O603" s="47"/>
      <c r="P603" s="47"/>
      <c r="Q603" s="47"/>
      <c r="R603" s="47"/>
      <c r="S603" s="47"/>
      <c r="T603" s="47"/>
      <c r="U603" s="47"/>
      <c r="V603" s="47"/>
      <c r="W603" s="47"/>
      <c r="X603" s="47"/>
      <c r="Y603" s="47"/>
      <c r="Z603" s="47"/>
      <c r="AA603" s="47"/>
      <c r="AB603" s="47"/>
      <c r="AC603" s="47"/>
      <c r="AD603" s="47"/>
      <c r="AE603" s="47"/>
      <c r="AF603" s="47"/>
      <c r="AG603" s="47"/>
      <c r="AH603" s="47"/>
      <c r="AI603" s="47"/>
    </row>
    <row r="604" spans="1:35">
      <c r="A604" s="47"/>
      <c r="B604" s="47"/>
      <c r="C604" s="47"/>
      <c r="D604" s="47"/>
      <c r="E604" s="47"/>
      <c r="F604" s="47"/>
      <c r="G604" s="47"/>
      <c r="H604" s="47"/>
      <c r="I604" s="47"/>
      <c r="J604" s="47"/>
      <c r="K604" s="47"/>
      <c r="L604" s="47"/>
      <c r="M604" s="47"/>
      <c r="N604" s="47"/>
      <c r="O604" s="47"/>
      <c r="P604" s="47"/>
      <c r="Q604" s="47"/>
      <c r="R604" s="47"/>
      <c r="S604" s="47"/>
      <c r="T604" s="47"/>
      <c r="U604" s="47"/>
      <c r="V604" s="47"/>
      <c r="W604" s="47"/>
      <c r="X604" s="47"/>
      <c r="Y604" s="47"/>
      <c r="Z604" s="47"/>
      <c r="AA604" s="47"/>
      <c r="AB604" s="47"/>
      <c r="AC604" s="47"/>
      <c r="AD604" s="47"/>
      <c r="AE604" s="47"/>
      <c r="AF604" s="47"/>
      <c r="AG604" s="47"/>
      <c r="AH604" s="47"/>
      <c r="AI604" s="47"/>
    </row>
    <row r="605" spans="1:35">
      <c r="A605" s="47"/>
      <c r="B605" s="47"/>
      <c r="C605" s="47"/>
      <c r="D605" s="47"/>
      <c r="E605" s="47"/>
      <c r="F605" s="47"/>
      <c r="G605" s="47"/>
      <c r="H605" s="47"/>
      <c r="I605" s="47"/>
      <c r="J605" s="47"/>
      <c r="K605" s="47"/>
      <c r="L605" s="47"/>
      <c r="M605" s="47"/>
      <c r="N605" s="47"/>
      <c r="O605" s="47"/>
      <c r="P605" s="47"/>
      <c r="Q605" s="47"/>
      <c r="R605" s="47"/>
      <c r="S605" s="47"/>
      <c r="T605" s="47"/>
      <c r="U605" s="47"/>
      <c r="V605" s="47"/>
      <c r="W605" s="47"/>
      <c r="X605" s="47"/>
      <c r="Y605" s="47"/>
      <c r="Z605" s="47"/>
      <c r="AA605" s="47"/>
      <c r="AB605" s="47"/>
      <c r="AC605" s="47"/>
      <c r="AD605" s="47"/>
      <c r="AE605" s="47"/>
      <c r="AF605" s="47"/>
      <c r="AG605" s="47"/>
      <c r="AH605" s="47"/>
      <c r="AI605" s="47"/>
    </row>
    <row r="606" spans="1:35">
      <c r="A606" s="47"/>
      <c r="B606" s="47"/>
      <c r="C606" s="47"/>
      <c r="D606" s="47"/>
      <c r="E606" s="47"/>
      <c r="F606" s="47"/>
      <c r="G606" s="47"/>
      <c r="H606" s="47"/>
      <c r="I606" s="47"/>
      <c r="J606" s="47"/>
      <c r="K606" s="47"/>
      <c r="L606" s="47"/>
      <c r="M606" s="47"/>
      <c r="N606" s="47"/>
      <c r="O606" s="47"/>
      <c r="P606" s="47"/>
      <c r="Q606" s="47"/>
      <c r="R606" s="47"/>
      <c r="S606" s="47"/>
      <c r="T606" s="47"/>
      <c r="U606" s="47"/>
      <c r="V606" s="47"/>
      <c r="W606" s="47"/>
      <c r="X606" s="47"/>
      <c r="Y606" s="47"/>
      <c r="Z606" s="47"/>
      <c r="AA606" s="47"/>
      <c r="AB606" s="47"/>
      <c r="AC606" s="47"/>
      <c r="AD606" s="47"/>
      <c r="AE606" s="47"/>
      <c r="AF606" s="47"/>
      <c r="AG606" s="47"/>
      <c r="AH606" s="47"/>
      <c r="AI606" s="47"/>
    </row>
    <row r="607" spans="1:35">
      <c r="A607" s="47"/>
      <c r="B607" s="47"/>
      <c r="C607" s="47"/>
      <c r="D607" s="47"/>
      <c r="E607" s="47"/>
      <c r="F607" s="47"/>
      <c r="G607" s="47"/>
      <c r="H607" s="47"/>
      <c r="I607" s="47"/>
      <c r="J607" s="47"/>
      <c r="K607" s="47"/>
      <c r="L607" s="47"/>
      <c r="M607" s="47"/>
      <c r="N607" s="47"/>
      <c r="O607" s="47"/>
      <c r="P607" s="47"/>
      <c r="Q607" s="47"/>
      <c r="R607" s="47"/>
      <c r="S607" s="47"/>
      <c r="T607" s="47"/>
      <c r="U607" s="47"/>
      <c r="V607" s="47"/>
      <c r="W607" s="47"/>
      <c r="X607" s="47"/>
      <c r="Y607" s="47"/>
      <c r="Z607" s="47"/>
      <c r="AA607" s="47"/>
      <c r="AB607" s="47"/>
      <c r="AC607" s="47"/>
      <c r="AD607" s="47"/>
      <c r="AE607" s="47"/>
      <c r="AF607" s="47"/>
      <c r="AG607" s="47"/>
      <c r="AH607" s="47"/>
      <c r="AI607" s="47"/>
    </row>
    <row r="608" spans="1:35">
      <c r="A608" s="47"/>
      <c r="B608" s="47"/>
      <c r="C608" s="47"/>
      <c r="D608" s="47"/>
      <c r="E608" s="47"/>
      <c r="F608" s="47"/>
      <c r="G608" s="47"/>
      <c r="H608" s="47"/>
      <c r="I608" s="47"/>
      <c r="J608" s="47"/>
      <c r="K608" s="47"/>
      <c r="L608" s="47"/>
      <c r="M608" s="47"/>
      <c r="N608" s="47"/>
      <c r="O608" s="47"/>
      <c r="P608" s="47"/>
      <c r="Q608" s="47"/>
      <c r="R608" s="47"/>
      <c r="S608" s="47"/>
      <c r="T608" s="47"/>
      <c r="U608" s="47"/>
      <c r="V608" s="47"/>
      <c r="W608" s="47"/>
      <c r="X608" s="47"/>
      <c r="Y608" s="47"/>
      <c r="Z608" s="47"/>
      <c r="AA608" s="47"/>
      <c r="AB608" s="47"/>
      <c r="AC608" s="47"/>
      <c r="AD608" s="47"/>
      <c r="AE608" s="47"/>
      <c r="AF608" s="47"/>
      <c r="AG608" s="47"/>
      <c r="AH608" s="47"/>
      <c r="AI608" s="47"/>
    </row>
    <row r="609" spans="1:35">
      <c r="A609" s="47"/>
      <c r="B609" s="47"/>
      <c r="C609" s="47"/>
      <c r="D609" s="47"/>
      <c r="E609" s="47"/>
      <c r="F609" s="47"/>
      <c r="G609" s="47"/>
      <c r="H609" s="47"/>
      <c r="I609" s="47"/>
      <c r="J609" s="47"/>
      <c r="K609" s="47"/>
      <c r="L609" s="47"/>
      <c r="M609" s="47"/>
      <c r="N609" s="47"/>
      <c r="O609" s="47"/>
      <c r="P609" s="47"/>
      <c r="Q609" s="47"/>
      <c r="R609" s="47"/>
      <c r="S609" s="47"/>
      <c r="T609" s="47"/>
      <c r="U609" s="47"/>
      <c r="V609" s="47"/>
      <c r="W609" s="47"/>
      <c r="X609" s="47"/>
      <c r="Y609" s="47"/>
      <c r="Z609" s="47"/>
      <c r="AA609" s="47"/>
      <c r="AB609" s="47"/>
      <c r="AC609" s="47"/>
      <c r="AD609" s="47"/>
      <c r="AE609" s="47"/>
      <c r="AF609" s="47"/>
      <c r="AG609" s="47"/>
      <c r="AH609" s="47"/>
      <c r="AI609" s="47"/>
    </row>
    <row r="610" spans="1:35">
      <c r="A610" s="47"/>
      <c r="B610" s="47"/>
      <c r="C610" s="47"/>
      <c r="D610" s="47"/>
      <c r="E610" s="47"/>
      <c r="F610" s="47"/>
      <c r="G610" s="47"/>
      <c r="H610" s="47"/>
      <c r="I610" s="47"/>
      <c r="J610" s="47"/>
      <c r="K610" s="47"/>
      <c r="L610" s="47"/>
      <c r="M610" s="47"/>
      <c r="N610" s="47"/>
      <c r="O610" s="47"/>
      <c r="P610" s="47"/>
      <c r="Q610" s="47"/>
      <c r="R610" s="47"/>
      <c r="S610" s="47"/>
      <c r="T610" s="47"/>
      <c r="U610" s="47"/>
      <c r="V610" s="47"/>
      <c r="W610" s="47"/>
      <c r="X610" s="47"/>
      <c r="Y610" s="47"/>
      <c r="Z610" s="47"/>
      <c r="AA610" s="47"/>
      <c r="AB610" s="47"/>
      <c r="AC610" s="47"/>
      <c r="AD610" s="47"/>
      <c r="AE610" s="47"/>
      <c r="AF610" s="47"/>
      <c r="AG610" s="47"/>
      <c r="AH610" s="47"/>
      <c r="AI610" s="47"/>
    </row>
    <row r="611" spans="1:35">
      <c r="A611" s="47"/>
      <c r="B611" s="47"/>
      <c r="C611" s="47"/>
      <c r="D611" s="47"/>
      <c r="E611" s="47"/>
      <c r="F611" s="47"/>
      <c r="G611" s="47"/>
      <c r="H611" s="47"/>
      <c r="I611" s="47"/>
      <c r="J611" s="47"/>
      <c r="K611" s="47"/>
      <c r="L611" s="47"/>
      <c r="M611" s="47"/>
      <c r="N611" s="47"/>
      <c r="O611" s="47"/>
      <c r="P611" s="47"/>
      <c r="Q611" s="47"/>
      <c r="R611" s="47"/>
      <c r="S611" s="47"/>
      <c r="T611" s="47"/>
      <c r="U611" s="47"/>
      <c r="V611" s="47"/>
      <c r="W611" s="47"/>
      <c r="X611" s="47"/>
      <c r="Y611" s="47"/>
      <c r="Z611" s="47"/>
      <c r="AA611" s="47"/>
      <c r="AB611" s="47"/>
      <c r="AC611" s="47"/>
      <c r="AD611" s="47"/>
      <c r="AE611" s="47"/>
      <c r="AF611" s="47"/>
      <c r="AG611" s="47"/>
      <c r="AH611" s="47"/>
      <c r="AI611" s="47"/>
    </row>
    <row r="612" spans="1:35">
      <c r="A612" s="47"/>
      <c r="B612" s="47"/>
      <c r="C612" s="47"/>
      <c r="D612" s="47"/>
      <c r="E612" s="47"/>
      <c r="F612" s="47"/>
      <c r="G612" s="47"/>
      <c r="H612" s="47"/>
      <c r="I612" s="47"/>
      <c r="J612" s="47"/>
      <c r="K612" s="47"/>
      <c r="L612" s="47"/>
      <c r="M612" s="47"/>
      <c r="N612" s="47"/>
      <c r="O612" s="47"/>
      <c r="P612" s="47"/>
      <c r="Q612" s="47"/>
      <c r="R612" s="47"/>
      <c r="S612" s="47"/>
      <c r="T612" s="47"/>
      <c r="U612" s="47"/>
      <c r="V612" s="47"/>
      <c r="W612" s="47"/>
      <c r="X612" s="47"/>
      <c r="Y612" s="47"/>
      <c r="Z612" s="47"/>
      <c r="AA612" s="47"/>
      <c r="AB612" s="47"/>
      <c r="AC612" s="47"/>
      <c r="AD612" s="47"/>
      <c r="AE612" s="47"/>
      <c r="AF612" s="47"/>
      <c r="AG612" s="47"/>
      <c r="AH612" s="47"/>
      <c r="AI612" s="47"/>
    </row>
    <row r="613" spans="1:35">
      <c r="A613" s="47"/>
      <c r="B613" s="47"/>
      <c r="C613" s="47"/>
      <c r="D613" s="47"/>
      <c r="E613" s="47"/>
      <c r="F613" s="47"/>
      <c r="G613" s="47"/>
      <c r="H613" s="47"/>
      <c r="I613" s="47"/>
      <c r="J613" s="47"/>
      <c r="K613" s="47"/>
      <c r="L613" s="47"/>
      <c r="M613" s="47"/>
      <c r="N613" s="47"/>
      <c r="O613" s="47"/>
      <c r="P613" s="47"/>
      <c r="Q613" s="47"/>
      <c r="R613" s="47"/>
      <c r="S613" s="47"/>
      <c r="T613" s="47"/>
      <c r="U613" s="47"/>
      <c r="V613" s="47"/>
      <c r="W613" s="47"/>
      <c r="X613" s="47"/>
      <c r="Y613" s="47"/>
      <c r="Z613" s="47"/>
      <c r="AA613" s="47"/>
      <c r="AB613" s="47"/>
      <c r="AC613" s="47"/>
      <c r="AD613" s="47"/>
      <c r="AE613" s="47"/>
      <c r="AF613" s="47"/>
      <c r="AG613" s="47"/>
      <c r="AH613" s="47"/>
      <c r="AI613" s="47"/>
    </row>
    <row r="614" spans="1:35">
      <c r="A614" s="47"/>
      <c r="B614" s="47"/>
      <c r="C614" s="47"/>
      <c r="D614" s="47"/>
      <c r="E614" s="47"/>
      <c r="F614" s="47"/>
      <c r="G614" s="47"/>
      <c r="H614" s="47"/>
      <c r="I614" s="47"/>
      <c r="J614" s="47"/>
      <c r="K614" s="47"/>
      <c r="L614" s="47"/>
      <c r="M614" s="47"/>
      <c r="N614" s="47"/>
      <c r="O614" s="47"/>
      <c r="P614" s="47"/>
      <c r="Q614" s="47"/>
      <c r="R614" s="47"/>
      <c r="S614" s="47"/>
      <c r="T614" s="47"/>
      <c r="U614" s="47"/>
      <c r="V614" s="47"/>
      <c r="W614" s="47"/>
      <c r="X614" s="47"/>
      <c r="Y614" s="47"/>
      <c r="Z614" s="47"/>
      <c r="AA614" s="47"/>
      <c r="AB614" s="47"/>
      <c r="AC614" s="47"/>
      <c r="AD614" s="47"/>
      <c r="AE614" s="47"/>
      <c r="AF614" s="47"/>
      <c r="AG614" s="47"/>
      <c r="AH614" s="47"/>
      <c r="AI614" s="47"/>
    </row>
    <row r="615" spans="1:35">
      <c r="A615" s="47"/>
      <c r="B615" s="47"/>
      <c r="C615" s="47"/>
      <c r="D615" s="47"/>
      <c r="E615" s="47"/>
      <c r="F615" s="47"/>
      <c r="G615" s="47"/>
      <c r="H615" s="47"/>
      <c r="I615" s="47"/>
      <c r="J615" s="47"/>
      <c r="K615" s="47"/>
      <c r="L615" s="47"/>
      <c r="M615" s="47"/>
      <c r="N615" s="47"/>
      <c r="O615" s="47"/>
      <c r="P615" s="47"/>
      <c r="Q615" s="47"/>
      <c r="R615" s="47"/>
      <c r="S615" s="47"/>
      <c r="T615" s="47"/>
      <c r="U615" s="47"/>
      <c r="V615" s="47"/>
      <c r="W615" s="47"/>
      <c r="X615" s="47"/>
      <c r="Y615" s="47"/>
      <c r="Z615" s="47"/>
      <c r="AA615" s="47"/>
      <c r="AB615" s="47"/>
      <c r="AC615" s="47"/>
      <c r="AD615" s="47"/>
      <c r="AE615" s="47"/>
      <c r="AF615" s="47"/>
      <c r="AG615" s="47"/>
      <c r="AH615" s="47"/>
      <c r="AI615" s="47"/>
    </row>
    <row r="616" spans="1:35">
      <c r="A616" s="47"/>
      <c r="B616" s="47"/>
      <c r="C616" s="47"/>
      <c r="D616" s="47"/>
      <c r="E616" s="47"/>
      <c r="F616" s="47"/>
      <c r="G616" s="47"/>
      <c r="H616" s="47"/>
      <c r="I616" s="47"/>
      <c r="J616" s="47"/>
      <c r="K616" s="47"/>
      <c r="L616" s="47"/>
      <c r="M616" s="47"/>
      <c r="N616" s="47"/>
      <c r="O616" s="47"/>
      <c r="P616" s="47"/>
      <c r="Q616" s="47"/>
      <c r="R616" s="47"/>
      <c r="S616" s="47"/>
      <c r="T616" s="47"/>
      <c r="U616" s="47"/>
      <c r="V616" s="47"/>
      <c r="W616" s="47"/>
      <c r="X616" s="47"/>
      <c r="Y616" s="47"/>
      <c r="Z616" s="47"/>
      <c r="AA616" s="47"/>
      <c r="AB616" s="47"/>
      <c r="AC616" s="47"/>
      <c r="AD616" s="47"/>
      <c r="AE616" s="47"/>
      <c r="AF616" s="47"/>
      <c r="AG616" s="47"/>
      <c r="AH616" s="47"/>
      <c r="AI616" s="47"/>
    </row>
    <row r="617" spans="1:35">
      <c r="A617" s="47"/>
      <c r="B617" s="47"/>
      <c r="C617" s="47"/>
      <c r="D617" s="47"/>
      <c r="E617" s="47"/>
      <c r="F617" s="47"/>
      <c r="G617" s="47"/>
      <c r="H617" s="47"/>
      <c r="I617" s="47"/>
      <c r="J617" s="47"/>
      <c r="K617" s="47"/>
      <c r="L617" s="47"/>
      <c r="M617" s="47"/>
      <c r="N617" s="47"/>
      <c r="O617" s="47"/>
      <c r="P617" s="47"/>
      <c r="Q617" s="47"/>
      <c r="R617" s="47"/>
      <c r="S617" s="47"/>
      <c r="T617" s="47"/>
      <c r="U617" s="47"/>
      <c r="V617" s="47"/>
      <c r="W617" s="47"/>
      <c r="X617" s="47"/>
      <c r="Y617" s="47"/>
      <c r="Z617" s="47"/>
      <c r="AA617" s="47"/>
      <c r="AB617" s="47"/>
      <c r="AC617" s="47"/>
      <c r="AD617" s="47"/>
      <c r="AE617" s="47"/>
      <c r="AF617" s="47"/>
      <c r="AG617" s="47"/>
      <c r="AH617" s="47"/>
      <c r="AI617" s="47"/>
    </row>
    <row r="618" spans="1:35">
      <c r="A618" s="47"/>
      <c r="B618" s="47"/>
      <c r="C618" s="47"/>
      <c r="D618" s="47"/>
      <c r="E618" s="47"/>
      <c r="F618" s="47"/>
      <c r="G618" s="47"/>
      <c r="H618" s="47"/>
      <c r="I618" s="47"/>
      <c r="J618" s="47"/>
      <c r="K618" s="47"/>
      <c r="L618" s="47"/>
      <c r="M618" s="47"/>
      <c r="N618" s="47"/>
      <c r="O618" s="47"/>
      <c r="P618" s="47"/>
      <c r="Q618" s="47"/>
      <c r="R618" s="47"/>
      <c r="S618" s="47"/>
      <c r="T618" s="47"/>
      <c r="U618" s="47"/>
      <c r="V618" s="47"/>
      <c r="W618" s="47"/>
      <c r="X618" s="47"/>
      <c r="Y618" s="47"/>
      <c r="Z618" s="47"/>
      <c r="AA618" s="47"/>
      <c r="AB618" s="47"/>
      <c r="AC618" s="47"/>
      <c r="AD618" s="47"/>
      <c r="AE618" s="47"/>
      <c r="AF618" s="47"/>
      <c r="AG618" s="47"/>
      <c r="AH618" s="47"/>
      <c r="AI618" s="47"/>
    </row>
    <row r="619" spans="1:35">
      <c r="A619" s="47"/>
      <c r="B619" s="47"/>
      <c r="C619" s="47"/>
      <c r="D619" s="47"/>
      <c r="E619" s="47"/>
      <c r="F619" s="47"/>
      <c r="G619" s="47"/>
      <c r="H619" s="47"/>
      <c r="I619" s="47"/>
      <c r="J619" s="47"/>
      <c r="K619" s="47"/>
      <c r="L619" s="47"/>
      <c r="M619" s="47"/>
      <c r="N619" s="47"/>
      <c r="O619" s="47"/>
      <c r="P619" s="47"/>
      <c r="Q619" s="47"/>
      <c r="R619" s="47"/>
      <c r="S619" s="47"/>
      <c r="T619" s="47"/>
      <c r="U619" s="47"/>
      <c r="V619" s="47"/>
      <c r="W619" s="47"/>
      <c r="X619" s="47"/>
      <c r="Y619" s="47"/>
      <c r="Z619" s="47"/>
      <c r="AA619" s="47"/>
      <c r="AB619" s="47"/>
      <c r="AC619" s="47"/>
      <c r="AD619" s="47"/>
      <c r="AE619" s="47"/>
      <c r="AF619" s="47"/>
      <c r="AG619" s="47"/>
      <c r="AH619" s="47"/>
      <c r="AI619" s="47"/>
    </row>
    <row r="620" spans="1:35">
      <c r="A620" s="47"/>
      <c r="B620" s="47"/>
      <c r="C620" s="47"/>
      <c r="D620" s="47"/>
      <c r="E620" s="47"/>
      <c r="F620" s="47"/>
      <c r="G620" s="47"/>
      <c r="H620" s="47"/>
      <c r="I620" s="47"/>
      <c r="J620" s="47"/>
      <c r="K620" s="47"/>
      <c r="L620" s="47"/>
      <c r="M620" s="47"/>
      <c r="N620" s="47"/>
      <c r="O620" s="47"/>
      <c r="P620" s="47"/>
      <c r="Q620" s="47"/>
      <c r="R620" s="47"/>
      <c r="S620" s="47"/>
      <c r="T620" s="47"/>
      <c r="U620" s="47"/>
      <c r="V620" s="47"/>
      <c r="W620" s="47"/>
      <c r="X620" s="47"/>
      <c r="Y620" s="47"/>
      <c r="Z620" s="47"/>
      <c r="AA620" s="47"/>
      <c r="AB620" s="47"/>
      <c r="AC620" s="47"/>
      <c r="AD620" s="47"/>
      <c r="AE620" s="47"/>
      <c r="AF620" s="47"/>
      <c r="AG620" s="47"/>
      <c r="AH620" s="47"/>
      <c r="AI620" s="47"/>
    </row>
    <row r="621" spans="1:35">
      <c r="A621" s="47"/>
      <c r="B621" s="47"/>
      <c r="C621" s="47"/>
      <c r="D621" s="47"/>
      <c r="E621" s="47"/>
      <c r="F621" s="47"/>
      <c r="G621" s="47"/>
      <c r="H621" s="47"/>
      <c r="I621" s="47"/>
      <c r="J621" s="47"/>
      <c r="K621" s="47"/>
      <c r="L621" s="47"/>
      <c r="M621" s="47"/>
      <c r="N621" s="47"/>
      <c r="O621" s="47"/>
      <c r="P621" s="47"/>
      <c r="Q621" s="47"/>
      <c r="R621" s="47"/>
      <c r="S621" s="47"/>
      <c r="T621" s="47"/>
      <c r="U621" s="47"/>
      <c r="V621" s="47"/>
      <c r="W621" s="47"/>
      <c r="X621" s="47"/>
      <c r="Y621" s="47"/>
      <c r="Z621" s="47"/>
      <c r="AA621" s="47"/>
      <c r="AB621" s="47"/>
      <c r="AC621" s="47"/>
      <c r="AD621" s="47"/>
      <c r="AE621" s="47"/>
      <c r="AF621" s="47"/>
      <c r="AG621" s="47"/>
      <c r="AH621" s="47"/>
      <c r="AI621" s="47"/>
    </row>
    <row r="622" spans="1:35">
      <c r="A622" s="47"/>
      <c r="B622" s="47"/>
      <c r="C622" s="47"/>
      <c r="D622" s="47"/>
      <c r="E622" s="47"/>
      <c r="F622" s="47"/>
      <c r="G622" s="47"/>
      <c r="H622" s="47"/>
      <c r="I622" s="47"/>
      <c r="J622" s="47"/>
      <c r="K622" s="47"/>
      <c r="L622" s="47"/>
      <c r="M622" s="47"/>
      <c r="N622" s="47"/>
      <c r="O622" s="47"/>
      <c r="P622" s="47"/>
      <c r="Q622" s="47"/>
      <c r="R622" s="47"/>
      <c r="S622" s="47"/>
      <c r="T622" s="47"/>
      <c r="U622" s="47"/>
      <c r="V622" s="47"/>
      <c r="W622" s="47"/>
      <c r="X622" s="47"/>
      <c r="Y622" s="47"/>
      <c r="Z622" s="47"/>
      <c r="AA622" s="47"/>
      <c r="AB622" s="47"/>
      <c r="AC622" s="47"/>
      <c r="AD622" s="47"/>
      <c r="AE622" s="47"/>
      <c r="AF622" s="47"/>
      <c r="AG622" s="47"/>
      <c r="AH622" s="47"/>
      <c r="AI622" s="47"/>
    </row>
    <row r="623" spans="1:35">
      <c r="A623" s="47"/>
      <c r="B623" s="47"/>
      <c r="C623" s="47"/>
      <c r="D623" s="47"/>
      <c r="E623" s="47"/>
      <c r="F623" s="47"/>
      <c r="G623" s="47"/>
      <c r="H623" s="47"/>
      <c r="I623" s="47"/>
      <c r="J623" s="47"/>
      <c r="K623" s="47"/>
      <c r="L623" s="47"/>
      <c r="M623" s="47"/>
      <c r="N623" s="47"/>
      <c r="O623" s="47"/>
      <c r="P623" s="47"/>
      <c r="Q623" s="47"/>
      <c r="R623" s="47"/>
      <c r="S623" s="47"/>
      <c r="T623" s="47"/>
      <c r="U623" s="47"/>
      <c r="V623" s="47"/>
      <c r="W623" s="47"/>
      <c r="X623" s="47"/>
      <c r="Y623" s="47"/>
      <c r="Z623" s="47"/>
      <c r="AA623" s="47"/>
      <c r="AB623" s="47"/>
      <c r="AC623" s="47"/>
      <c r="AD623" s="47"/>
      <c r="AE623" s="47"/>
      <c r="AF623" s="47"/>
      <c r="AG623" s="47"/>
      <c r="AH623" s="47"/>
      <c r="AI623" s="47"/>
    </row>
    <row r="624" spans="1:35">
      <c r="A624" s="47"/>
      <c r="B624" s="47"/>
      <c r="C624" s="47"/>
      <c r="D624" s="47"/>
      <c r="E624" s="47"/>
      <c r="F624" s="47"/>
      <c r="G624" s="47"/>
      <c r="H624" s="47"/>
      <c r="I624" s="47"/>
      <c r="J624" s="47"/>
      <c r="K624" s="47"/>
      <c r="L624" s="47"/>
      <c r="M624" s="47"/>
      <c r="N624" s="47"/>
      <c r="O624" s="47"/>
      <c r="P624" s="47"/>
      <c r="Q624" s="47"/>
      <c r="R624" s="47"/>
      <c r="S624" s="47"/>
      <c r="T624" s="47"/>
      <c r="U624" s="47"/>
      <c r="V624" s="47"/>
      <c r="W624" s="47"/>
      <c r="X624" s="47"/>
      <c r="Y624" s="47"/>
      <c r="Z624" s="47"/>
      <c r="AA624" s="47"/>
      <c r="AB624" s="47"/>
      <c r="AC624" s="47"/>
      <c r="AD624" s="47"/>
      <c r="AE624" s="47"/>
      <c r="AF624" s="47"/>
      <c r="AG624" s="47"/>
      <c r="AH624" s="47"/>
      <c r="AI624" s="47"/>
    </row>
    <row r="625" spans="1:35">
      <c r="A625" s="47"/>
      <c r="B625" s="47"/>
      <c r="C625" s="47"/>
      <c r="D625" s="47"/>
      <c r="E625" s="47"/>
      <c r="F625" s="47"/>
      <c r="G625" s="47"/>
      <c r="H625" s="47"/>
      <c r="I625" s="47"/>
      <c r="J625" s="47"/>
      <c r="K625" s="47"/>
      <c r="L625" s="47"/>
      <c r="M625" s="47"/>
      <c r="N625" s="47"/>
      <c r="O625" s="47"/>
      <c r="P625" s="47"/>
      <c r="Q625" s="47"/>
      <c r="R625" s="47"/>
      <c r="S625" s="47"/>
      <c r="T625" s="47"/>
      <c r="U625" s="47"/>
      <c r="V625" s="47"/>
      <c r="W625" s="47"/>
      <c r="X625" s="47"/>
      <c r="Y625" s="47"/>
      <c r="Z625" s="47"/>
      <c r="AA625" s="47"/>
      <c r="AB625" s="47"/>
      <c r="AC625" s="47"/>
      <c r="AD625" s="47"/>
      <c r="AE625" s="47"/>
      <c r="AF625" s="47"/>
      <c r="AG625" s="47"/>
      <c r="AH625" s="47"/>
      <c r="AI625" s="47"/>
    </row>
    <row r="626" spans="1:35">
      <c r="A626" s="47"/>
      <c r="B626" s="47"/>
      <c r="C626" s="47"/>
      <c r="D626" s="47"/>
      <c r="E626" s="47"/>
      <c r="F626" s="47"/>
      <c r="G626" s="47"/>
      <c r="H626" s="47"/>
      <c r="I626" s="47"/>
      <c r="J626" s="47"/>
      <c r="K626" s="47"/>
      <c r="L626" s="47"/>
      <c r="M626" s="47"/>
      <c r="N626" s="47"/>
      <c r="O626" s="47"/>
      <c r="P626" s="47"/>
      <c r="Q626" s="47"/>
      <c r="R626" s="47"/>
      <c r="S626" s="47"/>
      <c r="T626" s="47"/>
      <c r="U626" s="47"/>
      <c r="V626" s="47"/>
      <c r="W626" s="47"/>
      <c r="X626" s="47"/>
      <c r="Y626" s="47"/>
      <c r="Z626" s="47"/>
      <c r="AA626" s="47"/>
      <c r="AB626" s="47"/>
      <c r="AC626" s="47"/>
      <c r="AD626" s="47"/>
      <c r="AE626" s="47"/>
      <c r="AF626" s="47"/>
      <c r="AG626" s="47"/>
      <c r="AH626" s="47"/>
      <c r="AI626" s="47"/>
    </row>
    <row r="627" spans="1:35">
      <c r="A627" s="47"/>
      <c r="B627" s="47"/>
      <c r="C627" s="47"/>
      <c r="D627" s="47"/>
      <c r="E627" s="47"/>
      <c r="F627" s="47"/>
      <c r="G627" s="47"/>
      <c r="H627" s="47"/>
      <c r="I627" s="47"/>
      <c r="J627" s="47"/>
      <c r="K627" s="47"/>
      <c r="L627" s="47"/>
      <c r="M627" s="47"/>
      <c r="N627" s="47"/>
      <c r="O627" s="47"/>
      <c r="P627" s="47"/>
      <c r="Q627" s="47"/>
      <c r="R627" s="47"/>
      <c r="S627" s="47"/>
      <c r="T627" s="47"/>
      <c r="U627" s="47"/>
      <c r="V627" s="47"/>
      <c r="W627" s="47"/>
      <c r="X627" s="47"/>
      <c r="Y627" s="47"/>
      <c r="Z627" s="47"/>
      <c r="AA627" s="47"/>
      <c r="AB627" s="47"/>
      <c r="AC627" s="47"/>
      <c r="AD627" s="47"/>
      <c r="AE627" s="47"/>
      <c r="AF627" s="47"/>
      <c r="AG627" s="47"/>
      <c r="AH627" s="47"/>
      <c r="AI627" s="47"/>
    </row>
    <row r="628" spans="1:35">
      <c r="A628" s="47"/>
      <c r="B628" s="47"/>
      <c r="C628" s="47"/>
      <c r="D628" s="47"/>
      <c r="E628" s="47"/>
      <c r="F628" s="47"/>
      <c r="G628" s="47"/>
      <c r="H628" s="47"/>
      <c r="I628" s="47"/>
      <c r="J628" s="47"/>
      <c r="K628" s="47"/>
      <c r="L628" s="47"/>
      <c r="M628" s="47"/>
      <c r="N628" s="47"/>
      <c r="O628" s="47"/>
      <c r="P628" s="47"/>
      <c r="Q628" s="47"/>
      <c r="R628" s="47"/>
      <c r="S628" s="47"/>
      <c r="T628" s="47"/>
      <c r="U628" s="47"/>
      <c r="V628" s="47"/>
      <c r="W628" s="47"/>
      <c r="X628" s="47"/>
      <c r="Y628" s="47"/>
      <c r="Z628" s="47"/>
      <c r="AA628" s="47"/>
      <c r="AB628" s="47"/>
      <c r="AC628" s="47"/>
      <c r="AD628" s="47"/>
      <c r="AE628" s="47"/>
      <c r="AF628" s="47"/>
      <c r="AG628" s="47"/>
      <c r="AH628" s="47"/>
      <c r="AI628" s="47"/>
    </row>
    <row r="629" spans="1:35">
      <c r="A629" s="47"/>
      <c r="B629" s="47"/>
      <c r="C629" s="47"/>
      <c r="D629" s="47"/>
      <c r="E629" s="47"/>
      <c r="F629" s="47"/>
      <c r="G629" s="47"/>
      <c r="H629" s="47"/>
      <c r="I629" s="47"/>
      <c r="J629" s="47"/>
      <c r="K629" s="47"/>
      <c r="L629" s="47"/>
      <c r="M629" s="47"/>
      <c r="N629" s="47"/>
      <c r="O629" s="47"/>
      <c r="P629" s="47"/>
      <c r="Q629" s="47"/>
      <c r="R629" s="47"/>
      <c r="S629" s="47"/>
      <c r="T629" s="47"/>
      <c r="U629" s="47"/>
      <c r="V629" s="47"/>
      <c r="W629" s="47"/>
      <c r="X629" s="47"/>
      <c r="Y629" s="47"/>
      <c r="Z629" s="47"/>
      <c r="AA629" s="47"/>
      <c r="AB629" s="47"/>
      <c r="AC629" s="47"/>
      <c r="AD629" s="47"/>
      <c r="AE629" s="47"/>
      <c r="AF629" s="47"/>
      <c r="AG629" s="47"/>
      <c r="AH629" s="47"/>
      <c r="AI629" s="47"/>
    </row>
    <row r="630" spans="1:35">
      <c r="A630" s="47"/>
      <c r="B630" s="47"/>
      <c r="C630" s="47"/>
      <c r="D630" s="47"/>
      <c r="E630" s="47"/>
      <c r="F630" s="47"/>
      <c r="G630" s="47"/>
      <c r="H630" s="47"/>
      <c r="I630" s="47"/>
      <c r="J630" s="47"/>
      <c r="K630" s="47"/>
      <c r="L630" s="47"/>
      <c r="M630" s="47"/>
      <c r="N630" s="47"/>
      <c r="O630" s="47"/>
      <c r="P630" s="47"/>
      <c r="Q630" s="47"/>
      <c r="R630" s="47"/>
      <c r="S630" s="47"/>
      <c r="T630" s="47"/>
      <c r="U630" s="47"/>
      <c r="V630" s="47"/>
      <c r="W630" s="47"/>
      <c r="X630" s="47"/>
      <c r="Y630" s="47"/>
      <c r="Z630" s="47"/>
      <c r="AA630" s="47"/>
      <c r="AB630" s="47"/>
      <c r="AC630" s="47"/>
      <c r="AD630" s="47"/>
      <c r="AE630" s="47"/>
      <c r="AF630" s="47"/>
      <c r="AG630" s="47"/>
      <c r="AH630" s="47"/>
      <c r="AI630" s="47"/>
    </row>
    <row r="631" spans="1:35">
      <c r="A631" s="47"/>
      <c r="B631" s="47"/>
      <c r="C631" s="47"/>
      <c r="D631" s="47"/>
      <c r="E631" s="47"/>
      <c r="F631" s="47"/>
      <c r="G631" s="47"/>
      <c r="H631" s="47"/>
      <c r="I631" s="47"/>
      <c r="J631" s="47"/>
      <c r="K631" s="47"/>
      <c r="L631" s="47"/>
      <c r="M631" s="47"/>
      <c r="N631" s="47"/>
      <c r="O631" s="47"/>
      <c r="P631" s="47"/>
      <c r="Q631" s="47"/>
      <c r="R631" s="47"/>
      <c r="S631" s="47"/>
      <c r="T631" s="47"/>
      <c r="U631" s="47"/>
      <c r="V631" s="47"/>
      <c r="W631" s="47"/>
      <c r="X631" s="47"/>
      <c r="Y631" s="47"/>
      <c r="Z631" s="47"/>
      <c r="AA631" s="47"/>
      <c r="AB631" s="47"/>
      <c r="AC631" s="47"/>
      <c r="AD631" s="47"/>
      <c r="AE631" s="47"/>
      <c r="AF631" s="47"/>
      <c r="AG631" s="47"/>
      <c r="AH631" s="47"/>
      <c r="AI631" s="47"/>
    </row>
    <row r="632" spans="1:35">
      <c r="A632" s="47"/>
      <c r="B632" s="47"/>
      <c r="C632" s="47"/>
      <c r="D632" s="47"/>
      <c r="E632" s="47"/>
      <c r="F632" s="47"/>
      <c r="G632" s="47"/>
      <c r="H632" s="47"/>
      <c r="I632" s="47"/>
      <c r="J632" s="47"/>
      <c r="K632" s="47"/>
      <c r="L632" s="47"/>
      <c r="M632" s="47"/>
      <c r="N632" s="47"/>
      <c r="O632" s="47"/>
      <c r="P632" s="47"/>
      <c r="Q632" s="47"/>
      <c r="R632" s="47"/>
      <c r="S632" s="47"/>
      <c r="T632" s="47"/>
      <c r="U632" s="47"/>
      <c r="V632" s="47"/>
      <c r="W632" s="47"/>
      <c r="X632" s="47"/>
      <c r="Y632" s="47"/>
      <c r="Z632" s="47"/>
      <c r="AA632" s="47"/>
      <c r="AB632" s="47"/>
      <c r="AC632" s="47"/>
      <c r="AD632" s="47"/>
      <c r="AE632" s="47"/>
      <c r="AF632" s="47"/>
      <c r="AG632" s="47"/>
      <c r="AH632" s="47"/>
      <c r="AI632" s="47"/>
    </row>
    <row r="633" spans="1:35">
      <c r="A633" s="47"/>
      <c r="B633" s="47"/>
      <c r="C633" s="47"/>
      <c r="D633" s="47"/>
      <c r="E633" s="47"/>
      <c r="F633" s="47"/>
      <c r="G633" s="47"/>
      <c r="H633" s="47"/>
      <c r="I633" s="47"/>
      <c r="J633" s="47"/>
      <c r="K633" s="47"/>
      <c r="L633" s="47"/>
      <c r="M633" s="47"/>
      <c r="N633" s="47"/>
      <c r="O633" s="47"/>
      <c r="P633" s="47"/>
      <c r="Q633" s="47"/>
      <c r="R633" s="47"/>
      <c r="S633" s="47"/>
      <c r="T633" s="47"/>
      <c r="U633" s="47"/>
      <c r="V633" s="47"/>
      <c r="W633" s="47"/>
      <c r="X633" s="47"/>
      <c r="Y633" s="47"/>
      <c r="Z633" s="47"/>
      <c r="AA633" s="47"/>
      <c r="AB633" s="47"/>
      <c r="AC633" s="47"/>
      <c r="AD633" s="47"/>
      <c r="AE633" s="47"/>
      <c r="AF633" s="47"/>
      <c r="AG633" s="47"/>
      <c r="AH633" s="47"/>
      <c r="AI633" s="47"/>
    </row>
    <row r="634" spans="1:35">
      <c r="A634" s="47"/>
      <c r="B634" s="47"/>
      <c r="C634" s="47"/>
      <c r="D634" s="47"/>
      <c r="E634" s="47"/>
      <c r="F634" s="47"/>
      <c r="G634" s="47"/>
      <c r="H634" s="47"/>
      <c r="I634" s="47"/>
      <c r="J634" s="47"/>
      <c r="K634" s="47"/>
      <c r="L634" s="47"/>
      <c r="M634" s="47"/>
      <c r="N634" s="47"/>
      <c r="O634" s="47"/>
      <c r="P634" s="47"/>
      <c r="Q634" s="47"/>
      <c r="R634" s="47"/>
      <c r="S634" s="47"/>
      <c r="T634" s="47"/>
      <c r="U634" s="47"/>
      <c r="V634" s="47"/>
      <c r="W634" s="47"/>
      <c r="X634" s="47"/>
      <c r="Y634" s="47"/>
      <c r="Z634" s="47"/>
      <c r="AA634" s="47"/>
      <c r="AB634" s="47"/>
      <c r="AC634" s="47"/>
      <c r="AD634" s="47"/>
      <c r="AE634" s="47"/>
      <c r="AF634" s="47"/>
      <c r="AG634" s="47"/>
      <c r="AH634" s="47"/>
      <c r="AI634" s="47"/>
    </row>
    <row r="635" spans="1:35">
      <c r="A635" s="47"/>
      <c r="B635" s="47"/>
      <c r="C635" s="47"/>
      <c r="D635" s="47"/>
      <c r="E635" s="47"/>
      <c r="F635" s="47"/>
      <c r="G635" s="47"/>
      <c r="H635" s="47"/>
      <c r="I635" s="47"/>
      <c r="J635" s="47"/>
      <c r="K635" s="47"/>
      <c r="L635" s="47"/>
      <c r="M635" s="47"/>
      <c r="N635" s="47"/>
      <c r="O635" s="47"/>
      <c r="P635" s="47"/>
      <c r="Q635" s="47"/>
      <c r="R635" s="47"/>
      <c r="S635" s="47"/>
      <c r="T635" s="47"/>
      <c r="U635" s="47"/>
      <c r="V635" s="47"/>
      <c r="W635" s="47"/>
      <c r="X635" s="47"/>
      <c r="Y635" s="47"/>
      <c r="Z635" s="47"/>
      <c r="AA635" s="47"/>
      <c r="AB635" s="47"/>
      <c r="AC635" s="47"/>
      <c r="AD635" s="47"/>
      <c r="AE635" s="47"/>
      <c r="AF635" s="47"/>
      <c r="AG635" s="47"/>
      <c r="AH635" s="47"/>
      <c r="AI635" s="47"/>
    </row>
    <row r="636" spans="1:35">
      <c r="A636" s="47"/>
      <c r="B636" s="47"/>
      <c r="C636" s="47"/>
      <c r="D636" s="47"/>
      <c r="E636" s="47"/>
      <c r="F636" s="47"/>
      <c r="G636" s="47"/>
      <c r="H636" s="47"/>
      <c r="I636" s="47"/>
      <c r="J636" s="47"/>
      <c r="K636" s="47"/>
      <c r="L636" s="47"/>
      <c r="M636" s="47"/>
      <c r="N636" s="47"/>
      <c r="O636" s="47"/>
      <c r="P636" s="47"/>
      <c r="Q636" s="47"/>
      <c r="R636" s="47"/>
      <c r="S636" s="47"/>
      <c r="T636" s="47"/>
      <c r="U636" s="47"/>
      <c r="V636" s="47"/>
      <c r="W636" s="47"/>
      <c r="X636" s="47"/>
      <c r="Y636" s="47"/>
      <c r="Z636" s="47"/>
      <c r="AA636" s="47"/>
      <c r="AB636" s="47"/>
      <c r="AC636" s="47"/>
      <c r="AD636" s="47"/>
      <c r="AE636" s="47"/>
      <c r="AF636" s="47"/>
      <c r="AG636" s="47"/>
      <c r="AH636" s="47"/>
      <c r="AI636" s="47"/>
    </row>
    <row r="637" spans="1:35">
      <c r="A637" s="47"/>
      <c r="B637" s="47"/>
      <c r="C637" s="47"/>
      <c r="D637" s="47"/>
      <c r="E637" s="47"/>
      <c r="F637" s="47"/>
      <c r="G637" s="47"/>
      <c r="H637" s="47"/>
      <c r="I637" s="47"/>
      <c r="J637" s="47"/>
      <c r="K637" s="47"/>
      <c r="L637" s="47"/>
      <c r="M637" s="47"/>
      <c r="N637" s="47"/>
      <c r="O637" s="47"/>
      <c r="P637" s="47"/>
      <c r="Q637" s="47"/>
      <c r="R637" s="47"/>
      <c r="S637" s="47"/>
      <c r="T637" s="47"/>
      <c r="U637" s="47"/>
      <c r="V637" s="47"/>
      <c r="W637" s="47"/>
      <c r="X637" s="47"/>
      <c r="Y637" s="47"/>
      <c r="Z637" s="47"/>
      <c r="AA637" s="47"/>
      <c r="AB637" s="47"/>
      <c r="AC637" s="47"/>
      <c r="AD637" s="47"/>
      <c r="AE637" s="47"/>
      <c r="AF637" s="47"/>
      <c r="AG637" s="47"/>
      <c r="AH637" s="47"/>
      <c r="AI637" s="47"/>
    </row>
    <row r="638" spans="1:35">
      <c r="A638" s="47"/>
      <c r="B638" s="47"/>
      <c r="C638" s="47"/>
      <c r="D638" s="47"/>
      <c r="E638" s="47"/>
      <c r="F638" s="47"/>
      <c r="G638" s="47"/>
      <c r="H638" s="47"/>
      <c r="I638" s="47"/>
      <c r="J638" s="47"/>
      <c r="K638" s="47"/>
      <c r="L638" s="47"/>
      <c r="M638" s="47"/>
      <c r="N638" s="47"/>
      <c r="O638" s="47"/>
      <c r="P638" s="47"/>
      <c r="Q638" s="47"/>
      <c r="R638" s="47"/>
      <c r="S638" s="47"/>
      <c r="T638" s="47"/>
      <c r="U638" s="47"/>
      <c r="V638" s="47"/>
      <c r="W638" s="47"/>
      <c r="X638" s="47"/>
      <c r="Y638" s="47"/>
      <c r="Z638" s="47"/>
      <c r="AA638" s="47"/>
      <c r="AB638" s="47"/>
      <c r="AC638" s="47"/>
      <c r="AD638" s="47"/>
      <c r="AE638" s="47"/>
      <c r="AF638" s="47"/>
      <c r="AG638" s="47"/>
      <c r="AH638" s="47"/>
      <c r="AI638" s="47"/>
    </row>
    <row r="639" spans="1:35">
      <c r="A639" s="47"/>
      <c r="B639" s="47"/>
      <c r="C639" s="47"/>
      <c r="D639" s="47"/>
      <c r="E639" s="47"/>
      <c r="F639" s="47"/>
      <c r="G639" s="47"/>
      <c r="H639" s="47"/>
      <c r="I639" s="47"/>
      <c r="J639" s="47"/>
      <c r="K639" s="47"/>
      <c r="L639" s="47"/>
      <c r="M639" s="47"/>
      <c r="N639" s="47"/>
      <c r="O639" s="47"/>
      <c r="P639" s="47"/>
      <c r="Q639" s="47"/>
      <c r="R639" s="47"/>
      <c r="S639" s="47"/>
      <c r="T639" s="47"/>
      <c r="U639" s="47"/>
      <c r="V639" s="47"/>
      <c r="W639" s="47"/>
      <c r="X639" s="47"/>
      <c r="Y639" s="47"/>
      <c r="Z639" s="47"/>
      <c r="AA639" s="47"/>
      <c r="AB639" s="47"/>
      <c r="AC639" s="47"/>
      <c r="AD639" s="47"/>
      <c r="AE639" s="47"/>
      <c r="AF639" s="47"/>
      <c r="AG639" s="47"/>
      <c r="AH639" s="47"/>
      <c r="AI639" s="47"/>
    </row>
    <row r="640" spans="1:35">
      <c r="A640" s="47"/>
      <c r="B640" s="47"/>
      <c r="C640" s="47"/>
      <c r="D640" s="47"/>
      <c r="E640" s="47"/>
      <c r="F640" s="47"/>
      <c r="G640" s="47"/>
      <c r="H640" s="47"/>
      <c r="I640" s="47"/>
      <c r="J640" s="47"/>
      <c r="K640" s="47"/>
      <c r="L640" s="47"/>
      <c r="M640" s="47"/>
      <c r="N640" s="47"/>
      <c r="O640" s="47"/>
      <c r="P640" s="47"/>
      <c r="Q640" s="47"/>
      <c r="R640" s="47"/>
      <c r="S640" s="47"/>
      <c r="T640" s="47"/>
      <c r="U640" s="47"/>
      <c r="V640" s="47"/>
      <c r="W640" s="47"/>
      <c r="X640" s="47"/>
      <c r="Y640" s="47"/>
      <c r="Z640" s="47"/>
      <c r="AA640" s="47"/>
      <c r="AB640" s="47"/>
      <c r="AC640" s="47"/>
      <c r="AD640" s="47"/>
      <c r="AE640" s="47"/>
      <c r="AF640" s="47"/>
      <c r="AG640" s="47"/>
      <c r="AH640" s="47"/>
      <c r="AI640" s="47"/>
    </row>
    <row r="641" spans="1:35">
      <c r="A641" s="47"/>
      <c r="B641" s="47"/>
      <c r="C641" s="47"/>
      <c r="D641" s="47"/>
      <c r="E641" s="47"/>
      <c r="F641" s="47"/>
      <c r="G641" s="47"/>
      <c r="H641" s="47"/>
      <c r="I641" s="47"/>
      <c r="J641" s="47"/>
      <c r="K641" s="47"/>
      <c r="L641" s="47"/>
      <c r="M641" s="47"/>
      <c r="N641" s="47"/>
      <c r="O641" s="47"/>
      <c r="P641" s="47"/>
      <c r="Q641" s="47"/>
      <c r="R641" s="47"/>
      <c r="S641" s="47"/>
      <c r="T641" s="47"/>
      <c r="U641" s="47"/>
      <c r="V641" s="47"/>
      <c r="W641" s="47"/>
      <c r="X641" s="47"/>
      <c r="Y641" s="47"/>
      <c r="Z641" s="47"/>
      <c r="AA641" s="47"/>
      <c r="AB641" s="47"/>
      <c r="AC641" s="47"/>
      <c r="AD641" s="47"/>
      <c r="AE641" s="47"/>
      <c r="AF641" s="47"/>
      <c r="AG641" s="47"/>
      <c r="AH641" s="47"/>
      <c r="AI641" s="47"/>
    </row>
    <row r="642" spans="1:35">
      <c r="A642" s="47"/>
      <c r="B642" s="47"/>
      <c r="C642" s="47"/>
      <c r="D642" s="47"/>
      <c r="E642" s="47"/>
      <c r="F642" s="47"/>
      <c r="G642" s="47"/>
      <c r="H642" s="47"/>
      <c r="I642" s="47"/>
      <c r="J642" s="47"/>
      <c r="K642" s="47"/>
      <c r="L642" s="47"/>
      <c r="M642" s="47"/>
      <c r="N642" s="47"/>
      <c r="O642" s="47"/>
      <c r="P642" s="47"/>
      <c r="Q642" s="47"/>
      <c r="R642" s="47"/>
      <c r="S642" s="47"/>
      <c r="T642" s="47"/>
      <c r="U642" s="47"/>
      <c r="V642" s="47"/>
      <c r="W642" s="47"/>
      <c r="X642" s="47"/>
      <c r="Y642" s="47"/>
      <c r="Z642" s="47"/>
      <c r="AA642" s="47"/>
      <c r="AB642" s="47"/>
      <c r="AC642" s="47"/>
      <c r="AD642" s="47"/>
      <c r="AE642" s="47"/>
      <c r="AF642" s="47"/>
      <c r="AG642" s="47"/>
      <c r="AH642" s="47"/>
      <c r="AI642" s="47"/>
    </row>
    <row r="643" spans="1:35">
      <c r="A643" s="47"/>
      <c r="B643" s="47"/>
      <c r="C643" s="47"/>
      <c r="D643" s="47"/>
      <c r="E643" s="47"/>
      <c r="F643" s="47"/>
      <c r="G643" s="47"/>
      <c r="H643" s="47"/>
      <c r="I643" s="47"/>
      <c r="J643" s="47"/>
      <c r="K643" s="47"/>
      <c r="L643" s="47"/>
      <c r="M643" s="47"/>
      <c r="N643" s="47"/>
      <c r="O643" s="47"/>
      <c r="P643" s="47"/>
      <c r="Q643" s="47"/>
      <c r="R643" s="47"/>
      <c r="S643" s="47"/>
      <c r="T643" s="47"/>
      <c r="U643" s="47"/>
      <c r="V643" s="47"/>
      <c r="W643" s="47"/>
      <c r="X643" s="47"/>
      <c r="Y643" s="47"/>
      <c r="Z643" s="47"/>
      <c r="AA643" s="47"/>
      <c r="AB643" s="47"/>
      <c r="AC643" s="47"/>
      <c r="AD643" s="47"/>
      <c r="AE643" s="47"/>
      <c r="AF643" s="47"/>
      <c r="AG643" s="47"/>
      <c r="AH643" s="47"/>
      <c r="AI643" s="47"/>
    </row>
    <row r="644" spans="1:35">
      <c r="A644" s="47"/>
      <c r="B644" s="47"/>
      <c r="C644" s="47"/>
      <c r="D644" s="47"/>
      <c r="E644" s="47"/>
      <c r="F644" s="47"/>
      <c r="G644" s="47"/>
      <c r="H644" s="47"/>
      <c r="I644" s="47"/>
      <c r="J644" s="47"/>
      <c r="K644" s="47"/>
      <c r="L644" s="47"/>
      <c r="M644" s="47"/>
      <c r="N644" s="47"/>
      <c r="O644" s="47"/>
      <c r="P644" s="47"/>
      <c r="Q644" s="47"/>
      <c r="R644" s="47"/>
      <c r="S644" s="47"/>
      <c r="T644" s="47"/>
      <c r="U644" s="47"/>
      <c r="V644" s="47"/>
      <c r="W644" s="47"/>
      <c r="X644" s="47"/>
      <c r="Y644" s="47"/>
      <c r="Z644" s="47"/>
      <c r="AA644" s="47"/>
      <c r="AB644" s="47"/>
      <c r="AC644" s="47"/>
      <c r="AD644" s="47"/>
      <c r="AE644" s="47"/>
      <c r="AF644" s="47"/>
      <c r="AG644" s="47"/>
      <c r="AH644" s="47"/>
      <c r="AI644" s="47"/>
    </row>
    <row r="645" spans="1:35">
      <c r="A645" s="47"/>
      <c r="B645" s="47"/>
      <c r="C645" s="47"/>
      <c r="D645" s="47"/>
      <c r="E645" s="47"/>
      <c r="F645" s="47"/>
      <c r="G645" s="47"/>
      <c r="H645" s="47"/>
      <c r="I645" s="47"/>
      <c r="J645" s="47"/>
      <c r="K645" s="47"/>
      <c r="L645" s="47"/>
      <c r="M645" s="47"/>
      <c r="N645" s="47"/>
      <c r="O645" s="47"/>
      <c r="P645" s="47"/>
      <c r="Q645" s="47"/>
      <c r="R645" s="47"/>
      <c r="S645" s="47"/>
      <c r="T645" s="47"/>
      <c r="U645" s="47"/>
      <c r="V645" s="47"/>
      <c r="W645" s="47"/>
      <c r="X645" s="47"/>
      <c r="Y645" s="47"/>
      <c r="Z645" s="47"/>
      <c r="AA645" s="47"/>
      <c r="AB645" s="47"/>
      <c r="AC645" s="47"/>
      <c r="AD645" s="47"/>
      <c r="AE645" s="47"/>
      <c r="AF645" s="47"/>
      <c r="AG645" s="47"/>
      <c r="AH645" s="47"/>
      <c r="AI645" s="47"/>
    </row>
    <row r="646" spans="1:35">
      <c r="A646" s="47"/>
      <c r="B646" s="47"/>
      <c r="C646" s="47"/>
      <c r="D646" s="47"/>
      <c r="E646" s="47"/>
      <c r="F646" s="47"/>
      <c r="G646" s="47"/>
      <c r="H646" s="47"/>
      <c r="I646" s="47"/>
      <c r="J646" s="47"/>
      <c r="K646" s="47"/>
      <c r="L646" s="47"/>
      <c r="M646" s="47"/>
      <c r="N646" s="47"/>
      <c r="O646" s="47"/>
      <c r="P646" s="47"/>
      <c r="Q646" s="47"/>
      <c r="R646" s="47"/>
      <c r="S646" s="47"/>
      <c r="T646" s="47"/>
      <c r="U646" s="47"/>
      <c r="V646" s="47"/>
      <c r="W646" s="47"/>
      <c r="X646" s="47"/>
      <c r="Y646" s="47"/>
      <c r="Z646" s="47"/>
      <c r="AA646" s="47"/>
      <c r="AB646" s="47"/>
      <c r="AC646" s="47"/>
      <c r="AD646" s="47"/>
      <c r="AE646" s="47"/>
      <c r="AF646" s="47"/>
      <c r="AG646" s="47"/>
      <c r="AH646" s="47"/>
      <c r="AI646" s="47"/>
    </row>
    <row r="647" spans="1:35">
      <c r="A647" s="47"/>
      <c r="B647" s="47"/>
      <c r="C647" s="47"/>
      <c r="D647" s="47"/>
      <c r="E647" s="47"/>
      <c r="F647" s="47"/>
      <c r="G647" s="47"/>
      <c r="H647" s="47"/>
      <c r="I647" s="47"/>
      <c r="J647" s="47"/>
      <c r="K647" s="47"/>
      <c r="L647" s="47"/>
      <c r="M647" s="47"/>
      <c r="N647" s="47"/>
      <c r="O647" s="47"/>
      <c r="P647" s="47"/>
      <c r="Q647" s="47"/>
      <c r="R647" s="47"/>
      <c r="S647" s="47"/>
      <c r="T647" s="47"/>
      <c r="U647" s="47"/>
      <c r="V647" s="47"/>
      <c r="W647" s="47"/>
      <c r="X647" s="47"/>
      <c r="Y647" s="47"/>
      <c r="Z647" s="47"/>
      <c r="AA647" s="47"/>
      <c r="AB647" s="47"/>
      <c r="AC647" s="47"/>
      <c r="AD647" s="47"/>
      <c r="AE647" s="47"/>
      <c r="AF647" s="47"/>
      <c r="AG647" s="47"/>
      <c r="AH647" s="47"/>
      <c r="AI647" s="47"/>
    </row>
    <row r="648" spans="1:35">
      <c r="A648" s="47"/>
      <c r="B648" s="47"/>
      <c r="C648" s="47"/>
      <c r="D648" s="47"/>
      <c r="E648" s="47"/>
      <c r="F648" s="47"/>
      <c r="G648" s="47"/>
      <c r="H648" s="47"/>
      <c r="I648" s="47"/>
      <c r="J648" s="47"/>
      <c r="K648" s="47"/>
      <c r="L648" s="47"/>
      <c r="M648" s="47"/>
      <c r="N648" s="47"/>
      <c r="O648" s="47"/>
      <c r="P648" s="47"/>
      <c r="Q648" s="47"/>
      <c r="R648" s="47"/>
      <c r="S648" s="47"/>
      <c r="T648" s="47"/>
      <c r="U648" s="47"/>
      <c r="V648" s="47"/>
      <c r="W648" s="47"/>
      <c r="X648" s="47"/>
      <c r="Y648" s="47"/>
      <c r="Z648" s="47"/>
      <c r="AA648" s="47"/>
      <c r="AB648" s="47"/>
      <c r="AC648" s="47"/>
      <c r="AD648" s="47"/>
      <c r="AE648" s="47"/>
      <c r="AF648" s="47"/>
      <c r="AG648" s="47"/>
      <c r="AH648" s="47"/>
      <c r="AI648" s="47"/>
    </row>
    <row r="649" spans="1:35">
      <c r="A649" s="47"/>
      <c r="B649" s="47"/>
      <c r="C649" s="47"/>
      <c r="D649" s="47"/>
      <c r="E649" s="47"/>
      <c r="F649" s="47"/>
      <c r="G649" s="47"/>
      <c r="H649" s="47"/>
      <c r="I649" s="47"/>
      <c r="J649" s="47"/>
      <c r="K649" s="47"/>
      <c r="L649" s="47"/>
      <c r="M649" s="47"/>
      <c r="N649" s="47"/>
      <c r="O649" s="47"/>
      <c r="P649" s="47"/>
      <c r="Q649" s="47"/>
      <c r="R649" s="47"/>
      <c r="S649" s="47"/>
      <c r="T649" s="47"/>
      <c r="U649" s="47"/>
      <c r="V649" s="47"/>
      <c r="W649" s="47"/>
      <c r="X649" s="47"/>
      <c r="Y649" s="47"/>
      <c r="Z649" s="47"/>
      <c r="AA649" s="47"/>
      <c r="AB649" s="47"/>
      <c r="AC649" s="47"/>
      <c r="AD649" s="47"/>
      <c r="AE649" s="47"/>
      <c r="AF649" s="47"/>
      <c r="AG649" s="47"/>
      <c r="AH649" s="47"/>
      <c r="AI649" s="47"/>
    </row>
    <row r="650" spans="1:35">
      <c r="A650" s="47"/>
      <c r="B650" s="47"/>
      <c r="C650" s="47"/>
      <c r="D650" s="47"/>
      <c r="E650" s="47"/>
      <c r="F650" s="47"/>
      <c r="G650" s="47"/>
      <c r="H650" s="47"/>
      <c r="I650" s="47"/>
      <c r="J650" s="47"/>
      <c r="K650" s="47"/>
      <c r="L650" s="47"/>
      <c r="M650" s="47"/>
      <c r="N650" s="47"/>
      <c r="O650" s="47"/>
      <c r="P650" s="47"/>
      <c r="Q650" s="47"/>
      <c r="R650" s="47"/>
      <c r="S650" s="47"/>
      <c r="T650" s="47"/>
      <c r="U650" s="47"/>
      <c r="V650" s="47"/>
      <c r="W650" s="47"/>
      <c r="X650" s="47"/>
      <c r="Y650" s="47"/>
      <c r="Z650" s="47"/>
      <c r="AA650" s="47"/>
      <c r="AB650" s="47"/>
      <c r="AC650" s="47"/>
      <c r="AD650" s="47"/>
      <c r="AE650" s="47"/>
      <c r="AF650" s="47"/>
      <c r="AG650" s="47"/>
      <c r="AH650" s="47"/>
      <c r="AI650" s="47"/>
    </row>
    <row r="651" spans="1:35">
      <c r="A651" s="47"/>
      <c r="B651" s="47"/>
      <c r="C651" s="47"/>
      <c r="D651" s="47"/>
      <c r="E651" s="47"/>
      <c r="F651" s="47"/>
      <c r="G651" s="47"/>
      <c r="H651" s="47"/>
      <c r="I651" s="47"/>
      <c r="J651" s="47"/>
      <c r="K651" s="47"/>
      <c r="L651" s="47"/>
      <c r="M651" s="47"/>
      <c r="N651" s="47"/>
      <c r="O651" s="47"/>
      <c r="P651" s="47"/>
      <c r="Q651" s="47"/>
      <c r="R651" s="47"/>
      <c r="S651" s="47"/>
      <c r="T651" s="47"/>
      <c r="U651" s="47"/>
      <c r="V651" s="47"/>
      <c r="W651" s="47"/>
      <c r="X651" s="47"/>
      <c r="Y651" s="47"/>
      <c r="Z651" s="47"/>
      <c r="AA651" s="47"/>
      <c r="AB651" s="47"/>
      <c r="AC651" s="47"/>
      <c r="AD651" s="47"/>
      <c r="AE651" s="47"/>
      <c r="AF651" s="47"/>
      <c r="AG651" s="47"/>
      <c r="AH651" s="47"/>
      <c r="AI651" s="47"/>
    </row>
    <row r="652" spans="1:35">
      <c r="A652" s="47"/>
      <c r="B652" s="47"/>
      <c r="C652" s="47"/>
      <c r="D652" s="47"/>
      <c r="E652" s="47"/>
      <c r="F652" s="47"/>
      <c r="G652" s="47"/>
      <c r="H652" s="47"/>
      <c r="I652" s="47"/>
      <c r="J652" s="47"/>
      <c r="K652" s="47"/>
      <c r="L652" s="47"/>
      <c r="M652" s="47"/>
      <c r="N652" s="47"/>
      <c r="O652" s="47"/>
      <c r="P652" s="47"/>
      <c r="Q652" s="47"/>
      <c r="R652" s="47"/>
      <c r="S652" s="47"/>
      <c r="T652" s="47"/>
      <c r="U652" s="47"/>
      <c r="V652" s="47"/>
      <c r="W652" s="47"/>
      <c r="X652" s="47"/>
      <c r="Y652" s="47"/>
      <c r="Z652" s="47"/>
      <c r="AA652" s="47"/>
      <c r="AB652" s="47"/>
      <c r="AC652" s="47"/>
      <c r="AD652" s="47"/>
      <c r="AE652" s="47"/>
      <c r="AF652" s="47"/>
      <c r="AG652" s="47"/>
      <c r="AH652" s="47"/>
      <c r="AI652" s="47"/>
    </row>
    <row r="653" spans="1:35">
      <c r="A653" s="47"/>
      <c r="B653" s="47"/>
      <c r="C653" s="47"/>
      <c r="D653" s="47"/>
      <c r="E653" s="47"/>
      <c r="F653" s="47"/>
      <c r="G653" s="47"/>
      <c r="H653" s="47"/>
      <c r="I653" s="47"/>
      <c r="J653" s="47"/>
      <c r="K653" s="47"/>
      <c r="L653" s="47"/>
      <c r="M653" s="47"/>
      <c r="N653" s="47"/>
      <c r="O653" s="47"/>
      <c r="P653" s="47"/>
      <c r="Q653" s="47"/>
      <c r="R653" s="47"/>
      <c r="S653" s="47"/>
      <c r="T653" s="47"/>
      <c r="U653" s="47"/>
      <c r="V653" s="47"/>
      <c r="W653" s="47"/>
      <c r="X653" s="47"/>
      <c r="Y653" s="47"/>
      <c r="Z653" s="47"/>
      <c r="AA653" s="47"/>
      <c r="AB653" s="47"/>
      <c r="AC653" s="47"/>
      <c r="AD653" s="47"/>
      <c r="AE653" s="47"/>
      <c r="AF653" s="47"/>
      <c r="AG653" s="47"/>
      <c r="AH653" s="47"/>
      <c r="AI653" s="47"/>
    </row>
    <row r="654" spans="1:35">
      <c r="A654" s="47"/>
      <c r="B654" s="47"/>
      <c r="C654" s="47"/>
      <c r="D654" s="47"/>
      <c r="E654" s="47"/>
      <c r="F654" s="47"/>
      <c r="G654" s="47"/>
      <c r="H654" s="47"/>
      <c r="I654" s="47"/>
      <c r="J654" s="47"/>
      <c r="K654" s="47"/>
      <c r="L654" s="47"/>
      <c r="M654" s="47"/>
      <c r="N654" s="47"/>
      <c r="O654" s="47"/>
      <c r="P654" s="47"/>
      <c r="Q654" s="47"/>
      <c r="R654" s="47"/>
      <c r="S654" s="47"/>
      <c r="T654" s="47"/>
      <c r="U654" s="47"/>
      <c r="V654" s="47"/>
      <c r="W654" s="47"/>
      <c r="X654" s="47"/>
      <c r="Y654" s="47"/>
      <c r="Z654" s="47"/>
      <c r="AA654" s="47"/>
      <c r="AB654" s="47"/>
      <c r="AC654" s="47"/>
      <c r="AD654" s="47"/>
      <c r="AE654" s="47"/>
      <c r="AF654" s="47"/>
      <c r="AG654" s="47"/>
      <c r="AH654" s="47"/>
      <c r="AI654" s="47"/>
    </row>
    <row r="655" spans="1:35">
      <c r="A655" s="47"/>
      <c r="B655" s="47"/>
      <c r="C655" s="47"/>
      <c r="D655" s="47"/>
      <c r="E655" s="47"/>
      <c r="F655" s="47"/>
      <c r="G655" s="47"/>
      <c r="H655" s="47"/>
      <c r="I655" s="47"/>
      <c r="J655" s="47"/>
      <c r="K655" s="47"/>
      <c r="L655" s="47"/>
      <c r="M655" s="47"/>
      <c r="N655" s="47"/>
      <c r="O655" s="47"/>
      <c r="P655" s="47"/>
      <c r="Q655" s="47"/>
      <c r="R655" s="47"/>
      <c r="S655" s="47"/>
      <c r="T655" s="47"/>
      <c r="U655" s="47"/>
      <c r="V655" s="47"/>
      <c r="W655" s="47"/>
      <c r="X655" s="47"/>
      <c r="Y655" s="47"/>
      <c r="Z655" s="47"/>
      <c r="AA655" s="47"/>
      <c r="AB655" s="47"/>
      <c r="AC655" s="47"/>
      <c r="AD655" s="47"/>
      <c r="AE655" s="47"/>
      <c r="AF655" s="47"/>
      <c r="AG655" s="47"/>
      <c r="AH655" s="47"/>
      <c r="AI655" s="47"/>
    </row>
    <row r="656" spans="1:35">
      <c r="A656" s="47"/>
      <c r="B656" s="47"/>
      <c r="C656" s="47"/>
      <c r="D656" s="47"/>
      <c r="E656" s="47"/>
      <c r="F656" s="47"/>
      <c r="G656" s="47"/>
      <c r="H656" s="47"/>
      <c r="I656" s="47"/>
      <c r="J656" s="47"/>
      <c r="K656" s="47"/>
      <c r="L656" s="47"/>
      <c r="M656" s="47"/>
      <c r="N656" s="47"/>
      <c r="O656" s="47"/>
      <c r="P656" s="47"/>
      <c r="Q656" s="47"/>
      <c r="R656" s="47"/>
      <c r="S656" s="47"/>
      <c r="T656" s="47"/>
      <c r="U656" s="47"/>
      <c r="V656" s="47"/>
      <c r="W656" s="47"/>
      <c r="X656" s="47"/>
      <c r="Y656" s="47"/>
      <c r="Z656" s="47"/>
      <c r="AA656" s="47"/>
      <c r="AB656" s="47"/>
      <c r="AC656" s="47"/>
      <c r="AD656" s="47"/>
      <c r="AE656" s="47"/>
      <c r="AF656" s="47"/>
      <c r="AG656" s="47"/>
      <c r="AH656" s="47"/>
      <c r="AI656" s="47"/>
    </row>
    <row r="657" spans="1:35">
      <c r="A657" s="47"/>
      <c r="B657" s="47"/>
      <c r="C657" s="47"/>
      <c r="D657" s="47"/>
      <c r="E657" s="47"/>
      <c r="F657" s="47"/>
      <c r="G657" s="47"/>
      <c r="H657" s="47"/>
      <c r="I657" s="47"/>
      <c r="J657" s="47"/>
      <c r="K657" s="47"/>
      <c r="L657" s="47"/>
      <c r="M657" s="47"/>
      <c r="N657" s="47"/>
      <c r="O657" s="47"/>
      <c r="P657" s="47"/>
      <c r="Q657" s="47"/>
      <c r="R657" s="47"/>
      <c r="S657" s="47"/>
      <c r="T657" s="47"/>
      <c r="U657" s="47"/>
      <c r="V657" s="47"/>
      <c r="W657" s="47"/>
      <c r="X657" s="47"/>
      <c r="Y657" s="47"/>
      <c r="Z657" s="47"/>
      <c r="AA657" s="47"/>
      <c r="AB657" s="47"/>
      <c r="AC657" s="47"/>
      <c r="AD657" s="47"/>
      <c r="AE657" s="47"/>
      <c r="AF657" s="47"/>
      <c r="AG657" s="47"/>
      <c r="AH657" s="47"/>
      <c r="AI657" s="47"/>
    </row>
    <row r="658" spans="1:35">
      <c r="A658" s="47"/>
      <c r="B658" s="47"/>
      <c r="C658" s="47"/>
      <c r="D658" s="47"/>
      <c r="E658" s="47"/>
      <c r="F658" s="47"/>
      <c r="G658" s="47"/>
      <c r="H658" s="47"/>
      <c r="I658" s="47"/>
      <c r="J658" s="47"/>
      <c r="K658" s="47"/>
      <c r="L658" s="47"/>
      <c r="M658" s="47"/>
      <c r="N658" s="47"/>
      <c r="O658" s="47"/>
      <c r="P658" s="47"/>
      <c r="Q658" s="47"/>
      <c r="R658" s="47"/>
      <c r="S658" s="47"/>
      <c r="T658" s="47"/>
      <c r="U658" s="47"/>
      <c r="V658" s="47"/>
      <c r="W658" s="47"/>
      <c r="X658" s="47"/>
      <c r="Y658" s="47"/>
      <c r="Z658" s="47"/>
      <c r="AA658" s="47"/>
      <c r="AB658" s="47"/>
      <c r="AC658" s="47"/>
      <c r="AD658" s="47"/>
      <c r="AE658" s="47"/>
      <c r="AF658" s="47"/>
      <c r="AG658" s="47"/>
      <c r="AH658" s="47"/>
      <c r="AI658" s="47"/>
    </row>
    <row r="659" spans="1:35">
      <c r="A659" s="47"/>
      <c r="B659" s="47"/>
      <c r="C659" s="47"/>
      <c r="D659" s="47"/>
      <c r="E659" s="47"/>
      <c r="F659" s="47"/>
      <c r="G659" s="47"/>
      <c r="H659" s="47"/>
      <c r="I659" s="47"/>
      <c r="J659" s="47"/>
      <c r="K659" s="47"/>
      <c r="L659" s="47"/>
      <c r="M659" s="47"/>
      <c r="N659" s="47"/>
      <c r="O659" s="47"/>
      <c r="P659" s="47"/>
      <c r="Q659" s="47"/>
      <c r="R659" s="47"/>
      <c r="S659" s="47"/>
      <c r="T659" s="47"/>
      <c r="U659" s="47"/>
      <c r="V659" s="47"/>
      <c r="W659" s="47"/>
      <c r="X659" s="47"/>
      <c r="Y659" s="47"/>
      <c r="Z659" s="47"/>
      <c r="AA659" s="47"/>
      <c r="AB659" s="47"/>
      <c r="AC659" s="47"/>
      <c r="AD659" s="47"/>
      <c r="AE659" s="47"/>
      <c r="AF659" s="47"/>
      <c r="AG659" s="47"/>
      <c r="AH659" s="47"/>
      <c r="AI659" s="47"/>
    </row>
    <row r="660" spans="1:35">
      <c r="A660" s="47"/>
      <c r="B660" s="47"/>
      <c r="C660" s="47"/>
      <c r="D660" s="47"/>
      <c r="E660" s="47"/>
      <c r="F660" s="47"/>
      <c r="G660" s="47"/>
      <c r="H660" s="47"/>
      <c r="I660" s="47"/>
      <c r="J660" s="47"/>
      <c r="K660" s="47"/>
      <c r="L660" s="47"/>
      <c r="M660" s="47"/>
      <c r="N660" s="47"/>
      <c r="O660" s="47"/>
      <c r="P660" s="47"/>
      <c r="Q660" s="47"/>
      <c r="R660" s="47"/>
      <c r="S660" s="47"/>
      <c r="T660" s="47"/>
      <c r="U660" s="47"/>
      <c r="V660" s="47"/>
      <c r="W660" s="47"/>
      <c r="X660" s="47"/>
      <c r="Y660" s="47"/>
      <c r="Z660" s="47"/>
      <c r="AA660" s="47"/>
      <c r="AB660" s="47"/>
      <c r="AC660" s="47"/>
      <c r="AD660" s="47"/>
      <c r="AE660" s="47"/>
      <c r="AF660" s="47"/>
      <c r="AG660" s="47"/>
      <c r="AH660" s="47"/>
      <c r="AI660" s="47"/>
    </row>
    <row r="661" spans="1:35">
      <c r="A661" s="47"/>
      <c r="B661" s="47"/>
      <c r="C661" s="47"/>
      <c r="D661" s="47"/>
      <c r="E661" s="47"/>
      <c r="F661" s="47"/>
      <c r="G661" s="47"/>
      <c r="H661" s="47"/>
      <c r="I661" s="47"/>
      <c r="J661" s="47"/>
      <c r="K661" s="47"/>
      <c r="L661" s="47"/>
      <c r="M661" s="47"/>
      <c r="N661" s="47"/>
      <c r="O661" s="47"/>
      <c r="P661" s="47"/>
      <c r="Q661" s="47"/>
      <c r="R661" s="47"/>
      <c r="S661" s="47"/>
      <c r="T661" s="47"/>
      <c r="U661" s="47"/>
      <c r="V661" s="47"/>
      <c r="W661" s="47"/>
      <c r="X661" s="47"/>
      <c r="Y661" s="47"/>
      <c r="Z661" s="47"/>
      <c r="AA661" s="47"/>
      <c r="AB661" s="47"/>
      <c r="AC661" s="47"/>
      <c r="AD661" s="47"/>
      <c r="AE661" s="47"/>
      <c r="AF661" s="47"/>
      <c r="AG661" s="47"/>
      <c r="AH661" s="47"/>
      <c r="AI661" s="47"/>
    </row>
    <row r="662" spans="1:35">
      <c r="A662" s="47"/>
      <c r="B662" s="47"/>
      <c r="C662" s="47"/>
      <c r="D662" s="47"/>
      <c r="E662" s="47"/>
      <c r="F662" s="47"/>
      <c r="G662" s="47"/>
      <c r="H662" s="47"/>
      <c r="I662" s="47"/>
      <c r="J662" s="47"/>
      <c r="K662" s="47"/>
      <c r="L662" s="47"/>
      <c r="M662" s="47"/>
      <c r="N662" s="47"/>
      <c r="O662" s="47"/>
      <c r="P662" s="47"/>
      <c r="Q662" s="47"/>
      <c r="R662" s="47"/>
      <c r="S662" s="47"/>
      <c r="T662" s="47"/>
      <c r="U662" s="47"/>
      <c r="V662" s="47"/>
      <c r="W662" s="47"/>
      <c r="X662" s="47"/>
      <c r="Y662" s="47"/>
      <c r="Z662" s="47"/>
      <c r="AA662" s="47"/>
      <c r="AB662" s="47"/>
      <c r="AC662" s="47"/>
      <c r="AD662" s="47"/>
      <c r="AE662" s="47"/>
      <c r="AF662" s="47"/>
      <c r="AG662" s="47"/>
      <c r="AH662" s="47"/>
      <c r="AI662" s="47"/>
    </row>
    <row r="663" spans="1:35">
      <c r="A663" s="47"/>
      <c r="B663" s="47"/>
      <c r="C663" s="47"/>
      <c r="D663" s="47"/>
      <c r="E663" s="47"/>
      <c r="F663" s="47"/>
      <c r="G663" s="47"/>
      <c r="H663" s="47"/>
      <c r="I663" s="47"/>
      <c r="J663" s="47"/>
      <c r="K663" s="47"/>
      <c r="L663" s="47"/>
      <c r="M663" s="47"/>
      <c r="N663" s="47"/>
      <c r="O663" s="47"/>
      <c r="P663" s="47"/>
      <c r="Q663" s="47"/>
      <c r="R663" s="47"/>
      <c r="S663" s="47"/>
      <c r="T663" s="47"/>
      <c r="U663" s="47"/>
      <c r="V663" s="47"/>
      <c r="W663" s="47"/>
      <c r="X663" s="47"/>
      <c r="Y663" s="47"/>
      <c r="Z663" s="47"/>
      <c r="AA663" s="47"/>
      <c r="AB663" s="47"/>
      <c r="AC663" s="47"/>
      <c r="AD663" s="47"/>
      <c r="AE663" s="47"/>
      <c r="AF663" s="47"/>
      <c r="AG663" s="47"/>
      <c r="AH663" s="47"/>
      <c r="AI663" s="47"/>
    </row>
    <row r="664" spans="1:35">
      <c r="A664" s="47"/>
      <c r="B664" s="47"/>
      <c r="C664" s="47"/>
      <c r="D664" s="47"/>
      <c r="E664" s="47"/>
      <c r="F664" s="47"/>
      <c r="G664" s="47"/>
      <c r="H664" s="47"/>
      <c r="I664" s="47"/>
      <c r="J664" s="47"/>
      <c r="K664" s="47"/>
      <c r="L664" s="47"/>
      <c r="M664" s="47"/>
      <c r="N664" s="47"/>
      <c r="O664" s="47"/>
      <c r="P664" s="47"/>
      <c r="Q664" s="47"/>
      <c r="R664" s="47"/>
      <c r="S664" s="47"/>
      <c r="T664" s="47"/>
      <c r="U664" s="47"/>
      <c r="V664" s="47"/>
      <c r="W664" s="47"/>
      <c r="X664" s="47"/>
      <c r="Y664" s="47"/>
      <c r="Z664" s="47"/>
      <c r="AA664" s="47"/>
      <c r="AB664" s="47"/>
      <c r="AC664" s="47"/>
      <c r="AD664" s="47"/>
      <c r="AE664" s="47"/>
      <c r="AF664" s="47"/>
      <c r="AG664" s="47"/>
      <c r="AH664" s="47"/>
      <c r="AI664" s="47"/>
    </row>
    <row r="665" spans="1:35">
      <c r="A665" s="47"/>
      <c r="B665" s="47"/>
      <c r="C665" s="47"/>
      <c r="D665" s="47"/>
      <c r="E665" s="47"/>
      <c r="F665" s="47"/>
      <c r="G665" s="47"/>
      <c r="H665" s="47"/>
      <c r="I665" s="47"/>
      <c r="J665" s="47"/>
      <c r="K665" s="47"/>
      <c r="L665" s="47"/>
      <c r="M665" s="47"/>
      <c r="N665" s="47"/>
      <c r="O665" s="47"/>
      <c r="P665" s="47"/>
      <c r="Q665" s="47"/>
      <c r="R665" s="47"/>
      <c r="S665" s="47"/>
      <c r="T665" s="47"/>
      <c r="U665" s="47"/>
      <c r="V665" s="47"/>
      <c r="W665" s="47"/>
      <c r="X665" s="47"/>
      <c r="Y665" s="47"/>
      <c r="Z665" s="47"/>
      <c r="AA665" s="47"/>
      <c r="AB665" s="47"/>
      <c r="AC665" s="47"/>
      <c r="AD665" s="47"/>
      <c r="AE665" s="47"/>
      <c r="AF665" s="47"/>
      <c r="AG665" s="47"/>
      <c r="AH665" s="47"/>
      <c r="AI665" s="47"/>
    </row>
    <row r="666" spans="1:35">
      <c r="A666" s="47"/>
      <c r="B666" s="47"/>
      <c r="C666" s="47"/>
      <c r="D666" s="47"/>
      <c r="E666" s="47"/>
      <c r="F666" s="47"/>
      <c r="G666" s="47"/>
      <c r="H666" s="47"/>
      <c r="I666" s="47"/>
      <c r="J666" s="47"/>
      <c r="K666" s="47"/>
      <c r="L666" s="47"/>
      <c r="M666" s="47"/>
      <c r="N666" s="47"/>
      <c r="O666" s="47"/>
      <c r="P666" s="47"/>
      <c r="Q666" s="47"/>
      <c r="R666" s="47"/>
      <c r="S666" s="47"/>
      <c r="T666" s="47"/>
      <c r="U666" s="47"/>
      <c r="V666" s="47"/>
      <c r="W666" s="47"/>
      <c r="X666" s="47"/>
      <c r="Y666" s="47"/>
      <c r="Z666" s="47"/>
      <c r="AA666" s="47"/>
      <c r="AB666" s="47"/>
      <c r="AC666" s="47"/>
      <c r="AD666" s="47"/>
      <c r="AE666" s="47"/>
      <c r="AF666" s="47"/>
      <c r="AG666" s="47"/>
      <c r="AH666" s="47"/>
      <c r="AI666" s="47"/>
    </row>
    <row r="667" spans="1:35">
      <c r="A667" s="47"/>
      <c r="B667" s="47"/>
      <c r="C667" s="47"/>
      <c r="D667" s="47"/>
      <c r="E667" s="47"/>
      <c r="F667" s="47"/>
      <c r="G667" s="47"/>
      <c r="H667" s="47"/>
      <c r="I667" s="47"/>
      <c r="J667" s="47"/>
      <c r="K667" s="47"/>
      <c r="L667" s="47"/>
      <c r="M667" s="47"/>
      <c r="N667" s="47"/>
      <c r="O667" s="47"/>
      <c r="P667" s="47"/>
      <c r="Q667" s="47"/>
      <c r="R667" s="47"/>
      <c r="S667" s="47"/>
      <c r="T667" s="47"/>
      <c r="U667" s="47"/>
      <c r="V667" s="47"/>
      <c r="W667" s="47"/>
      <c r="X667" s="47"/>
      <c r="Y667" s="47"/>
      <c r="Z667" s="47"/>
      <c r="AA667" s="47"/>
      <c r="AB667" s="47"/>
      <c r="AC667" s="47"/>
      <c r="AD667" s="47"/>
      <c r="AE667" s="47"/>
      <c r="AF667" s="47"/>
      <c r="AG667" s="47"/>
      <c r="AH667" s="47"/>
      <c r="AI667" s="47"/>
    </row>
    <row r="668" spans="1:35">
      <c r="A668" s="47"/>
      <c r="B668" s="47"/>
      <c r="C668" s="47"/>
      <c r="D668" s="47"/>
      <c r="E668" s="47"/>
      <c r="F668" s="47"/>
      <c r="G668" s="47"/>
      <c r="H668" s="47"/>
      <c r="I668" s="47"/>
      <c r="J668" s="47"/>
      <c r="K668" s="47"/>
      <c r="L668" s="47"/>
      <c r="M668" s="47"/>
      <c r="N668" s="47"/>
      <c r="O668" s="47"/>
      <c r="P668" s="47"/>
      <c r="Q668" s="47"/>
      <c r="R668" s="47"/>
      <c r="S668" s="47"/>
      <c r="T668" s="47"/>
      <c r="U668" s="47"/>
      <c r="V668" s="47"/>
      <c r="W668" s="47"/>
      <c r="X668" s="47"/>
      <c r="Y668" s="47"/>
      <c r="Z668" s="47"/>
      <c r="AA668" s="47"/>
      <c r="AB668" s="47"/>
      <c r="AC668" s="47"/>
      <c r="AD668" s="47"/>
      <c r="AE668" s="47"/>
      <c r="AF668" s="47"/>
      <c r="AG668" s="47"/>
      <c r="AH668" s="47"/>
      <c r="AI668" s="47"/>
    </row>
    <row r="669" spans="1:35">
      <c r="A669" s="47"/>
      <c r="B669" s="47"/>
      <c r="C669" s="47"/>
      <c r="D669" s="47"/>
      <c r="E669" s="47"/>
      <c r="F669" s="47"/>
      <c r="G669" s="47"/>
      <c r="H669" s="47"/>
      <c r="I669" s="47"/>
      <c r="J669" s="47"/>
      <c r="K669" s="47"/>
      <c r="L669" s="47"/>
      <c r="M669" s="47"/>
      <c r="N669" s="47"/>
      <c r="O669" s="47"/>
      <c r="P669" s="47"/>
      <c r="Q669" s="47"/>
      <c r="R669" s="47"/>
      <c r="S669" s="47"/>
      <c r="T669" s="47"/>
      <c r="U669" s="47"/>
      <c r="V669" s="47"/>
      <c r="W669" s="47"/>
      <c r="X669" s="47"/>
      <c r="Y669" s="47"/>
      <c r="Z669" s="47"/>
      <c r="AA669" s="47"/>
      <c r="AB669" s="47"/>
      <c r="AC669" s="47"/>
      <c r="AD669" s="47"/>
      <c r="AE669" s="47"/>
      <c r="AF669" s="47"/>
      <c r="AG669" s="47"/>
      <c r="AH669" s="47"/>
      <c r="AI669" s="47"/>
    </row>
    <row r="670" spans="1:35">
      <c r="A670" s="47"/>
      <c r="B670" s="47"/>
      <c r="C670" s="47"/>
      <c r="D670" s="47"/>
      <c r="E670" s="47"/>
      <c r="F670" s="47"/>
      <c r="G670" s="47"/>
      <c r="H670" s="47"/>
      <c r="I670" s="47"/>
      <c r="J670" s="47"/>
      <c r="K670" s="47"/>
      <c r="L670" s="47"/>
      <c r="M670" s="47"/>
      <c r="N670" s="47"/>
      <c r="O670" s="47"/>
      <c r="P670" s="47"/>
      <c r="Q670" s="47"/>
      <c r="R670" s="47"/>
      <c r="S670" s="47"/>
      <c r="T670" s="47"/>
      <c r="U670" s="47"/>
      <c r="V670" s="47"/>
      <c r="W670" s="47"/>
      <c r="X670" s="47"/>
      <c r="Y670" s="47"/>
      <c r="Z670" s="47"/>
      <c r="AA670" s="47"/>
      <c r="AB670" s="47"/>
      <c r="AC670" s="47"/>
      <c r="AD670" s="47"/>
      <c r="AE670" s="47"/>
      <c r="AF670" s="47"/>
      <c r="AG670" s="47"/>
      <c r="AH670" s="47"/>
      <c r="AI670" s="47"/>
    </row>
    <row r="671" spans="1:35">
      <c r="A671" s="47"/>
      <c r="B671" s="47"/>
      <c r="C671" s="47"/>
      <c r="D671" s="47"/>
      <c r="E671" s="47"/>
      <c r="F671" s="47"/>
      <c r="G671" s="47"/>
      <c r="H671" s="47"/>
      <c r="I671" s="47"/>
      <c r="J671" s="47"/>
      <c r="K671" s="47"/>
      <c r="L671" s="47"/>
      <c r="M671" s="47"/>
      <c r="N671" s="47"/>
      <c r="O671" s="47"/>
      <c r="P671" s="47"/>
      <c r="Q671" s="47"/>
      <c r="R671" s="47"/>
      <c r="S671" s="47"/>
      <c r="T671" s="47"/>
      <c r="U671" s="47"/>
      <c r="V671" s="47"/>
      <c r="W671" s="47"/>
      <c r="X671" s="47"/>
      <c r="Y671" s="47"/>
      <c r="Z671" s="47"/>
      <c r="AA671" s="47"/>
      <c r="AB671" s="47"/>
      <c r="AC671" s="47"/>
      <c r="AD671" s="47"/>
      <c r="AE671" s="47"/>
      <c r="AF671" s="47"/>
      <c r="AG671" s="47"/>
      <c r="AH671" s="47"/>
      <c r="AI671" s="47"/>
    </row>
    <row r="672" spans="1:35">
      <c r="A672" s="47"/>
      <c r="B672" s="47"/>
      <c r="C672" s="47"/>
      <c r="D672" s="47"/>
      <c r="E672" s="47"/>
      <c r="F672" s="47"/>
      <c r="G672" s="47"/>
      <c r="H672" s="47"/>
      <c r="I672" s="47"/>
      <c r="J672" s="47"/>
      <c r="K672" s="47"/>
      <c r="L672" s="47"/>
      <c r="M672" s="47"/>
      <c r="N672" s="47"/>
      <c r="O672" s="47"/>
      <c r="P672" s="47"/>
      <c r="Q672" s="47"/>
      <c r="R672" s="47"/>
      <c r="S672" s="47"/>
      <c r="T672" s="47"/>
      <c r="U672" s="47"/>
      <c r="V672" s="47"/>
      <c r="W672" s="47"/>
      <c r="X672" s="47"/>
      <c r="Y672" s="47"/>
      <c r="Z672" s="47"/>
      <c r="AA672" s="47"/>
      <c r="AB672" s="47"/>
      <c r="AC672" s="47"/>
      <c r="AD672" s="47"/>
      <c r="AE672" s="47"/>
      <c r="AF672" s="47"/>
      <c r="AG672" s="47"/>
      <c r="AH672" s="47"/>
      <c r="AI672" s="47"/>
    </row>
    <row r="673" spans="1:35">
      <c r="A673" s="47"/>
      <c r="B673" s="47"/>
      <c r="C673" s="47"/>
      <c r="D673" s="47"/>
      <c r="E673" s="47"/>
      <c r="F673" s="47"/>
      <c r="G673" s="47"/>
      <c r="H673" s="47"/>
      <c r="I673" s="47"/>
      <c r="J673" s="47"/>
      <c r="K673" s="47"/>
      <c r="L673" s="47"/>
      <c r="M673" s="47"/>
      <c r="N673" s="47"/>
      <c r="O673" s="47"/>
      <c r="P673" s="47"/>
      <c r="Q673" s="47"/>
      <c r="R673" s="47"/>
      <c r="S673" s="47"/>
      <c r="T673" s="47"/>
      <c r="U673" s="47"/>
      <c r="V673" s="47"/>
      <c r="W673" s="47"/>
      <c r="X673" s="47"/>
      <c r="Y673" s="47"/>
      <c r="Z673" s="47"/>
      <c r="AA673" s="47"/>
      <c r="AB673" s="47"/>
      <c r="AC673" s="47"/>
      <c r="AD673" s="47"/>
      <c r="AE673" s="47"/>
      <c r="AF673" s="47"/>
      <c r="AG673" s="47"/>
      <c r="AH673" s="47"/>
      <c r="AI673" s="47"/>
    </row>
    <row r="674" spans="1:35">
      <c r="A674" s="47"/>
      <c r="B674" s="47"/>
      <c r="C674" s="47"/>
      <c r="D674" s="47"/>
      <c r="E674" s="47"/>
      <c r="F674" s="47"/>
      <c r="G674" s="47"/>
      <c r="H674" s="47"/>
      <c r="I674" s="47"/>
      <c r="J674" s="47"/>
      <c r="K674" s="47"/>
      <c r="L674" s="47"/>
      <c r="M674" s="47"/>
      <c r="N674" s="47"/>
      <c r="O674" s="47"/>
      <c r="P674" s="47"/>
      <c r="Q674" s="47"/>
      <c r="R674" s="47"/>
      <c r="S674" s="47"/>
      <c r="T674" s="47"/>
      <c r="U674" s="47"/>
      <c r="V674" s="47"/>
      <c r="W674" s="47"/>
      <c r="X674" s="47"/>
      <c r="Y674" s="47"/>
      <c r="Z674" s="47"/>
      <c r="AA674" s="47"/>
      <c r="AB674" s="47"/>
      <c r="AC674" s="47"/>
      <c r="AD674" s="47"/>
      <c r="AE674" s="47"/>
      <c r="AF674" s="47"/>
      <c r="AG674" s="47"/>
      <c r="AH674" s="47"/>
      <c r="AI674" s="47"/>
    </row>
    <row r="675" spans="1:35">
      <c r="A675" s="47"/>
      <c r="B675" s="47"/>
      <c r="C675" s="47"/>
      <c r="D675" s="47"/>
      <c r="E675" s="47"/>
      <c r="F675" s="47"/>
      <c r="G675" s="47"/>
      <c r="H675" s="47"/>
      <c r="I675" s="47"/>
      <c r="J675" s="47"/>
      <c r="K675" s="47"/>
      <c r="L675" s="47"/>
      <c r="M675" s="47"/>
      <c r="N675" s="47"/>
      <c r="O675" s="47"/>
      <c r="P675" s="47"/>
      <c r="Q675" s="47"/>
      <c r="R675" s="47"/>
      <c r="S675" s="47"/>
      <c r="T675" s="47"/>
      <c r="U675" s="47"/>
      <c r="V675" s="47"/>
      <c r="W675" s="47"/>
      <c r="X675" s="47"/>
      <c r="Y675" s="47"/>
      <c r="Z675" s="47"/>
      <c r="AA675" s="47"/>
      <c r="AB675" s="47"/>
      <c r="AC675" s="47"/>
      <c r="AD675" s="47"/>
      <c r="AE675" s="47"/>
      <c r="AF675" s="47"/>
      <c r="AG675" s="47"/>
      <c r="AH675" s="47"/>
      <c r="AI675" s="47"/>
    </row>
    <row r="676" spans="1:35">
      <c r="A676" s="47"/>
      <c r="B676" s="47"/>
      <c r="C676" s="47"/>
      <c r="D676" s="47"/>
      <c r="E676" s="47"/>
      <c r="F676" s="47"/>
      <c r="G676" s="47"/>
      <c r="H676" s="47"/>
      <c r="I676" s="47"/>
      <c r="J676" s="47"/>
      <c r="K676" s="47"/>
      <c r="L676" s="47"/>
      <c r="M676" s="47"/>
      <c r="N676" s="47"/>
      <c r="O676" s="47"/>
      <c r="P676" s="47"/>
      <c r="Q676" s="47"/>
      <c r="R676" s="47"/>
      <c r="S676" s="47"/>
      <c r="T676" s="47"/>
      <c r="U676" s="47"/>
      <c r="V676" s="47"/>
      <c r="W676" s="47"/>
      <c r="X676" s="47"/>
      <c r="Y676" s="47"/>
      <c r="Z676" s="47"/>
      <c r="AA676" s="47"/>
      <c r="AB676" s="47"/>
      <c r="AC676" s="47"/>
      <c r="AD676" s="47"/>
      <c r="AE676" s="47"/>
      <c r="AF676" s="47"/>
      <c r="AG676" s="47"/>
      <c r="AH676" s="47"/>
      <c r="AI676" s="47"/>
    </row>
    <row r="677" spans="1:35">
      <c r="A677" s="47"/>
      <c r="B677" s="47"/>
      <c r="C677" s="47"/>
      <c r="D677" s="47"/>
      <c r="E677" s="47"/>
      <c r="F677" s="47"/>
      <c r="G677" s="47"/>
      <c r="H677" s="47"/>
      <c r="I677" s="47"/>
      <c r="J677" s="47"/>
      <c r="K677" s="47"/>
      <c r="L677" s="47"/>
      <c r="M677" s="47"/>
      <c r="N677" s="47"/>
      <c r="O677" s="47"/>
      <c r="P677" s="47"/>
      <c r="Q677" s="47"/>
      <c r="R677" s="47"/>
      <c r="S677" s="47"/>
      <c r="T677" s="47"/>
      <c r="U677" s="47"/>
      <c r="V677" s="47"/>
      <c r="W677" s="47"/>
      <c r="X677" s="47"/>
      <c r="Y677" s="47"/>
      <c r="Z677" s="47"/>
      <c r="AA677" s="47"/>
      <c r="AB677" s="47"/>
      <c r="AC677" s="47"/>
      <c r="AD677" s="47"/>
      <c r="AE677" s="47"/>
      <c r="AF677" s="47"/>
      <c r="AG677" s="47"/>
      <c r="AH677" s="47"/>
      <c r="AI677" s="47"/>
    </row>
    <row r="678" spans="1:35">
      <c r="A678" s="47"/>
      <c r="B678" s="47"/>
      <c r="C678" s="47"/>
      <c r="D678" s="47"/>
      <c r="E678" s="47"/>
      <c r="F678" s="47"/>
      <c r="G678" s="47"/>
      <c r="H678" s="47"/>
      <c r="I678" s="47"/>
      <c r="J678" s="47"/>
      <c r="K678" s="47"/>
      <c r="L678" s="47"/>
      <c r="M678" s="47"/>
      <c r="N678" s="47"/>
      <c r="O678" s="47"/>
      <c r="P678" s="47"/>
      <c r="Q678" s="47"/>
      <c r="R678" s="47"/>
      <c r="S678" s="47"/>
      <c r="T678" s="47"/>
      <c r="U678" s="47"/>
      <c r="V678" s="47"/>
      <c r="W678" s="47"/>
      <c r="X678" s="47"/>
      <c r="Y678" s="47"/>
      <c r="Z678" s="47"/>
      <c r="AA678" s="47"/>
      <c r="AB678" s="47"/>
      <c r="AC678" s="47"/>
      <c r="AD678" s="47"/>
      <c r="AE678" s="47"/>
      <c r="AF678" s="47"/>
      <c r="AG678" s="47"/>
      <c r="AH678" s="47"/>
      <c r="AI678" s="47"/>
    </row>
    <row r="679" spans="1:35">
      <c r="A679" s="47"/>
      <c r="B679" s="47"/>
      <c r="C679" s="47"/>
      <c r="D679" s="47"/>
      <c r="E679" s="47"/>
      <c r="F679" s="47"/>
      <c r="G679" s="47"/>
      <c r="H679" s="47"/>
      <c r="I679" s="47"/>
      <c r="J679" s="47"/>
      <c r="K679" s="47"/>
      <c r="L679" s="47"/>
      <c r="M679" s="47"/>
      <c r="N679" s="47"/>
      <c r="O679" s="47"/>
      <c r="P679" s="47"/>
      <c r="Q679" s="47"/>
      <c r="R679" s="47"/>
      <c r="S679" s="47"/>
      <c r="T679" s="47"/>
      <c r="U679" s="47"/>
      <c r="V679" s="47"/>
      <c r="W679" s="47"/>
      <c r="X679" s="47"/>
      <c r="Y679" s="47"/>
      <c r="Z679" s="47"/>
      <c r="AA679" s="47"/>
      <c r="AB679" s="47"/>
      <c r="AC679" s="47"/>
      <c r="AD679" s="47"/>
      <c r="AE679" s="47"/>
      <c r="AF679" s="47"/>
      <c r="AG679" s="47"/>
      <c r="AH679" s="47"/>
      <c r="AI679" s="47"/>
    </row>
    <row r="680" spans="1:35">
      <c r="A680" s="47"/>
      <c r="B680" s="47"/>
      <c r="C680" s="47"/>
      <c r="D680" s="47"/>
      <c r="E680" s="47"/>
      <c r="F680" s="47"/>
      <c r="G680" s="47"/>
      <c r="H680" s="47"/>
      <c r="I680" s="47"/>
      <c r="J680" s="47"/>
      <c r="K680" s="47"/>
      <c r="L680" s="47"/>
      <c r="M680" s="47"/>
      <c r="N680" s="47"/>
      <c r="O680" s="47"/>
      <c r="P680" s="47"/>
      <c r="Q680" s="47"/>
      <c r="R680" s="47"/>
      <c r="S680" s="47"/>
      <c r="T680" s="47"/>
      <c r="U680" s="47"/>
      <c r="V680" s="47"/>
      <c r="W680" s="47"/>
      <c r="X680" s="47"/>
      <c r="Y680" s="47"/>
      <c r="Z680" s="47"/>
      <c r="AA680" s="47"/>
      <c r="AB680" s="47"/>
      <c r="AC680" s="47"/>
      <c r="AD680" s="47"/>
      <c r="AE680" s="47"/>
      <c r="AF680" s="47"/>
      <c r="AG680" s="47"/>
      <c r="AH680" s="47"/>
      <c r="AI680" s="47"/>
    </row>
    <row r="681" spans="1:35">
      <c r="A681" s="47"/>
      <c r="B681" s="47"/>
      <c r="C681" s="47"/>
      <c r="D681" s="47"/>
      <c r="E681" s="47"/>
      <c r="F681" s="47"/>
      <c r="G681" s="47"/>
      <c r="H681" s="47"/>
      <c r="I681" s="47"/>
      <c r="J681" s="47"/>
      <c r="K681" s="47"/>
      <c r="L681" s="47"/>
      <c r="M681" s="47"/>
      <c r="N681" s="47"/>
      <c r="O681" s="47"/>
      <c r="P681" s="47"/>
      <c r="Q681" s="47"/>
      <c r="R681" s="47"/>
      <c r="S681" s="47"/>
      <c r="T681" s="47"/>
      <c r="U681" s="47"/>
      <c r="V681" s="47"/>
      <c r="W681" s="47"/>
      <c r="X681" s="47"/>
      <c r="Y681" s="47"/>
      <c r="Z681" s="47"/>
      <c r="AA681" s="47"/>
      <c r="AB681" s="47"/>
      <c r="AC681" s="47"/>
      <c r="AD681" s="47"/>
      <c r="AE681" s="47"/>
      <c r="AF681" s="47"/>
      <c r="AG681" s="47"/>
      <c r="AH681" s="47"/>
      <c r="AI681" s="47"/>
    </row>
    <row r="682" spans="1:35">
      <c r="A682" s="47"/>
      <c r="B682" s="47"/>
      <c r="C682" s="47"/>
      <c r="D682" s="47"/>
      <c r="E682" s="47"/>
      <c r="F682" s="47"/>
      <c r="G682" s="47"/>
      <c r="H682" s="47"/>
      <c r="I682" s="47"/>
      <c r="J682" s="47"/>
      <c r="K682" s="47"/>
      <c r="L682" s="47"/>
      <c r="M682" s="47"/>
      <c r="N682" s="47"/>
      <c r="O682" s="47"/>
      <c r="P682" s="47"/>
      <c r="Q682" s="47"/>
      <c r="R682" s="47"/>
      <c r="S682" s="47"/>
      <c r="T682" s="47"/>
      <c r="U682" s="47"/>
      <c r="V682" s="47"/>
      <c r="W682" s="47"/>
      <c r="X682" s="47"/>
      <c r="Y682" s="47"/>
      <c r="Z682" s="47"/>
      <c r="AA682" s="47"/>
      <c r="AB682" s="47"/>
      <c r="AC682" s="47"/>
      <c r="AD682" s="47"/>
      <c r="AE682" s="47"/>
      <c r="AF682" s="47"/>
      <c r="AG682" s="47"/>
      <c r="AH682" s="47"/>
      <c r="AI682" s="47"/>
    </row>
    <row r="683" spans="1:35">
      <c r="A683" s="47"/>
      <c r="B683" s="47"/>
      <c r="C683" s="47"/>
      <c r="D683" s="47"/>
      <c r="E683" s="47"/>
      <c r="F683" s="47"/>
      <c r="G683" s="47"/>
      <c r="H683" s="47"/>
      <c r="I683" s="47"/>
      <c r="J683" s="47"/>
      <c r="K683" s="47"/>
      <c r="L683" s="47"/>
      <c r="M683" s="47"/>
      <c r="N683" s="47"/>
      <c r="O683" s="47"/>
      <c r="P683" s="47"/>
      <c r="Q683" s="47"/>
      <c r="R683" s="47"/>
      <c r="S683" s="47"/>
      <c r="T683" s="47"/>
      <c r="U683" s="47"/>
      <c r="V683" s="47"/>
      <c r="W683" s="47"/>
      <c r="X683" s="47"/>
      <c r="Y683" s="47"/>
      <c r="Z683" s="47"/>
      <c r="AA683" s="47"/>
      <c r="AB683" s="47"/>
      <c r="AC683" s="47"/>
      <c r="AD683" s="47"/>
      <c r="AE683" s="47"/>
      <c r="AF683" s="47"/>
      <c r="AG683" s="47"/>
      <c r="AH683" s="47"/>
      <c r="AI683" s="47"/>
    </row>
    <row r="684" spans="1:35">
      <c r="A684" s="47"/>
      <c r="B684" s="47"/>
      <c r="C684" s="47"/>
      <c r="D684" s="47"/>
      <c r="E684" s="47"/>
      <c r="F684" s="47"/>
      <c r="G684" s="47"/>
      <c r="H684" s="47"/>
      <c r="I684" s="47"/>
      <c r="J684" s="47"/>
      <c r="K684" s="47"/>
      <c r="L684" s="47"/>
      <c r="M684" s="47"/>
      <c r="N684" s="47"/>
      <c r="O684" s="47"/>
      <c r="P684" s="47"/>
      <c r="Q684" s="47"/>
      <c r="R684" s="47"/>
      <c r="S684" s="47"/>
      <c r="T684" s="47"/>
      <c r="U684" s="47"/>
      <c r="V684" s="47"/>
      <c r="W684" s="47"/>
      <c r="X684" s="47"/>
      <c r="Y684" s="47"/>
      <c r="Z684" s="47"/>
      <c r="AA684" s="47"/>
      <c r="AB684" s="47"/>
      <c r="AC684" s="47"/>
      <c r="AD684" s="47"/>
      <c r="AE684" s="47"/>
      <c r="AF684" s="47"/>
      <c r="AG684" s="47"/>
      <c r="AH684" s="47"/>
      <c r="AI684" s="47"/>
    </row>
    <row r="685" spans="1:35">
      <c r="A685" s="47"/>
      <c r="B685" s="47"/>
      <c r="C685" s="47"/>
      <c r="D685" s="47"/>
      <c r="E685" s="47"/>
      <c r="F685" s="47"/>
      <c r="G685" s="47"/>
      <c r="H685" s="47"/>
      <c r="I685" s="47"/>
      <c r="J685" s="47"/>
      <c r="K685" s="47"/>
      <c r="L685" s="47"/>
      <c r="M685" s="47"/>
      <c r="N685" s="47"/>
      <c r="O685" s="47"/>
      <c r="P685" s="47"/>
      <c r="Q685" s="47"/>
      <c r="R685" s="47"/>
      <c r="S685" s="47"/>
      <c r="T685" s="47"/>
      <c r="U685" s="47"/>
      <c r="V685" s="47"/>
      <c r="W685" s="47"/>
      <c r="X685" s="47"/>
      <c r="Y685" s="47"/>
      <c r="Z685" s="47"/>
      <c r="AA685" s="47"/>
      <c r="AB685" s="47"/>
      <c r="AC685" s="47"/>
      <c r="AD685" s="47"/>
      <c r="AE685" s="47"/>
      <c r="AF685" s="47"/>
      <c r="AG685" s="47"/>
      <c r="AH685" s="47"/>
      <c r="AI685" s="47"/>
    </row>
    <row r="686" spans="1:35">
      <c r="A686" s="47"/>
      <c r="B686" s="47"/>
      <c r="C686" s="47"/>
      <c r="D686" s="47"/>
      <c r="E686" s="47"/>
      <c r="F686" s="47"/>
      <c r="G686" s="47"/>
      <c r="H686" s="47"/>
      <c r="I686" s="47"/>
      <c r="J686" s="47"/>
      <c r="K686" s="47"/>
      <c r="L686" s="47"/>
      <c r="M686" s="47"/>
      <c r="N686" s="47"/>
      <c r="O686" s="47"/>
      <c r="P686" s="47"/>
      <c r="Q686" s="47"/>
      <c r="R686" s="47"/>
      <c r="S686" s="47"/>
      <c r="T686" s="47"/>
      <c r="U686" s="47"/>
      <c r="V686" s="47"/>
      <c r="W686" s="47"/>
      <c r="X686" s="47"/>
      <c r="Y686" s="47"/>
      <c r="Z686" s="47"/>
      <c r="AA686" s="47"/>
      <c r="AB686" s="47"/>
      <c r="AC686" s="47"/>
      <c r="AD686" s="47"/>
      <c r="AE686" s="47"/>
      <c r="AF686" s="47"/>
      <c r="AG686" s="47"/>
      <c r="AH686" s="47"/>
      <c r="AI686" s="47"/>
    </row>
    <row r="687" spans="1:35">
      <c r="A687" s="47"/>
      <c r="B687" s="47"/>
      <c r="C687" s="47"/>
      <c r="D687" s="47"/>
      <c r="E687" s="47"/>
      <c r="F687" s="47"/>
      <c r="G687" s="47"/>
      <c r="H687" s="47"/>
      <c r="I687" s="47"/>
      <c r="J687" s="47"/>
      <c r="K687" s="47"/>
      <c r="L687" s="47"/>
      <c r="M687" s="47"/>
      <c r="N687" s="47"/>
      <c r="O687" s="47"/>
      <c r="P687" s="47"/>
      <c r="Q687" s="47"/>
      <c r="R687" s="47"/>
      <c r="S687" s="47"/>
      <c r="T687" s="47"/>
      <c r="U687" s="47"/>
      <c r="V687" s="47"/>
      <c r="W687" s="47"/>
      <c r="X687" s="47"/>
      <c r="Y687" s="47"/>
      <c r="Z687" s="47"/>
      <c r="AA687" s="47"/>
      <c r="AB687" s="47"/>
      <c r="AC687" s="47"/>
      <c r="AD687" s="47"/>
      <c r="AE687" s="47"/>
      <c r="AF687" s="47"/>
      <c r="AG687" s="47"/>
      <c r="AH687" s="47"/>
      <c r="AI687" s="47"/>
    </row>
    <row r="688" spans="1:35">
      <c r="A688" s="47"/>
      <c r="B688" s="47"/>
      <c r="C688" s="47"/>
      <c r="D688" s="47"/>
      <c r="E688" s="47"/>
      <c r="F688" s="47"/>
      <c r="G688" s="47"/>
      <c r="H688" s="47"/>
      <c r="I688" s="47"/>
      <c r="J688" s="47"/>
      <c r="K688" s="47"/>
      <c r="L688" s="47"/>
      <c r="M688" s="47"/>
      <c r="N688" s="47"/>
      <c r="O688" s="47"/>
      <c r="P688" s="47"/>
      <c r="Q688" s="47"/>
      <c r="R688" s="47"/>
      <c r="S688" s="47"/>
      <c r="T688" s="47"/>
      <c r="U688" s="47"/>
      <c r="V688" s="47"/>
      <c r="W688" s="47"/>
      <c r="X688" s="47"/>
      <c r="Y688" s="47"/>
      <c r="Z688" s="47"/>
      <c r="AA688" s="47"/>
      <c r="AB688" s="47"/>
      <c r="AC688" s="47"/>
      <c r="AD688" s="47"/>
      <c r="AE688" s="47"/>
      <c r="AF688" s="47"/>
      <c r="AG688" s="47"/>
      <c r="AH688" s="47"/>
      <c r="AI688" s="47"/>
    </row>
    <row r="689" spans="1:35">
      <c r="A689" s="47"/>
      <c r="B689" s="47"/>
      <c r="C689" s="47"/>
      <c r="D689" s="47"/>
      <c r="E689" s="47"/>
      <c r="F689" s="47"/>
      <c r="G689" s="47"/>
      <c r="H689" s="47"/>
      <c r="I689" s="47"/>
      <c r="J689" s="47"/>
      <c r="K689" s="47"/>
      <c r="L689" s="47"/>
      <c r="M689" s="47"/>
      <c r="N689" s="47"/>
      <c r="O689" s="47"/>
      <c r="P689" s="47"/>
      <c r="Q689" s="47"/>
      <c r="R689" s="47"/>
      <c r="S689" s="47"/>
      <c r="T689" s="47"/>
      <c r="U689" s="47"/>
      <c r="V689" s="47"/>
      <c r="W689" s="47"/>
      <c r="X689" s="47"/>
      <c r="Y689" s="47"/>
      <c r="Z689" s="47"/>
      <c r="AA689" s="47"/>
      <c r="AB689" s="47"/>
      <c r="AC689" s="47"/>
      <c r="AD689" s="47"/>
      <c r="AE689" s="47"/>
      <c r="AF689" s="47"/>
      <c r="AG689" s="47"/>
      <c r="AH689" s="47"/>
      <c r="AI689" s="47"/>
    </row>
    <row r="690" spans="1:35">
      <c r="A690" s="47"/>
      <c r="B690" s="47"/>
      <c r="C690" s="47"/>
      <c r="D690" s="47"/>
      <c r="E690" s="47"/>
      <c r="F690" s="47"/>
      <c r="G690" s="47"/>
      <c r="H690" s="47"/>
      <c r="I690" s="47"/>
      <c r="J690" s="47"/>
      <c r="K690" s="47"/>
      <c r="L690" s="47"/>
      <c r="M690" s="47"/>
      <c r="N690" s="47"/>
      <c r="O690" s="47"/>
      <c r="P690" s="47"/>
      <c r="Q690" s="47"/>
      <c r="R690" s="47"/>
      <c r="S690" s="47"/>
      <c r="T690" s="47"/>
      <c r="U690" s="47"/>
      <c r="V690" s="47"/>
      <c r="W690" s="47"/>
      <c r="X690" s="47"/>
      <c r="Y690" s="47"/>
      <c r="Z690" s="47"/>
      <c r="AA690" s="47"/>
      <c r="AB690" s="47"/>
      <c r="AC690" s="47"/>
      <c r="AD690" s="47"/>
      <c r="AE690" s="47"/>
      <c r="AF690" s="47"/>
      <c r="AG690" s="47"/>
      <c r="AH690" s="47"/>
      <c r="AI690" s="47"/>
    </row>
    <row r="691" spans="1:35">
      <c r="A691" s="47"/>
      <c r="B691" s="47"/>
      <c r="C691" s="47"/>
      <c r="D691" s="47"/>
      <c r="E691" s="47"/>
      <c r="F691" s="47"/>
      <c r="G691" s="47"/>
      <c r="H691" s="47"/>
      <c r="I691" s="47"/>
      <c r="J691" s="47"/>
      <c r="K691" s="47"/>
      <c r="L691" s="47"/>
      <c r="M691" s="47"/>
      <c r="N691" s="47"/>
      <c r="O691" s="47"/>
      <c r="P691" s="47"/>
      <c r="Q691" s="47"/>
      <c r="R691" s="47"/>
      <c r="S691" s="47"/>
      <c r="T691" s="47"/>
      <c r="U691" s="47"/>
      <c r="V691" s="47"/>
      <c r="W691" s="47"/>
      <c r="X691" s="47"/>
      <c r="Y691" s="47"/>
      <c r="Z691" s="47"/>
      <c r="AA691" s="47"/>
      <c r="AB691" s="47"/>
      <c r="AC691" s="47"/>
      <c r="AD691" s="47"/>
      <c r="AE691" s="47"/>
      <c r="AF691" s="47"/>
      <c r="AG691" s="47"/>
      <c r="AH691" s="47"/>
      <c r="AI691" s="47"/>
    </row>
    <row r="692" spans="1:35">
      <c r="A692" s="47"/>
      <c r="B692" s="47"/>
      <c r="C692" s="47"/>
      <c r="D692" s="47"/>
      <c r="E692" s="47"/>
      <c r="F692" s="47"/>
      <c r="G692" s="47"/>
      <c r="H692" s="47"/>
      <c r="I692" s="47"/>
      <c r="J692" s="47"/>
      <c r="K692" s="47"/>
      <c r="L692" s="47"/>
      <c r="M692" s="47"/>
      <c r="N692" s="47"/>
      <c r="O692" s="47"/>
      <c r="P692" s="47"/>
      <c r="Q692" s="47"/>
      <c r="R692" s="47"/>
      <c r="S692" s="47"/>
      <c r="T692" s="47"/>
      <c r="U692" s="47"/>
      <c r="V692" s="47"/>
      <c r="W692" s="47"/>
      <c r="X692" s="47"/>
      <c r="Y692" s="47"/>
      <c r="Z692" s="47"/>
      <c r="AA692" s="47"/>
      <c r="AB692" s="47"/>
      <c r="AC692" s="47"/>
      <c r="AD692" s="47"/>
      <c r="AE692" s="47"/>
      <c r="AF692" s="47"/>
      <c r="AG692" s="47"/>
      <c r="AH692" s="47"/>
      <c r="AI692" s="47"/>
    </row>
    <row r="693" spans="1:35">
      <c r="A693" s="47"/>
      <c r="B693" s="47"/>
      <c r="C693" s="47"/>
      <c r="D693" s="47"/>
      <c r="E693" s="47"/>
      <c r="F693" s="47"/>
      <c r="G693" s="47"/>
      <c r="H693" s="47"/>
      <c r="I693" s="47"/>
      <c r="J693" s="47"/>
      <c r="K693" s="47"/>
      <c r="L693" s="47"/>
      <c r="M693" s="47"/>
      <c r="N693" s="47"/>
      <c r="O693" s="47"/>
      <c r="P693" s="47"/>
      <c r="Q693" s="47"/>
      <c r="R693" s="47"/>
      <c r="S693" s="47"/>
      <c r="T693" s="47"/>
      <c r="U693" s="47"/>
      <c r="V693" s="47"/>
      <c r="W693" s="47"/>
      <c r="X693" s="47"/>
      <c r="Y693" s="47"/>
      <c r="Z693" s="47"/>
      <c r="AA693" s="47"/>
      <c r="AB693" s="47"/>
      <c r="AC693" s="47"/>
      <c r="AD693" s="47"/>
      <c r="AE693" s="47"/>
      <c r="AF693" s="47"/>
      <c r="AG693" s="47"/>
      <c r="AH693" s="47"/>
      <c r="AI693" s="47"/>
    </row>
    <row r="694" spans="1:35">
      <c r="A694" s="47"/>
      <c r="B694" s="47"/>
      <c r="C694" s="47"/>
      <c r="D694" s="47"/>
      <c r="E694" s="47"/>
      <c r="F694" s="47"/>
      <c r="G694" s="47"/>
      <c r="H694" s="47"/>
      <c r="I694" s="47"/>
      <c r="J694" s="47"/>
      <c r="K694" s="47"/>
      <c r="L694" s="47"/>
      <c r="M694" s="47"/>
      <c r="N694" s="47"/>
      <c r="O694" s="47"/>
      <c r="P694" s="47"/>
      <c r="Q694" s="47"/>
      <c r="R694" s="47"/>
      <c r="S694" s="47"/>
      <c r="T694" s="47"/>
      <c r="U694" s="47"/>
      <c r="V694" s="47"/>
      <c r="W694" s="47"/>
      <c r="X694" s="47"/>
      <c r="Y694" s="47"/>
      <c r="Z694" s="47"/>
      <c r="AA694" s="47"/>
      <c r="AB694" s="47"/>
      <c r="AC694" s="47"/>
      <c r="AD694" s="47"/>
      <c r="AE694" s="47"/>
      <c r="AF694" s="47"/>
      <c r="AG694" s="47"/>
      <c r="AH694" s="47"/>
      <c r="AI694" s="47"/>
    </row>
    <row r="695" spans="1:35">
      <c r="A695" s="47"/>
      <c r="B695" s="47"/>
      <c r="C695" s="47"/>
      <c r="D695" s="47"/>
      <c r="E695" s="47"/>
      <c r="F695" s="47"/>
      <c r="G695" s="47"/>
      <c r="H695" s="47"/>
      <c r="I695" s="47"/>
      <c r="J695" s="47"/>
      <c r="K695" s="47"/>
      <c r="L695" s="47"/>
      <c r="M695" s="47"/>
      <c r="N695" s="47"/>
      <c r="O695" s="47"/>
      <c r="P695" s="47"/>
      <c r="Q695" s="47"/>
      <c r="R695" s="47"/>
      <c r="S695" s="47"/>
      <c r="T695" s="47"/>
      <c r="U695" s="47"/>
      <c r="V695" s="47"/>
      <c r="W695" s="47"/>
      <c r="X695" s="47"/>
      <c r="Y695" s="47"/>
      <c r="Z695" s="47"/>
      <c r="AA695" s="47"/>
      <c r="AB695" s="47"/>
      <c r="AC695" s="47"/>
      <c r="AD695" s="47"/>
      <c r="AE695" s="47"/>
      <c r="AF695" s="47"/>
      <c r="AG695" s="47"/>
      <c r="AH695" s="47"/>
      <c r="AI695" s="47"/>
    </row>
    <row r="696" spans="1:35">
      <c r="A696" s="47"/>
      <c r="B696" s="47"/>
      <c r="C696" s="47"/>
      <c r="D696" s="47"/>
      <c r="E696" s="47"/>
      <c r="F696" s="47"/>
      <c r="G696" s="47"/>
      <c r="H696" s="47"/>
      <c r="I696" s="47"/>
      <c r="J696" s="47"/>
      <c r="K696" s="47"/>
      <c r="L696" s="47"/>
      <c r="M696" s="47"/>
      <c r="N696" s="47"/>
      <c r="O696" s="47"/>
      <c r="P696" s="47"/>
      <c r="Q696" s="47"/>
      <c r="R696" s="47"/>
      <c r="S696" s="47"/>
      <c r="T696" s="47"/>
      <c r="U696" s="47"/>
      <c r="V696" s="47"/>
      <c r="W696" s="47"/>
      <c r="X696" s="47"/>
      <c r="Y696" s="47"/>
      <c r="Z696" s="47"/>
      <c r="AA696" s="47"/>
      <c r="AB696" s="47"/>
      <c r="AC696" s="47"/>
      <c r="AD696" s="47"/>
      <c r="AE696" s="47"/>
      <c r="AF696" s="47"/>
      <c r="AG696" s="47"/>
      <c r="AH696" s="47"/>
      <c r="AI696" s="47"/>
    </row>
    <row r="697" spans="1:35">
      <c r="A697" s="47"/>
      <c r="B697" s="47"/>
      <c r="C697" s="47"/>
      <c r="D697" s="47"/>
      <c r="E697" s="47"/>
      <c r="F697" s="47"/>
      <c r="G697" s="47"/>
      <c r="H697" s="47"/>
      <c r="I697" s="47"/>
      <c r="J697" s="47"/>
      <c r="K697" s="47"/>
      <c r="L697" s="47"/>
      <c r="M697" s="47"/>
      <c r="N697" s="47"/>
      <c r="O697" s="47"/>
      <c r="P697" s="47"/>
      <c r="Q697" s="47"/>
      <c r="R697" s="47"/>
      <c r="S697" s="47"/>
      <c r="T697" s="47"/>
      <c r="U697" s="47"/>
      <c r="V697" s="47"/>
      <c r="W697" s="47"/>
      <c r="X697" s="47"/>
      <c r="Y697" s="47"/>
      <c r="Z697" s="47"/>
      <c r="AA697" s="47"/>
      <c r="AB697" s="47"/>
      <c r="AC697" s="47"/>
      <c r="AD697" s="47"/>
      <c r="AE697" s="47"/>
      <c r="AF697" s="47"/>
      <c r="AG697" s="47"/>
      <c r="AH697" s="47"/>
      <c r="AI697" s="47"/>
    </row>
    <row r="698" spans="1:35">
      <c r="A698" s="47"/>
      <c r="B698" s="47"/>
      <c r="C698" s="47"/>
      <c r="D698" s="47"/>
      <c r="E698" s="47"/>
      <c r="F698" s="47"/>
      <c r="G698" s="47"/>
      <c r="H698" s="47"/>
      <c r="I698" s="47"/>
      <c r="J698" s="47"/>
      <c r="K698" s="47"/>
      <c r="L698" s="47"/>
      <c r="M698" s="47"/>
      <c r="N698" s="47"/>
      <c r="O698" s="47"/>
      <c r="P698" s="47"/>
      <c r="Q698" s="47"/>
      <c r="R698" s="47"/>
      <c r="S698" s="47"/>
      <c r="T698" s="47"/>
      <c r="U698" s="47"/>
      <c r="V698" s="47"/>
      <c r="W698" s="47"/>
      <c r="X698" s="47"/>
      <c r="Y698" s="47"/>
      <c r="Z698" s="47"/>
      <c r="AA698" s="47"/>
      <c r="AB698" s="47"/>
      <c r="AC698" s="47"/>
      <c r="AD698" s="47"/>
      <c r="AE698" s="47"/>
      <c r="AF698" s="47"/>
      <c r="AG698" s="47"/>
      <c r="AH698" s="47"/>
      <c r="AI698" s="47"/>
    </row>
    <row r="699" spans="1:35">
      <c r="A699" s="47"/>
      <c r="B699" s="47"/>
      <c r="C699" s="47"/>
      <c r="D699" s="47"/>
      <c r="E699" s="47"/>
      <c r="F699" s="47"/>
      <c r="G699" s="47"/>
      <c r="H699" s="47"/>
      <c r="I699" s="47"/>
      <c r="J699" s="47"/>
      <c r="K699" s="47"/>
      <c r="L699" s="47"/>
      <c r="M699" s="47"/>
      <c r="N699" s="47"/>
      <c r="O699" s="47"/>
      <c r="P699" s="47"/>
      <c r="Q699" s="47"/>
      <c r="R699" s="47"/>
      <c r="S699" s="47"/>
      <c r="T699" s="47"/>
      <c r="U699" s="47"/>
      <c r="V699" s="47"/>
      <c r="W699" s="47"/>
      <c r="X699" s="47"/>
      <c r="Y699" s="47"/>
      <c r="Z699" s="47"/>
      <c r="AA699" s="47"/>
      <c r="AB699" s="47"/>
      <c r="AC699" s="47"/>
      <c r="AD699" s="47"/>
      <c r="AE699" s="47"/>
      <c r="AF699" s="47"/>
      <c r="AG699" s="47"/>
      <c r="AH699" s="47"/>
      <c r="AI699" s="47"/>
    </row>
    <row r="700" spans="1:35">
      <c r="A700" s="47"/>
      <c r="B700" s="47"/>
      <c r="C700" s="47"/>
      <c r="D700" s="47"/>
      <c r="E700" s="47"/>
      <c r="F700" s="47"/>
      <c r="G700" s="47"/>
      <c r="H700" s="47"/>
      <c r="I700" s="47"/>
      <c r="J700" s="47"/>
      <c r="K700" s="47"/>
      <c r="L700" s="47"/>
      <c r="M700" s="47"/>
      <c r="N700" s="47"/>
      <c r="O700" s="47"/>
      <c r="P700" s="47"/>
      <c r="Q700" s="47"/>
      <c r="R700" s="47"/>
      <c r="S700" s="47"/>
      <c r="T700" s="47"/>
      <c r="U700" s="47"/>
      <c r="V700" s="47"/>
      <c r="W700" s="47"/>
      <c r="X700" s="47"/>
      <c r="Y700" s="47"/>
      <c r="Z700" s="47"/>
      <c r="AA700" s="47"/>
      <c r="AB700" s="47"/>
      <c r="AC700" s="47"/>
      <c r="AD700" s="47"/>
      <c r="AE700" s="47"/>
      <c r="AF700" s="47"/>
      <c r="AG700" s="47"/>
      <c r="AH700" s="47"/>
      <c r="AI700" s="47"/>
    </row>
    <row r="701" spans="1:35">
      <c r="A701" s="47"/>
      <c r="B701" s="47"/>
      <c r="C701" s="47"/>
      <c r="D701" s="47"/>
      <c r="E701" s="47"/>
      <c r="F701" s="47"/>
      <c r="G701" s="47"/>
      <c r="H701" s="47"/>
      <c r="I701" s="47"/>
      <c r="J701" s="47"/>
      <c r="K701" s="47"/>
      <c r="L701" s="47"/>
      <c r="M701" s="47"/>
      <c r="N701" s="47"/>
      <c r="O701" s="47"/>
      <c r="P701" s="47"/>
      <c r="Q701" s="47"/>
      <c r="R701" s="47"/>
      <c r="S701" s="47"/>
      <c r="T701" s="47"/>
      <c r="U701" s="47"/>
      <c r="V701" s="47"/>
      <c r="W701" s="47"/>
      <c r="X701" s="47"/>
      <c r="Y701" s="47"/>
      <c r="Z701" s="47"/>
      <c r="AA701" s="47"/>
      <c r="AB701" s="47"/>
      <c r="AC701" s="47"/>
      <c r="AD701" s="47"/>
      <c r="AE701" s="47"/>
      <c r="AF701" s="47"/>
      <c r="AG701" s="47"/>
      <c r="AH701" s="47"/>
      <c r="AI701" s="47"/>
    </row>
    <row r="702" spans="1:35">
      <c r="A702" s="47"/>
      <c r="B702" s="47"/>
      <c r="C702" s="47"/>
      <c r="D702" s="47"/>
      <c r="E702" s="47"/>
      <c r="F702" s="47"/>
      <c r="G702" s="47"/>
      <c r="H702" s="47"/>
      <c r="I702" s="47"/>
      <c r="J702" s="47"/>
      <c r="K702" s="47"/>
      <c r="L702" s="47"/>
      <c r="M702" s="47"/>
      <c r="N702" s="47"/>
      <c r="O702" s="47"/>
      <c r="P702" s="47"/>
      <c r="Q702" s="47"/>
      <c r="R702" s="47"/>
      <c r="S702" s="47"/>
      <c r="T702" s="47"/>
      <c r="U702" s="47"/>
      <c r="V702" s="47"/>
      <c r="W702" s="47"/>
      <c r="X702" s="47"/>
      <c r="Y702" s="47"/>
      <c r="Z702" s="47"/>
      <c r="AA702" s="47"/>
      <c r="AB702" s="47"/>
      <c r="AC702" s="47"/>
      <c r="AD702" s="47"/>
      <c r="AE702" s="47"/>
      <c r="AF702" s="47"/>
      <c r="AG702" s="47"/>
      <c r="AH702" s="47"/>
      <c r="AI702" s="47"/>
    </row>
    <row r="703" spans="1:35">
      <c r="A703" s="47"/>
      <c r="B703" s="47"/>
      <c r="C703" s="47"/>
      <c r="D703" s="47"/>
      <c r="E703" s="47"/>
      <c r="F703" s="47"/>
      <c r="G703" s="47"/>
      <c r="H703" s="47"/>
      <c r="I703" s="47"/>
      <c r="J703" s="47"/>
      <c r="K703" s="47"/>
      <c r="L703" s="47"/>
      <c r="M703" s="47"/>
      <c r="N703" s="47"/>
      <c r="O703" s="47"/>
      <c r="P703" s="47"/>
      <c r="Q703" s="47"/>
      <c r="R703" s="47"/>
      <c r="S703" s="47"/>
      <c r="T703" s="47"/>
      <c r="U703" s="47"/>
      <c r="V703" s="47"/>
      <c r="W703" s="47"/>
      <c r="X703" s="47"/>
      <c r="Y703" s="47"/>
      <c r="Z703" s="47"/>
      <c r="AA703" s="47"/>
      <c r="AB703" s="47"/>
      <c r="AC703" s="47"/>
      <c r="AD703" s="47"/>
      <c r="AE703" s="47"/>
      <c r="AF703" s="47"/>
      <c r="AG703" s="47"/>
      <c r="AH703" s="47"/>
      <c r="AI703" s="47"/>
    </row>
    <row r="704" spans="1:35">
      <c r="A704" s="47"/>
      <c r="B704" s="47"/>
      <c r="C704" s="47"/>
      <c r="D704" s="47"/>
      <c r="E704" s="47"/>
      <c r="F704" s="47"/>
      <c r="G704" s="47"/>
      <c r="H704" s="47"/>
      <c r="I704" s="47"/>
      <c r="J704" s="47"/>
      <c r="K704" s="47"/>
      <c r="L704" s="47"/>
      <c r="M704" s="47"/>
      <c r="N704" s="47"/>
      <c r="O704" s="47"/>
      <c r="P704" s="47"/>
      <c r="Q704" s="47"/>
      <c r="R704" s="47"/>
      <c r="S704" s="47"/>
      <c r="T704" s="47"/>
      <c r="U704" s="47"/>
      <c r="V704" s="47"/>
      <c r="W704" s="47"/>
      <c r="X704" s="47"/>
      <c r="Y704" s="47"/>
      <c r="Z704" s="47"/>
      <c r="AA704" s="47"/>
      <c r="AB704" s="47"/>
      <c r="AC704" s="47"/>
      <c r="AD704" s="47"/>
      <c r="AE704" s="47"/>
      <c r="AF704" s="47"/>
      <c r="AG704" s="47"/>
      <c r="AH704" s="47"/>
      <c r="AI704" s="47"/>
    </row>
    <row r="705" spans="1:35">
      <c r="A705" s="47"/>
      <c r="B705" s="47"/>
      <c r="C705" s="47"/>
      <c r="D705" s="47"/>
      <c r="E705" s="47"/>
      <c r="F705" s="47"/>
      <c r="G705" s="47"/>
      <c r="H705" s="47"/>
      <c r="I705" s="47"/>
      <c r="J705" s="47"/>
      <c r="K705" s="47"/>
      <c r="L705" s="47"/>
      <c r="M705" s="47"/>
      <c r="N705" s="47"/>
      <c r="O705" s="47"/>
      <c r="P705" s="47"/>
      <c r="Q705" s="47"/>
      <c r="R705" s="47"/>
      <c r="S705" s="47"/>
      <c r="T705" s="47"/>
      <c r="U705" s="47"/>
      <c r="V705" s="47"/>
      <c r="W705" s="47"/>
      <c r="X705" s="47"/>
      <c r="Y705" s="47"/>
      <c r="Z705" s="47"/>
      <c r="AA705" s="47"/>
      <c r="AB705" s="47"/>
      <c r="AC705" s="47"/>
      <c r="AD705" s="47"/>
      <c r="AE705" s="47"/>
      <c r="AF705" s="47"/>
      <c r="AG705" s="47"/>
      <c r="AH705" s="47"/>
      <c r="AI705" s="47"/>
    </row>
    <row r="706" spans="1:35">
      <c r="A706" s="47"/>
      <c r="B706" s="47"/>
      <c r="C706" s="47"/>
      <c r="D706" s="47"/>
      <c r="E706" s="47"/>
      <c r="F706" s="47"/>
      <c r="G706" s="47"/>
      <c r="H706" s="47"/>
      <c r="I706" s="47"/>
      <c r="J706" s="47"/>
      <c r="K706" s="47"/>
      <c r="L706" s="47"/>
      <c r="M706" s="47"/>
      <c r="N706" s="47"/>
      <c r="O706" s="47"/>
      <c r="P706" s="47"/>
      <c r="Q706" s="47"/>
      <c r="R706" s="47"/>
      <c r="S706" s="47"/>
      <c r="T706" s="47"/>
      <c r="U706" s="47"/>
      <c r="V706" s="47"/>
      <c r="W706" s="47"/>
      <c r="X706" s="47"/>
      <c r="Y706" s="47"/>
      <c r="Z706" s="47"/>
      <c r="AA706" s="47"/>
      <c r="AB706" s="47"/>
      <c r="AC706" s="47"/>
      <c r="AD706" s="47"/>
      <c r="AE706" s="47"/>
      <c r="AF706" s="47"/>
      <c r="AG706" s="47"/>
      <c r="AH706" s="47"/>
      <c r="AI706" s="47"/>
    </row>
    <row r="707" spans="1:35">
      <c r="A707" s="47"/>
      <c r="B707" s="47"/>
      <c r="C707" s="47"/>
      <c r="D707" s="47"/>
      <c r="E707" s="47"/>
      <c r="F707" s="47"/>
      <c r="G707" s="47"/>
      <c r="H707" s="47"/>
      <c r="I707" s="47"/>
      <c r="J707" s="47"/>
      <c r="K707" s="47"/>
      <c r="L707" s="47"/>
      <c r="M707" s="47"/>
      <c r="N707" s="47"/>
      <c r="O707" s="47"/>
      <c r="P707" s="47"/>
      <c r="Q707" s="47"/>
      <c r="R707" s="47"/>
      <c r="S707" s="47"/>
      <c r="T707" s="47"/>
      <c r="U707" s="47"/>
      <c r="V707" s="47"/>
      <c r="W707" s="47"/>
      <c r="X707" s="47"/>
      <c r="Y707" s="47"/>
      <c r="Z707" s="47"/>
      <c r="AA707" s="47"/>
      <c r="AB707" s="47"/>
      <c r="AC707" s="47"/>
      <c r="AD707" s="47"/>
      <c r="AE707" s="47"/>
      <c r="AF707" s="47"/>
      <c r="AG707" s="47"/>
      <c r="AH707" s="47"/>
      <c r="AI707" s="47"/>
    </row>
    <row r="708" spans="1:35">
      <c r="A708" s="47"/>
      <c r="B708" s="47"/>
      <c r="C708" s="47"/>
      <c r="D708" s="47"/>
      <c r="E708" s="47"/>
      <c r="F708" s="47"/>
      <c r="G708" s="47"/>
      <c r="H708" s="47"/>
      <c r="I708" s="47"/>
      <c r="J708" s="47"/>
      <c r="K708" s="47"/>
      <c r="L708" s="47"/>
      <c r="M708" s="47"/>
      <c r="N708" s="47"/>
      <c r="O708" s="47"/>
      <c r="P708" s="47"/>
      <c r="Q708" s="47"/>
      <c r="R708" s="47"/>
      <c r="S708" s="47"/>
      <c r="T708" s="47"/>
      <c r="U708" s="47"/>
      <c r="V708" s="47"/>
      <c r="W708" s="47"/>
      <c r="X708" s="47"/>
      <c r="Y708" s="47"/>
      <c r="Z708" s="47"/>
      <c r="AA708" s="47"/>
      <c r="AB708" s="47"/>
      <c r="AC708" s="47"/>
      <c r="AD708" s="47"/>
      <c r="AE708" s="47"/>
      <c r="AF708" s="47"/>
      <c r="AG708" s="47"/>
      <c r="AH708" s="47"/>
      <c r="AI708" s="47"/>
    </row>
    <row r="709" spans="1:35">
      <c r="A709" s="47"/>
      <c r="B709" s="47"/>
      <c r="C709" s="47"/>
      <c r="D709" s="47"/>
      <c r="E709" s="47"/>
      <c r="F709" s="47"/>
      <c r="G709" s="47"/>
      <c r="H709" s="47"/>
      <c r="I709" s="47"/>
      <c r="J709" s="47"/>
      <c r="K709" s="47"/>
      <c r="L709" s="47"/>
      <c r="M709" s="47"/>
      <c r="N709" s="47"/>
      <c r="O709" s="47"/>
      <c r="P709" s="47"/>
      <c r="Q709" s="47"/>
      <c r="R709" s="47"/>
      <c r="S709" s="47"/>
      <c r="T709" s="47"/>
      <c r="U709" s="47"/>
      <c r="V709" s="47"/>
      <c r="W709" s="47"/>
      <c r="X709" s="47"/>
      <c r="Y709" s="47"/>
      <c r="Z709" s="47"/>
      <c r="AA709" s="47"/>
      <c r="AB709" s="47"/>
      <c r="AC709" s="47"/>
      <c r="AD709" s="47"/>
      <c r="AE709" s="47"/>
      <c r="AF709" s="47"/>
      <c r="AG709" s="47"/>
      <c r="AH709" s="47"/>
      <c r="AI709" s="47"/>
    </row>
    <row r="710" spans="1:35">
      <c r="A710" s="47"/>
      <c r="B710" s="47"/>
      <c r="C710" s="47"/>
      <c r="D710" s="47"/>
      <c r="E710" s="47"/>
      <c r="F710" s="47"/>
      <c r="G710" s="47"/>
      <c r="H710" s="47"/>
      <c r="I710" s="47"/>
      <c r="J710" s="47"/>
      <c r="K710" s="47"/>
      <c r="L710" s="47"/>
      <c r="M710" s="47"/>
      <c r="N710" s="47"/>
      <c r="O710" s="47"/>
      <c r="P710" s="47"/>
      <c r="Q710" s="47"/>
      <c r="R710" s="47"/>
      <c r="S710" s="47"/>
      <c r="T710" s="47"/>
      <c r="U710" s="47"/>
      <c r="V710" s="47"/>
      <c r="W710" s="47"/>
      <c r="X710" s="47"/>
      <c r="Y710" s="47"/>
      <c r="Z710" s="47"/>
      <c r="AA710" s="47"/>
      <c r="AB710" s="47"/>
      <c r="AC710" s="47"/>
      <c r="AD710" s="47"/>
      <c r="AE710" s="47"/>
      <c r="AF710" s="47"/>
      <c r="AG710" s="47"/>
      <c r="AH710" s="47"/>
      <c r="AI710" s="47"/>
    </row>
    <row r="711" spans="1:35">
      <c r="A711" s="47"/>
      <c r="B711" s="47"/>
      <c r="C711" s="47"/>
      <c r="D711" s="47"/>
      <c r="E711" s="47"/>
      <c r="F711" s="47"/>
      <c r="G711" s="47"/>
      <c r="H711" s="47"/>
      <c r="I711" s="47"/>
      <c r="J711" s="47"/>
      <c r="K711" s="47"/>
      <c r="L711" s="47"/>
      <c r="M711" s="47"/>
      <c r="N711" s="47"/>
      <c r="O711" s="47"/>
      <c r="P711" s="47"/>
      <c r="Q711" s="47"/>
      <c r="R711" s="47"/>
      <c r="S711" s="47"/>
      <c r="T711" s="47"/>
      <c r="U711" s="47"/>
      <c r="V711" s="47"/>
      <c r="W711" s="47"/>
      <c r="X711" s="47"/>
      <c r="Y711" s="47"/>
      <c r="Z711" s="47"/>
      <c r="AA711" s="47"/>
      <c r="AB711" s="47"/>
      <c r="AC711" s="47"/>
      <c r="AD711" s="47"/>
      <c r="AE711" s="47"/>
      <c r="AF711" s="47"/>
      <c r="AG711" s="47"/>
      <c r="AH711" s="47"/>
      <c r="AI711" s="47"/>
    </row>
    <row r="712" spans="1:35">
      <c r="A712" s="47"/>
      <c r="B712" s="47"/>
      <c r="C712" s="47"/>
      <c r="D712" s="47"/>
      <c r="E712" s="47"/>
      <c r="F712" s="47"/>
      <c r="G712" s="47"/>
      <c r="H712" s="47"/>
      <c r="I712" s="47"/>
      <c r="J712" s="47"/>
      <c r="K712" s="47"/>
      <c r="L712" s="47"/>
      <c r="M712" s="47"/>
      <c r="N712" s="47"/>
      <c r="O712" s="47"/>
      <c r="P712" s="47"/>
      <c r="Q712" s="47"/>
      <c r="R712" s="47"/>
      <c r="S712" s="47"/>
      <c r="T712" s="47"/>
      <c r="U712" s="47"/>
      <c r="V712" s="47"/>
      <c r="W712" s="47"/>
      <c r="X712" s="47"/>
      <c r="Y712" s="47"/>
      <c r="Z712" s="47"/>
      <c r="AA712" s="47"/>
      <c r="AB712" s="47"/>
      <c r="AC712" s="47"/>
      <c r="AD712" s="47"/>
      <c r="AE712" s="47"/>
      <c r="AF712" s="47"/>
      <c r="AG712" s="47"/>
      <c r="AH712" s="47"/>
      <c r="AI712" s="47"/>
    </row>
    <row r="713" spans="1:35">
      <c r="A713" s="47"/>
      <c r="B713" s="47"/>
      <c r="C713" s="47"/>
      <c r="D713" s="47"/>
      <c r="E713" s="47"/>
      <c r="F713" s="47"/>
      <c r="G713" s="47"/>
      <c r="H713" s="47"/>
      <c r="I713" s="47"/>
      <c r="J713" s="47"/>
      <c r="K713" s="47"/>
      <c r="L713" s="47"/>
      <c r="M713" s="47"/>
      <c r="N713" s="47"/>
      <c r="O713" s="47"/>
      <c r="P713" s="47"/>
      <c r="Q713" s="47"/>
      <c r="R713" s="47"/>
      <c r="S713" s="47"/>
      <c r="T713" s="47"/>
      <c r="U713" s="47"/>
      <c r="V713" s="47"/>
      <c r="W713" s="47"/>
      <c r="X713" s="47"/>
      <c r="Y713" s="47"/>
      <c r="Z713" s="47"/>
      <c r="AA713" s="47"/>
      <c r="AB713" s="47"/>
      <c r="AC713" s="47"/>
      <c r="AD713" s="47"/>
      <c r="AE713" s="47"/>
      <c r="AF713" s="47"/>
      <c r="AG713" s="47"/>
      <c r="AH713" s="47"/>
      <c r="AI713" s="47"/>
    </row>
    <row r="714" spans="1:35">
      <c r="A714" s="47"/>
      <c r="B714" s="47"/>
      <c r="C714" s="47"/>
      <c r="D714" s="47"/>
      <c r="E714" s="47"/>
      <c r="F714" s="47"/>
      <c r="G714" s="47"/>
      <c r="H714" s="47"/>
      <c r="I714" s="47"/>
      <c r="J714" s="47"/>
      <c r="K714" s="47"/>
      <c r="L714" s="47"/>
      <c r="M714" s="47"/>
      <c r="N714" s="47"/>
      <c r="O714" s="47"/>
      <c r="P714" s="47"/>
      <c r="Q714" s="47"/>
      <c r="R714" s="47"/>
      <c r="S714" s="47"/>
      <c r="T714" s="47"/>
      <c r="U714" s="47"/>
      <c r="V714" s="47"/>
      <c r="W714" s="47"/>
      <c r="X714" s="47"/>
      <c r="Y714" s="47"/>
      <c r="Z714" s="47"/>
      <c r="AA714" s="47"/>
      <c r="AB714" s="47"/>
      <c r="AC714" s="47"/>
      <c r="AD714" s="47"/>
      <c r="AE714" s="47"/>
      <c r="AF714" s="47"/>
      <c r="AG714" s="47"/>
      <c r="AH714" s="47"/>
      <c r="AI714" s="47"/>
    </row>
    <row r="715" spans="1:35">
      <c r="A715" s="47"/>
      <c r="B715" s="47"/>
      <c r="C715" s="47"/>
      <c r="D715" s="47"/>
      <c r="E715" s="47"/>
      <c r="F715" s="47"/>
      <c r="G715" s="47"/>
      <c r="H715" s="47"/>
      <c r="I715" s="47"/>
      <c r="J715" s="47"/>
      <c r="K715" s="47"/>
      <c r="L715" s="47"/>
      <c r="M715" s="47"/>
      <c r="N715" s="47"/>
      <c r="O715" s="47"/>
      <c r="P715" s="47"/>
      <c r="Q715" s="47"/>
      <c r="R715" s="47"/>
      <c r="S715" s="47"/>
      <c r="T715" s="47"/>
      <c r="U715" s="47"/>
      <c r="V715" s="47"/>
      <c r="W715" s="47"/>
      <c r="X715" s="47"/>
      <c r="Y715" s="47"/>
      <c r="Z715" s="47"/>
      <c r="AA715" s="47"/>
      <c r="AB715" s="47"/>
      <c r="AC715" s="47"/>
      <c r="AD715" s="47"/>
      <c r="AE715" s="47"/>
      <c r="AF715" s="47"/>
      <c r="AG715" s="47"/>
      <c r="AH715" s="47"/>
      <c r="AI715" s="47"/>
    </row>
    <row r="716" spans="1:35">
      <c r="A716" s="47"/>
      <c r="B716" s="47"/>
      <c r="C716" s="47"/>
      <c r="D716" s="47"/>
      <c r="E716" s="47"/>
      <c r="F716" s="47"/>
      <c r="G716" s="47"/>
      <c r="H716" s="47"/>
      <c r="I716" s="47"/>
      <c r="J716" s="47"/>
      <c r="K716" s="47"/>
      <c r="L716" s="47"/>
      <c r="M716" s="47"/>
      <c r="N716" s="47"/>
      <c r="O716" s="47"/>
      <c r="P716" s="47"/>
      <c r="Q716" s="47"/>
      <c r="R716" s="47"/>
      <c r="S716" s="47"/>
      <c r="T716" s="47"/>
      <c r="U716" s="47"/>
      <c r="V716" s="47"/>
      <c r="W716" s="47"/>
      <c r="X716" s="47"/>
      <c r="Y716" s="47"/>
      <c r="Z716" s="47"/>
      <c r="AA716" s="47"/>
      <c r="AB716" s="47"/>
      <c r="AC716" s="47"/>
      <c r="AD716" s="47"/>
      <c r="AE716" s="47"/>
      <c r="AF716" s="47"/>
      <c r="AG716" s="47"/>
      <c r="AH716" s="47"/>
      <c r="AI716" s="47"/>
    </row>
    <row r="717" spans="1:35">
      <c r="A717" s="47"/>
      <c r="B717" s="47"/>
      <c r="C717" s="47"/>
      <c r="D717" s="47"/>
      <c r="E717" s="47"/>
      <c r="F717" s="47"/>
      <c r="G717" s="47"/>
      <c r="H717" s="47"/>
      <c r="I717" s="47"/>
      <c r="J717" s="47"/>
      <c r="K717" s="47"/>
      <c r="L717" s="47"/>
      <c r="M717" s="47"/>
      <c r="N717" s="47"/>
      <c r="O717" s="47"/>
      <c r="P717" s="47"/>
      <c r="Q717" s="47"/>
      <c r="R717" s="47"/>
      <c r="S717" s="47"/>
      <c r="T717" s="47"/>
      <c r="U717" s="47"/>
      <c r="V717" s="47"/>
      <c r="W717" s="47"/>
      <c r="X717" s="47"/>
      <c r="Y717" s="47"/>
      <c r="Z717" s="47"/>
      <c r="AA717" s="47"/>
      <c r="AB717" s="47"/>
      <c r="AC717" s="47"/>
      <c r="AD717" s="47"/>
      <c r="AE717" s="47"/>
      <c r="AF717" s="47"/>
      <c r="AG717" s="47"/>
      <c r="AH717" s="47"/>
      <c r="AI717" s="47"/>
    </row>
    <row r="718" spans="1:35">
      <c r="A718" s="47"/>
      <c r="B718" s="47"/>
      <c r="C718" s="47"/>
      <c r="D718" s="47"/>
      <c r="E718" s="47"/>
      <c r="F718" s="47"/>
      <c r="G718" s="47"/>
      <c r="H718" s="47"/>
      <c r="I718" s="47"/>
      <c r="J718" s="47"/>
      <c r="K718" s="47"/>
      <c r="L718" s="47"/>
      <c r="M718" s="47"/>
      <c r="N718" s="47"/>
      <c r="O718" s="47"/>
      <c r="P718" s="47"/>
      <c r="Q718" s="47"/>
      <c r="R718" s="47"/>
      <c r="S718" s="47"/>
      <c r="T718" s="47"/>
      <c r="U718" s="47"/>
      <c r="V718" s="47"/>
      <c r="W718" s="47"/>
      <c r="X718" s="47"/>
      <c r="Y718" s="47"/>
      <c r="Z718" s="47"/>
      <c r="AA718" s="47"/>
      <c r="AB718" s="47"/>
      <c r="AC718" s="47"/>
      <c r="AD718" s="47"/>
      <c r="AE718" s="47"/>
      <c r="AF718" s="47"/>
      <c r="AG718" s="47"/>
      <c r="AH718" s="47"/>
      <c r="AI718" s="47"/>
    </row>
    <row r="719" spans="1:35">
      <c r="A719" s="47"/>
      <c r="B719" s="47"/>
      <c r="C719" s="47"/>
      <c r="D719" s="47"/>
      <c r="E719" s="47"/>
      <c r="F719" s="47"/>
      <c r="G719" s="47"/>
      <c r="H719" s="47"/>
      <c r="I719" s="47"/>
      <c r="J719" s="47"/>
      <c r="K719" s="47"/>
      <c r="L719" s="47"/>
      <c r="M719" s="47"/>
      <c r="N719" s="47"/>
      <c r="O719" s="47"/>
      <c r="P719" s="47"/>
      <c r="Q719" s="47"/>
      <c r="R719" s="47"/>
      <c r="S719" s="47"/>
      <c r="T719" s="47"/>
      <c r="U719" s="47"/>
      <c r="V719" s="47"/>
      <c r="W719" s="47"/>
      <c r="X719" s="47"/>
      <c r="Y719" s="47"/>
      <c r="Z719" s="47"/>
      <c r="AA719" s="47"/>
      <c r="AB719" s="47"/>
      <c r="AC719" s="47"/>
      <c r="AD719" s="47"/>
      <c r="AE719" s="47"/>
      <c r="AF719" s="47"/>
      <c r="AG719" s="47"/>
      <c r="AH719" s="47"/>
      <c r="AI719" s="47"/>
    </row>
    <row r="720" spans="1:35">
      <c r="A720" s="47"/>
      <c r="B720" s="47"/>
      <c r="C720" s="47"/>
      <c r="D720" s="47"/>
      <c r="E720" s="47"/>
      <c r="F720" s="47"/>
      <c r="G720" s="47"/>
      <c r="H720" s="47"/>
      <c r="I720" s="47"/>
      <c r="J720" s="47"/>
      <c r="K720" s="47"/>
      <c r="L720" s="47"/>
      <c r="M720" s="47"/>
      <c r="N720" s="47"/>
      <c r="O720" s="47"/>
      <c r="P720" s="47"/>
      <c r="Q720" s="47"/>
      <c r="R720" s="47"/>
      <c r="S720" s="47"/>
      <c r="T720" s="47"/>
      <c r="U720" s="47"/>
      <c r="V720" s="47"/>
      <c r="W720" s="47"/>
      <c r="X720" s="47"/>
      <c r="Y720" s="47"/>
      <c r="Z720" s="47"/>
      <c r="AA720" s="47"/>
      <c r="AB720" s="47"/>
      <c r="AC720" s="47"/>
      <c r="AD720" s="47"/>
      <c r="AE720" s="47"/>
      <c r="AF720" s="47"/>
      <c r="AG720" s="47"/>
      <c r="AH720" s="47"/>
      <c r="AI720" s="47"/>
    </row>
    <row r="721" spans="1:35">
      <c r="A721" s="47"/>
      <c r="B721" s="47"/>
      <c r="C721" s="47"/>
      <c r="D721" s="47"/>
      <c r="E721" s="47"/>
      <c r="F721" s="47"/>
      <c r="G721" s="47"/>
      <c r="H721" s="47"/>
      <c r="I721" s="47"/>
      <c r="J721" s="47"/>
      <c r="K721" s="47"/>
      <c r="L721" s="47"/>
      <c r="M721" s="47"/>
      <c r="N721" s="47"/>
      <c r="O721" s="47"/>
      <c r="P721" s="47"/>
      <c r="Q721" s="47"/>
      <c r="R721" s="47"/>
      <c r="S721" s="47"/>
      <c r="T721" s="47"/>
      <c r="U721" s="47"/>
      <c r="V721" s="47"/>
      <c r="W721" s="47"/>
      <c r="X721" s="47"/>
      <c r="Y721" s="47"/>
      <c r="Z721" s="47"/>
      <c r="AA721" s="47"/>
      <c r="AB721" s="47"/>
      <c r="AC721" s="47"/>
      <c r="AD721" s="47"/>
      <c r="AE721" s="47"/>
      <c r="AF721" s="47"/>
      <c r="AG721" s="47"/>
      <c r="AH721" s="47"/>
      <c r="AI721" s="47"/>
    </row>
    <row r="722" spans="1:35">
      <c r="A722" s="47"/>
      <c r="B722" s="47"/>
      <c r="C722" s="47"/>
      <c r="D722" s="47"/>
      <c r="E722" s="47"/>
      <c r="F722" s="47"/>
      <c r="G722" s="47"/>
      <c r="H722" s="47"/>
      <c r="I722" s="47"/>
      <c r="J722" s="47"/>
      <c r="K722" s="47"/>
      <c r="L722" s="47"/>
      <c r="M722" s="47"/>
      <c r="N722" s="47"/>
      <c r="O722" s="47"/>
      <c r="P722" s="47"/>
      <c r="Q722" s="47"/>
      <c r="R722" s="47"/>
      <c r="S722" s="47"/>
      <c r="T722" s="47"/>
      <c r="U722" s="47"/>
      <c r="V722" s="47"/>
      <c r="W722" s="47"/>
      <c r="X722" s="47"/>
      <c r="Y722" s="47"/>
      <c r="Z722" s="47"/>
      <c r="AA722" s="47"/>
      <c r="AB722" s="47"/>
      <c r="AC722" s="47"/>
      <c r="AD722" s="47"/>
      <c r="AE722" s="47"/>
      <c r="AF722" s="47"/>
      <c r="AG722" s="47"/>
      <c r="AH722" s="47"/>
      <c r="AI722" s="47"/>
    </row>
    <row r="723" spans="1:35">
      <c r="A723" s="47"/>
      <c r="B723" s="47"/>
      <c r="C723" s="47"/>
      <c r="D723" s="47"/>
      <c r="E723" s="47"/>
      <c r="F723" s="47"/>
      <c r="G723" s="47"/>
      <c r="H723" s="47"/>
      <c r="I723" s="47"/>
      <c r="J723" s="47"/>
      <c r="K723" s="47"/>
      <c r="L723" s="47"/>
      <c r="M723" s="47"/>
      <c r="N723" s="47"/>
      <c r="O723" s="47"/>
      <c r="P723" s="47"/>
      <c r="Q723" s="47"/>
      <c r="R723" s="47"/>
      <c r="S723" s="47"/>
      <c r="T723" s="47"/>
      <c r="U723" s="47"/>
      <c r="V723" s="47"/>
      <c r="W723" s="47"/>
      <c r="X723" s="47"/>
      <c r="Y723" s="47"/>
      <c r="Z723" s="47"/>
      <c r="AA723" s="47"/>
      <c r="AB723" s="47"/>
      <c r="AC723" s="47"/>
      <c r="AD723" s="47"/>
      <c r="AE723" s="47"/>
      <c r="AF723" s="47"/>
      <c r="AG723" s="47"/>
      <c r="AH723" s="47"/>
      <c r="AI723" s="47"/>
    </row>
    <row r="724" spans="1:35">
      <c r="A724" s="47"/>
      <c r="B724" s="47"/>
      <c r="C724" s="47"/>
      <c r="D724" s="47"/>
      <c r="E724" s="47"/>
      <c r="F724" s="47"/>
      <c r="G724" s="47"/>
      <c r="H724" s="47"/>
      <c r="I724" s="47"/>
      <c r="J724" s="47"/>
      <c r="K724" s="47"/>
      <c r="L724" s="47"/>
      <c r="M724" s="47"/>
      <c r="N724" s="47"/>
      <c r="O724" s="47"/>
      <c r="P724" s="47"/>
      <c r="Q724" s="47"/>
      <c r="R724" s="47"/>
      <c r="S724" s="47"/>
      <c r="T724" s="47"/>
      <c r="U724" s="47"/>
      <c r="V724" s="47"/>
      <c r="W724" s="47"/>
      <c r="X724" s="47"/>
      <c r="Y724" s="47"/>
      <c r="Z724" s="47"/>
      <c r="AA724" s="47"/>
      <c r="AB724" s="47"/>
      <c r="AC724" s="47"/>
      <c r="AD724" s="47"/>
      <c r="AE724" s="47"/>
      <c r="AF724" s="47"/>
      <c r="AG724" s="47"/>
      <c r="AH724" s="47"/>
      <c r="AI724" s="47"/>
    </row>
    <row r="725" spans="1:35">
      <c r="A725" s="47"/>
      <c r="B725" s="47"/>
      <c r="C725" s="47"/>
      <c r="D725" s="47"/>
      <c r="E725" s="47"/>
      <c r="F725" s="47"/>
      <c r="G725" s="47"/>
      <c r="H725" s="47"/>
      <c r="I725" s="47"/>
      <c r="J725" s="47"/>
      <c r="K725" s="47"/>
      <c r="L725" s="47"/>
      <c r="M725" s="47"/>
      <c r="N725" s="47"/>
      <c r="O725" s="47"/>
      <c r="P725" s="47"/>
      <c r="Q725" s="47"/>
      <c r="R725" s="47"/>
      <c r="S725" s="47"/>
      <c r="T725" s="47"/>
      <c r="U725" s="47"/>
      <c r="V725" s="47"/>
      <c r="W725" s="47"/>
      <c r="X725" s="47"/>
      <c r="Y725" s="47"/>
      <c r="Z725" s="47"/>
      <c r="AA725" s="47"/>
      <c r="AB725" s="47"/>
      <c r="AC725" s="47"/>
      <c r="AD725" s="47"/>
      <c r="AE725" s="47"/>
      <c r="AF725" s="47"/>
      <c r="AG725" s="47"/>
      <c r="AH725" s="47"/>
      <c r="AI725" s="47"/>
    </row>
    <row r="726" spans="1:35">
      <c r="A726" s="47"/>
      <c r="B726" s="47"/>
      <c r="C726" s="47"/>
      <c r="D726" s="47"/>
      <c r="E726" s="47"/>
      <c r="F726" s="47"/>
      <c r="G726" s="47"/>
      <c r="H726" s="47"/>
      <c r="I726" s="47"/>
      <c r="J726" s="47"/>
      <c r="K726" s="47"/>
      <c r="L726" s="47"/>
      <c r="M726" s="47"/>
      <c r="N726" s="47"/>
      <c r="O726" s="47"/>
      <c r="P726" s="47"/>
      <c r="Q726" s="47"/>
      <c r="R726" s="47"/>
      <c r="S726" s="47"/>
      <c r="T726" s="47"/>
      <c r="U726" s="47"/>
      <c r="V726" s="47"/>
      <c r="W726" s="47"/>
      <c r="X726" s="47"/>
      <c r="Y726" s="47"/>
      <c r="Z726" s="47"/>
      <c r="AA726" s="47"/>
      <c r="AB726" s="47"/>
      <c r="AC726" s="47"/>
      <c r="AD726" s="47"/>
      <c r="AE726" s="47"/>
      <c r="AF726" s="47"/>
      <c r="AG726" s="47"/>
      <c r="AH726" s="47"/>
      <c r="AI726" s="47"/>
    </row>
    <row r="727" spans="1:35">
      <c r="A727" s="47"/>
      <c r="B727" s="47"/>
      <c r="C727" s="47"/>
      <c r="D727" s="47"/>
      <c r="E727" s="47"/>
      <c r="F727" s="47"/>
      <c r="G727" s="47"/>
      <c r="H727" s="47"/>
      <c r="I727" s="47"/>
      <c r="J727" s="47"/>
      <c r="K727" s="47"/>
      <c r="L727" s="47"/>
      <c r="M727" s="47"/>
      <c r="N727" s="47"/>
      <c r="O727" s="47"/>
      <c r="P727" s="47"/>
      <c r="Q727" s="47"/>
      <c r="R727" s="47"/>
      <c r="S727" s="47"/>
      <c r="T727" s="47"/>
      <c r="U727" s="47"/>
      <c r="V727" s="47"/>
      <c r="W727" s="47"/>
      <c r="X727" s="47"/>
      <c r="Y727" s="47"/>
      <c r="Z727" s="47"/>
      <c r="AA727" s="47"/>
      <c r="AB727" s="47"/>
      <c r="AC727" s="47"/>
      <c r="AD727" s="47"/>
      <c r="AE727" s="47"/>
      <c r="AF727" s="47"/>
      <c r="AG727" s="47"/>
      <c r="AH727" s="47"/>
      <c r="AI727" s="47"/>
    </row>
    <row r="728" spans="1:35">
      <c r="A728" s="47"/>
      <c r="B728" s="47"/>
      <c r="C728" s="47"/>
      <c r="D728" s="47"/>
      <c r="E728" s="47"/>
      <c r="F728" s="47"/>
      <c r="G728" s="47"/>
      <c r="H728" s="47"/>
      <c r="I728" s="47"/>
      <c r="J728" s="47"/>
      <c r="K728" s="47"/>
      <c r="L728" s="47"/>
      <c r="M728" s="47"/>
      <c r="N728" s="47"/>
      <c r="O728" s="47"/>
      <c r="P728" s="47"/>
      <c r="Q728" s="47"/>
      <c r="R728" s="47"/>
      <c r="S728" s="47"/>
      <c r="T728" s="47"/>
      <c r="U728" s="47"/>
      <c r="V728" s="47"/>
      <c r="W728" s="47"/>
      <c r="X728" s="47"/>
      <c r="Y728" s="47"/>
      <c r="Z728" s="47"/>
      <c r="AA728" s="47"/>
      <c r="AB728" s="47"/>
      <c r="AC728" s="47"/>
      <c r="AD728" s="47"/>
      <c r="AE728" s="47"/>
      <c r="AF728" s="47"/>
      <c r="AG728" s="47"/>
      <c r="AH728" s="47"/>
      <c r="AI728" s="47"/>
    </row>
    <row r="729" spans="1:35">
      <c r="A729" s="47"/>
      <c r="B729" s="47"/>
      <c r="C729" s="47"/>
      <c r="D729" s="47"/>
      <c r="E729" s="47"/>
      <c r="F729" s="47"/>
      <c r="G729" s="47"/>
      <c r="H729" s="47"/>
      <c r="I729" s="47"/>
      <c r="J729" s="47"/>
      <c r="K729" s="47"/>
      <c r="L729" s="47"/>
      <c r="M729" s="47"/>
      <c r="N729" s="47"/>
      <c r="O729" s="47"/>
      <c r="P729" s="47"/>
      <c r="Q729" s="47"/>
      <c r="R729" s="47"/>
      <c r="S729" s="47"/>
      <c r="T729" s="47"/>
      <c r="U729" s="47"/>
      <c r="V729" s="47"/>
      <c r="W729" s="47"/>
      <c r="X729" s="47"/>
      <c r="Y729" s="47"/>
      <c r="Z729" s="47"/>
      <c r="AA729" s="47"/>
      <c r="AB729" s="47"/>
      <c r="AC729" s="47"/>
      <c r="AD729" s="47"/>
      <c r="AE729" s="47"/>
      <c r="AF729" s="47"/>
      <c r="AG729" s="47"/>
      <c r="AH729" s="47"/>
      <c r="AI729" s="47"/>
    </row>
    <row r="730" spans="1:35">
      <c r="A730" s="47"/>
      <c r="B730" s="47"/>
      <c r="C730" s="47"/>
      <c r="D730" s="47"/>
      <c r="E730" s="47"/>
      <c r="F730" s="47"/>
      <c r="G730" s="47"/>
      <c r="H730" s="47"/>
      <c r="I730" s="47"/>
      <c r="J730" s="47"/>
      <c r="K730" s="47"/>
      <c r="L730" s="47"/>
      <c r="M730" s="47"/>
      <c r="N730" s="47"/>
      <c r="O730" s="47"/>
      <c r="P730" s="47"/>
      <c r="Q730" s="47"/>
      <c r="R730" s="47"/>
      <c r="S730" s="47"/>
      <c r="T730" s="47"/>
      <c r="U730" s="47"/>
      <c r="V730" s="47"/>
      <c r="W730" s="47"/>
      <c r="X730" s="47"/>
      <c r="Y730" s="47"/>
      <c r="Z730" s="47"/>
      <c r="AA730" s="47"/>
      <c r="AB730" s="47"/>
      <c r="AC730" s="47"/>
      <c r="AD730" s="47"/>
      <c r="AE730" s="47"/>
      <c r="AF730" s="47"/>
      <c r="AG730" s="47"/>
      <c r="AH730" s="47"/>
      <c r="AI730" s="47"/>
    </row>
    <row r="731" spans="1:35">
      <c r="A731" s="47"/>
      <c r="B731" s="47"/>
      <c r="C731" s="47"/>
      <c r="D731" s="47"/>
      <c r="E731" s="47"/>
      <c r="F731" s="47"/>
      <c r="G731" s="47"/>
      <c r="H731" s="47"/>
      <c r="I731" s="47"/>
      <c r="J731" s="47"/>
      <c r="K731" s="47"/>
      <c r="L731" s="47"/>
      <c r="M731" s="47"/>
      <c r="N731" s="47"/>
      <c r="O731" s="47"/>
      <c r="P731" s="47"/>
      <c r="Q731" s="47"/>
      <c r="R731" s="47"/>
      <c r="S731" s="47"/>
      <c r="T731" s="47"/>
      <c r="U731" s="47"/>
      <c r="V731" s="47"/>
      <c r="W731" s="47"/>
      <c r="X731" s="47"/>
      <c r="Y731" s="47"/>
      <c r="Z731" s="47"/>
      <c r="AA731" s="47"/>
      <c r="AB731" s="47"/>
      <c r="AC731" s="47"/>
      <c r="AD731" s="47"/>
      <c r="AE731" s="47"/>
      <c r="AF731" s="47"/>
      <c r="AG731" s="47"/>
      <c r="AH731" s="47"/>
      <c r="AI731" s="47"/>
    </row>
    <row r="732" spans="1:35">
      <c r="A732" s="47"/>
      <c r="B732" s="47"/>
      <c r="C732" s="47"/>
      <c r="D732" s="47"/>
      <c r="E732" s="47"/>
      <c r="F732" s="47"/>
      <c r="G732" s="47"/>
      <c r="H732" s="47"/>
      <c r="I732" s="47"/>
      <c r="J732" s="47"/>
      <c r="K732" s="47"/>
      <c r="L732" s="47"/>
      <c r="M732" s="47"/>
      <c r="N732" s="47"/>
      <c r="O732" s="47"/>
      <c r="P732" s="47"/>
      <c r="Q732" s="47"/>
      <c r="R732" s="47"/>
      <c r="S732" s="47"/>
      <c r="T732" s="47"/>
      <c r="U732" s="47"/>
      <c r="V732" s="47"/>
      <c r="W732" s="47"/>
      <c r="X732" s="47"/>
      <c r="Y732" s="47"/>
      <c r="Z732" s="47"/>
      <c r="AA732" s="47"/>
      <c r="AB732" s="47"/>
      <c r="AC732" s="47"/>
      <c r="AD732" s="47"/>
      <c r="AE732" s="47"/>
      <c r="AF732" s="47"/>
      <c r="AG732" s="47"/>
      <c r="AH732" s="47"/>
      <c r="AI732" s="47"/>
    </row>
    <row r="733" spans="1:35">
      <c r="A733" s="47"/>
      <c r="B733" s="47"/>
      <c r="C733" s="47"/>
      <c r="D733" s="47"/>
      <c r="E733" s="47"/>
      <c r="F733" s="47"/>
      <c r="G733" s="47"/>
      <c r="H733" s="47"/>
      <c r="I733" s="47"/>
      <c r="J733" s="47"/>
      <c r="K733" s="47"/>
      <c r="L733" s="47"/>
      <c r="M733" s="47"/>
      <c r="N733" s="47"/>
      <c r="O733" s="47"/>
      <c r="P733" s="47"/>
      <c r="Q733" s="47"/>
      <c r="R733" s="47"/>
      <c r="S733" s="47"/>
      <c r="T733" s="47"/>
      <c r="U733" s="47"/>
      <c r="V733" s="47"/>
      <c r="W733" s="47"/>
      <c r="X733" s="47"/>
      <c r="Y733" s="47"/>
      <c r="Z733" s="47"/>
      <c r="AA733" s="47"/>
      <c r="AB733" s="47"/>
      <c r="AC733" s="47"/>
      <c r="AD733" s="47"/>
      <c r="AE733" s="47"/>
      <c r="AF733" s="47"/>
      <c r="AG733" s="47"/>
      <c r="AH733" s="47"/>
      <c r="AI733" s="47"/>
    </row>
    <row r="734" spans="1:35">
      <c r="A734" s="47"/>
      <c r="B734" s="47"/>
      <c r="C734" s="47"/>
      <c r="D734" s="47"/>
      <c r="E734" s="47"/>
      <c r="F734" s="47"/>
      <c r="G734" s="47"/>
      <c r="H734" s="47"/>
      <c r="I734" s="47"/>
      <c r="J734" s="47"/>
      <c r="K734" s="47"/>
      <c r="L734" s="47"/>
      <c r="M734" s="47"/>
      <c r="N734" s="47"/>
      <c r="O734" s="47"/>
      <c r="P734" s="47"/>
      <c r="Q734" s="47"/>
      <c r="R734" s="47"/>
      <c r="S734" s="47"/>
      <c r="T734" s="47"/>
      <c r="U734" s="47"/>
      <c r="V734" s="47"/>
      <c r="W734" s="47"/>
      <c r="X734" s="47"/>
      <c r="Y734" s="47"/>
      <c r="Z734" s="47"/>
      <c r="AA734" s="47"/>
      <c r="AB734" s="47"/>
      <c r="AC734" s="47"/>
      <c r="AD734" s="47"/>
      <c r="AE734" s="47"/>
      <c r="AF734" s="47"/>
      <c r="AG734" s="47"/>
      <c r="AH734" s="47"/>
      <c r="AI734" s="47"/>
    </row>
    <row r="735" spans="1:35">
      <c r="A735" s="47"/>
      <c r="B735" s="47"/>
      <c r="C735" s="47"/>
      <c r="D735" s="47"/>
      <c r="E735" s="47"/>
      <c r="F735" s="47"/>
      <c r="G735" s="47"/>
      <c r="H735" s="47"/>
      <c r="I735" s="47"/>
      <c r="J735" s="47"/>
      <c r="K735" s="47"/>
      <c r="L735" s="47"/>
      <c r="M735" s="47"/>
      <c r="N735" s="47"/>
      <c r="O735" s="47"/>
      <c r="P735" s="47"/>
      <c r="Q735" s="47"/>
      <c r="R735" s="47"/>
      <c r="S735" s="47"/>
      <c r="T735" s="47"/>
      <c r="U735" s="47"/>
      <c r="V735" s="47"/>
      <c r="W735" s="47"/>
      <c r="X735" s="47"/>
      <c r="Y735" s="47"/>
      <c r="Z735" s="47"/>
      <c r="AA735" s="47"/>
      <c r="AB735" s="47"/>
      <c r="AC735" s="47"/>
      <c r="AD735" s="47"/>
      <c r="AE735" s="47"/>
      <c r="AF735" s="47"/>
      <c r="AG735" s="47"/>
      <c r="AH735" s="47"/>
      <c r="AI735" s="47"/>
    </row>
    <row r="736" spans="1:35">
      <c r="A736" s="47"/>
      <c r="B736" s="47"/>
      <c r="C736" s="47"/>
      <c r="D736" s="47"/>
      <c r="E736" s="47"/>
      <c r="F736" s="47"/>
      <c r="G736" s="47"/>
      <c r="H736" s="47"/>
      <c r="I736" s="47"/>
      <c r="J736" s="47"/>
      <c r="K736" s="47"/>
      <c r="L736" s="47"/>
      <c r="M736" s="47"/>
      <c r="N736" s="47"/>
      <c r="O736" s="47"/>
      <c r="P736" s="47"/>
      <c r="Q736" s="47"/>
      <c r="R736" s="47"/>
      <c r="S736" s="47"/>
      <c r="T736" s="47"/>
      <c r="U736" s="47"/>
      <c r="V736" s="47"/>
      <c r="W736" s="47"/>
      <c r="X736" s="47"/>
      <c r="Y736" s="47"/>
      <c r="Z736" s="47"/>
      <c r="AA736" s="47"/>
      <c r="AB736" s="47"/>
      <c r="AC736" s="47"/>
      <c r="AD736" s="47"/>
      <c r="AE736" s="47"/>
      <c r="AF736" s="47"/>
      <c r="AG736" s="47"/>
      <c r="AH736" s="47"/>
      <c r="AI736" s="47"/>
    </row>
    <row r="737" spans="1:35">
      <c r="A737" s="47"/>
      <c r="B737" s="47"/>
      <c r="C737" s="47"/>
      <c r="D737" s="47"/>
      <c r="E737" s="47"/>
      <c r="F737" s="47"/>
      <c r="G737" s="47"/>
      <c r="H737" s="47"/>
      <c r="I737" s="47"/>
      <c r="J737" s="47"/>
      <c r="K737" s="47"/>
      <c r="L737" s="47"/>
      <c r="M737" s="47"/>
      <c r="N737" s="47"/>
      <c r="O737" s="47"/>
      <c r="P737" s="47"/>
      <c r="Q737" s="47"/>
      <c r="R737" s="47"/>
      <c r="S737" s="47"/>
      <c r="T737" s="47"/>
      <c r="U737" s="47"/>
      <c r="V737" s="47"/>
      <c r="W737" s="47"/>
      <c r="X737" s="47"/>
      <c r="Y737" s="47"/>
      <c r="Z737" s="47"/>
      <c r="AA737" s="47"/>
      <c r="AB737" s="47"/>
      <c r="AC737" s="47"/>
      <c r="AD737" s="47"/>
      <c r="AE737" s="47"/>
      <c r="AF737" s="47"/>
      <c r="AG737" s="47"/>
      <c r="AH737" s="47"/>
      <c r="AI737" s="47"/>
    </row>
    <row r="738" spans="1:35">
      <c r="A738" s="47"/>
      <c r="B738" s="47"/>
      <c r="C738" s="47"/>
      <c r="D738" s="47"/>
      <c r="E738" s="47"/>
      <c r="F738" s="47"/>
      <c r="G738" s="47"/>
      <c r="H738" s="47"/>
      <c r="I738" s="47"/>
      <c r="J738" s="47"/>
      <c r="K738" s="47"/>
      <c r="L738" s="47"/>
      <c r="M738" s="47"/>
      <c r="N738" s="47"/>
      <c r="O738" s="47"/>
      <c r="P738" s="47"/>
      <c r="Q738" s="47"/>
      <c r="R738" s="47"/>
      <c r="S738" s="47"/>
      <c r="T738" s="47"/>
      <c r="U738" s="47"/>
      <c r="V738" s="47"/>
      <c r="W738" s="47"/>
      <c r="X738" s="47"/>
      <c r="Y738" s="47"/>
      <c r="Z738" s="47"/>
      <c r="AA738" s="47"/>
      <c r="AB738" s="47"/>
      <c r="AC738" s="47"/>
      <c r="AD738" s="47"/>
      <c r="AE738" s="47"/>
      <c r="AF738" s="47"/>
      <c r="AG738" s="47"/>
      <c r="AH738" s="47"/>
      <c r="AI738" s="47"/>
    </row>
    <row r="739" spans="1:35">
      <c r="A739" s="47"/>
      <c r="B739" s="47"/>
      <c r="C739" s="47"/>
      <c r="D739" s="47"/>
      <c r="E739" s="47"/>
      <c r="F739" s="47"/>
      <c r="G739" s="47"/>
      <c r="H739" s="47"/>
      <c r="I739" s="47"/>
      <c r="J739" s="47"/>
      <c r="K739" s="47"/>
      <c r="L739" s="47"/>
      <c r="M739" s="47"/>
      <c r="N739" s="47"/>
      <c r="O739" s="47"/>
      <c r="P739" s="47"/>
      <c r="Q739" s="47"/>
      <c r="R739" s="47"/>
      <c r="S739" s="47"/>
      <c r="T739" s="47"/>
      <c r="U739" s="47"/>
      <c r="V739" s="47"/>
      <c r="W739" s="47"/>
      <c r="X739" s="47"/>
      <c r="Y739" s="47"/>
      <c r="Z739" s="47"/>
      <c r="AA739" s="47"/>
      <c r="AB739" s="47"/>
      <c r="AC739" s="47"/>
      <c r="AD739" s="47"/>
      <c r="AE739" s="47"/>
      <c r="AF739" s="47"/>
      <c r="AG739" s="47"/>
      <c r="AH739" s="47"/>
      <c r="AI739" s="47"/>
    </row>
    <row r="740" spans="1:35">
      <c r="A740" s="47"/>
      <c r="B740" s="47"/>
      <c r="C740" s="47"/>
      <c r="D740" s="47"/>
      <c r="E740" s="47"/>
      <c r="F740" s="47"/>
      <c r="G740" s="47"/>
      <c r="H740" s="47"/>
      <c r="I740" s="47"/>
      <c r="J740" s="47"/>
      <c r="K740" s="47"/>
      <c r="L740" s="47"/>
      <c r="M740" s="47"/>
      <c r="N740" s="47"/>
      <c r="O740" s="47"/>
      <c r="P740" s="47"/>
      <c r="Q740" s="47"/>
      <c r="R740" s="47"/>
      <c r="S740" s="47"/>
      <c r="T740" s="47"/>
      <c r="U740" s="47"/>
      <c r="V740" s="47"/>
      <c r="W740" s="47"/>
      <c r="X740" s="47"/>
      <c r="Y740" s="47"/>
      <c r="Z740" s="47"/>
      <c r="AA740" s="47"/>
      <c r="AB740" s="47"/>
      <c r="AC740" s="47"/>
      <c r="AD740" s="47"/>
      <c r="AE740" s="47"/>
      <c r="AF740" s="47"/>
      <c r="AG740" s="47"/>
      <c r="AH740" s="47"/>
      <c r="AI740" s="47"/>
    </row>
    <row r="741" spans="1:35">
      <c r="A741" s="47"/>
      <c r="B741" s="47"/>
      <c r="C741" s="47"/>
      <c r="D741" s="47"/>
      <c r="E741" s="47"/>
      <c r="F741" s="47"/>
      <c r="G741" s="47"/>
      <c r="H741" s="47"/>
      <c r="I741" s="47"/>
      <c r="J741" s="47"/>
      <c r="K741" s="47"/>
      <c r="L741" s="47"/>
      <c r="M741" s="47"/>
      <c r="N741" s="47"/>
      <c r="O741" s="47"/>
      <c r="P741" s="47"/>
      <c r="Q741" s="47"/>
      <c r="R741" s="47"/>
      <c r="S741" s="47"/>
      <c r="T741" s="47"/>
      <c r="U741" s="47"/>
      <c r="V741" s="47"/>
      <c r="W741" s="47"/>
      <c r="X741" s="47"/>
      <c r="Y741" s="47"/>
      <c r="Z741" s="47"/>
      <c r="AA741" s="47"/>
      <c r="AB741" s="47"/>
      <c r="AC741" s="47"/>
      <c r="AD741" s="47"/>
      <c r="AE741" s="47"/>
      <c r="AF741" s="47"/>
      <c r="AG741" s="47"/>
      <c r="AH741" s="47"/>
      <c r="AI741" s="47"/>
    </row>
    <row r="742" spans="1:35">
      <c r="A742" s="47"/>
      <c r="B742" s="47"/>
      <c r="C742" s="47"/>
      <c r="D742" s="47"/>
      <c r="E742" s="47"/>
      <c r="F742" s="47"/>
      <c r="G742" s="47"/>
      <c r="H742" s="47"/>
      <c r="I742" s="47"/>
      <c r="J742" s="47"/>
      <c r="K742" s="47"/>
      <c r="L742" s="47"/>
      <c r="M742" s="47"/>
      <c r="N742" s="47"/>
      <c r="O742" s="47"/>
      <c r="P742" s="47"/>
      <c r="Q742" s="47"/>
      <c r="R742" s="47"/>
      <c r="S742" s="47"/>
      <c r="T742" s="47"/>
      <c r="U742" s="47"/>
      <c r="V742" s="47"/>
      <c r="W742" s="47"/>
      <c r="X742" s="47"/>
      <c r="Y742" s="47"/>
      <c r="Z742" s="47"/>
      <c r="AA742" s="47"/>
      <c r="AB742" s="47"/>
      <c r="AC742" s="47"/>
      <c r="AD742" s="47"/>
      <c r="AE742" s="47"/>
      <c r="AF742" s="47"/>
      <c r="AG742" s="47"/>
      <c r="AH742" s="47"/>
      <c r="AI742" s="47"/>
    </row>
    <row r="743" spans="1:35">
      <c r="A743" s="47"/>
      <c r="B743" s="47"/>
      <c r="C743" s="47"/>
      <c r="D743" s="47"/>
      <c r="E743" s="47"/>
      <c r="F743" s="47"/>
      <c r="G743" s="47"/>
      <c r="H743" s="47"/>
      <c r="I743" s="47"/>
      <c r="J743" s="47"/>
      <c r="K743" s="47"/>
      <c r="L743" s="47"/>
      <c r="M743" s="47"/>
      <c r="N743" s="47"/>
      <c r="O743" s="47"/>
      <c r="P743" s="47"/>
      <c r="Q743" s="47"/>
      <c r="R743" s="47"/>
      <c r="S743" s="47"/>
      <c r="T743" s="47"/>
      <c r="U743" s="47"/>
      <c r="V743" s="47"/>
      <c r="W743" s="47"/>
      <c r="X743" s="47"/>
      <c r="Y743" s="47"/>
      <c r="Z743" s="47"/>
      <c r="AA743" s="47"/>
      <c r="AB743" s="47"/>
      <c r="AC743" s="47"/>
      <c r="AD743" s="47"/>
      <c r="AE743" s="47"/>
      <c r="AF743" s="47"/>
      <c r="AG743" s="47"/>
      <c r="AH743" s="47"/>
      <c r="AI743" s="47"/>
    </row>
    <row r="744" spans="1:35">
      <c r="A744" s="47"/>
      <c r="B744" s="47"/>
      <c r="C744" s="47"/>
      <c r="D744" s="47"/>
      <c r="E744" s="47"/>
      <c r="F744" s="47"/>
      <c r="G744" s="47"/>
      <c r="H744" s="47"/>
      <c r="I744" s="47"/>
      <c r="J744" s="47"/>
      <c r="K744" s="47"/>
      <c r="L744" s="47"/>
      <c r="M744" s="47"/>
      <c r="N744" s="47"/>
      <c r="O744" s="47"/>
      <c r="P744" s="47"/>
      <c r="Q744" s="47"/>
      <c r="R744" s="47"/>
      <c r="S744" s="47"/>
      <c r="T744" s="47"/>
      <c r="U744" s="47"/>
      <c r="V744" s="47"/>
      <c r="W744" s="47"/>
      <c r="X744" s="47"/>
      <c r="Y744" s="47"/>
      <c r="Z744" s="47"/>
      <c r="AA744" s="47"/>
      <c r="AB744" s="47"/>
      <c r="AC744" s="47"/>
      <c r="AD744" s="47"/>
      <c r="AE744" s="47"/>
      <c r="AF744" s="47"/>
      <c r="AG744" s="47"/>
      <c r="AH744" s="47"/>
      <c r="AI744" s="47"/>
    </row>
    <row r="745" spans="1:35">
      <c r="A745" s="47"/>
      <c r="B745" s="47"/>
      <c r="C745" s="47"/>
      <c r="D745" s="47"/>
      <c r="E745" s="47"/>
      <c r="F745" s="47"/>
      <c r="G745" s="47"/>
      <c r="H745" s="47"/>
      <c r="I745" s="47"/>
      <c r="J745" s="47"/>
      <c r="K745" s="47"/>
      <c r="L745" s="47"/>
      <c r="M745" s="47"/>
      <c r="N745" s="47"/>
      <c r="O745" s="47"/>
      <c r="P745" s="47"/>
      <c r="Q745" s="47"/>
      <c r="R745" s="47"/>
      <c r="S745" s="47"/>
      <c r="T745" s="47"/>
      <c r="U745" s="47"/>
      <c r="V745" s="47"/>
      <c r="W745" s="47"/>
      <c r="X745" s="47"/>
      <c r="Y745" s="47"/>
      <c r="Z745" s="47"/>
      <c r="AA745" s="47"/>
      <c r="AB745" s="47"/>
      <c r="AC745" s="47"/>
      <c r="AD745" s="47"/>
      <c r="AE745" s="47"/>
      <c r="AF745" s="47"/>
      <c r="AG745" s="47"/>
      <c r="AH745" s="47"/>
      <c r="AI745" s="47"/>
    </row>
    <row r="746" spans="1:35">
      <c r="A746" s="47"/>
      <c r="B746" s="47"/>
      <c r="C746" s="47"/>
      <c r="D746" s="47"/>
      <c r="E746" s="47"/>
      <c r="F746" s="47"/>
      <c r="G746" s="47"/>
      <c r="H746" s="47"/>
      <c r="I746" s="47"/>
      <c r="J746" s="47"/>
      <c r="K746" s="47"/>
      <c r="L746" s="47"/>
      <c r="M746" s="47"/>
      <c r="N746" s="47"/>
      <c r="O746" s="47"/>
      <c r="P746" s="47"/>
      <c r="Q746" s="47"/>
      <c r="R746" s="47"/>
      <c r="S746" s="47"/>
      <c r="T746" s="47"/>
      <c r="U746" s="47"/>
      <c r="V746" s="47"/>
      <c r="W746" s="47"/>
      <c r="X746" s="47"/>
      <c r="Y746" s="47"/>
      <c r="Z746" s="47"/>
      <c r="AA746" s="47"/>
      <c r="AB746" s="47"/>
      <c r="AC746" s="47"/>
      <c r="AD746" s="47"/>
      <c r="AE746" s="47"/>
      <c r="AF746" s="47"/>
      <c r="AG746" s="47"/>
      <c r="AH746" s="47"/>
      <c r="AI746" s="47"/>
    </row>
    <row r="747" spans="1:35">
      <c r="A747" s="47"/>
      <c r="B747" s="47"/>
      <c r="C747" s="47"/>
      <c r="D747" s="47"/>
      <c r="E747" s="47"/>
      <c r="F747" s="47"/>
      <c r="G747" s="47"/>
      <c r="H747" s="47"/>
      <c r="I747" s="47"/>
      <c r="J747" s="47"/>
      <c r="K747" s="47"/>
      <c r="L747" s="47"/>
      <c r="M747" s="47"/>
      <c r="N747" s="47"/>
      <c r="O747" s="47"/>
      <c r="P747" s="47"/>
      <c r="Q747" s="47"/>
      <c r="R747" s="47"/>
      <c r="S747" s="47"/>
      <c r="T747" s="47"/>
      <c r="U747" s="47"/>
      <c r="V747" s="47"/>
      <c r="W747" s="47"/>
      <c r="X747" s="47"/>
      <c r="Y747" s="47"/>
      <c r="Z747" s="47"/>
      <c r="AA747" s="47"/>
      <c r="AB747" s="47"/>
      <c r="AC747" s="47"/>
      <c r="AD747" s="47"/>
      <c r="AE747" s="47"/>
      <c r="AF747" s="47"/>
      <c r="AG747" s="47"/>
      <c r="AH747" s="47"/>
      <c r="AI747" s="47"/>
    </row>
    <row r="748" spans="1:35">
      <c r="A748" s="47"/>
      <c r="B748" s="47"/>
      <c r="C748" s="47"/>
      <c r="D748" s="47"/>
      <c r="E748" s="47"/>
      <c r="F748" s="47"/>
      <c r="G748" s="47"/>
      <c r="H748" s="47"/>
      <c r="I748" s="47"/>
      <c r="J748" s="47"/>
      <c r="K748" s="47"/>
      <c r="L748" s="47"/>
      <c r="M748" s="47"/>
      <c r="N748" s="47"/>
      <c r="O748" s="47"/>
      <c r="P748" s="47"/>
      <c r="Q748" s="47"/>
      <c r="R748" s="47"/>
      <c r="S748" s="47"/>
      <c r="T748" s="47"/>
      <c r="U748" s="47"/>
      <c r="V748" s="47"/>
      <c r="W748" s="47"/>
      <c r="X748" s="47"/>
      <c r="Y748" s="47"/>
      <c r="Z748" s="47"/>
      <c r="AA748" s="47"/>
      <c r="AB748" s="47"/>
      <c r="AC748" s="47"/>
      <c r="AD748" s="47"/>
      <c r="AE748" s="47"/>
      <c r="AF748" s="47"/>
      <c r="AG748" s="47"/>
      <c r="AH748" s="47"/>
      <c r="AI748" s="47"/>
    </row>
    <row r="749" spans="1:35">
      <c r="A749" s="47"/>
      <c r="B749" s="47"/>
      <c r="C749" s="47"/>
      <c r="D749" s="47"/>
      <c r="E749" s="47"/>
      <c r="F749" s="47"/>
      <c r="G749" s="47"/>
      <c r="H749" s="47"/>
      <c r="I749" s="47"/>
      <c r="J749" s="47"/>
      <c r="K749" s="47"/>
      <c r="L749" s="47"/>
      <c r="M749" s="47"/>
      <c r="N749" s="47"/>
      <c r="O749" s="47"/>
      <c r="P749" s="47"/>
      <c r="Q749" s="47"/>
      <c r="R749" s="47"/>
      <c r="S749" s="47"/>
      <c r="T749" s="47"/>
      <c r="U749" s="47"/>
      <c r="V749" s="47"/>
      <c r="W749" s="47"/>
      <c r="X749" s="47"/>
      <c r="Y749" s="47"/>
      <c r="Z749" s="47"/>
      <c r="AA749" s="47"/>
      <c r="AB749" s="47"/>
      <c r="AC749" s="47"/>
      <c r="AD749" s="47"/>
      <c r="AE749" s="47"/>
      <c r="AF749" s="47"/>
      <c r="AG749" s="47"/>
      <c r="AH749" s="47"/>
      <c r="AI749" s="47"/>
    </row>
    <row r="750" spans="1:35">
      <c r="A750" s="47"/>
      <c r="B750" s="47"/>
      <c r="C750" s="47"/>
      <c r="D750" s="47"/>
      <c r="E750" s="47"/>
      <c r="F750" s="47"/>
      <c r="G750" s="47"/>
      <c r="H750" s="47"/>
      <c r="I750" s="47"/>
      <c r="J750" s="47"/>
      <c r="K750" s="47"/>
      <c r="L750" s="47"/>
      <c r="M750" s="47"/>
      <c r="N750" s="47"/>
      <c r="O750" s="47"/>
      <c r="P750" s="47"/>
      <c r="Q750" s="47"/>
      <c r="R750" s="47"/>
      <c r="S750" s="47"/>
      <c r="T750" s="47"/>
      <c r="U750" s="47"/>
      <c r="V750" s="47"/>
      <c r="W750" s="47"/>
      <c r="X750" s="47"/>
      <c r="Y750" s="47"/>
      <c r="Z750" s="47"/>
      <c r="AA750" s="47"/>
      <c r="AB750" s="47"/>
      <c r="AC750" s="47"/>
      <c r="AD750" s="47"/>
      <c r="AE750" s="47"/>
      <c r="AF750" s="47"/>
      <c r="AG750" s="47"/>
      <c r="AH750" s="47"/>
      <c r="AI750" s="47"/>
    </row>
    <row r="751" spans="1:35">
      <c r="A751" s="47"/>
      <c r="B751" s="47"/>
      <c r="C751" s="47"/>
      <c r="D751" s="47"/>
      <c r="E751" s="47"/>
      <c r="F751" s="47"/>
      <c r="G751" s="47"/>
      <c r="H751" s="47"/>
      <c r="I751" s="47"/>
      <c r="J751" s="47"/>
      <c r="K751" s="47"/>
      <c r="L751" s="47"/>
      <c r="M751" s="47"/>
      <c r="N751" s="47"/>
      <c r="O751" s="47"/>
      <c r="P751" s="47"/>
      <c r="Q751" s="47"/>
      <c r="R751" s="47"/>
      <c r="S751" s="47"/>
      <c r="T751" s="47"/>
      <c r="U751" s="47"/>
      <c r="V751" s="47"/>
      <c r="W751" s="47"/>
      <c r="X751" s="47"/>
      <c r="Y751" s="47"/>
      <c r="Z751" s="47"/>
      <c r="AA751" s="47"/>
      <c r="AB751" s="47"/>
      <c r="AC751" s="47"/>
      <c r="AD751" s="47"/>
      <c r="AE751" s="47"/>
      <c r="AF751" s="47"/>
      <c r="AG751" s="47"/>
      <c r="AH751" s="47"/>
      <c r="AI751" s="47"/>
    </row>
    <row r="752" spans="1:35">
      <c r="A752" s="47"/>
      <c r="B752" s="47"/>
      <c r="C752" s="47"/>
      <c r="D752" s="47"/>
      <c r="E752" s="47"/>
      <c r="F752" s="47"/>
      <c r="G752" s="47"/>
      <c r="H752" s="47"/>
      <c r="I752" s="47"/>
      <c r="J752" s="47"/>
      <c r="K752" s="47"/>
      <c r="L752" s="47"/>
      <c r="M752" s="47"/>
      <c r="N752" s="47"/>
      <c r="O752" s="47"/>
      <c r="P752" s="47"/>
      <c r="Q752" s="47"/>
      <c r="R752" s="47"/>
      <c r="S752" s="47"/>
      <c r="T752" s="47"/>
      <c r="U752" s="47"/>
      <c r="V752" s="47"/>
      <c r="W752" s="47"/>
      <c r="X752" s="47"/>
      <c r="Y752" s="47"/>
      <c r="Z752" s="47"/>
      <c r="AA752" s="47"/>
      <c r="AB752" s="47"/>
      <c r="AC752" s="47"/>
      <c r="AD752" s="47"/>
      <c r="AE752" s="47"/>
      <c r="AF752" s="47"/>
      <c r="AG752" s="47"/>
      <c r="AH752" s="47"/>
      <c r="AI752" s="47"/>
    </row>
    <row r="753" spans="1:35">
      <c r="A753" s="47"/>
      <c r="B753" s="47"/>
      <c r="C753" s="47"/>
      <c r="D753" s="47"/>
      <c r="E753" s="47"/>
      <c r="F753" s="47"/>
      <c r="G753" s="47"/>
      <c r="H753" s="47"/>
      <c r="I753" s="47"/>
      <c r="J753" s="47"/>
      <c r="K753" s="47"/>
      <c r="L753" s="47"/>
      <c r="M753" s="47"/>
      <c r="N753" s="47"/>
      <c r="O753" s="47"/>
      <c r="P753" s="47"/>
      <c r="Q753" s="47"/>
      <c r="R753" s="47"/>
      <c r="S753" s="47"/>
      <c r="T753" s="47"/>
      <c r="U753" s="47"/>
      <c r="V753" s="47"/>
      <c r="W753" s="47"/>
      <c r="X753" s="47"/>
      <c r="Y753" s="47"/>
      <c r="Z753" s="47"/>
      <c r="AA753" s="47"/>
      <c r="AB753" s="47"/>
      <c r="AC753" s="47"/>
      <c r="AD753" s="47"/>
      <c r="AE753" s="47"/>
      <c r="AF753" s="47"/>
      <c r="AG753" s="47"/>
      <c r="AH753" s="47"/>
      <c r="AI753" s="47"/>
    </row>
    <row r="754" spans="1:35">
      <c r="A754" s="47"/>
      <c r="B754" s="47"/>
      <c r="C754" s="47"/>
      <c r="D754" s="47"/>
      <c r="E754" s="47"/>
      <c r="F754" s="47"/>
      <c r="G754" s="47"/>
      <c r="H754" s="47"/>
      <c r="I754" s="47"/>
      <c r="J754" s="47"/>
      <c r="K754" s="47"/>
      <c r="L754" s="47"/>
      <c r="M754" s="47"/>
      <c r="N754" s="47"/>
      <c r="O754" s="47"/>
      <c r="P754" s="47"/>
      <c r="Q754" s="47"/>
      <c r="R754" s="47"/>
      <c r="S754" s="47"/>
      <c r="T754" s="47"/>
      <c r="U754" s="47"/>
      <c r="V754" s="47"/>
      <c r="W754" s="47"/>
      <c r="X754" s="47"/>
      <c r="Y754" s="47"/>
      <c r="Z754" s="47"/>
      <c r="AA754" s="47"/>
      <c r="AB754" s="47"/>
      <c r="AC754" s="47"/>
      <c r="AD754" s="47"/>
      <c r="AE754" s="47"/>
      <c r="AF754" s="47"/>
      <c r="AG754" s="47"/>
      <c r="AH754" s="47"/>
      <c r="AI754" s="47"/>
    </row>
    <row r="755" spans="1:35">
      <c r="A755" s="47"/>
      <c r="B755" s="47"/>
      <c r="C755" s="47"/>
      <c r="D755" s="47"/>
      <c r="E755" s="47"/>
      <c r="F755" s="47"/>
      <c r="G755" s="47"/>
      <c r="H755" s="47"/>
      <c r="I755" s="47"/>
      <c r="J755" s="47"/>
      <c r="K755" s="47"/>
      <c r="L755" s="47"/>
      <c r="M755" s="47"/>
      <c r="N755" s="47"/>
      <c r="O755" s="47"/>
      <c r="P755" s="47"/>
      <c r="Q755" s="47"/>
      <c r="R755" s="47"/>
      <c r="S755" s="47"/>
      <c r="T755" s="47"/>
      <c r="U755" s="47"/>
      <c r="V755" s="47"/>
      <c r="W755" s="47"/>
      <c r="X755" s="47"/>
      <c r="Y755" s="47"/>
      <c r="Z755" s="47"/>
      <c r="AA755" s="47"/>
      <c r="AB755" s="47"/>
      <c r="AC755" s="47"/>
      <c r="AD755" s="47"/>
      <c r="AE755" s="47"/>
      <c r="AF755" s="47"/>
      <c r="AG755" s="47"/>
      <c r="AH755" s="47"/>
      <c r="AI755" s="47"/>
    </row>
    <row r="756" spans="1:35">
      <c r="A756" s="47"/>
      <c r="B756" s="47"/>
      <c r="C756" s="47"/>
      <c r="D756" s="47"/>
      <c r="E756" s="47"/>
      <c r="F756" s="47"/>
      <c r="G756" s="47"/>
      <c r="H756" s="47"/>
      <c r="I756" s="47"/>
      <c r="J756" s="47"/>
      <c r="K756" s="47"/>
      <c r="L756" s="47"/>
      <c r="M756" s="47"/>
      <c r="N756" s="47"/>
      <c r="O756" s="47"/>
      <c r="P756" s="47"/>
      <c r="Q756" s="47"/>
      <c r="R756" s="47"/>
      <c r="S756" s="47"/>
      <c r="T756" s="47"/>
      <c r="U756" s="47"/>
      <c r="V756" s="47"/>
      <c r="W756" s="47"/>
      <c r="X756" s="47"/>
      <c r="Y756" s="47"/>
      <c r="Z756" s="47"/>
      <c r="AA756" s="47"/>
      <c r="AB756" s="47"/>
      <c r="AC756" s="47"/>
      <c r="AD756" s="47"/>
      <c r="AE756" s="47"/>
      <c r="AF756" s="47"/>
      <c r="AG756" s="47"/>
      <c r="AH756" s="47"/>
      <c r="AI756" s="47"/>
    </row>
    <row r="757" spans="1:35">
      <c r="A757" s="47"/>
      <c r="B757" s="47"/>
      <c r="C757" s="47"/>
      <c r="D757" s="47"/>
      <c r="E757" s="47"/>
      <c r="F757" s="47"/>
      <c r="G757" s="47"/>
      <c r="H757" s="47"/>
      <c r="I757" s="47"/>
      <c r="J757" s="47"/>
      <c r="K757" s="47"/>
      <c r="L757" s="47"/>
      <c r="M757" s="47"/>
      <c r="N757" s="47"/>
      <c r="O757" s="47"/>
      <c r="P757" s="47"/>
      <c r="Q757" s="47"/>
      <c r="R757" s="47"/>
      <c r="S757" s="47"/>
      <c r="T757" s="47"/>
      <c r="U757" s="47"/>
      <c r="V757" s="47"/>
      <c r="W757" s="47"/>
      <c r="X757" s="47"/>
      <c r="Y757" s="47"/>
      <c r="Z757" s="47"/>
      <c r="AA757" s="47"/>
      <c r="AB757" s="47"/>
      <c r="AC757" s="47"/>
      <c r="AD757" s="47"/>
      <c r="AE757" s="47"/>
      <c r="AF757" s="47"/>
      <c r="AG757" s="47"/>
      <c r="AH757" s="47"/>
      <c r="AI757" s="47"/>
    </row>
    <row r="758" spans="1:35">
      <c r="A758" s="47"/>
      <c r="B758" s="47"/>
      <c r="C758" s="47"/>
      <c r="D758" s="47"/>
      <c r="E758" s="47"/>
      <c r="F758" s="47"/>
      <c r="G758" s="47"/>
      <c r="H758" s="47"/>
      <c r="I758" s="47"/>
      <c r="J758" s="47"/>
      <c r="K758" s="47"/>
      <c r="L758" s="47"/>
      <c r="M758" s="47"/>
      <c r="N758" s="47"/>
      <c r="O758" s="47"/>
      <c r="P758" s="47"/>
      <c r="Q758" s="47"/>
      <c r="R758" s="47"/>
      <c r="S758" s="47"/>
      <c r="T758" s="47"/>
      <c r="U758" s="47"/>
      <c r="V758" s="47"/>
      <c r="W758" s="47"/>
      <c r="X758" s="47"/>
      <c r="Y758" s="47"/>
      <c r="Z758" s="47"/>
      <c r="AA758" s="47"/>
      <c r="AB758" s="47"/>
      <c r="AC758" s="47"/>
      <c r="AD758" s="47"/>
      <c r="AE758" s="47"/>
      <c r="AF758" s="47"/>
      <c r="AG758" s="47"/>
      <c r="AH758" s="47"/>
      <c r="AI758" s="47"/>
    </row>
    <row r="759" spans="1:35">
      <c r="A759" s="47"/>
      <c r="B759" s="47"/>
      <c r="C759" s="47"/>
      <c r="D759" s="47"/>
      <c r="E759" s="47"/>
      <c r="F759" s="47"/>
      <c r="G759" s="47"/>
      <c r="H759" s="47"/>
      <c r="I759" s="47"/>
      <c r="J759" s="47"/>
      <c r="K759" s="47"/>
      <c r="L759" s="47"/>
      <c r="M759" s="47"/>
      <c r="N759" s="47"/>
      <c r="O759" s="47"/>
      <c r="P759" s="47"/>
      <c r="Q759" s="47"/>
      <c r="R759" s="47"/>
      <c r="S759" s="47"/>
      <c r="T759" s="47"/>
      <c r="U759" s="47"/>
      <c r="V759" s="47"/>
      <c r="W759" s="47"/>
      <c r="X759" s="47"/>
      <c r="Y759" s="47"/>
      <c r="Z759" s="47"/>
      <c r="AA759" s="47"/>
      <c r="AB759" s="47"/>
      <c r="AC759" s="47"/>
      <c r="AD759" s="47"/>
      <c r="AE759" s="47"/>
      <c r="AF759" s="47"/>
      <c r="AG759" s="47"/>
      <c r="AH759" s="47"/>
      <c r="AI759" s="47"/>
    </row>
    <row r="760" spans="1:35">
      <c r="A760" s="47"/>
      <c r="B760" s="47"/>
      <c r="C760" s="47"/>
      <c r="D760" s="47"/>
      <c r="E760" s="47"/>
      <c r="F760" s="47"/>
      <c r="G760" s="47"/>
      <c r="H760" s="47"/>
      <c r="I760" s="47"/>
      <c r="J760" s="47"/>
      <c r="K760" s="47"/>
      <c r="L760" s="47"/>
      <c r="M760" s="47"/>
      <c r="N760" s="47"/>
      <c r="O760" s="47"/>
      <c r="P760" s="47"/>
      <c r="Q760" s="47"/>
      <c r="R760" s="47"/>
      <c r="S760" s="47"/>
      <c r="T760" s="47"/>
      <c r="U760" s="47"/>
      <c r="V760" s="47"/>
      <c r="W760" s="47"/>
      <c r="X760" s="47"/>
      <c r="Y760" s="47"/>
      <c r="Z760" s="47"/>
      <c r="AA760" s="47"/>
      <c r="AB760" s="47"/>
      <c r="AC760" s="47"/>
      <c r="AD760" s="47"/>
      <c r="AE760" s="47"/>
      <c r="AF760" s="47"/>
      <c r="AG760" s="47"/>
      <c r="AH760" s="47"/>
      <c r="AI760" s="47"/>
    </row>
    <row r="761" spans="1:35">
      <c r="A761" s="47"/>
      <c r="B761" s="47"/>
      <c r="C761" s="47"/>
      <c r="D761" s="47"/>
      <c r="E761" s="47"/>
      <c r="F761" s="47"/>
      <c r="G761" s="47"/>
      <c r="H761" s="47"/>
      <c r="I761" s="47"/>
      <c r="J761" s="47"/>
      <c r="K761" s="47"/>
      <c r="L761" s="47"/>
      <c r="M761" s="47"/>
      <c r="N761" s="47"/>
      <c r="O761" s="47"/>
      <c r="P761" s="47"/>
      <c r="Q761" s="47"/>
      <c r="R761" s="47"/>
      <c r="S761" s="47"/>
      <c r="T761" s="47"/>
      <c r="U761" s="47"/>
      <c r="V761" s="47"/>
      <c r="W761" s="47"/>
      <c r="X761" s="47"/>
      <c r="Y761" s="47"/>
      <c r="Z761" s="47"/>
      <c r="AA761" s="47"/>
      <c r="AB761" s="47"/>
      <c r="AC761" s="47"/>
      <c r="AD761" s="47"/>
      <c r="AE761" s="47"/>
      <c r="AF761" s="47"/>
      <c r="AG761" s="47"/>
      <c r="AH761" s="47"/>
      <c r="AI761" s="47"/>
    </row>
    <row r="762" spans="1:35">
      <c r="A762" s="47"/>
      <c r="B762" s="47"/>
      <c r="C762" s="47"/>
      <c r="D762" s="47"/>
      <c r="E762" s="47"/>
      <c r="F762" s="47"/>
      <c r="G762" s="47"/>
      <c r="H762" s="47"/>
      <c r="I762" s="47"/>
      <c r="J762" s="47"/>
      <c r="K762" s="47"/>
      <c r="L762" s="47"/>
      <c r="M762" s="47"/>
      <c r="N762" s="47"/>
      <c r="O762" s="47"/>
      <c r="P762" s="47"/>
      <c r="Q762" s="47"/>
      <c r="R762" s="47"/>
      <c r="S762" s="47"/>
      <c r="T762" s="47"/>
      <c r="U762" s="47"/>
      <c r="V762" s="47"/>
      <c r="W762" s="47"/>
      <c r="X762" s="47"/>
      <c r="Y762" s="47"/>
      <c r="Z762" s="47"/>
      <c r="AA762" s="47"/>
      <c r="AB762" s="47"/>
      <c r="AC762" s="47"/>
      <c r="AD762" s="47"/>
      <c r="AE762" s="47"/>
      <c r="AF762" s="47"/>
      <c r="AG762" s="47"/>
      <c r="AH762" s="47"/>
      <c r="AI762" s="47"/>
    </row>
    <row r="763" spans="1:35">
      <c r="A763" s="47"/>
      <c r="B763" s="47"/>
      <c r="C763" s="47"/>
      <c r="D763" s="47"/>
      <c r="E763" s="47"/>
      <c r="F763" s="47"/>
      <c r="G763" s="47"/>
      <c r="H763" s="47"/>
      <c r="I763" s="47"/>
      <c r="J763" s="47"/>
      <c r="K763" s="47"/>
      <c r="L763" s="47"/>
      <c r="M763" s="47"/>
      <c r="N763" s="47"/>
      <c r="O763" s="47"/>
      <c r="P763" s="47"/>
      <c r="Q763" s="47"/>
      <c r="R763" s="47"/>
      <c r="S763" s="47"/>
      <c r="T763" s="47"/>
      <c r="U763" s="47"/>
      <c r="V763" s="47"/>
      <c r="W763" s="47"/>
      <c r="X763" s="47"/>
      <c r="Y763" s="47"/>
      <c r="Z763" s="47"/>
      <c r="AA763" s="47"/>
      <c r="AB763" s="47"/>
      <c r="AC763" s="47"/>
      <c r="AD763" s="47"/>
      <c r="AE763" s="47"/>
      <c r="AF763" s="47"/>
      <c r="AG763" s="47"/>
      <c r="AH763" s="47"/>
      <c r="AI763" s="47"/>
    </row>
    <row r="764" spans="1:35">
      <c r="A764" s="47"/>
      <c r="B764" s="47"/>
      <c r="C764" s="47"/>
      <c r="D764" s="47"/>
      <c r="E764" s="47"/>
      <c r="F764" s="47"/>
      <c r="G764" s="47"/>
      <c r="H764" s="47"/>
      <c r="I764" s="47"/>
      <c r="J764" s="47"/>
      <c r="K764" s="47"/>
      <c r="L764" s="47"/>
      <c r="M764" s="47"/>
      <c r="N764" s="47"/>
      <c r="O764" s="47"/>
      <c r="P764" s="47"/>
      <c r="Q764" s="47"/>
      <c r="R764" s="47"/>
      <c r="S764" s="47"/>
      <c r="T764" s="47"/>
      <c r="U764" s="47"/>
      <c r="V764" s="47"/>
      <c r="W764" s="47"/>
      <c r="X764" s="47"/>
      <c r="Y764" s="47"/>
      <c r="Z764" s="47"/>
      <c r="AA764" s="47"/>
      <c r="AB764" s="47"/>
      <c r="AC764" s="47"/>
      <c r="AD764" s="47"/>
      <c r="AE764" s="47"/>
      <c r="AF764" s="47"/>
      <c r="AG764" s="47"/>
      <c r="AH764" s="47"/>
      <c r="AI764" s="47"/>
    </row>
    <row r="765" spans="1:35">
      <c r="A765" s="47"/>
      <c r="B765" s="47"/>
      <c r="C765" s="47"/>
      <c r="D765" s="47"/>
      <c r="E765" s="47"/>
      <c r="F765" s="47"/>
      <c r="G765" s="47"/>
      <c r="H765" s="47"/>
      <c r="I765" s="47"/>
      <c r="J765" s="47"/>
      <c r="K765" s="47"/>
      <c r="L765" s="47"/>
      <c r="M765" s="47"/>
      <c r="N765" s="47"/>
      <c r="O765" s="47"/>
      <c r="P765" s="47"/>
      <c r="Q765" s="47"/>
      <c r="R765" s="47"/>
      <c r="S765" s="47"/>
      <c r="T765" s="47"/>
      <c r="U765" s="47"/>
      <c r="V765" s="47"/>
      <c r="W765" s="47"/>
      <c r="X765" s="47"/>
      <c r="Y765" s="47"/>
      <c r="Z765" s="47"/>
      <c r="AA765" s="47"/>
      <c r="AB765" s="47"/>
      <c r="AC765" s="47"/>
      <c r="AD765" s="47"/>
      <c r="AE765" s="47"/>
      <c r="AF765" s="47"/>
      <c r="AG765" s="47"/>
      <c r="AH765" s="47"/>
      <c r="AI765" s="47"/>
    </row>
    <row r="766" spans="1:35">
      <c r="A766" s="47"/>
      <c r="B766" s="47"/>
      <c r="C766" s="47"/>
      <c r="D766" s="47"/>
      <c r="E766" s="47"/>
      <c r="F766" s="47"/>
      <c r="G766" s="47"/>
      <c r="H766" s="47"/>
      <c r="I766" s="47"/>
      <c r="J766" s="47"/>
      <c r="K766" s="47"/>
      <c r="L766" s="47"/>
      <c r="M766" s="47"/>
      <c r="N766" s="47"/>
      <c r="O766" s="47"/>
      <c r="P766" s="47"/>
      <c r="Q766" s="47"/>
      <c r="R766" s="47"/>
      <c r="S766" s="47"/>
      <c r="T766" s="47"/>
      <c r="U766" s="47"/>
      <c r="V766" s="47"/>
      <c r="W766" s="47"/>
      <c r="X766" s="47"/>
      <c r="Y766" s="47"/>
      <c r="Z766" s="47"/>
      <c r="AA766" s="47"/>
      <c r="AB766" s="47"/>
      <c r="AC766" s="47"/>
      <c r="AD766" s="47"/>
      <c r="AE766" s="47"/>
      <c r="AF766" s="47"/>
      <c r="AG766" s="47"/>
      <c r="AH766" s="47"/>
      <c r="AI766" s="47"/>
    </row>
    <row r="767" spans="1:35">
      <c r="A767" s="47"/>
      <c r="B767" s="47"/>
      <c r="C767" s="47"/>
      <c r="D767" s="47"/>
      <c r="E767" s="47"/>
      <c r="F767" s="47"/>
      <c r="G767" s="47"/>
      <c r="H767" s="47"/>
      <c r="I767" s="47"/>
      <c r="J767" s="47"/>
      <c r="K767" s="47"/>
      <c r="L767" s="47"/>
      <c r="M767" s="47"/>
      <c r="N767" s="47"/>
      <c r="O767" s="47"/>
      <c r="P767" s="47"/>
      <c r="Q767" s="47"/>
      <c r="R767" s="47"/>
      <c r="S767" s="47"/>
      <c r="T767" s="47"/>
      <c r="U767" s="47"/>
      <c r="V767" s="47"/>
      <c r="W767" s="47"/>
      <c r="X767" s="47"/>
      <c r="Y767" s="47"/>
      <c r="Z767" s="47"/>
      <c r="AA767" s="47"/>
      <c r="AB767" s="47"/>
      <c r="AC767" s="47"/>
      <c r="AD767" s="47"/>
      <c r="AE767" s="47"/>
      <c r="AF767" s="47"/>
      <c r="AG767" s="47"/>
      <c r="AH767" s="47"/>
      <c r="AI767" s="47"/>
    </row>
    <row r="768" spans="1:35">
      <c r="A768" s="47"/>
      <c r="B768" s="47"/>
      <c r="C768" s="47"/>
      <c r="D768" s="47"/>
      <c r="E768" s="47"/>
      <c r="F768" s="47"/>
      <c r="G768" s="47"/>
      <c r="H768" s="47"/>
      <c r="I768" s="47"/>
      <c r="J768" s="47"/>
      <c r="K768" s="47"/>
      <c r="L768" s="47"/>
      <c r="M768" s="47"/>
      <c r="N768" s="47"/>
      <c r="O768" s="47"/>
      <c r="P768" s="47"/>
      <c r="Q768" s="47"/>
      <c r="R768" s="47"/>
      <c r="S768" s="47"/>
      <c r="T768" s="47"/>
      <c r="U768" s="47"/>
      <c r="V768" s="47"/>
      <c r="W768" s="47"/>
      <c r="X768" s="47"/>
      <c r="Y768" s="47"/>
      <c r="Z768" s="47"/>
      <c r="AA768" s="47"/>
      <c r="AB768" s="47"/>
      <c r="AC768" s="47"/>
      <c r="AD768" s="47"/>
      <c r="AE768" s="47"/>
      <c r="AF768" s="47"/>
      <c r="AG768" s="47"/>
      <c r="AH768" s="47"/>
      <c r="AI768" s="47"/>
    </row>
    <row r="769" spans="1:35">
      <c r="A769" s="47"/>
      <c r="B769" s="47"/>
      <c r="C769" s="47"/>
      <c r="D769" s="47"/>
      <c r="E769" s="47"/>
      <c r="F769" s="47"/>
      <c r="G769" s="47"/>
      <c r="H769" s="47"/>
      <c r="I769" s="47"/>
      <c r="J769" s="47"/>
      <c r="K769" s="47"/>
      <c r="L769" s="47"/>
      <c r="M769" s="47"/>
      <c r="N769" s="47"/>
      <c r="O769" s="47"/>
      <c r="P769" s="47"/>
      <c r="Q769" s="47"/>
      <c r="R769" s="47"/>
      <c r="S769" s="47"/>
      <c r="T769" s="47"/>
      <c r="U769" s="47"/>
      <c r="V769" s="47"/>
      <c r="W769" s="47"/>
      <c r="X769" s="47"/>
      <c r="Y769" s="47"/>
      <c r="Z769" s="47"/>
      <c r="AA769" s="47"/>
      <c r="AB769" s="47"/>
      <c r="AC769" s="47"/>
      <c r="AD769" s="47"/>
      <c r="AE769" s="47"/>
      <c r="AF769" s="47"/>
      <c r="AG769" s="47"/>
      <c r="AH769" s="47"/>
      <c r="AI769" s="47"/>
    </row>
    <row r="770" spans="1:35">
      <c r="A770" s="47"/>
      <c r="B770" s="47"/>
      <c r="C770" s="47"/>
      <c r="D770" s="47"/>
      <c r="E770" s="47"/>
      <c r="F770" s="47"/>
      <c r="G770" s="47"/>
      <c r="H770" s="47"/>
      <c r="I770" s="47"/>
      <c r="J770" s="47"/>
      <c r="K770" s="47"/>
      <c r="L770" s="47"/>
      <c r="M770" s="47"/>
      <c r="N770" s="47"/>
      <c r="O770" s="47"/>
      <c r="P770" s="47"/>
      <c r="Q770" s="47"/>
      <c r="R770" s="47"/>
      <c r="S770" s="47"/>
      <c r="T770" s="47"/>
      <c r="U770" s="47"/>
      <c r="V770" s="47"/>
      <c r="W770" s="47"/>
      <c r="X770" s="47"/>
      <c r="Y770" s="47"/>
      <c r="Z770" s="47"/>
      <c r="AA770" s="47"/>
      <c r="AB770" s="47"/>
      <c r="AC770" s="47"/>
      <c r="AD770" s="47"/>
      <c r="AE770" s="47"/>
      <c r="AF770" s="47"/>
      <c r="AG770" s="47"/>
      <c r="AH770" s="47"/>
      <c r="AI770" s="47"/>
    </row>
    <row r="771" spans="1:35">
      <c r="A771" s="47"/>
      <c r="B771" s="47"/>
      <c r="C771" s="47"/>
      <c r="D771" s="47"/>
      <c r="E771" s="47"/>
      <c r="F771" s="47"/>
      <c r="G771" s="47"/>
      <c r="H771" s="47"/>
      <c r="I771" s="47"/>
      <c r="J771" s="47"/>
      <c r="K771" s="47"/>
      <c r="L771" s="47"/>
      <c r="M771" s="47"/>
      <c r="N771" s="47"/>
      <c r="O771" s="47"/>
      <c r="P771" s="47"/>
      <c r="Q771" s="47"/>
      <c r="R771" s="47"/>
      <c r="S771" s="47"/>
      <c r="T771" s="47"/>
      <c r="U771" s="47"/>
      <c r="V771" s="47"/>
      <c r="W771" s="47"/>
      <c r="X771" s="47"/>
      <c r="Y771" s="47"/>
      <c r="Z771" s="47"/>
      <c r="AA771" s="47"/>
      <c r="AB771" s="47"/>
      <c r="AC771" s="47"/>
      <c r="AD771" s="47"/>
      <c r="AE771" s="47"/>
      <c r="AF771" s="47"/>
      <c r="AG771" s="47"/>
      <c r="AH771" s="47"/>
      <c r="AI771" s="47"/>
    </row>
    <row r="772" spans="1:35">
      <c r="A772" s="47"/>
      <c r="B772" s="47"/>
      <c r="C772" s="47"/>
      <c r="D772" s="47"/>
      <c r="E772" s="47"/>
      <c r="F772" s="47"/>
      <c r="G772" s="47"/>
      <c r="H772" s="47"/>
      <c r="I772" s="47"/>
      <c r="J772" s="47"/>
      <c r="K772" s="47"/>
      <c r="L772" s="47"/>
      <c r="M772" s="47"/>
      <c r="N772" s="47"/>
      <c r="O772" s="47"/>
      <c r="P772" s="47"/>
      <c r="Q772" s="47"/>
      <c r="R772" s="47"/>
      <c r="S772" s="47"/>
      <c r="T772" s="47"/>
      <c r="U772" s="47"/>
      <c r="V772" s="47"/>
      <c r="W772" s="47"/>
      <c r="X772" s="47"/>
      <c r="Y772" s="47"/>
      <c r="Z772" s="47"/>
      <c r="AA772" s="47"/>
      <c r="AB772" s="47"/>
      <c r="AC772" s="47"/>
      <c r="AD772" s="47"/>
      <c r="AE772" s="47"/>
      <c r="AF772" s="47"/>
      <c r="AG772" s="47"/>
      <c r="AH772" s="47"/>
      <c r="AI772" s="47"/>
    </row>
    <row r="773" spans="1:35">
      <c r="A773" s="47"/>
      <c r="B773" s="47"/>
      <c r="C773" s="47"/>
      <c r="D773" s="47"/>
      <c r="E773" s="47"/>
      <c r="F773" s="47"/>
      <c r="G773" s="47"/>
      <c r="H773" s="47"/>
      <c r="I773" s="47"/>
      <c r="J773" s="47"/>
      <c r="K773" s="47"/>
      <c r="L773" s="47"/>
      <c r="M773" s="47"/>
      <c r="N773" s="47"/>
      <c r="O773" s="47"/>
      <c r="P773" s="47"/>
      <c r="Q773" s="47"/>
      <c r="R773" s="47"/>
      <c r="S773" s="47"/>
      <c r="T773" s="47"/>
      <c r="U773" s="47"/>
      <c r="V773" s="47"/>
      <c r="W773" s="47"/>
      <c r="X773" s="47"/>
      <c r="Y773" s="47"/>
      <c r="Z773" s="47"/>
      <c r="AA773" s="47"/>
      <c r="AB773" s="47"/>
      <c r="AC773" s="47"/>
      <c r="AD773" s="47"/>
      <c r="AE773" s="47"/>
      <c r="AF773" s="47"/>
      <c r="AG773" s="47"/>
      <c r="AH773" s="47"/>
      <c r="AI773" s="47"/>
    </row>
    <row r="774" spans="1:35">
      <c r="A774" s="47"/>
      <c r="B774" s="47"/>
      <c r="C774" s="47"/>
      <c r="D774" s="47"/>
      <c r="E774" s="47"/>
      <c r="F774" s="47"/>
      <c r="G774" s="47"/>
      <c r="H774" s="47"/>
      <c r="I774" s="47"/>
      <c r="J774" s="47"/>
      <c r="K774" s="47"/>
      <c r="L774" s="47"/>
      <c r="M774" s="47"/>
      <c r="N774" s="47"/>
      <c r="O774" s="47"/>
      <c r="P774" s="47"/>
      <c r="Q774" s="47"/>
      <c r="R774" s="47"/>
      <c r="S774" s="47"/>
      <c r="T774" s="47"/>
      <c r="U774" s="47"/>
      <c r="V774" s="47"/>
      <c r="W774" s="47"/>
      <c r="X774" s="47"/>
      <c r="Y774" s="47"/>
      <c r="Z774" s="47"/>
      <c r="AA774" s="47"/>
      <c r="AB774" s="47"/>
      <c r="AC774" s="47"/>
      <c r="AD774" s="47"/>
      <c r="AE774" s="47"/>
      <c r="AF774" s="47"/>
      <c r="AG774" s="47"/>
      <c r="AH774" s="47"/>
      <c r="AI774" s="47"/>
    </row>
    <row r="775" spans="1:35">
      <c r="A775" s="47"/>
      <c r="B775" s="47"/>
      <c r="C775" s="47"/>
      <c r="D775" s="47"/>
      <c r="E775" s="47"/>
      <c r="F775" s="47"/>
      <c r="G775" s="47"/>
      <c r="H775" s="47"/>
      <c r="I775" s="47"/>
      <c r="J775" s="47"/>
      <c r="K775" s="47"/>
      <c r="L775" s="47"/>
      <c r="M775" s="47"/>
      <c r="N775" s="47"/>
      <c r="O775" s="47"/>
      <c r="P775" s="47"/>
      <c r="Q775" s="47"/>
      <c r="R775" s="47"/>
      <c r="S775" s="47"/>
      <c r="T775" s="47"/>
      <c r="U775" s="47"/>
      <c r="V775" s="47"/>
      <c r="W775" s="47"/>
      <c r="X775" s="47"/>
      <c r="Y775" s="47"/>
      <c r="Z775" s="47"/>
      <c r="AA775" s="47"/>
      <c r="AB775" s="47"/>
      <c r="AC775" s="47"/>
      <c r="AD775" s="47"/>
      <c r="AE775" s="47"/>
      <c r="AF775" s="47"/>
      <c r="AG775" s="47"/>
      <c r="AH775" s="47"/>
      <c r="AI775" s="47"/>
    </row>
    <row r="776" spans="1:35">
      <c r="A776" s="47"/>
      <c r="B776" s="47"/>
      <c r="C776" s="47"/>
      <c r="D776" s="47"/>
      <c r="E776" s="47"/>
      <c r="F776" s="47"/>
      <c r="G776" s="47"/>
      <c r="H776" s="47"/>
      <c r="I776" s="47"/>
      <c r="J776" s="47"/>
      <c r="K776" s="47"/>
      <c r="L776" s="47"/>
      <c r="M776" s="47"/>
      <c r="N776" s="47"/>
      <c r="O776" s="47"/>
      <c r="P776" s="47"/>
      <c r="Q776" s="47"/>
      <c r="R776" s="47"/>
      <c r="S776" s="47"/>
      <c r="T776" s="47"/>
      <c r="U776" s="47"/>
      <c r="V776" s="47"/>
      <c r="W776" s="47"/>
      <c r="X776" s="47"/>
      <c r="Y776" s="47"/>
      <c r="Z776" s="47"/>
      <c r="AA776" s="47"/>
      <c r="AB776" s="47"/>
      <c r="AC776" s="47"/>
      <c r="AD776" s="47"/>
      <c r="AE776" s="47"/>
      <c r="AF776" s="47"/>
      <c r="AG776" s="47"/>
      <c r="AH776" s="47"/>
      <c r="AI776" s="47"/>
    </row>
    <row r="777" spans="1:35">
      <c r="A777" s="47"/>
      <c r="B777" s="47"/>
      <c r="C777" s="47"/>
      <c r="D777" s="47"/>
      <c r="E777" s="47"/>
      <c r="F777" s="47"/>
      <c r="G777" s="47"/>
      <c r="H777" s="47"/>
      <c r="I777" s="47"/>
      <c r="J777" s="47"/>
      <c r="K777" s="47"/>
      <c r="L777" s="47"/>
      <c r="M777" s="47"/>
      <c r="N777" s="47"/>
      <c r="O777" s="47"/>
      <c r="P777" s="47"/>
      <c r="Q777" s="47"/>
      <c r="R777" s="47"/>
      <c r="S777" s="47"/>
      <c r="T777" s="47"/>
      <c r="U777" s="47"/>
      <c r="V777" s="47"/>
      <c r="W777" s="47"/>
      <c r="X777" s="47"/>
      <c r="Y777" s="47"/>
      <c r="Z777" s="47"/>
      <c r="AA777" s="47"/>
      <c r="AB777" s="47"/>
      <c r="AC777" s="47"/>
      <c r="AD777" s="47"/>
      <c r="AE777" s="47"/>
      <c r="AF777" s="47"/>
      <c r="AG777" s="47"/>
      <c r="AH777" s="47"/>
      <c r="AI777" s="47"/>
    </row>
    <row r="778" spans="1:35">
      <c r="A778" s="47"/>
      <c r="B778" s="47"/>
      <c r="C778" s="47"/>
      <c r="D778" s="47"/>
      <c r="E778" s="47"/>
      <c r="F778" s="47"/>
      <c r="G778" s="47"/>
      <c r="H778" s="47"/>
      <c r="I778" s="47"/>
      <c r="J778" s="47"/>
      <c r="K778" s="47"/>
      <c r="L778" s="47"/>
      <c r="M778" s="47"/>
      <c r="N778" s="47"/>
      <c r="O778" s="47"/>
      <c r="P778" s="47"/>
      <c r="Q778" s="47"/>
      <c r="R778" s="47"/>
      <c r="S778" s="47"/>
      <c r="T778" s="47"/>
      <c r="U778" s="47"/>
      <c r="V778" s="47"/>
      <c r="W778" s="47"/>
      <c r="X778" s="47"/>
      <c r="Y778" s="47"/>
      <c r="Z778" s="47"/>
      <c r="AA778" s="47"/>
      <c r="AB778" s="47"/>
      <c r="AC778" s="47"/>
      <c r="AD778" s="47"/>
      <c r="AE778" s="47"/>
      <c r="AF778" s="47"/>
      <c r="AG778" s="47"/>
      <c r="AH778" s="47"/>
      <c r="AI778" s="47"/>
    </row>
    <row r="779" spans="1:35">
      <c r="A779" s="47"/>
      <c r="B779" s="47"/>
      <c r="C779" s="47"/>
      <c r="D779" s="47"/>
      <c r="E779" s="47"/>
      <c r="F779" s="47"/>
      <c r="G779" s="47"/>
      <c r="H779" s="47"/>
      <c r="I779" s="47"/>
      <c r="J779" s="47"/>
      <c r="K779" s="47"/>
      <c r="L779" s="47"/>
      <c r="M779" s="47"/>
      <c r="N779" s="47"/>
      <c r="O779" s="47"/>
      <c r="P779" s="47"/>
      <c r="Q779" s="47"/>
      <c r="R779" s="47"/>
      <c r="S779" s="47"/>
      <c r="T779" s="47"/>
      <c r="U779" s="47"/>
      <c r="V779" s="47"/>
      <c r="W779" s="47"/>
      <c r="X779" s="47"/>
      <c r="Y779" s="47"/>
      <c r="Z779" s="47"/>
      <c r="AA779" s="47"/>
      <c r="AB779" s="47"/>
      <c r="AC779" s="47"/>
      <c r="AD779" s="47"/>
      <c r="AE779" s="47"/>
      <c r="AF779" s="47"/>
      <c r="AG779" s="47"/>
      <c r="AH779" s="47"/>
      <c r="AI779" s="47"/>
    </row>
    <row r="780" spans="1:35">
      <c r="A780" s="47"/>
      <c r="B780" s="47"/>
      <c r="C780" s="47"/>
      <c r="D780" s="47"/>
      <c r="E780" s="47"/>
      <c r="F780" s="47"/>
      <c r="G780" s="47"/>
      <c r="H780" s="47"/>
      <c r="I780" s="47"/>
      <c r="J780" s="47"/>
      <c r="K780" s="47"/>
      <c r="L780" s="47"/>
      <c r="M780" s="47"/>
      <c r="N780" s="47"/>
      <c r="O780" s="47"/>
      <c r="P780" s="47"/>
      <c r="Q780" s="47"/>
      <c r="R780" s="47"/>
      <c r="S780" s="47"/>
      <c r="T780" s="47"/>
      <c r="U780" s="47"/>
      <c r="V780" s="47"/>
      <c r="W780" s="47"/>
      <c r="X780" s="47"/>
      <c r="Y780" s="47"/>
      <c r="Z780" s="47"/>
      <c r="AA780" s="47"/>
      <c r="AB780" s="47"/>
      <c r="AC780" s="47"/>
      <c r="AD780" s="47"/>
      <c r="AE780" s="47"/>
      <c r="AF780" s="47"/>
      <c r="AG780" s="47"/>
      <c r="AH780" s="47"/>
      <c r="AI780" s="47"/>
    </row>
    <row r="781" spans="1:35">
      <c r="A781" s="47"/>
      <c r="B781" s="47"/>
      <c r="C781" s="47"/>
      <c r="D781" s="47"/>
      <c r="E781" s="47"/>
      <c r="F781" s="47"/>
      <c r="G781" s="47"/>
      <c r="H781" s="47"/>
      <c r="I781" s="47"/>
      <c r="J781" s="47"/>
      <c r="K781" s="47"/>
      <c r="L781" s="47"/>
      <c r="M781" s="47"/>
      <c r="N781" s="47"/>
      <c r="O781" s="47"/>
      <c r="P781" s="47"/>
      <c r="Q781" s="47"/>
      <c r="R781" s="47"/>
      <c r="S781" s="47"/>
      <c r="T781" s="47"/>
      <c r="U781" s="47"/>
      <c r="V781" s="47"/>
      <c r="W781" s="47"/>
      <c r="X781" s="47"/>
      <c r="Y781" s="47"/>
      <c r="Z781" s="47"/>
      <c r="AA781" s="47"/>
      <c r="AB781" s="47"/>
      <c r="AC781" s="47"/>
      <c r="AD781" s="47"/>
      <c r="AE781" s="47"/>
      <c r="AF781" s="47"/>
      <c r="AG781" s="47"/>
      <c r="AH781" s="47"/>
      <c r="AI781" s="47"/>
    </row>
    <row r="782" spans="1:35">
      <c r="A782" s="47"/>
      <c r="B782" s="47"/>
      <c r="C782" s="47"/>
      <c r="D782" s="47"/>
      <c r="E782" s="47"/>
      <c r="F782" s="47"/>
      <c r="G782" s="47"/>
      <c r="H782" s="47"/>
      <c r="I782" s="47"/>
      <c r="J782" s="47"/>
      <c r="K782" s="47"/>
      <c r="L782" s="47"/>
      <c r="M782" s="47"/>
      <c r="N782" s="47"/>
      <c r="O782" s="47"/>
      <c r="P782" s="47"/>
      <c r="Q782" s="47"/>
      <c r="R782" s="47"/>
      <c r="S782" s="47"/>
      <c r="T782" s="47"/>
      <c r="U782" s="47"/>
      <c r="V782" s="47"/>
      <c r="W782" s="47"/>
      <c r="X782" s="47"/>
      <c r="Y782" s="47"/>
      <c r="Z782" s="47"/>
      <c r="AA782" s="47"/>
      <c r="AB782" s="47"/>
      <c r="AC782" s="47"/>
      <c r="AD782" s="47"/>
      <c r="AE782" s="47"/>
      <c r="AF782" s="47"/>
      <c r="AG782" s="47"/>
      <c r="AH782" s="47"/>
      <c r="AI782" s="47"/>
    </row>
    <row r="783" spans="1:35">
      <c r="A783" s="47"/>
      <c r="B783" s="47"/>
      <c r="C783" s="47"/>
      <c r="D783" s="47"/>
      <c r="E783" s="47"/>
      <c r="F783" s="47"/>
      <c r="G783" s="47"/>
      <c r="H783" s="47"/>
      <c r="I783" s="47"/>
      <c r="J783" s="47"/>
      <c r="K783" s="47"/>
      <c r="L783" s="47"/>
      <c r="M783" s="47"/>
      <c r="N783" s="47"/>
      <c r="O783" s="47"/>
      <c r="P783" s="47"/>
      <c r="Q783" s="47"/>
      <c r="R783" s="47"/>
      <c r="S783" s="47"/>
      <c r="T783" s="47"/>
      <c r="U783" s="47"/>
      <c r="V783" s="47"/>
      <c r="W783" s="47"/>
      <c r="X783" s="47"/>
      <c r="Y783" s="47"/>
      <c r="Z783" s="47"/>
      <c r="AA783" s="47"/>
      <c r="AB783" s="47"/>
      <c r="AC783" s="47"/>
      <c r="AD783" s="47"/>
      <c r="AE783" s="47"/>
      <c r="AF783" s="47"/>
      <c r="AG783" s="47"/>
      <c r="AH783" s="47"/>
      <c r="AI783" s="47"/>
    </row>
    <row r="784" spans="1:35">
      <c r="A784" s="47"/>
      <c r="B784" s="47"/>
      <c r="C784" s="47"/>
      <c r="D784" s="47"/>
      <c r="E784" s="47"/>
      <c r="F784" s="47"/>
      <c r="G784" s="47"/>
      <c r="H784" s="47"/>
      <c r="I784" s="47"/>
      <c r="J784" s="47"/>
      <c r="K784" s="47"/>
      <c r="L784" s="47"/>
      <c r="M784" s="47"/>
      <c r="N784" s="47"/>
      <c r="O784" s="47"/>
      <c r="P784" s="47"/>
      <c r="Q784" s="47"/>
      <c r="R784" s="47"/>
      <c r="S784" s="47"/>
      <c r="T784" s="47"/>
      <c r="U784" s="47"/>
      <c r="V784" s="47"/>
      <c r="W784" s="47"/>
      <c r="X784" s="47"/>
      <c r="Y784" s="47"/>
      <c r="Z784" s="47"/>
      <c r="AA784" s="47"/>
      <c r="AB784" s="47"/>
      <c r="AC784" s="47"/>
      <c r="AD784" s="47"/>
      <c r="AE784" s="47"/>
      <c r="AF784" s="47"/>
      <c r="AG784" s="47"/>
      <c r="AH784" s="47"/>
      <c r="AI784" s="47"/>
    </row>
    <row r="785" spans="1:35">
      <c r="A785" s="47"/>
      <c r="B785" s="47"/>
      <c r="C785" s="47"/>
      <c r="D785" s="47"/>
      <c r="E785" s="47"/>
      <c r="F785" s="47"/>
      <c r="G785" s="47"/>
      <c r="H785" s="47"/>
      <c r="I785" s="47"/>
      <c r="J785" s="47"/>
      <c r="K785" s="47"/>
      <c r="L785" s="47"/>
      <c r="M785" s="47"/>
      <c r="N785" s="47"/>
      <c r="O785" s="47"/>
      <c r="P785" s="47"/>
      <c r="Q785" s="47"/>
      <c r="R785" s="47"/>
      <c r="S785" s="47"/>
      <c r="T785" s="47"/>
      <c r="U785" s="47"/>
      <c r="V785" s="47"/>
      <c r="W785" s="47"/>
      <c r="X785" s="47"/>
      <c r="Y785" s="47"/>
      <c r="Z785" s="47"/>
      <c r="AA785" s="47"/>
      <c r="AB785" s="47"/>
      <c r="AC785" s="47"/>
      <c r="AD785" s="47"/>
      <c r="AE785" s="47"/>
      <c r="AF785" s="47"/>
      <c r="AG785" s="47"/>
      <c r="AH785" s="47"/>
      <c r="AI785" s="47"/>
    </row>
    <row r="786" spans="1:35">
      <c r="A786" s="47"/>
      <c r="B786" s="47"/>
      <c r="C786" s="47"/>
      <c r="D786" s="47"/>
      <c r="E786" s="47"/>
      <c r="F786" s="47"/>
      <c r="G786" s="47"/>
      <c r="H786" s="47"/>
      <c r="I786" s="47"/>
      <c r="J786" s="47"/>
      <c r="K786" s="47"/>
      <c r="L786" s="47"/>
      <c r="M786" s="47"/>
      <c r="N786" s="47"/>
      <c r="O786" s="47"/>
      <c r="P786" s="47"/>
      <c r="Q786" s="47"/>
      <c r="R786" s="47"/>
      <c r="S786" s="47"/>
      <c r="T786" s="47"/>
      <c r="U786" s="47"/>
      <c r="V786" s="47"/>
      <c r="W786" s="47"/>
      <c r="X786" s="47"/>
      <c r="Y786" s="47"/>
      <c r="Z786" s="47"/>
      <c r="AA786" s="47"/>
      <c r="AB786" s="47"/>
      <c r="AC786" s="47"/>
      <c r="AD786" s="47"/>
      <c r="AE786" s="47"/>
      <c r="AF786" s="47"/>
      <c r="AG786" s="47"/>
      <c r="AH786" s="47"/>
      <c r="AI786" s="47"/>
    </row>
    <row r="787" spans="1:35">
      <c r="A787" s="47"/>
      <c r="B787" s="47"/>
      <c r="C787" s="47"/>
      <c r="D787" s="47"/>
      <c r="E787" s="47"/>
      <c r="F787" s="47"/>
      <c r="G787" s="47"/>
      <c r="H787" s="47"/>
      <c r="I787" s="47"/>
      <c r="J787" s="47"/>
      <c r="K787" s="47"/>
      <c r="L787" s="47"/>
      <c r="M787" s="47"/>
      <c r="N787" s="47"/>
      <c r="O787" s="47"/>
      <c r="P787" s="47"/>
      <c r="Q787" s="47"/>
      <c r="R787" s="47"/>
      <c r="S787" s="47"/>
      <c r="T787" s="47"/>
      <c r="U787" s="47"/>
      <c r="V787" s="47"/>
      <c r="W787" s="47"/>
      <c r="X787" s="47"/>
      <c r="Y787" s="47"/>
      <c r="Z787" s="47"/>
      <c r="AA787" s="47"/>
      <c r="AB787" s="47"/>
      <c r="AC787" s="47"/>
      <c r="AD787" s="47"/>
      <c r="AE787" s="47"/>
      <c r="AF787" s="47"/>
      <c r="AG787" s="47"/>
      <c r="AH787" s="47"/>
      <c r="AI787" s="47"/>
    </row>
    <row r="788" spans="1:35">
      <c r="A788" s="47"/>
      <c r="B788" s="47"/>
      <c r="C788" s="47"/>
      <c r="D788" s="47"/>
      <c r="E788" s="47"/>
      <c r="F788" s="47"/>
      <c r="G788" s="47"/>
      <c r="H788" s="47"/>
      <c r="I788" s="47"/>
      <c r="J788" s="47"/>
      <c r="K788" s="47"/>
      <c r="L788" s="47"/>
      <c r="M788" s="47"/>
      <c r="N788" s="47"/>
      <c r="O788" s="47"/>
      <c r="P788" s="47"/>
      <c r="Q788" s="47"/>
      <c r="R788" s="47"/>
      <c r="S788" s="47"/>
      <c r="T788" s="47"/>
      <c r="U788" s="47"/>
      <c r="V788" s="47"/>
      <c r="W788" s="47"/>
      <c r="X788" s="47"/>
      <c r="Y788" s="47"/>
      <c r="Z788" s="47"/>
      <c r="AA788" s="47"/>
      <c r="AB788" s="47"/>
      <c r="AC788" s="47"/>
      <c r="AD788" s="47"/>
      <c r="AE788" s="47"/>
      <c r="AF788" s="47"/>
      <c r="AG788" s="47"/>
      <c r="AH788" s="47"/>
      <c r="AI788" s="47"/>
    </row>
    <row r="789" spans="1:35">
      <c r="A789" s="47"/>
      <c r="B789" s="47"/>
      <c r="C789" s="47"/>
      <c r="D789" s="47"/>
      <c r="E789" s="47"/>
      <c r="F789" s="47"/>
      <c r="G789" s="47"/>
      <c r="H789" s="47"/>
      <c r="I789" s="47"/>
      <c r="J789" s="47"/>
      <c r="K789" s="47"/>
      <c r="L789" s="47"/>
      <c r="M789" s="47"/>
      <c r="N789" s="47"/>
      <c r="O789" s="47"/>
      <c r="P789" s="47"/>
      <c r="Q789" s="47"/>
      <c r="R789" s="47"/>
      <c r="S789" s="47"/>
      <c r="T789" s="47"/>
      <c r="U789" s="47"/>
      <c r="V789" s="47"/>
      <c r="W789" s="47"/>
      <c r="X789" s="47"/>
      <c r="Y789" s="47"/>
      <c r="Z789" s="47"/>
      <c r="AA789" s="47"/>
      <c r="AB789" s="47"/>
      <c r="AC789" s="47"/>
      <c r="AD789" s="47"/>
      <c r="AE789" s="47"/>
      <c r="AF789" s="47"/>
      <c r="AG789" s="47"/>
      <c r="AH789" s="47"/>
      <c r="AI789" s="47"/>
    </row>
    <row r="790" spans="1:35">
      <c r="A790" s="47"/>
      <c r="B790" s="47"/>
      <c r="C790" s="47"/>
      <c r="D790" s="47"/>
      <c r="E790" s="47"/>
      <c r="F790" s="47"/>
      <c r="G790" s="47"/>
      <c r="H790" s="47"/>
      <c r="I790" s="47"/>
      <c r="J790" s="47"/>
      <c r="K790" s="47"/>
      <c r="L790" s="47"/>
      <c r="M790" s="47"/>
      <c r="N790" s="47"/>
      <c r="O790" s="47"/>
      <c r="P790" s="47"/>
      <c r="Q790" s="47"/>
      <c r="R790" s="47"/>
      <c r="S790" s="47"/>
      <c r="T790" s="47"/>
      <c r="U790" s="47"/>
      <c r="V790" s="47"/>
      <c r="W790" s="47"/>
      <c r="X790" s="47"/>
      <c r="Y790" s="47"/>
      <c r="Z790" s="47"/>
      <c r="AA790" s="47"/>
      <c r="AB790" s="47"/>
      <c r="AC790" s="47"/>
      <c r="AD790" s="47"/>
      <c r="AE790" s="47"/>
      <c r="AF790" s="47"/>
      <c r="AG790" s="47"/>
      <c r="AH790" s="47"/>
      <c r="AI790" s="47"/>
    </row>
    <row r="791" spans="1:35">
      <c r="A791" s="47"/>
      <c r="B791" s="47"/>
      <c r="C791" s="47"/>
      <c r="D791" s="47"/>
      <c r="E791" s="47"/>
      <c r="F791" s="47"/>
      <c r="G791" s="47"/>
      <c r="H791" s="47"/>
      <c r="I791" s="47"/>
      <c r="J791" s="47"/>
      <c r="K791" s="47"/>
      <c r="L791" s="47"/>
      <c r="M791" s="47"/>
      <c r="N791" s="47"/>
      <c r="O791" s="47"/>
      <c r="P791" s="47"/>
      <c r="Q791" s="47"/>
      <c r="R791" s="47"/>
      <c r="S791" s="47"/>
      <c r="T791" s="47"/>
      <c r="U791" s="47"/>
      <c r="V791" s="47"/>
      <c r="W791" s="47"/>
      <c r="X791" s="47"/>
      <c r="Y791" s="47"/>
      <c r="Z791" s="47"/>
      <c r="AA791" s="47"/>
      <c r="AB791" s="47"/>
      <c r="AC791" s="47"/>
      <c r="AD791" s="47"/>
      <c r="AE791" s="47"/>
      <c r="AF791" s="47"/>
      <c r="AG791" s="47"/>
      <c r="AH791" s="47"/>
      <c r="AI791" s="47"/>
    </row>
    <row r="792" spans="1:35">
      <c r="A792" s="47"/>
      <c r="B792" s="47"/>
      <c r="C792" s="47"/>
      <c r="D792" s="47"/>
      <c r="E792" s="47"/>
      <c r="F792" s="47"/>
      <c r="G792" s="47"/>
      <c r="H792" s="47"/>
      <c r="I792" s="47"/>
      <c r="J792" s="47"/>
      <c r="K792" s="47"/>
      <c r="L792" s="47"/>
      <c r="M792" s="47"/>
      <c r="N792" s="47"/>
      <c r="O792" s="47"/>
      <c r="P792" s="47"/>
      <c r="Q792" s="47"/>
      <c r="R792" s="47"/>
      <c r="S792" s="47"/>
      <c r="T792" s="47"/>
      <c r="U792" s="47"/>
      <c r="V792" s="47"/>
      <c r="W792" s="47"/>
      <c r="X792" s="47"/>
      <c r="Y792" s="47"/>
      <c r="Z792" s="47"/>
      <c r="AA792" s="47"/>
      <c r="AB792" s="47"/>
      <c r="AC792" s="47"/>
      <c r="AD792" s="47"/>
      <c r="AE792" s="47"/>
      <c r="AF792" s="47"/>
      <c r="AG792" s="47"/>
      <c r="AH792" s="47"/>
      <c r="AI792" s="47"/>
    </row>
    <row r="793" spans="1:35">
      <c r="A793" s="47"/>
      <c r="B793" s="47"/>
      <c r="C793" s="47"/>
      <c r="D793" s="47"/>
      <c r="E793" s="47"/>
      <c r="F793" s="47"/>
      <c r="G793" s="47"/>
      <c r="H793" s="47"/>
      <c r="I793" s="47"/>
      <c r="J793" s="47"/>
      <c r="K793" s="47"/>
      <c r="L793" s="47"/>
      <c r="M793" s="47"/>
      <c r="N793" s="47"/>
      <c r="O793" s="47"/>
      <c r="P793" s="47"/>
      <c r="Q793" s="47"/>
      <c r="R793" s="47"/>
      <c r="S793" s="47"/>
      <c r="T793" s="47"/>
      <c r="U793" s="47"/>
      <c r="V793" s="47"/>
      <c r="W793" s="47"/>
      <c r="X793" s="47"/>
      <c r="Y793" s="47"/>
      <c r="Z793" s="47"/>
      <c r="AA793" s="47"/>
      <c r="AB793" s="47"/>
      <c r="AC793" s="47"/>
      <c r="AD793" s="47"/>
      <c r="AE793" s="47"/>
      <c r="AF793" s="47"/>
      <c r="AG793" s="47"/>
      <c r="AH793" s="47"/>
      <c r="AI793" s="47"/>
    </row>
    <row r="794" spans="1:35">
      <c r="A794" s="47"/>
      <c r="B794" s="47"/>
      <c r="C794" s="47"/>
      <c r="D794" s="47"/>
      <c r="E794" s="47"/>
      <c r="F794" s="47"/>
      <c r="G794" s="47"/>
      <c r="H794" s="47"/>
      <c r="I794" s="47"/>
      <c r="J794" s="47"/>
      <c r="K794" s="47"/>
      <c r="L794" s="47"/>
      <c r="M794" s="47"/>
      <c r="N794" s="47"/>
      <c r="O794" s="47"/>
      <c r="P794" s="47"/>
      <c r="Q794" s="47"/>
      <c r="R794" s="47"/>
      <c r="S794" s="47"/>
      <c r="T794" s="47"/>
      <c r="U794" s="47"/>
      <c r="V794" s="47"/>
      <c r="W794" s="47"/>
      <c r="X794" s="47"/>
      <c r="Y794" s="47"/>
      <c r="Z794" s="47"/>
      <c r="AA794" s="47"/>
      <c r="AB794" s="47"/>
      <c r="AC794" s="47"/>
      <c r="AD794" s="47"/>
      <c r="AE794" s="47"/>
      <c r="AF794" s="47"/>
      <c r="AG794" s="47"/>
      <c r="AH794" s="47"/>
      <c r="AI794" s="47"/>
    </row>
    <row r="795" spans="1:35">
      <c r="A795" s="47"/>
      <c r="B795" s="47"/>
      <c r="C795" s="47"/>
      <c r="D795" s="47"/>
      <c r="E795" s="47"/>
      <c r="F795" s="47"/>
      <c r="G795" s="47"/>
      <c r="H795" s="47"/>
      <c r="I795" s="47"/>
      <c r="J795" s="47"/>
      <c r="K795" s="47"/>
      <c r="L795" s="47"/>
      <c r="M795" s="47"/>
      <c r="N795" s="47"/>
      <c r="O795" s="47"/>
      <c r="P795" s="47"/>
      <c r="Q795" s="47"/>
      <c r="R795" s="47"/>
      <c r="S795" s="47"/>
      <c r="T795" s="47"/>
      <c r="U795" s="47"/>
      <c r="V795" s="47"/>
      <c r="W795" s="47"/>
      <c r="X795" s="47"/>
      <c r="Y795" s="47"/>
      <c r="Z795" s="47"/>
      <c r="AA795" s="47"/>
      <c r="AB795" s="47"/>
      <c r="AC795" s="47"/>
      <c r="AD795" s="47"/>
      <c r="AE795" s="47"/>
      <c r="AF795" s="47"/>
      <c r="AG795" s="47"/>
      <c r="AH795" s="47"/>
      <c r="AI795" s="47"/>
    </row>
    <row r="796" spans="1:35">
      <c r="A796" s="47"/>
      <c r="B796" s="47"/>
      <c r="C796" s="47"/>
      <c r="D796" s="47"/>
      <c r="E796" s="47"/>
      <c r="F796" s="47"/>
      <c r="G796" s="47"/>
      <c r="H796" s="47"/>
      <c r="I796" s="47"/>
      <c r="J796" s="47"/>
      <c r="K796" s="47"/>
      <c r="L796" s="47"/>
      <c r="M796" s="47"/>
      <c r="N796" s="47"/>
      <c r="O796" s="47"/>
      <c r="P796" s="47"/>
      <c r="Q796" s="47"/>
      <c r="R796" s="47"/>
      <c r="S796" s="47"/>
      <c r="T796" s="47"/>
      <c r="U796" s="47"/>
      <c r="V796" s="47"/>
      <c r="W796" s="47"/>
      <c r="X796" s="47"/>
      <c r="Y796" s="47"/>
      <c r="Z796" s="47"/>
      <c r="AA796" s="47"/>
      <c r="AB796" s="47"/>
      <c r="AC796" s="47"/>
      <c r="AD796" s="47"/>
      <c r="AE796" s="47"/>
      <c r="AF796" s="47"/>
      <c r="AG796" s="47"/>
      <c r="AH796" s="47"/>
      <c r="AI796" s="47"/>
    </row>
    <row r="797" spans="1:35">
      <c r="A797" s="47"/>
      <c r="B797" s="47"/>
      <c r="C797" s="47"/>
      <c r="D797" s="47"/>
      <c r="E797" s="47"/>
      <c r="F797" s="47"/>
      <c r="G797" s="47"/>
      <c r="H797" s="47"/>
      <c r="I797" s="47"/>
      <c r="J797" s="47"/>
      <c r="K797" s="47"/>
      <c r="L797" s="47"/>
      <c r="M797" s="47"/>
      <c r="N797" s="47"/>
      <c r="O797" s="47"/>
      <c r="P797" s="47"/>
      <c r="Q797" s="47"/>
      <c r="R797" s="47"/>
      <c r="S797" s="47"/>
      <c r="T797" s="47"/>
      <c r="U797" s="47"/>
      <c r="V797" s="47"/>
      <c r="W797" s="47"/>
      <c r="X797" s="47"/>
      <c r="Y797" s="47"/>
      <c r="Z797" s="47"/>
      <c r="AA797" s="47"/>
      <c r="AB797" s="47"/>
      <c r="AC797" s="47"/>
      <c r="AD797" s="47"/>
      <c r="AE797" s="47"/>
      <c r="AF797" s="47"/>
      <c r="AG797" s="47"/>
      <c r="AH797" s="47"/>
      <c r="AI797" s="47"/>
    </row>
    <row r="798" spans="1:35">
      <c r="A798" s="47"/>
      <c r="B798" s="47"/>
      <c r="C798" s="47"/>
      <c r="D798" s="47"/>
      <c r="E798" s="47"/>
      <c r="F798" s="47"/>
      <c r="G798" s="47"/>
      <c r="H798" s="47"/>
      <c r="I798" s="47"/>
      <c r="J798" s="47"/>
      <c r="K798" s="47"/>
      <c r="L798" s="47"/>
      <c r="M798" s="47"/>
      <c r="N798" s="47"/>
      <c r="O798" s="47"/>
      <c r="P798" s="47"/>
      <c r="Q798" s="47"/>
      <c r="R798" s="47"/>
      <c r="S798" s="47"/>
      <c r="T798" s="47"/>
      <c r="U798" s="47"/>
      <c r="V798" s="47"/>
      <c r="W798" s="47"/>
      <c r="X798" s="47"/>
      <c r="Y798" s="47"/>
      <c r="Z798" s="47"/>
      <c r="AA798" s="47"/>
      <c r="AB798" s="47"/>
      <c r="AC798" s="47"/>
      <c r="AD798" s="47"/>
      <c r="AE798" s="47"/>
      <c r="AF798" s="47"/>
      <c r="AG798" s="47"/>
      <c r="AH798" s="47"/>
      <c r="AI798" s="47"/>
    </row>
    <row r="799" spans="1:35">
      <c r="A799" s="47"/>
      <c r="B799" s="47"/>
      <c r="C799" s="47"/>
      <c r="D799" s="47"/>
      <c r="E799" s="47"/>
      <c r="F799" s="47"/>
      <c r="G799" s="47"/>
      <c r="H799" s="47"/>
      <c r="I799" s="47"/>
      <c r="J799" s="47"/>
      <c r="K799" s="47"/>
      <c r="L799" s="47"/>
      <c r="M799" s="47"/>
      <c r="N799" s="47"/>
      <c r="O799" s="47"/>
      <c r="P799" s="47"/>
      <c r="Q799" s="47"/>
      <c r="R799" s="47"/>
      <c r="S799" s="47"/>
      <c r="T799" s="47"/>
      <c r="U799" s="47"/>
      <c r="V799" s="47"/>
      <c r="W799" s="47"/>
      <c r="X799" s="47"/>
      <c r="Y799" s="47"/>
      <c r="Z799" s="47"/>
      <c r="AA799" s="47"/>
      <c r="AB799" s="47"/>
      <c r="AC799" s="47"/>
      <c r="AD799" s="47"/>
      <c r="AE799" s="47"/>
      <c r="AF799" s="47"/>
      <c r="AG799" s="47"/>
      <c r="AH799" s="47"/>
      <c r="AI799" s="47"/>
    </row>
    <row r="800" spans="1:35">
      <c r="A800" s="47"/>
      <c r="B800" s="47"/>
      <c r="C800" s="47"/>
      <c r="D800" s="47"/>
      <c r="E800" s="47"/>
      <c r="F800" s="47"/>
      <c r="G800" s="47"/>
      <c r="H800" s="47"/>
      <c r="I800" s="47"/>
      <c r="J800" s="47"/>
      <c r="K800" s="47"/>
      <c r="L800" s="47"/>
      <c r="M800" s="47"/>
      <c r="N800" s="47"/>
      <c r="O800" s="47"/>
      <c r="P800" s="47"/>
      <c r="Q800" s="47"/>
      <c r="R800" s="47"/>
      <c r="S800" s="47"/>
      <c r="T800" s="47"/>
      <c r="U800" s="47"/>
      <c r="V800" s="47"/>
      <c r="W800" s="47"/>
      <c r="X800" s="47"/>
      <c r="Y800" s="47"/>
      <c r="Z800" s="47"/>
      <c r="AA800" s="47"/>
      <c r="AB800" s="47"/>
      <c r="AC800" s="47"/>
      <c r="AD800" s="47"/>
      <c r="AE800" s="47"/>
      <c r="AF800" s="47"/>
      <c r="AG800" s="47"/>
      <c r="AH800" s="47"/>
      <c r="AI800" s="47"/>
    </row>
    <row r="801" spans="1:35">
      <c r="A801" s="47"/>
      <c r="B801" s="47"/>
      <c r="C801" s="47"/>
      <c r="D801" s="47"/>
      <c r="E801" s="47"/>
      <c r="F801" s="47"/>
      <c r="G801" s="47"/>
      <c r="H801" s="47"/>
      <c r="I801" s="47"/>
      <c r="J801" s="47"/>
      <c r="K801" s="47"/>
      <c r="L801" s="47"/>
      <c r="M801" s="47"/>
      <c r="N801" s="47"/>
      <c r="O801" s="47"/>
      <c r="P801" s="47"/>
      <c r="Q801" s="47"/>
      <c r="R801" s="47"/>
      <c r="S801" s="47"/>
      <c r="T801" s="47"/>
      <c r="U801" s="47"/>
      <c r="V801" s="47"/>
      <c r="W801" s="47"/>
      <c r="X801" s="47"/>
      <c r="Y801" s="47"/>
      <c r="Z801" s="47"/>
      <c r="AA801" s="47"/>
      <c r="AB801" s="47"/>
      <c r="AC801" s="47"/>
      <c r="AD801" s="47"/>
      <c r="AE801" s="47"/>
      <c r="AF801" s="47"/>
      <c r="AG801" s="47"/>
      <c r="AH801" s="47"/>
      <c r="AI801" s="47"/>
    </row>
    <row r="802" spans="1:35">
      <c r="A802" s="47"/>
      <c r="B802" s="47"/>
      <c r="C802" s="47"/>
      <c r="D802" s="47"/>
      <c r="E802" s="47"/>
      <c r="F802" s="47"/>
      <c r="G802" s="47"/>
      <c r="H802" s="47"/>
      <c r="I802" s="47"/>
      <c r="J802" s="47"/>
      <c r="K802" s="47"/>
      <c r="L802" s="47"/>
      <c r="M802" s="47"/>
      <c r="N802" s="47"/>
      <c r="O802" s="47"/>
      <c r="P802" s="47"/>
      <c r="Q802" s="47"/>
      <c r="R802" s="47"/>
      <c r="S802" s="47"/>
      <c r="T802" s="47"/>
      <c r="U802" s="47"/>
      <c r="V802" s="47"/>
      <c r="W802" s="47"/>
      <c r="X802" s="47"/>
      <c r="Y802" s="47"/>
      <c r="Z802" s="47"/>
      <c r="AA802" s="47"/>
      <c r="AB802" s="47"/>
      <c r="AC802" s="47"/>
      <c r="AD802" s="47"/>
      <c r="AE802" s="47"/>
      <c r="AF802" s="47"/>
      <c r="AG802" s="47"/>
      <c r="AH802" s="47"/>
      <c r="AI802" s="47"/>
    </row>
    <row r="803" spans="1:35">
      <c r="A803" s="47"/>
      <c r="B803" s="47"/>
      <c r="C803" s="47"/>
      <c r="D803" s="47"/>
      <c r="E803" s="47"/>
      <c r="F803" s="47"/>
      <c r="G803" s="47"/>
      <c r="H803" s="47"/>
      <c r="I803" s="47"/>
      <c r="J803" s="47"/>
      <c r="K803" s="47"/>
      <c r="L803" s="47"/>
      <c r="M803" s="47"/>
      <c r="N803" s="47"/>
      <c r="O803" s="47"/>
      <c r="P803" s="47"/>
      <c r="Q803" s="47"/>
      <c r="R803" s="47"/>
      <c r="S803" s="47"/>
      <c r="T803" s="47"/>
      <c r="U803" s="47"/>
      <c r="V803" s="47"/>
      <c r="W803" s="47"/>
      <c r="X803" s="47"/>
      <c r="Y803" s="47"/>
      <c r="Z803" s="47"/>
      <c r="AA803" s="47"/>
      <c r="AB803" s="47"/>
      <c r="AC803" s="47"/>
      <c r="AD803" s="47"/>
      <c r="AE803" s="47"/>
      <c r="AF803" s="47"/>
      <c r="AG803" s="47"/>
      <c r="AH803" s="47"/>
      <c r="AI803" s="47"/>
    </row>
    <row r="804" spans="1:35">
      <c r="A804" s="47"/>
      <c r="B804" s="47"/>
      <c r="C804" s="47"/>
      <c r="D804" s="47"/>
      <c r="E804" s="47"/>
      <c r="F804" s="47"/>
      <c r="G804" s="47"/>
      <c r="H804" s="47"/>
      <c r="I804" s="47"/>
      <c r="J804" s="47"/>
      <c r="K804" s="47"/>
      <c r="L804" s="47"/>
      <c r="M804" s="47"/>
      <c r="N804" s="47"/>
      <c r="O804" s="47"/>
      <c r="P804" s="47"/>
      <c r="Q804" s="47"/>
      <c r="R804" s="47"/>
      <c r="S804" s="47"/>
      <c r="T804" s="47"/>
      <c r="U804" s="47"/>
      <c r="V804" s="47"/>
      <c r="W804" s="47"/>
      <c r="X804" s="47"/>
      <c r="Y804" s="47"/>
      <c r="Z804" s="47"/>
      <c r="AA804" s="47"/>
      <c r="AB804" s="47"/>
      <c r="AC804" s="47"/>
      <c r="AD804" s="47"/>
      <c r="AE804" s="47"/>
      <c r="AF804" s="47"/>
      <c r="AG804" s="47"/>
      <c r="AH804" s="47"/>
      <c r="AI804" s="47"/>
    </row>
    <row r="805" spans="1:35">
      <c r="A805" s="47"/>
      <c r="B805" s="47"/>
      <c r="C805" s="47"/>
      <c r="D805" s="47"/>
      <c r="E805" s="47"/>
      <c r="F805" s="47"/>
      <c r="G805" s="47"/>
      <c r="H805" s="47"/>
      <c r="I805" s="47"/>
      <c r="J805" s="47"/>
      <c r="K805" s="47"/>
      <c r="L805" s="47"/>
      <c r="M805" s="47"/>
      <c r="N805" s="47"/>
      <c r="O805" s="47"/>
      <c r="P805" s="47"/>
      <c r="Q805" s="47"/>
      <c r="R805" s="47"/>
      <c r="S805" s="47"/>
      <c r="T805" s="47"/>
      <c r="U805" s="47"/>
      <c r="V805" s="47"/>
      <c r="W805" s="47"/>
      <c r="X805" s="47"/>
      <c r="Y805" s="47"/>
      <c r="Z805" s="47"/>
      <c r="AA805" s="47"/>
      <c r="AB805" s="47"/>
      <c r="AC805" s="47"/>
      <c r="AD805" s="47"/>
      <c r="AE805" s="47"/>
      <c r="AF805" s="47"/>
      <c r="AG805" s="47"/>
      <c r="AH805" s="47"/>
      <c r="AI805" s="47"/>
    </row>
    <row r="806" spans="1:35">
      <c r="A806" s="47"/>
      <c r="B806" s="47"/>
      <c r="C806" s="47"/>
      <c r="D806" s="47"/>
      <c r="E806" s="47"/>
      <c r="F806" s="47"/>
      <c r="G806" s="47"/>
      <c r="H806" s="47"/>
      <c r="I806" s="47"/>
      <c r="J806" s="47"/>
      <c r="K806" s="47"/>
      <c r="L806" s="47"/>
      <c r="M806" s="47"/>
      <c r="N806" s="47"/>
      <c r="O806" s="47"/>
      <c r="P806" s="47"/>
      <c r="Q806" s="47"/>
      <c r="R806" s="47"/>
      <c r="S806" s="47"/>
      <c r="T806" s="47"/>
      <c r="U806" s="47"/>
      <c r="V806" s="47"/>
      <c r="W806" s="47"/>
      <c r="X806" s="47"/>
      <c r="Y806" s="47"/>
      <c r="Z806" s="47"/>
      <c r="AA806" s="47"/>
      <c r="AB806" s="47"/>
      <c r="AC806" s="47"/>
      <c r="AD806" s="47"/>
      <c r="AE806" s="47"/>
      <c r="AF806" s="47"/>
      <c r="AG806" s="47"/>
      <c r="AH806" s="47"/>
      <c r="AI806" s="47"/>
    </row>
    <row r="807" spans="1:35">
      <c r="A807" s="47"/>
      <c r="B807" s="47"/>
      <c r="C807" s="47"/>
      <c r="D807" s="47"/>
      <c r="E807" s="47"/>
      <c r="F807" s="47"/>
      <c r="G807" s="47"/>
      <c r="H807" s="47"/>
      <c r="I807" s="47"/>
      <c r="J807" s="47"/>
      <c r="K807" s="47"/>
      <c r="L807" s="47"/>
      <c r="M807" s="47"/>
      <c r="N807" s="47"/>
      <c r="O807" s="47"/>
      <c r="P807" s="47"/>
      <c r="Q807" s="47"/>
      <c r="R807" s="47"/>
      <c r="S807" s="47"/>
      <c r="T807" s="47"/>
      <c r="U807" s="47"/>
      <c r="V807" s="47"/>
      <c r="W807" s="47"/>
      <c r="X807" s="47"/>
      <c r="Y807" s="47"/>
      <c r="Z807" s="47"/>
      <c r="AA807" s="47"/>
      <c r="AB807" s="47"/>
      <c r="AC807" s="47"/>
      <c r="AD807" s="47"/>
      <c r="AE807" s="47"/>
      <c r="AF807" s="47"/>
      <c r="AG807" s="47"/>
      <c r="AH807" s="47"/>
      <c r="AI807" s="47"/>
    </row>
    <row r="808" spans="1:35">
      <c r="A808" s="47"/>
      <c r="B808" s="47"/>
      <c r="C808" s="47"/>
      <c r="D808" s="47"/>
      <c r="E808" s="47"/>
      <c r="F808" s="47"/>
      <c r="G808" s="47"/>
      <c r="H808" s="47"/>
      <c r="I808" s="47"/>
      <c r="J808" s="47"/>
      <c r="K808" s="47"/>
      <c r="L808" s="47"/>
      <c r="M808" s="47"/>
      <c r="N808" s="47"/>
      <c r="O808" s="47"/>
      <c r="P808" s="47"/>
      <c r="Q808" s="47"/>
      <c r="R808" s="47"/>
      <c r="S808" s="47"/>
      <c r="T808" s="47"/>
      <c r="U808" s="47"/>
      <c r="V808" s="47"/>
      <c r="W808" s="47"/>
      <c r="X808" s="47"/>
      <c r="Y808" s="47"/>
      <c r="Z808" s="47"/>
      <c r="AA808" s="47"/>
      <c r="AB808" s="47"/>
      <c r="AC808" s="47"/>
      <c r="AD808" s="47"/>
      <c r="AE808" s="47"/>
      <c r="AF808" s="47"/>
      <c r="AG808" s="47"/>
      <c r="AH808" s="47"/>
      <c r="AI808" s="47"/>
    </row>
    <row r="809" spans="1:35">
      <c r="A809" s="47"/>
      <c r="B809" s="47"/>
      <c r="C809" s="47"/>
      <c r="D809" s="47"/>
      <c r="E809" s="47"/>
      <c r="F809" s="47"/>
      <c r="G809" s="47"/>
      <c r="H809" s="47"/>
      <c r="I809" s="47"/>
      <c r="J809" s="47"/>
      <c r="K809" s="47"/>
      <c r="L809" s="47"/>
      <c r="M809" s="47"/>
      <c r="N809" s="47"/>
      <c r="O809" s="47"/>
      <c r="P809" s="47"/>
      <c r="Q809" s="47"/>
      <c r="R809" s="47"/>
      <c r="S809" s="47"/>
      <c r="T809" s="47"/>
      <c r="U809" s="47"/>
      <c r="V809" s="47"/>
      <c r="W809" s="47"/>
      <c r="X809" s="47"/>
      <c r="Y809" s="47"/>
      <c r="Z809" s="47"/>
      <c r="AA809" s="47"/>
      <c r="AB809" s="47"/>
      <c r="AC809" s="47"/>
      <c r="AD809" s="47"/>
      <c r="AE809" s="47"/>
      <c r="AF809" s="47"/>
      <c r="AG809" s="47"/>
      <c r="AH809" s="47"/>
      <c r="AI809" s="47"/>
    </row>
    <row r="810" spans="1:35">
      <c r="A810" s="47"/>
      <c r="B810" s="47"/>
      <c r="C810" s="47"/>
      <c r="D810" s="47"/>
      <c r="E810" s="47"/>
      <c r="F810" s="47"/>
      <c r="G810" s="47"/>
      <c r="H810" s="47"/>
      <c r="I810" s="47"/>
      <c r="J810" s="47"/>
      <c r="K810" s="47"/>
      <c r="L810" s="47"/>
      <c r="M810" s="47"/>
      <c r="N810" s="47"/>
      <c r="O810" s="47"/>
      <c r="P810" s="47"/>
      <c r="Q810" s="47"/>
      <c r="R810" s="47"/>
      <c r="S810" s="47"/>
      <c r="T810" s="47"/>
      <c r="U810" s="47"/>
      <c r="V810" s="47"/>
      <c r="W810" s="47"/>
      <c r="X810" s="47"/>
      <c r="Y810" s="47"/>
      <c r="Z810" s="47"/>
      <c r="AA810" s="47"/>
      <c r="AB810" s="47"/>
      <c r="AC810" s="47"/>
      <c r="AD810" s="47"/>
      <c r="AE810" s="47"/>
      <c r="AF810" s="47"/>
      <c r="AG810" s="47"/>
      <c r="AH810" s="47"/>
      <c r="AI810" s="47"/>
    </row>
    <row r="811" spans="1:35">
      <c r="A811" s="47"/>
      <c r="B811" s="47"/>
      <c r="C811" s="47"/>
      <c r="D811" s="47"/>
      <c r="E811" s="47"/>
      <c r="F811" s="47"/>
      <c r="G811" s="47"/>
      <c r="H811" s="47"/>
      <c r="I811" s="47"/>
      <c r="J811" s="47"/>
      <c r="K811" s="47"/>
      <c r="L811" s="47"/>
      <c r="M811" s="47"/>
      <c r="N811" s="47"/>
      <c r="O811" s="47"/>
      <c r="P811" s="47"/>
      <c r="Q811" s="47"/>
      <c r="R811" s="47"/>
      <c r="S811" s="47"/>
      <c r="T811" s="47"/>
      <c r="U811" s="47"/>
      <c r="V811" s="47"/>
      <c r="W811" s="47"/>
      <c r="X811" s="47"/>
      <c r="Y811" s="47"/>
      <c r="Z811" s="47"/>
      <c r="AA811" s="47"/>
      <c r="AB811" s="47"/>
      <c r="AC811" s="47"/>
      <c r="AD811" s="47"/>
      <c r="AE811" s="47"/>
      <c r="AF811" s="47"/>
      <c r="AG811" s="47"/>
      <c r="AH811" s="47"/>
      <c r="AI811" s="47"/>
    </row>
    <row r="812" spans="1:35">
      <c r="A812" s="47"/>
      <c r="B812" s="47"/>
      <c r="C812" s="47"/>
      <c r="D812" s="47"/>
      <c r="E812" s="47"/>
      <c r="F812" s="47"/>
      <c r="G812" s="47"/>
      <c r="H812" s="47"/>
      <c r="I812" s="47"/>
      <c r="J812" s="47"/>
      <c r="K812" s="47"/>
      <c r="L812" s="47"/>
      <c r="M812" s="47"/>
      <c r="N812" s="47"/>
      <c r="O812" s="47"/>
      <c r="P812" s="47"/>
      <c r="Q812" s="47"/>
      <c r="R812" s="47"/>
      <c r="S812" s="47"/>
      <c r="T812" s="47"/>
      <c r="U812" s="47"/>
      <c r="V812" s="47"/>
      <c r="W812" s="47"/>
      <c r="X812" s="47"/>
      <c r="Y812" s="47"/>
      <c r="Z812" s="47"/>
      <c r="AA812" s="47"/>
      <c r="AB812" s="47"/>
      <c r="AC812" s="47"/>
      <c r="AD812" s="47"/>
      <c r="AE812" s="47"/>
      <c r="AF812" s="47"/>
      <c r="AG812" s="47"/>
      <c r="AH812" s="47"/>
      <c r="AI812" s="47"/>
    </row>
    <row r="813" spans="1:35">
      <c r="A813" s="47"/>
      <c r="B813" s="47"/>
      <c r="C813" s="47"/>
      <c r="D813" s="47"/>
      <c r="E813" s="47"/>
      <c r="F813" s="47"/>
      <c r="G813" s="47"/>
      <c r="H813" s="47"/>
      <c r="I813" s="47"/>
      <c r="J813" s="47"/>
      <c r="K813" s="47"/>
      <c r="L813" s="47"/>
      <c r="M813" s="47"/>
      <c r="N813" s="47"/>
      <c r="O813" s="47"/>
      <c r="P813" s="47"/>
      <c r="Q813" s="47"/>
      <c r="R813" s="47"/>
      <c r="S813" s="47"/>
      <c r="T813" s="47"/>
      <c r="U813" s="47"/>
      <c r="V813" s="47"/>
      <c r="W813" s="47"/>
      <c r="X813" s="47"/>
      <c r="Y813" s="47"/>
      <c r="Z813" s="47"/>
      <c r="AA813" s="47"/>
      <c r="AB813" s="47"/>
      <c r="AC813" s="47"/>
      <c r="AD813" s="47"/>
      <c r="AE813" s="47"/>
      <c r="AF813" s="47"/>
      <c r="AG813" s="47"/>
      <c r="AH813" s="47"/>
      <c r="AI813" s="47"/>
    </row>
    <row r="814" spans="1:35">
      <c r="A814" s="47"/>
      <c r="B814" s="47"/>
      <c r="C814" s="47"/>
      <c r="D814" s="47"/>
      <c r="E814" s="47"/>
      <c r="F814" s="47"/>
      <c r="G814" s="47"/>
      <c r="H814" s="47"/>
      <c r="I814" s="47"/>
      <c r="J814" s="47"/>
      <c r="K814" s="47"/>
      <c r="L814" s="47"/>
      <c r="M814" s="47"/>
      <c r="N814" s="47"/>
      <c r="O814" s="47"/>
      <c r="P814" s="47"/>
      <c r="Q814" s="47"/>
      <c r="R814" s="47"/>
      <c r="S814" s="47"/>
      <c r="T814" s="47"/>
      <c r="U814" s="47"/>
      <c r="V814" s="47"/>
      <c r="W814" s="47"/>
      <c r="X814" s="47"/>
      <c r="Y814" s="47"/>
      <c r="Z814" s="47"/>
      <c r="AA814" s="47"/>
      <c r="AB814" s="47"/>
      <c r="AC814" s="47"/>
      <c r="AD814" s="47"/>
      <c r="AE814" s="47"/>
      <c r="AF814" s="47"/>
      <c r="AG814" s="47"/>
      <c r="AH814" s="47"/>
      <c r="AI814" s="47"/>
    </row>
    <row r="815" spans="1:35">
      <c r="A815" s="47"/>
      <c r="B815" s="47"/>
      <c r="C815" s="47"/>
      <c r="D815" s="47"/>
      <c r="E815" s="47"/>
      <c r="F815" s="47"/>
      <c r="G815" s="47"/>
      <c r="H815" s="47"/>
      <c r="I815" s="47"/>
      <c r="J815" s="47"/>
      <c r="K815" s="47"/>
      <c r="L815" s="47"/>
      <c r="M815" s="47"/>
      <c r="N815" s="47"/>
      <c r="O815" s="47"/>
      <c r="P815" s="47"/>
      <c r="Q815" s="47"/>
      <c r="R815" s="47"/>
      <c r="S815" s="47"/>
      <c r="T815" s="47"/>
      <c r="U815" s="47"/>
      <c r="V815" s="47"/>
      <c r="W815" s="47"/>
      <c r="X815" s="47"/>
      <c r="Y815" s="47"/>
      <c r="Z815" s="47"/>
      <c r="AA815" s="47"/>
      <c r="AB815" s="47"/>
      <c r="AC815" s="47"/>
      <c r="AD815" s="47"/>
      <c r="AE815" s="47"/>
      <c r="AF815" s="47"/>
      <c r="AG815" s="47"/>
      <c r="AH815" s="47"/>
      <c r="AI815" s="47"/>
    </row>
    <row r="816" spans="1:35">
      <c r="A816" s="47"/>
      <c r="B816" s="47"/>
      <c r="C816" s="47"/>
      <c r="D816" s="47"/>
      <c r="E816" s="47"/>
      <c r="F816" s="47"/>
      <c r="G816" s="47"/>
      <c r="H816" s="47"/>
      <c r="I816" s="47"/>
      <c r="J816" s="47"/>
      <c r="K816" s="47"/>
      <c r="L816" s="47"/>
      <c r="M816" s="47"/>
      <c r="N816" s="47"/>
      <c r="O816" s="47"/>
      <c r="P816" s="47"/>
      <c r="Q816" s="47"/>
      <c r="R816" s="47"/>
      <c r="S816" s="47"/>
      <c r="T816" s="47"/>
      <c r="U816" s="47"/>
      <c r="V816" s="47"/>
      <c r="W816" s="47"/>
      <c r="X816" s="47"/>
      <c r="Y816" s="47"/>
      <c r="Z816" s="47"/>
      <c r="AA816" s="47"/>
      <c r="AB816" s="47"/>
      <c r="AC816" s="47"/>
      <c r="AD816" s="47"/>
      <c r="AE816" s="47"/>
      <c r="AF816" s="47"/>
      <c r="AG816" s="47"/>
      <c r="AH816" s="47"/>
      <c r="AI816" s="47"/>
    </row>
    <row r="817" spans="1:35">
      <c r="A817" s="47"/>
      <c r="B817" s="47"/>
      <c r="C817" s="47"/>
      <c r="D817" s="47"/>
      <c r="E817" s="47"/>
      <c r="F817" s="47"/>
      <c r="G817" s="47"/>
      <c r="H817" s="47"/>
      <c r="I817" s="47"/>
      <c r="J817" s="47"/>
      <c r="K817" s="47"/>
      <c r="L817" s="47"/>
      <c r="M817" s="47"/>
      <c r="N817" s="47"/>
      <c r="O817" s="47"/>
      <c r="P817" s="47"/>
      <c r="Q817" s="47"/>
      <c r="R817" s="47"/>
      <c r="S817" s="47"/>
      <c r="T817" s="47"/>
      <c r="U817" s="47"/>
      <c r="V817" s="47"/>
      <c r="W817" s="47"/>
      <c r="X817" s="47"/>
      <c r="Y817" s="47"/>
      <c r="Z817" s="47"/>
      <c r="AA817" s="47"/>
      <c r="AB817" s="47"/>
      <c r="AC817" s="47"/>
      <c r="AD817" s="47"/>
      <c r="AE817" s="47"/>
      <c r="AF817" s="47"/>
      <c r="AG817" s="47"/>
      <c r="AH817" s="47"/>
      <c r="AI817" s="47"/>
    </row>
    <row r="818" spans="1:35">
      <c r="A818" s="47"/>
      <c r="B818" s="47"/>
      <c r="C818" s="47"/>
      <c r="D818" s="47"/>
      <c r="E818" s="47"/>
      <c r="F818" s="47"/>
      <c r="G818" s="47"/>
      <c r="H818" s="47"/>
      <c r="I818" s="47"/>
      <c r="J818" s="47"/>
      <c r="K818" s="47"/>
      <c r="L818" s="47"/>
      <c r="M818" s="47"/>
      <c r="N818" s="47"/>
      <c r="O818" s="47"/>
      <c r="P818" s="47"/>
      <c r="Q818" s="47"/>
      <c r="R818" s="47"/>
      <c r="S818" s="47"/>
      <c r="T818" s="47"/>
      <c r="U818" s="47"/>
      <c r="V818" s="47"/>
      <c r="W818" s="47"/>
      <c r="X818" s="47"/>
      <c r="Y818" s="47"/>
      <c r="Z818" s="47"/>
      <c r="AA818" s="47"/>
      <c r="AB818" s="47"/>
      <c r="AC818" s="47"/>
      <c r="AD818" s="47"/>
      <c r="AE818" s="47"/>
      <c r="AF818" s="47"/>
      <c r="AG818" s="47"/>
      <c r="AH818" s="47"/>
      <c r="AI818" s="47"/>
    </row>
    <row r="819" spans="1:35">
      <c r="A819" s="47"/>
      <c r="B819" s="47"/>
      <c r="C819" s="47"/>
      <c r="D819" s="47"/>
      <c r="E819" s="47"/>
      <c r="F819" s="47"/>
      <c r="G819" s="47"/>
      <c r="H819" s="47"/>
      <c r="I819" s="47"/>
      <c r="J819" s="47"/>
      <c r="K819" s="47"/>
      <c r="L819" s="47"/>
      <c r="M819" s="47"/>
      <c r="N819" s="47"/>
      <c r="O819" s="47"/>
      <c r="P819" s="47"/>
      <c r="Q819" s="47"/>
      <c r="R819" s="47"/>
      <c r="S819" s="47"/>
      <c r="T819" s="47"/>
      <c r="U819" s="47"/>
      <c r="V819" s="47"/>
      <c r="W819" s="47"/>
      <c r="X819" s="47"/>
      <c r="Y819" s="47"/>
      <c r="Z819" s="47"/>
      <c r="AA819" s="47"/>
      <c r="AB819" s="47"/>
      <c r="AC819" s="47"/>
      <c r="AD819" s="47"/>
      <c r="AE819" s="47"/>
      <c r="AF819" s="47"/>
      <c r="AG819" s="47"/>
      <c r="AH819" s="47"/>
      <c r="AI819" s="47"/>
    </row>
    <row r="820" spans="1:35">
      <c r="A820" s="47"/>
      <c r="B820" s="47"/>
      <c r="C820" s="47"/>
      <c r="D820" s="47"/>
      <c r="E820" s="47"/>
      <c r="F820" s="47"/>
      <c r="G820" s="47"/>
      <c r="H820" s="47"/>
      <c r="I820" s="47"/>
      <c r="J820" s="47"/>
      <c r="K820" s="47"/>
      <c r="L820" s="47"/>
      <c r="M820" s="47"/>
      <c r="N820" s="47"/>
      <c r="O820" s="47"/>
      <c r="P820" s="47"/>
      <c r="Q820" s="47"/>
      <c r="R820" s="47"/>
      <c r="S820" s="47"/>
      <c r="T820" s="47"/>
      <c r="U820" s="47"/>
      <c r="V820" s="47"/>
      <c r="W820" s="47"/>
      <c r="X820" s="47"/>
      <c r="Y820" s="47"/>
      <c r="Z820" s="47"/>
      <c r="AA820" s="47"/>
      <c r="AB820" s="47"/>
      <c r="AC820" s="47"/>
      <c r="AD820" s="47"/>
      <c r="AE820" s="47"/>
      <c r="AF820" s="47"/>
      <c r="AG820" s="47"/>
      <c r="AH820" s="47"/>
      <c r="AI820" s="47"/>
    </row>
    <row r="821" spans="1:35">
      <c r="A821" s="47"/>
      <c r="B821" s="47"/>
      <c r="C821" s="47"/>
      <c r="D821" s="47"/>
      <c r="E821" s="47"/>
      <c r="F821" s="47"/>
      <c r="G821" s="47"/>
      <c r="H821" s="47"/>
      <c r="I821" s="47"/>
      <c r="J821" s="47"/>
      <c r="K821" s="47"/>
      <c r="L821" s="47"/>
      <c r="M821" s="47"/>
      <c r="N821" s="47"/>
      <c r="O821" s="47"/>
      <c r="P821" s="47"/>
      <c r="Q821" s="47"/>
      <c r="R821" s="47"/>
      <c r="S821" s="47"/>
      <c r="T821" s="47"/>
      <c r="U821" s="47"/>
      <c r="V821" s="47"/>
      <c r="W821" s="47"/>
      <c r="X821" s="47"/>
      <c r="Y821" s="47"/>
      <c r="Z821" s="47"/>
      <c r="AA821" s="47"/>
      <c r="AB821" s="47"/>
      <c r="AC821" s="47"/>
      <c r="AD821" s="47"/>
      <c r="AE821" s="47"/>
      <c r="AF821" s="47"/>
      <c r="AG821" s="47"/>
      <c r="AH821" s="47"/>
      <c r="AI821" s="47"/>
    </row>
    <row r="822" spans="1:35">
      <c r="A822" s="47"/>
      <c r="B822" s="47"/>
      <c r="C822" s="47"/>
      <c r="D822" s="47"/>
      <c r="E822" s="47"/>
      <c r="F822" s="47"/>
      <c r="G822" s="47"/>
      <c r="H822" s="47"/>
      <c r="I822" s="47"/>
      <c r="J822" s="47"/>
      <c r="K822" s="47"/>
      <c r="L822" s="47"/>
      <c r="M822" s="47"/>
      <c r="N822" s="47"/>
      <c r="O822" s="47"/>
      <c r="P822" s="47"/>
      <c r="Q822" s="47"/>
      <c r="R822" s="47"/>
      <c r="S822" s="47"/>
      <c r="T822" s="47"/>
      <c r="U822" s="47"/>
      <c r="V822" s="47"/>
      <c r="W822" s="47"/>
      <c r="X822" s="47"/>
      <c r="Y822" s="47"/>
      <c r="Z822" s="47"/>
      <c r="AA822" s="47"/>
      <c r="AB822" s="47"/>
      <c r="AC822" s="47"/>
      <c r="AD822" s="47"/>
      <c r="AE822" s="47"/>
      <c r="AF822" s="47"/>
      <c r="AG822" s="47"/>
      <c r="AH822" s="47"/>
      <c r="AI822" s="47"/>
    </row>
    <row r="823" spans="1:35">
      <c r="A823" s="47"/>
      <c r="B823" s="47"/>
      <c r="C823" s="47"/>
      <c r="D823" s="47"/>
      <c r="E823" s="47"/>
      <c r="F823" s="47"/>
      <c r="G823" s="47"/>
      <c r="H823" s="47"/>
      <c r="I823" s="47"/>
      <c r="J823" s="47"/>
      <c r="K823" s="47"/>
      <c r="L823" s="47"/>
      <c r="M823" s="47"/>
      <c r="N823" s="47"/>
      <c r="O823" s="47"/>
      <c r="P823" s="47"/>
      <c r="Q823" s="47"/>
      <c r="R823" s="47"/>
      <c r="S823" s="47"/>
      <c r="T823" s="47"/>
      <c r="U823" s="47"/>
      <c r="V823" s="47"/>
      <c r="W823" s="47"/>
      <c r="X823" s="47"/>
      <c r="Y823" s="47"/>
      <c r="Z823" s="47"/>
      <c r="AA823" s="47"/>
      <c r="AB823" s="47"/>
      <c r="AC823" s="47"/>
      <c r="AD823" s="47"/>
      <c r="AE823" s="47"/>
      <c r="AF823" s="47"/>
      <c r="AG823" s="47"/>
      <c r="AH823" s="47"/>
      <c r="AI823" s="47"/>
    </row>
    <row r="824" spans="1:35">
      <c r="A824" s="47"/>
      <c r="B824" s="47"/>
      <c r="C824" s="47"/>
      <c r="D824" s="47"/>
      <c r="E824" s="47"/>
      <c r="F824" s="47"/>
      <c r="G824" s="47"/>
      <c r="H824" s="47"/>
      <c r="I824" s="47"/>
      <c r="J824" s="47"/>
      <c r="K824" s="47"/>
      <c r="L824" s="47"/>
      <c r="M824" s="47"/>
      <c r="N824" s="47"/>
      <c r="O824" s="47"/>
      <c r="P824" s="47"/>
      <c r="Q824" s="47"/>
      <c r="R824" s="47"/>
      <c r="S824" s="47"/>
      <c r="T824" s="47"/>
      <c r="U824" s="47"/>
      <c r="V824" s="47"/>
      <c r="W824" s="47"/>
      <c r="X824" s="47"/>
      <c r="Y824" s="47"/>
      <c r="Z824" s="47"/>
      <c r="AA824" s="47"/>
      <c r="AB824" s="47"/>
      <c r="AC824" s="47"/>
      <c r="AD824" s="47"/>
      <c r="AE824" s="47"/>
      <c r="AF824" s="47"/>
      <c r="AG824" s="47"/>
      <c r="AH824" s="47"/>
      <c r="AI824" s="47"/>
    </row>
    <row r="825" spans="1:35">
      <c r="A825" s="47"/>
      <c r="B825" s="47"/>
      <c r="C825" s="47"/>
      <c r="D825" s="47"/>
      <c r="E825" s="47"/>
      <c r="F825" s="47"/>
      <c r="G825" s="47"/>
      <c r="H825" s="47"/>
      <c r="I825" s="47"/>
      <c r="J825" s="47"/>
      <c r="K825" s="47"/>
      <c r="L825" s="47"/>
      <c r="M825" s="47"/>
      <c r="N825" s="47"/>
      <c r="O825" s="47"/>
      <c r="P825" s="47"/>
      <c r="Q825" s="47"/>
      <c r="R825" s="47"/>
      <c r="S825" s="47"/>
      <c r="T825" s="47"/>
      <c r="U825" s="47"/>
      <c r="V825" s="47"/>
      <c r="W825" s="47"/>
      <c r="X825" s="47"/>
      <c r="Y825" s="47"/>
      <c r="Z825" s="47"/>
      <c r="AA825" s="47"/>
      <c r="AB825" s="47"/>
      <c r="AC825" s="47"/>
      <c r="AD825" s="47"/>
      <c r="AE825" s="47"/>
      <c r="AF825" s="47"/>
      <c r="AG825" s="47"/>
      <c r="AH825" s="47"/>
      <c r="AI825" s="47"/>
    </row>
    <row r="826" spans="1:35">
      <c r="A826" s="47"/>
      <c r="B826" s="47"/>
      <c r="C826" s="47"/>
      <c r="D826" s="47"/>
      <c r="E826" s="47"/>
      <c r="F826" s="47"/>
      <c r="G826" s="47"/>
      <c r="H826" s="47"/>
      <c r="I826" s="47"/>
      <c r="J826" s="47"/>
      <c r="K826" s="47"/>
      <c r="L826" s="47"/>
      <c r="M826" s="47"/>
      <c r="N826" s="47"/>
      <c r="O826" s="47"/>
      <c r="P826" s="47"/>
      <c r="Q826" s="47"/>
      <c r="R826" s="47"/>
      <c r="S826" s="47"/>
      <c r="T826" s="47"/>
      <c r="U826" s="47"/>
      <c r="V826" s="47"/>
      <c r="W826" s="47"/>
      <c r="X826" s="47"/>
      <c r="Y826" s="47"/>
      <c r="Z826" s="47"/>
      <c r="AA826" s="47"/>
      <c r="AB826" s="47"/>
      <c r="AC826" s="47"/>
      <c r="AD826" s="47"/>
      <c r="AE826" s="47"/>
      <c r="AF826" s="47"/>
      <c r="AG826" s="47"/>
      <c r="AH826" s="47"/>
      <c r="AI826" s="47"/>
    </row>
    <row r="827" spans="1:35">
      <c r="A827" s="47"/>
      <c r="B827" s="47"/>
      <c r="C827" s="47"/>
      <c r="D827" s="47"/>
      <c r="E827" s="47"/>
      <c r="F827" s="47"/>
      <c r="G827" s="47"/>
      <c r="H827" s="47"/>
      <c r="I827" s="47"/>
      <c r="J827" s="47"/>
      <c r="K827" s="47"/>
      <c r="L827" s="47"/>
      <c r="M827" s="47"/>
      <c r="N827" s="47"/>
      <c r="O827" s="47"/>
      <c r="P827" s="47"/>
      <c r="Q827" s="47"/>
      <c r="R827" s="47"/>
      <c r="S827" s="47"/>
      <c r="T827" s="47"/>
      <c r="U827" s="47"/>
      <c r="V827" s="47"/>
      <c r="W827" s="47"/>
      <c r="X827" s="47"/>
      <c r="Y827" s="47"/>
      <c r="Z827" s="47"/>
      <c r="AA827" s="47"/>
      <c r="AB827" s="47"/>
      <c r="AC827" s="47"/>
      <c r="AD827" s="47"/>
      <c r="AE827" s="47"/>
      <c r="AF827" s="47"/>
      <c r="AG827" s="47"/>
      <c r="AH827" s="47"/>
      <c r="AI827" s="47"/>
    </row>
    <row r="828" spans="1:35">
      <c r="A828" s="47"/>
      <c r="B828" s="47"/>
      <c r="C828" s="47"/>
      <c r="D828" s="47"/>
      <c r="E828" s="47"/>
      <c r="F828" s="47"/>
      <c r="G828" s="47"/>
      <c r="H828" s="47"/>
      <c r="I828" s="47"/>
      <c r="J828" s="47"/>
      <c r="K828" s="47"/>
      <c r="L828" s="47"/>
      <c r="M828" s="47"/>
      <c r="N828" s="47"/>
      <c r="O828" s="47"/>
      <c r="P828" s="47"/>
      <c r="Q828" s="47"/>
      <c r="R828" s="47"/>
      <c r="S828" s="47"/>
      <c r="T828" s="47"/>
      <c r="U828" s="47"/>
      <c r="V828" s="47"/>
      <c r="W828" s="47"/>
      <c r="X828" s="47"/>
      <c r="Y828" s="47"/>
      <c r="Z828" s="47"/>
      <c r="AA828" s="47"/>
      <c r="AB828" s="47"/>
      <c r="AC828" s="47"/>
      <c r="AD828" s="47"/>
      <c r="AE828" s="47"/>
      <c r="AF828" s="47"/>
      <c r="AG828" s="47"/>
      <c r="AH828" s="47"/>
      <c r="AI828" s="47"/>
    </row>
    <row r="829" spans="1:35">
      <c r="A829" s="47"/>
      <c r="B829" s="47"/>
      <c r="C829" s="47"/>
      <c r="D829" s="47"/>
      <c r="E829" s="47"/>
      <c r="F829" s="47"/>
      <c r="G829" s="47"/>
      <c r="H829" s="47"/>
      <c r="I829" s="47"/>
      <c r="J829" s="47"/>
      <c r="K829" s="47"/>
      <c r="L829" s="47"/>
      <c r="M829" s="47"/>
      <c r="N829" s="47"/>
      <c r="O829" s="47"/>
      <c r="P829" s="47"/>
      <c r="Q829" s="47"/>
      <c r="R829" s="47"/>
      <c r="S829" s="47"/>
      <c r="T829" s="47"/>
      <c r="U829" s="47"/>
      <c r="V829" s="47"/>
      <c r="W829" s="47"/>
      <c r="X829" s="47"/>
      <c r="Y829" s="47"/>
      <c r="Z829" s="47"/>
      <c r="AA829" s="47"/>
      <c r="AB829" s="47"/>
      <c r="AC829" s="47"/>
      <c r="AD829" s="47"/>
      <c r="AE829" s="47"/>
      <c r="AF829" s="47"/>
      <c r="AG829" s="47"/>
      <c r="AH829" s="47"/>
      <c r="AI829" s="47"/>
    </row>
    <row r="830" spans="1:35">
      <c r="A830" s="47"/>
      <c r="B830" s="47"/>
      <c r="C830" s="47"/>
      <c r="D830" s="47"/>
      <c r="E830" s="47"/>
      <c r="F830" s="47"/>
      <c r="G830" s="47"/>
      <c r="H830" s="47"/>
      <c r="I830" s="47"/>
      <c r="J830" s="47"/>
      <c r="K830" s="47"/>
      <c r="L830" s="47"/>
      <c r="M830" s="47"/>
      <c r="N830" s="47"/>
      <c r="O830" s="47"/>
      <c r="P830" s="47"/>
      <c r="Q830" s="47"/>
      <c r="R830" s="47"/>
      <c r="S830" s="47"/>
      <c r="T830" s="47"/>
      <c r="U830" s="47"/>
      <c r="V830" s="47"/>
      <c r="W830" s="47"/>
      <c r="X830" s="47"/>
      <c r="Y830" s="47"/>
      <c r="Z830" s="47"/>
      <c r="AA830" s="47"/>
      <c r="AB830" s="47"/>
      <c r="AC830" s="47"/>
      <c r="AD830" s="47"/>
      <c r="AE830" s="47"/>
      <c r="AF830" s="47"/>
      <c r="AG830" s="47"/>
      <c r="AH830" s="47"/>
      <c r="AI830" s="47"/>
    </row>
    <row r="831" spans="1:35">
      <c r="A831" s="47"/>
      <c r="B831" s="47"/>
      <c r="C831" s="47"/>
      <c r="D831" s="47"/>
      <c r="E831" s="47"/>
      <c r="F831" s="47"/>
      <c r="G831" s="47"/>
      <c r="H831" s="47"/>
      <c r="I831" s="47"/>
      <c r="J831" s="47"/>
      <c r="K831" s="47"/>
      <c r="L831" s="47"/>
      <c r="M831" s="47"/>
      <c r="N831" s="47"/>
      <c r="O831" s="47"/>
      <c r="P831" s="47"/>
      <c r="Q831" s="47"/>
      <c r="R831" s="47"/>
      <c r="S831" s="47"/>
      <c r="T831" s="47"/>
      <c r="U831" s="47"/>
      <c r="V831" s="47"/>
      <c r="W831" s="47"/>
      <c r="X831" s="47"/>
      <c r="Y831" s="47"/>
      <c r="Z831" s="47"/>
      <c r="AA831" s="47"/>
      <c r="AB831" s="47"/>
      <c r="AC831" s="47"/>
      <c r="AD831" s="47"/>
      <c r="AE831" s="47"/>
      <c r="AF831" s="47"/>
      <c r="AG831" s="47"/>
      <c r="AH831" s="47"/>
      <c r="AI831" s="47"/>
    </row>
    <row r="832" spans="1:35">
      <c r="A832" s="47"/>
      <c r="B832" s="47"/>
      <c r="C832" s="47"/>
      <c r="D832" s="47"/>
      <c r="E832" s="47"/>
      <c r="F832" s="47"/>
      <c r="G832" s="47"/>
      <c r="H832" s="47"/>
      <c r="I832" s="47"/>
      <c r="J832" s="47"/>
      <c r="K832" s="47"/>
      <c r="L832" s="47"/>
      <c r="M832" s="47"/>
      <c r="N832" s="47"/>
      <c r="O832" s="47"/>
      <c r="P832" s="47"/>
      <c r="Q832" s="47"/>
      <c r="R832" s="47"/>
      <c r="S832" s="47"/>
      <c r="T832" s="47"/>
      <c r="U832" s="47"/>
      <c r="V832" s="47"/>
      <c r="W832" s="47"/>
      <c r="X832" s="47"/>
      <c r="Y832" s="47"/>
      <c r="Z832" s="47"/>
      <c r="AA832" s="47"/>
      <c r="AB832" s="47"/>
      <c r="AC832" s="47"/>
      <c r="AD832" s="47"/>
      <c r="AE832" s="47"/>
      <c r="AF832" s="47"/>
      <c r="AG832" s="47"/>
      <c r="AH832" s="47"/>
      <c r="AI832" s="47"/>
    </row>
    <row r="833" spans="1:35">
      <c r="A833" s="47"/>
      <c r="B833" s="47"/>
      <c r="C833" s="47"/>
      <c r="D833" s="47"/>
      <c r="E833" s="47"/>
      <c r="F833" s="47"/>
      <c r="G833" s="47"/>
      <c r="H833" s="47"/>
      <c r="I833" s="47"/>
      <c r="J833" s="47"/>
      <c r="K833" s="47"/>
      <c r="L833" s="47"/>
      <c r="M833" s="47"/>
      <c r="N833" s="47"/>
      <c r="O833" s="47"/>
      <c r="P833" s="47"/>
      <c r="Q833" s="47"/>
      <c r="R833" s="47"/>
      <c r="S833" s="47"/>
      <c r="T833" s="47"/>
      <c r="U833" s="47"/>
      <c r="V833" s="47"/>
      <c r="W833" s="47"/>
      <c r="X833" s="47"/>
      <c r="Y833" s="47"/>
      <c r="Z833" s="47"/>
      <c r="AA833" s="47"/>
      <c r="AB833" s="47"/>
      <c r="AC833" s="47"/>
      <c r="AD833" s="47"/>
      <c r="AE833" s="47"/>
      <c r="AF833" s="47"/>
      <c r="AG833" s="47"/>
      <c r="AH833" s="47"/>
      <c r="AI833" s="47"/>
    </row>
    <row r="834" spans="1:35">
      <c r="A834" s="47"/>
      <c r="B834" s="47"/>
      <c r="C834" s="47"/>
      <c r="D834" s="47"/>
      <c r="E834" s="47"/>
      <c r="F834" s="47"/>
      <c r="G834" s="47"/>
      <c r="H834" s="47"/>
      <c r="I834" s="47"/>
      <c r="J834" s="47"/>
      <c r="K834" s="47"/>
      <c r="L834" s="47"/>
      <c r="M834" s="47"/>
      <c r="N834" s="47"/>
      <c r="O834" s="47"/>
      <c r="P834" s="47"/>
      <c r="Q834" s="47"/>
      <c r="R834" s="47"/>
      <c r="S834" s="47"/>
      <c r="T834" s="47"/>
      <c r="U834" s="47"/>
      <c r="V834" s="47"/>
      <c r="W834" s="47"/>
      <c r="X834" s="47"/>
      <c r="Y834" s="47"/>
      <c r="Z834" s="47"/>
      <c r="AA834" s="47"/>
      <c r="AB834" s="47"/>
      <c r="AC834" s="47"/>
      <c r="AD834" s="47"/>
      <c r="AE834" s="47"/>
      <c r="AF834" s="47"/>
      <c r="AG834" s="47"/>
      <c r="AH834" s="47"/>
      <c r="AI834" s="47"/>
    </row>
    <row r="835" spans="1:35">
      <c r="A835" s="47"/>
      <c r="B835" s="47"/>
      <c r="C835" s="47"/>
      <c r="D835" s="47"/>
      <c r="E835" s="47"/>
      <c r="F835" s="47"/>
      <c r="G835" s="47"/>
      <c r="H835" s="47"/>
      <c r="I835" s="47"/>
      <c r="J835" s="47"/>
      <c r="K835" s="47"/>
      <c r="L835" s="47"/>
      <c r="M835" s="47"/>
      <c r="N835" s="47"/>
      <c r="O835" s="47"/>
      <c r="P835" s="47"/>
      <c r="Q835" s="47"/>
      <c r="R835" s="47"/>
      <c r="S835" s="47"/>
      <c r="T835" s="47"/>
      <c r="U835" s="47"/>
      <c r="V835" s="47"/>
      <c r="W835" s="47"/>
      <c r="X835" s="47"/>
      <c r="Y835" s="47"/>
      <c r="Z835" s="47"/>
      <c r="AA835" s="47"/>
      <c r="AB835" s="47"/>
      <c r="AC835" s="47"/>
      <c r="AD835" s="47"/>
      <c r="AE835" s="47"/>
      <c r="AF835" s="47"/>
      <c r="AG835" s="47"/>
      <c r="AH835" s="47"/>
      <c r="AI835" s="47"/>
    </row>
    <row r="836" spans="1:35">
      <c r="A836" s="47"/>
      <c r="B836" s="47"/>
      <c r="C836" s="47"/>
      <c r="D836" s="47"/>
      <c r="E836" s="47"/>
      <c r="F836" s="47"/>
      <c r="G836" s="47"/>
      <c r="H836" s="47"/>
      <c r="I836" s="47"/>
      <c r="J836" s="47"/>
      <c r="K836" s="47"/>
      <c r="L836" s="47"/>
      <c r="M836" s="47"/>
      <c r="N836" s="47"/>
      <c r="O836" s="47"/>
      <c r="P836" s="47"/>
      <c r="Q836" s="47"/>
      <c r="R836" s="47"/>
      <c r="S836" s="47"/>
      <c r="T836" s="47"/>
      <c r="U836" s="47"/>
      <c r="V836" s="47"/>
      <c r="W836" s="47"/>
      <c r="X836" s="47"/>
      <c r="Y836" s="47"/>
      <c r="Z836" s="47"/>
      <c r="AA836" s="47"/>
      <c r="AB836" s="47"/>
      <c r="AC836" s="47"/>
      <c r="AD836" s="47"/>
      <c r="AE836" s="47"/>
      <c r="AF836" s="47"/>
      <c r="AG836" s="47"/>
      <c r="AH836" s="47"/>
      <c r="AI836" s="47"/>
    </row>
    <row r="837" spans="1:35">
      <c r="A837" s="47"/>
      <c r="B837" s="47"/>
      <c r="C837" s="47"/>
      <c r="D837" s="47"/>
      <c r="E837" s="47"/>
      <c r="F837" s="47"/>
      <c r="G837" s="47"/>
      <c r="H837" s="47"/>
      <c r="I837" s="47"/>
      <c r="J837" s="47"/>
      <c r="K837" s="47"/>
      <c r="L837" s="47"/>
      <c r="M837" s="47"/>
      <c r="N837" s="47"/>
      <c r="O837" s="47"/>
      <c r="P837" s="47"/>
      <c r="Q837" s="47"/>
      <c r="R837" s="47"/>
      <c r="S837" s="47"/>
      <c r="T837" s="47"/>
      <c r="U837" s="47"/>
      <c r="V837" s="47"/>
      <c r="W837" s="47"/>
      <c r="X837" s="47"/>
      <c r="Y837" s="47"/>
      <c r="Z837" s="47"/>
      <c r="AA837" s="47"/>
      <c r="AB837" s="47"/>
      <c r="AC837" s="47"/>
      <c r="AD837" s="47"/>
      <c r="AE837" s="47"/>
      <c r="AF837" s="47"/>
      <c r="AG837" s="47"/>
      <c r="AH837" s="47"/>
      <c r="AI837" s="47"/>
    </row>
    <row r="838" spans="1:35">
      <c r="A838" s="47"/>
      <c r="B838" s="47"/>
      <c r="C838" s="47"/>
      <c r="D838" s="47"/>
      <c r="E838" s="47"/>
      <c r="F838" s="47"/>
      <c r="G838" s="47"/>
      <c r="H838" s="47"/>
      <c r="I838" s="47"/>
      <c r="J838" s="47"/>
      <c r="K838" s="47"/>
      <c r="L838" s="47"/>
      <c r="M838" s="47"/>
      <c r="N838" s="47"/>
      <c r="O838" s="47"/>
      <c r="P838" s="47"/>
      <c r="Q838" s="47"/>
      <c r="R838" s="47"/>
      <c r="S838" s="47"/>
      <c r="T838" s="47"/>
      <c r="U838" s="47"/>
      <c r="V838" s="47"/>
      <c r="W838" s="47"/>
      <c r="X838" s="47"/>
      <c r="Y838" s="47"/>
      <c r="Z838" s="47"/>
      <c r="AA838" s="47"/>
      <c r="AB838" s="47"/>
      <c r="AC838" s="47"/>
      <c r="AD838" s="47"/>
      <c r="AE838" s="47"/>
      <c r="AF838" s="47"/>
      <c r="AG838" s="47"/>
      <c r="AH838" s="47"/>
      <c r="AI838" s="47"/>
    </row>
    <row r="839" spans="1:35">
      <c r="A839" s="47"/>
      <c r="B839" s="47"/>
      <c r="C839" s="47"/>
      <c r="D839" s="47"/>
      <c r="E839" s="47"/>
      <c r="F839" s="47"/>
      <c r="G839" s="47"/>
      <c r="H839" s="47"/>
      <c r="I839" s="47"/>
      <c r="J839" s="47"/>
      <c r="K839" s="47"/>
      <c r="L839" s="47"/>
      <c r="M839" s="47"/>
      <c r="N839" s="47"/>
      <c r="O839" s="47"/>
      <c r="P839" s="47"/>
      <c r="Q839" s="47"/>
      <c r="R839" s="47"/>
      <c r="S839" s="47"/>
      <c r="T839" s="47"/>
      <c r="U839" s="47"/>
      <c r="V839" s="47"/>
      <c r="W839" s="47"/>
      <c r="X839" s="47"/>
      <c r="Y839" s="47"/>
      <c r="Z839" s="47"/>
      <c r="AA839" s="47"/>
      <c r="AB839" s="47"/>
      <c r="AC839" s="47"/>
      <c r="AD839" s="47"/>
      <c r="AE839" s="47"/>
      <c r="AF839" s="47"/>
      <c r="AG839" s="47"/>
      <c r="AH839" s="47"/>
      <c r="AI839" s="47"/>
    </row>
    <row r="840" spans="1:35">
      <c r="A840" s="47"/>
      <c r="B840" s="47"/>
      <c r="C840" s="47"/>
      <c r="D840" s="47"/>
      <c r="E840" s="47"/>
      <c r="F840" s="47"/>
      <c r="G840" s="47"/>
      <c r="H840" s="47"/>
      <c r="I840" s="47"/>
      <c r="J840" s="47"/>
      <c r="K840" s="47"/>
      <c r="L840" s="47"/>
      <c r="M840" s="47"/>
      <c r="N840" s="47"/>
      <c r="O840" s="47"/>
      <c r="P840" s="47"/>
      <c r="Q840" s="47"/>
      <c r="R840" s="47"/>
      <c r="S840" s="47"/>
      <c r="T840" s="47"/>
      <c r="U840" s="47"/>
      <c r="V840" s="47"/>
      <c r="W840" s="47"/>
      <c r="X840" s="47"/>
      <c r="Y840" s="47"/>
      <c r="Z840" s="47"/>
      <c r="AA840" s="47"/>
      <c r="AB840" s="47"/>
      <c r="AC840" s="47"/>
      <c r="AD840" s="47"/>
      <c r="AE840" s="47"/>
      <c r="AF840" s="47"/>
      <c r="AG840" s="47"/>
      <c r="AH840" s="47"/>
      <c r="AI840" s="47"/>
    </row>
    <row r="841" spans="1:35">
      <c r="A841" s="47"/>
      <c r="B841" s="47"/>
      <c r="C841" s="47"/>
      <c r="D841" s="47"/>
      <c r="E841" s="47"/>
      <c r="F841" s="47"/>
      <c r="G841" s="47"/>
      <c r="H841" s="47"/>
      <c r="I841" s="47"/>
      <c r="J841" s="47"/>
      <c r="K841" s="47"/>
      <c r="L841" s="47"/>
      <c r="M841" s="47"/>
      <c r="N841" s="47"/>
      <c r="O841" s="47"/>
      <c r="P841" s="47"/>
      <c r="Q841" s="47"/>
      <c r="R841" s="47"/>
      <c r="S841" s="47"/>
      <c r="T841" s="47"/>
      <c r="U841" s="47"/>
      <c r="V841" s="47"/>
      <c r="W841" s="47"/>
      <c r="X841" s="47"/>
      <c r="Y841" s="47"/>
      <c r="Z841" s="47"/>
      <c r="AA841" s="47"/>
      <c r="AB841" s="47"/>
      <c r="AC841" s="47"/>
      <c r="AD841" s="47"/>
      <c r="AE841" s="47"/>
      <c r="AF841" s="47"/>
      <c r="AG841" s="47"/>
      <c r="AH841" s="47"/>
      <c r="AI841" s="47"/>
    </row>
    <row r="842" spans="1:35">
      <c r="A842" s="47"/>
      <c r="B842" s="47"/>
      <c r="C842" s="47"/>
      <c r="D842" s="47"/>
      <c r="E842" s="47"/>
      <c r="F842" s="47"/>
      <c r="G842" s="47"/>
      <c r="H842" s="47"/>
      <c r="I842" s="47"/>
      <c r="J842" s="47"/>
      <c r="K842" s="47"/>
      <c r="L842" s="47"/>
      <c r="M842" s="47"/>
      <c r="N842" s="47"/>
      <c r="O842" s="47"/>
      <c r="P842" s="47"/>
      <c r="Q842" s="47"/>
      <c r="R842" s="47"/>
      <c r="S842" s="47"/>
      <c r="T842" s="47"/>
      <c r="U842" s="47"/>
      <c r="V842" s="47"/>
      <c r="W842" s="47"/>
      <c r="X842" s="47"/>
      <c r="Y842" s="47"/>
      <c r="Z842" s="47"/>
      <c r="AA842" s="47"/>
      <c r="AB842" s="47"/>
      <c r="AC842" s="47"/>
      <c r="AD842" s="47"/>
      <c r="AE842" s="47"/>
      <c r="AF842" s="47"/>
      <c r="AG842" s="47"/>
      <c r="AH842" s="47"/>
      <c r="AI842" s="47"/>
    </row>
    <row r="843" spans="1:35">
      <c r="A843" s="47"/>
      <c r="B843" s="47"/>
      <c r="C843" s="47"/>
      <c r="D843" s="47"/>
      <c r="E843" s="47"/>
      <c r="F843" s="47"/>
      <c r="G843" s="47"/>
      <c r="H843" s="47"/>
      <c r="I843" s="47"/>
      <c r="J843" s="47"/>
      <c r="K843" s="47"/>
      <c r="L843" s="47"/>
      <c r="M843" s="47"/>
      <c r="N843" s="47"/>
      <c r="O843" s="47"/>
      <c r="P843" s="47"/>
      <c r="Q843" s="47"/>
      <c r="R843" s="47"/>
      <c r="S843" s="47"/>
      <c r="T843" s="47"/>
      <c r="U843" s="47"/>
      <c r="V843" s="47"/>
      <c r="W843" s="47"/>
      <c r="X843" s="47"/>
      <c r="Y843" s="47"/>
      <c r="Z843" s="47"/>
      <c r="AA843" s="47"/>
      <c r="AB843" s="47"/>
      <c r="AC843" s="47"/>
      <c r="AD843" s="47"/>
      <c r="AE843" s="47"/>
      <c r="AF843" s="47"/>
      <c r="AG843" s="47"/>
      <c r="AH843" s="47"/>
      <c r="AI843" s="47"/>
    </row>
    <row r="844" spans="1:35">
      <c r="A844" s="47"/>
      <c r="B844" s="47"/>
      <c r="C844" s="47"/>
      <c r="D844" s="47"/>
      <c r="E844" s="47"/>
      <c r="F844" s="47"/>
      <c r="G844" s="47"/>
      <c r="H844" s="47"/>
      <c r="I844" s="47"/>
      <c r="J844" s="47"/>
      <c r="K844" s="47"/>
      <c r="L844" s="47"/>
      <c r="M844" s="47"/>
      <c r="N844" s="47"/>
      <c r="O844" s="47"/>
      <c r="P844" s="47"/>
      <c r="Q844" s="47"/>
      <c r="R844" s="47"/>
      <c r="S844" s="47"/>
      <c r="T844" s="47"/>
      <c r="U844" s="47"/>
      <c r="V844" s="47"/>
      <c r="W844" s="47"/>
      <c r="X844" s="47"/>
      <c r="Y844" s="47"/>
      <c r="Z844" s="47"/>
      <c r="AA844" s="47"/>
      <c r="AB844" s="47"/>
      <c r="AC844" s="47"/>
      <c r="AD844" s="47"/>
      <c r="AE844" s="47"/>
      <c r="AF844" s="47"/>
      <c r="AG844" s="47"/>
      <c r="AH844" s="47"/>
      <c r="AI844" s="47"/>
    </row>
    <row r="845" spans="1:35">
      <c r="A845" s="47"/>
      <c r="B845" s="47"/>
      <c r="C845" s="47"/>
      <c r="D845" s="47"/>
      <c r="E845" s="47"/>
      <c r="F845" s="47"/>
      <c r="G845" s="47"/>
      <c r="H845" s="47"/>
      <c r="I845" s="47"/>
      <c r="J845" s="47"/>
      <c r="K845" s="47"/>
      <c r="L845" s="47"/>
      <c r="M845" s="47"/>
      <c r="N845" s="47"/>
      <c r="O845" s="47"/>
      <c r="P845" s="47"/>
      <c r="Q845" s="47"/>
      <c r="R845" s="47"/>
      <c r="S845" s="47"/>
      <c r="T845" s="47"/>
      <c r="U845" s="47"/>
      <c r="V845" s="47"/>
      <c r="W845" s="47"/>
      <c r="X845" s="47"/>
      <c r="Y845" s="47"/>
      <c r="Z845" s="47"/>
      <c r="AA845" s="47"/>
      <c r="AB845" s="47"/>
      <c r="AC845" s="47"/>
      <c r="AD845" s="47"/>
      <c r="AE845" s="47"/>
      <c r="AF845" s="47"/>
      <c r="AG845" s="47"/>
      <c r="AH845" s="47"/>
      <c r="AI845" s="47"/>
    </row>
    <row r="846" spans="1:35">
      <c r="A846" s="47"/>
      <c r="B846" s="47"/>
      <c r="C846" s="47"/>
      <c r="D846" s="47"/>
      <c r="E846" s="47"/>
      <c r="F846" s="47"/>
      <c r="G846" s="47"/>
      <c r="H846" s="47"/>
      <c r="I846" s="47"/>
      <c r="J846" s="47"/>
      <c r="K846" s="47"/>
      <c r="L846" s="47"/>
      <c r="M846" s="47"/>
      <c r="N846" s="47"/>
      <c r="O846" s="47"/>
      <c r="P846" s="47"/>
      <c r="Q846" s="47"/>
      <c r="R846" s="47"/>
      <c r="S846" s="47"/>
      <c r="T846" s="47"/>
      <c r="U846" s="47"/>
      <c r="V846" s="47"/>
      <c r="W846" s="47"/>
      <c r="X846" s="47"/>
      <c r="Y846" s="47"/>
      <c r="Z846" s="47"/>
      <c r="AA846" s="47"/>
      <c r="AB846" s="47"/>
      <c r="AC846" s="47"/>
      <c r="AD846" s="47"/>
      <c r="AE846" s="47"/>
      <c r="AF846" s="47"/>
      <c r="AG846" s="47"/>
      <c r="AH846" s="47"/>
      <c r="AI846" s="47"/>
    </row>
    <row r="847" spans="1:35">
      <c r="A847" s="47"/>
      <c r="B847" s="47"/>
      <c r="C847" s="47"/>
      <c r="D847" s="47"/>
      <c r="E847" s="47"/>
      <c r="F847" s="47"/>
      <c r="G847" s="47"/>
      <c r="H847" s="47"/>
      <c r="I847" s="47"/>
      <c r="J847" s="47"/>
      <c r="K847" s="47"/>
      <c r="L847" s="47"/>
      <c r="M847" s="47"/>
      <c r="N847" s="47"/>
      <c r="O847" s="47"/>
      <c r="P847" s="47"/>
      <c r="Q847" s="47"/>
      <c r="R847" s="47"/>
      <c r="S847" s="47"/>
      <c r="T847" s="47"/>
      <c r="U847" s="47"/>
      <c r="V847" s="47"/>
      <c r="W847" s="47"/>
      <c r="X847" s="47"/>
      <c r="Y847" s="47"/>
      <c r="Z847" s="47"/>
      <c r="AA847" s="47"/>
      <c r="AB847" s="47"/>
      <c r="AC847" s="47"/>
      <c r="AD847" s="47"/>
      <c r="AE847" s="47"/>
      <c r="AF847" s="47"/>
      <c r="AG847" s="47"/>
      <c r="AH847" s="47"/>
      <c r="AI847" s="47"/>
    </row>
    <row r="848" spans="1:35">
      <c r="A848" s="47"/>
      <c r="B848" s="47"/>
      <c r="C848" s="47"/>
      <c r="D848" s="47"/>
      <c r="E848" s="47"/>
      <c r="F848" s="47"/>
      <c r="G848" s="47"/>
      <c r="H848" s="47"/>
      <c r="I848" s="47"/>
      <c r="J848" s="47"/>
      <c r="K848" s="47"/>
      <c r="L848" s="47"/>
      <c r="M848" s="47"/>
      <c r="N848" s="47"/>
      <c r="O848" s="47"/>
      <c r="P848" s="47"/>
      <c r="Q848" s="47"/>
      <c r="R848" s="47"/>
      <c r="S848" s="47"/>
      <c r="T848" s="47"/>
      <c r="U848" s="47"/>
      <c r="V848" s="47"/>
      <c r="W848" s="47"/>
      <c r="X848" s="47"/>
      <c r="Y848" s="47"/>
      <c r="Z848" s="47"/>
      <c r="AA848" s="47"/>
      <c r="AB848" s="47"/>
      <c r="AC848" s="47"/>
      <c r="AD848" s="47"/>
      <c r="AE848" s="47"/>
      <c r="AF848" s="47"/>
      <c r="AG848" s="47"/>
      <c r="AH848" s="47"/>
      <c r="AI848" s="47"/>
    </row>
    <row r="849" spans="1:35">
      <c r="A849" s="47"/>
      <c r="B849" s="47"/>
      <c r="C849" s="47"/>
      <c r="D849" s="47"/>
      <c r="E849" s="47"/>
      <c r="F849" s="47"/>
      <c r="G849" s="47"/>
      <c r="H849" s="47"/>
      <c r="I849" s="47"/>
      <c r="J849" s="47"/>
      <c r="K849" s="47"/>
      <c r="L849" s="47"/>
      <c r="M849" s="47"/>
      <c r="N849" s="47"/>
      <c r="O849" s="47"/>
      <c r="P849" s="47"/>
      <c r="Q849" s="47"/>
      <c r="R849" s="47"/>
      <c r="S849" s="47"/>
      <c r="T849" s="47"/>
      <c r="U849" s="47"/>
      <c r="V849" s="47"/>
      <c r="W849" s="47"/>
      <c r="X849" s="47"/>
      <c r="Y849" s="47"/>
      <c r="Z849" s="47"/>
      <c r="AA849" s="47"/>
      <c r="AB849" s="47"/>
      <c r="AC849" s="47"/>
      <c r="AD849" s="47"/>
      <c r="AE849" s="47"/>
      <c r="AF849" s="47"/>
      <c r="AG849" s="47"/>
      <c r="AH849" s="47"/>
      <c r="AI849" s="47"/>
    </row>
    <row r="850" spans="1:35">
      <c r="A850" s="47"/>
      <c r="B850" s="47"/>
      <c r="C850" s="47"/>
      <c r="D850" s="47"/>
      <c r="E850" s="47"/>
      <c r="F850" s="47"/>
      <c r="G850" s="47"/>
      <c r="H850" s="47"/>
      <c r="I850" s="47"/>
      <c r="J850" s="47"/>
      <c r="K850" s="47"/>
      <c r="L850" s="47"/>
      <c r="M850" s="47"/>
      <c r="N850" s="47"/>
      <c r="O850" s="47"/>
      <c r="P850" s="47"/>
      <c r="Q850" s="47"/>
      <c r="R850" s="47"/>
      <c r="S850" s="47"/>
      <c r="T850" s="47"/>
      <c r="U850" s="47"/>
      <c r="V850" s="47"/>
      <c r="W850" s="47"/>
      <c r="X850" s="47"/>
      <c r="Y850" s="47"/>
      <c r="Z850" s="47"/>
      <c r="AA850" s="47"/>
      <c r="AB850" s="47"/>
      <c r="AC850" s="47"/>
      <c r="AD850" s="47"/>
      <c r="AE850" s="47"/>
      <c r="AF850" s="47"/>
      <c r="AG850" s="47"/>
      <c r="AH850" s="47"/>
      <c r="AI850" s="47"/>
    </row>
    <row r="851" spans="1:35">
      <c r="A851" s="47"/>
      <c r="B851" s="47"/>
      <c r="C851" s="47"/>
      <c r="D851" s="47"/>
      <c r="E851" s="47"/>
      <c r="F851" s="47"/>
      <c r="G851" s="47"/>
      <c r="H851" s="47"/>
      <c r="I851" s="47"/>
      <c r="J851" s="47"/>
      <c r="K851" s="47"/>
      <c r="L851" s="47"/>
      <c r="M851" s="47"/>
      <c r="N851" s="47"/>
      <c r="O851" s="47"/>
      <c r="P851" s="47"/>
      <c r="Q851" s="47"/>
      <c r="R851" s="47"/>
      <c r="S851" s="47"/>
      <c r="T851" s="47"/>
      <c r="U851" s="47"/>
      <c r="V851" s="47"/>
      <c r="W851" s="47"/>
      <c r="X851" s="47"/>
      <c r="Y851" s="47"/>
      <c r="Z851" s="47"/>
      <c r="AA851" s="47"/>
      <c r="AB851" s="47"/>
      <c r="AC851" s="47"/>
      <c r="AD851" s="47"/>
      <c r="AE851" s="47"/>
      <c r="AF851" s="47"/>
      <c r="AG851" s="47"/>
      <c r="AH851" s="47"/>
      <c r="AI851" s="47"/>
    </row>
    <row r="852" spans="1:35">
      <c r="A852" s="47"/>
      <c r="B852" s="47"/>
      <c r="C852" s="47"/>
      <c r="D852" s="47"/>
      <c r="E852" s="47"/>
      <c r="F852" s="47"/>
      <c r="G852" s="47"/>
      <c r="H852" s="47"/>
      <c r="I852" s="47"/>
      <c r="J852" s="47"/>
      <c r="K852" s="47"/>
      <c r="L852" s="47"/>
      <c r="M852" s="47"/>
      <c r="N852" s="47"/>
      <c r="O852" s="47"/>
      <c r="P852" s="47"/>
      <c r="Q852" s="47"/>
      <c r="R852" s="47"/>
      <c r="S852" s="47"/>
      <c r="T852" s="47"/>
      <c r="U852" s="47"/>
      <c r="V852" s="47"/>
      <c r="W852" s="47"/>
      <c r="X852" s="47"/>
      <c r="Y852" s="47"/>
      <c r="Z852" s="47"/>
      <c r="AA852" s="47"/>
      <c r="AB852" s="47"/>
      <c r="AC852" s="47"/>
      <c r="AD852" s="47"/>
      <c r="AE852" s="47"/>
      <c r="AF852" s="47"/>
      <c r="AG852" s="47"/>
      <c r="AH852" s="47"/>
      <c r="AI852" s="47"/>
    </row>
    <row r="853" spans="1:35">
      <c r="A853" s="47"/>
      <c r="B853" s="47"/>
      <c r="C853" s="47"/>
      <c r="D853" s="47"/>
      <c r="E853" s="47"/>
      <c r="F853" s="47"/>
      <c r="G853" s="47"/>
      <c r="H853" s="47"/>
      <c r="I853" s="47"/>
      <c r="J853" s="47"/>
      <c r="K853" s="47"/>
      <c r="L853" s="47"/>
      <c r="M853" s="47"/>
      <c r="N853" s="47"/>
      <c r="O853" s="47"/>
      <c r="P853" s="47"/>
      <c r="Q853" s="47"/>
      <c r="R853" s="47"/>
      <c r="S853" s="47"/>
      <c r="T853" s="47"/>
      <c r="U853" s="47"/>
      <c r="V853" s="47"/>
      <c r="W853" s="47"/>
      <c r="X853" s="47"/>
      <c r="Y853" s="47"/>
      <c r="Z853" s="47"/>
      <c r="AA853" s="47"/>
      <c r="AB853" s="47"/>
      <c r="AC853" s="47"/>
      <c r="AD853" s="47"/>
      <c r="AE853" s="47"/>
      <c r="AF853" s="47"/>
      <c r="AG853" s="47"/>
      <c r="AH853" s="47"/>
      <c r="AI853" s="47"/>
    </row>
    <row r="854" spans="1:35">
      <c r="A854" s="47"/>
      <c r="B854" s="47"/>
      <c r="C854" s="47"/>
      <c r="D854" s="47"/>
      <c r="E854" s="47"/>
      <c r="F854" s="47"/>
      <c r="G854" s="47"/>
      <c r="H854" s="47"/>
      <c r="I854" s="47"/>
      <c r="J854" s="47"/>
      <c r="K854" s="47"/>
      <c r="L854" s="47"/>
      <c r="M854" s="47"/>
      <c r="N854" s="47"/>
      <c r="O854" s="47"/>
      <c r="P854" s="47"/>
      <c r="Q854" s="47"/>
      <c r="R854" s="47"/>
      <c r="S854" s="47"/>
      <c r="T854" s="47"/>
      <c r="U854" s="47"/>
      <c r="V854" s="47"/>
      <c r="W854" s="47"/>
      <c r="X854" s="47"/>
      <c r="Y854" s="47"/>
      <c r="Z854" s="47"/>
      <c r="AA854" s="47"/>
      <c r="AB854" s="47"/>
      <c r="AC854" s="47"/>
      <c r="AD854" s="47"/>
      <c r="AE854" s="47"/>
      <c r="AF854" s="47"/>
      <c r="AG854" s="47"/>
      <c r="AH854" s="47"/>
      <c r="AI854" s="47"/>
    </row>
    <row r="855" spans="1:35">
      <c r="A855" s="47"/>
      <c r="B855" s="47"/>
      <c r="C855" s="47"/>
      <c r="D855" s="47"/>
      <c r="E855" s="47"/>
      <c r="F855" s="47"/>
      <c r="G855" s="47"/>
      <c r="H855" s="47"/>
      <c r="I855" s="47"/>
      <c r="J855" s="47"/>
      <c r="K855" s="47"/>
      <c r="L855" s="47"/>
      <c r="M855" s="47"/>
      <c r="N855" s="47"/>
      <c r="O855" s="47"/>
      <c r="P855" s="47"/>
      <c r="Q855" s="47"/>
      <c r="R855" s="47"/>
      <c r="S855" s="47"/>
      <c r="T855" s="47"/>
      <c r="U855" s="47"/>
      <c r="V855" s="47"/>
      <c r="W855" s="47"/>
      <c r="X855" s="47"/>
      <c r="Y855" s="47"/>
      <c r="Z855" s="47"/>
      <c r="AA855" s="47"/>
      <c r="AB855" s="47"/>
      <c r="AC855" s="47"/>
      <c r="AD855" s="47"/>
      <c r="AE855" s="47"/>
      <c r="AF855" s="47"/>
      <c r="AG855" s="47"/>
      <c r="AH855" s="47"/>
      <c r="AI855" s="47"/>
    </row>
    <row r="856" spans="1:35">
      <c r="A856" s="47"/>
      <c r="B856" s="47"/>
      <c r="C856" s="47"/>
      <c r="D856" s="47"/>
      <c r="E856" s="47"/>
      <c r="F856" s="47"/>
      <c r="G856" s="47"/>
      <c r="H856" s="47"/>
      <c r="I856" s="47"/>
      <c r="J856" s="47"/>
      <c r="K856" s="47"/>
      <c r="L856" s="47"/>
      <c r="M856" s="47"/>
      <c r="N856" s="47"/>
      <c r="O856" s="47"/>
      <c r="P856" s="47"/>
      <c r="Q856" s="47"/>
      <c r="R856" s="47"/>
      <c r="S856" s="47"/>
      <c r="T856" s="47"/>
      <c r="U856" s="47"/>
      <c r="V856" s="47"/>
      <c r="W856" s="47"/>
      <c r="X856" s="47"/>
      <c r="Y856" s="47"/>
      <c r="Z856" s="47"/>
      <c r="AA856" s="47"/>
      <c r="AB856" s="47"/>
      <c r="AC856" s="47"/>
      <c r="AD856" s="47"/>
      <c r="AE856" s="47"/>
      <c r="AF856" s="47"/>
      <c r="AG856" s="47"/>
      <c r="AH856" s="47"/>
      <c r="AI856" s="47"/>
    </row>
    <row r="857" spans="1:35">
      <c r="A857" s="47"/>
      <c r="B857" s="47"/>
      <c r="C857" s="47"/>
      <c r="D857" s="47"/>
      <c r="E857" s="47"/>
      <c r="F857" s="47"/>
      <c r="G857" s="47"/>
      <c r="H857" s="47"/>
      <c r="I857" s="47"/>
      <c r="J857" s="47"/>
      <c r="K857" s="47"/>
      <c r="L857" s="47"/>
      <c r="M857" s="47"/>
      <c r="N857" s="47"/>
      <c r="O857" s="47"/>
      <c r="P857" s="47"/>
      <c r="Q857" s="47"/>
      <c r="R857" s="47"/>
      <c r="S857" s="47"/>
      <c r="T857" s="47"/>
      <c r="U857" s="47"/>
      <c r="V857" s="47"/>
      <c r="W857" s="47"/>
      <c r="X857" s="47"/>
      <c r="Y857" s="47"/>
      <c r="Z857" s="47"/>
      <c r="AA857" s="47"/>
      <c r="AB857" s="47"/>
      <c r="AC857" s="47"/>
      <c r="AD857" s="47"/>
      <c r="AE857" s="47"/>
      <c r="AF857" s="47"/>
      <c r="AG857" s="47"/>
      <c r="AH857" s="47"/>
      <c r="AI857" s="47"/>
    </row>
    <row r="858" spans="1:35">
      <c r="A858" s="47"/>
      <c r="B858" s="47"/>
      <c r="C858" s="47"/>
      <c r="D858" s="47"/>
      <c r="E858" s="47"/>
      <c r="F858" s="47"/>
      <c r="G858" s="47"/>
      <c r="H858" s="47"/>
      <c r="I858" s="47"/>
      <c r="J858" s="47"/>
      <c r="K858" s="47"/>
      <c r="L858" s="47"/>
      <c r="M858" s="47"/>
      <c r="N858" s="47"/>
      <c r="O858" s="47"/>
      <c r="P858" s="47"/>
      <c r="Q858" s="47"/>
      <c r="R858" s="47"/>
      <c r="S858" s="47"/>
      <c r="T858" s="47"/>
      <c r="U858" s="47"/>
      <c r="V858" s="47"/>
      <c r="W858" s="47"/>
      <c r="X858" s="47"/>
      <c r="Y858" s="47"/>
      <c r="Z858" s="47"/>
      <c r="AA858" s="47"/>
      <c r="AB858" s="47"/>
      <c r="AC858" s="47"/>
      <c r="AD858" s="47"/>
      <c r="AE858" s="47"/>
      <c r="AF858" s="47"/>
      <c r="AG858" s="47"/>
      <c r="AH858" s="47"/>
      <c r="AI858" s="47"/>
    </row>
    <row r="859" spans="1:35">
      <c r="A859" s="47"/>
      <c r="B859" s="47"/>
      <c r="C859" s="47"/>
      <c r="D859" s="47"/>
      <c r="E859" s="47"/>
      <c r="F859" s="47"/>
      <c r="G859" s="47"/>
      <c r="H859" s="47"/>
      <c r="I859" s="47"/>
      <c r="J859" s="47"/>
      <c r="K859" s="47"/>
      <c r="L859" s="47"/>
      <c r="M859" s="47"/>
      <c r="N859" s="47"/>
      <c r="O859" s="47"/>
      <c r="P859" s="47"/>
      <c r="Q859" s="47"/>
      <c r="R859" s="47"/>
      <c r="S859" s="47"/>
      <c r="T859" s="47"/>
      <c r="U859" s="47"/>
      <c r="V859" s="47"/>
      <c r="W859" s="47"/>
      <c r="X859" s="47"/>
      <c r="Y859" s="47"/>
      <c r="Z859" s="47"/>
      <c r="AA859" s="47"/>
      <c r="AB859" s="47"/>
      <c r="AC859" s="47"/>
      <c r="AD859" s="47"/>
      <c r="AE859" s="47"/>
      <c r="AF859" s="47"/>
      <c r="AG859" s="47"/>
      <c r="AH859" s="47"/>
      <c r="AI859" s="47"/>
    </row>
    <row r="860" spans="1:35">
      <c r="A860" s="47"/>
      <c r="B860" s="47"/>
      <c r="C860" s="47"/>
      <c r="D860" s="47"/>
      <c r="E860" s="47"/>
      <c r="F860" s="47"/>
      <c r="G860" s="47"/>
      <c r="H860" s="47"/>
      <c r="I860" s="47"/>
      <c r="J860" s="47"/>
      <c r="K860" s="47"/>
      <c r="L860" s="47"/>
      <c r="M860" s="47"/>
      <c r="N860" s="47"/>
      <c r="O860" s="47"/>
      <c r="P860" s="47"/>
      <c r="Q860" s="47"/>
      <c r="R860" s="47"/>
      <c r="S860" s="47"/>
      <c r="T860" s="47"/>
      <c r="U860" s="47"/>
      <c r="V860" s="47"/>
      <c r="W860" s="47"/>
      <c r="X860" s="47"/>
      <c r="Y860" s="47"/>
      <c r="Z860" s="47"/>
      <c r="AA860" s="47"/>
      <c r="AB860" s="47"/>
      <c r="AC860" s="47"/>
      <c r="AD860" s="47"/>
      <c r="AE860" s="47"/>
      <c r="AF860" s="47"/>
      <c r="AG860" s="47"/>
      <c r="AH860" s="47"/>
      <c r="AI860" s="47"/>
    </row>
    <row r="861" spans="1:35">
      <c r="A861" s="47"/>
      <c r="B861" s="47"/>
      <c r="C861" s="47"/>
      <c r="D861" s="47"/>
      <c r="E861" s="47"/>
      <c r="F861" s="47"/>
      <c r="G861" s="47"/>
      <c r="H861" s="47"/>
      <c r="I861" s="47"/>
      <c r="J861" s="47"/>
      <c r="K861" s="47"/>
      <c r="L861" s="47"/>
      <c r="M861" s="47"/>
      <c r="N861" s="47"/>
      <c r="O861" s="47"/>
      <c r="P861" s="47"/>
      <c r="Q861" s="47"/>
      <c r="R861" s="47"/>
      <c r="S861" s="47"/>
      <c r="T861" s="47"/>
      <c r="U861" s="47"/>
      <c r="V861" s="47"/>
      <c r="W861" s="47"/>
      <c r="X861" s="47"/>
      <c r="Y861" s="47"/>
      <c r="Z861" s="47"/>
      <c r="AA861" s="47"/>
      <c r="AB861" s="47"/>
      <c r="AC861" s="47"/>
      <c r="AD861" s="47"/>
      <c r="AE861" s="47"/>
      <c r="AF861" s="47"/>
      <c r="AG861" s="47"/>
      <c r="AH861" s="47"/>
      <c r="AI861" s="47"/>
    </row>
    <row r="862" spans="1:35">
      <c r="A862" s="47"/>
      <c r="B862" s="47"/>
      <c r="C862" s="47"/>
      <c r="D862" s="47"/>
      <c r="E862" s="47"/>
      <c r="F862" s="47"/>
      <c r="G862" s="47"/>
      <c r="H862" s="47"/>
      <c r="I862" s="47"/>
      <c r="J862" s="47"/>
      <c r="K862" s="47"/>
      <c r="L862" s="47"/>
      <c r="M862" s="47"/>
      <c r="N862" s="47"/>
      <c r="O862" s="47"/>
      <c r="P862" s="47"/>
      <c r="Q862" s="47"/>
      <c r="R862" s="47"/>
      <c r="S862" s="47"/>
      <c r="T862" s="47"/>
      <c r="U862" s="47"/>
      <c r="V862" s="47"/>
      <c r="W862" s="47"/>
      <c r="X862" s="47"/>
      <c r="Y862" s="47"/>
      <c r="Z862" s="47"/>
      <c r="AA862" s="47"/>
      <c r="AB862" s="47"/>
      <c r="AC862" s="47"/>
      <c r="AD862" s="47"/>
      <c r="AE862" s="47"/>
      <c r="AF862" s="47"/>
      <c r="AG862" s="47"/>
      <c r="AH862" s="47"/>
      <c r="AI862" s="47"/>
    </row>
    <row r="863" spans="1:35">
      <c r="A863" s="47"/>
      <c r="B863" s="47"/>
      <c r="C863" s="47"/>
      <c r="D863" s="47"/>
      <c r="E863" s="47"/>
      <c r="F863" s="47"/>
      <c r="G863" s="47"/>
      <c r="H863" s="47"/>
      <c r="I863" s="47"/>
      <c r="J863" s="47"/>
      <c r="K863" s="47"/>
      <c r="L863" s="47"/>
      <c r="M863" s="47"/>
      <c r="N863" s="47"/>
      <c r="O863" s="47"/>
      <c r="P863" s="47"/>
      <c r="Q863" s="47"/>
      <c r="R863" s="47"/>
      <c r="S863" s="47"/>
      <c r="T863" s="47"/>
      <c r="U863" s="47"/>
      <c r="V863" s="47"/>
      <c r="W863" s="47"/>
      <c r="X863" s="47"/>
      <c r="Y863" s="47"/>
      <c r="Z863" s="47"/>
      <c r="AA863" s="47"/>
      <c r="AB863" s="47"/>
      <c r="AC863" s="47"/>
      <c r="AD863" s="47"/>
      <c r="AE863" s="47"/>
      <c r="AF863" s="47"/>
      <c r="AG863" s="47"/>
      <c r="AH863" s="47"/>
      <c r="AI863" s="47"/>
    </row>
    <row r="864" spans="1:35">
      <c r="A864" s="47"/>
      <c r="B864" s="47"/>
      <c r="C864" s="47"/>
      <c r="D864" s="47"/>
      <c r="E864" s="47"/>
      <c r="F864" s="47"/>
      <c r="G864" s="47"/>
      <c r="H864" s="47"/>
      <c r="I864" s="47"/>
      <c r="J864" s="47"/>
      <c r="K864" s="47"/>
      <c r="L864" s="47"/>
      <c r="M864" s="47"/>
      <c r="N864" s="47"/>
      <c r="O864" s="47"/>
      <c r="P864" s="47"/>
      <c r="Q864" s="47"/>
      <c r="R864" s="47"/>
      <c r="S864" s="47"/>
      <c r="T864" s="47"/>
      <c r="U864" s="47"/>
      <c r="V864" s="47"/>
      <c r="W864" s="47"/>
      <c r="X864" s="47"/>
      <c r="Y864" s="47"/>
      <c r="Z864" s="47"/>
      <c r="AA864" s="47"/>
      <c r="AB864" s="47"/>
      <c r="AC864" s="47"/>
      <c r="AD864" s="47"/>
      <c r="AE864" s="47"/>
      <c r="AF864" s="47"/>
      <c r="AG864" s="47"/>
      <c r="AH864" s="47"/>
      <c r="AI864" s="47"/>
    </row>
    <row r="865" spans="1:35">
      <c r="A865" s="47"/>
      <c r="B865" s="47"/>
      <c r="C865" s="47"/>
      <c r="D865" s="47"/>
      <c r="E865" s="47"/>
      <c r="F865" s="47"/>
      <c r="G865" s="47"/>
      <c r="H865" s="47"/>
      <c r="I865" s="47"/>
      <c r="J865" s="47"/>
      <c r="K865" s="47"/>
      <c r="L865" s="47"/>
      <c r="M865" s="47"/>
      <c r="N865" s="47"/>
      <c r="O865" s="47"/>
      <c r="P865" s="47"/>
      <c r="Q865" s="47"/>
      <c r="R865" s="47"/>
      <c r="S865" s="47"/>
      <c r="T865" s="47"/>
      <c r="U865" s="47"/>
      <c r="V865" s="47"/>
      <c r="W865" s="47"/>
      <c r="X865" s="47"/>
      <c r="Y865" s="47"/>
      <c r="Z865" s="47"/>
      <c r="AA865" s="47"/>
      <c r="AB865" s="47"/>
      <c r="AC865" s="47"/>
      <c r="AD865" s="47"/>
      <c r="AE865" s="47"/>
      <c r="AF865" s="47"/>
      <c r="AG865" s="47"/>
      <c r="AH865" s="47"/>
      <c r="AI865" s="47"/>
    </row>
    <row r="866" spans="1:35">
      <c r="A866" s="47"/>
      <c r="B866" s="47"/>
      <c r="C866" s="47"/>
      <c r="D866" s="47"/>
      <c r="E866" s="47"/>
      <c r="F866" s="47"/>
      <c r="G866" s="47"/>
      <c r="H866" s="47"/>
      <c r="I866" s="47"/>
      <c r="J866" s="47"/>
      <c r="K866" s="47"/>
      <c r="L866" s="47"/>
      <c r="M866" s="47"/>
      <c r="N866" s="47"/>
      <c r="O866" s="47"/>
      <c r="P866" s="47"/>
      <c r="Q866" s="47"/>
      <c r="R866" s="47"/>
      <c r="S866" s="47"/>
      <c r="T866" s="47"/>
      <c r="U866" s="47"/>
      <c r="V866" s="47"/>
      <c r="W866" s="47"/>
      <c r="X866" s="47"/>
      <c r="Y866" s="47"/>
      <c r="Z866" s="47"/>
      <c r="AA866" s="47"/>
      <c r="AB866" s="47"/>
      <c r="AC866" s="47"/>
      <c r="AD866" s="47"/>
      <c r="AE866" s="47"/>
      <c r="AF866" s="47"/>
      <c r="AG866" s="47"/>
      <c r="AH866" s="47"/>
      <c r="AI866" s="47"/>
    </row>
    <row r="867" spans="1:35">
      <c r="A867" s="47"/>
      <c r="B867" s="47"/>
      <c r="C867" s="47"/>
      <c r="D867" s="47"/>
      <c r="E867" s="47"/>
      <c r="F867" s="47"/>
      <c r="G867" s="47"/>
      <c r="H867" s="47"/>
      <c r="I867" s="47"/>
      <c r="J867" s="47"/>
      <c r="K867" s="47"/>
      <c r="L867" s="47"/>
      <c r="M867" s="47"/>
      <c r="N867" s="47"/>
      <c r="O867" s="47"/>
      <c r="P867" s="47"/>
      <c r="Q867" s="47"/>
      <c r="R867" s="47"/>
      <c r="S867" s="47"/>
      <c r="T867" s="47"/>
      <c r="U867" s="47"/>
      <c r="V867" s="47"/>
      <c r="W867" s="47"/>
      <c r="X867" s="47"/>
      <c r="Y867" s="47"/>
      <c r="Z867" s="47"/>
      <c r="AA867" s="47"/>
      <c r="AB867" s="47"/>
      <c r="AC867" s="47"/>
      <c r="AD867" s="47"/>
      <c r="AE867" s="47"/>
      <c r="AF867" s="47"/>
      <c r="AG867" s="47"/>
      <c r="AH867" s="47"/>
      <c r="AI867" s="47"/>
    </row>
    <row r="868" spans="1:35">
      <c r="A868" s="47"/>
      <c r="B868" s="47"/>
      <c r="C868" s="47"/>
      <c r="D868" s="47"/>
      <c r="E868" s="47"/>
      <c r="F868" s="47"/>
      <c r="G868" s="47"/>
      <c r="H868" s="47"/>
      <c r="I868" s="47"/>
      <c r="J868" s="47"/>
      <c r="K868" s="47"/>
      <c r="L868" s="47"/>
      <c r="M868" s="47"/>
      <c r="N868" s="47"/>
      <c r="O868" s="47"/>
      <c r="P868" s="47"/>
      <c r="Q868" s="47"/>
      <c r="R868" s="47"/>
      <c r="S868" s="47"/>
      <c r="T868" s="47"/>
      <c r="U868" s="47"/>
      <c r="V868" s="47"/>
      <c r="W868" s="47"/>
      <c r="X868" s="47"/>
      <c r="Y868" s="47"/>
      <c r="Z868" s="47"/>
      <c r="AA868" s="47"/>
      <c r="AB868" s="47"/>
      <c r="AC868" s="47"/>
      <c r="AD868" s="47"/>
      <c r="AE868" s="47"/>
      <c r="AF868" s="47"/>
      <c r="AG868" s="47"/>
      <c r="AH868" s="47"/>
      <c r="AI868" s="47"/>
    </row>
    <row r="869" spans="1:35">
      <c r="A869" s="47"/>
      <c r="B869" s="47"/>
      <c r="C869" s="47"/>
      <c r="D869" s="47"/>
      <c r="E869" s="47"/>
      <c r="F869" s="47"/>
      <c r="G869" s="47"/>
      <c r="H869" s="47"/>
      <c r="I869" s="47"/>
      <c r="J869" s="47"/>
      <c r="K869" s="47"/>
      <c r="L869" s="47"/>
      <c r="M869" s="47"/>
      <c r="N869" s="47"/>
      <c r="O869" s="47"/>
      <c r="P869" s="47"/>
      <c r="Q869" s="47"/>
      <c r="R869" s="47"/>
      <c r="S869" s="47"/>
      <c r="T869" s="47"/>
      <c r="U869" s="47"/>
      <c r="V869" s="47"/>
      <c r="W869" s="47"/>
      <c r="X869" s="47"/>
      <c r="Y869" s="47"/>
      <c r="Z869" s="47"/>
      <c r="AA869" s="47"/>
      <c r="AB869" s="47"/>
      <c r="AC869" s="47"/>
      <c r="AD869" s="47"/>
      <c r="AE869" s="47"/>
      <c r="AF869" s="47"/>
      <c r="AG869" s="47"/>
      <c r="AH869" s="47"/>
      <c r="AI869" s="47"/>
    </row>
    <row r="870" spans="1:35">
      <c r="A870" s="47"/>
      <c r="B870" s="47"/>
      <c r="C870" s="47"/>
      <c r="D870" s="47"/>
      <c r="E870" s="47"/>
      <c r="F870" s="47"/>
      <c r="G870" s="47"/>
      <c r="H870" s="47"/>
      <c r="I870" s="47"/>
      <c r="J870" s="47"/>
      <c r="K870" s="47"/>
      <c r="L870" s="47"/>
      <c r="M870" s="47"/>
      <c r="N870" s="47"/>
      <c r="O870" s="47"/>
      <c r="P870" s="47"/>
      <c r="Q870" s="47"/>
      <c r="R870" s="47"/>
      <c r="S870" s="47"/>
      <c r="T870" s="47"/>
      <c r="U870" s="47"/>
      <c r="V870" s="47"/>
      <c r="W870" s="47"/>
      <c r="X870" s="47"/>
      <c r="Y870" s="47"/>
      <c r="Z870" s="47"/>
      <c r="AA870" s="47"/>
      <c r="AB870" s="47"/>
      <c r="AC870" s="47"/>
      <c r="AD870" s="47"/>
      <c r="AE870" s="47"/>
      <c r="AF870" s="47"/>
      <c r="AG870" s="47"/>
      <c r="AH870" s="47"/>
      <c r="AI870" s="47"/>
    </row>
    <row r="871" spans="1:35">
      <c r="A871" s="47"/>
      <c r="B871" s="47"/>
      <c r="C871" s="47"/>
      <c r="D871" s="47"/>
      <c r="E871" s="47"/>
      <c r="F871" s="47"/>
      <c r="G871" s="47"/>
      <c r="H871" s="47"/>
      <c r="I871" s="47"/>
      <c r="J871" s="47"/>
      <c r="K871" s="47"/>
      <c r="L871" s="47"/>
      <c r="M871" s="47"/>
      <c r="N871" s="47"/>
      <c r="O871" s="47"/>
      <c r="P871" s="47"/>
      <c r="Q871" s="47"/>
      <c r="R871" s="47"/>
      <c r="S871" s="47"/>
      <c r="T871" s="47"/>
      <c r="U871" s="47"/>
      <c r="V871" s="47"/>
      <c r="W871" s="47"/>
      <c r="X871" s="47"/>
      <c r="Y871" s="47"/>
      <c r="Z871" s="47"/>
      <c r="AA871" s="47"/>
      <c r="AB871" s="47"/>
      <c r="AC871" s="47"/>
      <c r="AD871" s="47"/>
      <c r="AE871" s="47"/>
      <c r="AF871" s="47"/>
      <c r="AG871" s="47"/>
      <c r="AH871" s="47"/>
      <c r="AI871" s="47"/>
    </row>
    <row r="872" spans="1:35">
      <c r="A872" s="47"/>
      <c r="B872" s="47"/>
      <c r="C872" s="47"/>
      <c r="D872" s="47"/>
      <c r="E872" s="47"/>
      <c r="F872" s="47"/>
      <c r="G872" s="47"/>
      <c r="H872" s="47"/>
      <c r="I872" s="47"/>
      <c r="J872" s="47"/>
      <c r="K872" s="47"/>
      <c r="L872" s="47"/>
      <c r="M872" s="47"/>
      <c r="N872" s="47"/>
      <c r="O872" s="47"/>
      <c r="P872" s="47"/>
      <c r="Q872" s="47"/>
      <c r="R872" s="47"/>
      <c r="S872" s="47"/>
      <c r="T872" s="47"/>
      <c r="U872" s="47"/>
      <c r="V872" s="47"/>
      <c r="W872" s="47"/>
      <c r="X872" s="47"/>
      <c r="Y872" s="47"/>
      <c r="Z872" s="47"/>
      <c r="AA872" s="47"/>
      <c r="AB872" s="47"/>
      <c r="AC872" s="47"/>
      <c r="AD872" s="47"/>
      <c r="AE872" s="47"/>
      <c r="AF872" s="47"/>
      <c r="AG872" s="47"/>
      <c r="AH872" s="47"/>
      <c r="AI872" s="47"/>
    </row>
    <row r="873" spans="1:35">
      <c r="A873" s="47"/>
      <c r="B873" s="47"/>
      <c r="C873" s="47"/>
      <c r="D873" s="47"/>
      <c r="E873" s="47"/>
      <c r="F873" s="47"/>
      <c r="G873" s="47"/>
      <c r="H873" s="47"/>
      <c r="I873" s="47"/>
      <c r="J873" s="47"/>
      <c r="K873" s="47"/>
      <c r="L873" s="47"/>
      <c r="M873" s="47"/>
      <c r="N873" s="47"/>
      <c r="O873" s="47"/>
      <c r="P873" s="47"/>
      <c r="Q873" s="47"/>
      <c r="R873" s="47"/>
      <c r="S873" s="47"/>
      <c r="T873" s="47"/>
      <c r="U873" s="47"/>
      <c r="V873" s="47"/>
      <c r="W873" s="47"/>
      <c r="X873" s="47"/>
      <c r="Y873" s="47"/>
      <c r="Z873" s="47"/>
      <c r="AA873" s="47"/>
      <c r="AB873" s="47"/>
      <c r="AC873" s="47"/>
      <c r="AD873" s="47"/>
      <c r="AE873" s="47"/>
      <c r="AF873" s="47"/>
      <c r="AG873" s="47"/>
      <c r="AH873" s="47"/>
      <c r="AI873" s="47"/>
    </row>
    <row r="874" spans="1:35">
      <c r="A874" s="47"/>
      <c r="B874" s="47"/>
      <c r="C874" s="47"/>
      <c r="D874" s="47"/>
      <c r="E874" s="47"/>
      <c r="F874" s="47"/>
      <c r="G874" s="47"/>
      <c r="H874" s="47"/>
      <c r="I874" s="47"/>
      <c r="J874" s="47"/>
      <c r="K874" s="47"/>
      <c r="L874" s="47"/>
      <c r="M874" s="47"/>
      <c r="N874" s="47"/>
      <c r="O874" s="47"/>
      <c r="P874" s="47"/>
      <c r="Q874" s="47"/>
      <c r="R874" s="47"/>
      <c r="S874" s="47"/>
      <c r="T874" s="47"/>
      <c r="U874" s="47"/>
      <c r="V874" s="47"/>
      <c r="W874" s="47"/>
      <c r="X874" s="47"/>
      <c r="Y874" s="47"/>
      <c r="Z874" s="47"/>
      <c r="AA874" s="47"/>
      <c r="AB874" s="47"/>
      <c r="AC874" s="47"/>
      <c r="AD874" s="47"/>
      <c r="AE874" s="47"/>
      <c r="AF874" s="47"/>
      <c r="AG874" s="47"/>
      <c r="AH874" s="47"/>
      <c r="AI874" s="47"/>
    </row>
    <row r="875" spans="1:35">
      <c r="A875" s="47"/>
      <c r="B875" s="47"/>
      <c r="C875" s="47"/>
      <c r="D875" s="47"/>
      <c r="E875" s="47"/>
      <c r="F875" s="47"/>
      <c r="G875" s="47"/>
      <c r="H875" s="47"/>
      <c r="I875" s="47"/>
      <c r="J875" s="47"/>
      <c r="K875" s="47"/>
      <c r="L875" s="47"/>
      <c r="M875" s="47"/>
      <c r="N875" s="47"/>
      <c r="O875" s="47"/>
      <c r="P875" s="47"/>
      <c r="Q875" s="47"/>
      <c r="R875" s="47"/>
      <c r="S875" s="47"/>
      <c r="T875" s="47"/>
      <c r="U875" s="47"/>
      <c r="V875" s="47"/>
      <c r="W875" s="47"/>
      <c r="X875" s="47"/>
      <c r="Y875" s="47"/>
      <c r="Z875" s="47"/>
      <c r="AA875" s="47"/>
      <c r="AB875" s="47"/>
      <c r="AC875" s="47"/>
      <c r="AD875" s="47"/>
      <c r="AE875" s="47"/>
      <c r="AF875" s="47"/>
      <c r="AG875" s="47"/>
      <c r="AH875" s="47"/>
      <c r="AI875" s="47"/>
    </row>
    <row r="876" spans="1:35">
      <c r="A876" s="47"/>
      <c r="B876" s="47"/>
      <c r="C876" s="47"/>
      <c r="D876" s="47"/>
      <c r="E876" s="47"/>
      <c r="F876" s="47"/>
      <c r="G876" s="47"/>
      <c r="H876" s="47"/>
      <c r="I876" s="47"/>
      <c r="J876" s="47"/>
      <c r="K876" s="47"/>
      <c r="L876" s="47"/>
      <c r="M876" s="47"/>
      <c r="N876" s="47"/>
      <c r="O876" s="47"/>
      <c r="P876" s="47"/>
      <c r="Q876" s="47"/>
      <c r="R876" s="47"/>
      <c r="S876" s="47"/>
      <c r="T876" s="47"/>
      <c r="U876" s="47"/>
      <c r="V876" s="47"/>
      <c r="W876" s="47"/>
      <c r="X876" s="47"/>
      <c r="Y876" s="47"/>
      <c r="Z876" s="47"/>
      <c r="AA876" s="47"/>
      <c r="AB876" s="47"/>
      <c r="AC876" s="47"/>
      <c r="AD876" s="47"/>
      <c r="AE876" s="47"/>
      <c r="AF876" s="47"/>
      <c r="AG876" s="47"/>
      <c r="AH876" s="47"/>
      <c r="AI876" s="47"/>
    </row>
    <row r="877" spans="1:35">
      <c r="A877" s="47"/>
      <c r="B877" s="47"/>
      <c r="C877" s="47"/>
      <c r="D877" s="47"/>
      <c r="E877" s="47"/>
      <c r="F877" s="47"/>
      <c r="G877" s="47"/>
      <c r="H877" s="47"/>
      <c r="I877" s="47"/>
      <c r="J877" s="47"/>
      <c r="K877" s="47"/>
      <c r="L877" s="47"/>
      <c r="M877" s="47"/>
      <c r="N877" s="47"/>
      <c r="O877" s="47"/>
      <c r="P877" s="47"/>
      <c r="Q877" s="47"/>
      <c r="R877" s="47"/>
      <c r="S877" s="47"/>
      <c r="T877" s="47"/>
      <c r="U877" s="47"/>
      <c r="V877" s="47"/>
      <c r="W877" s="47"/>
      <c r="X877" s="47"/>
      <c r="Y877" s="47"/>
      <c r="Z877" s="47"/>
      <c r="AA877" s="47"/>
      <c r="AB877" s="47"/>
      <c r="AC877" s="47"/>
      <c r="AD877" s="47"/>
      <c r="AE877" s="47"/>
      <c r="AF877" s="47"/>
      <c r="AG877" s="47"/>
      <c r="AH877" s="47"/>
      <c r="AI877" s="47"/>
    </row>
    <row r="878" spans="1:35">
      <c r="A878" s="47"/>
      <c r="B878" s="47"/>
      <c r="C878" s="47"/>
      <c r="D878" s="47"/>
      <c r="E878" s="47"/>
      <c r="F878" s="47"/>
      <c r="G878" s="47"/>
      <c r="H878" s="47"/>
      <c r="I878" s="47"/>
      <c r="J878" s="47"/>
      <c r="K878" s="47"/>
      <c r="L878" s="47"/>
      <c r="M878" s="47"/>
      <c r="N878" s="47"/>
      <c r="O878" s="47"/>
      <c r="P878" s="47"/>
      <c r="Q878" s="47"/>
      <c r="R878" s="47"/>
      <c r="S878" s="47"/>
      <c r="T878" s="47"/>
      <c r="U878" s="47"/>
      <c r="V878" s="47"/>
      <c r="W878" s="47"/>
      <c r="X878" s="47"/>
      <c r="Y878" s="47"/>
      <c r="Z878" s="47"/>
      <c r="AA878" s="47"/>
      <c r="AB878" s="47"/>
      <c r="AC878" s="47"/>
      <c r="AD878" s="47"/>
      <c r="AE878" s="47"/>
      <c r="AF878" s="47"/>
      <c r="AG878" s="47"/>
      <c r="AH878" s="47"/>
      <c r="AI878" s="47"/>
    </row>
    <row r="879" spans="1:35">
      <c r="A879" s="47"/>
      <c r="B879" s="47"/>
      <c r="C879" s="47"/>
      <c r="D879" s="47"/>
      <c r="E879" s="47"/>
      <c r="F879" s="47"/>
      <c r="G879" s="47"/>
      <c r="H879" s="47"/>
      <c r="I879" s="47"/>
      <c r="J879" s="47"/>
      <c r="K879" s="47"/>
      <c r="L879" s="47"/>
      <c r="M879" s="47"/>
      <c r="N879" s="47"/>
      <c r="O879" s="47"/>
      <c r="P879" s="47"/>
      <c r="Q879" s="47"/>
      <c r="R879" s="47"/>
      <c r="S879" s="47"/>
      <c r="T879" s="47"/>
      <c r="U879" s="47"/>
      <c r="V879" s="47"/>
      <c r="W879" s="47"/>
      <c r="X879" s="47"/>
      <c r="Y879" s="47"/>
      <c r="Z879" s="47"/>
      <c r="AA879" s="47"/>
      <c r="AB879" s="47"/>
      <c r="AC879" s="47"/>
      <c r="AD879" s="47"/>
      <c r="AE879" s="47"/>
      <c r="AF879" s="47"/>
      <c r="AG879" s="47"/>
      <c r="AH879" s="47"/>
      <c r="AI879" s="47"/>
    </row>
    <row r="880" spans="1:35">
      <c r="A880" s="47"/>
      <c r="B880" s="47"/>
      <c r="C880" s="47"/>
      <c r="D880" s="47"/>
      <c r="E880" s="47"/>
      <c r="F880" s="47"/>
      <c r="G880" s="47"/>
      <c r="H880" s="47"/>
      <c r="I880" s="47"/>
      <c r="J880" s="47"/>
      <c r="K880" s="47"/>
      <c r="L880" s="47"/>
      <c r="M880" s="47"/>
      <c r="N880" s="47"/>
      <c r="O880" s="47"/>
      <c r="P880" s="47"/>
      <c r="Q880" s="47"/>
      <c r="R880" s="47"/>
      <c r="S880" s="47"/>
      <c r="T880" s="47"/>
      <c r="U880" s="47"/>
      <c r="V880" s="47"/>
      <c r="W880" s="47"/>
      <c r="X880" s="47"/>
      <c r="Y880" s="47"/>
      <c r="Z880" s="47"/>
      <c r="AA880" s="47"/>
      <c r="AB880" s="47"/>
      <c r="AC880" s="47"/>
      <c r="AD880" s="47"/>
      <c r="AE880" s="47"/>
      <c r="AF880" s="47"/>
      <c r="AG880" s="47"/>
      <c r="AH880" s="47"/>
      <c r="AI880" s="47"/>
    </row>
    <row r="881" spans="1:35">
      <c r="A881" s="47"/>
      <c r="B881" s="47"/>
      <c r="C881" s="47"/>
      <c r="D881" s="47"/>
      <c r="E881" s="47"/>
      <c r="F881" s="47"/>
      <c r="G881" s="47"/>
      <c r="H881" s="47"/>
      <c r="I881" s="47"/>
      <c r="J881" s="47"/>
      <c r="K881" s="47"/>
      <c r="L881" s="47"/>
      <c r="M881" s="47"/>
      <c r="N881" s="47"/>
      <c r="O881" s="47"/>
      <c r="P881" s="47"/>
      <c r="Q881" s="47"/>
      <c r="R881" s="47"/>
      <c r="S881" s="47"/>
      <c r="T881" s="47"/>
      <c r="U881" s="47"/>
      <c r="V881" s="47"/>
      <c r="W881" s="47"/>
      <c r="X881" s="47"/>
      <c r="Y881" s="47"/>
      <c r="Z881" s="47"/>
      <c r="AA881" s="47"/>
      <c r="AB881" s="47"/>
      <c r="AC881" s="47"/>
      <c r="AD881" s="47"/>
      <c r="AE881" s="47"/>
      <c r="AF881" s="47"/>
      <c r="AG881" s="47"/>
      <c r="AH881" s="47"/>
      <c r="AI881" s="47"/>
    </row>
    <row r="882" spans="1:35">
      <c r="A882" s="47"/>
      <c r="B882" s="47"/>
      <c r="C882" s="47"/>
      <c r="D882" s="47"/>
      <c r="E882" s="47"/>
      <c r="F882" s="47"/>
      <c r="G882" s="47"/>
      <c r="H882" s="47"/>
      <c r="I882" s="47"/>
      <c r="J882" s="47"/>
      <c r="K882" s="47"/>
      <c r="L882" s="47"/>
      <c r="M882" s="47"/>
      <c r="N882" s="47"/>
      <c r="O882" s="47"/>
      <c r="P882" s="47"/>
      <c r="Q882" s="47"/>
      <c r="R882" s="47"/>
      <c r="S882" s="47"/>
      <c r="T882" s="47"/>
      <c r="U882" s="47"/>
      <c r="V882" s="47"/>
      <c r="W882" s="47"/>
      <c r="X882" s="47"/>
      <c r="Y882" s="47"/>
      <c r="Z882" s="47"/>
      <c r="AA882" s="47"/>
      <c r="AB882" s="47"/>
      <c r="AC882" s="47"/>
      <c r="AD882" s="47"/>
      <c r="AE882" s="47"/>
      <c r="AF882" s="47"/>
      <c r="AG882" s="47"/>
      <c r="AH882" s="47"/>
      <c r="AI882" s="47"/>
    </row>
    <row r="883" spans="1:35">
      <c r="A883" s="47"/>
      <c r="B883" s="47"/>
      <c r="C883" s="47"/>
      <c r="D883" s="47"/>
      <c r="E883" s="47"/>
      <c r="F883" s="47"/>
      <c r="G883" s="47"/>
      <c r="H883" s="47"/>
      <c r="I883" s="47"/>
      <c r="J883" s="47"/>
      <c r="K883" s="47"/>
      <c r="L883" s="47"/>
      <c r="M883" s="47"/>
      <c r="N883" s="47"/>
      <c r="O883" s="47"/>
      <c r="P883" s="47"/>
      <c r="Q883" s="47"/>
      <c r="R883" s="47"/>
      <c r="S883" s="47"/>
      <c r="T883" s="47"/>
      <c r="U883" s="47"/>
      <c r="V883" s="47"/>
      <c r="W883" s="47"/>
      <c r="X883" s="47"/>
      <c r="Y883" s="47"/>
      <c r="Z883" s="47"/>
      <c r="AA883" s="47"/>
      <c r="AB883" s="47"/>
      <c r="AC883" s="47"/>
      <c r="AD883" s="47"/>
      <c r="AE883" s="47"/>
      <c r="AF883" s="47"/>
      <c r="AG883" s="47"/>
      <c r="AH883" s="47"/>
      <c r="AI883" s="47"/>
    </row>
    <row r="884" spans="1:35">
      <c r="A884" s="47"/>
      <c r="B884" s="47"/>
      <c r="C884" s="47"/>
      <c r="D884" s="47"/>
      <c r="E884" s="47"/>
      <c r="F884" s="47"/>
      <c r="G884" s="47"/>
      <c r="H884" s="47"/>
      <c r="I884" s="47"/>
      <c r="J884" s="47"/>
      <c r="K884" s="47"/>
      <c r="L884" s="47"/>
      <c r="M884" s="47"/>
      <c r="N884" s="47"/>
      <c r="O884" s="47"/>
      <c r="P884" s="47"/>
      <c r="Q884" s="47"/>
      <c r="R884" s="47"/>
      <c r="S884" s="47"/>
      <c r="T884" s="47"/>
      <c r="U884" s="47"/>
      <c r="V884" s="47"/>
      <c r="W884" s="47"/>
      <c r="X884" s="47"/>
      <c r="Y884" s="47"/>
      <c r="Z884" s="47"/>
      <c r="AA884" s="47"/>
      <c r="AB884" s="47"/>
      <c r="AC884" s="47"/>
      <c r="AD884" s="47"/>
      <c r="AE884" s="47"/>
      <c r="AF884" s="47"/>
      <c r="AG884" s="47"/>
      <c r="AH884" s="47"/>
      <c r="AI884" s="47"/>
    </row>
    <row r="885" spans="1:35">
      <c r="A885" s="47"/>
      <c r="B885" s="47"/>
      <c r="C885" s="47"/>
      <c r="D885" s="47"/>
      <c r="E885" s="47"/>
      <c r="F885" s="47"/>
      <c r="G885" s="47"/>
      <c r="H885" s="47"/>
      <c r="I885" s="47"/>
      <c r="J885" s="47"/>
      <c r="K885" s="47"/>
      <c r="L885" s="47"/>
      <c r="M885" s="47"/>
      <c r="N885" s="47"/>
      <c r="O885" s="47"/>
      <c r="P885" s="47"/>
      <c r="Q885" s="47"/>
      <c r="R885" s="47"/>
      <c r="S885" s="47"/>
      <c r="T885" s="47"/>
      <c r="U885" s="47"/>
      <c r="V885" s="47"/>
      <c r="W885" s="47"/>
      <c r="X885" s="47"/>
      <c r="Y885" s="47"/>
      <c r="Z885" s="47"/>
      <c r="AA885" s="47"/>
      <c r="AB885" s="47"/>
      <c r="AC885" s="47"/>
      <c r="AD885" s="47"/>
      <c r="AE885" s="47"/>
      <c r="AF885" s="47"/>
      <c r="AG885" s="47"/>
      <c r="AH885" s="47"/>
      <c r="AI885" s="47"/>
    </row>
    <row r="886" spans="1:35">
      <c r="A886" s="47"/>
      <c r="B886" s="47"/>
      <c r="C886" s="47"/>
      <c r="D886" s="47"/>
      <c r="E886" s="47"/>
      <c r="F886" s="47"/>
      <c r="G886" s="47"/>
      <c r="H886" s="47"/>
      <c r="I886" s="47"/>
      <c r="J886" s="47"/>
      <c r="K886" s="47"/>
      <c r="L886" s="47"/>
      <c r="M886" s="47"/>
      <c r="N886" s="47"/>
      <c r="O886" s="47"/>
      <c r="P886" s="47"/>
      <c r="Q886" s="47"/>
      <c r="R886" s="47"/>
      <c r="S886" s="47"/>
      <c r="T886" s="47"/>
      <c r="U886" s="47"/>
      <c r="V886" s="47"/>
      <c r="W886" s="47"/>
      <c r="X886" s="47"/>
      <c r="Y886" s="47"/>
      <c r="Z886" s="47"/>
      <c r="AA886" s="47"/>
      <c r="AB886" s="47"/>
      <c r="AC886" s="47"/>
      <c r="AD886" s="47"/>
      <c r="AE886" s="47"/>
      <c r="AF886" s="47"/>
      <c r="AG886" s="47"/>
      <c r="AH886" s="47"/>
      <c r="AI886" s="47"/>
    </row>
    <row r="887" spans="1:35">
      <c r="A887" s="47"/>
      <c r="B887" s="47"/>
      <c r="C887" s="47"/>
      <c r="D887" s="47"/>
      <c r="E887" s="47"/>
      <c r="F887" s="47"/>
      <c r="G887" s="47"/>
      <c r="H887" s="47"/>
      <c r="I887" s="47"/>
      <c r="J887" s="47"/>
      <c r="K887" s="47"/>
      <c r="L887" s="47"/>
      <c r="M887" s="47"/>
      <c r="N887" s="47"/>
      <c r="O887" s="47"/>
      <c r="P887" s="47"/>
      <c r="Q887" s="47"/>
      <c r="R887" s="47"/>
      <c r="S887" s="47"/>
      <c r="T887" s="47"/>
      <c r="U887" s="47"/>
      <c r="V887" s="47"/>
      <c r="W887" s="47"/>
      <c r="X887" s="47"/>
      <c r="Y887" s="47"/>
      <c r="Z887" s="47"/>
      <c r="AA887" s="47"/>
      <c r="AB887" s="47"/>
      <c r="AC887" s="47"/>
      <c r="AD887" s="47"/>
      <c r="AE887" s="47"/>
      <c r="AF887" s="47"/>
      <c r="AG887" s="47"/>
      <c r="AH887" s="47"/>
      <c r="AI887" s="47"/>
    </row>
    <row r="888" spans="1:35">
      <c r="A888" s="47"/>
      <c r="B888" s="47"/>
      <c r="C888" s="47"/>
      <c r="D888" s="47"/>
      <c r="E888" s="47"/>
      <c r="F888" s="47"/>
      <c r="G888" s="47"/>
      <c r="H888" s="47"/>
      <c r="I888" s="47"/>
      <c r="J888" s="47"/>
      <c r="K888" s="47"/>
      <c r="L888" s="47"/>
      <c r="M888" s="47"/>
      <c r="N888" s="47"/>
      <c r="O888" s="47"/>
      <c r="P888" s="47"/>
      <c r="Q888" s="47"/>
      <c r="R888" s="47"/>
      <c r="S888" s="47"/>
      <c r="T888" s="47"/>
      <c r="U888" s="47"/>
      <c r="V888" s="47"/>
      <c r="W888" s="47"/>
      <c r="X888" s="47"/>
      <c r="Y888" s="47"/>
      <c r="Z888" s="47"/>
      <c r="AA888" s="47"/>
      <c r="AB888" s="47"/>
      <c r="AC888" s="47"/>
      <c r="AD888" s="47"/>
      <c r="AE888" s="47"/>
      <c r="AF888" s="47"/>
      <c r="AG888" s="47"/>
      <c r="AH888" s="47"/>
      <c r="AI888" s="47"/>
    </row>
    <row r="889" spans="1:35">
      <c r="A889" s="47"/>
      <c r="B889" s="47"/>
      <c r="C889" s="47"/>
      <c r="D889" s="47"/>
      <c r="E889" s="47"/>
      <c r="F889" s="47"/>
      <c r="G889" s="47"/>
      <c r="H889" s="47"/>
      <c r="I889" s="47"/>
      <c r="J889" s="47"/>
      <c r="K889" s="47"/>
      <c r="L889" s="47"/>
      <c r="M889" s="47"/>
      <c r="N889" s="47"/>
      <c r="O889" s="47"/>
      <c r="P889" s="47"/>
      <c r="Q889" s="47"/>
      <c r="R889" s="47"/>
      <c r="S889" s="47"/>
      <c r="T889" s="47"/>
      <c r="U889" s="47"/>
      <c r="V889" s="47"/>
      <c r="W889" s="47"/>
      <c r="X889" s="47"/>
      <c r="Y889" s="47"/>
      <c r="Z889" s="47"/>
      <c r="AA889" s="47"/>
      <c r="AB889" s="47"/>
      <c r="AC889" s="47"/>
      <c r="AD889" s="47"/>
      <c r="AE889" s="47"/>
      <c r="AF889" s="47"/>
      <c r="AG889" s="47"/>
      <c r="AH889" s="47"/>
      <c r="AI889" s="47"/>
    </row>
    <row r="890" spans="1:35">
      <c r="A890" s="47"/>
      <c r="B890" s="47"/>
      <c r="C890" s="47"/>
      <c r="D890" s="47"/>
      <c r="E890" s="47"/>
      <c r="F890" s="47"/>
      <c r="G890" s="47"/>
      <c r="H890" s="47"/>
      <c r="I890" s="47"/>
      <c r="J890" s="47"/>
      <c r="K890" s="47"/>
      <c r="L890" s="47"/>
      <c r="M890" s="47"/>
      <c r="N890" s="47"/>
      <c r="O890" s="47"/>
      <c r="P890" s="47"/>
      <c r="Q890" s="47"/>
      <c r="R890" s="47"/>
      <c r="S890" s="47"/>
      <c r="T890" s="47"/>
      <c r="U890" s="47"/>
      <c r="V890" s="47"/>
      <c r="W890" s="47"/>
      <c r="X890" s="47"/>
      <c r="Y890" s="47"/>
      <c r="Z890" s="47"/>
      <c r="AA890" s="47"/>
      <c r="AB890" s="47"/>
      <c r="AC890" s="47"/>
      <c r="AD890" s="47"/>
      <c r="AE890" s="47"/>
      <c r="AF890" s="47"/>
      <c r="AG890" s="47"/>
      <c r="AH890" s="47"/>
      <c r="AI890" s="47"/>
    </row>
    <row r="891" spans="1:35">
      <c r="A891" s="47"/>
      <c r="B891" s="47"/>
      <c r="C891" s="47"/>
      <c r="D891" s="47"/>
      <c r="E891" s="47"/>
      <c r="F891" s="47"/>
      <c r="G891" s="47"/>
      <c r="H891" s="47"/>
      <c r="I891" s="47"/>
      <c r="J891" s="47"/>
      <c r="K891" s="47"/>
      <c r="L891" s="47"/>
      <c r="M891" s="47"/>
      <c r="N891" s="47"/>
      <c r="O891" s="47"/>
      <c r="P891" s="47"/>
      <c r="Q891" s="47"/>
      <c r="R891" s="47"/>
      <c r="S891" s="47"/>
      <c r="T891" s="47"/>
      <c r="U891" s="47"/>
      <c r="V891" s="47"/>
      <c r="W891" s="47"/>
      <c r="X891" s="47"/>
      <c r="Y891" s="47"/>
      <c r="Z891" s="47"/>
      <c r="AA891" s="47"/>
      <c r="AB891" s="47"/>
      <c r="AC891" s="47"/>
      <c r="AD891" s="47"/>
      <c r="AE891" s="47"/>
      <c r="AF891" s="47"/>
      <c r="AG891" s="47"/>
      <c r="AH891" s="47"/>
      <c r="AI891" s="47"/>
    </row>
    <row r="892" spans="1:35">
      <c r="A892" s="47"/>
      <c r="B892" s="47"/>
      <c r="C892" s="47"/>
      <c r="D892" s="47"/>
      <c r="E892" s="47"/>
      <c r="F892" s="47"/>
      <c r="G892" s="47"/>
      <c r="H892" s="47"/>
      <c r="I892" s="47"/>
      <c r="J892" s="47"/>
      <c r="K892" s="47"/>
      <c r="L892" s="47"/>
      <c r="M892" s="47"/>
      <c r="N892" s="47"/>
      <c r="O892" s="47"/>
      <c r="P892" s="47"/>
      <c r="Q892" s="47"/>
      <c r="R892" s="47"/>
      <c r="S892" s="47"/>
      <c r="T892" s="47"/>
      <c r="U892" s="47"/>
      <c r="V892" s="47"/>
      <c r="W892" s="47"/>
      <c r="X892" s="47"/>
      <c r="Y892" s="47"/>
      <c r="Z892" s="47"/>
      <c r="AA892" s="47"/>
      <c r="AB892" s="47"/>
      <c r="AC892" s="47"/>
      <c r="AD892" s="47"/>
      <c r="AE892" s="47"/>
      <c r="AF892" s="47"/>
      <c r="AG892" s="47"/>
      <c r="AH892" s="47"/>
      <c r="AI892" s="47"/>
    </row>
    <row r="893" spans="1:35">
      <c r="A893" s="47"/>
      <c r="B893" s="47"/>
      <c r="C893" s="47"/>
      <c r="D893" s="47"/>
      <c r="E893" s="47"/>
      <c r="F893" s="47"/>
      <c r="G893" s="47"/>
      <c r="H893" s="47"/>
      <c r="I893" s="47"/>
      <c r="J893" s="47"/>
      <c r="K893" s="47"/>
      <c r="L893" s="47"/>
      <c r="M893" s="47"/>
      <c r="N893" s="47"/>
      <c r="O893" s="47"/>
      <c r="P893" s="47"/>
      <c r="Q893" s="47"/>
      <c r="R893" s="47"/>
      <c r="S893" s="47"/>
      <c r="T893" s="47"/>
      <c r="U893" s="47"/>
      <c r="V893" s="47"/>
      <c r="W893" s="47"/>
      <c r="X893" s="47"/>
      <c r="Y893" s="47"/>
      <c r="Z893" s="47"/>
      <c r="AA893" s="47"/>
      <c r="AB893" s="47"/>
      <c r="AC893" s="47"/>
      <c r="AD893" s="47"/>
      <c r="AE893" s="47"/>
      <c r="AF893" s="47"/>
      <c r="AG893" s="47"/>
      <c r="AH893" s="47"/>
      <c r="AI893" s="47"/>
    </row>
    <row r="894" spans="1:35">
      <c r="A894" s="47"/>
      <c r="B894" s="47"/>
      <c r="C894" s="47"/>
      <c r="D894" s="47"/>
      <c r="E894" s="47"/>
      <c r="F894" s="47"/>
      <c r="G894" s="47"/>
      <c r="H894" s="47"/>
      <c r="I894" s="47"/>
      <c r="J894" s="47"/>
      <c r="K894" s="47"/>
      <c r="L894" s="47"/>
      <c r="M894" s="47"/>
      <c r="N894" s="47"/>
      <c r="O894" s="47"/>
      <c r="P894" s="47"/>
      <c r="Q894" s="47"/>
      <c r="R894" s="47"/>
      <c r="S894" s="47"/>
      <c r="T894" s="47"/>
      <c r="U894" s="47"/>
      <c r="V894" s="47"/>
      <c r="W894" s="47"/>
      <c r="X894" s="47"/>
      <c r="Y894" s="47"/>
      <c r="Z894" s="47"/>
      <c r="AA894" s="47"/>
      <c r="AB894" s="47"/>
      <c r="AC894" s="47"/>
      <c r="AD894" s="47"/>
      <c r="AE894" s="47"/>
      <c r="AF894" s="47"/>
      <c r="AG894" s="47"/>
      <c r="AH894" s="47"/>
      <c r="AI894" s="47"/>
    </row>
    <row r="895" spans="1:35">
      <c r="A895" s="47"/>
      <c r="B895" s="47"/>
      <c r="C895" s="47"/>
      <c r="D895" s="47"/>
      <c r="E895" s="47"/>
      <c r="F895" s="47"/>
      <c r="G895" s="47"/>
      <c r="H895" s="47"/>
      <c r="I895" s="47"/>
      <c r="J895" s="47"/>
      <c r="K895" s="47"/>
      <c r="L895" s="47"/>
      <c r="M895" s="47"/>
      <c r="N895" s="47"/>
      <c r="O895" s="47"/>
      <c r="P895" s="47"/>
      <c r="Q895" s="47"/>
      <c r="R895" s="47"/>
      <c r="S895" s="47"/>
      <c r="T895" s="47"/>
      <c r="U895" s="47"/>
      <c r="V895" s="47"/>
      <c r="W895" s="47"/>
      <c r="X895" s="47"/>
      <c r="Y895" s="47"/>
      <c r="Z895" s="47"/>
      <c r="AA895" s="47"/>
      <c r="AB895" s="47"/>
      <c r="AC895" s="47"/>
      <c r="AD895" s="47"/>
      <c r="AE895" s="47"/>
      <c r="AF895" s="47"/>
      <c r="AG895" s="47"/>
      <c r="AH895" s="47"/>
      <c r="AI895" s="47"/>
    </row>
    <row r="896" spans="1:35">
      <c r="A896" s="47"/>
      <c r="B896" s="47"/>
      <c r="C896" s="47"/>
      <c r="D896" s="47"/>
      <c r="E896" s="47"/>
      <c r="F896" s="47"/>
      <c r="G896" s="47"/>
      <c r="H896" s="47"/>
      <c r="I896" s="47"/>
      <c r="J896" s="47"/>
      <c r="K896" s="47"/>
      <c r="L896" s="47"/>
      <c r="M896" s="47"/>
      <c r="N896" s="47"/>
      <c r="O896" s="47"/>
      <c r="P896" s="47"/>
      <c r="Q896" s="47"/>
      <c r="R896" s="47"/>
      <c r="S896" s="47"/>
      <c r="T896" s="47"/>
      <c r="U896" s="47"/>
      <c r="V896" s="47"/>
      <c r="W896" s="47"/>
      <c r="X896" s="47"/>
      <c r="Y896" s="47"/>
      <c r="Z896" s="47"/>
      <c r="AA896" s="47"/>
      <c r="AB896" s="47"/>
      <c r="AC896" s="47"/>
      <c r="AD896" s="47"/>
      <c r="AE896" s="47"/>
      <c r="AF896" s="47"/>
      <c r="AG896" s="47"/>
      <c r="AH896" s="47"/>
      <c r="AI896" s="47"/>
    </row>
    <row r="897" spans="1:35">
      <c r="A897" s="47"/>
      <c r="B897" s="47"/>
      <c r="C897" s="47"/>
      <c r="D897" s="47"/>
      <c r="E897" s="47"/>
      <c r="F897" s="47"/>
      <c r="G897" s="47"/>
      <c r="H897" s="47"/>
      <c r="I897" s="47"/>
      <c r="J897" s="47"/>
      <c r="K897" s="47"/>
      <c r="L897" s="47"/>
      <c r="M897" s="47"/>
      <c r="N897" s="47"/>
      <c r="O897" s="47"/>
      <c r="P897" s="47"/>
      <c r="Q897" s="47"/>
      <c r="R897" s="47"/>
      <c r="S897" s="47"/>
      <c r="T897" s="47"/>
      <c r="U897" s="47"/>
      <c r="V897" s="47"/>
      <c r="W897" s="47"/>
      <c r="X897" s="47"/>
      <c r="Y897" s="47"/>
      <c r="Z897" s="47"/>
      <c r="AA897" s="47"/>
      <c r="AB897" s="47"/>
      <c r="AC897" s="47"/>
      <c r="AD897" s="47"/>
      <c r="AE897" s="47"/>
      <c r="AF897" s="47"/>
      <c r="AG897" s="47"/>
      <c r="AH897" s="47"/>
      <c r="AI897" s="47"/>
    </row>
    <row r="898" spans="1:35">
      <c r="A898" s="47"/>
      <c r="B898" s="47"/>
      <c r="C898" s="47"/>
      <c r="D898" s="47"/>
      <c r="E898" s="47"/>
      <c r="F898" s="47"/>
      <c r="G898" s="47"/>
      <c r="H898" s="47"/>
      <c r="I898" s="47"/>
      <c r="J898" s="47"/>
      <c r="K898" s="47"/>
      <c r="L898" s="47"/>
      <c r="M898" s="47"/>
      <c r="N898" s="47"/>
      <c r="O898" s="47"/>
      <c r="P898" s="47"/>
      <c r="Q898" s="47"/>
      <c r="R898" s="47"/>
      <c r="S898" s="47"/>
      <c r="T898" s="47"/>
      <c r="U898" s="47"/>
      <c r="V898" s="47"/>
      <c r="W898" s="47"/>
      <c r="X898" s="47"/>
      <c r="Y898" s="47"/>
      <c r="Z898" s="47"/>
      <c r="AA898" s="47"/>
      <c r="AB898" s="47"/>
      <c r="AC898" s="47"/>
      <c r="AD898" s="47"/>
      <c r="AE898" s="47"/>
      <c r="AF898" s="47"/>
      <c r="AG898" s="47"/>
      <c r="AH898" s="47"/>
      <c r="AI898" s="47"/>
    </row>
    <row r="899" spans="1:35">
      <c r="A899" s="47"/>
      <c r="B899" s="47"/>
      <c r="C899" s="47"/>
      <c r="D899" s="47"/>
      <c r="E899" s="47"/>
      <c r="F899" s="47"/>
      <c r="G899" s="47"/>
      <c r="H899" s="47"/>
      <c r="I899" s="47"/>
      <c r="J899" s="47"/>
      <c r="K899" s="47"/>
      <c r="L899" s="47"/>
      <c r="M899" s="47"/>
      <c r="N899" s="47"/>
      <c r="O899" s="47"/>
      <c r="P899" s="47"/>
      <c r="Q899" s="47"/>
      <c r="R899" s="47"/>
      <c r="S899" s="47"/>
      <c r="T899" s="47"/>
      <c r="U899" s="47"/>
      <c r="V899" s="47"/>
      <c r="W899" s="47"/>
      <c r="X899" s="47"/>
      <c r="Y899" s="47"/>
      <c r="Z899" s="47"/>
      <c r="AA899" s="47"/>
      <c r="AB899" s="47"/>
      <c r="AC899" s="47"/>
      <c r="AD899" s="47"/>
      <c r="AE899" s="47"/>
      <c r="AF899" s="47"/>
      <c r="AG899" s="47"/>
      <c r="AH899" s="47"/>
      <c r="AI899" s="47"/>
    </row>
    <row r="900" spans="1:35">
      <c r="A900" s="47"/>
      <c r="B900" s="47"/>
      <c r="C900" s="47"/>
      <c r="D900" s="47"/>
      <c r="E900" s="47"/>
      <c r="F900" s="47"/>
      <c r="G900" s="47"/>
      <c r="H900" s="47"/>
      <c r="I900" s="47"/>
      <c r="J900" s="47"/>
      <c r="K900" s="47"/>
      <c r="L900" s="47"/>
      <c r="M900" s="47"/>
      <c r="N900" s="47"/>
      <c r="O900" s="47"/>
      <c r="P900" s="47"/>
      <c r="Q900" s="47"/>
      <c r="R900" s="47"/>
      <c r="S900" s="47"/>
      <c r="T900" s="47"/>
      <c r="U900" s="47"/>
      <c r="V900" s="47"/>
      <c r="W900" s="47"/>
      <c r="X900" s="47"/>
      <c r="Y900" s="47"/>
      <c r="Z900" s="47"/>
      <c r="AA900" s="47"/>
      <c r="AB900" s="47"/>
      <c r="AC900" s="47"/>
      <c r="AD900" s="47"/>
      <c r="AE900" s="47"/>
      <c r="AF900" s="47"/>
      <c r="AG900" s="47"/>
      <c r="AH900" s="47"/>
      <c r="AI900" s="47"/>
    </row>
    <row r="901" spans="1:35">
      <c r="A901" s="47"/>
      <c r="B901" s="47"/>
      <c r="C901" s="47"/>
      <c r="D901" s="47"/>
      <c r="E901" s="47"/>
      <c r="F901" s="47"/>
      <c r="G901" s="47"/>
      <c r="H901" s="47"/>
      <c r="I901" s="47"/>
      <c r="J901" s="47"/>
      <c r="K901" s="47"/>
      <c r="L901" s="47"/>
      <c r="M901" s="47"/>
      <c r="N901" s="47"/>
      <c r="O901" s="47"/>
      <c r="P901" s="47"/>
      <c r="Q901" s="47"/>
      <c r="R901" s="47"/>
      <c r="S901" s="47"/>
      <c r="T901" s="47"/>
      <c r="U901" s="47"/>
      <c r="V901" s="47"/>
      <c r="W901" s="47"/>
      <c r="X901" s="47"/>
      <c r="Y901" s="47"/>
      <c r="Z901" s="47"/>
      <c r="AA901" s="47"/>
      <c r="AB901" s="47"/>
      <c r="AC901" s="47"/>
      <c r="AD901" s="47"/>
      <c r="AE901" s="47"/>
      <c r="AF901" s="47"/>
      <c r="AG901" s="47"/>
      <c r="AH901" s="47"/>
      <c r="AI901" s="47"/>
    </row>
    <row r="902" spans="1:35">
      <c r="A902" s="47"/>
      <c r="B902" s="47"/>
      <c r="C902" s="47"/>
      <c r="D902" s="47"/>
      <c r="E902" s="47"/>
      <c r="F902" s="47"/>
      <c r="G902" s="47"/>
      <c r="H902" s="47"/>
      <c r="I902" s="47"/>
      <c r="J902" s="47"/>
      <c r="K902" s="47"/>
      <c r="L902" s="47"/>
      <c r="M902" s="47"/>
      <c r="N902" s="47"/>
      <c r="O902" s="47"/>
      <c r="P902" s="47"/>
      <c r="Q902" s="47"/>
      <c r="R902" s="47"/>
      <c r="S902" s="47"/>
      <c r="T902" s="47"/>
      <c r="U902" s="47"/>
      <c r="V902" s="47"/>
      <c r="W902" s="47"/>
      <c r="X902" s="47"/>
      <c r="Y902" s="47"/>
      <c r="Z902" s="47"/>
      <c r="AA902" s="47"/>
      <c r="AB902" s="47"/>
      <c r="AC902" s="47"/>
      <c r="AD902" s="47"/>
      <c r="AE902" s="47"/>
      <c r="AF902" s="47"/>
      <c r="AG902" s="47"/>
      <c r="AH902" s="47"/>
      <c r="AI902" s="47"/>
    </row>
    <row r="903" spans="1:35">
      <c r="A903" s="47"/>
      <c r="B903" s="47"/>
      <c r="C903" s="47"/>
      <c r="D903" s="47"/>
      <c r="E903" s="47"/>
      <c r="F903" s="47"/>
      <c r="G903" s="47"/>
      <c r="H903" s="47"/>
      <c r="I903" s="47"/>
      <c r="J903" s="47"/>
      <c r="K903" s="47"/>
      <c r="L903" s="47"/>
      <c r="M903" s="47"/>
      <c r="N903" s="47"/>
      <c r="O903" s="47"/>
      <c r="P903" s="47"/>
      <c r="Q903" s="47"/>
      <c r="R903" s="47"/>
      <c r="S903" s="47"/>
      <c r="T903" s="47"/>
      <c r="U903" s="47"/>
      <c r="V903" s="47"/>
      <c r="W903" s="47"/>
      <c r="X903" s="47"/>
      <c r="Y903" s="47"/>
      <c r="Z903" s="47"/>
      <c r="AA903" s="47"/>
      <c r="AB903" s="47"/>
      <c r="AC903" s="47"/>
      <c r="AD903" s="47"/>
      <c r="AE903" s="47"/>
      <c r="AF903" s="47"/>
      <c r="AG903" s="47"/>
      <c r="AH903" s="47"/>
      <c r="AI903" s="47"/>
    </row>
    <row r="904" spans="1:35">
      <c r="A904" s="47"/>
      <c r="B904" s="47"/>
      <c r="C904" s="47"/>
      <c r="D904" s="47"/>
      <c r="E904" s="47"/>
      <c r="F904" s="47"/>
      <c r="G904" s="47"/>
      <c r="H904" s="47"/>
      <c r="I904" s="47"/>
      <c r="J904" s="47"/>
      <c r="K904" s="47"/>
      <c r="L904" s="47"/>
      <c r="M904" s="47"/>
      <c r="N904" s="47"/>
      <c r="O904" s="47"/>
      <c r="P904" s="47"/>
      <c r="Q904" s="47"/>
      <c r="R904" s="47"/>
      <c r="S904" s="47"/>
      <c r="T904" s="47"/>
      <c r="U904" s="47"/>
      <c r="V904" s="47"/>
      <c r="W904" s="47"/>
      <c r="X904" s="47"/>
      <c r="Y904" s="47"/>
      <c r="Z904" s="47"/>
      <c r="AA904" s="47"/>
      <c r="AB904" s="47"/>
      <c r="AC904" s="47"/>
      <c r="AD904" s="47"/>
      <c r="AE904" s="47"/>
      <c r="AF904" s="47"/>
      <c r="AG904" s="47"/>
      <c r="AH904" s="47"/>
      <c r="AI904" s="47"/>
    </row>
    <row r="905" spans="1:35">
      <c r="A905" s="47"/>
      <c r="B905" s="47"/>
      <c r="C905" s="47"/>
      <c r="D905" s="47"/>
      <c r="E905" s="47"/>
      <c r="F905" s="47"/>
      <c r="G905" s="47"/>
      <c r="H905" s="47"/>
      <c r="I905" s="47"/>
      <c r="J905" s="47"/>
      <c r="K905" s="47"/>
      <c r="L905" s="47"/>
      <c r="M905" s="47"/>
      <c r="N905" s="47"/>
      <c r="O905" s="47"/>
      <c r="P905" s="47"/>
      <c r="Q905" s="47"/>
      <c r="R905" s="47"/>
      <c r="S905" s="47"/>
      <c r="T905" s="47"/>
      <c r="U905" s="47"/>
      <c r="V905" s="47"/>
      <c r="W905" s="47"/>
      <c r="X905" s="47"/>
      <c r="Y905" s="47"/>
      <c r="Z905" s="47"/>
      <c r="AA905" s="47"/>
      <c r="AB905" s="47"/>
      <c r="AC905" s="47"/>
      <c r="AD905" s="47"/>
      <c r="AE905" s="47"/>
      <c r="AF905" s="47"/>
      <c r="AG905" s="47"/>
      <c r="AH905" s="47"/>
      <c r="AI905" s="47"/>
    </row>
    <row r="906" spans="1:35">
      <c r="A906" s="47"/>
      <c r="B906" s="47"/>
      <c r="C906" s="47"/>
      <c r="D906" s="47"/>
      <c r="E906" s="47"/>
      <c r="F906" s="47"/>
      <c r="G906" s="47"/>
      <c r="H906" s="47"/>
      <c r="I906" s="47"/>
      <c r="J906" s="47"/>
      <c r="K906" s="47"/>
      <c r="L906" s="47"/>
      <c r="M906" s="47"/>
      <c r="N906" s="47"/>
      <c r="O906" s="47"/>
      <c r="P906" s="47"/>
      <c r="Q906" s="47"/>
      <c r="R906" s="47"/>
      <c r="S906" s="47"/>
      <c r="T906" s="47"/>
      <c r="U906" s="47"/>
      <c r="V906" s="47"/>
      <c r="W906" s="47"/>
      <c r="X906" s="47"/>
      <c r="Y906" s="47"/>
      <c r="Z906" s="47"/>
      <c r="AA906" s="47"/>
      <c r="AB906" s="47"/>
      <c r="AC906" s="47"/>
      <c r="AD906" s="47"/>
      <c r="AE906" s="47"/>
      <c r="AF906" s="47"/>
      <c r="AG906" s="47"/>
      <c r="AH906" s="47"/>
      <c r="AI906" s="47"/>
    </row>
    <row r="907" spans="1:35">
      <c r="A907" s="47"/>
      <c r="B907" s="47"/>
      <c r="C907" s="47"/>
      <c r="D907" s="47"/>
      <c r="E907" s="47"/>
      <c r="F907" s="47"/>
      <c r="G907" s="47"/>
      <c r="H907" s="47"/>
      <c r="I907" s="47"/>
      <c r="J907" s="47"/>
      <c r="K907" s="47"/>
      <c r="L907" s="47"/>
      <c r="M907" s="47"/>
      <c r="N907" s="47"/>
      <c r="O907" s="47"/>
      <c r="P907" s="47"/>
      <c r="Q907" s="47"/>
      <c r="R907" s="47"/>
      <c r="S907" s="47"/>
      <c r="T907" s="47"/>
      <c r="U907" s="47"/>
      <c r="V907" s="47"/>
      <c r="W907" s="47"/>
      <c r="X907" s="47"/>
      <c r="Y907" s="47"/>
      <c r="Z907" s="47"/>
      <c r="AA907" s="47"/>
      <c r="AB907" s="47"/>
      <c r="AC907" s="47"/>
      <c r="AD907" s="47"/>
      <c r="AE907" s="47"/>
      <c r="AF907" s="47"/>
      <c r="AG907" s="47"/>
      <c r="AH907" s="47"/>
      <c r="AI907" s="47"/>
    </row>
    <row r="908" spans="1:35">
      <c r="A908" s="47"/>
      <c r="B908" s="47"/>
      <c r="C908" s="47"/>
      <c r="D908" s="47"/>
      <c r="E908" s="47"/>
      <c r="F908" s="47"/>
      <c r="G908" s="47"/>
      <c r="H908" s="47"/>
      <c r="I908" s="47"/>
      <c r="J908" s="47"/>
      <c r="K908" s="47"/>
      <c r="L908" s="47"/>
      <c r="M908" s="47"/>
      <c r="N908" s="47"/>
      <c r="O908" s="47"/>
      <c r="P908" s="47"/>
      <c r="Q908" s="47"/>
      <c r="R908" s="47"/>
      <c r="S908" s="47"/>
      <c r="T908" s="47"/>
      <c r="U908" s="47"/>
      <c r="V908" s="47"/>
      <c r="W908" s="47"/>
      <c r="X908" s="47"/>
      <c r="Y908" s="47"/>
      <c r="Z908" s="47"/>
      <c r="AA908" s="47"/>
      <c r="AB908" s="47"/>
      <c r="AC908" s="47"/>
      <c r="AD908" s="47"/>
      <c r="AE908" s="47"/>
      <c r="AF908" s="47"/>
      <c r="AG908" s="47"/>
      <c r="AH908" s="47"/>
      <c r="AI908" s="47"/>
    </row>
    <row r="909" spans="1:35">
      <c r="A909" s="47"/>
      <c r="B909" s="47"/>
      <c r="C909" s="47"/>
      <c r="D909" s="47"/>
      <c r="E909" s="47"/>
      <c r="F909" s="47"/>
      <c r="G909" s="47"/>
      <c r="H909" s="47"/>
      <c r="I909" s="47"/>
      <c r="J909" s="47"/>
      <c r="K909" s="47"/>
      <c r="L909" s="47"/>
      <c r="M909" s="47"/>
      <c r="N909" s="47"/>
      <c r="O909" s="47"/>
      <c r="P909" s="47"/>
      <c r="Q909" s="47"/>
      <c r="R909" s="47"/>
      <c r="S909" s="47"/>
      <c r="T909" s="47"/>
      <c r="U909" s="47"/>
      <c r="V909" s="47"/>
      <c r="W909" s="47"/>
      <c r="X909" s="47"/>
      <c r="Y909" s="47"/>
      <c r="Z909" s="47"/>
      <c r="AA909" s="47"/>
      <c r="AB909" s="47"/>
      <c r="AC909" s="47"/>
      <c r="AD909" s="47"/>
      <c r="AE909" s="47"/>
      <c r="AF909" s="47"/>
      <c r="AG909" s="47"/>
      <c r="AH909" s="47"/>
      <c r="AI909" s="47"/>
    </row>
    <row r="910" spans="1:35">
      <c r="A910" s="47"/>
      <c r="B910" s="47"/>
      <c r="C910" s="47"/>
      <c r="D910" s="47"/>
      <c r="E910" s="47"/>
      <c r="F910" s="47"/>
      <c r="G910" s="47"/>
      <c r="H910" s="47"/>
      <c r="I910" s="47"/>
      <c r="J910" s="47"/>
      <c r="K910" s="47"/>
      <c r="L910" s="47"/>
      <c r="M910" s="47"/>
      <c r="N910" s="47"/>
      <c r="O910" s="47"/>
      <c r="P910" s="47"/>
      <c r="Q910" s="47"/>
      <c r="R910" s="47"/>
      <c r="S910" s="47"/>
      <c r="T910" s="47"/>
      <c r="U910" s="47"/>
      <c r="V910" s="47"/>
      <c r="W910" s="47"/>
      <c r="X910" s="47"/>
      <c r="Y910" s="47"/>
      <c r="Z910" s="47"/>
      <c r="AA910" s="47"/>
      <c r="AB910" s="47"/>
      <c r="AC910" s="47"/>
      <c r="AD910" s="47"/>
      <c r="AE910" s="47"/>
      <c r="AF910" s="47"/>
      <c r="AG910" s="47"/>
      <c r="AH910" s="47"/>
      <c r="AI910" s="47"/>
    </row>
    <row r="911" spans="1:35">
      <c r="A911" s="47"/>
      <c r="B911" s="47"/>
      <c r="C911" s="47"/>
      <c r="D911" s="47"/>
      <c r="E911" s="47"/>
      <c r="F911" s="47"/>
      <c r="G911" s="47"/>
      <c r="H911" s="47"/>
      <c r="I911" s="47"/>
      <c r="J911" s="47"/>
      <c r="K911" s="47"/>
      <c r="L911" s="47"/>
      <c r="M911" s="47"/>
      <c r="N911" s="47"/>
      <c r="O911" s="47"/>
      <c r="P911" s="47"/>
      <c r="Q911" s="47"/>
      <c r="R911" s="47"/>
      <c r="S911" s="47"/>
      <c r="T911" s="47"/>
      <c r="U911" s="47"/>
      <c r="V911" s="47"/>
      <c r="W911" s="47"/>
      <c r="X911" s="47"/>
      <c r="Y911" s="47"/>
      <c r="Z911" s="47"/>
      <c r="AA911" s="47"/>
      <c r="AB911" s="47"/>
      <c r="AC911" s="47"/>
      <c r="AD911" s="47"/>
      <c r="AE911" s="47"/>
      <c r="AF911" s="47"/>
      <c r="AG911" s="47"/>
      <c r="AH911" s="47"/>
      <c r="AI911" s="47"/>
    </row>
    <row r="912" spans="1:35">
      <c r="A912" s="47"/>
      <c r="B912" s="47"/>
      <c r="C912" s="47"/>
      <c r="D912" s="47"/>
      <c r="E912" s="47"/>
      <c r="F912" s="47"/>
      <c r="G912" s="47"/>
      <c r="H912" s="47"/>
      <c r="I912" s="47"/>
      <c r="J912" s="47"/>
      <c r="K912" s="47"/>
      <c r="L912" s="47"/>
      <c r="M912" s="47"/>
      <c r="N912" s="47"/>
      <c r="O912" s="47"/>
      <c r="P912" s="47"/>
      <c r="Q912" s="47"/>
      <c r="R912" s="47"/>
      <c r="S912" s="47"/>
      <c r="T912" s="47"/>
      <c r="U912" s="47"/>
      <c r="V912" s="47"/>
      <c r="W912" s="47"/>
      <c r="X912" s="47"/>
      <c r="Y912" s="47"/>
      <c r="Z912" s="47"/>
      <c r="AA912" s="47"/>
      <c r="AB912" s="47"/>
      <c r="AC912" s="47"/>
      <c r="AD912" s="47"/>
      <c r="AE912" s="47"/>
      <c r="AF912" s="47"/>
      <c r="AG912" s="47"/>
      <c r="AH912" s="47"/>
      <c r="AI912" s="47"/>
    </row>
    <row r="913" spans="1:35">
      <c r="A913" s="47"/>
      <c r="B913" s="47"/>
      <c r="C913" s="47"/>
      <c r="D913" s="47"/>
      <c r="E913" s="47"/>
      <c r="F913" s="47"/>
      <c r="G913" s="47"/>
      <c r="H913" s="47"/>
      <c r="I913" s="47"/>
      <c r="J913" s="47"/>
      <c r="K913" s="47"/>
      <c r="L913" s="47"/>
      <c r="M913" s="47"/>
      <c r="N913" s="47"/>
      <c r="O913" s="47"/>
      <c r="P913" s="47"/>
      <c r="Q913" s="47"/>
      <c r="R913" s="47"/>
      <c r="S913" s="47"/>
      <c r="T913" s="47"/>
      <c r="U913" s="47"/>
      <c r="V913" s="47"/>
      <c r="W913" s="47"/>
      <c r="X913" s="47"/>
      <c r="Y913" s="47"/>
      <c r="Z913" s="47"/>
      <c r="AA913" s="47"/>
      <c r="AB913" s="47"/>
      <c r="AC913" s="47"/>
      <c r="AD913" s="47"/>
      <c r="AE913" s="47"/>
      <c r="AF913" s="47"/>
      <c r="AG913" s="47"/>
      <c r="AH913" s="47"/>
      <c r="AI913" s="47"/>
    </row>
    <row r="914" spans="1:35">
      <c r="A914" s="47"/>
      <c r="B914" s="47"/>
      <c r="C914" s="47"/>
      <c r="D914" s="47"/>
      <c r="E914" s="47"/>
      <c r="F914" s="47"/>
      <c r="G914" s="47"/>
      <c r="H914" s="47"/>
      <c r="I914" s="47"/>
      <c r="J914" s="47"/>
      <c r="K914" s="47"/>
      <c r="L914" s="47"/>
      <c r="M914" s="47"/>
      <c r="N914" s="47"/>
      <c r="O914" s="47"/>
      <c r="P914" s="47"/>
      <c r="Q914" s="47"/>
      <c r="R914" s="47"/>
      <c r="S914" s="47"/>
      <c r="T914" s="47"/>
      <c r="U914" s="47"/>
      <c r="V914" s="47"/>
      <c r="W914" s="47"/>
      <c r="X914" s="47"/>
      <c r="Y914" s="47"/>
      <c r="Z914" s="47"/>
      <c r="AA914" s="47"/>
      <c r="AB914" s="47"/>
      <c r="AC914" s="47"/>
      <c r="AD914" s="47"/>
      <c r="AE914" s="47"/>
      <c r="AF914" s="47"/>
      <c r="AG914" s="47"/>
      <c r="AH914" s="47"/>
      <c r="AI914" s="47"/>
    </row>
    <row r="915" spans="1:35">
      <c r="A915" s="47"/>
      <c r="B915" s="47"/>
      <c r="C915" s="47"/>
      <c r="D915" s="47"/>
      <c r="E915" s="47"/>
      <c r="F915" s="47"/>
      <c r="G915" s="47"/>
      <c r="H915" s="47"/>
      <c r="I915" s="47"/>
      <c r="J915" s="47"/>
      <c r="K915" s="47"/>
      <c r="L915" s="47"/>
      <c r="M915" s="47"/>
      <c r="N915" s="47"/>
      <c r="O915" s="47"/>
      <c r="P915" s="47"/>
      <c r="Q915" s="47"/>
      <c r="R915" s="47"/>
      <c r="S915" s="47"/>
      <c r="T915" s="47"/>
      <c r="U915" s="47"/>
      <c r="V915" s="47"/>
      <c r="W915" s="47"/>
      <c r="X915" s="47"/>
      <c r="Y915" s="47"/>
      <c r="Z915" s="47"/>
      <c r="AA915" s="47"/>
      <c r="AB915" s="47"/>
      <c r="AC915" s="47"/>
      <c r="AD915" s="47"/>
      <c r="AE915" s="47"/>
      <c r="AF915" s="47"/>
      <c r="AG915" s="47"/>
      <c r="AH915" s="47"/>
      <c r="AI915" s="47"/>
    </row>
    <row r="916" spans="1:35">
      <c r="A916" s="47"/>
      <c r="B916" s="47"/>
      <c r="C916" s="47"/>
      <c r="D916" s="47"/>
      <c r="E916" s="47"/>
      <c r="F916" s="47"/>
      <c r="G916" s="47"/>
      <c r="H916" s="47"/>
      <c r="I916" s="47"/>
      <c r="J916" s="47"/>
      <c r="K916" s="47"/>
      <c r="L916" s="47"/>
      <c r="M916" s="47"/>
      <c r="N916" s="47"/>
      <c r="O916" s="47"/>
      <c r="P916" s="47"/>
      <c r="Q916" s="47"/>
      <c r="R916" s="47"/>
      <c r="S916" s="47"/>
      <c r="T916" s="47"/>
      <c r="U916" s="47"/>
      <c r="V916" s="47"/>
      <c r="W916" s="47"/>
      <c r="X916" s="47"/>
      <c r="Y916" s="47"/>
      <c r="Z916" s="47"/>
      <c r="AA916" s="47"/>
      <c r="AB916" s="47"/>
      <c r="AC916" s="47"/>
      <c r="AD916" s="47"/>
      <c r="AE916" s="47"/>
      <c r="AF916" s="47"/>
      <c r="AG916" s="47"/>
      <c r="AH916" s="47"/>
      <c r="AI916" s="47"/>
    </row>
    <row r="917" spans="1:35">
      <c r="A917" s="47"/>
      <c r="B917" s="47"/>
      <c r="C917" s="47"/>
      <c r="D917" s="47"/>
      <c r="E917" s="47"/>
      <c r="F917" s="47"/>
      <c r="G917" s="47"/>
      <c r="H917" s="47"/>
      <c r="I917" s="47"/>
      <c r="J917" s="47"/>
      <c r="K917" s="47"/>
      <c r="L917" s="47"/>
      <c r="M917" s="47"/>
      <c r="N917" s="47"/>
      <c r="O917" s="47"/>
      <c r="P917" s="47"/>
      <c r="Q917" s="47"/>
      <c r="R917" s="47"/>
      <c r="S917" s="47"/>
      <c r="T917" s="47"/>
      <c r="U917" s="47"/>
      <c r="V917" s="47"/>
      <c r="W917" s="47"/>
      <c r="X917" s="47"/>
      <c r="Y917" s="47"/>
      <c r="Z917" s="47"/>
      <c r="AA917" s="47"/>
      <c r="AB917" s="47"/>
      <c r="AC917" s="47"/>
      <c r="AD917" s="47"/>
      <c r="AE917" s="47"/>
      <c r="AF917" s="47"/>
      <c r="AG917" s="47"/>
      <c r="AH917" s="47"/>
      <c r="AI917" s="47"/>
    </row>
    <row r="918" spans="1:35">
      <c r="A918" s="47"/>
      <c r="B918" s="47"/>
      <c r="C918" s="47"/>
      <c r="D918" s="47"/>
      <c r="E918" s="47"/>
      <c r="F918" s="47"/>
      <c r="G918" s="47"/>
      <c r="H918" s="47"/>
      <c r="I918" s="47"/>
      <c r="J918" s="47"/>
      <c r="K918" s="47"/>
      <c r="L918" s="47"/>
      <c r="M918" s="47"/>
      <c r="N918" s="47"/>
      <c r="O918" s="47"/>
      <c r="P918" s="47"/>
      <c r="Q918" s="47"/>
      <c r="R918" s="47"/>
      <c r="S918" s="47"/>
      <c r="T918" s="47"/>
      <c r="U918" s="47"/>
      <c r="V918" s="47"/>
      <c r="W918" s="47"/>
      <c r="X918" s="47"/>
      <c r="Y918" s="47"/>
      <c r="Z918" s="47"/>
      <c r="AA918" s="47"/>
      <c r="AB918" s="47"/>
      <c r="AC918" s="47"/>
      <c r="AD918" s="47"/>
      <c r="AE918" s="47"/>
      <c r="AF918" s="47"/>
      <c r="AG918" s="47"/>
      <c r="AH918" s="47"/>
      <c r="AI918" s="47"/>
    </row>
    <row r="919" spans="1:35">
      <c r="A919" s="47"/>
      <c r="B919" s="47"/>
      <c r="C919" s="47"/>
      <c r="D919" s="47"/>
      <c r="E919" s="47"/>
      <c r="F919" s="47"/>
      <c r="G919" s="47"/>
      <c r="H919" s="47"/>
      <c r="I919" s="47"/>
      <c r="J919" s="47"/>
      <c r="K919" s="47"/>
      <c r="L919" s="47"/>
      <c r="M919" s="47"/>
      <c r="N919" s="47"/>
      <c r="O919" s="47"/>
      <c r="P919" s="47"/>
      <c r="Q919" s="47"/>
      <c r="R919" s="47"/>
      <c r="S919" s="47"/>
      <c r="T919" s="47"/>
      <c r="U919" s="47"/>
      <c r="V919" s="47"/>
      <c r="W919" s="47"/>
      <c r="X919" s="47"/>
      <c r="Y919" s="47"/>
      <c r="Z919" s="47"/>
      <c r="AA919" s="47"/>
      <c r="AB919" s="47"/>
      <c r="AC919" s="47"/>
      <c r="AD919" s="47"/>
      <c r="AE919" s="47"/>
      <c r="AF919" s="47"/>
      <c r="AG919" s="47"/>
      <c r="AH919" s="47"/>
      <c r="AI919" s="47"/>
    </row>
    <row r="920" spans="1:35">
      <c r="A920" s="47"/>
      <c r="B920" s="47"/>
      <c r="C920" s="47"/>
      <c r="D920" s="47"/>
      <c r="E920" s="47"/>
      <c r="F920" s="47"/>
      <c r="G920" s="47"/>
      <c r="H920" s="47"/>
      <c r="I920" s="47"/>
      <c r="J920" s="47"/>
      <c r="K920" s="47"/>
      <c r="L920" s="47"/>
      <c r="M920" s="47"/>
      <c r="N920" s="47"/>
      <c r="O920" s="47"/>
      <c r="P920" s="47"/>
      <c r="Q920" s="47"/>
      <c r="R920" s="47"/>
      <c r="S920" s="47"/>
      <c r="T920" s="47"/>
      <c r="U920" s="47"/>
      <c r="V920" s="47"/>
      <c r="W920" s="47"/>
      <c r="X920" s="47"/>
      <c r="Y920" s="47"/>
      <c r="Z920" s="47"/>
      <c r="AA920" s="47"/>
      <c r="AB920" s="47"/>
      <c r="AC920" s="47"/>
      <c r="AD920" s="47"/>
      <c r="AE920" s="47"/>
      <c r="AF920" s="47"/>
      <c r="AG920" s="47"/>
      <c r="AH920" s="47"/>
      <c r="AI920" s="47"/>
    </row>
    <row r="921" spans="1:35">
      <c r="A921" s="47"/>
      <c r="B921" s="47"/>
      <c r="C921" s="47"/>
      <c r="D921" s="47"/>
      <c r="E921" s="47"/>
      <c r="F921" s="47"/>
      <c r="G921" s="47"/>
      <c r="H921" s="47"/>
      <c r="I921" s="47"/>
      <c r="J921" s="47"/>
      <c r="K921" s="47"/>
      <c r="L921" s="47"/>
      <c r="M921" s="47"/>
      <c r="N921" s="47"/>
      <c r="O921" s="47"/>
      <c r="P921" s="47"/>
      <c r="Q921" s="47"/>
      <c r="R921" s="47"/>
      <c r="S921" s="47"/>
      <c r="T921" s="47"/>
      <c r="U921" s="47"/>
      <c r="V921" s="47"/>
      <c r="W921" s="47"/>
      <c r="X921" s="47"/>
      <c r="Y921" s="47"/>
      <c r="Z921" s="47"/>
      <c r="AA921" s="47"/>
      <c r="AB921" s="47"/>
      <c r="AC921" s="47"/>
      <c r="AD921" s="47"/>
      <c r="AE921" s="47"/>
      <c r="AF921" s="47"/>
      <c r="AG921" s="47"/>
      <c r="AH921" s="47"/>
      <c r="AI921" s="47"/>
    </row>
    <row r="922" spans="1:35">
      <c r="A922" s="47"/>
      <c r="B922" s="47"/>
      <c r="C922" s="47"/>
      <c r="D922" s="47"/>
      <c r="E922" s="47"/>
      <c r="F922" s="47"/>
      <c r="G922" s="47"/>
      <c r="H922" s="47"/>
      <c r="I922" s="47"/>
      <c r="J922" s="47"/>
      <c r="K922" s="47"/>
      <c r="L922" s="47"/>
      <c r="M922" s="47"/>
      <c r="N922" s="47"/>
      <c r="O922" s="47"/>
      <c r="P922" s="47"/>
      <c r="Q922" s="47"/>
      <c r="R922" s="47"/>
      <c r="S922" s="47"/>
      <c r="T922" s="47"/>
      <c r="U922" s="47"/>
      <c r="V922" s="47"/>
      <c r="W922" s="47"/>
      <c r="X922" s="47"/>
      <c r="Y922" s="47"/>
      <c r="Z922" s="47"/>
      <c r="AA922" s="47"/>
      <c r="AB922" s="47"/>
      <c r="AC922" s="47"/>
      <c r="AD922" s="47"/>
      <c r="AE922" s="47"/>
      <c r="AF922" s="47"/>
      <c r="AG922" s="47"/>
      <c r="AH922" s="47"/>
      <c r="AI922" s="47"/>
    </row>
    <row r="923" spans="1:35">
      <c r="A923" s="47"/>
      <c r="B923" s="47"/>
      <c r="C923" s="47"/>
      <c r="D923" s="47"/>
      <c r="E923" s="47"/>
      <c r="F923" s="47"/>
      <c r="G923" s="47"/>
      <c r="H923" s="47"/>
      <c r="I923" s="47"/>
      <c r="J923" s="47"/>
      <c r="K923" s="47"/>
      <c r="L923" s="47"/>
      <c r="M923" s="47"/>
      <c r="N923" s="47"/>
      <c r="O923" s="47"/>
      <c r="P923" s="47"/>
      <c r="Q923" s="47"/>
      <c r="R923" s="47"/>
      <c r="S923" s="47"/>
      <c r="T923" s="47"/>
      <c r="U923" s="47"/>
      <c r="V923" s="47"/>
      <c r="W923" s="47"/>
      <c r="X923" s="47"/>
      <c r="Y923" s="47"/>
      <c r="Z923" s="47"/>
      <c r="AA923" s="47"/>
      <c r="AB923" s="47"/>
      <c r="AC923" s="47"/>
      <c r="AD923" s="47"/>
      <c r="AE923" s="47"/>
      <c r="AF923" s="47"/>
      <c r="AG923" s="47"/>
      <c r="AH923" s="47"/>
      <c r="AI923" s="47"/>
    </row>
    <row r="924" spans="1:35">
      <c r="A924" s="47"/>
      <c r="B924" s="47"/>
      <c r="C924" s="47"/>
      <c r="D924" s="47"/>
      <c r="E924" s="47"/>
      <c r="F924" s="47"/>
      <c r="G924" s="47"/>
      <c r="H924" s="47"/>
      <c r="I924" s="47"/>
      <c r="J924" s="47"/>
      <c r="K924" s="47"/>
      <c r="L924" s="47"/>
      <c r="M924" s="47"/>
      <c r="N924" s="47"/>
      <c r="O924" s="47"/>
      <c r="P924" s="47"/>
      <c r="Q924" s="47"/>
      <c r="R924" s="47"/>
      <c r="S924" s="47"/>
      <c r="T924" s="47"/>
      <c r="U924" s="47"/>
      <c r="V924" s="47"/>
      <c r="W924" s="47"/>
      <c r="X924" s="47"/>
      <c r="Y924" s="47"/>
      <c r="Z924" s="47"/>
      <c r="AA924" s="47"/>
      <c r="AB924" s="47"/>
      <c r="AC924" s="47"/>
      <c r="AD924" s="47"/>
      <c r="AE924" s="47"/>
      <c r="AF924" s="47"/>
      <c r="AG924" s="47"/>
      <c r="AH924" s="47"/>
      <c r="AI924" s="47"/>
    </row>
    <row r="925" spans="1:35">
      <c r="A925" s="47"/>
      <c r="B925" s="47"/>
      <c r="C925" s="47"/>
      <c r="D925" s="47"/>
      <c r="E925" s="47"/>
      <c r="F925" s="47"/>
      <c r="G925" s="47"/>
      <c r="H925" s="47"/>
      <c r="I925" s="47"/>
      <c r="J925" s="47"/>
      <c r="K925" s="47"/>
      <c r="L925" s="47"/>
      <c r="M925" s="47"/>
      <c r="N925" s="47"/>
      <c r="O925" s="47"/>
      <c r="P925" s="47"/>
      <c r="Q925" s="47"/>
      <c r="R925" s="47"/>
      <c r="S925" s="47"/>
      <c r="T925" s="47"/>
      <c r="U925" s="47"/>
      <c r="V925" s="47"/>
      <c r="W925" s="47"/>
      <c r="X925" s="47"/>
      <c r="Y925" s="47"/>
      <c r="Z925" s="47"/>
      <c r="AA925" s="47"/>
      <c r="AB925" s="47"/>
      <c r="AC925" s="47"/>
      <c r="AD925" s="47"/>
      <c r="AE925" s="47"/>
      <c r="AF925" s="47"/>
      <c r="AG925" s="47"/>
      <c r="AH925" s="47"/>
      <c r="AI925" s="47"/>
    </row>
    <row r="926" spans="1:35">
      <c r="A926" s="47"/>
      <c r="B926" s="47"/>
      <c r="C926" s="47"/>
      <c r="D926" s="47"/>
      <c r="E926" s="47"/>
      <c r="F926" s="47"/>
      <c r="G926" s="47"/>
      <c r="H926" s="47"/>
      <c r="I926" s="47"/>
      <c r="J926" s="47"/>
      <c r="K926" s="47"/>
      <c r="L926" s="47"/>
      <c r="M926" s="47"/>
      <c r="N926" s="47"/>
      <c r="O926" s="47"/>
      <c r="P926" s="47"/>
      <c r="Q926" s="47"/>
      <c r="R926" s="47"/>
      <c r="S926" s="47"/>
      <c r="T926" s="47"/>
      <c r="U926" s="47"/>
      <c r="V926" s="47"/>
      <c r="W926" s="47"/>
      <c r="X926" s="47"/>
      <c r="Y926" s="47"/>
      <c r="Z926" s="47"/>
      <c r="AA926" s="47"/>
      <c r="AB926" s="47"/>
      <c r="AC926" s="47"/>
      <c r="AD926" s="47"/>
      <c r="AE926" s="47"/>
      <c r="AF926" s="47"/>
      <c r="AG926" s="47"/>
      <c r="AH926" s="47"/>
      <c r="AI926" s="47"/>
    </row>
    <row r="927" spans="1:35">
      <c r="A927" s="47"/>
      <c r="B927" s="47"/>
      <c r="C927" s="47"/>
      <c r="D927" s="47"/>
      <c r="E927" s="47"/>
      <c r="F927" s="47"/>
      <c r="G927" s="47"/>
      <c r="H927" s="47"/>
      <c r="I927" s="47"/>
      <c r="J927" s="47"/>
      <c r="K927" s="47"/>
      <c r="L927" s="47"/>
      <c r="M927" s="47"/>
      <c r="N927" s="47"/>
      <c r="O927" s="47"/>
      <c r="P927" s="47"/>
      <c r="Q927" s="47"/>
      <c r="R927" s="47"/>
      <c r="S927" s="47"/>
      <c r="T927" s="47"/>
      <c r="U927" s="47"/>
      <c r="V927" s="47"/>
      <c r="W927" s="47"/>
      <c r="X927" s="47"/>
      <c r="Y927" s="47"/>
      <c r="Z927" s="47"/>
      <c r="AA927" s="47"/>
      <c r="AB927" s="47"/>
      <c r="AC927" s="47"/>
      <c r="AD927" s="47"/>
      <c r="AE927" s="47"/>
      <c r="AF927" s="47"/>
      <c r="AG927" s="47"/>
      <c r="AH927" s="47"/>
      <c r="AI927" s="47"/>
    </row>
    <row r="928" spans="1:35">
      <c r="A928" s="47"/>
      <c r="B928" s="47"/>
      <c r="C928" s="47"/>
      <c r="D928" s="47"/>
      <c r="E928" s="47"/>
      <c r="F928" s="47"/>
      <c r="G928" s="47"/>
      <c r="H928" s="47"/>
      <c r="I928" s="47"/>
      <c r="J928" s="47"/>
      <c r="K928" s="47"/>
      <c r="L928" s="47"/>
      <c r="M928" s="47"/>
      <c r="N928" s="47"/>
      <c r="O928" s="47"/>
      <c r="P928" s="47"/>
      <c r="Q928" s="47"/>
      <c r="R928" s="47"/>
      <c r="S928" s="47"/>
      <c r="T928" s="47"/>
      <c r="U928" s="47"/>
      <c r="V928" s="47"/>
      <c r="W928" s="47"/>
      <c r="X928" s="47"/>
      <c r="Y928" s="47"/>
      <c r="Z928" s="47"/>
      <c r="AA928" s="47"/>
      <c r="AB928" s="47"/>
      <c r="AC928" s="47"/>
      <c r="AD928" s="47"/>
      <c r="AE928" s="47"/>
      <c r="AF928" s="47"/>
      <c r="AG928" s="47"/>
      <c r="AH928" s="47"/>
      <c r="AI928" s="47"/>
    </row>
    <row r="929" spans="1:35">
      <c r="A929" s="47"/>
      <c r="B929" s="47"/>
      <c r="C929" s="47"/>
      <c r="D929" s="47"/>
      <c r="E929" s="47"/>
      <c r="F929" s="47"/>
      <c r="G929" s="47"/>
      <c r="H929" s="47"/>
      <c r="I929" s="47"/>
      <c r="J929" s="47"/>
      <c r="K929" s="47"/>
      <c r="L929" s="47"/>
      <c r="M929" s="47"/>
      <c r="N929" s="47"/>
      <c r="O929" s="47"/>
      <c r="P929" s="47"/>
      <c r="Q929" s="47"/>
      <c r="R929" s="47"/>
      <c r="S929" s="47"/>
      <c r="T929" s="47"/>
      <c r="U929" s="47"/>
      <c r="V929" s="47"/>
      <c r="W929" s="47"/>
      <c r="X929" s="47"/>
      <c r="Y929" s="47"/>
      <c r="Z929" s="47"/>
      <c r="AA929" s="47"/>
      <c r="AB929" s="47"/>
      <c r="AC929" s="47"/>
      <c r="AD929" s="47"/>
      <c r="AE929" s="47"/>
      <c r="AF929" s="47"/>
      <c r="AG929" s="47"/>
      <c r="AH929" s="47"/>
      <c r="AI929" s="47"/>
    </row>
    <row r="930" spans="1:35">
      <c r="A930" s="47"/>
      <c r="B930" s="47"/>
      <c r="C930" s="47"/>
      <c r="D930" s="47"/>
      <c r="E930" s="47"/>
      <c r="F930" s="47"/>
      <c r="G930" s="47"/>
      <c r="H930" s="47"/>
      <c r="I930" s="47"/>
      <c r="J930" s="47"/>
      <c r="K930" s="47"/>
      <c r="L930" s="47"/>
      <c r="M930" s="47"/>
      <c r="N930" s="47"/>
      <c r="O930" s="47"/>
      <c r="P930" s="47"/>
      <c r="Q930" s="47"/>
      <c r="R930" s="47"/>
      <c r="S930" s="47"/>
      <c r="T930" s="47"/>
      <c r="U930" s="47"/>
      <c r="V930" s="47"/>
      <c r="W930" s="47"/>
      <c r="X930" s="47"/>
      <c r="Y930" s="47"/>
      <c r="Z930" s="47"/>
      <c r="AA930" s="47"/>
      <c r="AB930" s="47"/>
      <c r="AC930" s="47"/>
      <c r="AD930" s="47"/>
      <c r="AE930" s="47"/>
      <c r="AF930" s="47"/>
      <c r="AG930" s="47"/>
      <c r="AH930" s="47"/>
      <c r="AI930" s="47"/>
    </row>
    <row r="931" spans="1:35">
      <c r="A931" s="47"/>
      <c r="B931" s="47"/>
      <c r="C931" s="47"/>
      <c r="D931" s="47"/>
      <c r="E931" s="47"/>
      <c r="F931" s="47"/>
      <c r="G931" s="47"/>
      <c r="H931" s="47"/>
      <c r="I931" s="47"/>
      <c r="J931" s="47"/>
      <c r="K931" s="47"/>
      <c r="L931" s="47"/>
      <c r="M931" s="47"/>
      <c r="N931" s="47"/>
      <c r="O931" s="47"/>
      <c r="P931" s="47"/>
      <c r="Q931" s="47"/>
      <c r="R931" s="47"/>
      <c r="S931" s="47"/>
      <c r="T931" s="47"/>
      <c r="U931" s="47"/>
      <c r="V931" s="47"/>
      <c r="W931" s="47"/>
      <c r="X931" s="47"/>
      <c r="Y931" s="47"/>
      <c r="Z931" s="47"/>
      <c r="AA931" s="47"/>
      <c r="AB931" s="47"/>
      <c r="AC931" s="47"/>
      <c r="AD931" s="47"/>
      <c r="AE931" s="47"/>
      <c r="AF931" s="47"/>
      <c r="AG931" s="47"/>
      <c r="AH931" s="47"/>
      <c r="AI931" s="47"/>
    </row>
    <row r="932" spans="1:35">
      <c r="A932" s="47"/>
      <c r="B932" s="47"/>
      <c r="C932" s="47"/>
      <c r="D932" s="47"/>
      <c r="E932" s="47"/>
      <c r="F932" s="47"/>
      <c r="G932" s="47"/>
      <c r="H932" s="47"/>
      <c r="I932" s="47"/>
      <c r="J932" s="47"/>
      <c r="K932" s="47"/>
      <c r="L932" s="47"/>
      <c r="M932" s="47"/>
      <c r="N932" s="47"/>
      <c r="O932" s="47"/>
      <c r="P932" s="47"/>
      <c r="Q932" s="47"/>
      <c r="R932" s="47"/>
      <c r="S932" s="47"/>
      <c r="T932" s="47"/>
      <c r="U932" s="47"/>
      <c r="V932" s="47"/>
      <c r="W932" s="47"/>
      <c r="X932" s="47"/>
      <c r="Y932" s="47"/>
      <c r="Z932" s="47"/>
      <c r="AA932" s="47"/>
      <c r="AB932" s="47"/>
      <c r="AC932" s="47"/>
      <c r="AD932" s="47"/>
      <c r="AE932" s="47"/>
      <c r="AF932" s="47"/>
      <c r="AG932" s="47"/>
      <c r="AH932" s="47"/>
      <c r="AI932" s="47"/>
    </row>
    <row r="933" spans="1:35">
      <c r="A933" s="47"/>
      <c r="B933" s="47"/>
      <c r="C933" s="47"/>
      <c r="D933" s="47"/>
      <c r="E933" s="47"/>
      <c r="F933" s="47"/>
      <c r="G933" s="47"/>
      <c r="H933" s="47"/>
      <c r="I933" s="47"/>
      <c r="J933" s="47"/>
      <c r="K933" s="47"/>
      <c r="L933" s="47"/>
      <c r="M933" s="47"/>
      <c r="N933" s="47"/>
      <c r="O933" s="47"/>
      <c r="P933" s="47"/>
      <c r="Q933" s="47"/>
      <c r="R933" s="47"/>
      <c r="S933" s="47"/>
      <c r="T933" s="47"/>
      <c r="U933" s="47"/>
      <c r="V933" s="47"/>
      <c r="W933" s="47"/>
      <c r="X933" s="47"/>
      <c r="Y933" s="47"/>
      <c r="Z933" s="47"/>
      <c r="AA933" s="47"/>
      <c r="AB933" s="47"/>
      <c r="AC933" s="47"/>
      <c r="AD933" s="47"/>
      <c r="AE933" s="47"/>
      <c r="AF933" s="47"/>
      <c r="AG933" s="47"/>
      <c r="AH933" s="47"/>
      <c r="AI933" s="47"/>
    </row>
    <row r="934" spans="1:35">
      <c r="A934" s="47"/>
      <c r="B934" s="47"/>
      <c r="C934" s="47"/>
      <c r="D934" s="47"/>
      <c r="E934" s="47"/>
      <c r="F934" s="47"/>
      <c r="G934" s="47"/>
      <c r="H934" s="47"/>
      <c r="I934" s="47"/>
      <c r="J934" s="47"/>
      <c r="K934" s="47"/>
      <c r="L934" s="47"/>
      <c r="M934" s="47"/>
      <c r="N934" s="47"/>
      <c r="O934" s="47"/>
      <c r="P934" s="47"/>
      <c r="Q934" s="47"/>
      <c r="R934" s="47"/>
      <c r="S934" s="47"/>
      <c r="T934" s="47"/>
      <c r="U934" s="47"/>
      <c r="V934" s="47"/>
      <c r="W934" s="47"/>
      <c r="X934" s="47"/>
      <c r="Y934" s="47"/>
      <c r="Z934" s="47"/>
      <c r="AA934" s="47"/>
      <c r="AB934" s="47"/>
      <c r="AC934" s="47"/>
      <c r="AD934" s="47"/>
      <c r="AE934" s="47"/>
      <c r="AF934" s="47"/>
      <c r="AG934" s="47"/>
      <c r="AH934" s="47"/>
      <c r="AI934" s="47"/>
    </row>
    <row r="935" spans="1:35">
      <c r="A935" s="47"/>
      <c r="B935" s="47"/>
      <c r="C935" s="47"/>
      <c r="D935" s="47"/>
      <c r="E935" s="47"/>
      <c r="F935" s="47"/>
      <c r="G935" s="47"/>
      <c r="H935" s="47"/>
      <c r="I935" s="47"/>
      <c r="J935" s="47"/>
      <c r="K935" s="47"/>
      <c r="L935" s="47"/>
      <c r="M935" s="47"/>
      <c r="N935" s="47"/>
      <c r="O935" s="47"/>
      <c r="P935" s="47"/>
      <c r="Q935" s="47"/>
      <c r="R935" s="47"/>
      <c r="S935" s="47"/>
      <c r="T935" s="47"/>
      <c r="U935" s="47"/>
      <c r="V935" s="47"/>
      <c r="W935" s="47"/>
      <c r="X935" s="47"/>
      <c r="Y935" s="47"/>
      <c r="Z935" s="47"/>
      <c r="AA935" s="47"/>
      <c r="AB935" s="47"/>
      <c r="AC935" s="47"/>
      <c r="AD935" s="47"/>
      <c r="AE935" s="47"/>
      <c r="AF935" s="47"/>
      <c r="AG935" s="47"/>
      <c r="AH935" s="47"/>
      <c r="AI935" s="47"/>
    </row>
    <row r="936" spans="1:35">
      <c r="A936" s="47"/>
      <c r="B936" s="47"/>
      <c r="C936" s="47"/>
      <c r="D936" s="47"/>
      <c r="E936" s="47"/>
      <c r="F936" s="47"/>
      <c r="G936" s="47"/>
      <c r="H936" s="47"/>
      <c r="I936" s="47"/>
      <c r="J936" s="47"/>
      <c r="K936" s="47"/>
      <c r="L936" s="47"/>
      <c r="M936" s="47"/>
      <c r="N936" s="47"/>
      <c r="O936" s="47"/>
      <c r="P936" s="47"/>
      <c r="Q936" s="47"/>
      <c r="R936" s="47"/>
      <c r="S936" s="47"/>
      <c r="T936" s="47"/>
      <c r="U936" s="47"/>
      <c r="V936" s="47"/>
      <c r="W936" s="47"/>
      <c r="X936" s="47"/>
      <c r="Y936" s="47"/>
      <c r="Z936" s="47"/>
      <c r="AA936" s="47"/>
      <c r="AB936" s="47"/>
      <c r="AC936" s="47"/>
      <c r="AD936" s="47"/>
      <c r="AE936" s="47"/>
      <c r="AF936" s="47"/>
      <c r="AG936" s="47"/>
      <c r="AH936" s="47"/>
      <c r="AI936" s="47"/>
    </row>
    <row r="937" spans="1:35">
      <c r="A937" s="47"/>
      <c r="B937" s="47"/>
      <c r="C937" s="47"/>
      <c r="D937" s="47"/>
      <c r="E937" s="47"/>
      <c r="F937" s="47"/>
      <c r="G937" s="47"/>
      <c r="H937" s="47"/>
      <c r="I937" s="47"/>
      <c r="J937" s="47"/>
      <c r="K937" s="47"/>
      <c r="L937" s="47"/>
      <c r="M937" s="47"/>
      <c r="N937" s="47"/>
      <c r="O937" s="47"/>
      <c r="P937" s="47"/>
      <c r="Q937" s="47"/>
      <c r="R937" s="47"/>
      <c r="S937" s="47"/>
      <c r="T937" s="47"/>
      <c r="U937" s="47"/>
      <c r="V937" s="47"/>
      <c r="W937" s="47"/>
      <c r="X937" s="47"/>
      <c r="Y937" s="47"/>
      <c r="Z937" s="47"/>
      <c r="AA937" s="47"/>
      <c r="AB937" s="47"/>
      <c r="AC937" s="47"/>
      <c r="AD937" s="47"/>
      <c r="AE937" s="47"/>
      <c r="AF937" s="47"/>
      <c r="AG937" s="47"/>
      <c r="AH937" s="47"/>
      <c r="AI937" s="47"/>
    </row>
    <row r="938" spans="1:35">
      <c r="A938" s="47"/>
      <c r="B938" s="47"/>
      <c r="C938" s="47"/>
      <c r="D938" s="47"/>
      <c r="E938" s="47"/>
      <c r="F938" s="47"/>
      <c r="G938" s="47"/>
      <c r="H938" s="47"/>
      <c r="I938" s="47"/>
      <c r="J938" s="47"/>
      <c r="K938" s="47"/>
      <c r="L938" s="47"/>
      <c r="M938" s="47"/>
      <c r="N938" s="47"/>
      <c r="O938" s="47"/>
      <c r="P938" s="47"/>
      <c r="Q938" s="47"/>
      <c r="R938" s="47"/>
      <c r="S938" s="47"/>
      <c r="T938" s="47"/>
      <c r="U938" s="47"/>
      <c r="V938" s="47"/>
      <c r="W938" s="47"/>
      <c r="X938" s="47"/>
      <c r="Y938" s="47"/>
      <c r="Z938" s="47"/>
      <c r="AA938" s="47"/>
      <c r="AB938" s="47"/>
      <c r="AC938" s="47"/>
      <c r="AD938" s="47"/>
      <c r="AE938" s="47"/>
      <c r="AF938" s="47"/>
      <c r="AG938" s="47"/>
      <c r="AH938" s="47"/>
      <c r="AI938" s="47"/>
    </row>
    <row r="939" spans="1:35">
      <c r="A939" s="47"/>
      <c r="B939" s="47"/>
      <c r="C939" s="47"/>
      <c r="D939" s="47"/>
      <c r="E939" s="47"/>
      <c r="F939" s="47"/>
      <c r="G939" s="47"/>
      <c r="H939" s="47"/>
      <c r="I939" s="47"/>
      <c r="J939" s="47"/>
      <c r="K939" s="47"/>
      <c r="L939" s="47"/>
      <c r="M939" s="47"/>
      <c r="N939" s="47"/>
      <c r="O939" s="47"/>
      <c r="P939" s="47"/>
      <c r="Q939" s="47"/>
      <c r="R939" s="47"/>
      <c r="S939" s="47"/>
      <c r="T939" s="47"/>
      <c r="U939" s="47"/>
      <c r="V939" s="47"/>
      <c r="W939" s="47"/>
      <c r="X939" s="47"/>
      <c r="Y939" s="47"/>
      <c r="Z939" s="47"/>
      <c r="AA939" s="47"/>
      <c r="AB939" s="47"/>
      <c r="AC939" s="47"/>
      <c r="AD939" s="47"/>
      <c r="AE939" s="47"/>
      <c r="AF939" s="47"/>
      <c r="AG939" s="47"/>
      <c r="AH939" s="47"/>
      <c r="AI939" s="47"/>
    </row>
    <row r="940" spans="1:35">
      <c r="A940" s="47"/>
      <c r="B940" s="47"/>
      <c r="C940" s="47"/>
      <c r="D940" s="47"/>
      <c r="E940" s="47"/>
      <c r="F940" s="47"/>
      <c r="G940" s="47"/>
      <c r="H940" s="47"/>
      <c r="I940" s="47"/>
      <c r="J940" s="47"/>
      <c r="K940" s="47"/>
      <c r="L940" s="47"/>
      <c r="M940" s="47"/>
      <c r="N940" s="47"/>
      <c r="O940" s="47"/>
      <c r="P940" s="47"/>
      <c r="Q940" s="47"/>
      <c r="R940" s="47"/>
      <c r="S940" s="47"/>
      <c r="T940" s="47"/>
      <c r="U940" s="47"/>
      <c r="V940" s="47"/>
      <c r="W940" s="47"/>
      <c r="X940" s="47"/>
      <c r="Y940" s="47"/>
      <c r="Z940" s="47"/>
      <c r="AA940" s="47"/>
      <c r="AB940" s="47"/>
      <c r="AC940" s="47"/>
      <c r="AD940" s="47"/>
      <c r="AE940" s="47"/>
      <c r="AF940" s="47"/>
      <c r="AG940" s="47"/>
      <c r="AH940" s="47"/>
      <c r="AI940" s="47"/>
    </row>
    <row r="941" spans="1:35">
      <c r="A941" s="47"/>
      <c r="B941" s="47"/>
      <c r="C941" s="47"/>
      <c r="D941" s="47"/>
      <c r="E941" s="47"/>
      <c r="F941" s="47"/>
      <c r="G941" s="47"/>
      <c r="H941" s="47"/>
      <c r="I941" s="47"/>
      <c r="J941" s="47"/>
      <c r="K941" s="47"/>
      <c r="L941" s="47"/>
      <c r="M941" s="47"/>
      <c r="N941" s="47"/>
      <c r="O941" s="47"/>
      <c r="P941" s="47"/>
      <c r="Q941" s="47"/>
      <c r="R941" s="47"/>
      <c r="S941" s="47"/>
      <c r="T941" s="47"/>
      <c r="U941" s="47"/>
      <c r="V941" s="47"/>
      <c r="W941" s="47"/>
      <c r="X941" s="47"/>
      <c r="Y941" s="47"/>
      <c r="Z941" s="47"/>
      <c r="AA941" s="47"/>
      <c r="AB941" s="47"/>
      <c r="AC941" s="47"/>
      <c r="AD941" s="47"/>
      <c r="AE941" s="47"/>
      <c r="AF941" s="47"/>
      <c r="AG941" s="47"/>
      <c r="AH941" s="47"/>
      <c r="AI941" s="47"/>
    </row>
    <row r="942" spans="1:35">
      <c r="A942" s="47"/>
      <c r="B942" s="47"/>
      <c r="C942" s="47"/>
      <c r="D942" s="47"/>
      <c r="E942" s="47"/>
      <c r="F942" s="47"/>
      <c r="G942" s="47"/>
      <c r="H942" s="47"/>
      <c r="I942" s="47"/>
      <c r="J942" s="47"/>
      <c r="K942" s="47"/>
      <c r="L942" s="47"/>
      <c r="M942" s="47"/>
      <c r="N942" s="47"/>
      <c r="O942" s="47"/>
      <c r="P942" s="47"/>
      <c r="Q942" s="47"/>
      <c r="R942" s="47"/>
      <c r="S942" s="47"/>
      <c r="T942" s="47"/>
      <c r="U942" s="47"/>
      <c r="V942" s="47"/>
      <c r="W942" s="47"/>
      <c r="X942" s="47"/>
      <c r="Y942" s="47"/>
      <c r="Z942" s="47"/>
      <c r="AA942" s="47"/>
      <c r="AB942" s="47"/>
      <c r="AC942" s="47"/>
      <c r="AD942" s="47"/>
      <c r="AE942" s="47"/>
      <c r="AF942" s="47"/>
      <c r="AG942" s="47"/>
      <c r="AH942" s="47"/>
      <c r="AI942" s="47"/>
    </row>
    <row r="943" spans="1:35">
      <c r="A943" s="47"/>
      <c r="B943" s="47"/>
      <c r="C943" s="47"/>
      <c r="D943" s="47"/>
      <c r="E943" s="47"/>
      <c r="F943" s="47"/>
      <c r="G943" s="47"/>
      <c r="H943" s="47"/>
      <c r="I943" s="47"/>
      <c r="J943" s="47"/>
      <c r="K943" s="47"/>
      <c r="L943" s="47"/>
      <c r="M943" s="47"/>
      <c r="N943" s="47"/>
      <c r="O943" s="47"/>
      <c r="P943" s="47"/>
      <c r="Q943" s="47"/>
      <c r="R943" s="47"/>
      <c r="S943" s="47"/>
      <c r="T943" s="47"/>
      <c r="U943" s="47"/>
      <c r="V943" s="47"/>
      <c r="W943" s="47"/>
      <c r="X943" s="47"/>
      <c r="Y943" s="47"/>
      <c r="Z943" s="47"/>
      <c r="AA943" s="47"/>
      <c r="AB943" s="47"/>
      <c r="AC943" s="47"/>
      <c r="AD943" s="47"/>
      <c r="AE943" s="47"/>
      <c r="AF943" s="47"/>
      <c r="AG943" s="47"/>
      <c r="AH943" s="47"/>
      <c r="AI943" s="47"/>
    </row>
    <row r="944" spans="1:35">
      <c r="A944" s="47"/>
      <c r="B944" s="47"/>
      <c r="C944" s="47"/>
      <c r="D944" s="47"/>
      <c r="E944" s="47"/>
      <c r="F944" s="47"/>
      <c r="G944" s="47"/>
      <c r="H944" s="47"/>
      <c r="I944" s="47"/>
      <c r="J944" s="47"/>
      <c r="K944" s="47"/>
      <c r="L944" s="47"/>
      <c r="M944" s="47"/>
      <c r="N944" s="47"/>
      <c r="O944" s="47"/>
      <c r="P944" s="47"/>
      <c r="Q944" s="47"/>
      <c r="R944" s="47"/>
      <c r="S944" s="47"/>
      <c r="T944" s="47"/>
      <c r="U944" s="47"/>
      <c r="V944" s="47"/>
      <c r="W944" s="47"/>
      <c r="X944" s="47"/>
      <c r="Y944" s="47"/>
      <c r="Z944" s="47"/>
      <c r="AA944" s="47"/>
      <c r="AB944" s="47"/>
      <c r="AC944" s="47"/>
      <c r="AD944" s="47"/>
      <c r="AE944" s="47"/>
      <c r="AF944" s="47"/>
      <c r="AG944" s="47"/>
      <c r="AH944" s="47"/>
      <c r="AI944" s="47"/>
    </row>
    <row r="945" spans="1:35">
      <c r="A945" s="47"/>
      <c r="B945" s="47"/>
      <c r="C945" s="47"/>
      <c r="D945" s="47"/>
      <c r="E945" s="47"/>
      <c r="F945" s="47"/>
      <c r="G945" s="47"/>
      <c r="H945" s="47"/>
      <c r="I945" s="47"/>
      <c r="J945" s="47"/>
      <c r="K945" s="47"/>
      <c r="L945" s="47"/>
      <c r="M945" s="47"/>
      <c r="N945" s="47"/>
      <c r="O945" s="47"/>
      <c r="P945" s="47"/>
      <c r="Q945" s="47"/>
      <c r="R945" s="47"/>
      <c r="S945" s="47"/>
      <c r="T945" s="47"/>
      <c r="U945" s="47"/>
      <c r="V945" s="47"/>
      <c r="W945" s="47"/>
      <c r="X945" s="47"/>
      <c r="Y945" s="47"/>
      <c r="Z945" s="47"/>
      <c r="AA945" s="47"/>
      <c r="AB945" s="47"/>
      <c r="AC945" s="47"/>
      <c r="AD945" s="47"/>
      <c r="AE945" s="47"/>
      <c r="AF945" s="47"/>
      <c r="AG945" s="47"/>
      <c r="AH945" s="47"/>
      <c r="AI945" s="47"/>
    </row>
    <row r="946" spans="1:35">
      <c r="A946" s="47"/>
      <c r="B946" s="47"/>
      <c r="C946" s="47"/>
      <c r="D946" s="47"/>
      <c r="E946" s="47"/>
      <c r="F946" s="47"/>
      <c r="G946" s="47"/>
      <c r="H946" s="47"/>
      <c r="I946" s="47"/>
      <c r="J946" s="47"/>
      <c r="K946" s="47"/>
      <c r="L946" s="47"/>
      <c r="M946" s="47"/>
      <c r="N946" s="47"/>
      <c r="O946" s="47"/>
      <c r="P946" s="47"/>
      <c r="Q946" s="47"/>
      <c r="R946" s="47"/>
      <c r="S946" s="47"/>
      <c r="T946" s="47"/>
      <c r="U946" s="47"/>
      <c r="V946" s="47"/>
      <c r="W946" s="47"/>
      <c r="X946" s="47"/>
      <c r="Y946" s="47"/>
      <c r="Z946" s="47"/>
      <c r="AA946" s="47"/>
      <c r="AB946" s="47"/>
      <c r="AC946" s="47"/>
      <c r="AD946" s="47"/>
      <c r="AE946" s="47"/>
      <c r="AF946" s="47"/>
      <c r="AG946" s="47"/>
      <c r="AH946" s="47"/>
      <c r="AI946" s="47"/>
    </row>
    <row r="947" spans="1:35">
      <c r="A947" s="47"/>
      <c r="B947" s="47"/>
      <c r="C947" s="47"/>
      <c r="D947" s="47"/>
      <c r="E947" s="47"/>
      <c r="F947" s="47"/>
      <c r="G947" s="47"/>
      <c r="H947" s="47"/>
      <c r="I947" s="47"/>
      <c r="J947" s="47"/>
      <c r="K947" s="47"/>
      <c r="L947" s="47"/>
      <c r="M947" s="47"/>
      <c r="N947" s="47"/>
      <c r="O947" s="47"/>
      <c r="P947" s="47"/>
      <c r="Q947" s="47"/>
      <c r="R947" s="47"/>
      <c r="S947" s="47"/>
      <c r="T947" s="47"/>
      <c r="U947" s="47"/>
      <c r="V947" s="47"/>
      <c r="W947" s="47"/>
      <c r="X947" s="47"/>
      <c r="Y947" s="47"/>
      <c r="Z947" s="47"/>
      <c r="AA947" s="47"/>
      <c r="AB947" s="47"/>
      <c r="AC947" s="47"/>
      <c r="AD947" s="47"/>
      <c r="AE947" s="47"/>
      <c r="AF947" s="47"/>
      <c r="AG947" s="47"/>
      <c r="AH947" s="47"/>
      <c r="AI947" s="47"/>
    </row>
    <row r="948" spans="1:35">
      <c r="A948" s="47"/>
      <c r="B948" s="47"/>
      <c r="C948" s="47"/>
      <c r="D948" s="47"/>
      <c r="E948" s="47"/>
      <c r="F948" s="47"/>
      <c r="G948" s="47"/>
      <c r="H948" s="47"/>
      <c r="I948" s="47"/>
      <c r="J948" s="47"/>
      <c r="K948" s="47"/>
      <c r="L948" s="47"/>
      <c r="M948" s="47"/>
      <c r="N948" s="47"/>
      <c r="O948" s="47"/>
      <c r="P948" s="47"/>
      <c r="Q948" s="47"/>
      <c r="R948" s="47"/>
      <c r="S948" s="47"/>
      <c r="T948" s="47"/>
      <c r="U948" s="47"/>
      <c r="V948" s="47"/>
      <c r="W948" s="47"/>
      <c r="X948" s="47"/>
      <c r="Y948" s="47"/>
      <c r="Z948" s="47"/>
      <c r="AA948" s="47"/>
      <c r="AB948" s="47"/>
      <c r="AC948" s="47"/>
      <c r="AD948" s="47"/>
      <c r="AE948" s="47"/>
      <c r="AF948" s="47"/>
      <c r="AG948" s="47"/>
      <c r="AH948" s="47"/>
      <c r="AI948" s="47"/>
    </row>
    <row r="949" spans="1:35">
      <c r="A949" s="47"/>
      <c r="B949" s="47"/>
      <c r="C949" s="47"/>
      <c r="D949" s="47"/>
      <c r="E949" s="47"/>
      <c r="F949" s="47"/>
      <c r="G949" s="47"/>
      <c r="H949" s="47"/>
      <c r="I949" s="47"/>
      <c r="J949" s="47"/>
      <c r="K949" s="47"/>
      <c r="L949" s="47"/>
      <c r="M949" s="47"/>
      <c r="N949" s="47"/>
      <c r="O949" s="47"/>
      <c r="P949" s="47"/>
      <c r="Q949" s="47"/>
      <c r="R949" s="47"/>
      <c r="S949" s="47"/>
      <c r="T949" s="47"/>
      <c r="U949" s="47"/>
      <c r="V949" s="47"/>
      <c r="W949" s="47"/>
      <c r="X949" s="47"/>
      <c r="Y949" s="47"/>
      <c r="Z949" s="47"/>
      <c r="AA949" s="47"/>
      <c r="AB949" s="47"/>
      <c r="AC949" s="47"/>
      <c r="AD949" s="47"/>
      <c r="AE949" s="47"/>
      <c r="AF949" s="47"/>
      <c r="AG949" s="47"/>
      <c r="AH949" s="47"/>
      <c r="AI949" s="47"/>
    </row>
  </sheetData>
  <phoneticPr fontId="0" type="noConversion"/>
  <pageMargins left="0.75" right="0.75" top="1" bottom="1" header="0.5" footer="0.5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indexed="14"/>
  </sheetPr>
  <dimension ref="A1:AC5224"/>
  <sheetViews>
    <sheetView workbookViewId="0">
      <selection activeCell="I121" sqref="I121"/>
    </sheetView>
  </sheetViews>
  <sheetFormatPr defaultColWidth="10.28515625" defaultRowHeight="12.75"/>
  <cols>
    <col min="1" max="1" width="14.42578125" customWidth="1"/>
    <col min="2" max="2" width="5.140625" customWidth="1"/>
    <col min="3" max="3" width="11.85546875" customWidth="1"/>
    <col min="4" max="4" width="9.42578125" customWidth="1"/>
    <col min="5" max="6" width="9.140625" customWidth="1"/>
    <col min="7" max="7" width="8.140625" customWidth="1"/>
    <col min="8" max="14" width="8.5703125" customWidth="1"/>
    <col min="15" max="15" width="8" customWidth="1"/>
    <col min="16" max="16" width="9" customWidth="1"/>
    <col min="17" max="18" width="9.85546875" customWidth="1"/>
  </cols>
  <sheetData>
    <row r="1" spans="1:23" ht="21" thickBot="1">
      <c r="A1" s="1" t="s">
        <v>75</v>
      </c>
      <c r="V1" s="7" t="s">
        <v>26</v>
      </c>
      <c r="W1" s="9" t="s">
        <v>39</v>
      </c>
    </row>
    <row r="2" spans="1:23">
      <c r="A2" t="s">
        <v>42</v>
      </c>
      <c r="B2" s="19" t="s">
        <v>66</v>
      </c>
      <c r="C2" t="s">
        <v>62</v>
      </c>
      <c r="V2">
        <v>-12000</v>
      </c>
      <c r="W2" s="12">
        <f t="shared" ref="W2:W23" si="0">+D$11+D$12*V2+D$13*V2^2</f>
        <v>5.4984643905920956E-2</v>
      </c>
    </row>
    <row r="3" spans="1:23" ht="13.5" thickBot="1">
      <c r="A3" s="67" t="s">
        <v>211</v>
      </c>
      <c r="V3">
        <v>-11000</v>
      </c>
      <c r="W3" s="12">
        <f t="shared" si="0"/>
        <v>4.6454180454609771E-2</v>
      </c>
    </row>
    <row r="4" spans="1:23">
      <c r="A4" s="8" t="s">
        <v>46</v>
      </c>
      <c r="C4" s="3">
        <v>47700.760199999997</v>
      </c>
      <c r="D4" s="4">
        <v>0.42399999999999999</v>
      </c>
      <c r="V4">
        <v>-10000</v>
      </c>
      <c r="W4" s="12">
        <f t="shared" si="0"/>
        <v>3.8641624791728141E-2</v>
      </c>
    </row>
    <row r="5" spans="1:23">
      <c r="A5" t="s">
        <v>49</v>
      </c>
      <c r="V5">
        <v>-9000</v>
      </c>
      <c r="W5" s="12">
        <f t="shared" si="0"/>
        <v>3.1546976917276058E-2</v>
      </c>
    </row>
    <row r="6" spans="1:23">
      <c r="A6" s="8" t="s">
        <v>17</v>
      </c>
      <c r="V6">
        <v>-8000</v>
      </c>
      <c r="W6" s="12">
        <f t="shared" si="0"/>
        <v>2.5170236831253513E-2</v>
      </c>
    </row>
    <row r="7" spans="1:23">
      <c r="A7" t="s">
        <v>18</v>
      </c>
      <c r="C7">
        <v>52500.3076</v>
      </c>
      <c r="D7" s="11" t="s">
        <v>213</v>
      </c>
      <c r="V7">
        <v>-7000</v>
      </c>
      <c r="W7" s="12">
        <f t="shared" si="0"/>
        <v>1.9511404533660518E-2</v>
      </c>
    </row>
    <row r="8" spans="1:23">
      <c r="A8" t="s">
        <v>19</v>
      </c>
      <c r="C8">
        <v>0.42403000000000002</v>
      </c>
      <c r="D8" s="11" t="s">
        <v>213</v>
      </c>
      <c r="V8">
        <v>-6000</v>
      </c>
      <c r="W8" s="12">
        <f t="shared" si="0"/>
        <v>1.457048002449707E-2</v>
      </c>
    </row>
    <row r="9" spans="1:23">
      <c r="V9">
        <v>-5000</v>
      </c>
      <c r="W9" s="12">
        <f t="shared" si="0"/>
        <v>1.0347463303763165E-2</v>
      </c>
    </row>
    <row r="10" spans="1:23" ht="13.5" thickBot="1">
      <c r="C10" s="7" t="s">
        <v>37</v>
      </c>
      <c r="D10" s="7" t="s">
        <v>38</v>
      </c>
      <c r="G10" t="s">
        <v>808</v>
      </c>
      <c r="V10">
        <v>-4000</v>
      </c>
      <c r="W10" s="12">
        <f t="shared" si="0"/>
        <v>6.8423543714588092E-3</v>
      </c>
    </row>
    <row r="11" spans="1:23">
      <c r="A11" t="s">
        <v>32</v>
      </c>
      <c r="C11">
        <f>INTERCEPT(G78:G835,F78:F835)</f>
        <v>-1.0290708010026198E-2</v>
      </c>
      <c r="D11" s="13">
        <f>+E11*F11</f>
        <v>9.9652653683983891E-7</v>
      </c>
      <c r="E11" s="14">
        <v>0.99652653683983894</v>
      </c>
      <c r="F11" s="12">
        <v>9.9999999999999995E-7</v>
      </c>
      <c r="G11">
        <v>0.99646778964585792</v>
      </c>
      <c r="V11">
        <v>-3000</v>
      </c>
      <c r="W11" s="12">
        <f t="shared" si="0"/>
        <v>4.0551532275839974E-3</v>
      </c>
    </row>
    <row r="12" spans="1:23">
      <c r="A12" t="s">
        <v>33</v>
      </c>
      <c r="C12">
        <f>SLOPE(G78:G835,F78:F835)</f>
        <v>4.6988799996490551E-6</v>
      </c>
      <c r="D12" s="13">
        <f>+E12*F12</f>
        <v>-2.7452388437140034E-7</v>
      </c>
      <c r="E12" s="15">
        <v>-0.27452388437140035</v>
      </c>
      <c r="F12" s="12">
        <v>9.9999999999999995E-7</v>
      </c>
      <c r="G12">
        <v>-0.51008351705862376</v>
      </c>
      <c r="V12">
        <v>-2000</v>
      </c>
      <c r="W12" s="12">
        <f t="shared" si="0"/>
        <v>1.9858598721387323E-3</v>
      </c>
    </row>
    <row r="13" spans="1:23" ht="13.5" thickBot="1">
      <c r="A13" t="s">
        <v>36</v>
      </c>
      <c r="C13" s="6" t="s">
        <v>30</v>
      </c>
      <c r="D13" s="13">
        <f>+E13*F13</f>
        <v>3.5895389421477297E-10</v>
      </c>
      <c r="E13" s="16">
        <v>3.5895389421477297</v>
      </c>
      <c r="F13" s="12">
        <v>1E-10</v>
      </c>
      <c r="G13">
        <v>3.3380910319463055</v>
      </c>
      <c r="V13">
        <v>-1000</v>
      </c>
      <c r="W13" s="12">
        <f t="shared" si="0"/>
        <v>6.3447430512301312E-4</v>
      </c>
    </row>
    <row r="14" spans="1:23">
      <c r="A14" t="s">
        <v>41</v>
      </c>
      <c r="C14" t="s">
        <v>182</v>
      </c>
      <c r="D14" s="12">
        <f>2*365.2422*D13/C8</f>
        <v>6.1837657723071942E-7</v>
      </c>
      <c r="E14">
        <f>SUM(U21:U344)</f>
        <v>1.1158988215984218E-3</v>
      </c>
      <c r="G14">
        <v>1.7351785624598577E-3</v>
      </c>
      <c r="V14">
        <v>0</v>
      </c>
      <c r="W14" s="12">
        <f t="shared" si="0"/>
        <v>9.9652653683983891E-7</v>
      </c>
    </row>
    <row r="15" spans="1:23">
      <c r="A15" s="5" t="s">
        <v>34</v>
      </c>
      <c r="C15" s="27">
        <f>(C7+C11)+(C8+C12)*INT(MAX(F21:F3475))</f>
        <v>58562.721399179347</v>
      </c>
      <c r="D15" s="11">
        <f>+C7+INT(MAX(F21:F1530))*C8+D11+D12*INT(MAX(F21:F3965))+D13*INT(MAX(F21:F3992)^2)</f>
        <v>58562.733962947335</v>
      </c>
      <c r="V15">
        <v>1000</v>
      </c>
      <c r="W15" s="12">
        <f t="shared" si="0"/>
        <v>8.5426536380212535E-5</v>
      </c>
    </row>
    <row r="16" spans="1:23">
      <c r="A16" s="8" t="s">
        <v>20</v>
      </c>
      <c r="C16" s="28">
        <f>+C8+C12</f>
        <v>0.42403469887999967</v>
      </c>
      <c r="D16" s="80">
        <f>+C8+D12+2*D13*MAX(F21:F94)</f>
        <v>0.42403126610622965</v>
      </c>
      <c r="V16">
        <v>2000</v>
      </c>
      <c r="W16" s="12">
        <f t="shared" si="0"/>
        <v>8.8776433465313114E-4</v>
      </c>
    </row>
    <row r="17" spans="1:23" ht="13.5" thickBot="1">
      <c r="A17" s="34" t="s">
        <v>73</v>
      </c>
      <c r="C17">
        <f>COUNT(C21:C2133)</f>
        <v>150</v>
      </c>
      <c r="V17">
        <v>3000</v>
      </c>
      <c r="W17" s="12">
        <f t="shared" si="0"/>
        <v>2.4080099213555956E-3</v>
      </c>
    </row>
    <row r="18" spans="1:23" ht="14.25" thickTop="1" thickBot="1">
      <c r="A18" s="8" t="s">
        <v>21</v>
      </c>
      <c r="C18" s="29">
        <f>+C15</f>
        <v>58562.721399179347</v>
      </c>
      <c r="D18" s="30">
        <f>C16</f>
        <v>0.42403469887999967</v>
      </c>
      <c r="E18" s="83" t="s">
        <v>37</v>
      </c>
      <c r="V18">
        <v>4000</v>
      </c>
      <c r="W18" s="12">
        <f t="shared" si="0"/>
        <v>4.6461632964876062E-3</v>
      </c>
    </row>
    <row r="19" spans="1:23" ht="13.5" thickBot="1">
      <c r="A19" s="8" t="s">
        <v>71</v>
      </c>
      <c r="C19" s="31">
        <f>+D15</f>
        <v>58562.733962947335</v>
      </c>
      <c r="D19" s="32">
        <f>+D16</f>
        <v>0.42403126610622965</v>
      </c>
      <c r="E19" s="33" t="s">
        <v>72</v>
      </c>
      <c r="V19">
        <v>5000</v>
      </c>
      <c r="W19" s="12">
        <f t="shared" si="0"/>
        <v>7.6022244600491623E-3</v>
      </c>
    </row>
    <row r="20" spans="1:23" ht="15" thickBot="1">
      <c r="A20" s="7" t="s">
        <v>22</v>
      </c>
      <c r="B20" s="7" t="s">
        <v>23</v>
      </c>
      <c r="C20" s="7" t="s">
        <v>24</v>
      </c>
      <c r="D20" s="7" t="s">
        <v>29</v>
      </c>
      <c r="E20" s="7" t="s">
        <v>25</v>
      </c>
      <c r="F20" s="7" t="s">
        <v>26</v>
      </c>
      <c r="G20" s="7" t="s">
        <v>27</v>
      </c>
      <c r="H20" s="10" t="s">
        <v>28</v>
      </c>
      <c r="I20" s="10" t="s">
        <v>50</v>
      </c>
      <c r="J20" s="10" t="s">
        <v>63</v>
      </c>
      <c r="K20" s="10" t="s">
        <v>807</v>
      </c>
      <c r="L20" s="10" t="s">
        <v>43</v>
      </c>
      <c r="M20" s="10" t="s">
        <v>44</v>
      </c>
      <c r="N20" s="10" t="s">
        <v>51</v>
      </c>
      <c r="O20" s="10" t="s">
        <v>40</v>
      </c>
      <c r="P20" s="9" t="s">
        <v>39</v>
      </c>
      <c r="Q20" s="7" t="s">
        <v>31</v>
      </c>
      <c r="R20" s="86" t="s">
        <v>162</v>
      </c>
      <c r="S20" s="9" t="s">
        <v>163</v>
      </c>
      <c r="T20" s="9" t="s">
        <v>164</v>
      </c>
      <c r="U20" s="9" t="s">
        <v>165</v>
      </c>
      <c r="V20">
        <v>6000</v>
      </c>
      <c r="W20" s="12">
        <f t="shared" si="0"/>
        <v>1.1276193412040265E-2</v>
      </c>
    </row>
    <row r="21" spans="1:23">
      <c r="A21" s="17" t="s">
        <v>28</v>
      </c>
      <c r="B21" s="6"/>
      <c r="C21" s="41">
        <v>47700.760199999997</v>
      </c>
      <c r="D21" s="41" t="s">
        <v>30</v>
      </c>
      <c r="E21">
        <f t="shared" ref="E21:E28" si="1">+(C21-C$7)/C$8</f>
        <v>-11318.886399547209</v>
      </c>
      <c r="F21">
        <f t="shared" ref="F21:F28" si="2">ROUND(2*E21,0)/2</f>
        <v>-11319</v>
      </c>
      <c r="G21">
        <f t="shared" ref="G21:G28" si="3">+C21-(C$7+F21*C$8)</f>
        <v>4.8169999994570389E-2</v>
      </c>
      <c r="I21">
        <f t="shared" ref="I21:I27" si="4">G21</f>
        <v>4.8169999994570389E-2</v>
      </c>
      <c r="P21">
        <f t="shared" ref="P21:P28" si="5">+D$11+D$12*F21+D$13*F21^2</f>
        <v>4.9097419510552714E-2</v>
      </c>
      <c r="Q21" s="2">
        <f t="shared" ref="Q21:Q28" si="6">+C21-15018.5</f>
        <v>32682.260199999997</v>
      </c>
      <c r="R21" s="2"/>
      <c r="S21">
        <f t="shared" ref="S21:S28" si="7">+(P21-G21)^2</f>
        <v>8.6010695862489016E-7</v>
      </c>
      <c r="T21">
        <v>0.5</v>
      </c>
      <c r="U21">
        <f t="shared" ref="U21:U28" si="8">T21*S21</f>
        <v>4.3005347931244508E-7</v>
      </c>
      <c r="V21">
        <v>7000</v>
      </c>
      <c r="W21" s="12">
        <f t="shared" si="0"/>
        <v>1.5668070152460911E-2</v>
      </c>
    </row>
    <row r="22" spans="1:23">
      <c r="A22" s="17" t="s">
        <v>49</v>
      </c>
      <c r="B22" s="6"/>
      <c r="C22" s="41">
        <v>47701.820099999997</v>
      </c>
      <c r="D22" s="41" t="s">
        <v>30</v>
      </c>
      <c r="E22">
        <f t="shared" si="1"/>
        <v>-11316.386812253857</v>
      </c>
      <c r="F22">
        <f t="shared" si="2"/>
        <v>-11316.5</v>
      </c>
      <c r="G22">
        <f t="shared" si="3"/>
        <v>4.7995000000810251E-2</v>
      </c>
      <c r="I22">
        <f t="shared" si="4"/>
        <v>4.7995000000810251E-2</v>
      </c>
      <c r="P22">
        <f t="shared" si="5"/>
        <v>4.9076420448660542E-2</v>
      </c>
      <c r="Q22" s="2">
        <f t="shared" si="6"/>
        <v>32683.320099999997</v>
      </c>
      <c r="R22" s="2"/>
      <c r="S22">
        <f t="shared" si="7"/>
        <v>1.1694701850287243E-6</v>
      </c>
      <c r="T22">
        <v>1</v>
      </c>
      <c r="U22">
        <f t="shared" si="8"/>
        <v>1.1694701850287243E-6</v>
      </c>
      <c r="V22">
        <v>8000</v>
      </c>
      <c r="W22" s="12">
        <f t="shared" si="0"/>
        <v>2.077785468131111E-2</v>
      </c>
    </row>
    <row r="23" spans="1:23">
      <c r="A23" s="17" t="s">
        <v>49</v>
      </c>
      <c r="B23" s="6"/>
      <c r="C23" s="41">
        <v>47715.8125</v>
      </c>
      <c r="D23" s="41" t="s">
        <v>30</v>
      </c>
      <c r="E23">
        <f t="shared" si="1"/>
        <v>-11283.388203664836</v>
      </c>
      <c r="F23">
        <f t="shared" si="2"/>
        <v>-11283.5</v>
      </c>
      <c r="G23">
        <f t="shared" si="3"/>
        <v>4.740499999752501E-2</v>
      </c>
      <c r="I23">
        <f t="shared" si="4"/>
        <v>4.740499999752501E-2</v>
      </c>
      <c r="P23">
        <f t="shared" si="5"/>
        <v>4.879965334617091E-2</v>
      </c>
      <c r="Q23" s="2">
        <f t="shared" si="6"/>
        <v>32697.3125</v>
      </c>
      <c r="R23" s="87"/>
      <c r="S23">
        <f t="shared" si="7"/>
        <v>1.9450579628892211E-6</v>
      </c>
      <c r="T23">
        <v>1</v>
      </c>
      <c r="U23">
        <f t="shared" si="8"/>
        <v>1.9450579628892211E-6</v>
      </c>
      <c r="V23">
        <v>9000</v>
      </c>
      <c r="W23" s="12">
        <f t="shared" si="0"/>
        <v>2.660554699859085E-2</v>
      </c>
    </row>
    <row r="24" spans="1:23">
      <c r="A24" s="17" t="s">
        <v>49</v>
      </c>
      <c r="B24" s="99"/>
      <c r="C24" s="18">
        <v>47716.870999999999</v>
      </c>
      <c r="D24" s="18" t="s">
        <v>30</v>
      </c>
      <c r="E24">
        <f t="shared" si="1"/>
        <v>-11280.89191802467</v>
      </c>
      <c r="F24">
        <f t="shared" si="2"/>
        <v>-11281</v>
      </c>
      <c r="G24">
        <f t="shared" si="3"/>
        <v>4.5830000002752058E-2</v>
      </c>
      <c r="I24">
        <f t="shared" si="4"/>
        <v>4.5830000002752058E-2</v>
      </c>
      <c r="P24">
        <f t="shared" si="5"/>
        <v>4.8778717998594956E-2</v>
      </c>
      <c r="Q24" s="2">
        <f t="shared" si="6"/>
        <v>32698.370999999999</v>
      </c>
      <c r="R24" s="87"/>
      <c r="S24">
        <f t="shared" si="7"/>
        <v>8.6949378190077559E-6</v>
      </c>
      <c r="T24">
        <v>1</v>
      </c>
      <c r="U24">
        <f t="shared" si="8"/>
        <v>8.6949378190077559E-6</v>
      </c>
      <c r="V24">
        <v>10000</v>
      </c>
      <c r="W24" s="12">
        <f>+D$11+D$12*V24+D$13*V24^2</f>
        <v>3.3151147104300137E-2</v>
      </c>
    </row>
    <row r="25" spans="1:23">
      <c r="A25" s="17" t="s">
        <v>49</v>
      </c>
      <c r="B25" s="99"/>
      <c r="C25" s="18">
        <v>47727.897100000002</v>
      </c>
      <c r="D25" s="18" t="s">
        <v>30</v>
      </c>
      <c r="E25">
        <f t="shared" si="1"/>
        <v>-11254.888805037375</v>
      </c>
      <c r="F25">
        <f t="shared" si="2"/>
        <v>-11255</v>
      </c>
      <c r="G25">
        <f t="shared" si="3"/>
        <v>4.7149999998509884E-2</v>
      </c>
      <c r="I25">
        <f t="shared" si="4"/>
        <v>4.7149999998509884E-2</v>
      </c>
      <c r="P25">
        <f t="shared" si="5"/>
        <v>4.8561256368640671E-2</v>
      </c>
      <c r="Q25" s="2">
        <f t="shared" si="6"/>
        <v>32709.397100000002</v>
      </c>
      <c r="R25" s="87"/>
      <c r="S25">
        <f t="shared" si="7"/>
        <v>1.991644542234724E-6</v>
      </c>
      <c r="T25">
        <v>1</v>
      </c>
      <c r="U25">
        <f t="shared" si="8"/>
        <v>1.991644542234724E-6</v>
      </c>
      <c r="V25">
        <v>11000</v>
      </c>
      <c r="W25" s="12">
        <f>+D$11+D$12*V25+D$13*V25^2</f>
        <v>4.0414654998438965E-2</v>
      </c>
    </row>
    <row r="26" spans="1:23">
      <c r="A26" s="17" t="s">
        <v>49</v>
      </c>
      <c r="B26" s="99"/>
      <c r="C26" s="18">
        <v>47730.864999999998</v>
      </c>
      <c r="D26" s="18" t="s">
        <v>30</v>
      </c>
      <c r="E26">
        <f t="shared" si="1"/>
        <v>-11247.889536117733</v>
      </c>
      <c r="F26">
        <f t="shared" si="2"/>
        <v>-11248</v>
      </c>
      <c r="G26">
        <f t="shared" si="3"/>
        <v>4.6839999995427206E-2</v>
      </c>
      <c r="I26">
        <f t="shared" si="4"/>
        <v>4.6839999995427206E-2</v>
      </c>
      <c r="P26">
        <f t="shared" si="5"/>
        <v>4.8502791925079468E-2</v>
      </c>
      <c r="Q26" s="2">
        <f t="shared" si="6"/>
        <v>32712.364999999998</v>
      </c>
      <c r="R26" s="87"/>
      <c r="S26">
        <f t="shared" si="7"/>
        <v>2.764877001316692E-6</v>
      </c>
      <c r="T26">
        <v>1</v>
      </c>
      <c r="U26">
        <f t="shared" si="8"/>
        <v>2.764877001316692E-6</v>
      </c>
      <c r="V26">
        <v>12000</v>
      </c>
      <c r="W26" s="12">
        <f>+D$11+D$12*V26+D$13*V26^2</f>
        <v>4.8396070681007347E-2</v>
      </c>
    </row>
    <row r="27" spans="1:23">
      <c r="A27" s="17" t="s">
        <v>61</v>
      </c>
      <c r="B27" s="99" t="s">
        <v>60</v>
      </c>
      <c r="C27" s="18">
        <v>47734.890200000002</v>
      </c>
      <c r="D27" s="18"/>
      <c r="E27">
        <f t="shared" si="1"/>
        <v>-11238.396811546349</v>
      </c>
      <c r="F27">
        <f t="shared" si="2"/>
        <v>-11238.5</v>
      </c>
      <c r="G27">
        <f t="shared" si="3"/>
        <v>4.3754999998782296E-2</v>
      </c>
      <c r="I27">
        <f t="shared" si="4"/>
        <v>4.3754999998782296E-2</v>
      </c>
      <c r="P27">
        <f t="shared" si="5"/>
        <v>4.8423503589126463E-2</v>
      </c>
      <c r="Q27" s="2">
        <f t="shared" si="6"/>
        <v>32716.390200000002</v>
      </c>
      <c r="R27" s="87"/>
      <c r="S27">
        <f t="shared" si="7"/>
        <v>2.1794925773056375E-5</v>
      </c>
      <c r="T27">
        <v>1</v>
      </c>
      <c r="U27">
        <f t="shared" si="8"/>
        <v>2.1794925773056375E-5</v>
      </c>
      <c r="V27">
        <v>13000</v>
      </c>
      <c r="W27" s="12">
        <f>+D$11+D$12*V27+D$13*V27^2</f>
        <v>5.709539415200527E-2</v>
      </c>
    </row>
    <row r="28" spans="1:23">
      <c r="A28" s="17" t="s">
        <v>61</v>
      </c>
      <c r="B28" s="99" t="s">
        <v>59</v>
      </c>
      <c r="C28" s="18">
        <v>47752.487200000003</v>
      </c>
      <c r="D28" s="18"/>
      <c r="E28">
        <f t="shared" si="1"/>
        <v>-11196.897389335652</v>
      </c>
      <c r="F28">
        <f t="shared" si="2"/>
        <v>-11197</v>
      </c>
      <c r="G28">
        <f t="shared" si="3"/>
        <v>4.3510000003152527E-2</v>
      </c>
      <c r="J28">
        <f>G28</f>
        <v>4.3510000003152527E-2</v>
      </c>
      <c r="P28">
        <f t="shared" si="5"/>
        <v>4.8077898479038345E-2</v>
      </c>
      <c r="Q28" s="2">
        <f t="shared" si="6"/>
        <v>32733.987200000003</v>
      </c>
      <c r="R28" s="87"/>
      <c r="S28">
        <f t="shared" si="7"/>
        <v>2.0865696485999975E-5</v>
      </c>
      <c r="T28">
        <v>1</v>
      </c>
      <c r="U28">
        <f t="shared" si="8"/>
        <v>2.0865696485999975E-5</v>
      </c>
      <c r="V28">
        <v>14000</v>
      </c>
      <c r="W28" s="12">
        <f>+D$11+D$12*V28+D$13*V28^2</f>
        <v>6.6512625411432741E-2</v>
      </c>
    </row>
    <row r="29" spans="1:23">
      <c r="A29" s="17" t="s">
        <v>61</v>
      </c>
      <c r="B29" s="99" t="s">
        <v>60</v>
      </c>
      <c r="C29" s="18">
        <v>47759.4876</v>
      </c>
      <c r="D29" s="18"/>
      <c r="E29">
        <f t="shared" ref="E29:E60" si="9">+(C29-C$7)/C$8</f>
        <v>-11180.388180081596</v>
      </c>
      <c r="F29">
        <f t="shared" ref="F29:F60" si="10">ROUND(2*E29,0)/2</f>
        <v>-11180.5</v>
      </c>
      <c r="G29">
        <f t="shared" ref="G29:G60" si="11">+C29-(C$7+F29*C$8)</f>
        <v>4.7415000000910368E-2</v>
      </c>
      <c r="J29">
        <f>G29</f>
        <v>4.7415000000910368E-2</v>
      </c>
      <c r="P29">
        <f t="shared" ref="P29:P60" si="12">+D$11+D$12*F29+D$13*F29^2</f>
        <v>4.7940832737277665E-2</v>
      </c>
      <c r="Q29" s="2">
        <f t="shared" ref="Q29:Q60" si="13">+C29-15018.5</f>
        <v>32740.9876</v>
      </c>
      <c r="R29" s="87"/>
      <c r="S29">
        <f t="shared" ref="S29:S60" si="14">+(P29-G29)^2</f>
        <v>2.7650006663551966E-7</v>
      </c>
      <c r="T29">
        <v>1</v>
      </c>
      <c r="U29">
        <f t="shared" ref="U29:U60" si="15">T29*S29</f>
        <v>2.7650006663551966E-7</v>
      </c>
      <c r="W29" s="12"/>
    </row>
    <row r="30" spans="1:23">
      <c r="A30" s="17" t="s">
        <v>61</v>
      </c>
      <c r="B30" s="99" t="s">
        <v>60</v>
      </c>
      <c r="C30" s="18">
        <v>47760.330499999996</v>
      </c>
      <c r="D30" s="18"/>
      <c r="E30">
        <f t="shared" si="9"/>
        <v>-11178.400349031916</v>
      </c>
      <c r="F30">
        <f t="shared" si="10"/>
        <v>-11178.5</v>
      </c>
      <c r="G30">
        <f t="shared" si="11"/>
        <v>4.2254999993019737E-2</v>
      </c>
      <c r="I30">
        <f t="shared" ref="I30:I61" si="16">G30</f>
        <v>4.2254999993019737E-2</v>
      </c>
      <c r="P30">
        <f t="shared" si="12"/>
        <v>4.7924231989267423E-2</v>
      </c>
      <c r="Q30" s="2">
        <f t="shared" si="13"/>
        <v>32741.830499999996</v>
      </c>
      <c r="R30" s="87"/>
      <c r="S30">
        <f t="shared" si="14"/>
        <v>3.2140191427278516E-5</v>
      </c>
      <c r="T30">
        <v>1</v>
      </c>
      <c r="U30">
        <f t="shared" si="15"/>
        <v>3.2140191427278516E-5</v>
      </c>
      <c r="W30" s="12"/>
    </row>
    <row r="31" spans="1:23">
      <c r="A31" s="17" t="s">
        <v>61</v>
      </c>
      <c r="B31" s="99" t="s">
        <v>59</v>
      </c>
      <c r="C31" s="18">
        <v>47763.5069</v>
      </c>
      <c r="D31" s="18"/>
      <c r="E31">
        <f t="shared" si="9"/>
        <v>-11170.909369620073</v>
      </c>
      <c r="F31">
        <f t="shared" si="10"/>
        <v>-11171</v>
      </c>
      <c r="G31">
        <f t="shared" si="11"/>
        <v>3.8430000000516884E-2</v>
      </c>
      <c r="I31">
        <f t="shared" si="16"/>
        <v>3.8430000000516884E-2</v>
      </c>
      <c r="P31">
        <f t="shared" si="12"/>
        <v>4.7862004759693995E-2</v>
      </c>
      <c r="Q31" s="2">
        <f t="shared" si="13"/>
        <v>32745.0069</v>
      </c>
      <c r="R31" s="87"/>
      <c r="S31">
        <f t="shared" si="14"/>
        <v>8.8962713777139668E-5</v>
      </c>
      <c r="T31">
        <v>1</v>
      </c>
      <c r="U31">
        <f t="shared" si="15"/>
        <v>8.8962713777139668E-5</v>
      </c>
      <c r="W31" s="12"/>
    </row>
    <row r="32" spans="1:23">
      <c r="A32" s="23" t="s">
        <v>61</v>
      </c>
      <c r="B32" s="98" t="s">
        <v>59</v>
      </c>
      <c r="C32" s="23">
        <v>47792.348100000003</v>
      </c>
      <c r="D32" s="23"/>
      <c r="E32">
        <f t="shared" si="9"/>
        <v>-11102.89248402235</v>
      </c>
      <c r="F32">
        <f t="shared" si="10"/>
        <v>-11103</v>
      </c>
      <c r="G32">
        <f t="shared" si="11"/>
        <v>4.5590000001539011E-2</v>
      </c>
      <c r="I32">
        <f t="shared" si="16"/>
        <v>4.5590000001539011E-2</v>
      </c>
      <c r="P32">
        <f t="shared" si="12"/>
        <v>4.7299654080854424E-2</v>
      </c>
      <c r="Q32" s="2">
        <f t="shared" si="13"/>
        <v>32773.848100000003</v>
      </c>
      <c r="R32" s="87"/>
      <c r="S32">
        <f t="shared" si="14"/>
        <v>2.9229170709198336E-6</v>
      </c>
      <c r="T32">
        <v>1</v>
      </c>
      <c r="U32">
        <f t="shared" si="15"/>
        <v>2.9229170709198336E-6</v>
      </c>
    </row>
    <row r="33" spans="1:21">
      <c r="A33" s="23" t="s">
        <v>61</v>
      </c>
      <c r="B33" s="98" t="s">
        <v>59</v>
      </c>
      <c r="C33" s="23">
        <v>47820.333500000001</v>
      </c>
      <c r="D33" s="23"/>
      <c r="E33">
        <f t="shared" si="9"/>
        <v>-11036.893851850104</v>
      </c>
      <c r="F33">
        <f t="shared" si="10"/>
        <v>-11037</v>
      </c>
      <c r="G33">
        <f t="shared" si="11"/>
        <v>4.5010000001639128E-2</v>
      </c>
      <c r="I33">
        <f t="shared" si="16"/>
        <v>4.5010000001639128E-2</v>
      </c>
      <c r="P33">
        <f t="shared" si="12"/>
        <v>4.6757017716103522E-2</v>
      </c>
      <c r="Q33" s="2">
        <f t="shared" si="13"/>
        <v>32801.833500000001</v>
      </c>
      <c r="R33" s="87"/>
      <c r="S33">
        <f t="shared" si="14"/>
        <v>3.0520708946523946E-6</v>
      </c>
      <c r="T33">
        <v>1</v>
      </c>
      <c r="U33">
        <f t="shared" si="15"/>
        <v>3.0520708946523946E-6</v>
      </c>
    </row>
    <row r="34" spans="1:21">
      <c r="A34" s="22" t="s">
        <v>45</v>
      </c>
      <c r="B34" s="98"/>
      <c r="C34" s="22">
        <v>48467.395600000003</v>
      </c>
      <c r="D34" s="23" t="s">
        <v>30</v>
      </c>
      <c r="E34">
        <f t="shared" si="9"/>
        <v>-9510.9119637761396</v>
      </c>
      <c r="F34">
        <f t="shared" si="10"/>
        <v>-9511</v>
      </c>
      <c r="G34">
        <f t="shared" si="11"/>
        <v>3.7330000006477349E-2</v>
      </c>
      <c r="I34">
        <f t="shared" si="16"/>
        <v>3.7330000006477349E-2</v>
      </c>
      <c r="P34">
        <f t="shared" si="12"/>
        <v>3.5082646940988574E-2</v>
      </c>
      <c r="Q34" s="2">
        <f t="shared" si="13"/>
        <v>33448.895600000003</v>
      </c>
      <c r="R34" s="87"/>
      <c r="S34">
        <f t="shared" si="14"/>
        <v>5.0505958009617928E-6</v>
      </c>
      <c r="T34">
        <v>1</v>
      </c>
      <c r="U34">
        <f t="shared" si="15"/>
        <v>5.0505958009617928E-6</v>
      </c>
    </row>
    <row r="35" spans="1:21">
      <c r="A35" s="22" t="s">
        <v>47</v>
      </c>
      <c r="B35" s="98"/>
      <c r="C35" s="22">
        <v>48475.449800000002</v>
      </c>
      <c r="D35" s="23" t="s">
        <v>30</v>
      </c>
      <c r="E35">
        <f t="shared" si="9"/>
        <v>-9491.9175530033208</v>
      </c>
      <c r="F35" s="8">
        <f t="shared" si="10"/>
        <v>-9492</v>
      </c>
      <c r="G35">
        <f t="shared" si="11"/>
        <v>3.4960000004502945E-2</v>
      </c>
      <c r="I35">
        <f t="shared" si="16"/>
        <v>3.4960000004502945E-2</v>
      </c>
      <c r="P35">
        <f t="shared" si="12"/>
        <v>3.4947828171002018E-2</v>
      </c>
      <c r="Q35" s="2">
        <f t="shared" si="13"/>
        <v>33456.949800000002</v>
      </c>
      <c r="R35" s="87"/>
      <c r="S35">
        <f t="shared" si="14"/>
        <v>1.4815353077427231E-10</v>
      </c>
      <c r="T35">
        <v>1</v>
      </c>
      <c r="U35">
        <f t="shared" si="15"/>
        <v>1.4815353077427231E-10</v>
      </c>
    </row>
    <row r="36" spans="1:21">
      <c r="A36" s="17" t="s">
        <v>47</v>
      </c>
      <c r="B36" s="99"/>
      <c r="C36" s="18">
        <v>48488.383499999996</v>
      </c>
      <c r="D36" s="18" t="s">
        <v>30</v>
      </c>
      <c r="E36">
        <f t="shared" si="9"/>
        <v>-9461.4157017192265</v>
      </c>
      <c r="F36">
        <f t="shared" si="10"/>
        <v>-9461.5</v>
      </c>
      <c r="G36">
        <f t="shared" si="11"/>
        <v>3.5744999993767124E-2</v>
      </c>
      <c r="I36">
        <f t="shared" si="16"/>
        <v>3.5744999993767124E-2</v>
      </c>
      <c r="P36">
        <f t="shared" si="12"/>
        <v>3.4731950497191702E-2</v>
      </c>
      <c r="Q36" s="2">
        <f t="shared" si="13"/>
        <v>33469.883499999996</v>
      </c>
      <c r="R36" s="87"/>
      <c r="S36">
        <f t="shared" si="14"/>
        <v>1.0262692825117152E-6</v>
      </c>
      <c r="T36">
        <v>1</v>
      </c>
      <c r="U36">
        <f t="shared" si="15"/>
        <v>1.0262692825117152E-6</v>
      </c>
    </row>
    <row r="37" spans="1:21">
      <c r="A37" s="22" t="s">
        <v>45</v>
      </c>
      <c r="B37" s="100" t="s">
        <v>60</v>
      </c>
      <c r="C37" s="22">
        <v>48488.383499999996</v>
      </c>
      <c r="D37" s="22" t="s">
        <v>152</v>
      </c>
      <c r="E37">
        <f t="shared" si="9"/>
        <v>-9461.4157017192265</v>
      </c>
      <c r="F37">
        <f t="shared" si="10"/>
        <v>-9461.5</v>
      </c>
      <c r="G37">
        <f t="shared" si="11"/>
        <v>3.5744999993767124E-2</v>
      </c>
      <c r="I37">
        <f t="shared" si="16"/>
        <v>3.5744999993767124E-2</v>
      </c>
      <c r="P37">
        <f t="shared" si="12"/>
        <v>3.4731950497191702E-2</v>
      </c>
      <c r="Q37" s="2">
        <f t="shared" si="13"/>
        <v>33469.883499999996</v>
      </c>
      <c r="R37" s="87"/>
      <c r="S37">
        <f t="shared" si="14"/>
        <v>1.0262692825117152E-6</v>
      </c>
      <c r="T37">
        <v>1</v>
      </c>
      <c r="U37">
        <f t="shared" si="15"/>
        <v>1.0262692825117152E-6</v>
      </c>
    </row>
    <row r="38" spans="1:21">
      <c r="A38" s="17" t="s">
        <v>47</v>
      </c>
      <c r="B38" s="112"/>
      <c r="C38" s="41">
        <v>48491.563399999999</v>
      </c>
      <c r="D38" s="41" t="s">
        <v>30</v>
      </c>
      <c r="E38">
        <f t="shared" si="9"/>
        <v>-9453.9164681744242</v>
      </c>
      <c r="F38">
        <f t="shared" si="10"/>
        <v>-9454</v>
      </c>
      <c r="G38">
        <f t="shared" si="11"/>
        <v>3.5420000000158325E-2</v>
      </c>
      <c r="I38">
        <f t="shared" si="16"/>
        <v>3.5420000000158325E-2</v>
      </c>
      <c r="P38">
        <f t="shared" si="12"/>
        <v>3.4678968125163766E-2</v>
      </c>
      <c r="Q38" s="2">
        <f t="shared" si="13"/>
        <v>33473.063399999999</v>
      </c>
      <c r="R38" s="87"/>
      <c r="S38">
        <f t="shared" si="14"/>
        <v>5.4912823975795188E-7</v>
      </c>
      <c r="T38">
        <v>1</v>
      </c>
      <c r="U38">
        <f t="shared" si="15"/>
        <v>5.4912823975795188E-7</v>
      </c>
    </row>
    <row r="39" spans="1:21">
      <c r="A39" s="17" t="s">
        <v>45</v>
      </c>
      <c r="B39" s="112"/>
      <c r="C39" s="41">
        <v>48502.372900000002</v>
      </c>
      <c r="D39" s="41" t="s">
        <v>30</v>
      </c>
      <c r="E39">
        <f t="shared" si="9"/>
        <v>-9428.4241681013082</v>
      </c>
      <c r="F39">
        <f t="shared" si="10"/>
        <v>-9428.5</v>
      </c>
      <c r="G39">
        <f t="shared" si="11"/>
        <v>3.2155000000784639E-2</v>
      </c>
      <c r="I39">
        <f t="shared" si="16"/>
        <v>3.2155000000784639E-2</v>
      </c>
      <c r="P39">
        <f t="shared" si="12"/>
        <v>3.4499130119970779E-2</v>
      </c>
      <c r="Q39" s="2">
        <f t="shared" si="13"/>
        <v>33483.872900000002</v>
      </c>
      <c r="R39" s="87"/>
      <c r="S39">
        <f t="shared" si="14"/>
        <v>5.4949460156756268E-6</v>
      </c>
      <c r="T39">
        <v>1</v>
      </c>
      <c r="U39">
        <f t="shared" si="15"/>
        <v>5.4949460156756268E-6</v>
      </c>
    </row>
    <row r="40" spans="1:21">
      <c r="A40" s="17" t="s">
        <v>45</v>
      </c>
      <c r="B40" s="6"/>
      <c r="C40" s="41">
        <v>48624.281900000002</v>
      </c>
      <c r="D40" s="41" t="s">
        <v>30</v>
      </c>
      <c r="E40">
        <f t="shared" si="9"/>
        <v>-9140.9232837299205</v>
      </c>
      <c r="F40">
        <f t="shared" si="10"/>
        <v>-9141</v>
      </c>
      <c r="G40">
        <f t="shared" si="11"/>
        <v>3.2530000004044268E-2</v>
      </c>
      <c r="I40">
        <f t="shared" si="16"/>
        <v>3.2530000004044268E-2</v>
      </c>
      <c r="P40">
        <f t="shared" si="12"/>
        <v>3.2503846130860395E-2</v>
      </c>
      <c r="Q40" s="2">
        <f t="shared" si="13"/>
        <v>33605.781900000002</v>
      </c>
      <c r="R40" s="87"/>
      <c r="S40">
        <f t="shared" si="14"/>
        <v>6.8402508251813266E-10</v>
      </c>
      <c r="T40">
        <v>1</v>
      </c>
      <c r="U40">
        <f t="shared" si="15"/>
        <v>6.8402508251813266E-10</v>
      </c>
    </row>
    <row r="41" spans="1:21">
      <c r="A41" s="17" t="s">
        <v>45</v>
      </c>
      <c r="B41" s="6" t="s">
        <v>60</v>
      </c>
      <c r="C41" s="41">
        <v>48775.445999999996</v>
      </c>
      <c r="D41" s="41" t="s">
        <v>152</v>
      </c>
      <c r="E41">
        <f t="shared" si="9"/>
        <v>-8784.4294035799448</v>
      </c>
      <c r="F41">
        <f t="shared" si="10"/>
        <v>-8784.5</v>
      </c>
      <c r="G41">
        <f t="shared" si="11"/>
        <v>2.9934999998658895E-2</v>
      </c>
      <c r="I41">
        <f t="shared" si="16"/>
        <v>2.9934999998658895E-2</v>
      </c>
      <c r="P41">
        <f t="shared" si="12"/>
        <v>3.0112104773120721E-2</v>
      </c>
      <c r="Q41" s="2">
        <f t="shared" si="13"/>
        <v>33756.945999999996</v>
      </c>
      <c r="R41" s="87"/>
      <c r="S41">
        <f t="shared" si="14"/>
        <v>3.1366101137174035E-8</v>
      </c>
      <c r="T41">
        <v>1</v>
      </c>
      <c r="U41">
        <f t="shared" si="15"/>
        <v>3.1366101137174035E-8</v>
      </c>
    </row>
    <row r="42" spans="1:21">
      <c r="A42" s="17" t="s">
        <v>45</v>
      </c>
      <c r="B42" s="6" t="s">
        <v>60</v>
      </c>
      <c r="C42" s="41">
        <v>48909.441999999995</v>
      </c>
      <c r="D42" s="41" t="s">
        <v>152</v>
      </c>
      <c r="E42">
        <f t="shared" si="9"/>
        <v>-8468.4234606042137</v>
      </c>
      <c r="F42">
        <f t="shared" si="10"/>
        <v>-8468.5</v>
      </c>
      <c r="G42">
        <f t="shared" si="11"/>
        <v>3.2454999993206002E-2</v>
      </c>
      <c r="I42">
        <f t="shared" si="16"/>
        <v>3.2454999993206002E-2</v>
      </c>
      <c r="P42">
        <f t="shared" si="12"/>
        <v>2.8068357260002914E-2</v>
      </c>
      <c r="Q42" s="2">
        <f t="shared" si="13"/>
        <v>33890.941999999995</v>
      </c>
      <c r="R42" s="87"/>
      <c r="S42">
        <f t="shared" si="14"/>
        <v>1.924263446876346E-5</v>
      </c>
      <c r="T42">
        <v>1</v>
      </c>
      <c r="U42">
        <f t="shared" si="15"/>
        <v>1.924263446876346E-5</v>
      </c>
    </row>
    <row r="43" spans="1:21">
      <c r="A43" s="17" t="s">
        <v>61</v>
      </c>
      <c r="B43" s="6" t="s">
        <v>60</v>
      </c>
      <c r="C43" s="41">
        <v>49132.478900000002</v>
      </c>
      <c r="D43" s="41"/>
      <c r="E43">
        <f t="shared" si="9"/>
        <v>-7942.4302525764642</v>
      </c>
      <c r="F43">
        <f t="shared" si="10"/>
        <v>-7942.5</v>
      </c>
      <c r="G43">
        <f t="shared" si="11"/>
        <v>2.9575000000477303E-2</v>
      </c>
      <c r="I43">
        <f t="shared" si="16"/>
        <v>2.9575000000477303E-2</v>
      </c>
      <c r="P43">
        <f t="shared" si="12"/>
        <v>2.4825400916537312E-2</v>
      </c>
      <c r="Q43" s="2">
        <f t="shared" si="13"/>
        <v>34113.978900000002</v>
      </c>
      <c r="R43" s="87"/>
      <c r="S43">
        <f t="shared" si="14"/>
        <v>2.2558691458163597E-5</v>
      </c>
      <c r="T43">
        <v>1</v>
      </c>
      <c r="U43">
        <f t="shared" si="15"/>
        <v>2.2558691458163597E-5</v>
      </c>
    </row>
    <row r="44" spans="1:21">
      <c r="A44" s="17" t="s">
        <v>61</v>
      </c>
      <c r="B44" s="6" t="s">
        <v>60</v>
      </c>
      <c r="C44" s="41">
        <v>49416.570699999997</v>
      </c>
      <c r="D44" s="41"/>
      <c r="E44">
        <f t="shared" si="9"/>
        <v>-7272.4498266632154</v>
      </c>
      <c r="F44">
        <f t="shared" si="10"/>
        <v>-7272.5</v>
      </c>
      <c r="G44">
        <f t="shared" si="11"/>
        <v>2.1274999999150168E-2</v>
      </c>
      <c r="I44">
        <f t="shared" si="16"/>
        <v>2.1274999999150168E-2</v>
      </c>
      <c r="P44">
        <f t="shared" si="12"/>
        <v>2.0982275968688371E-2</v>
      </c>
      <c r="Q44" s="2">
        <f t="shared" si="13"/>
        <v>34398.070699999997</v>
      </c>
      <c r="R44" s="87"/>
      <c r="S44">
        <f t="shared" si="14"/>
        <v>8.5687358009799304E-8</v>
      </c>
      <c r="T44">
        <v>1</v>
      </c>
      <c r="U44">
        <f t="shared" si="15"/>
        <v>8.5687358009799304E-8</v>
      </c>
    </row>
    <row r="45" spans="1:21">
      <c r="A45" s="17" t="s">
        <v>52</v>
      </c>
      <c r="B45" s="6"/>
      <c r="C45" s="41">
        <v>49465.548999999999</v>
      </c>
      <c r="D45" s="41">
        <v>1E-3</v>
      </c>
      <c r="E45">
        <f t="shared" si="9"/>
        <v>-7156.9431408155106</v>
      </c>
      <c r="F45">
        <f t="shared" si="10"/>
        <v>-7157</v>
      </c>
      <c r="G45">
        <f t="shared" si="11"/>
        <v>2.4109999998472631E-2</v>
      </c>
      <c r="I45">
        <f t="shared" si="16"/>
        <v>2.4109999998472631E-2</v>
      </c>
      <c r="P45">
        <f t="shared" si="12"/>
        <v>2.0352333297529397E-2</v>
      </c>
      <c r="Q45" s="2">
        <f t="shared" si="13"/>
        <v>34447.048999999999</v>
      </c>
      <c r="R45" s="87"/>
      <c r="S45">
        <f t="shared" si="14"/>
        <v>1.4120059035377607E-5</v>
      </c>
      <c r="T45">
        <v>0.6</v>
      </c>
      <c r="U45">
        <f t="shared" si="15"/>
        <v>8.4720354212265644E-6</v>
      </c>
    </row>
    <row r="46" spans="1:21">
      <c r="A46" s="17" t="s">
        <v>52</v>
      </c>
      <c r="B46" s="6"/>
      <c r="C46" s="41">
        <v>49465.55</v>
      </c>
      <c r="D46" s="41"/>
      <c r="E46">
        <f t="shared" si="9"/>
        <v>-7156.940782491798</v>
      </c>
      <c r="F46">
        <f t="shared" si="10"/>
        <v>-7157</v>
      </c>
      <c r="G46">
        <f t="shared" si="11"/>
        <v>2.5110000002314337E-2</v>
      </c>
      <c r="I46">
        <f t="shared" si="16"/>
        <v>2.5110000002314337E-2</v>
      </c>
      <c r="P46">
        <f t="shared" si="12"/>
        <v>2.0352333297529397E-2</v>
      </c>
      <c r="Q46" s="2">
        <f t="shared" si="13"/>
        <v>34447.050000000003</v>
      </c>
      <c r="R46" s="87"/>
      <c r="S46">
        <f t="shared" si="14"/>
        <v>2.2635392473819184E-5</v>
      </c>
      <c r="T46">
        <v>1</v>
      </c>
      <c r="U46">
        <f t="shared" si="15"/>
        <v>2.2635392473819184E-5</v>
      </c>
    </row>
    <row r="47" spans="1:21">
      <c r="A47" s="17" t="s">
        <v>52</v>
      </c>
      <c r="B47" s="6"/>
      <c r="C47" s="41">
        <v>49580.459499999997</v>
      </c>
      <c r="D47" s="41">
        <v>5.0000000000000001E-4</v>
      </c>
      <c r="E47">
        <f t="shared" si="9"/>
        <v>-6885.9469848831513</v>
      </c>
      <c r="F47">
        <f t="shared" si="10"/>
        <v>-6886</v>
      </c>
      <c r="G47">
        <f t="shared" si="11"/>
        <v>2.2479999999632128E-2</v>
      </c>
      <c r="I47">
        <f t="shared" si="16"/>
        <v>2.2479999999632128E-2</v>
      </c>
      <c r="P47">
        <f t="shared" si="12"/>
        <v>1.8911883360484615E-2</v>
      </c>
      <c r="Q47" s="2">
        <f t="shared" si="13"/>
        <v>34561.959499999997</v>
      </c>
      <c r="R47" s="87"/>
      <c r="S47">
        <f t="shared" si="14"/>
        <v>1.2731456350561339E-5</v>
      </c>
      <c r="T47">
        <v>1</v>
      </c>
      <c r="U47">
        <f t="shared" si="15"/>
        <v>1.2731456350561339E-5</v>
      </c>
    </row>
    <row r="48" spans="1:21">
      <c r="A48" s="17" t="s">
        <v>52</v>
      </c>
      <c r="B48" s="6"/>
      <c r="C48" s="41">
        <v>49580.460599999999</v>
      </c>
      <c r="D48" s="41"/>
      <c r="E48">
        <f t="shared" si="9"/>
        <v>-6885.9443907270743</v>
      </c>
      <c r="F48">
        <f t="shared" si="10"/>
        <v>-6886</v>
      </c>
      <c r="G48">
        <f t="shared" si="11"/>
        <v>2.3580000000947621E-2</v>
      </c>
      <c r="I48">
        <f t="shared" si="16"/>
        <v>2.3580000000947621E-2</v>
      </c>
      <c r="P48">
        <f t="shared" si="12"/>
        <v>1.8911883360484615E-2</v>
      </c>
      <c r="Q48" s="2">
        <f t="shared" si="13"/>
        <v>34561.960599999999</v>
      </c>
      <c r="R48" s="87"/>
      <c r="S48">
        <f t="shared" si="14"/>
        <v>2.1791312968967618E-5</v>
      </c>
      <c r="T48">
        <v>1</v>
      </c>
      <c r="U48">
        <f t="shared" si="15"/>
        <v>2.1791312968967618E-5</v>
      </c>
    </row>
    <row r="49" spans="1:21">
      <c r="A49" s="17" t="s">
        <v>53</v>
      </c>
      <c r="B49" s="6"/>
      <c r="C49" s="41">
        <v>49763.6371</v>
      </c>
      <c r="D49" s="41">
        <v>1.1000000000000001E-3</v>
      </c>
      <c r="E49">
        <f t="shared" si="9"/>
        <v>-6453.9549088507893</v>
      </c>
      <c r="F49">
        <f t="shared" si="10"/>
        <v>-6454</v>
      </c>
      <c r="G49">
        <f t="shared" si="11"/>
        <v>1.9119999997201376E-2</v>
      </c>
      <c r="I49">
        <f t="shared" si="16"/>
        <v>1.9119999997201376E-2</v>
      </c>
      <c r="P49">
        <f t="shared" si="12"/>
        <v>1.6724680824543738E-2</v>
      </c>
      <c r="Q49" s="2">
        <f t="shared" si="13"/>
        <v>34745.1371</v>
      </c>
      <c r="R49" s="87"/>
      <c r="S49">
        <f t="shared" si="14"/>
        <v>5.7375539389012722E-6</v>
      </c>
      <c r="T49">
        <v>0.6</v>
      </c>
      <c r="U49">
        <f t="shared" si="15"/>
        <v>3.4425323633407633E-6</v>
      </c>
    </row>
    <row r="50" spans="1:21">
      <c r="A50" s="23" t="s">
        <v>53</v>
      </c>
      <c r="B50" s="21"/>
      <c r="C50" s="39">
        <v>49763.637900000002</v>
      </c>
      <c r="D50" s="39">
        <v>5.9999999999999995E-4</v>
      </c>
      <c r="E50">
        <f t="shared" si="9"/>
        <v>-6453.9530221918221</v>
      </c>
      <c r="F50">
        <f t="shared" si="10"/>
        <v>-6454</v>
      </c>
      <c r="G50">
        <f t="shared" si="11"/>
        <v>1.9919999998819549E-2</v>
      </c>
      <c r="I50">
        <f t="shared" si="16"/>
        <v>1.9919999998819549E-2</v>
      </c>
      <c r="P50">
        <f t="shared" si="12"/>
        <v>1.6724680824543738E-2</v>
      </c>
      <c r="Q50" s="2">
        <f t="shared" si="13"/>
        <v>34745.137900000002</v>
      </c>
      <c r="R50" s="87"/>
      <c r="S50">
        <f t="shared" si="14"/>
        <v>1.0210064625494652E-5</v>
      </c>
      <c r="T50">
        <v>1</v>
      </c>
      <c r="U50">
        <f t="shared" si="15"/>
        <v>1.0210064625494652E-5</v>
      </c>
    </row>
    <row r="51" spans="1:21">
      <c r="A51" s="17" t="s">
        <v>158</v>
      </c>
      <c r="B51" s="6" t="s">
        <v>60</v>
      </c>
      <c r="C51" s="41">
        <v>49995.375999999997</v>
      </c>
      <c r="D51" s="41" t="s">
        <v>159</v>
      </c>
      <c r="E51">
        <f t="shared" si="9"/>
        <v>-5907.4395679551053</v>
      </c>
      <c r="F51">
        <f t="shared" si="10"/>
        <v>-5907.5</v>
      </c>
      <c r="G51">
        <f t="shared" si="11"/>
        <v>2.5624999994761311E-2</v>
      </c>
      <c r="I51">
        <f t="shared" si="16"/>
        <v>2.5624999994761311E-2</v>
      </c>
      <c r="P51">
        <f t="shared" si="12"/>
        <v>1.4149719041871692E-2</v>
      </c>
      <c r="Q51" s="2">
        <f t="shared" si="13"/>
        <v>34976.875999999997</v>
      </c>
      <c r="R51" s="87"/>
      <c r="S51">
        <f t="shared" si="14"/>
        <v>1.3168207294775126E-4</v>
      </c>
      <c r="T51">
        <v>1</v>
      </c>
      <c r="U51">
        <f t="shared" si="15"/>
        <v>1.3168207294775126E-4</v>
      </c>
    </row>
    <row r="52" spans="1:21">
      <c r="A52" s="17" t="s">
        <v>158</v>
      </c>
      <c r="B52" s="6" t="s">
        <v>59</v>
      </c>
      <c r="C52" s="41">
        <v>50180.457000000002</v>
      </c>
      <c r="D52" s="41" t="s">
        <v>159</v>
      </c>
      <c r="E52">
        <f t="shared" si="9"/>
        <v>-5470.9586585854722</v>
      </c>
      <c r="F52">
        <f t="shared" si="10"/>
        <v>-5471</v>
      </c>
      <c r="G52">
        <f t="shared" si="11"/>
        <v>1.7530000004626345E-2</v>
      </c>
      <c r="I52">
        <f t="shared" si="16"/>
        <v>1.7530000004626345E-2</v>
      </c>
      <c r="P52">
        <f t="shared" si="12"/>
        <v>1.2247067585900174E-2</v>
      </c>
      <c r="Q52" s="2">
        <f t="shared" si="13"/>
        <v>35161.957000000002</v>
      </c>
      <c r="R52" s="87"/>
      <c r="S52">
        <f t="shared" si="14"/>
        <v>2.7909374940827948E-5</v>
      </c>
      <c r="T52">
        <v>1</v>
      </c>
      <c r="U52">
        <f t="shared" si="15"/>
        <v>2.7909374940827948E-5</v>
      </c>
    </row>
    <row r="53" spans="1:21">
      <c r="A53" s="17" t="s">
        <v>158</v>
      </c>
      <c r="B53" s="6" t="s">
        <v>60</v>
      </c>
      <c r="C53" s="41">
        <v>50189.572999999997</v>
      </c>
      <c r="D53" s="41" t="s">
        <v>159</v>
      </c>
      <c r="E53">
        <f t="shared" si="9"/>
        <v>-5449.4601797042742</v>
      </c>
      <c r="F53">
        <f t="shared" si="10"/>
        <v>-5449.5</v>
      </c>
      <c r="G53">
        <f t="shared" si="11"/>
        <v>1.6884999997273553E-2</v>
      </c>
      <c r="I53">
        <f t="shared" si="16"/>
        <v>1.6884999997273553E-2</v>
      </c>
      <c r="P53">
        <f t="shared" si="12"/>
        <v>1.2156886268348082E-2</v>
      </c>
      <c r="Q53" s="2">
        <f t="shared" si="13"/>
        <v>35171.072999999997</v>
      </c>
      <c r="R53" s="87"/>
      <c r="S53">
        <f t="shared" si="14"/>
        <v>2.2355059433653523E-5</v>
      </c>
      <c r="T53">
        <v>1</v>
      </c>
      <c r="U53">
        <f t="shared" si="15"/>
        <v>2.2355059433653523E-5</v>
      </c>
    </row>
    <row r="54" spans="1:21">
      <c r="A54" s="18" t="s">
        <v>158</v>
      </c>
      <c r="B54" s="6" t="s">
        <v>60</v>
      </c>
      <c r="C54" s="41">
        <v>50195.504999999997</v>
      </c>
      <c r="D54" s="41" t="s">
        <v>159</v>
      </c>
      <c r="E54">
        <f t="shared" si="9"/>
        <v>-5435.4706034950423</v>
      </c>
      <c r="F54">
        <f t="shared" si="10"/>
        <v>-5435.5</v>
      </c>
      <c r="G54">
        <f t="shared" si="11"/>
        <v>1.2464999999792781E-2</v>
      </c>
      <c r="I54">
        <f t="shared" si="16"/>
        <v>1.2464999999792781E-2</v>
      </c>
      <c r="P54">
        <f t="shared" si="12"/>
        <v>1.2098341950027493E-2</v>
      </c>
      <c r="Q54" s="2">
        <f t="shared" si="13"/>
        <v>35177.004999999997</v>
      </c>
      <c r="R54" s="87"/>
      <c r="S54">
        <f t="shared" si="14"/>
        <v>1.3443812545768441E-7</v>
      </c>
      <c r="T54">
        <v>1</v>
      </c>
      <c r="U54">
        <f t="shared" si="15"/>
        <v>1.3443812545768441E-7</v>
      </c>
    </row>
    <row r="55" spans="1:21">
      <c r="A55" s="17" t="s">
        <v>55</v>
      </c>
      <c r="B55" s="6" t="s">
        <v>60</v>
      </c>
      <c r="C55" s="41">
        <v>50301.517999999996</v>
      </c>
      <c r="D55" s="41">
        <v>5.9999999999999995E-4</v>
      </c>
      <c r="E55">
        <f t="shared" si="9"/>
        <v>-5185.4576327146751</v>
      </c>
      <c r="F55">
        <f t="shared" si="10"/>
        <v>-5185.5</v>
      </c>
      <c r="G55">
        <f t="shared" si="11"/>
        <v>1.7964999999094289E-2</v>
      </c>
      <c r="I55">
        <f t="shared" si="16"/>
        <v>1.7964999999094289E-2</v>
      </c>
      <c r="P55">
        <f t="shared" si="12"/>
        <v>1.1076598651320869E-2</v>
      </c>
      <c r="Q55" s="2">
        <f t="shared" si="13"/>
        <v>35283.017999999996</v>
      </c>
      <c r="R55" s="87"/>
      <c r="S55">
        <f t="shared" si="14"/>
        <v>4.7450073128006669E-5</v>
      </c>
      <c r="T55">
        <v>1</v>
      </c>
      <c r="U55">
        <f t="shared" si="15"/>
        <v>4.7450073128006669E-5</v>
      </c>
    </row>
    <row r="56" spans="1:21">
      <c r="A56" s="18" t="s">
        <v>55</v>
      </c>
      <c r="B56" s="6"/>
      <c r="C56" s="41">
        <v>50301.519399999997</v>
      </c>
      <c r="D56" s="41">
        <v>6.9999999999999999E-4</v>
      </c>
      <c r="E56">
        <f t="shared" si="9"/>
        <v>-5185.4543310614872</v>
      </c>
      <c r="F56">
        <f t="shared" si="10"/>
        <v>-5185.5</v>
      </c>
      <c r="G56">
        <f t="shared" si="11"/>
        <v>1.9365000000107102E-2</v>
      </c>
      <c r="I56">
        <f t="shared" si="16"/>
        <v>1.9365000000107102E-2</v>
      </c>
      <c r="P56">
        <f t="shared" si="12"/>
        <v>1.1076598651320869E-2</v>
      </c>
      <c r="Q56" s="2">
        <f t="shared" si="13"/>
        <v>35283.019399999997</v>
      </c>
      <c r="R56" s="87"/>
      <c r="S56">
        <f t="shared" si="14"/>
        <v>6.8697596918561451E-5</v>
      </c>
      <c r="T56">
        <v>1</v>
      </c>
      <c r="U56">
        <f t="shared" si="15"/>
        <v>6.8697596918561451E-5</v>
      </c>
    </row>
    <row r="57" spans="1:21">
      <c r="A57" s="18" t="s">
        <v>54</v>
      </c>
      <c r="B57" s="6"/>
      <c r="C57" s="41">
        <v>50571.409500000002</v>
      </c>
      <c r="D57" s="41">
        <v>6.9999999999999999E-4</v>
      </c>
      <c r="E57">
        <f t="shared" si="9"/>
        <v>-4548.9661108883765</v>
      </c>
      <c r="F57">
        <f t="shared" si="10"/>
        <v>-4549</v>
      </c>
      <c r="G57">
        <f t="shared" si="11"/>
        <v>1.4370000004419126E-2</v>
      </c>
      <c r="I57">
        <f t="shared" si="16"/>
        <v>1.4370000004419126E-2</v>
      </c>
      <c r="P57">
        <f t="shared" si="12"/>
        <v>8.6777825500402167E-3</v>
      </c>
      <c r="Q57" s="2">
        <f t="shared" si="13"/>
        <v>35552.909500000002</v>
      </c>
      <c r="R57" s="87"/>
      <c r="S57">
        <f t="shared" si="14"/>
        <v>3.2401339547935908E-5</v>
      </c>
      <c r="T57">
        <v>1</v>
      </c>
      <c r="U57">
        <f t="shared" si="15"/>
        <v>3.2401339547935908E-5</v>
      </c>
    </row>
    <row r="58" spans="1:21">
      <c r="A58" s="18" t="s">
        <v>57</v>
      </c>
      <c r="B58" s="6"/>
      <c r="C58" s="41">
        <v>51331.481</v>
      </c>
      <c r="D58" s="41">
        <v>3.0000000000000001E-3</v>
      </c>
      <c r="E58">
        <f t="shared" si="9"/>
        <v>-2756.4714760748066</v>
      </c>
      <c r="F58">
        <f t="shared" si="10"/>
        <v>-2756.5</v>
      </c>
      <c r="G58">
        <f t="shared" si="11"/>
        <v>1.209499999822583E-2</v>
      </c>
      <c r="I58">
        <f t="shared" si="16"/>
        <v>1.209499999822583E-2</v>
      </c>
      <c r="P58">
        <f t="shared" si="12"/>
        <v>3.4851582063260339E-3</v>
      </c>
      <c r="Q58" s="2">
        <f t="shared" si="13"/>
        <v>36312.981</v>
      </c>
      <c r="R58" s="87"/>
      <c r="S58">
        <f t="shared" si="14"/>
        <v>7.4129375681544285E-5</v>
      </c>
      <c r="T58">
        <v>0.4</v>
      </c>
      <c r="U58">
        <f t="shared" si="15"/>
        <v>2.9651750272617716E-5</v>
      </c>
    </row>
    <row r="59" spans="1:21">
      <c r="A59" s="18" t="s">
        <v>64</v>
      </c>
      <c r="B59" s="6" t="s">
        <v>60</v>
      </c>
      <c r="C59" s="41">
        <v>51680.452599999997</v>
      </c>
      <c r="D59" s="41">
        <v>5.0000000000000001E-4</v>
      </c>
      <c r="E59">
        <f t="shared" si="9"/>
        <v>-1933.4834799424643</v>
      </c>
      <c r="F59">
        <f t="shared" si="10"/>
        <v>-1933.5</v>
      </c>
      <c r="G59">
        <f t="shared" si="11"/>
        <v>7.0049999994807877E-3</v>
      </c>
      <c r="I59">
        <f t="shared" si="16"/>
        <v>7.0049999994807877E-3</v>
      </c>
      <c r="P59">
        <f t="shared" si="12"/>
        <v>1.8737096818255959E-3</v>
      </c>
      <c r="Q59" s="2">
        <f t="shared" si="13"/>
        <v>36661.952599999997</v>
      </c>
      <c r="R59" s="87"/>
      <c r="S59">
        <f t="shared" si="14"/>
        <v>2.6330140324061924E-5</v>
      </c>
      <c r="T59">
        <v>1</v>
      </c>
      <c r="U59">
        <f t="shared" si="15"/>
        <v>2.6330140324061924E-5</v>
      </c>
    </row>
    <row r="60" spans="1:21">
      <c r="A60" s="17" t="s">
        <v>160</v>
      </c>
      <c r="B60" s="6" t="s">
        <v>60</v>
      </c>
      <c r="C60" s="41">
        <v>51705.458700000003</v>
      </c>
      <c r="D60" s="41" t="s">
        <v>161</v>
      </c>
      <c r="E60">
        <f t="shared" si="9"/>
        <v>-1874.5110015800703</v>
      </c>
      <c r="F60">
        <f t="shared" si="10"/>
        <v>-1874.5</v>
      </c>
      <c r="G60">
        <f t="shared" si="11"/>
        <v>-4.6650000003864989E-3</v>
      </c>
      <c r="I60">
        <f t="shared" si="16"/>
        <v>-4.6650000003864989E-3</v>
      </c>
      <c r="P60">
        <f t="shared" si="12"/>
        <v>1.7768658833266617E-3</v>
      </c>
      <c r="Q60" s="2">
        <f t="shared" si="13"/>
        <v>36686.958700000003</v>
      </c>
      <c r="R60" s="87"/>
      <c r="S60">
        <f t="shared" si="14"/>
        <v>4.1497636063747536E-5</v>
      </c>
      <c r="T60">
        <v>1</v>
      </c>
      <c r="U60">
        <f t="shared" si="15"/>
        <v>4.1497636063747536E-5</v>
      </c>
    </row>
    <row r="61" spans="1:21">
      <c r="A61" s="35" t="s">
        <v>61</v>
      </c>
      <c r="B61" s="36" t="s">
        <v>60</v>
      </c>
      <c r="C61" s="37">
        <v>51789.425199999998</v>
      </c>
      <c r="D61" s="37"/>
      <c r="E61">
        <f t="shared" ref="E61:E92" si="17">+(C61-C$7)/C$8</f>
        <v>-1676.49081432918</v>
      </c>
      <c r="F61">
        <f t="shared" ref="F61:F92" si="18">ROUND(2*E61,0)/2</f>
        <v>-1676.5</v>
      </c>
      <c r="G61">
        <f t="shared" ref="G61:G92" si="19">+C61-(C$7+F61*C$8)</f>
        <v>3.8949999943724833E-3</v>
      </c>
      <c r="I61">
        <f t="shared" si="16"/>
        <v>3.8949999943724833E-3</v>
      </c>
      <c r="P61">
        <f t="shared" ref="P61:P92" si="20">+D$11+D$12*F61+D$13*F61^2</f>
        <v>1.4701303891065062E-3</v>
      </c>
      <c r="Q61" s="2">
        <f t="shared" ref="Q61:Q92" si="21">+C61-15018.5</f>
        <v>36770.925199999998</v>
      </c>
      <c r="R61" s="87"/>
      <c r="S61">
        <f t="shared" ref="S61:S92" si="22">+(P61-G61)^2</f>
        <v>5.8799926025427758E-6</v>
      </c>
      <c r="T61">
        <v>1</v>
      </c>
      <c r="U61">
        <f t="shared" ref="U61:U92" si="23">T61*S61</f>
        <v>5.8799926025427758E-6</v>
      </c>
    </row>
    <row r="62" spans="1:21">
      <c r="A62" s="35" t="s">
        <v>61</v>
      </c>
      <c r="B62" s="36" t="s">
        <v>59</v>
      </c>
      <c r="C62" s="37">
        <v>51796.421699999999</v>
      </c>
      <c r="D62" s="37"/>
      <c r="E62">
        <f t="shared" si="17"/>
        <v>-1659.9908025375589</v>
      </c>
      <c r="F62">
        <f t="shared" si="18"/>
        <v>-1660</v>
      </c>
      <c r="G62">
        <f t="shared" si="19"/>
        <v>3.8999999960651621E-3</v>
      </c>
      <c r="I62">
        <f t="shared" ref="I62:I93" si="24">G62</f>
        <v>3.8999999960651621E-3</v>
      </c>
      <c r="P62">
        <f t="shared" si="20"/>
        <v>1.4458395254915927E-3</v>
      </c>
      <c r="Q62" s="2">
        <f t="shared" si="21"/>
        <v>36777.921699999999</v>
      </c>
      <c r="R62" s="87"/>
      <c r="S62">
        <f t="shared" si="22"/>
        <v>6.0229036153258829E-6</v>
      </c>
      <c r="T62">
        <v>1</v>
      </c>
      <c r="U62">
        <f t="shared" si="23"/>
        <v>6.0229036153258829E-6</v>
      </c>
    </row>
    <row r="63" spans="1:21">
      <c r="A63" s="18" t="s">
        <v>61</v>
      </c>
      <c r="B63" s="6" t="s">
        <v>60</v>
      </c>
      <c r="C63" s="41">
        <v>51798.330399999999</v>
      </c>
      <c r="D63" s="41"/>
      <c r="E63">
        <f t="shared" si="17"/>
        <v>-1655.4894700846664</v>
      </c>
      <c r="F63">
        <f t="shared" si="18"/>
        <v>-1655.5</v>
      </c>
      <c r="G63">
        <f t="shared" si="19"/>
        <v>4.4649999981629662E-3</v>
      </c>
      <c r="I63">
        <f t="shared" si="24"/>
        <v>4.4649999981629662E-3</v>
      </c>
      <c r="P63">
        <f t="shared" si="20"/>
        <v>1.4392486656487108E-3</v>
      </c>
      <c r="Q63" s="2">
        <f t="shared" si="21"/>
        <v>36779.830399999999</v>
      </c>
      <c r="R63" s="87"/>
      <c r="S63">
        <f t="shared" si="22"/>
        <v>9.1551711262117927E-6</v>
      </c>
      <c r="T63">
        <v>1</v>
      </c>
      <c r="U63">
        <f t="shared" si="23"/>
        <v>9.1551711262117927E-6</v>
      </c>
    </row>
    <row r="64" spans="1:21">
      <c r="A64" s="24" t="s">
        <v>56</v>
      </c>
      <c r="B64" s="6"/>
      <c r="C64" s="41">
        <v>51968.5766</v>
      </c>
      <c r="D64" s="41">
        <v>1E-4</v>
      </c>
      <c r="E64">
        <f t="shared" si="17"/>
        <v>-1253.9938211918961</v>
      </c>
      <c r="F64">
        <f t="shared" si="18"/>
        <v>-1254</v>
      </c>
      <c r="G64">
        <f t="shared" si="19"/>
        <v>2.6199999992968515E-3</v>
      </c>
      <c r="I64">
        <f t="shared" si="24"/>
        <v>2.6199999992968515E-3</v>
      </c>
      <c r="P64">
        <f t="shared" si="20"/>
        <v>9.097102194536138E-4</v>
      </c>
      <c r="Q64" s="2">
        <f t="shared" si="21"/>
        <v>36950.0766</v>
      </c>
      <c r="R64" s="87"/>
      <c r="S64">
        <f t="shared" si="22"/>
        <v>2.92509113103623E-6</v>
      </c>
      <c r="T64">
        <v>1</v>
      </c>
      <c r="U64">
        <f t="shared" si="23"/>
        <v>2.92509113103623E-6</v>
      </c>
    </row>
    <row r="65" spans="1:21">
      <c r="A65" s="24" t="s">
        <v>56</v>
      </c>
      <c r="B65" s="25"/>
      <c r="C65" s="42">
        <v>51968.5772</v>
      </c>
      <c r="D65" s="42">
        <v>1E-4</v>
      </c>
      <c r="E65">
        <f t="shared" si="17"/>
        <v>-1253.9924061976756</v>
      </c>
      <c r="F65">
        <f t="shared" si="18"/>
        <v>-1254</v>
      </c>
      <c r="G65">
        <f t="shared" si="19"/>
        <v>3.2199999986914918E-3</v>
      </c>
      <c r="I65">
        <f t="shared" si="24"/>
        <v>3.2199999986914918E-3</v>
      </c>
      <c r="P65">
        <f t="shared" si="20"/>
        <v>9.097102194536138E-4</v>
      </c>
      <c r="Q65" s="2">
        <f t="shared" si="21"/>
        <v>36950.0772</v>
      </c>
      <c r="R65" s="87"/>
      <c r="S65">
        <f t="shared" si="22"/>
        <v>5.3374388640510027E-6</v>
      </c>
      <c r="T65">
        <v>1</v>
      </c>
      <c r="U65">
        <f t="shared" si="23"/>
        <v>5.3374388640510027E-6</v>
      </c>
    </row>
    <row r="66" spans="1:21">
      <c r="A66" s="24" t="s">
        <v>58</v>
      </c>
      <c r="B66" s="25" t="s">
        <v>59</v>
      </c>
      <c r="C66" s="42">
        <v>52031.334600000002</v>
      </c>
      <c r="D66" s="42">
        <v>2.0000000000000001E-4</v>
      </c>
      <c r="E66">
        <f t="shared" si="17"/>
        <v>-1105.9901422069149</v>
      </c>
      <c r="F66">
        <f t="shared" si="18"/>
        <v>-1106</v>
      </c>
      <c r="G66">
        <f t="shared" si="19"/>
        <v>4.1800000035436824E-3</v>
      </c>
      <c r="I66">
        <f t="shared" si="24"/>
        <v>4.1800000035436824E-3</v>
      </c>
      <c r="P66">
        <f t="shared" si="20"/>
        <v>7.4370526839531064E-4</v>
      </c>
      <c r="Q66" s="2">
        <f t="shared" si="21"/>
        <v>37012.834600000002</v>
      </c>
      <c r="R66" s="87"/>
      <c r="S66">
        <f t="shared" si="22"/>
        <v>1.1808121506808419E-5</v>
      </c>
      <c r="T66">
        <v>1</v>
      </c>
      <c r="U66">
        <f t="shared" si="23"/>
        <v>1.1808121506808419E-5</v>
      </c>
    </row>
    <row r="67" spans="1:21">
      <c r="A67" s="24" t="s">
        <v>58</v>
      </c>
      <c r="B67" s="25" t="s">
        <v>59</v>
      </c>
      <c r="C67" s="42">
        <v>52139.460700000003</v>
      </c>
      <c r="D67" s="42">
        <v>1E-4</v>
      </c>
      <c r="E67">
        <f t="shared" si="17"/>
        <v>-850.99379760865224</v>
      </c>
      <c r="F67">
        <f t="shared" si="18"/>
        <v>-851</v>
      </c>
      <c r="G67">
        <f t="shared" si="19"/>
        <v>2.630000002682209E-3</v>
      </c>
      <c r="I67">
        <f t="shared" si="24"/>
        <v>2.630000002682209E-3</v>
      </c>
      <c r="P67">
        <f t="shared" si="20"/>
        <v>4.945711212811343E-4</v>
      </c>
      <c r="Q67" s="2">
        <f t="shared" si="21"/>
        <v>37120.960700000003</v>
      </c>
      <c r="R67" s="87"/>
      <c r="S67">
        <f t="shared" si="22"/>
        <v>4.5600565075218439E-6</v>
      </c>
      <c r="T67">
        <v>1</v>
      </c>
      <c r="U67">
        <f t="shared" si="23"/>
        <v>4.5600565075218439E-6</v>
      </c>
    </row>
    <row r="68" spans="1:21">
      <c r="A68" s="24" t="s">
        <v>58</v>
      </c>
      <c r="B68" s="25" t="s">
        <v>60</v>
      </c>
      <c r="C68" s="42">
        <v>52189.282399999996</v>
      </c>
      <c r="D68" s="42">
        <v>2.0000000000000001E-4</v>
      </c>
      <c r="E68">
        <f t="shared" si="17"/>
        <v>-733.49810154942736</v>
      </c>
      <c r="F68">
        <f t="shared" si="18"/>
        <v>-733.5</v>
      </c>
      <c r="G68">
        <f t="shared" si="19"/>
        <v>8.0499999603489414E-4</v>
      </c>
      <c r="I68">
        <f t="shared" si="24"/>
        <v>8.0499999603489414E-4</v>
      </c>
      <c r="P68">
        <f t="shared" si="20"/>
        <v>3.9548497753495612E-4</v>
      </c>
      <c r="Q68" s="2">
        <f t="shared" si="21"/>
        <v>37170.782399999996</v>
      </c>
      <c r="R68" s="87"/>
      <c r="S68">
        <f t="shared" si="22"/>
        <v>1.6770255037700458E-7</v>
      </c>
      <c r="T68">
        <v>1</v>
      </c>
      <c r="U68">
        <f t="shared" si="23"/>
        <v>1.6770255037700458E-7</v>
      </c>
    </row>
    <row r="69" spans="1:21">
      <c r="A69" s="24" t="s">
        <v>58</v>
      </c>
      <c r="B69" s="25" t="s">
        <v>60</v>
      </c>
      <c r="C69" s="42">
        <v>52203.275699999998</v>
      </c>
      <c r="D69" s="42">
        <v>1E-4</v>
      </c>
      <c r="E69">
        <f t="shared" si="17"/>
        <v>-700.49737046907478</v>
      </c>
      <c r="F69">
        <f t="shared" si="18"/>
        <v>-700.5</v>
      </c>
      <c r="G69">
        <f t="shared" si="19"/>
        <v>1.1149999991175719E-3</v>
      </c>
      <c r="I69">
        <f t="shared" si="24"/>
        <v>1.1149999991175719E-3</v>
      </c>
      <c r="P69">
        <f t="shared" si="20"/>
        <v>3.694392731686684E-4</v>
      </c>
      <c r="Q69" s="2">
        <f t="shared" si="21"/>
        <v>37184.775699999998</v>
      </c>
      <c r="R69" s="87"/>
      <c r="S69">
        <f t="shared" si="22"/>
        <v>5.558607960774559E-7</v>
      </c>
      <c r="T69">
        <v>1</v>
      </c>
      <c r="U69">
        <f t="shared" si="23"/>
        <v>5.558607960774559E-7</v>
      </c>
    </row>
    <row r="70" spans="1:21">
      <c r="A70" s="24" t="s">
        <v>58</v>
      </c>
      <c r="B70" s="25" t="s">
        <v>59</v>
      </c>
      <c r="C70" s="42">
        <v>52252.251600000003</v>
      </c>
      <c r="D70" s="42">
        <v>8.0000000000000004E-4</v>
      </c>
      <c r="E70">
        <f t="shared" si="17"/>
        <v>-584.99634459825211</v>
      </c>
      <c r="F70">
        <f t="shared" si="18"/>
        <v>-585</v>
      </c>
      <c r="G70">
        <f t="shared" si="19"/>
        <v>1.5500000008614734E-3</v>
      </c>
      <c r="I70">
        <f t="shared" si="24"/>
        <v>1.5500000008614734E-3</v>
      </c>
      <c r="P70">
        <f t="shared" si="20"/>
        <v>2.8443599534175973E-4</v>
      </c>
      <c r="Q70" s="2">
        <f t="shared" si="21"/>
        <v>37233.751600000003</v>
      </c>
      <c r="R70" s="87"/>
      <c r="S70">
        <f t="shared" si="22"/>
        <v>1.6016522520671018E-6</v>
      </c>
      <c r="T70">
        <v>1</v>
      </c>
      <c r="U70">
        <f t="shared" si="23"/>
        <v>1.6016522520671018E-6</v>
      </c>
    </row>
    <row r="71" spans="1:21">
      <c r="A71" s="35" t="s">
        <v>67</v>
      </c>
      <c r="B71" s="25" t="s">
        <v>59</v>
      </c>
      <c r="C71" s="26">
        <v>52277.693800000001</v>
      </c>
      <c r="D71" s="26">
        <v>6.9999999999999999E-4</v>
      </c>
      <c r="E71">
        <f t="shared" si="17"/>
        <v>-524.99540126877616</v>
      </c>
      <c r="F71">
        <f t="shared" si="18"/>
        <v>-525</v>
      </c>
      <c r="G71">
        <f t="shared" si="19"/>
        <v>1.9499999980325811E-3</v>
      </c>
      <c r="I71">
        <f t="shared" si="24"/>
        <v>1.9499999980325811E-3</v>
      </c>
      <c r="P71">
        <f t="shared" si="20"/>
        <v>2.4405823292477182E-4</v>
      </c>
      <c r="Q71" s="2">
        <f t="shared" si="21"/>
        <v>37259.193800000001</v>
      </c>
      <c r="R71" s="87"/>
      <c r="S71">
        <f t="shared" si="22"/>
        <v>2.9102373059391476E-6</v>
      </c>
      <c r="T71">
        <v>1</v>
      </c>
      <c r="U71">
        <f t="shared" si="23"/>
        <v>2.9102373059391476E-6</v>
      </c>
    </row>
    <row r="72" spans="1:21">
      <c r="A72" s="24" t="s">
        <v>58</v>
      </c>
      <c r="B72" s="25" t="s">
        <v>60</v>
      </c>
      <c r="C72" s="42">
        <v>52321.579899999997</v>
      </c>
      <c r="D72" s="42">
        <v>1E-4</v>
      </c>
      <c r="E72">
        <f t="shared" si="17"/>
        <v>-421.49777138410747</v>
      </c>
      <c r="F72">
        <f t="shared" si="18"/>
        <v>-421.5</v>
      </c>
      <c r="G72">
        <f t="shared" si="19"/>
        <v>9.4499999977415428E-4</v>
      </c>
      <c r="I72">
        <f t="shared" si="24"/>
        <v>9.4499999977415428E-4</v>
      </c>
      <c r="P72">
        <f t="shared" si="20"/>
        <v>1.8048090029184363E-4</v>
      </c>
      <c r="Q72" s="2">
        <f t="shared" si="21"/>
        <v>37303.079899999997</v>
      </c>
      <c r="R72" s="87"/>
      <c r="S72">
        <f t="shared" si="22"/>
        <v>5.8448945347324307E-7</v>
      </c>
      <c r="T72">
        <v>1</v>
      </c>
      <c r="U72">
        <f t="shared" si="23"/>
        <v>5.8448945347324307E-7</v>
      </c>
    </row>
    <row r="73" spans="1:21">
      <c r="A73" s="84" t="s">
        <v>58</v>
      </c>
      <c r="B73" s="85" t="s">
        <v>59</v>
      </c>
      <c r="C73" s="84">
        <v>52348.504300000001</v>
      </c>
      <c r="D73" s="84">
        <v>2.0000000000000001E-4</v>
      </c>
      <c r="E73">
        <f t="shared" si="17"/>
        <v>-358.00132066127298</v>
      </c>
      <c r="F73">
        <f t="shared" si="18"/>
        <v>-358</v>
      </c>
      <c r="G73">
        <f t="shared" si="19"/>
        <v>-5.6000000040512532E-4</v>
      </c>
      <c r="I73">
        <f t="shared" si="24"/>
        <v>-5.6000000040512532E-4</v>
      </c>
      <c r="P73">
        <f t="shared" si="20"/>
        <v>1.4528104403994333E-4</v>
      </c>
      <c r="Q73" s="2">
        <f t="shared" si="21"/>
        <v>37330.004300000001</v>
      </c>
      <c r="R73" s="87"/>
      <c r="S73">
        <f t="shared" si="22"/>
        <v>4.9742135165352683E-7</v>
      </c>
      <c r="T73">
        <v>1</v>
      </c>
      <c r="U73">
        <f t="shared" si="23"/>
        <v>4.9742135165352683E-7</v>
      </c>
    </row>
    <row r="74" spans="1:21">
      <c r="A74" s="24" t="s">
        <v>58</v>
      </c>
      <c r="B74" s="25" t="s">
        <v>59</v>
      </c>
      <c r="C74" s="42">
        <v>52352.320299999999</v>
      </c>
      <c r="D74" s="42">
        <v>1E-4</v>
      </c>
      <c r="E74">
        <f t="shared" si="17"/>
        <v>-349.00195740867554</v>
      </c>
      <c r="F74">
        <f t="shared" si="18"/>
        <v>-349</v>
      </c>
      <c r="G74">
        <f t="shared" si="19"/>
        <v>-8.2999999722233042E-4</v>
      </c>
      <c r="I74">
        <f t="shared" si="24"/>
        <v>-8.2999999722233042E-4</v>
      </c>
      <c r="P74">
        <f t="shared" si="20"/>
        <v>1.405263054517121E-4</v>
      </c>
      <c r="Q74" s="2">
        <f t="shared" si="21"/>
        <v>37333.820299999999</v>
      </c>
      <c r="R74" s="87"/>
      <c r="S74">
        <f t="shared" si="22"/>
        <v>9.4192130418214715E-7</v>
      </c>
      <c r="T74">
        <v>1</v>
      </c>
      <c r="U74">
        <f t="shared" si="23"/>
        <v>9.4192130418214715E-7</v>
      </c>
    </row>
    <row r="75" spans="1:21">
      <c r="A75" s="84" t="s">
        <v>58</v>
      </c>
      <c r="B75" s="85" t="s">
        <v>60</v>
      </c>
      <c r="C75" s="84">
        <v>52352.536</v>
      </c>
      <c r="D75" s="84">
        <v>2.9999999999999997E-4</v>
      </c>
      <c r="E75">
        <f t="shared" si="17"/>
        <v>-348.49326698582655</v>
      </c>
      <c r="F75">
        <f t="shared" si="18"/>
        <v>-348.5</v>
      </c>
      <c r="G75">
        <f t="shared" si="19"/>
        <v>2.8549999988172203E-3</v>
      </c>
      <c r="I75">
        <f t="shared" si="24"/>
        <v>2.8549999988172203E-3</v>
      </c>
      <c r="P75">
        <f t="shared" si="20"/>
        <v>1.4026385833891902E-4</v>
      </c>
      <c r="Q75" s="2">
        <f t="shared" si="21"/>
        <v>37334.036</v>
      </c>
      <c r="R75" s="87"/>
      <c r="S75">
        <f t="shared" si="22"/>
        <v>7.369792312419024E-6</v>
      </c>
      <c r="T75">
        <v>1</v>
      </c>
      <c r="U75">
        <f t="shared" si="23"/>
        <v>7.369792312419024E-6</v>
      </c>
    </row>
    <row r="76" spans="1:21">
      <c r="A76" s="43" t="s">
        <v>65</v>
      </c>
      <c r="B76" s="44" t="s">
        <v>60</v>
      </c>
      <c r="C76" s="45">
        <v>52369.4948</v>
      </c>
      <c r="D76" s="45">
        <v>2.9999999999999997E-4</v>
      </c>
      <c r="E76">
        <f t="shared" si="17"/>
        <v>-308.49892696271417</v>
      </c>
      <c r="F76">
        <f t="shared" si="18"/>
        <v>-308.5</v>
      </c>
      <c r="G76">
        <f t="shared" si="19"/>
        <v>4.5500000123865902E-4</v>
      </c>
      <c r="I76">
        <f t="shared" si="24"/>
        <v>4.5500000123865902E-4</v>
      </c>
      <c r="P76">
        <f t="shared" si="20"/>
        <v>1.1984959462409876E-4</v>
      </c>
      <c r="Q76" s="2">
        <f t="shared" si="21"/>
        <v>37350.9948</v>
      </c>
      <c r="R76" s="87"/>
      <c r="S76">
        <f t="shared" si="22"/>
        <v>1.1232579505390508E-7</v>
      </c>
      <c r="T76">
        <v>1</v>
      </c>
      <c r="U76">
        <f t="shared" si="23"/>
        <v>1.1232579505390508E-7</v>
      </c>
    </row>
    <row r="77" spans="1:21">
      <c r="A77" s="43" t="s">
        <v>58</v>
      </c>
      <c r="B77" s="44" t="s">
        <v>59</v>
      </c>
      <c r="C77" s="45">
        <v>52401.507299999997</v>
      </c>
      <c r="D77" s="45">
        <v>2.9999999999999997E-4</v>
      </c>
      <c r="E77">
        <f t="shared" si="17"/>
        <v>-233.00308940405773</v>
      </c>
      <c r="F77">
        <f t="shared" si="18"/>
        <v>-233</v>
      </c>
      <c r="G77">
        <f t="shared" si="19"/>
        <v>-1.3099999996484257E-3</v>
      </c>
      <c r="I77">
        <f t="shared" si="24"/>
        <v>-1.3099999996484257E-3</v>
      </c>
      <c r="P77">
        <f t="shared" si="20"/>
        <v>8.4447839558401912E-5</v>
      </c>
      <c r="Q77" s="2">
        <f t="shared" si="21"/>
        <v>37383.007299999997</v>
      </c>
      <c r="R77" s="87"/>
      <c r="S77">
        <f t="shared" si="22"/>
        <v>1.9444847762685904E-6</v>
      </c>
      <c r="T77">
        <v>1</v>
      </c>
      <c r="U77">
        <f t="shared" si="23"/>
        <v>1.9444847762685904E-6</v>
      </c>
    </row>
    <row r="78" spans="1:21">
      <c r="A78" s="84" t="s">
        <v>68</v>
      </c>
      <c r="B78" s="85" t="s">
        <v>60</v>
      </c>
      <c r="C78" s="84">
        <v>52509.421000000002</v>
      </c>
      <c r="D78" s="84">
        <v>5.9999999999999995E-4</v>
      </c>
      <c r="E78">
        <f t="shared" si="17"/>
        <v>21.492347239586827</v>
      </c>
      <c r="F78">
        <f t="shared" si="18"/>
        <v>21.5</v>
      </c>
      <c r="G78">
        <f t="shared" si="19"/>
        <v>-3.2449999998789281E-3</v>
      </c>
      <c r="I78">
        <f t="shared" si="24"/>
        <v>-3.2449999998789281E-3</v>
      </c>
      <c r="P78">
        <f t="shared" si="20"/>
        <v>-4.739810539544489E-6</v>
      </c>
      <c r="Q78" s="2">
        <f t="shared" si="21"/>
        <v>37490.921000000002</v>
      </c>
      <c r="R78" s="87"/>
      <c r="S78">
        <f t="shared" si="22"/>
        <v>1.0499286094617698E-5</v>
      </c>
      <c r="T78">
        <v>1</v>
      </c>
      <c r="U78">
        <f t="shared" si="23"/>
        <v>1.0499286094617698E-5</v>
      </c>
    </row>
    <row r="79" spans="1:21">
      <c r="A79" s="84" t="s">
        <v>68</v>
      </c>
      <c r="B79" s="85" t="s">
        <v>59</v>
      </c>
      <c r="C79" s="84">
        <v>52510.485399999998</v>
      </c>
      <c r="D79" s="84">
        <v>8.9999999999999998E-4</v>
      </c>
      <c r="E79">
        <f t="shared" si="17"/>
        <v>24.002546989594272</v>
      </c>
      <c r="F79">
        <f t="shared" si="18"/>
        <v>24</v>
      </c>
      <c r="G79">
        <f t="shared" si="19"/>
        <v>1.079999994544778E-3</v>
      </c>
      <c r="I79">
        <f t="shared" si="24"/>
        <v>1.079999994544778E-3</v>
      </c>
      <c r="P79">
        <f t="shared" si="20"/>
        <v>-5.3852892450060603E-6</v>
      </c>
      <c r="Q79" s="2">
        <f t="shared" si="21"/>
        <v>37491.985399999998</v>
      </c>
      <c r="R79" s="87"/>
      <c r="S79">
        <f t="shared" si="22"/>
        <v>1.1780612142674302E-6</v>
      </c>
      <c r="T79">
        <v>1</v>
      </c>
      <c r="U79">
        <f t="shared" si="23"/>
        <v>1.1780612142674302E-6</v>
      </c>
    </row>
    <row r="80" spans="1:21">
      <c r="A80" s="84" t="s">
        <v>68</v>
      </c>
      <c r="B80" s="85" t="s">
        <v>59</v>
      </c>
      <c r="C80" s="84">
        <v>52511.334900000002</v>
      </c>
      <c r="D80" s="84">
        <v>5.0000000000000001E-4</v>
      </c>
      <c r="E80">
        <f t="shared" si="17"/>
        <v>26.005942975736527</v>
      </c>
      <c r="F80">
        <f t="shared" si="18"/>
        <v>26</v>
      </c>
      <c r="G80">
        <f t="shared" si="19"/>
        <v>2.5200000018230639E-3</v>
      </c>
      <c r="I80">
        <f t="shared" si="24"/>
        <v>2.5200000018230639E-3</v>
      </c>
      <c r="P80">
        <f t="shared" si="20"/>
        <v>-5.8984416243273845E-6</v>
      </c>
      <c r="Q80" s="2">
        <f t="shared" si="21"/>
        <v>37492.834900000002</v>
      </c>
      <c r="R80" s="87"/>
      <c r="S80">
        <f t="shared" si="22"/>
        <v>6.3801629466099539E-6</v>
      </c>
      <c r="T80">
        <v>1</v>
      </c>
      <c r="U80">
        <f t="shared" si="23"/>
        <v>6.3801629466099539E-6</v>
      </c>
    </row>
    <row r="81" spans="1:21">
      <c r="A81" s="84" t="s">
        <v>68</v>
      </c>
      <c r="B81" s="85" t="s">
        <v>60</v>
      </c>
      <c r="C81" s="84">
        <v>52511.543899999997</v>
      </c>
      <c r="D81" s="84">
        <v>5.9999999999999995E-4</v>
      </c>
      <c r="E81">
        <f t="shared" si="17"/>
        <v>26.49883262975932</v>
      </c>
      <c r="F81">
        <f t="shared" si="18"/>
        <v>26.5</v>
      </c>
      <c r="G81">
        <f t="shared" si="19"/>
        <v>-4.9500000022817403E-4</v>
      </c>
      <c r="I81">
        <f t="shared" si="24"/>
        <v>-4.9500000022817403E-4</v>
      </c>
      <c r="P81">
        <f t="shared" si="20"/>
        <v>-6.0262810267899453E-6</v>
      </c>
      <c r="Q81" s="2">
        <f t="shared" si="21"/>
        <v>37493.043899999997</v>
      </c>
      <c r="R81" s="87"/>
      <c r="S81">
        <f t="shared" si="22"/>
        <v>2.39095298069634E-7</v>
      </c>
      <c r="T81">
        <v>1</v>
      </c>
      <c r="U81">
        <f t="shared" si="23"/>
        <v>2.39095298069634E-7</v>
      </c>
    </row>
    <row r="82" spans="1:21">
      <c r="A82" s="84" t="s">
        <v>58</v>
      </c>
      <c r="B82" s="85" t="s">
        <v>59</v>
      </c>
      <c r="C82" s="84">
        <v>52550.342299999997</v>
      </c>
      <c r="D82" s="84">
        <v>2.0000000000000001E-4</v>
      </c>
      <c r="E82">
        <f t="shared" si="17"/>
        <v>117.99801900808083</v>
      </c>
      <c r="F82">
        <f t="shared" si="18"/>
        <v>118</v>
      </c>
      <c r="G82">
        <f t="shared" si="19"/>
        <v>-8.4000000060768798E-4</v>
      </c>
      <c r="I82">
        <f t="shared" si="24"/>
        <v>-8.4000000060768798E-4</v>
      </c>
      <c r="P82">
        <f t="shared" si="20"/>
        <v>-2.6399217795938906E-5</v>
      </c>
      <c r="Q82" s="2">
        <f t="shared" si="21"/>
        <v>37531.842299999997</v>
      </c>
      <c r="R82" s="87"/>
      <c r="S82">
        <f t="shared" si="22"/>
        <v>6.6194623379189085E-7</v>
      </c>
      <c r="T82">
        <v>1</v>
      </c>
      <c r="U82">
        <f t="shared" si="23"/>
        <v>6.6194623379189085E-7</v>
      </c>
    </row>
    <row r="83" spans="1:21">
      <c r="A83" s="81" t="s">
        <v>74</v>
      </c>
      <c r="B83" s="82" t="s">
        <v>60</v>
      </c>
      <c r="C83" s="81">
        <v>52568.365899999997</v>
      </c>
      <c r="D83" s="81">
        <v>1E-3</v>
      </c>
      <c r="E83">
        <f t="shared" si="17"/>
        <v>160.50350211069255</v>
      </c>
      <c r="F83">
        <f t="shared" si="18"/>
        <v>160.5</v>
      </c>
      <c r="G83">
        <f t="shared" si="19"/>
        <v>1.4849999934085645E-3</v>
      </c>
      <c r="I83">
        <f t="shared" si="24"/>
        <v>1.4849999934085645E-3</v>
      </c>
      <c r="P83">
        <f t="shared" si="20"/>
        <v>-3.3817814851323804E-5</v>
      </c>
      <c r="Q83" s="2">
        <f t="shared" si="21"/>
        <v>37549.865899999997</v>
      </c>
      <c r="R83" s="87"/>
      <c r="S83">
        <f t="shared" si="22"/>
        <v>2.3068075346873707E-6</v>
      </c>
      <c r="T83">
        <v>0.6</v>
      </c>
      <c r="U83">
        <f t="shared" si="23"/>
        <v>1.3840845208124223E-6</v>
      </c>
    </row>
    <row r="84" spans="1:21">
      <c r="A84" s="84" t="s">
        <v>74</v>
      </c>
      <c r="B84" s="85" t="s">
        <v>59</v>
      </c>
      <c r="C84" s="84">
        <v>52717.412199999999</v>
      </c>
      <c r="D84" s="84">
        <v>1.6000000000000001E-3</v>
      </c>
      <c r="E84">
        <f t="shared" si="17"/>
        <v>512.0029243213894</v>
      </c>
      <c r="F84">
        <f t="shared" si="18"/>
        <v>512</v>
      </c>
      <c r="G84">
        <f t="shared" si="19"/>
        <v>1.2399999977787957E-3</v>
      </c>
      <c r="I84">
        <f t="shared" si="24"/>
        <v>1.2399999977787957E-3</v>
      </c>
      <c r="P84">
        <f t="shared" si="20"/>
        <v>-4.5462092616279696E-5</v>
      </c>
      <c r="Q84" s="2">
        <f t="shared" si="21"/>
        <v>37698.912199999999</v>
      </c>
      <c r="R84" s="87"/>
      <c r="S84">
        <f t="shared" si="22"/>
        <v>1.6524127858428769E-6</v>
      </c>
      <c r="T84">
        <v>0.6</v>
      </c>
      <c r="U84">
        <f t="shared" si="23"/>
        <v>9.9144767150572607E-7</v>
      </c>
    </row>
    <row r="85" spans="1:21">
      <c r="A85" s="84" t="s">
        <v>74</v>
      </c>
      <c r="B85" s="85" t="s">
        <v>60</v>
      </c>
      <c r="C85" s="84">
        <v>52717.618000000002</v>
      </c>
      <c r="D85" s="84">
        <v>8.9999999999999993E-3</v>
      </c>
      <c r="E85">
        <f t="shared" si="17"/>
        <v>512.48826733958003</v>
      </c>
      <c r="F85">
        <f t="shared" si="18"/>
        <v>512.5</v>
      </c>
      <c r="G85">
        <f t="shared" si="19"/>
        <v>-4.974999996193219E-3</v>
      </c>
      <c r="I85">
        <f t="shared" si="24"/>
        <v>-4.974999996193219E-3</v>
      </c>
      <c r="P85">
        <f t="shared" si="20"/>
        <v>-4.5415480426153881E-5</v>
      </c>
      <c r="Q85" s="2">
        <f t="shared" si="21"/>
        <v>37699.118000000002</v>
      </c>
      <c r="R85" s="87"/>
      <c r="S85">
        <f t="shared" si="22"/>
        <v>2.4300803498090411E-5</v>
      </c>
      <c r="T85">
        <v>0.2</v>
      </c>
      <c r="U85">
        <f t="shared" si="23"/>
        <v>4.8601606996180828E-6</v>
      </c>
    </row>
    <row r="86" spans="1:21">
      <c r="A86" s="17" t="s">
        <v>65</v>
      </c>
      <c r="B86" t="s">
        <v>60</v>
      </c>
      <c r="C86" s="41">
        <v>52718.470200000003</v>
      </c>
      <c r="D86" s="41">
        <v>4.0000000000000002E-4</v>
      </c>
      <c r="E86">
        <f t="shared" si="17"/>
        <v>514.49803079971537</v>
      </c>
      <c r="F86">
        <f t="shared" si="18"/>
        <v>514.5</v>
      </c>
      <c r="G86">
        <f t="shared" si="19"/>
        <v>-8.349999989150092E-4</v>
      </c>
      <c r="I86">
        <f t="shared" si="24"/>
        <v>-8.349999989150092E-4</v>
      </c>
      <c r="P86">
        <f t="shared" si="20"/>
        <v>-4.5227236896179532E-5</v>
      </c>
      <c r="Q86" s="2">
        <f t="shared" si="21"/>
        <v>37699.970200000003</v>
      </c>
      <c r="R86" s="87"/>
      <c r="S86">
        <f t="shared" si="22"/>
        <v>6.2374101562685094E-7</v>
      </c>
      <c r="T86">
        <v>1</v>
      </c>
      <c r="U86">
        <f t="shared" si="23"/>
        <v>6.2374101562685094E-7</v>
      </c>
    </row>
    <row r="87" spans="1:21">
      <c r="A87" s="17" t="s">
        <v>69</v>
      </c>
      <c r="B87" t="s">
        <v>60</v>
      </c>
      <c r="C87" s="41">
        <v>52835.506699999998</v>
      </c>
      <c r="D87" s="41">
        <v>3.5999999999999999E-3</v>
      </c>
      <c r="E87">
        <f t="shared" si="17"/>
        <v>790.50798292573165</v>
      </c>
      <c r="F87">
        <f t="shared" si="18"/>
        <v>790.5</v>
      </c>
      <c r="G87">
        <f t="shared" si="19"/>
        <v>3.3849999963422306E-3</v>
      </c>
      <c r="I87">
        <f t="shared" si="24"/>
        <v>3.3849999963422306E-3</v>
      </c>
      <c r="P87">
        <f t="shared" si="20"/>
        <v>8.2921846355909091E-6</v>
      </c>
      <c r="Q87" s="2">
        <f t="shared" si="21"/>
        <v>37817.006699999998</v>
      </c>
      <c r="R87" s="87"/>
      <c r="S87">
        <f t="shared" si="22"/>
        <v>1.1402155645640645E-5</v>
      </c>
      <c r="T87">
        <v>0.4</v>
      </c>
      <c r="U87">
        <f t="shared" si="23"/>
        <v>4.5608622582562579E-6</v>
      </c>
    </row>
    <row r="88" spans="1:21">
      <c r="A88" s="17" t="s">
        <v>70</v>
      </c>
      <c r="B88" t="s">
        <v>59</v>
      </c>
      <c r="C88" s="41">
        <v>52908.437400000003</v>
      </c>
      <c r="D88" s="41">
        <v>1E-4</v>
      </c>
      <c r="E88">
        <f t="shared" si="17"/>
        <v>962.50218144943142</v>
      </c>
      <c r="F88">
        <f t="shared" si="18"/>
        <v>962.5</v>
      </c>
      <c r="G88">
        <f t="shared" si="19"/>
        <v>9.2500000027939677E-4</v>
      </c>
      <c r="I88">
        <f t="shared" si="24"/>
        <v>9.2500000027939677E-4</v>
      </c>
      <c r="P88">
        <f t="shared" si="20"/>
        <v>6.9304418891771543E-5</v>
      </c>
      <c r="Q88" s="2">
        <f t="shared" si="21"/>
        <v>37889.937400000003</v>
      </c>
      <c r="R88" s="87"/>
      <c r="S88">
        <f t="shared" si="22"/>
        <v>7.3221492800630584E-7</v>
      </c>
      <c r="T88">
        <v>1</v>
      </c>
      <c r="U88">
        <f t="shared" si="23"/>
        <v>7.3221492800630584E-7</v>
      </c>
    </row>
    <row r="89" spans="1:21">
      <c r="A89" s="17" t="s">
        <v>70</v>
      </c>
      <c r="B89" t="s">
        <v>59</v>
      </c>
      <c r="C89" s="41">
        <v>52909.496800000001</v>
      </c>
      <c r="D89" s="41">
        <v>2.0000000000000001E-4</v>
      </c>
      <c r="E89">
        <f t="shared" si="17"/>
        <v>965.00058958092757</v>
      </c>
      <c r="F89">
        <f t="shared" si="18"/>
        <v>965</v>
      </c>
      <c r="G89">
        <f t="shared" si="19"/>
        <v>2.499999973224476E-4</v>
      </c>
      <c r="I89">
        <f t="shared" si="24"/>
        <v>2.499999973224476E-4</v>
      </c>
      <c r="P89">
        <f t="shared" si="20"/>
        <v>7.0347818258590451E-5</v>
      </c>
      <c r="Q89" s="2">
        <f t="shared" si="21"/>
        <v>37890.996800000001</v>
      </c>
      <c r="R89" s="87"/>
      <c r="S89">
        <f t="shared" si="22"/>
        <v>3.2274905442392195E-8</v>
      </c>
      <c r="T89">
        <v>1</v>
      </c>
      <c r="U89">
        <f t="shared" si="23"/>
        <v>3.2274905442392195E-8</v>
      </c>
    </row>
    <row r="90" spans="1:21">
      <c r="A90" s="17" t="s">
        <v>70</v>
      </c>
      <c r="B90" t="s">
        <v>60</v>
      </c>
      <c r="C90" s="41">
        <v>53082.501300000004</v>
      </c>
      <c r="D90" s="41">
        <v>1E-4</v>
      </c>
      <c r="E90">
        <f t="shared" si="17"/>
        <v>1373.0012027450969</v>
      </c>
      <c r="F90">
        <f t="shared" si="18"/>
        <v>1373</v>
      </c>
      <c r="G90">
        <f t="shared" si="19"/>
        <v>5.1000000530621037E-4</v>
      </c>
      <c r="I90">
        <f t="shared" si="24"/>
        <v>5.1000000530621037E-4</v>
      </c>
      <c r="P90">
        <f t="shared" si="20"/>
        <v>3.0074962894210787E-4</v>
      </c>
      <c r="Q90" s="2">
        <f t="shared" si="21"/>
        <v>38064.001300000004</v>
      </c>
      <c r="R90" s="87"/>
      <c r="S90">
        <f t="shared" si="22"/>
        <v>4.3785720008518547E-8</v>
      </c>
      <c r="T90">
        <v>1</v>
      </c>
      <c r="U90">
        <f t="shared" si="23"/>
        <v>4.3785720008518547E-8</v>
      </c>
    </row>
    <row r="91" spans="1:21">
      <c r="A91" s="17" t="s">
        <v>70</v>
      </c>
      <c r="B91" t="s">
        <v>60</v>
      </c>
      <c r="C91" s="41">
        <v>53084.409200000002</v>
      </c>
      <c r="D91" s="41">
        <v>1E-4</v>
      </c>
      <c r="E91">
        <f t="shared" si="17"/>
        <v>1377.5006485390227</v>
      </c>
      <c r="F91">
        <f t="shared" si="18"/>
        <v>1377.5</v>
      </c>
      <c r="G91">
        <f t="shared" si="19"/>
        <v>2.7499999850988388E-4</v>
      </c>
      <c r="I91">
        <f t="shared" si="24"/>
        <v>2.7499999850988388E-4</v>
      </c>
      <c r="P91">
        <f t="shared" si="20"/>
        <v>3.0395713354960648E-4</v>
      </c>
      <c r="Q91" s="2">
        <f t="shared" si="21"/>
        <v>38065.909200000002</v>
      </c>
      <c r="R91" s="87"/>
      <c r="S91">
        <f t="shared" si="22"/>
        <v>8.3851566970873012E-10</v>
      </c>
      <c r="T91">
        <v>1</v>
      </c>
      <c r="U91">
        <f t="shared" si="23"/>
        <v>8.3851566970873012E-10</v>
      </c>
    </row>
    <row r="92" spans="1:21">
      <c r="A92" s="17" t="s">
        <v>70</v>
      </c>
      <c r="B92" t="s">
        <v>60</v>
      </c>
      <c r="C92" s="41">
        <v>53098.404900000001</v>
      </c>
      <c r="D92" s="41">
        <v>2.0000000000000001E-4</v>
      </c>
      <c r="E92">
        <f t="shared" si="17"/>
        <v>1410.507039596258</v>
      </c>
      <c r="F92">
        <f t="shared" si="18"/>
        <v>1410.5</v>
      </c>
      <c r="G92">
        <f t="shared" si="19"/>
        <v>2.9849999991711229E-3</v>
      </c>
      <c r="I92">
        <f t="shared" si="24"/>
        <v>2.9849999991711229E-3</v>
      </c>
      <c r="P92">
        <f t="shared" si="20"/>
        <v>3.2792303944868616E-4</v>
      </c>
      <c r="Q92" s="2">
        <f t="shared" si="21"/>
        <v>38079.904900000001</v>
      </c>
      <c r="R92" s="87"/>
      <c r="S92">
        <f t="shared" si="22"/>
        <v>7.0600579698878285E-6</v>
      </c>
      <c r="T92">
        <v>1</v>
      </c>
      <c r="U92">
        <f t="shared" si="23"/>
        <v>7.0600579698878285E-6</v>
      </c>
    </row>
    <row r="93" spans="1:21">
      <c r="A93" s="17" t="s">
        <v>70</v>
      </c>
      <c r="B93" t="s">
        <v>60</v>
      </c>
      <c r="C93" s="41">
        <v>53285.399100000002</v>
      </c>
      <c r="D93" s="41">
        <v>5.0000000000000001E-4</v>
      </c>
      <c r="E93">
        <f t="shared" ref="E93:E122" si="25">+(C93-C$7)/C$8</f>
        <v>1851.4998938754386</v>
      </c>
      <c r="F93">
        <f t="shared" ref="F93:F156" si="26">ROUND(2*E93,0)/2</f>
        <v>1851.5</v>
      </c>
      <c r="G93">
        <f t="shared" ref="G93:G122" si="27">+C93-(C$7+F93*C$8)</f>
        <v>-4.5000000682193786E-5</v>
      </c>
      <c r="I93">
        <f t="shared" si="24"/>
        <v>-4.5000000682193786E-5</v>
      </c>
      <c r="P93">
        <f t="shared" ref="P93:P122" si="28">+D$11+D$12*F93+D$13*F93^2</f>
        <v>7.2322825933240648E-4</v>
      </c>
      <c r="Q93" s="2">
        <f t="shared" ref="Q93:Q122" si="29">+C93-15018.5</f>
        <v>38266.899100000002</v>
      </c>
      <c r="R93" s="87"/>
      <c r="S93">
        <f t="shared" ref="S93:S122" si="30">+(P93-G93)^2</f>
        <v>5.9017465948506026E-7</v>
      </c>
      <c r="T93">
        <v>1</v>
      </c>
      <c r="U93">
        <f t="shared" ref="U93:U122" si="31">T93*S93</f>
        <v>5.9017465948506026E-7</v>
      </c>
    </row>
    <row r="94" spans="1:21">
      <c r="A94" s="17" t="s">
        <v>76</v>
      </c>
      <c r="B94" t="s">
        <v>59</v>
      </c>
      <c r="C94" s="41">
        <v>53410.277600000001</v>
      </c>
      <c r="D94" s="41">
        <v>2.9999999999999997E-4</v>
      </c>
      <c r="E94">
        <f t="shared" si="25"/>
        <v>2146.0038204844022</v>
      </c>
      <c r="F94">
        <f t="shared" si="26"/>
        <v>2146</v>
      </c>
      <c r="G94">
        <f t="shared" si="27"/>
        <v>1.6200000027311035E-3</v>
      </c>
      <c r="I94">
        <f t="shared" ref="I94:I122" si="32">G94</f>
        <v>1.6200000027311035E-3</v>
      </c>
      <c r="P94">
        <f t="shared" si="28"/>
        <v>1.0649643829654162E-3</v>
      </c>
      <c r="Q94" s="2">
        <f t="shared" si="29"/>
        <v>38391.777600000001</v>
      </c>
      <c r="R94" s="87"/>
      <c r="S94">
        <f t="shared" si="30"/>
        <v>3.0806453920868062E-7</v>
      </c>
      <c r="T94">
        <v>1</v>
      </c>
      <c r="U94">
        <f t="shared" si="31"/>
        <v>3.0806453920868062E-7</v>
      </c>
    </row>
    <row r="95" spans="1:21">
      <c r="A95" s="17" t="s">
        <v>70</v>
      </c>
      <c r="B95" t="s">
        <v>60</v>
      </c>
      <c r="C95" s="41">
        <v>53452.463600000003</v>
      </c>
      <c r="D95" s="41">
        <v>2.9999999999999997E-4</v>
      </c>
      <c r="E95">
        <f t="shared" si="25"/>
        <v>2245.4920642407437</v>
      </c>
      <c r="F95">
        <f t="shared" si="26"/>
        <v>2245.5</v>
      </c>
      <c r="G95">
        <f t="shared" si="27"/>
        <v>-3.3649999968474731E-3</v>
      </c>
      <c r="I95">
        <f t="shared" si="32"/>
        <v>-3.3649999968474731E-3</v>
      </c>
      <c r="P95">
        <f t="shared" si="28"/>
        <v>1.1944956861016571E-3</v>
      </c>
      <c r="Q95" s="2">
        <f t="shared" si="29"/>
        <v>38433.963600000003</v>
      </c>
      <c r="R95" s="87"/>
      <c r="S95">
        <f t="shared" si="30"/>
        <v>2.0789000882831752E-5</v>
      </c>
      <c r="T95">
        <v>1</v>
      </c>
      <c r="U95">
        <f t="shared" si="31"/>
        <v>2.0789000882831752E-5</v>
      </c>
    </row>
    <row r="96" spans="1:21">
      <c r="A96" s="17" t="s">
        <v>160</v>
      </c>
      <c r="B96" t="s">
        <v>59</v>
      </c>
      <c r="C96" s="41">
        <v>53458.615870000001</v>
      </c>
      <c r="D96" s="41">
        <v>8.0000000000000004E-4</v>
      </c>
      <c r="E96">
        <f t="shared" si="25"/>
        <v>2260.0011084121438</v>
      </c>
      <c r="F96">
        <f t="shared" si="26"/>
        <v>2260</v>
      </c>
      <c r="G96">
        <f t="shared" si="27"/>
        <v>4.6999999904073775E-4</v>
      </c>
      <c r="I96">
        <f t="shared" si="32"/>
        <v>4.6999999904073775E-4</v>
      </c>
      <c r="P96">
        <f t="shared" si="28"/>
        <v>1.2139654579488494E-3</v>
      </c>
      <c r="Q96" s="2">
        <f t="shared" si="29"/>
        <v>38440.115870000001</v>
      </c>
      <c r="R96" s="87"/>
      <c r="S96">
        <f t="shared" si="30"/>
        <v>5.5348460404835725E-7</v>
      </c>
      <c r="T96">
        <v>1</v>
      </c>
      <c r="U96">
        <f t="shared" si="31"/>
        <v>5.5348460404835725E-7</v>
      </c>
    </row>
    <row r="97" spans="1:29">
      <c r="A97" s="17" t="s">
        <v>70</v>
      </c>
      <c r="B97" t="s">
        <v>60</v>
      </c>
      <c r="C97" s="41">
        <v>53466.4614</v>
      </c>
      <c r="D97" s="41">
        <v>2.0000000000000001E-4</v>
      </c>
      <c r="E97">
        <f t="shared" si="25"/>
        <v>2278.5034077777514</v>
      </c>
      <c r="F97">
        <f t="shared" si="26"/>
        <v>2278.5</v>
      </c>
      <c r="G97">
        <f t="shared" si="27"/>
        <v>1.4450000016950071E-3</v>
      </c>
      <c r="I97">
        <f t="shared" si="32"/>
        <v>1.4450000016950071E-3</v>
      </c>
      <c r="P97">
        <f t="shared" si="28"/>
        <v>1.2390253426925128E-3</v>
      </c>
      <c r="Q97" s="2">
        <f t="shared" si="29"/>
        <v>38447.9614</v>
      </c>
      <c r="R97" s="87"/>
      <c r="S97">
        <f t="shared" si="30"/>
        <v>4.2425560151193817E-8</v>
      </c>
      <c r="T97">
        <v>1</v>
      </c>
      <c r="U97">
        <f t="shared" si="31"/>
        <v>4.2425560151193817E-8</v>
      </c>
    </row>
    <row r="98" spans="1:29">
      <c r="A98" s="17" t="s">
        <v>153</v>
      </c>
      <c r="B98" t="s">
        <v>59</v>
      </c>
      <c r="C98" s="41">
        <v>53507.805500000002</v>
      </c>
      <c r="D98" s="41">
        <v>2.9999999999999997E-4</v>
      </c>
      <c r="E98">
        <f t="shared" si="25"/>
        <v>2376.006178808108</v>
      </c>
      <c r="F98">
        <f t="shared" si="26"/>
        <v>2376</v>
      </c>
      <c r="G98">
        <f t="shared" si="27"/>
        <v>2.6199999992968515E-3</v>
      </c>
      <c r="I98">
        <f t="shared" si="32"/>
        <v>2.6199999992968515E-3</v>
      </c>
      <c r="P98">
        <f t="shared" si="28"/>
        <v>1.3751574767770108E-3</v>
      </c>
      <c r="Q98" s="2">
        <f t="shared" si="29"/>
        <v>38489.305500000002</v>
      </c>
      <c r="R98" s="87"/>
      <c r="S98">
        <f t="shared" si="30"/>
        <v>1.5496329058735601E-6</v>
      </c>
      <c r="T98">
        <v>1</v>
      </c>
      <c r="U98">
        <f t="shared" si="31"/>
        <v>1.5496329058735601E-6</v>
      </c>
    </row>
    <row r="99" spans="1:29">
      <c r="A99" t="s">
        <v>77</v>
      </c>
      <c r="B99" t="s">
        <v>60</v>
      </c>
      <c r="C99" s="41">
        <v>53848.513599999998</v>
      </c>
      <c r="D99" s="41">
        <v>2.9999999999999997E-4</v>
      </c>
      <c r="E99">
        <f t="shared" si="25"/>
        <v>3179.5061670164805</v>
      </c>
      <c r="F99">
        <f t="shared" si="26"/>
        <v>3179.5</v>
      </c>
      <c r="G99">
        <f t="shared" si="27"/>
        <v>2.6149999976041727E-3</v>
      </c>
      <c r="I99">
        <f t="shared" si="32"/>
        <v>2.6149999976041727E-3</v>
      </c>
      <c r="P99">
        <f t="shared" si="28"/>
        <v>2.756891812390313E-3</v>
      </c>
      <c r="Q99" s="2">
        <f t="shared" si="29"/>
        <v>38830.013599999998</v>
      </c>
      <c r="R99" s="87"/>
      <c r="S99">
        <f t="shared" si="30"/>
        <v>2.0133287103304361E-8</v>
      </c>
      <c r="T99">
        <v>1</v>
      </c>
      <c r="U99">
        <f t="shared" si="31"/>
        <v>2.0133287103304361E-8</v>
      </c>
    </row>
    <row r="100" spans="1:29">
      <c r="A100" t="s">
        <v>77</v>
      </c>
      <c r="B100" t="s">
        <v>59</v>
      </c>
      <c r="C100" s="41">
        <v>53911.479099999997</v>
      </c>
      <c r="D100" s="41">
        <v>5.9999999999999995E-4</v>
      </c>
      <c r="E100">
        <f t="shared" si="25"/>
        <v>3327.9991981699332</v>
      </c>
      <c r="F100">
        <f t="shared" si="26"/>
        <v>3328</v>
      </c>
      <c r="G100">
        <f t="shared" si="27"/>
        <v>-3.4000000596279278E-4</v>
      </c>
      <c r="I100">
        <f t="shared" si="32"/>
        <v>-3.4000000596279278E-4</v>
      </c>
      <c r="P100">
        <f t="shared" si="28"/>
        <v>3.0630050468516516E-3</v>
      </c>
      <c r="Q100" s="2">
        <f t="shared" si="29"/>
        <v>38892.979099999997</v>
      </c>
      <c r="R100" s="87"/>
      <c r="S100">
        <f t="shared" si="30"/>
        <v>1.1580443389480639E-5</v>
      </c>
      <c r="T100">
        <v>1</v>
      </c>
      <c r="U100">
        <f t="shared" si="31"/>
        <v>1.1580443389480639E-5</v>
      </c>
    </row>
    <row r="101" spans="1:29">
      <c r="A101" t="s">
        <v>160</v>
      </c>
      <c r="B101" t="s">
        <v>59</v>
      </c>
      <c r="C101" s="41">
        <v>54091.69356</v>
      </c>
      <c r="D101" s="41">
        <v>4.0000000000000002E-4</v>
      </c>
      <c r="E101">
        <f t="shared" si="25"/>
        <v>3753.0032309034727</v>
      </c>
      <c r="F101">
        <f t="shared" si="26"/>
        <v>3753</v>
      </c>
      <c r="G101">
        <f t="shared" si="27"/>
        <v>1.3699999981326982E-3</v>
      </c>
      <c r="I101">
        <f t="shared" si="32"/>
        <v>1.3699999981326982E-3</v>
      </c>
      <c r="P101">
        <f t="shared" si="28"/>
        <v>4.0265772190910994E-3</v>
      </c>
      <c r="Q101" s="2">
        <f t="shared" si="29"/>
        <v>39073.19356</v>
      </c>
      <c r="R101" s="87"/>
      <c r="S101">
        <f t="shared" si="30"/>
        <v>7.0574025309150616E-6</v>
      </c>
      <c r="T101">
        <v>1</v>
      </c>
      <c r="U101">
        <f t="shared" si="31"/>
        <v>7.0574025309150616E-6</v>
      </c>
    </row>
    <row r="102" spans="1:29">
      <c r="A102" t="s">
        <v>160</v>
      </c>
      <c r="B102" t="s">
        <v>60</v>
      </c>
      <c r="C102" s="41">
        <v>54270.421569999999</v>
      </c>
      <c r="D102" s="41">
        <v>2.9999999999999997E-4</v>
      </c>
      <c r="E102">
        <f t="shared" si="25"/>
        <v>4174.5017333679189</v>
      </c>
      <c r="F102">
        <f t="shared" si="26"/>
        <v>4174.5</v>
      </c>
      <c r="G102">
        <f t="shared" si="27"/>
        <v>7.3500000144122168E-4</v>
      </c>
      <c r="I102">
        <f t="shared" si="32"/>
        <v>7.3500000144122168E-4</v>
      </c>
      <c r="P102">
        <f t="shared" si="28"/>
        <v>5.1102887508059332E-3</v>
      </c>
      <c r="Q102" s="2">
        <f t="shared" si="29"/>
        <v>39251.921569999999</v>
      </c>
      <c r="R102" s="87"/>
      <c r="S102">
        <f t="shared" si="30"/>
        <v>1.9143151640317422E-5</v>
      </c>
      <c r="T102">
        <v>1</v>
      </c>
      <c r="U102">
        <f t="shared" si="31"/>
        <v>1.9143151640317422E-5</v>
      </c>
    </row>
    <row r="103" spans="1:29">
      <c r="A103" t="s">
        <v>160</v>
      </c>
      <c r="B103" t="s">
        <v>59</v>
      </c>
      <c r="C103" s="41">
        <v>54279.537680000001</v>
      </c>
      <c r="D103" s="41">
        <v>4.0000000000000002E-4</v>
      </c>
      <c r="E103">
        <f t="shared" si="25"/>
        <v>4196.0004716647436</v>
      </c>
      <c r="F103">
        <f t="shared" si="26"/>
        <v>4196</v>
      </c>
      <c r="G103">
        <f t="shared" si="27"/>
        <v>2.0000000222353265E-4</v>
      </c>
      <c r="I103">
        <f t="shared" si="32"/>
        <v>2.0000000222353265E-4</v>
      </c>
      <c r="P103">
        <f t="shared" si="28"/>
        <v>5.1689858940797305E-3</v>
      </c>
      <c r="Q103" s="2">
        <f t="shared" si="29"/>
        <v>39261.037680000001</v>
      </c>
      <c r="R103" s="87"/>
      <c r="S103">
        <f t="shared" si="30"/>
        <v>2.4690820793465932E-5</v>
      </c>
      <c r="T103">
        <v>1</v>
      </c>
      <c r="U103">
        <f t="shared" si="31"/>
        <v>2.4690820793465932E-5</v>
      </c>
    </row>
    <row r="104" spans="1:29">
      <c r="A104" t="s">
        <v>154</v>
      </c>
      <c r="B104" t="s">
        <v>59</v>
      </c>
      <c r="C104" s="41">
        <v>54570.424800000001</v>
      </c>
      <c r="D104" s="41">
        <v>5.0000000000000001E-4</v>
      </c>
      <c r="E104">
        <f t="shared" si="25"/>
        <v>4882.0064618069491</v>
      </c>
      <c r="F104">
        <f t="shared" si="26"/>
        <v>4882</v>
      </c>
      <c r="G104">
        <f t="shared" si="27"/>
        <v>2.7400000035413541E-3</v>
      </c>
      <c r="I104">
        <f t="shared" si="32"/>
        <v>2.7400000035413541E-3</v>
      </c>
      <c r="P104">
        <f t="shared" si="28"/>
        <v>7.2160507572546027E-3</v>
      </c>
      <c r="Q104" s="2">
        <f t="shared" si="29"/>
        <v>39551.924800000001</v>
      </c>
      <c r="R104" s="87"/>
      <c r="S104">
        <f t="shared" si="30"/>
        <v>2.0035030349816939E-5</v>
      </c>
      <c r="T104">
        <v>1</v>
      </c>
      <c r="U104">
        <f t="shared" si="31"/>
        <v>2.0035030349816939E-5</v>
      </c>
    </row>
    <row r="105" spans="1:29">
      <c r="A105" t="s">
        <v>155</v>
      </c>
      <c r="B105" t="s">
        <v>59</v>
      </c>
      <c r="C105" s="41">
        <v>54943.575700000001</v>
      </c>
      <c r="D105" s="41">
        <v>1E-3</v>
      </c>
      <c r="E105">
        <f t="shared" si="25"/>
        <v>5762.0170742636155</v>
      </c>
      <c r="F105">
        <f t="shared" si="26"/>
        <v>5762</v>
      </c>
      <c r="G105">
        <f t="shared" si="27"/>
        <v>7.2399999990011565E-3</v>
      </c>
      <c r="I105">
        <f t="shared" si="32"/>
        <v>7.2399999990011565E-3</v>
      </c>
      <c r="P105">
        <f t="shared" si="28"/>
        <v>1.0336690359027168E-2</v>
      </c>
      <c r="Q105" s="2">
        <f t="shared" si="29"/>
        <v>39925.075700000001</v>
      </c>
      <c r="R105" s="87"/>
      <c r="S105">
        <f t="shared" si="30"/>
        <v>9.5894911858780301E-6</v>
      </c>
      <c r="T105">
        <v>0.6</v>
      </c>
      <c r="U105">
        <f t="shared" si="31"/>
        <v>5.7536947115268177E-6</v>
      </c>
    </row>
    <row r="106" spans="1:29">
      <c r="A106" s="11" t="s">
        <v>212</v>
      </c>
      <c r="B106" s="27" t="s">
        <v>59</v>
      </c>
      <c r="C106" s="80">
        <v>55087.320319999999</v>
      </c>
      <c r="D106" s="80">
        <v>6.4000000000000005E-4</v>
      </c>
      <c r="E106">
        <f t="shared" si="25"/>
        <v>6101.0134188618695</v>
      </c>
      <c r="F106">
        <f t="shared" si="26"/>
        <v>6101</v>
      </c>
      <c r="G106">
        <f t="shared" si="27"/>
        <v>5.6899999981396832E-3</v>
      </c>
      <c r="I106">
        <f t="shared" si="32"/>
        <v>5.6899999981396832E-3</v>
      </c>
      <c r="P106">
        <f t="shared" si="28"/>
        <v>1.1687180308181944E-2</v>
      </c>
      <c r="Q106" s="2">
        <f t="shared" si="29"/>
        <v>40068.820319999999</v>
      </c>
      <c r="R106" s="87"/>
      <c r="S106">
        <f t="shared" si="30"/>
        <v>3.5966171671158586E-5</v>
      </c>
      <c r="T106">
        <v>1</v>
      </c>
      <c r="U106">
        <f t="shared" si="31"/>
        <v>3.5966171671158586E-5</v>
      </c>
      <c r="AA106" s="113"/>
      <c r="AB106" s="38"/>
      <c r="AC106" s="38"/>
    </row>
    <row r="107" spans="1:29">
      <c r="A107" s="11" t="s">
        <v>212</v>
      </c>
      <c r="B107" s="27" t="s">
        <v>59</v>
      </c>
      <c r="C107" s="80">
        <v>55103.007129999998</v>
      </c>
      <c r="D107" s="80">
        <v>5.1999999999999995E-4</v>
      </c>
      <c r="E107">
        <f t="shared" si="25"/>
        <v>6138.0079947173499</v>
      </c>
      <c r="F107">
        <f t="shared" si="26"/>
        <v>6138</v>
      </c>
      <c r="G107">
        <f t="shared" si="27"/>
        <v>3.3899999980349094E-3</v>
      </c>
      <c r="I107">
        <f t="shared" si="32"/>
        <v>3.3899999980349094E-3</v>
      </c>
      <c r="P107">
        <f t="shared" si="28"/>
        <v>1.1839572682778103E-2</v>
      </c>
      <c r="Q107" s="2">
        <f t="shared" si="29"/>
        <v>40084.507129999998</v>
      </c>
      <c r="R107" s="87"/>
      <c r="S107">
        <f t="shared" si="30"/>
        <v>7.1395278554758297E-5</v>
      </c>
      <c r="T107">
        <v>1</v>
      </c>
      <c r="U107">
        <f t="shared" si="31"/>
        <v>7.1395278554758297E-5</v>
      </c>
      <c r="AA107" s="113"/>
      <c r="AB107" s="38"/>
      <c r="AC107" s="38"/>
    </row>
    <row r="108" spans="1:29">
      <c r="A108" s="11" t="s">
        <v>212</v>
      </c>
      <c r="B108" s="27" t="s">
        <v>60</v>
      </c>
      <c r="C108" s="80">
        <v>55118.064989999999</v>
      </c>
      <c r="D108" s="80">
        <v>9.8999999999999999E-4</v>
      </c>
      <c r="E108">
        <f t="shared" si="25"/>
        <v>6173.5193028795102</v>
      </c>
      <c r="F108">
        <f t="shared" si="26"/>
        <v>6173.5</v>
      </c>
      <c r="G108">
        <f t="shared" si="27"/>
        <v>8.1849999987753108E-3</v>
      </c>
      <c r="I108">
        <f t="shared" si="32"/>
        <v>8.1849999987753108E-3</v>
      </c>
      <c r="P108">
        <f t="shared" si="28"/>
        <v>1.198671084571911E-2</v>
      </c>
      <c r="Q108" s="2">
        <f t="shared" si="29"/>
        <v>40099.564989999999</v>
      </c>
      <c r="R108" s="87"/>
      <c r="S108">
        <f t="shared" si="30"/>
        <v>1.4453005363770141E-5</v>
      </c>
      <c r="T108">
        <v>1</v>
      </c>
      <c r="U108">
        <f t="shared" si="31"/>
        <v>1.4453005363770141E-5</v>
      </c>
      <c r="AA108" s="113"/>
      <c r="AB108" s="38"/>
      <c r="AC108" s="38"/>
    </row>
    <row r="109" spans="1:29">
      <c r="A109" s="11" t="s">
        <v>212</v>
      </c>
      <c r="B109" s="27" t="s">
        <v>60</v>
      </c>
      <c r="C109" s="80">
        <v>55165.983780000002</v>
      </c>
      <c r="D109" s="80">
        <v>6.9999999999999999E-4</v>
      </c>
      <c r="E109">
        <f t="shared" si="25"/>
        <v>6286.5273211801104</v>
      </c>
      <c r="F109">
        <f t="shared" si="26"/>
        <v>6286.5</v>
      </c>
      <c r="G109">
        <f t="shared" si="27"/>
        <v>1.1585000000195578E-2</v>
      </c>
      <c r="I109">
        <f t="shared" si="32"/>
        <v>1.1585000000195578E-2</v>
      </c>
      <c r="P109">
        <f t="shared" si="28"/>
        <v>1.2461089550761658E-2</v>
      </c>
      <c r="Q109" s="2">
        <f t="shared" si="29"/>
        <v>40147.483780000002</v>
      </c>
      <c r="R109" s="87"/>
      <c r="S109">
        <f t="shared" si="30"/>
        <v>7.6753290061107707E-7</v>
      </c>
      <c r="T109">
        <v>1</v>
      </c>
      <c r="U109">
        <f t="shared" si="31"/>
        <v>7.6753290061107707E-7</v>
      </c>
      <c r="AA109" s="113"/>
      <c r="AB109" s="38"/>
      <c r="AC109" s="38"/>
    </row>
    <row r="110" spans="1:29">
      <c r="A110" t="s">
        <v>151</v>
      </c>
      <c r="B110" t="s">
        <v>59</v>
      </c>
      <c r="C110" s="41">
        <v>55327.749400000001</v>
      </c>
      <c r="D110" s="41">
        <v>5.9999999999999995E-4</v>
      </c>
      <c r="E110">
        <f t="shared" si="25"/>
        <v>6668.0230172393476</v>
      </c>
      <c r="F110">
        <f t="shared" si="26"/>
        <v>6668</v>
      </c>
      <c r="G110">
        <f t="shared" si="27"/>
        <v>9.7600000008242205E-3</v>
      </c>
      <c r="I110">
        <f t="shared" si="32"/>
        <v>9.7600000008242205E-3</v>
      </c>
      <c r="P110">
        <f t="shared" si="28"/>
        <v>1.4130359715797883E-2</v>
      </c>
      <c r="Q110" s="2">
        <f t="shared" si="29"/>
        <v>40309.249400000001</v>
      </c>
      <c r="R110" s="87"/>
      <c r="S110">
        <f t="shared" si="30"/>
        <v>1.9100044038264673E-5</v>
      </c>
      <c r="T110">
        <v>1</v>
      </c>
      <c r="U110">
        <f t="shared" si="31"/>
        <v>1.9100044038264673E-5</v>
      </c>
    </row>
    <row r="111" spans="1:29">
      <c r="A111" t="s">
        <v>157</v>
      </c>
      <c r="B111" t="s">
        <v>59</v>
      </c>
      <c r="C111" s="41">
        <v>55628.394200000002</v>
      </c>
      <c r="D111" s="41">
        <v>4.1999999999999997E-3</v>
      </c>
      <c r="E111">
        <f t="shared" si="25"/>
        <v>7377.0407754168391</v>
      </c>
      <c r="F111">
        <f t="shared" si="26"/>
        <v>7377</v>
      </c>
      <c r="G111">
        <f t="shared" si="27"/>
        <v>1.7290000003413297E-2</v>
      </c>
      <c r="I111">
        <f t="shared" si="32"/>
        <v>1.7290000003413297E-2</v>
      </c>
      <c r="P111">
        <f t="shared" si="28"/>
        <v>1.7510151059749318E-2</v>
      </c>
      <c r="Q111" s="2">
        <f t="shared" si="29"/>
        <v>40609.894200000002</v>
      </c>
      <c r="R111" s="87"/>
      <c r="S111">
        <f t="shared" si="30"/>
        <v>4.8466487605865871E-8</v>
      </c>
      <c r="T111">
        <v>0.4</v>
      </c>
      <c r="U111">
        <f t="shared" si="31"/>
        <v>1.938659504234635E-8</v>
      </c>
    </row>
    <row r="112" spans="1:29">
      <c r="A112" t="s">
        <v>186</v>
      </c>
      <c r="B112" t="s">
        <v>59</v>
      </c>
      <c r="C112" s="41">
        <v>55644.506439999997</v>
      </c>
      <c r="D112" s="41">
        <v>5.9999999999999995E-4</v>
      </c>
      <c r="E112">
        <f t="shared" si="25"/>
        <v>7415.0386529254938</v>
      </c>
      <c r="F112">
        <f t="shared" si="26"/>
        <v>7415</v>
      </c>
      <c r="G112">
        <f t="shared" si="27"/>
        <v>1.6389999997045379E-2</v>
      </c>
      <c r="I112">
        <f t="shared" si="32"/>
        <v>1.6389999997045379E-2</v>
      </c>
      <c r="P112">
        <f t="shared" si="28"/>
        <v>1.7701485700265751E-2</v>
      </c>
      <c r="Q112" s="2">
        <f t="shared" si="29"/>
        <v>40626.006439999997</v>
      </c>
      <c r="R112" s="87"/>
      <c r="S112">
        <f t="shared" si="30"/>
        <v>1.7199947497514336E-6</v>
      </c>
      <c r="T112">
        <v>1</v>
      </c>
      <c r="U112">
        <f t="shared" si="31"/>
        <v>1.7199947497514336E-6</v>
      </c>
    </row>
    <row r="113" spans="1:29">
      <c r="A113" t="s">
        <v>186</v>
      </c>
      <c r="B113" t="s">
        <v>59</v>
      </c>
      <c r="C113" s="41">
        <v>55644.506650000003</v>
      </c>
      <c r="D113" s="41">
        <v>5.0000000000000001E-4</v>
      </c>
      <c r="E113">
        <f t="shared" si="25"/>
        <v>7415.039148173485</v>
      </c>
      <c r="F113">
        <f t="shared" si="26"/>
        <v>7415</v>
      </c>
      <c r="G113">
        <f t="shared" si="27"/>
        <v>1.6600000002654269E-2</v>
      </c>
      <c r="I113">
        <f t="shared" si="32"/>
        <v>1.6600000002654269E-2</v>
      </c>
      <c r="P113">
        <f t="shared" si="28"/>
        <v>1.7701485700265751E-2</v>
      </c>
      <c r="Q113" s="2">
        <f t="shared" si="29"/>
        <v>40626.006650000003</v>
      </c>
      <c r="R113" s="87"/>
      <c r="S113">
        <f t="shared" si="30"/>
        <v>1.2132707420426526E-6</v>
      </c>
      <c r="T113">
        <v>1</v>
      </c>
      <c r="U113">
        <f t="shared" si="31"/>
        <v>1.2132707420426526E-6</v>
      </c>
    </row>
    <row r="114" spans="1:29">
      <c r="A114" t="s">
        <v>186</v>
      </c>
      <c r="B114" t="s">
        <v>59</v>
      </c>
      <c r="C114" s="41">
        <v>55644.507510000003</v>
      </c>
      <c r="D114" s="41">
        <v>5.9999999999999995E-4</v>
      </c>
      <c r="E114">
        <f t="shared" si="25"/>
        <v>7415.0411763318698</v>
      </c>
      <c r="F114">
        <f t="shared" si="26"/>
        <v>7415</v>
      </c>
      <c r="G114">
        <f t="shared" si="27"/>
        <v>1.7460000002756715E-2</v>
      </c>
      <c r="I114">
        <f t="shared" si="32"/>
        <v>1.7460000002756715E-2</v>
      </c>
      <c r="P114">
        <f t="shared" si="28"/>
        <v>1.7701485700265751E-2</v>
      </c>
      <c r="Q114" s="2">
        <f t="shared" si="29"/>
        <v>40626.007510000003</v>
      </c>
      <c r="R114" s="87"/>
      <c r="S114">
        <f t="shared" si="30"/>
        <v>5.8315342101425763E-8</v>
      </c>
      <c r="T114">
        <v>1</v>
      </c>
      <c r="U114">
        <f t="shared" si="31"/>
        <v>5.8315342101425763E-8</v>
      </c>
    </row>
    <row r="115" spans="1:29">
      <c r="A115" t="s">
        <v>186</v>
      </c>
      <c r="B115" t="s">
        <v>59</v>
      </c>
      <c r="C115" s="41">
        <v>55644.508269999998</v>
      </c>
      <c r="D115" s="41">
        <v>8.9999999999999998E-4</v>
      </c>
      <c r="E115">
        <f t="shared" si="25"/>
        <v>7415.0429686578736</v>
      </c>
      <c r="F115">
        <f t="shared" si="26"/>
        <v>7415</v>
      </c>
      <c r="G115">
        <f t="shared" si="27"/>
        <v>1.8219999998109415E-2</v>
      </c>
      <c r="I115">
        <f t="shared" si="32"/>
        <v>1.8219999998109415E-2</v>
      </c>
      <c r="P115">
        <f t="shared" si="28"/>
        <v>1.7701485700265751E-2</v>
      </c>
      <c r="Q115" s="2">
        <f t="shared" si="29"/>
        <v>40626.008269999998</v>
      </c>
      <c r="R115" s="87"/>
      <c r="S115">
        <f t="shared" si="30"/>
        <v>2.6885707706830799E-7</v>
      </c>
      <c r="T115">
        <v>1</v>
      </c>
      <c r="U115">
        <f t="shared" si="31"/>
        <v>2.6885707706830799E-7</v>
      </c>
    </row>
    <row r="116" spans="1:29">
      <c r="A116" s="11" t="s">
        <v>212</v>
      </c>
      <c r="B116" s="27" t="s">
        <v>60</v>
      </c>
      <c r="C116" s="80">
        <v>55675.249530000001</v>
      </c>
      <c r="D116" s="80">
        <v>3.3E-4</v>
      </c>
      <c r="E116">
        <f t="shared" si="25"/>
        <v>7487.540810791691</v>
      </c>
      <c r="F116">
        <f t="shared" si="26"/>
        <v>7487.5</v>
      </c>
      <c r="G116">
        <f t="shared" si="27"/>
        <v>1.7305000001215376E-2</v>
      </c>
      <c r="I116">
        <f t="shared" si="32"/>
        <v>1.7305000001215376E-2</v>
      </c>
      <c r="P116">
        <f t="shared" si="28"/>
        <v>1.806940772326766E-2</v>
      </c>
      <c r="Q116" s="2">
        <f t="shared" si="29"/>
        <v>40656.749530000001</v>
      </c>
      <c r="R116" s="87"/>
      <c r="S116">
        <f t="shared" si="30"/>
        <v>5.8431916553316216E-7</v>
      </c>
      <c r="T116">
        <v>1</v>
      </c>
      <c r="U116">
        <f t="shared" si="31"/>
        <v>5.8431916553316216E-7</v>
      </c>
      <c r="AA116" s="113"/>
      <c r="AB116" s="38"/>
      <c r="AC116" s="38"/>
    </row>
    <row r="117" spans="1:29">
      <c r="A117" s="11" t="s">
        <v>212</v>
      </c>
      <c r="B117" s="27" t="s">
        <v>60</v>
      </c>
      <c r="C117" s="80">
        <v>55678.217989999997</v>
      </c>
      <c r="D117" s="80">
        <v>2.5000000000000001E-4</v>
      </c>
      <c r="E117">
        <f t="shared" si="25"/>
        <v>7494.5414003726082</v>
      </c>
      <c r="F117">
        <f t="shared" si="26"/>
        <v>7494.5</v>
      </c>
      <c r="G117">
        <f t="shared" si="27"/>
        <v>1.7554999998537824E-2</v>
      </c>
      <c r="I117">
        <f t="shared" si="32"/>
        <v>1.7554999998537824E-2</v>
      </c>
      <c r="P117">
        <f t="shared" si="28"/>
        <v>1.810513098677894E-2</v>
      </c>
      <c r="Q117" s="2">
        <f t="shared" si="29"/>
        <v>40659.717989999997</v>
      </c>
      <c r="R117" s="87"/>
      <c r="S117">
        <f t="shared" si="30"/>
        <v>3.0264410422314779E-7</v>
      </c>
      <c r="T117">
        <v>1</v>
      </c>
      <c r="U117">
        <f t="shared" si="31"/>
        <v>3.0264410422314779E-7</v>
      </c>
      <c r="AA117" s="113"/>
      <c r="AB117" s="38"/>
      <c r="AC117" s="38"/>
    </row>
    <row r="118" spans="1:29">
      <c r="A118" s="11" t="s">
        <v>212</v>
      </c>
      <c r="B118" s="27" t="s">
        <v>60</v>
      </c>
      <c r="C118" s="80">
        <v>55709.171399999999</v>
      </c>
      <c r="D118" s="80">
        <v>5.0000000000000002E-5</v>
      </c>
      <c r="E118">
        <f t="shared" si="25"/>
        <v>7567.5395608801246</v>
      </c>
      <c r="F118">
        <f t="shared" si="26"/>
        <v>7567.5</v>
      </c>
      <c r="G118">
        <f t="shared" si="27"/>
        <v>1.6774999996414408E-2</v>
      </c>
      <c r="I118">
        <f t="shared" si="32"/>
        <v>1.6774999996414408E-2</v>
      </c>
      <c r="P118">
        <f t="shared" si="28"/>
        <v>1.8479769882710221E-2</v>
      </c>
      <c r="Q118" s="2">
        <f t="shared" si="29"/>
        <v>40690.671399999999</v>
      </c>
      <c r="R118" s="87"/>
      <c r="S118">
        <f t="shared" si="30"/>
        <v>2.9062403652210388E-6</v>
      </c>
      <c r="T118">
        <v>1</v>
      </c>
      <c r="U118">
        <f t="shared" si="31"/>
        <v>2.9062403652210388E-6</v>
      </c>
      <c r="AA118" s="113"/>
      <c r="AB118" s="38"/>
      <c r="AC118" s="38"/>
    </row>
    <row r="119" spans="1:29">
      <c r="A119" s="11" t="s">
        <v>212</v>
      </c>
      <c r="B119" s="27" t="s">
        <v>60</v>
      </c>
      <c r="C119" s="80">
        <v>55712.142110000001</v>
      </c>
      <c r="D119" s="80">
        <v>2.9E-4</v>
      </c>
      <c r="E119">
        <f t="shared" si="25"/>
        <v>7574.5454566893859</v>
      </c>
      <c r="F119">
        <f t="shared" si="26"/>
        <v>7574.5</v>
      </c>
      <c r="G119">
        <f t="shared" si="27"/>
        <v>1.9274999998742715E-2</v>
      </c>
      <c r="I119">
        <f t="shared" si="32"/>
        <v>1.9274999998742715E-2</v>
      </c>
      <c r="P119">
        <f t="shared" si="28"/>
        <v>1.8515895174583023E-2</v>
      </c>
      <c r="Q119" s="2">
        <f t="shared" si="29"/>
        <v>40693.642110000001</v>
      </c>
      <c r="R119" s="87"/>
      <c r="S119">
        <f t="shared" si="30"/>
        <v>5.7624013406251674E-7</v>
      </c>
      <c r="T119">
        <v>1</v>
      </c>
      <c r="U119">
        <f t="shared" si="31"/>
        <v>5.7624013406251674E-7</v>
      </c>
      <c r="AA119" s="113"/>
      <c r="AB119" s="38"/>
      <c r="AC119" s="38"/>
    </row>
    <row r="120" spans="1:29">
      <c r="A120" s="11" t="s">
        <v>212</v>
      </c>
      <c r="B120" s="27" t="s">
        <v>59</v>
      </c>
      <c r="C120" s="80">
        <v>55713.201050000003</v>
      </c>
      <c r="D120" s="80">
        <v>1.2999999999999999E-4</v>
      </c>
      <c r="E120">
        <f t="shared" si="25"/>
        <v>7577.0427799919889</v>
      </c>
      <c r="F120">
        <f t="shared" si="26"/>
        <v>7577</v>
      </c>
      <c r="G120">
        <f t="shared" si="27"/>
        <v>1.8140000000130385E-2</v>
      </c>
      <c r="I120">
        <f t="shared" si="32"/>
        <v>1.8140000000130385E-2</v>
      </c>
      <c r="P120">
        <f t="shared" si="28"/>
        <v>1.8528805589692582E-2</v>
      </c>
      <c r="Q120" s="2">
        <f t="shared" si="29"/>
        <v>40694.701050000003</v>
      </c>
      <c r="R120" s="87"/>
      <c r="S120">
        <f t="shared" si="30"/>
        <v>1.5116978647480735E-7</v>
      </c>
      <c r="T120">
        <v>1</v>
      </c>
      <c r="U120">
        <f t="shared" si="31"/>
        <v>1.5116978647480735E-7</v>
      </c>
      <c r="AA120" s="113"/>
      <c r="AB120" s="38"/>
      <c r="AC120" s="38"/>
    </row>
    <row r="121" spans="1:29">
      <c r="A121" s="11" t="s">
        <v>212</v>
      </c>
      <c r="B121" s="27" t="s">
        <v>60</v>
      </c>
      <c r="C121" s="80">
        <v>55714.2618</v>
      </c>
      <c r="D121" s="80">
        <v>5.8E-4</v>
      </c>
      <c r="E121">
        <f t="shared" si="25"/>
        <v>7579.544371860482</v>
      </c>
      <c r="F121">
        <f t="shared" si="26"/>
        <v>7579.5</v>
      </c>
      <c r="G121">
        <f t="shared" si="27"/>
        <v>1.8815000003087334E-2</v>
      </c>
      <c r="I121">
        <f t="shared" si="32"/>
        <v>1.8815000003087334E-2</v>
      </c>
      <c r="P121">
        <f t="shared" si="28"/>
        <v>1.8541720491725817E-2</v>
      </c>
      <c r="Q121" s="2">
        <f t="shared" si="29"/>
        <v>40695.7618</v>
      </c>
      <c r="R121" s="87"/>
      <c r="S121">
        <f t="shared" si="30"/>
        <v>7.4681691329989449E-8</v>
      </c>
      <c r="T121">
        <v>1</v>
      </c>
      <c r="U121">
        <f t="shared" si="31"/>
        <v>7.4681691329989449E-8</v>
      </c>
      <c r="AA121" s="113"/>
      <c r="AB121" s="38"/>
      <c r="AC121" s="38"/>
    </row>
    <row r="122" spans="1:29">
      <c r="A122" t="s">
        <v>156</v>
      </c>
      <c r="B122" t="s">
        <v>60</v>
      </c>
      <c r="C122" s="41">
        <v>55754.543100000003</v>
      </c>
      <c r="D122" s="41">
        <v>8.9999999999999998E-4</v>
      </c>
      <c r="E122">
        <f t="shared" si="25"/>
        <v>7674.5407164587468</v>
      </c>
      <c r="F122">
        <f t="shared" si="26"/>
        <v>7674.5</v>
      </c>
      <c r="G122">
        <f t="shared" si="27"/>
        <v>1.7265000002225861E-2</v>
      </c>
      <c r="I122">
        <f t="shared" si="32"/>
        <v>1.7265000002225861E-2</v>
      </c>
      <c r="P122">
        <f t="shared" si="28"/>
        <v>1.9035811579433987E-2</v>
      </c>
      <c r="Q122" s="2">
        <f t="shared" si="29"/>
        <v>40736.043100000003</v>
      </c>
      <c r="R122" s="87"/>
      <c r="S122">
        <f t="shared" si="30"/>
        <v>3.1357736419743294E-6</v>
      </c>
      <c r="T122">
        <v>1</v>
      </c>
      <c r="U122">
        <f t="shared" si="31"/>
        <v>3.1357736419743294E-6</v>
      </c>
    </row>
    <row r="123" spans="1:29">
      <c r="A123" s="101" t="s">
        <v>186</v>
      </c>
      <c r="B123" s="99" t="s">
        <v>59</v>
      </c>
      <c r="C123" s="18">
        <v>55996.458850000003</v>
      </c>
      <c r="D123" s="18">
        <v>2.0000000000000001E-4</v>
      </c>
      <c r="E123">
        <f>+(C123-C$7)/C$8</f>
        <v>8245.0563639365191</v>
      </c>
      <c r="F123">
        <f t="shared" si="26"/>
        <v>8245</v>
      </c>
      <c r="G123">
        <f>+C123-(C$7+F123*C$8)</f>
        <v>2.3900000000139698E-2</v>
      </c>
      <c r="K123">
        <f>G123</f>
        <v>2.3900000000139698E-2</v>
      </c>
      <c r="P123">
        <f>+D$11+D$12*F123+D$13*F123^2</f>
        <v>2.2139241802462267E-2</v>
      </c>
      <c r="Q123" s="2">
        <f>+C123-15018.5</f>
        <v>40977.958850000003</v>
      </c>
      <c r="R123" s="87"/>
      <c r="S123">
        <f>+(P123-G123)^2</f>
        <v>3.1002694306882757E-6</v>
      </c>
      <c r="U123">
        <f>T123*S123</f>
        <v>0</v>
      </c>
      <c r="AA123" s="113"/>
      <c r="AB123" s="38"/>
      <c r="AC123" s="38"/>
    </row>
    <row r="124" spans="1:29">
      <c r="A124" s="101" t="s">
        <v>186</v>
      </c>
      <c r="B124" s="99" t="s">
        <v>59</v>
      </c>
      <c r="C124" s="18">
        <v>55996.459519999997</v>
      </c>
      <c r="D124" s="18">
        <v>2.9999999999999997E-4</v>
      </c>
      <c r="E124">
        <f>+(C124-C$7)/C$8</f>
        <v>8245.0579440133861</v>
      </c>
      <c r="F124">
        <f t="shared" si="26"/>
        <v>8245</v>
      </c>
      <c r="G124">
        <f>+C124-(C$7+F124*C$8)</f>
        <v>2.4569999994128011E-2</v>
      </c>
      <c r="K124">
        <f>G124</f>
        <v>2.4569999994128011E-2</v>
      </c>
      <c r="P124">
        <f>+D$11+D$12*F124+D$13*F124^2</f>
        <v>2.2139241802462267E-2</v>
      </c>
      <c r="Q124" s="2">
        <f>+C124-15018.5</f>
        <v>40977.959519999997</v>
      </c>
      <c r="R124" s="87"/>
      <c r="S124">
        <f>+(P124-G124)^2</f>
        <v>5.9085853863501175E-6</v>
      </c>
      <c r="U124">
        <f>T124*S124</f>
        <v>0</v>
      </c>
      <c r="AA124" s="113"/>
      <c r="AB124" s="38"/>
      <c r="AC124" s="38"/>
    </row>
    <row r="125" spans="1:29">
      <c r="A125" s="101" t="s">
        <v>186</v>
      </c>
      <c r="B125" s="99" t="s">
        <v>59</v>
      </c>
      <c r="C125" s="18">
        <v>55996.459669999997</v>
      </c>
      <c r="D125" s="18">
        <v>2.9999999999999997E-4</v>
      </c>
      <c r="E125">
        <f t="shared" ref="E125:E170" si="33">+(C125-C$7)/C$8</f>
        <v>8245.0582977619415</v>
      </c>
      <c r="F125">
        <f t="shared" si="26"/>
        <v>8245</v>
      </c>
      <c r="G125">
        <f t="shared" ref="G125:G170" si="34">+C125-(C$7+F125*C$8)</f>
        <v>2.4719999993976671E-2</v>
      </c>
      <c r="K125">
        <f t="shared" ref="K125:K170" si="35">G125</f>
        <v>2.4719999993976671E-2</v>
      </c>
      <c r="P125">
        <f t="shared" ref="P125:P170" si="36">+D$11+D$12*F125+D$13*F125^2</f>
        <v>2.2139241802462267E-2</v>
      </c>
      <c r="Q125" s="2">
        <f t="shared" ref="Q125:Q170" si="37">+C125-15018.5</f>
        <v>40977.959669999997</v>
      </c>
      <c r="R125" s="87"/>
      <c r="S125">
        <f t="shared" ref="S125:S170" si="38">+(P125-G125)^2</f>
        <v>6.6603128430686974E-6</v>
      </c>
      <c r="U125">
        <f t="shared" ref="U125:U170" si="39">T125*S125</f>
        <v>0</v>
      </c>
      <c r="AA125" s="113"/>
      <c r="AB125" s="38"/>
      <c r="AC125" s="38"/>
    </row>
    <row r="126" spans="1:29">
      <c r="A126" s="101" t="s">
        <v>186</v>
      </c>
      <c r="B126" s="99" t="s">
        <v>59</v>
      </c>
      <c r="C126" s="18">
        <v>55996.459719999999</v>
      </c>
      <c r="D126" s="18">
        <v>4.0000000000000002E-4</v>
      </c>
      <c r="E126">
        <f t="shared" si="33"/>
        <v>8245.0584156781333</v>
      </c>
      <c r="F126">
        <f t="shared" si="26"/>
        <v>8245</v>
      </c>
      <c r="G126">
        <f t="shared" si="34"/>
        <v>2.4769999996351544E-2</v>
      </c>
      <c r="K126">
        <f t="shared" si="35"/>
        <v>2.4769999996351544E-2</v>
      </c>
      <c r="P126">
        <f t="shared" si="36"/>
        <v>2.2139241802462267E-2</v>
      </c>
      <c r="Q126" s="2">
        <f t="shared" si="37"/>
        <v>40977.959719999999</v>
      </c>
      <c r="R126" s="87"/>
      <c r="S126">
        <f t="shared" si="38"/>
        <v>6.9208886747155687E-6</v>
      </c>
      <c r="U126">
        <f t="shared" si="39"/>
        <v>0</v>
      </c>
      <c r="AA126" s="113"/>
      <c r="AB126" s="38"/>
      <c r="AC126" s="38"/>
    </row>
    <row r="127" spans="1:29">
      <c r="A127" s="101" t="s">
        <v>187</v>
      </c>
      <c r="B127" s="99" t="s">
        <v>60</v>
      </c>
      <c r="C127" s="18">
        <v>56001.332900000001</v>
      </c>
      <c r="D127" s="18">
        <v>5.5999999999999999E-3</v>
      </c>
      <c r="E127">
        <f t="shared" si="33"/>
        <v>8256.5509515836166</v>
      </c>
      <c r="F127">
        <f t="shared" si="26"/>
        <v>8256.5</v>
      </c>
      <c r="G127">
        <f t="shared" si="34"/>
        <v>2.1605000001727603E-2</v>
      </c>
      <c r="K127">
        <f t="shared" si="35"/>
        <v>2.1605000001727603E-2</v>
      </c>
      <c r="P127">
        <f t="shared" si="36"/>
        <v>2.2204202471173926E-2</v>
      </c>
      <c r="Q127" s="2">
        <f t="shared" si="37"/>
        <v>40982.832900000001</v>
      </c>
      <c r="R127" s="87"/>
      <c r="S127">
        <f t="shared" si="38"/>
        <v>3.5904359939057065E-7</v>
      </c>
      <c r="U127">
        <f t="shared" si="39"/>
        <v>0</v>
      </c>
      <c r="AA127" s="113"/>
      <c r="AB127" s="38"/>
      <c r="AC127" s="38"/>
    </row>
    <row r="128" spans="1:29">
      <c r="A128" s="101" t="s">
        <v>187</v>
      </c>
      <c r="B128" s="99" t="s">
        <v>59</v>
      </c>
      <c r="C128" s="18">
        <v>56001.546900000001</v>
      </c>
      <c r="D128" s="18">
        <v>4.0000000000000001E-3</v>
      </c>
      <c r="E128">
        <f t="shared" si="33"/>
        <v>8257.0556328561688</v>
      </c>
      <c r="F128">
        <f t="shared" si="26"/>
        <v>8257</v>
      </c>
      <c r="G128">
        <f t="shared" si="34"/>
        <v>2.3590000004332978E-2</v>
      </c>
      <c r="K128">
        <f t="shared" si="35"/>
        <v>2.3590000004332978E-2</v>
      </c>
      <c r="P128">
        <f t="shared" si="36"/>
        <v>2.2207029001797794E-2</v>
      </c>
      <c r="Q128" s="2">
        <f t="shared" si="37"/>
        <v>40983.046900000001</v>
      </c>
      <c r="R128" s="87"/>
      <c r="S128">
        <f t="shared" si="38"/>
        <v>1.912608793853172E-6</v>
      </c>
      <c r="U128">
        <f t="shared" si="39"/>
        <v>0</v>
      </c>
      <c r="AA128" s="113"/>
      <c r="AB128" s="38"/>
      <c r="AC128" s="38"/>
    </row>
    <row r="129" spans="1:29">
      <c r="A129" s="101" t="s">
        <v>186</v>
      </c>
      <c r="B129" s="99" t="s">
        <v>59</v>
      </c>
      <c r="C129" s="18">
        <v>56004.51367</v>
      </c>
      <c r="D129" s="18">
        <v>5.0000000000000001E-4</v>
      </c>
      <c r="E129">
        <f t="shared" si="33"/>
        <v>8264.0522368700331</v>
      </c>
      <c r="F129">
        <f t="shared" si="26"/>
        <v>8264</v>
      </c>
      <c r="G129">
        <f t="shared" si="34"/>
        <v>2.2149999997054692E-2</v>
      </c>
      <c r="K129">
        <f t="shared" si="35"/>
        <v>2.2149999997054692E-2</v>
      </c>
      <c r="P129">
        <f t="shared" si="36"/>
        <v>2.2246619275611453E-2</v>
      </c>
      <c r="Q129" s="2">
        <f t="shared" si="37"/>
        <v>40986.01367</v>
      </c>
      <c r="R129" s="87"/>
      <c r="S129">
        <f t="shared" si="38"/>
        <v>9.3352849888288154E-9</v>
      </c>
      <c r="U129">
        <f t="shared" si="39"/>
        <v>0</v>
      </c>
      <c r="AA129" s="113"/>
      <c r="AB129" s="38"/>
      <c r="AC129" s="38"/>
    </row>
    <row r="130" spans="1:29">
      <c r="A130" s="101" t="s">
        <v>186</v>
      </c>
      <c r="B130" s="99" t="s">
        <v>59</v>
      </c>
      <c r="C130" s="18">
        <v>56004.514369999997</v>
      </c>
      <c r="D130" s="18">
        <v>4.0000000000000002E-4</v>
      </c>
      <c r="E130">
        <f t="shared" si="33"/>
        <v>8264.0538876966184</v>
      </c>
      <c r="F130">
        <f t="shared" si="26"/>
        <v>8264</v>
      </c>
      <c r="G130">
        <f t="shared" si="34"/>
        <v>2.284999999392312E-2</v>
      </c>
      <c r="K130">
        <f t="shared" si="35"/>
        <v>2.284999999392312E-2</v>
      </c>
      <c r="P130">
        <f t="shared" si="36"/>
        <v>2.2246619275611453E-2</v>
      </c>
      <c r="Q130" s="2">
        <f t="shared" si="37"/>
        <v>40986.014369999997</v>
      </c>
      <c r="R130" s="87"/>
      <c r="S130">
        <f t="shared" si="38"/>
        <v>3.6406829123030407E-7</v>
      </c>
      <c r="U130">
        <f t="shared" si="39"/>
        <v>0</v>
      </c>
      <c r="AA130" s="113"/>
      <c r="AB130" s="38"/>
      <c r="AC130" s="38"/>
    </row>
    <row r="131" spans="1:29">
      <c r="A131" s="101" t="s">
        <v>186</v>
      </c>
      <c r="B131" s="99" t="s">
        <v>59</v>
      </c>
      <c r="C131" s="18">
        <v>56004.514470000002</v>
      </c>
      <c r="D131" s="18">
        <v>5.0000000000000001E-4</v>
      </c>
      <c r="E131">
        <f t="shared" si="33"/>
        <v>8264.0541235290002</v>
      </c>
      <c r="F131">
        <f t="shared" si="26"/>
        <v>8264</v>
      </c>
      <c r="G131">
        <f t="shared" si="34"/>
        <v>2.2949999998672865E-2</v>
      </c>
      <c r="K131">
        <f t="shared" si="35"/>
        <v>2.2949999998672865E-2</v>
      </c>
      <c r="P131">
        <f t="shared" si="36"/>
        <v>2.2246619275611453E-2</v>
      </c>
      <c r="Q131" s="2">
        <f t="shared" si="37"/>
        <v>40986.014470000002</v>
      </c>
      <c r="R131" s="87"/>
      <c r="S131">
        <f t="shared" si="38"/>
        <v>4.9474444157439587E-7</v>
      </c>
      <c r="U131">
        <f t="shared" si="39"/>
        <v>0</v>
      </c>
      <c r="AA131" s="113"/>
      <c r="AB131" s="38"/>
      <c r="AC131" s="38"/>
    </row>
    <row r="132" spans="1:29">
      <c r="A132" s="101" t="s">
        <v>186</v>
      </c>
      <c r="B132" s="99" t="s">
        <v>60</v>
      </c>
      <c r="C132" s="18">
        <v>56009.390939999997</v>
      </c>
      <c r="D132" s="18">
        <v>5.9999999999999995E-4</v>
      </c>
      <c r="E132">
        <f t="shared" si="33"/>
        <v>8275.5544183194525</v>
      </c>
      <c r="F132">
        <f t="shared" si="26"/>
        <v>8275.5</v>
      </c>
      <c r="G132">
        <f t="shared" si="34"/>
        <v>2.3074999997334089E-2</v>
      </c>
      <c r="K132">
        <f t="shared" si="35"/>
        <v>2.3074999997334089E-2</v>
      </c>
      <c r="P132">
        <f t="shared" si="36"/>
        <v>2.2311736807174881E-2</v>
      </c>
      <c r="Q132" s="2">
        <f t="shared" si="37"/>
        <v>40990.890939999997</v>
      </c>
      <c r="R132" s="87"/>
      <c r="S132">
        <f t="shared" si="38"/>
        <v>5.8257069745201124E-7</v>
      </c>
      <c r="U132">
        <f t="shared" si="39"/>
        <v>0</v>
      </c>
      <c r="AA132" s="113"/>
      <c r="AB132" s="38"/>
      <c r="AC132" s="38"/>
    </row>
    <row r="133" spans="1:29">
      <c r="A133" s="101" t="s">
        <v>186</v>
      </c>
      <c r="B133" s="99" t="s">
        <v>60</v>
      </c>
      <c r="C133" s="18">
        <v>56009.391969999997</v>
      </c>
      <c r="D133" s="18">
        <v>5.0000000000000001E-4</v>
      </c>
      <c r="E133">
        <f t="shared" si="33"/>
        <v>8275.5568473928652</v>
      </c>
      <c r="F133">
        <f t="shared" si="26"/>
        <v>8275.5</v>
      </c>
      <c r="G133">
        <f t="shared" si="34"/>
        <v>2.4104999996779952E-2</v>
      </c>
      <c r="K133">
        <f t="shared" si="35"/>
        <v>2.4104999996779952E-2</v>
      </c>
      <c r="P133">
        <f t="shared" si="36"/>
        <v>2.2311736807174881E-2</v>
      </c>
      <c r="Q133" s="2">
        <f t="shared" si="37"/>
        <v>40990.891969999997</v>
      </c>
      <c r="R133" s="87"/>
      <c r="S133">
        <f t="shared" si="38"/>
        <v>3.2157928671925529E-6</v>
      </c>
      <c r="U133">
        <f t="shared" si="39"/>
        <v>0</v>
      </c>
      <c r="AA133" s="113"/>
      <c r="AB133" s="38"/>
      <c r="AC133" s="38"/>
    </row>
    <row r="134" spans="1:29">
      <c r="A134" s="101" t="s">
        <v>186</v>
      </c>
      <c r="B134" s="99" t="s">
        <v>60</v>
      </c>
      <c r="C134" s="18">
        <v>56009.392189999999</v>
      </c>
      <c r="D134" s="18">
        <v>6.9999999999999999E-4</v>
      </c>
      <c r="E134">
        <f t="shared" si="33"/>
        <v>8275.557366224084</v>
      </c>
      <c r="F134">
        <f t="shared" si="26"/>
        <v>8275.5</v>
      </c>
      <c r="G134">
        <f t="shared" si="34"/>
        <v>2.4324999998498242E-2</v>
      </c>
      <c r="K134">
        <f t="shared" si="35"/>
        <v>2.4324999998498242E-2</v>
      </c>
      <c r="P134">
        <f t="shared" si="36"/>
        <v>2.2311736807174881E-2</v>
      </c>
      <c r="Q134" s="2">
        <f t="shared" si="37"/>
        <v>40990.892189999999</v>
      </c>
      <c r="R134" s="87"/>
      <c r="S134">
        <f t="shared" si="38"/>
        <v>4.0532286775375247E-6</v>
      </c>
      <c r="U134">
        <f t="shared" si="39"/>
        <v>0</v>
      </c>
      <c r="AA134" s="113"/>
      <c r="AB134" s="38"/>
      <c r="AC134" s="38"/>
    </row>
    <row r="135" spans="1:29">
      <c r="A135" s="101" t="s">
        <v>186</v>
      </c>
      <c r="B135" s="99" t="s">
        <v>60</v>
      </c>
      <c r="C135" s="18">
        <v>56009.393089999998</v>
      </c>
      <c r="D135" s="18">
        <v>8.0000000000000004E-4</v>
      </c>
      <c r="E135">
        <f t="shared" si="33"/>
        <v>8275.5594887154148</v>
      </c>
      <c r="F135">
        <f t="shared" si="26"/>
        <v>8275.5</v>
      </c>
      <c r="G135">
        <f t="shared" si="34"/>
        <v>2.5224999997590203E-2</v>
      </c>
      <c r="K135">
        <f t="shared" si="35"/>
        <v>2.5224999997590203E-2</v>
      </c>
      <c r="P135">
        <f t="shared" si="36"/>
        <v>2.2311736807174881E-2</v>
      </c>
      <c r="Q135" s="2">
        <f t="shared" si="37"/>
        <v>40990.893089999998</v>
      </c>
      <c r="R135" s="87"/>
      <c r="S135">
        <f t="shared" si="38"/>
        <v>8.4871024166288583E-6</v>
      </c>
      <c r="U135">
        <f t="shared" si="39"/>
        <v>0</v>
      </c>
      <c r="AA135" s="113"/>
      <c r="AB135" s="38"/>
      <c r="AC135" s="38"/>
    </row>
    <row r="136" spans="1:29">
      <c r="A136" s="206" t="s">
        <v>795</v>
      </c>
      <c r="B136" s="207" t="s">
        <v>60</v>
      </c>
      <c r="C136" s="208">
        <v>56126.425799999997</v>
      </c>
      <c r="D136" s="208">
        <v>4.0000000000000002E-4</v>
      </c>
      <c r="E136">
        <f t="shared" si="33"/>
        <v>8551.5605027946058</v>
      </c>
      <c r="F136">
        <f t="shared" si="26"/>
        <v>8551.5</v>
      </c>
      <c r="G136">
        <f t="shared" si="34"/>
        <v>2.5654999997641426E-2</v>
      </c>
      <c r="K136">
        <f t="shared" si="35"/>
        <v>2.5654999997641426E-2</v>
      </c>
      <c r="P136">
        <f t="shared" si="36"/>
        <v>2.3903040556203122E-2</v>
      </c>
      <c r="Q136" s="2">
        <f t="shared" si="37"/>
        <v>41107.925799999997</v>
      </c>
      <c r="R136" s="87"/>
      <c r="S136">
        <f t="shared" si="38"/>
        <v>3.0693618844448122E-6</v>
      </c>
      <c r="U136">
        <f t="shared" si="39"/>
        <v>0</v>
      </c>
      <c r="AA136" s="113"/>
      <c r="AB136" s="38"/>
      <c r="AC136" s="38"/>
    </row>
    <row r="137" spans="1:29">
      <c r="A137" s="206" t="s">
        <v>795</v>
      </c>
      <c r="B137" s="207" t="s">
        <v>59</v>
      </c>
      <c r="C137" s="208">
        <v>56130.453600000001</v>
      </c>
      <c r="D137" s="208">
        <v>2.9999999999999997E-4</v>
      </c>
      <c r="E137">
        <f t="shared" si="33"/>
        <v>8561.0593590076187</v>
      </c>
      <c r="F137">
        <f t="shared" si="26"/>
        <v>8561</v>
      </c>
      <c r="G137">
        <f t="shared" si="34"/>
        <v>2.5170000000798609E-2</v>
      </c>
      <c r="K137">
        <f t="shared" si="35"/>
        <v>2.5170000000798609E-2</v>
      </c>
      <c r="P137">
        <f t="shared" si="36"/>
        <v>2.3958787265191721E-2</v>
      </c>
      <c r="Q137" s="2">
        <f t="shared" si="37"/>
        <v>41111.953600000001</v>
      </c>
      <c r="R137" s="87"/>
      <c r="S137">
        <f t="shared" si="38"/>
        <v>1.4670362908963201E-6</v>
      </c>
      <c r="U137">
        <f t="shared" si="39"/>
        <v>0</v>
      </c>
      <c r="AA137" s="113"/>
      <c r="AB137" s="38"/>
      <c r="AC137" s="38"/>
    </row>
    <row r="138" spans="1:29">
      <c r="A138" s="206" t="s">
        <v>795</v>
      </c>
      <c r="B138" s="207" t="s">
        <v>60</v>
      </c>
      <c r="C138" s="208">
        <v>56131.515500000001</v>
      </c>
      <c r="D138" s="208">
        <v>5.0000000000000001E-4</v>
      </c>
      <c r="E138">
        <f t="shared" si="33"/>
        <v>8563.5636629483797</v>
      </c>
      <c r="F138">
        <f t="shared" si="26"/>
        <v>8563.5</v>
      </c>
      <c r="G138">
        <f t="shared" si="34"/>
        <v>2.6995000000169966E-2</v>
      </c>
      <c r="K138">
        <f t="shared" si="35"/>
        <v>2.6995000000169966E-2</v>
      </c>
      <c r="P138">
        <f t="shared" si="36"/>
        <v>2.3973468220384493E-2</v>
      </c>
      <c r="Q138" s="2">
        <f t="shared" si="37"/>
        <v>41113.015500000001</v>
      </c>
      <c r="R138" s="87"/>
      <c r="S138">
        <f t="shared" si="38"/>
        <v>9.1296542962535689E-6</v>
      </c>
      <c r="U138">
        <f t="shared" si="39"/>
        <v>0</v>
      </c>
      <c r="AA138" s="113"/>
      <c r="AB138" s="38"/>
      <c r="AC138" s="38"/>
    </row>
    <row r="139" spans="1:29">
      <c r="A139" s="101" t="s">
        <v>188</v>
      </c>
      <c r="B139" s="99" t="s">
        <v>59</v>
      </c>
      <c r="C139" s="18">
        <v>56181.337800000001</v>
      </c>
      <c r="D139" s="18">
        <v>4.0000000000000002E-4</v>
      </c>
      <c r="E139">
        <f t="shared" si="33"/>
        <v>8681.0607740018422</v>
      </c>
      <c r="F139">
        <f t="shared" si="26"/>
        <v>8681</v>
      </c>
      <c r="G139">
        <f t="shared" si="34"/>
        <v>2.5770000000193249E-2</v>
      </c>
      <c r="K139">
        <f t="shared" si="35"/>
        <v>2.5770000000193249E-2</v>
      </c>
      <c r="P139">
        <f t="shared" si="36"/>
        <v>2.4668534364353286E-2</v>
      </c>
      <c r="Q139" s="2">
        <f t="shared" si="37"/>
        <v>41162.837800000001</v>
      </c>
      <c r="R139" s="87"/>
      <c r="S139">
        <f t="shared" si="38"/>
        <v>1.2132265469363348E-6</v>
      </c>
      <c r="U139">
        <f t="shared" si="39"/>
        <v>0</v>
      </c>
      <c r="AA139" s="113"/>
      <c r="AB139" s="38"/>
      <c r="AC139" s="38"/>
    </row>
    <row r="140" spans="1:29">
      <c r="A140" s="18" t="s">
        <v>783</v>
      </c>
      <c r="B140" s="99"/>
      <c r="C140" s="18">
        <v>56398.447440000004</v>
      </c>
      <c r="D140" s="18">
        <v>2.1000000000000001E-4</v>
      </c>
      <c r="E140">
        <f t="shared" si="33"/>
        <v>9193.0755842747058</v>
      </c>
      <c r="F140">
        <f t="shared" si="26"/>
        <v>9193</v>
      </c>
      <c r="G140">
        <f t="shared" si="34"/>
        <v>3.2050000001618173E-2</v>
      </c>
      <c r="K140">
        <f t="shared" si="35"/>
        <v>3.2050000001618173E-2</v>
      </c>
      <c r="P140">
        <f t="shared" si="36"/>
        <v>2.7812940391014895E-2</v>
      </c>
      <c r="Q140" s="2">
        <f t="shared" si="37"/>
        <v>41379.947440000004</v>
      </c>
      <c r="R140" s="87"/>
      <c r="S140">
        <f t="shared" si="38"/>
        <v>1.7952674143805599E-5</v>
      </c>
      <c r="U140">
        <f t="shared" si="39"/>
        <v>0</v>
      </c>
      <c r="AA140" s="113"/>
      <c r="AB140" s="38"/>
      <c r="AC140" s="38"/>
    </row>
    <row r="141" spans="1:29">
      <c r="A141" s="101" t="s">
        <v>186</v>
      </c>
      <c r="B141" s="99" t="s">
        <v>59</v>
      </c>
      <c r="C141" s="18">
        <v>56398.447899999999</v>
      </c>
      <c r="D141" s="18">
        <v>2.0000000000000001E-4</v>
      </c>
      <c r="E141">
        <f t="shared" si="33"/>
        <v>9193.0766691035988</v>
      </c>
      <c r="F141">
        <f t="shared" si="26"/>
        <v>9193</v>
      </c>
      <c r="G141">
        <f t="shared" si="34"/>
        <v>3.2509999997273553E-2</v>
      </c>
      <c r="K141">
        <f t="shared" si="35"/>
        <v>3.2509999997273553E-2</v>
      </c>
      <c r="P141">
        <f t="shared" si="36"/>
        <v>2.7812940391014895E-2</v>
      </c>
      <c r="Q141" s="2">
        <f t="shared" si="37"/>
        <v>41379.947899999999</v>
      </c>
      <c r="R141" s="87"/>
      <c r="S141">
        <f t="shared" si="38"/>
        <v>2.2062368944746739E-5</v>
      </c>
      <c r="U141">
        <f t="shared" si="39"/>
        <v>0</v>
      </c>
      <c r="AA141" s="113"/>
      <c r="AB141" s="38"/>
      <c r="AC141" s="38"/>
    </row>
    <row r="142" spans="1:29">
      <c r="A142" s="18" t="s">
        <v>784</v>
      </c>
      <c r="B142" s="99" t="s">
        <v>59</v>
      </c>
      <c r="C142" s="193">
        <v>56476.468459999996</v>
      </c>
      <c r="D142" s="18">
        <v>5.0000000000000001E-4</v>
      </c>
      <c r="E142">
        <f t="shared" si="33"/>
        <v>9377.0744051128368</v>
      </c>
      <c r="F142">
        <f t="shared" si="26"/>
        <v>9377</v>
      </c>
      <c r="G142">
        <f t="shared" si="34"/>
        <v>3.1549999992421363E-2</v>
      </c>
      <c r="K142">
        <f t="shared" si="35"/>
        <v>3.1549999992421363E-2</v>
      </c>
      <c r="P142">
        <f t="shared" si="36"/>
        <v>2.8988930378355132E-2</v>
      </c>
      <c r="Q142" s="2">
        <f t="shared" si="37"/>
        <v>41457.968459999996</v>
      </c>
      <c r="R142" s="87"/>
      <c r="S142">
        <f t="shared" si="38"/>
        <v>6.5590775680933536E-6</v>
      </c>
      <c r="U142">
        <f t="shared" si="39"/>
        <v>0</v>
      </c>
      <c r="AA142" s="113"/>
      <c r="AB142" s="38"/>
      <c r="AC142" s="38"/>
    </row>
    <row r="143" spans="1:29">
      <c r="A143" s="18" t="s">
        <v>784</v>
      </c>
      <c r="B143" s="99" t="s">
        <v>59</v>
      </c>
      <c r="C143" s="193">
        <v>56476.468580000001</v>
      </c>
      <c r="D143" s="18">
        <v>5.0000000000000001E-4</v>
      </c>
      <c r="E143">
        <f t="shared" si="33"/>
        <v>9377.074688111692</v>
      </c>
      <c r="F143">
        <f t="shared" si="26"/>
        <v>9377</v>
      </c>
      <c r="G143">
        <f t="shared" si="34"/>
        <v>3.1669999996665865E-2</v>
      </c>
      <c r="K143">
        <f t="shared" si="35"/>
        <v>3.1669999996665865E-2</v>
      </c>
      <c r="P143">
        <f t="shared" si="36"/>
        <v>2.8988930378355132E-2</v>
      </c>
      <c r="Q143" s="2">
        <f t="shared" si="37"/>
        <v>41457.968580000001</v>
      </c>
      <c r="R143" s="87"/>
      <c r="S143">
        <f t="shared" si="38"/>
        <v>7.1881342982288627E-6</v>
      </c>
      <c r="U143">
        <f t="shared" si="39"/>
        <v>0</v>
      </c>
    </row>
    <row r="144" spans="1:29">
      <c r="A144" s="18" t="s">
        <v>784</v>
      </c>
      <c r="B144" s="99" t="s">
        <v>59</v>
      </c>
      <c r="C144" s="193">
        <v>56476.468739999997</v>
      </c>
      <c r="D144" s="18">
        <v>2.9999999999999997E-4</v>
      </c>
      <c r="E144">
        <f t="shared" si="33"/>
        <v>9377.0750654434742</v>
      </c>
      <c r="F144">
        <f t="shared" si="26"/>
        <v>9377</v>
      </c>
      <c r="G144">
        <f t="shared" si="34"/>
        <v>3.1829999992623925E-2</v>
      </c>
      <c r="K144">
        <f t="shared" si="35"/>
        <v>3.1829999992623925E-2</v>
      </c>
      <c r="P144">
        <f t="shared" si="36"/>
        <v>2.8988930378355132E-2</v>
      </c>
      <c r="Q144" s="2">
        <f t="shared" si="37"/>
        <v>41457.968739999997</v>
      </c>
      <c r="R144" s="87"/>
      <c r="S144">
        <f t="shared" si="38"/>
        <v>8.0716765531214325E-6</v>
      </c>
      <c r="U144">
        <f t="shared" si="39"/>
        <v>0</v>
      </c>
    </row>
    <row r="145" spans="1:21">
      <c r="A145" s="195" t="s">
        <v>784</v>
      </c>
      <c r="B145" s="196" t="s">
        <v>59</v>
      </c>
      <c r="C145" s="197">
        <v>56476.470280000001</v>
      </c>
      <c r="D145" s="195">
        <v>8.0000000000000004E-4</v>
      </c>
      <c r="E145">
        <f t="shared" si="33"/>
        <v>9377.0786972619881</v>
      </c>
      <c r="F145">
        <f t="shared" si="26"/>
        <v>9377</v>
      </c>
      <c r="G145">
        <f t="shared" si="34"/>
        <v>3.3369999997375999E-2</v>
      </c>
      <c r="K145">
        <f t="shared" si="35"/>
        <v>3.3369999997375999E-2</v>
      </c>
      <c r="P145">
        <f t="shared" si="36"/>
        <v>2.8988930378355132E-2</v>
      </c>
      <c r="Q145" s="2">
        <f t="shared" si="37"/>
        <v>41457.970280000001</v>
      </c>
      <c r="R145" s="87"/>
      <c r="S145">
        <f t="shared" si="38"/>
        <v>1.9193771006707647E-5</v>
      </c>
      <c r="U145">
        <f t="shared" si="39"/>
        <v>0</v>
      </c>
    </row>
    <row r="146" spans="1:21">
      <c r="A146" s="195" t="s">
        <v>790</v>
      </c>
      <c r="B146" s="196" t="s">
        <v>59</v>
      </c>
      <c r="C146" s="195">
        <v>56564.248200000002</v>
      </c>
      <c r="D146" s="195">
        <v>5.9999999999999995E-4</v>
      </c>
      <c r="E146">
        <f t="shared" si="33"/>
        <v>9584.0874466429304</v>
      </c>
      <c r="F146">
        <f t="shared" si="26"/>
        <v>9584</v>
      </c>
      <c r="G146">
        <f t="shared" si="34"/>
        <v>3.7080000001878943E-2</v>
      </c>
      <c r="K146">
        <f t="shared" si="35"/>
        <v>3.7080000001878943E-2</v>
      </c>
      <c r="P146">
        <f t="shared" si="36"/>
        <v>3.0340971765448956E-2</v>
      </c>
      <c r="Q146" s="2">
        <f t="shared" si="37"/>
        <v>41545.748200000002</v>
      </c>
      <c r="R146" s="87"/>
      <c r="S146">
        <f t="shared" si="38"/>
        <v>4.5414501571400674E-5</v>
      </c>
      <c r="U146">
        <f t="shared" si="39"/>
        <v>0</v>
      </c>
    </row>
    <row r="147" spans="1:21">
      <c r="A147" s="195" t="s">
        <v>790</v>
      </c>
      <c r="B147" s="196" t="s">
        <v>60</v>
      </c>
      <c r="C147" s="195">
        <v>56565.304900000003</v>
      </c>
      <c r="D147" s="195">
        <v>2.9999999999999997E-4</v>
      </c>
      <c r="E147">
        <f t="shared" si="33"/>
        <v>9586.5794873004324</v>
      </c>
      <c r="F147">
        <f t="shared" si="26"/>
        <v>9586.5</v>
      </c>
      <c r="G147">
        <f t="shared" si="34"/>
        <v>3.3705000001646113E-2</v>
      </c>
      <c r="K147">
        <f t="shared" si="35"/>
        <v>3.3705000001646113E-2</v>
      </c>
      <c r="P147">
        <f t="shared" si="36"/>
        <v>3.0357488769810637E-2</v>
      </c>
      <c r="Q147" s="2">
        <f t="shared" si="37"/>
        <v>41546.804900000003</v>
      </c>
      <c r="R147" s="87"/>
      <c r="S147">
        <f t="shared" si="38"/>
        <v>1.1205831447264662E-5</v>
      </c>
      <c r="U147">
        <f t="shared" si="39"/>
        <v>0</v>
      </c>
    </row>
    <row r="148" spans="1:21">
      <c r="A148" s="195" t="s">
        <v>790</v>
      </c>
      <c r="B148" s="196" t="s">
        <v>60</v>
      </c>
      <c r="C148" s="195">
        <v>56567.423499999997</v>
      </c>
      <c r="D148" s="195">
        <v>5.9999999999999995E-4</v>
      </c>
      <c r="E148">
        <f t="shared" si="33"/>
        <v>9591.5758318986791</v>
      </c>
      <c r="F148">
        <f t="shared" si="26"/>
        <v>9591.5</v>
      </c>
      <c r="G148">
        <f t="shared" si="34"/>
        <v>3.2154999993508682E-2</v>
      </c>
      <c r="K148">
        <f t="shared" si="35"/>
        <v>3.2154999993508682E-2</v>
      </c>
      <c r="P148">
        <f t="shared" si="36"/>
        <v>3.0390536239305037E-2</v>
      </c>
      <c r="Q148" s="2">
        <f t="shared" si="37"/>
        <v>41548.923499999997</v>
      </c>
      <c r="R148" s="87"/>
      <c r="S148">
        <f t="shared" si="38"/>
        <v>3.1133323398984203E-6</v>
      </c>
      <c r="U148">
        <f t="shared" si="39"/>
        <v>0</v>
      </c>
    </row>
    <row r="149" spans="1:21">
      <c r="A149" s="195" t="s">
        <v>790</v>
      </c>
      <c r="B149" s="196" t="s">
        <v>59</v>
      </c>
      <c r="C149" s="195">
        <v>56572.301800000001</v>
      </c>
      <c r="D149" s="195">
        <v>2.9999999999999997E-4</v>
      </c>
      <c r="E149">
        <f t="shared" si="33"/>
        <v>9603.0804424215294</v>
      </c>
      <c r="F149">
        <f t="shared" si="26"/>
        <v>9603</v>
      </c>
      <c r="G149">
        <f t="shared" si="34"/>
        <v>3.4110000000509899E-2</v>
      </c>
      <c r="K149">
        <f t="shared" si="35"/>
        <v>3.4110000000509899E-2</v>
      </c>
      <c r="P149">
        <f t="shared" si="36"/>
        <v>3.0466613530643578E-2</v>
      </c>
      <c r="Q149" s="2">
        <f t="shared" si="37"/>
        <v>41553.801800000001</v>
      </c>
      <c r="R149" s="87"/>
      <c r="S149">
        <f t="shared" si="38"/>
        <v>1.3274264968804974E-5</v>
      </c>
      <c r="U149">
        <f t="shared" si="39"/>
        <v>0</v>
      </c>
    </row>
    <row r="150" spans="1:21">
      <c r="A150" s="195" t="s">
        <v>790</v>
      </c>
      <c r="B150" s="196" t="s">
        <v>60</v>
      </c>
      <c r="C150" s="195">
        <v>56576.331200000001</v>
      </c>
      <c r="D150" s="195">
        <v>2.9999999999999997E-4</v>
      </c>
      <c r="E150">
        <f t="shared" si="33"/>
        <v>9612.5830719524565</v>
      </c>
      <c r="F150">
        <f t="shared" si="26"/>
        <v>9612.5</v>
      </c>
      <c r="G150">
        <f t="shared" si="34"/>
        <v>3.5224999999627471E-2</v>
      </c>
      <c r="K150">
        <f t="shared" si="35"/>
        <v>3.5224999999627471E-2</v>
      </c>
      <c r="P150">
        <f t="shared" si="36"/>
        <v>3.0529531600007747E-2</v>
      </c>
      <c r="Q150" s="2">
        <f t="shared" si="37"/>
        <v>41557.831200000001</v>
      </c>
      <c r="R150" s="87"/>
      <c r="S150">
        <f t="shared" si="38"/>
        <v>2.2047423491827412E-5</v>
      </c>
      <c r="U150">
        <f t="shared" si="39"/>
        <v>0</v>
      </c>
    </row>
    <row r="151" spans="1:21">
      <c r="A151" s="195" t="s">
        <v>790</v>
      </c>
      <c r="B151" s="196" t="s">
        <v>59</v>
      </c>
      <c r="C151" s="195">
        <v>56577.388400000003</v>
      </c>
      <c r="D151" s="195">
        <v>5.9999999999999995E-4</v>
      </c>
      <c r="E151">
        <f t="shared" si="33"/>
        <v>9615.0762917718166</v>
      </c>
      <c r="F151">
        <f t="shared" si="26"/>
        <v>9615</v>
      </c>
      <c r="G151">
        <f t="shared" si="34"/>
        <v>3.2350000001315493E-2</v>
      </c>
      <c r="K151">
        <f t="shared" si="35"/>
        <v>3.2350000001315493E-2</v>
      </c>
      <c r="P151">
        <f t="shared" si="36"/>
        <v>3.0546099755299354E-2</v>
      </c>
      <c r="Q151" s="2">
        <f t="shared" si="37"/>
        <v>41558.888400000003</v>
      </c>
      <c r="R151" s="87"/>
      <c r="S151">
        <f t="shared" si="38"/>
        <v>3.2540560975770854E-6</v>
      </c>
      <c r="U151">
        <f t="shared" si="39"/>
        <v>0</v>
      </c>
    </row>
    <row r="152" spans="1:21">
      <c r="A152" s="195" t="s">
        <v>788</v>
      </c>
      <c r="B152" s="196"/>
      <c r="C152" s="195">
        <v>56725.594100000002</v>
      </c>
      <c r="D152" s="195">
        <v>2.9999999999999997E-4</v>
      </c>
      <c r="E152">
        <f t="shared" si="33"/>
        <v>9964.5933070773335</v>
      </c>
      <c r="F152">
        <f t="shared" si="26"/>
        <v>9964.5</v>
      </c>
      <c r="G152">
        <f t="shared" si="34"/>
        <v>3.9564999999129213E-2</v>
      </c>
      <c r="K152">
        <f t="shared" si="35"/>
        <v>3.9564999999129213E-2</v>
      </c>
      <c r="P152">
        <f t="shared" si="36"/>
        <v>3.2906487808948018E-2</v>
      </c>
      <c r="Q152" s="2">
        <f t="shared" si="37"/>
        <v>41707.094100000002</v>
      </c>
      <c r="R152" s="87"/>
      <c r="S152">
        <f t="shared" si="38"/>
        <v>4.4335784586791581E-5</v>
      </c>
      <c r="U152">
        <f t="shared" si="39"/>
        <v>0</v>
      </c>
    </row>
    <row r="153" spans="1:21">
      <c r="A153" s="195" t="s">
        <v>784</v>
      </c>
      <c r="B153" s="196" t="s">
        <v>60</v>
      </c>
      <c r="C153" s="197">
        <v>56765.45203</v>
      </c>
      <c r="D153" s="195">
        <v>1.6000000000000001E-3</v>
      </c>
      <c r="E153">
        <f t="shared" si="33"/>
        <v>10058.591208169233</v>
      </c>
      <c r="F153">
        <f t="shared" si="26"/>
        <v>10058.5</v>
      </c>
      <c r="G153">
        <f t="shared" si="34"/>
        <v>3.867500000342261E-2</v>
      </c>
      <c r="K153">
        <f t="shared" si="35"/>
        <v>3.867500000342261E-2</v>
      </c>
      <c r="P153">
        <f t="shared" si="36"/>
        <v>3.3556291943260166E-2</v>
      </c>
      <c r="Q153" s="2">
        <f t="shared" si="37"/>
        <v>41746.95203</v>
      </c>
      <c r="R153" s="87"/>
      <c r="S153">
        <f t="shared" si="38"/>
        <v>2.6201172205171972E-5</v>
      </c>
      <c r="U153">
        <f t="shared" si="39"/>
        <v>0</v>
      </c>
    </row>
    <row r="154" spans="1:21">
      <c r="A154" s="195" t="s">
        <v>784</v>
      </c>
      <c r="B154" s="196" t="s">
        <v>60</v>
      </c>
      <c r="C154" s="197">
        <v>56765.45248</v>
      </c>
      <c r="D154" s="195">
        <v>1E-3</v>
      </c>
      <c r="E154">
        <f t="shared" si="33"/>
        <v>10058.592269414899</v>
      </c>
      <c r="F154">
        <f t="shared" si="26"/>
        <v>10058.5</v>
      </c>
      <c r="G154">
        <f t="shared" si="34"/>
        <v>3.9125000002968591E-2</v>
      </c>
      <c r="K154">
        <f t="shared" si="35"/>
        <v>3.9125000002968591E-2</v>
      </c>
      <c r="P154">
        <f t="shared" si="36"/>
        <v>3.3556291943260166E-2</v>
      </c>
      <c r="Q154" s="2">
        <f t="shared" si="37"/>
        <v>41746.95248</v>
      </c>
      <c r="R154" s="87"/>
      <c r="S154">
        <f t="shared" si="38"/>
        <v>3.1010509454261563E-5</v>
      </c>
      <c r="U154">
        <f t="shared" si="39"/>
        <v>0</v>
      </c>
    </row>
    <row r="155" spans="1:21">
      <c r="A155" s="195" t="s">
        <v>784</v>
      </c>
      <c r="B155" s="196" t="s">
        <v>60</v>
      </c>
      <c r="C155" s="197">
        <v>56765.45289</v>
      </c>
      <c r="D155" s="195">
        <v>2.9999999999999997E-4</v>
      </c>
      <c r="E155">
        <f t="shared" si="33"/>
        <v>10058.593236327619</v>
      </c>
      <c r="F155">
        <f t="shared" si="26"/>
        <v>10058.5</v>
      </c>
      <c r="G155">
        <f t="shared" si="34"/>
        <v>3.9535000003525056E-2</v>
      </c>
      <c r="K155">
        <f t="shared" si="35"/>
        <v>3.9535000003525056E-2</v>
      </c>
      <c r="P155">
        <f t="shared" si="36"/>
        <v>3.3556291943260166E-2</v>
      </c>
      <c r="Q155" s="2">
        <f t="shared" si="37"/>
        <v>41746.95289</v>
      </c>
      <c r="R155" s="87"/>
      <c r="S155">
        <f t="shared" si="38"/>
        <v>3.5744950069876356E-5</v>
      </c>
      <c r="U155">
        <f t="shared" si="39"/>
        <v>0</v>
      </c>
    </row>
    <row r="156" spans="1:21">
      <c r="A156" s="195" t="s">
        <v>784</v>
      </c>
      <c r="B156" s="196" t="s">
        <v>60</v>
      </c>
      <c r="C156" s="197">
        <v>56765.45362</v>
      </c>
      <c r="D156" s="195">
        <v>5.9999999999999995E-4</v>
      </c>
      <c r="E156">
        <f t="shared" si="33"/>
        <v>10058.594957903922</v>
      </c>
      <c r="F156">
        <f t="shared" si="26"/>
        <v>10058.5</v>
      </c>
      <c r="G156">
        <f t="shared" si="34"/>
        <v>4.0265000003273599E-2</v>
      </c>
      <c r="K156">
        <f t="shared" si="35"/>
        <v>4.0265000003273599E-2</v>
      </c>
      <c r="P156">
        <f t="shared" si="36"/>
        <v>3.3556291943260166E-2</v>
      </c>
      <c r="Q156" s="2">
        <f t="shared" si="37"/>
        <v>41746.95362</v>
      </c>
      <c r="R156" s="87"/>
      <c r="S156">
        <f t="shared" si="38"/>
        <v>4.5006763834489192E-5</v>
      </c>
      <c r="U156">
        <f t="shared" si="39"/>
        <v>0</v>
      </c>
    </row>
    <row r="157" spans="1:21">
      <c r="A157" s="195" t="s">
        <v>784</v>
      </c>
      <c r="B157" s="196" t="s">
        <v>60</v>
      </c>
      <c r="C157" s="197">
        <v>56765.453679999999</v>
      </c>
      <c r="D157" s="195">
        <v>6.9999999999999999E-4</v>
      </c>
      <c r="E157">
        <f t="shared" si="33"/>
        <v>10058.595099403341</v>
      </c>
      <c r="F157">
        <f t="shared" ref="F157:F170" si="40">ROUND(2*E157,0)/2</f>
        <v>10058.5</v>
      </c>
      <c r="G157">
        <f t="shared" si="34"/>
        <v>4.0325000001757871E-2</v>
      </c>
      <c r="K157">
        <f t="shared" si="35"/>
        <v>4.0325000001757871E-2</v>
      </c>
      <c r="P157">
        <f t="shared" si="36"/>
        <v>3.3556291943260166E-2</v>
      </c>
      <c r="Q157" s="2">
        <f t="shared" si="37"/>
        <v>41746.953679999999</v>
      </c>
      <c r="R157" s="87"/>
      <c r="S157">
        <f t="shared" si="38"/>
        <v>4.5815408781171769E-5</v>
      </c>
      <c r="U157">
        <f t="shared" si="39"/>
        <v>0</v>
      </c>
    </row>
    <row r="158" spans="1:21">
      <c r="A158" s="195" t="s">
        <v>789</v>
      </c>
      <c r="B158" s="196" t="s">
        <v>60</v>
      </c>
      <c r="C158" s="195">
        <v>56787.501600000003</v>
      </c>
      <c r="D158" s="195">
        <v>4.0000000000000002E-4</v>
      </c>
      <c r="E158">
        <f t="shared" si="33"/>
        <v>10110.591231752478</v>
      </c>
      <c r="F158">
        <f t="shared" si="40"/>
        <v>10110.5</v>
      </c>
      <c r="G158">
        <f t="shared" si="34"/>
        <v>3.8685000006807968E-2</v>
      </c>
      <c r="K158">
        <f t="shared" si="35"/>
        <v>3.8685000006807968E-2</v>
      </c>
      <c r="P158">
        <f t="shared" si="36"/>
        <v>3.3918483238078577E-2</v>
      </c>
      <c r="Q158" s="2">
        <f t="shared" si="37"/>
        <v>41769.001600000003</v>
      </c>
      <c r="R158" s="87"/>
      <c r="S158">
        <f t="shared" si="38"/>
        <v>2.2719682106578476E-5</v>
      </c>
      <c r="U158">
        <f t="shared" si="39"/>
        <v>0</v>
      </c>
    </row>
    <row r="159" spans="1:21">
      <c r="A159" s="198" t="s">
        <v>793</v>
      </c>
      <c r="B159" s="199" t="s">
        <v>60</v>
      </c>
      <c r="C159" s="200">
        <v>57082.637020000002</v>
      </c>
      <c r="D159" s="200">
        <v>5.0000000000000001E-4</v>
      </c>
      <c r="E159">
        <f t="shared" si="33"/>
        <v>10806.616088484308</v>
      </c>
      <c r="F159">
        <f t="shared" si="40"/>
        <v>10806.5</v>
      </c>
      <c r="G159">
        <f t="shared" si="34"/>
        <v>4.9225000002479646E-2</v>
      </c>
      <c r="K159">
        <f t="shared" si="35"/>
        <v>4.9225000002479646E-2</v>
      </c>
      <c r="P159">
        <f t="shared" si="36"/>
        <v>3.8953148683838208E-2</v>
      </c>
      <c r="Q159" s="2">
        <f t="shared" si="37"/>
        <v>42064.137020000002</v>
      </c>
      <c r="R159" s="87"/>
      <c r="S159">
        <f t="shared" si="38"/>
        <v>1.0551092951227585E-4</v>
      </c>
      <c r="U159">
        <f t="shared" si="39"/>
        <v>0</v>
      </c>
    </row>
    <row r="160" spans="1:21">
      <c r="A160" s="198" t="s">
        <v>793</v>
      </c>
      <c r="B160" s="199" t="s">
        <v>60</v>
      </c>
      <c r="C160" s="200">
        <v>57082.637029999998</v>
      </c>
      <c r="D160" s="200">
        <v>5.0000000000000001E-4</v>
      </c>
      <c r="E160">
        <f t="shared" si="33"/>
        <v>10806.616112067537</v>
      </c>
      <c r="F160">
        <f t="shared" si="40"/>
        <v>10806.5</v>
      </c>
      <c r="G160">
        <f t="shared" si="34"/>
        <v>4.9234999998589046E-2</v>
      </c>
      <c r="K160">
        <f t="shared" si="35"/>
        <v>4.9234999998589046E-2</v>
      </c>
      <c r="P160">
        <f t="shared" si="36"/>
        <v>3.8953148683838208E-2</v>
      </c>
      <c r="Q160" s="2">
        <f t="shared" si="37"/>
        <v>42064.137029999998</v>
      </c>
      <c r="R160" s="87"/>
      <c r="S160">
        <f t="shared" si="38"/>
        <v>1.0571646645864354E-4</v>
      </c>
      <c r="U160">
        <f t="shared" si="39"/>
        <v>0</v>
      </c>
    </row>
    <row r="161" spans="1:21">
      <c r="A161" s="198" t="s">
        <v>793</v>
      </c>
      <c r="B161" s="199" t="s">
        <v>60</v>
      </c>
      <c r="C161" s="200">
        <v>57082.637119999999</v>
      </c>
      <c r="D161" s="200">
        <v>4.0000000000000002E-4</v>
      </c>
      <c r="E161">
        <f t="shared" si="33"/>
        <v>10806.616324316674</v>
      </c>
      <c r="F161">
        <f t="shared" si="40"/>
        <v>10806.5</v>
      </c>
      <c r="G161">
        <f t="shared" si="34"/>
        <v>4.9324999999953434E-2</v>
      </c>
      <c r="K161">
        <f t="shared" si="35"/>
        <v>4.9324999999953434E-2</v>
      </c>
      <c r="P161">
        <f t="shared" si="36"/>
        <v>3.8953148683838208E-2</v>
      </c>
      <c r="Q161" s="2">
        <f t="shared" si="37"/>
        <v>42064.137119999999</v>
      </c>
      <c r="R161" s="87"/>
      <c r="S161">
        <f t="shared" si="38"/>
        <v>1.0757529972360113E-4</v>
      </c>
      <c r="U161">
        <f t="shared" si="39"/>
        <v>0</v>
      </c>
    </row>
    <row r="162" spans="1:21">
      <c r="A162" s="198" t="s">
        <v>793</v>
      </c>
      <c r="B162" s="199" t="s">
        <v>60</v>
      </c>
      <c r="C162" s="200">
        <v>57082.637790000001</v>
      </c>
      <c r="D162" s="200">
        <v>2.9999999999999997E-4</v>
      </c>
      <c r="E162">
        <f t="shared" si="33"/>
        <v>10806.617904393557</v>
      </c>
      <c r="F162">
        <f t="shared" si="40"/>
        <v>10806.5</v>
      </c>
      <c r="G162">
        <f t="shared" si="34"/>
        <v>4.9995000001217704E-2</v>
      </c>
      <c r="K162">
        <f t="shared" si="35"/>
        <v>4.9995000001217704E-2</v>
      </c>
      <c r="P162">
        <f t="shared" si="36"/>
        <v>3.8953148683838208E-2</v>
      </c>
      <c r="Q162" s="2">
        <f t="shared" si="37"/>
        <v>42064.137790000001</v>
      </c>
      <c r="R162" s="87"/>
      <c r="S162">
        <f t="shared" si="38"/>
        <v>1.2192248051511532E-4</v>
      </c>
      <c r="U162">
        <f t="shared" si="39"/>
        <v>0</v>
      </c>
    </row>
    <row r="163" spans="1:21">
      <c r="A163" s="201" t="s">
        <v>0</v>
      </c>
      <c r="B163" s="202" t="s">
        <v>60</v>
      </c>
      <c r="C163" s="203">
        <v>57102.566299999999</v>
      </c>
      <c r="D163" s="203">
        <v>2.0000000000000001E-4</v>
      </c>
      <c r="E163">
        <f t="shared" si="33"/>
        <v>10853.615781902219</v>
      </c>
      <c r="F163">
        <f t="shared" si="40"/>
        <v>10853.5</v>
      </c>
      <c r="G163">
        <f t="shared" si="34"/>
        <v>4.9095000002125744E-2</v>
      </c>
      <c r="K163">
        <f t="shared" si="35"/>
        <v>4.9095000002125744E-2</v>
      </c>
      <c r="P163">
        <f t="shared" si="36"/>
        <v>3.930566830466127E-2</v>
      </c>
      <c r="Q163" s="2">
        <f t="shared" si="37"/>
        <v>42084.066299999999</v>
      </c>
      <c r="R163" s="87"/>
      <c r="S163">
        <f t="shared" si="38"/>
        <v>9.5831015082982671E-5</v>
      </c>
      <c r="U163">
        <f t="shared" si="39"/>
        <v>0</v>
      </c>
    </row>
    <row r="164" spans="1:21">
      <c r="A164" s="195" t="s">
        <v>789</v>
      </c>
      <c r="B164" s="196" t="s">
        <v>60</v>
      </c>
      <c r="C164" s="195">
        <v>57136.491300000002</v>
      </c>
      <c r="D164" s="195">
        <v>4.0000000000000002E-4</v>
      </c>
      <c r="E164">
        <f t="shared" si="33"/>
        <v>10933.621913543855</v>
      </c>
      <c r="F164">
        <f t="shared" si="40"/>
        <v>10933.5</v>
      </c>
      <c r="G164">
        <f t="shared" si="34"/>
        <v>5.1695000001927838E-2</v>
      </c>
      <c r="K164">
        <f t="shared" si="35"/>
        <v>5.1695000001927838E-2</v>
      </c>
      <c r="P164">
        <f t="shared" si="36"/>
        <v>3.990934867337214E-2</v>
      </c>
      <c r="Q164" s="2">
        <f t="shared" si="37"/>
        <v>42117.991300000002</v>
      </c>
      <c r="R164" s="87"/>
      <c r="S164">
        <f t="shared" si="38"/>
        <v>1.3890157723828669E-4</v>
      </c>
      <c r="U164">
        <f t="shared" si="39"/>
        <v>0</v>
      </c>
    </row>
    <row r="165" spans="1:21">
      <c r="A165" s="204" t="s">
        <v>785</v>
      </c>
      <c r="B165" s="205"/>
      <c r="C165" s="195">
        <v>57159.811600000001</v>
      </c>
      <c r="D165" s="195">
        <v>2.9999999999999997E-4</v>
      </c>
      <c r="E165">
        <f t="shared" si="33"/>
        <v>10988.618729806854</v>
      </c>
      <c r="F165">
        <f t="shared" si="40"/>
        <v>10988.5</v>
      </c>
      <c r="G165">
        <f t="shared" si="34"/>
        <v>5.0345000003289897E-2</v>
      </c>
      <c r="K165">
        <f t="shared" si="35"/>
        <v>5.0345000003289897E-2</v>
      </c>
      <c r="P165">
        <f t="shared" si="36"/>
        <v>4.0327044159525413E-2</v>
      </c>
      <c r="Q165" s="2">
        <f t="shared" si="37"/>
        <v>42141.311600000001</v>
      </c>
      <c r="R165" s="87"/>
      <c r="S165">
        <f t="shared" si="38"/>
        <v>1.0035943928761497E-4</v>
      </c>
      <c r="U165">
        <f t="shared" si="39"/>
        <v>0</v>
      </c>
    </row>
    <row r="166" spans="1:21">
      <c r="A166" s="195" t="s">
        <v>789</v>
      </c>
      <c r="B166" s="196" t="s">
        <v>59</v>
      </c>
      <c r="C166" s="195">
        <v>57188.434999999998</v>
      </c>
      <c r="D166" s="195">
        <v>2.9999999999999997E-4</v>
      </c>
      <c r="E166">
        <f t="shared" si="33"/>
        <v>11056.12197250194</v>
      </c>
      <c r="F166">
        <f t="shared" si="40"/>
        <v>11056</v>
      </c>
      <c r="G166">
        <f t="shared" si="34"/>
        <v>5.1719999995839316E-2</v>
      </c>
      <c r="K166">
        <f t="shared" si="35"/>
        <v>5.1719999995839316E-2</v>
      </c>
      <c r="P166">
        <f t="shared" si="36"/>
        <v>4.0842638537999028E-2</v>
      </c>
      <c r="Q166" s="2">
        <f t="shared" si="37"/>
        <v>42169.934999999998</v>
      </c>
      <c r="R166" s="87"/>
      <c r="S166">
        <f t="shared" si="38"/>
        <v>1.1831699228450941E-4</v>
      </c>
      <c r="U166">
        <f t="shared" si="39"/>
        <v>0</v>
      </c>
    </row>
    <row r="167" spans="1:21">
      <c r="A167" s="198" t="s">
        <v>793</v>
      </c>
      <c r="B167" s="199" t="s">
        <v>60</v>
      </c>
      <c r="C167" s="200">
        <v>57426.53357</v>
      </c>
      <c r="D167" s="200">
        <v>5.9999999999999995E-4</v>
      </c>
      <c r="E167">
        <f t="shared" si="33"/>
        <v>11617.635473905146</v>
      </c>
      <c r="F167">
        <f t="shared" si="40"/>
        <v>11617.5</v>
      </c>
      <c r="G167">
        <f t="shared" si="34"/>
        <v>5.7444999998551793E-2</v>
      </c>
      <c r="K167">
        <f t="shared" si="35"/>
        <v>5.7444999998551793E-2</v>
      </c>
      <c r="P167">
        <f t="shared" si="36"/>
        <v>4.5258396516073246E-2</v>
      </c>
      <c r="Q167" s="2">
        <f t="shared" si="37"/>
        <v>42408.03357</v>
      </c>
      <c r="R167" s="87"/>
      <c r="S167">
        <f t="shared" si="38"/>
        <v>1.4851330443915826E-4</v>
      </c>
      <c r="U167">
        <f t="shared" si="39"/>
        <v>0</v>
      </c>
    </row>
    <row r="168" spans="1:21">
      <c r="A168" s="204" t="s">
        <v>791</v>
      </c>
      <c r="B168" s="205"/>
      <c r="C168" s="195">
        <v>57515.797899999998</v>
      </c>
      <c r="D168" s="195">
        <v>5.0000000000000001E-4</v>
      </c>
      <c r="E168">
        <f t="shared" si="33"/>
        <v>11828.149659222219</v>
      </c>
      <c r="F168">
        <f t="shared" si="40"/>
        <v>11828</v>
      </c>
      <c r="G168">
        <f t="shared" si="34"/>
        <v>6.3459999997576233E-2</v>
      </c>
      <c r="K168">
        <f t="shared" si="35"/>
        <v>6.3459999997576233E-2</v>
      </c>
      <c r="P168">
        <f t="shared" si="36"/>
        <v>4.6972146405807096E-2</v>
      </c>
      <c r="Q168" s="2">
        <f t="shared" si="37"/>
        <v>42497.297899999998</v>
      </c>
      <c r="R168" s="87"/>
      <c r="S168">
        <f t="shared" si="38"/>
        <v>2.7184931606361447E-4</v>
      </c>
      <c r="U168">
        <f t="shared" si="39"/>
        <v>0</v>
      </c>
    </row>
    <row r="169" spans="1:21">
      <c r="A169" s="204" t="s">
        <v>794</v>
      </c>
      <c r="B169" s="205"/>
      <c r="C169" s="195">
        <v>57880.896200000003</v>
      </c>
      <c r="D169" s="195">
        <v>2.9999999999999997E-4</v>
      </c>
      <c r="E169">
        <f t="shared" si="33"/>
        <v>12689.169634223999</v>
      </c>
      <c r="F169">
        <f t="shared" si="40"/>
        <v>12689</v>
      </c>
      <c r="G169">
        <f t="shared" si="34"/>
        <v>7.1930000005522743E-2</v>
      </c>
      <c r="K169">
        <f t="shared" si="35"/>
        <v>7.1930000005522743E-2</v>
      </c>
      <c r="P169">
        <f t="shared" si="36"/>
        <v>5.4312988271026465E-2</v>
      </c>
      <c r="Q169" s="2">
        <f t="shared" si="37"/>
        <v>42862.396200000003</v>
      </c>
      <c r="R169" s="87"/>
      <c r="S169">
        <f t="shared" si="38"/>
        <v>3.1035910245337956E-4</v>
      </c>
      <c r="U169">
        <f t="shared" si="39"/>
        <v>0</v>
      </c>
    </row>
    <row r="170" spans="1:21">
      <c r="A170" s="115" t="s">
        <v>797</v>
      </c>
      <c r="B170" s="17"/>
      <c r="C170" s="18">
        <v>58562.9565</v>
      </c>
      <c r="D170" s="18">
        <v>2.9999999999999997E-4</v>
      </c>
      <c r="E170">
        <f t="shared" si="33"/>
        <v>14297.688606938187</v>
      </c>
      <c r="F170">
        <f t="shared" si="40"/>
        <v>14297.5</v>
      </c>
      <c r="G170">
        <f t="shared" si="34"/>
        <v>7.9975000000558794E-2</v>
      </c>
      <c r="K170">
        <f t="shared" si="35"/>
        <v>7.9975000000558794E-2</v>
      </c>
      <c r="P170">
        <f t="shared" si="36"/>
        <v>6.9452810157741143E-2</v>
      </c>
      <c r="Q170" s="2">
        <f t="shared" si="37"/>
        <v>43544.4565</v>
      </c>
      <c r="R170" s="87"/>
      <c r="S170">
        <f t="shared" si="38"/>
        <v>1.1071647908829493E-4</v>
      </c>
      <c r="U170">
        <f t="shared" si="39"/>
        <v>0</v>
      </c>
    </row>
    <row r="171" spans="1:21">
      <c r="C171" s="41"/>
      <c r="D171" s="41"/>
      <c r="R171" s="88"/>
    </row>
    <row r="172" spans="1:21">
      <c r="C172" s="41"/>
      <c r="D172" s="41"/>
      <c r="R172" s="88"/>
    </row>
    <row r="173" spans="1:21">
      <c r="C173" s="41"/>
      <c r="D173" s="41"/>
      <c r="R173" s="88"/>
    </row>
    <row r="174" spans="1:21">
      <c r="C174" s="41"/>
      <c r="D174" s="41"/>
      <c r="R174" s="88"/>
    </row>
    <row r="175" spans="1:21">
      <c r="C175" s="41"/>
      <c r="D175" s="41"/>
      <c r="R175" s="88"/>
    </row>
    <row r="176" spans="1:21">
      <c r="C176" s="41"/>
      <c r="D176" s="41"/>
      <c r="R176" s="88"/>
    </row>
    <row r="177" spans="3:18">
      <c r="C177" s="41"/>
      <c r="D177" s="41"/>
      <c r="R177" s="88"/>
    </row>
    <row r="178" spans="3:18">
      <c r="C178" s="41"/>
      <c r="D178" s="41"/>
      <c r="R178" s="88"/>
    </row>
    <row r="179" spans="3:18">
      <c r="C179" s="41"/>
      <c r="D179" s="41"/>
      <c r="R179" s="88"/>
    </row>
    <row r="180" spans="3:18">
      <c r="C180" s="41"/>
      <c r="D180" s="41"/>
      <c r="R180" s="88"/>
    </row>
    <row r="181" spans="3:18">
      <c r="C181" s="41"/>
      <c r="D181" s="41"/>
      <c r="R181" s="88"/>
    </row>
    <row r="182" spans="3:18">
      <c r="C182" s="41"/>
      <c r="D182" s="41"/>
      <c r="R182" s="88"/>
    </row>
    <row r="183" spans="3:18">
      <c r="C183" s="41"/>
      <c r="D183" s="41"/>
      <c r="R183" s="88"/>
    </row>
    <row r="184" spans="3:18">
      <c r="C184" s="41"/>
      <c r="D184" s="41"/>
      <c r="R184" s="88"/>
    </row>
    <row r="185" spans="3:18">
      <c r="C185" s="41"/>
      <c r="D185" s="41"/>
      <c r="R185" s="88"/>
    </row>
    <row r="186" spans="3:18">
      <c r="C186" s="41"/>
      <c r="D186" s="41"/>
      <c r="R186" s="88"/>
    </row>
    <row r="187" spans="3:18">
      <c r="C187" s="41"/>
      <c r="D187" s="41"/>
      <c r="R187" s="88"/>
    </row>
    <row r="188" spans="3:18">
      <c r="C188" s="41"/>
      <c r="D188" s="41"/>
      <c r="R188" s="88"/>
    </row>
    <row r="189" spans="3:18">
      <c r="C189" s="41"/>
      <c r="D189" s="41"/>
      <c r="R189" s="88"/>
    </row>
    <row r="190" spans="3:18">
      <c r="C190" s="41"/>
      <c r="D190" s="41"/>
      <c r="R190" s="88"/>
    </row>
    <row r="191" spans="3:18">
      <c r="C191" s="41"/>
      <c r="D191" s="41"/>
      <c r="R191" s="88"/>
    </row>
    <row r="192" spans="3:18">
      <c r="C192" s="41"/>
      <c r="D192" s="41"/>
      <c r="R192" s="88"/>
    </row>
    <row r="193" spans="3:18">
      <c r="C193" s="41"/>
      <c r="D193" s="41"/>
      <c r="R193" s="88"/>
    </row>
    <row r="194" spans="3:18">
      <c r="C194" s="41"/>
      <c r="D194" s="41"/>
      <c r="R194" s="88"/>
    </row>
    <row r="195" spans="3:18">
      <c r="C195" s="41"/>
      <c r="D195" s="41"/>
      <c r="R195" s="88"/>
    </row>
    <row r="196" spans="3:18">
      <c r="C196" s="41"/>
      <c r="D196" s="41"/>
      <c r="R196" s="88"/>
    </row>
    <row r="197" spans="3:18">
      <c r="C197" s="41"/>
      <c r="D197" s="41"/>
      <c r="R197" s="88"/>
    </row>
    <row r="198" spans="3:18">
      <c r="C198" s="41"/>
      <c r="D198" s="41"/>
      <c r="R198" s="88"/>
    </row>
    <row r="199" spans="3:18">
      <c r="C199" s="41"/>
      <c r="D199" s="41"/>
      <c r="R199" s="88"/>
    </row>
    <row r="200" spans="3:18">
      <c r="C200" s="41"/>
      <c r="D200" s="41"/>
      <c r="R200" s="88"/>
    </row>
    <row r="201" spans="3:18">
      <c r="C201" s="41"/>
      <c r="D201" s="41"/>
      <c r="R201" s="88"/>
    </row>
    <row r="202" spans="3:18">
      <c r="C202" s="41"/>
      <c r="D202" s="41"/>
      <c r="R202" s="88"/>
    </row>
    <row r="203" spans="3:18">
      <c r="C203" s="38"/>
      <c r="D203" s="38"/>
      <c r="R203" s="88"/>
    </row>
    <row r="204" spans="3:18">
      <c r="C204" s="38"/>
      <c r="D204" s="38"/>
      <c r="R204" s="88"/>
    </row>
    <row r="205" spans="3:18">
      <c r="C205" s="38"/>
      <c r="D205" s="38"/>
      <c r="R205" s="88"/>
    </row>
    <row r="206" spans="3:18">
      <c r="C206" s="38"/>
      <c r="D206" s="38"/>
      <c r="R206" s="88"/>
    </row>
    <row r="207" spans="3:18">
      <c r="C207" s="38"/>
      <c r="D207" s="38"/>
      <c r="R207" s="88"/>
    </row>
    <row r="208" spans="3:18">
      <c r="C208" s="38"/>
      <c r="D208" s="38"/>
      <c r="R208" s="88"/>
    </row>
    <row r="209" spans="3:18">
      <c r="C209" s="38"/>
      <c r="D209" s="38"/>
      <c r="R209" s="88"/>
    </row>
    <row r="210" spans="3:18">
      <c r="C210" s="38"/>
      <c r="D210" s="38"/>
      <c r="R210" s="88"/>
    </row>
    <row r="211" spans="3:18">
      <c r="C211" s="38"/>
      <c r="D211" s="38"/>
      <c r="R211" s="88"/>
    </row>
    <row r="212" spans="3:18">
      <c r="C212" s="38"/>
      <c r="D212" s="38"/>
      <c r="R212" s="88"/>
    </row>
    <row r="213" spans="3:18">
      <c r="C213" s="38"/>
      <c r="D213" s="38"/>
      <c r="R213" s="88"/>
    </row>
    <row r="214" spans="3:18">
      <c r="C214" s="38"/>
      <c r="D214" s="38"/>
      <c r="R214" s="88"/>
    </row>
    <row r="215" spans="3:18">
      <c r="C215" s="38"/>
      <c r="D215" s="38"/>
      <c r="R215" s="88"/>
    </row>
    <row r="216" spans="3:18">
      <c r="C216" s="38"/>
      <c r="D216" s="38"/>
      <c r="R216" s="88"/>
    </row>
    <row r="217" spans="3:18">
      <c r="C217" s="38"/>
      <c r="D217" s="38"/>
      <c r="R217" s="88"/>
    </row>
    <row r="218" spans="3:18">
      <c r="C218" s="38"/>
      <c r="D218" s="38"/>
      <c r="R218" s="88"/>
    </row>
    <row r="219" spans="3:18">
      <c r="C219" s="38"/>
      <c r="D219" s="38"/>
      <c r="R219" s="88"/>
    </row>
    <row r="220" spans="3:18">
      <c r="C220" s="38"/>
      <c r="D220" s="38"/>
      <c r="R220" s="88"/>
    </row>
    <row r="221" spans="3:18">
      <c r="C221" s="38"/>
      <c r="D221" s="38"/>
      <c r="R221" s="88"/>
    </row>
    <row r="222" spans="3:18">
      <c r="C222" s="38"/>
      <c r="D222" s="38"/>
      <c r="R222" s="88"/>
    </row>
    <row r="223" spans="3:18">
      <c r="C223" s="38"/>
      <c r="D223" s="38"/>
      <c r="R223" s="88"/>
    </row>
    <row r="224" spans="3:18">
      <c r="C224" s="38"/>
      <c r="D224" s="38"/>
      <c r="R224" s="88"/>
    </row>
    <row r="225" spans="3:18">
      <c r="C225" s="38"/>
      <c r="D225" s="38"/>
      <c r="R225" s="88"/>
    </row>
    <row r="226" spans="3:18">
      <c r="C226" s="38"/>
      <c r="D226" s="38"/>
      <c r="R226" s="88"/>
    </row>
    <row r="227" spans="3:18">
      <c r="C227" s="38"/>
      <c r="D227" s="38"/>
      <c r="R227" s="88"/>
    </row>
    <row r="228" spans="3:18">
      <c r="C228" s="38"/>
      <c r="D228" s="38"/>
      <c r="R228" s="88"/>
    </row>
    <row r="229" spans="3:18">
      <c r="C229" s="38"/>
      <c r="D229" s="38"/>
      <c r="R229" s="88"/>
    </row>
    <row r="230" spans="3:18">
      <c r="C230" s="38"/>
      <c r="D230" s="38"/>
      <c r="R230" s="88"/>
    </row>
    <row r="231" spans="3:18">
      <c r="C231" s="38"/>
      <c r="D231" s="38"/>
      <c r="R231" s="88"/>
    </row>
    <row r="232" spans="3:18">
      <c r="C232" s="38"/>
      <c r="D232" s="38"/>
      <c r="R232" s="88"/>
    </row>
    <row r="233" spans="3:18">
      <c r="C233" s="38"/>
      <c r="D233" s="38"/>
      <c r="R233" s="88"/>
    </row>
    <row r="234" spans="3:18">
      <c r="C234" s="38"/>
      <c r="D234" s="38"/>
      <c r="R234" s="88"/>
    </row>
    <row r="235" spans="3:18">
      <c r="C235" s="38"/>
      <c r="D235" s="38"/>
      <c r="R235" s="88"/>
    </row>
    <row r="236" spans="3:18">
      <c r="C236" s="38"/>
      <c r="D236" s="38"/>
      <c r="R236" s="88"/>
    </row>
    <row r="237" spans="3:18">
      <c r="C237" s="38"/>
      <c r="D237" s="38"/>
      <c r="R237" s="88"/>
    </row>
    <row r="238" spans="3:18">
      <c r="C238" s="38"/>
      <c r="D238" s="38"/>
      <c r="R238" s="88"/>
    </row>
    <row r="239" spans="3:18">
      <c r="C239" s="38"/>
      <c r="D239" s="38"/>
      <c r="R239" s="88"/>
    </row>
    <row r="240" spans="3:18">
      <c r="C240" s="38"/>
      <c r="D240" s="38"/>
      <c r="R240" s="88"/>
    </row>
    <row r="241" spans="3:18">
      <c r="C241" s="38"/>
      <c r="D241" s="38"/>
      <c r="R241" s="88"/>
    </row>
    <row r="242" spans="3:18">
      <c r="C242" s="38"/>
      <c r="D242" s="38"/>
      <c r="R242" s="88"/>
    </row>
    <row r="243" spans="3:18">
      <c r="C243" s="38"/>
      <c r="D243" s="38"/>
      <c r="R243" s="88"/>
    </row>
    <row r="244" spans="3:18">
      <c r="C244" s="38"/>
      <c r="D244" s="38"/>
      <c r="R244" s="88"/>
    </row>
    <row r="245" spans="3:18">
      <c r="C245" s="38"/>
      <c r="D245" s="38"/>
      <c r="R245" s="88"/>
    </row>
    <row r="246" spans="3:18">
      <c r="C246" s="38"/>
      <c r="D246" s="38"/>
      <c r="R246" s="88"/>
    </row>
    <row r="247" spans="3:18">
      <c r="C247" s="38"/>
      <c r="D247" s="38"/>
      <c r="R247" s="88"/>
    </row>
    <row r="248" spans="3:18">
      <c r="C248" s="38"/>
      <c r="D248" s="38"/>
      <c r="R248" s="88"/>
    </row>
    <row r="249" spans="3:18">
      <c r="C249" s="38"/>
      <c r="D249" s="38"/>
      <c r="R249" s="88"/>
    </row>
    <row r="250" spans="3:18">
      <c r="C250" s="38"/>
      <c r="D250" s="38"/>
      <c r="R250" s="88"/>
    </row>
    <row r="251" spans="3:18">
      <c r="C251" s="38"/>
      <c r="D251" s="38"/>
      <c r="R251" s="88"/>
    </row>
    <row r="252" spans="3:18">
      <c r="C252" s="38"/>
      <c r="D252" s="38"/>
      <c r="R252" s="88"/>
    </row>
    <row r="253" spans="3:18">
      <c r="C253" s="38"/>
      <c r="D253" s="38"/>
      <c r="R253" s="88"/>
    </row>
    <row r="254" spans="3:18">
      <c r="C254" s="38"/>
      <c r="D254" s="38"/>
      <c r="R254" s="88"/>
    </row>
    <row r="255" spans="3:18">
      <c r="C255" s="38"/>
      <c r="D255" s="38"/>
      <c r="R255" s="88"/>
    </row>
    <row r="256" spans="3:18">
      <c r="C256" s="38"/>
      <c r="D256" s="38"/>
      <c r="R256" s="88"/>
    </row>
    <row r="257" spans="3:18">
      <c r="C257" s="38"/>
      <c r="D257" s="38"/>
      <c r="R257" s="88"/>
    </row>
    <row r="258" spans="3:18">
      <c r="C258" s="38"/>
      <c r="D258" s="38"/>
      <c r="R258" s="88"/>
    </row>
    <row r="259" spans="3:18">
      <c r="C259" s="38"/>
      <c r="D259" s="38"/>
      <c r="R259" s="88"/>
    </row>
    <row r="260" spans="3:18">
      <c r="C260" s="38"/>
      <c r="D260" s="38"/>
      <c r="R260" s="88"/>
    </row>
    <row r="261" spans="3:18">
      <c r="C261" s="38"/>
      <c r="D261" s="38"/>
      <c r="R261" s="88"/>
    </row>
    <row r="262" spans="3:18">
      <c r="C262" s="38"/>
      <c r="D262" s="38"/>
      <c r="R262" s="88"/>
    </row>
    <row r="263" spans="3:18">
      <c r="C263" s="38"/>
      <c r="D263" s="38"/>
      <c r="R263" s="88"/>
    </row>
    <row r="264" spans="3:18">
      <c r="C264" s="38"/>
      <c r="D264" s="38"/>
      <c r="R264" s="88"/>
    </row>
    <row r="265" spans="3:18">
      <c r="C265" s="38"/>
      <c r="D265" s="38"/>
      <c r="R265" s="88"/>
    </row>
    <row r="266" spans="3:18">
      <c r="C266" s="38"/>
      <c r="D266" s="38"/>
      <c r="R266" s="88"/>
    </row>
    <row r="267" spans="3:18">
      <c r="C267" s="38"/>
      <c r="D267" s="38"/>
      <c r="R267" s="88"/>
    </row>
    <row r="268" spans="3:18">
      <c r="C268" s="38"/>
      <c r="D268" s="38"/>
      <c r="R268" s="88"/>
    </row>
    <row r="269" spans="3:18">
      <c r="C269" s="38"/>
      <c r="D269" s="38"/>
      <c r="R269" s="88"/>
    </row>
    <row r="270" spans="3:18">
      <c r="C270" s="38"/>
      <c r="D270" s="38"/>
      <c r="R270" s="88"/>
    </row>
    <row r="271" spans="3:18">
      <c r="C271" s="38"/>
      <c r="D271" s="38"/>
      <c r="R271" s="88"/>
    </row>
    <row r="272" spans="3:18">
      <c r="C272" s="38"/>
      <c r="D272" s="38"/>
      <c r="R272" s="88"/>
    </row>
    <row r="273" spans="3:18">
      <c r="C273" s="38"/>
      <c r="D273" s="38"/>
      <c r="R273" s="88"/>
    </row>
    <row r="274" spans="3:18">
      <c r="C274" s="38"/>
      <c r="D274" s="38"/>
      <c r="R274" s="88"/>
    </row>
    <row r="275" spans="3:18">
      <c r="C275" s="38"/>
      <c r="D275" s="38"/>
      <c r="R275" s="88"/>
    </row>
    <row r="276" spans="3:18">
      <c r="C276" s="38"/>
      <c r="D276" s="38"/>
      <c r="R276" s="88"/>
    </row>
    <row r="277" spans="3:18">
      <c r="C277" s="38"/>
      <c r="D277" s="38"/>
      <c r="R277" s="88"/>
    </row>
    <row r="278" spans="3:18">
      <c r="C278" s="38"/>
      <c r="D278" s="38"/>
      <c r="R278" s="88"/>
    </row>
    <row r="279" spans="3:18">
      <c r="C279" s="38"/>
      <c r="D279" s="38"/>
      <c r="R279" s="88"/>
    </row>
    <row r="280" spans="3:18">
      <c r="C280" s="38"/>
      <c r="D280" s="38"/>
      <c r="R280" s="88"/>
    </row>
    <row r="281" spans="3:18">
      <c r="C281" s="38"/>
      <c r="D281" s="38"/>
      <c r="R281" s="88"/>
    </row>
    <row r="282" spans="3:18">
      <c r="C282" s="38"/>
      <c r="D282" s="38"/>
      <c r="R282" s="88"/>
    </row>
    <row r="283" spans="3:18">
      <c r="C283" s="38"/>
      <c r="D283" s="38"/>
      <c r="R283" s="88"/>
    </row>
    <row r="284" spans="3:18">
      <c r="C284" s="38"/>
      <c r="D284" s="38"/>
      <c r="R284" s="88"/>
    </row>
    <row r="285" spans="3:18">
      <c r="C285" s="38"/>
      <c r="D285" s="38"/>
      <c r="R285" s="88"/>
    </row>
    <row r="286" spans="3:18">
      <c r="C286" s="38"/>
      <c r="D286" s="38"/>
      <c r="R286" s="88"/>
    </row>
    <row r="287" spans="3:18">
      <c r="C287" s="38"/>
      <c r="D287" s="38"/>
      <c r="R287" s="88"/>
    </row>
    <row r="288" spans="3:18">
      <c r="C288" s="38"/>
      <c r="D288" s="38"/>
      <c r="R288" s="88"/>
    </row>
    <row r="289" spans="3:18">
      <c r="C289" s="38"/>
      <c r="D289" s="38"/>
      <c r="R289" s="88"/>
    </row>
    <row r="290" spans="3:18">
      <c r="C290" s="38"/>
      <c r="D290" s="38"/>
      <c r="R290" s="88"/>
    </row>
    <row r="291" spans="3:18">
      <c r="C291" s="38"/>
      <c r="D291" s="38"/>
      <c r="R291" s="88"/>
    </row>
    <row r="292" spans="3:18">
      <c r="C292" s="38"/>
      <c r="D292" s="38"/>
      <c r="R292" s="88"/>
    </row>
    <row r="293" spans="3:18">
      <c r="C293" s="38"/>
      <c r="D293" s="38"/>
      <c r="R293" s="88"/>
    </row>
    <row r="294" spans="3:18">
      <c r="C294" s="38"/>
      <c r="D294" s="38"/>
      <c r="R294" s="88"/>
    </row>
    <row r="295" spans="3:18">
      <c r="C295" s="38"/>
      <c r="D295" s="38"/>
      <c r="R295" s="88"/>
    </row>
    <row r="296" spans="3:18">
      <c r="C296" s="38"/>
      <c r="D296" s="38"/>
      <c r="R296" s="88"/>
    </row>
    <row r="297" spans="3:18">
      <c r="C297" s="38"/>
      <c r="D297" s="38"/>
      <c r="R297" s="88"/>
    </row>
    <row r="298" spans="3:18">
      <c r="C298" s="38"/>
      <c r="D298" s="38"/>
      <c r="R298" s="88"/>
    </row>
    <row r="299" spans="3:18">
      <c r="C299" s="38"/>
      <c r="D299" s="38"/>
      <c r="R299" s="88"/>
    </row>
    <row r="300" spans="3:18">
      <c r="C300" s="38"/>
      <c r="D300" s="38"/>
      <c r="R300" s="88"/>
    </row>
    <row r="301" spans="3:18">
      <c r="C301" s="38"/>
      <c r="D301" s="38"/>
      <c r="R301" s="88"/>
    </row>
    <row r="302" spans="3:18">
      <c r="C302" s="38"/>
      <c r="D302" s="38"/>
      <c r="R302" s="88"/>
    </row>
    <row r="303" spans="3:18">
      <c r="C303" s="38"/>
      <c r="D303" s="38"/>
      <c r="R303" s="88"/>
    </row>
    <row r="304" spans="3:18">
      <c r="C304" s="38"/>
      <c r="D304" s="38"/>
      <c r="R304" s="88"/>
    </row>
    <row r="305" spans="3:18">
      <c r="C305" s="38"/>
      <c r="D305" s="38"/>
      <c r="R305" s="88"/>
    </row>
    <row r="306" spans="3:18">
      <c r="C306" s="38"/>
      <c r="D306" s="38"/>
      <c r="R306" s="88"/>
    </row>
    <row r="307" spans="3:18">
      <c r="C307" s="38"/>
      <c r="D307" s="38"/>
      <c r="R307" s="88"/>
    </row>
    <row r="308" spans="3:18">
      <c r="C308" s="38"/>
      <c r="D308" s="38"/>
      <c r="R308" s="88"/>
    </row>
    <row r="309" spans="3:18">
      <c r="C309" s="38"/>
      <c r="D309" s="38"/>
      <c r="R309" s="88"/>
    </row>
    <row r="310" spans="3:18">
      <c r="C310" s="38"/>
      <c r="D310" s="38"/>
      <c r="R310" s="88"/>
    </row>
    <row r="311" spans="3:18">
      <c r="C311" s="38"/>
      <c r="D311" s="38"/>
      <c r="R311" s="88"/>
    </row>
    <row r="312" spans="3:18">
      <c r="C312" s="38"/>
      <c r="D312" s="38"/>
      <c r="R312" s="88"/>
    </row>
    <row r="313" spans="3:18">
      <c r="C313" s="38"/>
      <c r="D313" s="38"/>
      <c r="R313" s="88"/>
    </row>
    <row r="314" spans="3:18">
      <c r="C314" s="38"/>
      <c r="D314" s="38"/>
      <c r="R314" s="88"/>
    </row>
    <row r="315" spans="3:18">
      <c r="C315" s="38"/>
      <c r="D315" s="38"/>
      <c r="R315" s="88"/>
    </row>
    <row r="316" spans="3:18">
      <c r="C316" s="38"/>
      <c r="D316" s="38"/>
      <c r="R316" s="88"/>
    </row>
    <row r="317" spans="3:18">
      <c r="C317" s="38"/>
      <c r="D317" s="38"/>
      <c r="R317" s="88"/>
    </row>
    <row r="318" spans="3:18">
      <c r="C318" s="38"/>
      <c r="D318" s="38"/>
      <c r="R318" s="88"/>
    </row>
    <row r="319" spans="3:18">
      <c r="C319" s="38"/>
      <c r="D319" s="38"/>
      <c r="R319" s="88"/>
    </row>
    <row r="320" spans="3:18">
      <c r="C320" s="38"/>
      <c r="D320" s="38"/>
      <c r="R320" s="88"/>
    </row>
    <row r="321" spans="3:18">
      <c r="C321" s="38"/>
      <c r="D321" s="38"/>
      <c r="R321" s="88"/>
    </row>
    <row r="322" spans="3:18">
      <c r="C322" s="38"/>
      <c r="D322" s="38"/>
      <c r="R322" s="88"/>
    </row>
    <row r="323" spans="3:18">
      <c r="C323" s="38"/>
      <c r="D323" s="38"/>
      <c r="R323" s="88"/>
    </row>
    <row r="324" spans="3:18">
      <c r="C324" s="38"/>
      <c r="D324" s="38"/>
      <c r="R324" s="88"/>
    </row>
    <row r="325" spans="3:18">
      <c r="C325" s="38"/>
      <c r="D325" s="38"/>
      <c r="R325" s="88"/>
    </row>
    <row r="326" spans="3:18">
      <c r="C326" s="38"/>
      <c r="D326" s="38"/>
      <c r="R326" s="88"/>
    </row>
    <row r="327" spans="3:18">
      <c r="C327" s="38"/>
      <c r="D327" s="38"/>
      <c r="R327" s="88"/>
    </row>
    <row r="328" spans="3:18">
      <c r="C328" s="38"/>
      <c r="D328" s="38"/>
      <c r="R328" s="88"/>
    </row>
    <row r="329" spans="3:18">
      <c r="C329" s="38"/>
      <c r="D329" s="38"/>
      <c r="R329" s="88"/>
    </row>
    <row r="330" spans="3:18">
      <c r="C330" s="38"/>
      <c r="D330" s="38"/>
      <c r="R330" s="88"/>
    </row>
    <row r="331" spans="3:18">
      <c r="C331" s="38"/>
      <c r="D331" s="38"/>
      <c r="R331" s="88"/>
    </row>
    <row r="332" spans="3:18">
      <c r="C332" s="38"/>
      <c r="D332" s="38"/>
      <c r="R332" s="88"/>
    </row>
    <row r="333" spans="3:18">
      <c r="C333" s="38"/>
      <c r="D333" s="38"/>
      <c r="R333" s="88"/>
    </row>
    <row r="334" spans="3:18">
      <c r="C334" s="38"/>
      <c r="D334" s="38"/>
      <c r="R334" s="88"/>
    </row>
    <row r="335" spans="3:18">
      <c r="C335" s="38"/>
      <c r="D335" s="38"/>
      <c r="R335" s="88"/>
    </row>
    <row r="336" spans="3:18">
      <c r="C336" s="38"/>
      <c r="D336" s="38"/>
      <c r="R336" s="88"/>
    </row>
    <row r="337" spans="3:18">
      <c r="C337" s="38"/>
      <c r="D337" s="38"/>
      <c r="R337" s="88"/>
    </row>
    <row r="338" spans="3:18">
      <c r="C338" s="38"/>
      <c r="D338" s="38"/>
      <c r="R338" s="88"/>
    </row>
    <row r="339" spans="3:18">
      <c r="C339" s="38"/>
      <c r="D339" s="38"/>
      <c r="R339" s="88"/>
    </row>
    <row r="340" spans="3:18">
      <c r="C340" s="38"/>
      <c r="D340" s="38"/>
      <c r="R340" s="88"/>
    </row>
    <row r="341" spans="3:18">
      <c r="C341" s="38"/>
      <c r="D341" s="38"/>
      <c r="R341" s="88"/>
    </row>
    <row r="342" spans="3:18">
      <c r="C342" s="38"/>
      <c r="D342" s="38"/>
      <c r="R342" s="88"/>
    </row>
    <row r="343" spans="3:18">
      <c r="C343" s="38"/>
      <c r="D343" s="38"/>
      <c r="R343" s="88"/>
    </row>
    <row r="344" spans="3:18">
      <c r="C344" s="38"/>
      <c r="D344" s="38"/>
      <c r="R344" s="88"/>
    </row>
    <row r="345" spans="3:18">
      <c r="C345" s="38"/>
      <c r="D345" s="38"/>
      <c r="R345" s="88"/>
    </row>
    <row r="346" spans="3:18">
      <c r="C346" s="38"/>
      <c r="D346" s="38"/>
      <c r="R346" s="88"/>
    </row>
    <row r="347" spans="3:18">
      <c r="C347" s="38"/>
      <c r="D347" s="38"/>
      <c r="R347" s="88"/>
    </row>
    <row r="348" spans="3:18">
      <c r="C348" s="38"/>
      <c r="D348" s="38"/>
      <c r="R348" s="88"/>
    </row>
    <row r="349" spans="3:18">
      <c r="C349" s="38"/>
      <c r="D349" s="38"/>
      <c r="R349" s="88"/>
    </row>
    <row r="350" spans="3:18">
      <c r="C350" s="38"/>
      <c r="D350" s="38"/>
      <c r="R350" s="88"/>
    </row>
    <row r="351" spans="3:18">
      <c r="C351" s="38"/>
      <c r="D351" s="38"/>
      <c r="R351" s="88"/>
    </row>
    <row r="352" spans="3:18">
      <c r="C352" s="38"/>
      <c r="D352" s="38"/>
      <c r="R352" s="88"/>
    </row>
    <row r="353" spans="3:18">
      <c r="C353" s="38"/>
      <c r="D353" s="38"/>
      <c r="R353" s="88"/>
    </row>
    <row r="354" spans="3:18">
      <c r="C354" s="38"/>
      <c r="D354" s="38"/>
      <c r="R354" s="88"/>
    </row>
    <row r="355" spans="3:18">
      <c r="C355" s="38"/>
      <c r="D355" s="38"/>
      <c r="R355" s="88"/>
    </row>
    <row r="356" spans="3:18">
      <c r="C356" s="38"/>
      <c r="D356" s="38"/>
      <c r="R356" s="88"/>
    </row>
    <row r="357" spans="3:18">
      <c r="C357" s="38"/>
      <c r="D357" s="38"/>
      <c r="R357" s="88"/>
    </row>
    <row r="358" spans="3:18">
      <c r="C358" s="38"/>
      <c r="D358" s="38"/>
      <c r="R358" s="88"/>
    </row>
    <row r="359" spans="3:18">
      <c r="C359" s="38"/>
      <c r="D359" s="38"/>
    </row>
    <row r="360" spans="3:18">
      <c r="C360" s="38"/>
      <c r="D360" s="38"/>
    </row>
    <row r="361" spans="3:18">
      <c r="C361" s="38"/>
      <c r="D361" s="38"/>
    </row>
    <row r="362" spans="3:18">
      <c r="C362" s="38"/>
      <c r="D362" s="38"/>
    </row>
    <row r="363" spans="3:18">
      <c r="C363" s="38"/>
      <c r="D363" s="38"/>
    </row>
    <row r="364" spans="3:18">
      <c r="C364" s="38"/>
      <c r="D364" s="38"/>
    </row>
    <row r="365" spans="3:18">
      <c r="C365" s="38"/>
      <c r="D365" s="38"/>
    </row>
    <row r="366" spans="3:18">
      <c r="C366" s="38"/>
      <c r="D366" s="38"/>
    </row>
    <row r="367" spans="3:18">
      <c r="C367" s="38"/>
      <c r="D367" s="38"/>
    </row>
    <row r="368" spans="3:18">
      <c r="C368" s="38"/>
      <c r="D368" s="38"/>
    </row>
    <row r="369" spans="3:4">
      <c r="C369" s="38"/>
      <c r="D369" s="38"/>
    </row>
    <row r="370" spans="3:4">
      <c r="C370" s="38"/>
      <c r="D370" s="38"/>
    </row>
    <row r="371" spans="3:4">
      <c r="C371" s="38"/>
      <c r="D371" s="38"/>
    </row>
    <row r="372" spans="3:4">
      <c r="C372" s="38"/>
      <c r="D372" s="38"/>
    </row>
    <row r="373" spans="3:4">
      <c r="C373" s="38"/>
      <c r="D373" s="38"/>
    </row>
    <row r="374" spans="3:4">
      <c r="C374" s="38"/>
      <c r="D374" s="38"/>
    </row>
    <row r="375" spans="3:4">
      <c r="C375" s="38"/>
      <c r="D375" s="38"/>
    </row>
    <row r="376" spans="3:4">
      <c r="C376" s="38"/>
      <c r="D376" s="38"/>
    </row>
    <row r="377" spans="3:4">
      <c r="C377" s="38"/>
      <c r="D377" s="38"/>
    </row>
    <row r="378" spans="3:4">
      <c r="C378" s="38"/>
      <c r="D378" s="38"/>
    </row>
    <row r="379" spans="3:4">
      <c r="C379" s="38"/>
      <c r="D379" s="38"/>
    </row>
    <row r="380" spans="3:4">
      <c r="C380" s="38"/>
      <c r="D380" s="38"/>
    </row>
    <row r="381" spans="3:4">
      <c r="C381" s="38"/>
      <c r="D381" s="38"/>
    </row>
    <row r="382" spans="3:4">
      <c r="C382" s="38"/>
      <c r="D382" s="38"/>
    </row>
    <row r="383" spans="3:4">
      <c r="C383" s="38"/>
      <c r="D383" s="38"/>
    </row>
    <row r="384" spans="3:4">
      <c r="C384" s="38"/>
      <c r="D384" s="38"/>
    </row>
    <row r="385" spans="3:4">
      <c r="C385" s="38"/>
      <c r="D385" s="38"/>
    </row>
    <row r="386" spans="3:4">
      <c r="C386" s="38"/>
      <c r="D386" s="38"/>
    </row>
    <row r="387" spans="3:4">
      <c r="C387" s="38"/>
      <c r="D387" s="38"/>
    </row>
    <row r="388" spans="3:4">
      <c r="C388" s="38"/>
      <c r="D388" s="38"/>
    </row>
    <row r="389" spans="3:4">
      <c r="C389" s="38"/>
      <c r="D389" s="38"/>
    </row>
    <row r="390" spans="3:4">
      <c r="C390" s="38"/>
      <c r="D390" s="38"/>
    </row>
    <row r="391" spans="3:4">
      <c r="C391" s="38"/>
      <c r="D391" s="38"/>
    </row>
    <row r="392" spans="3:4">
      <c r="C392" s="38"/>
      <c r="D392" s="38"/>
    </row>
    <row r="393" spans="3:4">
      <c r="C393" s="38"/>
      <c r="D393" s="38"/>
    </row>
    <row r="394" spans="3:4">
      <c r="C394" s="38"/>
      <c r="D394" s="38"/>
    </row>
    <row r="395" spans="3:4">
      <c r="C395" s="38"/>
      <c r="D395" s="38"/>
    </row>
    <row r="396" spans="3:4">
      <c r="C396" s="38"/>
      <c r="D396" s="38"/>
    </row>
    <row r="397" spans="3:4">
      <c r="C397" s="38"/>
      <c r="D397" s="38"/>
    </row>
    <row r="398" spans="3:4">
      <c r="C398" s="38"/>
      <c r="D398" s="38"/>
    </row>
    <row r="399" spans="3:4">
      <c r="C399" s="38"/>
      <c r="D399" s="38"/>
    </row>
    <row r="400" spans="3:4">
      <c r="C400" s="38"/>
      <c r="D400" s="38"/>
    </row>
    <row r="401" spans="3:4">
      <c r="C401" s="38"/>
      <c r="D401" s="38"/>
    </row>
    <row r="402" spans="3:4">
      <c r="C402" s="38"/>
      <c r="D402" s="38"/>
    </row>
    <row r="403" spans="3:4">
      <c r="C403" s="38"/>
      <c r="D403" s="38"/>
    </row>
    <row r="404" spans="3:4">
      <c r="C404" s="38"/>
      <c r="D404" s="38"/>
    </row>
    <row r="405" spans="3:4">
      <c r="C405" s="38"/>
      <c r="D405" s="38"/>
    </row>
    <row r="406" spans="3:4">
      <c r="C406" s="38"/>
      <c r="D406" s="38"/>
    </row>
    <row r="407" spans="3:4">
      <c r="C407" s="38"/>
      <c r="D407" s="38"/>
    </row>
    <row r="408" spans="3:4">
      <c r="C408" s="38"/>
      <c r="D408" s="38"/>
    </row>
    <row r="409" spans="3:4">
      <c r="C409" s="38"/>
      <c r="D409" s="38"/>
    </row>
    <row r="410" spans="3:4">
      <c r="C410" s="38"/>
      <c r="D410" s="38"/>
    </row>
    <row r="411" spans="3:4">
      <c r="C411" s="38"/>
      <c r="D411" s="38"/>
    </row>
    <row r="412" spans="3:4">
      <c r="C412" s="38"/>
      <c r="D412" s="38"/>
    </row>
    <row r="413" spans="3:4">
      <c r="C413" s="38"/>
      <c r="D413" s="38"/>
    </row>
    <row r="414" spans="3:4">
      <c r="C414" s="38"/>
      <c r="D414" s="38"/>
    </row>
    <row r="415" spans="3:4">
      <c r="C415" s="38"/>
      <c r="D415" s="38"/>
    </row>
    <row r="416" spans="3:4">
      <c r="C416" s="38"/>
      <c r="D416" s="38"/>
    </row>
    <row r="417" spans="3:4">
      <c r="C417" s="38"/>
      <c r="D417" s="38"/>
    </row>
    <row r="418" spans="3:4">
      <c r="C418" s="38"/>
      <c r="D418" s="38"/>
    </row>
    <row r="419" spans="3:4">
      <c r="C419" s="38"/>
      <c r="D419" s="38"/>
    </row>
    <row r="420" spans="3:4">
      <c r="C420" s="38"/>
      <c r="D420" s="38"/>
    </row>
    <row r="421" spans="3:4">
      <c r="C421" s="38"/>
      <c r="D421" s="38"/>
    </row>
    <row r="422" spans="3:4">
      <c r="C422" s="38"/>
      <c r="D422" s="38"/>
    </row>
    <row r="423" spans="3:4">
      <c r="C423" s="38"/>
      <c r="D423" s="38"/>
    </row>
    <row r="424" spans="3:4">
      <c r="C424" s="38"/>
      <c r="D424" s="38"/>
    </row>
    <row r="425" spans="3:4">
      <c r="C425" s="38"/>
      <c r="D425" s="38"/>
    </row>
    <row r="426" spans="3:4">
      <c r="C426" s="38"/>
      <c r="D426" s="38"/>
    </row>
    <row r="427" spans="3:4">
      <c r="C427" s="38"/>
      <c r="D427" s="38"/>
    </row>
    <row r="428" spans="3:4">
      <c r="C428" s="38"/>
      <c r="D428" s="38"/>
    </row>
    <row r="429" spans="3:4">
      <c r="C429" s="38"/>
      <c r="D429" s="38"/>
    </row>
    <row r="430" spans="3:4">
      <c r="C430" s="38"/>
      <c r="D430" s="38"/>
    </row>
    <row r="431" spans="3:4">
      <c r="C431" s="38"/>
      <c r="D431" s="38"/>
    </row>
    <row r="432" spans="3:4">
      <c r="C432" s="38"/>
      <c r="D432" s="38"/>
    </row>
    <row r="433" spans="3:4">
      <c r="C433" s="38"/>
      <c r="D433" s="38"/>
    </row>
    <row r="434" spans="3:4">
      <c r="C434" s="38"/>
      <c r="D434" s="38"/>
    </row>
    <row r="435" spans="3:4">
      <c r="C435" s="38"/>
      <c r="D435" s="38"/>
    </row>
    <row r="436" spans="3:4">
      <c r="C436" s="38"/>
      <c r="D436" s="38"/>
    </row>
    <row r="437" spans="3:4">
      <c r="C437" s="38"/>
      <c r="D437" s="38"/>
    </row>
    <row r="438" spans="3:4">
      <c r="C438" s="38"/>
      <c r="D438" s="38"/>
    </row>
    <row r="439" spans="3:4">
      <c r="C439" s="38"/>
      <c r="D439" s="38"/>
    </row>
    <row r="440" spans="3:4">
      <c r="C440" s="38"/>
      <c r="D440" s="38"/>
    </row>
    <row r="441" spans="3:4">
      <c r="C441" s="38"/>
      <c r="D441" s="38"/>
    </row>
    <row r="442" spans="3:4">
      <c r="C442" s="38"/>
      <c r="D442" s="38"/>
    </row>
    <row r="443" spans="3:4">
      <c r="C443" s="38"/>
      <c r="D443" s="38"/>
    </row>
    <row r="444" spans="3:4">
      <c r="C444" s="38"/>
      <c r="D444" s="38"/>
    </row>
    <row r="445" spans="3:4">
      <c r="C445" s="38"/>
      <c r="D445" s="38"/>
    </row>
    <row r="446" spans="3:4">
      <c r="C446" s="38"/>
      <c r="D446" s="38"/>
    </row>
    <row r="447" spans="3:4">
      <c r="C447" s="38"/>
      <c r="D447" s="38"/>
    </row>
    <row r="448" spans="3:4">
      <c r="C448" s="38"/>
      <c r="D448" s="38"/>
    </row>
    <row r="449" spans="3:4">
      <c r="C449" s="38"/>
      <c r="D449" s="38"/>
    </row>
    <row r="450" spans="3:4">
      <c r="C450" s="38"/>
      <c r="D450" s="38"/>
    </row>
    <row r="451" spans="3:4">
      <c r="C451" s="38"/>
      <c r="D451" s="38"/>
    </row>
    <row r="452" spans="3:4">
      <c r="C452" s="38"/>
      <c r="D452" s="38"/>
    </row>
    <row r="453" spans="3:4">
      <c r="C453" s="38"/>
      <c r="D453" s="38"/>
    </row>
    <row r="454" spans="3:4">
      <c r="C454" s="38"/>
      <c r="D454" s="38"/>
    </row>
    <row r="455" spans="3:4">
      <c r="C455" s="38"/>
      <c r="D455" s="38"/>
    </row>
    <row r="456" spans="3:4">
      <c r="C456" s="38"/>
      <c r="D456" s="38"/>
    </row>
    <row r="457" spans="3:4">
      <c r="C457" s="38"/>
      <c r="D457" s="38"/>
    </row>
    <row r="458" spans="3:4">
      <c r="C458" s="38"/>
      <c r="D458" s="38"/>
    </row>
    <row r="459" spans="3:4">
      <c r="C459" s="38"/>
      <c r="D459" s="38"/>
    </row>
    <row r="460" spans="3:4">
      <c r="C460" s="38"/>
      <c r="D460" s="38"/>
    </row>
    <row r="461" spans="3:4">
      <c r="C461" s="38"/>
      <c r="D461" s="38"/>
    </row>
    <row r="462" spans="3:4">
      <c r="C462" s="38"/>
      <c r="D462" s="38"/>
    </row>
    <row r="463" spans="3:4">
      <c r="C463" s="38"/>
      <c r="D463" s="38"/>
    </row>
    <row r="464" spans="3:4">
      <c r="C464" s="38"/>
      <c r="D464" s="38"/>
    </row>
    <row r="465" spans="3:4">
      <c r="C465" s="38"/>
      <c r="D465" s="38"/>
    </row>
    <row r="466" spans="3:4">
      <c r="C466" s="38"/>
      <c r="D466" s="38"/>
    </row>
    <row r="467" spans="3:4">
      <c r="C467" s="38"/>
      <c r="D467" s="38"/>
    </row>
    <row r="468" spans="3:4">
      <c r="C468" s="38"/>
      <c r="D468" s="38"/>
    </row>
    <row r="469" spans="3:4">
      <c r="C469" s="38"/>
      <c r="D469" s="38"/>
    </row>
    <row r="470" spans="3:4">
      <c r="C470" s="38"/>
      <c r="D470" s="38"/>
    </row>
    <row r="471" spans="3:4">
      <c r="C471" s="38"/>
      <c r="D471" s="38"/>
    </row>
    <row r="472" spans="3:4">
      <c r="C472" s="38"/>
      <c r="D472" s="38"/>
    </row>
    <row r="473" spans="3:4">
      <c r="C473" s="38"/>
      <c r="D473" s="38"/>
    </row>
    <row r="474" spans="3:4">
      <c r="C474" s="38"/>
      <c r="D474" s="38"/>
    </row>
    <row r="475" spans="3:4">
      <c r="C475" s="38"/>
      <c r="D475" s="38"/>
    </row>
    <row r="476" spans="3:4">
      <c r="C476" s="38"/>
      <c r="D476" s="38"/>
    </row>
    <row r="477" spans="3:4">
      <c r="C477" s="38"/>
      <c r="D477" s="38"/>
    </row>
    <row r="478" spans="3:4">
      <c r="C478" s="38"/>
      <c r="D478" s="38"/>
    </row>
    <row r="479" spans="3:4">
      <c r="C479" s="38"/>
      <c r="D479" s="38"/>
    </row>
    <row r="480" spans="3:4">
      <c r="C480" s="38"/>
      <c r="D480" s="38"/>
    </row>
    <row r="481" spans="3:4">
      <c r="C481" s="38"/>
      <c r="D481" s="38"/>
    </row>
    <row r="482" spans="3:4">
      <c r="C482" s="38"/>
      <c r="D482" s="38"/>
    </row>
    <row r="483" spans="3:4">
      <c r="C483" s="38"/>
      <c r="D483" s="38"/>
    </row>
    <row r="484" spans="3:4">
      <c r="C484" s="38"/>
      <c r="D484" s="38"/>
    </row>
    <row r="485" spans="3:4">
      <c r="C485" s="38"/>
      <c r="D485" s="38"/>
    </row>
    <row r="486" spans="3:4">
      <c r="C486" s="38"/>
      <c r="D486" s="38"/>
    </row>
    <row r="487" spans="3:4">
      <c r="C487" s="38"/>
      <c r="D487" s="38"/>
    </row>
    <row r="488" spans="3:4">
      <c r="C488" s="38"/>
      <c r="D488" s="38"/>
    </row>
    <row r="489" spans="3:4">
      <c r="C489" s="38"/>
      <c r="D489" s="38"/>
    </row>
    <row r="490" spans="3:4">
      <c r="C490" s="38"/>
      <c r="D490" s="38"/>
    </row>
    <row r="491" spans="3:4">
      <c r="C491" s="38"/>
      <c r="D491" s="38"/>
    </row>
    <row r="492" spans="3:4">
      <c r="C492" s="38"/>
      <c r="D492" s="38"/>
    </row>
    <row r="493" spans="3:4">
      <c r="C493" s="38"/>
      <c r="D493" s="38"/>
    </row>
    <row r="494" spans="3:4">
      <c r="C494" s="38"/>
      <c r="D494" s="38"/>
    </row>
    <row r="495" spans="3:4">
      <c r="C495" s="38"/>
      <c r="D495" s="38"/>
    </row>
    <row r="496" spans="3:4">
      <c r="C496" s="38"/>
      <c r="D496" s="38"/>
    </row>
    <row r="497" spans="3:4">
      <c r="C497" s="38"/>
      <c r="D497" s="38"/>
    </row>
    <row r="498" spans="3:4">
      <c r="C498" s="38"/>
      <c r="D498" s="38"/>
    </row>
    <row r="499" spans="3:4">
      <c r="C499" s="38"/>
      <c r="D499" s="38"/>
    </row>
    <row r="500" spans="3:4">
      <c r="C500" s="38"/>
      <c r="D500" s="38"/>
    </row>
    <row r="501" spans="3:4">
      <c r="C501" s="38"/>
      <c r="D501" s="38"/>
    </row>
    <row r="502" spans="3:4">
      <c r="C502" s="38"/>
      <c r="D502" s="38"/>
    </row>
    <row r="503" spans="3:4">
      <c r="C503" s="38"/>
      <c r="D503" s="38"/>
    </row>
    <row r="504" spans="3:4">
      <c r="C504" s="38"/>
      <c r="D504" s="38"/>
    </row>
    <row r="505" spans="3:4">
      <c r="C505" s="38"/>
      <c r="D505" s="38"/>
    </row>
    <row r="506" spans="3:4">
      <c r="C506" s="38"/>
      <c r="D506" s="38"/>
    </row>
    <row r="507" spans="3:4">
      <c r="C507" s="38"/>
      <c r="D507" s="38"/>
    </row>
    <row r="508" spans="3:4">
      <c r="C508" s="38"/>
      <c r="D508" s="38"/>
    </row>
    <row r="509" spans="3:4">
      <c r="C509" s="38"/>
      <c r="D509" s="38"/>
    </row>
    <row r="510" spans="3:4">
      <c r="C510" s="38"/>
      <c r="D510" s="38"/>
    </row>
    <row r="511" spans="3:4">
      <c r="C511" s="38"/>
      <c r="D511" s="38"/>
    </row>
    <row r="512" spans="3:4">
      <c r="C512" s="38"/>
      <c r="D512" s="38"/>
    </row>
    <row r="513" spans="3:4">
      <c r="C513" s="38"/>
      <c r="D513" s="38"/>
    </row>
    <row r="514" spans="3:4">
      <c r="C514" s="38"/>
      <c r="D514" s="38"/>
    </row>
    <row r="515" spans="3:4">
      <c r="C515" s="38"/>
      <c r="D515" s="38"/>
    </row>
    <row r="516" spans="3:4">
      <c r="C516" s="38"/>
      <c r="D516" s="38"/>
    </row>
    <row r="517" spans="3:4">
      <c r="C517" s="38"/>
      <c r="D517" s="38"/>
    </row>
    <row r="518" spans="3:4">
      <c r="C518" s="38"/>
      <c r="D518" s="38"/>
    </row>
    <row r="519" spans="3:4">
      <c r="C519" s="38"/>
      <c r="D519" s="38"/>
    </row>
    <row r="520" spans="3:4">
      <c r="C520" s="38"/>
      <c r="D520" s="38"/>
    </row>
    <row r="521" spans="3:4">
      <c r="C521" s="38"/>
      <c r="D521" s="38"/>
    </row>
    <row r="522" spans="3:4">
      <c r="C522" s="38"/>
      <c r="D522" s="38"/>
    </row>
    <row r="523" spans="3:4">
      <c r="C523" s="38"/>
      <c r="D523" s="38"/>
    </row>
    <row r="524" spans="3:4">
      <c r="C524" s="38"/>
      <c r="D524" s="38"/>
    </row>
    <row r="525" spans="3:4">
      <c r="C525" s="38"/>
      <c r="D525" s="38"/>
    </row>
    <row r="526" spans="3:4">
      <c r="C526" s="38"/>
      <c r="D526" s="38"/>
    </row>
    <row r="527" spans="3:4">
      <c r="C527" s="38"/>
      <c r="D527" s="38"/>
    </row>
    <row r="528" spans="3:4">
      <c r="C528" s="38"/>
      <c r="D528" s="38"/>
    </row>
    <row r="529" spans="3:4">
      <c r="C529" s="38"/>
      <c r="D529" s="38"/>
    </row>
    <row r="530" spans="3:4">
      <c r="C530" s="38"/>
      <c r="D530" s="38"/>
    </row>
    <row r="531" spans="3:4">
      <c r="C531" s="38"/>
      <c r="D531" s="38"/>
    </row>
    <row r="532" spans="3:4">
      <c r="C532" s="38"/>
      <c r="D532" s="38"/>
    </row>
    <row r="533" spans="3:4">
      <c r="C533" s="38"/>
      <c r="D533" s="38"/>
    </row>
    <row r="534" spans="3:4">
      <c r="C534" s="38"/>
      <c r="D534" s="38"/>
    </row>
    <row r="535" spans="3:4">
      <c r="C535" s="38"/>
      <c r="D535" s="38"/>
    </row>
    <row r="536" spans="3:4">
      <c r="C536" s="38"/>
      <c r="D536" s="38"/>
    </row>
    <row r="537" spans="3:4">
      <c r="C537" s="38"/>
      <c r="D537" s="38"/>
    </row>
    <row r="538" spans="3:4">
      <c r="C538" s="38"/>
      <c r="D538" s="38"/>
    </row>
    <row r="539" spans="3:4">
      <c r="C539" s="38"/>
      <c r="D539" s="38"/>
    </row>
    <row r="540" spans="3:4">
      <c r="C540" s="38"/>
      <c r="D540" s="38"/>
    </row>
    <row r="541" spans="3:4">
      <c r="C541" s="38"/>
      <c r="D541" s="38"/>
    </row>
    <row r="542" spans="3:4">
      <c r="C542" s="38"/>
      <c r="D542" s="38"/>
    </row>
    <row r="543" spans="3:4">
      <c r="C543" s="38"/>
      <c r="D543" s="38"/>
    </row>
    <row r="544" spans="3:4">
      <c r="C544" s="38"/>
      <c r="D544" s="38"/>
    </row>
    <row r="545" spans="3:4">
      <c r="C545" s="38"/>
      <c r="D545" s="38"/>
    </row>
    <row r="546" spans="3:4">
      <c r="C546" s="38"/>
      <c r="D546" s="38"/>
    </row>
    <row r="547" spans="3:4">
      <c r="C547" s="38"/>
      <c r="D547" s="38"/>
    </row>
    <row r="548" spans="3:4">
      <c r="C548" s="38"/>
      <c r="D548" s="38"/>
    </row>
    <row r="549" spans="3:4">
      <c r="C549" s="38"/>
      <c r="D549" s="38"/>
    </row>
    <row r="550" spans="3:4">
      <c r="C550" s="38"/>
      <c r="D550" s="38"/>
    </row>
    <row r="551" spans="3:4">
      <c r="C551" s="38"/>
      <c r="D551" s="38"/>
    </row>
    <row r="552" spans="3:4">
      <c r="C552" s="38"/>
      <c r="D552" s="38"/>
    </row>
    <row r="553" spans="3:4">
      <c r="C553" s="38"/>
      <c r="D553" s="38"/>
    </row>
    <row r="554" spans="3:4">
      <c r="C554" s="38"/>
      <c r="D554" s="38"/>
    </row>
    <row r="555" spans="3:4">
      <c r="C555" s="38"/>
      <c r="D555" s="38"/>
    </row>
    <row r="556" spans="3:4">
      <c r="C556" s="38"/>
      <c r="D556" s="38"/>
    </row>
    <row r="557" spans="3:4">
      <c r="C557" s="38"/>
      <c r="D557" s="38"/>
    </row>
    <row r="558" spans="3:4">
      <c r="C558" s="38"/>
      <c r="D558" s="38"/>
    </row>
    <row r="559" spans="3:4">
      <c r="C559" s="38"/>
      <c r="D559" s="38"/>
    </row>
    <row r="560" spans="3:4">
      <c r="C560" s="38"/>
      <c r="D560" s="38"/>
    </row>
    <row r="561" spans="3:4">
      <c r="C561" s="38"/>
      <c r="D561" s="38"/>
    </row>
    <row r="562" spans="3:4">
      <c r="C562" s="38"/>
      <c r="D562" s="38"/>
    </row>
    <row r="563" spans="3:4">
      <c r="C563" s="38"/>
      <c r="D563" s="38"/>
    </row>
    <row r="564" spans="3:4">
      <c r="C564" s="38"/>
      <c r="D564" s="38"/>
    </row>
    <row r="565" spans="3:4">
      <c r="C565" s="38"/>
      <c r="D565" s="38"/>
    </row>
    <row r="566" spans="3:4">
      <c r="C566" s="38"/>
      <c r="D566" s="38"/>
    </row>
    <row r="567" spans="3:4">
      <c r="C567" s="38"/>
      <c r="D567" s="38"/>
    </row>
    <row r="568" spans="3:4">
      <c r="C568" s="38"/>
      <c r="D568" s="38"/>
    </row>
    <row r="569" spans="3:4">
      <c r="C569" s="38"/>
      <c r="D569" s="38"/>
    </row>
    <row r="570" spans="3:4">
      <c r="C570" s="38"/>
      <c r="D570" s="38"/>
    </row>
    <row r="571" spans="3:4">
      <c r="C571" s="38"/>
      <c r="D571" s="38"/>
    </row>
    <row r="572" spans="3:4">
      <c r="C572" s="38"/>
      <c r="D572" s="38"/>
    </row>
    <row r="573" spans="3:4">
      <c r="C573" s="38"/>
      <c r="D573" s="38"/>
    </row>
    <row r="574" spans="3:4">
      <c r="C574" s="38"/>
      <c r="D574" s="38"/>
    </row>
    <row r="575" spans="3:4">
      <c r="C575" s="38"/>
      <c r="D575" s="38"/>
    </row>
    <row r="576" spans="3:4">
      <c r="C576" s="38"/>
      <c r="D576" s="38"/>
    </row>
    <row r="577" spans="3:4">
      <c r="C577" s="38"/>
      <c r="D577" s="38"/>
    </row>
    <row r="578" spans="3:4">
      <c r="C578" s="38"/>
      <c r="D578" s="38"/>
    </row>
    <row r="579" spans="3:4">
      <c r="C579" s="38"/>
      <c r="D579" s="38"/>
    </row>
    <row r="580" spans="3:4">
      <c r="C580" s="38"/>
      <c r="D580" s="38"/>
    </row>
    <row r="581" spans="3:4">
      <c r="C581" s="38"/>
      <c r="D581" s="38"/>
    </row>
    <row r="582" spans="3:4">
      <c r="C582" s="38"/>
      <c r="D582" s="38"/>
    </row>
    <row r="583" spans="3:4">
      <c r="C583" s="38"/>
      <c r="D583" s="38"/>
    </row>
    <row r="584" spans="3:4">
      <c r="C584" s="38"/>
      <c r="D584" s="38"/>
    </row>
    <row r="585" spans="3:4">
      <c r="C585" s="38"/>
      <c r="D585" s="38"/>
    </row>
    <row r="586" spans="3:4">
      <c r="C586" s="38"/>
      <c r="D586" s="38"/>
    </row>
    <row r="587" spans="3:4">
      <c r="C587" s="38"/>
      <c r="D587" s="38"/>
    </row>
    <row r="588" spans="3:4">
      <c r="C588" s="38"/>
      <c r="D588" s="38"/>
    </row>
    <row r="589" spans="3:4">
      <c r="C589" s="38"/>
      <c r="D589" s="38"/>
    </row>
    <row r="590" spans="3:4">
      <c r="C590" s="38"/>
      <c r="D590" s="38"/>
    </row>
    <row r="591" spans="3:4">
      <c r="C591" s="38"/>
      <c r="D591" s="38"/>
    </row>
    <row r="592" spans="3:4">
      <c r="C592" s="38"/>
      <c r="D592" s="38"/>
    </row>
    <row r="593" spans="3:4">
      <c r="C593" s="38"/>
      <c r="D593" s="38"/>
    </row>
    <row r="594" spans="3:4">
      <c r="C594" s="38"/>
      <c r="D594" s="38"/>
    </row>
    <row r="595" spans="3:4">
      <c r="C595" s="38"/>
      <c r="D595" s="38"/>
    </row>
    <row r="596" spans="3:4">
      <c r="C596" s="38"/>
      <c r="D596" s="38"/>
    </row>
    <row r="597" spans="3:4">
      <c r="C597" s="38"/>
      <c r="D597" s="38"/>
    </row>
    <row r="598" spans="3:4">
      <c r="C598" s="38"/>
      <c r="D598" s="38"/>
    </row>
    <row r="599" spans="3:4">
      <c r="C599" s="38"/>
      <c r="D599" s="38"/>
    </row>
    <row r="600" spans="3:4">
      <c r="C600" s="38"/>
      <c r="D600" s="38"/>
    </row>
    <row r="601" spans="3:4">
      <c r="C601" s="38"/>
      <c r="D601" s="38"/>
    </row>
    <row r="602" spans="3:4">
      <c r="C602" s="38"/>
      <c r="D602" s="38"/>
    </row>
    <row r="603" spans="3:4">
      <c r="C603" s="38"/>
      <c r="D603" s="38"/>
    </row>
    <row r="604" spans="3:4">
      <c r="C604" s="38"/>
      <c r="D604" s="38"/>
    </row>
    <row r="605" spans="3:4">
      <c r="C605" s="38"/>
      <c r="D605" s="38"/>
    </row>
    <row r="606" spans="3:4">
      <c r="C606" s="38"/>
      <c r="D606" s="38"/>
    </row>
    <row r="607" spans="3:4">
      <c r="C607" s="38"/>
      <c r="D607" s="38"/>
    </row>
    <row r="608" spans="3:4">
      <c r="C608" s="38"/>
      <c r="D608" s="38"/>
    </row>
    <row r="609" spans="3:4">
      <c r="C609" s="38"/>
      <c r="D609" s="38"/>
    </row>
    <row r="610" spans="3:4">
      <c r="C610" s="38"/>
      <c r="D610" s="38"/>
    </row>
    <row r="611" spans="3:4">
      <c r="C611" s="38"/>
      <c r="D611" s="38"/>
    </row>
    <row r="612" spans="3:4">
      <c r="C612" s="38"/>
      <c r="D612" s="38"/>
    </row>
    <row r="613" spans="3:4">
      <c r="C613" s="38"/>
      <c r="D613" s="38"/>
    </row>
    <row r="614" spans="3:4">
      <c r="C614" s="38"/>
      <c r="D614" s="38"/>
    </row>
    <row r="615" spans="3:4">
      <c r="C615" s="38"/>
      <c r="D615" s="38"/>
    </row>
    <row r="616" spans="3:4">
      <c r="C616" s="38"/>
      <c r="D616" s="38"/>
    </row>
    <row r="617" spans="3:4">
      <c r="C617" s="38"/>
      <c r="D617" s="38"/>
    </row>
    <row r="618" spans="3:4">
      <c r="C618" s="38"/>
      <c r="D618" s="38"/>
    </row>
    <row r="619" spans="3:4">
      <c r="C619" s="38"/>
      <c r="D619" s="38"/>
    </row>
    <row r="620" spans="3:4">
      <c r="C620" s="38"/>
      <c r="D620" s="38"/>
    </row>
    <row r="621" spans="3:4">
      <c r="C621" s="38"/>
      <c r="D621" s="38"/>
    </row>
    <row r="622" spans="3:4">
      <c r="C622" s="38"/>
      <c r="D622" s="38"/>
    </row>
    <row r="623" spans="3:4">
      <c r="C623" s="38"/>
      <c r="D623" s="38"/>
    </row>
    <row r="624" spans="3:4">
      <c r="C624" s="38"/>
      <c r="D624" s="38"/>
    </row>
    <row r="625" spans="3:4">
      <c r="C625" s="38"/>
      <c r="D625" s="38"/>
    </row>
    <row r="626" spans="3:4">
      <c r="C626" s="38"/>
      <c r="D626" s="38"/>
    </row>
    <row r="627" spans="3:4">
      <c r="C627" s="38"/>
      <c r="D627" s="38"/>
    </row>
    <row r="628" spans="3:4">
      <c r="C628" s="38"/>
      <c r="D628" s="38"/>
    </row>
    <row r="629" spans="3:4">
      <c r="C629" s="38"/>
      <c r="D629" s="38"/>
    </row>
    <row r="630" spans="3:4">
      <c r="C630" s="38"/>
      <c r="D630" s="38"/>
    </row>
    <row r="631" spans="3:4">
      <c r="C631" s="38"/>
      <c r="D631" s="38"/>
    </row>
    <row r="632" spans="3:4">
      <c r="C632" s="38"/>
      <c r="D632" s="38"/>
    </row>
    <row r="633" spans="3:4">
      <c r="C633" s="38"/>
      <c r="D633" s="38"/>
    </row>
    <row r="634" spans="3:4">
      <c r="C634" s="38"/>
      <c r="D634" s="38"/>
    </row>
    <row r="635" spans="3:4">
      <c r="C635" s="38"/>
      <c r="D635" s="38"/>
    </row>
    <row r="636" spans="3:4">
      <c r="C636" s="38"/>
      <c r="D636" s="38"/>
    </row>
    <row r="637" spans="3:4">
      <c r="C637" s="38"/>
      <c r="D637" s="38"/>
    </row>
    <row r="638" spans="3:4">
      <c r="C638" s="38"/>
      <c r="D638" s="38"/>
    </row>
    <row r="639" spans="3:4">
      <c r="C639" s="38"/>
      <c r="D639" s="38"/>
    </row>
    <row r="640" spans="3:4">
      <c r="C640" s="38"/>
      <c r="D640" s="38"/>
    </row>
    <row r="641" spans="3:4">
      <c r="C641" s="38"/>
      <c r="D641" s="38"/>
    </row>
    <row r="642" spans="3:4">
      <c r="C642" s="38"/>
      <c r="D642" s="38"/>
    </row>
    <row r="643" spans="3:4">
      <c r="C643" s="38"/>
      <c r="D643" s="38"/>
    </row>
    <row r="644" spans="3:4">
      <c r="C644" s="38"/>
      <c r="D644" s="38"/>
    </row>
    <row r="645" spans="3:4">
      <c r="C645" s="38"/>
      <c r="D645" s="38"/>
    </row>
    <row r="646" spans="3:4">
      <c r="C646" s="38"/>
      <c r="D646" s="38"/>
    </row>
    <row r="647" spans="3:4">
      <c r="C647" s="38"/>
      <c r="D647" s="38"/>
    </row>
    <row r="648" spans="3:4">
      <c r="C648" s="38"/>
      <c r="D648" s="38"/>
    </row>
    <row r="649" spans="3:4">
      <c r="C649" s="38"/>
      <c r="D649" s="38"/>
    </row>
    <row r="650" spans="3:4">
      <c r="C650" s="38"/>
      <c r="D650" s="38"/>
    </row>
    <row r="651" spans="3:4">
      <c r="C651" s="38"/>
      <c r="D651" s="38"/>
    </row>
    <row r="652" spans="3:4">
      <c r="C652" s="38"/>
      <c r="D652" s="38"/>
    </row>
    <row r="653" spans="3:4">
      <c r="C653" s="38"/>
      <c r="D653" s="38"/>
    </row>
    <row r="654" spans="3:4">
      <c r="C654" s="38"/>
      <c r="D654" s="38"/>
    </row>
    <row r="655" spans="3:4">
      <c r="C655" s="38"/>
      <c r="D655" s="38"/>
    </row>
    <row r="656" spans="3:4">
      <c r="C656" s="38"/>
      <c r="D656" s="38"/>
    </row>
    <row r="657" spans="3:4">
      <c r="C657" s="38"/>
      <c r="D657" s="38"/>
    </row>
    <row r="658" spans="3:4">
      <c r="C658" s="38"/>
      <c r="D658" s="38"/>
    </row>
    <row r="659" spans="3:4">
      <c r="C659" s="38"/>
      <c r="D659" s="38"/>
    </row>
    <row r="660" spans="3:4">
      <c r="C660" s="38"/>
      <c r="D660" s="38"/>
    </row>
    <row r="661" spans="3:4">
      <c r="C661" s="38"/>
      <c r="D661" s="38"/>
    </row>
    <row r="662" spans="3:4">
      <c r="C662" s="38"/>
      <c r="D662" s="38"/>
    </row>
    <row r="663" spans="3:4">
      <c r="C663" s="38"/>
      <c r="D663" s="38"/>
    </row>
    <row r="664" spans="3:4">
      <c r="C664" s="38"/>
      <c r="D664" s="38"/>
    </row>
    <row r="665" spans="3:4">
      <c r="C665" s="38"/>
      <c r="D665" s="38"/>
    </row>
    <row r="666" spans="3:4">
      <c r="C666" s="38"/>
      <c r="D666" s="38"/>
    </row>
    <row r="667" spans="3:4">
      <c r="C667" s="38"/>
      <c r="D667" s="38"/>
    </row>
    <row r="668" spans="3:4">
      <c r="C668" s="38"/>
      <c r="D668" s="38"/>
    </row>
    <row r="669" spans="3:4">
      <c r="C669" s="38"/>
      <c r="D669" s="38"/>
    </row>
    <row r="670" spans="3:4">
      <c r="C670" s="38"/>
      <c r="D670" s="38"/>
    </row>
    <row r="671" spans="3:4">
      <c r="C671" s="38"/>
      <c r="D671" s="38"/>
    </row>
    <row r="672" spans="3:4">
      <c r="C672" s="38"/>
      <c r="D672" s="38"/>
    </row>
    <row r="673" spans="3:4">
      <c r="C673" s="38"/>
      <c r="D673" s="38"/>
    </row>
    <row r="674" spans="3:4">
      <c r="C674" s="38"/>
      <c r="D674" s="38"/>
    </row>
    <row r="675" spans="3:4">
      <c r="C675" s="38"/>
      <c r="D675" s="38"/>
    </row>
    <row r="676" spans="3:4">
      <c r="C676" s="38"/>
      <c r="D676" s="38"/>
    </row>
    <row r="677" spans="3:4">
      <c r="C677" s="38"/>
      <c r="D677" s="38"/>
    </row>
    <row r="678" spans="3:4">
      <c r="C678" s="38"/>
      <c r="D678" s="38"/>
    </row>
    <row r="679" spans="3:4">
      <c r="C679" s="38"/>
      <c r="D679" s="38"/>
    </row>
    <row r="680" spans="3:4">
      <c r="C680" s="38"/>
      <c r="D680" s="38"/>
    </row>
    <row r="681" spans="3:4">
      <c r="C681" s="38"/>
      <c r="D681" s="38"/>
    </row>
    <row r="682" spans="3:4">
      <c r="C682" s="38"/>
      <c r="D682" s="38"/>
    </row>
    <row r="683" spans="3:4">
      <c r="C683" s="38"/>
      <c r="D683" s="38"/>
    </row>
    <row r="684" spans="3:4">
      <c r="C684" s="38"/>
      <c r="D684" s="38"/>
    </row>
    <row r="685" spans="3:4">
      <c r="C685" s="38"/>
      <c r="D685" s="38"/>
    </row>
    <row r="686" spans="3:4">
      <c r="C686" s="38"/>
      <c r="D686" s="38"/>
    </row>
    <row r="687" spans="3:4">
      <c r="C687" s="38"/>
      <c r="D687" s="38"/>
    </row>
    <row r="688" spans="3:4">
      <c r="C688" s="38"/>
      <c r="D688" s="38"/>
    </row>
    <row r="689" spans="3:4">
      <c r="C689" s="38"/>
      <c r="D689" s="38"/>
    </row>
    <row r="690" spans="3:4">
      <c r="C690" s="38"/>
      <c r="D690" s="38"/>
    </row>
    <row r="691" spans="3:4">
      <c r="C691" s="38"/>
      <c r="D691" s="38"/>
    </row>
    <row r="692" spans="3:4">
      <c r="C692" s="38"/>
      <c r="D692" s="38"/>
    </row>
    <row r="693" spans="3:4">
      <c r="C693" s="38"/>
      <c r="D693" s="38"/>
    </row>
    <row r="694" spans="3:4">
      <c r="C694" s="38"/>
      <c r="D694" s="38"/>
    </row>
    <row r="695" spans="3:4">
      <c r="C695" s="38"/>
      <c r="D695" s="38"/>
    </row>
    <row r="696" spans="3:4">
      <c r="C696" s="38"/>
      <c r="D696" s="38"/>
    </row>
    <row r="697" spans="3:4">
      <c r="C697" s="38"/>
      <c r="D697" s="38"/>
    </row>
    <row r="698" spans="3:4">
      <c r="C698" s="38"/>
      <c r="D698" s="38"/>
    </row>
    <row r="699" spans="3:4">
      <c r="C699" s="38"/>
      <c r="D699" s="38"/>
    </row>
    <row r="700" spans="3:4">
      <c r="C700" s="38"/>
      <c r="D700" s="38"/>
    </row>
    <row r="701" spans="3:4">
      <c r="C701" s="38"/>
      <c r="D701" s="38"/>
    </row>
    <row r="702" spans="3:4">
      <c r="C702" s="38"/>
      <c r="D702" s="38"/>
    </row>
    <row r="703" spans="3:4">
      <c r="C703" s="38"/>
      <c r="D703" s="38"/>
    </row>
    <row r="704" spans="3:4">
      <c r="C704" s="38"/>
      <c r="D704" s="38"/>
    </row>
    <row r="705" spans="3:4">
      <c r="C705" s="38"/>
      <c r="D705" s="38"/>
    </row>
    <row r="706" spans="3:4">
      <c r="C706" s="38"/>
      <c r="D706" s="38"/>
    </row>
    <row r="707" spans="3:4">
      <c r="C707" s="38"/>
      <c r="D707" s="38"/>
    </row>
    <row r="708" spans="3:4">
      <c r="C708" s="38"/>
      <c r="D708" s="38"/>
    </row>
    <row r="709" spans="3:4">
      <c r="C709" s="38"/>
      <c r="D709" s="38"/>
    </row>
    <row r="710" spans="3:4">
      <c r="C710" s="38"/>
      <c r="D710" s="38"/>
    </row>
    <row r="711" spans="3:4">
      <c r="C711" s="38"/>
      <c r="D711" s="38"/>
    </row>
    <row r="712" spans="3:4">
      <c r="C712" s="38"/>
      <c r="D712" s="38"/>
    </row>
    <row r="713" spans="3:4">
      <c r="C713" s="38"/>
      <c r="D713" s="38"/>
    </row>
    <row r="714" spans="3:4">
      <c r="C714" s="38"/>
      <c r="D714" s="38"/>
    </row>
    <row r="715" spans="3:4">
      <c r="C715" s="38"/>
      <c r="D715" s="38"/>
    </row>
    <row r="716" spans="3:4">
      <c r="C716" s="38"/>
      <c r="D716" s="38"/>
    </row>
    <row r="717" spans="3:4">
      <c r="C717" s="38"/>
      <c r="D717" s="38"/>
    </row>
    <row r="718" spans="3:4">
      <c r="C718" s="38"/>
      <c r="D718" s="38"/>
    </row>
    <row r="719" spans="3:4">
      <c r="C719" s="38"/>
      <c r="D719" s="38"/>
    </row>
    <row r="720" spans="3:4">
      <c r="C720" s="38"/>
      <c r="D720" s="38"/>
    </row>
    <row r="721" spans="3:4">
      <c r="C721" s="38"/>
      <c r="D721" s="38"/>
    </row>
    <row r="722" spans="3:4">
      <c r="C722" s="38"/>
      <c r="D722" s="38"/>
    </row>
    <row r="723" spans="3:4">
      <c r="C723" s="38"/>
      <c r="D723" s="38"/>
    </row>
    <row r="724" spans="3:4">
      <c r="C724" s="38"/>
      <c r="D724" s="38"/>
    </row>
    <row r="725" spans="3:4">
      <c r="C725" s="38"/>
      <c r="D725" s="38"/>
    </row>
    <row r="726" spans="3:4">
      <c r="C726" s="38"/>
      <c r="D726" s="38"/>
    </row>
    <row r="727" spans="3:4">
      <c r="C727" s="38"/>
      <c r="D727" s="38"/>
    </row>
    <row r="728" spans="3:4">
      <c r="C728" s="38"/>
      <c r="D728" s="38"/>
    </row>
    <row r="729" spans="3:4">
      <c r="C729" s="38"/>
      <c r="D729" s="38"/>
    </row>
    <row r="730" spans="3:4">
      <c r="C730" s="38"/>
      <c r="D730" s="38"/>
    </row>
    <row r="731" spans="3:4">
      <c r="C731" s="38"/>
      <c r="D731" s="38"/>
    </row>
    <row r="732" spans="3:4">
      <c r="C732" s="38"/>
      <c r="D732" s="38"/>
    </row>
    <row r="733" spans="3:4">
      <c r="C733" s="38"/>
      <c r="D733" s="38"/>
    </row>
    <row r="734" spans="3:4">
      <c r="C734" s="38"/>
      <c r="D734" s="38"/>
    </row>
    <row r="735" spans="3:4">
      <c r="C735" s="38"/>
      <c r="D735" s="38"/>
    </row>
    <row r="736" spans="3:4">
      <c r="C736" s="38"/>
      <c r="D736" s="38"/>
    </row>
    <row r="737" spans="3:4">
      <c r="C737" s="38"/>
      <c r="D737" s="38"/>
    </row>
    <row r="738" spans="3:4">
      <c r="C738" s="38"/>
      <c r="D738" s="38"/>
    </row>
    <row r="739" spans="3:4">
      <c r="C739" s="38"/>
      <c r="D739" s="38"/>
    </row>
    <row r="740" spans="3:4">
      <c r="C740" s="38"/>
      <c r="D740" s="38"/>
    </row>
    <row r="741" spans="3:4">
      <c r="C741" s="38"/>
      <c r="D741" s="38"/>
    </row>
    <row r="742" spans="3:4">
      <c r="C742" s="38"/>
      <c r="D742" s="38"/>
    </row>
    <row r="743" spans="3:4">
      <c r="C743" s="38"/>
      <c r="D743" s="38"/>
    </row>
    <row r="744" spans="3:4">
      <c r="C744" s="38"/>
      <c r="D744" s="38"/>
    </row>
    <row r="745" spans="3:4">
      <c r="C745" s="38"/>
      <c r="D745" s="38"/>
    </row>
    <row r="746" spans="3:4">
      <c r="C746" s="38"/>
      <c r="D746" s="38"/>
    </row>
    <row r="747" spans="3:4">
      <c r="C747" s="38"/>
      <c r="D747" s="38"/>
    </row>
    <row r="748" spans="3:4">
      <c r="C748" s="38"/>
      <c r="D748" s="38"/>
    </row>
    <row r="749" spans="3:4">
      <c r="C749" s="38"/>
      <c r="D749" s="38"/>
    </row>
    <row r="750" spans="3:4">
      <c r="C750" s="38"/>
      <c r="D750" s="38"/>
    </row>
    <row r="751" spans="3:4">
      <c r="C751" s="38"/>
      <c r="D751" s="38"/>
    </row>
    <row r="752" spans="3:4">
      <c r="C752" s="38"/>
      <c r="D752" s="38"/>
    </row>
    <row r="753" spans="3:4">
      <c r="C753" s="38"/>
      <c r="D753" s="38"/>
    </row>
    <row r="754" spans="3:4">
      <c r="C754" s="38"/>
      <c r="D754" s="38"/>
    </row>
    <row r="755" spans="3:4">
      <c r="C755" s="38"/>
      <c r="D755" s="38"/>
    </row>
    <row r="756" spans="3:4">
      <c r="C756" s="38"/>
      <c r="D756" s="38"/>
    </row>
    <row r="757" spans="3:4">
      <c r="C757" s="38"/>
      <c r="D757" s="38"/>
    </row>
    <row r="758" spans="3:4">
      <c r="C758" s="38"/>
      <c r="D758" s="38"/>
    </row>
    <row r="759" spans="3:4">
      <c r="C759" s="38"/>
      <c r="D759" s="38"/>
    </row>
    <row r="760" spans="3:4">
      <c r="C760" s="38"/>
      <c r="D760" s="38"/>
    </row>
    <row r="761" spans="3:4">
      <c r="C761" s="38"/>
      <c r="D761" s="38"/>
    </row>
    <row r="762" spans="3:4">
      <c r="C762" s="38"/>
      <c r="D762" s="38"/>
    </row>
    <row r="763" spans="3:4">
      <c r="C763" s="38"/>
      <c r="D763" s="38"/>
    </row>
    <row r="764" spans="3:4">
      <c r="C764" s="38"/>
      <c r="D764" s="38"/>
    </row>
    <row r="765" spans="3:4">
      <c r="C765" s="38"/>
      <c r="D765" s="38"/>
    </row>
    <row r="766" spans="3:4">
      <c r="C766" s="38"/>
      <c r="D766" s="38"/>
    </row>
    <row r="767" spans="3:4">
      <c r="C767" s="38"/>
      <c r="D767" s="38"/>
    </row>
    <row r="768" spans="3:4">
      <c r="C768" s="38"/>
      <c r="D768" s="38"/>
    </row>
    <row r="769" spans="3:4">
      <c r="C769" s="38"/>
      <c r="D769" s="38"/>
    </row>
    <row r="770" spans="3:4">
      <c r="C770" s="38"/>
      <c r="D770" s="38"/>
    </row>
    <row r="771" spans="3:4">
      <c r="C771" s="38"/>
      <c r="D771" s="38"/>
    </row>
    <row r="772" spans="3:4">
      <c r="C772" s="38"/>
      <c r="D772" s="38"/>
    </row>
    <row r="773" spans="3:4">
      <c r="C773" s="38"/>
      <c r="D773" s="38"/>
    </row>
    <row r="774" spans="3:4">
      <c r="C774" s="38"/>
      <c r="D774" s="38"/>
    </row>
    <row r="775" spans="3:4">
      <c r="C775" s="38"/>
      <c r="D775" s="38"/>
    </row>
    <row r="776" spans="3:4">
      <c r="C776" s="38"/>
      <c r="D776" s="38"/>
    </row>
    <row r="777" spans="3:4">
      <c r="C777" s="38"/>
      <c r="D777" s="38"/>
    </row>
    <row r="778" spans="3:4">
      <c r="C778" s="38"/>
      <c r="D778" s="38"/>
    </row>
    <row r="779" spans="3:4">
      <c r="C779" s="38"/>
      <c r="D779" s="38"/>
    </row>
    <row r="780" spans="3:4">
      <c r="C780" s="38"/>
      <c r="D780" s="38"/>
    </row>
    <row r="781" spans="3:4">
      <c r="C781" s="38"/>
      <c r="D781" s="38"/>
    </row>
    <row r="782" spans="3:4">
      <c r="C782" s="38"/>
      <c r="D782" s="38"/>
    </row>
    <row r="783" spans="3:4">
      <c r="C783" s="38"/>
      <c r="D783" s="38"/>
    </row>
    <row r="784" spans="3:4">
      <c r="C784" s="38"/>
      <c r="D784" s="38"/>
    </row>
    <row r="785" spans="3:4">
      <c r="C785" s="38"/>
      <c r="D785" s="38"/>
    </row>
    <row r="786" spans="3:4">
      <c r="C786" s="38"/>
      <c r="D786" s="38"/>
    </row>
    <row r="787" spans="3:4">
      <c r="C787" s="38"/>
      <c r="D787" s="38"/>
    </row>
    <row r="788" spans="3:4">
      <c r="C788" s="38"/>
      <c r="D788" s="38"/>
    </row>
    <row r="789" spans="3:4">
      <c r="C789" s="38"/>
      <c r="D789" s="38"/>
    </row>
    <row r="790" spans="3:4">
      <c r="C790" s="38"/>
      <c r="D790" s="38"/>
    </row>
    <row r="791" spans="3:4">
      <c r="C791" s="38"/>
      <c r="D791" s="38"/>
    </row>
    <row r="792" spans="3:4">
      <c r="C792" s="38"/>
      <c r="D792" s="38"/>
    </row>
    <row r="793" spans="3:4">
      <c r="C793" s="38"/>
      <c r="D793" s="38"/>
    </row>
    <row r="794" spans="3:4">
      <c r="C794" s="38"/>
      <c r="D794" s="38"/>
    </row>
    <row r="795" spans="3:4">
      <c r="C795" s="38"/>
      <c r="D795" s="38"/>
    </row>
    <row r="796" spans="3:4">
      <c r="C796" s="38"/>
      <c r="D796" s="38"/>
    </row>
    <row r="797" spans="3:4">
      <c r="C797" s="38"/>
      <c r="D797" s="38"/>
    </row>
    <row r="798" spans="3:4">
      <c r="C798" s="38"/>
      <c r="D798" s="38"/>
    </row>
    <row r="799" spans="3:4">
      <c r="C799" s="38"/>
      <c r="D799" s="38"/>
    </row>
    <row r="800" spans="3:4">
      <c r="C800" s="38"/>
      <c r="D800" s="38"/>
    </row>
    <row r="801" spans="3:4">
      <c r="C801" s="38"/>
      <c r="D801" s="38"/>
    </row>
    <row r="802" spans="3:4">
      <c r="C802" s="38"/>
      <c r="D802" s="38"/>
    </row>
    <row r="803" spans="3:4">
      <c r="C803" s="38"/>
      <c r="D803" s="38"/>
    </row>
    <row r="804" spans="3:4">
      <c r="C804" s="38"/>
      <c r="D804" s="38"/>
    </row>
    <row r="805" spans="3:4">
      <c r="C805" s="38"/>
      <c r="D805" s="38"/>
    </row>
    <row r="806" spans="3:4">
      <c r="C806" s="38"/>
      <c r="D806" s="38"/>
    </row>
    <row r="807" spans="3:4">
      <c r="C807" s="38"/>
      <c r="D807" s="38"/>
    </row>
    <row r="808" spans="3:4">
      <c r="C808" s="38"/>
      <c r="D808" s="38"/>
    </row>
    <row r="809" spans="3:4">
      <c r="C809" s="38"/>
      <c r="D809" s="38"/>
    </row>
    <row r="810" spans="3:4">
      <c r="C810" s="38"/>
      <c r="D810" s="38"/>
    </row>
    <row r="811" spans="3:4">
      <c r="C811" s="38"/>
      <c r="D811" s="38"/>
    </row>
    <row r="812" spans="3:4">
      <c r="C812" s="38"/>
      <c r="D812" s="38"/>
    </row>
    <row r="813" spans="3:4">
      <c r="C813" s="38"/>
      <c r="D813" s="38"/>
    </row>
    <row r="814" spans="3:4">
      <c r="C814" s="38"/>
      <c r="D814" s="38"/>
    </row>
    <row r="815" spans="3:4">
      <c r="C815" s="38"/>
      <c r="D815" s="38"/>
    </row>
    <row r="816" spans="3:4">
      <c r="C816" s="38"/>
      <c r="D816" s="38"/>
    </row>
    <row r="817" spans="3:4">
      <c r="C817" s="38"/>
      <c r="D817" s="38"/>
    </row>
    <row r="818" spans="3:4">
      <c r="C818" s="38"/>
      <c r="D818" s="38"/>
    </row>
    <row r="819" spans="3:4">
      <c r="C819" s="38"/>
      <c r="D819" s="38"/>
    </row>
    <row r="820" spans="3:4">
      <c r="C820" s="38"/>
      <c r="D820" s="38"/>
    </row>
    <row r="821" spans="3:4">
      <c r="C821" s="38"/>
      <c r="D821" s="38"/>
    </row>
    <row r="822" spans="3:4">
      <c r="C822" s="38"/>
      <c r="D822" s="38"/>
    </row>
    <row r="823" spans="3:4">
      <c r="C823" s="38"/>
      <c r="D823" s="38"/>
    </row>
    <row r="824" spans="3:4">
      <c r="C824" s="38"/>
      <c r="D824" s="38"/>
    </row>
    <row r="825" spans="3:4">
      <c r="C825" s="38"/>
      <c r="D825" s="38"/>
    </row>
    <row r="826" spans="3:4">
      <c r="C826" s="38"/>
      <c r="D826" s="38"/>
    </row>
    <row r="827" spans="3:4">
      <c r="C827" s="38"/>
      <c r="D827" s="38"/>
    </row>
    <row r="828" spans="3:4">
      <c r="C828" s="38"/>
      <c r="D828" s="38"/>
    </row>
    <row r="829" spans="3:4">
      <c r="C829" s="38"/>
      <c r="D829" s="38"/>
    </row>
    <row r="830" spans="3:4">
      <c r="C830" s="38"/>
      <c r="D830" s="38"/>
    </row>
    <row r="831" spans="3:4">
      <c r="C831" s="38"/>
      <c r="D831" s="38"/>
    </row>
    <row r="832" spans="3:4">
      <c r="C832" s="38"/>
      <c r="D832" s="38"/>
    </row>
    <row r="833" spans="3:4">
      <c r="C833" s="38"/>
      <c r="D833" s="38"/>
    </row>
    <row r="834" spans="3:4">
      <c r="C834" s="38"/>
      <c r="D834" s="38"/>
    </row>
    <row r="835" spans="3:4">
      <c r="C835" s="38"/>
      <c r="D835" s="38"/>
    </row>
    <row r="836" spans="3:4">
      <c r="C836" s="38"/>
      <c r="D836" s="38"/>
    </row>
    <row r="837" spans="3:4">
      <c r="C837" s="38"/>
      <c r="D837" s="38"/>
    </row>
    <row r="838" spans="3:4">
      <c r="C838" s="38"/>
      <c r="D838" s="38"/>
    </row>
    <row r="839" spans="3:4">
      <c r="C839" s="38"/>
      <c r="D839" s="38"/>
    </row>
    <row r="840" spans="3:4">
      <c r="C840" s="38"/>
      <c r="D840" s="38"/>
    </row>
    <row r="841" spans="3:4">
      <c r="C841" s="38"/>
      <c r="D841" s="38"/>
    </row>
    <row r="842" spans="3:4">
      <c r="C842" s="38"/>
      <c r="D842" s="38"/>
    </row>
    <row r="843" spans="3:4">
      <c r="C843" s="38"/>
      <c r="D843" s="38"/>
    </row>
    <row r="844" spans="3:4">
      <c r="C844" s="38"/>
      <c r="D844" s="38"/>
    </row>
    <row r="845" spans="3:4">
      <c r="C845" s="38"/>
      <c r="D845" s="38"/>
    </row>
    <row r="846" spans="3:4">
      <c r="C846" s="38"/>
      <c r="D846" s="38"/>
    </row>
    <row r="847" spans="3:4">
      <c r="C847" s="38"/>
      <c r="D847" s="38"/>
    </row>
    <row r="848" spans="3:4">
      <c r="C848" s="38"/>
      <c r="D848" s="38"/>
    </row>
    <row r="849" spans="3:4">
      <c r="C849" s="38"/>
      <c r="D849" s="38"/>
    </row>
    <row r="850" spans="3:4">
      <c r="C850" s="38"/>
      <c r="D850" s="38"/>
    </row>
    <row r="851" spans="3:4">
      <c r="C851" s="38"/>
      <c r="D851" s="38"/>
    </row>
    <row r="852" spans="3:4">
      <c r="C852" s="38"/>
      <c r="D852" s="38"/>
    </row>
    <row r="853" spans="3:4">
      <c r="C853" s="38"/>
      <c r="D853" s="38"/>
    </row>
    <row r="854" spans="3:4">
      <c r="C854" s="38"/>
      <c r="D854" s="38"/>
    </row>
    <row r="855" spans="3:4">
      <c r="C855" s="38"/>
      <c r="D855" s="38"/>
    </row>
    <row r="856" spans="3:4">
      <c r="C856" s="38"/>
      <c r="D856" s="38"/>
    </row>
    <row r="857" spans="3:4">
      <c r="C857" s="38"/>
      <c r="D857" s="38"/>
    </row>
    <row r="858" spans="3:4">
      <c r="C858" s="38"/>
      <c r="D858" s="38"/>
    </row>
    <row r="859" spans="3:4">
      <c r="C859" s="38"/>
      <c r="D859" s="38"/>
    </row>
    <row r="860" spans="3:4">
      <c r="C860" s="38"/>
      <c r="D860" s="38"/>
    </row>
    <row r="861" spans="3:4">
      <c r="C861" s="38"/>
      <c r="D861" s="38"/>
    </row>
    <row r="862" spans="3:4">
      <c r="C862" s="38"/>
      <c r="D862" s="38"/>
    </row>
    <row r="863" spans="3:4">
      <c r="C863" s="38"/>
      <c r="D863" s="38"/>
    </row>
    <row r="864" spans="3:4">
      <c r="C864" s="38"/>
      <c r="D864" s="38"/>
    </row>
    <row r="865" spans="3:4">
      <c r="C865" s="38"/>
      <c r="D865" s="38"/>
    </row>
    <row r="866" spans="3:4">
      <c r="C866" s="38"/>
      <c r="D866" s="38"/>
    </row>
    <row r="867" spans="3:4">
      <c r="C867" s="38"/>
      <c r="D867" s="38"/>
    </row>
    <row r="868" spans="3:4">
      <c r="C868" s="38"/>
      <c r="D868" s="38"/>
    </row>
    <row r="869" spans="3:4">
      <c r="C869" s="38"/>
      <c r="D869" s="38"/>
    </row>
    <row r="870" spans="3:4">
      <c r="C870" s="38"/>
      <c r="D870" s="38"/>
    </row>
    <row r="871" spans="3:4">
      <c r="C871" s="38"/>
      <c r="D871" s="38"/>
    </row>
    <row r="872" spans="3:4">
      <c r="C872" s="38"/>
      <c r="D872" s="38"/>
    </row>
    <row r="873" spans="3:4">
      <c r="C873" s="38"/>
      <c r="D873" s="38"/>
    </row>
    <row r="874" spans="3:4">
      <c r="C874" s="38"/>
      <c r="D874" s="38"/>
    </row>
    <row r="875" spans="3:4">
      <c r="C875" s="38"/>
      <c r="D875" s="38"/>
    </row>
    <row r="876" spans="3:4">
      <c r="C876" s="38"/>
      <c r="D876" s="38"/>
    </row>
    <row r="877" spans="3:4">
      <c r="C877" s="38"/>
      <c r="D877" s="38"/>
    </row>
    <row r="878" spans="3:4">
      <c r="C878" s="38"/>
      <c r="D878" s="38"/>
    </row>
    <row r="879" spans="3:4">
      <c r="C879" s="38"/>
      <c r="D879" s="38"/>
    </row>
    <row r="880" spans="3:4">
      <c r="C880" s="38"/>
      <c r="D880" s="38"/>
    </row>
    <row r="881" spans="3:4">
      <c r="C881" s="38"/>
      <c r="D881" s="38"/>
    </row>
    <row r="882" spans="3:4">
      <c r="C882" s="38"/>
      <c r="D882" s="38"/>
    </row>
    <row r="883" spans="3:4">
      <c r="C883" s="38"/>
      <c r="D883" s="38"/>
    </row>
    <row r="884" spans="3:4">
      <c r="C884" s="38"/>
      <c r="D884" s="38"/>
    </row>
    <row r="885" spans="3:4">
      <c r="C885" s="38"/>
      <c r="D885" s="38"/>
    </row>
    <row r="886" spans="3:4">
      <c r="C886" s="38"/>
      <c r="D886" s="38"/>
    </row>
    <row r="887" spans="3:4">
      <c r="C887" s="38"/>
      <c r="D887" s="38"/>
    </row>
    <row r="888" spans="3:4">
      <c r="C888" s="38"/>
      <c r="D888" s="38"/>
    </row>
    <row r="889" spans="3:4">
      <c r="C889" s="38"/>
      <c r="D889" s="38"/>
    </row>
    <row r="890" spans="3:4">
      <c r="C890" s="38"/>
      <c r="D890" s="38"/>
    </row>
    <row r="891" spans="3:4">
      <c r="C891" s="38"/>
      <c r="D891" s="38"/>
    </row>
    <row r="892" spans="3:4">
      <c r="C892" s="38"/>
      <c r="D892" s="38"/>
    </row>
    <row r="893" spans="3:4">
      <c r="C893" s="38"/>
      <c r="D893" s="38"/>
    </row>
    <row r="894" spans="3:4">
      <c r="C894" s="38"/>
      <c r="D894" s="38"/>
    </row>
    <row r="895" spans="3:4">
      <c r="C895" s="38"/>
      <c r="D895" s="38"/>
    </row>
    <row r="896" spans="3:4">
      <c r="C896" s="38"/>
      <c r="D896" s="38"/>
    </row>
    <row r="897" spans="3:4">
      <c r="C897" s="38"/>
      <c r="D897" s="38"/>
    </row>
    <row r="898" spans="3:4">
      <c r="C898" s="38"/>
      <c r="D898" s="38"/>
    </row>
    <row r="899" spans="3:4">
      <c r="C899" s="38"/>
      <c r="D899" s="38"/>
    </row>
    <row r="900" spans="3:4">
      <c r="C900" s="38"/>
      <c r="D900" s="38"/>
    </row>
    <row r="901" spans="3:4">
      <c r="C901" s="38"/>
      <c r="D901" s="38"/>
    </row>
    <row r="902" spans="3:4">
      <c r="C902" s="38"/>
      <c r="D902" s="38"/>
    </row>
    <row r="903" spans="3:4">
      <c r="C903" s="38"/>
      <c r="D903" s="38"/>
    </row>
    <row r="904" spans="3:4">
      <c r="C904" s="38"/>
      <c r="D904" s="38"/>
    </row>
    <row r="905" spans="3:4">
      <c r="C905" s="38"/>
      <c r="D905" s="38"/>
    </row>
    <row r="906" spans="3:4">
      <c r="C906" s="38"/>
      <c r="D906" s="38"/>
    </row>
    <row r="907" spans="3:4">
      <c r="C907" s="38"/>
      <c r="D907" s="38"/>
    </row>
    <row r="908" spans="3:4">
      <c r="C908" s="38"/>
      <c r="D908" s="38"/>
    </row>
    <row r="909" spans="3:4">
      <c r="C909" s="38"/>
      <c r="D909" s="38"/>
    </row>
    <row r="910" spans="3:4">
      <c r="C910" s="38"/>
      <c r="D910" s="38"/>
    </row>
    <row r="911" spans="3:4">
      <c r="C911" s="38"/>
      <c r="D911" s="38"/>
    </row>
    <row r="912" spans="3:4">
      <c r="C912" s="38"/>
      <c r="D912" s="38"/>
    </row>
    <row r="913" spans="3:4">
      <c r="C913" s="38"/>
      <c r="D913" s="38"/>
    </row>
    <row r="914" spans="3:4">
      <c r="C914" s="38"/>
      <c r="D914" s="38"/>
    </row>
    <row r="915" spans="3:4">
      <c r="C915" s="38"/>
      <c r="D915" s="38"/>
    </row>
    <row r="916" spans="3:4">
      <c r="C916" s="38"/>
      <c r="D916" s="38"/>
    </row>
    <row r="917" spans="3:4">
      <c r="C917" s="38"/>
      <c r="D917" s="38"/>
    </row>
    <row r="918" spans="3:4">
      <c r="C918" s="38"/>
      <c r="D918" s="38"/>
    </row>
    <row r="919" spans="3:4">
      <c r="C919" s="38"/>
      <c r="D919" s="38"/>
    </row>
    <row r="920" spans="3:4">
      <c r="C920" s="38"/>
      <c r="D920" s="38"/>
    </row>
    <row r="921" spans="3:4">
      <c r="C921" s="38"/>
      <c r="D921" s="38"/>
    </row>
    <row r="922" spans="3:4">
      <c r="C922" s="38"/>
      <c r="D922" s="38"/>
    </row>
    <row r="923" spans="3:4">
      <c r="C923" s="38"/>
      <c r="D923" s="38"/>
    </row>
    <row r="924" spans="3:4">
      <c r="C924" s="38"/>
      <c r="D924" s="38"/>
    </row>
    <row r="925" spans="3:4">
      <c r="C925" s="38"/>
      <c r="D925" s="38"/>
    </row>
    <row r="926" spans="3:4">
      <c r="C926" s="38"/>
      <c r="D926" s="38"/>
    </row>
    <row r="927" spans="3:4">
      <c r="C927" s="38"/>
      <c r="D927" s="38"/>
    </row>
    <row r="928" spans="3:4">
      <c r="C928" s="38"/>
      <c r="D928" s="38"/>
    </row>
    <row r="929" spans="3:4">
      <c r="C929" s="38"/>
      <c r="D929" s="38"/>
    </row>
    <row r="930" spans="3:4">
      <c r="C930" s="38"/>
      <c r="D930" s="38"/>
    </row>
    <row r="931" spans="3:4">
      <c r="C931" s="38"/>
      <c r="D931" s="38"/>
    </row>
    <row r="932" spans="3:4">
      <c r="C932" s="38"/>
      <c r="D932" s="38"/>
    </row>
    <row r="933" spans="3:4">
      <c r="C933" s="38"/>
      <c r="D933" s="38"/>
    </row>
    <row r="934" spans="3:4">
      <c r="C934" s="38"/>
      <c r="D934" s="38"/>
    </row>
    <row r="935" spans="3:4">
      <c r="C935" s="38"/>
      <c r="D935" s="38"/>
    </row>
    <row r="936" spans="3:4">
      <c r="C936" s="38"/>
      <c r="D936" s="38"/>
    </row>
    <row r="937" spans="3:4">
      <c r="C937" s="38"/>
      <c r="D937" s="38"/>
    </row>
    <row r="938" spans="3:4">
      <c r="C938" s="38"/>
      <c r="D938" s="38"/>
    </row>
    <row r="939" spans="3:4">
      <c r="C939" s="38"/>
      <c r="D939" s="38"/>
    </row>
    <row r="940" spans="3:4">
      <c r="C940" s="38"/>
      <c r="D940" s="38"/>
    </row>
    <row r="941" spans="3:4">
      <c r="C941" s="38"/>
      <c r="D941" s="38"/>
    </row>
    <row r="942" spans="3:4">
      <c r="C942" s="38"/>
      <c r="D942" s="38"/>
    </row>
    <row r="943" spans="3:4">
      <c r="C943" s="38"/>
      <c r="D943" s="38"/>
    </row>
    <row r="944" spans="3:4">
      <c r="C944" s="38"/>
      <c r="D944" s="38"/>
    </row>
    <row r="945" spans="3:4">
      <c r="C945" s="38"/>
      <c r="D945" s="38"/>
    </row>
    <row r="946" spans="3:4">
      <c r="C946" s="38"/>
      <c r="D946" s="38"/>
    </row>
    <row r="947" spans="3:4">
      <c r="C947" s="38"/>
      <c r="D947" s="38"/>
    </row>
    <row r="948" spans="3:4">
      <c r="C948" s="38"/>
      <c r="D948" s="38"/>
    </row>
    <row r="949" spans="3:4">
      <c r="C949" s="38"/>
      <c r="D949" s="38"/>
    </row>
    <row r="950" spans="3:4">
      <c r="C950" s="38"/>
      <c r="D950" s="38"/>
    </row>
    <row r="951" spans="3:4">
      <c r="C951" s="38"/>
      <c r="D951" s="38"/>
    </row>
    <row r="952" spans="3:4">
      <c r="C952" s="38"/>
      <c r="D952" s="38"/>
    </row>
    <row r="953" spans="3:4">
      <c r="C953" s="38"/>
      <c r="D953" s="38"/>
    </row>
    <row r="954" spans="3:4">
      <c r="C954" s="38"/>
      <c r="D954" s="38"/>
    </row>
    <row r="955" spans="3:4">
      <c r="C955" s="38"/>
      <c r="D955" s="38"/>
    </row>
    <row r="956" spans="3:4">
      <c r="C956" s="38"/>
      <c r="D956" s="38"/>
    </row>
    <row r="957" spans="3:4">
      <c r="C957" s="38"/>
      <c r="D957" s="38"/>
    </row>
    <row r="958" spans="3:4">
      <c r="C958" s="38"/>
      <c r="D958" s="38"/>
    </row>
    <row r="959" spans="3:4">
      <c r="C959" s="38"/>
      <c r="D959" s="38"/>
    </row>
    <row r="960" spans="3:4">
      <c r="C960" s="38"/>
      <c r="D960" s="38"/>
    </row>
    <row r="961" spans="3:4">
      <c r="C961" s="38"/>
      <c r="D961" s="38"/>
    </row>
    <row r="962" spans="3:4">
      <c r="C962" s="38"/>
      <c r="D962" s="38"/>
    </row>
    <row r="963" spans="3:4">
      <c r="C963" s="38"/>
      <c r="D963" s="38"/>
    </row>
    <row r="964" spans="3:4">
      <c r="C964" s="38"/>
      <c r="D964" s="38"/>
    </row>
    <row r="965" spans="3:4">
      <c r="C965" s="38"/>
      <c r="D965" s="38"/>
    </row>
    <row r="966" spans="3:4">
      <c r="C966" s="38"/>
      <c r="D966" s="38"/>
    </row>
    <row r="967" spans="3:4">
      <c r="C967" s="38"/>
      <c r="D967" s="38"/>
    </row>
    <row r="968" spans="3:4">
      <c r="C968" s="38"/>
      <c r="D968" s="38"/>
    </row>
    <row r="969" spans="3:4">
      <c r="C969" s="38"/>
      <c r="D969" s="38"/>
    </row>
    <row r="970" spans="3:4">
      <c r="C970" s="38"/>
      <c r="D970" s="38"/>
    </row>
    <row r="971" spans="3:4">
      <c r="C971" s="38"/>
      <c r="D971" s="38"/>
    </row>
    <row r="972" spans="3:4">
      <c r="C972" s="38"/>
      <c r="D972" s="38"/>
    </row>
    <row r="973" spans="3:4">
      <c r="C973" s="38"/>
      <c r="D973" s="38"/>
    </row>
    <row r="974" spans="3:4">
      <c r="C974" s="38"/>
      <c r="D974" s="38"/>
    </row>
    <row r="975" spans="3:4">
      <c r="C975" s="38"/>
      <c r="D975" s="38"/>
    </row>
    <row r="976" spans="3:4">
      <c r="C976" s="38"/>
      <c r="D976" s="38"/>
    </row>
    <row r="977" spans="3:4">
      <c r="C977" s="38"/>
      <c r="D977" s="38"/>
    </row>
    <row r="978" spans="3:4">
      <c r="C978" s="38"/>
      <c r="D978" s="38"/>
    </row>
    <row r="979" spans="3:4">
      <c r="C979" s="38"/>
      <c r="D979" s="38"/>
    </row>
    <row r="980" spans="3:4">
      <c r="C980" s="38"/>
      <c r="D980" s="38"/>
    </row>
    <row r="981" spans="3:4">
      <c r="C981" s="38"/>
      <c r="D981" s="38"/>
    </row>
    <row r="982" spans="3:4">
      <c r="C982" s="38"/>
      <c r="D982" s="38"/>
    </row>
    <row r="983" spans="3:4">
      <c r="C983" s="38"/>
      <c r="D983" s="38"/>
    </row>
    <row r="984" spans="3:4">
      <c r="C984" s="38"/>
      <c r="D984" s="38"/>
    </row>
    <row r="985" spans="3:4">
      <c r="C985" s="38"/>
      <c r="D985" s="38"/>
    </row>
    <row r="986" spans="3:4">
      <c r="C986" s="38"/>
      <c r="D986" s="38"/>
    </row>
    <row r="987" spans="3:4">
      <c r="C987" s="38"/>
      <c r="D987" s="38"/>
    </row>
    <row r="988" spans="3:4">
      <c r="C988" s="38"/>
      <c r="D988" s="38"/>
    </row>
    <row r="989" spans="3:4">
      <c r="C989" s="38"/>
      <c r="D989" s="38"/>
    </row>
    <row r="990" spans="3:4">
      <c r="C990" s="38"/>
      <c r="D990" s="38"/>
    </row>
    <row r="991" spans="3:4">
      <c r="C991" s="38"/>
      <c r="D991" s="38"/>
    </row>
    <row r="992" spans="3:4">
      <c r="C992" s="38"/>
      <c r="D992" s="38"/>
    </row>
    <row r="993" spans="3:4">
      <c r="C993" s="38"/>
      <c r="D993" s="38"/>
    </row>
    <row r="994" spans="3:4">
      <c r="C994" s="38"/>
      <c r="D994" s="38"/>
    </row>
    <row r="995" spans="3:4">
      <c r="C995" s="38"/>
      <c r="D995" s="38"/>
    </row>
    <row r="996" spans="3:4">
      <c r="C996" s="38"/>
      <c r="D996" s="38"/>
    </row>
    <row r="997" spans="3:4">
      <c r="C997" s="38"/>
      <c r="D997" s="38"/>
    </row>
    <row r="998" spans="3:4">
      <c r="C998" s="38"/>
      <c r="D998" s="38"/>
    </row>
    <row r="999" spans="3:4">
      <c r="C999" s="38"/>
      <c r="D999" s="38"/>
    </row>
    <row r="1000" spans="3:4">
      <c r="C1000" s="38"/>
      <c r="D1000" s="38"/>
    </row>
    <row r="1001" spans="3:4">
      <c r="C1001" s="38"/>
      <c r="D1001" s="38"/>
    </row>
    <row r="1002" spans="3:4">
      <c r="C1002" s="38"/>
      <c r="D1002" s="38"/>
    </row>
    <row r="1003" spans="3:4">
      <c r="C1003" s="38"/>
      <c r="D1003" s="38"/>
    </row>
    <row r="1004" spans="3:4">
      <c r="C1004" s="38"/>
      <c r="D1004" s="38"/>
    </row>
    <row r="1005" spans="3:4">
      <c r="C1005" s="38"/>
      <c r="D1005" s="38"/>
    </row>
    <row r="1006" spans="3:4">
      <c r="C1006" s="38"/>
      <c r="D1006" s="38"/>
    </row>
    <row r="1007" spans="3:4">
      <c r="C1007" s="38"/>
      <c r="D1007" s="38"/>
    </row>
    <row r="1008" spans="3:4">
      <c r="C1008" s="38"/>
      <c r="D1008" s="38"/>
    </row>
    <row r="1009" spans="3:4">
      <c r="C1009" s="38"/>
      <c r="D1009" s="38"/>
    </row>
    <row r="1010" spans="3:4">
      <c r="C1010" s="38"/>
      <c r="D1010" s="38"/>
    </row>
    <row r="1011" spans="3:4">
      <c r="C1011" s="38"/>
      <c r="D1011" s="38"/>
    </row>
    <row r="1012" spans="3:4">
      <c r="C1012" s="38"/>
      <c r="D1012" s="38"/>
    </row>
    <row r="1013" spans="3:4">
      <c r="C1013" s="38"/>
      <c r="D1013" s="38"/>
    </row>
    <row r="1014" spans="3:4">
      <c r="C1014" s="38"/>
      <c r="D1014" s="38"/>
    </row>
    <row r="1015" spans="3:4">
      <c r="C1015" s="38"/>
      <c r="D1015" s="38"/>
    </row>
    <row r="1016" spans="3:4">
      <c r="C1016" s="38"/>
      <c r="D1016" s="38"/>
    </row>
    <row r="1017" spans="3:4">
      <c r="C1017" s="38"/>
      <c r="D1017" s="38"/>
    </row>
    <row r="1018" spans="3:4">
      <c r="C1018" s="38"/>
      <c r="D1018" s="38"/>
    </row>
    <row r="1019" spans="3:4">
      <c r="C1019" s="38"/>
      <c r="D1019" s="38"/>
    </row>
    <row r="1020" spans="3:4">
      <c r="C1020" s="38"/>
      <c r="D1020" s="38"/>
    </row>
    <row r="1021" spans="3:4">
      <c r="C1021" s="38"/>
      <c r="D1021" s="38"/>
    </row>
    <row r="1022" spans="3:4">
      <c r="C1022" s="38"/>
      <c r="D1022" s="38"/>
    </row>
    <row r="1023" spans="3:4">
      <c r="C1023" s="38"/>
      <c r="D1023" s="38"/>
    </row>
    <row r="1024" spans="3:4">
      <c r="C1024" s="38"/>
      <c r="D1024" s="38"/>
    </row>
    <row r="1025" spans="3:4">
      <c r="C1025" s="38"/>
      <c r="D1025" s="38"/>
    </row>
    <row r="1026" spans="3:4">
      <c r="C1026" s="38"/>
      <c r="D1026" s="38"/>
    </row>
    <row r="1027" spans="3:4">
      <c r="C1027" s="38"/>
      <c r="D1027" s="38"/>
    </row>
    <row r="1028" spans="3:4">
      <c r="C1028" s="38"/>
      <c r="D1028" s="38"/>
    </row>
    <row r="1029" spans="3:4">
      <c r="C1029" s="38"/>
      <c r="D1029" s="38"/>
    </row>
    <row r="1030" spans="3:4">
      <c r="C1030" s="38"/>
      <c r="D1030" s="38"/>
    </row>
    <row r="1031" spans="3:4">
      <c r="C1031" s="38"/>
      <c r="D1031" s="38"/>
    </row>
    <row r="1032" spans="3:4">
      <c r="C1032" s="38"/>
      <c r="D1032" s="38"/>
    </row>
    <row r="1033" spans="3:4">
      <c r="C1033" s="38"/>
      <c r="D1033" s="38"/>
    </row>
    <row r="1034" spans="3:4">
      <c r="C1034" s="38"/>
      <c r="D1034" s="38"/>
    </row>
    <row r="1035" spans="3:4">
      <c r="C1035" s="38"/>
      <c r="D1035" s="38"/>
    </row>
    <row r="1036" spans="3:4">
      <c r="C1036" s="38"/>
      <c r="D1036" s="38"/>
    </row>
    <row r="1037" spans="3:4">
      <c r="C1037" s="38"/>
      <c r="D1037" s="38"/>
    </row>
    <row r="1038" spans="3:4">
      <c r="C1038" s="38"/>
      <c r="D1038" s="38"/>
    </row>
    <row r="1039" spans="3:4">
      <c r="C1039" s="38"/>
      <c r="D1039" s="38"/>
    </row>
    <row r="1040" spans="3:4">
      <c r="C1040" s="38"/>
      <c r="D1040" s="38"/>
    </row>
    <row r="1041" spans="3:4">
      <c r="C1041" s="38"/>
      <c r="D1041" s="38"/>
    </row>
    <row r="1042" spans="3:4">
      <c r="C1042" s="38"/>
      <c r="D1042" s="38"/>
    </row>
    <row r="1043" spans="3:4">
      <c r="C1043" s="38"/>
      <c r="D1043" s="38"/>
    </row>
    <row r="1044" spans="3:4">
      <c r="C1044" s="38"/>
      <c r="D1044" s="38"/>
    </row>
    <row r="1045" spans="3:4">
      <c r="C1045" s="38"/>
      <c r="D1045" s="38"/>
    </row>
    <row r="1046" spans="3:4">
      <c r="C1046" s="38"/>
      <c r="D1046" s="38"/>
    </row>
    <row r="1047" spans="3:4">
      <c r="C1047" s="38"/>
      <c r="D1047" s="38"/>
    </row>
    <row r="1048" spans="3:4">
      <c r="C1048" s="38"/>
      <c r="D1048" s="38"/>
    </row>
    <row r="1049" spans="3:4">
      <c r="C1049" s="38"/>
      <c r="D1049" s="38"/>
    </row>
    <row r="1050" spans="3:4">
      <c r="C1050" s="38"/>
      <c r="D1050" s="38"/>
    </row>
    <row r="1051" spans="3:4">
      <c r="C1051" s="38"/>
      <c r="D1051" s="38"/>
    </row>
    <row r="1052" spans="3:4">
      <c r="C1052" s="38"/>
      <c r="D1052" s="38"/>
    </row>
    <row r="1053" spans="3:4">
      <c r="C1053" s="38"/>
      <c r="D1053" s="38"/>
    </row>
    <row r="1054" spans="3:4">
      <c r="C1054" s="38"/>
      <c r="D1054" s="38"/>
    </row>
    <row r="1055" spans="3:4">
      <c r="C1055" s="38"/>
      <c r="D1055" s="38"/>
    </row>
    <row r="1056" spans="3:4">
      <c r="C1056" s="38"/>
      <c r="D1056" s="38"/>
    </row>
    <row r="1057" spans="3:4">
      <c r="C1057" s="38"/>
      <c r="D1057" s="38"/>
    </row>
    <row r="1058" spans="3:4">
      <c r="C1058" s="38"/>
      <c r="D1058" s="38"/>
    </row>
    <row r="1059" spans="3:4">
      <c r="C1059" s="38"/>
      <c r="D1059" s="38"/>
    </row>
    <row r="1060" spans="3:4">
      <c r="C1060" s="38"/>
      <c r="D1060" s="38"/>
    </row>
    <row r="1061" spans="3:4">
      <c r="C1061" s="38"/>
      <c r="D1061" s="38"/>
    </row>
    <row r="1062" spans="3:4">
      <c r="C1062" s="38"/>
      <c r="D1062" s="38"/>
    </row>
    <row r="1063" spans="3:4">
      <c r="C1063" s="38"/>
      <c r="D1063" s="38"/>
    </row>
    <row r="1064" spans="3:4">
      <c r="C1064" s="38"/>
      <c r="D1064" s="38"/>
    </row>
    <row r="1065" spans="3:4">
      <c r="C1065" s="38"/>
      <c r="D1065" s="38"/>
    </row>
    <row r="1066" spans="3:4">
      <c r="C1066" s="38"/>
      <c r="D1066" s="38"/>
    </row>
    <row r="1067" spans="3:4">
      <c r="C1067" s="38"/>
      <c r="D1067" s="38"/>
    </row>
    <row r="1068" spans="3:4">
      <c r="C1068" s="38"/>
      <c r="D1068" s="38"/>
    </row>
    <row r="1069" spans="3:4">
      <c r="C1069" s="38"/>
      <c r="D1069" s="38"/>
    </row>
    <row r="1070" spans="3:4">
      <c r="C1070" s="38"/>
      <c r="D1070" s="38"/>
    </row>
    <row r="1071" spans="3:4">
      <c r="C1071" s="38"/>
      <c r="D1071" s="38"/>
    </row>
    <row r="1072" spans="3:4">
      <c r="C1072" s="38"/>
      <c r="D1072" s="38"/>
    </row>
    <row r="1073" spans="3:4">
      <c r="C1073" s="38"/>
      <c r="D1073" s="38"/>
    </row>
    <row r="1074" spans="3:4">
      <c r="C1074" s="38"/>
      <c r="D1074" s="38"/>
    </row>
    <row r="1075" spans="3:4">
      <c r="C1075" s="38"/>
      <c r="D1075" s="38"/>
    </row>
    <row r="1076" spans="3:4">
      <c r="C1076" s="38"/>
      <c r="D1076" s="38"/>
    </row>
    <row r="1077" spans="3:4">
      <c r="C1077" s="38"/>
      <c r="D1077" s="38"/>
    </row>
    <row r="1078" spans="3:4">
      <c r="C1078" s="38"/>
      <c r="D1078" s="38"/>
    </row>
    <row r="1079" spans="3:4">
      <c r="C1079" s="38"/>
      <c r="D1079" s="38"/>
    </row>
    <row r="1080" spans="3:4">
      <c r="C1080" s="38"/>
      <c r="D1080" s="38"/>
    </row>
    <row r="1081" spans="3:4">
      <c r="C1081" s="38"/>
      <c r="D1081" s="38"/>
    </row>
    <row r="1082" spans="3:4">
      <c r="C1082" s="38"/>
      <c r="D1082" s="38"/>
    </row>
    <row r="1083" spans="3:4">
      <c r="C1083" s="38"/>
      <c r="D1083" s="38"/>
    </row>
    <row r="1084" spans="3:4">
      <c r="C1084" s="38"/>
      <c r="D1084" s="38"/>
    </row>
    <row r="1085" spans="3:4">
      <c r="C1085" s="38"/>
      <c r="D1085" s="38"/>
    </row>
    <row r="1086" spans="3:4">
      <c r="C1086" s="38"/>
      <c r="D1086" s="38"/>
    </row>
    <row r="1087" spans="3:4">
      <c r="C1087" s="38"/>
      <c r="D1087" s="38"/>
    </row>
    <row r="1088" spans="3:4">
      <c r="C1088" s="38"/>
      <c r="D1088" s="38"/>
    </row>
    <row r="1089" spans="3:4">
      <c r="C1089" s="38"/>
      <c r="D1089" s="38"/>
    </row>
    <row r="1090" spans="3:4">
      <c r="C1090" s="38"/>
      <c r="D1090" s="38"/>
    </row>
    <row r="1091" spans="3:4">
      <c r="C1091" s="38"/>
      <c r="D1091" s="38"/>
    </row>
    <row r="1092" spans="3:4">
      <c r="C1092" s="38"/>
      <c r="D1092" s="38"/>
    </row>
    <row r="1093" spans="3:4">
      <c r="C1093" s="38"/>
      <c r="D1093" s="38"/>
    </row>
    <row r="1094" spans="3:4">
      <c r="C1094" s="38"/>
      <c r="D1094" s="38"/>
    </row>
    <row r="1095" spans="3:4">
      <c r="C1095" s="38"/>
      <c r="D1095" s="38"/>
    </row>
    <row r="1096" spans="3:4">
      <c r="C1096" s="38"/>
      <c r="D1096" s="38"/>
    </row>
    <row r="1097" spans="3:4">
      <c r="C1097" s="38"/>
      <c r="D1097" s="38"/>
    </row>
    <row r="1098" spans="3:4">
      <c r="C1098" s="38"/>
      <c r="D1098" s="38"/>
    </row>
    <row r="1099" spans="3:4">
      <c r="C1099" s="38"/>
      <c r="D1099" s="38"/>
    </row>
    <row r="1100" spans="3:4">
      <c r="C1100" s="38"/>
      <c r="D1100" s="38"/>
    </row>
    <row r="1101" spans="3:4">
      <c r="C1101" s="38"/>
      <c r="D1101" s="38"/>
    </row>
    <row r="1102" spans="3:4">
      <c r="C1102" s="38"/>
      <c r="D1102" s="38"/>
    </row>
    <row r="1103" spans="3:4">
      <c r="C1103" s="38"/>
      <c r="D1103" s="38"/>
    </row>
    <row r="1104" spans="3:4">
      <c r="C1104" s="38"/>
      <c r="D1104" s="38"/>
    </row>
    <row r="1105" spans="3:4">
      <c r="C1105" s="38"/>
      <c r="D1105" s="38"/>
    </row>
    <row r="1106" spans="3:4">
      <c r="C1106" s="38"/>
      <c r="D1106" s="38"/>
    </row>
    <row r="1107" spans="3:4">
      <c r="C1107" s="38"/>
      <c r="D1107" s="38"/>
    </row>
    <row r="1108" spans="3:4">
      <c r="C1108" s="38"/>
      <c r="D1108" s="38"/>
    </row>
    <row r="1109" spans="3:4">
      <c r="C1109" s="38"/>
      <c r="D1109" s="38"/>
    </row>
    <row r="1110" spans="3:4">
      <c r="C1110" s="38"/>
      <c r="D1110" s="38"/>
    </row>
    <row r="1111" spans="3:4">
      <c r="C1111" s="38"/>
      <c r="D1111" s="38"/>
    </row>
    <row r="1112" spans="3:4">
      <c r="C1112" s="38"/>
      <c r="D1112" s="38"/>
    </row>
    <row r="1113" spans="3:4">
      <c r="C1113" s="38"/>
      <c r="D1113" s="38"/>
    </row>
    <row r="1114" spans="3:4">
      <c r="C1114" s="38"/>
      <c r="D1114" s="38"/>
    </row>
    <row r="1115" spans="3:4">
      <c r="C1115" s="38"/>
      <c r="D1115" s="38"/>
    </row>
    <row r="1116" spans="3:4">
      <c r="C1116" s="38"/>
      <c r="D1116" s="38"/>
    </row>
    <row r="1117" spans="3:4">
      <c r="C1117" s="38"/>
      <c r="D1117" s="38"/>
    </row>
    <row r="1118" spans="3:4">
      <c r="C1118" s="38"/>
      <c r="D1118" s="38"/>
    </row>
    <row r="1119" spans="3:4">
      <c r="C1119" s="38"/>
      <c r="D1119" s="38"/>
    </row>
    <row r="1120" spans="3:4">
      <c r="C1120" s="38"/>
      <c r="D1120" s="38"/>
    </row>
    <row r="1121" spans="3:4">
      <c r="C1121" s="38"/>
      <c r="D1121" s="38"/>
    </row>
    <row r="1122" spans="3:4">
      <c r="C1122" s="38"/>
      <c r="D1122" s="38"/>
    </row>
    <row r="1123" spans="3:4">
      <c r="C1123" s="38"/>
      <c r="D1123" s="38"/>
    </row>
    <row r="1124" spans="3:4">
      <c r="C1124" s="38"/>
      <c r="D1124" s="38"/>
    </row>
    <row r="1125" spans="3:4">
      <c r="C1125" s="38"/>
      <c r="D1125" s="38"/>
    </row>
    <row r="1126" spans="3:4">
      <c r="C1126" s="38"/>
      <c r="D1126" s="38"/>
    </row>
    <row r="1127" spans="3:4">
      <c r="C1127" s="38"/>
      <c r="D1127" s="38"/>
    </row>
    <row r="1128" spans="3:4">
      <c r="C1128" s="38"/>
      <c r="D1128" s="38"/>
    </row>
    <row r="1129" spans="3:4">
      <c r="C1129" s="38"/>
      <c r="D1129" s="38"/>
    </row>
    <row r="1130" spans="3:4">
      <c r="C1130" s="38"/>
      <c r="D1130" s="38"/>
    </row>
    <row r="1131" spans="3:4">
      <c r="C1131" s="38"/>
      <c r="D1131" s="38"/>
    </row>
    <row r="1132" spans="3:4">
      <c r="C1132" s="38"/>
      <c r="D1132" s="38"/>
    </row>
    <row r="1133" spans="3:4">
      <c r="C1133" s="38"/>
      <c r="D1133" s="38"/>
    </row>
    <row r="1134" spans="3:4">
      <c r="C1134" s="38"/>
      <c r="D1134" s="38"/>
    </row>
    <row r="1135" spans="3:4">
      <c r="C1135" s="38"/>
      <c r="D1135" s="38"/>
    </row>
    <row r="1136" spans="3:4">
      <c r="C1136" s="38"/>
      <c r="D1136" s="38"/>
    </row>
    <row r="1137" spans="3:4">
      <c r="C1137" s="38"/>
      <c r="D1137" s="38"/>
    </row>
    <row r="1138" spans="3:4">
      <c r="C1138" s="38"/>
      <c r="D1138" s="38"/>
    </row>
    <row r="1139" spans="3:4">
      <c r="C1139" s="38"/>
      <c r="D1139" s="38"/>
    </row>
    <row r="1140" spans="3:4">
      <c r="C1140" s="38"/>
      <c r="D1140" s="38"/>
    </row>
    <row r="1141" spans="3:4">
      <c r="C1141" s="38"/>
      <c r="D1141" s="38"/>
    </row>
    <row r="1142" spans="3:4">
      <c r="C1142" s="38"/>
      <c r="D1142" s="38"/>
    </row>
    <row r="1143" spans="3:4">
      <c r="C1143" s="38"/>
      <c r="D1143" s="38"/>
    </row>
    <row r="1144" spans="3:4">
      <c r="C1144" s="38"/>
      <c r="D1144" s="38"/>
    </row>
    <row r="1145" spans="3:4">
      <c r="C1145" s="38"/>
      <c r="D1145" s="38"/>
    </row>
    <row r="1146" spans="3:4">
      <c r="C1146" s="38"/>
      <c r="D1146" s="38"/>
    </row>
    <row r="1147" spans="3:4">
      <c r="C1147" s="38"/>
      <c r="D1147" s="38"/>
    </row>
    <row r="1148" spans="3:4">
      <c r="C1148" s="38"/>
      <c r="D1148" s="38"/>
    </row>
    <row r="1149" spans="3:4">
      <c r="C1149" s="38"/>
      <c r="D1149" s="38"/>
    </row>
    <row r="1150" spans="3:4">
      <c r="C1150" s="38"/>
      <c r="D1150" s="38"/>
    </row>
    <row r="1151" spans="3:4">
      <c r="C1151" s="38"/>
      <c r="D1151" s="38"/>
    </row>
    <row r="1152" spans="3:4">
      <c r="C1152" s="38"/>
      <c r="D1152" s="38"/>
    </row>
    <row r="1153" spans="3:4">
      <c r="C1153" s="38"/>
      <c r="D1153" s="38"/>
    </row>
    <row r="1154" spans="3:4">
      <c r="C1154" s="38"/>
      <c r="D1154" s="38"/>
    </row>
    <row r="1155" spans="3:4">
      <c r="C1155" s="38"/>
      <c r="D1155" s="38"/>
    </row>
    <row r="1156" spans="3:4">
      <c r="C1156" s="38"/>
      <c r="D1156" s="38"/>
    </row>
    <row r="1157" spans="3:4">
      <c r="C1157" s="38"/>
      <c r="D1157" s="38"/>
    </row>
    <row r="1158" spans="3:4">
      <c r="C1158" s="38"/>
      <c r="D1158" s="38"/>
    </row>
    <row r="1159" spans="3:4">
      <c r="C1159" s="38"/>
      <c r="D1159" s="38"/>
    </row>
    <row r="1160" spans="3:4">
      <c r="C1160" s="38"/>
      <c r="D1160" s="38"/>
    </row>
    <row r="1161" spans="3:4">
      <c r="C1161" s="38"/>
      <c r="D1161" s="38"/>
    </row>
    <row r="1162" spans="3:4">
      <c r="C1162" s="38"/>
      <c r="D1162" s="38"/>
    </row>
    <row r="1163" spans="3:4">
      <c r="C1163" s="38"/>
      <c r="D1163" s="38"/>
    </row>
    <row r="1164" spans="3:4">
      <c r="C1164" s="38"/>
      <c r="D1164" s="38"/>
    </row>
    <row r="1165" spans="3:4">
      <c r="C1165" s="38"/>
      <c r="D1165" s="38"/>
    </row>
    <row r="1166" spans="3:4">
      <c r="C1166" s="38"/>
      <c r="D1166" s="38"/>
    </row>
    <row r="1167" spans="3:4">
      <c r="C1167" s="38"/>
      <c r="D1167" s="38"/>
    </row>
    <row r="1168" spans="3:4">
      <c r="C1168" s="38"/>
      <c r="D1168" s="38"/>
    </row>
    <row r="1169" spans="3:4">
      <c r="C1169" s="38"/>
      <c r="D1169" s="38"/>
    </row>
    <row r="1170" spans="3:4">
      <c r="C1170" s="38"/>
      <c r="D1170" s="38"/>
    </row>
    <row r="1171" spans="3:4">
      <c r="C1171" s="38"/>
      <c r="D1171" s="38"/>
    </row>
    <row r="1172" spans="3:4">
      <c r="C1172" s="38"/>
      <c r="D1172" s="38"/>
    </row>
    <row r="1173" spans="3:4">
      <c r="C1173" s="38"/>
      <c r="D1173" s="38"/>
    </row>
    <row r="1174" spans="3:4">
      <c r="C1174" s="38"/>
      <c r="D1174" s="38"/>
    </row>
    <row r="1175" spans="3:4">
      <c r="C1175" s="38"/>
      <c r="D1175" s="38"/>
    </row>
    <row r="1176" spans="3:4">
      <c r="C1176" s="38"/>
      <c r="D1176" s="38"/>
    </row>
    <row r="1177" spans="3:4">
      <c r="C1177" s="38"/>
      <c r="D1177" s="38"/>
    </row>
    <row r="1178" spans="3:4">
      <c r="C1178" s="38"/>
      <c r="D1178" s="38"/>
    </row>
    <row r="1179" spans="3:4">
      <c r="C1179" s="38"/>
      <c r="D1179" s="38"/>
    </row>
    <row r="1180" spans="3:4">
      <c r="C1180" s="38"/>
      <c r="D1180" s="38"/>
    </row>
    <row r="1181" spans="3:4">
      <c r="C1181" s="38"/>
      <c r="D1181" s="38"/>
    </row>
    <row r="1182" spans="3:4">
      <c r="C1182" s="38"/>
      <c r="D1182" s="38"/>
    </row>
    <row r="1183" spans="3:4">
      <c r="C1183" s="38"/>
      <c r="D1183" s="38"/>
    </row>
    <row r="1184" spans="3:4">
      <c r="C1184" s="38"/>
      <c r="D1184" s="38"/>
    </row>
    <row r="1185" spans="3:4">
      <c r="C1185" s="38"/>
      <c r="D1185" s="38"/>
    </row>
    <row r="1186" spans="3:4">
      <c r="C1186" s="38"/>
      <c r="D1186" s="38"/>
    </row>
    <row r="1187" spans="3:4">
      <c r="C1187" s="38"/>
      <c r="D1187" s="38"/>
    </row>
    <row r="1188" spans="3:4">
      <c r="C1188" s="38"/>
      <c r="D1188" s="38"/>
    </row>
    <row r="1189" spans="3:4">
      <c r="C1189" s="38"/>
      <c r="D1189" s="38"/>
    </row>
    <row r="1190" spans="3:4">
      <c r="C1190" s="38"/>
      <c r="D1190" s="38"/>
    </row>
    <row r="1191" spans="3:4">
      <c r="C1191" s="38"/>
      <c r="D1191" s="38"/>
    </row>
    <row r="1192" spans="3:4">
      <c r="C1192" s="38"/>
      <c r="D1192" s="38"/>
    </row>
    <row r="1193" spans="3:4">
      <c r="C1193" s="38"/>
      <c r="D1193" s="38"/>
    </row>
    <row r="1194" spans="3:4">
      <c r="C1194" s="38"/>
      <c r="D1194" s="38"/>
    </row>
    <row r="1195" spans="3:4">
      <c r="C1195" s="38"/>
      <c r="D1195" s="38"/>
    </row>
    <row r="1196" spans="3:4">
      <c r="C1196" s="38"/>
      <c r="D1196" s="38"/>
    </row>
    <row r="1197" spans="3:4">
      <c r="C1197" s="38"/>
      <c r="D1197" s="38"/>
    </row>
    <row r="1198" spans="3:4">
      <c r="C1198" s="38"/>
      <c r="D1198" s="38"/>
    </row>
    <row r="1199" spans="3:4">
      <c r="C1199" s="38"/>
      <c r="D1199" s="38"/>
    </row>
    <row r="1200" spans="3:4">
      <c r="C1200" s="38"/>
      <c r="D1200" s="38"/>
    </row>
    <row r="1201" spans="3:4">
      <c r="C1201" s="38"/>
      <c r="D1201" s="38"/>
    </row>
    <row r="1202" spans="3:4">
      <c r="C1202" s="38"/>
      <c r="D1202" s="38"/>
    </row>
    <row r="1203" spans="3:4">
      <c r="C1203" s="38"/>
      <c r="D1203" s="38"/>
    </row>
    <row r="1204" spans="3:4">
      <c r="C1204" s="38"/>
      <c r="D1204" s="38"/>
    </row>
    <row r="1205" spans="3:4">
      <c r="C1205" s="38"/>
      <c r="D1205" s="38"/>
    </row>
    <row r="1206" spans="3:4">
      <c r="C1206" s="38"/>
      <c r="D1206" s="38"/>
    </row>
    <row r="1207" spans="3:4">
      <c r="C1207" s="38"/>
      <c r="D1207" s="38"/>
    </row>
    <row r="1208" spans="3:4">
      <c r="C1208" s="38"/>
      <c r="D1208" s="38"/>
    </row>
    <row r="1209" spans="3:4">
      <c r="C1209" s="38"/>
      <c r="D1209" s="38"/>
    </row>
    <row r="1210" spans="3:4">
      <c r="C1210" s="38"/>
      <c r="D1210" s="38"/>
    </row>
    <row r="1211" spans="3:4">
      <c r="C1211" s="38"/>
      <c r="D1211" s="38"/>
    </row>
    <row r="1212" spans="3:4">
      <c r="C1212" s="38"/>
      <c r="D1212" s="38"/>
    </row>
    <row r="1213" spans="3:4">
      <c r="C1213" s="38"/>
      <c r="D1213" s="38"/>
    </row>
    <row r="1214" spans="3:4">
      <c r="C1214" s="38"/>
      <c r="D1214" s="38"/>
    </row>
    <row r="1215" spans="3:4">
      <c r="C1215" s="38"/>
      <c r="D1215" s="38"/>
    </row>
    <row r="1216" spans="3:4">
      <c r="C1216" s="38"/>
      <c r="D1216" s="38"/>
    </row>
    <row r="1217" spans="3:4">
      <c r="C1217" s="38"/>
      <c r="D1217" s="38"/>
    </row>
    <row r="1218" spans="3:4">
      <c r="C1218" s="38"/>
      <c r="D1218" s="38"/>
    </row>
    <row r="1219" spans="3:4">
      <c r="C1219" s="38"/>
      <c r="D1219" s="38"/>
    </row>
    <row r="1220" spans="3:4">
      <c r="C1220" s="38"/>
      <c r="D1220" s="38"/>
    </row>
    <row r="1221" spans="3:4">
      <c r="C1221" s="38"/>
      <c r="D1221" s="38"/>
    </row>
    <row r="1222" spans="3:4">
      <c r="C1222" s="38"/>
      <c r="D1222" s="38"/>
    </row>
    <row r="1223" spans="3:4">
      <c r="C1223" s="38"/>
      <c r="D1223" s="38"/>
    </row>
    <row r="1224" spans="3:4">
      <c r="C1224" s="38"/>
      <c r="D1224" s="38"/>
    </row>
    <row r="1225" spans="3:4">
      <c r="C1225" s="38"/>
      <c r="D1225" s="38"/>
    </row>
    <row r="1226" spans="3:4">
      <c r="C1226" s="38"/>
      <c r="D1226" s="38"/>
    </row>
    <row r="1227" spans="3:4">
      <c r="C1227" s="38"/>
      <c r="D1227" s="38"/>
    </row>
    <row r="1228" spans="3:4">
      <c r="C1228" s="38"/>
      <c r="D1228" s="38"/>
    </row>
    <row r="1229" spans="3:4">
      <c r="C1229" s="38"/>
      <c r="D1229" s="38"/>
    </row>
    <row r="1230" spans="3:4">
      <c r="C1230" s="38"/>
      <c r="D1230" s="38"/>
    </row>
    <row r="1231" spans="3:4">
      <c r="C1231" s="38"/>
      <c r="D1231" s="38"/>
    </row>
    <row r="1232" spans="3:4">
      <c r="C1232" s="38"/>
      <c r="D1232" s="38"/>
    </row>
    <row r="1233" spans="3:4">
      <c r="C1233" s="38"/>
      <c r="D1233" s="38"/>
    </row>
    <row r="1234" spans="3:4">
      <c r="C1234" s="38"/>
      <c r="D1234" s="38"/>
    </row>
    <row r="1235" spans="3:4">
      <c r="C1235" s="38"/>
      <c r="D1235" s="38"/>
    </row>
    <row r="1236" spans="3:4">
      <c r="C1236" s="38"/>
      <c r="D1236" s="38"/>
    </row>
    <row r="1237" spans="3:4">
      <c r="C1237" s="38"/>
      <c r="D1237" s="38"/>
    </row>
    <row r="1238" spans="3:4">
      <c r="C1238" s="38"/>
      <c r="D1238" s="38"/>
    </row>
    <row r="1239" spans="3:4">
      <c r="C1239" s="38"/>
      <c r="D1239" s="38"/>
    </row>
    <row r="1240" spans="3:4">
      <c r="C1240" s="38"/>
      <c r="D1240" s="38"/>
    </row>
    <row r="1241" spans="3:4">
      <c r="C1241" s="38"/>
      <c r="D1241" s="38"/>
    </row>
    <row r="1242" spans="3:4">
      <c r="C1242" s="38"/>
      <c r="D1242" s="38"/>
    </row>
    <row r="1243" spans="3:4">
      <c r="C1243" s="38"/>
      <c r="D1243" s="38"/>
    </row>
    <row r="1244" spans="3:4">
      <c r="C1244" s="38"/>
      <c r="D1244" s="38"/>
    </row>
    <row r="1245" spans="3:4">
      <c r="C1245" s="38"/>
      <c r="D1245" s="38"/>
    </row>
    <row r="1246" spans="3:4">
      <c r="C1246" s="38"/>
      <c r="D1246" s="38"/>
    </row>
    <row r="1247" spans="3:4">
      <c r="C1247" s="38"/>
      <c r="D1247" s="38"/>
    </row>
    <row r="1248" spans="3:4">
      <c r="C1248" s="38"/>
      <c r="D1248" s="38"/>
    </row>
    <row r="1249" spans="3:4">
      <c r="C1249" s="38"/>
      <c r="D1249" s="38"/>
    </row>
    <row r="1250" spans="3:4">
      <c r="C1250" s="38"/>
      <c r="D1250" s="38"/>
    </row>
    <row r="1251" spans="3:4">
      <c r="C1251" s="38"/>
      <c r="D1251" s="38"/>
    </row>
    <row r="1252" spans="3:4">
      <c r="C1252" s="38"/>
      <c r="D1252" s="38"/>
    </row>
    <row r="1253" spans="3:4">
      <c r="C1253" s="38"/>
      <c r="D1253" s="38"/>
    </row>
    <row r="1254" spans="3:4">
      <c r="C1254" s="38"/>
      <c r="D1254" s="38"/>
    </row>
    <row r="1255" spans="3:4">
      <c r="C1255" s="38"/>
      <c r="D1255" s="38"/>
    </row>
    <row r="1256" spans="3:4">
      <c r="C1256" s="38"/>
      <c r="D1256" s="38"/>
    </row>
    <row r="1257" spans="3:4">
      <c r="C1257" s="38"/>
      <c r="D1257" s="38"/>
    </row>
    <row r="1258" spans="3:4">
      <c r="C1258" s="38"/>
      <c r="D1258" s="38"/>
    </row>
    <row r="1259" spans="3:4">
      <c r="C1259" s="38"/>
      <c r="D1259" s="38"/>
    </row>
    <row r="1260" spans="3:4">
      <c r="C1260" s="38"/>
      <c r="D1260" s="38"/>
    </row>
    <row r="1261" spans="3:4">
      <c r="C1261" s="38"/>
      <c r="D1261" s="38"/>
    </row>
    <row r="1262" spans="3:4">
      <c r="C1262" s="38"/>
      <c r="D1262" s="38"/>
    </row>
    <row r="1263" spans="3:4">
      <c r="C1263" s="38"/>
      <c r="D1263" s="38"/>
    </row>
    <row r="1264" spans="3:4">
      <c r="C1264" s="38"/>
      <c r="D1264" s="38"/>
    </row>
    <row r="1265" spans="3:4">
      <c r="C1265" s="38"/>
      <c r="D1265" s="38"/>
    </row>
    <row r="1266" spans="3:4">
      <c r="C1266" s="38"/>
      <c r="D1266" s="38"/>
    </row>
    <row r="1267" spans="3:4">
      <c r="C1267" s="38"/>
      <c r="D1267" s="38"/>
    </row>
    <row r="1268" spans="3:4">
      <c r="C1268" s="38"/>
      <c r="D1268" s="38"/>
    </row>
    <row r="1269" spans="3:4">
      <c r="C1269" s="38"/>
      <c r="D1269" s="38"/>
    </row>
    <row r="1270" spans="3:4">
      <c r="C1270" s="38"/>
      <c r="D1270" s="38"/>
    </row>
    <row r="1271" spans="3:4">
      <c r="C1271" s="38"/>
      <c r="D1271" s="38"/>
    </row>
    <row r="1272" spans="3:4">
      <c r="C1272" s="38"/>
      <c r="D1272" s="38"/>
    </row>
    <row r="1273" spans="3:4">
      <c r="C1273" s="38"/>
      <c r="D1273" s="38"/>
    </row>
    <row r="1274" spans="3:4">
      <c r="C1274" s="38"/>
      <c r="D1274" s="38"/>
    </row>
    <row r="1275" spans="3:4">
      <c r="C1275" s="38"/>
      <c r="D1275" s="38"/>
    </row>
    <row r="1276" spans="3:4">
      <c r="C1276" s="38"/>
      <c r="D1276" s="38"/>
    </row>
    <row r="1277" spans="3:4">
      <c r="C1277" s="38"/>
      <c r="D1277" s="38"/>
    </row>
    <row r="1278" spans="3:4">
      <c r="C1278" s="38"/>
      <c r="D1278" s="38"/>
    </row>
    <row r="1279" spans="3:4">
      <c r="C1279" s="38"/>
      <c r="D1279" s="38"/>
    </row>
    <row r="1280" spans="3:4">
      <c r="C1280" s="38"/>
      <c r="D1280" s="38"/>
    </row>
    <row r="1281" spans="3:4">
      <c r="C1281" s="38"/>
      <c r="D1281" s="38"/>
    </row>
    <row r="1282" spans="3:4">
      <c r="C1282" s="38"/>
      <c r="D1282" s="38"/>
    </row>
    <row r="1283" spans="3:4">
      <c r="C1283" s="38"/>
      <c r="D1283" s="38"/>
    </row>
    <row r="1284" spans="3:4">
      <c r="C1284" s="38"/>
      <c r="D1284" s="38"/>
    </row>
    <row r="1285" spans="3:4">
      <c r="C1285" s="38"/>
      <c r="D1285" s="38"/>
    </row>
    <row r="1286" spans="3:4">
      <c r="C1286" s="38"/>
      <c r="D1286" s="38"/>
    </row>
    <row r="1287" spans="3:4">
      <c r="C1287" s="38"/>
      <c r="D1287" s="38"/>
    </row>
    <row r="1288" spans="3:4">
      <c r="C1288" s="38"/>
      <c r="D1288" s="38"/>
    </row>
    <row r="1289" spans="3:4">
      <c r="C1289" s="38"/>
      <c r="D1289" s="38"/>
    </row>
    <row r="1290" spans="3:4">
      <c r="C1290" s="38"/>
      <c r="D1290" s="38"/>
    </row>
    <row r="1291" spans="3:4">
      <c r="C1291" s="38"/>
      <c r="D1291" s="38"/>
    </row>
    <row r="1292" spans="3:4">
      <c r="C1292" s="38"/>
      <c r="D1292" s="38"/>
    </row>
    <row r="1293" spans="3:4">
      <c r="C1293" s="38"/>
      <c r="D1293" s="38"/>
    </row>
    <row r="1294" spans="3:4">
      <c r="C1294" s="38"/>
      <c r="D1294" s="38"/>
    </row>
    <row r="1295" spans="3:4">
      <c r="C1295" s="38"/>
      <c r="D1295" s="38"/>
    </row>
    <row r="1296" spans="3:4">
      <c r="C1296" s="38"/>
      <c r="D1296" s="38"/>
    </row>
    <row r="1297" spans="3:4">
      <c r="C1297" s="38"/>
      <c r="D1297" s="38"/>
    </row>
    <row r="1298" spans="3:4">
      <c r="C1298" s="38"/>
      <c r="D1298" s="38"/>
    </row>
    <row r="1299" spans="3:4">
      <c r="C1299" s="38"/>
      <c r="D1299" s="38"/>
    </row>
    <row r="1300" spans="3:4">
      <c r="C1300" s="38"/>
      <c r="D1300" s="38"/>
    </row>
    <row r="1301" spans="3:4">
      <c r="C1301" s="38"/>
      <c r="D1301" s="38"/>
    </row>
    <row r="1302" spans="3:4">
      <c r="C1302" s="38"/>
      <c r="D1302" s="38"/>
    </row>
    <row r="1303" spans="3:4">
      <c r="C1303" s="38"/>
      <c r="D1303" s="38"/>
    </row>
    <row r="1304" spans="3:4">
      <c r="C1304" s="38"/>
      <c r="D1304" s="38"/>
    </row>
    <row r="1305" spans="3:4">
      <c r="C1305" s="38"/>
      <c r="D1305" s="38"/>
    </row>
    <row r="1306" spans="3:4">
      <c r="C1306" s="38"/>
      <c r="D1306" s="38"/>
    </row>
    <row r="1307" spans="3:4">
      <c r="C1307" s="38"/>
      <c r="D1307" s="38"/>
    </row>
    <row r="1308" spans="3:4">
      <c r="C1308" s="38"/>
      <c r="D1308" s="38"/>
    </row>
    <row r="1309" spans="3:4">
      <c r="C1309" s="38"/>
      <c r="D1309" s="38"/>
    </row>
    <row r="1310" spans="3:4">
      <c r="C1310" s="38"/>
      <c r="D1310" s="38"/>
    </row>
    <row r="1311" spans="3:4">
      <c r="C1311" s="38"/>
      <c r="D1311" s="38"/>
    </row>
    <row r="1312" spans="3:4">
      <c r="C1312" s="38"/>
      <c r="D1312" s="38"/>
    </row>
    <row r="1313" spans="3:4">
      <c r="C1313" s="38"/>
      <c r="D1313" s="38"/>
    </row>
    <row r="1314" spans="3:4">
      <c r="C1314" s="38"/>
      <c r="D1314" s="38"/>
    </row>
    <row r="1315" spans="3:4">
      <c r="C1315" s="38"/>
      <c r="D1315" s="38"/>
    </row>
    <row r="1316" spans="3:4">
      <c r="C1316" s="38"/>
      <c r="D1316" s="38"/>
    </row>
    <row r="1317" spans="3:4">
      <c r="C1317" s="38"/>
      <c r="D1317" s="38"/>
    </row>
    <row r="1318" spans="3:4">
      <c r="C1318" s="38"/>
      <c r="D1318" s="38"/>
    </row>
    <row r="1319" spans="3:4">
      <c r="C1319" s="38"/>
      <c r="D1319" s="38"/>
    </row>
    <row r="1320" spans="3:4">
      <c r="C1320" s="38"/>
      <c r="D1320" s="38"/>
    </row>
    <row r="1321" spans="3:4">
      <c r="C1321" s="38"/>
      <c r="D1321" s="38"/>
    </row>
    <row r="1322" spans="3:4">
      <c r="C1322" s="38"/>
      <c r="D1322" s="38"/>
    </row>
    <row r="1323" spans="3:4">
      <c r="C1323" s="38"/>
      <c r="D1323" s="38"/>
    </row>
    <row r="1324" spans="3:4">
      <c r="C1324" s="38"/>
      <c r="D1324" s="38"/>
    </row>
    <row r="1325" spans="3:4">
      <c r="C1325" s="38"/>
      <c r="D1325" s="38"/>
    </row>
    <row r="1326" spans="3:4">
      <c r="C1326" s="38"/>
      <c r="D1326" s="38"/>
    </row>
    <row r="1327" spans="3:4">
      <c r="C1327" s="38"/>
      <c r="D1327" s="38"/>
    </row>
    <row r="1328" spans="3:4">
      <c r="C1328" s="38"/>
      <c r="D1328" s="38"/>
    </row>
    <row r="1329" spans="3:4">
      <c r="C1329" s="38"/>
      <c r="D1329" s="38"/>
    </row>
    <row r="1330" spans="3:4">
      <c r="C1330" s="38"/>
      <c r="D1330" s="38"/>
    </row>
    <row r="1331" spans="3:4">
      <c r="C1331" s="38"/>
      <c r="D1331" s="38"/>
    </row>
    <row r="1332" spans="3:4">
      <c r="C1332" s="38"/>
      <c r="D1332" s="38"/>
    </row>
    <row r="1333" spans="3:4">
      <c r="C1333" s="38"/>
      <c r="D1333" s="38"/>
    </row>
    <row r="1334" spans="3:4">
      <c r="C1334" s="38"/>
      <c r="D1334" s="38"/>
    </row>
    <row r="1335" spans="3:4">
      <c r="C1335" s="38"/>
      <c r="D1335" s="38"/>
    </row>
    <row r="1336" spans="3:4">
      <c r="C1336" s="38"/>
      <c r="D1336" s="38"/>
    </row>
    <row r="1337" spans="3:4">
      <c r="C1337" s="38"/>
      <c r="D1337" s="38"/>
    </row>
    <row r="1338" spans="3:4">
      <c r="C1338" s="38"/>
      <c r="D1338" s="38"/>
    </row>
    <row r="1339" spans="3:4">
      <c r="C1339" s="38"/>
      <c r="D1339" s="38"/>
    </row>
    <row r="1340" spans="3:4">
      <c r="C1340" s="38"/>
      <c r="D1340" s="38"/>
    </row>
    <row r="1341" spans="3:4">
      <c r="C1341" s="38"/>
      <c r="D1341" s="38"/>
    </row>
    <row r="1342" spans="3:4">
      <c r="C1342" s="38"/>
      <c r="D1342" s="38"/>
    </row>
    <row r="1343" spans="3:4">
      <c r="C1343" s="38"/>
      <c r="D1343" s="38"/>
    </row>
    <row r="1344" spans="3:4">
      <c r="C1344" s="38"/>
      <c r="D1344" s="38"/>
    </row>
    <row r="1345" spans="3:4">
      <c r="C1345" s="38"/>
      <c r="D1345" s="38"/>
    </row>
    <row r="1346" spans="3:4">
      <c r="C1346" s="38"/>
      <c r="D1346" s="38"/>
    </row>
    <row r="1347" spans="3:4">
      <c r="C1347" s="38"/>
      <c r="D1347" s="38"/>
    </row>
    <row r="1348" spans="3:4">
      <c r="C1348" s="38"/>
      <c r="D1348" s="38"/>
    </row>
    <row r="1349" spans="3:4">
      <c r="C1349" s="38"/>
      <c r="D1349" s="38"/>
    </row>
    <row r="1350" spans="3:4">
      <c r="C1350" s="38"/>
      <c r="D1350" s="38"/>
    </row>
    <row r="1351" spans="3:4">
      <c r="C1351" s="38"/>
      <c r="D1351" s="38"/>
    </row>
    <row r="1352" spans="3:4">
      <c r="C1352" s="38"/>
      <c r="D1352" s="38"/>
    </row>
    <row r="1353" spans="3:4">
      <c r="C1353" s="38"/>
      <c r="D1353" s="38"/>
    </row>
    <row r="1354" spans="3:4">
      <c r="C1354" s="38"/>
      <c r="D1354" s="38"/>
    </row>
    <row r="1355" spans="3:4">
      <c r="C1355" s="38"/>
      <c r="D1355" s="38"/>
    </row>
    <row r="1356" spans="3:4">
      <c r="C1356" s="38"/>
      <c r="D1356" s="38"/>
    </row>
    <row r="1357" spans="3:4">
      <c r="C1357" s="38"/>
      <c r="D1357" s="38"/>
    </row>
    <row r="1358" spans="3:4">
      <c r="C1358" s="38"/>
      <c r="D1358" s="38"/>
    </row>
    <row r="1359" spans="3:4">
      <c r="C1359" s="38"/>
      <c r="D1359" s="38"/>
    </row>
    <row r="1360" spans="3:4">
      <c r="C1360" s="38"/>
      <c r="D1360" s="38"/>
    </row>
    <row r="1361" spans="3:4">
      <c r="C1361" s="38"/>
      <c r="D1361" s="38"/>
    </row>
    <row r="1362" spans="3:4">
      <c r="C1362" s="38"/>
      <c r="D1362" s="38"/>
    </row>
    <row r="1363" spans="3:4">
      <c r="C1363" s="38"/>
      <c r="D1363" s="38"/>
    </row>
    <row r="1364" spans="3:4">
      <c r="C1364" s="38"/>
      <c r="D1364" s="38"/>
    </row>
    <row r="1365" spans="3:4">
      <c r="C1365" s="38"/>
      <c r="D1365" s="38"/>
    </row>
    <row r="1366" spans="3:4">
      <c r="C1366" s="38"/>
      <c r="D1366" s="38"/>
    </row>
    <row r="1367" spans="3:4">
      <c r="C1367" s="38"/>
      <c r="D1367" s="38"/>
    </row>
    <row r="1368" spans="3:4">
      <c r="C1368" s="38"/>
      <c r="D1368" s="38"/>
    </row>
    <row r="1369" spans="3:4">
      <c r="C1369" s="38"/>
      <c r="D1369" s="38"/>
    </row>
    <row r="1370" spans="3:4">
      <c r="C1370" s="38"/>
      <c r="D1370" s="38"/>
    </row>
    <row r="1371" spans="3:4">
      <c r="C1371" s="38"/>
      <c r="D1371" s="38"/>
    </row>
    <row r="1372" spans="3:4">
      <c r="C1372" s="38"/>
      <c r="D1372" s="38"/>
    </row>
    <row r="1373" spans="3:4">
      <c r="C1373" s="38"/>
      <c r="D1373" s="38"/>
    </row>
    <row r="1374" spans="3:4">
      <c r="C1374" s="38"/>
      <c r="D1374" s="38"/>
    </row>
    <row r="1375" spans="3:4">
      <c r="C1375" s="38"/>
      <c r="D1375" s="38"/>
    </row>
    <row r="1376" spans="3:4">
      <c r="C1376" s="38"/>
      <c r="D1376" s="38"/>
    </row>
    <row r="1377" spans="3:4">
      <c r="C1377" s="38"/>
      <c r="D1377" s="38"/>
    </row>
    <row r="1378" spans="3:4">
      <c r="C1378" s="38"/>
      <c r="D1378" s="38"/>
    </row>
    <row r="1379" spans="3:4">
      <c r="C1379" s="38"/>
      <c r="D1379" s="38"/>
    </row>
    <row r="1380" spans="3:4">
      <c r="C1380" s="38"/>
      <c r="D1380" s="38"/>
    </row>
    <row r="1381" spans="3:4">
      <c r="C1381" s="38"/>
      <c r="D1381" s="38"/>
    </row>
    <row r="1382" spans="3:4">
      <c r="C1382" s="38"/>
      <c r="D1382" s="38"/>
    </row>
    <row r="1383" spans="3:4">
      <c r="C1383" s="38"/>
      <c r="D1383" s="38"/>
    </row>
    <row r="1384" spans="3:4">
      <c r="C1384" s="38"/>
      <c r="D1384" s="38"/>
    </row>
    <row r="1385" spans="3:4">
      <c r="C1385" s="38"/>
      <c r="D1385" s="38"/>
    </row>
    <row r="1386" spans="3:4">
      <c r="C1386" s="38"/>
      <c r="D1386" s="38"/>
    </row>
    <row r="1387" spans="3:4">
      <c r="C1387" s="38"/>
      <c r="D1387" s="38"/>
    </row>
    <row r="1388" spans="3:4">
      <c r="C1388" s="38"/>
      <c r="D1388" s="38"/>
    </row>
    <row r="1389" spans="3:4">
      <c r="C1389" s="38"/>
      <c r="D1389" s="38"/>
    </row>
    <row r="1390" spans="3:4">
      <c r="C1390" s="38"/>
      <c r="D1390" s="38"/>
    </row>
    <row r="1391" spans="3:4">
      <c r="C1391" s="38"/>
      <c r="D1391" s="38"/>
    </row>
    <row r="1392" spans="3:4">
      <c r="C1392" s="38"/>
      <c r="D1392" s="38"/>
    </row>
    <row r="1393" spans="3:4">
      <c r="C1393" s="38"/>
      <c r="D1393" s="38"/>
    </row>
    <row r="1394" spans="3:4">
      <c r="C1394" s="38"/>
      <c r="D1394" s="38"/>
    </row>
    <row r="1395" spans="3:4">
      <c r="C1395" s="38"/>
      <c r="D1395" s="38"/>
    </row>
    <row r="1396" spans="3:4">
      <c r="C1396" s="38"/>
      <c r="D1396" s="38"/>
    </row>
    <row r="1397" spans="3:4">
      <c r="C1397" s="38"/>
      <c r="D1397" s="38"/>
    </row>
    <row r="1398" spans="3:4">
      <c r="C1398" s="38"/>
      <c r="D1398" s="38"/>
    </row>
    <row r="1399" spans="3:4">
      <c r="C1399" s="38"/>
      <c r="D1399" s="38"/>
    </row>
    <row r="1400" spans="3:4">
      <c r="C1400" s="38"/>
      <c r="D1400" s="38"/>
    </row>
    <row r="1401" spans="3:4">
      <c r="C1401" s="38"/>
      <c r="D1401" s="38"/>
    </row>
    <row r="1402" spans="3:4">
      <c r="C1402" s="38"/>
      <c r="D1402" s="38"/>
    </row>
    <row r="1403" spans="3:4">
      <c r="C1403" s="38"/>
      <c r="D1403" s="38"/>
    </row>
    <row r="1404" spans="3:4">
      <c r="C1404" s="38"/>
      <c r="D1404" s="38"/>
    </row>
    <row r="1405" spans="3:4">
      <c r="C1405" s="38"/>
      <c r="D1405" s="38"/>
    </row>
    <row r="1406" spans="3:4">
      <c r="C1406" s="38"/>
      <c r="D1406" s="38"/>
    </row>
    <row r="1407" spans="3:4">
      <c r="C1407" s="38"/>
      <c r="D1407" s="38"/>
    </row>
    <row r="1408" spans="3:4">
      <c r="C1408" s="38"/>
      <c r="D1408" s="38"/>
    </row>
    <row r="1409" spans="3:4">
      <c r="C1409" s="38"/>
      <c r="D1409" s="38"/>
    </row>
    <row r="1410" spans="3:4">
      <c r="C1410" s="38"/>
      <c r="D1410" s="38"/>
    </row>
    <row r="1411" spans="3:4">
      <c r="C1411" s="38"/>
      <c r="D1411" s="38"/>
    </row>
    <row r="1412" spans="3:4">
      <c r="C1412" s="38"/>
      <c r="D1412" s="38"/>
    </row>
    <row r="1413" spans="3:4">
      <c r="C1413" s="38"/>
      <c r="D1413" s="38"/>
    </row>
    <row r="1414" spans="3:4">
      <c r="C1414" s="38"/>
      <c r="D1414" s="38"/>
    </row>
    <row r="1415" spans="3:4">
      <c r="C1415" s="38"/>
      <c r="D1415" s="38"/>
    </row>
    <row r="1416" spans="3:4">
      <c r="C1416" s="38"/>
      <c r="D1416" s="38"/>
    </row>
    <row r="1417" spans="3:4">
      <c r="C1417" s="38"/>
      <c r="D1417" s="38"/>
    </row>
    <row r="1418" spans="3:4">
      <c r="C1418" s="38"/>
      <c r="D1418" s="38"/>
    </row>
    <row r="1419" spans="3:4">
      <c r="C1419" s="38"/>
      <c r="D1419" s="38"/>
    </row>
    <row r="1420" spans="3:4">
      <c r="C1420" s="38"/>
      <c r="D1420" s="38"/>
    </row>
    <row r="1421" spans="3:4">
      <c r="C1421" s="38"/>
      <c r="D1421" s="38"/>
    </row>
    <row r="1422" spans="3:4">
      <c r="C1422" s="38"/>
      <c r="D1422" s="38"/>
    </row>
    <row r="1423" spans="3:4">
      <c r="C1423" s="38"/>
      <c r="D1423" s="38"/>
    </row>
    <row r="1424" spans="3:4">
      <c r="C1424" s="38"/>
      <c r="D1424" s="38"/>
    </row>
    <row r="1425" spans="3:4">
      <c r="C1425" s="38"/>
      <c r="D1425" s="38"/>
    </row>
    <row r="1426" spans="3:4">
      <c r="C1426" s="38"/>
      <c r="D1426" s="38"/>
    </row>
    <row r="1427" spans="3:4">
      <c r="C1427" s="38"/>
      <c r="D1427" s="38"/>
    </row>
    <row r="1428" spans="3:4">
      <c r="C1428" s="38"/>
      <c r="D1428" s="38"/>
    </row>
    <row r="1429" spans="3:4">
      <c r="C1429" s="38"/>
      <c r="D1429" s="38"/>
    </row>
    <row r="1430" spans="3:4">
      <c r="C1430" s="38"/>
      <c r="D1430" s="38"/>
    </row>
    <row r="1431" spans="3:4">
      <c r="C1431" s="38"/>
      <c r="D1431" s="38"/>
    </row>
    <row r="1432" spans="3:4">
      <c r="C1432" s="38"/>
      <c r="D1432" s="38"/>
    </row>
    <row r="1433" spans="3:4">
      <c r="C1433" s="38"/>
      <c r="D1433" s="38"/>
    </row>
    <row r="1434" spans="3:4">
      <c r="C1434" s="38"/>
      <c r="D1434" s="38"/>
    </row>
    <row r="1435" spans="3:4">
      <c r="C1435" s="38"/>
      <c r="D1435" s="38"/>
    </row>
    <row r="1436" spans="3:4">
      <c r="C1436" s="38"/>
      <c r="D1436" s="38"/>
    </row>
    <row r="1437" spans="3:4">
      <c r="C1437" s="38"/>
      <c r="D1437" s="38"/>
    </row>
    <row r="1438" spans="3:4">
      <c r="C1438" s="38"/>
      <c r="D1438" s="38"/>
    </row>
    <row r="1439" spans="3:4">
      <c r="C1439" s="38"/>
      <c r="D1439" s="38"/>
    </row>
    <row r="1440" spans="3:4">
      <c r="C1440" s="38"/>
      <c r="D1440" s="38"/>
    </row>
    <row r="1441" spans="3:4">
      <c r="C1441" s="38"/>
      <c r="D1441" s="38"/>
    </row>
    <row r="1442" spans="3:4">
      <c r="C1442" s="38"/>
      <c r="D1442" s="38"/>
    </row>
    <row r="1443" spans="3:4">
      <c r="C1443" s="38"/>
      <c r="D1443" s="38"/>
    </row>
    <row r="1444" spans="3:4">
      <c r="C1444" s="38"/>
      <c r="D1444" s="38"/>
    </row>
    <row r="1445" spans="3:4">
      <c r="C1445" s="38"/>
      <c r="D1445" s="38"/>
    </row>
    <row r="1446" spans="3:4">
      <c r="C1446" s="38"/>
      <c r="D1446" s="38"/>
    </row>
    <row r="1447" spans="3:4">
      <c r="C1447" s="38"/>
      <c r="D1447" s="38"/>
    </row>
    <row r="1448" spans="3:4">
      <c r="C1448" s="38"/>
      <c r="D1448" s="38"/>
    </row>
    <row r="1449" spans="3:4">
      <c r="C1449" s="38"/>
      <c r="D1449" s="38"/>
    </row>
    <row r="1450" spans="3:4">
      <c r="C1450" s="38"/>
      <c r="D1450" s="38"/>
    </row>
    <row r="1451" spans="3:4">
      <c r="C1451" s="38"/>
      <c r="D1451" s="38"/>
    </row>
    <row r="1452" spans="3:4">
      <c r="C1452" s="38"/>
      <c r="D1452" s="38"/>
    </row>
    <row r="1453" spans="3:4">
      <c r="C1453" s="38"/>
      <c r="D1453" s="38"/>
    </row>
    <row r="1454" spans="3:4">
      <c r="C1454" s="38"/>
      <c r="D1454" s="38"/>
    </row>
    <row r="1455" spans="3:4">
      <c r="C1455" s="38"/>
      <c r="D1455" s="38"/>
    </row>
    <row r="1456" spans="3:4">
      <c r="C1456" s="38"/>
      <c r="D1456" s="38"/>
    </row>
    <row r="1457" spans="3:4">
      <c r="C1457" s="38"/>
      <c r="D1457" s="38"/>
    </row>
    <row r="1458" spans="3:4">
      <c r="C1458" s="38"/>
      <c r="D1458" s="38"/>
    </row>
    <row r="1459" spans="3:4">
      <c r="C1459" s="38"/>
      <c r="D1459" s="38"/>
    </row>
    <row r="1460" spans="3:4">
      <c r="C1460" s="38"/>
      <c r="D1460" s="38"/>
    </row>
    <row r="1461" spans="3:4">
      <c r="C1461" s="38"/>
      <c r="D1461" s="38"/>
    </row>
    <row r="1462" spans="3:4">
      <c r="C1462" s="38"/>
      <c r="D1462" s="38"/>
    </row>
    <row r="1463" spans="3:4">
      <c r="C1463" s="38"/>
      <c r="D1463" s="38"/>
    </row>
    <row r="1464" spans="3:4">
      <c r="C1464" s="38"/>
      <c r="D1464" s="38"/>
    </row>
    <row r="1465" spans="3:4">
      <c r="C1465" s="38"/>
      <c r="D1465" s="38"/>
    </row>
    <row r="1466" spans="3:4">
      <c r="C1466" s="38"/>
      <c r="D1466" s="38"/>
    </row>
    <row r="1467" spans="3:4">
      <c r="C1467" s="38"/>
      <c r="D1467" s="38"/>
    </row>
    <row r="1468" spans="3:4">
      <c r="C1468" s="38"/>
      <c r="D1468" s="38"/>
    </row>
    <row r="1469" spans="3:4">
      <c r="C1469" s="38"/>
      <c r="D1469" s="38"/>
    </row>
    <row r="1470" spans="3:4">
      <c r="C1470" s="38"/>
      <c r="D1470" s="38"/>
    </row>
    <row r="1471" spans="3:4">
      <c r="C1471" s="38"/>
      <c r="D1471" s="38"/>
    </row>
    <row r="1472" spans="3:4">
      <c r="C1472" s="38"/>
      <c r="D1472" s="38"/>
    </row>
    <row r="1473" spans="3:4">
      <c r="C1473" s="38"/>
      <c r="D1473" s="38"/>
    </row>
    <row r="1474" spans="3:4">
      <c r="C1474" s="38"/>
      <c r="D1474" s="38"/>
    </row>
    <row r="1475" spans="3:4">
      <c r="C1475" s="38"/>
      <c r="D1475" s="38"/>
    </row>
    <row r="1476" spans="3:4">
      <c r="C1476" s="38"/>
      <c r="D1476" s="38"/>
    </row>
    <row r="1477" spans="3:4">
      <c r="C1477" s="38"/>
      <c r="D1477" s="38"/>
    </row>
    <row r="1478" spans="3:4">
      <c r="C1478" s="38"/>
      <c r="D1478" s="38"/>
    </row>
    <row r="1479" spans="3:4">
      <c r="C1479" s="38"/>
      <c r="D1479" s="38"/>
    </row>
    <row r="1480" spans="3:4">
      <c r="C1480" s="38"/>
      <c r="D1480" s="38"/>
    </row>
    <row r="1481" spans="3:4">
      <c r="C1481" s="38"/>
      <c r="D1481" s="38"/>
    </row>
    <row r="1482" spans="3:4">
      <c r="C1482" s="38"/>
      <c r="D1482" s="38"/>
    </row>
    <row r="1483" spans="3:4">
      <c r="C1483" s="38"/>
      <c r="D1483" s="38"/>
    </row>
    <row r="1484" spans="3:4">
      <c r="C1484" s="38"/>
      <c r="D1484" s="38"/>
    </row>
    <row r="1485" spans="3:4">
      <c r="C1485" s="38"/>
      <c r="D1485" s="38"/>
    </row>
    <row r="1486" spans="3:4">
      <c r="C1486" s="38"/>
      <c r="D1486" s="38"/>
    </row>
    <row r="1487" spans="3:4">
      <c r="C1487" s="38"/>
      <c r="D1487" s="38"/>
    </row>
    <row r="1488" spans="3:4">
      <c r="C1488" s="38"/>
      <c r="D1488" s="38"/>
    </row>
    <row r="1489" spans="3:4">
      <c r="C1489" s="38"/>
      <c r="D1489" s="38"/>
    </row>
    <row r="1490" spans="3:4">
      <c r="C1490" s="38"/>
      <c r="D1490" s="38"/>
    </row>
    <row r="1491" spans="3:4">
      <c r="C1491" s="38"/>
      <c r="D1491" s="38"/>
    </row>
    <row r="1492" spans="3:4">
      <c r="C1492" s="38"/>
      <c r="D1492" s="38"/>
    </row>
    <row r="1493" spans="3:4">
      <c r="C1493" s="38"/>
      <c r="D1493" s="38"/>
    </row>
    <row r="1494" spans="3:4">
      <c r="C1494" s="38"/>
      <c r="D1494" s="38"/>
    </row>
    <row r="1495" spans="3:4">
      <c r="C1495" s="38"/>
      <c r="D1495" s="38"/>
    </row>
    <row r="1496" spans="3:4">
      <c r="C1496" s="38"/>
      <c r="D1496" s="38"/>
    </row>
    <row r="1497" spans="3:4">
      <c r="C1497" s="38"/>
      <c r="D1497" s="38"/>
    </row>
    <row r="1498" spans="3:4">
      <c r="C1498" s="38"/>
      <c r="D1498" s="38"/>
    </row>
    <row r="1499" spans="3:4">
      <c r="C1499" s="38"/>
      <c r="D1499" s="38"/>
    </row>
    <row r="1500" spans="3:4">
      <c r="C1500" s="38"/>
      <c r="D1500" s="38"/>
    </row>
    <row r="1501" spans="3:4">
      <c r="C1501" s="38"/>
      <c r="D1501" s="38"/>
    </row>
    <row r="1502" spans="3:4">
      <c r="C1502" s="38"/>
      <c r="D1502" s="38"/>
    </row>
    <row r="1503" spans="3:4">
      <c r="C1503" s="38"/>
      <c r="D1503" s="38"/>
    </row>
    <row r="1504" spans="3:4">
      <c r="C1504" s="38"/>
      <c r="D1504" s="38"/>
    </row>
    <row r="1505" spans="3:4">
      <c r="C1505" s="38"/>
      <c r="D1505" s="38"/>
    </row>
    <row r="1506" spans="3:4">
      <c r="C1506" s="38"/>
      <c r="D1506" s="38"/>
    </row>
    <row r="1507" spans="3:4">
      <c r="C1507" s="38"/>
      <c r="D1507" s="38"/>
    </row>
    <row r="1508" spans="3:4">
      <c r="C1508" s="38"/>
      <c r="D1508" s="38"/>
    </row>
    <row r="1509" spans="3:4">
      <c r="C1509" s="38"/>
      <c r="D1509" s="38"/>
    </row>
    <row r="1510" spans="3:4">
      <c r="C1510" s="38"/>
      <c r="D1510" s="38"/>
    </row>
    <row r="1511" spans="3:4">
      <c r="C1511" s="38"/>
      <c r="D1511" s="38"/>
    </row>
    <row r="1512" spans="3:4">
      <c r="C1512" s="38"/>
      <c r="D1512" s="38"/>
    </row>
    <row r="1513" spans="3:4">
      <c r="C1513" s="38"/>
      <c r="D1513" s="38"/>
    </row>
    <row r="1514" spans="3:4">
      <c r="C1514" s="38"/>
      <c r="D1514" s="38"/>
    </row>
    <row r="1515" spans="3:4">
      <c r="C1515" s="38"/>
      <c r="D1515" s="38"/>
    </row>
    <row r="1516" spans="3:4">
      <c r="C1516" s="38"/>
      <c r="D1516" s="38"/>
    </row>
    <row r="1517" spans="3:4">
      <c r="C1517" s="38"/>
      <c r="D1517" s="38"/>
    </row>
    <row r="1518" spans="3:4">
      <c r="C1518" s="38"/>
      <c r="D1518" s="38"/>
    </row>
    <row r="1519" spans="3:4">
      <c r="C1519" s="38"/>
      <c r="D1519" s="38"/>
    </row>
    <row r="1520" spans="3:4">
      <c r="C1520" s="38"/>
      <c r="D1520" s="38"/>
    </row>
    <row r="1521" spans="3:4">
      <c r="C1521" s="38"/>
      <c r="D1521" s="38"/>
    </row>
    <row r="1522" spans="3:4">
      <c r="C1522" s="38"/>
      <c r="D1522" s="38"/>
    </row>
    <row r="1523" spans="3:4">
      <c r="C1523" s="38"/>
      <c r="D1523" s="38"/>
    </row>
    <row r="1524" spans="3:4">
      <c r="C1524" s="38"/>
      <c r="D1524" s="38"/>
    </row>
    <row r="1525" spans="3:4">
      <c r="C1525" s="38"/>
      <c r="D1525" s="38"/>
    </row>
    <row r="1526" spans="3:4">
      <c r="C1526" s="38"/>
      <c r="D1526" s="38"/>
    </row>
    <row r="1527" spans="3:4">
      <c r="C1527" s="38"/>
      <c r="D1527" s="38"/>
    </row>
    <row r="1528" spans="3:4">
      <c r="C1528" s="38"/>
      <c r="D1528" s="38"/>
    </row>
    <row r="1529" spans="3:4">
      <c r="C1529" s="38"/>
      <c r="D1529" s="38"/>
    </row>
    <row r="1530" spans="3:4">
      <c r="C1530" s="38"/>
      <c r="D1530" s="38"/>
    </row>
    <row r="1531" spans="3:4">
      <c r="C1531" s="38"/>
      <c r="D1531" s="38"/>
    </row>
    <row r="1532" spans="3:4">
      <c r="C1532" s="38"/>
      <c r="D1532" s="38"/>
    </row>
    <row r="1533" spans="3:4">
      <c r="C1533" s="38"/>
      <c r="D1533" s="38"/>
    </row>
    <row r="1534" spans="3:4">
      <c r="C1534" s="38"/>
      <c r="D1534" s="38"/>
    </row>
    <row r="1535" spans="3:4">
      <c r="C1535" s="38"/>
      <c r="D1535" s="38"/>
    </row>
    <row r="1536" spans="3:4">
      <c r="C1536" s="38"/>
      <c r="D1536" s="38"/>
    </row>
    <row r="1537" spans="3:4">
      <c r="C1537" s="38"/>
      <c r="D1537" s="38"/>
    </row>
    <row r="1538" spans="3:4">
      <c r="C1538" s="38"/>
      <c r="D1538" s="38"/>
    </row>
    <row r="1539" spans="3:4">
      <c r="C1539" s="38"/>
      <c r="D1539" s="38"/>
    </row>
    <row r="1540" spans="3:4">
      <c r="C1540" s="38"/>
      <c r="D1540" s="38"/>
    </row>
    <row r="1541" spans="3:4">
      <c r="C1541" s="38"/>
      <c r="D1541" s="38"/>
    </row>
    <row r="1542" spans="3:4">
      <c r="C1542" s="38"/>
      <c r="D1542" s="38"/>
    </row>
    <row r="1543" spans="3:4">
      <c r="C1543" s="38"/>
      <c r="D1543" s="38"/>
    </row>
    <row r="1544" spans="3:4">
      <c r="C1544" s="38"/>
      <c r="D1544" s="38"/>
    </row>
    <row r="1545" spans="3:4">
      <c r="C1545" s="38"/>
      <c r="D1545" s="38"/>
    </row>
    <row r="1546" spans="3:4">
      <c r="C1546" s="38"/>
      <c r="D1546" s="38"/>
    </row>
    <row r="1547" spans="3:4">
      <c r="C1547" s="38"/>
      <c r="D1547" s="38"/>
    </row>
    <row r="1548" spans="3:4">
      <c r="C1548" s="38"/>
      <c r="D1548" s="38"/>
    </row>
    <row r="1549" spans="3:4">
      <c r="C1549" s="38"/>
      <c r="D1549" s="38"/>
    </row>
    <row r="1550" spans="3:4">
      <c r="C1550" s="38"/>
      <c r="D1550" s="38"/>
    </row>
    <row r="1551" spans="3:4">
      <c r="C1551" s="38"/>
      <c r="D1551" s="38"/>
    </row>
    <row r="1552" spans="3:4">
      <c r="C1552" s="38"/>
      <c r="D1552" s="38"/>
    </row>
    <row r="1553" spans="3:4">
      <c r="C1553" s="38"/>
      <c r="D1553" s="38"/>
    </row>
    <row r="1554" spans="3:4">
      <c r="C1554" s="38"/>
      <c r="D1554" s="38"/>
    </row>
    <row r="1555" spans="3:4">
      <c r="C1555" s="38"/>
      <c r="D1555" s="38"/>
    </row>
    <row r="1556" spans="3:4">
      <c r="C1556" s="38"/>
      <c r="D1556" s="38"/>
    </row>
    <row r="1557" spans="3:4">
      <c r="C1557" s="38"/>
      <c r="D1557" s="38"/>
    </row>
    <row r="1558" spans="3:4">
      <c r="C1558" s="38"/>
      <c r="D1558" s="38"/>
    </row>
    <row r="1559" spans="3:4">
      <c r="C1559" s="38"/>
      <c r="D1559" s="38"/>
    </row>
    <row r="1560" spans="3:4">
      <c r="C1560" s="38"/>
      <c r="D1560" s="38"/>
    </row>
    <row r="1561" spans="3:4">
      <c r="C1561" s="38"/>
      <c r="D1561" s="38"/>
    </row>
    <row r="1562" spans="3:4">
      <c r="C1562" s="38"/>
      <c r="D1562" s="38"/>
    </row>
    <row r="1563" spans="3:4">
      <c r="C1563" s="38"/>
      <c r="D1563" s="38"/>
    </row>
    <row r="1564" spans="3:4">
      <c r="C1564" s="38"/>
      <c r="D1564" s="38"/>
    </row>
    <row r="1565" spans="3:4">
      <c r="C1565" s="38"/>
      <c r="D1565" s="38"/>
    </row>
    <row r="1566" spans="3:4">
      <c r="C1566" s="38"/>
      <c r="D1566" s="38"/>
    </row>
    <row r="1567" spans="3:4">
      <c r="C1567" s="38"/>
      <c r="D1567" s="38"/>
    </row>
    <row r="1568" spans="3:4">
      <c r="C1568" s="38"/>
      <c r="D1568" s="38"/>
    </row>
    <row r="1569" spans="3:4">
      <c r="C1569" s="38"/>
      <c r="D1569" s="38"/>
    </row>
    <row r="1570" spans="3:4">
      <c r="C1570" s="38"/>
      <c r="D1570" s="38"/>
    </row>
    <row r="1571" spans="3:4">
      <c r="C1571" s="38"/>
      <c r="D1571" s="38"/>
    </row>
    <row r="1572" spans="3:4">
      <c r="C1572" s="38"/>
      <c r="D1572" s="38"/>
    </row>
    <row r="1573" spans="3:4">
      <c r="C1573" s="38"/>
      <c r="D1573" s="38"/>
    </row>
    <row r="1574" spans="3:4">
      <c r="C1574" s="38"/>
      <c r="D1574" s="38"/>
    </row>
    <row r="1575" spans="3:4">
      <c r="C1575" s="38"/>
      <c r="D1575" s="38"/>
    </row>
    <row r="1576" spans="3:4">
      <c r="C1576" s="38"/>
      <c r="D1576" s="38"/>
    </row>
    <row r="1577" spans="3:4">
      <c r="C1577" s="38"/>
      <c r="D1577" s="38"/>
    </row>
    <row r="1578" spans="3:4">
      <c r="C1578" s="38"/>
      <c r="D1578" s="38"/>
    </row>
    <row r="1579" spans="3:4">
      <c r="C1579" s="38"/>
      <c r="D1579" s="38"/>
    </row>
    <row r="1580" spans="3:4">
      <c r="C1580" s="38"/>
      <c r="D1580" s="38"/>
    </row>
    <row r="1581" spans="3:4">
      <c r="C1581" s="38"/>
      <c r="D1581" s="38"/>
    </row>
    <row r="1582" spans="3:4">
      <c r="C1582" s="38"/>
      <c r="D1582" s="38"/>
    </row>
    <row r="1583" spans="3:4">
      <c r="C1583" s="38"/>
      <c r="D1583" s="38"/>
    </row>
    <row r="1584" spans="3:4">
      <c r="C1584" s="38"/>
      <c r="D1584" s="38"/>
    </row>
    <row r="1585" spans="3:4">
      <c r="C1585" s="38"/>
      <c r="D1585" s="38"/>
    </row>
    <row r="1586" spans="3:4">
      <c r="C1586" s="38"/>
      <c r="D1586" s="38"/>
    </row>
    <row r="1587" spans="3:4">
      <c r="C1587" s="38"/>
      <c r="D1587" s="38"/>
    </row>
    <row r="1588" spans="3:4">
      <c r="C1588" s="38"/>
      <c r="D1588" s="38"/>
    </row>
    <row r="1589" spans="3:4">
      <c r="C1589" s="38"/>
      <c r="D1589" s="38"/>
    </row>
    <row r="1590" spans="3:4">
      <c r="C1590" s="38"/>
      <c r="D1590" s="38"/>
    </row>
    <row r="1591" spans="3:4">
      <c r="C1591" s="38"/>
      <c r="D1591" s="38"/>
    </row>
    <row r="1592" spans="3:4">
      <c r="C1592" s="38"/>
      <c r="D1592" s="38"/>
    </row>
    <row r="1593" spans="3:4">
      <c r="C1593" s="38"/>
      <c r="D1593" s="38"/>
    </row>
    <row r="1594" spans="3:4">
      <c r="C1594" s="38"/>
      <c r="D1594" s="38"/>
    </row>
    <row r="1595" spans="3:4">
      <c r="C1595" s="38"/>
      <c r="D1595" s="38"/>
    </row>
    <row r="1596" spans="3:4">
      <c r="C1596" s="38"/>
      <c r="D1596" s="38"/>
    </row>
    <row r="1597" spans="3:4">
      <c r="C1597" s="38"/>
      <c r="D1597" s="38"/>
    </row>
    <row r="1598" spans="3:4">
      <c r="C1598" s="38"/>
      <c r="D1598" s="38"/>
    </row>
    <row r="1599" spans="3:4">
      <c r="C1599" s="38"/>
      <c r="D1599" s="38"/>
    </row>
    <row r="1600" spans="3:4">
      <c r="C1600" s="38"/>
      <c r="D1600" s="38"/>
    </row>
    <row r="1601" spans="3:4">
      <c r="C1601" s="38"/>
      <c r="D1601" s="38"/>
    </row>
    <row r="1602" spans="3:4">
      <c r="C1602" s="38"/>
      <c r="D1602" s="38"/>
    </row>
    <row r="1603" spans="3:4">
      <c r="C1603" s="38"/>
      <c r="D1603" s="38"/>
    </row>
    <row r="1604" spans="3:4">
      <c r="C1604" s="38"/>
      <c r="D1604" s="38"/>
    </row>
    <row r="1605" spans="3:4">
      <c r="C1605" s="38"/>
      <c r="D1605" s="38"/>
    </row>
    <row r="1606" spans="3:4">
      <c r="C1606" s="38"/>
      <c r="D1606" s="38"/>
    </row>
    <row r="1607" spans="3:4">
      <c r="C1607" s="38"/>
      <c r="D1607" s="38"/>
    </row>
    <row r="1608" spans="3:4">
      <c r="C1608" s="38"/>
      <c r="D1608" s="38"/>
    </row>
    <row r="1609" spans="3:4">
      <c r="C1609" s="38"/>
      <c r="D1609" s="38"/>
    </row>
    <row r="1610" spans="3:4">
      <c r="C1610" s="38"/>
      <c r="D1610" s="38"/>
    </row>
    <row r="1611" spans="3:4">
      <c r="C1611" s="38"/>
      <c r="D1611" s="38"/>
    </row>
    <row r="1612" spans="3:4">
      <c r="C1612" s="38"/>
      <c r="D1612" s="38"/>
    </row>
    <row r="1613" spans="3:4">
      <c r="C1613" s="38"/>
      <c r="D1613" s="38"/>
    </row>
    <row r="1614" spans="3:4">
      <c r="C1614" s="38"/>
      <c r="D1614" s="38"/>
    </row>
    <row r="1615" spans="3:4">
      <c r="C1615" s="38"/>
      <c r="D1615" s="38"/>
    </row>
    <row r="1616" spans="3:4">
      <c r="C1616" s="38"/>
      <c r="D1616" s="38"/>
    </row>
    <row r="1617" spans="3:4">
      <c r="C1617" s="38"/>
      <c r="D1617" s="38"/>
    </row>
    <row r="1618" spans="3:4">
      <c r="C1618" s="38"/>
      <c r="D1618" s="38"/>
    </row>
    <row r="1619" spans="3:4">
      <c r="C1619" s="38"/>
      <c r="D1619" s="38"/>
    </row>
    <row r="1620" spans="3:4">
      <c r="C1620" s="38"/>
      <c r="D1620" s="38"/>
    </row>
    <row r="1621" spans="3:4">
      <c r="C1621" s="38"/>
      <c r="D1621" s="38"/>
    </row>
    <row r="1622" spans="3:4">
      <c r="C1622" s="38"/>
      <c r="D1622" s="38"/>
    </row>
    <row r="1623" spans="3:4">
      <c r="C1623" s="38"/>
      <c r="D1623" s="38"/>
    </row>
    <row r="1624" spans="3:4">
      <c r="C1624" s="38"/>
      <c r="D1624" s="38"/>
    </row>
    <row r="1625" spans="3:4">
      <c r="C1625" s="38"/>
      <c r="D1625" s="38"/>
    </row>
    <row r="1626" spans="3:4">
      <c r="C1626" s="38"/>
      <c r="D1626" s="38"/>
    </row>
    <row r="1627" spans="3:4">
      <c r="C1627" s="38"/>
      <c r="D1627" s="38"/>
    </row>
    <row r="1628" spans="3:4">
      <c r="C1628" s="38"/>
      <c r="D1628" s="38"/>
    </row>
    <row r="1629" spans="3:4">
      <c r="C1629" s="38"/>
      <c r="D1629" s="38"/>
    </row>
    <row r="1630" spans="3:4">
      <c r="C1630" s="38"/>
      <c r="D1630" s="38"/>
    </row>
    <row r="1631" spans="3:4">
      <c r="C1631" s="38"/>
      <c r="D1631" s="38"/>
    </row>
    <row r="1632" spans="3:4">
      <c r="C1632" s="38"/>
      <c r="D1632" s="38"/>
    </row>
    <row r="1633" spans="3:4">
      <c r="C1633" s="38"/>
      <c r="D1633" s="38"/>
    </row>
    <row r="1634" spans="3:4">
      <c r="C1634" s="38"/>
      <c r="D1634" s="38"/>
    </row>
    <row r="1635" spans="3:4">
      <c r="C1635" s="38"/>
      <c r="D1635" s="38"/>
    </row>
    <row r="1636" spans="3:4">
      <c r="C1636" s="38"/>
      <c r="D1636" s="38"/>
    </row>
    <row r="1637" spans="3:4">
      <c r="C1637" s="38"/>
      <c r="D1637" s="38"/>
    </row>
    <row r="1638" spans="3:4">
      <c r="C1638" s="38"/>
      <c r="D1638" s="38"/>
    </row>
    <row r="1639" spans="3:4">
      <c r="C1639" s="38"/>
      <c r="D1639" s="38"/>
    </row>
    <row r="1640" spans="3:4">
      <c r="C1640" s="38"/>
      <c r="D1640" s="38"/>
    </row>
    <row r="1641" spans="3:4">
      <c r="C1641" s="38"/>
      <c r="D1641" s="38"/>
    </row>
    <row r="1642" spans="3:4">
      <c r="C1642" s="38"/>
      <c r="D1642" s="38"/>
    </row>
    <row r="1643" spans="3:4">
      <c r="C1643" s="38"/>
      <c r="D1643" s="38"/>
    </row>
    <row r="1644" spans="3:4">
      <c r="C1644" s="38"/>
      <c r="D1644" s="38"/>
    </row>
    <row r="1645" spans="3:4">
      <c r="C1645" s="38"/>
      <c r="D1645" s="38"/>
    </row>
    <row r="1646" spans="3:4">
      <c r="C1646" s="38"/>
      <c r="D1646" s="38"/>
    </row>
    <row r="1647" spans="3:4">
      <c r="C1647" s="38"/>
      <c r="D1647" s="38"/>
    </row>
    <row r="1648" spans="3:4">
      <c r="C1648" s="38"/>
      <c r="D1648" s="38"/>
    </row>
    <row r="1649" spans="3:4">
      <c r="C1649" s="38"/>
      <c r="D1649" s="38"/>
    </row>
    <row r="1650" spans="3:4">
      <c r="C1650" s="38"/>
      <c r="D1650" s="38"/>
    </row>
    <row r="1651" spans="3:4">
      <c r="C1651" s="38"/>
      <c r="D1651" s="38"/>
    </row>
    <row r="1652" spans="3:4">
      <c r="C1652" s="38"/>
      <c r="D1652" s="38"/>
    </row>
    <row r="1653" spans="3:4">
      <c r="C1653" s="38"/>
      <c r="D1653" s="38"/>
    </row>
    <row r="1654" spans="3:4">
      <c r="C1654" s="38"/>
      <c r="D1654" s="38"/>
    </row>
    <row r="1655" spans="3:4">
      <c r="C1655" s="38"/>
      <c r="D1655" s="38"/>
    </row>
    <row r="1656" spans="3:4">
      <c r="C1656" s="38"/>
      <c r="D1656" s="38"/>
    </row>
    <row r="1657" spans="3:4">
      <c r="C1657" s="38"/>
      <c r="D1657" s="38"/>
    </row>
    <row r="1658" spans="3:4">
      <c r="C1658" s="38"/>
      <c r="D1658" s="38"/>
    </row>
    <row r="1659" spans="3:4">
      <c r="C1659" s="38"/>
      <c r="D1659" s="38"/>
    </row>
    <row r="1660" spans="3:4">
      <c r="C1660" s="38"/>
      <c r="D1660" s="38"/>
    </row>
    <row r="1661" spans="3:4">
      <c r="C1661" s="38"/>
      <c r="D1661" s="38"/>
    </row>
    <row r="1662" spans="3:4">
      <c r="C1662" s="38"/>
      <c r="D1662" s="38"/>
    </row>
    <row r="1663" spans="3:4">
      <c r="C1663" s="38"/>
      <c r="D1663" s="38"/>
    </row>
    <row r="1664" spans="3:4">
      <c r="C1664" s="38"/>
      <c r="D1664" s="38"/>
    </row>
    <row r="1665" spans="3:4">
      <c r="C1665" s="38"/>
      <c r="D1665" s="38"/>
    </row>
    <row r="1666" spans="3:4">
      <c r="C1666" s="38"/>
      <c r="D1666" s="38"/>
    </row>
    <row r="1667" spans="3:4">
      <c r="C1667" s="38"/>
      <c r="D1667" s="38"/>
    </row>
    <row r="1668" spans="3:4">
      <c r="C1668" s="38"/>
      <c r="D1668" s="38"/>
    </row>
    <row r="1669" spans="3:4">
      <c r="C1669" s="38"/>
      <c r="D1669" s="38"/>
    </row>
    <row r="1670" spans="3:4">
      <c r="C1670" s="38"/>
      <c r="D1670" s="38"/>
    </row>
    <row r="1671" spans="3:4">
      <c r="C1671" s="38"/>
      <c r="D1671" s="38"/>
    </row>
    <row r="1672" spans="3:4">
      <c r="C1672" s="38"/>
      <c r="D1672" s="38"/>
    </row>
    <row r="1673" spans="3:4">
      <c r="C1673" s="38"/>
      <c r="D1673" s="38"/>
    </row>
    <row r="1674" spans="3:4">
      <c r="C1674" s="38"/>
      <c r="D1674" s="38"/>
    </row>
    <row r="1675" spans="3:4">
      <c r="C1675" s="38"/>
      <c r="D1675" s="38"/>
    </row>
    <row r="1676" spans="3:4">
      <c r="C1676" s="38"/>
      <c r="D1676" s="38"/>
    </row>
    <row r="1677" spans="3:4">
      <c r="C1677" s="38"/>
      <c r="D1677" s="38"/>
    </row>
    <row r="1678" spans="3:4">
      <c r="C1678" s="38"/>
      <c r="D1678" s="38"/>
    </row>
    <row r="1679" spans="3:4">
      <c r="C1679" s="38"/>
      <c r="D1679" s="38"/>
    </row>
    <row r="1680" spans="3:4">
      <c r="C1680" s="38"/>
      <c r="D1680" s="38"/>
    </row>
    <row r="1681" spans="3:4">
      <c r="C1681" s="38"/>
      <c r="D1681" s="38"/>
    </row>
    <row r="1682" spans="3:4">
      <c r="C1682" s="38"/>
      <c r="D1682" s="38"/>
    </row>
    <row r="1683" spans="3:4">
      <c r="C1683" s="38"/>
      <c r="D1683" s="38"/>
    </row>
    <row r="1684" spans="3:4">
      <c r="C1684" s="38"/>
      <c r="D1684" s="38"/>
    </row>
    <row r="1685" spans="3:4">
      <c r="C1685" s="38"/>
      <c r="D1685" s="38"/>
    </row>
    <row r="1686" spans="3:4">
      <c r="C1686" s="38"/>
      <c r="D1686" s="38"/>
    </row>
    <row r="1687" spans="3:4">
      <c r="C1687" s="38"/>
      <c r="D1687" s="38"/>
    </row>
    <row r="1688" spans="3:4">
      <c r="C1688" s="38"/>
      <c r="D1688" s="38"/>
    </row>
    <row r="1689" spans="3:4">
      <c r="C1689" s="38"/>
      <c r="D1689" s="38"/>
    </row>
    <row r="1690" spans="3:4">
      <c r="C1690" s="38"/>
      <c r="D1690" s="38"/>
    </row>
    <row r="1691" spans="3:4">
      <c r="C1691" s="38"/>
      <c r="D1691" s="38"/>
    </row>
    <row r="1692" spans="3:4">
      <c r="C1692" s="38"/>
      <c r="D1692" s="38"/>
    </row>
    <row r="1693" spans="3:4">
      <c r="C1693" s="38"/>
      <c r="D1693" s="38"/>
    </row>
    <row r="1694" spans="3:4">
      <c r="C1694" s="38"/>
      <c r="D1694" s="38"/>
    </row>
    <row r="1695" spans="3:4">
      <c r="C1695" s="38"/>
      <c r="D1695" s="38"/>
    </row>
    <row r="1696" spans="3:4">
      <c r="C1696" s="38"/>
      <c r="D1696" s="38"/>
    </row>
    <row r="1697" spans="3:4">
      <c r="C1697" s="38"/>
      <c r="D1697" s="38"/>
    </row>
    <row r="1698" spans="3:4">
      <c r="C1698" s="38"/>
      <c r="D1698" s="38"/>
    </row>
    <row r="1699" spans="3:4">
      <c r="C1699" s="38"/>
      <c r="D1699" s="38"/>
    </row>
    <row r="1700" spans="3:4">
      <c r="C1700" s="38"/>
      <c r="D1700" s="38"/>
    </row>
    <row r="1701" spans="3:4">
      <c r="C1701" s="38"/>
      <c r="D1701" s="38"/>
    </row>
    <row r="1702" spans="3:4">
      <c r="C1702" s="38"/>
      <c r="D1702" s="38"/>
    </row>
    <row r="1703" spans="3:4">
      <c r="C1703" s="38"/>
      <c r="D1703" s="38"/>
    </row>
    <row r="1704" spans="3:4">
      <c r="C1704" s="38"/>
      <c r="D1704" s="38"/>
    </row>
    <row r="1705" spans="3:4">
      <c r="C1705" s="38"/>
      <c r="D1705" s="38"/>
    </row>
    <row r="1706" spans="3:4">
      <c r="C1706" s="38"/>
      <c r="D1706" s="38"/>
    </row>
    <row r="1707" spans="3:4">
      <c r="C1707" s="38"/>
      <c r="D1707" s="38"/>
    </row>
    <row r="1708" spans="3:4">
      <c r="C1708" s="38"/>
      <c r="D1708" s="38"/>
    </row>
    <row r="1709" spans="3:4">
      <c r="C1709" s="38"/>
      <c r="D1709" s="38"/>
    </row>
    <row r="1710" spans="3:4">
      <c r="C1710" s="38"/>
      <c r="D1710" s="38"/>
    </row>
    <row r="1711" spans="3:4">
      <c r="C1711" s="38"/>
      <c r="D1711" s="38"/>
    </row>
    <row r="1712" spans="3:4">
      <c r="C1712" s="38"/>
      <c r="D1712" s="38"/>
    </row>
    <row r="1713" spans="3:4">
      <c r="C1713" s="38"/>
      <c r="D1713" s="38"/>
    </row>
    <row r="1714" spans="3:4">
      <c r="C1714" s="38"/>
      <c r="D1714" s="38"/>
    </row>
    <row r="1715" spans="3:4">
      <c r="C1715" s="38"/>
      <c r="D1715" s="38"/>
    </row>
    <row r="1716" spans="3:4">
      <c r="C1716" s="38"/>
      <c r="D1716" s="38"/>
    </row>
    <row r="1717" spans="3:4">
      <c r="C1717" s="38"/>
      <c r="D1717" s="38"/>
    </row>
    <row r="1718" spans="3:4">
      <c r="C1718" s="38"/>
      <c r="D1718" s="38"/>
    </row>
    <row r="1719" spans="3:4">
      <c r="C1719" s="38"/>
      <c r="D1719" s="38"/>
    </row>
    <row r="1720" spans="3:4">
      <c r="C1720" s="38"/>
      <c r="D1720" s="38"/>
    </row>
    <row r="1721" spans="3:4">
      <c r="C1721" s="38"/>
      <c r="D1721" s="38"/>
    </row>
    <row r="1722" spans="3:4">
      <c r="C1722" s="38"/>
      <c r="D1722" s="38"/>
    </row>
    <row r="1723" spans="3:4">
      <c r="C1723" s="38"/>
      <c r="D1723" s="38"/>
    </row>
    <row r="1724" spans="3:4">
      <c r="C1724" s="38"/>
      <c r="D1724" s="38"/>
    </row>
    <row r="1725" spans="3:4">
      <c r="C1725" s="38"/>
      <c r="D1725" s="38"/>
    </row>
    <row r="1726" spans="3:4">
      <c r="C1726" s="38"/>
      <c r="D1726" s="38"/>
    </row>
    <row r="1727" spans="3:4">
      <c r="C1727" s="38"/>
      <c r="D1727" s="38"/>
    </row>
    <row r="1728" spans="3:4">
      <c r="C1728" s="38"/>
      <c r="D1728" s="38"/>
    </row>
    <row r="1729" spans="3:4">
      <c r="C1729" s="38"/>
      <c r="D1729" s="38"/>
    </row>
    <row r="1730" spans="3:4">
      <c r="C1730" s="38"/>
      <c r="D1730" s="38"/>
    </row>
    <row r="1731" spans="3:4">
      <c r="C1731" s="38"/>
      <c r="D1731" s="38"/>
    </row>
    <row r="1732" spans="3:4">
      <c r="C1732" s="38"/>
      <c r="D1732" s="38"/>
    </row>
    <row r="1733" spans="3:4">
      <c r="C1733" s="38"/>
      <c r="D1733" s="38"/>
    </row>
    <row r="1734" spans="3:4">
      <c r="C1734" s="38"/>
      <c r="D1734" s="38"/>
    </row>
    <row r="1735" spans="3:4">
      <c r="C1735" s="38"/>
      <c r="D1735" s="38"/>
    </row>
    <row r="1736" spans="3:4">
      <c r="C1736" s="38"/>
      <c r="D1736" s="38"/>
    </row>
    <row r="1737" spans="3:4">
      <c r="C1737" s="38"/>
      <c r="D1737" s="38"/>
    </row>
    <row r="1738" spans="3:4">
      <c r="C1738" s="38"/>
      <c r="D1738" s="38"/>
    </row>
    <row r="1739" spans="3:4">
      <c r="C1739" s="38"/>
      <c r="D1739" s="38"/>
    </row>
    <row r="1740" spans="3:4">
      <c r="C1740" s="38"/>
      <c r="D1740" s="38"/>
    </row>
    <row r="1741" spans="3:4">
      <c r="C1741" s="38"/>
      <c r="D1741" s="38"/>
    </row>
    <row r="1742" spans="3:4">
      <c r="C1742" s="38"/>
      <c r="D1742" s="38"/>
    </row>
    <row r="1743" spans="3:4">
      <c r="C1743" s="38"/>
      <c r="D1743" s="38"/>
    </row>
    <row r="1744" spans="3:4">
      <c r="C1744" s="38"/>
      <c r="D1744" s="38"/>
    </row>
    <row r="1745" spans="3:4">
      <c r="C1745" s="38"/>
      <c r="D1745" s="38"/>
    </row>
    <row r="1746" spans="3:4">
      <c r="C1746" s="38"/>
      <c r="D1746" s="38"/>
    </row>
    <row r="1747" spans="3:4">
      <c r="C1747" s="38"/>
      <c r="D1747" s="38"/>
    </row>
    <row r="1748" spans="3:4">
      <c r="C1748" s="38"/>
      <c r="D1748" s="38"/>
    </row>
    <row r="1749" spans="3:4">
      <c r="C1749" s="38"/>
      <c r="D1749" s="38"/>
    </row>
    <row r="1750" spans="3:4">
      <c r="C1750" s="38"/>
      <c r="D1750" s="38"/>
    </row>
    <row r="1751" spans="3:4">
      <c r="C1751" s="38"/>
      <c r="D1751" s="38"/>
    </row>
    <row r="1752" spans="3:4">
      <c r="C1752" s="38"/>
      <c r="D1752" s="38"/>
    </row>
    <row r="1753" spans="3:4">
      <c r="C1753" s="38"/>
      <c r="D1753" s="38"/>
    </row>
    <row r="1754" spans="3:4">
      <c r="C1754" s="38"/>
      <c r="D1754" s="38"/>
    </row>
    <row r="1755" spans="3:4">
      <c r="C1755" s="38"/>
      <c r="D1755" s="38"/>
    </row>
    <row r="1756" spans="3:4">
      <c r="C1756" s="38"/>
      <c r="D1756" s="38"/>
    </row>
    <row r="1757" spans="3:4">
      <c r="C1757" s="38"/>
      <c r="D1757" s="38"/>
    </row>
    <row r="1758" spans="3:4">
      <c r="C1758" s="38"/>
      <c r="D1758" s="38"/>
    </row>
    <row r="1759" spans="3:4">
      <c r="C1759" s="38"/>
      <c r="D1759" s="38"/>
    </row>
    <row r="1760" spans="3:4">
      <c r="C1760" s="38"/>
      <c r="D1760" s="38"/>
    </row>
    <row r="1761" spans="3:4">
      <c r="C1761" s="38"/>
      <c r="D1761" s="38"/>
    </row>
    <row r="1762" spans="3:4">
      <c r="C1762" s="38"/>
      <c r="D1762" s="38"/>
    </row>
    <row r="1763" spans="3:4">
      <c r="C1763" s="38"/>
      <c r="D1763" s="38"/>
    </row>
    <row r="1764" spans="3:4">
      <c r="C1764" s="38"/>
      <c r="D1764" s="38"/>
    </row>
    <row r="1765" spans="3:4">
      <c r="C1765" s="38"/>
      <c r="D1765" s="38"/>
    </row>
    <row r="1766" spans="3:4">
      <c r="C1766" s="38"/>
      <c r="D1766" s="38"/>
    </row>
    <row r="1767" spans="3:4">
      <c r="C1767" s="38"/>
      <c r="D1767" s="38"/>
    </row>
    <row r="1768" spans="3:4">
      <c r="C1768" s="38"/>
      <c r="D1768" s="38"/>
    </row>
    <row r="1769" spans="3:4">
      <c r="C1769" s="38"/>
      <c r="D1769" s="38"/>
    </row>
    <row r="1770" spans="3:4">
      <c r="C1770" s="38"/>
      <c r="D1770" s="38"/>
    </row>
    <row r="1771" spans="3:4">
      <c r="C1771" s="38"/>
      <c r="D1771" s="38"/>
    </row>
    <row r="1772" spans="3:4">
      <c r="C1772" s="38"/>
      <c r="D1772" s="38"/>
    </row>
    <row r="1773" spans="3:4">
      <c r="C1773" s="38"/>
      <c r="D1773" s="38"/>
    </row>
    <row r="1774" spans="3:4">
      <c r="C1774" s="38"/>
      <c r="D1774" s="38"/>
    </row>
    <row r="1775" spans="3:4">
      <c r="C1775" s="38"/>
      <c r="D1775" s="38"/>
    </row>
    <row r="1776" spans="3:4">
      <c r="C1776" s="38"/>
      <c r="D1776" s="38"/>
    </row>
    <row r="1777" spans="3:4">
      <c r="C1777" s="38"/>
      <c r="D1777" s="38"/>
    </row>
    <row r="1778" spans="3:4">
      <c r="C1778" s="38"/>
      <c r="D1778" s="38"/>
    </row>
    <row r="1779" spans="3:4">
      <c r="C1779" s="38"/>
      <c r="D1779" s="38"/>
    </row>
    <row r="1780" spans="3:4">
      <c r="C1780" s="38"/>
      <c r="D1780" s="38"/>
    </row>
    <row r="1781" spans="3:4">
      <c r="C1781" s="38"/>
      <c r="D1781" s="38"/>
    </row>
    <row r="1782" spans="3:4">
      <c r="C1782" s="38"/>
      <c r="D1782" s="38"/>
    </row>
    <row r="1783" spans="3:4">
      <c r="C1783" s="38"/>
      <c r="D1783" s="38"/>
    </row>
    <row r="1784" spans="3:4">
      <c r="C1784" s="38"/>
      <c r="D1784" s="38"/>
    </row>
    <row r="1785" spans="3:4">
      <c r="C1785" s="38"/>
      <c r="D1785" s="38"/>
    </row>
    <row r="1786" spans="3:4">
      <c r="C1786" s="38"/>
      <c r="D1786" s="38"/>
    </row>
    <row r="1787" spans="3:4">
      <c r="C1787" s="38"/>
      <c r="D1787" s="38"/>
    </row>
    <row r="1788" spans="3:4">
      <c r="C1788" s="38"/>
      <c r="D1788" s="38"/>
    </row>
    <row r="1789" spans="3:4">
      <c r="C1789" s="38"/>
      <c r="D1789" s="38"/>
    </row>
    <row r="1790" spans="3:4">
      <c r="C1790" s="38"/>
      <c r="D1790" s="38"/>
    </row>
    <row r="1791" spans="3:4">
      <c r="C1791" s="38"/>
      <c r="D1791" s="38"/>
    </row>
    <row r="1792" spans="3:4">
      <c r="C1792" s="38"/>
      <c r="D1792" s="38"/>
    </row>
    <row r="1793" spans="3:4">
      <c r="C1793" s="38"/>
      <c r="D1793" s="38"/>
    </row>
    <row r="1794" spans="3:4">
      <c r="C1794" s="38"/>
      <c r="D1794" s="38"/>
    </row>
    <row r="1795" spans="3:4">
      <c r="C1795" s="38"/>
      <c r="D1795" s="38"/>
    </row>
    <row r="1796" spans="3:4">
      <c r="C1796" s="38"/>
      <c r="D1796" s="38"/>
    </row>
    <row r="1797" spans="3:4">
      <c r="C1797" s="38"/>
      <c r="D1797" s="38"/>
    </row>
    <row r="1798" spans="3:4">
      <c r="C1798" s="38"/>
      <c r="D1798" s="38"/>
    </row>
    <row r="1799" spans="3:4">
      <c r="C1799" s="38"/>
      <c r="D1799" s="38"/>
    </row>
    <row r="1800" spans="3:4">
      <c r="C1800" s="38"/>
      <c r="D1800" s="38"/>
    </row>
    <row r="1801" spans="3:4">
      <c r="C1801" s="38"/>
      <c r="D1801" s="38"/>
    </row>
    <row r="1802" spans="3:4">
      <c r="C1802" s="38"/>
      <c r="D1802" s="38"/>
    </row>
    <row r="1803" spans="3:4">
      <c r="C1803" s="38"/>
      <c r="D1803" s="38"/>
    </row>
    <row r="1804" spans="3:4">
      <c r="C1804" s="38"/>
      <c r="D1804" s="38"/>
    </row>
    <row r="1805" spans="3:4">
      <c r="C1805" s="38"/>
      <c r="D1805" s="38"/>
    </row>
    <row r="1806" spans="3:4">
      <c r="C1806" s="38"/>
      <c r="D1806" s="38"/>
    </row>
    <row r="1807" spans="3:4">
      <c r="C1807" s="38"/>
      <c r="D1807" s="38"/>
    </row>
    <row r="1808" spans="3:4">
      <c r="C1808" s="38"/>
      <c r="D1808" s="38"/>
    </row>
    <row r="1809" spans="3:4">
      <c r="C1809" s="38"/>
      <c r="D1809" s="38"/>
    </row>
    <row r="1810" spans="3:4">
      <c r="C1810" s="38"/>
      <c r="D1810" s="38"/>
    </row>
    <row r="1811" spans="3:4">
      <c r="C1811" s="38"/>
      <c r="D1811" s="38"/>
    </row>
    <row r="1812" spans="3:4">
      <c r="C1812" s="38"/>
      <c r="D1812" s="38"/>
    </row>
    <row r="1813" spans="3:4">
      <c r="C1813" s="38"/>
      <c r="D1813" s="38"/>
    </row>
    <row r="1814" spans="3:4">
      <c r="C1814" s="38"/>
      <c r="D1814" s="38"/>
    </row>
    <row r="1815" spans="3:4">
      <c r="C1815" s="38"/>
      <c r="D1815" s="38"/>
    </row>
    <row r="1816" spans="3:4">
      <c r="C1816" s="38"/>
      <c r="D1816" s="38"/>
    </row>
    <row r="1817" spans="3:4">
      <c r="C1817" s="38"/>
      <c r="D1817" s="38"/>
    </row>
    <row r="1818" spans="3:4">
      <c r="C1818" s="38"/>
      <c r="D1818" s="38"/>
    </row>
    <row r="1819" spans="3:4">
      <c r="C1819" s="38"/>
      <c r="D1819" s="38"/>
    </row>
    <row r="1820" spans="3:4">
      <c r="C1820" s="38"/>
      <c r="D1820" s="38"/>
    </row>
    <row r="1821" spans="3:4">
      <c r="C1821" s="38"/>
      <c r="D1821" s="38"/>
    </row>
    <row r="1822" spans="3:4">
      <c r="C1822" s="38"/>
      <c r="D1822" s="38"/>
    </row>
    <row r="1823" spans="3:4">
      <c r="C1823" s="38"/>
      <c r="D1823" s="38"/>
    </row>
    <row r="1824" spans="3:4">
      <c r="C1824" s="38"/>
      <c r="D1824" s="38"/>
    </row>
    <row r="1825" spans="3:4">
      <c r="C1825" s="38"/>
      <c r="D1825" s="38"/>
    </row>
    <row r="1826" spans="3:4">
      <c r="C1826" s="38"/>
      <c r="D1826" s="38"/>
    </row>
    <row r="1827" spans="3:4">
      <c r="C1827" s="38"/>
      <c r="D1827" s="38"/>
    </row>
    <row r="1828" spans="3:4">
      <c r="C1828" s="38"/>
      <c r="D1828" s="38"/>
    </row>
    <row r="1829" spans="3:4">
      <c r="C1829" s="38"/>
      <c r="D1829" s="38"/>
    </row>
    <row r="1830" spans="3:4">
      <c r="C1830" s="38"/>
      <c r="D1830" s="38"/>
    </row>
    <row r="1831" spans="3:4">
      <c r="C1831" s="38"/>
      <c r="D1831" s="38"/>
    </row>
    <row r="1832" spans="3:4">
      <c r="C1832" s="38"/>
      <c r="D1832" s="38"/>
    </row>
    <row r="1833" spans="3:4">
      <c r="C1833" s="38"/>
      <c r="D1833" s="38"/>
    </row>
    <row r="1834" spans="3:4">
      <c r="C1834" s="38"/>
      <c r="D1834" s="38"/>
    </row>
    <row r="1835" spans="3:4">
      <c r="C1835" s="38"/>
      <c r="D1835" s="38"/>
    </row>
    <row r="1836" spans="3:4">
      <c r="C1836" s="38"/>
      <c r="D1836" s="38"/>
    </row>
    <row r="1837" spans="3:4">
      <c r="C1837" s="38"/>
      <c r="D1837" s="38"/>
    </row>
    <row r="1838" spans="3:4">
      <c r="C1838" s="38"/>
      <c r="D1838" s="38"/>
    </row>
    <row r="1839" spans="3:4">
      <c r="C1839" s="38"/>
      <c r="D1839" s="38"/>
    </row>
    <row r="1840" spans="3:4">
      <c r="C1840" s="38"/>
      <c r="D1840" s="38"/>
    </row>
    <row r="1841" spans="3:4">
      <c r="C1841" s="38"/>
      <c r="D1841" s="38"/>
    </row>
    <row r="1842" spans="3:4">
      <c r="C1842" s="38"/>
      <c r="D1842" s="38"/>
    </row>
    <row r="1843" spans="3:4">
      <c r="C1843" s="38"/>
      <c r="D1843" s="38"/>
    </row>
    <row r="1844" spans="3:4">
      <c r="C1844" s="38"/>
      <c r="D1844" s="38"/>
    </row>
    <row r="1845" spans="3:4">
      <c r="C1845" s="38"/>
      <c r="D1845" s="38"/>
    </row>
    <row r="1846" spans="3:4">
      <c r="C1846" s="38"/>
      <c r="D1846" s="38"/>
    </row>
    <row r="1847" spans="3:4">
      <c r="C1847" s="38"/>
      <c r="D1847" s="38"/>
    </row>
    <row r="1848" spans="3:4">
      <c r="C1848" s="38"/>
      <c r="D1848" s="38"/>
    </row>
    <row r="1849" spans="3:4">
      <c r="C1849" s="38"/>
      <c r="D1849" s="38"/>
    </row>
    <row r="1850" spans="3:4">
      <c r="C1850" s="38"/>
      <c r="D1850" s="38"/>
    </row>
    <row r="1851" spans="3:4">
      <c r="C1851" s="38"/>
      <c r="D1851" s="38"/>
    </row>
    <row r="1852" spans="3:4">
      <c r="C1852" s="38"/>
      <c r="D1852" s="38"/>
    </row>
    <row r="1853" spans="3:4">
      <c r="C1853" s="38"/>
      <c r="D1853" s="38"/>
    </row>
    <row r="1854" spans="3:4">
      <c r="C1854" s="38"/>
      <c r="D1854" s="38"/>
    </row>
    <row r="1855" spans="3:4">
      <c r="C1855" s="38"/>
      <c r="D1855" s="38"/>
    </row>
    <row r="1856" spans="3:4">
      <c r="C1856" s="38"/>
      <c r="D1856" s="38"/>
    </row>
    <row r="1857" spans="3:4">
      <c r="C1857" s="38"/>
      <c r="D1857" s="38"/>
    </row>
    <row r="1858" spans="3:4">
      <c r="C1858" s="38"/>
      <c r="D1858" s="38"/>
    </row>
    <row r="1859" spans="3:4">
      <c r="C1859" s="38"/>
      <c r="D1859" s="38"/>
    </row>
    <row r="1860" spans="3:4">
      <c r="C1860" s="38"/>
      <c r="D1860" s="38"/>
    </row>
    <row r="1861" spans="3:4">
      <c r="C1861" s="38"/>
      <c r="D1861" s="38"/>
    </row>
    <row r="1862" spans="3:4">
      <c r="C1862" s="38"/>
      <c r="D1862" s="38"/>
    </row>
    <row r="1863" spans="3:4">
      <c r="C1863" s="38"/>
      <c r="D1863" s="38"/>
    </row>
    <row r="1864" spans="3:4">
      <c r="C1864" s="38"/>
      <c r="D1864" s="38"/>
    </row>
    <row r="1865" spans="3:4">
      <c r="C1865" s="38"/>
      <c r="D1865" s="38"/>
    </row>
    <row r="1866" spans="3:4">
      <c r="C1866" s="38"/>
      <c r="D1866" s="38"/>
    </row>
    <row r="1867" spans="3:4">
      <c r="C1867" s="38"/>
      <c r="D1867" s="38"/>
    </row>
    <row r="1868" spans="3:4">
      <c r="C1868" s="38"/>
      <c r="D1868" s="38"/>
    </row>
    <row r="1869" spans="3:4">
      <c r="C1869" s="38"/>
      <c r="D1869" s="38"/>
    </row>
    <row r="1870" spans="3:4">
      <c r="C1870" s="38"/>
      <c r="D1870" s="38"/>
    </row>
    <row r="1871" spans="3:4">
      <c r="C1871" s="38"/>
      <c r="D1871" s="38"/>
    </row>
    <row r="1872" spans="3:4">
      <c r="C1872" s="38"/>
      <c r="D1872" s="38"/>
    </row>
    <row r="1873" spans="3:4">
      <c r="C1873" s="38"/>
      <c r="D1873" s="38"/>
    </row>
    <row r="1874" spans="3:4">
      <c r="C1874" s="38"/>
      <c r="D1874" s="38"/>
    </row>
    <row r="1875" spans="3:4">
      <c r="C1875" s="38"/>
      <c r="D1875" s="38"/>
    </row>
    <row r="1876" spans="3:4">
      <c r="C1876" s="38"/>
      <c r="D1876" s="38"/>
    </row>
    <row r="1877" spans="3:4">
      <c r="C1877" s="38"/>
      <c r="D1877" s="38"/>
    </row>
    <row r="1878" spans="3:4">
      <c r="C1878" s="38"/>
      <c r="D1878" s="38"/>
    </row>
    <row r="1879" spans="3:4">
      <c r="C1879" s="38"/>
      <c r="D1879" s="38"/>
    </row>
    <row r="1880" spans="3:4">
      <c r="C1880" s="38"/>
      <c r="D1880" s="38"/>
    </row>
    <row r="1881" spans="3:4">
      <c r="C1881" s="38"/>
      <c r="D1881" s="38"/>
    </row>
    <row r="1882" spans="3:4">
      <c r="C1882" s="38"/>
      <c r="D1882" s="38"/>
    </row>
    <row r="1883" spans="3:4">
      <c r="C1883" s="38"/>
      <c r="D1883" s="38"/>
    </row>
    <row r="1884" spans="3:4">
      <c r="C1884" s="38"/>
      <c r="D1884" s="38"/>
    </row>
    <row r="1885" spans="3:4">
      <c r="C1885" s="38"/>
      <c r="D1885" s="38"/>
    </row>
    <row r="1886" spans="3:4">
      <c r="C1886" s="38"/>
      <c r="D1886" s="38"/>
    </row>
    <row r="1887" spans="3:4">
      <c r="C1887" s="38"/>
      <c r="D1887" s="38"/>
    </row>
    <row r="1888" spans="3:4">
      <c r="C1888" s="38"/>
      <c r="D1888" s="38"/>
    </row>
    <row r="1889" spans="3:4">
      <c r="C1889" s="38"/>
      <c r="D1889" s="38"/>
    </row>
    <row r="1890" spans="3:4">
      <c r="C1890" s="38"/>
      <c r="D1890" s="38"/>
    </row>
    <row r="1891" spans="3:4">
      <c r="C1891" s="38"/>
      <c r="D1891" s="38"/>
    </row>
    <row r="1892" spans="3:4">
      <c r="C1892" s="38"/>
      <c r="D1892" s="38"/>
    </row>
    <row r="1893" spans="3:4">
      <c r="C1893" s="38"/>
      <c r="D1893" s="38"/>
    </row>
    <row r="1894" spans="3:4">
      <c r="C1894" s="38"/>
      <c r="D1894" s="38"/>
    </row>
    <row r="1895" spans="3:4">
      <c r="C1895" s="38"/>
      <c r="D1895" s="38"/>
    </row>
    <row r="1896" spans="3:4">
      <c r="C1896" s="38"/>
      <c r="D1896" s="38"/>
    </row>
    <row r="1897" spans="3:4">
      <c r="C1897" s="38"/>
      <c r="D1897" s="38"/>
    </row>
    <row r="1898" spans="3:4">
      <c r="C1898" s="38"/>
      <c r="D1898" s="38"/>
    </row>
    <row r="1899" spans="3:4">
      <c r="C1899" s="38"/>
      <c r="D1899" s="38"/>
    </row>
    <row r="1900" spans="3:4">
      <c r="C1900" s="38"/>
      <c r="D1900" s="38"/>
    </row>
    <row r="1901" spans="3:4">
      <c r="C1901" s="38"/>
      <c r="D1901" s="38"/>
    </row>
    <row r="1902" spans="3:4">
      <c r="C1902" s="38"/>
      <c r="D1902" s="38"/>
    </row>
    <row r="1903" spans="3:4">
      <c r="C1903" s="38"/>
      <c r="D1903" s="38"/>
    </row>
    <row r="1904" spans="3:4">
      <c r="C1904" s="38"/>
      <c r="D1904" s="38"/>
    </row>
    <row r="1905" spans="3:4">
      <c r="C1905" s="38"/>
      <c r="D1905" s="38"/>
    </row>
    <row r="1906" spans="3:4">
      <c r="C1906" s="38"/>
      <c r="D1906" s="38"/>
    </row>
    <row r="1907" spans="3:4">
      <c r="C1907" s="38"/>
      <c r="D1907" s="38"/>
    </row>
    <row r="1908" spans="3:4">
      <c r="C1908" s="38"/>
      <c r="D1908" s="38"/>
    </row>
    <row r="1909" spans="3:4">
      <c r="C1909" s="38"/>
      <c r="D1909" s="38"/>
    </row>
    <row r="1910" spans="3:4">
      <c r="C1910" s="38"/>
      <c r="D1910" s="38"/>
    </row>
    <row r="1911" spans="3:4">
      <c r="C1911" s="38"/>
      <c r="D1911" s="38"/>
    </row>
    <row r="1912" spans="3:4">
      <c r="C1912" s="38"/>
      <c r="D1912" s="38"/>
    </row>
    <row r="1913" spans="3:4">
      <c r="C1913" s="38"/>
      <c r="D1913" s="38"/>
    </row>
    <row r="1914" spans="3:4">
      <c r="C1914" s="38"/>
      <c r="D1914" s="38"/>
    </row>
    <row r="1915" spans="3:4">
      <c r="C1915" s="38"/>
      <c r="D1915" s="38"/>
    </row>
    <row r="1916" spans="3:4">
      <c r="C1916" s="38"/>
      <c r="D1916" s="38"/>
    </row>
    <row r="1917" spans="3:4">
      <c r="C1917" s="38"/>
      <c r="D1917" s="38"/>
    </row>
    <row r="1918" spans="3:4">
      <c r="C1918" s="38"/>
      <c r="D1918" s="38"/>
    </row>
    <row r="1919" spans="3:4">
      <c r="C1919" s="38"/>
      <c r="D1919" s="38"/>
    </row>
    <row r="1920" spans="3:4">
      <c r="C1920" s="38"/>
      <c r="D1920" s="38"/>
    </row>
    <row r="1921" spans="3:4">
      <c r="C1921" s="38"/>
      <c r="D1921" s="38"/>
    </row>
    <row r="1922" spans="3:4">
      <c r="C1922" s="38"/>
      <c r="D1922" s="38"/>
    </row>
    <row r="1923" spans="3:4">
      <c r="C1923" s="38"/>
      <c r="D1923" s="38"/>
    </row>
    <row r="1924" spans="3:4">
      <c r="C1924" s="38"/>
      <c r="D1924" s="38"/>
    </row>
    <row r="1925" spans="3:4">
      <c r="C1925" s="38"/>
      <c r="D1925" s="38"/>
    </row>
    <row r="1926" spans="3:4">
      <c r="C1926" s="38"/>
      <c r="D1926" s="38"/>
    </row>
    <row r="1927" spans="3:4">
      <c r="C1927" s="38"/>
      <c r="D1927" s="38"/>
    </row>
    <row r="1928" spans="3:4">
      <c r="C1928" s="38"/>
      <c r="D1928" s="38"/>
    </row>
    <row r="1929" spans="3:4">
      <c r="C1929" s="38"/>
      <c r="D1929" s="38"/>
    </row>
    <row r="1930" spans="3:4">
      <c r="C1930" s="38"/>
      <c r="D1930" s="38"/>
    </row>
    <row r="1931" spans="3:4">
      <c r="C1931" s="38"/>
      <c r="D1931" s="38"/>
    </row>
    <row r="1932" spans="3:4">
      <c r="C1932" s="38"/>
      <c r="D1932" s="38"/>
    </row>
    <row r="1933" spans="3:4">
      <c r="C1933" s="38"/>
      <c r="D1933" s="38"/>
    </row>
    <row r="1934" spans="3:4">
      <c r="C1934" s="38"/>
      <c r="D1934" s="38"/>
    </row>
    <row r="1935" spans="3:4">
      <c r="C1935" s="38"/>
      <c r="D1935" s="38"/>
    </row>
    <row r="1936" spans="3:4">
      <c r="C1936" s="38"/>
      <c r="D1936" s="38"/>
    </row>
    <row r="1937" spans="3:4">
      <c r="C1937" s="38"/>
      <c r="D1937" s="38"/>
    </row>
    <row r="1938" spans="3:4">
      <c r="C1938" s="38"/>
      <c r="D1938" s="38"/>
    </row>
    <row r="1939" spans="3:4">
      <c r="C1939" s="38"/>
      <c r="D1939" s="38"/>
    </row>
    <row r="1940" spans="3:4">
      <c r="C1940" s="38"/>
      <c r="D1940" s="38"/>
    </row>
    <row r="1941" spans="3:4">
      <c r="C1941" s="38"/>
      <c r="D1941" s="38"/>
    </row>
    <row r="1942" spans="3:4">
      <c r="C1942" s="38"/>
      <c r="D1942" s="38"/>
    </row>
    <row r="1943" spans="3:4">
      <c r="C1943" s="38"/>
      <c r="D1943" s="38"/>
    </row>
    <row r="1944" spans="3:4">
      <c r="C1944" s="38"/>
      <c r="D1944" s="38"/>
    </row>
    <row r="1945" spans="3:4">
      <c r="C1945" s="38"/>
      <c r="D1945" s="38"/>
    </row>
    <row r="1946" spans="3:4">
      <c r="C1946" s="38"/>
      <c r="D1946" s="38"/>
    </row>
    <row r="1947" spans="3:4">
      <c r="C1947" s="38"/>
      <c r="D1947" s="38"/>
    </row>
    <row r="1948" spans="3:4">
      <c r="C1948" s="38"/>
      <c r="D1948" s="38"/>
    </row>
    <row r="1949" spans="3:4">
      <c r="C1949" s="38"/>
      <c r="D1949" s="38"/>
    </row>
    <row r="1950" spans="3:4">
      <c r="C1950" s="38"/>
      <c r="D1950" s="38"/>
    </row>
    <row r="1951" spans="3:4">
      <c r="C1951" s="38"/>
      <c r="D1951" s="38"/>
    </row>
    <row r="1952" spans="3:4">
      <c r="C1952" s="38"/>
      <c r="D1952" s="38"/>
    </row>
    <row r="1953" spans="3:4">
      <c r="C1953" s="38"/>
      <c r="D1953" s="38"/>
    </row>
    <row r="1954" spans="3:4">
      <c r="C1954" s="38"/>
      <c r="D1954" s="38"/>
    </row>
    <row r="1955" spans="3:4">
      <c r="C1955" s="38"/>
      <c r="D1955" s="38"/>
    </row>
    <row r="1956" spans="3:4">
      <c r="C1956" s="38"/>
      <c r="D1956" s="38"/>
    </row>
    <row r="1957" spans="3:4">
      <c r="C1957" s="38"/>
      <c r="D1957" s="38"/>
    </row>
    <row r="1958" spans="3:4">
      <c r="C1958" s="38"/>
      <c r="D1958" s="38"/>
    </row>
    <row r="1959" spans="3:4">
      <c r="C1959" s="38"/>
      <c r="D1959" s="38"/>
    </row>
    <row r="1960" spans="3:4">
      <c r="C1960" s="38"/>
      <c r="D1960" s="38"/>
    </row>
    <row r="1961" spans="3:4">
      <c r="C1961" s="38"/>
      <c r="D1961" s="38"/>
    </row>
    <row r="1962" spans="3:4">
      <c r="C1962" s="38"/>
      <c r="D1962" s="38"/>
    </row>
    <row r="1963" spans="3:4">
      <c r="C1963" s="38"/>
      <c r="D1963" s="38"/>
    </row>
    <row r="1964" spans="3:4">
      <c r="C1964" s="38"/>
      <c r="D1964" s="38"/>
    </row>
    <row r="1965" spans="3:4">
      <c r="C1965" s="38"/>
      <c r="D1965" s="38"/>
    </row>
    <row r="1966" spans="3:4">
      <c r="C1966" s="38"/>
      <c r="D1966" s="38"/>
    </row>
    <row r="1967" spans="3:4">
      <c r="C1967" s="38"/>
      <c r="D1967" s="38"/>
    </row>
    <row r="1968" spans="3:4">
      <c r="C1968" s="38"/>
      <c r="D1968" s="38"/>
    </row>
    <row r="1969" spans="3:4">
      <c r="C1969" s="38"/>
      <c r="D1969" s="38"/>
    </row>
    <row r="1970" spans="3:4">
      <c r="C1970" s="38"/>
      <c r="D1970" s="38"/>
    </row>
    <row r="1971" spans="3:4">
      <c r="C1971" s="38"/>
      <c r="D1971" s="38"/>
    </row>
    <row r="1972" spans="3:4">
      <c r="C1972" s="38"/>
      <c r="D1972" s="38"/>
    </row>
    <row r="1973" spans="3:4">
      <c r="C1973" s="38"/>
      <c r="D1973" s="38"/>
    </row>
    <row r="1974" spans="3:4">
      <c r="C1974" s="38"/>
      <c r="D1974" s="38"/>
    </row>
    <row r="1975" spans="3:4">
      <c r="C1975" s="38"/>
      <c r="D1975" s="38"/>
    </row>
    <row r="1976" spans="3:4">
      <c r="C1976" s="38"/>
      <c r="D1976" s="38"/>
    </row>
    <row r="1977" spans="3:4">
      <c r="C1977" s="38"/>
      <c r="D1977" s="38"/>
    </row>
    <row r="1978" spans="3:4">
      <c r="C1978" s="38"/>
      <c r="D1978" s="38"/>
    </row>
    <row r="1979" spans="3:4">
      <c r="C1979" s="38"/>
      <c r="D1979" s="38"/>
    </row>
    <row r="1980" spans="3:4">
      <c r="C1980" s="38"/>
      <c r="D1980" s="38"/>
    </row>
    <row r="1981" spans="3:4">
      <c r="C1981" s="38"/>
      <c r="D1981" s="38"/>
    </row>
    <row r="1982" spans="3:4">
      <c r="C1982" s="38"/>
      <c r="D1982" s="38"/>
    </row>
    <row r="1983" spans="3:4">
      <c r="C1983" s="38"/>
      <c r="D1983" s="38"/>
    </row>
    <row r="1984" spans="3:4">
      <c r="C1984" s="38"/>
      <c r="D1984" s="38"/>
    </row>
    <row r="1985" spans="3:4">
      <c r="C1985" s="38"/>
      <c r="D1985" s="38"/>
    </row>
    <row r="1986" spans="3:4">
      <c r="C1986" s="38"/>
      <c r="D1986" s="38"/>
    </row>
    <row r="1987" spans="3:4">
      <c r="C1987" s="38"/>
      <c r="D1987" s="38"/>
    </row>
    <row r="1988" spans="3:4">
      <c r="C1988" s="38"/>
      <c r="D1988" s="38"/>
    </row>
    <row r="1989" spans="3:4">
      <c r="C1989" s="38"/>
      <c r="D1989" s="38"/>
    </row>
    <row r="1990" spans="3:4">
      <c r="C1990" s="38"/>
      <c r="D1990" s="38"/>
    </row>
    <row r="1991" spans="3:4">
      <c r="C1991" s="38"/>
      <c r="D1991" s="38"/>
    </row>
    <row r="1992" spans="3:4">
      <c r="C1992" s="38"/>
      <c r="D1992" s="38"/>
    </row>
    <row r="1993" spans="3:4">
      <c r="C1993" s="38"/>
      <c r="D1993" s="38"/>
    </row>
    <row r="1994" spans="3:4">
      <c r="C1994" s="38"/>
      <c r="D1994" s="38"/>
    </row>
    <row r="1995" spans="3:4">
      <c r="C1995" s="38"/>
      <c r="D1995" s="38"/>
    </row>
    <row r="1996" spans="3:4">
      <c r="C1996" s="38"/>
      <c r="D1996" s="38"/>
    </row>
    <row r="1997" spans="3:4">
      <c r="C1997" s="38"/>
      <c r="D1997" s="38"/>
    </row>
    <row r="1998" spans="3:4">
      <c r="C1998" s="38"/>
      <c r="D1998" s="38"/>
    </row>
    <row r="1999" spans="3:4">
      <c r="C1999" s="38"/>
      <c r="D1999" s="38"/>
    </row>
    <row r="2000" spans="3:4">
      <c r="C2000" s="38"/>
      <c r="D2000" s="38"/>
    </row>
    <row r="2001" spans="3:4">
      <c r="C2001" s="38"/>
      <c r="D2001" s="38"/>
    </row>
    <row r="2002" spans="3:4">
      <c r="C2002" s="38"/>
      <c r="D2002" s="38"/>
    </row>
    <row r="2003" spans="3:4">
      <c r="C2003" s="38"/>
      <c r="D2003" s="38"/>
    </row>
    <row r="2004" spans="3:4">
      <c r="C2004" s="38"/>
      <c r="D2004" s="38"/>
    </row>
    <row r="2005" spans="3:4">
      <c r="C2005" s="38"/>
      <c r="D2005" s="38"/>
    </row>
    <row r="2006" spans="3:4">
      <c r="C2006" s="38"/>
      <c r="D2006" s="38"/>
    </row>
    <row r="2007" spans="3:4">
      <c r="C2007" s="38"/>
      <c r="D2007" s="38"/>
    </row>
    <row r="2008" spans="3:4">
      <c r="C2008" s="38"/>
      <c r="D2008" s="38"/>
    </row>
    <row r="2009" spans="3:4">
      <c r="C2009" s="38"/>
      <c r="D2009" s="38"/>
    </row>
    <row r="2010" spans="3:4">
      <c r="C2010" s="38"/>
      <c r="D2010" s="38"/>
    </row>
    <row r="2011" spans="3:4">
      <c r="C2011" s="38"/>
      <c r="D2011" s="38"/>
    </row>
    <row r="2012" spans="3:4">
      <c r="C2012" s="38"/>
      <c r="D2012" s="38"/>
    </row>
    <row r="2013" spans="3:4">
      <c r="C2013" s="38"/>
      <c r="D2013" s="38"/>
    </row>
    <row r="2014" spans="3:4">
      <c r="C2014" s="38"/>
      <c r="D2014" s="38"/>
    </row>
    <row r="2015" spans="3:4">
      <c r="C2015" s="38"/>
      <c r="D2015" s="38"/>
    </row>
    <row r="2016" spans="3:4">
      <c r="C2016" s="38"/>
      <c r="D2016" s="38"/>
    </row>
    <row r="2017" spans="3:4">
      <c r="C2017" s="38"/>
      <c r="D2017" s="38"/>
    </row>
    <row r="2018" spans="3:4">
      <c r="C2018" s="38"/>
      <c r="D2018" s="38"/>
    </row>
    <row r="2019" spans="3:4">
      <c r="C2019" s="38"/>
      <c r="D2019" s="38"/>
    </row>
    <row r="2020" spans="3:4">
      <c r="C2020" s="38"/>
      <c r="D2020" s="38"/>
    </row>
    <row r="2021" spans="3:4">
      <c r="C2021" s="38"/>
      <c r="D2021" s="38"/>
    </row>
    <row r="2022" spans="3:4">
      <c r="C2022" s="38"/>
      <c r="D2022" s="38"/>
    </row>
    <row r="2023" spans="3:4">
      <c r="C2023" s="38"/>
      <c r="D2023" s="38"/>
    </row>
    <row r="2024" spans="3:4">
      <c r="C2024" s="38"/>
      <c r="D2024" s="38"/>
    </row>
    <row r="2025" spans="3:4">
      <c r="C2025" s="38"/>
      <c r="D2025" s="38"/>
    </row>
    <row r="2026" spans="3:4">
      <c r="C2026" s="38"/>
      <c r="D2026" s="38"/>
    </row>
    <row r="2027" spans="3:4">
      <c r="C2027" s="38"/>
      <c r="D2027" s="38"/>
    </row>
    <row r="2028" spans="3:4">
      <c r="C2028" s="38"/>
      <c r="D2028" s="38"/>
    </row>
    <row r="2029" spans="3:4">
      <c r="C2029" s="38"/>
      <c r="D2029" s="38"/>
    </row>
    <row r="2030" spans="3:4">
      <c r="C2030" s="38"/>
      <c r="D2030" s="38"/>
    </row>
    <row r="2031" spans="3:4">
      <c r="C2031" s="38"/>
      <c r="D2031" s="38"/>
    </row>
    <row r="2032" spans="3:4">
      <c r="C2032" s="38"/>
      <c r="D2032" s="38"/>
    </row>
    <row r="2033" spans="3:4">
      <c r="C2033" s="38"/>
      <c r="D2033" s="38"/>
    </row>
    <row r="2034" spans="3:4">
      <c r="C2034" s="38"/>
      <c r="D2034" s="38"/>
    </row>
    <row r="2035" spans="3:4">
      <c r="C2035" s="38"/>
      <c r="D2035" s="38"/>
    </row>
    <row r="2036" spans="3:4">
      <c r="C2036" s="38"/>
      <c r="D2036" s="38"/>
    </row>
    <row r="2037" spans="3:4">
      <c r="C2037" s="38"/>
      <c r="D2037" s="38"/>
    </row>
    <row r="2038" spans="3:4">
      <c r="C2038" s="38"/>
      <c r="D2038" s="38"/>
    </row>
    <row r="2039" spans="3:4">
      <c r="C2039" s="38"/>
      <c r="D2039" s="38"/>
    </row>
    <row r="2040" spans="3:4">
      <c r="C2040" s="38"/>
      <c r="D2040" s="38"/>
    </row>
    <row r="2041" spans="3:4">
      <c r="C2041" s="38"/>
      <c r="D2041" s="38"/>
    </row>
    <row r="2042" spans="3:4">
      <c r="C2042" s="38"/>
      <c r="D2042" s="38"/>
    </row>
    <row r="2043" spans="3:4">
      <c r="C2043" s="38"/>
      <c r="D2043" s="38"/>
    </row>
    <row r="2044" spans="3:4">
      <c r="C2044" s="38"/>
      <c r="D2044" s="38"/>
    </row>
    <row r="2045" spans="3:4">
      <c r="C2045" s="38"/>
      <c r="D2045" s="38"/>
    </row>
    <row r="2046" spans="3:4">
      <c r="C2046" s="38"/>
      <c r="D2046" s="38"/>
    </row>
    <row r="2047" spans="3:4">
      <c r="C2047" s="38"/>
      <c r="D2047" s="38"/>
    </row>
    <row r="2048" spans="3:4">
      <c r="C2048" s="38"/>
      <c r="D2048" s="38"/>
    </row>
    <row r="2049" spans="3:4">
      <c r="C2049" s="38"/>
      <c r="D2049" s="38"/>
    </row>
    <row r="2050" spans="3:4">
      <c r="C2050" s="38"/>
      <c r="D2050" s="38"/>
    </row>
    <row r="2051" spans="3:4">
      <c r="C2051" s="38"/>
      <c r="D2051" s="38"/>
    </row>
    <row r="2052" spans="3:4">
      <c r="C2052" s="38"/>
      <c r="D2052" s="38"/>
    </row>
    <row r="2053" spans="3:4">
      <c r="C2053" s="38"/>
      <c r="D2053" s="38"/>
    </row>
    <row r="2054" spans="3:4">
      <c r="C2054" s="38"/>
      <c r="D2054" s="38"/>
    </row>
    <row r="2055" spans="3:4">
      <c r="C2055" s="38"/>
      <c r="D2055" s="38"/>
    </row>
    <row r="2056" spans="3:4">
      <c r="C2056" s="38"/>
      <c r="D2056" s="38"/>
    </row>
    <row r="2057" spans="3:4">
      <c r="C2057" s="38"/>
      <c r="D2057" s="38"/>
    </row>
    <row r="2058" spans="3:4">
      <c r="C2058" s="38"/>
      <c r="D2058" s="38"/>
    </row>
    <row r="2059" spans="3:4">
      <c r="C2059" s="38"/>
      <c r="D2059" s="38"/>
    </row>
    <row r="2060" spans="3:4">
      <c r="C2060" s="38"/>
      <c r="D2060" s="38"/>
    </row>
    <row r="2061" spans="3:4">
      <c r="C2061" s="38"/>
      <c r="D2061" s="38"/>
    </row>
    <row r="2062" spans="3:4">
      <c r="C2062" s="38"/>
      <c r="D2062" s="38"/>
    </row>
    <row r="2063" spans="3:4">
      <c r="C2063" s="38"/>
      <c r="D2063" s="38"/>
    </row>
    <row r="2064" spans="3:4">
      <c r="C2064" s="38"/>
      <c r="D2064" s="38"/>
    </row>
    <row r="2065" spans="3:4">
      <c r="C2065" s="38"/>
      <c r="D2065" s="38"/>
    </row>
    <row r="2066" spans="3:4">
      <c r="C2066" s="38"/>
      <c r="D2066" s="38"/>
    </row>
    <row r="2067" spans="3:4">
      <c r="C2067" s="38"/>
      <c r="D2067" s="38"/>
    </row>
    <row r="2068" spans="3:4">
      <c r="C2068" s="38"/>
      <c r="D2068" s="38"/>
    </row>
    <row r="2069" spans="3:4">
      <c r="C2069" s="38"/>
      <c r="D2069" s="38"/>
    </row>
    <row r="2070" spans="3:4">
      <c r="C2070" s="38"/>
      <c r="D2070" s="38"/>
    </row>
    <row r="2071" spans="3:4">
      <c r="C2071" s="38"/>
      <c r="D2071" s="38"/>
    </row>
    <row r="2072" spans="3:4">
      <c r="C2072" s="38"/>
      <c r="D2072" s="38"/>
    </row>
    <row r="2073" spans="3:4">
      <c r="C2073" s="38"/>
      <c r="D2073" s="38"/>
    </row>
    <row r="2074" spans="3:4">
      <c r="C2074" s="38"/>
      <c r="D2074" s="38"/>
    </row>
    <row r="2075" spans="3:4">
      <c r="C2075" s="38"/>
      <c r="D2075" s="38"/>
    </row>
    <row r="2076" spans="3:4">
      <c r="C2076" s="38"/>
      <c r="D2076" s="38"/>
    </row>
    <row r="2077" spans="3:4">
      <c r="C2077" s="38"/>
      <c r="D2077" s="38"/>
    </row>
    <row r="2078" spans="3:4">
      <c r="C2078" s="38"/>
      <c r="D2078" s="38"/>
    </row>
    <row r="2079" spans="3:4">
      <c r="C2079" s="38"/>
      <c r="D2079" s="38"/>
    </row>
    <row r="2080" spans="3:4">
      <c r="C2080" s="38"/>
      <c r="D2080" s="38"/>
    </row>
    <row r="2081" spans="3:4">
      <c r="C2081" s="38"/>
      <c r="D2081" s="38"/>
    </row>
    <row r="2082" spans="3:4">
      <c r="C2082" s="38"/>
      <c r="D2082" s="38"/>
    </row>
    <row r="2083" spans="3:4">
      <c r="C2083" s="38"/>
      <c r="D2083" s="38"/>
    </row>
    <row r="2084" spans="3:4">
      <c r="C2084" s="38"/>
      <c r="D2084" s="38"/>
    </row>
    <row r="2085" spans="3:4">
      <c r="C2085" s="38"/>
      <c r="D2085" s="38"/>
    </row>
    <row r="2086" spans="3:4">
      <c r="C2086" s="38"/>
      <c r="D2086" s="38"/>
    </row>
    <row r="2087" spans="3:4">
      <c r="C2087" s="38"/>
      <c r="D2087" s="38"/>
    </row>
    <row r="2088" spans="3:4">
      <c r="C2088" s="38"/>
      <c r="D2088" s="38"/>
    </row>
    <row r="2089" spans="3:4">
      <c r="C2089" s="38"/>
      <c r="D2089" s="38"/>
    </row>
    <row r="2090" spans="3:4">
      <c r="C2090" s="38"/>
      <c r="D2090" s="38"/>
    </row>
    <row r="2091" spans="3:4">
      <c r="C2091" s="38"/>
      <c r="D2091" s="38"/>
    </row>
    <row r="2092" spans="3:4">
      <c r="C2092" s="38"/>
      <c r="D2092" s="38"/>
    </row>
    <row r="2093" spans="3:4">
      <c r="C2093" s="38"/>
      <c r="D2093" s="38"/>
    </row>
    <row r="2094" spans="3:4">
      <c r="C2094" s="38"/>
      <c r="D2094" s="38"/>
    </row>
    <row r="2095" spans="3:4">
      <c r="C2095" s="38"/>
      <c r="D2095" s="38"/>
    </row>
    <row r="2096" spans="3:4">
      <c r="C2096" s="38"/>
      <c r="D2096" s="38"/>
    </row>
    <row r="2097" spans="3:4">
      <c r="C2097" s="38"/>
      <c r="D2097" s="38"/>
    </row>
    <row r="2098" spans="3:4">
      <c r="C2098" s="38"/>
      <c r="D2098" s="38"/>
    </row>
    <row r="2099" spans="3:4">
      <c r="C2099" s="38"/>
      <c r="D2099" s="38"/>
    </row>
    <row r="2100" spans="3:4">
      <c r="C2100" s="38"/>
      <c r="D2100" s="38"/>
    </row>
    <row r="2101" spans="3:4">
      <c r="C2101" s="38"/>
      <c r="D2101" s="38"/>
    </row>
    <row r="2102" spans="3:4">
      <c r="C2102" s="38"/>
      <c r="D2102" s="38"/>
    </row>
    <row r="2103" spans="3:4">
      <c r="C2103" s="38"/>
      <c r="D2103" s="38"/>
    </row>
    <row r="2104" spans="3:4">
      <c r="C2104" s="38"/>
      <c r="D2104" s="38"/>
    </row>
    <row r="2105" spans="3:4">
      <c r="C2105" s="38"/>
      <c r="D2105" s="38"/>
    </row>
    <row r="2106" spans="3:4">
      <c r="C2106" s="38"/>
      <c r="D2106" s="38"/>
    </row>
    <row r="2107" spans="3:4">
      <c r="C2107" s="38"/>
      <c r="D2107" s="38"/>
    </row>
    <row r="2108" spans="3:4">
      <c r="C2108" s="38"/>
      <c r="D2108" s="38"/>
    </row>
    <row r="2109" spans="3:4">
      <c r="C2109" s="38"/>
      <c r="D2109" s="38"/>
    </row>
    <row r="2110" spans="3:4">
      <c r="C2110" s="38"/>
      <c r="D2110" s="38"/>
    </row>
    <row r="2111" spans="3:4">
      <c r="C2111" s="38"/>
      <c r="D2111" s="38"/>
    </row>
    <row r="2112" spans="3:4">
      <c r="C2112" s="38"/>
      <c r="D2112" s="38"/>
    </row>
    <row r="2113" spans="3:4">
      <c r="C2113" s="38"/>
      <c r="D2113" s="38"/>
    </row>
    <row r="2114" spans="3:4">
      <c r="C2114" s="38"/>
      <c r="D2114" s="38"/>
    </row>
    <row r="2115" spans="3:4">
      <c r="C2115" s="38"/>
      <c r="D2115" s="38"/>
    </row>
    <row r="2116" spans="3:4">
      <c r="C2116" s="38"/>
      <c r="D2116" s="38"/>
    </row>
    <row r="2117" spans="3:4">
      <c r="C2117" s="38"/>
      <c r="D2117" s="38"/>
    </row>
    <row r="2118" spans="3:4">
      <c r="C2118" s="38"/>
      <c r="D2118" s="38"/>
    </row>
    <row r="2119" spans="3:4">
      <c r="C2119" s="38"/>
      <c r="D2119" s="38"/>
    </row>
    <row r="2120" spans="3:4">
      <c r="C2120" s="38"/>
      <c r="D2120" s="38"/>
    </row>
    <row r="2121" spans="3:4">
      <c r="C2121" s="38"/>
      <c r="D2121" s="38"/>
    </row>
    <row r="2122" spans="3:4">
      <c r="C2122" s="38"/>
      <c r="D2122" s="38"/>
    </row>
    <row r="2123" spans="3:4">
      <c r="C2123" s="38"/>
      <c r="D2123" s="38"/>
    </row>
    <row r="2124" spans="3:4">
      <c r="C2124" s="38"/>
      <c r="D2124" s="38"/>
    </row>
    <row r="2125" spans="3:4">
      <c r="C2125" s="38"/>
      <c r="D2125" s="38"/>
    </row>
    <row r="2126" spans="3:4">
      <c r="C2126" s="38"/>
      <c r="D2126" s="38"/>
    </row>
    <row r="2127" spans="3:4">
      <c r="C2127" s="38"/>
      <c r="D2127" s="38"/>
    </row>
    <row r="2128" spans="3:4">
      <c r="C2128" s="38"/>
      <c r="D2128" s="38"/>
    </row>
    <row r="2129" spans="3:4">
      <c r="C2129" s="38"/>
      <c r="D2129" s="38"/>
    </row>
    <row r="2130" spans="3:4">
      <c r="C2130" s="38"/>
      <c r="D2130" s="38"/>
    </row>
    <row r="2131" spans="3:4">
      <c r="C2131" s="38"/>
      <c r="D2131" s="38"/>
    </row>
    <row r="2132" spans="3:4">
      <c r="C2132" s="38"/>
      <c r="D2132" s="38"/>
    </row>
    <row r="2133" spans="3:4">
      <c r="C2133" s="38"/>
      <c r="D2133" s="38"/>
    </row>
    <row r="2134" spans="3:4">
      <c r="C2134" s="38"/>
      <c r="D2134" s="38"/>
    </row>
    <row r="2135" spans="3:4">
      <c r="C2135" s="38"/>
      <c r="D2135" s="38"/>
    </row>
    <row r="2136" spans="3:4">
      <c r="C2136" s="38"/>
      <c r="D2136" s="38"/>
    </row>
    <row r="2137" spans="3:4">
      <c r="C2137" s="38"/>
      <c r="D2137" s="38"/>
    </row>
    <row r="2138" spans="3:4">
      <c r="C2138" s="38"/>
      <c r="D2138" s="38"/>
    </row>
    <row r="2139" spans="3:4">
      <c r="C2139" s="38"/>
      <c r="D2139" s="38"/>
    </row>
    <row r="2140" spans="3:4">
      <c r="C2140" s="38"/>
      <c r="D2140" s="38"/>
    </row>
    <row r="2141" spans="3:4">
      <c r="C2141" s="38"/>
      <c r="D2141" s="38"/>
    </row>
    <row r="2142" spans="3:4">
      <c r="C2142" s="38"/>
      <c r="D2142" s="38"/>
    </row>
    <row r="2143" spans="3:4">
      <c r="C2143" s="38"/>
      <c r="D2143" s="38"/>
    </row>
    <row r="2144" spans="3:4">
      <c r="C2144" s="38"/>
      <c r="D2144" s="38"/>
    </row>
    <row r="2145" spans="3:4">
      <c r="C2145" s="38"/>
      <c r="D2145" s="38"/>
    </row>
    <row r="2146" spans="3:4">
      <c r="C2146" s="38"/>
      <c r="D2146" s="38"/>
    </row>
    <row r="2147" spans="3:4">
      <c r="C2147" s="38"/>
      <c r="D2147" s="38"/>
    </row>
    <row r="2148" spans="3:4">
      <c r="C2148" s="38"/>
      <c r="D2148" s="38"/>
    </row>
    <row r="2149" spans="3:4">
      <c r="C2149" s="38"/>
      <c r="D2149" s="38"/>
    </row>
    <row r="2150" spans="3:4">
      <c r="C2150" s="38"/>
      <c r="D2150" s="38"/>
    </row>
    <row r="2151" spans="3:4">
      <c r="C2151" s="38"/>
      <c r="D2151" s="38"/>
    </row>
    <row r="2152" spans="3:4">
      <c r="C2152" s="38"/>
      <c r="D2152" s="38"/>
    </row>
    <row r="2153" spans="3:4">
      <c r="C2153" s="38"/>
      <c r="D2153" s="38"/>
    </row>
    <row r="2154" spans="3:4">
      <c r="C2154" s="38"/>
      <c r="D2154" s="38"/>
    </row>
    <row r="2155" spans="3:4">
      <c r="C2155" s="38"/>
      <c r="D2155" s="38"/>
    </row>
    <row r="2156" spans="3:4">
      <c r="C2156" s="38"/>
      <c r="D2156" s="38"/>
    </row>
    <row r="2157" spans="3:4">
      <c r="C2157" s="38"/>
      <c r="D2157" s="38"/>
    </row>
    <row r="2158" spans="3:4">
      <c r="C2158" s="38"/>
      <c r="D2158" s="38"/>
    </row>
    <row r="2159" spans="3:4">
      <c r="C2159" s="38"/>
      <c r="D2159" s="38"/>
    </row>
    <row r="2160" spans="3:4">
      <c r="C2160" s="38"/>
      <c r="D2160" s="38"/>
    </row>
    <row r="2161" spans="3:4">
      <c r="C2161" s="38"/>
      <c r="D2161" s="38"/>
    </row>
    <row r="2162" spans="3:4">
      <c r="C2162" s="38"/>
      <c r="D2162" s="38"/>
    </row>
    <row r="2163" spans="3:4">
      <c r="C2163" s="38"/>
      <c r="D2163" s="38"/>
    </row>
    <row r="2164" spans="3:4">
      <c r="C2164" s="38"/>
      <c r="D2164" s="38"/>
    </row>
    <row r="2165" spans="3:4">
      <c r="C2165" s="38"/>
      <c r="D2165" s="38"/>
    </row>
    <row r="2166" spans="3:4">
      <c r="C2166" s="38"/>
      <c r="D2166" s="38"/>
    </row>
    <row r="2167" spans="3:4">
      <c r="C2167" s="38"/>
      <c r="D2167" s="38"/>
    </row>
    <row r="2168" spans="3:4">
      <c r="C2168" s="38"/>
      <c r="D2168" s="38"/>
    </row>
    <row r="2169" spans="3:4">
      <c r="C2169" s="38"/>
      <c r="D2169" s="38"/>
    </row>
    <row r="2170" spans="3:4">
      <c r="C2170" s="38"/>
      <c r="D2170" s="38"/>
    </row>
    <row r="2171" spans="3:4">
      <c r="C2171" s="38"/>
      <c r="D2171" s="38"/>
    </row>
    <row r="2172" spans="3:4">
      <c r="C2172" s="38"/>
      <c r="D2172" s="38"/>
    </row>
    <row r="2173" spans="3:4">
      <c r="C2173" s="38"/>
      <c r="D2173" s="38"/>
    </row>
    <row r="2174" spans="3:4">
      <c r="C2174" s="38"/>
      <c r="D2174" s="38"/>
    </row>
    <row r="2175" spans="3:4">
      <c r="C2175" s="38"/>
      <c r="D2175" s="38"/>
    </row>
    <row r="2176" spans="3:4">
      <c r="C2176" s="38"/>
      <c r="D2176" s="38"/>
    </row>
    <row r="2177" spans="3:4">
      <c r="C2177" s="38"/>
      <c r="D2177" s="38"/>
    </row>
    <row r="2178" spans="3:4">
      <c r="C2178" s="38"/>
      <c r="D2178" s="38"/>
    </row>
    <row r="2179" spans="3:4">
      <c r="C2179" s="38"/>
      <c r="D2179" s="38"/>
    </row>
    <row r="2180" spans="3:4">
      <c r="C2180" s="38"/>
      <c r="D2180" s="38"/>
    </row>
    <row r="2181" spans="3:4">
      <c r="C2181" s="38"/>
      <c r="D2181" s="38"/>
    </row>
    <row r="2182" spans="3:4">
      <c r="C2182" s="38"/>
      <c r="D2182" s="38"/>
    </row>
    <row r="2183" spans="3:4">
      <c r="C2183" s="38"/>
      <c r="D2183" s="38"/>
    </row>
    <row r="2184" spans="3:4">
      <c r="C2184" s="38"/>
      <c r="D2184" s="38"/>
    </row>
    <row r="2185" spans="3:4">
      <c r="C2185" s="38"/>
      <c r="D2185" s="38"/>
    </row>
    <row r="2186" spans="3:4">
      <c r="C2186" s="38"/>
      <c r="D2186" s="38"/>
    </row>
    <row r="2187" spans="3:4">
      <c r="C2187" s="38"/>
      <c r="D2187" s="38"/>
    </row>
    <row r="2188" spans="3:4">
      <c r="C2188" s="38"/>
      <c r="D2188" s="38"/>
    </row>
    <row r="2189" spans="3:4">
      <c r="C2189" s="38"/>
      <c r="D2189" s="38"/>
    </row>
    <row r="2190" spans="3:4">
      <c r="C2190" s="38"/>
      <c r="D2190" s="38"/>
    </row>
    <row r="2191" spans="3:4">
      <c r="C2191" s="38"/>
      <c r="D2191" s="38"/>
    </row>
    <row r="2192" spans="3:4">
      <c r="C2192" s="38"/>
      <c r="D2192" s="38"/>
    </row>
    <row r="2193" spans="3:4">
      <c r="C2193" s="38"/>
      <c r="D2193" s="38"/>
    </row>
    <row r="2194" spans="3:4">
      <c r="C2194" s="38"/>
      <c r="D2194" s="38"/>
    </row>
    <row r="2195" spans="3:4">
      <c r="C2195" s="38"/>
      <c r="D2195" s="38"/>
    </row>
    <row r="2196" spans="3:4">
      <c r="C2196" s="38"/>
      <c r="D2196" s="38"/>
    </row>
    <row r="2197" spans="3:4">
      <c r="C2197" s="38"/>
      <c r="D2197" s="38"/>
    </row>
    <row r="2198" spans="3:4">
      <c r="C2198" s="38"/>
      <c r="D2198" s="38"/>
    </row>
    <row r="2199" spans="3:4">
      <c r="C2199" s="38"/>
      <c r="D2199" s="38"/>
    </row>
    <row r="2200" spans="3:4">
      <c r="C2200" s="38"/>
      <c r="D2200" s="38"/>
    </row>
    <row r="2201" spans="3:4">
      <c r="C2201" s="38"/>
      <c r="D2201" s="38"/>
    </row>
    <row r="2202" spans="3:4">
      <c r="C2202" s="38"/>
      <c r="D2202" s="38"/>
    </row>
    <row r="2203" spans="3:4">
      <c r="C2203" s="38"/>
      <c r="D2203" s="38"/>
    </row>
    <row r="2204" spans="3:4">
      <c r="C2204" s="38"/>
      <c r="D2204" s="38"/>
    </row>
    <row r="2205" spans="3:4">
      <c r="C2205" s="38"/>
      <c r="D2205" s="38"/>
    </row>
    <row r="2206" spans="3:4">
      <c r="C2206" s="38"/>
      <c r="D2206" s="38"/>
    </row>
    <row r="2207" spans="3:4">
      <c r="C2207" s="38"/>
      <c r="D2207" s="38"/>
    </row>
    <row r="2208" spans="3:4">
      <c r="C2208" s="38"/>
      <c r="D2208" s="38"/>
    </row>
    <row r="2209" spans="3:4">
      <c r="C2209" s="38"/>
      <c r="D2209" s="38"/>
    </row>
    <row r="2210" spans="3:4">
      <c r="C2210" s="38"/>
      <c r="D2210" s="38"/>
    </row>
    <row r="2211" spans="3:4">
      <c r="C2211" s="38"/>
      <c r="D2211" s="38"/>
    </row>
    <row r="2212" spans="3:4">
      <c r="C2212" s="38"/>
      <c r="D2212" s="38"/>
    </row>
    <row r="2213" spans="3:4">
      <c r="C2213" s="38"/>
      <c r="D2213" s="38"/>
    </row>
    <row r="2214" spans="3:4">
      <c r="C2214" s="38"/>
      <c r="D2214" s="38"/>
    </row>
    <row r="2215" spans="3:4">
      <c r="C2215" s="38"/>
      <c r="D2215" s="38"/>
    </row>
    <row r="2216" spans="3:4">
      <c r="C2216" s="38"/>
      <c r="D2216" s="38"/>
    </row>
    <row r="2217" spans="3:4">
      <c r="C2217" s="38"/>
      <c r="D2217" s="38"/>
    </row>
    <row r="2218" spans="3:4">
      <c r="C2218" s="38"/>
      <c r="D2218" s="38"/>
    </row>
    <row r="2219" spans="3:4">
      <c r="C2219" s="38"/>
      <c r="D2219" s="38"/>
    </row>
    <row r="2220" spans="3:4">
      <c r="C2220" s="38"/>
      <c r="D2220" s="38"/>
    </row>
    <row r="2221" spans="3:4">
      <c r="C2221" s="38"/>
      <c r="D2221" s="38"/>
    </row>
    <row r="2222" spans="3:4">
      <c r="C2222" s="38"/>
      <c r="D2222" s="38"/>
    </row>
    <row r="2223" spans="3:4">
      <c r="C2223" s="38"/>
      <c r="D2223" s="38"/>
    </row>
    <row r="2224" spans="3:4">
      <c r="C2224" s="38"/>
      <c r="D2224" s="38"/>
    </row>
    <row r="2225" spans="3:4">
      <c r="C2225" s="38"/>
      <c r="D2225" s="38"/>
    </row>
    <row r="2226" spans="3:4">
      <c r="C2226" s="38"/>
      <c r="D2226" s="38"/>
    </row>
    <row r="2227" spans="3:4">
      <c r="C2227" s="38"/>
      <c r="D2227" s="38"/>
    </row>
    <row r="2228" spans="3:4">
      <c r="C2228" s="38"/>
      <c r="D2228" s="38"/>
    </row>
    <row r="2229" spans="3:4">
      <c r="C2229" s="38"/>
      <c r="D2229" s="38"/>
    </row>
    <row r="2230" spans="3:4">
      <c r="C2230" s="38"/>
      <c r="D2230" s="38"/>
    </row>
    <row r="2231" spans="3:4">
      <c r="C2231" s="38"/>
      <c r="D2231" s="38"/>
    </row>
    <row r="2232" spans="3:4">
      <c r="C2232" s="38"/>
      <c r="D2232" s="38"/>
    </row>
    <row r="2233" spans="3:4">
      <c r="C2233" s="38"/>
      <c r="D2233" s="38"/>
    </row>
    <row r="2234" spans="3:4">
      <c r="C2234" s="38"/>
      <c r="D2234" s="38"/>
    </row>
    <row r="2235" spans="3:4">
      <c r="C2235" s="38"/>
      <c r="D2235" s="38"/>
    </row>
    <row r="2236" spans="3:4">
      <c r="C2236" s="38"/>
      <c r="D2236" s="38"/>
    </row>
    <row r="2237" spans="3:4">
      <c r="C2237" s="38"/>
      <c r="D2237" s="38"/>
    </row>
    <row r="2238" spans="3:4">
      <c r="C2238" s="38"/>
      <c r="D2238" s="38"/>
    </row>
    <row r="2239" spans="3:4">
      <c r="C2239" s="38"/>
      <c r="D2239" s="38"/>
    </row>
    <row r="2240" spans="3:4">
      <c r="C2240" s="38"/>
      <c r="D2240" s="38"/>
    </row>
    <row r="2241" spans="3:4">
      <c r="C2241" s="38"/>
      <c r="D2241" s="38"/>
    </row>
    <row r="2242" spans="3:4">
      <c r="C2242" s="38"/>
      <c r="D2242" s="38"/>
    </row>
    <row r="2243" spans="3:4">
      <c r="C2243" s="38"/>
      <c r="D2243" s="38"/>
    </row>
    <row r="2244" spans="3:4">
      <c r="C2244" s="38"/>
      <c r="D2244" s="38"/>
    </row>
    <row r="2245" spans="3:4">
      <c r="C2245" s="38"/>
      <c r="D2245" s="38"/>
    </row>
    <row r="2246" spans="3:4">
      <c r="C2246" s="38"/>
      <c r="D2246" s="38"/>
    </row>
    <row r="2247" spans="3:4">
      <c r="C2247" s="38"/>
      <c r="D2247" s="38"/>
    </row>
    <row r="2248" spans="3:4">
      <c r="C2248" s="38"/>
      <c r="D2248" s="38"/>
    </row>
    <row r="2249" spans="3:4">
      <c r="C2249" s="38"/>
      <c r="D2249" s="38"/>
    </row>
    <row r="2250" spans="3:4">
      <c r="C2250" s="38"/>
      <c r="D2250" s="38"/>
    </row>
    <row r="2251" spans="3:4">
      <c r="C2251" s="38"/>
      <c r="D2251" s="38"/>
    </row>
    <row r="2252" spans="3:4">
      <c r="C2252" s="38"/>
      <c r="D2252" s="38"/>
    </row>
    <row r="2253" spans="3:4">
      <c r="C2253" s="38"/>
      <c r="D2253" s="38"/>
    </row>
    <row r="2254" spans="3:4">
      <c r="C2254" s="38"/>
      <c r="D2254" s="38"/>
    </row>
    <row r="2255" spans="3:4">
      <c r="C2255" s="38"/>
      <c r="D2255" s="38"/>
    </row>
    <row r="2256" spans="3:4">
      <c r="C2256" s="38"/>
      <c r="D2256" s="38"/>
    </row>
    <row r="2257" spans="3:4">
      <c r="C2257" s="38"/>
      <c r="D2257" s="38"/>
    </row>
    <row r="2258" spans="3:4">
      <c r="C2258" s="38"/>
      <c r="D2258" s="38"/>
    </row>
    <row r="2259" spans="3:4">
      <c r="C2259" s="38"/>
      <c r="D2259" s="38"/>
    </row>
    <row r="2260" spans="3:4">
      <c r="C2260" s="38"/>
      <c r="D2260" s="38"/>
    </row>
    <row r="2261" spans="3:4">
      <c r="C2261" s="38"/>
      <c r="D2261" s="38"/>
    </row>
    <row r="2262" spans="3:4">
      <c r="C2262" s="38"/>
      <c r="D2262" s="38"/>
    </row>
    <row r="2263" spans="3:4">
      <c r="C2263" s="38"/>
      <c r="D2263" s="38"/>
    </row>
    <row r="2264" spans="3:4">
      <c r="C2264" s="38"/>
      <c r="D2264" s="38"/>
    </row>
    <row r="2265" spans="3:4">
      <c r="C2265" s="38"/>
      <c r="D2265" s="38"/>
    </row>
    <row r="2266" spans="3:4">
      <c r="C2266" s="38"/>
      <c r="D2266" s="38"/>
    </row>
    <row r="2267" spans="3:4">
      <c r="C2267" s="38"/>
      <c r="D2267" s="38"/>
    </row>
    <row r="2268" spans="3:4">
      <c r="C2268" s="38"/>
      <c r="D2268" s="38"/>
    </row>
    <row r="2269" spans="3:4">
      <c r="C2269" s="38"/>
      <c r="D2269" s="38"/>
    </row>
    <row r="2270" spans="3:4">
      <c r="C2270" s="38"/>
      <c r="D2270" s="38"/>
    </row>
    <row r="2271" spans="3:4">
      <c r="C2271" s="38"/>
      <c r="D2271" s="38"/>
    </row>
    <row r="2272" spans="3:4">
      <c r="C2272" s="38"/>
      <c r="D2272" s="38"/>
    </row>
    <row r="2273" spans="3:4">
      <c r="C2273" s="38"/>
      <c r="D2273" s="38"/>
    </row>
    <row r="2274" spans="3:4">
      <c r="C2274" s="38"/>
      <c r="D2274" s="38"/>
    </row>
    <row r="2275" spans="3:4">
      <c r="C2275" s="38"/>
      <c r="D2275" s="38"/>
    </row>
    <row r="2276" spans="3:4">
      <c r="C2276" s="38"/>
      <c r="D2276" s="38"/>
    </row>
    <row r="2277" spans="3:4">
      <c r="C2277" s="38"/>
      <c r="D2277" s="38"/>
    </row>
    <row r="2278" spans="3:4">
      <c r="C2278" s="38"/>
      <c r="D2278" s="38"/>
    </row>
    <row r="2279" spans="3:4">
      <c r="C2279" s="38"/>
      <c r="D2279" s="38"/>
    </row>
    <row r="2280" spans="3:4">
      <c r="C2280" s="38"/>
      <c r="D2280" s="38"/>
    </row>
    <row r="2281" spans="3:4">
      <c r="C2281" s="38"/>
      <c r="D2281" s="38"/>
    </row>
    <row r="2282" spans="3:4">
      <c r="C2282" s="38"/>
      <c r="D2282" s="38"/>
    </row>
    <row r="2283" spans="3:4">
      <c r="C2283" s="38"/>
      <c r="D2283" s="38"/>
    </row>
    <row r="2284" spans="3:4">
      <c r="C2284" s="38"/>
      <c r="D2284" s="38"/>
    </row>
    <row r="2285" spans="3:4">
      <c r="C2285" s="38"/>
      <c r="D2285" s="38"/>
    </row>
    <row r="2286" spans="3:4">
      <c r="C2286" s="38"/>
      <c r="D2286" s="38"/>
    </row>
    <row r="2287" spans="3:4">
      <c r="C2287" s="38"/>
      <c r="D2287" s="38"/>
    </row>
    <row r="2288" spans="3:4">
      <c r="C2288" s="38"/>
      <c r="D2288" s="38"/>
    </row>
    <row r="2289" spans="3:4">
      <c r="C2289" s="38"/>
      <c r="D2289" s="38"/>
    </row>
    <row r="2290" spans="3:4">
      <c r="C2290" s="38"/>
      <c r="D2290" s="38"/>
    </row>
    <row r="2291" spans="3:4">
      <c r="C2291" s="38"/>
      <c r="D2291" s="38"/>
    </row>
    <row r="2292" spans="3:4">
      <c r="C2292" s="38"/>
      <c r="D2292" s="38"/>
    </row>
    <row r="2293" spans="3:4">
      <c r="C2293" s="38"/>
      <c r="D2293" s="38"/>
    </row>
    <row r="2294" spans="3:4">
      <c r="C2294" s="38"/>
      <c r="D2294" s="38"/>
    </row>
    <row r="2295" spans="3:4">
      <c r="C2295" s="38"/>
      <c r="D2295" s="38"/>
    </row>
    <row r="2296" spans="3:4">
      <c r="C2296" s="38"/>
      <c r="D2296" s="38"/>
    </row>
    <row r="2297" spans="3:4">
      <c r="C2297" s="38"/>
      <c r="D2297" s="38"/>
    </row>
    <row r="2298" spans="3:4">
      <c r="C2298" s="38"/>
      <c r="D2298" s="38"/>
    </row>
    <row r="2299" spans="3:4">
      <c r="C2299" s="38"/>
      <c r="D2299" s="38"/>
    </row>
    <row r="2300" spans="3:4">
      <c r="C2300" s="38"/>
      <c r="D2300" s="38"/>
    </row>
    <row r="2301" spans="3:4">
      <c r="C2301" s="38"/>
      <c r="D2301" s="38"/>
    </row>
    <row r="2302" spans="3:4">
      <c r="C2302" s="38"/>
      <c r="D2302" s="38"/>
    </row>
    <row r="2303" spans="3:4">
      <c r="C2303" s="38"/>
      <c r="D2303" s="38"/>
    </row>
    <row r="2304" spans="3:4">
      <c r="C2304" s="38"/>
      <c r="D2304" s="38"/>
    </row>
    <row r="2305" spans="3:4">
      <c r="C2305" s="38"/>
      <c r="D2305" s="38"/>
    </row>
    <row r="2306" spans="3:4">
      <c r="C2306" s="38"/>
      <c r="D2306" s="38"/>
    </row>
    <row r="2307" spans="3:4">
      <c r="C2307" s="38"/>
      <c r="D2307" s="38"/>
    </row>
    <row r="2308" spans="3:4">
      <c r="C2308" s="38"/>
      <c r="D2308" s="38"/>
    </row>
    <row r="2309" spans="3:4">
      <c r="C2309" s="38"/>
      <c r="D2309" s="38"/>
    </row>
    <row r="2310" spans="3:4">
      <c r="C2310" s="38"/>
      <c r="D2310" s="38"/>
    </row>
    <row r="2311" spans="3:4">
      <c r="C2311" s="38"/>
      <c r="D2311" s="38"/>
    </row>
    <row r="2312" spans="3:4">
      <c r="C2312" s="38"/>
      <c r="D2312" s="38"/>
    </row>
    <row r="2313" spans="3:4">
      <c r="C2313" s="38"/>
      <c r="D2313" s="38"/>
    </row>
    <row r="2314" spans="3:4">
      <c r="C2314" s="38"/>
      <c r="D2314" s="38"/>
    </row>
    <row r="2315" spans="3:4">
      <c r="C2315" s="38"/>
      <c r="D2315" s="38"/>
    </row>
    <row r="2316" spans="3:4">
      <c r="C2316" s="38"/>
      <c r="D2316" s="38"/>
    </row>
    <row r="2317" spans="3:4">
      <c r="C2317" s="38"/>
      <c r="D2317" s="38"/>
    </row>
    <row r="2318" spans="3:4">
      <c r="C2318" s="38"/>
      <c r="D2318" s="38"/>
    </row>
    <row r="2319" spans="3:4">
      <c r="C2319" s="38"/>
      <c r="D2319" s="38"/>
    </row>
    <row r="2320" spans="3:4">
      <c r="C2320" s="38"/>
      <c r="D2320" s="38"/>
    </row>
    <row r="2321" spans="3:4">
      <c r="C2321" s="38"/>
      <c r="D2321" s="38"/>
    </row>
    <row r="2322" spans="3:4">
      <c r="C2322" s="38"/>
      <c r="D2322" s="38"/>
    </row>
    <row r="2323" spans="3:4">
      <c r="C2323" s="38"/>
      <c r="D2323" s="38"/>
    </row>
    <row r="2324" spans="3:4">
      <c r="C2324" s="38"/>
      <c r="D2324" s="38"/>
    </row>
    <row r="2325" spans="3:4">
      <c r="C2325" s="38"/>
      <c r="D2325" s="38"/>
    </row>
    <row r="2326" spans="3:4">
      <c r="C2326" s="38"/>
      <c r="D2326" s="38"/>
    </row>
    <row r="2327" spans="3:4">
      <c r="C2327" s="38"/>
      <c r="D2327" s="38"/>
    </row>
    <row r="2328" spans="3:4">
      <c r="C2328" s="38"/>
      <c r="D2328" s="38"/>
    </row>
    <row r="2329" spans="3:4">
      <c r="C2329" s="38"/>
      <c r="D2329" s="38"/>
    </row>
    <row r="2330" spans="3:4">
      <c r="C2330" s="38"/>
      <c r="D2330" s="38"/>
    </row>
    <row r="2331" spans="3:4">
      <c r="C2331" s="38"/>
      <c r="D2331" s="38"/>
    </row>
    <row r="2332" spans="3:4">
      <c r="C2332" s="38"/>
      <c r="D2332" s="38"/>
    </row>
    <row r="2333" spans="3:4">
      <c r="C2333" s="38"/>
      <c r="D2333" s="38"/>
    </row>
    <row r="2334" spans="3:4">
      <c r="C2334" s="38"/>
      <c r="D2334" s="38"/>
    </row>
    <row r="2335" spans="3:4">
      <c r="C2335" s="38"/>
      <c r="D2335" s="38"/>
    </row>
    <row r="2336" spans="3:4">
      <c r="C2336" s="38"/>
      <c r="D2336" s="38"/>
    </row>
    <row r="2337" spans="3:4">
      <c r="C2337" s="38"/>
      <c r="D2337" s="38"/>
    </row>
    <row r="2338" spans="3:4">
      <c r="C2338" s="38"/>
      <c r="D2338" s="38"/>
    </row>
    <row r="2339" spans="3:4">
      <c r="C2339" s="38"/>
      <c r="D2339" s="38"/>
    </row>
    <row r="2340" spans="3:4">
      <c r="C2340" s="38"/>
      <c r="D2340" s="38"/>
    </row>
    <row r="2341" spans="3:4">
      <c r="C2341" s="38"/>
      <c r="D2341" s="38"/>
    </row>
    <row r="2342" spans="3:4">
      <c r="C2342" s="38"/>
      <c r="D2342" s="38"/>
    </row>
    <row r="2343" spans="3:4">
      <c r="C2343" s="38"/>
      <c r="D2343" s="38"/>
    </row>
    <row r="2344" spans="3:4">
      <c r="C2344" s="38"/>
      <c r="D2344" s="38"/>
    </row>
    <row r="2345" spans="3:4">
      <c r="C2345" s="38"/>
      <c r="D2345" s="38"/>
    </row>
    <row r="2346" spans="3:4">
      <c r="C2346" s="38"/>
      <c r="D2346" s="38"/>
    </row>
    <row r="2347" spans="3:4">
      <c r="C2347" s="38"/>
      <c r="D2347" s="38"/>
    </row>
    <row r="2348" spans="3:4">
      <c r="C2348" s="38"/>
      <c r="D2348" s="38"/>
    </row>
    <row r="2349" spans="3:4">
      <c r="C2349" s="38"/>
      <c r="D2349" s="38"/>
    </row>
    <row r="2350" spans="3:4">
      <c r="C2350" s="38"/>
      <c r="D2350" s="38"/>
    </row>
    <row r="2351" spans="3:4">
      <c r="C2351" s="38"/>
      <c r="D2351" s="38"/>
    </row>
    <row r="2352" spans="3:4">
      <c r="C2352" s="38"/>
      <c r="D2352" s="38"/>
    </row>
    <row r="2353" spans="3:4">
      <c r="C2353" s="38"/>
      <c r="D2353" s="38"/>
    </row>
    <row r="2354" spans="3:4">
      <c r="C2354" s="38"/>
      <c r="D2354" s="38"/>
    </row>
    <row r="2355" spans="3:4">
      <c r="C2355" s="38"/>
      <c r="D2355" s="38"/>
    </row>
    <row r="2356" spans="3:4">
      <c r="C2356" s="38"/>
      <c r="D2356" s="38"/>
    </row>
    <row r="2357" spans="3:4">
      <c r="C2357" s="38"/>
      <c r="D2357" s="38"/>
    </row>
    <row r="2358" spans="3:4">
      <c r="C2358" s="38"/>
      <c r="D2358" s="38"/>
    </row>
    <row r="2359" spans="3:4">
      <c r="C2359" s="38"/>
      <c r="D2359" s="38"/>
    </row>
    <row r="2360" spans="3:4">
      <c r="C2360" s="38"/>
      <c r="D2360" s="38"/>
    </row>
    <row r="2361" spans="3:4">
      <c r="C2361" s="38"/>
      <c r="D2361" s="38"/>
    </row>
    <row r="2362" spans="3:4">
      <c r="C2362" s="38"/>
      <c r="D2362" s="38"/>
    </row>
    <row r="2363" spans="3:4">
      <c r="C2363" s="38"/>
      <c r="D2363" s="38"/>
    </row>
    <row r="2364" spans="3:4">
      <c r="C2364" s="38"/>
      <c r="D2364" s="38"/>
    </row>
    <row r="2365" spans="3:4">
      <c r="C2365" s="38"/>
      <c r="D2365" s="38"/>
    </row>
    <row r="2366" spans="3:4">
      <c r="C2366" s="38"/>
      <c r="D2366" s="38"/>
    </row>
    <row r="2367" spans="3:4">
      <c r="C2367" s="38"/>
      <c r="D2367" s="38"/>
    </row>
    <row r="2368" spans="3:4">
      <c r="C2368" s="38"/>
      <c r="D2368" s="38"/>
    </row>
    <row r="2369" spans="3:4">
      <c r="C2369" s="38"/>
      <c r="D2369" s="38"/>
    </row>
    <row r="2370" spans="3:4">
      <c r="C2370" s="38"/>
      <c r="D2370" s="38"/>
    </row>
    <row r="2371" spans="3:4">
      <c r="C2371" s="38"/>
      <c r="D2371" s="38"/>
    </row>
    <row r="2372" spans="3:4">
      <c r="C2372" s="38"/>
      <c r="D2372" s="38"/>
    </row>
    <row r="2373" spans="3:4">
      <c r="C2373" s="38"/>
      <c r="D2373" s="38"/>
    </row>
    <row r="2374" spans="3:4">
      <c r="C2374" s="38"/>
      <c r="D2374" s="38"/>
    </row>
    <row r="2375" spans="3:4">
      <c r="C2375" s="38"/>
      <c r="D2375" s="38"/>
    </row>
    <row r="2376" spans="3:4">
      <c r="C2376" s="38"/>
      <c r="D2376" s="38"/>
    </row>
    <row r="2377" spans="3:4">
      <c r="C2377" s="38"/>
      <c r="D2377" s="38"/>
    </row>
    <row r="2378" spans="3:4">
      <c r="C2378" s="38"/>
      <c r="D2378" s="38"/>
    </row>
    <row r="2379" spans="3:4">
      <c r="C2379" s="38"/>
      <c r="D2379" s="38"/>
    </row>
    <row r="2380" spans="3:4">
      <c r="C2380" s="38"/>
      <c r="D2380" s="38"/>
    </row>
    <row r="2381" spans="3:4">
      <c r="C2381" s="38"/>
      <c r="D2381" s="38"/>
    </row>
    <row r="2382" spans="3:4">
      <c r="C2382" s="38"/>
      <c r="D2382" s="38"/>
    </row>
    <row r="2383" spans="3:4">
      <c r="C2383" s="38"/>
      <c r="D2383" s="38"/>
    </row>
    <row r="2384" spans="3:4">
      <c r="C2384" s="38"/>
      <c r="D2384" s="38"/>
    </row>
    <row r="2385" spans="3:4">
      <c r="C2385" s="38"/>
      <c r="D2385" s="38"/>
    </row>
    <row r="2386" spans="3:4">
      <c r="C2386" s="38"/>
      <c r="D2386" s="38"/>
    </row>
    <row r="2387" spans="3:4">
      <c r="C2387" s="38"/>
      <c r="D2387" s="38"/>
    </row>
    <row r="2388" spans="3:4">
      <c r="C2388" s="38"/>
      <c r="D2388" s="38"/>
    </row>
    <row r="2389" spans="3:4">
      <c r="C2389" s="38"/>
      <c r="D2389" s="38"/>
    </row>
    <row r="2390" spans="3:4">
      <c r="C2390" s="38"/>
      <c r="D2390" s="38"/>
    </row>
    <row r="2391" spans="3:4">
      <c r="C2391" s="38"/>
      <c r="D2391" s="38"/>
    </row>
    <row r="2392" spans="3:4">
      <c r="C2392" s="38"/>
      <c r="D2392" s="38"/>
    </row>
    <row r="2393" spans="3:4">
      <c r="C2393" s="38"/>
      <c r="D2393" s="38"/>
    </row>
    <row r="2394" spans="3:4">
      <c r="C2394" s="38"/>
      <c r="D2394" s="38"/>
    </row>
    <row r="2395" spans="3:4">
      <c r="C2395" s="38"/>
      <c r="D2395" s="38"/>
    </row>
    <row r="2396" spans="3:4">
      <c r="C2396" s="38"/>
      <c r="D2396" s="38"/>
    </row>
    <row r="2397" spans="3:4">
      <c r="C2397" s="38"/>
      <c r="D2397" s="38"/>
    </row>
    <row r="2398" spans="3:4">
      <c r="C2398" s="38"/>
      <c r="D2398" s="38"/>
    </row>
    <row r="2399" spans="3:4">
      <c r="C2399" s="38"/>
      <c r="D2399" s="38"/>
    </row>
    <row r="2400" spans="3:4">
      <c r="C2400" s="38"/>
      <c r="D2400" s="38"/>
    </row>
    <row r="2401" spans="3:4">
      <c r="C2401" s="38"/>
      <c r="D2401" s="38"/>
    </row>
    <row r="2402" spans="3:4">
      <c r="C2402" s="38"/>
      <c r="D2402" s="38"/>
    </row>
    <row r="2403" spans="3:4">
      <c r="C2403" s="38"/>
      <c r="D2403" s="38"/>
    </row>
    <row r="2404" spans="3:4">
      <c r="C2404" s="38"/>
      <c r="D2404" s="38"/>
    </row>
    <row r="2405" spans="3:4">
      <c r="C2405" s="38"/>
      <c r="D2405" s="38"/>
    </row>
    <row r="2406" spans="3:4">
      <c r="C2406" s="38"/>
      <c r="D2406" s="38"/>
    </row>
    <row r="2407" spans="3:4">
      <c r="C2407" s="38"/>
      <c r="D2407" s="38"/>
    </row>
    <row r="2408" spans="3:4">
      <c r="C2408" s="38"/>
      <c r="D2408" s="38"/>
    </row>
    <row r="2409" spans="3:4">
      <c r="C2409" s="38"/>
      <c r="D2409" s="38"/>
    </row>
    <row r="2410" spans="3:4">
      <c r="C2410" s="38"/>
      <c r="D2410" s="38"/>
    </row>
    <row r="2411" spans="3:4">
      <c r="C2411" s="38"/>
      <c r="D2411" s="38"/>
    </row>
    <row r="2412" spans="3:4">
      <c r="C2412" s="38"/>
      <c r="D2412" s="38"/>
    </row>
    <row r="2413" spans="3:4">
      <c r="C2413" s="38"/>
      <c r="D2413" s="38"/>
    </row>
    <row r="2414" spans="3:4">
      <c r="C2414" s="38"/>
      <c r="D2414" s="38"/>
    </row>
    <row r="2415" spans="3:4">
      <c r="C2415" s="38"/>
      <c r="D2415" s="38"/>
    </row>
    <row r="2416" spans="3:4">
      <c r="C2416" s="38"/>
      <c r="D2416" s="38"/>
    </row>
    <row r="2417" spans="3:4">
      <c r="C2417" s="38"/>
      <c r="D2417" s="38"/>
    </row>
    <row r="2418" spans="3:4">
      <c r="C2418" s="38"/>
      <c r="D2418" s="38"/>
    </row>
    <row r="2419" spans="3:4">
      <c r="C2419" s="38"/>
      <c r="D2419" s="38"/>
    </row>
    <row r="2420" spans="3:4">
      <c r="C2420" s="38"/>
      <c r="D2420" s="38"/>
    </row>
    <row r="2421" spans="3:4">
      <c r="C2421" s="38"/>
      <c r="D2421" s="38"/>
    </row>
    <row r="2422" spans="3:4">
      <c r="C2422" s="38"/>
      <c r="D2422" s="38"/>
    </row>
    <row r="2423" spans="3:4">
      <c r="C2423" s="38"/>
      <c r="D2423" s="38"/>
    </row>
    <row r="2424" spans="3:4">
      <c r="C2424" s="38"/>
      <c r="D2424" s="38"/>
    </row>
    <row r="2425" spans="3:4">
      <c r="C2425" s="38"/>
      <c r="D2425" s="38"/>
    </row>
    <row r="2426" spans="3:4">
      <c r="C2426" s="38"/>
      <c r="D2426" s="38"/>
    </row>
    <row r="2427" spans="3:4">
      <c r="C2427" s="38"/>
      <c r="D2427" s="38"/>
    </row>
    <row r="2428" spans="3:4">
      <c r="C2428" s="38"/>
      <c r="D2428" s="38"/>
    </row>
    <row r="2429" spans="3:4">
      <c r="C2429" s="38"/>
      <c r="D2429" s="38"/>
    </row>
    <row r="2430" spans="3:4">
      <c r="C2430" s="38"/>
      <c r="D2430" s="38"/>
    </row>
    <row r="2431" spans="3:4">
      <c r="C2431" s="38"/>
      <c r="D2431" s="38"/>
    </row>
    <row r="2432" spans="3:4">
      <c r="C2432" s="38"/>
      <c r="D2432" s="38"/>
    </row>
    <row r="2433" spans="3:4">
      <c r="C2433" s="38"/>
      <c r="D2433" s="38"/>
    </row>
    <row r="2434" spans="3:4">
      <c r="C2434" s="38"/>
      <c r="D2434" s="38"/>
    </row>
    <row r="2435" spans="3:4">
      <c r="C2435" s="38"/>
      <c r="D2435" s="38"/>
    </row>
    <row r="2436" spans="3:4">
      <c r="C2436" s="38"/>
      <c r="D2436" s="38"/>
    </row>
    <row r="2437" spans="3:4">
      <c r="C2437" s="38"/>
      <c r="D2437" s="38"/>
    </row>
    <row r="2438" spans="3:4">
      <c r="C2438" s="38"/>
      <c r="D2438" s="38"/>
    </row>
    <row r="2439" spans="3:4">
      <c r="C2439" s="38"/>
      <c r="D2439" s="38"/>
    </row>
    <row r="2440" spans="3:4">
      <c r="C2440" s="38"/>
      <c r="D2440" s="38"/>
    </row>
    <row r="2441" spans="3:4">
      <c r="C2441" s="38"/>
      <c r="D2441" s="38"/>
    </row>
    <row r="2442" spans="3:4">
      <c r="C2442" s="38"/>
      <c r="D2442" s="38"/>
    </row>
    <row r="2443" spans="3:4">
      <c r="C2443" s="38"/>
      <c r="D2443" s="38"/>
    </row>
    <row r="2444" spans="3:4">
      <c r="C2444" s="38"/>
      <c r="D2444" s="38"/>
    </row>
    <row r="2445" spans="3:4">
      <c r="C2445" s="38"/>
      <c r="D2445" s="38"/>
    </row>
    <row r="2446" spans="3:4">
      <c r="C2446" s="38"/>
      <c r="D2446" s="38"/>
    </row>
    <row r="2447" spans="3:4">
      <c r="C2447" s="38"/>
      <c r="D2447" s="38"/>
    </row>
    <row r="2448" spans="3:4">
      <c r="C2448" s="38"/>
      <c r="D2448" s="38"/>
    </row>
    <row r="2449" spans="3:4">
      <c r="C2449" s="38"/>
      <c r="D2449" s="38"/>
    </row>
    <row r="2450" spans="3:4">
      <c r="C2450" s="38"/>
      <c r="D2450" s="38"/>
    </row>
    <row r="2451" spans="3:4">
      <c r="C2451" s="38"/>
      <c r="D2451" s="38"/>
    </row>
    <row r="2452" spans="3:4">
      <c r="C2452" s="38"/>
      <c r="D2452" s="38"/>
    </row>
    <row r="2453" spans="3:4">
      <c r="C2453" s="38"/>
      <c r="D2453" s="38"/>
    </row>
    <row r="2454" spans="3:4">
      <c r="C2454" s="38"/>
      <c r="D2454" s="38"/>
    </row>
    <row r="2455" spans="3:4">
      <c r="C2455" s="38"/>
      <c r="D2455" s="38"/>
    </row>
    <row r="2456" spans="3:4">
      <c r="C2456" s="38"/>
      <c r="D2456" s="38"/>
    </row>
    <row r="2457" spans="3:4">
      <c r="C2457" s="38"/>
      <c r="D2457" s="38"/>
    </row>
    <row r="2458" spans="3:4">
      <c r="C2458" s="38"/>
      <c r="D2458" s="38"/>
    </row>
    <row r="2459" spans="3:4">
      <c r="C2459" s="38"/>
      <c r="D2459" s="38"/>
    </row>
    <row r="2460" spans="3:4">
      <c r="C2460" s="38"/>
      <c r="D2460" s="38"/>
    </row>
    <row r="2461" spans="3:4">
      <c r="C2461" s="38"/>
      <c r="D2461" s="38"/>
    </row>
    <row r="2462" spans="3:4">
      <c r="C2462" s="38"/>
      <c r="D2462" s="38"/>
    </row>
    <row r="2463" spans="3:4">
      <c r="C2463" s="38"/>
      <c r="D2463" s="38"/>
    </row>
    <row r="2464" spans="3:4">
      <c r="C2464" s="38"/>
      <c r="D2464" s="38"/>
    </row>
    <row r="2465" spans="3:4">
      <c r="C2465" s="38"/>
      <c r="D2465" s="38"/>
    </row>
    <row r="2466" spans="3:4">
      <c r="C2466" s="38"/>
      <c r="D2466" s="38"/>
    </row>
    <row r="2467" spans="3:4">
      <c r="C2467" s="38"/>
      <c r="D2467" s="38"/>
    </row>
    <row r="2468" spans="3:4">
      <c r="C2468" s="38"/>
      <c r="D2468" s="38"/>
    </row>
    <row r="2469" spans="3:4">
      <c r="C2469" s="38"/>
      <c r="D2469" s="38"/>
    </row>
    <row r="2470" spans="3:4">
      <c r="C2470" s="38"/>
      <c r="D2470" s="38"/>
    </row>
    <row r="2471" spans="3:4">
      <c r="C2471" s="38"/>
      <c r="D2471" s="38"/>
    </row>
    <row r="2472" spans="3:4">
      <c r="C2472" s="38"/>
      <c r="D2472" s="38"/>
    </row>
    <row r="2473" spans="3:4">
      <c r="C2473" s="38"/>
      <c r="D2473" s="38"/>
    </row>
    <row r="2474" spans="3:4">
      <c r="C2474" s="38"/>
      <c r="D2474" s="38"/>
    </row>
    <row r="2475" spans="3:4">
      <c r="C2475" s="38"/>
      <c r="D2475" s="38"/>
    </row>
    <row r="2476" spans="3:4">
      <c r="C2476" s="38"/>
      <c r="D2476" s="38"/>
    </row>
    <row r="2477" spans="3:4">
      <c r="C2477" s="38"/>
      <c r="D2477" s="38"/>
    </row>
    <row r="2478" spans="3:4">
      <c r="C2478" s="38"/>
      <c r="D2478" s="38"/>
    </row>
    <row r="2479" spans="3:4">
      <c r="C2479" s="38"/>
      <c r="D2479" s="38"/>
    </row>
    <row r="2480" spans="3:4">
      <c r="C2480" s="38"/>
      <c r="D2480" s="38"/>
    </row>
    <row r="2481" spans="3:4">
      <c r="C2481" s="38"/>
      <c r="D2481" s="38"/>
    </row>
    <row r="2482" spans="3:4">
      <c r="C2482" s="38"/>
      <c r="D2482" s="38"/>
    </row>
    <row r="2483" spans="3:4">
      <c r="C2483" s="38"/>
      <c r="D2483" s="38"/>
    </row>
    <row r="2484" spans="3:4">
      <c r="C2484" s="38"/>
      <c r="D2484" s="38"/>
    </row>
    <row r="2485" spans="3:4">
      <c r="C2485" s="38"/>
      <c r="D2485" s="38"/>
    </row>
    <row r="2486" spans="3:4">
      <c r="C2486" s="38"/>
      <c r="D2486" s="38"/>
    </row>
    <row r="2487" spans="3:4">
      <c r="C2487" s="38"/>
      <c r="D2487" s="38"/>
    </row>
    <row r="2488" spans="3:4">
      <c r="C2488" s="38"/>
      <c r="D2488" s="38"/>
    </row>
    <row r="2489" spans="3:4">
      <c r="C2489" s="38"/>
      <c r="D2489" s="38"/>
    </row>
    <row r="2490" spans="3:4">
      <c r="C2490" s="38"/>
      <c r="D2490" s="38"/>
    </row>
    <row r="2491" spans="3:4">
      <c r="C2491" s="38"/>
      <c r="D2491" s="38"/>
    </row>
    <row r="2492" spans="3:4">
      <c r="C2492" s="38"/>
      <c r="D2492" s="38"/>
    </row>
    <row r="2493" spans="3:4">
      <c r="C2493" s="38"/>
      <c r="D2493" s="38"/>
    </row>
    <row r="2494" spans="3:4">
      <c r="C2494" s="38"/>
      <c r="D2494" s="38"/>
    </row>
    <row r="2495" spans="3:4">
      <c r="C2495" s="38"/>
      <c r="D2495" s="38"/>
    </row>
    <row r="2496" spans="3:4">
      <c r="C2496" s="38"/>
      <c r="D2496" s="38"/>
    </row>
    <row r="2497" spans="3:4">
      <c r="C2497" s="38"/>
      <c r="D2497" s="38"/>
    </row>
    <row r="2498" spans="3:4">
      <c r="C2498" s="38"/>
      <c r="D2498" s="38"/>
    </row>
    <row r="2499" spans="3:4">
      <c r="C2499" s="38"/>
      <c r="D2499" s="38"/>
    </row>
    <row r="2500" spans="3:4">
      <c r="C2500" s="38"/>
      <c r="D2500" s="38"/>
    </row>
    <row r="2501" spans="3:4">
      <c r="C2501" s="38"/>
      <c r="D2501" s="38"/>
    </row>
    <row r="2502" spans="3:4">
      <c r="C2502" s="38"/>
      <c r="D2502" s="38"/>
    </row>
    <row r="2503" spans="3:4">
      <c r="C2503" s="38"/>
      <c r="D2503" s="38"/>
    </row>
    <row r="2504" spans="3:4">
      <c r="C2504" s="38"/>
      <c r="D2504" s="38"/>
    </row>
    <row r="2505" spans="3:4">
      <c r="C2505" s="38"/>
      <c r="D2505" s="38"/>
    </row>
    <row r="2506" spans="3:4">
      <c r="C2506" s="38"/>
      <c r="D2506" s="38"/>
    </row>
    <row r="2507" spans="3:4">
      <c r="C2507" s="38"/>
      <c r="D2507" s="38"/>
    </row>
    <row r="2508" spans="3:4">
      <c r="C2508" s="38"/>
      <c r="D2508" s="38"/>
    </row>
    <row r="2509" spans="3:4">
      <c r="C2509" s="38"/>
      <c r="D2509" s="38"/>
    </row>
    <row r="2510" spans="3:4">
      <c r="C2510" s="38"/>
      <c r="D2510" s="38"/>
    </row>
    <row r="2511" spans="3:4">
      <c r="C2511" s="38"/>
      <c r="D2511" s="38"/>
    </row>
    <row r="2512" spans="3:4">
      <c r="C2512" s="38"/>
      <c r="D2512" s="38"/>
    </row>
    <row r="2513" spans="3:4">
      <c r="C2513" s="38"/>
      <c r="D2513" s="38"/>
    </row>
    <row r="2514" spans="3:4">
      <c r="C2514" s="38"/>
      <c r="D2514" s="38"/>
    </row>
    <row r="2515" spans="3:4">
      <c r="C2515" s="38"/>
      <c r="D2515" s="38"/>
    </row>
    <row r="2516" spans="3:4">
      <c r="C2516" s="38"/>
      <c r="D2516" s="38"/>
    </row>
    <row r="2517" spans="3:4">
      <c r="C2517" s="38"/>
      <c r="D2517" s="38"/>
    </row>
    <row r="2518" spans="3:4">
      <c r="C2518" s="38"/>
      <c r="D2518" s="38"/>
    </row>
    <row r="2519" spans="3:4">
      <c r="C2519" s="38"/>
      <c r="D2519" s="38"/>
    </row>
    <row r="2520" spans="3:4">
      <c r="C2520" s="38"/>
      <c r="D2520" s="38"/>
    </row>
    <row r="2521" spans="3:4">
      <c r="C2521" s="38"/>
      <c r="D2521" s="38"/>
    </row>
    <row r="2522" spans="3:4">
      <c r="C2522" s="38"/>
      <c r="D2522" s="38"/>
    </row>
    <row r="2523" spans="3:4">
      <c r="C2523" s="38"/>
      <c r="D2523" s="38"/>
    </row>
    <row r="2524" spans="3:4">
      <c r="C2524" s="38"/>
      <c r="D2524" s="38"/>
    </row>
    <row r="2525" spans="3:4">
      <c r="C2525" s="38"/>
      <c r="D2525" s="38"/>
    </row>
    <row r="2526" spans="3:4">
      <c r="C2526" s="38"/>
      <c r="D2526" s="38"/>
    </row>
    <row r="2527" spans="3:4">
      <c r="C2527" s="38"/>
      <c r="D2527" s="38"/>
    </row>
    <row r="2528" spans="3:4">
      <c r="C2528" s="38"/>
      <c r="D2528" s="38"/>
    </row>
    <row r="2529" spans="3:4">
      <c r="C2529" s="38"/>
      <c r="D2529" s="38"/>
    </row>
    <row r="2530" spans="3:4">
      <c r="C2530" s="38"/>
      <c r="D2530" s="38"/>
    </row>
    <row r="2531" spans="3:4">
      <c r="C2531" s="38"/>
      <c r="D2531" s="38"/>
    </row>
    <row r="2532" spans="3:4">
      <c r="C2532" s="38"/>
      <c r="D2532" s="38"/>
    </row>
    <row r="2533" spans="3:4">
      <c r="C2533" s="38"/>
      <c r="D2533" s="38"/>
    </row>
    <row r="2534" spans="3:4">
      <c r="C2534" s="38"/>
      <c r="D2534" s="38"/>
    </row>
    <row r="2535" spans="3:4">
      <c r="C2535" s="38"/>
      <c r="D2535" s="38"/>
    </row>
    <row r="2536" spans="3:4">
      <c r="C2536" s="38"/>
      <c r="D2536" s="38"/>
    </row>
    <row r="2537" spans="3:4">
      <c r="C2537" s="38"/>
      <c r="D2537" s="38"/>
    </row>
    <row r="2538" spans="3:4">
      <c r="C2538" s="38"/>
      <c r="D2538" s="38"/>
    </row>
    <row r="2539" spans="3:4">
      <c r="C2539" s="38"/>
      <c r="D2539" s="38"/>
    </row>
    <row r="2540" spans="3:4">
      <c r="C2540" s="38"/>
      <c r="D2540" s="38"/>
    </row>
    <row r="2541" spans="3:4">
      <c r="C2541" s="38"/>
      <c r="D2541" s="38"/>
    </row>
    <row r="2542" spans="3:4">
      <c r="C2542" s="38"/>
      <c r="D2542" s="38"/>
    </row>
    <row r="2543" spans="3:4">
      <c r="C2543" s="38"/>
      <c r="D2543" s="38"/>
    </row>
    <row r="2544" spans="3:4">
      <c r="C2544" s="38"/>
      <c r="D2544" s="38"/>
    </row>
    <row r="2545" spans="3:4">
      <c r="C2545" s="38"/>
      <c r="D2545" s="38"/>
    </row>
    <row r="2546" spans="3:4">
      <c r="C2546" s="38"/>
      <c r="D2546" s="38"/>
    </row>
    <row r="2547" spans="3:4">
      <c r="C2547" s="38"/>
      <c r="D2547" s="38"/>
    </row>
    <row r="2548" spans="3:4">
      <c r="C2548" s="38"/>
      <c r="D2548" s="38"/>
    </row>
    <row r="2549" spans="3:4">
      <c r="C2549" s="38"/>
      <c r="D2549" s="38"/>
    </row>
    <row r="2550" spans="3:4">
      <c r="C2550" s="38"/>
      <c r="D2550" s="38"/>
    </row>
    <row r="2551" spans="3:4">
      <c r="C2551" s="38"/>
      <c r="D2551" s="38"/>
    </row>
    <row r="2552" spans="3:4">
      <c r="C2552" s="38"/>
      <c r="D2552" s="38"/>
    </row>
    <row r="2553" spans="3:4">
      <c r="C2553" s="38"/>
      <c r="D2553" s="38"/>
    </row>
    <row r="2554" spans="3:4">
      <c r="C2554" s="38"/>
      <c r="D2554" s="38"/>
    </row>
    <row r="2555" spans="3:4">
      <c r="C2555" s="38"/>
      <c r="D2555" s="38"/>
    </row>
    <row r="2556" spans="3:4">
      <c r="C2556" s="38"/>
      <c r="D2556" s="38"/>
    </row>
    <row r="2557" spans="3:4">
      <c r="C2557" s="38"/>
      <c r="D2557" s="38"/>
    </row>
    <row r="2558" spans="3:4">
      <c r="C2558" s="38"/>
      <c r="D2558" s="38"/>
    </row>
    <row r="2559" spans="3:4">
      <c r="C2559" s="38"/>
      <c r="D2559" s="38"/>
    </row>
    <row r="2560" spans="3:4">
      <c r="C2560" s="38"/>
      <c r="D2560" s="38"/>
    </row>
    <row r="2561" spans="3:4">
      <c r="C2561" s="38"/>
      <c r="D2561" s="38"/>
    </row>
    <row r="2562" spans="3:4">
      <c r="C2562" s="38"/>
      <c r="D2562" s="38"/>
    </row>
    <row r="2563" spans="3:4">
      <c r="C2563" s="38"/>
      <c r="D2563" s="38"/>
    </row>
    <row r="2564" spans="3:4">
      <c r="C2564" s="38"/>
      <c r="D2564" s="38"/>
    </row>
    <row r="2565" spans="3:4">
      <c r="C2565" s="38"/>
      <c r="D2565" s="38"/>
    </row>
    <row r="2566" spans="3:4">
      <c r="C2566" s="38"/>
      <c r="D2566" s="38"/>
    </row>
    <row r="2567" spans="3:4">
      <c r="C2567" s="38"/>
      <c r="D2567" s="38"/>
    </row>
    <row r="2568" spans="3:4">
      <c r="C2568" s="38"/>
      <c r="D2568" s="38"/>
    </row>
    <row r="2569" spans="3:4">
      <c r="C2569" s="38"/>
      <c r="D2569" s="38"/>
    </row>
    <row r="2570" spans="3:4">
      <c r="C2570" s="38"/>
      <c r="D2570" s="38"/>
    </row>
    <row r="2571" spans="3:4">
      <c r="C2571" s="38"/>
      <c r="D2571" s="38"/>
    </row>
    <row r="2572" spans="3:4">
      <c r="C2572" s="38"/>
      <c r="D2572" s="38"/>
    </row>
    <row r="2573" spans="3:4">
      <c r="C2573" s="38"/>
      <c r="D2573" s="38"/>
    </row>
    <row r="2574" spans="3:4">
      <c r="C2574" s="38"/>
      <c r="D2574" s="38"/>
    </row>
    <row r="2575" spans="3:4">
      <c r="C2575" s="38"/>
      <c r="D2575" s="38"/>
    </row>
    <row r="2576" spans="3:4">
      <c r="C2576" s="38"/>
      <c r="D2576" s="38"/>
    </row>
    <row r="2577" spans="3:4">
      <c r="C2577" s="38"/>
      <c r="D2577" s="38"/>
    </row>
    <row r="2578" spans="3:4">
      <c r="C2578" s="38"/>
      <c r="D2578" s="38"/>
    </row>
    <row r="2579" spans="3:4">
      <c r="C2579" s="38"/>
      <c r="D2579" s="38"/>
    </row>
    <row r="2580" spans="3:4">
      <c r="C2580" s="38"/>
      <c r="D2580" s="38"/>
    </row>
    <row r="2581" spans="3:4">
      <c r="C2581" s="38"/>
      <c r="D2581" s="38"/>
    </row>
    <row r="2582" spans="3:4">
      <c r="C2582" s="38"/>
      <c r="D2582" s="38"/>
    </row>
    <row r="2583" spans="3:4">
      <c r="C2583" s="38"/>
      <c r="D2583" s="38"/>
    </row>
    <row r="2584" spans="3:4">
      <c r="C2584" s="38"/>
      <c r="D2584" s="38"/>
    </row>
    <row r="2585" spans="3:4">
      <c r="C2585" s="38"/>
      <c r="D2585" s="38"/>
    </row>
    <row r="2586" spans="3:4">
      <c r="C2586" s="38"/>
      <c r="D2586" s="38"/>
    </row>
    <row r="2587" spans="3:4">
      <c r="C2587" s="38"/>
      <c r="D2587" s="38"/>
    </row>
    <row r="2588" spans="3:4">
      <c r="C2588" s="38"/>
      <c r="D2588" s="38"/>
    </row>
    <row r="2589" spans="3:4">
      <c r="C2589" s="38"/>
      <c r="D2589" s="38"/>
    </row>
    <row r="2590" spans="3:4">
      <c r="C2590" s="38"/>
      <c r="D2590" s="38"/>
    </row>
    <row r="2591" spans="3:4">
      <c r="C2591" s="38"/>
      <c r="D2591" s="38"/>
    </row>
    <row r="2592" spans="3:4">
      <c r="C2592" s="38"/>
      <c r="D2592" s="38"/>
    </row>
    <row r="2593" spans="3:4">
      <c r="C2593" s="38"/>
      <c r="D2593" s="38"/>
    </row>
    <row r="2594" spans="3:4">
      <c r="C2594" s="38"/>
      <c r="D2594" s="38"/>
    </row>
    <row r="2595" spans="3:4">
      <c r="C2595" s="38"/>
      <c r="D2595" s="38"/>
    </row>
    <row r="2596" spans="3:4">
      <c r="C2596" s="38"/>
      <c r="D2596" s="38"/>
    </row>
    <row r="2597" spans="3:4">
      <c r="C2597" s="38"/>
      <c r="D2597" s="38"/>
    </row>
    <row r="2598" spans="3:4">
      <c r="C2598" s="38"/>
      <c r="D2598" s="38"/>
    </row>
    <row r="2599" spans="3:4">
      <c r="C2599" s="38"/>
      <c r="D2599" s="38"/>
    </row>
    <row r="2600" spans="3:4">
      <c r="C2600" s="38"/>
      <c r="D2600" s="38"/>
    </row>
    <row r="2601" spans="3:4">
      <c r="C2601" s="38"/>
      <c r="D2601" s="38"/>
    </row>
    <row r="2602" spans="3:4">
      <c r="C2602" s="38"/>
      <c r="D2602" s="38"/>
    </row>
    <row r="2603" spans="3:4">
      <c r="C2603" s="38"/>
      <c r="D2603" s="38"/>
    </row>
    <row r="2604" spans="3:4">
      <c r="C2604" s="38"/>
      <c r="D2604" s="38"/>
    </row>
    <row r="2605" spans="3:4">
      <c r="C2605" s="38"/>
      <c r="D2605" s="38"/>
    </row>
    <row r="2606" spans="3:4">
      <c r="C2606" s="38"/>
      <c r="D2606" s="38"/>
    </row>
    <row r="2607" spans="3:4">
      <c r="C2607" s="38"/>
      <c r="D2607" s="38"/>
    </row>
    <row r="2608" spans="3:4">
      <c r="C2608" s="38"/>
      <c r="D2608" s="38"/>
    </row>
    <row r="2609" spans="3:4">
      <c r="C2609" s="38"/>
      <c r="D2609" s="38"/>
    </row>
    <row r="2610" spans="3:4">
      <c r="C2610" s="38"/>
      <c r="D2610" s="38"/>
    </row>
    <row r="2611" spans="3:4">
      <c r="C2611" s="38"/>
      <c r="D2611" s="38"/>
    </row>
    <row r="2612" spans="3:4">
      <c r="C2612" s="38"/>
      <c r="D2612" s="38"/>
    </row>
    <row r="2613" spans="3:4">
      <c r="C2613" s="38"/>
      <c r="D2613" s="38"/>
    </row>
    <row r="2614" spans="3:4">
      <c r="C2614" s="38"/>
      <c r="D2614" s="38"/>
    </row>
    <row r="2615" spans="3:4">
      <c r="C2615" s="38"/>
      <c r="D2615" s="38"/>
    </row>
    <row r="2616" spans="3:4">
      <c r="C2616" s="38"/>
      <c r="D2616" s="38"/>
    </row>
    <row r="2617" spans="3:4">
      <c r="C2617" s="38"/>
      <c r="D2617" s="38"/>
    </row>
    <row r="2618" spans="3:4">
      <c r="C2618" s="38"/>
      <c r="D2618" s="38"/>
    </row>
    <row r="2619" spans="3:4">
      <c r="C2619" s="38"/>
      <c r="D2619" s="38"/>
    </row>
    <row r="2620" spans="3:4">
      <c r="C2620" s="38"/>
      <c r="D2620" s="38"/>
    </row>
    <row r="2621" spans="3:4">
      <c r="C2621" s="38"/>
      <c r="D2621" s="38"/>
    </row>
    <row r="2622" spans="3:4">
      <c r="C2622" s="38"/>
      <c r="D2622" s="38"/>
    </row>
    <row r="2623" spans="3:4">
      <c r="C2623" s="38"/>
      <c r="D2623" s="38"/>
    </row>
    <row r="2624" spans="3:4">
      <c r="C2624" s="38"/>
      <c r="D2624" s="38"/>
    </row>
    <row r="2625" spans="3:4">
      <c r="C2625" s="38"/>
      <c r="D2625" s="38"/>
    </row>
    <row r="2626" spans="3:4">
      <c r="C2626" s="38"/>
      <c r="D2626" s="38"/>
    </row>
    <row r="2627" spans="3:4">
      <c r="C2627" s="38"/>
      <c r="D2627" s="38"/>
    </row>
    <row r="2628" spans="3:4">
      <c r="C2628" s="38"/>
      <c r="D2628" s="38"/>
    </row>
    <row r="2629" spans="3:4">
      <c r="C2629" s="38"/>
      <c r="D2629" s="38"/>
    </row>
    <row r="2630" spans="3:4">
      <c r="C2630" s="38"/>
      <c r="D2630" s="38"/>
    </row>
    <row r="2631" spans="3:4">
      <c r="C2631" s="38"/>
      <c r="D2631" s="38"/>
    </row>
    <row r="2632" spans="3:4">
      <c r="C2632" s="38"/>
      <c r="D2632" s="38"/>
    </row>
    <row r="2633" spans="3:4">
      <c r="C2633" s="38"/>
      <c r="D2633" s="38"/>
    </row>
    <row r="2634" spans="3:4">
      <c r="C2634" s="38"/>
      <c r="D2634" s="38"/>
    </row>
    <row r="2635" spans="3:4">
      <c r="C2635" s="38"/>
      <c r="D2635" s="38"/>
    </row>
    <row r="2636" spans="3:4">
      <c r="C2636" s="38"/>
      <c r="D2636" s="38"/>
    </row>
    <row r="2637" spans="3:4">
      <c r="C2637" s="38"/>
      <c r="D2637" s="38"/>
    </row>
    <row r="2638" spans="3:4">
      <c r="C2638" s="38"/>
      <c r="D2638" s="38"/>
    </row>
    <row r="2639" spans="3:4">
      <c r="C2639" s="38"/>
      <c r="D2639" s="38"/>
    </row>
    <row r="2640" spans="3:4">
      <c r="C2640" s="38"/>
      <c r="D2640" s="38"/>
    </row>
    <row r="2641" spans="3:4">
      <c r="C2641" s="38"/>
      <c r="D2641" s="38"/>
    </row>
    <row r="2642" spans="3:4">
      <c r="C2642" s="38"/>
      <c r="D2642" s="38"/>
    </row>
    <row r="2643" spans="3:4">
      <c r="C2643" s="38"/>
      <c r="D2643" s="38"/>
    </row>
    <row r="2644" spans="3:4">
      <c r="C2644" s="38"/>
      <c r="D2644" s="38"/>
    </row>
    <row r="2645" spans="3:4">
      <c r="C2645" s="38"/>
      <c r="D2645" s="38"/>
    </row>
    <row r="2646" spans="3:4">
      <c r="C2646" s="38"/>
      <c r="D2646" s="38"/>
    </row>
    <row r="2647" spans="3:4">
      <c r="C2647" s="38"/>
      <c r="D2647" s="38"/>
    </row>
    <row r="2648" spans="3:4">
      <c r="C2648" s="38"/>
      <c r="D2648" s="38"/>
    </row>
    <row r="2649" spans="3:4">
      <c r="C2649" s="38"/>
      <c r="D2649" s="38"/>
    </row>
    <row r="2650" spans="3:4">
      <c r="C2650" s="38"/>
      <c r="D2650" s="38"/>
    </row>
    <row r="2651" spans="3:4">
      <c r="C2651" s="38"/>
      <c r="D2651" s="38"/>
    </row>
    <row r="2652" spans="3:4">
      <c r="C2652" s="38"/>
      <c r="D2652" s="38"/>
    </row>
    <row r="2653" spans="3:4">
      <c r="C2653" s="38"/>
      <c r="D2653" s="38"/>
    </row>
    <row r="2654" spans="3:4">
      <c r="C2654" s="38"/>
      <c r="D2654" s="38"/>
    </row>
    <row r="2655" spans="3:4">
      <c r="C2655" s="38"/>
      <c r="D2655" s="38"/>
    </row>
    <row r="2656" spans="3:4">
      <c r="C2656" s="38"/>
      <c r="D2656" s="38"/>
    </row>
    <row r="2657" spans="3:4">
      <c r="C2657" s="38"/>
      <c r="D2657" s="38"/>
    </row>
    <row r="2658" spans="3:4">
      <c r="C2658" s="38"/>
      <c r="D2658" s="38"/>
    </row>
    <row r="2659" spans="3:4">
      <c r="C2659" s="38"/>
      <c r="D2659" s="38"/>
    </row>
    <row r="2660" spans="3:4">
      <c r="C2660" s="38"/>
      <c r="D2660" s="38"/>
    </row>
    <row r="2661" spans="3:4">
      <c r="C2661" s="38"/>
      <c r="D2661" s="38"/>
    </row>
    <row r="2662" spans="3:4">
      <c r="C2662" s="38"/>
      <c r="D2662" s="38"/>
    </row>
    <row r="2663" spans="3:4">
      <c r="C2663" s="38"/>
      <c r="D2663" s="38"/>
    </row>
    <row r="2664" spans="3:4">
      <c r="C2664" s="38"/>
      <c r="D2664" s="38"/>
    </row>
    <row r="2665" spans="3:4">
      <c r="C2665" s="38"/>
      <c r="D2665" s="38"/>
    </row>
    <row r="2666" spans="3:4">
      <c r="C2666" s="38"/>
      <c r="D2666" s="38"/>
    </row>
    <row r="2667" spans="3:4">
      <c r="C2667" s="38"/>
      <c r="D2667" s="38"/>
    </row>
    <row r="2668" spans="3:4">
      <c r="C2668" s="38"/>
      <c r="D2668" s="38"/>
    </row>
    <row r="2669" spans="3:4">
      <c r="C2669" s="38"/>
      <c r="D2669" s="38"/>
    </row>
    <row r="2670" spans="3:4">
      <c r="C2670" s="38"/>
      <c r="D2670" s="38"/>
    </row>
    <row r="2671" spans="3:4">
      <c r="C2671" s="38"/>
      <c r="D2671" s="38"/>
    </row>
    <row r="2672" spans="3:4">
      <c r="C2672" s="38"/>
      <c r="D2672" s="38"/>
    </row>
    <row r="2673" spans="3:4">
      <c r="C2673" s="38"/>
      <c r="D2673" s="38"/>
    </row>
    <row r="2674" spans="3:4">
      <c r="C2674" s="38"/>
      <c r="D2674" s="38"/>
    </row>
    <row r="2675" spans="3:4">
      <c r="C2675" s="38"/>
      <c r="D2675" s="38"/>
    </row>
    <row r="2676" spans="3:4">
      <c r="C2676" s="38"/>
      <c r="D2676" s="38"/>
    </row>
    <row r="2677" spans="3:4">
      <c r="C2677" s="38"/>
      <c r="D2677" s="38"/>
    </row>
    <row r="2678" spans="3:4">
      <c r="C2678" s="38"/>
      <c r="D2678" s="38"/>
    </row>
    <row r="2679" spans="3:4">
      <c r="C2679" s="38"/>
      <c r="D2679" s="38"/>
    </row>
    <row r="2680" spans="3:4">
      <c r="C2680" s="38"/>
      <c r="D2680" s="38"/>
    </row>
    <row r="2681" spans="3:4">
      <c r="C2681" s="38"/>
      <c r="D2681" s="38"/>
    </row>
    <row r="2682" spans="3:4">
      <c r="C2682" s="38"/>
      <c r="D2682" s="38"/>
    </row>
    <row r="2683" spans="3:4">
      <c r="C2683" s="38"/>
      <c r="D2683" s="38"/>
    </row>
    <row r="2684" spans="3:4">
      <c r="C2684" s="38"/>
      <c r="D2684" s="38"/>
    </row>
    <row r="2685" spans="3:4">
      <c r="C2685" s="38"/>
      <c r="D2685" s="38"/>
    </row>
    <row r="2686" spans="3:4">
      <c r="C2686" s="38"/>
      <c r="D2686" s="38"/>
    </row>
    <row r="2687" spans="3:4">
      <c r="C2687" s="38"/>
      <c r="D2687" s="38"/>
    </row>
    <row r="2688" spans="3:4">
      <c r="C2688" s="38"/>
      <c r="D2688" s="38"/>
    </row>
    <row r="2689" spans="3:4">
      <c r="C2689" s="38"/>
      <c r="D2689" s="38"/>
    </row>
    <row r="2690" spans="3:4">
      <c r="C2690" s="38"/>
      <c r="D2690" s="38"/>
    </row>
    <row r="2691" spans="3:4">
      <c r="C2691" s="38"/>
      <c r="D2691" s="38"/>
    </row>
    <row r="2692" spans="3:4">
      <c r="C2692" s="38"/>
      <c r="D2692" s="38"/>
    </row>
    <row r="2693" spans="3:4">
      <c r="C2693" s="38"/>
      <c r="D2693" s="38"/>
    </row>
    <row r="2694" spans="3:4">
      <c r="C2694" s="38"/>
      <c r="D2694" s="38"/>
    </row>
    <row r="2695" spans="3:4">
      <c r="C2695" s="38"/>
      <c r="D2695" s="38"/>
    </row>
    <row r="2696" spans="3:4">
      <c r="C2696" s="38"/>
      <c r="D2696" s="38"/>
    </row>
    <row r="2697" spans="3:4">
      <c r="C2697" s="38"/>
      <c r="D2697" s="38"/>
    </row>
    <row r="2698" spans="3:4">
      <c r="C2698" s="38"/>
      <c r="D2698" s="38"/>
    </row>
    <row r="2699" spans="3:4">
      <c r="C2699" s="38"/>
      <c r="D2699" s="38"/>
    </row>
    <row r="2700" spans="3:4">
      <c r="C2700" s="38"/>
      <c r="D2700" s="38"/>
    </row>
    <row r="2701" spans="3:4">
      <c r="C2701" s="38"/>
      <c r="D2701" s="38"/>
    </row>
    <row r="2702" spans="3:4">
      <c r="C2702" s="38"/>
      <c r="D2702" s="38"/>
    </row>
    <row r="2703" spans="3:4">
      <c r="C2703" s="38"/>
      <c r="D2703" s="38"/>
    </row>
    <row r="2704" spans="3:4">
      <c r="C2704" s="38"/>
      <c r="D2704" s="38"/>
    </row>
    <row r="2705" spans="3:4">
      <c r="C2705" s="38"/>
      <c r="D2705" s="38"/>
    </row>
    <row r="2706" spans="3:4">
      <c r="C2706" s="38"/>
      <c r="D2706" s="38"/>
    </row>
    <row r="2707" spans="3:4">
      <c r="C2707" s="38"/>
      <c r="D2707" s="38"/>
    </row>
    <row r="2708" spans="3:4">
      <c r="C2708" s="38"/>
      <c r="D2708" s="38"/>
    </row>
    <row r="2709" spans="3:4">
      <c r="C2709" s="38"/>
      <c r="D2709" s="38"/>
    </row>
    <row r="2710" spans="3:4">
      <c r="C2710" s="38"/>
      <c r="D2710" s="38"/>
    </row>
    <row r="2711" spans="3:4">
      <c r="C2711" s="38"/>
      <c r="D2711" s="38"/>
    </row>
    <row r="2712" spans="3:4">
      <c r="C2712" s="38"/>
      <c r="D2712" s="38"/>
    </row>
    <row r="2713" spans="3:4">
      <c r="C2713" s="38"/>
      <c r="D2713" s="38"/>
    </row>
    <row r="2714" spans="3:4">
      <c r="C2714" s="38"/>
      <c r="D2714" s="38"/>
    </row>
    <row r="2715" spans="3:4">
      <c r="C2715" s="38"/>
      <c r="D2715" s="38"/>
    </row>
    <row r="2716" spans="3:4">
      <c r="C2716" s="38"/>
      <c r="D2716" s="38"/>
    </row>
    <row r="2717" spans="3:4">
      <c r="C2717" s="38"/>
      <c r="D2717" s="38"/>
    </row>
    <row r="2718" spans="3:4">
      <c r="C2718" s="38"/>
      <c r="D2718" s="38"/>
    </row>
    <row r="2719" spans="3:4">
      <c r="C2719" s="38"/>
      <c r="D2719" s="38"/>
    </row>
    <row r="2720" spans="3:4">
      <c r="C2720" s="38"/>
      <c r="D2720" s="38"/>
    </row>
    <row r="2721" spans="3:4">
      <c r="C2721" s="38"/>
      <c r="D2721" s="38"/>
    </row>
    <row r="2722" spans="3:4">
      <c r="C2722" s="38"/>
      <c r="D2722" s="38"/>
    </row>
    <row r="2723" spans="3:4">
      <c r="C2723" s="38"/>
      <c r="D2723" s="38"/>
    </row>
    <row r="2724" spans="3:4">
      <c r="C2724" s="38"/>
      <c r="D2724" s="38"/>
    </row>
    <row r="2725" spans="3:4">
      <c r="C2725" s="38"/>
      <c r="D2725" s="38"/>
    </row>
    <row r="2726" spans="3:4">
      <c r="C2726" s="38"/>
      <c r="D2726" s="38"/>
    </row>
    <row r="2727" spans="3:4">
      <c r="C2727" s="38"/>
      <c r="D2727" s="38"/>
    </row>
    <row r="2728" spans="3:4">
      <c r="C2728" s="38"/>
      <c r="D2728" s="38"/>
    </row>
    <row r="2729" spans="3:4">
      <c r="C2729" s="38"/>
      <c r="D2729" s="38"/>
    </row>
    <row r="2730" spans="3:4">
      <c r="C2730" s="38"/>
      <c r="D2730" s="38"/>
    </row>
    <row r="2731" spans="3:4">
      <c r="C2731" s="38"/>
      <c r="D2731" s="38"/>
    </row>
    <row r="2732" spans="3:4">
      <c r="C2732" s="38"/>
      <c r="D2732" s="38"/>
    </row>
    <row r="2733" spans="3:4">
      <c r="C2733" s="38"/>
      <c r="D2733" s="38"/>
    </row>
    <row r="2734" spans="3:4">
      <c r="C2734" s="38"/>
      <c r="D2734" s="38"/>
    </row>
    <row r="2735" spans="3:4">
      <c r="C2735" s="38"/>
      <c r="D2735" s="38"/>
    </row>
    <row r="2736" spans="3:4">
      <c r="C2736" s="38"/>
      <c r="D2736" s="38"/>
    </row>
    <row r="2737" spans="3:4">
      <c r="C2737" s="38"/>
      <c r="D2737" s="38"/>
    </row>
    <row r="2738" spans="3:4">
      <c r="C2738" s="38"/>
      <c r="D2738" s="38"/>
    </row>
    <row r="2739" spans="3:4">
      <c r="C2739" s="38"/>
      <c r="D2739" s="38"/>
    </row>
    <row r="2740" spans="3:4">
      <c r="C2740" s="38"/>
      <c r="D2740" s="38"/>
    </row>
    <row r="2741" spans="3:4">
      <c r="C2741" s="38"/>
      <c r="D2741" s="38"/>
    </row>
    <row r="2742" spans="3:4">
      <c r="C2742" s="38"/>
      <c r="D2742" s="38"/>
    </row>
    <row r="2743" spans="3:4">
      <c r="C2743" s="38"/>
      <c r="D2743" s="38"/>
    </row>
    <row r="2744" spans="3:4">
      <c r="C2744" s="38"/>
      <c r="D2744" s="38"/>
    </row>
    <row r="2745" spans="3:4">
      <c r="C2745" s="38"/>
      <c r="D2745" s="38"/>
    </row>
    <row r="2746" spans="3:4">
      <c r="C2746" s="38"/>
      <c r="D2746" s="38"/>
    </row>
    <row r="2747" spans="3:4">
      <c r="C2747" s="38"/>
      <c r="D2747" s="38"/>
    </row>
    <row r="2748" spans="3:4">
      <c r="C2748" s="38"/>
      <c r="D2748" s="38"/>
    </row>
    <row r="2749" spans="3:4">
      <c r="C2749" s="38"/>
      <c r="D2749" s="38"/>
    </row>
    <row r="2750" spans="3:4">
      <c r="C2750" s="38"/>
      <c r="D2750" s="38"/>
    </row>
    <row r="2751" spans="3:4">
      <c r="C2751" s="38"/>
      <c r="D2751" s="38"/>
    </row>
    <row r="2752" spans="3:4">
      <c r="C2752" s="38"/>
      <c r="D2752" s="38"/>
    </row>
    <row r="2753" spans="3:4">
      <c r="C2753" s="38"/>
      <c r="D2753" s="38"/>
    </row>
    <row r="2754" spans="3:4">
      <c r="C2754" s="38"/>
      <c r="D2754" s="38"/>
    </row>
    <row r="2755" spans="3:4">
      <c r="C2755" s="38"/>
      <c r="D2755" s="38"/>
    </row>
    <row r="2756" spans="3:4">
      <c r="C2756" s="38"/>
      <c r="D2756" s="38"/>
    </row>
    <row r="2757" spans="3:4">
      <c r="C2757" s="38"/>
      <c r="D2757" s="38"/>
    </row>
    <row r="2758" spans="3:4">
      <c r="C2758" s="38"/>
      <c r="D2758" s="38"/>
    </row>
    <row r="2759" spans="3:4">
      <c r="C2759" s="38"/>
      <c r="D2759" s="38"/>
    </row>
    <row r="2760" spans="3:4">
      <c r="C2760" s="38"/>
      <c r="D2760" s="38"/>
    </row>
    <row r="2761" spans="3:4">
      <c r="C2761" s="38"/>
      <c r="D2761" s="38"/>
    </row>
    <row r="2762" spans="3:4">
      <c r="C2762" s="38"/>
      <c r="D2762" s="38"/>
    </row>
    <row r="2763" spans="3:4">
      <c r="C2763" s="38"/>
      <c r="D2763" s="38"/>
    </row>
    <row r="2764" spans="3:4">
      <c r="C2764" s="38"/>
      <c r="D2764" s="38"/>
    </row>
    <row r="2765" spans="3:4">
      <c r="C2765" s="38"/>
      <c r="D2765" s="38"/>
    </row>
    <row r="2766" spans="3:4">
      <c r="C2766" s="38"/>
      <c r="D2766" s="38"/>
    </row>
    <row r="2767" spans="3:4">
      <c r="C2767" s="38"/>
      <c r="D2767" s="38"/>
    </row>
    <row r="2768" spans="3:4">
      <c r="C2768" s="38"/>
      <c r="D2768" s="38"/>
    </row>
    <row r="2769" spans="3:4">
      <c r="C2769" s="38"/>
      <c r="D2769" s="38"/>
    </row>
    <row r="2770" spans="3:4">
      <c r="C2770" s="38"/>
      <c r="D2770" s="38"/>
    </row>
    <row r="2771" spans="3:4">
      <c r="C2771" s="38"/>
      <c r="D2771" s="38"/>
    </row>
    <row r="2772" spans="3:4">
      <c r="C2772" s="38"/>
      <c r="D2772" s="38"/>
    </row>
    <row r="2773" spans="3:4">
      <c r="C2773" s="38"/>
      <c r="D2773" s="38"/>
    </row>
    <row r="2774" spans="3:4">
      <c r="C2774" s="38"/>
      <c r="D2774" s="38"/>
    </row>
    <row r="2775" spans="3:4">
      <c r="C2775" s="38"/>
      <c r="D2775" s="38"/>
    </row>
    <row r="2776" spans="3:4">
      <c r="C2776" s="38"/>
      <c r="D2776" s="38"/>
    </row>
    <row r="2777" spans="3:4">
      <c r="C2777" s="38"/>
      <c r="D2777" s="38"/>
    </row>
    <row r="2778" spans="3:4">
      <c r="C2778" s="38"/>
      <c r="D2778" s="38"/>
    </row>
    <row r="2779" spans="3:4">
      <c r="C2779" s="38"/>
      <c r="D2779" s="38"/>
    </row>
    <row r="2780" spans="3:4">
      <c r="C2780" s="38"/>
      <c r="D2780" s="38"/>
    </row>
    <row r="2781" spans="3:4">
      <c r="C2781" s="38"/>
      <c r="D2781" s="38"/>
    </row>
    <row r="2782" spans="3:4">
      <c r="C2782" s="38"/>
      <c r="D2782" s="38"/>
    </row>
    <row r="2783" spans="3:4">
      <c r="C2783" s="38"/>
      <c r="D2783" s="38"/>
    </row>
    <row r="2784" spans="3:4">
      <c r="C2784" s="38"/>
      <c r="D2784" s="38"/>
    </row>
    <row r="2785" spans="3:4">
      <c r="C2785" s="38"/>
      <c r="D2785" s="38"/>
    </row>
    <row r="2786" spans="3:4">
      <c r="C2786" s="38"/>
      <c r="D2786" s="38"/>
    </row>
    <row r="2787" spans="3:4">
      <c r="C2787" s="38"/>
      <c r="D2787" s="38"/>
    </row>
    <row r="2788" spans="3:4">
      <c r="C2788" s="38"/>
      <c r="D2788" s="38"/>
    </row>
    <row r="2789" spans="3:4">
      <c r="C2789" s="38"/>
      <c r="D2789" s="38"/>
    </row>
    <row r="2790" spans="3:4">
      <c r="C2790" s="38"/>
      <c r="D2790" s="38"/>
    </row>
    <row r="2791" spans="3:4">
      <c r="C2791" s="38"/>
      <c r="D2791" s="38"/>
    </row>
    <row r="2792" spans="3:4">
      <c r="C2792" s="38"/>
      <c r="D2792" s="38"/>
    </row>
    <row r="2793" spans="3:4">
      <c r="C2793" s="38"/>
      <c r="D2793" s="38"/>
    </row>
    <row r="2794" spans="3:4">
      <c r="C2794" s="38"/>
      <c r="D2794" s="38"/>
    </row>
    <row r="2795" spans="3:4">
      <c r="C2795" s="38"/>
      <c r="D2795" s="38"/>
    </row>
    <row r="2796" spans="3:4">
      <c r="C2796" s="38"/>
      <c r="D2796" s="38"/>
    </row>
    <row r="2797" spans="3:4">
      <c r="C2797" s="38"/>
      <c r="D2797" s="38"/>
    </row>
    <row r="2798" spans="3:4">
      <c r="C2798" s="38"/>
      <c r="D2798" s="38"/>
    </row>
    <row r="2799" spans="3:4">
      <c r="C2799" s="38"/>
      <c r="D2799" s="38"/>
    </row>
    <row r="2800" spans="3:4">
      <c r="C2800" s="38"/>
      <c r="D2800" s="38"/>
    </row>
    <row r="2801" spans="3:4">
      <c r="C2801" s="38"/>
      <c r="D2801" s="38"/>
    </row>
    <row r="2802" spans="3:4">
      <c r="C2802" s="38"/>
      <c r="D2802" s="38"/>
    </row>
    <row r="2803" spans="3:4">
      <c r="C2803" s="38"/>
      <c r="D2803" s="38"/>
    </row>
    <row r="2804" spans="3:4">
      <c r="C2804" s="38"/>
      <c r="D2804" s="38"/>
    </row>
    <row r="2805" spans="3:4">
      <c r="C2805" s="38"/>
      <c r="D2805" s="38"/>
    </row>
    <row r="2806" spans="3:4">
      <c r="C2806" s="38"/>
      <c r="D2806" s="38"/>
    </row>
    <row r="2807" spans="3:4">
      <c r="C2807" s="38"/>
      <c r="D2807" s="38"/>
    </row>
    <row r="2808" spans="3:4">
      <c r="C2808" s="38"/>
      <c r="D2808" s="38"/>
    </row>
    <row r="2809" spans="3:4">
      <c r="C2809" s="38"/>
      <c r="D2809" s="38"/>
    </row>
    <row r="2810" spans="3:4">
      <c r="C2810" s="38"/>
      <c r="D2810" s="38"/>
    </row>
    <row r="2811" spans="3:4">
      <c r="C2811" s="38"/>
      <c r="D2811" s="38"/>
    </row>
    <row r="2812" spans="3:4">
      <c r="C2812" s="38"/>
      <c r="D2812" s="38"/>
    </row>
    <row r="2813" spans="3:4">
      <c r="C2813" s="38"/>
      <c r="D2813" s="38"/>
    </row>
    <row r="2814" spans="3:4">
      <c r="C2814" s="38"/>
      <c r="D2814" s="38"/>
    </row>
    <row r="2815" spans="3:4">
      <c r="C2815" s="38"/>
      <c r="D2815" s="38"/>
    </row>
    <row r="2816" spans="3:4">
      <c r="C2816" s="38"/>
      <c r="D2816" s="38"/>
    </row>
    <row r="2817" spans="3:4">
      <c r="C2817" s="38"/>
      <c r="D2817" s="38"/>
    </row>
    <row r="2818" spans="3:4">
      <c r="C2818" s="38"/>
      <c r="D2818" s="38"/>
    </row>
    <row r="2819" spans="3:4">
      <c r="C2819" s="38"/>
      <c r="D2819" s="38"/>
    </row>
    <row r="2820" spans="3:4">
      <c r="C2820" s="38"/>
      <c r="D2820" s="38"/>
    </row>
    <row r="2821" spans="3:4">
      <c r="C2821" s="38"/>
      <c r="D2821" s="38"/>
    </row>
    <row r="2822" spans="3:4">
      <c r="C2822" s="38"/>
      <c r="D2822" s="38"/>
    </row>
    <row r="2823" spans="3:4">
      <c r="C2823" s="38"/>
      <c r="D2823" s="38"/>
    </row>
    <row r="2824" spans="3:4">
      <c r="C2824" s="38"/>
      <c r="D2824" s="38"/>
    </row>
    <row r="2825" spans="3:4">
      <c r="C2825" s="38"/>
      <c r="D2825" s="38"/>
    </row>
    <row r="2826" spans="3:4">
      <c r="C2826" s="38"/>
      <c r="D2826" s="38"/>
    </row>
    <row r="2827" spans="3:4">
      <c r="C2827" s="38"/>
      <c r="D2827" s="38"/>
    </row>
    <row r="2828" spans="3:4">
      <c r="C2828" s="38"/>
      <c r="D2828" s="38"/>
    </row>
    <row r="2829" spans="3:4">
      <c r="C2829" s="38"/>
      <c r="D2829" s="38"/>
    </row>
    <row r="2830" spans="3:4">
      <c r="C2830" s="38"/>
      <c r="D2830" s="38"/>
    </row>
    <row r="2831" spans="3:4">
      <c r="C2831" s="38"/>
      <c r="D2831" s="38"/>
    </row>
    <row r="2832" spans="3:4">
      <c r="C2832" s="38"/>
      <c r="D2832" s="38"/>
    </row>
    <row r="2833" spans="3:4">
      <c r="C2833" s="38"/>
      <c r="D2833" s="38"/>
    </row>
    <row r="2834" spans="3:4">
      <c r="C2834" s="38"/>
      <c r="D2834" s="38"/>
    </row>
    <row r="2835" spans="3:4">
      <c r="C2835" s="38"/>
      <c r="D2835" s="38"/>
    </row>
    <row r="2836" spans="3:4">
      <c r="C2836" s="38"/>
      <c r="D2836" s="38"/>
    </row>
    <row r="2837" spans="3:4">
      <c r="C2837" s="38"/>
      <c r="D2837" s="38"/>
    </row>
    <row r="2838" spans="3:4">
      <c r="C2838" s="38"/>
      <c r="D2838" s="38"/>
    </row>
    <row r="2839" spans="3:4">
      <c r="C2839" s="38"/>
      <c r="D2839" s="38"/>
    </row>
    <row r="2840" spans="3:4">
      <c r="C2840" s="38"/>
      <c r="D2840" s="38"/>
    </row>
    <row r="2841" spans="3:4">
      <c r="C2841" s="38"/>
      <c r="D2841" s="38"/>
    </row>
    <row r="2842" spans="3:4">
      <c r="C2842" s="38"/>
      <c r="D2842" s="38"/>
    </row>
    <row r="2843" spans="3:4">
      <c r="C2843" s="38"/>
      <c r="D2843" s="38"/>
    </row>
    <row r="2844" spans="3:4">
      <c r="C2844" s="38"/>
      <c r="D2844" s="38"/>
    </row>
    <row r="2845" spans="3:4">
      <c r="C2845" s="38"/>
      <c r="D2845" s="38"/>
    </row>
    <row r="2846" spans="3:4">
      <c r="C2846" s="38"/>
      <c r="D2846" s="38"/>
    </row>
    <row r="2847" spans="3:4">
      <c r="C2847" s="38"/>
      <c r="D2847" s="38"/>
    </row>
    <row r="2848" spans="3:4">
      <c r="C2848" s="38"/>
      <c r="D2848" s="38"/>
    </row>
    <row r="2849" spans="3:4">
      <c r="C2849" s="38"/>
      <c r="D2849" s="38"/>
    </row>
    <row r="2850" spans="3:4">
      <c r="C2850" s="38"/>
      <c r="D2850" s="38"/>
    </row>
    <row r="2851" spans="3:4">
      <c r="C2851" s="38"/>
      <c r="D2851" s="38"/>
    </row>
    <row r="2852" spans="3:4">
      <c r="C2852" s="38"/>
      <c r="D2852" s="38"/>
    </row>
    <row r="2853" spans="3:4">
      <c r="C2853" s="38"/>
      <c r="D2853" s="38"/>
    </row>
    <row r="2854" spans="3:4">
      <c r="C2854" s="38"/>
      <c r="D2854" s="38"/>
    </row>
    <row r="2855" spans="3:4">
      <c r="C2855" s="38"/>
      <c r="D2855" s="38"/>
    </row>
    <row r="2856" spans="3:4">
      <c r="C2856" s="38"/>
      <c r="D2856" s="38"/>
    </row>
    <row r="2857" spans="3:4">
      <c r="C2857" s="38"/>
      <c r="D2857" s="38"/>
    </row>
    <row r="2858" spans="3:4">
      <c r="C2858" s="38"/>
      <c r="D2858" s="38"/>
    </row>
    <row r="2859" spans="3:4">
      <c r="C2859" s="38"/>
      <c r="D2859" s="38"/>
    </row>
    <row r="2860" spans="3:4">
      <c r="C2860" s="38"/>
      <c r="D2860" s="38"/>
    </row>
    <row r="2861" spans="3:4">
      <c r="C2861" s="38"/>
      <c r="D2861" s="38"/>
    </row>
    <row r="2862" spans="3:4">
      <c r="C2862" s="38"/>
      <c r="D2862" s="38"/>
    </row>
    <row r="2863" spans="3:4">
      <c r="C2863" s="38"/>
      <c r="D2863" s="38"/>
    </row>
    <row r="2864" spans="3:4">
      <c r="C2864" s="38"/>
      <c r="D2864" s="38"/>
    </row>
    <row r="2865" spans="3:4">
      <c r="C2865" s="38"/>
      <c r="D2865" s="38"/>
    </row>
    <row r="2866" spans="3:4">
      <c r="C2866" s="38"/>
      <c r="D2866" s="38"/>
    </row>
    <row r="2867" spans="3:4">
      <c r="C2867" s="38"/>
      <c r="D2867" s="38"/>
    </row>
    <row r="2868" spans="3:4">
      <c r="C2868" s="38"/>
      <c r="D2868" s="38"/>
    </row>
    <row r="2869" spans="3:4">
      <c r="C2869" s="38"/>
      <c r="D2869" s="38"/>
    </row>
    <row r="2870" spans="3:4">
      <c r="C2870" s="38"/>
      <c r="D2870" s="38"/>
    </row>
    <row r="2871" spans="3:4">
      <c r="C2871" s="38"/>
      <c r="D2871" s="38"/>
    </row>
    <row r="2872" spans="3:4">
      <c r="C2872" s="38"/>
      <c r="D2872" s="38"/>
    </row>
    <row r="2873" spans="3:4">
      <c r="C2873" s="38"/>
      <c r="D2873" s="38"/>
    </row>
    <row r="2874" spans="3:4">
      <c r="C2874" s="38"/>
      <c r="D2874" s="38"/>
    </row>
    <row r="2875" spans="3:4">
      <c r="C2875" s="38"/>
      <c r="D2875" s="38"/>
    </row>
    <row r="2876" spans="3:4">
      <c r="C2876" s="38"/>
      <c r="D2876" s="38"/>
    </row>
    <row r="2877" spans="3:4">
      <c r="C2877" s="38"/>
      <c r="D2877" s="38"/>
    </row>
    <row r="2878" spans="3:4">
      <c r="C2878" s="38"/>
      <c r="D2878" s="38"/>
    </row>
    <row r="2879" spans="3:4">
      <c r="C2879" s="38"/>
      <c r="D2879" s="38"/>
    </row>
    <row r="2880" spans="3:4">
      <c r="C2880" s="38"/>
      <c r="D2880" s="38"/>
    </row>
    <row r="2881" spans="3:4">
      <c r="C2881" s="38"/>
      <c r="D2881" s="38"/>
    </row>
    <row r="2882" spans="3:4">
      <c r="C2882" s="38"/>
      <c r="D2882" s="38"/>
    </row>
    <row r="2883" spans="3:4">
      <c r="C2883" s="38"/>
      <c r="D2883" s="38"/>
    </row>
    <row r="2884" spans="3:4">
      <c r="C2884" s="38"/>
      <c r="D2884" s="38"/>
    </row>
    <row r="2885" spans="3:4">
      <c r="C2885" s="38"/>
      <c r="D2885" s="38"/>
    </row>
    <row r="2886" spans="3:4">
      <c r="C2886" s="38"/>
      <c r="D2886" s="38"/>
    </row>
    <row r="2887" spans="3:4">
      <c r="C2887" s="38"/>
      <c r="D2887" s="38"/>
    </row>
    <row r="2888" spans="3:4">
      <c r="C2888" s="38"/>
      <c r="D2888" s="38"/>
    </row>
    <row r="2889" spans="3:4">
      <c r="C2889" s="38"/>
      <c r="D2889" s="38"/>
    </row>
    <row r="2890" spans="3:4">
      <c r="C2890" s="38"/>
      <c r="D2890" s="38"/>
    </row>
    <row r="2891" spans="3:4">
      <c r="C2891" s="38"/>
      <c r="D2891" s="38"/>
    </row>
    <row r="2892" spans="3:4">
      <c r="C2892" s="38"/>
      <c r="D2892" s="38"/>
    </row>
    <row r="2893" spans="3:4">
      <c r="C2893" s="38"/>
      <c r="D2893" s="38"/>
    </row>
    <row r="2894" spans="3:4">
      <c r="C2894" s="38"/>
      <c r="D2894" s="38"/>
    </row>
    <row r="2895" spans="3:4">
      <c r="C2895" s="38"/>
      <c r="D2895" s="38"/>
    </row>
    <row r="2896" spans="3:4">
      <c r="C2896" s="38"/>
      <c r="D2896" s="38"/>
    </row>
    <row r="2897" spans="3:4">
      <c r="C2897" s="38"/>
      <c r="D2897" s="38"/>
    </row>
    <row r="2898" spans="3:4">
      <c r="C2898" s="38"/>
      <c r="D2898" s="38"/>
    </row>
    <row r="2899" spans="3:4">
      <c r="C2899" s="38"/>
      <c r="D2899" s="38"/>
    </row>
    <row r="2900" spans="3:4">
      <c r="C2900" s="38"/>
      <c r="D2900" s="38"/>
    </row>
    <row r="2901" spans="3:4">
      <c r="C2901" s="38"/>
      <c r="D2901" s="38"/>
    </row>
    <row r="2902" spans="3:4">
      <c r="C2902" s="38"/>
      <c r="D2902" s="38"/>
    </row>
    <row r="2903" spans="3:4">
      <c r="C2903" s="38"/>
      <c r="D2903" s="38"/>
    </row>
    <row r="2904" spans="3:4">
      <c r="C2904" s="38"/>
      <c r="D2904" s="38"/>
    </row>
    <row r="2905" spans="3:4">
      <c r="C2905" s="38"/>
      <c r="D2905" s="38"/>
    </row>
    <row r="2906" spans="3:4">
      <c r="C2906" s="38"/>
      <c r="D2906" s="38"/>
    </row>
    <row r="2907" spans="3:4">
      <c r="C2907" s="38"/>
      <c r="D2907" s="38"/>
    </row>
    <row r="2908" spans="3:4">
      <c r="C2908" s="38"/>
      <c r="D2908" s="38"/>
    </row>
    <row r="2909" spans="3:4">
      <c r="C2909" s="38"/>
      <c r="D2909" s="38"/>
    </row>
    <row r="2910" spans="3:4">
      <c r="C2910" s="38"/>
      <c r="D2910" s="38"/>
    </row>
    <row r="2911" spans="3:4">
      <c r="C2911" s="38"/>
      <c r="D2911" s="38"/>
    </row>
    <row r="2912" spans="3:4">
      <c r="C2912" s="38"/>
      <c r="D2912" s="38"/>
    </row>
    <row r="2913" spans="3:4">
      <c r="C2913" s="38"/>
      <c r="D2913" s="38"/>
    </row>
    <row r="2914" spans="3:4">
      <c r="C2914" s="38"/>
      <c r="D2914" s="38"/>
    </row>
    <row r="2915" spans="3:4">
      <c r="C2915" s="38"/>
      <c r="D2915" s="38"/>
    </row>
    <row r="2916" spans="3:4">
      <c r="C2916" s="38"/>
      <c r="D2916" s="38"/>
    </row>
    <row r="2917" spans="3:4">
      <c r="C2917" s="38"/>
      <c r="D2917" s="38"/>
    </row>
    <row r="2918" spans="3:4">
      <c r="C2918" s="38"/>
      <c r="D2918" s="38"/>
    </row>
    <row r="2919" spans="3:4">
      <c r="C2919" s="38"/>
      <c r="D2919" s="38"/>
    </row>
    <row r="2920" spans="3:4">
      <c r="C2920" s="38"/>
      <c r="D2920" s="38"/>
    </row>
    <row r="2921" spans="3:4">
      <c r="C2921" s="38"/>
      <c r="D2921" s="38"/>
    </row>
    <row r="2922" spans="3:4">
      <c r="C2922" s="38"/>
      <c r="D2922" s="38"/>
    </row>
    <row r="2923" spans="3:4">
      <c r="C2923" s="38"/>
      <c r="D2923" s="38"/>
    </row>
    <row r="2924" spans="3:4">
      <c r="C2924" s="38"/>
      <c r="D2924" s="38"/>
    </row>
    <row r="2925" spans="3:4">
      <c r="C2925" s="38"/>
      <c r="D2925" s="38"/>
    </row>
    <row r="2926" spans="3:4">
      <c r="C2926" s="38"/>
      <c r="D2926" s="38"/>
    </row>
    <row r="2927" spans="3:4">
      <c r="C2927" s="38"/>
      <c r="D2927" s="38"/>
    </row>
    <row r="2928" spans="3:4">
      <c r="C2928" s="38"/>
      <c r="D2928" s="38"/>
    </row>
    <row r="2929" spans="3:4">
      <c r="C2929" s="38"/>
      <c r="D2929" s="38"/>
    </row>
    <row r="2930" spans="3:4">
      <c r="C2930" s="38"/>
      <c r="D2930" s="38"/>
    </row>
    <row r="2931" spans="3:4">
      <c r="C2931" s="38"/>
      <c r="D2931" s="38"/>
    </row>
    <row r="2932" spans="3:4">
      <c r="C2932" s="38"/>
      <c r="D2932" s="38"/>
    </row>
    <row r="2933" spans="3:4">
      <c r="C2933" s="38"/>
      <c r="D2933" s="38"/>
    </row>
    <row r="2934" spans="3:4">
      <c r="C2934" s="38"/>
      <c r="D2934" s="38"/>
    </row>
    <row r="2935" spans="3:4">
      <c r="C2935" s="38"/>
      <c r="D2935" s="38"/>
    </row>
    <row r="2936" spans="3:4">
      <c r="C2936" s="38"/>
      <c r="D2936" s="38"/>
    </row>
    <row r="2937" spans="3:4">
      <c r="C2937" s="38"/>
      <c r="D2937" s="38"/>
    </row>
    <row r="2938" spans="3:4">
      <c r="C2938" s="38"/>
      <c r="D2938" s="38"/>
    </row>
    <row r="2939" spans="3:4">
      <c r="C2939" s="38"/>
      <c r="D2939" s="38"/>
    </row>
    <row r="2940" spans="3:4">
      <c r="C2940" s="38"/>
      <c r="D2940" s="38"/>
    </row>
    <row r="2941" spans="3:4">
      <c r="C2941" s="38"/>
      <c r="D2941" s="38"/>
    </row>
    <row r="2942" spans="3:4">
      <c r="C2942" s="38"/>
      <c r="D2942" s="38"/>
    </row>
    <row r="2943" spans="3:4">
      <c r="C2943" s="38"/>
      <c r="D2943" s="38"/>
    </row>
    <row r="2944" spans="3:4">
      <c r="C2944" s="38"/>
      <c r="D2944" s="38"/>
    </row>
    <row r="2945" spans="3:4">
      <c r="C2945" s="38"/>
      <c r="D2945" s="38"/>
    </row>
    <row r="2946" spans="3:4">
      <c r="C2946" s="38"/>
      <c r="D2946" s="38"/>
    </row>
    <row r="2947" spans="3:4">
      <c r="C2947" s="38"/>
      <c r="D2947" s="38"/>
    </row>
    <row r="2948" spans="3:4">
      <c r="C2948" s="38"/>
      <c r="D2948" s="38"/>
    </row>
    <row r="2949" spans="3:4">
      <c r="C2949" s="38"/>
      <c r="D2949" s="38"/>
    </row>
    <row r="2950" spans="3:4">
      <c r="C2950" s="38"/>
      <c r="D2950" s="38"/>
    </row>
    <row r="2951" spans="3:4">
      <c r="C2951" s="38"/>
      <c r="D2951" s="38"/>
    </row>
    <row r="2952" spans="3:4">
      <c r="C2952" s="38"/>
      <c r="D2952" s="38"/>
    </row>
    <row r="2953" spans="3:4">
      <c r="C2953" s="38"/>
      <c r="D2953" s="38"/>
    </row>
    <row r="2954" spans="3:4">
      <c r="C2954" s="38"/>
      <c r="D2954" s="38"/>
    </row>
    <row r="2955" spans="3:4">
      <c r="C2955" s="38"/>
      <c r="D2955" s="38"/>
    </row>
    <row r="2956" spans="3:4">
      <c r="C2956" s="38"/>
      <c r="D2956" s="38"/>
    </row>
    <row r="2957" spans="3:4">
      <c r="C2957" s="38"/>
      <c r="D2957" s="38"/>
    </row>
    <row r="2958" spans="3:4">
      <c r="C2958" s="38"/>
      <c r="D2958" s="38"/>
    </row>
    <row r="2959" spans="3:4">
      <c r="C2959" s="38"/>
      <c r="D2959" s="38"/>
    </row>
    <row r="2960" spans="3:4">
      <c r="C2960" s="38"/>
      <c r="D2960" s="38"/>
    </row>
    <row r="2961" spans="3:4">
      <c r="C2961" s="38"/>
      <c r="D2961" s="38"/>
    </row>
    <row r="2962" spans="3:4">
      <c r="C2962" s="38"/>
      <c r="D2962" s="38"/>
    </row>
    <row r="2963" spans="3:4">
      <c r="C2963" s="38"/>
      <c r="D2963" s="38"/>
    </row>
    <row r="2964" spans="3:4">
      <c r="C2964" s="38"/>
      <c r="D2964" s="38"/>
    </row>
    <row r="2965" spans="3:4">
      <c r="C2965" s="38"/>
      <c r="D2965" s="38"/>
    </row>
    <row r="2966" spans="3:4">
      <c r="C2966" s="38"/>
      <c r="D2966" s="38"/>
    </row>
    <row r="2967" spans="3:4">
      <c r="C2967" s="38"/>
      <c r="D2967" s="38"/>
    </row>
    <row r="2968" spans="3:4">
      <c r="C2968" s="38"/>
      <c r="D2968" s="38"/>
    </row>
    <row r="2969" spans="3:4">
      <c r="C2969" s="38"/>
      <c r="D2969" s="38"/>
    </row>
    <row r="2970" spans="3:4">
      <c r="C2970" s="38"/>
      <c r="D2970" s="38"/>
    </row>
    <row r="2971" spans="3:4">
      <c r="C2971" s="38"/>
      <c r="D2971" s="38"/>
    </row>
    <row r="2972" spans="3:4">
      <c r="C2972" s="38"/>
      <c r="D2972" s="38"/>
    </row>
    <row r="2973" spans="3:4">
      <c r="C2973" s="38"/>
      <c r="D2973" s="38"/>
    </row>
    <row r="2974" spans="3:4">
      <c r="C2974" s="38"/>
      <c r="D2974" s="38"/>
    </row>
    <row r="2975" spans="3:4">
      <c r="C2975" s="38"/>
      <c r="D2975" s="38"/>
    </row>
    <row r="2976" spans="3:4">
      <c r="C2976" s="38"/>
      <c r="D2976" s="38"/>
    </row>
    <row r="2977" spans="3:4">
      <c r="C2977" s="38"/>
      <c r="D2977" s="38"/>
    </row>
    <row r="2978" spans="3:4">
      <c r="C2978" s="38"/>
      <c r="D2978" s="38"/>
    </row>
    <row r="2979" spans="3:4">
      <c r="C2979" s="38"/>
      <c r="D2979" s="38"/>
    </row>
    <row r="2980" spans="3:4">
      <c r="C2980" s="38"/>
      <c r="D2980" s="38"/>
    </row>
    <row r="2981" spans="3:4">
      <c r="C2981" s="38"/>
      <c r="D2981" s="38"/>
    </row>
    <row r="2982" spans="3:4">
      <c r="C2982" s="38"/>
      <c r="D2982" s="38"/>
    </row>
    <row r="2983" spans="3:4">
      <c r="C2983" s="38"/>
      <c r="D2983" s="38"/>
    </row>
    <row r="2984" spans="3:4">
      <c r="C2984" s="38"/>
      <c r="D2984" s="38"/>
    </row>
    <row r="2985" spans="3:4">
      <c r="C2985" s="38"/>
      <c r="D2985" s="38"/>
    </row>
    <row r="2986" spans="3:4">
      <c r="C2986" s="38"/>
      <c r="D2986" s="38"/>
    </row>
    <row r="2987" spans="3:4">
      <c r="C2987" s="38"/>
      <c r="D2987" s="38"/>
    </row>
    <row r="2988" spans="3:4">
      <c r="C2988" s="38"/>
      <c r="D2988" s="38"/>
    </row>
    <row r="2989" spans="3:4">
      <c r="C2989" s="38"/>
      <c r="D2989" s="38"/>
    </row>
    <row r="2990" spans="3:4">
      <c r="C2990" s="38"/>
      <c r="D2990" s="38"/>
    </row>
    <row r="2991" spans="3:4">
      <c r="C2991" s="38"/>
      <c r="D2991" s="38"/>
    </row>
    <row r="2992" spans="3:4">
      <c r="C2992" s="38"/>
      <c r="D2992" s="38"/>
    </row>
    <row r="2993" spans="3:4">
      <c r="C2993" s="38"/>
      <c r="D2993" s="38"/>
    </row>
    <row r="2994" spans="3:4">
      <c r="C2994" s="38"/>
      <c r="D2994" s="38"/>
    </row>
    <row r="2995" spans="3:4">
      <c r="C2995" s="38"/>
      <c r="D2995" s="38"/>
    </row>
    <row r="2996" spans="3:4">
      <c r="C2996" s="38"/>
      <c r="D2996" s="38"/>
    </row>
    <row r="2997" spans="3:4">
      <c r="C2997" s="38"/>
      <c r="D2997" s="38"/>
    </row>
    <row r="2998" spans="3:4">
      <c r="C2998" s="38"/>
      <c r="D2998" s="38"/>
    </row>
    <row r="2999" spans="3:4">
      <c r="C2999" s="38"/>
      <c r="D2999" s="38"/>
    </row>
    <row r="3000" spans="3:4">
      <c r="C3000" s="38"/>
      <c r="D3000" s="38"/>
    </row>
    <row r="3001" spans="3:4">
      <c r="C3001" s="38"/>
      <c r="D3001" s="38"/>
    </row>
    <row r="3002" spans="3:4">
      <c r="C3002" s="38"/>
      <c r="D3002" s="38"/>
    </row>
    <row r="3003" spans="3:4">
      <c r="C3003" s="38"/>
      <c r="D3003" s="38"/>
    </row>
    <row r="3004" spans="3:4">
      <c r="C3004" s="38"/>
      <c r="D3004" s="38"/>
    </row>
    <row r="3005" spans="3:4">
      <c r="C3005" s="38"/>
      <c r="D3005" s="38"/>
    </row>
    <row r="3006" spans="3:4">
      <c r="C3006" s="38"/>
      <c r="D3006" s="38"/>
    </row>
    <row r="3007" spans="3:4">
      <c r="C3007" s="38"/>
      <c r="D3007" s="38"/>
    </row>
    <row r="3008" spans="3:4">
      <c r="C3008" s="38"/>
      <c r="D3008" s="38"/>
    </row>
    <row r="3009" spans="3:4">
      <c r="C3009" s="38"/>
      <c r="D3009" s="38"/>
    </row>
    <row r="3010" spans="3:4">
      <c r="C3010" s="38"/>
      <c r="D3010" s="38"/>
    </row>
    <row r="3011" spans="3:4">
      <c r="C3011" s="38"/>
      <c r="D3011" s="38"/>
    </row>
    <row r="3012" spans="3:4">
      <c r="C3012" s="38"/>
      <c r="D3012" s="38"/>
    </row>
    <row r="3013" spans="3:4">
      <c r="C3013" s="38"/>
      <c r="D3013" s="38"/>
    </row>
    <row r="3014" spans="3:4">
      <c r="C3014" s="38"/>
      <c r="D3014" s="38"/>
    </row>
    <row r="3015" spans="3:4">
      <c r="C3015" s="38"/>
      <c r="D3015" s="38"/>
    </row>
    <row r="3016" spans="3:4">
      <c r="C3016" s="38"/>
      <c r="D3016" s="38"/>
    </row>
    <row r="3017" spans="3:4">
      <c r="C3017" s="38"/>
      <c r="D3017" s="38"/>
    </row>
    <row r="3018" spans="3:4">
      <c r="C3018" s="38"/>
      <c r="D3018" s="38"/>
    </row>
    <row r="3019" spans="3:4">
      <c r="C3019" s="38"/>
      <c r="D3019" s="38"/>
    </row>
    <row r="3020" spans="3:4">
      <c r="C3020" s="38"/>
      <c r="D3020" s="38"/>
    </row>
    <row r="3021" spans="3:4">
      <c r="C3021" s="38"/>
      <c r="D3021" s="38"/>
    </row>
    <row r="3022" spans="3:4">
      <c r="C3022" s="38"/>
      <c r="D3022" s="38"/>
    </row>
    <row r="3023" spans="3:4">
      <c r="C3023" s="38"/>
      <c r="D3023" s="38"/>
    </row>
    <row r="3024" spans="3:4">
      <c r="C3024" s="38"/>
      <c r="D3024" s="38"/>
    </row>
    <row r="3025" spans="3:4">
      <c r="C3025" s="38"/>
      <c r="D3025" s="38"/>
    </row>
    <row r="3026" spans="3:4">
      <c r="C3026" s="38"/>
      <c r="D3026" s="38"/>
    </row>
    <row r="3027" spans="3:4">
      <c r="C3027" s="38"/>
      <c r="D3027" s="38"/>
    </row>
    <row r="3028" spans="3:4">
      <c r="C3028" s="38"/>
      <c r="D3028" s="38"/>
    </row>
    <row r="3029" spans="3:4">
      <c r="C3029" s="38"/>
      <c r="D3029" s="38"/>
    </row>
    <row r="3030" spans="3:4">
      <c r="C3030" s="38"/>
      <c r="D3030" s="38"/>
    </row>
    <row r="3031" spans="3:4">
      <c r="C3031" s="38"/>
      <c r="D3031" s="38"/>
    </row>
    <row r="3032" spans="3:4">
      <c r="C3032" s="38"/>
      <c r="D3032" s="38"/>
    </row>
    <row r="3033" spans="3:4">
      <c r="C3033" s="38"/>
      <c r="D3033" s="38"/>
    </row>
    <row r="3034" spans="3:4">
      <c r="C3034" s="38"/>
      <c r="D3034" s="38"/>
    </row>
    <row r="3035" spans="3:4">
      <c r="C3035" s="38"/>
      <c r="D3035" s="38"/>
    </row>
    <row r="3036" spans="3:4">
      <c r="C3036" s="38"/>
      <c r="D3036" s="38"/>
    </row>
    <row r="3037" spans="3:4">
      <c r="C3037" s="38"/>
      <c r="D3037" s="38"/>
    </row>
    <row r="3038" spans="3:4">
      <c r="C3038" s="38"/>
      <c r="D3038" s="38"/>
    </row>
    <row r="3039" spans="3:4">
      <c r="C3039" s="38"/>
      <c r="D3039" s="38"/>
    </row>
    <row r="3040" spans="3:4">
      <c r="C3040" s="38"/>
      <c r="D3040" s="38"/>
    </row>
    <row r="3041" spans="3:4">
      <c r="C3041" s="38"/>
      <c r="D3041" s="38"/>
    </row>
    <row r="3042" spans="3:4">
      <c r="C3042" s="38"/>
      <c r="D3042" s="38"/>
    </row>
    <row r="3043" spans="3:4">
      <c r="C3043" s="38"/>
      <c r="D3043" s="38"/>
    </row>
    <row r="3044" spans="3:4">
      <c r="C3044" s="38"/>
      <c r="D3044" s="38"/>
    </row>
    <row r="3045" spans="3:4">
      <c r="C3045" s="38"/>
      <c r="D3045" s="38"/>
    </row>
    <row r="3046" spans="3:4">
      <c r="C3046" s="38"/>
      <c r="D3046" s="38"/>
    </row>
    <row r="3047" spans="3:4">
      <c r="C3047" s="38"/>
      <c r="D3047" s="38"/>
    </row>
    <row r="3048" spans="3:4">
      <c r="C3048" s="38"/>
      <c r="D3048" s="38"/>
    </row>
    <row r="3049" spans="3:4">
      <c r="C3049" s="38"/>
      <c r="D3049" s="38"/>
    </row>
    <row r="3050" spans="3:4">
      <c r="C3050" s="38"/>
      <c r="D3050" s="38"/>
    </row>
    <row r="3051" spans="3:4">
      <c r="C3051" s="38"/>
      <c r="D3051" s="38"/>
    </row>
    <row r="3052" spans="3:4">
      <c r="C3052" s="38"/>
      <c r="D3052" s="38"/>
    </row>
    <row r="3053" spans="3:4">
      <c r="C3053" s="38"/>
      <c r="D3053" s="38"/>
    </row>
    <row r="3054" spans="3:4">
      <c r="C3054" s="38"/>
      <c r="D3054" s="38"/>
    </row>
    <row r="3055" spans="3:4">
      <c r="C3055" s="38"/>
      <c r="D3055" s="38"/>
    </row>
    <row r="3056" spans="3:4">
      <c r="C3056" s="38"/>
      <c r="D3056" s="38"/>
    </row>
    <row r="3057" spans="3:4">
      <c r="C3057" s="38"/>
      <c r="D3057" s="38"/>
    </row>
    <row r="3058" spans="3:4">
      <c r="C3058" s="38"/>
      <c r="D3058" s="38"/>
    </row>
    <row r="3059" spans="3:4">
      <c r="C3059" s="38"/>
      <c r="D3059" s="38"/>
    </row>
    <row r="3060" spans="3:4">
      <c r="C3060" s="38"/>
      <c r="D3060" s="38"/>
    </row>
    <row r="3061" spans="3:4">
      <c r="C3061" s="38"/>
      <c r="D3061" s="38"/>
    </row>
    <row r="3062" spans="3:4">
      <c r="C3062" s="38"/>
      <c r="D3062" s="38"/>
    </row>
    <row r="3063" spans="3:4">
      <c r="C3063" s="38"/>
      <c r="D3063" s="38"/>
    </row>
    <row r="3064" spans="3:4">
      <c r="C3064" s="38"/>
      <c r="D3064" s="38"/>
    </row>
    <row r="3065" spans="3:4">
      <c r="C3065" s="38"/>
      <c r="D3065" s="38"/>
    </row>
    <row r="3066" spans="3:4">
      <c r="C3066" s="38"/>
      <c r="D3066" s="38"/>
    </row>
    <row r="3067" spans="3:4">
      <c r="C3067" s="38"/>
      <c r="D3067" s="38"/>
    </row>
    <row r="3068" spans="3:4">
      <c r="C3068" s="38"/>
      <c r="D3068" s="38"/>
    </row>
    <row r="3069" spans="3:4">
      <c r="C3069" s="38"/>
      <c r="D3069" s="38"/>
    </row>
    <row r="3070" spans="3:4">
      <c r="C3070" s="38"/>
      <c r="D3070" s="38"/>
    </row>
    <row r="3071" spans="3:4">
      <c r="C3071" s="38"/>
      <c r="D3071" s="38"/>
    </row>
    <row r="3072" spans="3:4">
      <c r="C3072" s="38"/>
      <c r="D3072" s="38"/>
    </row>
    <row r="3073" spans="3:4">
      <c r="C3073" s="38"/>
      <c r="D3073" s="38"/>
    </row>
    <row r="3074" spans="3:4">
      <c r="C3074" s="38"/>
      <c r="D3074" s="38"/>
    </row>
    <row r="3075" spans="3:4">
      <c r="C3075" s="38"/>
      <c r="D3075" s="38"/>
    </row>
    <row r="3076" spans="3:4">
      <c r="C3076" s="38"/>
      <c r="D3076" s="38"/>
    </row>
    <row r="3077" spans="3:4">
      <c r="C3077" s="38"/>
      <c r="D3077" s="38"/>
    </row>
    <row r="3078" spans="3:4">
      <c r="C3078" s="38"/>
      <c r="D3078" s="38"/>
    </row>
    <row r="3079" spans="3:4">
      <c r="C3079" s="38"/>
      <c r="D3079" s="38"/>
    </row>
    <row r="3080" spans="3:4">
      <c r="C3080" s="38"/>
      <c r="D3080" s="38"/>
    </row>
    <row r="3081" spans="3:4">
      <c r="C3081" s="38"/>
      <c r="D3081" s="38"/>
    </row>
    <row r="3082" spans="3:4">
      <c r="C3082" s="38"/>
      <c r="D3082" s="38"/>
    </row>
    <row r="3083" spans="3:4">
      <c r="C3083" s="38"/>
      <c r="D3083" s="38"/>
    </row>
    <row r="3084" spans="3:4">
      <c r="C3084" s="38"/>
      <c r="D3084" s="38"/>
    </row>
    <row r="3085" spans="3:4">
      <c r="C3085" s="38"/>
      <c r="D3085" s="38"/>
    </row>
    <row r="3086" spans="3:4">
      <c r="C3086" s="38"/>
      <c r="D3086" s="38"/>
    </row>
    <row r="3087" spans="3:4">
      <c r="C3087" s="38"/>
      <c r="D3087" s="38"/>
    </row>
    <row r="3088" spans="3:4">
      <c r="C3088" s="38"/>
      <c r="D3088" s="38"/>
    </row>
    <row r="3089" spans="3:4">
      <c r="C3089" s="38"/>
      <c r="D3089" s="38"/>
    </row>
    <row r="3090" spans="3:4">
      <c r="C3090" s="38"/>
      <c r="D3090" s="38"/>
    </row>
    <row r="3091" spans="3:4">
      <c r="C3091" s="38"/>
      <c r="D3091" s="38"/>
    </row>
    <row r="3092" spans="3:4">
      <c r="C3092" s="38"/>
      <c r="D3092" s="38"/>
    </row>
    <row r="3093" spans="3:4">
      <c r="C3093" s="38"/>
      <c r="D3093" s="38"/>
    </row>
    <row r="3094" spans="3:4">
      <c r="C3094" s="38"/>
      <c r="D3094" s="38"/>
    </row>
    <row r="3095" spans="3:4">
      <c r="C3095" s="38"/>
      <c r="D3095" s="38"/>
    </row>
    <row r="3096" spans="3:4">
      <c r="C3096" s="38"/>
      <c r="D3096" s="38"/>
    </row>
    <row r="3097" spans="3:4">
      <c r="C3097" s="38"/>
      <c r="D3097" s="38"/>
    </row>
    <row r="3098" spans="3:4">
      <c r="C3098" s="38"/>
      <c r="D3098" s="38"/>
    </row>
    <row r="3099" spans="3:4">
      <c r="C3099" s="38"/>
      <c r="D3099" s="38"/>
    </row>
    <row r="3100" spans="3:4">
      <c r="C3100" s="38"/>
      <c r="D3100" s="38"/>
    </row>
    <row r="3101" spans="3:4">
      <c r="C3101" s="38"/>
      <c r="D3101" s="38"/>
    </row>
    <row r="3102" spans="3:4">
      <c r="C3102" s="38"/>
      <c r="D3102" s="38"/>
    </row>
    <row r="3103" spans="3:4">
      <c r="C3103" s="38"/>
      <c r="D3103" s="38"/>
    </row>
    <row r="3104" spans="3:4">
      <c r="C3104" s="38"/>
      <c r="D3104" s="38"/>
    </row>
    <row r="3105" spans="3:4">
      <c r="C3105" s="38"/>
      <c r="D3105" s="38"/>
    </row>
    <row r="3106" spans="3:4">
      <c r="C3106" s="38"/>
      <c r="D3106" s="38"/>
    </row>
    <row r="3107" spans="3:4">
      <c r="C3107" s="38"/>
      <c r="D3107" s="38"/>
    </row>
    <row r="3108" spans="3:4">
      <c r="C3108" s="38"/>
      <c r="D3108" s="38"/>
    </row>
    <row r="3109" spans="3:4">
      <c r="C3109" s="38"/>
      <c r="D3109" s="38"/>
    </row>
    <row r="3110" spans="3:4">
      <c r="C3110" s="38"/>
      <c r="D3110" s="38"/>
    </row>
    <row r="3111" spans="3:4">
      <c r="C3111" s="38"/>
      <c r="D3111" s="38"/>
    </row>
    <row r="3112" spans="3:4">
      <c r="C3112" s="38"/>
      <c r="D3112" s="38"/>
    </row>
    <row r="3113" spans="3:4">
      <c r="C3113" s="38"/>
      <c r="D3113" s="38"/>
    </row>
    <row r="3114" spans="3:4">
      <c r="C3114" s="38"/>
      <c r="D3114" s="38"/>
    </row>
    <row r="3115" spans="3:4">
      <c r="C3115" s="38"/>
      <c r="D3115" s="38"/>
    </row>
    <row r="3116" spans="3:4">
      <c r="C3116" s="38"/>
      <c r="D3116" s="38"/>
    </row>
    <row r="3117" spans="3:4">
      <c r="C3117" s="38"/>
      <c r="D3117" s="38"/>
    </row>
    <row r="3118" spans="3:4">
      <c r="C3118" s="38"/>
      <c r="D3118" s="38"/>
    </row>
    <row r="3119" spans="3:4">
      <c r="C3119" s="38"/>
      <c r="D3119" s="38"/>
    </row>
    <row r="3120" spans="3:4">
      <c r="C3120" s="38"/>
      <c r="D3120" s="38"/>
    </row>
    <row r="3121" spans="3:4">
      <c r="C3121" s="38"/>
      <c r="D3121" s="38"/>
    </row>
    <row r="3122" spans="3:4">
      <c r="C3122" s="38"/>
      <c r="D3122" s="38"/>
    </row>
    <row r="3123" spans="3:4">
      <c r="C3123" s="38"/>
      <c r="D3123" s="38"/>
    </row>
    <row r="3124" spans="3:4">
      <c r="C3124" s="38"/>
      <c r="D3124" s="38"/>
    </row>
    <row r="3125" spans="3:4">
      <c r="C3125" s="38"/>
      <c r="D3125" s="38"/>
    </row>
    <row r="3126" spans="3:4">
      <c r="C3126" s="38"/>
      <c r="D3126" s="38"/>
    </row>
    <row r="3127" spans="3:4">
      <c r="C3127" s="38"/>
      <c r="D3127" s="38"/>
    </row>
    <row r="3128" spans="3:4">
      <c r="C3128" s="38"/>
      <c r="D3128" s="38"/>
    </row>
    <row r="3129" spans="3:4">
      <c r="C3129" s="38"/>
      <c r="D3129" s="38"/>
    </row>
    <row r="3130" spans="3:4">
      <c r="C3130" s="38"/>
      <c r="D3130" s="38"/>
    </row>
    <row r="3131" spans="3:4">
      <c r="C3131" s="38"/>
      <c r="D3131" s="38"/>
    </row>
    <row r="3132" spans="3:4">
      <c r="C3132" s="38"/>
      <c r="D3132" s="38"/>
    </row>
    <row r="3133" spans="3:4">
      <c r="C3133" s="38"/>
      <c r="D3133" s="38"/>
    </row>
    <row r="3134" spans="3:4">
      <c r="C3134" s="38"/>
      <c r="D3134" s="38"/>
    </row>
    <row r="3135" spans="3:4">
      <c r="C3135" s="38"/>
      <c r="D3135" s="38"/>
    </row>
    <row r="3136" spans="3:4">
      <c r="C3136" s="38"/>
      <c r="D3136" s="38"/>
    </row>
    <row r="3137" spans="3:4">
      <c r="C3137" s="38"/>
      <c r="D3137" s="38"/>
    </row>
    <row r="3138" spans="3:4">
      <c r="C3138" s="38"/>
      <c r="D3138" s="38"/>
    </row>
    <row r="3139" spans="3:4">
      <c r="C3139" s="38"/>
      <c r="D3139" s="38"/>
    </row>
    <row r="3140" spans="3:4">
      <c r="C3140" s="38"/>
      <c r="D3140" s="38"/>
    </row>
    <row r="3141" spans="3:4">
      <c r="C3141" s="38"/>
      <c r="D3141" s="38"/>
    </row>
    <row r="3142" spans="3:4">
      <c r="C3142" s="38"/>
      <c r="D3142" s="38"/>
    </row>
    <row r="3143" spans="3:4">
      <c r="C3143" s="38"/>
      <c r="D3143" s="38"/>
    </row>
    <row r="3144" spans="3:4">
      <c r="C3144" s="38"/>
      <c r="D3144" s="38"/>
    </row>
    <row r="3145" spans="3:4">
      <c r="C3145" s="38"/>
      <c r="D3145" s="38"/>
    </row>
    <row r="3146" spans="3:4">
      <c r="C3146" s="38"/>
      <c r="D3146" s="38"/>
    </row>
    <row r="3147" spans="3:4">
      <c r="C3147" s="38"/>
      <c r="D3147" s="38"/>
    </row>
    <row r="3148" spans="3:4">
      <c r="C3148" s="38"/>
      <c r="D3148" s="38"/>
    </row>
    <row r="3149" spans="3:4">
      <c r="C3149" s="38"/>
      <c r="D3149" s="38"/>
    </row>
    <row r="3150" spans="3:4">
      <c r="C3150" s="38"/>
      <c r="D3150" s="38"/>
    </row>
    <row r="3151" spans="3:4">
      <c r="C3151" s="38"/>
      <c r="D3151" s="38"/>
    </row>
    <row r="3152" spans="3:4">
      <c r="C3152" s="38"/>
      <c r="D3152" s="38"/>
    </row>
    <row r="3153" spans="3:4">
      <c r="C3153" s="38"/>
      <c r="D3153" s="38"/>
    </row>
    <row r="3154" spans="3:4">
      <c r="C3154" s="38"/>
      <c r="D3154" s="38"/>
    </row>
    <row r="3155" spans="3:4">
      <c r="C3155" s="38"/>
      <c r="D3155" s="38"/>
    </row>
    <row r="3156" spans="3:4">
      <c r="C3156" s="38"/>
      <c r="D3156" s="38"/>
    </row>
    <row r="3157" spans="3:4">
      <c r="C3157" s="38"/>
      <c r="D3157" s="38"/>
    </row>
    <row r="3158" spans="3:4">
      <c r="C3158" s="38"/>
      <c r="D3158" s="38"/>
    </row>
    <row r="3159" spans="3:4">
      <c r="C3159" s="38"/>
      <c r="D3159" s="38"/>
    </row>
    <row r="3160" spans="3:4">
      <c r="C3160" s="38"/>
      <c r="D3160" s="38"/>
    </row>
    <row r="3161" spans="3:4">
      <c r="C3161" s="38"/>
      <c r="D3161" s="38"/>
    </row>
    <row r="3162" spans="3:4">
      <c r="C3162" s="38"/>
      <c r="D3162" s="38"/>
    </row>
    <row r="3163" spans="3:4">
      <c r="C3163" s="38"/>
      <c r="D3163" s="38"/>
    </row>
    <row r="3164" spans="3:4">
      <c r="C3164" s="38"/>
      <c r="D3164" s="38"/>
    </row>
    <row r="3165" spans="3:4">
      <c r="C3165" s="38"/>
      <c r="D3165" s="38"/>
    </row>
    <row r="3166" spans="3:4">
      <c r="C3166" s="38"/>
      <c r="D3166" s="38"/>
    </row>
    <row r="3167" spans="3:4">
      <c r="C3167" s="38"/>
      <c r="D3167" s="38"/>
    </row>
    <row r="3168" spans="3:4">
      <c r="C3168" s="38"/>
      <c r="D3168" s="38"/>
    </row>
    <row r="3169" spans="3:4">
      <c r="C3169" s="38"/>
      <c r="D3169" s="38"/>
    </row>
    <row r="3170" spans="3:4">
      <c r="C3170" s="38"/>
      <c r="D3170" s="38"/>
    </row>
    <row r="3171" spans="3:4">
      <c r="C3171" s="38"/>
      <c r="D3171" s="38"/>
    </row>
    <row r="3172" spans="3:4">
      <c r="C3172" s="38"/>
      <c r="D3172" s="38"/>
    </row>
    <row r="3173" spans="3:4">
      <c r="C3173" s="38"/>
      <c r="D3173" s="38"/>
    </row>
    <row r="3174" spans="3:4">
      <c r="C3174" s="38"/>
      <c r="D3174" s="38"/>
    </row>
    <row r="3175" spans="3:4">
      <c r="C3175" s="38"/>
      <c r="D3175" s="38"/>
    </row>
    <row r="3176" spans="3:4">
      <c r="C3176" s="38"/>
      <c r="D3176" s="38"/>
    </row>
    <row r="3177" spans="3:4">
      <c r="C3177" s="38"/>
      <c r="D3177" s="38"/>
    </row>
    <row r="3178" spans="3:4">
      <c r="C3178" s="38"/>
      <c r="D3178" s="38"/>
    </row>
    <row r="3179" spans="3:4">
      <c r="C3179" s="38"/>
      <c r="D3179" s="38"/>
    </row>
    <row r="3180" spans="3:4">
      <c r="C3180" s="38"/>
      <c r="D3180" s="38"/>
    </row>
    <row r="3181" spans="3:4">
      <c r="C3181" s="38"/>
      <c r="D3181" s="38"/>
    </row>
    <row r="3182" spans="3:4">
      <c r="C3182" s="38"/>
      <c r="D3182" s="38"/>
    </row>
    <row r="3183" spans="3:4">
      <c r="C3183" s="38"/>
      <c r="D3183" s="38"/>
    </row>
    <row r="3184" spans="3:4">
      <c r="C3184" s="38"/>
      <c r="D3184" s="38"/>
    </row>
    <row r="3185" spans="3:4">
      <c r="C3185" s="38"/>
      <c r="D3185" s="38"/>
    </row>
    <row r="3186" spans="3:4">
      <c r="C3186" s="38"/>
      <c r="D3186" s="38"/>
    </row>
    <row r="3187" spans="3:4">
      <c r="C3187" s="38"/>
      <c r="D3187" s="38"/>
    </row>
    <row r="3188" spans="3:4">
      <c r="C3188" s="38"/>
      <c r="D3188" s="38"/>
    </row>
    <row r="3189" spans="3:4">
      <c r="C3189" s="38"/>
      <c r="D3189" s="38"/>
    </row>
    <row r="3190" spans="3:4">
      <c r="C3190" s="38"/>
      <c r="D3190" s="38"/>
    </row>
    <row r="3191" spans="3:4">
      <c r="C3191" s="38"/>
      <c r="D3191" s="38"/>
    </row>
    <row r="3192" spans="3:4">
      <c r="C3192" s="38"/>
      <c r="D3192" s="38"/>
    </row>
    <row r="3193" spans="3:4">
      <c r="C3193" s="38"/>
      <c r="D3193" s="38"/>
    </row>
    <row r="3194" spans="3:4">
      <c r="C3194" s="38"/>
      <c r="D3194" s="38"/>
    </row>
    <row r="3195" spans="3:4">
      <c r="C3195" s="38"/>
      <c r="D3195" s="38"/>
    </row>
    <row r="3196" spans="3:4">
      <c r="C3196" s="38"/>
      <c r="D3196" s="38"/>
    </row>
    <row r="3197" spans="3:4">
      <c r="C3197" s="38"/>
      <c r="D3197" s="38"/>
    </row>
    <row r="3198" spans="3:4">
      <c r="C3198" s="38"/>
      <c r="D3198" s="38"/>
    </row>
    <row r="3199" spans="3:4">
      <c r="C3199" s="38"/>
      <c r="D3199" s="38"/>
    </row>
    <row r="3200" spans="3:4">
      <c r="C3200" s="38"/>
      <c r="D3200" s="38"/>
    </row>
    <row r="3201" spans="3:4">
      <c r="C3201" s="38"/>
      <c r="D3201" s="38"/>
    </row>
    <row r="3202" spans="3:4">
      <c r="C3202" s="38"/>
      <c r="D3202" s="38"/>
    </row>
    <row r="3203" spans="3:4">
      <c r="C3203" s="38"/>
      <c r="D3203" s="38"/>
    </row>
    <row r="3204" spans="3:4">
      <c r="C3204" s="38"/>
      <c r="D3204" s="38"/>
    </row>
    <row r="3205" spans="3:4">
      <c r="C3205" s="38"/>
      <c r="D3205" s="38"/>
    </row>
    <row r="3206" spans="3:4">
      <c r="C3206" s="38"/>
      <c r="D3206" s="38"/>
    </row>
    <row r="3207" spans="3:4">
      <c r="C3207" s="38"/>
      <c r="D3207" s="38"/>
    </row>
    <row r="3208" spans="3:4">
      <c r="C3208" s="38"/>
      <c r="D3208" s="38"/>
    </row>
    <row r="3209" spans="3:4">
      <c r="C3209" s="38"/>
      <c r="D3209" s="38"/>
    </row>
    <row r="3210" spans="3:4">
      <c r="C3210" s="38"/>
      <c r="D3210" s="38"/>
    </row>
    <row r="3211" spans="3:4">
      <c r="C3211" s="38"/>
      <c r="D3211" s="38"/>
    </row>
    <row r="3212" spans="3:4">
      <c r="C3212" s="38"/>
      <c r="D3212" s="38"/>
    </row>
    <row r="3213" spans="3:4">
      <c r="C3213" s="38"/>
      <c r="D3213" s="38"/>
    </row>
    <row r="3214" spans="3:4">
      <c r="C3214" s="38"/>
      <c r="D3214" s="38"/>
    </row>
    <row r="3215" spans="3:4">
      <c r="C3215" s="38"/>
      <c r="D3215" s="38"/>
    </row>
    <row r="3216" spans="3:4">
      <c r="C3216" s="38"/>
      <c r="D3216" s="38"/>
    </row>
    <row r="3217" spans="3:4">
      <c r="C3217" s="38"/>
      <c r="D3217" s="38"/>
    </row>
    <row r="3218" spans="3:4">
      <c r="C3218" s="38"/>
      <c r="D3218" s="38"/>
    </row>
    <row r="3219" spans="3:4">
      <c r="C3219" s="38"/>
      <c r="D3219" s="38"/>
    </row>
    <row r="3220" spans="3:4">
      <c r="C3220" s="38"/>
      <c r="D3220" s="38"/>
    </row>
    <row r="3221" spans="3:4">
      <c r="C3221" s="38"/>
      <c r="D3221" s="38"/>
    </row>
    <row r="3222" spans="3:4">
      <c r="C3222" s="38"/>
      <c r="D3222" s="38"/>
    </row>
    <row r="3223" spans="3:4">
      <c r="C3223" s="38"/>
      <c r="D3223" s="38"/>
    </row>
    <row r="3224" spans="3:4">
      <c r="C3224" s="38"/>
      <c r="D3224" s="38"/>
    </row>
    <row r="3225" spans="3:4">
      <c r="C3225" s="38"/>
      <c r="D3225" s="38"/>
    </row>
    <row r="3226" spans="3:4">
      <c r="C3226" s="38"/>
      <c r="D3226" s="38"/>
    </row>
    <row r="3227" spans="3:4">
      <c r="C3227" s="38"/>
      <c r="D3227" s="38"/>
    </row>
    <row r="3228" spans="3:4">
      <c r="C3228" s="38"/>
      <c r="D3228" s="38"/>
    </row>
    <row r="3229" spans="3:4">
      <c r="C3229" s="38"/>
      <c r="D3229" s="38"/>
    </row>
    <row r="3230" spans="3:4">
      <c r="C3230" s="38"/>
      <c r="D3230" s="38"/>
    </row>
    <row r="3231" spans="3:4">
      <c r="C3231" s="38"/>
      <c r="D3231" s="38"/>
    </row>
    <row r="3232" spans="3:4">
      <c r="C3232" s="38"/>
      <c r="D3232" s="38"/>
    </row>
    <row r="3233" spans="3:4">
      <c r="C3233" s="38"/>
      <c r="D3233" s="38"/>
    </row>
    <row r="3234" spans="3:4">
      <c r="C3234" s="38"/>
      <c r="D3234" s="38"/>
    </row>
    <row r="3235" spans="3:4">
      <c r="C3235" s="38"/>
      <c r="D3235" s="38"/>
    </row>
    <row r="3236" spans="3:4">
      <c r="C3236" s="38"/>
      <c r="D3236" s="38"/>
    </row>
    <row r="3237" spans="3:4">
      <c r="C3237" s="38"/>
      <c r="D3237" s="38"/>
    </row>
    <row r="3238" spans="3:4">
      <c r="C3238" s="38"/>
      <c r="D3238" s="38"/>
    </row>
    <row r="3239" spans="3:4">
      <c r="C3239" s="38"/>
      <c r="D3239" s="38"/>
    </row>
    <row r="3240" spans="3:4">
      <c r="C3240" s="38"/>
      <c r="D3240" s="38"/>
    </row>
    <row r="3241" spans="3:4">
      <c r="C3241" s="38"/>
      <c r="D3241" s="38"/>
    </row>
    <row r="3242" spans="3:4">
      <c r="C3242" s="38"/>
      <c r="D3242" s="38"/>
    </row>
    <row r="3243" spans="3:4">
      <c r="C3243" s="38"/>
      <c r="D3243" s="38"/>
    </row>
    <row r="3244" spans="3:4">
      <c r="C3244" s="38"/>
      <c r="D3244" s="38"/>
    </row>
    <row r="3245" spans="3:4">
      <c r="C3245" s="38"/>
      <c r="D3245" s="38"/>
    </row>
    <row r="3246" spans="3:4">
      <c r="C3246" s="38"/>
      <c r="D3246" s="38"/>
    </row>
    <row r="3247" spans="3:4">
      <c r="C3247" s="38"/>
      <c r="D3247" s="38"/>
    </row>
    <row r="3248" spans="3:4">
      <c r="C3248" s="38"/>
      <c r="D3248" s="38"/>
    </row>
    <row r="3249" spans="3:4">
      <c r="C3249" s="38"/>
      <c r="D3249" s="38"/>
    </row>
    <row r="3250" spans="3:4">
      <c r="C3250" s="38"/>
      <c r="D3250" s="38"/>
    </row>
    <row r="3251" spans="3:4">
      <c r="C3251" s="38"/>
      <c r="D3251" s="38"/>
    </row>
    <row r="3252" spans="3:4">
      <c r="C3252" s="38"/>
      <c r="D3252" s="38"/>
    </row>
    <row r="3253" spans="3:4">
      <c r="C3253" s="38"/>
      <c r="D3253" s="38"/>
    </row>
    <row r="3254" spans="3:4">
      <c r="C3254" s="38"/>
      <c r="D3254" s="38"/>
    </row>
    <row r="3255" spans="3:4">
      <c r="C3255" s="38"/>
      <c r="D3255" s="38"/>
    </row>
    <row r="3256" spans="3:4">
      <c r="C3256" s="38"/>
      <c r="D3256" s="38"/>
    </row>
    <row r="3257" spans="3:4">
      <c r="C3257" s="38"/>
      <c r="D3257" s="38"/>
    </row>
    <row r="3258" spans="3:4">
      <c r="C3258" s="38"/>
      <c r="D3258" s="38"/>
    </row>
    <row r="3259" spans="3:4">
      <c r="C3259" s="38"/>
      <c r="D3259" s="38"/>
    </row>
    <row r="3260" spans="3:4">
      <c r="C3260" s="38"/>
      <c r="D3260" s="38"/>
    </row>
    <row r="3261" spans="3:4">
      <c r="C3261" s="38"/>
      <c r="D3261" s="38"/>
    </row>
    <row r="3262" spans="3:4">
      <c r="C3262" s="38"/>
      <c r="D3262" s="38"/>
    </row>
    <row r="3263" spans="3:4">
      <c r="C3263" s="38"/>
      <c r="D3263" s="38"/>
    </row>
    <row r="3264" spans="3:4">
      <c r="C3264" s="38"/>
      <c r="D3264" s="38"/>
    </row>
    <row r="3265" spans="3:4">
      <c r="C3265" s="38"/>
      <c r="D3265" s="38"/>
    </row>
    <row r="3266" spans="3:4">
      <c r="C3266" s="38"/>
      <c r="D3266" s="38"/>
    </row>
    <row r="3267" spans="3:4">
      <c r="C3267" s="38"/>
      <c r="D3267" s="38"/>
    </row>
    <row r="3268" spans="3:4">
      <c r="C3268" s="38"/>
      <c r="D3268" s="38"/>
    </row>
    <row r="3269" spans="3:4">
      <c r="C3269" s="38"/>
      <c r="D3269" s="38"/>
    </row>
    <row r="3270" spans="3:4">
      <c r="C3270" s="38"/>
      <c r="D3270" s="38"/>
    </row>
    <row r="3271" spans="3:4">
      <c r="C3271" s="38"/>
      <c r="D3271" s="38"/>
    </row>
    <row r="3272" spans="3:4">
      <c r="C3272" s="38"/>
      <c r="D3272" s="38"/>
    </row>
    <row r="3273" spans="3:4">
      <c r="C3273" s="38"/>
      <c r="D3273" s="38"/>
    </row>
    <row r="3274" spans="3:4">
      <c r="C3274" s="38"/>
      <c r="D3274" s="38"/>
    </row>
    <row r="3275" spans="3:4">
      <c r="C3275" s="38"/>
      <c r="D3275" s="38"/>
    </row>
    <row r="3276" spans="3:4">
      <c r="C3276" s="38"/>
      <c r="D3276" s="38"/>
    </row>
    <row r="3277" spans="3:4">
      <c r="C3277" s="38"/>
      <c r="D3277" s="38"/>
    </row>
    <row r="3278" spans="3:4">
      <c r="C3278" s="38"/>
      <c r="D3278" s="38"/>
    </row>
    <row r="3279" spans="3:4">
      <c r="C3279" s="38"/>
      <c r="D3279" s="38"/>
    </row>
    <row r="3280" spans="3:4">
      <c r="C3280" s="38"/>
      <c r="D3280" s="38"/>
    </row>
    <row r="3281" spans="3:4">
      <c r="C3281" s="38"/>
      <c r="D3281" s="38"/>
    </row>
    <row r="3282" spans="3:4">
      <c r="C3282" s="38"/>
      <c r="D3282" s="38"/>
    </row>
    <row r="3283" spans="3:4">
      <c r="C3283" s="38"/>
      <c r="D3283" s="38"/>
    </row>
    <row r="3284" spans="3:4">
      <c r="C3284" s="38"/>
      <c r="D3284" s="38"/>
    </row>
    <row r="3285" spans="3:4">
      <c r="C3285" s="38"/>
      <c r="D3285" s="38"/>
    </row>
    <row r="3286" spans="3:4">
      <c r="C3286" s="38"/>
      <c r="D3286" s="38"/>
    </row>
    <row r="3287" spans="3:4">
      <c r="C3287" s="38"/>
      <c r="D3287" s="38"/>
    </row>
    <row r="3288" spans="3:4">
      <c r="C3288" s="38"/>
      <c r="D3288" s="38"/>
    </row>
    <row r="3289" spans="3:4">
      <c r="C3289" s="38"/>
      <c r="D3289" s="38"/>
    </row>
    <row r="3290" spans="3:4">
      <c r="C3290" s="38"/>
      <c r="D3290" s="38"/>
    </row>
    <row r="3291" spans="3:4">
      <c r="C3291" s="38"/>
      <c r="D3291" s="38"/>
    </row>
    <row r="3292" spans="3:4">
      <c r="C3292" s="38"/>
      <c r="D3292" s="38"/>
    </row>
    <row r="3293" spans="3:4">
      <c r="C3293" s="38"/>
      <c r="D3293" s="38"/>
    </row>
    <row r="3294" spans="3:4">
      <c r="C3294" s="38"/>
      <c r="D3294" s="38"/>
    </row>
    <row r="3295" spans="3:4">
      <c r="C3295" s="38"/>
      <c r="D3295" s="38"/>
    </row>
    <row r="3296" spans="3:4">
      <c r="C3296" s="38"/>
      <c r="D3296" s="38"/>
    </row>
    <row r="3297" spans="3:4">
      <c r="C3297" s="38"/>
      <c r="D3297" s="38"/>
    </row>
    <row r="3298" spans="3:4">
      <c r="C3298" s="38"/>
      <c r="D3298" s="38"/>
    </row>
    <row r="3299" spans="3:4">
      <c r="C3299" s="38"/>
      <c r="D3299" s="38"/>
    </row>
    <row r="3300" spans="3:4">
      <c r="C3300" s="38"/>
      <c r="D3300" s="38"/>
    </row>
    <row r="3301" spans="3:4">
      <c r="C3301" s="38"/>
      <c r="D3301" s="38"/>
    </row>
    <row r="3302" spans="3:4">
      <c r="C3302" s="38"/>
      <c r="D3302" s="38"/>
    </row>
    <row r="3303" spans="3:4">
      <c r="C3303" s="38"/>
      <c r="D3303" s="38"/>
    </row>
    <row r="3304" spans="3:4">
      <c r="C3304" s="38"/>
      <c r="D3304" s="38"/>
    </row>
    <row r="3305" spans="3:4">
      <c r="C3305" s="38"/>
      <c r="D3305" s="38"/>
    </row>
    <row r="3306" spans="3:4">
      <c r="C3306" s="38"/>
      <c r="D3306" s="38"/>
    </row>
    <row r="3307" spans="3:4">
      <c r="C3307" s="38"/>
      <c r="D3307" s="38"/>
    </row>
    <row r="3308" spans="3:4">
      <c r="C3308" s="38"/>
      <c r="D3308" s="38"/>
    </row>
    <row r="3309" spans="3:4">
      <c r="C3309" s="38"/>
      <c r="D3309" s="38"/>
    </row>
    <row r="3310" spans="3:4">
      <c r="C3310" s="38"/>
      <c r="D3310" s="38"/>
    </row>
    <row r="3311" spans="3:4">
      <c r="C3311" s="38"/>
      <c r="D3311" s="38"/>
    </row>
    <row r="3312" spans="3:4">
      <c r="C3312" s="38"/>
      <c r="D3312" s="38"/>
    </row>
    <row r="3313" spans="3:4">
      <c r="C3313" s="38"/>
      <c r="D3313" s="38"/>
    </row>
    <row r="3314" spans="3:4">
      <c r="C3314" s="38"/>
      <c r="D3314" s="38"/>
    </row>
    <row r="3315" spans="3:4">
      <c r="C3315" s="38"/>
      <c r="D3315" s="38"/>
    </row>
    <row r="3316" spans="3:4">
      <c r="C3316" s="38"/>
      <c r="D3316" s="38"/>
    </row>
    <row r="3317" spans="3:4">
      <c r="C3317" s="38"/>
      <c r="D3317" s="38"/>
    </row>
    <row r="3318" spans="3:4">
      <c r="C3318" s="38"/>
      <c r="D3318" s="38"/>
    </row>
    <row r="3319" spans="3:4">
      <c r="C3319" s="38"/>
      <c r="D3319" s="38"/>
    </row>
    <row r="3320" spans="3:4">
      <c r="C3320" s="38"/>
      <c r="D3320" s="38"/>
    </row>
    <row r="3321" spans="3:4">
      <c r="C3321" s="38"/>
      <c r="D3321" s="38"/>
    </row>
    <row r="3322" spans="3:4">
      <c r="C3322" s="38"/>
      <c r="D3322" s="38"/>
    </row>
    <row r="3323" spans="3:4">
      <c r="C3323" s="38"/>
      <c r="D3323" s="38"/>
    </row>
    <row r="3324" spans="3:4">
      <c r="C3324" s="38"/>
      <c r="D3324" s="38"/>
    </row>
    <row r="3325" spans="3:4">
      <c r="C3325" s="38"/>
      <c r="D3325" s="38"/>
    </row>
    <row r="3326" spans="3:4">
      <c r="C3326" s="38"/>
      <c r="D3326" s="38"/>
    </row>
    <row r="3327" spans="3:4">
      <c r="C3327" s="38"/>
      <c r="D3327" s="38"/>
    </row>
    <row r="3328" spans="3:4">
      <c r="C3328" s="38"/>
      <c r="D3328" s="38"/>
    </row>
    <row r="3329" spans="3:4">
      <c r="C3329" s="38"/>
      <c r="D3329" s="38"/>
    </row>
    <row r="3330" spans="3:4">
      <c r="C3330" s="38"/>
      <c r="D3330" s="38"/>
    </row>
    <row r="3331" spans="3:4">
      <c r="C3331" s="38"/>
      <c r="D3331" s="38"/>
    </row>
    <row r="3332" spans="3:4">
      <c r="C3332" s="38"/>
      <c r="D3332" s="38"/>
    </row>
    <row r="3333" spans="3:4">
      <c r="C3333" s="38"/>
      <c r="D3333" s="38"/>
    </row>
    <row r="3334" spans="3:4">
      <c r="C3334" s="38"/>
      <c r="D3334" s="38"/>
    </row>
    <row r="3335" spans="3:4">
      <c r="C3335" s="38"/>
      <c r="D3335" s="38"/>
    </row>
    <row r="3336" spans="3:4">
      <c r="C3336" s="38"/>
      <c r="D3336" s="38"/>
    </row>
    <row r="3337" spans="3:4">
      <c r="C3337" s="38"/>
      <c r="D3337" s="38"/>
    </row>
    <row r="3338" spans="3:4">
      <c r="C3338" s="38"/>
      <c r="D3338" s="38"/>
    </row>
    <row r="3339" spans="3:4">
      <c r="C3339" s="38"/>
      <c r="D3339" s="38"/>
    </row>
    <row r="3340" spans="3:4">
      <c r="C3340" s="38"/>
      <c r="D3340" s="38"/>
    </row>
    <row r="3341" spans="3:4">
      <c r="C3341" s="38"/>
      <c r="D3341" s="38"/>
    </row>
    <row r="3342" spans="3:4">
      <c r="C3342" s="38"/>
      <c r="D3342" s="38"/>
    </row>
    <row r="3343" spans="3:4">
      <c r="C3343" s="38"/>
      <c r="D3343" s="38"/>
    </row>
    <row r="3344" spans="3:4">
      <c r="C3344" s="38"/>
      <c r="D3344" s="38"/>
    </row>
    <row r="3345" spans="3:4">
      <c r="C3345" s="38"/>
      <c r="D3345" s="38"/>
    </row>
    <row r="3346" spans="3:4">
      <c r="C3346" s="38"/>
      <c r="D3346" s="38"/>
    </row>
    <row r="3347" spans="3:4">
      <c r="C3347" s="38"/>
      <c r="D3347" s="38"/>
    </row>
    <row r="3348" spans="3:4">
      <c r="C3348" s="38"/>
      <c r="D3348" s="38"/>
    </row>
    <row r="3349" spans="3:4">
      <c r="C3349" s="38"/>
      <c r="D3349" s="38"/>
    </row>
    <row r="3350" spans="3:4">
      <c r="C3350" s="38"/>
      <c r="D3350" s="38"/>
    </row>
    <row r="3351" spans="3:4">
      <c r="C3351" s="38"/>
      <c r="D3351" s="38"/>
    </row>
    <row r="3352" spans="3:4">
      <c r="C3352" s="38"/>
      <c r="D3352" s="38"/>
    </row>
    <row r="3353" spans="3:4">
      <c r="C3353" s="38"/>
      <c r="D3353" s="38"/>
    </row>
    <row r="3354" spans="3:4">
      <c r="C3354" s="38"/>
      <c r="D3354" s="38"/>
    </row>
    <row r="3355" spans="3:4">
      <c r="C3355" s="38"/>
      <c r="D3355" s="38"/>
    </row>
    <row r="3356" spans="3:4">
      <c r="C3356" s="38"/>
      <c r="D3356" s="38"/>
    </row>
    <row r="3357" spans="3:4">
      <c r="C3357" s="38"/>
      <c r="D3357" s="38"/>
    </row>
    <row r="3358" spans="3:4">
      <c r="C3358" s="38"/>
      <c r="D3358" s="38"/>
    </row>
    <row r="3359" spans="3:4">
      <c r="C3359" s="38"/>
      <c r="D3359" s="38"/>
    </row>
    <row r="3360" spans="3:4">
      <c r="C3360" s="38"/>
      <c r="D3360" s="38"/>
    </row>
    <row r="3361" spans="3:4">
      <c r="C3361" s="38"/>
      <c r="D3361" s="38"/>
    </row>
    <row r="3362" spans="3:4">
      <c r="C3362" s="38"/>
      <c r="D3362" s="38"/>
    </row>
    <row r="3363" spans="3:4">
      <c r="C3363" s="38"/>
      <c r="D3363" s="38"/>
    </row>
    <row r="3364" spans="3:4">
      <c r="C3364" s="38"/>
      <c r="D3364" s="38"/>
    </row>
    <row r="3365" spans="3:4">
      <c r="C3365" s="38"/>
      <c r="D3365" s="38"/>
    </row>
    <row r="3366" spans="3:4">
      <c r="C3366" s="38"/>
      <c r="D3366" s="38"/>
    </row>
    <row r="3367" spans="3:4">
      <c r="C3367" s="38"/>
      <c r="D3367" s="38"/>
    </row>
    <row r="3368" spans="3:4">
      <c r="C3368" s="38"/>
      <c r="D3368" s="38"/>
    </row>
    <row r="3369" spans="3:4">
      <c r="C3369" s="38"/>
      <c r="D3369" s="38"/>
    </row>
    <row r="3370" spans="3:4">
      <c r="C3370" s="38"/>
      <c r="D3370" s="38"/>
    </row>
    <row r="3371" spans="3:4">
      <c r="C3371" s="38"/>
      <c r="D3371" s="38"/>
    </row>
    <row r="3372" spans="3:4">
      <c r="C3372" s="38"/>
      <c r="D3372" s="38"/>
    </row>
    <row r="3373" spans="3:4">
      <c r="C3373" s="38"/>
      <c r="D3373" s="38"/>
    </row>
    <row r="3374" spans="3:4">
      <c r="C3374" s="38"/>
      <c r="D3374" s="38"/>
    </row>
    <row r="3375" spans="3:4">
      <c r="C3375" s="38"/>
      <c r="D3375" s="38"/>
    </row>
    <row r="3376" spans="3:4">
      <c r="C3376" s="38"/>
      <c r="D3376" s="38"/>
    </row>
    <row r="3377" spans="3:4">
      <c r="C3377" s="38"/>
      <c r="D3377" s="38"/>
    </row>
    <row r="3378" spans="3:4">
      <c r="C3378" s="38"/>
      <c r="D3378" s="38"/>
    </row>
    <row r="3379" spans="3:4">
      <c r="C3379" s="38"/>
      <c r="D3379" s="38"/>
    </row>
    <row r="3380" spans="3:4">
      <c r="C3380" s="38"/>
      <c r="D3380" s="38"/>
    </row>
    <row r="3381" spans="3:4">
      <c r="C3381" s="38"/>
      <c r="D3381" s="38"/>
    </row>
    <row r="3382" spans="3:4">
      <c r="C3382" s="38"/>
      <c r="D3382" s="38"/>
    </row>
    <row r="3383" spans="3:4">
      <c r="C3383" s="38"/>
      <c r="D3383" s="38"/>
    </row>
    <row r="3384" spans="3:4">
      <c r="C3384" s="38"/>
      <c r="D3384" s="38"/>
    </row>
    <row r="3385" spans="3:4">
      <c r="C3385" s="38"/>
      <c r="D3385" s="38"/>
    </row>
    <row r="3386" spans="3:4">
      <c r="C3386" s="38"/>
      <c r="D3386" s="38"/>
    </row>
    <row r="3387" spans="3:4">
      <c r="C3387" s="38"/>
      <c r="D3387" s="38"/>
    </row>
    <row r="3388" spans="3:4">
      <c r="C3388" s="38"/>
      <c r="D3388" s="38"/>
    </row>
    <row r="3389" spans="3:4">
      <c r="C3389" s="38"/>
      <c r="D3389" s="38"/>
    </row>
    <row r="3390" spans="3:4">
      <c r="C3390" s="38"/>
      <c r="D3390" s="38"/>
    </row>
    <row r="3391" spans="3:4">
      <c r="C3391" s="38"/>
      <c r="D3391" s="38"/>
    </row>
    <row r="3392" spans="3:4">
      <c r="C3392" s="38"/>
      <c r="D3392" s="38"/>
    </row>
    <row r="3393" spans="3:4">
      <c r="C3393" s="38"/>
      <c r="D3393" s="38"/>
    </row>
    <row r="3394" spans="3:4">
      <c r="C3394" s="38"/>
      <c r="D3394" s="38"/>
    </row>
    <row r="3395" spans="3:4">
      <c r="C3395" s="38"/>
      <c r="D3395" s="38"/>
    </row>
    <row r="3396" spans="3:4">
      <c r="C3396" s="38"/>
      <c r="D3396" s="38"/>
    </row>
    <row r="3397" spans="3:4">
      <c r="C3397" s="38"/>
      <c r="D3397" s="38"/>
    </row>
    <row r="3398" spans="3:4">
      <c r="C3398" s="38"/>
      <c r="D3398" s="38"/>
    </row>
    <row r="3399" spans="3:4">
      <c r="C3399" s="38"/>
      <c r="D3399" s="38"/>
    </row>
    <row r="3400" spans="3:4">
      <c r="C3400" s="38"/>
      <c r="D3400" s="38"/>
    </row>
    <row r="3401" spans="3:4">
      <c r="C3401" s="38"/>
      <c r="D3401" s="38"/>
    </row>
    <row r="3402" spans="3:4">
      <c r="C3402" s="38"/>
      <c r="D3402" s="38"/>
    </row>
    <row r="3403" spans="3:4">
      <c r="C3403" s="38"/>
      <c r="D3403" s="38"/>
    </row>
    <row r="3404" spans="3:4">
      <c r="C3404" s="38"/>
      <c r="D3404" s="38"/>
    </row>
    <row r="3405" spans="3:4">
      <c r="C3405" s="38"/>
      <c r="D3405" s="38"/>
    </row>
    <row r="3406" spans="3:4">
      <c r="C3406" s="38"/>
      <c r="D3406" s="38"/>
    </row>
    <row r="3407" spans="3:4">
      <c r="C3407" s="38"/>
      <c r="D3407" s="38"/>
    </row>
    <row r="3408" spans="3:4">
      <c r="C3408" s="38"/>
      <c r="D3408" s="38"/>
    </row>
    <row r="3409" spans="3:4">
      <c r="C3409" s="38"/>
      <c r="D3409" s="38"/>
    </row>
    <row r="3410" spans="3:4">
      <c r="C3410" s="38"/>
      <c r="D3410" s="38"/>
    </row>
    <row r="3411" spans="3:4">
      <c r="C3411" s="38"/>
      <c r="D3411" s="38"/>
    </row>
    <row r="3412" spans="3:4">
      <c r="C3412" s="38"/>
      <c r="D3412" s="38"/>
    </row>
    <row r="3413" spans="3:4">
      <c r="C3413" s="38"/>
      <c r="D3413" s="38"/>
    </row>
    <row r="3414" spans="3:4">
      <c r="C3414" s="38"/>
      <c r="D3414" s="38"/>
    </row>
    <row r="3415" spans="3:4">
      <c r="C3415" s="38"/>
      <c r="D3415" s="38"/>
    </row>
    <row r="3416" spans="3:4">
      <c r="C3416" s="38"/>
      <c r="D3416" s="38"/>
    </row>
    <row r="3417" spans="3:4">
      <c r="C3417" s="38"/>
      <c r="D3417" s="38"/>
    </row>
    <row r="3418" spans="3:4">
      <c r="C3418" s="38"/>
      <c r="D3418" s="38"/>
    </row>
    <row r="3419" spans="3:4">
      <c r="C3419" s="38"/>
      <c r="D3419" s="38"/>
    </row>
    <row r="3420" spans="3:4">
      <c r="C3420" s="38"/>
      <c r="D3420" s="38"/>
    </row>
    <row r="3421" spans="3:4">
      <c r="C3421" s="38"/>
      <c r="D3421" s="38"/>
    </row>
    <row r="3422" spans="3:4">
      <c r="C3422" s="38"/>
      <c r="D3422" s="38"/>
    </row>
    <row r="3423" spans="3:4">
      <c r="C3423" s="38"/>
      <c r="D3423" s="38"/>
    </row>
    <row r="3424" spans="3:4">
      <c r="C3424" s="38"/>
      <c r="D3424" s="38"/>
    </row>
    <row r="3425" spans="3:4">
      <c r="C3425" s="38"/>
      <c r="D3425" s="38"/>
    </row>
    <row r="3426" spans="3:4">
      <c r="C3426" s="38"/>
      <c r="D3426" s="38"/>
    </row>
    <row r="3427" spans="3:4">
      <c r="C3427" s="38"/>
      <c r="D3427" s="38"/>
    </row>
    <row r="3428" spans="3:4">
      <c r="C3428" s="38"/>
      <c r="D3428" s="38"/>
    </row>
    <row r="3429" spans="3:4">
      <c r="C3429" s="38"/>
      <c r="D3429" s="38"/>
    </row>
    <row r="3430" spans="3:4">
      <c r="C3430" s="38"/>
      <c r="D3430" s="38"/>
    </row>
    <row r="3431" spans="3:4">
      <c r="C3431" s="38"/>
      <c r="D3431" s="38"/>
    </row>
    <row r="3432" spans="3:4">
      <c r="C3432" s="38"/>
      <c r="D3432" s="38"/>
    </row>
    <row r="3433" spans="3:4">
      <c r="C3433" s="38"/>
      <c r="D3433" s="38"/>
    </row>
    <row r="3434" spans="3:4">
      <c r="C3434" s="38"/>
      <c r="D3434" s="38"/>
    </row>
    <row r="3435" spans="3:4">
      <c r="C3435" s="38"/>
      <c r="D3435" s="38"/>
    </row>
    <row r="3436" spans="3:4">
      <c r="C3436" s="38"/>
      <c r="D3436" s="38"/>
    </row>
    <row r="3437" spans="3:4">
      <c r="C3437" s="38"/>
      <c r="D3437" s="38"/>
    </row>
    <row r="3438" spans="3:4">
      <c r="C3438" s="38"/>
      <c r="D3438" s="38"/>
    </row>
    <row r="3439" spans="3:4">
      <c r="C3439" s="38"/>
      <c r="D3439" s="38"/>
    </row>
    <row r="3440" spans="3:4">
      <c r="C3440" s="38"/>
      <c r="D3440" s="38"/>
    </row>
    <row r="3441" spans="3:4">
      <c r="C3441" s="38"/>
      <c r="D3441" s="38"/>
    </row>
    <row r="3442" spans="3:4">
      <c r="C3442" s="38"/>
      <c r="D3442" s="38"/>
    </row>
    <row r="3443" spans="3:4">
      <c r="C3443" s="38"/>
      <c r="D3443" s="38"/>
    </row>
    <row r="3444" spans="3:4">
      <c r="C3444" s="38"/>
      <c r="D3444" s="38"/>
    </row>
    <row r="3445" spans="3:4">
      <c r="C3445" s="38"/>
      <c r="D3445" s="38"/>
    </row>
    <row r="3446" spans="3:4">
      <c r="C3446" s="38"/>
      <c r="D3446" s="38"/>
    </row>
    <row r="3447" spans="3:4">
      <c r="C3447" s="38"/>
      <c r="D3447" s="38"/>
    </row>
    <row r="3448" spans="3:4">
      <c r="C3448" s="38"/>
      <c r="D3448" s="38"/>
    </row>
    <row r="3449" spans="3:4">
      <c r="C3449" s="38"/>
      <c r="D3449" s="38"/>
    </row>
    <row r="3450" spans="3:4">
      <c r="C3450" s="38"/>
      <c r="D3450" s="38"/>
    </row>
    <row r="3451" spans="3:4">
      <c r="C3451" s="38"/>
      <c r="D3451" s="38"/>
    </row>
    <row r="3452" spans="3:4">
      <c r="C3452" s="38"/>
      <c r="D3452" s="38"/>
    </row>
    <row r="3453" spans="3:4">
      <c r="C3453" s="38"/>
      <c r="D3453" s="38"/>
    </row>
    <row r="3454" spans="3:4">
      <c r="C3454" s="38"/>
      <c r="D3454" s="38"/>
    </row>
    <row r="3455" spans="3:4">
      <c r="C3455" s="38"/>
      <c r="D3455" s="38"/>
    </row>
    <row r="3456" spans="3:4">
      <c r="C3456" s="38"/>
      <c r="D3456" s="38"/>
    </row>
    <row r="3457" spans="3:4">
      <c r="C3457" s="38"/>
      <c r="D3457" s="38"/>
    </row>
    <row r="3458" spans="3:4">
      <c r="C3458" s="38"/>
      <c r="D3458" s="38"/>
    </row>
    <row r="3459" spans="3:4">
      <c r="C3459" s="38"/>
      <c r="D3459" s="38"/>
    </row>
    <row r="3460" spans="3:4">
      <c r="C3460" s="38"/>
      <c r="D3460" s="38"/>
    </row>
    <row r="3461" spans="3:4">
      <c r="C3461" s="38"/>
      <c r="D3461" s="38"/>
    </row>
    <row r="3462" spans="3:4">
      <c r="C3462" s="38"/>
      <c r="D3462" s="38"/>
    </row>
    <row r="3463" spans="3:4">
      <c r="C3463" s="38"/>
      <c r="D3463" s="38"/>
    </row>
    <row r="3464" spans="3:4">
      <c r="C3464" s="38"/>
      <c r="D3464" s="38"/>
    </row>
    <row r="3465" spans="3:4">
      <c r="C3465" s="38"/>
      <c r="D3465" s="38"/>
    </row>
    <row r="3466" spans="3:4">
      <c r="C3466" s="38"/>
      <c r="D3466" s="38"/>
    </row>
    <row r="3467" spans="3:4">
      <c r="C3467" s="38"/>
      <c r="D3467" s="38"/>
    </row>
    <row r="3468" spans="3:4">
      <c r="C3468" s="38"/>
      <c r="D3468" s="38"/>
    </row>
    <row r="3469" spans="3:4">
      <c r="C3469" s="38"/>
      <c r="D3469" s="38"/>
    </row>
    <row r="3470" spans="3:4">
      <c r="C3470" s="38"/>
      <c r="D3470" s="38"/>
    </row>
    <row r="3471" spans="3:4">
      <c r="C3471" s="38"/>
      <c r="D3471" s="38"/>
    </row>
    <row r="3472" spans="3:4">
      <c r="C3472" s="38"/>
      <c r="D3472" s="38"/>
    </row>
    <row r="3473" spans="3:4">
      <c r="C3473" s="38"/>
      <c r="D3473" s="38"/>
    </row>
    <row r="3474" spans="3:4">
      <c r="C3474" s="38"/>
      <c r="D3474" s="38"/>
    </row>
    <row r="3475" spans="3:4">
      <c r="C3475" s="38"/>
      <c r="D3475" s="38"/>
    </row>
    <row r="3476" spans="3:4">
      <c r="C3476" s="38"/>
      <c r="D3476" s="38"/>
    </row>
    <row r="3477" spans="3:4">
      <c r="C3477" s="38"/>
      <c r="D3477" s="38"/>
    </row>
    <row r="3478" spans="3:4">
      <c r="C3478" s="38"/>
      <c r="D3478" s="38"/>
    </row>
    <row r="3479" spans="3:4">
      <c r="C3479" s="38"/>
      <c r="D3479" s="38"/>
    </row>
    <row r="3480" spans="3:4">
      <c r="C3480" s="38"/>
      <c r="D3480" s="38"/>
    </row>
    <row r="3481" spans="3:4">
      <c r="C3481" s="38"/>
      <c r="D3481" s="38"/>
    </row>
    <row r="3482" spans="3:4">
      <c r="C3482" s="38"/>
      <c r="D3482" s="38"/>
    </row>
    <row r="3483" spans="3:4">
      <c r="C3483" s="38"/>
      <c r="D3483" s="38"/>
    </row>
    <row r="3484" spans="3:4">
      <c r="C3484" s="38"/>
      <c r="D3484" s="38"/>
    </row>
    <row r="3485" spans="3:4">
      <c r="C3485" s="38"/>
      <c r="D3485" s="38"/>
    </row>
    <row r="3486" spans="3:4">
      <c r="C3486" s="38"/>
      <c r="D3486" s="38"/>
    </row>
    <row r="3487" spans="3:4">
      <c r="C3487" s="38"/>
      <c r="D3487" s="38"/>
    </row>
    <row r="3488" spans="3:4">
      <c r="C3488" s="38"/>
      <c r="D3488" s="38"/>
    </row>
    <row r="3489" spans="3:4">
      <c r="C3489" s="38"/>
      <c r="D3489" s="38"/>
    </row>
    <row r="3490" spans="3:4">
      <c r="C3490" s="38"/>
      <c r="D3490" s="38"/>
    </row>
    <row r="3491" spans="3:4">
      <c r="C3491" s="38"/>
      <c r="D3491" s="38"/>
    </row>
    <row r="3492" spans="3:4">
      <c r="C3492" s="38"/>
      <c r="D3492" s="38"/>
    </row>
    <row r="3493" spans="3:4">
      <c r="C3493" s="38"/>
      <c r="D3493" s="38"/>
    </row>
    <row r="3494" spans="3:4">
      <c r="C3494" s="38"/>
      <c r="D3494" s="38"/>
    </row>
    <row r="3495" spans="3:4">
      <c r="C3495" s="38"/>
      <c r="D3495" s="38"/>
    </row>
    <row r="3496" spans="3:4">
      <c r="C3496" s="38"/>
      <c r="D3496" s="38"/>
    </row>
    <row r="3497" spans="3:4">
      <c r="C3497" s="38"/>
      <c r="D3497" s="38"/>
    </row>
    <row r="3498" spans="3:4">
      <c r="C3498" s="38"/>
      <c r="D3498" s="38"/>
    </row>
    <row r="3499" spans="3:4">
      <c r="C3499" s="38"/>
      <c r="D3499" s="38"/>
    </row>
    <row r="3500" spans="3:4">
      <c r="C3500" s="38"/>
      <c r="D3500" s="38"/>
    </row>
    <row r="3501" spans="3:4">
      <c r="C3501" s="38"/>
      <c r="D3501" s="38"/>
    </row>
    <row r="3502" spans="3:4">
      <c r="C3502" s="38"/>
      <c r="D3502" s="38"/>
    </row>
    <row r="3503" spans="3:4">
      <c r="C3503" s="38"/>
      <c r="D3503" s="38"/>
    </row>
    <row r="3504" spans="3:4">
      <c r="C3504" s="38"/>
      <c r="D3504" s="38"/>
    </row>
    <row r="3505" spans="3:4">
      <c r="C3505" s="38"/>
      <c r="D3505" s="38"/>
    </row>
    <row r="3506" spans="3:4">
      <c r="C3506" s="38"/>
      <c r="D3506" s="38"/>
    </row>
    <row r="3507" spans="3:4">
      <c r="C3507" s="38"/>
      <c r="D3507" s="38"/>
    </row>
    <row r="3508" spans="3:4">
      <c r="C3508" s="38"/>
      <c r="D3508" s="38"/>
    </row>
    <row r="3509" spans="3:4">
      <c r="C3509" s="38"/>
      <c r="D3509" s="38"/>
    </row>
    <row r="3510" spans="3:4">
      <c r="C3510" s="38"/>
      <c r="D3510" s="38"/>
    </row>
    <row r="3511" spans="3:4">
      <c r="C3511" s="38"/>
      <c r="D3511" s="38"/>
    </row>
    <row r="3512" spans="3:4">
      <c r="C3512" s="38"/>
      <c r="D3512" s="38"/>
    </row>
    <row r="3513" spans="3:4">
      <c r="C3513" s="38"/>
      <c r="D3513" s="38"/>
    </row>
    <row r="3514" spans="3:4">
      <c r="C3514" s="38"/>
      <c r="D3514" s="38"/>
    </row>
    <row r="3515" spans="3:4">
      <c r="C3515" s="38"/>
      <c r="D3515" s="38"/>
    </row>
    <row r="3516" spans="3:4">
      <c r="C3516" s="38"/>
      <c r="D3516" s="38"/>
    </row>
    <row r="3517" spans="3:4">
      <c r="C3517" s="38"/>
      <c r="D3517" s="38"/>
    </row>
    <row r="3518" spans="3:4">
      <c r="C3518" s="38"/>
      <c r="D3518" s="38"/>
    </row>
    <row r="3519" spans="3:4">
      <c r="C3519" s="38"/>
      <c r="D3519" s="38"/>
    </row>
    <row r="3520" spans="3:4">
      <c r="C3520" s="38"/>
      <c r="D3520" s="38"/>
    </row>
    <row r="3521" spans="3:4">
      <c r="C3521" s="38"/>
      <c r="D3521" s="38"/>
    </row>
    <row r="3522" spans="3:4">
      <c r="C3522" s="38"/>
      <c r="D3522" s="38"/>
    </row>
    <row r="3523" spans="3:4">
      <c r="C3523" s="38"/>
      <c r="D3523" s="38"/>
    </row>
    <row r="3524" spans="3:4">
      <c r="C3524" s="38"/>
      <c r="D3524" s="38"/>
    </row>
    <row r="3525" spans="3:4">
      <c r="C3525" s="38"/>
      <c r="D3525" s="38"/>
    </row>
    <row r="3526" spans="3:4">
      <c r="C3526" s="38"/>
      <c r="D3526" s="38"/>
    </row>
    <row r="3527" spans="3:4">
      <c r="C3527" s="38"/>
      <c r="D3527" s="38"/>
    </row>
    <row r="3528" spans="3:4">
      <c r="C3528" s="38"/>
      <c r="D3528" s="38"/>
    </row>
    <row r="3529" spans="3:4">
      <c r="C3529" s="38"/>
      <c r="D3529" s="38"/>
    </row>
    <row r="3530" spans="3:4">
      <c r="C3530" s="38"/>
      <c r="D3530" s="38"/>
    </row>
    <row r="3531" spans="3:4">
      <c r="C3531" s="38"/>
      <c r="D3531" s="38"/>
    </row>
    <row r="3532" spans="3:4">
      <c r="C3532" s="38"/>
      <c r="D3532" s="38"/>
    </row>
    <row r="3533" spans="3:4">
      <c r="C3533" s="38"/>
      <c r="D3533" s="38"/>
    </row>
    <row r="3534" spans="3:4">
      <c r="C3534" s="38"/>
      <c r="D3534" s="38"/>
    </row>
    <row r="3535" spans="3:4">
      <c r="C3535" s="38"/>
      <c r="D3535" s="38"/>
    </row>
    <row r="3536" spans="3:4">
      <c r="C3536" s="38"/>
      <c r="D3536" s="38"/>
    </row>
    <row r="3537" spans="3:4">
      <c r="C3537" s="38"/>
      <c r="D3537" s="38"/>
    </row>
    <row r="3538" spans="3:4">
      <c r="C3538" s="38"/>
      <c r="D3538" s="38"/>
    </row>
    <row r="3539" spans="3:4">
      <c r="C3539" s="38"/>
      <c r="D3539" s="38"/>
    </row>
    <row r="3540" spans="3:4">
      <c r="C3540" s="38"/>
      <c r="D3540" s="38"/>
    </row>
    <row r="3541" spans="3:4">
      <c r="C3541" s="38"/>
      <c r="D3541" s="38"/>
    </row>
    <row r="3542" spans="3:4">
      <c r="C3542" s="38"/>
      <c r="D3542" s="38"/>
    </row>
    <row r="3543" spans="3:4">
      <c r="C3543" s="38"/>
      <c r="D3543" s="38"/>
    </row>
    <row r="3544" spans="3:4">
      <c r="C3544" s="38"/>
      <c r="D3544" s="38"/>
    </row>
    <row r="3545" spans="3:4">
      <c r="C3545" s="38"/>
      <c r="D3545" s="38"/>
    </row>
    <row r="3546" spans="3:4">
      <c r="C3546" s="38"/>
      <c r="D3546" s="38"/>
    </row>
    <row r="3547" spans="3:4">
      <c r="C3547" s="38"/>
      <c r="D3547" s="38"/>
    </row>
    <row r="3548" spans="3:4">
      <c r="C3548" s="38"/>
      <c r="D3548" s="38"/>
    </row>
    <row r="3549" spans="3:4">
      <c r="C3549" s="38"/>
      <c r="D3549" s="38"/>
    </row>
    <row r="3550" spans="3:4">
      <c r="C3550" s="38"/>
      <c r="D3550" s="38"/>
    </row>
    <row r="3551" spans="3:4">
      <c r="C3551" s="38"/>
      <c r="D3551" s="38"/>
    </row>
    <row r="3552" spans="3:4">
      <c r="C3552" s="38"/>
      <c r="D3552" s="38"/>
    </row>
    <row r="3553" spans="3:4">
      <c r="C3553" s="38"/>
      <c r="D3553" s="38"/>
    </row>
    <row r="3554" spans="3:4">
      <c r="C3554" s="38"/>
      <c r="D3554" s="38"/>
    </row>
    <row r="3555" spans="3:4">
      <c r="C3555" s="38"/>
      <c r="D3555" s="38"/>
    </row>
    <row r="3556" spans="3:4">
      <c r="C3556" s="38"/>
      <c r="D3556" s="38"/>
    </row>
    <row r="3557" spans="3:4">
      <c r="C3557" s="38"/>
      <c r="D3557" s="38"/>
    </row>
    <row r="3558" spans="3:4">
      <c r="C3558" s="38"/>
      <c r="D3558" s="38"/>
    </row>
    <row r="3559" spans="3:4">
      <c r="C3559" s="38"/>
      <c r="D3559" s="38"/>
    </row>
    <row r="3560" spans="3:4">
      <c r="C3560" s="38"/>
      <c r="D3560" s="38"/>
    </row>
    <row r="3561" spans="3:4">
      <c r="C3561" s="38"/>
      <c r="D3561" s="38"/>
    </row>
    <row r="3562" spans="3:4">
      <c r="C3562" s="38"/>
      <c r="D3562" s="38"/>
    </row>
    <row r="3563" spans="3:4">
      <c r="C3563" s="38"/>
      <c r="D3563" s="38"/>
    </row>
    <row r="3564" spans="3:4">
      <c r="C3564" s="38"/>
      <c r="D3564" s="38"/>
    </row>
    <row r="3565" spans="3:4">
      <c r="C3565" s="38"/>
      <c r="D3565" s="38"/>
    </row>
    <row r="3566" spans="3:4">
      <c r="C3566" s="38"/>
      <c r="D3566" s="38"/>
    </row>
    <row r="3567" spans="3:4">
      <c r="C3567" s="38"/>
      <c r="D3567" s="38"/>
    </row>
    <row r="3568" spans="3:4">
      <c r="C3568" s="38"/>
      <c r="D3568" s="38"/>
    </row>
    <row r="3569" spans="3:4">
      <c r="C3569" s="38"/>
      <c r="D3569" s="38"/>
    </row>
    <row r="3570" spans="3:4">
      <c r="C3570" s="38"/>
      <c r="D3570" s="38"/>
    </row>
    <row r="3571" spans="3:4">
      <c r="C3571" s="38"/>
      <c r="D3571" s="38"/>
    </row>
    <row r="3572" spans="3:4">
      <c r="C3572" s="38"/>
      <c r="D3572" s="38"/>
    </row>
    <row r="3573" spans="3:4">
      <c r="C3573" s="38"/>
      <c r="D3573" s="38"/>
    </row>
    <row r="3574" spans="3:4">
      <c r="C3574" s="38"/>
      <c r="D3574" s="38"/>
    </row>
    <row r="3575" spans="3:4">
      <c r="C3575" s="38"/>
      <c r="D3575" s="38"/>
    </row>
    <row r="3576" spans="3:4">
      <c r="C3576" s="38"/>
      <c r="D3576" s="38"/>
    </row>
    <row r="3577" spans="3:4">
      <c r="C3577" s="38"/>
      <c r="D3577" s="38"/>
    </row>
    <row r="3578" spans="3:4">
      <c r="C3578" s="38"/>
      <c r="D3578" s="38"/>
    </row>
    <row r="3579" spans="3:4">
      <c r="C3579" s="38"/>
      <c r="D3579" s="38"/>
    </row>
    <row r="3580" spans="3:4">
      <c r="C3580" s="38"/>
      <c r="D3580" s="38"/>
    </row>
    <row r="3581" spans="3:4">
      <c r="C3581" s="38"/>
      <c r="D3581" s="38"/>
    </row>
    <row r="3582" spans="3:4">
      <c r="C3582" s="38"/>
      <c r="D3582" s="38"/>
    </row>
    <row r="3583" spans="3:4">
      <c r="C3583" s="38"/>
      <c r="D3583" s="38"/>
    </row>
    <row r="3584" spans="3:4">
      <c r="C3584" s="38"/>
      <c r="D3584" s="38"/>
    </row>
    <row r="3585" spans="3:4">
      <c r="C3585" s="38"/>
      <c r="D3585" s="38"/>
    </row>
    <row r="3586" spans="3:4">
      <c r="C3586" s="38"/>
      <c r="D3586" s="38"/>
    </row>
    <row r="3587" spans="3:4">
      <c r="C3587" s="38"/>
      <c r="D3587" s="38"/>
    </row>
    <row r="3588" spans="3:4">
      <c r="C3588" s="38"/>
      <c r="D3588" s="38"/>
    </row>
    <row r="3589" spans="3:4">
      <c r="C3589" s="38"/>
      <c r="D3589" s="38"/>
    </row>
    <row r="3590" spans="3:4">
      <c r="C3590" s="38"/>
      <c r="D3590" s="38"/>
    </row>
    <row r="3591" spans="3:4">
      <c r="C3591" s="38"/>
      <c r="D3591" s="38"/>
    </row>
    <row r="3592" spans="3:4">
      <c r="C3592" s="38"/>
      <c r="D3592" s="38"/>
    </row>
    <row r="3593" spans="3:4">
      <c r="C3593" s="38"/>
      <c r="D3593" s="38"/>
    </row>
    <row r="3594" spans="3:4">
      <c r="C3594" s="38"/>
      <c r="D3594" s="38"/>
    </row>
    <row r="3595" spans="3:4">
      <c r="C3595" s="38"/>
      <c r="D3595" s="38"/>
    </row>
    <row r="3596" spans="3:4">
      <c r="C3596" s="38"/>
      <c r="D3596" s="38"/>
    </row>
    <row r="3597" spans="3:4">
      <c r="C3597" s="38"/>
      <c r="D3597" s="38"/>
    </row>
    <row r="3598" spans="3:4">
      <c r="C3598" s="38"/>
      <c r="D3598" s="38"/>
    </row>
    <row r="3599" spans="3:4">
      <c r="C3599" s="38"/>
      <c r="D3599" s="38"/>
    </row>
    <row r="3600" spans="3:4">
      <c r="C3600" s="38"/>
      <c r="D3600" s="38"/>
    </row>
    <row r="3601" spans="3:4">
      <c r="C3601" s="38"/>
      <c r="D3601" s="38"/>
    </row>
    <row r="3602" spans="3:4">
      <c r="C3602" s="38"/>
      <c r="D3602" s="38"/>
    </row>
    <row r="3603" spans="3:4">
      <c r="C3603" s="38"/>
      <c r="D3603" s="38"/>
    </row>
    <row r="3604" spans="3:4">
      <c r="C3604" s="38"/>
      <c r="D3604" s="38"/>
    </row>
    <row r="3605" spans="3:4">
      <c r="C3605" s="38"/>
      <c r="D3605" s="38"/>
    </row>
    <row r="3606" spans="3:4">
      <c r="C3606" s="38"/>
      <c r="D3606" s="38"/>
    </row>
    <row r="3607" spans="3:4">
      <c r="C3607" s="38"/>
      <c r="D3607" s="38"/>
    </row>
    <row r="3608" spans="3:4">
      <c r="C3608" s="38"/>
      <c r="D3608" s="38"/>
    </row>
    <row r="3609" spans="3:4">
      <c r="C3609" s="38"/>
      <c r="D3609" s="38"/>
    </row>
    <row r="3610" spans="3:4">
      <c r="C3610" s="38"/>
      <c r="D3610" s="38"/>
    </row>
    <row r="3611" spans="3:4">
      <c r="C3611" s="38"/>
      <c r="D3611" s="38"/>
    </row>
    <row r="3612" spans="3:4">
      <c r="C3612" s="38"/>
      <c r="D3612" s="38"/>
    </row>
    <row r="3613" spans="3:4">
      <c r="C3613" s="38"/>
      <c r="D3613" s="38"/>
    </row>
    <row r="3614" spans="3:4">
      <c r="C3614" s="38"/>
      <c r="D3614" s="38"/>
    </row>
    <row r="3615" spans="3:4">
      <c r="C3615" s="38"/>
      <c r="D3615" s="38"/>
    </row>
    <row r="3616" spans="3:4">
      <c r="C3616" s="38"/>
      <c r="D3616" s="38"/>
    </row>
    <row r="3617" spans="3:4">
      <c r="C3617" s="38"/>
      <c r="D3617" s="38"/>
    </row>
    <row r="3618" spans="3:4">
      <c r="C3618" s="38"/>
      <c r="D3618" s="38"/>
    </row>
    <row r="3619" spans="3:4">
      <c r="C3619" s="38"/>
      <c r="D3619" s="38"/>
    </row>
    <row r="3620" spans="3:4">
      <c r="C3620" s="38"/>
      <c r="D3620" s="38"/>
    </row>
    <row r="3621" spans="3:4">
      <c r="C3621" s="38"/>
      <c r="D3621" s="38"/>
    </row>
    <row r="3622" spans="3:4">
      <c r="C3622" s="38"/>
      <c r="D3622" s="38"/>
    </row>
    <row r="3623" spans="3:4">
      <c r="C3623" s="38"/>
      <c r="D3623" s="38"/>
    </row>
    <row r="3624" spans="3:4">
      <c r="C3624" s="38"/>
      <c r="D3624" s="38"/>
    </row>
    <row r="3625" spans="3:4">
      <c r="C3625" s="38"/>
      <c r="D3625" s="38"/>
    </row>
    <row r="3626" spans="3:4">
      <c r="C3626" s="38"/>
      <c r="D3626" s="38"/>
    </row>
    <row r="3627" spans="3:4">
      <c r="C3627" s="38"/>
      <c r="D3627" s="38"/>
    </row>
    <row r="3628" spans="3:4">
      <c r="C3628" s="38"/>
      <c r="D3628" s="38"/>
    </row>
    <row r="3629" spans="3:4">
      <c r="C3629" s="38"/>
      <c r="D3629" s="38"/>
    </row>
    <row r="3630" spans="3:4">
      <c r="C3630" s="38"/>
      <c r="D3630" s="38"/>
    </row>
    <row r="3631" spans="3:4">
      <c r="C3631" s="38"/>
      <c r="D3631" s="38"/>
    </row>
    <row r="3632" spans="3:4">
      <c r="C3632" s="38"/>
      <c r="D3632" s="38"/>
    </row>
    <row r="3633" spans="3:4">
      <c r="C3633" s="38"/>
      <c r="D3633" s="38"/>
    </row>
    <row r="3634" spans="3:4">
      <c r="C3634" s="38"/>
      <c r="D3634" s="38"/>
    </row>
    <row r="3635" spans="3:4">
      <c r="C3635" s="38"/>
      <c r="D3635" s="38"/>
    </row>
    <row r="3636" spans="3:4">
      <c r="C3636" s="38"/>
      <c r="D3636" s="38"/>
    </row>
    <row r="3637" spans="3:4">
      <c r="C3637" s="38"/>
      <c r="D3637" s="38"/>
    </row>
    <row r="3638" spans="3:4">
      <c r="C3638" s="38"/>
      <c r="D3638" s="38"/>
    </row>
    <row r="3639" spans="3:4">
      <c r="C3639" s="38"/>
      <c r="D3639" s="38"/>
    </row>
    <row r="3640" spans="3:4">
      <c r="C3640" s="38"/>
      <c r="D3640" s="38"/>
    </row>
    <row r="3641" spans="3:4">
      <c r="C3641" s="38"/>
      <c r="D3641" s="38"/>
    </row>
    <row r="3642" spans="3:4">
      <c r="C3642" s="38"/>
      <c r="D3642" s="38"/>
    </row>
    <row r="3643" spans="3:4">
      <c r="C3643" s="38"/>
      <c r="D3643" s="38"/>
    </row>
    <row r="3644" spans="3:4">
      <c r="C3644" s="38"/>
      <c r="D3644" s="38"/>
    </row>
    <row r="3645" spans="3:4">
      <c r="C3645" s="38"/>
      <c r="D3645" s="38"/>
    </row>
    <row r="3646" spans="3:4">
      <c r="C3646" s="38"/>
      <c r="D3646" s="38"/>
    </row>
    <row r="3647" spans="3:4">
      <c r="C3647" s="38"/>
      <c r="D3647" s="38"/>
    </row>
    <row r="3648" spans="3:4">
      <c r="C3648" s="38"/>
      <c r="D3648" s="38"/>
    </row>
    <row r="3649" spans="3:4">
      <c r="C3649" s="38"/>
      <c r="D3649" s="38"/>
    </row>
    <row r="3650" spans="3:4">
      <c r="C3650" s="38"/>
      <c r="D3650" s="38"/>
    </row>
    <row r="3651" spans="3:4">
      <c r="C3651" s="38"/>
      <c r="D3651" s="38"/>
    </row>
    <row r="3652" spans="3:4">
      <c r="C3652" s="38"/>
      <c r="D3652" s="38"/>
    </row>
    <row r="3653" spans="3:4">
      <c r="C3653" s="38"/>
      <c r="D3653" s="38"/>
    </row>
    <row r="3654" spans="3:4">
      <c r="C3654" s="38"/>
      <c r="D3654" s="38"/>
    </row>
    <row r="3655" spans="3:4">
      <c r="C3655" s="38"/>
      <c r="D3655" s="38"/>
    </row>
    <row r="3656" spans="3:4">
      <c r="C3656" s="38"/>
      <c r="D3656" s="38"/>
    </row>
    <row r="3657" spans="3:4">
      <c r="C3657" s="38"/>
      <c r="D3657" s="38"/>
    </row>
    <row r="3658" spans="3:4">
      <c r="C3658" s="38"/>
      <c r="D3658" s="38"/>
    </row>
    <row r="3659" spans="3:4">
      <c r="C3659" s="38"/>
      <c r="D3659" s="38"/>
    </row>
    <row r="3660" spans="3:4">
      <c r="C3660" s="38"/>
      <c r="D3660" s="38"/>
    </row>
    <row r="3661" spans="3:4">
      <c r="C3661" s="38"/>
      <c r="D3661" s="38"/>
    </row>
    <row r="3662" spans="3:4">
      <c r="C3662" s="38"/>
      <c r="D3662" s="38"/>
    </row>
    <row r="3663" spans="3:4">
      <c r="C3663" s="38"/>
      <c r="D3663" s="38"/>
    </row>
    <row r="3664" spans="3:4">
      <c r="C3664" s="38"/>
      <c r="D3664" s="38"/>
    </row>
    <row r="3665" spans="3:4">
      <c r="C3665" s="38"/>
      <c r="D3665" s="38"/>
    </row>
    <row r="3666" spans="3:4">
      <c r="C3666" s="38"/>
      <c r="D3666" s="38"/>
    </row>
    <row r="3667" spans="3:4">
      <c r="C3667" s="38"/>
      <c r="D3667" s="38"/>
    </row>
    <row r="3668" spans="3:4">
      <c r="C3668" s="38"/>
      <c r="D3668" s="38"/>
    </row>
    <row r="3669" spans="3:4">
      <c r="C3669" s="38"/>
      <c r="D3669" s="38"/>
    </row>
    <row r="3670" spans="3:4">
      <c r="C3670" s="38"/>
      <c r="D3670" s="38"/>
    </row>
    <row r="3671" spans="3:4">
      <c r="C3671" s="38"/>
      <c r="D3671" s="38"/>
    </row>
    <row r="3672" spans="3:4">
      <c r="C3672" s="38"/>
      <c r="D3672" s="38"/>
    </row>
    <row r="3673" spans="3:4">
      <c r="C3673" s="38"/>
      <c r="D3673" s="38"/>
    </row>
    <row r="3674" spans="3:4">
      <c r="C3674" s="38"/>
      <c r="D3674" s="38"/>
    </row>
    <row r="3675" spans="3:4">
      <c r="C3675" s="38"/>
      <c r="D3675" s="38"/>
    </row>
    <row r="3676" spans="3:4">
      <c r="C3676" s="38"/>
      <c r="D3676" s="38"/>
    </row>
    <row r="3677" spans="3:4">
      <c r="C3677" s="38"/>
      <c r="D3677" s="38"/>
    </row>
    <row r="3678" spans="3:4">
      <c r="C3678" s="38"/>
      <c r="D3678" s="38"/>
    </row>
    <row r="3679" spans="3:4">
      <c r="C3679" s="38"/>
      <c r="D3679" s="38"/>
    </row>
    <row r="3680" spans="3:4">
      <c r="C3680" s="38"/>
      <c r="D3680" s="38"/>
    </row>
    <row r="3681" spans="3:4">
      <c r="C3681" s="38"/>
      <c r="D3681" s="38"/>
    </row>
    <row r="3682" spans="3:4">
      <c r="C3682" s="38"/>
      <c r="D3682" s="38"/>
    </row>
    <row r="3683" spans="3:4">
      <c r="C3683" s="38"/>
      <c r="D3683" s="38"/>
    </row>
    <row r="3684" spans="3:4">
      <c r="C3684" s="38"/>
      <c r="D3684" s="38"/>
    </row>
    <row r="3685" spans="3:4">
      <c r="C3685" s="38"/>
      <c r="D3685" s="38"/>
    </row>
    <row r="3686" spans="3:4">
      <c r="C3686" s="38"/>
      <c r="D3686" s="38"/>
    </row>
    <row r="3687" spans="3:4">
      <c r="C3687" s="38"/>
      <c r="D3687" s="38"/>
    </row>
    <row r="3688" spans="3:4">
      <c r="C3688" s="38"/>
      <c r="D3688" s="38"/>
    </row>
    <row r="3689" spans="3:4">
      <c r="C3689" s="38"/>
      <c r="D3689" s="38"/>
    </row>
    <row r="3690" spans="3:4">
      <c r="C3690" s="38"/>
      <c r="D3690" s="38"/>
    </row>
    <row r="3691" spans="3:4">
      <c r="C3691" s="38"/>
      <c r="D3691" s="38"/>
    </row>
    <row r="3692" spans="3:4">
      <c r="C3692" s="38"/>
      <c r="D3692" s="38"/>
    </row>
    <row r="3693" spans="3:4">
      <c r="C3693" s="38"/>
      <c r="D3693" s="38"/>
    </row>
    <row r="3694" spans="3:4">
      <c r="C3694" s="38"/>
      <c r="D3694" s="38"/>
    </row>
    <row r="3695" spans="3:4">
      <c r="C3695" s="38"/>
      <c r="D3695" s="38"/>
    </row>
    <row r="3696" spans="3:4">
      <c r="C3696" s="38"/>
      <c r="D3696" s="38"/>
    </row>
    <row r="3697" spans="3:4">
      <c r="C3697" s="38"/>
      <c r="D3697" s="38"/>
    </row>
    <row r="3698" spans="3:4">
      <c r="C3698" s="38"/>
      <c r="D3698" s="38"/>
    </row>
    <row r="3699" spans="3:4">
      <c r="C3699" s="38"/>
      <c r="D3699" s="38"/>
    </row>
    <row r="3700" spans="3:4">
      <c r="C3700" s="38"/>
      <c r="D3700" s="38"/>
    </row>
    <row r="3701" spans="3:4">
      <c r="C3701" s="38"/>
      <c r="D3701" s="38"/>
    </row>
    <row r="3702" spans="3:4">
      <c r="C3702" s="38"/>
      <c r="D3702" s="38"/>
    </row>
    <row r="3703" spans="3:4">
      <c r="C3703" s="38"/>
      <c r="D3703" s="38"/>
    </row>
    <row r="3704" spans="3:4">
      <c r="C3704" s="38"/>
      <c r="D3704" s="38"/>
    </row>
    <row r="3705" spans="3:4">
      <c r="C3705" s="38"/>
      <c r="D3705" s="38"/>
    </row>
    <row r="3706" spans="3:4">
      <c r="C3706" s="38"/>
      <c r="D3706" s="38"/>
    </row>
    <row r="3707" spans="3:4">
      <c r="C3707" s="38"/>
      <c r="D3707" s="38"/>
    </row>
    <row r="3708" spans="3:4">
      <c r="C3708" s="38"/>
      <c r="D3708" s="38"/>
    </row>
    <row r="3709" spans="3:4">
      <c r="C3709" s="38"/>
      <c r="D3709" s="38"/>
    </row>
    <row r="3710" spans="3:4">
      <c r="C3710" s="38"/>
      <c r="D3710" s="38"/>
    </row>
    <row r="3711" spans="3:4">
      <c r="C3711" s="38"/>
      <c r="D3711" s="38"/>
    </row>
    <row r="3712" spans="3:4">
      <c r="C3712" s="38"/>
      <c r="D3712" s="38"/>
    </row>
    <row r="3713" spans="3:4">
      <c r="C3713" s="38"/>
      <c r="D3713" s="38"/>
    </row>
    <row r="3714" spans="3:4">
      <c r="C3714" s="38"/>
      <c r="D3714" s="38"/>
    </row>
    <row r="3715" spans="3:4">
      <c r="C3715" s="38"/>
      <c r="D3715" s="38"/>
    </row>
    <row r="3716" spans="3:4">
      <c r="C3716" s="38"/>
      <c r="D3716" s="38"/>
    </row>
    <row r="3717" spans="3:4">
      <c r="C3717" s="38"/>
      <c r="D3717" s="38"/>
    </row>
    <row r="3718" spans="3:4">
      <c r="C3718" s="38"/>
      <c r="D3718" s="38"/>
    </row>
    <row r="3719" spans="3:4">
      <c r="C3719" s="38"/>
      <c r="D3719" s="38"/>
    </row>
    <row r="3720" spans="3:4">
      <c r="C3720" s="38"/>
      <c r="D3720" s="38"/>
    </row>
    <row r="3721" spans="3:4">
      <c r="C3721" s="38"/>
      <c r="D3721" s="38"/>
    </row>
    <row r="3722" spans="3:4">
      <c r="C3722" s="38"/>
      <c r="D3722" s="38"/>
    </row>
    <row r="3723" spans="3:4">
      <c r="C3723" s="38"/>
      <c r="D3723" s="38"/>
    </row>
    <row r="3724" spans="3:4">
      <c r="C3724" s="38"/>
      <c r="D3724" s="38"/>
    </row>
    <row r="3725" spans="3:4">
      <c r="C3725" s="38"/>
      <c r="D3725" s="38"/>
    </row>
    <row r="3726" spans="3:4">
      <c r="C3726" s="38"/>
      <c r="D3726" s="38"/>
    </row>
    <row r="3727" spans="3:4">
      <c r="C3727" s="38"/>
      <c r="D3727" s="38"/>
    </row>
    <row r="3728" spans="3:4">
      <c r="C3728" s="38"/>
      <c r="D3728" s="38"/>
    </row>
    <row r="3729" spans="3:4">
      <c r="C3729" s="38"/>
      <c r="D3729" s="38"/>
    </row>
    <row r="3730" spans="3:4">
      <c r="C3730" s="38"/>
      <c r="D3730" s="38"/>
    </row>
    <row r="3731" spans="3:4">
      <c r="C3731" s="38"/>
      <c r="D3731" s="38"/>
    </row>
    <row r="3732" spans="3:4">
      <c r="C3732" s="38"/>
      <c r="D3732" s="38"/>
    </row>
    <row r="3733" spans="3:4">
      <c r="C3733" s="38"/>
      <c r="D3733" s="38"/>
    </row>
    <row r="3734" spans="3:4">
      <c r="C3734" s="38"/>
      <c r="D3734" s="38"/>
    </row>
    <row r="3735" spans="3:4">
      <c r="C3735" s="38"/>
      <c r="D3735" s="38"/>
    </row>
    <row r="3736" spans="3:4">
      <c r="C3736" s="38"/>
      <c r="D3736" s="38"/>
    </row>
    <row r="3737" spans="3:4">
      <c r="C3737" s="38"/>
      <c r="D3737" s="38"/>
    </row>
    <row r="3738" spans="3:4">
      <c r="C3738" s="38"/>
      <c r="D3738" s="38"/>
    </row>
    <row r="3739" spans="3:4">
      <c r="C3739" s="38"/>
      <c r="D3739" s="38"/>
    </row>
    <row r="3740" spans="3:4">
      <c r="C3740" s="38"/>
      <c r="D3740" s="38"/>
    </row>
    <row r="3741" spans="3:4">
      <c r="C3741" s="38"/>
      <c r="D3741" s="38"/>
    </row>
    <row r="3742" spans="3:4">
      <c r="C3742" s="38"/>
      <c r="D3742" s="38"/>
    </row>
    <row r="3743" spans="3:4">
      <c r="C3743" s="38"/>
      <c r="D3743" s="38"/>
    </row>
    <row r="3744" spans="3:4">
      <c r="C3744" s="38"/>
      <c r="D3744" s="38"/>
    </row>
    <row r="3745" spans="3:4">
      <c r="C3745" s="38"/>
      <c r="D3745" s="38"/>
    </row>
    <row r="3746" spans="3:4">
      <c r="C3746" s="38"/>
      <c r="D3746" s="38"/>
    </row>
    <row r="3747" spans="3:4">
      <c r="C3747" s="38"/>
      <c r="D3747" s="38"/>
    </row>
    <row r="3748" spans="3:4">
      <c r="C3748" s="38"/>
      <c r="D3748" s="38"/>
    </row>
    <row r="3749" spans="3:4">
      <c r="C3749" s="38"/>
      <c r="D3749" s="38"/>
    </row>
    <row r="3750" spans="3:4">
      <c r="C3750" s="38"/>
      <c r="D3750" s="38"/>
    </row>
    <row r="3751" spans="3:4">
      <c r="C3751" s="38"/>
      <c r="D3751" s="38"/>
    </row>
    <row r="3752" spans="3:4">
      <c r="C3752" s="38"/>
      <c r="D3752" s="38"/>
    </row>
    <row r="3753" spans="3:4">
      <c r="C3753" s="38"/>
      <c r="D3753" s="38"/>
    </row>
    <row r="3754" spans="3:4">
      <c r="C3754" s="38"/>
      <c r="D3754" s="38"/>
    </row>
    <row r="3755" spans="3:4">
      <c r="C3755" s="38"/>
      <c r="D3755" s="38"/>
    </row>
    <row r="3756" spans="3:4">
      <c r="C3756" s="38"/>
      <c r="D3756" s="38"/>
    </row>
    <row r="3757" spans="3:4">
      <c r="C3757" s="38"/>
      <c r="D3757" s="38"/>
    </row>
    <row r="3758" spans="3:4">
      <c r="C3758" s="38"/>
      <c r="D3758" s="38"/>
    </row>
    <row r="3759" spans="3:4">
      <c r="C3759" s="38"/>
      <c r="D3759" s="38"/>
    </row>
    <row r="3760" spans="3:4">
      <c r="C3760" s="38"/>
      <c r="D3760" s="38"/>
    </row>
    <row r="3761" spans="3:4">
      <c r="C3761" s="38"/>
      <c r="D3761" s="38"/>
    </row>
    <row r="3762" spans="3:4">
      <c r="C3762" s="38"/>
      <c r="D3762" s="38"/>
    </row>
    <row r="3763" spans="3:4">
      <c r="C3763" s="38"/>
      <c r="D3763" s="38"/>
    </row>
    <row r="3764" spans="3:4">
      <c r="C3764" s="38"/>
      <c r="D3764" s="38"/>
    </row>
    <row r="3765" spans="3:4">
      <c r="C3765" s="38"/>
      <c r="D3765" s="38"/>
    </row>
    <row r="3766" spans="3:4">
      <c r="C3766" s="38"/>
      <c r="D3766" s="38"/>
    </row>
    <row r="3767" spans="3:4">
      <c r="C3767" s="38"/>
      <c r="D3767" s="38"/>
    </row>
    <row r="3768" spans="3:4">
      <c r="C3768" s="38"/>
      <c r="D3768" s="38"/>
    </row>
    <row r="3769" spans="3:4">
      <c r="C3769" s="38"/>
      <c r="D3769" s="38"/>
    </row>
    <row r="3770" spans="3:4">
      <c r="C3770" s="38"/>
      <c r="D3770" s="38"/>
    </row>
    <row r="3771" spans="3:4">
      <c r="C3771" s="38"/>
      <c r="D3771" s="38"/>
    </row>
    <row r="3772" spans="3:4">
      <c r="C3772" s="38"/>
      <c r="D3772" s="38"/>
    </row>
    <row r="3773" spans="3:4">
      <c r="C3773" s="38"/>
      <c r="D3773" s="38"/>
    </row>
    <row r="3774" spans="3:4">
      <c r="C3774" s="38"/>
      <c r="D3774" s="38"/>
    </row>
    <row r="3775" spans="3:4">
      <c r="C3775" s="38"/>
      <c r="D3775" s="38"/>
    </row>
    <row r="3776" spans="3:4">
      <c r="C3776" s="38"/>
      <c r="D3776" s="38"/>
    </row>
    <row r="3777" spans="3:4">
      <c r="C3777" s="38"/>
      <c r="D3777" s="38"/>
    </row>
    <row r="3778" spans="3:4">
      <c r="C3778" s="38"/>
      <c r="D3778" s="38"/>
    </row>
    <row r="3779" spans="3:4">
      <c r="C3779" s="38"/>
      <c r="D3779" s="38"/>
    </row>
    <row r="3780" spans="3:4">
      <c r="C3780" s="38"/>
      <c r="D3780" s="38"/>
    </row>
    <row r="3781" spans="3:4">
      <c r="C3781" s="38"/>
      <c r="D3781" s="38"/>
    </row>
    <row r="3782" spans="3:4">
      <c r="C3782" s="38"/>
      <c r="D3782" s="38"/>
    </row>
    <row r="3783" spans="3:4">
      <c r="C3783" s="38"/>
      <c r="D3783" s="38"/>
    </row>
    <row r="3784" spans="3:4">
      <c r="C3784" s="38"/>
      <c r="D3784" s="38"/>
    </row>
    <row r="3785" spans="3:4">
      <c r="C3785" s="38"/>
      <c r="D3785" s="38"/>
    </row>
    <row r="3786" spans="3:4">
      <c r="C3786" s="38"/>
      <c r="D3786" s="38"/>
    </row>
    <row r="3787" spans="3:4">
      <c r="C3787" s="38"/>
      <c r="D3787" s="38"/>
    </row>
    <row r="3788" spans="3:4">
      <c r="C3788" s="38"/>
      <c r="D3788" s="38"/>
    </row>
    <row r="3789" spans="3:4">
      <c r="C3789" s="38"/>
      <c r="D3789" s="38"/>
    </row>
    <row r="3790" spans="3:4">
      <c r="C3790" s="38"/>
      <c r="D3790" s="38"/>
    </row>
    <row r="3791" spans="3:4">
      <c r="C3791" s="38"/>
      <c r="D3791" s="38"/>
    </row>
    <row r="3792" spans="3:4">
      <c r="C3792" s="38"/>
      <c r="D3792" s="38"/>
    </row>
    <row r="3793" spans="3:4">
      <c r="C3793" s="38"/>
      <c r="D3793" s="38"/>
    </row>
    <row r="3794" spans="3:4">
      <c r="C3794" s="38"/>
      <c r="D3794" s="38"/>
    </row>
    <row r="3795" spans="3:4">
      <c r="C3795" s="38"/>
      <c r="D3795" s="38"/>
    </row>
    <row r="3796" spans="3:4">
      <c r="C3796" s="38"/>
      <c r="D3796" s="38"/>
    </row>
    <row r="3797" spans="3:4">
      <c r="C3797" s="38"/>
      <c r="D3797" s="38"/>
    </row>
    <row r="3798" spans="3:4">
      <c r="C3798" s="38"/>
      <c r="D3798" s="38"/>
    </row>
    <row r="3799" spans="3:4">
      <c r="C3799" s="38"/>
      <c r="D3799" s="38"/>
    </row>
    <row r="3800" spans="3:4">
      <c r="C3800" s="38"/>
      <c r="D3800" s="38"/>
    </row>
    <row r="3801" spans="3:4">
      <c r="C3801" s="38"/>
      <c r="D3801" s="38"/>
    </row>
    <row r="3802" spans="3:4">
      <c r="C3802" s="38"/>
      <c r="D3802" s="38"/>
    </row>
    <row r="3803" spans="3:4">
      <c r="C3803" s="38"/>
      <c r="D3803" s="38"/>
    </row>
    <row r="3804" spans="3:4">
      <c r="C3804" s="38"/>
      <c r="D3804" s="38"/>
    </row>
    <row r="3805" spans="3:4">
      <c r="C3805" s="38"/>
      <c r="D3805" s="38"/>
    </row>
    <row r="3806" spans="3:4">
      <c r="C3806" s="38"/>
      <c r="D3806" s="38"/>
    </row>
    <row r="3807" spans="3:4">
      <c r="C3807" s="38"/>
      <c r="D3807" s="38"/>
    </row>
    <row r="3808" spans="3:4">
      <c r="C3808" s="38"/>
      <c r="D3808" s="38"/>
    </row>
    <row r="3809" spans="3:4">
      <c r="C3809" s="38"/>
      <c r="D3809" s="38"/>
    </row>
    <row r="3810" spans="3:4">
      <c r="C3810" s="38"/>
      <c r="D3810" s="38"/>
    </row>
    <row r="3811" spans="3:4">
      <c r="C3811" s="38"/>
      <c r="D3811" s="38"/>
    </row>
    <row r="3812" spans="3:4">
      <c r="C3812" s="38"/>
      <c r="D3812" s="38"/>
    </row>
    <row r="3813" spans="3:4">
      <c r="C3813" s="38"/>
      <c r="D3813" s="38"/>
    </row>
    <row r="3814" spans="3:4">
      <c r="C3814" s="38"/>
      <c r="D3814" s="38"/>
    </row>
    <row r="3815" spans="3:4">
      <c r="C3815" s="38"/>
      <c r="D3815" s="38"/>
    </row>
    <row r="3816" spans="3:4">
      <c r="C3816" s="38"/>
      <c r="D3816" s="38"/>
    </row>
    <row r="3817" spans="3:4">
      <c r="C3817" s="38"/>
      <c r="D3817" s="38"/>
    </row>
    <row r="3818" spans="3:4">
      <c r="C3818" s="38"/>
      <c r="D3818" s="38"/>
    </row>
    <row r="3819" spans="3:4">
      <c r="C3819" s="38"/>
      <c r="D3819" s="38"/>
    </row>
    <row r="3820" spans="3:4">
      <c r="C3820" s="38"/>
      <c r="D3820" s="38"/>
    </row>
    <row r="3821" spans="3:4">
      <c r="C3821" s="38"/>
      <c r="D3821" s="38"/>
    </row>
    <row r="3822" spans="3:4">
      <c r="C3822" s="38"/>
      <c r="D3822" s="38"/>
    </row>
    <row r="3823" spans="3:4">
      <c r="C3823" s="38"/>
      <c r="D3823" s="38"/>
    </row>
    <row r="3824" spans="3:4">
      <c r="C3824" s="38"/>
      <c r="D3824" s="38"/>
    </row>
    <row r="3825" spans="3:4">
      <c r="C3825" s="38"/>
      <c r="D3825" s="38"/>
    </row>
    <row r="3826" spans="3:4">
      <c r="C3826" s="38"/>
      <c r="D3826" s="38"/>
    </row>
    <row r="3827" spans="3:4">
      <c r="C3827" s="38"/>
      <c r="D3827" s="38"/>
    </row>
    <row r="3828" spans="3:4">
      <c r="C3828" s="38"/>
      <c r="D3828" s="38"/>
    </row>
    <row r="3829" spans="3:4">
      <c r="C3829" s="38"/>
      <c r="D3829" s="38"/>
    </row>
    <row r="3830" spans="3:4">
      <c r="C3830" s="38"/>
      <c r="D3830" s="38"/>
    </row>
    <row r="3831" spans="3:4">
      <c r="C3831" s="38"/>
      <c r="D3831" s="38"/>
    </row>
    <row r="3832" spans="3:4">
      <c r="C3832" s="38"/>
      <c r="D3832" s="38"/>
    </row>
    <row r="3833" spans="3:4">
      <c r="C3833" s="38"/>
      <c r="D3833" s="38"/>
    </row>
    <row r="3834" spans="3:4">
      <c r="C3834" s="38"/>
      <c r="D3834" s="38"/>
    </row>
    <row r="3835" spans="3:4">
      <c r="C3835" s="38"/>
      <c r="D3835" s="38"/>
    </row>
    <row r="3836" spans="3:4">
      <c r="C3836" s="38"/>
      <c r="D3836" s="38"/>
    </row>
    <row r="3837" spans="3:4">
      <c r="C3837" s="38"/>
      <c r="D3837" s="38"/>
    </row>
    <row r="3838" spans="3:4">
      <c r="C3838" s="38"/>
      <c r="D3838" s="38"/>
    </row>
    <row r="3839" spans="3:4">
      <c r="C3839" s="38"/>
      <c r="D3839" s="38"/>
    </row>
    <row r="3840" spans="3:4">
      <c r="C3840" s="38"/>
      <c r="D3840" s="38"/>
    </row>
    <row r="3841" spans="3:4">
      <c r="C3841" s="38"/>
      <c r="D3841" s="38"/>
    </row>
    <row r="3842" spans="3:4">
      <c r="C3842" s="38"/>
      <c r="D3842" s="38"/>
    </row>
    <row r="3843" spans="3:4">
      <c r="C3843" s="38"/>
      <c r="D3843" s="38"/>
    </row>
    <row r="3844" spans="3:4">
      <c r="C3844" s="38"/>
      <c r="D3844" s="38"/>
    </row>
    <row r="3845" spans="3:4">
      <c r="C3845" s="38"/>
      <c r="D3845" s="38"/>
    </row>
    <row r="3846" spans="3:4">
      <c r="C3846" s="38"/>
      <c r="D3846" s="38"/>
    </row>
    <row r="3847" spans="3:4">
      <c r="C3847" s="38"/>
      <c r="D3847" s="38"/>
    </row>
    <row r="3848" spans="3:4">
      <c r="C3848" s="38"/>
      <c r="D3848" s="38"/>
    </row>
    <row r="3849" spans="3:4">
      <c r="C3849" s="38"/>
      <c r="D3849" s="38"/>
    </row>
    <row r="3850" spans="3:4">
      <c r="C3850" s="38"/>
      <c r="D3850" s="38"/>
    </row>
    <row r="3851" spans="3:4">
      <c r="C3851" s="38"/>
      <c r="D3851" s="38"/>
    </row>
    <row r="3852" spans="3:4">
      <c r="C3852" s="38"/>
      <c r="D3852" s="38"/>
    </row>
    <row r="3853" spans="3:4">
      <c r="C3853" s="38"/>
      <c r="D3853" s="38"/>
    </row>
    <row r="3854" spans="3:4">
      <c r="C3854" s="38"/>
      <c r="D3854" s="38"/>
    </row>
    <row r="3855" spans="3:4">
      <c r="C3855" s="38"/>
      <c r="D3855" s="38"/>
    </row>
    <row r="3856" spans="3:4">
      <c r="C3856" s="38"/>
      <c r="D3856" s="38"/>
    </row>
    <row r="3857" spans="3:4">
      <c r="C3857" s="38"/>
      <c r="D3857" s="38"/>
    </row>
    <row r="3858" spans="3:4">
      <c r="C3858" s="38"/>
      <c r="D3858" s="38"/>
    </row>
    <row r="3859" spans="3:4">
      <c r="C3859" s="38"/>
      <c r="D3859" s="38"/>
    </row>
    <row r="3860" spans="3:4">
      <c r="C3860" s="38"/>
      <c r="D3860" s="38"/>
    </row>
    <row r="3861" spans="3:4">
      <c r="C3861" s="38"/>
      <c r="D3861" s="38"/>
    </row>
    <row r="3862" spans="3:4">
      <c r="C3862" s="38"/>
      <c r="D3862" s="38"/>
    </row>
    <row r="3863" spans="3:4">
      <c r="C3863" s="38"/>
      <c r="D3863" s="38"/>
    </row>
    <row r="3864" spans="3:4">
      <c r="C3864" s="38"/>
      <c r="D3864" s="38"/>
    </row>
    <row r="3865" spans="3:4">
      <c r="C3865" s="38"/>
      <c r="D3865" s="38"/>
    </row>
    <row r="3866" spans="3:4">
      <c r="C3866" s="38"/>
      <c r="D3866" s="38"/>
    </row>
    <row r="3867" spans="3:4">
      <c r="C3867" s="38"/>
      <c r="D3867" s="38"/>
    </row>
    <row r="3868" spans="3:4">
      <c r="C3868" s="38"/>
      <c r="D3868" s="38"/>
    </row>
    <row r="3869" spans="3:4">
      <c r="C3869" s="38"/>
      <c r="D3869" s="38"/>
    </row>
    <row r="3870" spans="3:4">
      <c r="C3870" s="38"/>
      <c r="D3870" s="38"/>
    </row>
    <row r="3871" spans="3:4">
      <c r="C3871" s="38"/>
      <c r="D3871" s="38"/>
    </row>
    <row r="3872" spans="3:4">
      <c r="C3872" s="38"/>
      <c r="D3872" s="38"/>
    </row>
    <row r="3873" spans="3:4">
      <c r="C3873" s="38"/>
      <c r="D3873" s="38"/>
    </row>
    <row r="3874" spans="3:4">
      <c r="C3874" s="38"/>
      <c r="D3874" s="38"/>
    </row>
    <row r="3875" spans="3:4">
      <c r="C3875" s="38"/>
      <c r="D3875" s="38"/>
    </row>
    <row r="3876" spans="3:4">
      <c r="C3876" s="38"/>
      <c r="D3876" s="38"/>
    </row>
    <row r="3877" spans="3:4">
      <c r="C3877" s="38"/>
      <c r="D3877" s="38"/>
    </row>
    <row r="3878" spans="3:4">
      <c r="C3878" s="38"/>
      <c r="D3878" s="38"/>
    </row>
    <row r="3879" spans="3:4">
      <c r="C3879" s="38"/>
      <c r="D3879" s="38"/>
    </row>
    <row r="3880" spans="3:4">
      <c r="C3880" s="38"/>
      <c r="D3880" s="38"/>
    </row>
    <row r="3881" spans="3:4">
      <c r="C3881" s="38"/>
      <c r="D3881" s="38"/>
    </row>
    <row r="3882" spans="3:4">
      <c r="C3882" s="38"/>
      <c r="D3882" s="38"/>
    </row>
    <row r="3883" spans="3:4">
      <c r="C3883" s="38"/>
      <c r="D3883" s="38"/>
    </row>
    <row r="3884" spans="3:4">
      <c r="C3884" s="38"/>
      <c r="D3884" s="38"/>
    </row>
    <row r="3885" spans="3:4">
      <c r="C3885" s="38"/>
      <c r="D3885" s="38"/>
    </row>
    <row r="3886" spans="3:4">
      <c r="C3886" s="38"/>
      <c r="D3886" s="38"/>
    </row>
    <row r="3887" spans="3:4">
      <c r="C3887" s="38"/>
      <c r="D3887" s="38"/>
    </row>
    <row r="3888" spans="3:4">
      <c r="C3888" s="38"/>
      <c r="D3888" s="38"/>
    </row>
    <row r="3889" spans="3:4">
      <c r="C3889" s="38"/>
      <c r="D3889" s="38"/>
    </row>
    <row r="3890" spans="3:4">
      <c r="C3890" s="38"/>
      <c r="D3890" s="38"/>
    </row>
    <row r="3891" spans="3:4">
      <c r="C3891" s="38"/>
      <c r="D3891" s="38"/>
    </row>
    <row r="3892" spans="3:4">
      <c r="C3892" s="38"/>
      <c r="D3892" s="38"/>
    </row>
    <row r="3893" spans="3:4">
      <c r="C3893" s="38"/>
      <c r="D3893" s="38"/>
    </row>
    <row r="3894" spans="3:4">
      <c r="C3894" s="38"/>
      <c r="D3894" s="38"/>
    </row>
    <row r="3895" spans="3:4">
      <c r="C3895" s="38"/>
      <c r="D3895" s="38"/>
    </row>
    <row r="3896" spans="3:4">
      <c r="C3896" s="38"/>
      <c r="D3896" s="38"/>
    </row>
    <row r="3897" spans="3:4">
      <c r="C3897" s="38"/>
      <c r="D3897" s="38"/>
    </row>
    <row r="3898" spans="3:4">
      <c r="C3898" s="38"/>
      <c r="D3898" s="38"/>
    </row>
    <row r="3899" spans="3:4">
      <c r="C3899" s="38"/>
      <c r="D3899" s="38"/>
    </row>
    <row r="3900" spans="3:4">
      <c r="C3900" s="38"/>
      <c r="D3900" s="38"/>
    </row>
    <row r="3901" spans="3:4">
      <c r="C3901" s="38"/>
      <c r="D3901" s="38"/>
    </row>
    <row r="3902" spans="3:4">
      <c r="C3902" s="38"/>
      <c r="D3902" s="38"/>
    </row>
    <row r="3903" spans="3:4">
      <c r="C3903" s="38"/>
      <c r="D3903" s="38"/>
    </row>
    <row r="3904" spans="3:4">
      <c r="C3904" s="38"/>
      <c r="D3904" s="38"/>
    </row>
    <row r="3905" spans="3:4">
      <c r="C3905" s="38"/>
      <c r="D3905" s="38"/>
    </row>
    <row r="3906" spans="3:4">
      <c r="C3906" s="38"/>
      <c r="D3906" s="38"/>
    </row>
    <row r="3907" spans="3:4">
      <c r="C3907" s="38"/>
      <c r="D3907" s="38"/>
    </row>
    <row r="3908" spans="3:4">
      <c r="C3908" s="38"/>
      <c r="D3908" s="38"/>
    </row>
    <row r="3909" spans="3:4">
      <c r="C3909" s="38"/>
      <c r="D3909" s="38"/>
    </row>
    <row r="3910" spans="3:4">
      <c r="C3910" s="38"/>
      <c r="D3910" s="38"/>
    </row>
    <row r="3911" spans="3:4">
      <c r="C3911" s="38"/>
      <c r="D3911" s="38"/>
    </row>
    <row r="3912" spans="3:4">
      <c r="C3912" s="38"/>
      <c r="D3912" s="38"/>
    </row>
    <row r="3913" spans="3:4">
      <c r="C3913" s="38"/>
      <c r="D3913" s="38"/>
    </row>
    <row r="3914" spans="3:4">
      <c r="C3914" s="38"/>
      <c r="D3914" s="38"/>
    </row>
    <row r="3915" spans="3:4">
      <c r="C3915" s="38"/>
      <c r="D3915" s="38"/>
    </row>
    <row r="3916" spans="3:4">
      <c r="C3916" s="38"/>
      <c r="D3916" s="38"/>
    </row>
    <row r="3917" spans="3:4">
      <c r="C3917" s="38"/>
      <c r="D3917" s="38"/>
    </row>
    <row r="3918" spans="3:4">
      <c r="C3918" s="38"/>
      <c r="D3918" s="38"/>
    </row>
    <row r="3919" spans="3:4">
      <c r="C3919" s="38"/>
      <c r="D3919" s="38"/>
    </row>
    <row r="3920" spans="3:4">
      <c r="C3920" s="38"/>
      <c r="D3920" s="38"/>
    </row>
    <row r="3921" spans="3:4">
      <c r="C3921" s="38"/>
      <c r="D3921" s="38"/>
    </row>
    <row r="3922" spans="3:4">
      <c r="C3922" s="38"/>
      <c r="D3922" s="38"/>
    </row>
    <row r="3923" spans="3:4">
      <c r="C3923" s="38"/>
      <c r="D3923" s="38"/>
    </row>
    <row r="3924" spans="3:4">
      <c r="C3924" s="38"/>
      <c r="D3924" s="38"/>
    </row>
    <row r="3925" spans="3:4">
      <c r="C3925" s="38"/>
      <c r="D3925" s="38"/>
    </row>
    <row r="3926" spans="3:4">
      <c r="C3926" s="38"/>
      <c r="D3926" s="38"/>
    </row>
    <row r="3927" spans="3:4">
      <c r="C3927" s="38"/>
      <c r="D3927" s="38"/>
    </row>
    <row r="3928" spans="3:4">
      <c r="C3928" s="38"/>
      <c r="D3928" s="38"/>
    </row>
    <row r="3929" spans="3:4">
      <c r="C3929" s="38"/>
      <c r="D3929" s="38"/>
    </row>
    <row r="3930" spans="3:4">
      <c r="C3930" s="38"/>
      <c r="D3930" s="38"/>
    </row>
    <row r="3931" spans="3:4">
      <c r="C3931" s="38"/>
      <c r="D3931" s="38"/>
    </row>
    <row r="3932" spans="3:4">
      <c r="C3932" s="38"/>
      <c r="D3932" s="38"/>
    </row>
    <row r="3933" spans="3:4">
      <c r="C3933" s="38"/>
      <c r="D3933" s="38"/>
    </row>
    <row r="3934" spans="3:4">
      <c r="C3934" s="38"/>
      <c r="D3934" s="38"/>
    </row>
    <row r="3935" spans="3:4">
      <c r="C3935" s="38"/>
      <c r="D3935" s="38"/>
    </row>
    <row r="3936" spans="3:4">
      <c r="C3936" s="38"/>
      <c r="D3936" s="38"/>
    </row>
    <row r="3937" spans="3:4">
      <c r="C3937" s="38"/>
      <c r="D3937" s="38"/>
    </row>
    <row r="3938" spans="3:4">
      <c r="C3938" s="38"/>
      <c r="D3938" s="38"/>
    </row>
    <row r="3939" spans="3:4">
      <c r="C3939" s="38"/>
      <c r="D3939" s="38"/>
    </row>
    <row r="3940" spans="3:4">
      <c r="C3940" s="38"/>
      <c r="D3940" s="38"/>
    </row>
    <row r="3941" spans="3:4">
      <c r="C3941" s="38"/>
      <c r="D3941" s="38"/>
    </row>
    <row r="3942" spans="3:4">
      <c r="C3942" s="38"/>
      <c r="D3942" s="38"/>
    </row>
    <row r="3943" spans="3:4">
      <c r="C3943" s="38"/>
      <c r="D3943" s="38"/>
    </row>
    <row r="3944" spans="3:4">
      <c r="C3944" s="38"/>
      <c r="D3944" s="38"/>
    </row>
    <row r="3945" spans="3:4">
      <c r="C3945" s="38"/>
      <c r="D3945" s="38"/>
    </row>
    <row r="3946" spans="3:4">
      <c r="C3946" s="38"/>
      <c r="D3946" s="38"/>
    </row>
    <row r="3947" spans="3:4">
      <c r="C3947" s="38"/>
      <c r="D3947" s="38"/>
    </row>
    <row r="3948" spans="3:4">
      <c r="C3948" s="38"/>
      <c r="D3948" s="38"/>
    </row>
    <row r="3949" spans="3:4">
      <c r="C3949" s="38"/>
      <c r="D3949" s="38"/>
    </row>
    <row r="3950" spans="3:4">
      <c r="C3950" s="38"/>
      <c r="D3950" s="38"/>
    </row>
    <row r="3951" spans="3:4">
      <c r="C3951" s="38"/>
      <c r="D3951" s="38"/>
    </row>
    <row r="3952" spans="3:4">
      <c r="C3952" s="38"/>
      <c r="D3952" s="38"/>
    </row>
    <row r="3953" spans="3:4">
      <c r="C3953" s="38"/>
      <c r="D3953" s="38"/>
    </row>
    <row r="3954" spans="3:4">
      <c r="C3954" s="38"/>
      <c r="D3954" s="38"/>
    </row>
    <row r="3955" spans="3:4">
      <c r="C3955" s="38"/>
      <c r="D3955" s="38"/>
    </row>
    <row r="3956" spans="3:4">
      <c r="C3956" s="38"/>
      <c r="D3956" s="38"/>
    </row>
    <row r="3957" spans="3:4">
      <c r="C3957" s="38"/>
      <c r="D3957" s="38"/>
    </row>
    <row r="3958" spans="3:4">
      <c r="C3958" s="38"/>
      <c r="D3958" s="38"/>
    </row>
    <row r="3959" spans="3:4">
      <c r="C3959" s="38"/>
      <c r="D3959" s="38"/>
    </row>
    <row r="3960" spans="3:4">
      <c r="C3960" s="38"/>
      <c r="D3960" s="38"/>
    </row>
    <row r="3961" spans="3:4">
      <c r="C3961" s="38"/>
      <c r="D3961" s="38"/>
    </row>
    <row r="3962" spans="3:4">
      <c r="C3962" s="38"/>
      <c r="D3962" s="38"/>
    </row>
    <row r="3963" spans="3:4">
      <c r="C3963" s="38"/>
      <c r="D3963" s="38"/>
    </row>
    <row r="3964" spans="3:4">
      <c r="C3964" s="38"/>
      <c r="D3964" s="38"/>
    </row>
    <row r="3965" spans="3:4">
      <c r="C3965" s="38"/>
      <c r="D3965" s="38"/>
    </row>
    <row r="3966" spans="3:4">
      <c r="C3966" s="38"/>
      <c r="D3966" s="38"/>
    </row>
    <row r="3967" spans="3:4">
      <c r="C3967" s="38"/>
      <c r="D3967" s="38"/>
    </row>
    <row r="3968" spans="3:4">
      <c r="C3968" s="38"/>
      <c r="D3968" s="38"/>
    </row>
    <row r="3969" spans="3:4">
      <c r="C3969" s="38"/>
      <c r="D3969" s="38"/>
    </row>
    <row r="3970" spans="3:4">
      <c r="C3970" s="38"/>
      <c r="D3970" s="38"/>
    </row>
    <row r="3971" spans="3:4">
      <c r="C3971" s="38"/>
      <c r="D3971" s="38"/>
    </row>
    <row r="3972" spans="3:4">
      <c r="C3972" s="38"/>
      <c r="D3972" s="38"/>
    </row>
    <row r="3973" spans="3:4">
      <c r="C3973" s="38"/>
      <c r="D3973" s="38"/>
    </row>
    <row r="3974" spans="3:4">
      <c r="C3974" s="38"/>
      <c r="D3974" s="38"/>
    </row>
    <row r="3975" spans="3:4">
      <c r="C3975" s="38"/>
      <c r="D3975" s="38"/>
    </row>
    <row r="3976" spans="3:4">
      <c r="C3976" s="38"/>
      <c r="D3976" s="38"/>
    </row>
    <row r="3977" spans="3:4">
      <c r="C3977" s="38"/>
      <c r="D3977" s="38"/>
    </row>
    <row r="3978" spans="3:4">
      <c r="C3978" s="38"/>
      <c r="D3978" s="38"/>
    </row>
    <row r="3979" spans="3:4">
      <c r="C3979" s="38"/>
      <c r="D3979" s="38"/>
    </row>
    <row r="3980" spans="3:4">
      <c r="C3980" s="38"/>
      <c r="D3980" s="38"/>
    </row>
    <row r="3981" spans="3:4">
      <c r="C3981" s="38"/>
      <c r="D3981" s="38"/>
    </row>
    <row r="3982" spans="3:4">
      <c r="C3982" s="38"/>
      <c r="D3982" s="38"/>
    </row>
    <row r="3983" spans="3:4">
      <c r="C3983" s="38"/>
      <c r="D3983" s="38"/>
    </row>
    <row r="3984" spans="3:4">
      <c r="C3984" s="38"/>
      <c r="D3984" s="38"/>
    </row>
    <row r="3985" spans="3:4">
      <c r="C3985" s="38"/>
      <c r="D3985" s="38"/>
    </row>
    <row r="3986" spans="3:4">
      <c r="C3986" s="38"/>
      <c r="D3986" s="38"/>
    </row>
    <row r="3987" spans="3:4">
      <c r="C3987" s="38"/>
      <c r="D3987" s="38"/>
    </row>
    <row r="3988" spans="3:4">
      <c r="C3988" s="38"/>
      <c r="D3988" s="38"/>
    </row>
    <row r="3989" spans="3:4">
      <c r="C3989" s="38"/>
      <c r="D3989" s="38"/>
    </row>
    <row r="3990" spans="3:4">
      <c r="C3990" s="38"/>
      <c r="D3990" s="38"/>
    </row>
    <row r="3991" spans="3:4">
      <c r="C3991" s="38"/>
      <c r="D3991" s="38"/>
    </row>
    <row r="3992" spans="3:4">
      <c r="C3992" s="38"/>
      <c r="D3992" s="38"/>
    </row>
    <row r="3993" spans="3:4">
      <c r="C3993" s="38"/>
      <c r="D3993" s="38"/>
    </row>
    <row r="3994" spans="3:4">
      <c r="C3994" s="38"/>
      <c r="D3994" s="38"/>
    </row>
    <row r="3995" spans="3:4">
      <c r="C3995" s="38"/>
      <c r="D3995" s="38"/>
    </row>
    <row r="3996" spans="3:4">
      <c r="C3996" s="38"/>
      <c r="D3996" s="38"/>
    </row>
    <row r="3997" spans="3:4">
      <c r="C3997" s="38"/>
      <c r="D3997" s="38"/>
    </row>
    <row r="3998" spans="3:4">
      <c r="C3998" s="38"/>
      <c r="D3998" s="38"/>
    </row>
    <row r="3999" spans="3:4">
      <c r="C3999" s="38"/>
      <c r="D3999" s="38"/>
    </row>
    <row r="4000" spans="3:4">
      <c r="C4000" s="38"/>
      <c r="D4000" s="38"/>
    </row>
    <row r="4001" spans="3:4">
      <c r="C4001" s="38"/>
      <c r="D4001" s="38"/>
    </row>
    <row r="4002" spans="3:4">
      <c r="C4002" s="38"/>
      <c r="D4002" s="38"/>
    </row>
    <row r="4003" spans="3:4">
      <c r="C4003" s="38"/>
      <c r="D4003" s="38"/>
    </row>
    <row r="4004" spans="3:4">
      <c r="C4004" s="38"/>
      <c r="D4004" s="38"/>
    </row>
    <row r="4005" spans="3:4">
      <c r="C4005" s="38"/>
      <c r="D4005" s="38"/>
    </row>
    <row r="4006" spans="3:4">
      <c r="C4006" s="38"/>
      <c r="D4006" s="38"/>
    </row>
    <row r="4007" spans="3:4">
      <c r="C4007" s="38"/>
      <c r="D4007" s="38"/>
    </row>
    <row r="4008" spans="3:4">
      <c r="C4008" s="38"/>
      <c r="D4008" s="38"/>
    </row>
    <row r="4009" spans="3:4">
      <c r="C4009" s="38"/>
      <c r="D4009" s="38"/>
    </row>
    <row r="4010" spans="3:4">
      <c r="C4010" s="38"/>
      <c r="D4010" s="38"/>
    </row>
    <row r="4011" spans="3:4">
      <c r="C4011" s="38"/>
      <c r="D4011" s="38"/>
    </row>
    <row r="4012" spans="3:4">
      <c r="C4012" s="38"/>
      <c r="D4012" s="38"/>
    </row>
    <row r="4013" spans="3:4">
      <c r="C4013" s="38"/>
      <c r="D4013" s="38"/>
    </row>
    <row r="4014" spans="3:4">
      <c r="C4014" s="38"/>
      <c r="D4014" s="38"/>
    </row>
    <row r="4015" spans="3:4">
      <c r="C4015" s="38"/>
      <c r="D4015" s="38"/>
    </row>
    <row r="4016" spans="3:4">
      <c r="C4016" s="38"/>
      <c r="D4016" s="38"/>
    </row>
    <row r="4017" spans="3:4">
      <c r="C4017" s="38"/>
      <c r="D4017" s="38"/>
    </row>
    <row r="4018" spans="3:4">
      <c r="C4018" s="38"/>
      <c r="D4018" s="38"/>
    </row>
    <row r="4019" spans="3:4">
      <c r="C4019" s="38"/>
      <c r="D4019" s="38"/>
    </row>
    <row r="4020" spans="3:4">
      <c r="C4020" s="38"/>
      <c r="D4020" s="38"/>
    </row>
    <row r="4021" spans="3:4">
      <c r="C4021" s="38"/>
      <c r="D4021" s="38"/>
    </row>
    <row r="4022" spans="3:4">
      <c r="C4022" s="38"/>
      <c r="D4022" s="38"/>
    </row>
    <row r="4023" spans="3:4">
      <c r="C4023" s="38"/>
      <c r="D4023" s="38"/>
    </row>
    <row r="4024" spans="3:4">
      <c r="C4024" s="38"/>
      <c r="D4024" s="38"/>
    </row>
    <row r="4025" spans="3:4">
      <c r="C4025" s="38"/>
      <c r="D4025" s="38"/>
    </row>
    <row r="4026" spans="3:4">
      <c r="C4026" s="38"/>
      <c r="D4026" s="38"/>
    </row>
    <row r="4027" spans="3:4">
      <c r="C4027" s="38"/>
      <c r="D4027" s="38"/>
    </row>
    <row r="4028" spans="3:4">
      <c r="C4028" s="38"/>
      <c r="D4028" s="38"/>
    </row>
    <row r="4029" spans="3:4">
      <c r="C4029" s="38"/>
      <c r="D4029" s="38"/>
    </row>
    <row r="4030" spans="3:4">
      <c r="C4030" s="38"/>
      <c r="D4030" s="38"/>
    </row>
    <row r="4031" spans="3:4">
      <c r="C4031" s="38"/>
      <c r="D4031" s="38"/>
    </row>
    <row r="4032" spans="3:4">
      <c r="C4032" s="38"/>
      <c r="D4032" s="38"/>
    </row>
    <row r="4033" spans="3:4">
      <c r="C4033" s="38"/>
      <c r="D4033" s="38"/>
    </row>
    <row r="4034" spans="3:4">
      <c r="C4034" s="38"/>
      <c r="D4034" s="38"/>
    </row>
    <row r="4035" spans="3:4">
      <c r="C4035" s="38"/>
      <c r="D4035" s="38"/>
    </row>
    <row r="4036" spans="3:4">
      <c r="C4036" s="38"/>
      <c r="D4036" s="38"/>
    </row>
    <row r="4037" spans="3:4">
      <c r="C4037" s="38"/>
      <c r="D4037" s="38"/>
    </row>
    <row r="4038" spans="3:4">
      <c r="C4038" s="38"/>
      <c r="D4038" s="38"/>
    </row>
    <row r="4039" spans="3:4">
      <c r="C4039" s="38"/>
      <c r="D4039" s="38"/>
    </row>
    <row r="4040" spans="3:4">
      <c r="C4040" s="38"/>
      <c r="D4040" s="38"/>
    </row>
    <row r="4041" spans="3:4">
      <c r="C4041" s="38"/>
      <c r="D4041" s="38"/>
    </row>
    <row r="4042" spans="3:4">
      <c r="C4042" s="38"/>
      <c r="D4042" s="38"/>
    </row>
    <row r="4043" spans="3:4">
      <c r="C4043" s="38"/>
      <c r="D4043" s="38"/>
    </row>
    <row r="4044" spans="3:4">
      <c r="C4044" s="38"/>
      <c r="D4044" s="38"/>
    </row>
    <row r="4045" spans="3:4">
      <c r="C4045" s="38"/>
      <c r="D4045" s="38"/>
    </row>
    <row r="4046" spans="3:4">
      <c r="C4046" s="38"/>
      <c r="D4046" s="38"/>
    </row>
    <row r="4047" spans="3:4">
      <c r="C4047" s="38"/>
      <c r="D4047" s="38"/>
    </row>
    <row r="4048" spans="3:4">
      <c r="C4048" s="38"/>
      <c r="D4048" s="38"/>
    </row>
    <row r="4049" spans="3:4">
      <c r="C4049" s="38"/>
      <c r="D4049" s="38"/>
    </row>
    <row r="4050" spans="3:4">
      <c r="C4050" s="38"/>
      <c r="D4050" s="38"/>
    </row>
    <row r="4051" spans="3:4">
      <c r="C4051" s="38"/>
      <c r="D4051" s="38"/>
    </row>
    <row r="4052" spans="3:4">
      <c r="C4052" s="38"/>
      <c r="D4052" s="38"/>
    </row>
    <row r="4053" spans="3:4">
      <c r="C4053" s="38"/>
      <c r="D4053" s="38"/>
    </row>
    <row r="4054" spans="3:4">
      <c r="C4054" s="38"/>
      <c r="D4054" s="38"/>
    </row>
    <row r="4055" spans="3:4">
      <c r="C4055" s="38"/>
      <c r="D4055" s="38"/>
    </row>
    <row r="4056" spans="3:4">
      <c r="C4056" s="38"/>
      <c r="D4056" s="38"/>
    </row>
    <row r="4057" spans="3:4">
      <c r="C4057" s="38"/>
      <c r="D4057" s="38"/>
    </row>
    <row r="4058" spans="3:4">
      <c r="C4058" s="38"/>
      <c r="D4058" s="38"/>
    </row>
    <row r="4059" spans="3:4">
      <c r="C4059" s="38"/>
      <c r="D4059" s="38"/>
    </row>
    <row r="4060" spans="3:4">
      <c r="C4060" s="38"/>
      <c r="D4060" s="38"/>
    </row>
    <row r="4061" spans="3:4">
      <c r="C4061" s="38"/>
      <c r="D4061" s="38"/>
    </row>
    <row r="4062" spans="3:4">
      <c r="C4062" s="38"/>
      <c r="D4062" s="38"/>
    </row>
    <row r="4063" spans="3:4">
      <c r="C4063" s="38"/>
      <c r="D4063" s="38"/>
    </row>
    <row r="4064" spans="3:4">
      <c r="C4064" s="38"/>
      <c r="D4064" s="38"/>
    </row>
    <row r="4065" spans="3:4">
      <c r="C4065" s="38"/>
      <c r="D4065" s="38"/>
    </row>
    <row r="4066" spans="3:4">
      <c r="C4066" s="38"/>
      <c r="D4066" s="38"/>
    </row>
    <row r="4067" spans="3:4">
      <c r="C4067" s="38"/>
      <c r="D4067" s="38"/>
    </row>
    <row r="4068" spans="3:4">
      <c r="C4068" s="38"/>
      <c r="D4068" s="38"/>
    </row>
    <row r="4069" spans="3:4">
      <c r="C4069" s="38"/>
      <c r="D4069" s="38"/>
    </row>
    <row r="4070" spans="3:4">
      <c r="C4070" s="38"/>
      <c r="D4070" s="38"/>
    </row>
    <row r="4071" spans="3:4">
      <c r="C4071" s="38"/>
      <c r="D4071" s="38"/>
    </row>
    <row r="4072" spans="3:4">
      <c r="C4072" s="38"/>
      <c r="D4072" s="38"/>
    </row>
    <row r="4073" spans="3:4">
      <c r="C4073" s="38"/>
      <c r="D4073" s="38"/>
    </row>
    <row r="4074" spans="3:4">
      <c r="C4074" s="38"/>
      <c r="D4074" s="38"/>
    </row>
    <row r="4075" spans="3:4">
      <c r="C4075" s="38"/>
      <c r="D4075" s="38"/>
    </row>
    <row r="4076" spans="3:4">
      <c r="C4076" s="38"/>
      <c r="D4076" s="38"/>
    </row>
    <row r="4077" spans="3:4">
      <c r="C4077" s="38"/>
      <c r="D4077" s="38"/>
    </row>
    <row r="4078" spans="3:4">
      <c r="C4078" s="38"/>
      <c r="D4078" s="38"/>
    </row>
    <row r="4079" spans="3:4">
      <c r="C4079" s="38"/>
      <c r="D4079" s="38"/>
    </row>
    <row r="4080" spans="3:4">
      <c r="C4080" s="38"/>
      <c r="D4080" s="38"/>
    </row>
    <row r="4081" spans="3:4">
      <c r="C4081" s="38"/>
      <c r="D4081" s="38"/>
    </row>
    <row r="4082" spans="3:4">
      <c r="C4082" s="38"/>
      <c r="D4082" s="38"/>
    </row>
    <row r="4083" spans="3:4">
      <c r="C4083" s="38"/>
      <c r="D4083" s="38"/>
    </row>
    <row r="4084" spans="3:4">
      <c r="C4084" s="38"/>
      <c r="D4084" s="38"/>
    </row>
    <row r="4085" spans="3:4">
      <c r="C4085" s="38"/>
      <c r="D4085" s="38"/>
    </row>
    <row r="4086" spans="3:4">
      <c r="C4086" s="38"/>
      <c r="D4086" s="38"/>
    </row>
    <row r="4087" spans="3:4">
      <c r="C4087" s="38"/>
      <c r="D4087" s="38"/>
    </row>
    <row r="4088" spans="3:4">
      <c r="C4088" s="38"/>
      <c r="D4088" s="38"/>
    </row>
    <row r="4089" spans="3:4">
      <c r="C4089" s="38"/>
      <c r="D4089" s="38"/>
    </row>
    <row r="4090" spans="3:4">
      <c r="C4090" s="38"/>
      <c r="D4090" s="38"/>
    </row>
    <row r="4091" spans="3:4">
      <c r="C4091" s="38"/>
      <c r="D4091" s="38"/>
    </row>
    <row r="4092" spans="3:4">
      <c r="C4092" s="38"/>
      <c r="D4092" s="38"/>
    </row>
    <row r="4093" spans="3:4">
      <c r="C4093" s="38"/>
      <c r="D4093" s="38"/>
    </row>
    <row r="4094" spans="3:4">
      <c r="C4094" s="38"/>
      <c r="D4094" s="38"/>
    </row>
    <row r="4095" spans="3:4">
      <c r="C4095" s="38"/>
      <c r="D4095" s="38"/>
    </row>
    <row r="4096" spans="3:4">
      <c r="C4096" s="38"/>
      <c r="D4096" s="38"/>
    </row>
    <row r="4097" spans="3:4">
      <c r="C4097" s="38"/>
      <c r="D4097" s="38"/>
    </row>
    <row r="4098" spans="3:4">
      <c r="C4098" s="38"/>
      <c r="D4098" s="38"/>
    </row>
    <row r="4099" spans="3:4">
      <c r="C4099" s="38"/>
      <c r="D4099" s="38"/>
    </row>
    <row r="4100" spans="3:4">
      <c r="C4100" s="38"/>
      <c r="D4100" s="38"/>
    </row>
    <row r="4101" spans="3:4">
      <c r="C4101" s="38"/>
      <c r="D4101" s="38"/>
    </row>
    <row r="4102" spans="3:4">
      <c r="C4102" s="38"/>
      <c r="D4102" s="38"/>
    </row>
    <row r="4103" spans="3:4">
      <c r="C4103" s="38"/>
      <c r="D4103" s="38"/>
    </row>
    <row r="4104" spans="3:4">
      <c r="C4104" s="38"/>
      <c r="D4104" s="38"/>
    </row>
    <row r="4105" spans="3:4">
      <c r="C4105" s="38"/>
      <c r="D4105" s="38"/>
    </row>
    <row r="4106" spans="3:4">
      <c r="C4106" s="38"/>
      <c r="D4106" s="38"/>
    </row>
    <row r="4107" spans="3:4">
      <c r="C4107" s="38"/>
      <c r="D4107" s="38"/>
    </row>
    <row r="4108" spans="3:4">
      <c r="C4108" s="38"/>
      <c r="D4108" s="38"/>
    </row>
    <row r="4109" spans="3:4">
      <c r="C4109" s="38"/>
      <c r="D4109" s="38"/>
    </row>
    <row r="4110" spans="3:4">
      <c r="C4110" s="38"/>
      <c r="D4110" s="38"/>
    </row>
    <row r="4111" spans="3:4">
      <c r="C4111" s="38"/>
      <c r="D4111" s="38"/>
    </row>
    <row r="4112" spans="3:4">
      <c r="C4112" s="38"/>
      <c r="D4112" s="38"/>
    </row>
    <row r="4113" spans="3:4">
      <c r="C4113" s="38"/>
      <c r="D4113" s="38"/>
    </row>
    <row r="4114" spans="3:4">
      <c r="C4114" s="38"/>
      <c r="D4114" s="38"/>
    </row>
    <row r="4115" spans="3:4">
      <c r="C4115" s="38"/>
      <c r="D4115" s="38"/>
    </row>
    <row r="4116" spans="3:4">
      <c r="C4116" s="38"/>
      <c r="D4116" s="38"/>
    </row>
    <row r="4117" spans="3:4">
      <c r="C4117" s="38"/>
      <c r="D4117" s="38"/>
    </row>
    <row r="4118" spans="3:4">
      <c r="C4118" s="38"/>
      <c r="D4118" s="38"/>
    </row>
    <row r="4119" spans="3:4">
      <c r="C4119" s="38"/>
      <c r="D4119" s="38"/>
    </row>
    <row r="4120" spans="3:4">
      <c r="C4120" s="38"/>
      <c r="D4120" s="38"/>
    </row>
    <row r="4121" spans="3:4">
      <c r="C4121" s="38"/>
      <c r="D4121" s="38"/>
    </row>
    <row r="4122" spans="3:4">
      <c r="C4122" s="38"/>
      <c r="D4122" s="38"/>
    </row>
    <row r="4123" spans="3:4">
      <c r="C4123" s="38"/>
      <c r="D4123" s="38"/>
    </row>
    <row r="4124" spans="3:4">
      <c r="C4124" s="38"/>
      <c r="D4124" s="38"/>
    </row>
    <row r="4125" spans="3:4">
      <c r="C4125" s="38"/>
      <c r="D4125" s="38"/>
    </row>
    <row r="4126" spans="3:4">
      <c r="C4126" s="38"/>
      <c r="D4126" s="38"/>
    </row>
    <row r="4127" spans="3:4">
      <c r="C4127" s="38"/>
      <c r="D4127" s="38"/>
    </row>
    <row r="4128" spans="3:4">
      <c r="C4128" s="38"/>
      <c r="D4128" s="38"/>
    </row>
    <row r="4129" spans="3:4">
      <c r="C4129" s="38"/>
      <c r="D4129" s="38"/>
    </row>
    <row r="4130" spans="3:4">
      <c r="C4130" s="38"/>
      <c r="D4130" s="38"/>
    </row>
    <row r="4131" spans="3:4">
      <c r="C4131" s="38"/>
      <c r="D4131" s="38"/>
    </row>
    <row r="4132" spans="3:4">
      <c r="C4132" s="38"/>
      <c r="D4132" s="38"/>
    </row>
    <row r="4133" spans="3:4">
      <c r="C4133" s="38"/>
      <c r="D4133" s="38"/>
    </row>
    <row r="4134" spans="3:4">
      <c r="C4134" s="38"/>
      <c r="D4134" s="38"/>
    </row>
    <row r="4135" spans="3:4">
      <c r="C4135" s="38"/>
      <c r="D4135" s="38"/>
    </row>
    <row r="4136" spans="3:4">
      <c r="C4136" s="38"/>
      <c r="D4136" s="38"/>
    </row>
    <row r="4137" spans="3:4">
      <c r="C4137" s="38"/>
      <c r="D4137" s="38"/>
    </row>
    <row r="4138" spans="3:4">
      <c r="C4138" s="38"/>
      <c r="D4138" s="38"/>
    </row>
    <row r="4139" spans="3:4">
      <c r="C4139" s="38"/>
      <c r="D4139" s="38"/>
    </row>
    <row r="4140" spans="3:4">
      <c r="C4140" s="38"/>
      <c r="D4140" s="38"/>
    </row>
    <row r="4141" spans="3:4">
      <c r="C4141" s="38"/>
      <c r="D4141" s="38"/>
    </row>
    <row r="4142" spans="3:4">
      <c r="C4142" s="38"/>
      <c r="D4142" s="38"/>
    </row>
    <row r="4143" spans="3:4">
      <c r="C4143" s="38"/>
      <c r="D4143" s="38"/>
    </row>
    <row r="4144" spans="3:4">
      <c r="C4144" s="38"/>
      <c r="D4144" s="38"/>
    </row>
    <row r="4145" spans="3:4">
      <c r="C4145" s="38"/>
      <c r="D4145" s="38"/>
    </row>
    <row r="4146" spans="3:4">
      <c r="C4146" s="38"/>
      <c r="D4146" s="38"/>
    </row>
    <row r="4147" spans="3:4">
      <c r="C4147" s="38"/>
      <c r="D4147" s="38"/>
    </row>
    <row r="4148" spans="3:4">
      <c r="C4148" s="38"/>
      <c r="D4148" s="38"/>
    </row>
    <row r="4149" spans="3:4">
      <c r="C4149" s="38"/>
      <c r="D4149" s="38"/>
    </row>
    <row r="4150" spans="3:4">
      <c r="C4150" s="38"/>
      <c r="D4150" s="38"/>
    </row>
    <row r="4151" spans="3:4">
      <c r="C4151" s="38"/>
      <c r="D4151" s="38"/>
    </row>
    <row r="4152" spans="3:4">
      <c r="C4152" s="38"/>
      <c r="D4152" s="38"/>
    </row>
    <row r="4153" spans="3:4">
      <c r="C4153" s="38"/>
      <c r="D4153" s="38"/>
    </row>
    <row r="4154" spans="3:4">
      <c r="C4154" s="38"/>
      <c r="D4154" s="38"/>
    </row>
    <row r="4155" spans="3:4">
      <c r="C4155" s="38"/>
      <c r="D4155" s="38"/>
    </row>
    <row r="4156" spans="3:4">
      <c r="C4156" s="38"/>
      <c r="D4156" s="38"/>
    </row>
    <row r="4157" spans="3:4">
      <c r="C4157" s="38"/>
      <c r="D4157" s="38"/>
    </row>
    <row r="4158" spans="3:4">
      <c r="C4158" s="38"/>
      <c r="D4158" s="38"/>
    </row>
    <row r="4159" spans="3:4">
      <c r="C4159" s="38"/>
      <c r="D4159" s="38"/>
    </row>
    <row r="4160" spans="3:4">
      <c r="C4160" s="38"/>
      <c r="D4160" s="38"/>
    </row>
    <row r="4161" spans="3:4">
      <c r="C4161" s="38"/>
      <c r="D4161" s="38"/>
    </row>
    <row r="4162" spans="3:4">
      <c r="C4162" s="38"/>
      <c r="D4162" s="38"/>
    </row>
    <row r="4163" spans="3:4">
      <c r="C4163" s="38"/>
      <c r="D4163" s="38"/>
    </row>
    <row r="4164" spans="3:4">
      <c r="C4164" s="38"/>
      <c r="D4164" s="38"/>
    </row>
    <row r="4165" spans="3:4">
      <c r="C4165" s="38"/>
      <c r="D4165" s="38"/>
    </row>
    <row r="4166" spans="3:4">
      <c r="C4166" s="38"/>
      <c r="D4166" s="38"/>
    </row>
    <row r="4167" spans="3:4">
      <c r="C4167" s="38"/>
      <c r="D4167" s="38"/>
    </row>
    <row r="4168" spans="3:4">
      <c r="C4168" s="38"/>
      <c r="D4168" s="38"/>
    </row>
    <row r="4169" spans="3:4">
      <c r="C4169" s="38"/>
      <c r="D4169" s="38"/>
    </row>
    <row r="4170" spans="3:4">
      <c r="C4170" s="38"/>
      <c r="D4170" s="38"/>
    </row>
    <row r="4171" spans="3:4">
      <c r="C4171" s="38"/>
      <c r="D4171" s="38"/>
    </row>
    <row r="4172" spans="3:4">
      <c r="C4172" s="38"/>
      <c r="D4172" s="38"/>
    </row>
    <row r="4173" spans="3:4">
      <c r="C4173" s="38"/>
      <c r="D4173" s="38"/>
    </row>
    <row r="4174" spans="3:4">
      <c r="C4174" s="38"/>
      <c r="D4174" s="38"/>
    </row>
    <row r="4175" spans="3:4">
      <c r="C4175" s="38"/>
      <c r="D4175" s="38"/>
    </row>
    <row r="4176" spans="3:4">
      <c r="C4176" s="38"/>
      <c r="D4176" s="38"/>
    </row>
    <row r="4177" spans="3:4">
      <c r="C4177" s="38"/>
      <c r="D4177" s="38"/>
    </row>
    <row r="4178" spans="3:4">
      <c r="C4178" s="38"/>
      <c r="D4178" s="38"/>
    </row>
    <row r="4179" spans="3:4">
      <c r="C4179" s="38"/>
      <c r="D4179" s="38"/>
    </row>
    <row r="4180" spans="3:4">
      <c r="C4180" s="38"/>
      <c r="D4180" s="38"/>
    </row>
    <row r="4181" spans="3:4">
      <c r="C4181" s="38"/>
      <c r="D4181" s="38"/>
    </row>
    <row r="4182" spans="3:4">
      <c r="C4182" s="38"/>
      <c r="D4182" s="38"/>
    </row>
    <row r="4183" spans="3:4">
      <c r="C4183" s="38"/>
      <c r="D4183" s="38"/>
    </row>
    <row r="4184" spans="3:4">
      <c r="C4184" s="38"/>
      <c r="D4184" s="38"/>
    </row>
    <row r="4185" spans="3:4">
      <c r="C4185" s="38"/>
      <c r="D4185" s="38"/>
    </row>
    <row r="4186" spans="3:4">
      <c r="C4186" s="38"/>
      <c r="D4186" s="38"/>
    </row>
    <row r="4187" spans="3:4">
      <c r="C4187" s="38"/>
      <c r="D4187" s="38"/>
    </row>
    <row r="4188" spans="3:4">
      <c r="C4188" s="38"/>
      <c r="D4188" s="38"/>
    </row>
    <row r="4189" spans="3:4">
      <c r="C4189" s="38"/>
      <c r="D4189" s="38"/>
    </row>
    <row r="4190" spans="3:4">
      <c r="C4190" s="38"/>
      <c r="D4190" s="38"/>
    </row>
    <row r="4191" spans="3:4">
      <c r="C4191" s="38"/>
      <c r="D4191" s="38"/>
    </row>
    <row r="4192" spans="3:4">
      <c r="C4192" s="38"/>
      <c r="D4192" s="38"/>
    </row>
    <row r="4193" spans="3:4">
      <c r="C4193" s="38"/>
      <c r="D4193" s="38"/>
    </row>
    <row r="4194" spans="3:4">
      <c r="C4194" s="38"/>
      <c r="D4194" s="38"/>
    </row>
    <row r="4195" spans="3:4">
      <c r="C4195" s="38"/>
      <c r="D4195" s="38"/>
    </row>
    <row r="4196" spans="3:4">
      <c r="C4196" s="38"/>
      <c r="D4196" s="38"/>
    </row>
    <row r="4197" spans="3:4">
      <c r="C4197" s="38"/>
      <c r="D4197" s="38"/>
    </row>
    <row r="4198" spans="3:4">
      <c r="C4198" s="38"/>
      <c r="D4198" s="38"/>
    </row>
    <row r="4199" spans="3:4">
      <c r="C4199" s="38"/>
      <c r="D4199" s="38"/>
    </row>
    <row r="4200" spans="3:4">
      <c r="C4200" s="38"/>
      <c r="D4200" s="38"/>
    </row>
    <row r="4201" spans="3:4">
      <c r="C4201" s="38"/>
      <c r="D4201" s="38"/>
    </row>
    <row r="4202" spans="3:4">
      <c r="C4202" s="38"/>
      <c r="D4202" s="38"/>
    </row>
    <row r="4203" spans="3:4">
      <c r="C4203" s="38"/>
      <c r="D4203" s="38"/>
    </row>
    <row r="4204" spans="3:4">
      <c r="C4204" s="38"/>
      <c r="D4204" s="38"/>
    </row>
    <row r="4205" spans="3:4">
      <c r="C4205" s="38"/>
      <c r="D4205" s="38"/>
    </row>
    <row r="4206" spans="3:4">
      <c r="C4206" s="38"/>
      <c r="D4206" s="38"/>
    </row>
    <row r="4207" spans="3:4">
      <c r="C4207" s="38"/>
      <c r="D4207" s="38"/>
    </row>
    <row r="4208" spans="3:4">
      <c r="C4208" s="38"/>
      <c r="D4208" s="38"/>
    </row>
    <row r="4209" spans="3:4">
      <c r="C4209" s="38"/>
      <c r="D4209" s="38"/>
    </row>
    <row r="4210" spans="3:4">
      <c r="C4210" s="38"/>
      <c r="D4210" s="38"/>
    </row>
    <row r="4211" spans="3:4">
      <c r="C4211" s="38"/>
      <c r="D4211" s="38"/>
    </row>
    <row r="4212" spans="3:4">
      <c r="C4212" s="38"/>
      <c r="D4212" s="38"/>
    </row>
    <row r="4213" spans="3:4">
      <c r="C4213" s="38"/>
      <c r="D4213" s="38"/>
    </row>
    <row r="4214" spans="3:4">
      <c r="C4214" s="38"/>
      <c r="D4214" s="38"/>
    </row>
    <row r="4215" spans="3:4">
      <c r="C4215" s="38"/>
      <c r="D4215" s="38"/>
    </row>
    <row r="4216" spans="3:4">
      <c r="C4216" s="38"/>
      <c r="D4216" s="38"/>
    </row>
    <row r="4217" spans="3:4">
      <c r="C4217" s="38"/>
      <c r="D4217" s="38"/>
    </row>
    <row r="4218" spans="3:4">
      <c r="C4218" s="38"/>
      <c r="D4218" s="38"/>
    </row>
    <row r="4219" spans="3:4">
      <c r="C4219" s="38"/>
      <c r="D4219" s="38"/>
    </row>
    <row r="4220" spans="3:4">
      <c r="C4220" s="38"/>
      <c r="D4220" s="38"/>
    </row>
    <row r="4221" spans="3:4">
      <c r="C4221" s="38"/>
      <c r="D4221" s="38"/>
    </row>
    <row r="4222" spans="3:4">
      <c r="C4222" s="38"/>
      <c r="D4222" s="38"/>
    </row>
    <row r="4223" spans="3:4">
      <c r="C4223" s="38"/>
      <c r="D4223" s="38"/>
    </row>
    <row r="4224" spans="3:4">
      <c r="C4224" s="38"/>
      <c r="D4224" s="38"/>
    </row>
    <row r="4225" spans="3:4">
      <c r="C4225" s="38"/>
      <c r="D4225" s="38"/>
    </row>
    <row r="4226" spans="3:4">
      <c r="C4226" s="38"/>
      <c r="D4226" s="38"/>
    </row>
    <row r="4227" spans="3:4">
      <c r="C4227" s="38"/>
      <c r="D4227" s="38"/>
    </row>
    <row r="4228" spans="3:4">
      <c r="C4228" s="38"/>
      <c r="D4228" s="38"/>
    </row>
    <row r="4229" spans="3:4">
      <c r="C4229" s="38"/>
      <c r="D4229" s="38"/>
    </row>
    <row r="4230" spans="3:4">
      <c r="C4230" s="38"/>
      <c r="D4230" s="38"/>
    </row>
    <row r="4231" spans="3:4">
      <c r="C4231" s="38"/>
      <c r="D4231" s="38"/>
    </row>
    <row r="4232" spans="3:4">
      <c r="C4232" s="38"/>
      <c r="D4232" s="38"/>
    </row>
    <row r="4233" spans="3:4">
      <c r="C4233" s="38"/>
      <c r="D4233" s="38"/>
    </row>
    <row r="4234" spans="3:4">
      <c r="C4234" s="38"/>
      <c r="D4234" s="38"/>
    </row>
    <row r="4235" spans="3:4">
      <c r="C4235" s="38"/>
      <c r="D4235" s="38"/>
    </row>
    <row r="4236" spans="3:4">
      <c r="C4236" s="38"/>
      <c r="D4236" s="38"/>
    </row>
    <row r="4237" spans="3:4">
      <c r="C4237" s="38"/>
      <c r="D4237" s="38"/>
    </row>
    <row r="4238" spans="3:4">
      <c r="C4238" s="38"/>
      <c r="D4238" s="38"/>
    </row>
    <row r="4239" spans="3:4">
      <c r="C4239" s="38"/>
      <c r="D4239" s="38"/>
    </row>
    <row r="4240" spans="3:4">
      <c r="C4240" s="38"/>
      <c r="D4240" s="38"/>
    </row>
    <row r="4241" spans="3:4">
      <c r="C4241" s="38"/>
      <c r="D4241" s="38"/>
    </row>
    <row r="4242" spans="3:4">
      <c r="C4242" s="38"/>
      <c r="D4242" s="38"/>
    </row>
    <row r="4243" spans="3:4">
      <c r="C4243" s="38"/>
      <c r="D4243" s="38"/>
    </row>
    <row r="4244" spans="3:4">
      <c r="C4244" s="38"/>
      <c r="D4244" s="38"/>
    </row>
    <row r="4245" spans="3:4">
      <c r="C4245" s="38"/>
      <c r="D4245" s="38"/>
    </row>
    <row r="4246" spans="3:4">
      <c r="C4246" s="38"/>
      <c r="D4246" s="38"/>
    </row>
    <row r="4247" spans="3:4">
      <c r="C4247" s="38"/>
      <c r="D4247" s="38"/>
    </row>
    <row r="4248" spans="3:4">
      <c r="C4248" s="38"/>
      <c r="D4248" s="38"/>
    </row>
    <row r="4249" spans="3:4">
      <c r="C4249" s="38"/>
      <c r="D4249" s="38"/>
    </row>
    <row r="4250" spans="3:4">
      <c r="C4250" s="38"/>
      <c r="D4250" s="38"/>
    </row>
    <row r="4251" spans="3:4">
      <c r="C4251" s="38"/>
      <c r="D4251" s="38"/>
    </row>
    <row r="4252" spans="3:4">
      <c r="C4252" s="38"/>
      <c r="D4252" s="38"/>
    </row>
    <row r="4253" spans="3:4">
      <c r="C4253" s="38"/>
      <c r="D4253" s="38"/>
    </row>
    <row r="4254" spans="3:4">
      <c r="C4254" s="38"/>
      <c r="D4254" s="38"/>
    </row>
    <row r="4255" spans="3:4">
      <c r="C4255" s="38"/>
      <c r="D4255" s="38"/>
    </row>
    <row r="4256" spans="3:4">
      <c r="C4256" s="38"/>
      <c r="D4256" s="38"/>
    </row>
    <row r="4257" spans="3:4">
      <c r="C4257" s="38"/>
      <c r="D4257" s="38"/>
    </row>
    <row r="4258" spans="3:4">
      <c r="C4258" s="38"/>
      <c r="D4258" s="38"/>
    </row>
    <row r="4259" spans="3:4">
      <c r="C4259" s="38"/>
      <c r="D4259" s="38"/>
    </row>
    <row r="4260" spans="3:4">
      <c r="C4260" s="38"/>
      <c r="D4260" s="38"/>
    </row>
    <row r="4261" spans="3:4">
      <c r="C4261" s="38"/>
      <c r="D4261" s="38"/>
    </row>
    <row r="4262" spans="3:4">
      <c r="C4262" s="38"/>
      <c r="D4262" s="38"/>
    </row>
    <row r="4263" spans="3:4">
      <c r="C4263" s="38"/>
      <c r="D4263" s="38"/>
    </row>
    <row r="4264" spans="3:4">
      <c r="C4264" s="38"/>
      <c r="D4264" s="38"/>
    </row>
    <row r="4265" spans="3:4">
      <c r="C4265" s="38"/>
      <c r="D4265" s="38"/>
    </row>
    <row r="4266" spans="3:4">
      <c r="C4266" s="38"/>
      <c r="D4266" s="38"/>
    </row>
    <row r="4267" spans="3:4">
      <c r="C4267" s="38"/>
      <c r="D4267" s="38"/>
    </row>
    <row r="4268" spans="3:4">
      <c r="C4268" s="38"/>
      <c r="D4268" s="38"/>
    </row>
    <row r="4269" spans="3:4">
      <c r="C4269" s="38"/>
      <c r="D4269" s="38"/>
    </row>
    <row r="4270" spans="3:4">
      <c r="C4270" s="38"/>
      <c r="D4270" s="38"/>
    </row>
    <row r="4271" spans="3:4">
      <c r="C4271" s="38"/>
      <c r="D4271" s="38"/>
    </row>
    <row r="4272" spans="3:4">
      <c r="C4272" s="38"/>
      <c r="D4272" s="38"/>
    </row>
    <row r="4273" spans="3:4">
      <c r="C4273" s="38"/>
      <c r="D4273" s="38"/>
    </row>
    <row r="4274" spans="3:4">
      <c r="C4274" s="38"/>
      <c r="D4274" s="38"/>
    </row>
    <row r="4275" spans="3:4">
      <c r="C4275" s="38"/>
      <c r="D4275" s="38"/>
    </row>
    <row r="4276" spans="3:4">
      <c r="C4276" s="38"/>
      <c r="D4276" s="38"/>
    </row>
    <row r="4277" spans="3:4">
      <c r="C4277" s="38"/>
      <c r="D4277" s="38"/>
    </row>
    <row r="4278" spans="3:4">
      <c r="C4278" s="38"/>
      <c r="D4278" s="38"/>
    </row>
    <row r="4279" spans="3:4">
      <c r="C4279" s="38"/>
      <c r="D4279" s="38"/>
    </row>
    <row r="4280" spans="3:4">
      <c r="C4280" s="38"/>
      <c r="D4280" s="38"/>
    </row>
    <row r="4281" spans="3:4">
      <c r="C4281" s="38"/>
      <c r="D4281" s="38"/>
    </row>
    <row r="4282" spans="3:4">
      <c r="C4282" s="38"/>
      <c r="D4282" s="38"/>
    </row>
    <row r="4283" spans="3:4">
      <c r="C4283" s="38"/>
      <c r="D4283" s="38"/>
    </row>
    <row r="4284" spans="3:4">
      <c r="C4284" s="38"/>
      <c r="D4284" s="38"/>
    </row>
    <row r="4285" spans="3:4">
      <c r="C4285" s="38"/>
      <c r="D4285" s="38"/>
    </row>
    <row r="4286" spans="3:4">
      <c r="C4286" s="38"/>
      <c r="D4286" s="38"/>
    </row>
    <row r="4287" spans="3:4">
      <c r="C4287" s="38"/>
      <c r="D4287" s="38"/>
    </row>
    <row r="4288" spans="3:4">
      <c r="C4288" s="38"/>
      <c r="D4288" s="38"/>
    </row>
    <row r="4289" spans="3:4">
      <c r="C4289" s="38"/>
      <c r="D4289" s="38"/>
    </row>
    <row r="4290" spans="3:4">
      <c r="C4290" s="38"/>
      <c r="D4290" s="38"/>
    </row>
    <row r="4291" spans="3:4">
      <c r="C4291" s="38"/>
      <c r="D4291" s="38"/>
    </row>
    <row r="4292" spans="3:4">
      <c r="C4292" s="38"/>
      <c r="D4292" s="38"/>
    </row>
    <row r="4293" spans="3:4">
      <c r="C4293" s="38"/>
      <c r="D4293" s="38"/>
    </row>
    <row r="4294" spans="3:4">
      <c r="C4294" s="38"/>
      <c r="D4294" s="38"/>
    </row>
    <row r="4295" spans="3:4">
      <c r="C4295" s="38"/>
      <c r="D4295" s="38"/>
    </row>
    <row r="4296" spans="3:4">
      <c r="C4296" s="38"/>
      <c r="D4296" s="38"/>
    </row>
    <row r="4297" spans="3:4">
      <c r="C4297" s="38"/>
      <c r="D4297" s="38"/>
    </row>
    <row r="4298" spans="3:4">
      <c r="C4298" s="38"/>
      <c r="D4298" s="38"/>
    </row>
    <row r="4299" spans="3:4">
      <c r="C4299" s="38"/>
      <c r="D4299" s="38"/>
    </row>
    <row r="4300" spans="3:4">
      <c r="C4300" s="38"/>
      <c r="D4300" s="38"/>
    </row>
    <row r="4301" spans="3:4">
      <c r="C4301" s="38"/>
      <c r="D4301" s="38"/>
    </row>
    <row r="4302" spans="3:4">
      <c r="C4302" s="38"/>
      <c r="D4302" s="38"/>
    </row>
    <row r="4303" spans="3:4">
      <c r="C4303" s="38"/>
      <c r="D4303" s="38"/>
    </row>
    <row r="4304" spans="3:4">
      <c r="C4304" s="38"/>
      <c r="D4304" s="38"/>
    </row>
    <row r="4305" spans="3:4">
      <c r="C4305" s="38"/>
      <c r="D4305" s="38"/>
    </row>
    <row r="4306" spans="3:4">
      <c r="C4306" s="38"/>
      <c r="D4306" s="38"/>
    </row>
    <row r="4307" spans="3:4">
      <c r="C4307" s="38"/>
      <c r="D4307" s="38"/>
    </row>
    <row r="4308" spans="3:4">
      <c r="C4308" s="38"/>
      <c r="D4308" s="38"/>
    </row>
    <row r="4309" spans="3:4">
      <c r="C4309" s="38"/>
      <c r="D4309" s="38"/>
    </row>
    <row r="4310" spans="3:4">
      <c r="C4310" s="38"/>
      <c r="D4310" s="38"/>
    </row>
    <row r="4311" spans="3:4">
      <c r="C4311" s="38"/>
      <c r="D4311" s="38"/>
    </row>
    <row r="4312" spans="3:4">
      <c r="C4312" s="38"/>
      <c r="D4312" s="38"/>
    </row>
    <row r="4313" spans="3:4">
      <c r="C4313" s="38"/>
      <c r="D4313" s="38"/>
    </row>
    <row r="4314" spans="3:4">
      <c r="C4314" s="38"/>
      <c r="D4314" s="38"/>
    </row>
    <row r="4315" spans="3:4">
      <c r="C4315" s="38"/>
      <c r="D4315" s="38"/>
    </row>
    <row r="4316" spans="3:4">
      <c r="C4316" s="38"/>
      <c r="D4316" s="38"/>
    </row>
    <row r="4317" spans="3:4">
      <c r="C4317" s="38"/>
      <c r="D4317" s="38"/>
    </row>
    <row r="4318" spans="3:4">
      <c r="C4318" s="38"/>
      <c r="D4318" s="38"/>
    </row>
    <row r="4319" spans="3:4">
      <c r="C4319" s="38"/>
      <c r="D4319" s="38"/>
    </row>
    <row r="4320" spans="3:4">
      <c r="C4320" s="38"/>
      <c r="D4320" s="38"/>
    </row>
    <row r="4321" spans="3:4">
      <c r="C4321" s="38"/>
      <c r="D4321" s="38"/>
    </row>
    <row r="4322" spans="3:4">
      <c r="C4322" s="38"/>
      <c r="D4322" s="38"/>
    </row>
    <row r="4323" spans="3:4">
      <c r="C4323" s="38"/>
      <c r="D4323" s="38"/>
    </row>
    <row r="4324" spans="3:4">
      <c r="C4324" s="38"/>
      <c r="D4324" s="38"/>
    </row>
    <row r="4325" spans="3:4">
      <c r="C4325" s="38"/>
      <c r="D4325" s="38"/>
    </row>
    <row r="4326" spans="3:4">
      <c r="C4326" s="38"/>
      <c r="D4326" s="38"/>
    </row>
    <row r="4327" spans="3:4">
      <c r="C4327" s="38"/>
      <c r="D4327" s="38"/>
    </row>
    <row r="4328" spans="3:4">
      <c r="C4328" s="38"/>
      <c r="D4328" s="38"/>
    </row>
    <row r="4329" spans="3:4">
      <c r="C4329" s="38"/>
      <c r="D4329" s="38"/>
    </row>
    <row r="4330" spans="3:4">
      <c r="C4330" s="38"/>
      <c r="D4330" s="38"/>
    </row>
    <row r="4331" spans="3:4">
      <c r="C4331" s="38"/>
      <c r="D4331" s="38"/>
    </row>
    <row r="4332" spans="3:4">
      <c r="C4332" s="38"/>
      <c r="D4332" s="38"/>
    </row>
    <row r="4333" spans="3:4">
      <c r="C4333" s="38"/>
      <c r="D4333" s="38"/>
    </row>
    <row r="4334" spans="3:4">
      <c r="C4334" s="38"/>
      <c r="D4334" s="38"/>
    </row>
    <row r="4335" spans="3:4">
      <c r="C4335" s="38"/>
      <c r="D4335" s="38"/>
    </row>
    <row r="4336" spans="3:4">
      <c r="C4336" s="38"/>
      <c r="D4336" s="38"/>
    </row>
    <row r="4337" spans="3:4">
      <c r="C4337" s="38"/>
      <c r="D4337" s="38"/>
    </row>
    <row r="4338" spans="3:4">
      <c r="C4338" s="38"/>
      <c r="D4338" s="38"/>
    </row>
    <row r="4339" spans="3:4">
      <c r="C4339" s="38"/>
      <c r="D4339" s="38"/>
    </row>
    <row r="4340" spans="3:4">
      <c r="C4340" s="38"/>
      <c r="D4340" s="38"/>
    </row>
    <row r="4341" spans="3:4">
      <c r="C4341" s="38"/>
      <c r="D4341" s="38"/>
    </row>
    <row r="4342" spans="3:4">
      <c r="C4342" s="38"/>
      <c r="D4342" s="38"/>
    </row>
    <row r="4343" spans="3:4">
      <c r="C4343" s="38"/>
      <c r="D4343" s="38"/>
    </row>
    <row r="4344" spans="3:4">
      <c r="C4344" s="38"/>
      <c r="D4344" s="38"/>
    </row>
    <row r="4345" spans="3:4">
      <c r="C4345" s="38"/>
      <c r="D4345" s="38"/>
    </row>
    <row r="4346" spans="3:4">
      <c r="C4346" s="38"/>
      <c r="D4346" s="38"/>
    </row>
    <row r="4347" spans="3:4">
      <c r="C4347" s="38"/>
      <c r="D4347" s="38"/>
    </row>
    <row r="4348" spans="3:4">
      <c r="C4348" s="38"/>
      <c r="D4348" s="38"/>
    </row>
    <row r="4349" spans="3:4">
      <c r="C4349" s="38"/>
      <c r="D4349" s="38"/>
    </row>
    <row r="4350" spans="3:4">
      <c r="C4350" s="38"/>
      <c r="D4350" s="38"/>
    </row>
    <row r="4351" spans="3:4">
      <c r="C4351" s="38"/>
      <c r="D4351" s="38"/>
    </row>
    <row r="4352" spans="3:4">
      <c r="C4352" s="38"/>
      <c r="D4352" s="38"/>
    </row>
    <row r="4353" spans="3:4">
      <c r="C4353" s="38"/>
      <c r="D4353" s="38"/>
    </row>
    <row r="4354" spans="3:4">
      <c r="C4354" s="38"/>
      <c r="D4354" s="38"/>
    </row>
    <row r="4355" spans="3:4">
      <c r="C4355" s="38"/>
      <c r="D4355" s="38"/>
    </row>
    <row r="4356" spans="3:4">
      <c r="C4356" s="38"/>
      <c r="D4356" s="38"/>
    </row>
    <row r="4357" spans="3:4">
      <c r="C4357" s="38"/>
      <c r="D4357" s="38"/>
    </row>
    <row r="4358" spans="3:4">
      <c r="C4358" s="38"/>
      <c r="D4358" s="38"/>
    </row>
    <row r="4359" spans="3:4">
      <c r="C4359" s="38"/>
      <c r="D4359" s="38"/>
    </row>
    <row r="4360" spans="3:4">
      <c r="C4360" s="38"/>
      <c r="D4360" s="38"/>
    </row>
    <row r="4361" spans="3:4">
      <c r="C4361" s="38"/>
      <c r="D4361" s="38"/>
    </row>
    <row r="4362" spans="3:4">
      <c r="C4362" s="38"/>
      <c r="D4362" s="38"/>
    </row>
    <row r="4363" spans="3:4">
      <c r="C4363" s="38"/>
      <c r="D4363" s="38"/>
    </row>
    <row r="4364" spans="3:4">
      <c r="C4364" s="38"/>
      <c r="D4364" s="38"/>
    </row>
    <row r="4365" spans="3:4">
      <c r="C4365" s="38"/>
      <c r="D4365" s="38"/>
    </row>
    <row r="4366" spans="3:4">
      <c r="C4366" s="38"/>
      <c r="D4366" s="38"/>
    </row>
    <row r="4367" spans="3:4">
      <c r="C4367" s="38"/>
      <c r="D4367" s="38"/>
    </row>
    <row r="4368" spans="3:4">
      <c r="C4368" s="38"/>
      <c r="D4368" s="38"/>
    </row>
    <row r="4369" spans="3:4">
      <c r="C4369" s="38"/>
      <c r="D4369" s="38"/>
    </row>
    <row r="4370" spans="3:4">
      <c r="C4370" s="38"/>
      <c r="D4370" s="38"/>
    </row>
    <row r="4371" spans="3:4">
      <c r="C4371" s="38"/>
      <c r="D4371" s="38"/>
    </row>
    <row r="4372" spans="3:4">
      <c r="C4372" s="38"/>
      <c r="D4372" s="38"/>
    </row>
    <row r="4373" spans="3:4">
      <c r="C4373" s="38"/>
      <c r="D4373" s="38"/>
    </row>
    <row r="4374" spans="3:4">
      <c r="C4374" s="38"/>
      <c r="D4374" s="38"/>
    </row>
    <row r="4375" spans="3:4">
      <c r="C4375" s="38"/>
      <c r="D4375" s="38"/>
    </row>
    <row r="4376" spans="3:4">
      <c r="C4376" s="38"/>
      <c r="D4376" s="38"/>
    </row>
    <row r="4377" spans="3:4">
      <c r="C4377" s="38"/>
      <c r="D4377" s="38"/>
    </row>
    <row r="4378" spans="3:4">
      <c r="C4378" s="38"/>
      <c r="D4378" s="38"/>
    </row>
    <row r="4379" spans="3:4">
      <c r="C4379" s="38"/>
      <c r="D4379" s="38"/>
    </row>
    <row r="4380" spans="3:4">
      <c r="C4380" s="38"/>
      <c r="D4380" s="38"/>
    </row>
    <row r="4381" spans="3:4">
      <c r="C4381" s="38"/>
      <c r="D4381" s="38"/>
    </row>
    <row r="4382" spans="3:4">
      <c r="C4382" s="38"/>
      <c r="D4382" s="38"/>
    </row>
    <row r="4383" spans="3:4">
      <c r="C4383" s="38"/>
      <c r="D4383" s="38"/>
    </row>
    <row r="4384" spans="3:4">
      <c r="C4384" s="38"/>
      <c r="D4384" s="38"/>
    </row>
    <row r="4385" spans="3:4">
      <c r="C4385" s="38"/>
      <c r="D4385" s="38"/>
    </row>
    <row r="4386" spans="3:4">
      <c r="C4386" s="38"/>
      <c r="D4386" s="38"/>
    </row>
    <row r="4387" spans="3:4">
      <c r="C4387" s="38"/>
      <c r="D4387" s="38"/>
    </row>
    <row r="4388" spans="3:4">
      <c r="C4388" s="38"/>
      <c r="D4388" s="38"/>
    </row>
    <row r="4389" spans="3:4">
      <c r="C4389" s="38"/>
      <c r="D4389" s="38"/>
    </row>
    <row r="4390" spans="3:4">
      <c r="C4390" s="38"/>
      <c r="D4390" s="38"/>
    </row>
    <row r="4391" spans="3:4">
      <c r="C4391" s="38"/>
      <c r="D4391" s="38"/>
    </row>
    <row r="4392" spans="3:4">
      <c r="C4392" s="38"/>
      <c r="D4392" s="38"/>
    </row>
    <row r="4393" spans="3:4">
      <c r="C4393" s="38"/>
      <c r="D4393" s="38"/>
    </row>
    <row r="4394" spans="3:4">
      <c r="C4394" s="38"/>
      <c r="D4394" s="38"/>
    </row>
    <row r="4395" spans="3:4">
      <c r="C4395" s="38"/>
      <c r="D4395" s="38"/>
    </row>
    <row r="4396" spans="3:4">
      <c r="C4396" s="38"/>
      <c r="D4396" s="38"/>
    </row>
    <row r="4397" spans="3:4">
      <c r="C4397" s="38"/>
      <c r="D4397" s="38"/>
    </row>
    <row r="4398" spans="3:4">
      <c r="C4398" s="38"/>
      <c r="D4398" s="38"/>
    </row>
    <row r="4399" spans="3:4">
      <c r="C4399" s="38"/>
      <c r="D4399" s="38"/>
    </row>
    <row r="4400" spans="3:4">
      <c r="C4400" s="38"/>
      <c r="D4400" s="38"/>
    </row>
    <row r="4401" spans="3:4">
      <c r="C4401" s="38"/>
      <c r="D4401" s="38"/>
    </row>
    <row r="4402" spans="3:4">
      <c r="C4402" s="38"/>
      <c r="D4402" s="38"/>
    </row>
    <row r="4403" spans="3:4">
      <c r="C4403" s="38"/>
      <c r="D4403" s="38"/>
    </row>
    <row r="4404" spans="3:4">
      <c r="C4404" s="38"/>
      <c r="D4404" s="38"/>
    </row>
    <row r="4405" spans="3:4">
      <c r="C4405" s="38"/>
      <c r="D4405" s="38"/>
    </row>
    <row r="4406" spans="3:4">
      <c r="C4406" s="38"/>
      <c r="D4406" s="38"/>
    </row>
    <row r="4407" spans="3:4">
      <c r="C4407" s="38"/>
      <c r="D4407" s="38"/>
    </row>
    <row r="4408" spans="3:4">
      <c r="C4408" s="38"/>
      <c r="D4408" s="38"/>
    </row>
    <row r="4409" spans="3:4">
      <c r="C4409" s="38"/>
      <c r="D4409" s="38"/>
    </row>
    <row r="4410" spans="3:4">
      <c r="C4410" s="38"/>
      <c r="D4410" s="38"/>
    </row>
    <row r="4411" spans="3:4">
      <c r="C4411" s="38"/>
      <c r="D4411" s="38"/>
    </row>
    <row r="4412" spans="3:4">
      <c r="C4412" s="38"/>
      <c r="D4412" s="38"/>
    </row>
    <row r="4413" spans="3:4">
      <c r="C4413" s="38"/>
      <c r="D4413" s="38"/>
    </row>
    <row r="4414" spans="3:4">
      <c r="C4414" s="38"/>
      <c r="D4414" s="38"/>
    </row>
    <row r="4415" spans="3:4">
      <c r="C4415" s="38"/>
      <c r="D4415" s="38"/>
    </row>
    <row r="4416" spans="3:4">
      <c r="C4416" s="38"/>
      <c r="D4416" s="38"/>
    </row>
    <row r="4417" spans="3:4">
      <c r="C4417" s="38"/>
      <c r="D4417" s="38"/>
    </row>
    <row r="4418" spans="3:4">
      <c r="C4418" s="38"/>
      <c r="D4418" s="38"/>
    </row>
    <row r="4419" spans="3:4">
      <c r="C4419" s="38"/>
      <c r="D4419" s="38"/>
    </row>
    <row r="4420" spans="3:4">
      <c r="C4420" s="38"/>
      <c r="D4420" s="38"/>
    </row>
    <row r="4421" spans="3:4">
      <c r="C4421" s="38"/>
      <c r="D4421" s="38"/>
    </row>
    <row r="4422" spans="3:4">
      <c r="C4422" s="38"/>
      <c r="D4422" s="38"/>
    </row>
    <row r="4423" spans="3:4">
      <c r="C4423" s="38"/>
      <c r="D4423" s="38"/>
    </row>
    <row r="4424" spans="3:4">
      <c r="C4424" s="38"/>
      <c r="D4424" s="38"/>
    </row>
    <row r="4425" spans="3:4">
      <c r="C4425" s="38"/>
      <c r="D4425" s="38"/>
    </row>
    <row r="4426" spans="3:4">
      <c r="C4426" s="38"/>
      <c r="D4426" s="38"/>
    </row>
    <row r="4427" spans="3:4">
      <c r="C4427" s="38"/>
      <c r="D4427" s="38"/>
    </row>
    <row r="4428" spans="3:4">
      <c r="C4428" s="38"/>
      <c r="D4428" s="38"/>
    </row>
    <row r="4429" spans="3:4">
      <c r="C4429" s="38"/>
      <c r="D4429" s="38"/>
    </row>
    <row r="4430" spans="3:4">
      <c r="C4430" s="38"/>
      <c r="D4430" s="38"/>
    </row>
    <row r="4431" spans="3:4">
      <c r="C4431" s="38"/>
      <c r="D4431" s="38"/>
    </row>
    <row r="4432" spans="3:4">
      <c r="C4432" s="38"/>
      <c r="D4432" s="38"/>
    </row>
    <row r="4433" spans="3:4">
      <c r="C4433" s="38"/>
      <c r="D4433" s="38"/>
    </row>
    <row r="4434" spans="3:4">
      <c r="C4434" s="38"/>
      <c r="D4434" s="38"/>
    </row>
    <row r="4435" spans="3:4">
      <c r="C4435" s="38"/>
      <c r="D4435" s="38"/>
    </row>
    <row r="4436" spans="3:4">
      <c r="C4436" s="38"/>
      <c r="D4436" s="38"/>
    </row>
    <row r="4437" spans="3:4">
      <c r="C4437" s="38"/>
      <c r="D4437" s="38"/>
    </row>
    <row r="4438" spans="3:4">
      <c r="C4438" s="38"/>
      <c r="D4438" s="38"/>
    </row>
    <row r="4439" spans="3:4">
      <c r="C4439" s="38"/>
      <c r="D4439" s="38"/>
    </row>
    <row r="4440" spans="3:4">
      <c r="C4440" s="38"/>
      <c r="D4440" s="38"/>
    </row>
    <row r="4441" spans="3:4">
      <c r="C4441" s="38"/>
      <c r="D4441" s="38"/>
    </row>
    <row r="4442" spans="3:4">
      <c r="C4442" s="38"/>
      <c r="D4442" s="38"/>
    </row>
    <row r="4443" spans="3:4">
      <c r="C4443" s="38"/>
      <c r="D4443" s="38"/>
    </row>
    <row r="4444" spans="3:4">
      <c r="C4444" s="38"/>
      <c r="D4444" s="38"/>
    </row>
    <row r="4445" spans="3:4">
      <c r="C4445" s="38"/>
      <c r="D4445" s="38"/>
    </row>
    <row r="4446" spans="3:4">
      <c r="C4446" s="38"/>
      <c r="D4446" s="38"/>
    </row>
    <row r="4447" spans="3:4">
      <c r="C4447" s="38"/>
      <c r="D4447" s="38"/>
    </row>
    <row r="4448" spans="3:4">
      <c r="C4448" s="38"/>
      <c r="D4448" s="38"/>
    </row>
    <row r="4449" spans="3:4">
      <c r="C4449" s="38"/>
      <c r="D4449" s="38"/>
    </row>
    <row r="4450" spans="3:4">
      <c r="C4450" s="38"/>
      <c r="D4450" s="38"/>
    </row>
    <row r="4451" spans="3:4">
      <c r="C4451" s="38"/>
      <c r="D4451" s="38"/>
    </row>
    <row r="4452" spans="3:4">
      <c r="C4452" s="38"/>
      <c r="D4452" s="38"/>
    </row>
    <row r="4453" spans="3:4">
      <c r="C4453" s="38"/>
      <c r="D4453" s="38"/>
    </row>
    <row r="4454" spans="3:4">
      <c r="C4454" s="38"/>
      <c r="D4454" s="38"/>
    </row>
    <row r="4455" spans="3:4">
      <c r="C4455" s="38"/>
      <c r="D4455" s="38"/>
    </row>
    <row r="4456" spans="3:4">
      <c r="C4456" s="38"/>
      <c r="D4456" s="38"/>
    </row>
    <row r="4457" spans="3:4">
      <c r="C4457" s="38"/>
      <c r="D4457" s="38"/>
    </row>
    <row r="4458" spans="3:4">
      <c r="C4458" s="38"/>
      <c r="D4458" s="38"/>
    </row>
    <row r="4459" spans="3:4">
      <c r="C4459" s="38"/>
      <c r="D4459" s="38"/>
    </row>
    <row r="4460" spans="3:4">
      <c r="C4460" s="38"/>
      <c r="D4460" s="38"/>
    </row>
    <row r="4461" spans="3:4">
      <c r="C4461" s="38"/>
      <c r="D4461" s="38"/>
    </row>
    <row r="4462" spans="3:4">
      <c r="C4462" s="38"/>
      <c r="D4462" s="38"/>
    </row>
    <row r="4463" spans="3:4">
      <c r="C4463" s="38"/>
      <c r="D4463" s="38"/>
    </row>
    <row r="4464" spans="3:4">
      <c r="C4464" s="38"/>
      <c r="D4464" s="38"/>
    </row>
    <row r="4465" spans="3:4">
      <c r="C4465" s="38"/>
      <c r="D4465" s="38"/>
    </row>
    <row r="4466" spans="3:4">
      <c r="C4466" s="38"/>
      <c r="D4466" s="38"/>
    </row>
    <row r="4467" spans="3:4">
      <c r="C4467" s="38"/>
      <c r="D4467" s="38"/>
    </row>
    <row r="4468" spans="3:4">
      <c r="C4468" s="38"/>
      <c r="D4468" s="38"/>
    </row>
    <row r="4469" spans="3:4">
      <c r="C4469" s="38"/>
      <c r="D4469" s="38"/>
    </row>
    <row r="4470" spans="3:4">
      <c r="C4470" s="38"/>
      <c r="D4470" s="38"/>
    </row>
    <row r="4471" spans="3:4">
      <c r="C4471" s="38"/>
      <c r="D4471" s="38"/>
    </row>
    <row r="4472" spans="3:4">
      <c r="C4472" s="38"/>
      <c r="D4472" s="38"/>
    </row>
    <row r="4473" spans="3:4">
      <c r="C4473" s="38"/>
      <c r="D4473" s="38"/>
    </row>
    <row r="4474" spans="3:4">
      <c r="C4474" s="38"/>
      <c r="D4474" s="38"/>
    </row>
    <row r="4475" spans="3:4">
      <c r="C4475" s="38"/>
      <c r="D4475" s="38"/>
    </row>
    <row r="4476" spans="3:4">
      <c r="C4476" s="38"/>
      <c r="D4476" s="38"/>
    </row>
    <row r="4477" spans="3:4">
      <c r="C4477" s="38"/>
      <c r="D4477" s="38"/>
    </row>
    <row r="4478" spans="3:4">
      <c r="C4478" s="38"/>
      <c r="D4478" s="38"/>
    </row>
    <row r="4479" spans="3:4">
      <c r="C4479" s="38"/>
      <c r="D4479" s="38"/>
    </row>
    <row r="4480" spans="3:4">
      <c r="C4480" s="38"/>
      <c r="D4480" s="38"/>
    </row>
    <row r="4481" spans="3:4">
      <c r="C4481" s="38"/>
      <c r="D4481" s="38"/>
    </row>
    <row r="4482" spans="3:4">
      <c r="C4482" s="38"/>
      <c r="D4482" s="38"/>
    </row>
    <row r="4483" spans="3:4">
      <c r="C4483" s="38"/>
      <c r="D4483" s="38"/>
    </row>
    <row r="4484" spans="3:4">
      <c r="C4484" s="38"/>
      <c r="D4484" s="38"/>
    </row>
    <row r="4485" spans="3:4">
      <c r="C4485" s="38"/>
      <c r="D4485" s="38"/>
    </row>
    <row r="4486" spans="3:4">
      <c r="C4486" s="38"/>
      <c r="D4486" s="38"/>
    </row>
    <row r="4487" spans="3:4">
      <c r="C4487" s="38"/>
      <c r="D4487" s="38"/>
    </row>
    <row r="4488" spans="3:4">
      <c r="C4488" s="38"/>
      <c r="D4488" s="38"/>
    </row>
    <row r="4489" spans="3:4">
      <c r="C4489" s="38"/>
      <c r="D4489" s="38"/>
    </row>
    <row r="4490" spans="3:4">
      <c r="C4490" s="38"/>
      <c r="D4490" s="38"/>
    </row>
    <row r="4491" spans="3:4">
      <c r="C4491" s="38"/>
      <c r="D4491" s="38"/>
    </row>
    <row r="4492" spans="3:4">
      <c r="C4492" s="38"/>
      <c r="D4492" s="38"/>
    </row>
    <row r="4493" spans="3:4">
      <c r="C4493" s="38"/>
      <c r="D4493" s="38"/>
    </row>
    <row r="4494" spans="3:4">
      <c r="C4494" s="38"/>
      <c r="D4494" s="38"/>
    </row>
    <row r="4495" spans="3:4">
      <c r="C4495" s="38"/>
      <c r="D4495" s="38"/>
    </row>
    <row r="4496" spans="3:4">
      <c r="C4496" s="38"/>
      <c r="D4496" s="38"/>
    </row>
    <row r="4497" spans="3:4">
      <c r="C4497" s="38"/>
      <c r="D4497" s="38"/>
    </row>
    <row r="4498" spans="3:4">
      <c r="C4498" s="38"/>
      <c r="D4498" s="38"/>
    </row>
    <row r="4499" spans="3:4">
      <c r="C4499" s="38"/>
      <c r="D4499" s="38"/>
    </row>
    <row r="4500" spans="3:4">
      <c r="C4500" s="38"/>
      <c r="D4500" s="38"/>
    </row>
    <row r="4501" spans="3:4">
      <c r="C4501" s="38"/>
      <c r="D4501" s="38"/>
    </row>
    <row r="4502" spans="3:4">
      <c r="C4502" s="38"/>
      <c r="D4502" s="38"/>
    </row>
    <row r="4503" spans="3:4">
      <c r="C4503" s="38"/>
      <c r="D4503" s="38"/>
    </row>
    <row r="4504" spans="3:4">
      <c r="C4504" s="38"/>
      <c r="D4504" s="38"/>
    </row>
    <row r="4505" spans="3:4">
      <c r="C4505" s="38"/>
      <c r="D4505" s="38"/>
    </row>
    <row r="4506" spans="3:4">
      <c r="C4506" s="38"/>
      <c r="D4506" s="38"/>
    </row>
    <row r="4507" spans="3:4">
      <c r="C4507" s="38"/>
      <c r="D4507" s="38"/>
    </row>
    <row r="4508" spans="3:4">
      <c r="C4508" s="38"/>
      <c r="D4508" s="38"/>
    </row>
    <row r="4509" spans="3:4">
      <c r="C4509" s="38"/>
      <c r="D4509" s="38"/>
    </row>
    <row r="4510" spans="3:4">
      <c r="C4510" s="38"/>
      <c r="D4510" s="38"/>
    </row>
    <row r="4511" spans="3:4">
      <c r="C4511" s="38"/>
      <c r="D4511" s="38"/>
    </row>
    <row r="4512" spans="3:4">
      <c r="C4512" s="38"/>
      <c r="D4512" s="38"/>
    </row>
    <row r="4513" spans="3:4">
      <c r="C4513" s="38"/>
      <c r="D4513" s="38"/>
    </row>
    <row r="4514" spans="3:4">
      <c r="C4514" s="38"/>
      <c r="D4514" s="38"/>
    </row>
    <row r="4515" spans="3:4">
      <c r="C4515" s="38"/>
      <c r="D4515" s="38"/>
    </row>
    <row r="4516" spans="3:4">
      <c r="C4516" s="38"/>
      <c r="D4516" s="38"/>
    </row>
    <row r="4517" spans="3:4">
      <c r="C4517" s="38"/>
      <c r="D4517" s="38"/>
    </row>
    <row r="4518" spans="3:4">
      <c r="C4518" s="38"/>
      <c r="D4518" s="38"/>
    </row>
    <row r="4519" spans="3:4">
      <c r="C4519" s="38"/>
      <c r="D4519" s="38"/>
    </row>
    <row r="4520" spans="3:4">
      <c r="C4520" s="38"/>
      <c r="D4520" s="38"/>
    </row>
    <row r="4521" spans="3:4">
      <c r="C4521" s="38"/>
      <c r="D4521" s="38"/>
    </row>
    <row r="4522" spans="3:4">
      <c r="C4522" s="38"/>
      <c r="D4522" s="38"/>
    </row>
    <row r="4523" spans="3:4">
      <c r="C4523" s="38"/>
      <c r="D4523" s="38"/>
    </row>
    <row r="4524" spans="3:4">
      <c r="C4524" s="38"/>
      <c r="D4524" s="38"/>
    </row>
    <row r="4525" spans="3:4">
      <c r="C4525" s="38"/>
      <c r="D4525" s="38"/>
    </row>
    <row r="4526" spans="3:4">
      <c r="C4526" s="38"/>
      <c r="D4526" s="38"/>
    </row>
    <row r="4527" spans="3:4">
      <c r="C4527" s="38"/>
      <c r="D4527" s="38"/>
    </row>
    <row r="4528" spans="3:4">
      <c r="C4528" s="38"/>
      <c r="D4528" s="38"/>
    </row>
    <row r="4529" spans="3:4">
      <c r="C4529" s="38"/>
      <c r="D4529" s="38"/>
    </row>
    <row r="4530" spans="3:4">
      <c r="C4530" s="38"/>
      <c r="D4530" s="38"/>
    </row>
    <row r="4531" spans="3:4">
      <c r="C4531" s="38"/>
      <c r="D4531" s="38"/>
    </row>
    <row r="4532" spans="3:4">
      <c r="C4532" s="38"/>
      <c r="D4532" s="38"/>
    </row>
    <row r="4533" spans="3:4">
      <c r="C4533" s="38"/>
      <c r="D4533" s="38"/>
    </row>
    <row r="4534" spans="3:4">
      <c r="C4534" s="38"/>
      <c r="D4534" s="38"/>
    </row>
    <row r="4535" spans="3:4">
      <c r="C4535" s="38"/>
      <c r="D4535" s="38"/>
    </row>
    <row r="4536" spans="3:4">
      <c r="C4536" s="38"/>
      <c r="D4536" s="38"/>
    </row>
    <row r="4537" spans="3:4">
      <c r="C4537" s="38"/>
      <c r="D4537" s="38"/>
    </row>
    <row r="4538" spans="3:4">
      <c r="C4538" s="38"/>
      <c r="D4538" s="38"/>
    </row>
    <row r="4539" spans="3:4">
      <c r="C4539" s="38"/>
      <c r="D4539" s="38"/>
    </row>
    <row r="4540" spans="3:4">
      <c r="C4540" s="38"/>
      <c r="D4540" s="38"/>
    </row>
    <row r="4541" spans="3:4">
      <c r="C4541" s="38"/>
      <c r="D4541" s="38"/>
    </row>
    <row r="4542" spans="3:4">
      <c r="C4542" s="38"/>
      <c r="D4542" s="38"/>
    </row>
    <row r="4543" spans="3:4">
      <c r="C4543" s="38"/>
      <c r="D4543" s="38"/>
    </row>
    <row r="4544" spans="3:4">
      <c r="C4544" s="38"/>
      <c r="D4544" s="38"/>
    </row>
    <row r="4545" spans="3:4">
      <c r="C4545" s="38"/>
      <c r="D4545" s="38"/>
    </row>
    <row r="4546" spans="3:4">
      <c r="C4546" s="38"/>
      <c r="D4546" s="38"/>
    </row>
    <row r="4547" spans="3:4">
      <c r="C4547" s="38"/>
      <c r="D4547" s="38"/>
    </row>
    <row r="4548" spans="3:4">
      <c r="C4548" s="38"/>
      <c r="D4548" s="38"/>
    </row>
    <row r="4549" spans="3:4">
      <c r="C4549" s="38"/>
      <c r="D4549" s="38"/>
    </row>
    <row r="4550" spans="3:4">
      <c r="C4550" s="38"/>
      <c r="D4550" s="38"/>
    </row>
    <row r="4551" spans="3:4">
      <c r="C4551" s="38"/>
      <c r="D4551" s="38"/>
    </row>
    <row r="4552" spans="3:4">
      <c r="C4552" s="38"/>
      <c r="D4552" s="38"/>
    </row>
    <row r="4553" spans="3:4">
      <c r="C4553" s="38"/>
      <c r="D4553" s="38"/>
    </row>
    <row r="4554" spans="3:4">
      <c r="C4554" s="38"/>
      <c r="D4554" s="38"/>
    </row>
    <row r="4555" spans="3:4">
      <c r="C4555" s="38"/>
      <c r="D4555" s="38"/>
    </row>
    <row r="4556" spans="3:4">
      <c r="C4556" s="38"/>
      <c r="D4556" s="38"/>
    </row>
    <row r="4557" spans="3:4">
      <c r="C4557" s="38"/>
      <c r="D4557" s="38"/>
    </row>
    <row r="4558" spans="3:4">
      <c r="C4558" s="38"/>
      <c r="D4558" s="38"/>
    </row>
    <row r="4559" spans="3:4">
      <c r="C4559" s="38"/>
      <c r="D4559" s="38"/>
    </row>
    <row r="4560" spans="3:4">
      <c r="C4560" s="38"/>
      <c r="D4560" s="38"/>
    </row>
    <row r="4561" spans="3:4">
      <c r="C4561" s="38"/>
      <c r="D4561" s="38"/>
    </row>
    <row r="4562" spans="3:4">
      <c r="C4562" s="38"/>
      <c r="D4562" s="38"/>
    </row>
    <row r="4563" spans="3:4">
      <c r="C4563" s="38"/>
      <c r="D4563" s="38"/>
    </row>
    <row r="4564" spans="3:4">
      <c r="C4564" s="38"/>
      <c r="D4564" s="38"/>
    </row>
    <row r="4565" spans="3:4">
      <c r="C4565" s="38"/>
      <c r="D4565" s="38"/>
    </row>
    <row r="4566" spans="3:4">
      <c r="C4566" s="38"/>
      <c r="D4566" s="38"/>
    </row>
    <row r="4567" spans="3:4">
      <c r="C4567" s="38"/>
      <c r="D4567" s="38"/>
    </row>
    <row r="4568" spans="3:4">
      <c r="C4568" s="38"/>
      <c r="D4568" s="38"/>
    </row>
    <row r="4569" spans="3:4">
      <c r="C4569" s="38"/>
      <c r="D4569" s="38"/>
    </row>
    <row r="4570" spans="3:4">
      <c r="C4570" s="38"/>
      <c r="D4570" s="38"/>
    </row>
    <row r="4571" spans="3:4">
      <c r="C4571" s="38"/>
      <c r="D4571" s="38"/>
    </row>
    <row r="4572" spans="3:4">
      <c r="C4572" s="38"/>
      <c r="D4572" s="38"/>
    </row>
    <row r="4573" spans="3:4">
      <c r="C4573" s="38"/>
      <c r="D4573" s="38"/>
    </row>
    <row r="4574" spans="3:4">
      <c r="C4574" s="38"/>
      <c r="D4574" s="38"/>
    </row>
    <row r="4575" spans="3:4">
      <c r="C4575" s="38"/>
      <c r="D4575" s="38"/>
    </row>
    <row r="4576" spans="3:4">
      <c r="C4576" s="38"/>
      <c r="D4576" s="38"/>
    </row>
    <row r="4577" spans="3:4">
      <c r="C4577" s="38"/>
      <c r="D4577" s="38"/>
    </row>
    <row r="4578" spans="3:4">
      <c r="C4578" s="38"/>
      <c r="D4578" s="38"/>
    </row>
    <row r="4579" spans="3:4">
      <c r="C4579" s="38"/>
      <c r="D4579" s="38"/>
    </row>
    <row r="4580" spans="3:4">
      <c r="C4580" s="38"/>
      <c r="D4580" s="38"/>
    </row>
    <row r="4581" spans="3:4">
      <c r="C4581" s="38"/>
      <c r="D4581" s="38"/>
    </row>
    <row r="4582" spans="3:4">
      <c r="C4582" s="38"/>
      <c r="D4582" s="38"/>
    </row>
    <row r="4583" spans="3:4">
      <c r="C4583" s="38"/>
      <c r="D4583" s="38"/>
    </row>
    <row r="4584" spans="3:4">
      <c r="C4584" s="38"/>
      <c r="D4584" s="38"/>
    </row>
    <row r="4585" spans="3:4">
      <c r="C4585" s="38"/>
      <c r="D4585" s="38"/>
    </row>
    <row r="4586" spans="3:4">
      <c r="C4586" s="38"/>
      <c r="D4586" s="38"/>
    </row>
    <row r="4587" spans="3:4">
      <c r="C4587" s="38"/>
      <c r="D4587" s="38"/>
    </row>
    <row r="4588" spans="3:4">
      <c r="C4588" s="38"/>
      <c r="D4588" s="38"/>
    </row>
    <row r="4589" spans="3:4">
      <c r="C4589" s="38"/>
      <c r="D4589" s="38"/>
    </row>
    <row r="4590" spans="3:4">
      <c r="C4590" s="38"/>
      <c r="D4590" s="38"/>
    </row>
    <row r="4591" spans="3:4">
      <c r="C4591" s="38"/>
      <c r="D4591" s="38"/>
    </row>
    <row r="4592" spans="3:4">
      <c r="C4592" s="38"/>
      <c r="D4592" s="38"/>
    </row>
    <row r="4593" spans="3:4">
      <c r="C4593" s="38"/>
      <c r="D4593" s="38"/>
    </row>
    <row r="4594" spans="3:4">
      <c r="C4594" s="38"/>
      <c r="D4594" s="38"/>
    </row>
    <row r="4595" spans="3:4">
      <c r="C4595" s="38"/>
      <c r="D4595" s="38"/>
    </row>
    <row r="4596" spans="3:4">
      <c r="C4596" s="38"/>
      <c r="D4596" s="38"/>
    </row>
    <row r="4597" spans="3:4">
      <c r="C4597" s="38"/>
      <c r="D4597" s="38"/>
    </row>
    <row r="4598" spans="3:4">
      <c r="C4598" s="38"/>
      <c r="D4598" s="38"/>
    </row>
    <row r="4599" spans="3:4">
      <c r="C4599" s="38"/>
      <c r="D4599" s="38"/>
    </row>
    <row r="4600" spans="3:4">
      <c r="C4600" s="38"/>
      <c r="D4600" s="38"/>
    </row>
    <row r="4601" spans="3:4">
      <c r="C4601" s="38"/>
      <c r="D4601" s="38"/>
    </row>
    <row r="4602" spans="3:4">
      <c r="C4602" s="38"/>
      <c r="D4602" s="38"/>
    </row>
    <row r="4603" spans="3:4">
      <c r="C4603" s="38"/>
      <c r="D4603" s="38"/>
    </row>
    <row r="4604" spans="3:4">
      <c r="C4604" s="38"/>
      <c r="D4604" s="38"/>
    </row>
    <row r="4605" spans="3:4">
      <c r="C4605" s="38"/>
      <c r="D4605" s="38"/>
    </row>
    <row r="4606" spans="3:4">
      <c r="C4606" s="38"/>
      <c r="D4606" s="38"/>
    </row>
    <row r="4607" spans="3:4">
      <c r="C4607" s="38"/>
      <c r="D4607" s="38"/>
    </row>
    <row r="4608" spans="3:4">
      <c r="C4608" s="38"/>
      <c r="D4608" s="38"/>
    </row>
    <row r="4609" spans="3:4">
      <c r="C4609" s="38"/>
      <c r="D4609" s="38"/>
    </row>
    <row r="4610" spans="3:4">
      <c r="C4610" s="38"/>
      <c r="D4610" s="38"/>
    </row>
    <row r="4611" spans="3:4">
      <c r="C4611" s="38"/>
      <c r="D4611" s="38"/>
    </row>
    <row r="4612" spans="3:4">
      <c r="C4612" s="38"/>
      <c r="D4612" s="38"/>
    </row>
    <row r="4613" spans="3:4">
      <c r="C4613" s="38"/>
      <c r="D4613" s="38"/>
    </row>
    <row r="4614" spans="3:4">
      <c r="C4614" s="38"/>
      <c r="D4614" s="38"/>
    </row>
    <row r="4615" spans="3:4">
      <c r="C4615" s="38"/>
      <c r="D4615" s="38"/>
    </row>
    <row r="4616" spans="3:4">
      <c r="C4616" s="38"/>
      <c r="D4616" s="38"/>
    </row>
    <row r="4617" spans="3:4">
      <c r="C4617" s="38"/>
      <c r="D4617" s="38"/>
    </row>
    <row r="4618" spans="3:4">
      <c r="C4618" s="38"/>
      <c r="D4618" s="38"/>
    </row>
    <row r="4619" spans="3:4">
      <c r="C4619" s="38"/>
      <c r="D4619" s="38"/>
    </row>
    <row r="4620" spans="3:4">
      <c r="C4620" s="38"/>
      <c r="D4620" s="38"/>
    </row>
    <row r="4621" spans="3:4">
      <c r="C4621" s="38"/>
      <c r="D4621" s="38"/>
    </row>
    <row r="4622" spans="3:4">
      <c r="C4622" s="38"/>
      <c r="D4622" s="38"/>
    </row>
    <row r="4623" spans="3:4">
      <c r="C4623" s="38"/>
      <c r="D4623" s="38"/>
    </row>
    <row r="4624" spans="3:4">
      <c r="C4624" s="38"/>
      <c r="D4624" s="38"/>
    </row>
    <row r="4625" spans="3:4">
      <c r="C4625" s="38"/>
      <c r="D4625" s="38"/>
    </row>
    <row r="4626" spans="3:4">
      <c r="C4626" s="38"/>
      <c r="D4626" s="38"/>
    </row>
    <row r="4627" spans="3:4">
      <c r="C4627" s="38"/>
      <c r="D4627" s="38"/>
    </row>
    <row r="4628" spans="3:4">
      <c r="C4628" s="38"/>
      <c r="D4628" s="38"/>
    </row>
    <row r="4629" spans="3:4">
      <c r="C4629" s="38"/>
      <c r="D4629" s="38"/>
    </row>
    <row r="4630" spans="3:4">
      <c r="C4630" s="38"/>
      <c r="D4630" s="38"/>
    </row>
    <row r="4631" spans="3:4">
      <c r="C4631" s="38"/>
      <c r="D4631" s="38"/>
    </row>
    <row r="4632" spans="3:4">
      <c r="C4632" s="38"/>
      <c r="D4632" s="38"/>
    </row>
    <row r="4633" spans="3:4">
      <c r="C4633" s="38"/>
      <c r="D4633" s="38"/>
    </row>
    <row r="4634" spans="3:4">
      <c r="C4634" s="38"/>
      <c r="D4634" s="38"/>
    </row>
    <row r="4635" spans="3:4">
      <c r="C4635" s="38"/>
      <c r="D4635" s="38"/>
    </row>
    <row r="4636" spans="3:4">
      <c r="C4636" s="38"/>
      <c r="D4636" s="38"/>
    </row>
    <row r="4637" spans="3:4">
      <c r="C4637" s="38"/>
      <c r="D4637" s="38"/>
    </row>
    <row r="4638" spans="3:4">
      <c r="C4638" s="38"/>
      <c r="D4638" s="38"/>
    </row>
    <row r="4639" spans="3:4">
      <c r="C4639" s="38"/>
      <c r="D4639" s="38"/>
    </row>
    <row r="4640" spans="3:4">
      <c r="C4640" s="38"/>
      <c r="D4640" s="38"/>
    </row>
    <row r="4641" spans="3:4">
      <c r="C4641" s="38"/>
      <c r="D4641" s="38"/>
    </row>
    <row r="4642" spans="3:4">
      <c r="C4642" s="38"/>
      <c r="D4642" s="38"/>
    </row>
    <row r="4643" spans="3:4">
      <c r="C4643" s="38"/>
      <c r="D4643" s="38"/>
    </row>
    <row r="4644" spans="3:4">
      <c r="C4644" s="38"/>
      <c r="D4644" s="38"/>
    </row>
    <row r="4645" spans="3:4">
      <c r="C4645" s="38"/>
      <c r="D4645" s="38"/>
    </row>
    <row r="4646" spans="3:4">
      <c r="C4646" s="38"/>
      <c r="D4646" s="38"/>
    </row>
    <row r="4647" spans="3:4">
      <c r="C4647" s="38"/>
      <c r="D4647" s="38"/>
    </row>
    <row r="4648" spans="3:4">
      <c r="C4648" s="38"/>
      <c r="D4648" s="38"/>
    </row>
    <row r="4649" spans="3:4">
      <c r="C4649" s="38"/>
      <c r="D4649" s="38"/>
    </row>
    <row r="4650" spans="3:4">
      <c r="C4650" s="38"/>
      <c r="D4650" s="38"/>
    </row>
    <row r="4651" spans="3:4">
      <c r="C4651" s="38"/>
      <c r="D4651" s="38"/>
    </row>
    <row r="4652" spans="3:4">
      <c r="C4652" s="38"/>
      <c r="D4652" s="38"/>
    </row>
    <row r="4653" spans="3:4">
      <c r="C4653" s="38"/>
      <c r="D4653" s="38"/>
    </row>
    <row r="4654" spans="3:4">
      <c r="C4654" s="38"/>
      <c r="D4654" s="38"/>
    </row>
    <row r="4655" spans="3:4">
      <c r="C4655" s="38"/>
      <c r="D4655" s="38"/>
    </row>
    <row r="4656" spans="3:4">
      <c r="C4656" s="38"/>
      <c r="D4656" s="38"/>
    </row>
    <row r="4657" spans="3:4">
      <c r="C4657" s="38"/>
      <c r="D4657" s="38"/>
    </row>
    <row r="4658" spans="3:4">
      <c r="C4658" s="38"/>
      <c r="D4658" s="38"/>
    </row>
    <row r="4659" spans="3:4">
      <c r="C4659" s="38"/>
      <c r="D4659" s="38"/>
    </row>
    <row r="4660" spans="3:4">
      <c r="C4660" s="38"/>
      <c r="D4660" s="38"/>
    </row>
    <row r="4661" spans="3:4">
      <c r="C4661" s="38"/>
      <c r="D4661" s="38"/>
    </row>
    <row r="4662" spans="3:4">
      <c r="C4662" s="38"/>
      <c r="D4662" s="38"/>
    </row>
    <row r="4663" spans="3:4">
      <c r="C4663" s="38"/>
      <c r="D4663" s="38"/>
    </row>
    <row r="4664" spans="3:4">
      <c r="C4664" s="38"/>
      <c r="D4664" s="38"/>
    </row>
    <row r="4665" spans="3:4">
      <c r="C4665" s="38"/>
      <c r="D4665" s="38"/>
    </row>
    <row r="4666" spans="3:4">
      <c r="C4666" s="38"/>
      <c r="D4666" s="38"/>
    </row>
    <row r="4667" spans="3:4">
      <c r="C4667" s="38"/>
      <c r="D4667" s="38"/>
    </row>
    <row r="4668" spans="3:4">
      <c r="C4668" s="38"/>
      <c r="D4668" s="38"/>
    </row>
    <row r="4669" spans="3:4">
      <c r="C4669" s="38"/>
      <c r="D4669" s="38"/>
    </row>
    <row r="4670" spans="3:4">
      <c r="C4670" s="38"/>
      <c r="D4670" s="38"/>
    </row>
    <row r="4671" spans="3:4">
      <c r="C4671" s="38"/>
      <c r="D4671" s="38"/>
    </row>
    <row r="4672" spans="3:4">
      <c r="C4672" s="38"/>
      <c r="D4672" s="38"/>
    </row>
    <row r="4673" spans="3:4">
      <c r="C4673" s="38"/>
      <c r="D4673" s="38"/>
    </row>
    <row r="4674" spans="3:4">
      <c r="C4674" s="38"/>
      <c r="D4674" s="38"/>
    </row>
    <row r="4675" spans="3:4">
      <c r="C4675" s="38"/>
      <c r="D4675" s="38"/>
    </row>
    <row r="4676" spans="3:4">
      <c r="C4676" s="38"/>
      <c r="D4676" s="38"/>
    </row>
    <row r="4677" spans="3:4">
      <c r="C4677" s="38"/>
      <c r="D4677" s="38"/>
    </row>
    <row r="4678" spans="3:4">
      <c r="C4678" s="38"/>
      <c r="D4678" s="38"/>
    </row>
    <row r="4679" spans="3:4">
      <c r="C4679" s="38"/>
      <c r="D4679" s="38"/>
    </row>
    <row r="4680" spans="3:4">
      <c r="C4680" s="38"/>
      <c r="D4680" s="38"/>
    </row>
    <row r="4681" spans="3:4">
      <c r="C4681" s="38"/>
      <c r="D4681" s="38"/>
    </row>
    <row r="4682" spans="3:4">
      <c r="C4682" s="38"/>
      <c r="D4682" s="38"/>
    </row>
    <row r="4683" spans="3:4">
      <c r="C4683" s="38"/>
      <c r="D4683" s="38"/>
    </row>
    <row r="4684" spans="3:4">
      <c r="C4684" s="38"/>
      <c r="D4684" s="38"/>
    </row>
    <row r="4685" spans="3:4">
      <c r="C4685" s="38"/>
      <c r="D4685" s="38"/>
    </row>
    <row r="4686" spans="3:4">
      <c r="C4686" s="38"/>
      <c r="D4686" s="38"/>
    </row>
    <row r="4687" spans="3:4">
      <c r="C4687" s="38"/>
      <c r="D4687" s="38"/>
    </row>
    <row r="4688" spans="3:4">
      <c r="C4688" s="38"/>
      <c r="D4688" s="38"/>
    </row>
    <row r="4689" spans="3:4">
      <c r="C4689" s="38"/>
      <c r="D4689" s="38"/>
    </row>
    <row r="4690" spans="3:4">
      <c r="C4690" s="38"/>
      <c r="D4690" s="38"/>
    </row>
    <row r="4691" spans="3:4">
      <c r="C4691" s="38"/>
      <c r="D4691" s="38"/>
    </row>
    <row r="4692" spans="3:4">
      <c r="C4692" s="38"/>
      <c r="D4692" s="38"/>
    </row>
    <row r="4693" spans="3:4">
      <c r="C4693" s="38"/>
      <c r="D4693" s="38"/>
    </row>
    <row r="4694" spans="3:4">
      <c r="C4694" s="38"/>
      <c r="D4694" s="38"/>
    </row>
    <row r="4695" spans="3:4">
      <c r="C4695" s="38"/>
      <c r="D4695" s="38"/>
    </row>
    <row r="4696" spans="3:4">
      <c r="C4696" s="38"/>
      <c r="D4696" s="38"/>
    </row>
    <row r="4697" spans="3:4">
      <c r="C4697" s="38"/>
      <c r="D4697" s="38"/>
    </row>
    <row r="4698" spans="3:4">
      <c r="C4698" s="38"/>
      <c r="D4698" s="38"/>
    </row>
    <row r="4699" spans="3:4">
      <c r="C4699" s="38"/>
      <c r="D4699" s="38"/>
    </row>
    <row r="4700" spans="3:4">
      <c r="C4700" s="38"/>
      <c r="D4700" s="38"/>
    </row>
    <row r="4701" spans="3:4">
      <c r="C4701" s="38"/>
      <c r="D4701" s="38"/>
    </row>
    <row r="4702" spans="3:4">
      <c r="C4702" s="38"/>
      <c r="D4702" s="38"/>
    </row>
    <row r="4703" spans="3:4">
      <c r="C4703" s="38"/>
      <c r="D4703" s="38"/>
    </row>
    <row r="4704" spans="3:4">
      <c r="C4704" s="38"/>
      <c r="D4704" s="38"/>
    </row>
    <row r="4705" spans="3:4">
      <c r="C4705" s="38"/>
      <c r="D4705" s="38"/>
    </row>
    <row r="4706" spans="3:4">
      <c r="C4706" s="38"/>
      <c r="D4706" s="38"/>
    </row>
    <row r="4707" spans="3:4">
      <c r="C4707" s="38"/>
      <c r="D4707" s="38"/>
    </row>
    <row r="4708" spans="3:4">
      <c r="C4708" s="38"/>
      <c r="D4708" s="38"/>
    </row>
    <row r="4709" spans="3:4">
      <c r="C4709" s="38"/>
      <c r="D4709" s="38"/>
    </row>
    <row r="4710" spans="3:4">
      <c r="C4710" s="38"/>
      <c r="D4710" s="38"/>
    </row>
    <row r="4711" spans="3:4">
      <c r="C4711" s="38"/>
      <c r="D4711" s="38"/>
    </row>
    <row r="4712" spans="3:4">
      <c r="C4712" s="38"/>
      <c r="D4712" s="38"/>
    </row>
    <row r="4713" spans="3:4">
      <c r="C4713" s="38"/>
      <c r="D4713" s="38"/>
    </row>
    <row r="4714" spans="3:4">
      <c r="C4714" s="38"/>
      <c r="D4714" s="38"/>
    </row>
    <row r="4715" spans="3:4">
      <c r="C4715" s="38"/>
      <c r="D4715" s="38"/>
    </row>
    <row r="4716" spans="3:4">
      <c r="C4716" s="38"/>
      <c r="D4716" s="38"/>
    </row>
    <row r="4717" spans="3:4">
      <c r="C4717" s="38"/>
      <c r="D4717" s="38"/>
    </row>
    <row r="4718" spans="3:4">
      <c r="C4718" s="38"/>
      <c r="D4718" s="38"/>
    </row>
    <row r="4719" spans="3:4">
      <c r="C4719" s="38"/>
      <c r="D4719" s="38"/>
    </row>
    <row r="4720" spans="3:4">
      <c r="C4720" s="38"/>
      <c r="D4720" s="38"/>
    </row>
    <row r="4721" spans="3:4">
      <c r="C4721" s="38"/>
      <c r="D4721" s="38"/>
    </row>
    <row r="4722" spans="3:4">
      <c r="C4722" s="38"/>
      <c r="D4722" s="38"/>
    </row>
    <row r="4723" spans="3:4">
      <c r="C4723" s="38"/>
      <c r="D4723" s="38"/>
    </row>
    <row r="4724" spans="3:4">
      <c r="C4724" s="38"/>
      <c r="D4724" s="38"/>
    </row>
    <row r="4725" spans="3:4">
      <c r="C4725" s="38"/>
      <c r="D4725" s="38"/>
    </row>
    <row r="4726" spans="3:4">
      <c r="C4726" s="38"/>
      <c r="D4726" s="38"/>
    </row>
    <row r="4727" spans="3:4">
      <c r="C4727" s="38"/>
      <c r="D4727" s="38"/>
    </row>
    <row r="4728" spans="3:4">
      <c r="C4728" s="38"/>
      <c r="D4728" s="38"/>
    </row>
    <row r="4729" spans="3:4">
      <c r="C4729" s="38"/>
      <c r="D4729" s="38"/>
    </row>
    <row r="4730" spans="3:4">
      <c r="C4730" s="38"/>
      <c r="D4730" s="38"/>
    </row>
    <row r="4731" spans="3:4">
      <c r="C4731" s="38"/>
      <c r="D4731" s="38"/>
    </row>
    <row r="4732" spans="3:4">
      <c r="C4732" s="38"/>
      <c r="D4732" s="38"/>
    </row>
    <row r="4733" spans="3:4">
      <c r="C4733" s="38"/>
      <c r="D4733" s="38"/>
    </row>
    <row r="4734" spans="3:4">
      <c r="C4734" s="38"/>
      <c r="D4734" s="38"/>
    </row>
    <row r="4735" spans="3:4">
      <c r="C4735" s="38"/>
      <c r="D4735" s="38"/>
    </row>
    <row r="4736" spans="3:4">
      <c r="C4736" s="38"/>
      <c r="D4736" s="38"/>
    </row>
    <row r="4737" spans="3:4">
      <c r="C4737" s="38"/>
      <c r="D4737" s="38"/>
    </row>
    <row r="4738" spans="3:4">
      <c r="C4738" s="38"/>
      <c r="D4738" s="38"/>
    </row>
    <row r="4739" spans="3:4">
      <c r="C4739" s="38"/>
      <c r="D4739" s="38"/>
    </row>
    <row r="4740" spans="3:4">
      <c r="C4740" s="38"/>
      <c r="D4740" s="38"/>
    </row>
    <row r="4741" spans="3:4">
      <c r="C4741" s="38"/>
      <c r="D4741" s="38"/>
    </row>
    <row r="4742" spans="3:4">
      <c r="C4742" s="38"/>
      <c r="D4742" s="38"/>
    </row>
    <row r="4743" spans="3:4">
      <c r="C4743" s="38"/>
      <c r="D4743" s="38"/>
    </row>
    <row r="4744" spans="3:4">
      <c r="C4744" s="38"/>
      <c r="D4744" s="38"/>
    </row>
    <row r="4745" spans="3:4">
      <c r="C4745" s="38"/>
      <c r="D4745" s="38"/>
    </row>
    <row r="4746" spans="3:4">
      <c r="C4746" s="38"/>
      <c r="D4746" s="38"/>
    </row>
    <row r="4747" spans="3:4">
      <c r="C4747" s="38"/>
      <c r="D4747" s="38"/>
    </row>
    <row r="4748" spans="3:4">
      <c r="C4748" s="38"/>
      <c r="D4748" s="38"/>
    </row>
    <row r="4749" spans="3:4">
      <c r="C4749" s="38"/>
      <c r="D4749" s="38"/>
    </row>
    <row r="4750" spans="3:4">
      <c r="C4750" s="38"/>
      <c r="D4750" s="38"/>
    </row>
    <row r="4751" spans="3:4">
      <c r="C4751" s="38"/>
      <c r="D4751" s="38"/>
    </row>
    <row r="4752" spans="3:4">
      <c r="C4752" s="38"/>
      <c r="D4752" s="38"/>
    </row>
    <row r="4753" spans="3:4">
      <c r="C4753" s="38"/>
      <c r="D4753" s="38"/>
    </row>
    <row r="4754" spans="3:4">
      <c r="C4754" s="38"/>
      <c r="D4754" s="38"/>
    </row>
    <row r="4755" spans="3:4">
      <c r="C4755" s="38"/>
      <c r="D4755" s="38"/>
    </row>
    <row r="4756" spans="3:4">
      <c r="C4756" s="38"/>
      <c r="D4756" s="38"/>
    </row>
    <row r="4757" spans="3:4">
      <c r="C4757" s="38"/>
      <c r="D4757" s="38"/>
    </row>
    <row r="4758" spans="3:4">
      <c r="C4758" s="38"/>
      <c r="D4758" s="38"/>
    </row>
    <row r="4759" spans="3:4">
      <c r="C4759" s="38"/>
      <c r="D4759" s="38"/>
    </row>
    <row r="4760" spans="3:4">
      <c r="C4760" s="38"/>
      <c r="D4760" s="38"/>
    </row>
    <row r="4761" spans="3:4">
      <c r="C4761" s="38"/>
      <c r="D4761" s="38"/>
    </row>
    <row r="4762" spans="3:4">
      <c r="C4762" s="38"/>
      <c r="D4762" s="38"/>
    </row>
    <row r="4763" spans="3:4">
      <c r="C4763" s="38"/>
      <c r="D4763" s="38"/>
    </row>
    <row r="4764" spans="3:4">
      <c r="C4764" s="38"/>
      <c r="D4764" s="38"/>
    </row>
    <row r="4765" spans="3:4">
      <c r="C4765" s="38"/>
      <c r="D4765" s="38"/>
    </row>
    <row r="4766" spans="3:4">
      <c r="C4766" s="38"/>
      <c r="D4766" s="38"/>
    </row>
    <row r="4767" spans="3:4">
      <c r="C4767" s="38"/>
      <c r="D4767" s="38"/>
    </row>
    <row r="4768" spans="3:4">
      <c r="C4768" s="38"/>
      <c r="D4768" s="38"/>
    </row>
    <row r="4769" spans="3:4">
      <c r="C4769" s="38"/>
      <c r="D4769" s="38"/>
    </row>
    <row r="4770" spans="3:4">
      <c r="C4770" s="38"/>
      <c r="D4770" s="38"/>
    </row>
    <row r="4771" spans="3:4">
      <c r="C4771" s="38"/>
      <c r="D4771" s="38"/>
    </row>
    <row r="4772" spans="3:4">
      <c r="C4772" s="38"/>
      <c r="D4772" s="38"/>
    </row>
    <row r="4773" spans="3:4">
      <c r="C4773" s="38"/>
      <c r="D4773" s="38"/>
    </row>
    <row r="4774" spans="3:4">
      <c r="C4774" s="38"/>
      <c r="D4774" s="38"/>
    </row>
    <row r="4775" spans="3:4">
      <c r="C4775" s="38"/>
      <c r="D4775" s="38"/>
    </row>
    <row r="4776" spans="3:4">
      <c r="C4776" s="38"/>
      <c r="D4776" s="38"/>
    </row>
    <row r="4777" spans="3:4">
      <c r="C4777" s="38"/>
      <c r="D4777" s="38"/>
    </row>
    <row r="4778" spans="3:4">
      <c r="C4778" s="38"/>
      <c r="D4778" s="38"/>
    </row>
    <row r="4779" spans="3:4">
      <c r="C4779" s="38"/>
      <c r="D4779" s="38"/>
    </row>
    <row r="4780" spans="3:4">
      <c r="C4780" s="38"/>
      <c r="D4780" s="38"/>
    </row>
    <row r="4781" spans="3:4">
      <c r="C4781" s="38"/>
      <c r="D4781" s="38"/>
    </row>
    <row r="4782" spans="3:4">
      <c r="C4782" s="38"/>
      <c r="D4782" s="38"/>
    </row>
    <row r="4783" spans="3:4">
      <c r="C4783" s="38"/>
      <c r="D4783" s="38"/>
    </row>
    <row r="4784" spans="3:4">
      <c r="C4784" s="38"/>
      <c r="D4784" s="38"/>
    </row>
    <row r="4785" spans="3:4">
      <c r="C4785" s="38"/>
      <c r="D4785" s="38"/>
    </row>
    <row r="4786" spans="3:4">
      <c r="C4786" s="38"/>
      <c r="D4786" s="38"/>
    </row>
    <row r="4787" spans="3:4">
      <c r="C4787" s="38"/>
      <c r="D4787" s="38"/>
    </row>
    <row r="4788" spans="3:4">
      <c r="C4788" s="38"/>
      <c r="D4788" s="38"/>
    </row>
    <row r="4789" spans="3:4">
      <c r="C4789" s="38"/>
      <c r="D4789" s="38"/>
    </row>
    <row r="4790" spans="3:4">
      <c r="C4790" s="38"/>
      <c r="D4790" s="38"/>
    </row>
    <row r="4791" spans="3:4">
      <c r="C4791" s="38"/>
      <c r="D4791" s="38"/>
    </row>
    <row r="4792" spans="3:4">
      <c r="C4792" s="38"/>
      <c r="D4792" s="38"/>
    </row>
    <row r="4793" spans="3:4">
      <c r="C4793" s="38"/>
      <c r="D4793" s="38"/>
    </row>
    <row r="4794" spans="3:4">
      <c r="C4794" s="38"/>
      <c r="D4794" s="38"/>
    </row>
    <row r="4795" spans="3:4">
      <c r="C4795" s="38"/>
      <c r="D4795" s="38"/>
    </row>
    <row r="4796" spans="3:4">
      <c r="C4796" s="38"/>
      <c r="D4796" s="38"/>
    </row>
    <row r="4797" spans="3:4">
      <c r="C4797" s="38"/>
      <c r="D4797" s="38"/>
    </row>
    <row r="4798" spans="3:4">
      <c r="C4798" s="38"/>
      <c r="D4798" s="38"/>
    </row>
    <row r="4799" spans="3:4">
      <c r="C4799" s="38"/>
      <c r="D4799" s="38"/>
    </row>
    <row r="4800" spans="3:4">
      <c r="C4800" s="38"/>
      <c r="D4800" s="38"/>
    </row>
    <row r="4801" spans="3:4">
      <c r="C4801" s="38"/>
      <c r="D4801" s="38"/>
    </row>
    <row r="4802" spans="3:4">
      <c r="C4802" s="38"/>
      <c r="D4802" s="38"/>
    </row>
    <row r="4803" spans="3:4">
      <c r="C4803" s="38"/>
      <c r="D4803" s="38"/>
    </row>
    <row r="4804" spans="3:4">
      <c r="C4804" s="38"/>
      <c r="D4804" s="38"/>
    </row>
    <row r="4805" spans="3:4">
      <c r="C4805" s="38"/>
      <c r="D4805" s="38"/>
    </row>
    <row r="4806" spans="3:4">
      <c r="C4806" s="38"/>
      <c r="D4806" s="38"/>
    </row>
    <row r="4807" spans="3:4">
      <c r="C4807" s="38"/>
      <c r="D4807" s="38"/>
    </row>
    <row r="4808" spans="3:4">
      <c r="C4808" s="38"/>
      <c r="D4808" s="38"/>
    </row>
    <row r="4809" spans="3:4">
      <c r="C4809" s="38"/>
      <c r="D4809" s="38"/>
    </row>
    <row r="4810" spans="3:4">
      <c r="C4810" s="38"/>
      <c r="D4810" s="38"/>
    </row>
    <row r="4811" spans="3:4">
      <c r="C4811" s="38"/>
      <c r="D4811" s="38"/>
    </row>
    <row r="4812" spans="3:4">
      <c r="C4812" s="38"/>
      <c r="D4812" s="38"/>
    </row>
    <row r="4813" spans="3:4">
      <c r="C4813" s="38"/>
      <c r="D4813" s="38"/>
    </row>
    <row r="4814" spans="3:4">
      <c r="C4814" s="38"/>
      <c r="D4814" s="38"/>
    </row>
    <row r="4815" spans="3:4">
      <c r="C4815" s="38"/>
      <c r="D4815" s="38"/>
    </row>
    <row r="4816" spans="3:4">
      <c r="C4816" s="38"/>
      <c r="D4816" s="38"/>
    </row>
    <row r="4817" spans="3:4">
      <c r="C4817" s="38"/>
      <c r="D4817" s="38"/>
    </row>
    <row r="4818" spans="3:4">
      <c r="C4818" s="38"/>
      <c r="D4818" s="38"/>
    </row>
    <row r="4819" spans="3:4">
      <c r="C4819" s="38"/>
      <c r="D4819" s="38"/>
    </row>
    <row r="4820" spans="3:4">
      <c r="C4820" s="38"/>
      <c r="D4820" s="38"/>
    </row>
    <row r="4821" spans="3:4">
      <c r="C4821" s="38"/>
      <c r="D4821" s="38"/>
    </row>
    <row r="4822" spans="3:4">
      <c r="C4822" s="38"/>
      <c r="D4822" s="38"/>
    </row>
    <row r="4823" spans="3:4">
      <c r="C4823" s="38"/>
      <c r="D4823" s="38"/>
    </row>
    <row r="4824" spans="3:4">
      <c r="C4824" s="38"/>
      <c r="D4824" s="38"/>
    </row>
    <row r="4825" spans="3:4">
      <c r="C4825" s="38"/>
      <c r="D4825" s="38"/>
    </row>
    <row r="4826" spans="3:4">
      <c r="C4826" s="38"/>
      <c r="D4826" s="38"/>
    </row>
    <row r="4827" spans="3:4">
      <c r="C4827" s="38"/>
      <c r="D4827" s="38"/>
    </row>
    <row r="4828" spans="3:4">
      <c r="C4828" s="38"/>
      <c r="D4828" s="38"/>
    </row>
    <row r="4829" spans="3:4">
      <c r="C4829" s="38"/>
      <c r="D4829" s="38"/>
    </row>
    <row r="4830" spans="3:4">
      <c r="C4830" s="38"/>
      <c r="D4830" s="38"/>
    </row>
    <row r="4831" spans="3:4">
      <c r="C4831" s="38"/>
      <c r="D4831" s="38"/>
    </row>
    <row r="4832" spans="3:4">
      <c r="C4832" s="38"/>
      <c r="D4832" s="38"/>
    </row>
    <row r="4833" spans="3:4">
      <c r="C4833" s="38"/>
      <c r="D4833" s="38"/>
    </row>
    <row r="4834" spans="3:4">
      <c r="C4834" s="38"/>
      <c r="D4834" s="38"/>
    </row>
    <row r="4835" spans="3:4">
      <c r="C4835" s="38"/>
      <c r="D4835" s="38"/>
    </row>
    <row r="4836" spans="3:4">
      <c r="C4836" s="38"/>
      <c r="D4836" s="38"/>
    </row>
    <row r="4837" spans="3:4">
      <c r="C4837" s="38"/>
      <c r="D4837" s="38"/>
    </row>
    <row r="4838" spans="3:4">
      <c r="C4838" s="38"/>
      <c r="D4838" s="38"/>
    </row>
    <row r="4839" spans="3:4">
      <c r="C4839" s="38"/>
      <c r="D4839" s="38"/>
    </row>
    <row r="4840" spans="3:4">
      <c r="C4840" s="38"/>
      <c r="D4840" s="38"/>
    </row>
    <row r="4841" spans="3:4">
      <c r="C4841" s="38"/>
      <c r="D4841" s="38"/>
    </row>
    <row r="4842" spans="3:4">
      <c r="C4842" s="38"/>
      <c r="D4842" s="38"/>
    </row>
    <row r="4843" spans="3:4">
      <c r="C4843" s="38"/>
      <c r="D4843" s="38"/>
    </row>
    <row r="4844" spans="3:4">
      <c r="C4844" s="38"/>
      <c r="D4844" s="38"/>
    </row>
    <row r="4845" spans="3:4">
      <c r="C4845" s="38"/>
      <c r="D4845" s="38"/>
    </row>
    <row r="4846" spans="3:4">
      <c r="C4846" s="38"/>
      <c r="D4846" s="38"/>
    </row>
    <row r="4847" spans="3:4">
      <c r="C4847" s="38"/>
      <c r="D4847" s="38"/>
    </row>
    <row r="4848" spans="3:4">
      <c r="C4848" s="38"/>
      <c r="D4848" s="38"/>
    </row>
    <row r="4849" spans="3:4">
      <c r="C4849" s="38"/>
      <c r="D4849" s="38"/>
    </row>
    <row r="4850" spans="3:4">
      <c r="C4850" s="38"/>
      <c r="D4850" s="38"/>
    </row>
    <row r="4851" spans="3:4">
      <c r="C4851" s="38"/>
      <c r="D4851" s="38"/>
    </row>
    <row r="4852" spans="3:4">
      <c r="C4852" s="38"/>
      <c r="D4852" s="38"/>
    </row>
    <row r="4853" spans="3:4">
      <c r="C4853" s="38"/>
      <c r="D4853" s="38"/>
    </row>
    <row r="4854" spans="3:4">
      <c r="C4854" s="38"/>
      <c r="D4854" s="38"/>
    </row>
    <row r="4855" spans="3:4">
      <c r="C4855" s="38"/>
      <c r="D4855" s="38"/>
    </row>
    <row r="4856" spans="3:4">
      <c r="C4856" s="38"/>
      <c r="D4856" s="38"/>
    </row>
    <row r="4857" spans="3:4">
      <c r="C4857" s="38"/>
      <c r="D4857" s="38"/>
    </row>
    <row r="4858" spans="3:4">
      <c r="C4858" s="38"/>
      <c r="D4858" s="38"/>
    </row>
    <row r="4859" spans="3:4">
      <c r="C4859" s="38"/>
      <c r="D4859" s="38"/>
    </row>
    <row r="4860" spans="3:4">
      <c r="C4860" s="38"/>
      <c r="D4860" s="38"/>
    </row>
    <row r="4861" spans="3:4">
      <c r="C4861" s="38"/>
      <c r="D4861" s="38"/>
    </row>
    <row r="4862" spans="3:4">
      <c r="C4862" s="38"/>
      <c r="D4862" s="38"/>
    </row>
    <row r="4863" spans="3:4">
      <c r="C4863" s="38"/>
      <c r="D4863" s="38"/>
    </row>
    <row r="4864" spans="3:4">
      <c r="C4864" s="38"/>
      <c r="D4864" s="38"/>
    </row>
    <row r="4865" spans="3:4">
      <c r="C4865" s="38"/>
      <c r="D4865" s="38"/>
    </row>
    <row r="4866" spans="3:4">
      <c r="C4866" s="38"/>
      <c r="D4866" s="38"/>
    </row>
    <row r="4867" spans="3:4">
      <c r="C4867" s="38"/>
      <c r="D4867" s="38"/>
    </row>
    <row r="4868" spans="3:4">
      <c r="C4868" s="38"/>
      <c r="D4868" s="38"/>
    </row>
    <row r="4869" spans="3:4">
      <c r="C4869" s="38"/>
      <c r="D4869" s="38"/>
    </row>
    <row r="4870" spans="3:4">
      <c r="C4870" s="38"/>
      <c r="D4870" s="38"/>
    </row>
    <row r="4871" spans="3:4">
      <c r="C4871" s="38"/>
      <c r="D4871" s="38"/>
    </row>
    <row r="4872" spans="3:4">
      <c r="C4872" s="38"/>
      <c r="D4872" s="38"/>
    </row>
    <row r="4873" spans="3:4">
      <c r="C4873" s="38"/>
      <c r="D4873" s="38"/>
    </row>
    <row r="4874" spans="3:4">
      <c r="C4874" s="38"/>
      <c r="D4874" s="38"/>
    </row>
    <row r="4875" spans="3:4">
      <c r="C4875" s="38"/>
      <c r="D4875" s="38"/>
    </row>
    <row r="4876" spans="3:4">
      <c r="C4876" s="38"/>
      <c r="D4876" s="38"/>
    </row>
    <row r="4877" spans="3:4">
      <c r="C4877" s="38"/>
      <c r="D4877" s="38"/>
    </row>
    <row r="4878" spans="3:4">
      <c r="C4878" s="38"/>
      <c r="D4878" s="38"/>
    </row>
    <row r="4879" spans="3:4">
      <c r="C4879" s="38"/>
      <c r="D4879" s="38"/>
    </row>
    <row r="4880" spans="3:4">
      <c r="C4880" s="38"/>
      <c r="D4880" s="38"/>
    </row>
    <row r="4881" spans="3:4">
      <c r="C4881" s="38"/>
      <c r="D4881" s="38"/>
    </row>
    <row r="4882" spans="3:4">
      <c r="C4882" s="38"/>
      <c r="D4882" s="38"/>
    </row>
    <row r="4883" spans="3:4">
      <c r="C4883" s="38"/>
      <c r="D4883" s="38"/>
    </row>
    <row r="4884" spans="3:4">
      <c r="C4884" s="38"/>
      <c r="D4884" s="38"/>
    </row>
    <row r="4885" spans="3:4">
      <c r="C4885" s="38"/>
      <c r="D4885" s="38"/>
    </row>
    <row r="4886" spans="3:4">
      <c r="C4886" s="38"/>
      <c r="D4886" s="38"/>
    </row>
    <row r="4887" spans="3:4">
      <c r="C4887" s="38"/>
      <c r="D4887" s="38"/>
    </row>
    <row r="4888" spans="3:4">
      <c r="C4888" s="38"/>
      <c r="D4888" s="38"/>
    </row>
    <row r="4889" spans="3:4">
      <c r="C4889" s="38"/>
      <c r="D4889" s="38"/>
    </row>
    <row r="4890" spans="3:4">
      <c r="C4890" s="38"/>
      <c r="D4890" s="38"/>
    </row>
    <row r="4891" spans="3:4">
      <c r="C4891" s="38"/>
      <c r="D4891" s="38"/>
    </row>
    <row r="4892" spans="3:4">
      <c r="C4892" s="38"/>
      <c r="D4892" s="38"/>
    </row>
    <row r="4893" spans="3:4">
      <c r="C4893" s="38"/>
      <c r="D4893" s="38"/>
    </row>
    <row r="4894" spans="3:4">
      <c r="C4894" s="38"/>
      <c r="D4894" s="38"/>
    </row>
    <row r="4895" spans="3:4">
      <c r="C4895" s="38"/>
      <c r="D4895" s="38"/>
    </row>
    <row r="4896" spans="3:4">
      <c r="C4896" s="38"/>
      <c r="D4896" s="38"/>
    </row>
    <row r="4897" spans="3:4">
      <c r="C4897" s="38"/>
      <c r="D4897" s="38"/>
    </row>
    <row r="4898" spans="3:4">
      <c r="C4898" s="38"/>
      <c r="D4898" s="38"/>
    </row>
    <row r="4899" spans="3:4">
      <c r="C4899" s="38"/>
      <c r="D4899" s="38"/>
    </row>
    <row r="4900" spans="3:4">
      <c r="C4900" s="38"/>
      <c r="D4900" s="38"/>
    </row>
    <row r="4901" spans="3:4">
      <c r="C4901" s="38"/>
      <c r="D4901" s="38"/>
    </row>
    <row r="4902" spans="3:4">
      <c r="C4902" s="38"/>
      <c r="D4902" s="38"/>
    </row>
    <row r="4903" spans="3:4">
      <c r="C4903" s="38"/>
      <c r="D4903" s="38"/>
    </row>
    <row r="4904" spans="3:4">
      <c r="C4904" s="38"/>
      <c r="D4904" s="38"/>
    </row>
    <row r="4905" spans="3:4">
      <c r="C4905" s="38"/>
      <c r="D4905" s="38"/>
    </row>
    <row r="4906" spans="3:4">
      <c r="C4906" s="38"/>
      <c r="D4906" s="38"/>
    </row>
    <row r="4907" spans="3:4">
      <c r="C4907" s="38"/>
      <c r="D4907" s="38"/>
    </row>
    <row r="4908" spans="3:4">
      <c r="C4908" s="38"/>
      <c r="D4908" s="38"/>
    </row>
    <row r="4909" spans="3:4">
      <c r="C4909" s="38"/>
      <c r="D4909" s="38"/>
    </row>
    <row r="4910" spans="3:4">
      <c r="C4910" s="38"/>
      <c r="D4910" s="38"/>
    </row>
    <row r="4911" spans="3:4">
      <c r="C4911" s="38"/>
      <c r="D4911" s="38"/>
    </row>
    <row r="4912" spans="3:4">
      <c r="C4912" s="38"/>
      <c r="D4912" s="38"/>
    </row>
    <row r="4913" spans="3:4">
      <c r="C4913" s="38"/>
      <c r="D4913" s="38"/>
    </row>
    <row r="4914" spans="3:4">
      <c r="C4914" s="38"/>
      <c r="D4914" s="38"/>
    </row>
    <row r="4915" spans="3:4">
      <c r="C4915" s="38"/>
      <c r="D4915" s="38"/>
    </row>
    <row r="4916" spans="3:4">
      <c r="C4916" s="38"/>
      <c r="D4916" s="38"/>
    </row>
    <row r="4917" spans="3:4">
      <c r="C4917" s="38"/>
      <c r="D4917" s="38"/>
    </row>
    <row r="4918" spans="3:4">
      <c r="C4918" s="38"/>
      <c r="D4918" s="38"/>
    </row>
    <row r="4919" spans="3:4">
      <c r="C4919" s="38"/>
      <c r="D4919" s="38"/>
    </row>
    <row r="4920" spans="3:4">
      <c r="C4920" s="38"/>
      <c r="D4920" s="38"/>
    </row>
    <row r="4921" spans="3:4">
      <c r="C4921" s="38"/>
      <c r="D4921" s="38"/>
    </row>
    <row r="4922" spans="3:4">
      <c r="C4922" s="38"/>
      <c r="D4922" s="38"/>
    </row>
    <row r="4923" spans="3:4">
      <c r="C4923" s="38"/>
      <c r="D4923" s="38"/>
    </row>
    <row r="4924" spans="3:4">
      <c r="C4924" s="38"/>
      <c r="D4924" s="38"/>
    </row>
    <row r="4925" spans="3:4">
      <c r="C4925" s="38"/>
      <c r="D4925" s="38"/>
    </row>
    <row r="4926" spans="3:4">
      <c r="C4926" s="38"/>
      <c r="D4926" s="38"/>
    </row>
    <row r="4927" spans="3:4">
      <c r="C4927" s="38"/>
      <c r="D4927" s="38"/>
    </row>
    <row r="4928" spans="3:4">
      <c r="C4928" s="38"/>
      <c r="D4928" s="38"/>
    </row>
    <row r="4929" spans="3:4">
      <c r="C4929" s="38"/>
      <c r="D4929" s="38"/>
    </row>
    <row r="4930" spans="3:4">
      <c r="C4930" s="38"/>
      <c r="D4930" s="38"/>
    </row>
    <row r="4931" spans="3:4">
      <c r="C4931" s="38"/>
      <c r="D4931" s="38"/>
    </row>
    <row r="4932" spans="3:4">
      <c r="C4932" s="38"/>
      <c r="D4932" s="38"/>
    </row>
    <row r="4933" spans="3:4">
      <c r="C4933" s="38"/>
      <c r="D4933" s="38"/>
    </row>
    <row r="4934" spans="3:4">
      <c r="C4934" s="38"/>
      <c r="D4934" s="38"/>
    </row>
    <row r="4935" spans="3:4">
      <c r="C4935" s="38"/>
      <c r="D4935" s="38"/>
    </row>
    <row r="4936" spans="3:4">
      <c r="C4936" s="38"/>
      <c r="D4936" s="38"/>
    </row>
    <row r="4937" spans="3:4">
      <c r="C4937" s="38"/>
      <c r="D4937" s="38"/>
    </row>
    <row r="4938" spans="3:4">
      <c r="C4938" s="38"/>
      <c r="D4938" s="38"/>
    </row>
    <row r="4939" spans="3:4">
      <c r="C4939" s="38"/>
      <c r="D4939" s="38"/>
    </row>
    <row r="4940" spans="3:4">
      <c r="C4940" s="38"/>
      <c r="D4940" s="38"/>
    </row>
    <row r="4941" spans="3:4">
      <c r="C4941" s="38"/>
      <c r="D4941" s="38"/>
    </row>
    <row r="4942" spans="3:4">
      <c r="C4942" s="38"/>
      <c r="D4942" s="38"/>
    </row>
    <row r="4943" spans="3:4">
      <c r="C4943" s="38"/>
      <c r="D4943" s="38"/>
    </row>
    <row r="4944" spans="3:4">
      <c r="C4944" s="38"/>
      <c r="D4944" s="38"/>
    </row>
    <row r="4945" spans="3:4">
      <c r="C4945" s="38"/>
      <c r="D4945" s="38"/>
    </row>
    <row r="4946" spans="3:4">
      <c r="C4946" s="38"/>
      <c r="D4946" s="38"/>
    </row>
    <row r="4947" spans="3:4">
      <c r="C4947" s="38"/>
      <c r="D4947" s="38"/>
    </row>
    <row r="4948" spans="3:4">
      <c r="C4948" s="38"/>
      <c r="D4948" s="38"/>
    </row>
    <row r="4949" spans="3:4">
      <c r="C4949" s="38"/>
      <c r="D4949" s="38"/>
    </row>
    <row r="4950" spans="3:4">
      <c r="C4950" s="38"/>
      <c r="D4950" s="38"/>
    </row>
    <row r="4951" spans="3:4">
      <c r="C4951" s="38"/>
      <c r="D4951" s="38"/>
    </row>
    <row r="4952" spans="3:4">
      <c r="C4952" s="38"/>
      <c r="D4952" s="38"/>
    </row>
    <row r="4953" spans="3:4">
      <c r="C4953" s="38"/>
      <c r="D4953" s="38"/>
    </row>
    <row r="4954" spans="3:4">
      <c r="C4954" s="38"/>
      <c r="D4954" s="38"/>
    </row>
    <row r="4955" spans="3:4">
      <c r="C4955" s="38"/>
      <c r="D4955" s="38"/>
    </row>
    <row r="4956" spans="3:4">
      <c r="C4956" s="38"/>
      <c r="D4956" s="38"/>
    </row>
    <row r="4957" spans="3:4">
      <c r="C4957" s="38"/>
      <c r="D4957" s="38"/>
    </row>
    <row r="4958" spans="3:4">
      <c r="C4958" s="38"/>
      <c r="D4958" s="38"/>
    </row>
    <row r="4959" spans="3:4">
      <c r="C4959" s="38"/>
      <c r="D4959" s="38"/>
    </row>
    <row r="4960" spans="3:4">
      <c r="C4960" s="38"/>
      <c r="D4960" s="38"/>
    </row>
    <row r="4961" spans="3:4">
      <c r="C4961" s="38"/>
      <c r="D4961" s="38"/>
    </row>
    <row r="4962" spans="3:4">
      <c r="C4962" s="38"/>
      <c r="D4962" s="38"/>
    </row>
    <row r="4963" spans="3:4">
      <c r="C4963" s="38"/>
      <c r="D4963" s="38"/>
    </row>
    <row r="4964" spans="3:4">
      <c r="C4964" s="38"/>
      <c r="D4964" s="38"/>
    </row>
    <row r="4965" spans="3:4">
      <c r="C4965" s="38"/>
      <c r="D4965" s="38"/>
    </row>
    <row r="4966" spans="3:4">
      <c r="C4966" s="38"/>
      <c r="D4966" s="38"/>
    </row>
    <row r="4967" spans="3:4">
      <c r="C4967" s="38"/>
      <c r="D4967" s="38"/>
    </row>
    <row r="4968" spans="3:4">
      <c r="C4968" s="38"/>
      <c r="D4968" s="38"/>
    </row>
    <row r="4969" spans="3:4">
      <c r="C4969" s="38"/>
      <c r="D4969" s="38"/>
    </row>
    <row r="4970" spans="3:4">
      <c r="C4970" s="38"/>
      <c r="D4970" s="38"/>
    </row>
    <row r="4971" spans="3:4">
      <c r="C4971" s="38"/>
      <c r="D4971" s="38"/>
    </row>
    <row r="4972" spans="3:4">
      <c r="C4972" s="38"/>
      <c r="D4972" s="38"/>
    </row>
    <row r="4973" spans="3:4">
      <c r="C4973" s="38"/>
      <c r="D4973" s="38"/>
    </row>
    <row r="4974" spans="3:4">
      <c r="C4974" s="38"/>
      <c r="D4974" s="38"/>
    </row>
    <row r="4975" spans="3:4">
      <c r="C4975" s="38"/>
      <c r="D4975" s="38"/>
    </row>
    <row r="4976" spans="3:4">
      <c r="C4976" s="38"/>
      <c r="D4976" s="38"/>
    </row>
    <row r="4977" spans="3:4">
      <c r="C4977" s="38"/>
      <c r="D4977" s="38"/>
    </row>
    <row r="4978" spans="3:4">
      <c r="C4978" s="38"/>
      <c r="D4978" s="38"/>
    </row>
    <row r="4979" spans="3:4">
      <c r="C4979" s="38"/>
      <c r="D4979" s="38"/>
    </row>
    <row r="4980" spans="3:4">
      <c r="C4980" s="38"/>
      <c r="D4980" s="38"/>
    </row>
    <row r="4981" spans="3:4">
      <c r="C4981" s="38"/>
      <c r="D4981" s="38"/>
    </row>
    <row r="4982" spans="3:4">
      <c r="C4982" s="38"/>
      <c r="D4982" s="38"/>
    </row>
    <row r="4983" spans="3:4">
      <c r="C4983" s="38"/>
      <c r="D4983" s="38"/>
    </row>
    <row r="4984" spans="3:4">
      <c r="C4984" s="38"/>
      <c r="D4984" s="38"/>
    </row>
    <row r="4985" spans="3:4">
      <c r="C4985" s="38"/>
      <c r="D4985" s="38"/>
    </row>
    <row r="4986" spans="3:4">
      <c r="C4986" s="38"/>
      <c r="D4986" s="38"/>
    </row>
    <row r="4987" spans="3:4">
      <c r="C4987" s="38"/>
      <c r="D4987" s="38"/>
    </row>
    <row r="4988" spans="3:4">
      <c r="C4988" s="38"/>
      <c r="D4988" s="38"/>
    </row>
    <row r="4989" spans="3:4">
      <c r="C4989" s="38"/>
      <c r="D4989" s="38"/>
    </row>
    <row r="4990" spans="3:4">
      <c r="C4990" s="38"/>
      <c r="D4990" s="38"/>
    </row>
    <row r="4991" spans="3:4">
      <c r="C4991" s="38"/>
      <c r="D4991" s="38"/>
    </row>
    <row r="4992" spans="3:4">
      <c r="C4992" s="38"/>
      <c r="D4992" s="38"/>
    </row>
    <row r="4993" spans="3:4">
      <c r="C4993" s="38"/>
      <c r="D4993" s="38"/>
    </row>
    <row r="4994" spans="3:4">
      <c r="C4994" s="38"/>
      <c r="D4994" s="38"/>
    </row>
    <row r="4995" spans="3:4">
      <c r="C4995" s="38"/>
      <c r="D4995" s="38"/>
    </row>
    <row r="4996" spans="3:4">
      <c r="C4996" s="38"/>
      <c r="D4996" s="38"/>
    </row>
    <row r="4997" spans="3:4">
      <c r="C4997" s="38"/>
      <c r="D4997" s="38"/>
    </row>
    <row r="4998" spans="3:4">
      <c r="C4998" s="38"/>
      <c r="D4998" s="38"/>
    </row>
    <row r="4999" spans="3:4">
      <c r="C4999" s="38"/>
      <c r="D4999" s="38"/>
    </row>
    <row r="5000" spans="3:4">
      <c r="C5000" s="38"/>
      <c r="D5000" s="38"/>
    </row>
    <row r="5001" spans="3:4">
      <c r="C5001" s="38"/>
      <c r="D5001" s="38"/>
    </row>
    <row r="5002" spans="3:4">
      <c r="C5002" s="38"/>
      <c r="D5002" s="38"/>
    </row>
    <row r="5003" spans="3:4">
      <c r="C5003" s="38"/>
      <c r="D5003" s="38"/>
    </row>
    <row r="5004" spans="3:4">
      <c r="C5004" s="38"/>
      <c r="D5004" s="38"/>
    </row>
    <row r="5005" spans="3:4">
      <c r="C5005" s="38"/>
      <c r="D5005" s="38"/>
    </row>
    <row r="5006" spans="3:4">
      <c r="C5006" s="38"/>
      <c r="D5006" s="38"/>
    </row>
    <row r="5007" spans="3:4">
      <c r="C5007" s="38"/>
      <c r="D5007" s="38"/>
    </row>
    <row r="5008" spans="3:4">
      <c r="C5008" s="38"/>
      <c r="D5008" s="38"/>
    </row>
    <row r="5009" spans="3:4">
      <c r="C5009" s="38"/>
      <c r="D5009" s="38"/>
    </row>
    <row r="5010" spans="3:4">
      <c r="C5010" s="38"/>
      <c r="D5010" s="38"/>
    </row>
    <row r="5011" spans="3:4">
      <c r="C5011" s="38"/>
      <c r="D5011" s="38"/>
    </row>
    <row r="5012" spans="3:4">
      <c r="C5012" s="38"/>
      <c r="D5012" s="38"/>
    </row>
    <row r="5013" spans="3:4">
      <c r="C5013" s="38"/>
      <c r="D5013" s="38"/>
    </row>
    <row r="5014" spans="3:4">
      <c r="C5014" s="38"/>
      <c r="D5014" s="38"/>
    </row>
    <row r="5015" spans="3:4">
      <c r="C5015" s="38"/>
      <c r="D5015" s="38"/>
    </row>
    <row r="5016" spans="3:4">
      <c r="C5016" s="38"/>
      <c r="D5016" s="38"/>
    </row>
    <row r="5017" spans="3:4">
      <c r="C5017" s="38"/>
      <c r="D5017" s="38"/>
    </row>
    <row r="5018" spans="3:4">
      <c r="C5018" s="38"/>
      <c r="D5018" s="38"/>
    </row>
    <row r="5019" spans="3:4">
      <c r="C5019" s="38"/>
      <c r="D5019" s="38"/>
    </row>
    <row r="5020" spans="3:4">
      <c r="C5020" s="38"/>
      <c r="D5020" s="38"/>
    </row>
    <row r="5021" spans="3:4">
      <c r="C5021" s="38"/>
      <c r="D5021" s="38"/>
    </row>
    <row r="5022" spans="3:4">
      <c r="C5022" s="38"/>
      <c r="D5022" s="38"/>
    </row>
    <row r="5023" spans="3:4">
      <c r="C5023" s="38"/>
      <c r="D5023" s="38"/>
    </row>
    <row r="5024" spans="3:4">
      <c r="C5024" s="38"/>
      <c r="D5024" s="38"/>
    </row>
    <row r="5025" spans="3:4">
      <c r="C5025" s="38"/>
      <c r="D5025" s="38"/>
    </row>
    <row r="5026" spans="3:4">
      <c r="C5026" s="38"/>
      <c r="D5026" s="38"/>
    </row>
    <row r="5027" spans="3:4">
      <c r="C5027" s="38"/>
      <c r="D5027" s="38"/>
    </row>
    <row r="5028" spans="3:4">
      <c r="C5028" s="38"/>
      <c r="D5028" s="38"/>
    </row>
    <row r="5029" spans="3:4">
      <c r="C5029" s="38"/>
      <c r="D5029" s="38"/>
    </row>
    <row r="5030" spans="3:4">
      <c r="C5030" s="38"/>
      <c r="D5030" s="38"/>
    </row>
    <row r="5031" spans="3:4">
      <c r="C5031" s="38"/>
      <c r="D5031" s="38"/>
    </row>
    <row r="5032" spans="3:4">
      <c r="C5032" s="38"/>
      <c r="D5032" s="38"/>
    </row>
    <row r="5033" spans="3:4">
      <c r="C5033" s="38"/>
      <c r="D5033" s="38"/>
    </row>
    <row r="5034" spans="3:4">
      <c r="C5034" s="38"/>
      <c r="D5034" s="38"/>
    </row>
    <row r="5035" spans="3:4">
      <c r="C5035" s="38"/>
      <c r="D5035" s="38"/>
    </row>
    <row r="5036" spans="3:4">
      <c r="C5036" s="38"/>
      <c r="D5036" s="38"/>
    </row>
    <row r="5037" spans="3:4">
      <c r="C5037" s="38"/>
      <c r="D5037" s="38"/>
    </row>
    <row r="5038" spans="3:4">
      <c r="C5038" s="38"/>
      <c r="D5038" s="38"/>
    </row>
    <row r="5039" spans="3:4">
      <c r="C5039" s="38"/>
      <c r="D5039" s="38"/>
    </row>
    <row r="5040" spans="3:4">
      <c r="C5040" s="38"/>
      <c r="D5040" s="38"/>
    </row>
    <row r="5041" spans="3:4">
      <c r="C5041" s="38"/>
      <c r="D5041" s="38"/>
    </row>
    <row r="5042" spans="3:4">
      <c r="C5042" s="38"/>
      <c r="D5042" s="38"/>
    </row>
    <row r="5043" spans="3:4">
      <c r="C5043" s="38"/>
      <c r="D5043" s="38"/>
    </row>
    <row r="5044" spans="3:4">
      <c r="C5044" s="38"/>
      <c r="D5044" s="38"/>
    </row>
    <row r="5045" spans="3:4">
      <c r="C5045" s="38"/>
      <c r="D5045" s="38"/>
    </row>
    <row r="5046" spans="3:4">
      <c r="C5046" s="38"/>
      <c r="D5046" s="38"/>
    </row>
    <row r="5047" spans="3:4">
      <c r="C5047" s="38"/>
      <c r="D5047" s="38"/>
    </row>
    <row r="5048" spans="3:4">
      <c r="C5048" s="38"/>
      <c r="D5048" s="38"/>
    </row>
    <row r="5049" spans="3:4">
      <c r="C5049" s="38"/>
      <c r="D5049" s="38"/>
    </row>
    <row r="5050" spans="3:4">
      <c r="C5050" s="38"/>
      <c r="D5050" s="38"/>
    </row>
    <row r="5051" spans="3:4">
      <c r="C5051" s="38"/>
      <c r="D5051" s="38"/>
    </row>
    <row r="5052" spans="3:4">
      <c r="C5052" s="38"/>
      <c r="D5052" s="38"/>
    </row>
    <row r="5053" spans="3:4">
      <c r="C5053" s="38"/>
      <c r="D5053" s="38"/>
    </row>
    <row r="5054" spans="3:4">
      <c r="C5054" s="38"/>
      <c r="D5054" s="38"/>
    </row>
    <row r="5055" spans="3:4">
      <c r="C5055" s="38"/>
      <c r="D5055" s="38"/>
    </row>
    <row r="5056" spans="3:4">
      <c r="C5056" s="38"/>
      <c r="D5056" s="38"/>
    </row>
    <row r="5057" spans="3:4">
      <c r="C5057" s="38"/>
      <c r="D5057" s="38"/>
    </row>
    <row r="5058" spans="3:4">
      <c r="C5058" s="38"/>
      <c r="D5058" s="38"/>
    </row>
    <row r="5059" spans="3:4">
      <c r="C5059" s="38"/>
      <c r="D5059" s="38"/>
    </row>
    <row r="5060" spans="3:4">
      <c r="C5060" s="38"/>
      <c r="D5060" s="38"/>
    </row>
    <row r="5061" spans="3:4">
      <c r="C5061" s="38"/>
      <c r="D5061" s="38"/>
    </row>
    <row r="5062" spans="3:4">
      <c r="C5062" s="38"/>
      <c r="D5062" s="38"/>
    </row>
    <row r="5063" spans="3:4">
      <c r="C5063" s="38"/>
      <c r="D5063" s="38"/>
    </row>
    <row r="5064" spans="3:4">
      <c r="C5064" s="38"/>
      <c r="D5064" s="38"/>
    </row>
    <row r="5065" spans="3:4">
      <c r="C5065" s="38"/>
      <c r="D5065" s="38"/>
    </row>
    <row r="5066" spans="3:4">
      <c r="C5066" s="38"/>
      <c r="D5066" s="38"/>
    </row>
    <row r="5067" spans="3:4">
      <c r="C5067" s="38"/>
      <c r="D5067" s="38"/>
    </row>
    <row r="5068" spans="3:4">
      <c r="C5068" s="38"/>
      <c r="D5068" s="38"/>
    </row>
    <row r="5069" spans="3:4">
      <c r="C5069" s="38"/>
      <c r="D5069" s="38"/>
    </row>
    <row r="5070" spans="3:4">
      <c r="C5070" s="38"/>
      <c r="D5070" s="38"/>
    </row>
    <row r="5071" spans="3:4">
      <c r="C5071" s="38"/>
      <c r="D5071" s="38"/>
    </row>
    <row r="5072" spans="3:4">
      <c r="C5072" s="38"/>
      <c r="D5072" s="38"/>
    </row>
    <row r="5073" spans="3:4">
      <c r="C5073" s="38"/>
      <c r="D5073" s="38"/>
    </row>
    <row r="5074" spans="3:4">
      <c r="C5074" s="38"/>
      <c r="D5074" s="38"/>
    </row>
    <row r="5075" spans="3:4">
      <c r="C5075" s="38"/>
      <c r="D5075" s="38"/>
    </row>
    <row r="5076" spans="3:4">
      <c r="C5076" s="38"/>
      <c r="D5076" s="38"/>
    </row>
    <row r="5077" spans="3:4">
      <c r="C5077" s="38"/>
      <c r="D5077" s="38"/>
    </row>
    <row r="5078" spans="3:4">
      <c r="C5078" s="38"/>
      <c r="D5078" s="38"/>
    </row>
    <row r="5079" spans="3:4">
      <c r="C5079" s="38"/>
      <c r="D5079" s="38"/>
    </row>
    <row r="5080" spans="3:4">
      <c r="C5080" s="38"/>
      <c r="D5080" s="38"/>
    </row>
    <row r="5081" spans="3:4">
      <c r="C5081" s="38"/>
      <c r="D5081" s="38"/>
    </row>
    <row r="5082" spans="3:4">
      <c r="C5082" s="38"/>
      <c r="D5082" s="38"/>
    </row>
    <row r="5083" spans="3:4">
      <c r="C5083" s="38"/>
      <c r="D5083" s="38"/>
    </row>
    <row r="5084" spans="3:4">
      <c r="C5084" s="38"/>
      <c r="D5084" s="38"/>
    </row>
    <row r="5085" spans="3:4">
      <c r="C5085" s="38"/>
      <c r="D5085" s="38"/>
    </row>
    <row r="5086" spans="3:4">
      <c r="C5086" s="38"/>
      <c r="D5086" s="38"/>
    </row>
    <row r="5087" spans="3:4">
      <c r="C5087" s="38"/>
      <c r="D5087" s="38"/>
    </row>
    <row r="5088" spans="3:4">
      <c r="C5088" s="38"/>
      <c r="D5088" s="38"/>
    </row>
    <row r="5089" spans="3:4">
      <c r="C5089" s="38"/>
      <c r="D5089" s="38"/>
    </row>
    <row r="5090" spans="3:4">
      <c r="C5090" s="38"/>
      <c r="D5090" s="38"/>
    </row>
    <row r="5091" spans="3:4">
      <c r="C5091" s="38"/>
      <c r="D5091" s="38"/>
    </row>
    <row r="5092" spans="3:4">
      <c r="C5092" s="38"/>
      <c r="D5092" s="38"/>
    </row>
    <row r="5093" spans="3:4">
      <c r="C5093" s="38"/>
      <c r="D5093" s="38"/>
    </row>
    <row r="5094" spans="3:4">
      <c r="C5094" s="38"/>
      <c r="D5094" s="38"/>
    </row>
    <row r="5095" spans="3:4">
      <c r="C5095" s="38"/>
      <c r="D5095" s="38"/>
    </row>
    <row r="5096" spans="3:4">
      <c r="C5096" s="38"/>
      <c r="D5096" s="38"/>
    </row>
    <row r="5097" spans="3:4">
      <c r="C5097" s="38"/>
      <c r="D5097" s="38"/>
    </row>
    <row r="5098" spans="3:4">
      <c r="C5098" s="38"/>
      <c r="D5098" s="38"/>
    </row>
    <row r="5099" spans="3:4">
      <c r="C5099" s="38"/>
      <c r="D5099" s="38"/>
    </row>
    <row r="5100" spans="3:4">
      <c r="C5100" s="38"/>
      <c r="D5100" s="38"/>
    </row>
    <row r="5101" spans="3:4">
      <c r="C5101" s="38"/>
      <c r="D5101" s="38"/>
    </row>
    <row r="5102" spans="3:4">
      <c r="C5102" s="38"/>
      <c r="D5102" s="38"/>
    </row>
    <row r="5103" spans="3:4">
      <c r="C5103" s="38"/>
      <c r="D5103" s="38"/>
    </row>
    <row r="5104" spans="3:4">
      <c r="C5104" s="38"/>
      <c r="D5104" s="38"/>
    </row>
    <row r="5105" spans="3:4">
      <c r="C5105" s="38"/>
      <c r="D5105" s="38"/>
    </row>
    <row r="5106" spans="3:4">
      <c r="C5106" s="38"/>
      <c r="D5106" s="38"/>
    </row>
    <row r="5107" spans="3:4">
      <c r="C5107" s="38"/>
      <c r="D5107" s="38"/>
    </row>
    <row r="5108" spans="3:4">
      <c r="C5108" s="38"/>
      <c r="D5108" s="38"/>
    </row>
    <row r="5109" spans="3:4">
      <c r="C5109" s="38"/>
      <c r="D5109" s="38"/>
    </row>
    <row r="5110" spans="3:4">
      <c r="C5110" s="38"/>
      <c r="D5110" s="38"/>
    </row>
    <row r="5111" spans="3:4">
      <c r="C5111" s="38"/>
      <c r="D5111" s="38"/>
    </row>
    <row r="5112" spans="3:4">
      <c r="C5112" s="38"/>
      <c r="D5112" s="38"/>
    </row>
    <row r="5113" spans="3:4">
      <c r="C5113" s="38"/>
      <c r="D5113" s="38"/>
    </row>
    <row r="5114" spans="3:4">
      <c r="C5114" s="38"/>
      <c r="D5114" s="38"/>
    </row>
    <row r="5115" spans="3:4">
      <c r="C5115" s="38"/>
      <c r="D5115" s="38"/>
    </row>
    <row r="5116" spans="3:4">
      <c r="C5116" s="38"/>
      <c r="D5116" s="38"/>
    </row>
    <row r="5117" spans="3:4">
      <c r="C5117" s="38"/>
      <c r="D5117" s="38"/>
    </row>
    <row r="5118" spans="3:4">
      <c r="C5118" s="38"/>
      <c r="D5118" s="38"/>
    </row>
    <row r="5119" spans="3:4">
      <c r="C5119" s="38"/>
      <c r="D5119" s="38"/>
    </row>
    <row r="5120" spans="3:4">
      <c r="C5120" s="38"/>
      <c r="D5120" s="38"/>
    </row>
    <row r="5121" spans="3:4">
      <c r="C5121" s="38"/>
      <c r="D5121" s="38"/>
    </row>
    <row r="5122" spans="3:4">
      <c r="C5122" s="38"/>
      <c r="D5122" s="38"/>
    </row>
    <row r="5123" spans="3:4">
      <c r="C5123" s="38"/>
      <c r="D5123" s="38"/>
    </row>
    <row r="5124" spans="3:4">
      <c r="C5124" s="38"/>
      <c r="D5124" s="38"/>
    </row>
    <row r="5125" spans="3:4">
      <c r="C5125" s="38"/>
      <c r="D5125" s="38"/>
    </row>
    <row r="5126" spans="3:4">
      <c r="C5126" s="38"/>
      <c r="D5126" s="38"/>
    </row>
    <row r="5127" spans="3:4">
      <c r="C5127" s="38"/>
      <c r="D5127" s="38"/>
    </row>
    <row r="5128" spans="3:4">
      <c r="C5128" s="38"/>
      <c r="D5128" s="38"/>
    </row>
    <row r="5129" spans="3:4">
      <c r="C5129" s="38"/>
      <c r="D5129" s="38"/>
    </row>
    <row r="5130" spans="3:4">
      <c r="C5130" s="38"/>
      <c r="D5130" s="38"/>
    </row>
    <row r="5131" spans="3:4">
      <c r="C5131" s="38"/>
      <c r="D5131" s="38"/>
    </row>
    <row r="5132" spans="3:4">
      <c r="C5132" s="38"/>
      <c r="D5132" s="38"/>
    </row>
    <row r="5133" spans="3:4">
      <c r="C5133" s="38"/>
      <c r="D5133" s="38"/>
    </row>
    <row r="5134" spans="3:4">
      <c r="C5134" s="38"/>
      <c r="D5134" s="38"/>
    </row>
    <row r="5135" spans="3:4">
      <c r="C5135" s="38"/>
      <c r="D5135" s="38"/>
    </row>
    <row r="5136" spans="3:4">
      <c r="C5136" s="38"/>
      <c r="D5136" s="38"/>
    </row>
    <row r="5137" spans="3:4">
      <c r="C5137" s="38"/>
      <c r="D5137" s="38"/>
    </row>
    <row r="5138" spans="3:4">
      <c r="C5138" s="38"/>
      <c r="D5138" s="38"/>
    </row>
    <row r="5139" spans="3:4">
      <c r="C5139" s="38"/>
      <c r="D5139" s="38"/>
    </row>
    <row r="5140" spans="3:4">
      <c r="C5140" s="38"/>
      <c r="D5140" s="38"/>
    </row>
    <row r="5141" spans="3:4">
      <c r="C5141" s="38"/>
      <c r="D5141" s="38"/>
    </row>
    <row r="5142" spans="3:4">
      <c r="C5142" s="38"/>
      <c r="D5142" s="38"/>
    </row>
    <row r="5143" spans="3:4">
      <c r="C5143" s="38"/>
      <c r="D5143" s="38"/>
    </row>
    <row r="5144" spans="3:4">
      <c r="C5144" s="38"/>
      <c r="D5144" s="38"/>
    </row>
    <row r="5145" spans="3:4">
      <c r="C5145" s="38"/>
      <c r="D5145" s="38"/>
    </row>
    <row r="5146" spans="3:4">
      <c r="C5146" s="38"/>
      <c r="D5146" s="38"/>
    </row>
    <row r="5147" spans="3:4">
      <c r="C5147" s="38"/>
      <c r="D5147" s="38"/>
    </row>
    <row r="5148" spans="3:4">
      <c r="C5148" s="38"/>
      <c r="D5148" s="38"/>
    </row>
    <row r="5149" spans="3:4">
      <c r="C5149" s="38"/>
      <c r="D5149" s="38"/>
    </row>
    <row r="5150" spans="3:4">
      <c r="C5150" s="38"/>
      <c r="D5150" s="38"/>
    </row>
    <row r="5151" spans="3:4">
      <c r="C5151" s="38"/>
      <c r="D5151" s="38"/>
    </row>
    <row r="5152" spans="3:4">
      <c r="C5152" s="38"/>
      <c r="D5152" s="38"/>
    </row>
    <row r="5153" spans="3:4">
      <c r="C5153" s="38"/>
      <c r="D5153" s="38"/>
    </row>
    <row r="5154" spans="3:4">
      <c r="C5154" s="38"/>
      <c r="D5154" s="38"/>
    </row>
    <row r="5155" spans="3:4">
      <c r="C5155" s="38"/>
      <c r="D5155" s="38"/>
    </row>
    <row r="5156" spans="3:4">
      <c r="C5156" s="38"/>
      <c r="D5156" s="38"/>
    </row>
    <row r="5157" spans="3:4">
      <c r="C5157" s="38"/>
      <c r="D5157" s="38"/>
    </row>
    <row r="5158" spans="3:4">
      <c r="C5158" s="38"/>
      <c r="D5158" s="38"/>
    </row>
    <row r="5159" spans="3:4">
      <c r="C5159" s="38"/>
      <c r="D5159" s="38"/>
    </row>
    <row r="5160" spans="3:4">
      <c r="C5160" s="38"/>
      <c r="D5160" s="38"/>
    </row>
    <row r="5161" spans="3:4">
      <c r="C5161" s="38"/>
      <c r="D5161" s="38"/>
    </row>
    <row r="5162" spans="3:4">
      <c r="C5162" s="38"/>
      <c r="D5162" s="38"/>
    </row>
    <row r="5163" spans="3:4">
      <c r="C5163" s="38"/>
      <c r="D5163" s="38"/>
    </row>
    <row r="5164" spans="3:4">
      <c r="C5164" s="38"/>
      <c r="D5164" s="38"/>
    </row>
    <row r="5165" spans="3:4">
      <c r="C5165" s="38"/>
      <c r="D5165" s="38"/>
    </row>
    <row r="5166" spans="3:4">
      <c r="C5166" s="38"/>
      <c r="D5166" s="38"/>
    </row>
    <row r="5167" spans="3:4">
      <c r="C5167" s="38"/>
      <c r="D5167" s="38"/>
    </row>
    <row r="5168" spans="3:4">
      <c r="C5168" s="38"/>
      <c r="D5168" s="38"/>
    </row>
    <row r="5169" spans="3:4">
      <c r="C5169" s="38"/>
      <c r="D5169" s="38"/>
    </row>
    <row r="5170" spans="3:4">
      <c r="C5170" s="38"/>
      <c r="D5170" s="38"/>
    </row>
    <row r="5171" spans="3:4">
      <c r="C5171" s="38"/>
      <c r="D5171" s="38"/>
    </row>
    <row r="5172" spans="3:4">
      <c r="C5172" s="38"/>
      <c r="D5172" s="38"/>
    </row>
    <row r="5173" spans="3:4">
      <c r="C5173" s="38"/>
      <c r="D5173" s="38"/>
    </row>
    <row r="5174" spans="3:4">
      <c r="C5174" s="38"/>
      <c r="D5174" s="38"/>
    </row>
    <row r="5175" spans="3:4">
      <c r="C5175" s="38"/>
      <c r="D5175" s="38"/>
    </row>
    <row r="5176" spans="3:4">
      <c r="C5176" s="38"/>
      <c r="D5176" s="38"/>
    </row>
    <row r="5177" spans="3:4">
      <c r="C5177" s="38"/>
      <c r="D5177" s="38"/>
    </row>
    <row r="5178" spans="3:4">
      <c r="C5178" s="38"/>
      <c r="D5178" s="38"/>
    </row>
    <row r="5179" spans="3:4">
      <c r="C5179" s="38"/>
      <c r="D5179" s="38"/>
    </row>
    <row r="5180" spans="3:4">
      <c r="C5180" s="38"/>
      <c r="D5180" s="38"/>
    </row>
    <row r="5181" spans="3:4">
      <c r="C5181" s="38"/>
      <c r="D5181" s="38"/>
    </row>
    <row r="5182" spans="3:4">
      <c r="C5182" s="38"/>
      <c r="D5182" s="38"/>
    </row>
    <row r="5183" spans="3:4">
      <c r="C5183" s="38"/>
      <c r="D5183" s="38"/>
    </row>
    <row r="5184" spans="3:4">
      <c r="C5184" s="38"/>
      <c r="D5184" s="38"/>
    </row>
    <row r="5185" spans="3:4">
      <c r="C5185" s="38"/>
      <c r="D5185" s="38"/>
    </row>
    <row r="5186" spans="3:4">
      <c r="C5186" s="38"/>
      <c r="D5186" s="38"/>
    </row>
    <row r="5187" spans="3:4">
      <c r="C5187" s="38"/>
      <c r="D5187" s="38"/>
    </row>
    <row r="5188" spans="3:4">
      <c r="C5188" s="38"/>
      <c r="D5188" s="38"/>
    </row>
    <row r="5189" spans="3:4">
      <c r="C5189" s="38"/>
      <c r="D5189" s="38"/>
    </row>
    <row r="5190" spans="3:4">
      <c r="C5190" s="38"/>
      <c r="D5190" s="38"/>
    </row>
    <row r="5191" spans="3:4">
      <c r="C5191" s="38"/>
      <c r="D5191" s="38"/>
    </row>
    <row r="5192" spans="3:4">
      <c r="C5192" s="38"/>
      <c r="D5192" s="38"/>
    </row>
    <row r="5193" spans="3:4">
      <c r="C5193" s="38"/>
      <c r="D5193" s="38"/>
    </row>
    <row r="5194" spans="3:4">
      <c r="C5194" s="38"/>
      <c r="D5194" s="38"/>
    </row>
    <row r="5195" spans="3:4">
      <c r="C5195" s="38"/>
      <c r="D5195" s="38"/>
    </row>
    <row r="5196" spans="3:4">
      <c r="C5196" s="38"/>
      <c r="D5196" s="38"/>
    </row>
    <row r="5197" spans="3:4">
      <c r="C5197" s="38"/>
      <c r="D5197" s="38"/>
    </row>
    <row r="5198" spans="3:4">
      <c r="C5198" s="38"/>
      <c r="D5198" s="38"/>
    </row>
    <row r="5199" spans="3:4">
      <c r="C5199" s="38"/>
      <c r="D5199" s="38"/>
    </row>
    <row r="5200" spans="3:4">
      <c r="C5200" s="38"/>
      <c r="D5200" s="38"/>
    </row>
    <row r="5201" spans="3:4">
      <c r="C5201" s="38"/>
      <c r="D5201" s="38"/>
    </row>
    <row r="5202" spans="3:4">
      <c r="C5202" s="38"/>
      <c r="D5202" s="38"/>
    </row>
    <row r="5203" spans="3:4">
      <c r="C5203" s="38"/>
      <c r="D5203" s="38"/>
    </row>
    <row r="5204" spans="3:4">
      <c r="C5204" s="38"/>
      <c r="D5204" s="38"/>
    </row>
    <row r="5205" spans="3:4">
      <c r="C5205" s="38"/>
      <c r="D5205" s="38"/>
    </row>
    <row r="5206" spans="3:4">
      <c r="C5206" s="38"/>
      <c r="D5206" s="38"/>
    </row>
    <row r="5207" spans="3:4">
      <c r="C5207" s="38"/>
      <c r="D5207" s="38"/>
    </row>
    <row r="5208" spans="3:4">
      <c r="C5208" s="38"/>
      <c r="D5208" s="38"/>
    </row>
    <row r="5209" spans="3:4">
      <c r="C5209" s="38"/>
      <c r="D5209" s="38"/>
    </row>
    <row r="5210" spans="3:4">
      <c r="C5210" s="38"/>
      <c r="D5210" s="38"/>
    </row>
    <row r="5211" spans="3:4">
      <c r="C5211" s="38"/>
      <c r="D5211" s="38"/>
    </row>
    <row r="5212" spans="3:4">
      <c r="C5212" s="38"/>
      <c r="D5212" s="38"/>
    </row>
    <row r="5213" spans="3:4">
      <c r="C5213" s="38"/>
      <c r="D5213" s="38"/>
    </row>
    <row r="5214" spans="3:4">
      <c r="C5214" s="38"/>
      <c r="D5214" s="38"/>
    </row>
    <row r="5215" spans="3:4">
      <c r="C5215" s="38"/>
      <c r="D5215" s="38"/>
    </row>
    <row r="5216" spans="3:4">
      <c r="C5216" s="38"/>
      <c r="D5216" s="38"/>
    </row>
    <row r="5217" spans="3:4">
      <c r="C5217" s="38"/>
      <c r="D5217" s="38"/>
    </row>
    <row r="5218" spans="3:4">
      <c r="C5218" s="38"/>
      <c r="D5218" s="38"/>
    </row>
    <row r="5219" spans="3:4">
      <c r="C5219" s="38"/>
      <c r="D5219" s="38"/>
    </row>
    <row r="5220" spans="3:4">
      <c r="C5220" s="38"/>
      <c r="D5220" s="38"/>
    </row>
    <row r="5221" spans="3:4">
      <c r="C5221" s="38"/>
      <c r="D5221" s="38"/>
    </row>
    <row r="5222" spans="3:4">
      <c r="C5222" s="38"/>
      <c r="D5222" s="38"/>
    </row>
    <row r="5223" spans="3:4">
      <c r="C5223" s="38"/>
      <c r="D5223" s="38"/>
    </row>
    <row r="5224" spans="3:4">
      <c r="C5224" s="38"/>
      <c r="D5224" s="38"/>
    </row>
  </sheetData>
  <sheetProtection sheet="1"/>
  <phoneticPr fontId="0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indexed="14"/>
  </sheetPr>
  <dimension ref="A1:BL5263"/>
  <sheetViews>
    <sheetView workbookViewId="0">
      <pane xSplit="14" ySplit="19" topLeftCell="AU155" activePane="bottomRight" state="frozen"/>
      <selection pane="topRight" activeCell="O1" sqref="O1"/>
      <selection pane="bottomLeft" activeCell="A20" sqref="A20"/>
      <selection pane="bottomRight" activeCell="F19" sqref="F19"/>
    </sheetView>
  </sheetViews>
  <sheetFormatPr defaultColWidth="10.28515625" defaultRowHeight="12.75"/>
  <cols>
    <col min="1" max="1" width="14.42578125" customWidth="1"/>
    <col min="2" max="2" width="5.140625" customWidth="1"/>
    <col min="3" max="3" width="11.85546875" customWidth="1"/>
    <col min="4" max="4" width="9.42578125" customWidth="1"/>
    <col min="5" max="5" width="9.140625" customWidth="1"/>
    <col min="6" max="6" width="16.140625" customWidth="1"/>
    <col min="7" max="7" width="8.140625" customWidth="1"/>
    <col min="8" max="14" width="8.5703125" customWidth="1"/>
    <col min="15" max="15" width="8" customWidth="1"/>
    <col min="16" max="16" width="9" customWidth="1"/>
    <col min="17" max="17" width="9.85546875" customWidth="1"/>
    <col min="18" max="26" width="10.28515625" customWidth="1"/>
    <col min="27" max="27" width="12.140625" customWidth="1"/>
    <col min="28" max="28" width="9.42578125" customWidth="1"/>
    <col min="29" max="31" width="10.42578125" customWidth="1"/>
    <col min="32" max="32" width="10.5703125" customWidth="1"/>
    <col min="33" max="33" width="10.28515625" customWidth="1"/>
    <col min="34" max="37" width="9.42578125" customWidth="1"/>
    <col min="38" max="52" width="10.28515625" customWidth="1"/>
    <col min="53" max="53" width="11.85546875" customWidth="1"/>
    <col min="54" max="54" width="14.7109375" customWidth="1"/>
  </cols>
  <sheetData>
    <row r="1" spans="1:64" ht="21" thickBot="1">
      <c r="A1" s="1" t="s">
        <v>75</v>
      </c>
      <c r="F1" s="191" t="s">
        <v>779</v>
      </c>
      <c r="R1" s="7" t="s">
        <v>26</v>
      </c>
      <c r="S1" s="7" t="s">
        <v>215</v>
      </c>
      <c r="Y1" t="s">
        <v>804</v>
      </c>
      <c r="AA1" s="212" t="s">
        <v>216</v>
      </c>
      <c r="AB1" s="117"/>
      <c r="AC1" s="117" t="s">
        <v>217</v>
      </c>
      <c r="AD1" s="117" t="s">
        <v>218</v>
      </c>
      <c r="AE1" s="32"/>
      <c r="AF1" s="6" t="s">
        <v>804</v>
      </c>
      <c r="AG1" t="s">
        <v>813</v>
      </c>
      <c r="AH1" s="192"/>
      <c r="AI1" s="192"/>
      <c r="AW1" s="213" t="s">
        <v>26</v>
      </c>
      <c r="AX1" s="214" t="s">
        <v>244</v>
      </c>
      <c r="AY1" s="10" t="s">
        <v>219</v>
      </c>
      <c r="AZ1" s="120" t="s">
        <v>779</v>
      </c>
      <c r="BA1" s="121" t="s">
        <v>221</v>
      </c>
      <c r="BB1" s="120" t="s">
        <v>222</v>
      </c>
      <c r="BC1" s="121" t="s">
        <v>223</v>
      </c>
      <c r="BD1" s="120" t="s">
        <v>224</v>
      </c>
      <c r="BE1" s="122" t="s">
        <v>225</v>
      </c>
      <c r="BF1" s="121" t="s">
        <v>226</v>
      </c>
      <c r="BG1" s="120" t="s">
        <v>227</v>
      </c>
      <c r="BH1" s="122" t="s">
        <v>228</v>
      </c>
      <c r="BI1" s="121" t="s">
        <v>229</v>
      </c>
      <c r="BJ1" s="120" t="s">
        <v>230</v>
      </c>
      <c r="BK1" s="122" t="s">
        <v>231</v>
      </c>
      <c r="BL1" s="121" t="s">
        <v>121</v>
      </c>
    </row>
    <row r="2" spans="1:64" ht="16.5" thickBot="1">
      <c r="A2" t="s">
        <v>42</v>
      </c>
      <c r="B2" s="19" t="s">
        <v>66</v>
      </c>
      <c r="C2" t="s">
        <v>62</v>
      </c>
      <c r="R2">
        <v>0</v>
      </c>
      <c r="S2" s="12">
        <f t="shared" ref="S2:S15" si="0">+D$11+D$12*R2+D$13*R2^2</f>
        <v>-2.8216554508680231E-2</v>
      </c>
      <c r="AA2" s="123" t="s">
        <v>1</v>
      </c>
      <c r="AB2" s="124">
        <f>C7</f>
        <v>52500.308599999997</v>
      </c>
      <c r="AC2" s="125" t="s">
        <v>2</v>
      </c>
      <c r="AD2" s="124">
        <f>C8</f>
        <v>0.42402944999999997</v>
      </c>
      <c r="AE2" s="126" t="s">
        <v>204</v>
      </c>
      <c r="AF2" s="6" t="s">
        <v>812</v>
      </c>
      <c r="AG2" s="192" t="s">
        <v>809</v>
      </c>
      <c r="AW2">
        <v>-15000</v>
      </c>
      <c r="AX2">
        <f t="shared" ref="AX2:AX33" si="1">AB$3+AB$4*AW2+AB$5*AW2^2+AZ2</f>
        <v>0.14638279432333884</v>
      </c>
      <c r="AY2">
        <f t="shared" ref="AY2:AY33" si="2">AB$3+AB$4*AW2+AB$5*AW2^2</f>
        <v>0.15660531358732682</v>
      </c>
      <c r="AZ2" s="215">
        <f t="shared" ref="AZ2:AZ33" si="3">$AB$6*($AB$11/BA2*BB2+$AB$12)</f>
        <v>-1.0222519263987984E-2</v>
      </c>
      <c r="BA2">
        <f t="shared" ref="BA2:BA33" si="4">1+$AB$7*COS(BC2)</f>
        <v>0.79808741054242505</v>
      </c>
      <c r="BB2">
        <f t="shared" ref="BB2:BB33" si="5">SIN(BC2+RADIANS($AB$9))</f>
        <v>0.1694974396880044</v>
      </c>
      <c r="BC2">
        <f t="shared" ref="BC2:BC33" si="6">2*ATAN(BD2)</f>
        <v>-2.0010690908555455</v>
      </c>
      <c r="BD2">
        <f t="shared" ref="BD2:BD33" si="7">SQRT((1+$AB$7)/(1-$AB$7))*TAN(BE2/2)</f>
        <v>-1.5592403459195616</v>
      </c>
      <c r="BE2">
        <f t="shared" ref="BE2:BK11" si="8">$BL2+$AB$7*SIN(BF2)</f>
        <v>-1.4868141989703465</v>
      </c>
      <c r="BF2">
        <f t="shared" si="8"/>
        <v>-1.4868141874227125</v>
      </c>
      <c r="BG2">
        <f t="shared" si="8"/>
        <v>-1.4868139030340655</v>
      </c>
      <c r="BH2">
        <f t="shared" si="8"/>
        <v>-1.4868068995732213</v>
      </c>
      <c r="BI2">
        <f t="shared" si="8"/>
        <v>-1.4866346131971553</v>
      </c>
      <c r="BJ2">
        <f t="shared" si="8"/>
        <v>-1.4825018822388276</v>
      </c>
      <c r="BK2">
        <f t="shared" si="8"/>
        <v>-1.4129430736556623</v>
      </c>
      <c r="BL2">
        <f t="shared" ref="BL2:BL33" si="9">RADIANS($AB$9)+$AB$18*(AW2-AB$15)</f>
        <v>-1.0044552123205601</v>
      </c>
    </row>
    <row r="3" spans="1:64" ht="13.5" thickBot="1">
      <c r="R3">
        <v>2000</v>
      </c>
      <c r="S3" s="12">
        <f t="shared" si="0"/>
        <v>-1.8074383918611589E-2</v>
      </c>
      <c r="AA3" s="128" t="s">
        <v>232</v>
      </c>
      <c r="AB3" s="216">
        <f t="shared" ref="AB3:AB10" si="10">AC3*AD3</f>
        <v>-2.8216554508680231E-2</v>
      </c>
      <c r="AC3" s="217">
        <v>-282.1655450868023</v>
      </c>
      <c r="AD3">
        <v>1E-4</v>
      </c>
      <c r="AE3" s="131"/>
      <c r="AF3" s="217">
        <v>0</v>
      </c>
      <c r="AG3" s="217">
        <v>-282.1655450868023</v>
      </c>
      <c r="AH3" s="217"/>
      <c r="AI3" s="209"/>
      <c r="AW3">
        <v>-14750</v>
      </c>
      <c r="AX3">
        <f t="shared" si="1"/>
        <v>0.13696070314287515</v>
      </c>
      <c r="AY3">
        <f t="shared" si="2"/>
        <v>0.14975230188774391</v>
      </c>
      <c r="AZ3" s="215">
        <f t="shared" si="3"/>
        <v>-1.2791598744868767E-2</v>
      </c>
      <c r="BA3">
        <f t="shared" si="4"/>
        <v>0.83242659348185055</v>
      </c>
      <c r="BB3">
        <f t="shared" si="5"/>
        <v>9.3406343954778925E-2</v>
      </c>
      <c r="BC3">
        <f t="shared" si="6"/>
        <v>-1.9242920873476812</v>
      </c>
      <c r="BD3">
        <f t="shared" si="7"/>
        <v>-1.4349019748609952</v>
      </c>
      <c r="BE3">
        <f t="shared" si="8"/>
        <v>-1.4043864989275583</v>
      </c>
      <c r="BF3">
        <f t="shared" si="8"/>
        <v>-1.4043861401255189</v>
      </c>
      <c r="BG3">
        <f t="shared" si="8"/>
        <v>-1.40438166534452</v>
      </c>
      <c r="BH3">
        <f t="shared" si="8"/>
        <v>-1.404325868356568</v>
      </c>
      <c r="BI3">
        <f t="shared" si="8"/>
        <v>-1.4036316734393817</v>
      </c>
      <c r="BJ3">
        <f t="shared" si="8"/>
        <v>-1.3952221109477587</v>
      </c>
      <c r="BK3">
        <f t="shared" si="8"/>
        <v>-1.3141771848310335</v>
      </c>
      <c r="BL3">
        <f t="shared" si="9"/>
        <v>-0.92700845641899265</v>
      </c>
    </row>
    <row r="4" spans="1:64" ht="14.25" thickTop="1" thickBot="1">
      <c r="A4" s="5" t="s">
        <v>46</v>
      </c>
      <c r="C4" s="3">
        <v>47700.760199999997</v>
      </c>
      <c r="D4" s="4">
        <v>0.42399999999999999</v>
      </c>
      <c r="R4">
        <v>4000</v>
      </c>
      <c r="S4" s="12">
        <f t="shared" si="0"/>
        <v>2.5251286821068031E-4</v>
      </c>
      <c r="AA4" s="132" t="s">
        <v>208</v>
      </c>
      <c r="AB4" s="218">
        <f t="shared" si="10"/>
        <v>3.0249037458459148E-6</v>
      </c>
      <c r="AC4" s="219">
        <v>3.0249037458459149</v>
      </c>
      <c r="AD4" s="12">
        <v>9.9999999999999995E-7</v>
      </c>
      <c r="AE4" s="131"/>
      <c r="AF4" s="219">
        <v>0</v>
      </c>
      <c r="AG4" s="219">
        <v>3.0249037458459149</v>
      </c>
      <c r="AH4" s="219"/>
      <c r="AI4" s="210"/>
      <c r="AW4">
        <v>-14500</v>
      </c>
      <c r="AX4">
        <f t="shared" si="1"/>
        <v>0.12764470843061695</v>
      </c>
      <c r="AY4">
        <f t="shared" si="2"/>
        <v>0.14302717653498528</v>
      </c>
      <c r="AZ4" s="215">
        <f t="shared" si="3"/>
        <v>-1.5382468104368319E-2</v>
      </c>
      <c r="BA4">
        <f t="shared" si="4"/>
        <v>0.87102450264110676</v>
      </c>
      <c r="BB4">
        <f t="shared" si="5"/>
        <v>9.7470000958283023E-3</v>
      </c>
      <c r="BC4">
        <f t="shared" si="6"/>
        <v>-1.8404965373548465</v>
      </c>
      <c r="BD4">
        <f t="shared" si="7"/>
        <v>-1.3139403680746913</v>
      </c>
      <c r="BE4">
        <f t="shared" si="8"/>
        <v>-1.3182744613248971</v>
      </c>
      <c r="BF4">
        <f t="shared" si="8"/>
        <v>-1.3182714885579463</v>
      </c>
      <c r="BG4">
        <f t="shared" si="8"/>
        <v>-1.3182469099120824</v>
      </c>
      <c r="BH4">
        <f t="shared" si="8"/>
        <v>-1.3180437848681694</v>
      </c>
      <c r="BI4">
        <f t="shared" si="8"/>
        <v>-1.316371176003871</v>
      </c>
      <c r="BJ4">
        <f t="shared" si="8"/>
        <v>-1.3029866033352027</v>
      </c>
      <c r="BK4">
        <f t="shared" si="8"/>
        <v>-1.2130902184734464</v>
      </c>
      <c r="BL4">
        <f t="shared" si="9"/>
        <v>-0.84956170051742508</v>
      </c>
    </row>
    <row r="5" spans="1:64" ht="13.5" thickTop="1">
      <c r="A5" t="s">
        <v>49</v>
      </c>
      <c r="E5" t="s">
        <v>248</v>
      </c>
      <c r="F5">
        <f>20000*C8</f>
        <v>8480.5889999999999</v>
      </c>
      <c r="G5" t="s">
        <v>204</v>
      </c>
      <c r="R5">
        <v>6000</v>
      </c>
      <c r="S5" s="12">
        <f t="shared" si="0"/>
        <v>2.676413585178658E-2</v>
      </c>
      <c r="Y5" s="12">
        <v>3.1599999999999999E-10</v>
      </c>
      <c r="Z5" s="231">
        <f t="shared" ref="Z5:Z10" si="11">Y5/AD5</f>
        <v>3.1599999999999997</v>
      </c>
      <c r="AA5" s="132" t="s">
        <v>72</v>
      </c>
      <c r="AB5" s="218">
        <f t="shared" si="10"/>
        <v>1.0230907745942035E-9</v>
      </c>
      <c r="AC5" s="219">
        <v>10.230907745942034</v>
      </c>
      <c r="AD5">
        <v>1E-10</v>
      </c>
      <c r="AE5" s="131"/>
      <c r="AF5" s="219">
        <v>3.16</v>
      </c>
      <c r="AG5" s="219">
        <v>10.230907745942034</v>
      </c>
      <c r="AH5" s="219"/>
      <c r="AI5" s="210"/>
      <c r="AW5">
        <v>-14250</v>
      </c>
      <c r="AX5">
        <f t="shared" si="1"/>
        <v>0.11845455025060014</v>
      </c>
      <c r="AY5">
        <f t="shared" si="2"/>
        <v>0.13642993752905092</v>
      </c>
      <c r="AZ5" s="215">
        <f t="shared" si="3"/>
        <v>-1.7975387278450768E-2</v>
      </c>
      <c r="BA5">
        <f t="shared" si="4"/>
        <v>0.91446138437322</v>
      </c>
      <c r="BB5">
        <f t="shared" si="5"/>
        <v>-8.2218389522638519E-2</v>
      </c>
      <c r="BC5">
        <f t="shared" si="6"/>
        <v>-1.7484380796299384</v>
      </c>
      <c r="BD5">
        <f t="shared" si="7"/>
        <v>-1.1955226892289141</v>
      </c>
      <c r="BE5">
        <f t="shared" si="8"/>
        <v>-1.2280168517660481</v>
      </c>
      <c r="BF5">
        <f t="shared" si="8"/>
        <v>-1.2280032356355031</v>
      </c>
      <c r="BG5">
        <f t="shared" si="8"/>
        <v>-1.2279195586488241</v>
      </c>
      <c r="BH5">
        <f t="shared" si="8"/>
        <v>-1.2274057575329682</v>
      </c>
      <c r="BI5">
        <f t="shared" si="8"/>
        <v>-1.2242669078576216</v>
      </c>
      <c r="BJ5">
        <f t="shared" si="8"/>
        <v>-1.2056534518277633</v>
      </c>
      <c r="BK5">
        <f t="shared" si="8"/>
        <v>-1.1098238977060191</v>
      </c>
      <c r="BL5">
        <f t="shared" si="9"/>
        <v>-0.77211494461585761</v>
      </c>
    </row>
    <row r="6" spans="1:64">
      <c r="A6" s="5" t="s">
        <v>17</v>
      </c>
      <c r="F6">
        <f>F5/365.24</f>
        <v>23.219222976672871</v>
      </c>
      <c r="G6" t="s">
        <v>205</v>
      </c>
      <c r="R6">
        <v>8000</v>
      </c>
      <c r="S6" s="12">
        <f t="shared" si="0"/>
        <v>6.1460485032116104E-2</v>
      </c>
      <c r="Y6">
        <v>3.8999999999999998E-3</v>
      </c>
      <c r="Z6" s="231">
        <f t="shared" si="11"/>
        <v>0.38999999999999996</v>
      </c>
      <c r="AA6" s="132" t="s">
        <v>233</v>
      </c>
      <c r="AB6" s="218">
        <f t="shared" si="10"/>
        <v>3.3495979626837515E-2</v>
      </c>
      <c r="AC6" s="219">
        <v>3.3495979626837515</v>
      </c>
      <c r="AD6">
        <v>0.01</v>
      </c>
      <c r="AE6" s="131" t="s">
        <v>204</v>
      </c>
      <c r="AF6" s="219">
        <v>0</v>
      </c>
      <c r="AG6" s="219">
        <v>3.3495979626837515</v>
      </c>
      <c r="AH6" s="219"/>
      <c r="AI6" s="210"/>
      <c r="AW6">
        <v>-14000</v>
      </c>
      <c r="AX6">
        <f t="shared" si="1"/>
        <v>0.10941639091359884</v>
      </c>
      <c r="AY6">
        <f t="shared" si="2"/>
        <v>0.12996058486994083</v>
      </c>
      <c r="AZ6" s="215">
        <f t="shared" si="3"/>
        <v>-2.0544193956341997E-2</v>
      </c>
      <c r="BA6">
        <f t="shared" si="4"/>
        <v>0.96333594532499567</v>
      </c>
      <c r="BB6">
        <f t="shared" si="5"/>
        <v>-0.18309961407663436</v>
      </c>
      <c r="BC6">
        <f t="shared" si="6"/>
        <v>-1.6466109355230309</v>
      </c>
      <c r="BD6">
        <f t="shared" si="7"/>
        <v>-1.0788410270538424</v>
      </c>
      <c r="BE6">
        <f t="shared" si="8"/>
        <v>-1.1330894986809019</v>
      </c>
      <c r="BF6">
        <f t="shared" si="8"/>
        <v>-1.1330456421723687</v>
      </c>
      <c r="BG6">
        <f t="shared" si="8"/>
        <v>-1.1328319619149951</v>
      </c>
      <c r="BH6">
        <f t="shared" si="8"/>
        <v>-1.1317922479465192</v>
      </c>
      <c r="BI6">
        <f t="shared" si="8"/>
        <v>-1.126765747183613</v>
      </c>
      <c r="BJ6">
        <f t="shared" si="8"/>
        <v>-1.1031762549789934</v>
      </c>
      <c r="BK6">
        <f t="shared" si="8"/>
        <v>-1.0045330108872186</v>
      </c>
      <c r="BL6">
        <f t="shared" si="9"/>
        <v>-0.69466818871429004</v>
      </c>
    </row>
    <row r="7" spans="1:64">
      <c r="A7" t="s">
        <v>18</v>
      </c>
      <c r="C7">
        <v>52500.308599999997</v>
      </c>
      <c r="D7" s="11" t="s">
        <v>213</v>
      </c>
      <c r="R7">
        <v>10000</v>
      </c>
      <c r="S7" s="12">
        <f t="shared" si="0"/>
        <v>0.10434156040919926</v>
      </c>
      <c r="Y7">
        <v>0.49</v>
      </c>
      <c r="Z7" s="231">
        <f t="shared" si="11"/>
        <v>0.49</v>
      </c>
      <c r="AA7" s="135" t="s">
        <v>238</v>
      </c>
      <c r="AB7" s="220">
        <f t="shared" si="10"/>
        <v>0.48406503885896729</v>
      </c>
      <c r="AC7" s="219">
        <v>0.48406503885896729</v>
      </c>
      <c r="AD7">
        <v>1</v>
      </c>
      <c r="AE7" s="131"/>
      <c r="AF7" s="219">
        <v>0.49</v>
      </c>
      <c r="AG7" s="219">
        <v>0.48406503885896729</v>
      </c>
      <c r="AH7" s="219"/>
      <c r="AI7" s="210"/>
      <c r="AW7">
        <v>-13750</v>
      </c>
      <c r="AX7">
        <f t="shared" si="1"/>
        <v>0.10056492282368409</v>
      </c>
      <c r="AY7">
        <f t="shared" si="2"/>
        <v>0.12361911855765502</v>
      </c>
      <c r="AZ7" s="215">
        <f t="shared" si="3"/>
        <v>-2.3054195733970922E-2</v>
      </c>
      <c r="BA7">
        <f t="shared" si="4"/>
        <v>1.0181920573734242</v>
      </c>
      <c r="BB7">
        <f t="shared" si="5"/>
        <v>-0.29317277586577917</v>
      </c>
      <c r="BC7">
        <f t="shared" si="6"/>
        <v>-1.5332056291980936</v>
      </c>
      <c r="BD7">
        <f t="shared" si="7"/>
        <v>-0.96309853291201253</v>
      </c>
      <c r="BE7">
        <f t="shared" si="8"/>
        <v>-1.0329045500637624</v>
      </c>
      <c r="BF7">
        <f t="shared" si="8"/>
        <v>-1.0327939532912076</v>
      </c>
      <c r="BG7">
        <f t="shared" si="8"/>
        <v>-1.0323482465824108</v>
      </c>
      <c r="BH7">
        <f t="shared" si="8"/>
        <v>-1.0305554014595406</v>
      </c>
      <c r="BI7">
        <f t="shared" si="8"/>
        <v>-1.0233971616810087</v>
      </c>
      <c r="BJ7">
        <f t="shared" si="8"/>
        <v>-0.99561429972173743</v>
      </c>
      <c r="BK7">
        <f t="shared" si="8"/>
        <v>-0.89738448365425194</v>
      </c>
      <c r="BL7">
        <f t="shared" si="9"/>
        <v>-0.61722143281272257</v>
      </c>
    </row>
    <row r="8" spans="1:64" ht="15.75">
      <c r="A8" t="s">
        <v>19</v>
      </c>
      <c r="C8">
        <v>0.42402944999999997</v>
      </c>
      <c r="D8" s="11" t="s">
        <v>213</v>
      </c>
      <c r="R8">
        <v>12000</v>
      </c>
      <c r="S8" s="12">
        <f t="shared" si="0"/>
        <v>0.15540736198303604</v>
      </c>
      <c r="W8" t="s">
        <v>805</v>
      </c>
      <c r="X8" t="s">
        <v>806</v>
      </c>
      <c r="Y8">
        <v>17.2</v>
      </c>
      <c r="Z8" s="231">
        <f t="shared" si="11"/>
        <v>1.72</v>
      </c>
      <c r="AA8" s="132" t="s">
        <v>3</v>
      </c>
      <c r="AB8" s="220">
        <f t="shared" si="10"/>
        <v>23.54679033919129</v>
      </c>
      <c r="AC8" s="219">
        <v>2.3546790339191288</v>
      </c>
      <c r="AD8">
        <v>10</v>
      </c>
      <c r="AE8" s="131" t="s">
        <v>205</v>
      </c>
      <c r="AF8" s="219">
        <v>1.72</v>
      </c>
      <c r="AG8" s="219">
        <v>2.3546790339191288</v>
      </c>
      <c r="AH8" s="219"/>
      <c r="AI8" s="210"/>
      <c r="AW8">
        <v>-13500</v>
      </c>
      <c r="AX8">
        <f t="shared" si="1"/>
        <v>9.1946110054125021E-2</v>
      </c>
      <c r="AY8">
        <f t="shared" si="2"/>
        <v>0.11740553859219349</v>
      </c>
      <c r="AZ8" s="215">
        <f t="shared" si="3"/>
        <v>-2.5459428538068474E-2</v>
      </c>
      <c r="BA8">
        <f t="shared" si="4"/>
        <v>1.0793697813801746</v>
      </c>
      <c r="BB8">
        <f t="shared" si="5"/>
        <v>-0.41201273233929259</v>
      </c>
      <c r="BC8">
        <f t="shared" si="6"/>
        <v>-1.4060874869218603</v>
      </c>
      <c r="BD8">
        <f t="shared" si="7"/>
        <v>-0.847504896600072</v>
      </c>
      <c r="BE8">
        <f t="shared" si="8"/>
        <v>-0.92682230221778616</v>
      </c>
      <c r="BF8">
        <f t="shared" si="8"/>
        <v>-0.92659176575822022</v>
      </c>
      <c r="BG8">
        <f t="shared" si="8"/>
        <v>-0.92579917578684978</v>
      </c>
      <c r="BH8">
        <f t="shared" si="8"/>
        <v>-0.92308057629122919</v>
      </c>
      <c r="BI8">
        <f t="shared" si="8"/>
        <v>-0.91382892123370008</v>
      </c>
      <c r="BJ8">
        <f t="shared" si="8"/>
        <v>-0.88313965127012917</v>
      </c>
      <c r="BK8">
        <f t="shared" si="8"/>
        <v>-0.78855637820343616</v>
      </c>
      <c r="BL8">
        <f t="shared" si="9"/>
        <v>-0.53977467691115499</v>
      </c>
    </row>
    <row r="9" spans="1:64" ht="15.75">
      <c r="A9" s="34" t="s">
        <v>778</v>
      </c>
      <c r="B9" s="109">
        <v>157</v>
      </c>
      <c r="C9" s="27" t="str">
        <f>"F"&amp;B9</f>
        <v>F157</v>
      </c>
      <c r="D9" s="27" t="str">
        <f>"G"&amp;B9</f>
        <v>G157</v>
      </c>
      <c r="R9">
        <v>14000</v>
      </c>
      <c r="S9" s="12">
        <f t="shared" si="0"/>
        <v>0.21465788975362646</v>
      </c>
      <c r="W9">
        <v>1.4064000000000001</v>
      </c>
      <c r="X9">
        <f>W9*180/PI()</f>
        <v>80.580784307198982</v>
      </c>
      <c r="Y9">
        <v>80.58</v>
      </c>
      <c r="Z9" s="231">
        <f t="shared" si="11"/>
        <v>8.0579999999999998</v>
      </c>
      <c r="AA9" s="221" t="s">
        <v>803</v>
      </c>
      <c r="AB9" s="220">
        <f t="shared" si="10"/>
        <v>-75.105787012595684</v>
      </c>
      <c r="AC9" s="219">
        <v>-7.5105787012595684</v>
      </c>
      <c r="AD9">
        <v>10</v>
      </c>
      <c r="AE9" s="131" t="s">
        <v>243</v>
      </c>
      <c r="AF9" s="219">
        <v>8.0579999999999998</v>
      </c>
      <c r="AG9" s="219">
        <v>-7.5105787012595684</v>
      </c>
      <c r="AH9" s="219"/>
      <c r="AI9" s="210"/>
      <c r="AW9">
        <v>-13250</v>
      </c>
      <c r="AX9">
        <f t="shared" si="1"/>
        <v>8.3620512956006907E-2</v>
      </c>
      <c r="AY9">
        <f t="shared" si="2"/>
        <v>0.11131984497355622</v>
      </c>
      <c r="AZ9" s="215">
        <f t="shared" si="3"/>
        <v>-2.7699332017549316E-2</v>
      </c>
      <c r="BA9">
        <f t="shared" si="4"/>
        <v>1.1467274276131634</v>
      </c>
      <c r="BB9">
        <f t="shared" si="5"/>
        <v>-0.53787375773807578</v>
      </c>
      <c r="BC9">
        <f t="shared" si="6"/>
        <v>-1.2628364656375437</v>
      </c>
      <c r="BD9">
        <f t="shared" si="7"/>
        <v>-0.73128915631491043</v>
      </c>
      <c r="BE9">
        <f t="shared" si="8"/>
        <v>-0.81418956669784692</v>
      </c>
      <c r="BF9">
        <f t="shared" si="8"/>
        <v>-0.8137813042297839</v>
      </c>
      <c r="BG9">
        <f t="shared" si="8"/>
        <v>-0.8125540001406002</v>
      </c>
      <c r="BH9">
        <f t="shared" si="8"/>
        <v>-0.80887405450610372</v>
      </c>
      <c r="BI9">
        <f t="shared" si="8"/>
        <v>-0.79792403278028989</v>
      </c>
      <c r="BJ9">
        <f t="shared" si="8"/>
        <v>-0.7660405165335924</v>
      </c>
      <c r="BK9">
        <f t="shared" si="8"/>
        <v>-0.67823682580686917</v>
      </c>
      <c r="BL9">
        <f t="shared" si="9"/>
        <v>-0.46232792100958753</v>
      </c>
    </row>
    <row r="10" spans="1:64" ht="13.5" thickBot="1">
      <c r="C10" s="7" t="s">
        <v>37</v>
      </c>
      <c r="D10" s="7" t="s">
        <v>38</v>
      </c>
      <c r="R10">
        <v>16000</v>
      </c>
      <c r="S10" s="12">
        <f t="shared" si="0"/>
        <v>0.2820931437209705</v>
      </c>
      <c r="Y10">
        <v>50165</v>
      </c>
      <c r="Z10" s="231">
        <f t="shared" si="11"/>
        <v>5.0164999999999997</v>
      </c>
      <c r="AA10" s="138" t="s">
        <v>240</v>
      </c>
      <c r="AB10" s="222">
        <f t="shared" si="10"/>
        <v>45720.489826531797</v>
      </c>
      <c r="AC10" s="223">
        <v>4.5720489826531798</v>
      </c>
      <c r="AD10">
        <v>10000</v>
      </c>
      <c r="AE10" s="131" t="s">
        <v>239</v>
      </c>
      <c r="AF10" s="223">
        <v>5.0164999999999997</v>
      </c>
      <c r="AG10" s="223">
        <v>4.5720489826531798</v>
      </c>
      <c r="AH10" s="223"/>
      <c r="AI10" s="211"/>
      <c r="AW10">
        <v>-13000</v>
      </c>
      <c r="AX10">
        <f t="shared" si="1"/>
        <v>7.5666611508467999E-2</v>
      </c>
      <c r="AY10">
        <f t="shared" si="2"/>
        <v>0.10536203770174328</v>
      </c>
      <c r="AZ10" s="215">
        <f t="shared" si="3"/>
        <v>-2.9695426193275278E-2</v>
      </c>
      <c r="BA10">
        <f t="shared" si="4"/>
        <v>1.2191719959912357</v>
      </c>
      <c r="BB10">
        <f t="shared" si="5"/>
        <v>-0.66674068106878082</v>
      </c>
      <c r="BC10">
        <f t="shared" si="6"/>
        <v>-1.1009224215404056</v>
      </c>
      <c r="BD10">
        <f t="shared" si="7"/>
        <v>-0.61373997180175177</v>
      </c>
      <c r="BE10">
        <f t="shared" si="8"/>
        <v>-0.69442427807843399</v>
      </c>
      <c r="BF10">
        <f t="shared" si="8"/>
        <v>-0.69380343648013443</v>
      </c>
      <c r="BG10">
        <f t="shared" si="8"/>
        <v>-0.69213637367011982</v>
      </c>
      <c r="BH10">
        <f t="shared" si="8"/>
        <v>-0.68767137615113894</v>
      </c>
      <c r="BI10">
        <f t="shared" si="8"/>
        <v>-0.67579214560629974</v>
      </c>
      <c r="BJ10">
        <f t="shared" si="8"/>
        <v>-0.64472040050975488</v>
      </c>
      <c r="BK10">
        <f t="shared" si="8"/>
        <v>-0.56662289896496443</v>
      </c>
      <c r="BL10">
        <f t="shared" si="9"/>
        <v>-0.38488116510802006</v>
      </c>
    </row>
    <row r="11" spans="1:64" ht="14.25">
      <c r="A11" t="s">
        <v>32</v>
      </c>
      <c r="C11" s="72">
        <f ca="1">INTERCEPT(INDIRECT($D$9):G962,INDIRECT($C$9):F962)</f>
        <v>4.5629744725701554E-2</v>
      </c>
      <c r="D11" s="154">
        <f>AB3</f>
        <v>-2.8216554508680231E-2</v>
      </c>
      <c r="E11" s="14">
        <v>0.99616951669388898</v>
      </c>
      <c r="F11" s="12">
        <v>9.9999999999999995E-7</v>
      </c>
      <c r="R11">
        <v>18000</v>
      </c>
      <c r="S11" s="12">
        <f t="shared" si="0"/>
        <v>0.35771312388506815</v>
      </c>
      <c r="AA11" s="141" t="s">
        <v>5</v>
      </c>
      <c r="AB11" s="11">
        <f>1-AB7^2</f>
        <v>0.76568103815446653</v>
      </c>
      <c r="AC11" s="11">
        <f>SUM(AE20:AE211)</f>
        <v>3.3384911027736834E-4</v>
      </c>
      <c r="AD11" s="141" t="s">
        <v>6</v>
      </c>
      <c r="AE11" s="131"/>
      <c r="AF11" s="11">
        <v>6.5539077360963051E-4</v>
      </c>
      <c r="AG11" s="11">
        <v>3.3384911027736834E-4</v>
      </c>
      <c r="AH11" s="11"/>
      <c r="AI11" s="11"/>
      <c r="AW11">
        <v>-12750</v>
      </c>
      <c r="AX11">
        <f t="shared" si="1"/>
        <v>6.8182440800265004E-2</v>
      </c>
      <c r="AY11">
        <f t="shared" si="2"/>
        <v>9.9532116776754553E-2</v>
      </c>
      <c r="AZ11" s="215">
        <f t="shared" si="3"/>
        <v>-3.1349675976489542E-2</v>
      </c>
      <c r="BA11">
        <f t="shared" si="4"/>
        <v>1.2939785204200545</v>
      </c>
      <c r="BB11">
        <f t="shared" si="5"/>
        <v>-0.79111263454123648</v>
      </c>
      <c r="BC11">
        <f t="shared" si="6"/>
        <v>-0.91812350958162214</v>
      </c>
      <c r="BD11">
        <f t="shared" si="7"/>
        <v>-0.49428075595512766</v>
      </c>
      <c r="BE11">
        <f t="shared" si="8"/>
        <v>-0.56716490323455604</v>
      </c>
      <c r="BF11">
        <f t="shared" si="8"/>
        <v>-0.5663566691319607</v>
      </c>
      <c r="BG11">
        <f t="shared" si="8"/>
        <v>-0.56437929130015885</v>
      </c>
      <c r="BH11">
        <f t="shared" si="8"/>
        <v>-0.55955194408191133</v>
      </c>
      <c r="BI11">
        <f t="shared" si="8"/>
        <v>-0.5478276426314389</v>
      </c>
      <c r="BJ11">
        <f t="shared" si="8"/>
        <v>-0.51969277714838591</v>
      </c>
      <c r="BK11">
        <f t="shared" si="8"/>
        <v>-0.45391942995629853</v>
      </c>
      <c r="BL11">
        <f t="shared" si="9"/>
        <v>-0.30743440920645249</v>
      </c>
    </row>
    <row r="12" spans="1:64">
      <c r="A12" t="s">
        <v>33</v>
      </c>
      <c r="C12" s="72">
        <f ca="1">SLOPE(INDIRECT($D$9):G962,INDIRECT($C$9):F962)</f>
        <v>8.8608418807796939E-7</v>
      </c>
      <c r="D12" s="154">
        <f>AB4</f>
        <v>3.0249037458459148E-6</v>
      </c>
      <c r="E12" s="15">
        <v>-3.8859724193088767</v>
      </c>
      <c r="F12" s="12">
        <v>9.9999999999999995E-7</v>
      </c>
      <c r="R12">
        <v>20000</v>
      </c>
      <c r="S12" s="12">
        <f t="shared" si="0"/>
        <v>0.44151783024591945</v>
      </c>
      <c r="AA12" s="142" t="s">
        <v>235</v>
      </c>
      <c r="AB12" s="11">
        <f>AB7*SIN(RADIANS(AB9))</f>
        <v>-0.46780144367317844</v>
      </c>
      <c r="AE12" s="131"/>
      <c r="AW12">
        <v>-12500</v>
      </c>
      <c r="AX12">
        <f t="shared" si="1"/>
        <v>6.1282359465069235E-2</v>
      </c>
      <c r="AY12">
        <f t="shared" si="2"/>
        <v>9.383008219859014E-2</v>
      </c>
      <c r="AZ12" s="215">
        <f t="shared" si="3"/>
        <v>-3.2547722733520905E-2</v>
      </c>
      <c r="BA12">
        <f t="shared" si="4"/>
        <v>1.3660576230621226</v>
      </c>
      <c r="BB12">
        <f t="shared" si="5"/>
        <v>-0.89899233757324459</v>
      </c>
      <c r="BC12">
        <f t="shared" si="6"/>
        <v>-0.71328611516845142</v>
      </c>
      <c r="BD12">
        <f t="shared" si="7"/>
        <v>-0.37257512282050254</v>
      </c>
      <c r="BE12">
        <f t="shared" ref="BE12:BK21" si="12">$BL12+$AB$7*SIN(BF12)</f>
        <v>-0.43248465759649146</v>
      </c>
      <c r="BF12">
        <f t="shared" si="12"/>
        <v>-0.43160155579447657</v>
      </c>
      <c r="BG12">
        <f t="shared" si="12"/>
        <v>-0.42959394852436628</v>
      </c>
      <c r="BH12">
        <f t="shared" si="12"/>
        <v>-0.4250367801450039</v>
      </c>
      <c r="BI12">
        <f t="shared" si="12"/>
        <v>-0.41472681308220805</v>
      </c>
      <c r="BJ12">
        <f t="shared" si="12"/>
        <v>-0.39157123506530001</v>
      </c>
      <c r="BK12">
        <f t="shared" si="12"/>
        <v>-0.34033778286756977</v>
      </c>
      <c r="BL12">
        <f t="shared" si="9"/>
        <v>-0.22998765330488502</v>
      </c>
    </row>
    <row r="13" spans="1:64" ht="16.5" thickBot="1">
      <c r="A13" t="s">
        <v>36</v>
      </c>
      <c r="C13" s="6" t="s">
        <v>30</v>
      </c>
      <c r="D13" s="154">
        <f>AB5</f>
        <v>1.0230907745942035E-9</v>
      </c>
      <c r="E13" s="16">
        <v>3.3568268489598516</v>
      </c>
      <c r="F13" s="12">
        <v>1E-10</v>
      </c>
      <c r="R13">
        <v>22000</v>
      </c>
      <c r="S13" s="12">
        <f t="shared" si="0"/>
        <v>0.53350726280352434</v>
      </c>
      <c r="AA13" s="143" t="s">
        <v>780</v>
      </c>
      <c r="AB13" s="144">
        <f>AB6*86400*300000/149600000</f>
        <v>5.803581496842436</v>
      </c>
      <c r="AC13" t="s">
        <v>246</v>
      </c>
      <c r="AE13" s="131"/>
      <c r="AW13">
        <v>-12250</v>
      </c>
      <c r="AX13">
        <f t="shared" si="1"/>
        <v>5.5085055627999029E-2</v>
      </c>
      <c r="AY13">
        <f t="shared" si="2"/>
        <v>8.8255933967249983E-2</v>
      </c>
      <c r="AZ13" s="215">
        <f t="shared" si="3"/>
        <v>-3.3170878339250955E-2</v>
      </c>
      <c r="BA13">
        <f t="shared" si="4"/>
        <v>1.4276997722554414</v>
      </c>
      <c r="BB13">
        <f t="shared" si="5"/>
        <v>-0.97424765949496084</v>
      </c>
      <c r="BC13">
        <f t="shared" si="6"/>
        <v>-0.48738936104516495</v>
      </c>
      <c r="BD13">
        <f t="shared" si="7"/>
        <v>-0.24863620550559659</v>
      </c>
      <c r="BE13">
        <f t="shared" si="12"/>
        <v>-0.29112716672778449</v>
      </c>
      <c r="BF13">
        <f t="shared" si="12"/>
        <v>-0.29035960433870922</v>
      </c>
      <c r="BG13">
        <f t="shared" si="12"/>
        <v>-0.28870507904953768</v>
      </c>
      <c r="BH13">
        <f t="shared" si="12"/>
        <v>-0.2851414100198722</v>
      </c>
      <c r="BI13">
        <f t="shared" si="12"/>
        <v>-0.27747820853689809</v>
      </c>
      <c r="BJ13">
        <f t="shared" si="12"/>
        <v>-0.261055318129225</v>
      </c>
      <c r="BK13">
        <f t="shared" si="12"/>
        <v>-0.226094586465348</v>
      </c>
      <c r="BL13">
        <f t="shared" si="9"/>
        <v>-0.15254089740331755</v>
      </c>
    </row>
    <row r="14" spans="1:64">
      <c r="A14" t="s">
        <v>41</v>
      </c>
      <c r="D14" s="12">
        <f>2*D13*365.2422/C8</f>
        <v>1.7624998702919858E-6</v>
      </c>
      <c r="E14">
        <f>SUM(T21:T183)</f>
        <v>5.1633354238770524E-2</v>
      </c>
      <c r="R14">
        <v>24000</v>
      </c>
      <c r="S14" s="12">
        <f t="shared" si="0"/>
        <v>0.63368142155788287</v>
      </c>
      <c r="AA14" s="143" t="s">
        <v>182</v>
      </c>
      <c r="AB14" s="11">
        <f>2*AB5*365.24/C8</f>
        <v>1.7624892540496275E-6</v>
      </c>
      <c r="AC14" t="s">
        <v>167</v>
      </c>
      <c r="AE14" s="131"/>
      <c r="AF14">
        <v>5.4437652856423079E-7</v>
      </c>
      <c r="AG14">
        <v>1.7624892540496275E-6</v>
      </c>
      <c r="AW14">
        <v>-12000</v>
      </c>
      <c r="AX14">
        <f t="shared" si="1"/>
        <v>4.9691157897103447E-2</v>
      </c>
      <c r="AY14">
        <f t="shared" si="2"/>
        <v>8.2809672082734084E-2</v>
      </c>
      <c r="AZ14" s="215">
        <f t="shared" si="3"/>
        <v>-3.3118514185630638E-2</v>
      </c>
      <c r="BA14">
        <f t="shared" si="4"/>
        <v>1.4696617394039779</v>
      </c>
      <c r="BB14">
        <f t="shared" si="5"/>
        <v>-0.9998814555354657</v>
      </c>
      <c r="BC14">
        <f t="shared" si="6"/>
        <v>-0.24455521168085698</v>
      </c>
      <c r="BD14">
        <f t="shared" si="7"/>
        <v>-0.12289069679119927</v>
      </c>
      <c r="BE14">
        <f t="shared" si="12"/>
        <v>-0.14466440534710734</v>
      </c>
      <c r="BF14">
        <f t="shared" si="12"/>
        <v>-0.1442203338956225</v>
      </c>
      <c r="BG14">
        <f t="shared" si="12"/>
        <v>-0.14329339252130163</v>
      </c>
      <c r="BH14">
        <f t="shared" si="12"/>
        <v>-0.14135892143333384</v>
      </c>
      <c r="BI14">
        <f t="shared" si="12"/>
        <v>-0.13732350219470346</v>
      </c>
      <c r="BJ14">
        <f t="shared" si="12"/>
        <v>-0.12891254197023447</v>
      </c>
      <c r="BK14">
        <f t="shared" si="12"/>
        <v>-0.11141043550605656</v>
      </c>
      <c r="BL14">
        <f t="shared" si="9"/>
        <v>-7.5094141501749867E-2</v>
      </c>
    </row>
    <row r="15" spans="1:64" ht="15.75">
      <c r="A15" s="5" t="s">
        <v>34</v>
      </c>
      <c r="C15" s="27">
        <f ca="1">(C7+C11)+(C8+C12)*INT(MAX(F21:F3514))</f>
        <v>59061.375619975362</v>
      </c>
      <c r="D15" s="11">
        <f>+C7+INT(MAX(F21:F1569))*C8+D11+D12*INT(MAX(F21:F4004))+D13*INT(MAX(F21:F4031)^2)</f>
        <v>59061.579825438886</v>
      </c>
      <c r="E15" s="105" t="s">
        <v>189</v>
      </c>
      <c r="F15" s="106">
        <v>1</v>
      </c>
      <c r="R15">
        <v>26000</v>
      </c>
      <c r="S15" s="12">
        <f t="shared" si="0"/>
        <v>0.74204030650899511</v>
      </c>
      <c r="AA15" s="142" t="s">
        <v>8</v>
      </c>
      <c r="AB15" s="145">
        <f>(AB10-AB2)/AD2</f>
        <v>-15989.028057999745</v>
      </c>
      <c r="AC15" t="s">
        <v>241</v>
      </c>
      <c r="AE15" s="131"/>
      <c r="AW15">
        <v>-11750</v>
      </c>
      <c r="AX15">
        <f t="shared" si="1"/>
        <v>4.5155297071164606E-2</v>
      </c>
      <c r="AY15">
        <f t="shared" si="2"/>
        <v>7.7491296545042471E-2</v>
      </c>
      <c r="AZ15" s="215">
        <f t="shared" si="3"/>
        <v>-3.2335999473877865E-2</v>
      </c>
      <c r="BA15">
        <f t="shared" si="4"/>
        <v>1.4840506504333595</v>
      </c>
      <c r="BB15">
        <f t="shared" si="5"/>
        <v>-0.96439152311820109</v>
      </c>
      <c r="BC15">
        <f t="shared" si="6"/>
        <v>7.7102924809177376E-3</v>
      </c>
      <c r="BD15">
        <f t="shared" si="7"/>
        <v>3.8551653391628985E-3</v>
      </c>
      <c r="BE15">
        <f t="shared" si="12"/>
        <v>4.5461448394413656E-3</v>
      </c>
      <c r="BF15">
        <f t="shared" si="12"/>
        <v>4.5314942635924105E-3</v>
      </c>
      <c r="BG15">
        <f t="shared" si="12"/>
        <v>4.5012282371447694E-3</v>
      </c>
      <c r="BH15">
        <f t="shared" si="12"/>
        <v>4.4387029019274243E-3</v>
      </c>
      <c r="BI15">
        <f t="shared" si="12"/>
        <v>4.3095344464675923E-3</v>
      </c>
      <c r="BJ15">
        <f t="shared" si="12"/>
        <v>4.0426910022491689E-3</v>
      </c>
      <c r="BK15">
        <f t="shared" si="12"/>
        <v>3.4914317301648068E-3</v>
      </c>
      <c r="BL15">
        <f t="shared" si="9"/>
        <v>2.3526143998175986E-3</v>
      </c>
    </row>
    <row r="16" spans="1:64" ht="15.75">
      <c r="A16" s="5" t="s">
        <v>20</v>
      </c>
      <c r="C16" s="27">
        <f ca="1">+C8+C12</f>
        <v>0.42403033608418805</v>
      </c>
      <c r="D16" s="80">
        <f>+C8+D12+2*D13*MAX(F21:F117)</f>
        <v>0.42404781001136621</v>
      </c>
      <c r="E16" s="105" t="s">
        <v>190</v>
      </c>
      <c r="F16" s="72">
        <f ca="1">NOW()+15018.5+$C$5/24</f>
        <v>60528.156575231478</v>
      </c>
      <c r="S16" s="12"/>
      <c r="AA16" s="141" t="s">
        <v>9</v>
      </c>
      <c r="AB16" s="145">
        <f>365.24*AB8</f>
        <v>8600.2297034862277</v>
      </c>
      <c r="AC16" t="s">
        <v>204</v>
      </c>
      <c r="AD16" s="11"/>
      <c r="AE16" s="131"/>
      <c r="AG16" s="233" t="s">
        <v>814</v>
      </c>
      <c r="AW16">
        <v>-11500</v>
      </c>
      <c r="AX16">
        <f t="shared" si="1"/>
        <v>4.146481048699252E-2</v>
      </c>
      <c r="AY16">
        <f t="shared" si="2"/>
        <v>7.2300807354175142E-2</v>
      </c>
      <c r="AZ16" s="215">
        <f t="shared" si="3"/>
        <v>-3.0835996867182625E-2</v>
      </c>
      <c r="BA16">
        <f t="shared" si="4"/>
        <v>1.4678368910166784</v>
      </c>
      <c r="BB16">
        <f t="shared" si="5"/>
        <v>-0.8680074037306138</v>
      </c>
      <c r="BC16">
        <f t="shared" si="6"/>
        <v>0.25966800668484524</v>
      </c>
      <c r="BD16">
        <f t="shared" si="7"/>
        <v>0.13056848775351951</v>
      </c>
      <c r="BE16">
        <f t="shared" si="12"/>
        <v>0.15366805273128678</v>
      </c>
      <c r="BF16">
        <f t="shared" si="12"/>
        <v>0.15319930094939199</v>
      </c>
      <c r="BG16">
        <f t="shared" si="12"/>
        <v>0.15221953363594187</v>
      </c>
      <c r="BH16">
        <f t="shared" si="12"/>
        <v>0.1501721352362449</v>
      </c>
      <c r="BI16">
        <f t="shared" si="12"/>
        <v>0.14589576763073581</v>
      </c>
      <c r="BJ16">
        <f t="shared" si="12"/>
        <v>0.13697235369782701</v>
      </c>
      <c r="BK16">
        <f t="shared" si="12"/>
        <v>0.11838647175353131</v>
      </c>
      <c r="BL16">
        <f t="shared" si="9"/>
        <v>7.9799370301385064E-2</v>
      </c>
    </row>
    <row r="17" spans="1:64" ht="16.5" thickBot="1">
      <c r="A17" s="34" t="s">
        <v>73</v>
      </c>
      <c r="C17">
        <f>COUNT(C21:C2172)</f>
        <v>153</v>
      </c>
      <c r="E17" s="105" t="s">
        <v>191</v>
      </c>
      <c r="F17" s="72">
        <f ca="1">ROUND(2*(F16-$C$7)/$C$8,0)/2+F15</f>
        <v>18933.5</v>
      </c>
      <c r="AA17" s="141" t="s">
        <v>10</v>
      </c>
      <c r="AB17" s="146">
        <f>AB13^3/AB8^2</f>
        <v>0.35255333599514166</v>
      </c>
      <c r="AE17" s="131"/>
      <c r="AG17" s="233" t="s">
        <v>815</v>
      </c>
      <c r="AW17">
        <v>-11250</v>
      </c>
      <c r="AX17">
        <f t="shared" si="1"/>
        <v>3.8537774965084579E-2</v>
      </c>
      <c r="AY17">
        <f t="shared" si="2"/>
        <v>6.7238204510132099E-2</v>
      </c>
      <c r="AZ17" s="215">
        <f t="shared" si="3"/>
        <v>-2.8700429545047517E-2</v>
      </c>
      <c r="BA17">
        <f t="shared" si="4"/>
        <v>1.424422212573887</v>
      </c>
      <c r="BB17">
        <f t="shared" si="5"/>
        <v>-0.72372677034912547</v>
      </c>
      <c r="BC17">
        <f t="shared" si="6"/>
        <v>0.50165569464404502</v>
      </c>
      <c r="BD17">
        <f t="shared" si="7"/>
        <v>0.25622393041605829</v>
      </c>
      <c r="BE17">
        <f t="shared" si="12"/>
        <v>0.29988095848515661</v>
      </c>
      <c r="BF17">
        <f t="shared" si="12"/>
        <v>0.29910019528958742</v>
      </c>
      <c r="BG17">
        <f t="shared" si="12"/>
        <v>0.29741276517868453</v>
      </c>
      <c r="BH17">
        <f t="shared" si="12"/>
        <v>0.29376876639702443</v>
      </c>
      <c r="BI17">
        <f t="shared" si="12"/>
        <v>0.28591317354724638</v>
      </c>
      <c r="BJ17">
        <f t="shared" si="12"/>
        <v>0.26903916466739181</v>
      </c>
      <c r="BK17">
        <f t="shared" si="12"/>
        <v>0.23305018200341671</v>
      </c>
      <c r="BL17">
        <f t="shared" si="9"/>
        <v>0.15724612620295253</v>
      </c>
    </row>
    <row r="18" spans="1:64" ht="17.25" thickTop="1" thickBot="1">
      <c r="A18" s="5" t="s">
        <v>194</v>
      </c>
      <c r="C18" s="29">
        <f ca="1">+C15</f>
        <v>59061.375619975362</v>
      </c>
      <c r="D18" s="30">
        <f ca="1">C16</f>
        <v>0.42403033608418805</v>
      </c>
      <c r="E18" s="105" t="s">
        <v>192</v>
      </c>
      <c r="F18" s="11">
        <f ca="1">ROUND(2*(F16-$C$15)/$C$16,0)/2+F15</f>
        <v>3460</v>
      </c>
      <c r="P18" t="s">
        <v>798</v>
      </c>
      <c r="Q18">
        <f>MAX(Q21:Q512)-MIN(Q21:Q296)</f>
        <v>11360.761693000233</v>
      </c>
      <c r="R18" t="s">
        <v>799</v>
      </c>
      <c r="S18">
        <f>Q18/AB16</f>
        <v>1.3209835184280001</v>
      </c>
      <c r="T18" t="s">
        <v>800</v>
      </c>
      <c r="AA18" s="224" t="s">
        <v>11</v>
      </c>
      <c r="AB18" s="148">
        <f>2*PI()/(AB8*365.2422)*AD2</f>
        <v>3.0978702360627005E-4</v>
      </c>
      <c r="AC18" s="149" t="s">
        <v>234</v>
      </c>
      <c r="AD18" s="149"/>
      <c r="AE18" s="150"/>
      <c r="AW18">
        <v>-11000</v>
      </c>
      <c r="AX18">
        <f t="shared" si="1"/>
        <v>3.6242969770401437E-2</v>
      </c>
      <c r="AY18">
        <f t="shared" si="2"/>
        <v>6.2303488012913327E-2</v>
      </c>
      <c r="AZ18" s="215">
        <f t="shared" si="3"/>
        <v>-2.606051824251189E-2</v>
      </c>
      <c r="BA18">
        <f t="shared" si="4"/>
        <v>1.3618870004412544</v>
      </c>
      <c r="BB18">
        <f t="shared" si="5"/>
        <v>-0.55177238216809066</v>
      </c>
      <c r="BC18">
        <f t="shared" si="6"/>
        <v>0.72635535126534978</v>
      </c>
      <c r="BD18">
        <f t="shared" si="7"/>
        <v>0.38003509422059156</v>
      </c>
      <c r="BE18">
        <f t="shared" si="12"/>
        <v>0.44086896675881648</v>
      </c>
      <c r="BF18">
        <f t="shared" si="12"/>
        <v>0.43998557162189289</v>
      </c>
      <c r="BG18">
        <f t="shared" si="12"/>
        <v>0.4379694664034709</v>
      </c>
      <c r="BH18">
        <f t="shared" si="12"/>
        <v>0.43337536451322434</v>
      </c>
      <c r="BI18">
        <f t="shared" si="12"/>
        <v>0.42294293181605735</v>
      </c>
      <c r="BJ18">
        <f t="shared" si="12"/>
        <v>0.39943092333452368</v>
      </c>
      <c r="BK18">
        <f t="shared" si="12"/>
        <v>0.34725944674178777</v>
      </c>
      <c r="BL18">
        <f t="shared" si="9"/>
        <v>0.23469288210452</v>
      </c>
    </row>
    <row r="19" spans="1:64" ht="13.5" thickBot="1">
      <c r="A19" s="5" t="s">
        <v>195</v>
      </c>
      <c r="C19" s="31">
        <f>+D15</f>
        <v>59061.579825438886</v>
      </c>
      <c r="D19" s="32">
        <f>+D16</f>
        <v>0.42404781001136621</v>
      </c>
      <c r="E19" s="105" t="s">
        <v>193</v>
      </c>
      <c r="F19" s="108">
        <f ca="1">+$C$15+$C$16*F18-15018.5-$C$5/24</f>
        <v>45510.020582826655</v>
      </c>
      <c r="V19" s="6" t="s">
        <v>250</v>
      </c>
      <c r="W19" t="s">
        <v>249</v>
      </c>
      <c r="AA19" s="151"/>
      <c r="AC19" s="151"/>
      <c r="AW19">
        <v>-10750</v>
      </c>
      <c r="AX19">
        <f t="shared" si="1"/>
        <v>3.4431284311123404E-2</v>
      </c>
      <c r="AY19">
        <f t="shared" si="2"/>
        <v>5.7496657862518827E-2</v>
      </c>
      <c r="AZ19" s="215">
        <f t="shared" si="3"/>
        <v>-2.3065373551395423E-2</v>
      </c>
      <c r="BA19">
        <f t="shared" si="4"/>
        <v>1.2894469499019094</v>
      </c>
      <c r="BB19">
        <f t="shared" si="5"/>
        <v>-0.37183843776836406</v>
      </c>
      <c r="BC19">
        <f t="shared" si="6"/>
        <v>0.92985459321559061</v>
      </c>
      <c r="BD19">
        <f t="shared" si="7"/>
        <v>0.50160063453856096</v>
      </c>
      <c r="BE19">
        <f t="shared" si="12"/>
        <v>0.57511176129828634</v>
      </c>
      <c r="BF19">
        <f t="shared" si="12"/>
        <v>0.57431263572985625</v>
      </c>
      <c r="BG19">
        <f t="shared" si="12"/>
        <v>0.57234755333833465</v>
      </c>
      <c r="BH19">
        <f t="shared" si="12"/>
        <v>0.56752586829534379</v>
      </c>
      <c r="BI19">
        <f t="shared" si="12"/>
        <v>0.55575709520092331</v>
      </c>
      <c r="BJ19">
        <f t="shared" si="12"/>
        <v>0.52738366918636947</v>
      </c>
      <c r="BK19">
        <f t="shared" si="12"/>
        <v>0.46079387463263433</v>
      </c>
      <c r="BL19">
        <f t="shared" si="9"/>
        <v>0.31213963800608768</v>
      </c>
    </row>
    <row r="20" spans="1:64" ht="15" thickBot="1">
      <c r="A20" s="7" t="s">
        <v>22</v>
      </c>
      <c r="B20" s="7" t="s">
        <v>23</v>
      </c>
      <c r="C20" s="7" t="s">
        <v>24</v>
      </c>
      <c r="D20" s="7" t="s">
        <v>29</v>
      </c>
      <c r="E20" s="7" t="s">
        <v>25</v>
      </c>
      <c r="F20" s="7" t="s">
        <v>26</v>
      </c>
      <c r="G20" s="7" t="s">
        <v>27</v>
      </c>
      <c r="H20" s="10" t="s">
        <v>247</v>
      </c>
      <c r="I20" s="10" t="s">
        <v>159</v>
      </c>
      <c r="J20" s="10" t="s">
        <v>152</v>
      </c>
      <c r="K20" s="10" t="s">
        <v>161</v>
      </c>
      <c r="L20" s="10" t="s">
        <v>12</v>
      </c>
      <c r="M20" s="10" t="s">
        <v>13</v>
      </c>
      <c r="N20" s="10" t="s">
        <v>14</v>
      </c>
      <c r="O20" s="10" t="s">
        <v>40</v>
      </c>
      <c r="P20" s="10" t="s">
        <v>39</v>
      </c>
      <c r="Q20" s="7" t="s">
        <v>31</v>
      </c>
      <c r="R20" s="10" t="s">
        <v>163</v>
      </c>
      <c r="S20" s="10" t="s">
        <v>164</v>
      </c>
      <c r="T20" s="10" t="s">
        <v>165</v>
      </c>
      <c r="V20" s="7" t="s">
        <v>164</v>
      </c>
      <c r="W20" s="7" t="s">
        <v>164</v>
      </c>
      <c r="Z20" s="7" t="s">
        <v>26</v>
      </c>
      <c r="AA20" s="10" t="s">
        <v>242</v>
      </c>
      <c r="AB20" s="10" t="s">
        <v>245</v>
      </c>
      <c r="AC20" s="10" t="s">
        <v>15</v>
      </c>
      <c r="AD20" s="10" t="s">
        <v>236</v>
      </c>
      <c r="AE20" s="10" t="s">
        <v>165</v>
      </c>
      <c r="AF20" s="10" t="s">
        <v>16</v>
      </c>
      <c r="AG20" s="121"/>
      <c r="AH20" s="10" t="s">
        <v>220</v>
      </c>
      <c r="AI20" s="10" t="s">
        <v>221</v>
      </c>
      <c r="AJ20" s="10" t="s">
        <v>222</v>
      </c>
      <c r="AK20" s="10" t="s">
        <v>237</v>
      </c>
      <c r="AL20" s="10" t="s">
        <v>223</v>
      </c>
      <c r="AM20" s="10" t="s">
        <v>224</v>
      </c>
      <c r="AN20" s="7" t="s">
        <v>225</v>
      </c>
      <c r="AO20" s="7" t="s">
        <v>226</v>
      </c>
      <c r="AP20" s="7" t="s">
        <v>227</v>
      </c>
      <c r="AQ20" s="7" t="s">
        <v>228</v>
      </c>
      <c r="AR20" s="7" t="s">
        <v>229</v>
      </c>
      <c r="AS20" s="7" t="s">
        <v>230</v>
      </c>
      <c r="AT20" s="7" t="s">
        <v>231</v>
      </c>
      <c r="AU20" s="7" t="s">
        <v>121</v>
      </c>
      <c r="AV20" s="152"/>
      <c r="AW20">
        <v>-10500</v>
      </c>
      <c r="AX20">
        <f t="shared" si="1"/>
        <v>3.2963614342396114E-2</v>
      </c>
      <c r="AY20">
        <f t="shared" si="2"/>
        <v>5.2817714058948598E-2</v>
      </c>
      <c r="AZ20" s="215">
        <f t="shared" si="3"/>
        <v>-1.9854099716552484E-2</v>
      </c>
      <c r="BA20">
        <f t="shared" si="4"/>
        <v>1.2146655586556716</v>
      </c>
      <c r="BB20">
        <f t="shared" si="5"/>
        <v>-0.19818620552718272</v>
      </c>
      <c r="BC20">
        <f t="shared" si="6"/>
        <v>1.1113361975422138</v>
      </c>
      <c r="BD20">
        <f t="shared" si="7"/>
        <v>0.62093121934918893</v>
      </c>
      <c r="BE20">
        <f t="shared" si="12"/>
        <v>0.70191235646730199</v>
      </c>
      <c r="BF20">
        <f t="shared" si="12"/>
        <v>0.70130449676351136</v>
      </c>
      <c r="BG20">
        <f t="shared" si="12"/>
        <v>0.69966199928975237</v>
      </c>
      <c r="BH20">
        <f t="shared" si="12"/>
        <v>0.69523511057935616</v>
      </c>
      <c r="BI20">
        <f t="shared" si="12"/>
        <v>0.68338405060055152</v>
      </c>
      <c r="BJ20">
        <f t="shared" si="12"/>
        <v>0.65220260291342091</v>
      </c>
      <c r="BK20">
        <f t="shared" si="12"/>
        <v>0.57343711998859959</v>
      </c>
      <c r="BL20">
        <f t="shared" si="9"/>
        <v>0.38958639390765515</v>
      </c>
    </row>
    <row r="21" spans="1:64">
      <c r="A21" s="17" t="s">
        <v>28</v>
      </c>
      <c r="B21" s="6"/>
      <c r="C21" s="41">
        <v>47700.760199999997</v>
      </c>
      <c r="D21" s="41" t="s">
        <v>30</v>
      </c>
      <c r="E21">
        <f t="shared" ref="E21:E84" si="13">+(C21-C$7)/C$8</f>
        <v>-11318.903439371959</v>
      </c>
      <c r="F21">
        <f t="shared" ref="F21:F84" si="14">ROUND(2*E21,0)/2</f>
        <v>-11319</v>
      </c>
      <c r="G21">
        <f t="shared" ref="G21:G84" si="15">+C21-(C$7+F21*C$8)</f>
        <v>4.0944549997220747E-2</v>
      </c>
      <c r="J21">
        <f t="shared" ref="J21:J26" si="16">G21</f>
        <v>4.0944549997220747E-2</v>
      </c>
      <c r="P21">
        <f t="shared" ref="P21:P52" si="17">+D$11+D$12*F21+D$13*F21^2</f>
        <v>6.8622705514404081E-2</v>
      </c>
      <c r="Q21" s="2">
        <f t="shared" ref="Q21:Q52" si="18">+C21-15018.5</f>
        <v>32682.260199999997</v>
      </c>
      <c r="R21">
        <f t="shared" ref="R21:R58" si="19">+(P21-G21)^2</f>
        <v>7.6608029283338627E-4</v>
      </c>
      <c r="S21" s="6">
        <v>1</v>
      </c>
      <c r="T21">
        <f t="shared" ref="T21:T52" si="20">S21*R21</f>
        <v>7.6608029283338627E-4</v>
      </c>
      <c r="U21" t="s">
        <v>152</v>
      </c>
      <c r="V21" s="6">
        <v>1</v>
      </c>
      <c r="W21" s="6">
        <v>1</v>
      </c>
      <c r="Z21">
        <f t="shared" ref="Z21:Z52" si="21">F21</f>
        <v>-11319</v>
      </c>
      <c r="AA21" s="215">
        <f t="shared" ref="AA21:AA52" si="22">AB$3+AB$4*Z21+AB$5*Z21^2+AH21</f>
        <v>3.9276292212009581E-2</v>
      </c>
      <c r="AB21" s="215">
        <f t="shared" ref="AB21:AB52" si="23">IF(R21&lt;&gt;0,G21-AH21, -9999)</f>
        <v>7.0290963299615247E-2</v>
      </c>
      <c r="AC21" s="215">
        <f t="shared" ref="AC21:AC52" si="24">+G21-P21</f>
        <v>-2.7678155517183334E-2</v>
      </c>
      <c r="AD21" s="215">
        <f t="shared" ref="AD21:AD52" si="25">IF(R21&lt;&gt;0,G21-AA21, -9999)</f>
        <v>1.6682577852111663E-3</v>
      </c>
      <c r="AE21" s="215">
        <f t="shared" ref="AE21:AE52" si="26">+(G21-AA21)^2*S21</f>
        <v>2.7830840379176659E-6</v>
      </c>
      <c r="AF21">
        <f t="shared" ref="AF21:AF52" si="27">IF(R21&lt;&gt;0,G21-P21, -9999)</f>
        <v>-2.7678155517183334E-2</v>
      </c>
      <c r="AG21" s="225"/>
      <c r="AH21">
        <f t="shared" ref="AH21:AH52" si="28">$AB$6*($AB$11/AI21*AJ21+$AB$12)</f>
        <v>-2.93464133023945E-2</v>
      </c>
      <c r="AI21">
        <f t="shared" ref="AI21:AI52" si="29">1+$AB$7*COS(AL21)</f>
        <v>1.4387097728891236</v>
      </c>
      <c r="AJ21">
        <f t="shared" ref="AJ21:AJ52" si="30">SIN(AL21+RADIANS($AB$9))</f>
        <v>-0.76722322273175503</v>
      </c>
      <c r="AK21">
        <f t="shared" ref="AK21:AK52" si="31">$AB$7*SIN(AL21)</f>
        <v>0.20457931717822059</v>
      </c>
      <c r="AL21">
        <f t="shared" ref="AL21:AL52" si="32">2*ATAN(AM21)</f>
        <v>0.43634277977018715</v>
      </c>
      <c r="AM21">
        <f t="shared" ref="AM21:AM52" si="33">SQRT((1+$AB$7)/(1-$AB$7))*TAN(AN21/2)</f>
        <v>0.22170015324829739</v>
      </c>
      <c r="AN21" s="215">
        <f t="shared" ref="AN21:AT30" si="34">$AU21+$AB$7*SIN(AO21)</f>
        <v>0.25996296645483785</v>
      </c>
      <c r="AO21" s="215">
        <f t="shared" si="34"/>
        <v>0.2592485449703682</v>
      </c>
      <c r="AP21" s="215">
        <f t="shared" si="34"/>
        <v>0.25772194958499028</v>
      </c>
      <c r="AQ21" s="215">
        <f t="shared" si="34"/>
        <v>0.2544619312185683</v>
      </c>
      <c r="AR21" s="215">
        <f t="shared" si="34"/>
        <v>0.24750941180926506</v>
      </c>
      <c r="AS21" s="215">
        <f t="shared" si="34"/>
        <v>0.23272226462143536</v>
      </c>
      <c r="AT21" s="215">
        <f t="shared" si="34"/>
        <v>0.20143895982468316</v>
      </c>
      <c r="AU21" s="215">
        <f t="shared" ref="AU21:AU52" si="35">RADIANS($AB$9)+$AB$18*(F21-AB$15)</f>
        <v>0.13587082157412</v>
      </c>
      <c r="AW21">
        <v>-10250</v>
      </c>
      <c r="AX21">
        <f t="shared" si="1"/>
        <v>3.1726472369100402E-2</v>
      </c>
      <c r="AY21">
        <f t="shared" si="2"/>
        <v>4.826665660220264E-2</v>
      </c>
      <c r="AZ21" s="215">
        <f t="shared" si="3"/>
        <v>-1.6540184233102238E-2</v>
      </c>
      <c r="BA21">
        <f t="shared" si="4"/>
        <v>1.1424725624519183</v>
      </c>
      <c r="BB21">
        <f t="shared" si="5"/>
        <v>-3.8786628503398715E-2</v>
      </c>
      <c r="BC21">
        <f t="shared" si="6"/>
        <v>1.2720469104612273</v>
      </c>
      <c r="BD21">
        <f t="shared" si="7"/>
        <v>0.73838111126816575</v>
      </c>
      <c r="BE21">
        <f t="shared" si="12"/>
        <v>0.82123083549776077</v>
      </c>
      <c r="BF21">
        <f t="shared" si="12"/>
        <v>0.82083477176578346</v>
      </c>
      <c r="BG21">
        <f t="shared" si="12"/>
        <v>0.81963514663941739</v>
      </c>
      <c r="BH21">
        <f t="shared" si="12"/>
        <v>0.81601099935944399</v>
      </c>
      <c r="BI21">
        <f t="shared" si="12"/>
        <v>0.80514586723101511</v>
      </c>
      <c r="BJ21">
        <f t="shared" si="12"/>
        <v>0.77327985590688253</v>
      </c>
      <c r="BK21">
        <f t="shared" si="12"/>
        <v>0.68497817976394038</v>
      </c>
      <c r="BL21">
        <f t="shared" si="9"/>
        <v>0.46703314980922261</v>
      </c>
    </row>
    <row r="22" spans="1:64">
      <c r="A22" s="17" t="s">
        <v>49</v>
      </c>
      <c r="B22" s="6"/>
      <c r="C22" s="41">
        <v>47701.820099999997</v>
      </c>
      <c r="D22" s="41" t="s">
        <v>30</v>
      </c>
      <c r="E22">
        <f t="shared" si="13"/>
        <v>-11316.403848836442</v>
      </c>
      <c r="F22">
        <f t="shared" si="14"/>
        <v>-11316.5</v>
      </c>
      <c r="G22">
        <f t="shared" si="15"/>
        <v>4.0770924999378622E-2</v>
      </c>
      <c r="J22">
        <f t="shared" si="16"/>
        <v>4.0770924999378622E-2</v>
      </c>
      <c r="P22">
        <f t="shared" si="17"/>
        <v>6.8572372345697866E-2</v>
      </c>
      <c r="Q22" s="2">
        <f t="shared" si="18"/>
        <v>32683.320099999997</v>
      </c>
      <c r="R22">
        <f t="shared" si="19"/>
        <v>7.7292047455016129E-4</v>
      </c>
      <c r="S22" s="6">
        <v>1</v>
      </c>
      <c r="T22">
        <f t="shared" si="20"/>
        <v>7.7292047455016129E-4</v>
      </c>
      <c r="U22" t="s">
        <v>152</v>
      </c>
      <c r="V22" s="6">
        <v>1</v>
      </c>
      <c r="W22" s="6">
        <v>1</v>
      </c>
      <c r="Z22">
        <f t="shared" si="21"/>
        <v>-11316.5</v>
      </c>
      <c r="AA22" s="215">
        <f t="shared" si="22"/>
        <v>3.9248656387467461E-2</v>
      </c>
      <c r="AB22" s="215">
        <f t="shared" si="23"/>
        <v>7.0094640957609033E-2</v>
      </c>
      <c r="AC22" s="215">
        <f t="shared" si="24"/>
        <v>-2.7801447346319244E-2</v>
      </c>
      <c r="AD22" s="215">
        <f t="shared" si="25"/>
        <v>1.5222686119111609E-3</v>
      </c>
      <c r="AE22" s="215">
        <f t="shared" si="26"/>
        <v>2.3173017268099324E-6</v>
      </c>
      <c r="AF22">
        <f t="shared" si="27"/>
        <v>-2.7801447346319244E-2</v>
      </c>
      <c r="AG22" s="225"/>
      <c r="AH22">
        <f t="shared" si="28"/>
        <v>-2.9323715958230405E-2</v>
      </c>
      <c r="AI22">
        <f t="shared" si="29"/>
        <v>1.438219915462053</v>
      </c>
      <c r="AJ22">
        <f t="shared" si="30"/>
        <v>-0.76568919679904657</v>
      </c>
      <c r="AK22">
        <f t="shared" si="31"/>
        <v>0.20562652440277437</v>
      </c>
      <c r="AL22">
        <f t="shared" si="32"/>
        <v>0.43873112798253278</v>
      </c>
      <c r="AM22">
        <f t="shared" si="33"/>
        <v>0.22295335453472209</v>
      </c>
      <c r="AN22" s="215">
        <f t="shared" si="34"/>
        <v>0.26141582148251957</v>
      </c>
      <c r="AO22" s="215">
        <f t="shared" si="34"/>
        <v>0.26069871415976975</v>
      </c>
      <c r="AP22" s="215">
        <f t="shared" si="34"/>
        <v>0.25916579151699498</v>
      </c>
      <c r="AQ22" s="215">
        <f t="shared" si="34"/>
        <v>0.25589102628249488</v>
      </c>
      <c r="AR22" s="215">
        <f t="shared" si="34"/>
        <v>0.24890452019894255</v>
      </c>
      <c r="AS22" s="215">
        <f t="shared" si="34"/>
        <v>0.23404013568194437</v>
      </c>
      <c r="AT22" s="215">
        <f t="shared" si="34"/>
        <v>0.20258484524768139</v>
      </c>
      <c r="AU22" s="215">
        <f t="shared" si="35"/>
        <v>0.13664528913313556</v>
      </c>
      <c r="AW22">
        <v>-10000</v>
      </c>
      <c r="AX22">
        <f t="shared" si="1"/>
        <v>3.0635498013312272E-2</v>
      </c>
      <c r="AY22">
        <f t="shared" si="2"/>
        <v>4.3843485492280967E-2</v>
      </c>
      <c r="AZ22" s="215">
        <f t="shared" si="3"/>
        <v>-1.3207987478968697E-2</v>
      </c>
      <c r="BA22">
        <f t="shared" si="4"/>
        <v>1.0754717286193864</v>
      </c>
      <c r="BB22">
        <f t="shared" si="5"/>
        <v>0.10321783846386516</v>
      </c>
      <c r="BC22">
        <f t="shared" si="6"/>
        <v>1.4142452725734147</v>
      </c>
      <c r="BD22">
        <f t="shared" si="7"/>
        <v>0.85453786468655024</v>
      </c>
      <c r="BE22">
        <f t="shared" ref="BE22:BK31" si="36">$BL22+$AB$7*SIN(BF22)</f>
        <v>0.93344768842461545</v>
      </c>
      <c r="BF22">
        <f t="shared" si="36"/>
        <v>0.93322614510114921</v>
      </c>
      <c r="BG22">
        <f t="shared" si="36"/>
        <v>0.93245766218194392</v>
      </c>
      <c r="BH22">
        <f t="shared" si="36"/>
        <v>0.92979811552355651</v>
      </c>
      <c r="BI22">
        <f t="shared" si="36"/>
        <v>0.92066619585554221</v>
      </c>
      <c r="BJ22">
        <f t="shared" si="36"/>
        <v>0.89010839926119989</v>
      </c>
      <c r="BK22">
        <f t="shared" si="36"/>
        <v>0.79521265851833323</v>
      </c>
      <c r="BL22">
        <f t="shared" si="9"/>
        <v>0.54447990571079008</v>
      </c>
    </row>
    <row r="23" spans="1:64">
      <c r="A23" s="17" t="s">
        <v>49</v>
      </c>
      <c r="B23" s="6"/>
      <c r="C23" s="41">
        <v>47715.8125</v>
      </c>
      <c r="D23" s="41" t="s">
        <v>30</v>
      </c>
      <c r="E23">
        <f t="shared" si="13"/>
        <v>-11283.405197445594</v>
      </c>
      <c r="F23">
        <f t="shared" si="14"/>
        <v>-11283.5</v>
      </c>
      <c r="G23">
        <f t="shared" si="15"/>
        <v>4.0199075003329199E-2</v>
      </c>
      <c r="J23">
        <f t="shared" si="16"/>
        <v>4.0199075003329199E-2</v>
      </c>
      <c r="P23">
        <f t="shared" si="17"/>
        <v>6.7909173069618439E-2</v>
      </c>
      <c r="Q23" s="2">
        <f t="shared" si="18"/>
        <v>32697.3125</v>
      </c>
      <c r="R23">
        <f t="shared" si="19"/>
        <v>7.6784953484336667E-4</v>
      </c>
      <c r="S23" s="6">
        <v>1</v>
      </c>
      <c r="T23">
        <f t="shared" si="20"/>
        <v>7.6784953484336667E-4</v>
      </c>
      <c r="U23" t="s">
        <v>152</v>
      </c>
      <c r="V23" s="6">
        <v>1</v>
      </c>
      <c r="W23" s="6">
        <v>1</v>
      </c>
      <c r="Z23">
        <f t="shared" si="21"/>
        <v>-11283.5</v>
      </c>
      <c r="AA23" s="215">
        <f t="shared" si="22"/>
        <v>3.8890110784098014E-2</v>
      </c>
      <c r="AB23" s="215">
        <f t="shared" si="23"/>
        <v>6.9218137288849624E-2</v>
      </c>
      <c r="AC23" s="215">
        <f t="shared" si="24"/>
        <v>-2.771009806628924E-2</v>
      </c>
      <c r="AD23" s="215">
        <f t="shared" si="25"/>
        <v>1.3089642192311846E-3</v>
      </c>
      <c r="AE23" s="215">
        <f t="shared" si="26"/>
        <v>1.7133873272275046E-6</v>
      </c>
      <c r="AF23">
        <f t="shared" si="27"/>
        <v>-2.771009806628924E-2</v>
      </c>
      <c r="AG23" s="225"/>
      <c r="AH23">
        <f t="shared" si="28"/>
        <v>-2.9019062285520422E-2</v>
      </c>
      <c r="AI23">
        <f t="shared" si="29"/>
        <v>1.4315539356936098</v>
      </c>
      <c r="AJ23">
        <f t="shared" si="30"/>
        <v>-0.74513543818047445</v>
      </c>
      <c r="AK23">
        <f t="shared" si="31"/>
        <v>0.21927189157046365</v>
      </c>
      <c r="AL23">
        <f t="shared" si="32"/>
        <v>0.47010537042718142</v>
      </c>
      <c r="AM23">
        <f t="shared" si="33"/>
        <v>0.23947940973767196</v>
      </c>
      <c r="AN23" s="215">
        <f t="shared" si="34"/>
        <v>0.28054822354850406</v>
      </c>
      <c r="AO23" s="215">
        <f t="shared" si="34"/>
        <v>0.2797976360982074</v>
      </c>
      <c r="AP23" s="215">
        <f t="shared" si="34"/>
        <v>0.27818467668432689</v>
      </c>
      <c r="AQ23" s="215">
        <f t="shared" si="34"/>
        <v>0.274721046810805</v>
      </c>
      <c r="AR23" s="215">
        <f t="shared" si="34"/>
        <v>0.26729468118506183</v>
      </c>
      <c r="AS23" s="215">
        <f t="shared" si="34"/>
        <v>0.2514219846062945</v>
      </c>
      <c r="AT23" s="215">
        <f t="shared" si="34"/>
        <v>0.21770674128275502</v>
      </c>
      <c r="AU23" s="215">
        <f t="shared" si="35"/>
        <v>0.14686826091214256</v>
      </c>
      <c r="AW23">
        <v>-9750</v>
      </c>
      <c r="AX23">
        <f t="shared" si="1"/>
        <v>2.9631787005959441E-2</v>
      </c>
      <c r="AY23">
        <f t="shared" si="2"/>
        <v>3.9548200729183566E-2</v>
      </c>
      <c r="AZ23" s="215">
        <f t="shared" si="3"/>
        <v>-9.9164137232241271E-3</v>
      </c>
      <c r="BA23">
        <f t="shared" si="4"/>
        <v>1.0146807408452172</v>
      </c>
      <c r="BB23">
        <f t="shared" si="5"/>
        <v>0.2276078753045675</v>
      </c>
      <c r="BC23">
        <f t="shared" si="6"/>
        <v>1.5404636418646867</v>
      </c>
      <c r="BD23">
        <f t="shared" si="7"/>
        <v>0.97011822121014513</v>
      </c>
      <c r="BE23">
        <f t="shared" si="36"/>
        <v>1.0391528498731535</v>
      </c>
      <c r="BF23">
        <f t="shared" si="36"/>
        <v>1.0390476865424496</v>
      </c>
      <c r="BG23">
        <f t="shared" si="36"/>
        <v>1.038619375556499</v>
      </c>
      <c r="BH23">
        <f t="shared" si="36"/>
        <v>1.0368781513677741</v>
      </c>
      <c r="BI23">
        <f t="shared" si="36"/>
        <v>1.0298516318968451</v>
      </c>
      <c r="BJ23">
        <f t="shared" si="36"/>
        <v>1.0022916267476125</v>
      </c>
      <c r="BK23">
        <f t="shared" si="36"/>
        <v>0.90394399376807077</v>
      </c>
      <c r="BL23">
        <f t="shared" si="9"/>
        <v>0.62192666161235755</v>
      </c>
    </row>
    <row r="24" spans="1:64">
      <c r="A24" s="17" t="s">
        <v>49</v>
      </c>
      <c r="B24" s="99"/>
      <c r="C24" s="18">
        <v>47716.870999999999</v>
      </c>
      <c r="D24" s="18" t="s">
        <v>30</v>
      </c>
      <c r="E24">
        <f t="shared" si="13"/>
        <v>-11280.908908567548</v>
      </c>
      <c r="F24">
        <f t="shared" si="14"/>
        <v>-11281</v>
      </c>
      <c r="G24">
        <f t="shared" si="15"/>
        <v>3.862545000447426E-2</v>
      </c>
      <c r="J24">
        <f t="shared" si="16"/>
        <v>3.862545000447426E-2</v>
      </c>
      <c r="P24">
        <f t="shared" si="17"/>
        <v>6.7859021499524705E-2</v>
      </c>
      <c r="Q24" s="2">
        <f t="shared" si="18"/>
        <v>32698.370999999999</v>
      </c>
      <c r="R24">
        <f t="shared" si="19"/>
        <v>8.5460170235622589E-4</v>
      </c>
      <c r="S24" s="6">
        <v>1</v>
      </c>
      <c r="T24">
        <f t="shared" si="20"/>
        <v>8.5460170235622589E-4</v>
      </c>
      <c r="U24" t="s">
        <v>152</v>
      </c>
      <c r="V24" s="6">
        <v>1</v>
      </c>
      <c r="W24" s="6">
        <v>1</v>
      </c>
      <c r="Z24">
        <f t="shared" si="21"/>
        <v>-11281</v>
      </c>
      <c r="AA24" s="215">
        <f t="shared" si="22"/>
        <v>3.8863416327931249E-2</v>
      </c>
      <c r="AB24" s="215">
        <f t="shared" si="23"/>
        <v>6.7621055176067715E-2</v>
      </c>
      <c r="AC24" s="215">
        <f t="shared" si="24"/>
        <v>-2.9233571495050445E-2</v>
      </c>
      <c r="AD24" s="215">
        <f t="shared" si="25"/>
        <v>-2.3796632345698954E-4</v>
      </c>
      <c r="AE24" s="215">
        <f t="shared" si="26"/>
        <v>5.6627971099636568E-8</v>
      </c>
      <c r="AF24">
        <f t="shared" si="27"/>
        <v>-2.9233571495050445E-2</v>
      </c>
      <c r="AG24" s="225"/>
      <c r="AH24">
        <f t="shared" si="28"/>
        <v>-2.8995605171593455E-2</v>
      </c>
      <c r="AI24">
        <f t="shared" si="29"/>
        <v>1.4310341304909517</v>
      </c>
      <c r="AJ24">
        <f t="shared" si="30"/>
        <v>-0.74355604308810563</v>
      </c>
      <c r="AK24">
        <f t="shared" si="31"/>
        <v>0.22029194310605801</v>
      </c>
      <c r="AL24">
        <f t="shared" si="32"/>
        <v>0.47247046472907733</v>
      </c>
      <c r="AM24">
        <f t="shared" si="33"/>
        <v>0.24073013120813136</v>
      </c>
      <c r="AN24" s="215">
        <f t="shared" si="34"/>
        <v>0.28199414097117326</v>
      </c>
      <c r="AO24" s="215">
        <f t="shared" si="34"/>
        <v>0.28124116803898325</v>
      </c>
      <c r="AP24" s="215">
        <f t="shared" si="34"/>
        <v>0.27962241267217613</v>
      </c>
      <c r="AQ24" s="215">
        <f t="shared" si="34"/>
        <v>0.27614492146722236</v>
      </c>
      <c r="AR24" s="215">
        <f t="shared" si="34"/>
        <v>0.26868591117034302</v>
      </c>
      <c r="AS24" s="215">
        <f t="shared" si="34"/>
        <v>0.25273769813580277</v>
      </c>
      <c r="AT24" s="215">
        <f t="shared" si="34"/>
        <v>0.21885204422088317</v>
      </c>
      <c r="AU24" s="215">
        <f t="shared" si="35"/>
        <v>0.14764272847115811</v>
      </c>
      <c r="AW24">
        <v>-9500</v>
      </c>
      <c r="AX24">
        <f t="shared" si="1"/>
        <v>2.8675872398964162E-2</v>
      </c>
      <c r="AY24">
        <f t="shared" si="2"/>
        <v>3.5380802312910437E-2</v>
      </c>
      <c r="AZ24" s="215">
        <f t="shared" si="3"/>
        <v>-6.7049299139462755E-3</v>
      </c>
      <c r="BA24">
        <f t="shared" si="4"/>
        <v>0.96020082928627537</v>
      </c>
      <c r="BB24">
        <f t="shared" si="5"/>
        <v>0.33562121054048011</v>
      </c>
      <c r="BC24">
        <f t="shared" si="6"/>
        <v>1.653107884618747</v>
      </c>
      <c r="BD24">
        <f t="shared" si="7"/>
        <v>1.0858951410801767</v>
      </c>
      <c r="BE24">
        <f t="shared" si="36"/>
        <v>1.1390005313193234</v>
      </c>
      <c r="BF24">
        <f t="shared" si="36"/>
        <v>1.1389593664453321</v>
      </c>
      <c r="BG24">
        <f t="shared" si="36"/>
        <v>1.1387562287252553</v>
      </c>
      <c r="BH24">
        <f t="shared" si="36"/>
        <v>1.1377551055005735</v>
      </c>
      <c r="BI24">
        <f t="shared" si="36"/>
        <v>1.1328525893809522</v>
      </c>
      <c r="BJ24">
        <f t="shared" si="36"/>
        <v>1.1095484077564155</v>
      </c>
      <c r="BK24">
        <f t="shared" si="36"/>
        <v>1.0109846343786619</v>
      </c>
      <c r="BL24">
        <f t="shared" si="9"/>
        <v>0.69937341751392501</v>
      </c>
    </row>
    <row r="25" spans="1:64">
      <c r="A25" s="17" t="s">
        <v>49</v>
      </c>
      <c r="B25" s="99"/>
      <c r="C25" s="18">
        <v>47727.897100000002</v>
      </c>
      <c r="D25" s="18" t="s">
        <v>30</v>
      </c>
      <c r="E25">
        <f t="shared" si="13"/>
        <v>-11254.905761852142</v>
      </c>
      <c r="F25">
        <f t="shared" si="14"/>
        <v>-11255</v>
      </c>
      <c r="G25">
        <f t="shared" si="15"/>
        <v>3.9959750007255934E-2</v>
      </c>
      <c r="J25">
        <f t="shared" si="16"/>
        <v>3.9959750007255934E-2</v>
      </c>
      <c r="P25">
        <f t="shared" si="17"/>
        <v>6.7338203280814093E-2</v>
      </c>
      <c r="Q25" s="2">
        <f t="shared" si="18"/>
        <v>32709.397100000002</v>
      </c>
      <c r="R25">
        <f t="shared" si="19"/>
        <v>7.495797036524075E-4</v>
      </c>
      <c r="S25" s="6">
        <v>1</v>
      </c>
      <c r="T25">
        <f t="shared" si="20"/>
        <v>7.495797036524075E-4</v>
      </c>
      <c r="U25" t="s">
        <v>152</v>
      </c>
      <c r="V25" s="6">
        <v>1</v>
      </c>
      <c r="W25" s="6">
        <v>1</v>
      </c>
      <c r="Z25">
        <f t="shared" si="21"/>
        <v>-11255</v>
      </c>
      <c r="AA25" s="215">
        <f t="shared" si="22"/>
        <v>3.8589631372542538E-2</v>
      </c>
      <c r="AB25" s="215">
        <f t="shared" si="23"/>
        <v>6.870832191552749E-2</v>
      </c>
      <c r="AC25" s="215">
        <f t="shared" si="24"/>
        <v>-2.7378453273558159E-2</v>
      </c>
      <c r="AD25" s="215">
        <f t="shared" si="25"/>
        <v>1.3701186347133965E-3</v>
      </c>
      <c r="AE25" s="215">
        <f t="shared" si="26"/>
        <v>1.8772250731889015E-6</v>
      </c>
      <c r="AF25">
        <f t="shared" si="27"/>
        <v>-2.7378453273558159E-2</v>
      </c>
      <c r="AG25" s="225"/>
      <c r="AH25">
        <f t="shared" si="28"/>
        <v>-2.8748571908271556E-2</v>
      </c>
      <c r="AI25">
        <f t="shared" si="29"/>
        <v>1.4255090977222782</v>
      </c>
      <c r="AJ25">
        <f t="shared" si="30"/>
        <v>-0.72695481933936834</v>
      </c>
      <c r="AK25">
        <f t="shared" si="31"/>
        <v>0.23078338241976229</v>
      </c>
      <c r="AL25">
        <f t="shared" si="32"/>
        <v>0.49696640222852573</v>
      </c>
      <c r="AM25">
        <f t="shared" si="33"/>
        <v>0.25372685209277401</v>
      </c>
      <c r="AN25" s="215">
        <f t="shared" si="34"/>
        <v>0.29700139506401135</v>
      </c>
      <c r="AO25" s="215">
        <f t="shared" si="34"/>
        <v>0.2962248890855893</v>
      </c>
      <c r="AP25" s="215">
        <f t="shared" si="34"/>
        <v>0.29454813242333944</v>
      </c>
      <c r="AQ25" s="215">
        <f t="shared" si="34"/>
        <v>0.29093030968719585</v>
      </c>
      <c r="AR25" s="215">
        <f t="shared" si="34"/>
        <v>0.2831376394539406</v>
      </c>
      <c r="AS25" s="215">
        <f t="shared" si="34"/>
        <v>0.2664116024383153</v>
      </c>
      <c r="AT25" s="215">
        <f t="shared" si="34"/>
        <v>0.23076062154924992</v>
      </c>
      <c r="AU25" s="215">
        <f t="shared" si="35"/>
        <v>0.15569719108492119</v>
      </c>
      <c r="AW25">
        <v>-9250</v>
      </c>
      <c r="AX25">
        <f t="shared" si="1"/>
        <v>2.7742109325897869E-2</v>
      </c>
      <c r="AY25">
        <f t="shared" si="2"/>
        <v>3.1341290243461578E-2</v>
      </c>
      <c r="AZ25" s="215">
        <f t="shared" si="3"/>
        <v>-3.5991809175637108E-3</v>
      </c>
      <c r="BA25">
        <f t="shared" si="4"/>
        <v>0.91167323366225794</v>
      </c>
      <c r="BB25">
        <f t="shared" si="5"/>
        <v>0.42905820807548867</v>
      </c>
      <c r="BC25">
        <f t="shared" si="6"/>
        <v>1.7542931498149372</v>
      </c>
      <c r="BD25">
        <f t="shared" si="7"/>
        <v>1.2026594742478645</v>
      </c>
      <c r="BE25">
        <f t="shared" si="36"/>
        <v>1.2336280254685661</v>
      </c>
      <c r="BF25">
        <f t="shared" si="36"/>
        <v>1.2336154674441737</v>
      </c>
      <c r="BG25">
        <f t="shared" si="36"/>
        <v>1.2335370582908014</v>
      </c>
      <c r="BH25">
        <f t="shared" si="36"/>
        <v>1.23304788712799</v>
      </c>
      <c r="BI25">
        <f t="shared" si="36"/>
        <v>1.2300113429686417</v>
      </c>
      <c r="BJ25">
        <f t="shared" si="36"/>
        <v>1.2117136651162466</v>
      </c>
      <c r="BK25">
        <f t="shared" si="36"/>
        <v>1.1161571649343716</v>
      </c>
      <c r="BL25">
        <f t="shared" si="9"/>
        <v>0.7768201734154927</v>
      </c>
    </row>
    <row r="26" spans="1:64">
      <c r="A26" s="17" t="s">
        <v>49</v>
      </c>
      <c r="B26" s="99"/>
      <c r="C26" s="18">
        <v>47730.864999999998</v>
      </c>
      <c r="D26" s="18" t="s">
        <v>30</v>
      </c>
      <c r="E26">
        <f t="shared" si="13"/>
        <v>-11247.906483853891</v>
      </c>
      <c r="F26">
        <f t="shared" si="14"/>
        <v>-11248</v>
      </c>
      <c r="G26">
        <f t="shared" si="15"/>
        <v>3.9653599997109268E-2</v>
      </c>
      <c r="J26">
        <f t="shared" si="16"/>
        <v>3.9653599997109268E-2</v>
      </c>
      <c r="P26">
        <f t="shared" si="17"/>
        <v>6.7198219325130149E-2</v>
      </c>
      <c r="Q26" s="2">
        <f t="shared" si="18"/>
        <v>32712.364999999998</v>
      </c>
      <c r="R26">
        <f t="shared" si="19"/>
        <v>7.587060539255815E-4</v>
      </c>
      <c r="S26" s="6">
        <v>1</v>
      </c>
      <c r="T26">
        <f t="shared" si="20"/>
        <v>7.587060539255815E-4</v>
      </c>
      <c r="U26" t="s">
        <v>152</v>
      </c>
      <c r="V26" s="6">
        <v>1</v>
      </c>
      <c r="W26" s="6">
        <v>1</v>
      </c>
      <c r="Z26">
        <f t="shared" si="21"/>
        <v>-11248</v>
      </c>
      <c r="AA26" s="215">
        <f t="shared" si="22"/>
        <v>3.8517103439301668E-2</v>
      </c>
      <c r="AB26" s="215">
        <f t="shared" si="23"/>
        <v>6.8334715882937741E-2</v>
      </c>
      <c r="AC26" s="215">
        <f t="shared" si="24"/>
        <v>-2.7544619328020881E-2</v>
      </c>
      <c r="AD26" s="215">
        <f t="shared" si="25"/>
        <v>1.1364965578075995E-3</v>
      </c>
      <c r="AE26" s="215">
        <f t="shared" si="26"/>
        <v>1.2916244259085223E-6</v>
      </c>
      <c r="AF26">
        <f t="shared" si="27"/>
        <v>-2.7544619328020881E-2</v>
      </c>
      <c r="AG26" s="225"/>
      <c r="AH26">
        <f t="shared" si="28"/>
        <v>-2.868111588582848E-2</v>
      </c>
      <c r="AI26">
        <f t="shared" si="29"/>
        <v>1.4239853035093899</v>
      </c>
      <c r="AJ26">
        <f t="shared" si="30"/>
        <v>-0.72243245108300069</v>
      </c>
      <c r="AK26">
        <f t="shared" si="31"/>
        <v>0.23357102614319275</v>
      </c>
      <c r="AL26">
        <f t="shared" si="32"/>
        <v>0.50352944422914592</v>
      </c>
      <c r="AM26">
        <f t="shared" si="33"/>
        <v>0.25722255170786884</v>
      </c>
      <c r="AN26" s="215">
        <f t="shared" si="34"/>
        <v>0.30103219176018681</v>
      </c>
      <c r="AO26" s="215">
        <f t="shared" si="34"/>
        <v>0.3002497500304151</v>
      </c>
      <c r="AP26" s="215">
        <f t="shared" si="34"/>
        <v>0.29855809432156011</v>
      </c>
      <c r="AQ26" s="215">
        <f t="shared" si="34"/>
        <v>0.29490369924659221</v>
      </c>
      <c r="AR26" s="215">
        <f t="shared" si="34"/>
        <v>0.2870230513603157</v>
      </c>
      <c r="AS26" s="215">
        <f t="shared" si="34"/>
        <v>0.27009000185580118</v>
      </c>
      <c r="AT26" s="215">
        <f t="shared" si="34"/>
        <v>0.23396595536124049</v>
      </c>
      <c r="AU26" s="215">
        <f t="shared" si="35"/>
        <v>0.15786570025016511</v>
      </c>
      <c r="AW26">
        <v>-9000</v>
      </c>
      <c r="AX26">
        <f t="shared" si="1"/>
        <v>2.6814374987050936E-2</v>
      </c>
      <c r="AY26">
        <f t="shared" si="2"/>
        <v>2.7429664520837012E-2</v>
      </c>
      <c r="AZ26" s="215">
        <f t="shared" si="3"/>
        <v>-6.1528953378607555E-4</v>
      </c>
      <c r="BA26">
        <f t="shared" si="4"/>
        <v>0.86854748552347905</v>
      </c>
      <c r="BB26">
        <f t="shared" si="5"/>
        <v>0.50981198509684122</v>
      </c>
      <c r="BC26">
        <f t="shared" si="6"/>
        <v>1.8458094974520713</v>
      </c>
      <c r="BD26">
        <f t="shared" si="7"/>
        <v>1.3212084857992021</v>
      </c>
      <c r="BE26">
        <f t="shared" si="36"/>
        <v>1.3236194715037137</v>
      </c>
      <c r="BF26">
        <f t="shared" si="36"/>
        <v>1.3236168028182629</v>
      </c>
      <c r="BG26">
        <f t="shared" si="36"/>
        <v>1.3235942711560262</v>
      </c>
      <c r="BH26">
        <f t="shared" si="36"/>
        <v>1.3234041168768158</v>
      </c>
      <c r="BI26">
        <f t="shared" si="36"/>
        <v>1.3218049899482822</v>
      </c>
      <c r="BJ26">
        <f t="shared" si="36"/>
        <v>1.30873476976473</v>
      </c>
      <c r="BK26">
        <f t="shared" si="36"/>
        <v>1.2192953693440971</v>
      </c>
      <c r="BL26">
        <f t="shared" si="9"/>
        <v>0.85426692931706039</v>
      </c>
    </row>
    <row r="27" spans="1:64">
      <c r="A27" s="17" t="s">
        <v>61</v>
      </c>
      <c r="B27" s="99" t="s">
        <v>60</v>
      </c>
      <c r="C27" s="18">
        <v>47734.890200000002</v>
      </c>
      <c r="D27" s="18"/>
      <c r="E27">
        <f t="shared" si="13"/>
        <v>-11238.413746969687</v>
      </c>
      <c r="F27">
        <f t="shared" si="14"/>
        <v>-11238.5</v>
      </c>
      <c r="G27">
        <f t="shared" si="15"/>
        <v>3.6573825003870297E-2</v>
      </c>
      <c r="K27">
        <f t="shared" ref="K27:K33" si="37">G27</f>
        <v>3.6573825003870297E-2</v>
      </c>
      <c r="P27">
        <f t="shared" si="17"/>
        <v>6.7008401469038012E-2</v>
      </c>
      <c r="Q27" s="2">
        <f t="shared" si="18"/>
        <v>32716.390200000002</v>
      </c>
      <c r="R27">
        <f t="shared" si="19"/>
        <v>9.2626344461414051E-4</v>
      </c>
      <c r="S27" s="6">
        <v>1</v>
      </c>
      <c r="T27">
        <f t="shared" si="20"/>
        <v>9.2626344461414051E-4</v>
      </c>
      <c r="U27" t="s">
        <v>161</v>
      </c>
      <c r="V27" s="6">
        <v>1</v>
      </c>
      <c r="W27" s="6">
        <v>1</v>
      </c>
      <c r="Z27">
        <f t="shared" si="21"/>
        <v>-11238.5</v>
      </c>
      <c r="AA27" s="215">
        <f t="shared" si="22"/>
        <v>3.8419465179967346E-2</v>
      </c>
      <c r="AB27" s="215">
        <f t="shared" si="23"/>
        <v>6.5162761292940963E-2</v>
      </c>
      <c r="AC27" s="215">
        <f t="shared" si="24"/>
        <v>-3.0434576465167715E-2</v>
      </c>
      <c r="AD27" s="215">
        <f t="shared" si="25"/>
        <v>-1.8456401760970492E-3</v>
      </c>
      <c r="AE27" s="215">
        <f t="shared" si="26"/>
        <v>3.406387659623547E-6</v>
      </c>
      <c r="AF27">
        <f t="shared" si="27"/>
        <v>-3.0434576465167715E-2</v>
      </c>
      <c r="AG27" s="225"/>
      <c r="AH27">
        <f t="shared" si="28"/>
        <v>-2.8588936289070662E-2</v>
      </c>
      <c r="AI27">
        <f t="shared" si="29"/>
        <v>1.4218933527557645</v>
      </c>
      <c r="AJ27">
        <f t="shared" si="30"/>
        <v>-0.71626066397638599</v>
      </c>
      <c r="AK27">
        <f t="shared" si="31"/>
        <v>0.23732880302658926</v>
      </c>
      <c r="AL27">
        <f t="shared" si="32"/>
        <v>0.51241429345770051</v>
      </c>
      <c r="AM27">
        <f t="shared" si="33"/>
        <v>0.26196435203120871</v>
      </c>
      <c r="AN27" s="215">
        <f t="shared" si="34"/>
        <v>0.30649589187989346</v>
      </c>
      <c r="AO27" s="215">
        <f t="shared" si="34"/>
        <v>0.3057056675092214</v>
      </c>
      <c r="AP27" s="215">
        <f t="shared" si="34"/>
        <v>0.30399428317738286</v>
      </c>
      <c r="AQ27" s="215">
        <f t="shared" si="34"/>
        <v>0.30029108747149158</v>
      </c>
      <c r="AR27" s="215">
        <f t="shared" si="34"/>
        <v>0.29229232455262388</v>
      </c>
      <c r="AS27" s="215">
        <f t="shared" si="34"/>
        <v>0.27507999849295256</v>
      </c>
      <c r="AT27" s="215">
        <f t="shared" si="34"/>
        <v>0.23831547793358582</v>
      </c>
      <c r="AU27" s="215">
        <f t="shared" si="35"/>
        <v>0.16080867697442458</v>
      </c>
      <c r="AW27">
        <v>-8750</v>
      </c>
      <c r="AX27">
        <f t="shared" si="1"/>
        <v>2.5883044723054319E-2</v>
      </c>
      <c r="AY27">
        <f t="shared" si="2"/>
        <v>2.364592514503671E-2</v>
      </c>
      <c r="AZ27" s="215">
        <f t="shared" si="3"/>
        <v>2.23711957801761E-3</v>
      </c>
      <c r="BA27">
        <f t="shared" si="4"/>
        <v>0.83022445723188265</v>
      </c>
      <c r="BB27">
        <f t="shared" si="5"/>
        <v>0.57965257462215092</v>
      </c>
      <c r="BC27">
        <f t="shared" si="6"/>
        <v>1.9291455365580636</v>
      </c>
      <c r="BD27">
        <f t="shared" si="7"/>
        <v>1.4423511422061532</v>
      </c>
      <c r="BE27">
        <f t="shared" si="36"/>
        <v>1.409495120662084</v>
      </c>
      <c r="BF27">
        <f t="shared" si="36"/>
        <v>1.4094948143780259</v>
      </c>
      <c r="BG27">
        <f t="shared" si="36"/>
        <v>1.4094908746896342</v>
      </c>
      <c r="BH27">
        <f t="shared" si="36"/>
        <v>1.4094402075384742</v>
      </c>
      <c r="BI27">
        <f t="shared" si="36"/>
        <v>1.4087899925628919</v>
      </c>
      <c r="BJ27">
        <f t="shared" si="36"/>
        <v>1.4006642436074588</v>
      </c>
      <c r="BK27">
        <f t="shared" si="36"/>
        <v>1.320245227307268</v>
      </c>
      <c r="BL27">
        <f t="shared" si="9"/>
        <v>0.93171368521862763</v>
      </c>
    </row>
    <row r="28" spans="1:64">
      <c r="A28" s="17" t="s">
        <v>61</v>
      </c>
      <c r="B28" s="99" t="s">
        <v>59</v>
      </c>
      <c r="C28" s="18">
        <v>47752.487200000003</v>
      </c>
      <c r="D28" s="18"/>
      <c r="E28">
        <f t="shared" si="13"/>
        <v>-11196.914270930931</v>
      </c>
      <c r="F28">
        <f t="shared" si="14"/>
        <v>-11197</v>
      </c>
      <c r="G28">
        <f t="shared" si="15"/>
        <v>3.6351650007418357E-2</v>
      </c>
      <c r="I28" s="11"/>
      <c r="K28">
        <f t="shared" si="37"/>
        <v>3.6351650007418357E-2</v>
      </c>
      <c r="P28">
        <f t="shared" si="17"/>
        <v>6.618136252194419E-2</v>
      </c>
      <c r="Q28" s="2">
        <f t="shared" si="18"/>
        <v>32733.987200000003</v>
      </c>
      <c r="R28">
        <f t="shared" si="19"/>
        <v>8.8981174869925907E-4</v>
      </c>
      <c r="S28" s="6">
        <v>1</v>
      </c>
      <c r="T28">
        <f t="shared" si="20"/>
        <v>8.8981174869925907E-4</v>
      </c>
      <c r="U28" t="s">
        <v>161</v>
      </c>
      <c r="V28" s="6">
        <v>1</v>
      </c>
      <c r="W28" s="6">
        <v>1</v>
      </c>
      <c r="Z28">
        <f t="shared" si="21"/>
        <v>-11197</v>
      </c>
      <c r="AA28" s="215">
        <f t="shared" si="22"/>
        <v>3.8003445355218254E-2</v>
      </c>
      <c r="AB28" s="215">
        <f t="shared" si="23"/>
        <v>6.4529567174144292E-2</v>
      </c>
      <c r="AC28" s="215">
        <f t="shared" si="24"/>
        <v>-2.9829712514525833E-2</v>
      </c>
      <c r="AD28" s="215">
        <f t="shared" si="25"/>
        <v>-1.6517953477998976E-3</v>
      </c>
      <c r="AE28" s="215">
        <f t="shared" si="26"/>
        <v>2.7284278710133844E-6</v>
      </c>
      <c r="AF28">
        <f t="shared" si="27"/>
        <v>-2.9829712514525833E-2</v>
      </c>
      <c r="AG28" s="225"/>
      <c r="AH28">
        <f t="shared" si="28"/>
        <v>-2.8177917166725935E-2</v>
      </c>
      <c r="AI28">
        <f t="shared" si="29"/>
        <v>1.4124441107836057</v>
      </c>
      <c r="AJ28">
        <f t="shared" si="30"/>
        <v>-0.68886509153100728</v>
      </c>
      <c r="AK28">
        <f t="shared" si="31"/>
        <v>0.25339458819290994</v>
      </c>
      <c r="AL28">
        <f t="shared" si="32"/>
        <v>0.55092101446007091</v>
      </c>
      <c r="AM28">
        <f t="shared" si="33"/>
        <v>0.28264584727767167</v>
      </c>
      <c r="AN28" s="215">
        <f t="shared" si="34"/>
        <v>0.33027112222135124</v>
      </c>
      <c r="AO28" s="215">
        <f t="shared" si="34"/>
        <v>0.32945060401971388</v>
      </c>
      <c r="AP28" s="215">
        <f t="shared" si="34"/>
        <v>0.32765975256316515</v>
      </c>
      <c r="AQ28" s="215">
        <f t="shared" si="34"/>
        <v>0.32375483881083433</v>
      </c>
      <c r="AR28" s="215">
        <f t="shared" si="34"/>
        <v>0.31525786824595992</v>
      </c>
      <c r="AS28" s="215">
        <f t="shared" si="34"/>
        <v>0.2968487869913764</v>
      </c>
      <c r="AT28" s="215">
        <f t="shared" si="34"/>
        <v>0.25730799220131284</v>
      </c>
      <c r="AU28" s="215">
        <f t="shared" si="35"/>
        <v>0.17366483845408487</v>
      </c>
      <c r="AW28">
        <v>-8500</v>
      </c>
      <c r="AX28">
        <f t="shared" si="1"/>
        <v>2.4942920151204605E-2</v>
      </c>
      <c r="AY28">
        <f t="shared" si="2"/>
        <v>1.99900721160607E-2</v>
      </c>
      <c r="AZ28" s="215">
        <f t="shared" si="3"/>
        <v>4.9528480351439053E-3</v>
      </c>
      <c r="BA28">
        <f t="shared" si="4"/>
        <v>0.79612634758673451</v>
      </c>
      <c r="BB28">
        <f t="shared" si="5"/>
        <v>0.64014572781137435</v>
      </c>
      <c r="BC28">
        <f t="shared" si="6"/>
        <v>2.0055312084525236</v>
      </c>
      <c r="BD28">
        <f t="shared" si="7"/>
        <v>1.5669223594223132</v>
      </c>
      <c r="BE28">
        <f t="shared" si="36"/>
        <v>1.4917125375755327</v>
      </c>
      <c r="BF28">
        <f t="shared" si="36"/>
        <v>1.491712528994783</v>
      </c>
      <c r="BG28">
        <f t="shared" si="36"/>
        <v>1.4917123046137302</v>
      </c>
      <c r="BH28">
        <f t="shared" si="36"/>
        <v>1.4917064374199345</v>
      </c>
      <c r="BI28">
        <f t="shared" si="36"/>
        <v>1.491553173864768</v>
      </c>
      <c r="BJ28">
        <f t="shared" si="36"/>
        <v>1.4876494123064936</v>
      </c>
      <c r="BK28">
        <f t="shared" si="36"/>
        <v>1.4188658376659489</v>
      </c>
      <c r="BL28">
        <f t="shared" si="9"/>
        <v>1.0091604411201953</v>
      </c>
    </row>
    <row r="29" spans="1:64">
      <c r="A29" s="17" t="s">
        <v>61</v>
      </c>
      <c r="B29" s="99" t="s">
        <v>60</v>
      </c>
      <c r="C29" s="18">
        <v>47759.4876</v>
      </c>
      <c r="D29" s="18"/>
      <c r="E29">
        <f t="shared" si="13"/>
        <v>-11180.405040263115</v>
      </c>
      <c r="F29">
        <f t="shared" si="14"/>
        <v>-11180.5</v>
      </c>
      <c r="G29">
        <f t="shared" si="15"/>
        <v>4.0265725001518149E-2</v>
      </c>
      <c r="I29" s="11"/>
      <c r="K29">
        <f t="shared" si="37"/>
        <v>4.0265725001518149E-2</v>
      </c>
      <c r="P29">
        <f t="shared" si="17"/>
        <v>6.5853518905910707E-2</v>
      </c>
      <c r="Q29" s="2">
        <f t="shared" si="18"/>
        <v>32740.9876</v>
      </c>
      <c r="R29">
        <f t="shared" si="19"/>
        <v>6.5473519689366894E-4</v>
      </c>
      <c r="S29" s="6">
        <v>1</v>
      </c>
      <c r="T29">
        <f t="shared" si="20"/>
        <v>6.5473519689366894E-4</v>
      </c>
      <c r="U29" t="s">
        <v>161</v>
      </c>
      <c r="V29" s="6">
        <v>1</v>
      </c>
      <c r="W29" s="6">
        <v>1</v>
      </c>
      <c r="Z29">
        <f t="shared" si="21"/>
        <v>-11180.5</v>
      </c>
      <c r="AA29" s="215">
        <f t="shared" si="22"/>
        <v>3.7842686340681012E-2</v>
      </c>
      <c r="AB29" s="215">
        <f t="shared" si="23"/>
        <v>6.8276557566747845E-2</v>
      </c>
      <c r="AC29" s="215">
        <f t="shared" si="24"/>
        <v>-2.5587793904392558E-2</v>
      </c>
      <c r="AD29" s="215">
        <f t="shared" si="25"/>
        <v>2.4230386608371374E-3</v>
      </c>
      <c r="AE29" s="215">
        <f t="shared" si="26"/>
        <v>5.8711163519114279E-6</v>
      </c>
      <c r="AF29">
        <f t="shared" si="27"/>
        <v>-2.5587793904392558E-2</v>
      </c>
      <c r="AG29" s="225"/>
      <c r="AH29">
        <f t="shared" si="28"/>
        <v>-2.8010832565229699E-2</v>
      </c>
      <c r="AI29">
        <f t="shared" si="29"/>
        <v>1.4085533382581099</v>
      </c>
      <c r="AJ29">
        <f t="shared" si="30"/>
        <v>-0.67779118477626199</v>
      </c>
      <c r="AK29">
        <f t="shared" si="31"/>
        <v>0.25962113096527389</v>
      </c>
      <c r="AL29">
        <f t="shared" si="32"/>
        <v>0.56608896267359865</v>
      </c>
      <c r="AM29">
        <f t="shared" si="33"/>
        <v>0.29085344601999108</v>
      </c>
      <c r="AN29" s="215">
        <f t="shared" si="34"/>
        <v>0.33968082569041103</v>
      </c>
      <c r="AO29" s="215">
        <f t="shared" si="34"/>
        <v>0.33884994199876312</v>
      </c>
      <c r="AP29" s="215">
        <f t="shared" si="34"/>
        <v>0.33703056586807695</v>
      </c>
      <c r="AQ29" s="215">
        <f t="shared" si="34"/>
        <v>0.33305073616554759</v>
      </c>
      <c r="AR29" s="215">
        <f t="shared" si="34"/>
        <v>0.32436393911730055</v>
      </c>
      <c r="AS29" s="215">
        <f t="shared" si="34"/>
        <v>0.30548991327937924</v>
      </c>
      <c r="AT29" s="215">
        <f t="shared" si="34"/>
        <v>0.26485544842356845</v>
      </c>
      <c r="AU29" s="215">
        <f t="shared" si="35"/>
        <v>0.17877632434358826</v>
      </c>
      <c r="AW29">
        <v>-8250</v>
      </c>
      <c r="AX29">
        <f t="shared" si="1"/>
        <v>2.3991803721594054E-2</v>
      </c>
      <c r="AY29">
        <f t="shared" si="2"/>
        <v>1.6462105433908941E-2</v>
      </c>
      <c r="AZ29" s="215">
        <f t="shared" si="3"/>
        <v>7.5296982876851132E-3</v>
      </c>
      <c r="BA29">
        <f t="shared" si="4"/>
        <v>0.76572703528346686</v>
      </c>
      <c r="BB29">
        <f t="shared" si="5"/>
        <v>0.69263714116136421</v>
      </c>
      <c r="BC29">
        <f t="shared" si="6"/>
        <v>2.0759821003379595</v>
      </c>
      <c r="BD29">
        <f t="shared" si="7"/>
        <v>1.6958018104332266</v>
      </c>
      <c r="BE29">
        <f t="shared" si="36"/>
        <v>1.5706722321535549</v>
      </c>
      <c r="BF29">
        <f t="shared" si="36"/>
        <v>1.5706722321535549</v>
      </c>
      <c r="BG29">
        <f t="shared" si="36"/>
        <v>1.5706722321535542</v>
      </c>
      <c r="BH29">
        <f t="shared" si="36"/>
        <v>1.5706722321425992</v>
      </c>
      <c r="BI29">
        <f t="shared" si="36"/>
        <v>1.5706720499040752</v>
      </c>
      <c r="BJ29">
        <f t="shared" si="36"/>
        <v>1.569919745157812</v>
      </c>
      <c r="BK29">
        <f t="shared" si="36"/>
        <v>1.5150302631076442</v>
      </c>
      <c r="BL29">
        <f t="shared" si="9"/>
        <v>1.0866071970217626</v>
      </c>
    </row>
    <row r="30" spans="1:64">
      <c r="A30" s="17" t="s">
        <v>61</v>
      </c>
      <c r="B30" s="99" t="s">
        <v>60</v>
      </c>
      <c r="C30" s="18">
        <v>47760.330499999996</v>
      </c>
      <c r="D30" s="18"/>
      <c r="E30">
        <f t="shared" si="13"/>
        <v>-11178.41720663506</v>
      </c>
      <c r="F30">
        <f t="shared" si="14"/>
        <v>-11178.5</v>
      </c>
      <c r="G30">
        <f t="shared" si="15"/>
        <v>3.5106825002003461E-2</v>
      </c>
      <c r="I30" s="11"/>
      <c r="K30">
        <f t="shared" si="37"/>
        <v>3.5106825002003461E-2</v>
      </c>
      <c r="P30">
        <f t="shared" si="17"/>
        <v>6.5813818140144073E-2</v>
      </c>
      <c r="Q30" s="2">
        <f t="shared" si="18"/>
        <v>32741.830499999996</v>
      </c>
      <c r="R30">
        <f t="shared" si="19"/>
        <v>9.4291942758581459E-4</v>
      </c>
      <c r="S30" s="6">
        <v>1</v>
      </c>
      <c r="T30">
        <f t="shared" si="20"/>
        <v>9.4291942758581459E-4</v>
      </c>
      <c r="U30" t="s">
        <v>161</v>
      </c>
      <c r="V30" s="6">
        <v>1</v>
      </c>
      <c r="W30" s="6">
        <v>1</v>
      </c>
      <c r="Z30">
        <f t="shared" si="21"/>
        <v>-11178.5</v>
      </c>
      <c r="AA30" s="215">
        <f t="shared" si="22"/>
        <v>3.7823376464191372E-2</v>
      </c>
      <c r="AB30" s="215">
        <f t="shared" si="23"/>
        <v>6.3097266677956163E-2</v>
      </c>
      <c r="AC30" s="215">
        <f t="shared" si="24"/>
        <v>-3.0706993138140612E-2</v>
      </c>
      <c r="AD30" s="215">
        <f t="shared" si="25"/>
        <v>-2.7165514621879105E-3</v>
      </c>
      <c r="AE30" s="215">
        <f t="shared" si="26"/>
        <v>7.3796518467152751E-6</v>
      </c>
      <c r="AF30">
        <f t="shared" si="27"/>
        <v>-3.0706993138140612E-2</v>
      </c>
      <c r="AG30" s="225"/>
      <c r="AH30">
        <f t="shared" si="28"/>
        <v>-2.7990441675952701E-2</v>
      </c>
      <c r="AI30">
        <f t="shared" si="29"/>
        <v>1.4080767837797303</v>
      </c>
      <c r="AJ30">
        <f t="shared" si="30"/>
        <v>-0.67644237393718842</v>
      </c>
      <c r="AK30">
        <f t="shared" si="31"/>
        <v>0.26036954581042043</v>
      </c>
      <c r="AL30">
        <f t="shared" si="32"/>
        <v>0.56792189686354688</v>
      </c>
      <c r="AM30">
        <f t="shared" si="33"/>
        <v>0.29184770762155571</v>
      </c>
      <c r="AN30" s="215">
        <f t="shared" si="34"/>
        <v>0.34081968732620227</v>
      </c>
      <c r="AO30" s="215">
        <f t="shared" si="34"/>
        <v>0.33998761211425482</v>
      </c>
      <c r="AP30" s="215">
        <f t="shared" si="34"/>
        <v>0.33816489809454064</v>
      </c>
      <c r="AQ30" s="215">
        <f t="shared" si="34"/>
        <v>0.33417619518030517</v>
      </c>
      <c r="AR30" s="215">
        <f t="shared" si="34"/>
        <v>0.32546671533229954</v>
      </c>
      <c r="AS30" s="215">
        <f t="shared" si="34"/>
        <v>0.30653676525017559</v>
      </c>
      <c r="AT30" s="215">
        <f t="shared" si="34"/>
        <v>0.26577014004304722</v>
      </c>
      <c r="AU30" s="215">
        <f t="shared" si="35"/>
        <v>0.17939589839080083</v>
      </c>
      <c r="AW30">
        <v>-8000</v>
      </c>
      <c r="AX30">
        <f t="shared" si="1"/>
        <v>2.3029507543462481E-2</v>
      </c>
      <c r="AY30">
        <f t="shared" si="2"/>
        <v>1.3062025098581467E-2</v>
      </c>
      <c r="AZ30" s="215">
        <f t="shared" si="3"/>
        <v>9.9674824448810137E-3</v>
      </c>
      <c r="BA30">
        <f t="shared" si="4"/>
        <v>0.73856193971741391</v>
      </c>
      <c r="BB30">
        <f t="shared" si="5"/>
        <v>0.73826572335588148</v>
      </c>
      <c r="BC30">
        <f t="shared" si="6"/>
        <v>2.1413388328039491</v>
      </c>
      <c r="BD30">
        <f t="shared" si="7"/>
        <v>1.82993570276704</v>
      </c>
      <c r="BE30">
        <f t="shared" si="36"/>
        <v>1.6467243295444742</v>
      </c>
      <c r="BF30">
        <f t="shared" si="36"/>
        <v>1.6467243315332563</v>
      </c>
      <c r="BG30">
        <f t="shared" si="36"/>
        <v>1.6467242773707105</v>
      </c>
      <c r="BH30">
        <f t="shared" si="36"/>
        <v>1.6467257524210206</v>
      </c>
      <c r="BI30">
        <f t="shared" si="36"/>
        <v>1.6466855710183113</v>
      </c>
      <c r="BJ30">
        <f t="shared" si="36"/>
        <v>1.6477726588485229</v>
      </c>
      <c r="BK30">
        <f t="shared" si="36"/>
        <v>1.6086262911548208</v>
      </c>
      <c r="BL30">
        <f t="shared" si="9"/>
        <v>1.1640539529233302</v>
      </c>
    </row>
    <row r="31" spans="1:64">
      <c r="A31" s="17" t="s">
        <v>61</v>
      </c>
      <c r="B31" s="99" t="s">
        <v>59</v>
      </c>
      <c r="C31" s="18">
        <v>47763.5069</v>
      </c>
      <c r="D31" s="18"/>
      <c r="E31">
        <f t="shared" si="13"/>
        <v>-11170.926217506818</v>
      </c>
      <c r="F31">
        <f t="shared" si="14"/>
        <v>-11171</v>
      </c>
      <c r="G31">
        <f t="shared" si="15"/>
        <v>3.1285950004530605E-2</v>
      </c>
      <c r="I31" s="11"/>
      <c r="K31">
        <f t="shared" si="37"/>
        <v>3.1285950004530605E-2</v>
      </c>
      <c r="P31">
        <f t="shared" si="17"/>
        <v>6.5665013163736963E-2</v>
      </c>
      <c r="Q31" s="2">
        <f t="shared" si="18"/>
        <v>32745.0069</v>
      </c>
      <c r="R31">
        <f t="shared" si="19"/>
        <v>1.1819199837046998E-3</v>
      </c>
      <c r="S31" s="6">
        <v>1</v>
      </c>
      <c r="T31">
        <f t="shared" si="20"/>
        <v>1.1819199837046998E-3</v>
      </c>
      <c r="U31" t="s">
        <v>161</v>
      </c>
      <c r="V31" s="6">
        <v>1</v>
      </c>
      <c r="W31" s="6">
        <v>1</v>
      </c>
      <c r="Z31">
        <f t="shared" si="21"/>
        <v>-11171</v>
      </c>
      <c r="AA31" s="215">
        <f t="shared" si="22"/>
        <v>3.7751300471725556E-2</v>
      </c>
      <c r="AB31" s="215">
        <f t="shared" si="23"/>
        <v>5.9199662696542012E-2</v>
      </c>
      <c r="AC31" s="215">
        <f t="shared" si="24"/>
        <v>-3.4379063159206358E-2</v>
      </c>
      <c r="AD31" s="215">
        <f t="shared" si="25"/>
        <v>-6.465350467194951E-3</v>
      </c>
      <c r="AE31" s="215">
        <f t="shared" si="26"/>
        <v>4.1800756663657972E-5</v>
      </c>
      <c r="AF31">
        <f t="shared" si="27"/>
        <v>-3.4379063159206358E-2</v>
      </c>
      <c r="AG31" s="225"/>
      <c r="AH31">
        <f t="shared" si="28"/>
        <v>-2.7913712692011407E-2</v>
      </c>
      <c r="AI31">
        <f t="shared" si="29"/>
        <v>1.4062803719972865</v>
      </c>
      <c r="AJ31">
        <f t="shared" si="30"/>
        <v>-0.67137219776974755</v>
      </c>
      <c r="AK31">
        <f t="shared" si="31"/>
        <v>0.26316386753367188</v>
      </c>
      <c r="AL31">
        <f t="shared" si="32"/>
        <v>0.57478451417279841</v>
      </c>
      <c r="AM31">
        <f t="shared" si="33"/>
        <v>0.29557502551800052</v>
      </c>
      <c r="AN31" s="215">
        <f t="shared" ref="AN31:AT40" si="38">$AU31+$AB$7*SIN(AO31)</f>
        <v>0.34508709445234997</v>
      </c>
      <c r="AO31" s="215">
        <f t="shared" si="38"/>
        <v>0.34425067588329394</v>
      </c>
      <c r="AP31" s="215">
        <f t="shared" si="38"/>
        <v>0.34241567575842813</v>
      </c>
      <c r="AQ31" s="215">
        <f t="shared" si="38"/>
        <v>0.33839410027570727</v>
      </c>
      <c r="AR31" s="215">
        <f t="shared" si="38"/>
        <v>0.32960019438315719</v>
      </c>
      <c r="AS31" s="215">
        <f t="shared" si="38"/>
        <v>0.3104613716035135</v>
      </c>
      <c r="AT31" s="215">
        <f t="shared" si="38"/>
        <v>0.26919993738992659</v>
      </c>
      <c r="AU31" s="215">
        <f t="shared" si="35"/>
        <v>0.18171930106784795</v>
      </c>
      <c r="AW31">
        <v>-7750</v>
      </c>
      <c r="AX31">
        <f t="shared" si="1"/>
        <v>2.2057162735145297E-2</v>
      </c>
      <c r="AY31">
        <f t="shared" si="2"/>
        <v>9.7898311100782717E-3</v>
      </c>
      <c r="AZ31" s="215">
        <f t="shared" si="3"/>
        <v>1.2267331625067027E-2</v>
      </c>
      <c r="BA31">
        <f t="shared" si="4"/>
        <v>0.7142277783000357</v>
      </c>
      <c r="BB31">
        <f t="shared" si="5"/>
        <v>0.77798783887109613</v>
      </c>
      <c r="BC31">
        <f t="shared" si="6"/>
        <v>2.2023000528524199</v>
      </c>
      <c r="BD31">
        <f t="shared" si="7"/>
        <v>1.9703617688587085</v>
      </c>
      <c r="BE31">
        <f t="shared" si="36"/>
        <v>1.7201750645563185</v>
      </c>
      <c r="BF31">
        <f t="shared" si="36"/>
        <v>1.7201751046749436</v>
      </c>
      <c r="BG31">
        <f t="shared" si="36"/>
        <v>1.7201745477834649</v>
      </c>
      <c r="BH31">
        <f t="shared" si="36"/>
        <v>1.720182277877071</v>
      </c>
      <c r="BI31">
        <f t="shared" si="36"/>
        <v>1.7200749425537423</v>
      </c>
      <c r="BJ31">
        <f t="shared" si="36"/>
        <v>1.7215585496027934</v>
      </c>
      <c r="BK31">
        <f t="shared" si="36"/>
        <v>1.6995571068789985</v>
      </c>
      <c r="BL31">
        <f t="shared" si="9"/>
        <v>1.2415007088248979</v>
      </c>
    </row>
    <row r="32" spans="1:64">
      <c r="A32" s="23" t="s">
        <v>61</v>
      </c>
      <c r="B32" s="98" t="s">
        <v>59</v>
      </c>
      <c r="C32" s="23">
        <v>47792.348100000003</v>
      </c>
      <c r="D32" s="23"/>
      <c r="E32">
        <f t="shared" si="13"/>
        <v>-11102.909243685772</v>
      </c>
      <c r="F32">
        <f t="shared" si="14"/>
        <v>-11103</v>
      </c>
      <c r="G32">
        <f t="shared" si="15"/>
        <v>3.8483350006572437E-2</v>
      </c>
      <c r="I32" s="11"/>
      <c r="K32">
        <f t="shared" si="37"/>
        <v>3.8483350006572437E-2</v>
      </c>
      <c r="P32">
        <f t="shared" si="17"/>
        <v>6.4321100592349328E-2</v>
      </c>
      <c r="Q32" s="2">
        <f t="shared" si="18"/>
        <v>32773.848100000003</v>
      </c>
      <c r="R32">
        <f t="shared" si="19"/>
        <v>6.6758935533281407E-4</v>
      </c>
      <c r="S32" s="6">
        <v>1</v>
      </c>
      <c r="T32">
        <f t="shared" si="20"/>
        <v>6.6758935533281407E-4</v>
      </c>
      <c r="U32" t="s">
        <v>161</v>
      </c>
      <c r="V32" s="6">
        <v>1</v>
      </c>
      <c r="W32" s="6">
        <v>1</v>
      </c>
      <c r="Z32">
        <f t="shared" si="21"/>
        <v>-11103</v>
      </c>
      <c r="AA32" s="215">
        <f t="shared" si="22"/>
        <v>3.7121379007777774E-2</v>
      </c>
      <c r="AB32" s="215">
        <f t="shared" si="23"/>
        <v>6.5683071591143991E-2</v>
      </c>
      <c r="AC32" s="215">
        <f t="shared" si="24"/>
        <v>-2.5837750585776892E-2</v>
      </c>
      <c r="AD32" s="215">
        <f t="shared" si="25"/>
        <v>1.3619709987946621E-3</v>
      </c>
      <c r="AE32" s="215">
        <f t="shared" si="26"/>
        <v>1.8549650015577295E-6</v>
      </c>
      <c r="AF32">
        <f t="shared" si="27"/>
        <v>-2.5837750585776892E-2</v>
      </c>
      <c r="AG32" s="225"/>
      <c r="AH32">
        <f t="shared" si="28"/>
        <v>-2.7199721584571554E-2</v>
      </c>
      <c r="AI32">
        <f t="shared" si="29"/>
        <v>1.3893614221738997</v>
      </c>
      <c r="AJ32">
        <f t="shared" si="30"/>
        <v>-0.62461661572266114</v>
      </c>
      <c r="AK32">
        <f t="shared" si="31"/>
        <v>0.28760501520010345</v>
      </c>
      <c r="AL32">
        <f t="shared" si="32"/>
        <v>0.63620276616550253</v>
      </c>
      <c r="AM32">
        <f t="shared" si="33"/>
        <v>0.32928360661296807</v>
      </c>
      <c r="AN32" s="215">
        <f t="shared" si="38"/>
        <v>0.38353177934250116</v>
      </c>
      <c r="AO32" s="215">
        <f t="shared" si="38"/>
        <v>0.38266491073934727</v>
      </c>
      <c r="AP32" s="215">
        <f t="shared" si="38"/>
        <v>0.38073522608645988</v>
      </c>
      <c r="AQ32" s="215">
        <f t="shared" si="38"/>
        <v>0.3764450018819292</v>
      </c>
      <c r="AR32" s="215">
        <f t="shared" si="38"/>
        <v>0.36693250200618943</v>
      </c>
      <c r="AS32" s="215">
        <f t="shared" si="38"/>
        <v>0.34596274727851783</v>
      </c>
      <c r="AT32" s="215">
        <f t="shared" si="38"/>
        <v>0.30027448383306438</v>
      </c>
      <c r="AU32" s="215">
        <f t="shared" si="35"/>
        <v>0.2027848186730743</v>
      </c>
      <c r="AW32">
        <v>-7500</v>
      </c>
      <c r="AX32">
        <f t="shared" si="1"/>
        <v>2.1076742776840969E-2</v>
      </c>
      <c r="AY32">
        <f t="shared" si="2"/>
        <v>6.6455234683993475E-3</v>
      </c>
      <c r="AZ32" s="215">
        <f t="shared" si="3"/>
        <v>1.443121930844162E-2</v>
      </c>
      <c r="BA32">
        <f t="shared" si="4"/>
        <v>0.69237772899237904</v>
      </c>
      <c r="BB32">
        <f t="shared" si="5"/>
        <v>0.81260393485592219</v>
      </c>
      <c r="BC32">
        <f t="shared" si="6"/>
        <v>2.2594494188478436</v>
      </c>
      <c r="BD32">
        <f t="shared" si="7"/>
        <v>2.1182387611936941</v>
      </c>
      <c r="BE32">
        <f t="shared" ref="BE32:BK41" si="39">$BL32+$AB$7*SIN(BF32)</f>
        <v>1.791292792446606</v>
      </c>
      <c r="BF32">
        <f t="shared" si="39"/>
        <v>1.7912928443051666</v>
      </c>
      <c r="BG32">
        <f t="shared" si="39"/>
        <v>1.7912923544808494</v>
      </c>
      <c r="BH32">
        <f t="shared" si="39"/>
        <v>1.7912969810197432</v>
      </c>
      <c r="BI32">
        <f t="shared" si="39"/>
        <v>1.7912532781504087</v>
      </c>
      <c r="BJ32">
        <f t="shared" si="39"/>
        <v>1.7916657616113778</v>
      </c>
      <c r="BK32">
        <f t="shared" si="39"/>
        <v>1.7877418733064991</v>
      </c>
      <c r="BL32">
        <f t="shared" si="9"/>
        <v>1.3189474647264652</v>
      </c>
    </row>
    <row r="33" spans="1:64">
      <c r="A33" s="23" t="s">
        <v>61</v>
      </c>
      <c r="B33" s="98" t="s">
        <v>59</v>
      </c>
      <c r="C33" s="23">
        <v>47820.333500000001</v>
      </c>
      <c r="D33" s="23"/>
      <c r="E33">
        <f t="shared" si="13"/>
        <v>-11036.910525908039</v>
      </c>
      <c r="F33">
        <f t="shared" si="14"/>
        <v>-11037</v>
      </c>
      <c r="G33">
        <f t="shared" si="15"/>
        <v>3.7939650006592274E-2</v>
      </c>
      <c r="I33" s="11"/>
      <c r="K33">
        <f t="shared" si="37"/>
        <v>3.7939650006592274E-2</v>
      </c>
      <c r="P33">
        <f t="shared" si="17"/>
        <v>6.3025763076107133E-2</v>
      </c>
      <c r="Q33" s="2">
        <f t="shared" si="18"/>
        <v>32801.833500000001</v>
      </c>
      <c r="R33">
        <f t="shared" si="19"/>
        <v>6.2931306893648428E-4</v>
      </c>
      <c r="S33" s="6">
        <v>1</v>
      </c>
      <c r="T33">
        <f t="shared" si="20"/>
        <v>6.2931306893648428E-4</v>
      </c>
      <c r="U33" t="s">
        <v>161</v>
      </c>
      <c r="V33" s="6">
        <v>1</v>
      </c>
      <c r="W33" s="6">
        <v>1</v>
      </c>
      <c r="Z33">
        <f t="shared" si="21"/>
        <v>-11037</v>
      </c>
      <c r="AA33" s="215">
        <f t="shared" si="22"/>
        <v>3.65485455290201E-2</v>
      </c>
      <c r="AB33" s="215">
        <f t="shared" si="23"/>
        <v>6.4416867553679313E-2</v>
      </c>
      <c r="AC33" s="215">
        <f t="shared" si="24"/>
        <v>-2.5086113069514859E-2</v>
      </c>
      <c r="AD33" s="215">
        <f t="shared" si="25"/>
        <v>1.3911044775721734E-3</v>
      </c>
      <c r="AE33" s="215">
        <f t="shared" si="26"/>
        <v>1.9351716675213496E-6</v>
      </c>
      <c r="AF33">
        <f t="shared" si="27"/>
        <v>-2.5086113069514859E-2</v>
      </c>
      <c r="AG33" s="225"/>
      <c r="AH33">
        <f t="shared" si="28"/>
        <v>-2.6477217547087033E-2</v>
      </c>
      <c r="AI33">
        <f t="shared" si="29"/>
        <v>1.3719798739939302</v>
      </c>
      <c r="AJ33">
        <f t="shared" si="30"/>
        <v>-0.57815255846993097</v>
      </c>
      <c r="AK33">
        <f t="shared" si="31"/>
        <v>0.30975786541909378</v>
      </c>
      <c r="AL33">
        <f t="shared" si="32"/>
        <v>0.69438062056727756</v>
      </c>
      <c r="AM33">
        <f t="shared" si="33"/>
        <v>0.36184767968164133</v>
      </c>
      <c r="AN33" s="215">
        <f t="shared" si="38"/>
        <v>0.42040096177373631</v>
      </c>
      <c r="AO33" s="215">
        <f t="shared" si="38"/>
        <v>0.41951954770564281</v>
      </c>
      <c r="AP33" s="215">
        <f t="shared" si="38"/>
        <v>0.41752668497556616</v>
      </c>
      <c r="AQ33" s="215">
        <f t="shared" si="38"/>
        <v>0.41302732483157045</v>
      </c>
      <c r="AR33" s="215">
        <f t="shared" si="38"/>
        <v>0.4029012960421291</v>
      </c>
      <c r="AS33" s="215">
        <f t="shared" si="38"/>
        <v>0.38026896484963457</v>
      </c>
      <c r="AT33" s="215">
        <f t="shared" si="38"/>
        <v>0.33039374433034197</v>
      </c>
      <c r="AU33" s="215">
        <f t="shared" si="35"/>
        <v>0.22323076223108806</v>
      </c>
      <c r="AW33">
        <v>-7250</v>
      </c>
      <c r="AX33">
        <f t="shared" si="1"/>
        <v>2.0090739564563188E-2</v>
      </c>
      <c r="AY33">
        <f t="shared" si="2"/>
        <v>3.6291021735447015E-3</v>
      </c>
      <c r="AZ33" s="215">
        <f t="shared" si="3"/>
        <v>1.6461637391018486E-2</v>
      </c>
      <c r="BA33">
        <f t="shared" si="4"/>
        <v>0.6727148804834413</v>
      </c>
      <c r="BB33">
        <f t="shared" si="5"/>
        <v>0.8427836858750869</v>
      </c>
      <c r="BC33">
        <f t="shared" si="6"/>
        <v>2.3132774548578703</v>
      </c>
      <c r="BD33">
        <f t="shared" si="7"/>
        <v>2.2748823662980251</v>
      </c>
      <c r="BE33">
        <f t="shared" si="39"/>
        <v>1.8603134661153564</v>
      </c>
      <c r="BF33">
        <f t="shared" si="39"/>
        <v>1.860312717852791</v>
      </c>
      <c r="BG33">
        <f t="shared" si="39"/>
        <v>1.8603181323397886</v>
      </c>
      <c r="BH33">
        <f t="shared" si="39"/>
        <v>1.8602789504636523</v>
      </c>
      <c r="BI33">
        <f t="shared" si="39"/>
        <v>1.8605623734889336</v>
      </c>
      <c r="BJ33">
        <f t="shared" si="39"/>
        <v>1.8585061087684789</v>
      </c>
      <c r="BK33">
        <f t="shared" si="39"/>
        <v>1.8731162160363164</v>
      </c>
      <c r="BL33">
        <f t="shared" si="9"/>
        <v>1.3963942206280329</v>
      </c>
    </row>
    <row r="34" spans="1:64">
      <c r="A34" s="22" t="s">
        <v>45</v>
      </c>
      <c r="B34" s="98"/>
      <c r="C34" s="22">
        <v>48467.395600000003</v>
      </c>
      <c r="D34" s="23" t="s">
        <v>30</v>
      </c>
      <c r="E34">
        <f t="shared" si="13"/>
        <v>-9510.9266585139158</v>
      </c>
      <c r="F34">
        <f t="shared" si="14"/>
        <v>-9511</v>
      </c>
      <c r="G34">
        <f t="shared" si="15"/>
        <v>3.1098950006708037E-2</v>
      </c>
      <c r="J34">
        <f t="shared" ref="J34:J42" si="40">G34</f>
        <v>3.1098950006708037E-2</v>
      </c>
      <c r="P34">
        <f t="shared" si="17"/>
        <v>3.5561478137580045E-2</v>
      </c>
      <c r="Q34" s="2">
        <f t="shared" si="18"/>
        <v>33448.895600000003</v>
      </c>
      <c r="R34">
        <f t="shared" si="19"/>
        <v>1.9914157318824017E-5</v>
      </c>
      <c r="S34" s="6">
        <v>1</v>
      </c>
      <c r="T34">
        <f t="shared" si="20"/>
        <v>1.9914157318824017E-5</v>
      </c>
      <c r="U34" t="s">
        <v>152</v>
      </c>
      <c r="V34" s="6">
        <v>1</v>
      </c>
      <c r="W34" s="6">
        <v>1</v>
      </c>
      <c r="Z34">
        <f t="shared" si="21"/>
        <v>-9511</v>
      </c>
      <c r="AA34" s="215">
        <f t="shared" si="22"/>
        <v>2.8717318415100994E-2</v>
      </c>
      <c r="AB34" s="215">
        <f t="shared" si="23"/>
        <v>3.7943109729187088E-2</v>
      </c>
      <c r="AC34" s="215">
        <f t="shared" si="24"/>
        <v>-4.462528130872008E-3</v>
      </c>
      <c r="AD34" s="215">
        <f t="shared" si="25"/>
        <v>2.3816315916070432E-3</v>
      </c>
      <c r="AE34" s="215">
        <f t="shared" si="26"/>
        <v>5.6721690381406983E-6</v>
      </c>
      <c r="AF34">
        <f t="shared" si="27"/>
        <v>-4.462528130872008E-3</v>
      </c>
      <c r="AG34" s="225"/>
      <c r="AH34">
        <f t="shared" si="28"/>
        <v>-6.8441597224790512E-3</v>
      </c>
      <c r="AI34">
        <f t="shared" si="29"/>
        <v>0.96246916150660466</v>
      </c>
      <c r="AJ34">
        <f t="shared" si="30"/>
        <v>0.33118916003312887</v>
      </c>
      <c r="AK34">
        <f t="shared" si="31"/>
        <v>0.48260791332873543</v>
      </c>
      <c r="AL34">
        <f t="shared" si="32"/>
        <v>1.6484068525313045</v>
      </c>
      <c r="AM34">
        <f t="shared" si="33"/>
        <v>1.0807860023568863</v>
      </c>
      <c r="AN34" s="215">
        <f t="shared" si="38"/>
        <v>1.1347215278062814</v>
      </c>
      <c r="AO34" s="215">
        <f t="shared" si="38"/>
        <v>1.1346784268263588</v>
      </c>
      <c r="AP34" s="215">
        <f t="shared" si="38"/>
        <v>1.134467691792157</v>
      </c>
      <c r="AQ34" s="215">
        <f t="shared" si="38"/>
        <v>1.1334387060541546</v>
      </c>
      <c r="AR34" s="215">
        <f t="shared" si="38"/>
        <v>1.1284464923320638</v>
      </c>
      <c r="AS34" s="215">
        <f t="shared" si="38"/>
        <v>1.104935396670617</v>
      </c>
      <c r="AT34" s="215">
        <f t="shared" si="38"/>
        <v>1.0063128763282172</v>
      </c>
      <c r="AU34" s="215">
        <f t="shared" si="35"/>
        <v>0.69596576025425638</v>
      </c>
      <c r="AW34">
        <v>-7000</v>
      </c>
      <c r="AX34">
        <f t="shared" ref="AX34:AX65" si="41">AB$3+AB$4*AW34+AB$5*AW34^2+AZ34</f>
        <v>1.9101945501880508E-2</v>
      </c>
      <c r="AY34">
        <f t="shared" ref="AY34:AY65" si="42">AB$3+AB$4*AW34+AB$5*AW34^2</f>
        <v>7.405672255143339E-4</v>
      </c>
      <c r="AZ34" s="215">
        <f t="shared" ref="AZ34:AZ65" si="43">$AB$6*($AB$11/BA34*BB34+$AB$12)</f>
        <v>1.8361378276366174E-2</v>
      </c>
      <c r="BA34">
        <f t="shared" ref="BA34:BA65" si="44">1+$AB$7*COS(BC34)</f>
        <v>0.65498544311003226</v>
      </c>
      <c r="BB34">
        <f t="shared" ref="BB34:BB65" si="45">SIN(BC34+RADIANS($AB$9))</f>
        <v>0.86908812661380441</v>
      </c>
      <c r="BC34">
        <f t="shared" ref="BC34:BC65" si="46">2*ATAN(BD34)</f>
        <v>2.3641991503706765</v>
      </c>
      <c r="BD34">
        <f t="shared" ref="BD34:BD65" si="47">SQRT((1+$AB$7)/(1-$AB$7))*TAN(BE34/2)</f>
        <v>2.4418099788797516</v>
      </c>
      <c r="BE34">
        <f t="shared" si="39"/>
        <v>1.9274455443574594</v>
      </c>
      <c r="BF34">
        <f t="shared" si="39"/>
        <v>1.9274408566853687</v>
      </c>
      <c r="BG34">
        <f t="shared" si="39"/>
        <v>1.9274685929410749</v>
      </c>
      <c r="BH34">
        <f t="shared" si="39"/>
        <v>1.9273044516117852</v>
      </c>
      <c r="BI34">
        <f t="shared" si="39"/>
        <v>1.9282747792948876</v>
      </c>
      <c r="BJ34">
        <f t="shared" si="39"/>
        <v>1.9225014528978537</v>
      </c>
      <c r="BK34">
        <f t="shared" si="39"/>
        <v>1.9556326091648129</v>
      </c>
      <c r="BL34">
        <f t="shared" ref="BL34:BL65" si="48">RADIANS($AB$9)+$AB$18*(AW34-AB$15)</f>
        <v>1.4738409765296001</v>
      </c>
    </row>
    <row r="35" spans="1:64">
      <c r="A35" s="22" t="s">
        <v>47</v>
      </c>
      <c r="B35" s="98"/>
      <c r="C35" s="22">
        <v>48475.449800000002</v>
      </c>
      <c r="D35" s="23" t="s">
        <v>30</v>
      </c>
      <c r="E35">
        <f t="shared" si="13"/>
        <v>-9491.9322231038313</v>
      </c>
      <c r="F35" s="8">
        <f t="shared" si="14"/>
        <v>-9492</v>
      </c>
      <c r="G35">
        <f t="shared" si="15"/>
        <v>2.8739400004269555E-2</v>
      </c>
      <c r="J35">
        <f t="shared" si="40"/>
        <v>2.8739400004269555E-2</v>
      </c>
      <c r="P35">
        <f t="shared" si="17"/>
        <v>3.5249557222948466E-2</v>
      </c>
      <c r="Q35" s="2">
        <f t="shared" si="18"/>
        <v>33456.949800000002</v>
      </c>
      <c r="R35">
        <f t="shared" si="19"/>
        <v>4.2382147011917134E-5</v>
      </c>
      <c r="S35" s="6">
        <v>1</v>
      </c>
      <c r="T35">
        <f t="shared" si="20"/>
        <v>4.2382147011917134E-5</v>
      </c>
      <c r="U35" t="s">
        <v>152</v>
      </c>
      <c r="V35" s="6">
        <v>1</v>
      </c>
      <c r="W35" s="6">
        <v>1</v>
      </c>
      <c r="Z35">
        <f t="shared" si="21"/>
        <v>-9492</v>
      </c>
      <c r="AA35" s="215">
        <f t="shared" si="22"/>
        <v>2.8645755929514464E-2</v>
      </c>
      <c r="AB35" s="215">
        <f t="shared" si="23"/>
        <v>3.5343201297703561E-2</v>
      </c>
      <c r="AC35" s="215">
        <f t="shared" si="24"/>
        <v>-6.5101572186789108E-3</v>
      </c>
      <c r="AD35" s="215">
        <f t="shared" si="25"/>
        <v>9.3644074755091372E-5</v>
      </c>
      <c r="AE35" s="215">
        <f t="shared" si="26"/>
        <v>8.7692127367371414E-9</v>
      </c>
      <c r="AF35">
        <f t="shared" si="27"/>
        <v>-6.5101572186789108E-3</v>
      </c>
      <c r="AG35" s="225"/>
      <c r="AH35">
        <f t="shared" si="28"/>
        <v>-6.6038012934340031E-3</v>
      </c>
      <c r="AI35">
        <f t="shared" si="29"/>
        <v>0.95855839133068688</v>
      </c>
      <c r="AJ35">
        <f t="shared" si="30"/>
        <v>0.33882677972323855</v>
      </c>
      <c r="AK35">
        <f t="shared" si="31"/>
        <v>0.48228783409540099</v>
      </c>
      <c r="AL35">
        <f t="shared" si="32"/>
        <v>1.6565129070397246</v>
      </c>
      <c r="AM35">
        <f t="shared" si="33"/>
        <v>1.0896120747352924</v>
      </c>
      <c r="AN35" s="215">
        <f t="shared" si="38"/>
        <v>1.1421061888389341</v>
      </c>
      <c r="AO35" s="215">
        <f t="shared" si="38"/>
        <v>1.142066389040401</v>
      </c>
      <c r="AP35" s="215">
        <f t="shared" si="38"/>
        <v>1.1418686527117299</v>
      </c>
      <c r="AQ35" s="215">
        <f t="shared" si="38"/>
        <v>1.1408875090383039</v>
      </c>
      <c r="AR35" s="215">
        <f t="shared" si="38"/>
        <v>1.1360499038002136</v>
      </c>
      <c r="AS35" s="215">
        <f t="shared" si="38"/>
        <v>1.1128971227124707</v>
      </c>
      <c r="AT35" s="215">
        <f t="shared" si="38"/>
        <v>1.0143800046782965</v>
      </c>
      <c r="AU35" s="215">
        <f t="shared" si="35"/>
        <v>0.70185171370277533</v>
      </c>
      <c r="AW35">
        <v>-6750</v>
      </c>
      <c r="AX35">
        <f t="shared" si="41"/>
        <v>1.8113305955968991E-2</v>
      </c>
      <c r="AY35">
        <f t="shared" si="42"/>
        <v>-2.0200813756917624E-3</v>
      </c>
      <c r="AZ35" s="215">
        <f t="shared" si="43"/>
        <v>2.0133387331660754E-2</v>
      </c>
      <c r="BA35">
        <f t="shared" si="44"/>
        <v>0.63897242769424079</v>
      </c>
      <c r="BB35">
        <f t="shared" si="45"/>
        <v>0.89198838992044616</v>
      </c>
      <c r="BC35">
        <f t="shared" si="46"/>
        <v>2.4125680558466698</v>
      </c>
      <c r="BD35">
        <f t="shared" si="47"/>
        <v>2.6207974786564998</v>
      </c>
      <c r="BE35">
        <f t="shared" si="39"/>
        <v>1.9928742690046792</v>
      </c>
      <c r="BF35">
        <f t="shared" si="39"/>
        <v>1.9928580976622126</v>
      </c>
      <c r="BG35">
        <f t="shared" si="39"/>
        <v>1.9929396428380268</v>
      </c>
      <c r="BH35">
        <f t="shared" si="39"/>
        <v>1.9925282942820781</v>
      </c>
      <c r="BI35">
        <f t="shared" si="39"/>
        <v>1.994599483257316</v>
      </c>
      <c r="BJ35">
        <f t="shared" si="39"/>
        <v>1.9840717161370427</v>
      </c>
      <c r="BK35">
        <f t="shared" si="39"/>
        <v>2.0352606602036389</v>
      </c>
      <c r="BL35">
        <f t="shared" si="48"/>
        <v>1.5512877324311678</v>
      </c>
    </row>
    <row r="36" spans="1:64">
      <c r="A36" s="17" t="s">
        <v>47</v>
      </c>
      <c r="B36" s="99"/>
      <c r="C36" s="18">
        <v>48488.383499999996</v>
      </c>
      <c r="D36" s="18" t="s">
        <v>30</v>
      </c>
      <c r="E36">
        <f t="shared" si="13"/>
        <v>-9461.4303322564047</v>
      </c>
      <c r="F36">
        <f t="shared" si="14"/>
        <v>-9461.5</v>
      </c>
      <c r="G36">
        <f t="shared" si="15"/>
        <v>2.9541174997575581E-2</v>
      </c>
      <c r="J36">
        <f t="shared" si="40"/>
        <v>2.9541174997575581E-2</v>
      </c>
      <c r="P36">
        <f t="shared" si="17"/>
        <v>3.4750386681810491E-2</v>
      </c>
      <c r="Q36" s="2">
        <f t="shared" si="18"/>
        <v>33469.883499999996</v>
      </c>
      <c r="R36">
        <f t="shared" si="19"/>
        <v>2.7135886371169509E-5</v>
      </c>
      <c r="S36" s="6">
        <v>1</v>
      </c>
      <c r="T36">
        <f t="shared" si="20"/>
        <v>2.7135886371169509E-5</v>
      </c>
      <c r="U36" t="s">
        <v>152</v>
      </c>
      <c r="V36" s="6">
        <v>1</v>
      </c>
      <c r="W36" s="6">
        <v>1</v>
      </c>
      <c r="Z36">
        <f t="shared" si="21"/>
        <v>-9461.5</v>
      </c>
      <c r="AA36" s="215">
        <f t="shared" si="22"/>
        <v>2.8531126237412673E-2</v>
      </c>
      <c r="AB36" s="215">
        <f t="shared" si="23"/>
        <v>3.5760435441973396E-2</v>
      </c>
      <c r="AC36" s="215">
        <f t="shared" si="24"/>
        <v>-5.2092116842349101E-3</v>
      </c>
      <c r="AD36" s="215">
        <f t="shared" si="25"/>
        <v>1.0100487601629078E-3</v>
      </c>
      <c r="AE36" s="215">
        <f t="shared" si="26"/>
        <v>1.0201984979066274E-6</v>
      </c>
      <c r="AF36">
        <f t="shared" si="27"/>
        <v>-5.2092116842349101E-3</v>
      </c>
      <c r="AG36" s="225"/>
      <c r="AH36">
        <f t="shared" si="28"/>
        <v>-6.219260444397817E-3</v>
      </c>
      <c r="AI36">
        <f t="shared" si="29"/>
        <v>0.95235235350616598</v>
      </c>
      <c r="AJ36">
        <f t="shared" si="30"/>
        <v>0.35091215644513152</v>
      </c>
      <c r="AK36">
        <f t="shared" si="31"/>
        <v>0.48171429668334748</v>
      </c>
      <c r="AL36">
        <f t="shared" si="32"/>
        <v>1.6693882978546555</v>
      </c>
      <c r="AM36">
        <f t="shared" si="33"/>
        <v>1.1037926194296035</v>
      </c>
      <c r="AN36" s="215">
        <f t="shared" si="38"/>
        <v>1.153897871047634</v>
      </c>
      <c r="AO36" s="215">
        <f t="shared" si="38"/>
        <v>1.1538629550828825</v>
      </c>
      <c r="AP36" s="215">
        <f t="shared" si="38"/>
        <v>1.1536848720356585</v>
      </c>
      <c r="AQ36" s="215">
        <f t="shared" si="38"/>
        <v>1.1527777002030855</v>
      </c>
      <c r="AR36" s="215">
        <f t="shared" si="38"/>
        <v>1.1481849280970524</v>
      </c>
      <c r="AS36" s="215">
        <f t="shared" si="38"/>
        <v>1.1256161203294386</v>
      </c>
      <c r="AT36" s="215">
        <f t="shared" si="38"/>
        <v>1.0273071961861899</v>
      </c>
      <c r="AU36" s="215">
        <f t="shared" si="35"/>
        <v>0.71130021792276676</v>
      </c>
      <c r="AW36">
        <v>-6500</v>
      </c>
      <c r="AX36">
        <f t="shared" si="41"/>
        <v>1.7127816331781065E-2</v>
      </c>
      <c r="AY36">
        <f t="shared" si="42"/>
        <v>-4.6528436300735734E-3</v>
      </c>
      <c r="AZ36" s="215">
        <f t="shared" si="43"/>
        <v>2.1780659961854638E-2</v>
      </c>
      <c r="BA36">
        <f t="shared" si="44"/>
        <v>0.62449007939792223</v>
      </c>
      <c r="BB36">
        <f t="shared" si="45"/>
        <v>0.91188121545009326</v>
      </c>
      <c r="BC36">
        <f t="shared" si="46"/>
        <v>2.4586875017464216</v>
      </c>
      <c r="BD36">
        <f t="shared" si="47"/>
        <v>2.8139522611006638</v>
      </c>
      <c r="BE36">
        <f t="shared" si="39"/>
        <v>2.0567652528256257</v>
      </c>
      <c r="BF36">
        <f t="shared" si="39"/>
        <v>2.0567236111061584</v>
      </c>
      <c r="BG36">
        <f t="shared" si="39"/>
        <v>2.0569077755738934</v>
      </c>
      <c r="BH36">
        <f t="shared" si="39"/>
        <v>2.0560928040608939</v>
      </c>
      <c r="BI36">
        <f t="shared" si="39"/>
        <v>2.0596897736964421</v>
      </c>
      <c r="BJ36">
        <f t="shared" si="39"/>
        <v>2.0436245782826816</v>
      </c>
      <c r="BK36">
        <f t="shared" si="39"/>
        <v>2.1119872922827785</v>
      </c>
      <c r="BL36">
        <f t="shared" si="48"/>
        <v>1.6287344883327355</v>
      </c>
    </row>
    <row r="37" spans="1:64">
      <c r="A37" s="22" t="s">
        <v>45</v>
      </c>
      <c r="B37" s="100" t="s">
        <v>60</v>
      </c>
      <c r="C37" s="22">
        <v>48488.383499999996</v>
      </c>
      <c r="D37" s="22" t="s">
        <v>152</v>
      </c>
      <c r="E37">
        <f t="shared" si="13"/>
        <v>-9461.4303322564047</v>
      </c>
      <c r="F37">
        <f t="shared" si="14"/>
        <v>-9461.5</v>
      </c>
      <c r="G37">
        <f t="shared" si="15"/>
        <v>2.9541174997575581E-2</v>
      </c>
      <c r="J37">
        <f t="shared" si="40"/>
        <v>2.9541174997575581E-2</v>
      </c>
      <c r="P37">
        <f t="shared" si="17"/>
        <v>3.4750386681810491E-2</v>
      </c>
      <c r="Q37" s="2">
        <f t="shared" si="18"/>
        <v>33469.883499999996</v>
      </c>
      <c r="R37">
        <f t="shared" si="19"/>
        <v>2.7135886371169509E-5</v>
      </c>
      <c r="S37" s="6">
        <v>1</v>
      </c>
      <c r="T37">
        <f t="shared" si="20"/>
        <v>2.7135886371169509E-5</v>
      </c>
      <c r="U37" t="s">
        <v>152</v>
      </c>
      <c r="V37" s="6">
        <v>1</v>
      </c>
      <c r="W37" s="6">
        <v>1</v>
      </c>
      <c r="Z37">
        <f t="shared" si="21"/>
        <v>-9461.5</v>
      </c>
      <c r="AA37" s="215">
        <f t="shared" si="22"/>
        <v>2.8531126237412673E-2</v>
      </c>
      <c r="AB37" s="215">
        <f t="shared" si="23"/>
        <v>3.5760435441973396E-2</v>
      </c>
      <c r="AC37" s="215">
        <f t="shared" si="24"/>
        <v>-5.2092116842349101E-3</v>
      </c>
      <c r="AD37" s="215">
        <f t="shared" si="25"/>
        <v>1.0100487601629078E-3</v>
      </c>
      <c r="AE37" s="215">
        <f t="shared" si="26"/>
        <v>1.0201984979066274E-6</v>
      </c>
      <c r="AF37">
        <f t="shared" si="27"/>
        <v>-5.2092116842349101E-3</v>
      </c>
      <c r="AG37" s="225"/>
      <c r="AH37">
        <f t="shared" si="28"/>
        <v>-6.219260444397817E-3</v>
      </c>
      <c r="AI37">
        <f t="shared" si="29"/>
        <v>0.95235235350616598</v>
      </c>
      <c r="AJ37">
        <f t="shared" si="30"/>
        <v>0.35091215644513152</v>
      </c>
      <c r="AK37">
        <f t="shared" si="31"/>
        <v>0.48171429668334748</v>
      </c>
      <c r="AL37">
        <f t="shared" si="32"/>
        <v>1.6693882978546555</v>
      </c>
      <c r="AM37">
        <f t="shared" si="33"/>
        <v>1.1037926194296035</v>
      </c>
      <c r="AN37" s="215">
        <f t="shared" si="38"/>
        <v>1.153897871047634</v>
      </c>
      <c r="AO37" s="215">
        <f t="shared" si="38"/>
        <v>1.1538629550828825</v>
      </c>
      <c r="AP37" s="215">
        <f t="shared" si="38"/>
        <v>1.1536848720356585</v>
      </c>
      <c r="AQ37" s="215">
        <f t="shared" si="38"/>
        <v>1.1527777002030855</v>
      </c>
      <c r="AR37" s="215">
        <f t="shared" si="38"/>
        <v>1.1481849280970524</v>
      </c>
      <c r="AS37" s="215">
        <f t="shared" si="38"/>
        <v>1.1256161203294386</v>
      </c>
      <c r="AT37" s="215">
        <f t="shared" si="38"/>
        <v>1.0273071961861899</v>
      </c>
      <c r="AU37" s="215">
        <f t="shared" si="35"/>
        <v>0.71130021792276676</v>
      </c>
      <c r="AW37">
        <v>-6250</v>
      </c>
      <c r="AX37">
        <f t="shared" si="41"/>
        <v>1.6148447022302406E-2</v>
      </c>
      <c r="AY37">
        <f t="shared" si="42"/>
        <v>-7.1577195376311201E-3</v>
      </c>
      <c r="AZ37" s="215">
        <f t="shared" si="43"/>
        <v>2.3306166559933526E-2</v>
      </c>
      <c r="BA37">
        <f t="shared" si="44"/>
        <v>0.61137912671144901</v>
      </c>
      <c r="BB37">
        <f t="shared" si="45"/>
        <v>0.92910162988307909</v>
      </c>
      <c r="BC37">
        <f t="shared" si="46"/>
        <v>2.5028194752203876</v>
      </c>
      <c r="BD37">
        <f t="shared" si="47"/>
        <v>3.023808544179988</v>
      </c>
      <c r="BE37">
        <f t="shared" si="39"/>
        <v>2.1192673612548516</v>
      </c>
      <c r="BF37">
        <f t="shared" si="39"/>
        <v>2.1191784701139786</v>
      </c>
      <c r="BG37">
        <f t="shared" si="39"/>
        <v>2.119530626702542</v>
      </c>
      <c r="BH37">
        <f t="shared" si="39"/>
        <v>2.1181343084233779</v>
      </c>
      <c r="BI37">
        <f t="shared" si="39"/>
        <v>2.1236521690656263</v>
      </c>
      <c r="BJ37">
        <f t="shared" si="39"/>
        <v>2.1015469902991031</v>
      </c>
      <c r="BK37">
        <f t="shared" si="39"/>
        <v>2.1858168225464181</v>
      </c>
      <c r="BL37">
        <f t="shared" si="48"/>
        <v>1.7061812442343027</v>
      </c>
    </row>
    <row r="38" spans="1:64">
      <c r="A38" s="17" t="s">
        <v>47</v>
      </c>
      <c r="B38" s="112"/>
      <c r="C38" s="41">
        <v>48491.563399999999</v>
      </c>
      <c r="D38" s="41" t="s">
        <v>30</v>
      </c>
      <c r="E38">
        <f t="shared" si="13"/>
        <v>-9453.9310889844983</v>
      </c>
      <c r="F38">
        <f t="shared" si="14"/>
        <v>-9454</v>
      </c>
      <c r="G38">
        <f t="shared" si="15"/>
        <v>2.9220299998996779E-2</v>
      </c>
      <c r="J38">
        <f t="shared" si="40"/>
        <v>2.9220299998996779E-2</v>
      </c>
      <c r="P38">
        <f t="shared" si="17"/>
        <v>3.4627931408303059E-2</v>
      </c>
      <c r="Q38" s="2">
        <f t="shared" si="18"/>
        <v>33473.063399999999</v>
      </c>
      <c r="R38">
        <f t="shared" si="19"/>
        <v>2.9242477458915817E-5</v>
      </c>
      <c r="S38" s="6">
        <v>1</v>
      </c>
      <c r="T38">
        <f t="shared" si="20"/>
        <v>2.9242477458915817E-5</v>
      </c>
      <c r="U38" t="s">
        <v>152</v>
      </c>
      <c r="V38" s="6">
        <v>1</v>
      </c>
      <c r="W38" s="6">
        <v>1</v>
      </c>
      <c r="Z38">
        <f t="shared" si="21"/>
        <v>-9454</v>
      </c>
      <c r="AA38" s="215">
        <f t="shared" si="22"/>
        <v>2.8502981887633595E-2</v>
      </c>
      <c r="AB38" s="215">
        <f t="shared" si="23"/>
        <v>3.5345249519666243E-2</v>
      </c>
      <c r="AC38" s="215">
        <f t="shared" si="24"/>
        <v>-5.4076314093062794E-3</v>
      </c>
      <c r="AD38" s="215">
        <f t="shared" si="25"/>
        <v>7.1731811136318407E-4</v>
      </c>
      <c r="AE38" s="215">
        <f t="shared" si="26"/>
        <v>5.1454527288964539E-7</v>
      </c>
      <c r="AF38">
        <f t="shared" si="27"/>
        <v>-5.4076314093062794E-3</v>
      </c>
      <c r="AG38" s="225"/>
      <c r="AH38">
        <f t="shared" si="28"/>
        <v>-6.1249495206694635E-3</v>
      </c>
      <c r="AI38">
        <f t="shared" si="29"/>
        <v>0.95083973892799856</v>
      </c>
      <c r="AJ38">
        <f t="shared" si="30"/>
        <v>0.35385126659364624</v>
      </c>
      <c r="AK38">
        <f t="shared" si="31"/>
        <v>0.48156228109857835</v>
      </c>
      <c r="AL38">
        <f t="shared" si="32"/>
        <v>1.6725288565888734</v>
      </c>
      <c r="AM38">
        <f t="shared" si="33"/>
        <v>1.1072821125328434</v>
      </c>
      <c r="AN38" s="215">
        <f t="shared" si="38"/>
        <v>1.1567857457518218</v>
      </c>
      <c r="AO38" s="215">
        <f t="shared" si="38"/>
        <v>1.1567519555573464</v>
      </c>
      <c r="AP38" s="215">
        <f t="shared" si="38"/>
        <v>1.1565784814002344</v>
      </c>
      <c r="AQ38" s="215">
        <f t="shared" si="38"/>
        <v>1.1556889646424775</v>
      </c>
      <c r="AR38" s="215">
        <f t="shared" si="38"/>
        <v>1.1511557263739314</v>
      </c>
      <c r="AS38" s="215">
        <f t="shared" si="38"/>
        <v>1.1287320844392348</v>
      </c>
      <c r="AT38" s="215">
        <f t="shared" si="38"/>
        <v>1.0304817041715826</v>
      </c>
      <c r="AU38" s="215">
        <f t="shared" si="35"/>
        <v>0.71362362059981366</v>
      </c>
      <c r="AW38">
        <v>-6000</v>
      </c>
      <c r="AX38">
        <f t="shared" si="41"/>
        <v>1.5178086904970609E-2</v>
      </c>
      <c r="AY38">
        <f t="shared" si="42"/>
        <v>-9.5347090983643953E-3</v>
      </c>
      <c r="AZ38" s="215">
        <f t="shared" si="43"/>
        <v>2.4712796003335005E-2</v>
      </c>
      <c r="BA38">
        <f t="shared" si="44"/>
        <v>0.59950279074030721</v>
      </c>
      <c r="BB38">
        <f t="shared" si="45"/>
        <v>0.94393326880995942</v>
      </c>
      <c r="BC38">
        <f t="shared" si="46"/>
        <v>2.5451916181946914</v>
      </c>
      <c r="BD38">
        <f t="shared" si="47"/>
        <v>3.2534537603024218</v>
      </c>
      <c r="BE38">
        <f t="shared" si="39"/>
        <v>2.1805149310244509</v>
      </c>
      <c r="BF38">
        <f t="shared" si="39"/>
        <v>2.1803490903039351</v>
      </c>
      <c r="BG38">
        <f t="shared" si="39"/>
        <v>2.1809472613444503</v>
      </c>
      <c r="BH38">
        <f t="shared" si="39"/>
        <v>2.1787873025891651</v>
      </c>
      <c r="BI38">
        <f t="shared" si="39"/>
        <v>2.1865555998452013</v>
      </c>
      <c r="BJ38">
        <f t="shared" si="39"/>
        <v>2.1581985293554102</v>
      </c>
      <c r="BK38">
        <f t="shared" si="39"/>
        <v>2.256770936271657</v>
      </c>
      <c r="BL38">
        <f t="shared" si="48"/>
        <v>1.7836280001358704</v>
      </c>
    </row>
    <row r="39" spans="1:64">
      <c r="A39" s="17" t="s">
        <v>45</v>
      </c>
      <c r="B39" s="112"/>
      <c r="C39" s="41">
        <v>48502.372900000002</v>
      </c>
      <c r="D39" s="41" t="s">
        <v>30</v>
      </c>
      <c r="E39">
        <f t="shared" si="13"/>
        <v>-9428.4387558458384</v>
      </c>
      <c r="F39">
        <f t="shared" si="14"/>
        <v>-9428.5</v>
      </c>
      <c r="G39">
        <f t="shared" si="15"/>
        <v>2.5969325004552957E-2</v>
      </c>
      <c r="J39">
        <f t="shared" si="40"/>
        <v>2.5969325004552957E-2</v>
      </c>
      <c r="P39">
        <f t="shared" si="17"/>
        <v>3.4212444409264617E-2</v>
      </c>
      <c r="Q39" s="2">
        <f t="shared" si="18"/>
        <v>33483.872900000002</v>
      </c>
      <c r="R39">
        <f t="shared" si="19"/>
        <v>6.7949017520333921E-5</v>
      </c>
      <c r="S39" s="6">
        <v>1</v>
      </c>
      <c r="T39">
        <f t="shared" si="20"/>
        <v>6.7949017520333921E-5</v>
      </c>
      <c r="U39" t="s">
        <v>152</v>
      </c>
      <c r="V39" s="6">
        <v>1</v>
      </c>
      <c r="W39" s="6">
        <v>1</v>
      </c>
      <c r="Z39">
        <f t="shared" si="21"/>
        <v>-9428.5</v>
      </c>
      <c r="AA39" s="215">
        <f t="shared" si="22"/>
        <v>2.8407408336824817E-2</v>
      </c>
      <c r="AB39" s="215">
        <f t="shared" si="23"/>
        <v>3.177436107699276E-2</v>
      </c>
      <c r="AC39" s="215">
        <f t="shared" si="24"/>
        <v>-8.2431194047116602E-3</v>
      </c>
      <c r="AD39" s="215">
        <f t="shared" si="25"/>
        <v>-2.4380833322718599E-3</v>
      </c>
      <c r="AE39" s="215">
        <f t="shared" si="26"/>
        <v>5.9442503351018565E-6</v>
      </c>
      <c r="AF39">
        <f t="shared" si="27"/>
        <v>-8.2431194047116602E-3</v>
      </c>
      <c r="AG39" s="225"/>
      <c r="AH39">
        <f t="shared" si="28"/>
        <v>-5.8050360724398011E-3</v>
      </c>
      <c r="AI39">
        <f t="shared" si="29"/>
        <v>0.94573629172417895</v>
      </c>
      <c r="AJ39">
        <f t="shared" si="30"/>
        <v>0.36374877794579746</v>
      </c>
      <c r="AK39">
        <f t="shared" si="31"/>
        <v>0.48101394138807463</v>
      </c>
      <c r="AL39">
        <f t="shared" si="32"/>
        <v>1.6831324831205288</v>
      </c>
      <c r="AM39">
        <f t="shared" si="33"/>
        <v>1.1191541467204025</v>
      </c>
      <c r="AN39" s="215">
        <f t="shared" si="38"/>
        <v>1.1665702624197598</v>
      </c>
      <c r="AO39" s="215">
        <f t="shared" si="38"/>
        <v>1.1665400884622628</v>
      </c>
      <c r="AP39" s="215">
        <f t="shared" si="38"/>
        <v>1.1663816409276113</v>
      </c>
      <c r="AQ39" s="215">
        <f t="shared" si="38"/>
        <v>1.165550572244896</v>
      </c>
      <c r="AR39" s="215">
        <f t="shared" si="38"/>
        <v>1.1612176484679957</v>
      </c>
      <c r="AS39" s="215">
        <f t="shared" si="38"/>
        <v>1.1392918891543289</v>
      </c>
      <c r="AT39" s="215">
        <f t="shared" si="38"/>
        <v>1.041262209643691</v>
      </c>
      <c r="AU39" s="215">
        <f t="shared" si="35"/>
        <v>0.72152318970177354</v>
      </c>
      <c r="AW39">
        <v>-5750</v>
      </c>
      <c r="AX39">
        <f t="shared" si="41"/>
        <v>1.4219501316546909E-2</v>
      </c>
      <c r="AY39">
        <f t="shared" si="42"/>
        <v>-1.1783812312273392E-2</v>
      </c>
      <c r="AZ39" s="215">
        <f t="shared" si="43"/>
        <v>2.6003313628820302E-2</v>
      </c>
      <c r="BA39">
        <f t="shared" si="44"/>
        <v>0.58874345113855564</v>
      </c>
      <c r="BB39">
        <f t="shared" si="45"/>
        <v>0.95661679176477676</v>
      </c>
      <c r="BC39">
        <f t="shared" si="46"/>
        <v>2.5860027513575092</v>
      </c>
      <c r="BD39">
        <f t="shared" si="47"/>
        <v>3.5066992141094127</v>
      </c>
      <c r="BE39">
        <f t="shared" si="39"/>
        <v>2.2406294264059627</v>
      </c>
      <c r="BF39">
        <f t="shared" si="39"/>
        <v>2.240350405269429</v>
      </c>
      <c r="BG39">
        <f t="shared" si="39"/>
        <v>2.2412786054246712</v>
      </c>
      <c r="BH39">
        <f t="shared" si="39"/>
        <v>2.2381866014941041</v>
      </c>
      <c r="BI39">
        <f t="shared" si="39"/>
        <v>2.2484402909216525</v>
      </c>
      <c r="BJ39">
        <f t="shared" si="39"/>
        <v>2.2139065329276568</v>
      </c>
      <c r="BK39">
        <f t="shared" si="39"/>
        <v>2.3248885568652149</v>
      </c>
      <c r="BL39">
        <f t="shared" si="48"/>
        <v>1.8610747560374377</v>
      </c>
    </row>
    <row r="40" spans="1:64">
      <c r="A40" s="17" t="s">
        <v>45</v>
      </c>
      <c r="B40" s="6"/>
      <c r="C40" s="41">
        <v>48624.281900000002</v>
      </c>
      <c r="D40" s="41" t="s">
        <v>30</v>
      </c>
      <c r="E40">
        <f t="shared" si="13"/>
        <v>-9140.9374985628838</v>
      </c>
      <c r="F40">
        <f t="shared" si="14"/>
        <v>-9141</v>
      </c>
      <c r="G40">
        <f t="shared" si="15"/>
        <v>2.6502450004045386E-2</v>
      </c>
      <c r="J40">
        <f t="shared" si="40"/>
        <v>2.6502450004045386E-2</v>
      </c>
      <c r="P40">
        <f t="shared" si="17"/>
        <v>2.9620097546282531E-2</v>
      </c>
      <c r="Q40" s="2">
        <f t="shared" si="18"/>
        <v>33605.781900000002</v>
      </c>
      <c r="R40">
        <f t="shared" si="19"/>
        <v>9.719726197617312E-6</v>
      </c>
      <c r="S40" s="6">
        <v>1</v>
      </c>
      <c r="T40">
        <f t="shared" si="20"/>
        <v>9.719726197617312E-6</v>
      </c>
      <c r="U40" t="s">
        <v>152</v>
      </c>
      <c r="V40" s="6">
        <v>1</v>
      </c>
      <c r="W40" s="6">
        <v>1</v>
      </c>
      <c r="Z40">
        <f t="shared" si="21"/>
        <v>-9141</v>
      </c>
      <c r="AA40" s="215">
        <f t="shared" si="22"/>
        <v>2.7337564903511361E-2</v>
      </c>
      <c r="AB40" s="215">
        <f t="shared" si="23"/>
        <v>2.8784982646816556E-2</v>
      </c>
      <c r="AC40" s="215">
        <f t="shared" si="24"/>
        <v>-3.1176475422371452E-3</v>
      </c>
      <c r="AD40" s="215">
        <f t="shared" si="25"/>
        <v>-8.3511489946597531E-4</v>
      </c>
      <c r="AE40" s="215">
        <f t="shared" si="26"/>
        <v>6.9741689531006601E-7</v>
      </c>
      <c r="AF40">
        <f t="shared" si="27"/>
        <v>-3.1176475422371452E-3</v>
      </c>
      <c r="AG40" s="225"/>
      <c r="AH40">
        <f t="shared" si="28"/>
        <v>-2.2825326427711704E-3</v>
      </c>
      <c r="AI40">
        <f t="shared" si="29"/>
        <v>0.8922414180608732</v>
      </c>
      <c r="AJ40">
        <f t="shared" si="30"/>
        <v>0.46571792928414085</v>
      </c>
      <c r="AK40">
        <f t="shared" si="31"/>
        <v>0.47191847798534231</v>
      </c>
      <c r="AL40">
        <f t="shared" si="32"/>
        <v>1.7952889896056476</v>
      </c>
      <c r="AM40">
        <f t="shared" si="33"/>
        <v>1.2540802032686589</v>
      </c>
      <c r="AN40" s="215">
        <f t="shared" si="38"/>
        <v>1.2734021982333887</v>
      </c>
      <c r="AO40" s="215">
        <f t="shared" si="38"/>
        <v>1.2733954483515459</v>
      </c>
      <c r="AP40" s="215">
        <f t="shared" si="38"/>
        <v>1.2733478669198266</v>
      </c>
      <c r="AQ40" s="215">
        <f t="shared" si="38"/>
        <v>1.273012664027227</v>
      </c>
      <c r="AR40" s="215">
        <f t="shared" si="38"/>
        <v>1.2706615113037707</v>
      </c>
      <c r="AS40" s="215">
        <f t="shared" si="38"/>
        <v>1.254646576164113</v>
      </c>
      <c r="AT40" s="215">
        <f t="shared" si="38"/>
        <v>1.1613849024452674</v>
      </c>
      <c r="AU40" s="215">
        <f t="shared" si="35"/>
        <v>0.81058695898857613</v>
      </c>
      <c r="AW40">
        <v>-5500</v>
      </c>
      <c r="AX40">
        <f t="shared" si="41"/>
        <v>1.3275303432335555E-2</v>
      </c>
      <c r="AY40">
        <f t="shared" si="42"/>
        <v>-1.3905029179358111E-2</v>
      </c>
      <c r="AZ40" s="215">
        <f t="shared" si="43"/>
        <v>2.7180332611693666E-2</v>
      </c>
      <c r="BA40">
        <f t="shared" si="44"/>
        <v>0.5789998545016517</v>
      </c>
      <c r="BB40">
        <f t="shared" si="45"/>
        <v>0.96735678119890456</v>
      </c>
      <c r="BC40">
        <f t="shared" si="46"/>
        <v>2.6254272722814789</v>
      </c>
      <c r="BD40">
        <f t="shared" si="47"/>
        <v>3.7883151136791429</v>
      </c>
      <c r="BE40">
        <f t="shared" si="39"/>
        <v>2.2997206741005951</v>
      </c>
      <c r="BF40">
        <f t="shared" si="39"/>
        <v>2.2992886321953088</v>
      </c>
      <c r="BG40">
        <f t="shared" si="39"/>
        <v>2.3006282724836433</v>
      </c>
      <c r="BH40">
        <f t="shared" si="39"/>
        <v>2.2964678504670637</v>
      </c>
      <c r="BI40">
        <f t="shared" si="39"/>
        <v>2.3093259999250781</v>
      </c>
      <c r="BJ40">
        <f t="shared" si="39"/>
        <v>2.2689628817774294</v>
      </c>
      <c r="BK40">
        <f t="shared" si="39"/>
        <v>2.3902256125175065</v>
      </c>
      <c r="BL40">
        <f t="shared" si="48"/>
        <v>1.9385215119390053</v>
      </c>
    </row>
    <row r="41" spans="1:64">
      <c r="A41" s="17" t="s">
        <v>45</v>
      </c>
      <c r="B41" s="6" t="s">
        <v>60</v>
      </c>
      <c r="C41" s="41">
        <v>48775.445999999996</v>
      </c>
      <c r="D41" s="41" t="s">
        <v>152</v>
      </c>
      <c r="E41">
        <f t="shared" si="13"/>
        <v>-8784.4431560119247</v>
      </c>
      <c r="F41">
        <f t="shared" si="14"/>
        <v>-8784.5</v>
      </c>
      <c r="G41">
        <f t="shared" si="15"/>
        <v>2.410352500010049E-2</v>
      </c>
      <c r="J41">
        <f t="shared" si="40"/>
        <v>2.410352500010049E-2</v>
      </c>
      <c r="P41">
        <f t="shared" si="17"/>
        <v>2.4160474754760748E-2</v>
      </c>
      <c r="Q41" s="2">
        <f t="shared" si="18"/>
        <v>33756.945999999996</v>
      </c>
      <c r="R41">
        <f t="shared" si="19"/>
        <v>3.2432745558636322E-9</v>
      </c>
      <c r="S41" s="6">
        <v>1</v>
      </c>
      <c r="T41">
        <f t="shared" si="20"/>
        <v>3.2432745558636322E-9</v>
      </c>
      <c r="U41" t="s">
        <v>152</v>
      </c>
      <c r="V41" s="6">
        <v>1</v>
      </c>
      <c r="W41" s="6">
        <v>1</v>
      </c>
      <c r="Z41">
        <f t="shared" si="21"/>
        <v>-8784.5</v>
      </c>
      <c r="AA41" s="215">
        <f t="shared" si="22"/>
        <v>2.6012010908918363E-2</v>
      </c>
      <c r="AB41" s="215">
        <f t="shared" si="23"/>
        <v>2.2251988845942875E-2</v>
      </c>
      <c r="AC41" s="215">
        <f t="shared" si="24"/>
        <v>-5.6949754660258478E-5</v>
      </c>
      <c r="AD41" s="215">
        <f t="shared" si="25"/>
        <v>-1.9084859088178731E-3</v>
      </c>
      <c r="AE41" s="215">
        <f t="shared" si="26"/>
        <v>3.6423184641563829E-6</v>
      </c>
      <c r="AF41">
        <f t="shared" si="27"/>
        <v>-5.6949754660258478E-5</v>
      </c>
      <c r="AG41" s="225"/>
      <c r="AH41">
        <f t="shared" si="28"/>
        <v>1.8515361541576131E-3</v>
      </c>
      <c r="AI41">
        <f t="shared" si="29"/>
        <v>0.83524917272679744</v>
      </c>
      <c r="AJ41">
        <f t="shared" si="30"/>
        <v>0.57060354004028258</v>
      </c>
      <c r="AK41">
        <f t="shared" si="31"/>
        <v>0.45516604306376907</v>
      </c>
      <c r="AL41">
        <f t="shared" si="32"/>
        <v>1.9180838643365001</v>
      </c>
      <c r="AM41">
        <f t="shared" si="33"/>
        <v>1.4254487478128288</v>
      </c>
      <c r="AN41" s="215">
        <f t="shared" ref="AN41:AT50" si="49">$AU41+$AB$7*SIN(AO41)</f>
        <v>1.3978715603478364</v>
      </c>
      <c r="AO41" s="215">
        <f t="shared" si="49"/>
        <v>1.3978711242937683</v>
      </c>
      <c r="AP41" s="215">
        <f t="shared" si="49"/>
        <v>1.3978658890314664</v>
      </c>
      <c r="AQ41" s="215">
        <f t="shared" si="49"/>
        <v>1.3978030467525207</v>
      </c>
      <c r="AR41" s="215">
        <f t="shared" si="49"/>
        <v>1.3970504659622744</v>
      </c>
      <c r="AS41" s="215">
        <f t="shared" si="49"/>
        <v>1.3882763011773325</v>
      </c>
      <c r="AT41" s="215">
        <f t="shared" si="49"/>
        <v>1.3064496499250984</v>
      </c>
      <c r="AU41" s="215">
        <f t="shared" si="35"/>
        <v>0.92102603290421148</v>
      </c>
      <c r="AW41">
        <v>-5250</v>
      </c>
      <c r="AX41">
        <f t="shared" si="41"/>
        <v>1.2347939004259175E-2</v>
      </c>
      <c r="AY41">
        <f t="shared" si="42"/>
        <v>-1.5898359699618555E-2</v>
      </c>
      <c r="AZ41" s="215">
        <f t="shared" si="43"/>
        <v>2.824629870387773E-2</v>
      </c>
      <c r="BA41">
        <f t="shared" si="44"/>
        <v>0.57018476102943727</v>
      </c>
      <c r="BB41">
        <f t="shared" si="45"/>
        <v>0.9763274407698499</v>
      </c>
      <c r="BC41">
        <f t="shared" si="46"/>
        <v>2.6636187191449796</v>
      </c>
      <c r="BD41">
        <f t="shared" si="47"/>
        <v>4.1043612835510075</v>
      </c>
      <c r="BE41">
        <f t="shared" si="39"/>
        <v>2.3578878340825131</v>
      </c>
      <c r="BF41">
        <f t="shared" si="39"/>
        <v>2.3572635088178906</v>
      </c>
      <c r="BG41">
        <f t="shared" si="39"/>
        <v>2.3590838985950664</v>
      </c>
      <c r="BH41">
        <f t="shared" si="39"/>
        <v>2.353766784914288</v>
      </c>
      <c r="BI41">
        <f t="shared" si="39"/>
        <v>2.3692194196610776</v>
      </c>
      <c r="BJ41">
        <f t="shared" si="39"/>
        <v>2.3236222542213167</v>
      </c>
      <c r="BK41">
        <f t="shared" si="39"/>
        <v>2.452854700912996</v>
      </c>
      <c r="BL41">
        <f t="shared" si="48"/>
        <v>2.0159682678405728</v>
      </c>
    </row>
    <row r="42" spans="1:64">
      <c r="A42" s="17" t="s">
        <v>45</v>
      </c>
      <c r="B42" s="6" t="s">
        <v>60</v>
      </c>
      <c r="C42" s="41">
        <v>48909.441999999995</v>
      </c>
      <c r="D42" s="41" t="s">
        <v>152</v>
      </c>
      <c r="E42">
        <f t="shared" si="13"/>
        <v>-8468.4368031512931</v>
      </c>
      <c r="F42">
        <f t="shared" si="14"/>
        <v>-8468.5</v>
      </c>
      <c r="G42">
        <f t="shared" si="15"/>
        <v>2.6797325001098216E-2</v>
      </c>
      <c r="J42">
        <f t="shared" si="40"/>
        <v>2.6797325001098216E-2</v>
      </c>
      <c r="P42">
        <f t="shared" si="17"/>
        <v>1.9538506636080741E-2</v>
      </c>
      <c r="Q42" s="2">
        <f t="shared" si="18"/>
        <v>33890.941999999995</v>
      </c>
      <c r="R42">
        <f t="shared" si="19"/>
        <v>5.2690444056314965E-5</v>
      </c>
      <c r="S42" s="6">
        <v>1</v>
      </c>
      <c r="T42">
        <f t="shared" si="20"/>
        <v>5.2690444056314965E-5</v>
      </c>
      <c r="U42" t="s">
        <v>152</v>
      </c>
      <c r="V42" s="6">
        <v>1</v>
      </c>
      <c r="W42" s="6">
        <v>1</v>
      </c>
      <c r="Z42">
        <f t="shared" si="21"/>
        <v>-8468.5</v>
      </c>
      <c r="AA42" s="215">
        <f t="shared" si="22"/>
        <v>2.4823704710740468E-2</v>
      </c>
      <c r="AB42" s="215">
        <f t="shared" si="23"/>
        <v>2.1512126926438488E-2</v>
      </c>
      <c r="AC42" s="215">
        <f t="shared" si="24"/>
        <v>7.2588183650174748E-3</v>
      </c>
      <c r="AD42" s="215">
        <f t="shared" si="25"/>
        <v>1.9736202903577471E-3</v>
      </c>
      <c r="AE42" s="215">
        <f t="shared" si="26"/>
        <v>3.8951770505117976E-6</v>
      </c>
      <c r="AF42">
        <f t="shared" si="27"/>
        <v>7.2588183650174748E-3</v>
      </c>
      <c r="AG42" s="225"/>
      <c r="AH42">
        <f t="shared" si="28"/>
        <v>5.2851980746597268E-3</v>
      </c>
      <c r="AI42">
        <f t="shared" si="29"/>
        <v>0.7921025807780725</v>
      </c>
      <c r="AJ42">
        <f t="shared" si="30"/>
        <v>0.64717478667558936</v>
      </c>
      <c r="AK42">
        <f t="shared" si="31"/>
        <v>0.43714714333550853</v>
      </c>
      <c r="AL42">
        <f t="shared" si="32"/>
        <v>2.0147158833388965</v>
      </c>
      <c r="AM42">
        <f t="shared" si="33"/>
        <v>1.5829051353306378</v>
      </c>
      <c r="AN42" s="215">
        <f t="shared" si="49"/>
        <v>1.5018331396246802</v>
      </c>
      <c r="AO42" s="215">
        <f t="shared" si="49"/>
        <v>1.5018331352462373</v>
      </c>
      <c r="AP42" s="215">
        <f t="shared" si="49"/>
        <v>1.5018330039831809</v>
      </c>
      <c r="AQ42" s="215">
        <f t="shared" si="49"/>
        <v>1.501829068912417</v>
      </c>
      <c r="AR42" s="215">
        <f t="shared" si="49"/>
        <v>1.5017112052700547</v>
      </c>
      <c r="AS42" s="215">
        <f t="shared" si="49"/>
        <v>1.4982695330765503</v>
      </c>
      <c r="AT42" s="215">
        <f t="shared" si="49"/>
        <v>1.4311202622940353</v>
      </c>
      <c r="AU42" s="215">
        <f t="shared" si="35"/>
        <v>1.0189187323637927</v>
      </c>
      <c r="AW42">
        <v>-5000</v>
      </c>
      <c r="AX42">
        <f t="shared" si="41"/>
        <v>1.1439684042337146E-2</v>
      </c>
      <c r="AY42">
        <f t="shared" si="42"/>
        <v>-1.7763803873054717E-2</v>
      </c>
      <c r="AZ42" s="215">
        <f t="shared" si="43"/>
        <v>2.9203487915391863E-2</v>
      </c>
      <c r="BA42">
        <f t="shared" si="44"/>
        <v>0.56222294437976883</v>
      </c>
      <c r="BB42">
        <f t="shared" si="45"/>
        <v>0.98367733429953075</v>
      </c>
      <c r="BC42">
        <f t="shared" si="46"/>
        <v>2.7007127343157111</v>
      </c>
      <c r="BD42">
        <f t="shared" si="47"/>
        <v>4.4626634742532616</v>
      </c>
      <c r="BE42">
        <f t="shared" ref="BE42:BK51" si="50">$BL42+$AB$7*SIN(BF42)</f>
        <v>2.4152202560246629</v>
      </c>
      <c r="BF42">
        <f t="shared" si="50"/>
        <v>2.4143699313103877</v>
      </c>
      <c r="BG42">
        <f t="shared" si="50"/>
        <v>2.4167189877375188</v>
      </c>
      <c r="BH42">
        <f t="shared" si="50"/>
        <v>2.410217616617814</v>
      </c>
      <c r="BI42">
        <f t="shared" si="50"/>
        <v>2.428120657385394</v>
      </c>
      <c r="BJ42">
        <f t="shared" si="50"/>
        <v>2.3781016457809518</v>
      </c>
      <c r="BK42">
        <f t="shared" si="50"/>
        <v>2.5128646540068877</v>
      </c>
      <c r="BL42">
        <f t="shared" si="48"/>
        <v>2.0934150237421401</v>
      </c>
    </row>
    <row r="43" spans="1:64">
      <c r="A43" s="17" t="s">
        <v>61</v>
      </c>
      <c r="B43" s="6" t="s">
        <v>60</v>
      </c>
      <c r="C43" s="41">
        <v>49132.478900000002</v>
      </c>
      <c r="D43" s="41"/>
      <c r="E43">
        <f t="shared" si="13"/>
        <v>-7942.4429128684224</v>
      </c>
      <c r="F43">
        <f t="shared" si="14"/>
        <v>-7942.5</v>
      </c>
      <c r="G43">
        <f t="shared" si="15"/>
        <v>2.4206625006627291E-2</v>
      </c>
      <c r="K43">
        <f>G43</f>
        <v>2.4206625006627291E-2</v>
      </c>
      <c r="P43">
        <f t="shared" si="17"/>
        <v>1.2298096145214453E-2</v>
      </c>
      <c r="Q43" s="2">
        <f t="shared" si="18"/>
        <v>34113.978900000002</v>
      </c>
      <c r="R43">
        <f t="shared" si="19"/>
        <v>1.4181305964310254E-4</v>
      </c>
      <c r="S43" s="6">
        <v>1</v>
      </c>
      <c r="T43">
        <f t="shared" si="20"/>
        <v>1.4181305964310254E-4</v>
      </c>
      <c r="U43" t="s">
        <v>161</v>
      </c>
      <c r="V43" s="6">
        <v>1</v>
      </c>
      <c r="W43" s="6">
        <v>1</v>
      </c>
      <c r="Z43">
        <f t="shared" si="21"/>
        <v>-7942.5</v>
      </c>
      <c r="AA43" s="215">
        <f t="shared" si="22"/>
        <v>2.2806697181851639E-2</v>
      </c>
      <c r="AB43" s="215">
        <f t="shared" si="23"/>
        <v>1.3698023969990106E-2</v>
      </c>
      <c r="AC43" s="215">
        <f t="shared" si="24"/>
        <v>1.1908528861412838E-2</v>
      </c>
      <c r="AD43" s="215">
        <f t="shared" si="25"/>
        <v>1.3999278247756528E-3</v>
      </c>
      <c r="AE43" s="215">
        <f t="shared" si="26"/>
        <v>1.9597979145810906E-6</v>
      </c>
      <c r="AF43">
        <f t="shared" si="27"/>
        <v>1.1908528861412838E-2</v>
      </c>
      <c r="AG43" s="225"/>
      <c r="AH43">
        <f t="shared" si="28"/>
        <v>1.0508601036637186E-2</v>
      </c>
      <c r="AI43">
        <f t="shared" si="29"/>
        <v>0.73272785772400917</v>
      </c>
      <c r="AJ43">
        <f t="shared" si="30"/>
        <v>0.74789345062272206</v>
      </c>
      <c r="AK43">
        <f t="shared" si="31"/>
        <v>0.40358959824150081</v>
      </c>
      <c r="AL43">
        <f t="shared" si="32"/>
        <v>2.1557262708628349</v>
      </c>
      <c r="AM43">
        <f t="shared" si="33"/>
        <v>1.8616366338692694</v>
      </c>
      <c r="AN43" s="215">
        <f t="shared" si="49"/>
        <v>1.6638380389622491</v>
      </c>
      <c r="AO43" s="215">
        <f t="shared" si="49"/>
        <v>1.6638380443483607</v>
      </c>
      <c r="AP43" s="215">
        <f t="shared" si="49"/>
        <v>1.6638379245858288</v>
      </c>
      <c r="AQ43" s="215">
        <f t="shared" si="49"/>
        <v>1.6638405875214739</v>
      </c>
      <c r="AR43" s="215">
        <f t="shared" si="49"/>
        <v>1.6637813588450188</v>
      </c>
      <c r="AS43" s="215">
        <f t="shared" si="49"/>
        <v>1.6650899527903564</v>
      </c>
      <c r="AT43" s="215">
        <f t="shared" si="49"/>
        <v>1.6297795786321414</v>
      </c>
      <c r="AU43" s="215">
        <f t="shared" si="35"/>
        <v>1.1818667067806909</v>
      </c>
      <c r="AW43">
        <v>-4750</v>
      </c>
      <c r="AX43">
        <f t="shared" si="41"/>
        <v>1.0552653905445783E-2</v>
      </c>
      <c r="AY43">
        <f t="shared" si="42"/>
        <v>-1.9501361699666611E-2</v>
      </c>
      <c r="AZ43" s="215">
        <f t="shared" si="43"/>
        <v>3.0054015605112394E-2</v>
      </c>
      <c r="BA43">
        <f t="shared" si="44"/>
        <v>0.55504948071307747</v>
      </c>
      <c r="BB43">
        <f t="shared" si="45"/>
        <v>0.98953334286321182</v>
      </c>
      <c r="BC43">
        <f t="shared" si="46"/>
        <v>2.7368296064051596</v>
      </c>
      <c r="BD43">
        <f t="shared" si="47"/>
        <v>4.8735170905821725</v>
      </c>
      <c r="BE43">
        <f t="shared" si="50"/>
        <v>2.4717983439839113</v>
      </c>
      <c r="BF43">
        <f t="shared" si="50"/>
        <v>2.4706989793452592</v>
      </c>
      <c r="BG43">
        <f t="shared" si="50"/>
        <v>2.4735951908799172</v>
      </c>
      <c r="BH43">
        <f t="shared" si="50"/>
        <v>2.4659508929788823</v>
      </c>
      <c r="BI43">
        <f t="shared" si="50"/>
        <v>2.4860287700540868</v>
      </c>
      <c r="BJ43">
        <f t="shared" si="50"/>
        <v>2.4325809367439364</v>
      </c>
      <c r="BK43">
        <f t="shared" si="50"/>
        <v>2.5703600054773279</v>
      </c>
      <c r="BL43">
        <f t="shared" si="48"/>
        <v>2.1708617796437082</v>
      </c>
    </row>
    <row r="44" spans="1:64">
      <c r="A44" s="17" t="s">
        <v>61</v>
      </c>
      <c r="B44" s="6" t="s">
        <v>60</v>
      </c>
      <c r="C44" s="41">
        <v>49416.570699999997</v>
      </c>
      <c r="D44" s="41"/>
      <c r="E44">
        <f t="shared" si="13"/>
        <v>-7272.4616179371505</v>
      </c>
      <c r="F44">
        <f t="shared" si="14"/>
        <v>-7272.5</v>
      </c>
      <c r="G44">
        <f t="shared" si="15"/>
        <v>1.6275125002721325E-2</v>
      </c>
      <c r="K44">
        <f>G44</f>
        <v>1.6275125002721325E-2</v>
      </c>
      <c r="P44">
        <f t="shared" si="17"/>
        <v>3.8953431441791711E-3</v>
      </c>
      <c r="Q44" s="2">
        <f t="shared" si="18"/>
        <v>34398.070699999997</v>
      </c>
      <c r="R44">
        <f t="shared" si="19"/>
        <v>1.5325899886508941E-4</v>
      </c>
      <c r="S44" s="6">
        <v>1</v>
      </c>
      <c r="T44">
        <f t="shared" si="20"/>
        <v>1.5325899886508941E-4</v>
      </c>
      <c r="U44" t="s">
        <v>161</v>
      </c>
      <c r="V44" s="6">
        <v>1</v>
      </c>
      <c r="W44" s="6">
        <v>1</v>
      </c>
      <c r="Z44">
        <f t="shared" si="21"/>
        <v>-7272.5</v>
      </c>
      <c r="AA44" s="215">
        <f t="shared" si="22"/>
        <v>2.0179637132990078E-2</v>
      </c>
      <c r="AB44" s="215">
        <f t="shared" si="23"/>
        <v>-9.1689860895818875E-6</v>
      </c>
      <c r="AC44" s="215">
        <f t="shared" si="24"/>
        <v>1.2379781858542153E-2</v>
      </c>
      <c r="AD44" s="215">
        <f t="shared" si="25"/>
        <v>-3.904512130268753E-3</v>
      </c>
      <c r="AE44" s="215">
        <f t="shared" si="26"/>
        <v>1.5245214975415835E-5</v>
      </c>
      <c r="AF44">
        <f t="shared" si="27"/>
        <v>1.2379781858542153E-2</v>
      </c>
      <c r="AG44" s="225"/>
      <c r="AH44">
        <f t="shared" si="28"/>
        <v>1.6284293988810906E-2</v>
      </c>
      <c r="AI44">
        <f t="shared" si="29"/>
        <v>0.6744018668784233</v>
      </c>
      <c r="AJ44">
        <f t="shared" si="30"/>
        <v>0.84023386010253909</v>
      </c>
      <c r="AK44">
        <f t="shared" si="31"/>
        <v>0.35819661856762058</v>
      </c>
      <c r="AL44">
        <f t="shared" si="32"/>
        <v>2.3085576468385636</v>
      </c>
      <c r="AM44">
        <f t="shared" si="33"/>
        <v>2.260387535812808</v>
      </c>
      <c r="AN44" s="215">
        <f t="shared" si="49"/>
        <v>1.8541818683400675</v>
      </c>
      <c r="AO44" s="215">
        <f t="shared" si="49"/>
        <v>1.8541812721309086</v>
      </c>
      <c r="AP44" s="215">
        <f t="shared" si="49"/>
        <v>1.854185677104645</v>
      </c>
      <c r="AQ44" s="215">
        <f t="shared" si="49"/>
        <v>1.8541531302527656</v>
      </c>
      <c r="AR44" s="215">
        <f t="shared" si="49"/>
        <v>1.8543935220798029</v>
      </c>
      <c r="AS44" s="215">
        <f t="shared" si="49"/>
        <v>1.8526132765822219</v>
      </c>
      <c r="AT44" s="215">
        <f t="shared" si="49"/>
        <v>1.8655489721376504</v>
      </c>
      <c r="AU44" s="215">
        <f t="shared" si="35"/>
        <v>1.3894240125968917</v>
      </c>
      <c r="AW44">
        <v>-4500</v>
      </c>
      <c r="AX44">
        <f t="shared" si="41"/>
        <v>9.6888209921441142E-3</v>
      </c>
      <c r="AY44">
        <f t="shared" si="42"/>
        <v>-2.1111033179454231E-2</v>
      </c>
      <c r="AZ44" s="215">
        <f t="shared" si="43"/>
        <v>3.0799854171598345E-2</v>
      </c>
      <c r="BA44">
        <f t="shared" si="44"/>
        <v>0.54860828184663601</v>
      </c>
      <c r="BB44">
        <f t="shared" si="45"/>
        <v>0.99400396745994157</v>
      </c>
      <c r="BC44">
        <f t="shared" si="46"/>
        <v>2.7720765178524358</v>
      </c>
      <c r="BD44">
        <f t="shared" si="47"/>
        <v>5.3507569020815007</v>
      </c>
      <c r="BE44">
        <f t="shared" si="50"/>
        <v>2.5276945127123915</v>
      </c>
      <c r="BF44">
        <f t="shared" si="50"/>
        <v>2.526338369467108</v>
      </c>
      <c r="BG44">
        <f t="shared" si="50"/>
        <v>2.5297648917232478</v>
      </c>
      <c r="BH44">
        <f t="shared" si="50"/>
        <v>2.5210911333210668</v>
      </c>
      <c r="BI44">
        <f t="shared" si="50"/>
        <v>2.5429463731318211</v>
      </c>
      <c r="BJ44">
        <f t="shared" si="50"/>
        <v>2.4872042924375006</v>
      </c>
      <c r="BK44">
        <f t="shared" si="50"/>
        <v>2.6254603640457264</v>
      </c>
      <c r="BL44">
        <f t="shared" si="48"/>
        <v>2.2483085355452754</v>
      </c>
    </row>
    <row r="45" spans="1:64">
      <c r="A45" s="17" t="s">
        <v>52</v>
      </c>
      <c r="B45" s="6"/>
      <c r="C45" s="41">
        <v>49465.548999999999</v>
      </c>
      <c r="D45" s="41">
        <v>1E-3</v>
      </c>
      <c r="E45">
        <f t="shared" si="13"/>
        <v>-7156.9547822680661</v>
      </c>
      <c r="F45">
        <f t="shared" si="14"/>
        <v>-7157</v>
      </c>
      <c r="G45">
        <f t="shared" si="15"/>
        <v>1.9173650005541276E-2</v>
      </c>
      <c r="J45">
        <f t="shared" ref="J45:J50" si="51">G45</f>
        <v>1.9173650005541276E-2</v>
      </c>
      <c r="P45">
        <f t="shared" si="17"/>
        <v>2.5396290244775604E-3</v>
      </c>
      <c r="Q45" s="2">
        <f t="shared" si="18"/>
        <v>34447.048999999999</v>
      </c>
      <c r="R45">
        <f t="shared" si="19"/>
        <v>2.7669065399846791E-4</v>
      </c>
      <c r="S45" s="6">
        <v>0.4</v>
      </c>
      <c r="T45">
        <f t="shared" si="20"/>
        <v>1.1067626159938717E-4</v>
      </c>
      <c r="U45" t="s">
        <v>152</v>
      </c>
      <c r="V45" s="6">
        <v>0.4</v>
      </c>
      <c r="W45" s="6">
        <v>1</v>
      </c>
      <c r="Z45">
        <f t="shared" si="21"/>
        <v>-7157</v>
      </c>
      <c r="AA45" s="215">
        <f t="shared" si="22"/>
        <v>1.9723078932088797E-2</v>
      </c>
      <c r="AB45" s="215">
        <f t="shared" si="23"/>
        <v>1.9902000979300401E-3</v>
      </c>
      <c r="AC45" s="215">
        <f t="shared" si="24"/>
        <v>1.6634020981063716E-2</v>
      </c>
      <c r="AD45" s="215">
        <f t="shared" si="25"/>
        <v>-5.4942892654752037E-4</v>
      </c>
      <c r="AE45" s="215">
        <f t="shared" si="26"/>
        <v>1.2074885813086421E-7</v>
      </c>
      <c r="AF45">
        <f t="shared" si="27"/>
        <v>1.6634020981063716E-2</v>
      </c>
      <c r="AG45" s="225"/>
      <c r="AH45">
        <f t="shared" si="28"/>
        <v>1.7183449907611236E-2</v>
      </c>
      <c r="AI45">
        <f t="shared" si="29"/>
        <v>0.66590602250232744</v>
      </c>
      <c r="AJ45">
        <f t="shared" si="30"/>
        <v>0.85299465622807913</v>
      </c>
      <c r="AK45">
        <f t="shared" si="31"/>
        <v>0.35028584905091187</v>
      </c>
      <c r="AL45">
        <f t="shared" si="32"/>
        <v>2.3325397143395361</v>
      </c>
      <c r="AM45">
        <f t="shared" si="33"/>
        <v>2.3356896048567624</v>
      </c>
      <c r="AN45" s="215">
        <f t="shared" si="49"/>
        <v>1.8854968420506524</v>
      </c>
      <c r="AO45" s="215">
        <f t="shared" si="49"/>
        <v>1.8854951826116202</v>
      </c>
      <c r="AP45" s="215">
        <f t="shared" si="49"/>
        <v>1.8855062577016475</v>
      </c>
      <c r="AQ45" s="215">
        <f t="shared" si="49"/>
        <v>1.8854323354553739</v>
      </c>
      <c r="AR45" s="215">
        <f t="shared" si="49"/>
        <v>1.8859254224022712</v>
      </c>
      <c r="AS45" s="215">
        <f t="shared" si="49"/>
        <v>1.8826221071281881</v>
      </c>
      <c r="AT45" s="215">
        <f t="shared" si="49"/>
        <v>1.9041481440910797</v>
      </c>
      <c r="AU45" s="215">
        <f t="shared" si="35"/>
        <v>1.4252044138234157</v>
      </c>
      <c r="AW45">
        <v>-4250</v>
      </c>
      <c r="AX45">
        <f t="shared" si="41"/>
        <v>8.8500372395163146E-3</v>
      </c>
      <c r="AY45">
        <f t="shared" si="42"/>
        <v>-2.2592818312417565E-2</v>
      </c>
      <c r="AZ45" s="215">
        <f t="shared" si="43"/>
        <v>3.1442855551933879E-2</v>
      </c>
      <c r="BA45">
        <f t="shared" si="44"/>
        <v>0.5428508421731113</v>
      </c>
      <c r="BB45">
        <f t="shared" si="45"/>
        <v>0.99718206908716567</v>
      </c>
      <c r="BC45">
        <f t="shared" si="46"/>
        <v>2.8065495799670739</v>
      </c>
      <c r="BD45">
        <f t="shared" si="47"/>
        <v>5.9134364585332921</v>
      </c>
      <c r="BE45">
        <f t="shared" si="50"/>
        <v>2.5829742746703457</v>
      </c>
      <c r="BF45">
        <f t="shared" si="50"/>
        <v>2.5813724242103708</v>
      </c>
      <c r="BG45">
        <f t="shared" si="50"/>
        <v>2.5852739460827237</v>
      </c>
      <c r="BH45">
        <f t="shared" si="50"/>
        <v>2.5757544982287972</v>
      </c>
      <c r="BI45">
        <f t="shared" si="50"/>
        <v>2.5988833602729997</v>
      </c>
      <c r="BJ45">
        <f t="shared" si="50"/>
        <v>2.5420821939312028</v>
      </c>
      <c r="BK45">
        <f t="shared" si="50"/>
        <v>2.6782996964221679</v>
      </c>
      <c r="BL45">
        <f t="shared" si="48"/>
        <v>2.3257552914468427</v>
      </c>
    </row>
    <row r="46" spans="1:64">
      <c r="A46" s="17" t="s">
        <v>52</v>
      </c>
      <c r="B46" s="6"/>
      <c r="C46" s="41">
        <v>49465.55</v>
      </c>
      <c r="D46" s="41"/>
      <c r="E46">
        <f t="shared" si="13"/>
        <v>-7156.9524239412949</v>
      </c>
      <c r="F46">
        <f t="shared" si="14"/>
        <v>-7157</v>
      </c>
      <c r="G46">
        <f t="shared" si="15"/>
        <v>2.0173650009382982E-2</v>
      </c>
      <c r="J46">
        <f t="shared" si="51"/>
        <v>2.0173650009382982E-2</v>
      </c>
      <c r="P46">
        <f t="shared" si="17"/>
        <v>2.5396290244775604E-3</v>
      </c>
      <c r="Q46" s="2">
        <f t="shared" si="18"/>
        <v>34447.050000000003</v>
      </c>
      <c r="R46">
        <f t="shared" si="19"/>
        <v>3.1095869609608476E-4</v>
      </c>
      <c r="S46" s="6">
        <v>1</v>
      </c>
      <c r="T46">
        <f t="shared" si="20"/>
        <v>3.1095869609608476E-4</v>
      </c>
      <c r="U46" t="s">
        <v>152</v>
      </c>
      <c r="V46" s="6">
        <v>1</v>
      </c>
      <c r="W46" s="6">
        <v>1</v>
      </c>
      <c r="Z46">
        <f t="shared" si="21"/>
        <v>-7157</v>
      </c>
      <c r="AA46" s="215">
        <f t="shared" si="22"/>
        <v>1.9723078932088797E-2</v>
      </c>
      <c r="AB46" s="215">
        <f t="shared" si="23"/>
        <v>2.9902001017717457E-3</v>
      </c>
      <c r="AC46" s="215">
        <f t="shared" si="24"/>
        <v>1.7634020984905421E-2</v>
      </c>
      <c r="AD46" s="215">
        <f t="shared" si="25"/>
        <v>4.5057107729418525E-4</v>
      </c>
      <c r="AE46" s="215">
        <f t="shared" si="26"/>
        <v>2.0301429569404266E-7</v>
      </c>
      <c r="AF46">
        <f t="shared" si="27"/>
        <v>1.7634020984905421E-2</v>
      </c>
      <c r="AG46" s="225"/>
      <c r="AH46">
        <f t="shared" si="28"/>
        <v>1.7183449907611236E-2</v>
      </c>
      <c r="AI46">
        <f t="shared" si="29"/>
        <v>0.66590602250232744</v>
      </c>
      <c r="AJ46">
        <f t="shared" si="30"/>
        <v>0.85299465622807913</v>
      </c>
      <c r="AK46">
        <f t="shared" si="31"/>
        <v>0.35028584905091187</v>
      </c>
      <c r="AL46">
        <f t="shared" si="32"/>
        <v>2.3325397143395361</v>
      </c>
      <c r="AM46">
        <f t="shared" si="33"/>
        <v>2.3356896048567624</v>
      </c>
      <c r="AN46" s="215">
        <f t="shared" si="49"/>
        <v>1.8854968420506524</v>
      </c>
      <c r="AO46" s="215">
        <f t="shared" si="49"/>
        <v>1.8854951826116202</v>
      </c>
      <c r="AP46" s="215">
        <f t="shared" si="49"/>
        <v>1.8855062577016475</v>
      </c>
      <c r="AQ46" s="215">
        <f t="shared" si="49"/>
        <v>1.8854323354553739</v>
      </c>
      <c r="AR46" s="215">
        <f t="shared" si="49"/>
        <v>1.8859254224022712</v>
      </c>
      <c r="AS46" s="215">
        <f t="shared" si="49"/>
        <v>1.8826221071281881</v>
      </c>
      <c r="AT46" s="215">
        <f t="shared" si="49"/>
        <v>1.9041481440910797</v>
      </c>
      <c r="AU46" s="215">
        <f t="shared" si="35"/>
        <v>1.4252044138234157</v>
      </c>
      <c r="AW46">
        <v>-4000</v>
      </c>
      <c r="AX46">
        <f t="shared" si="41"/>
        <v>8.0380572170950793E-3</v>
      </c>
      <c r="AY46">
        <f t="shared" si="42"/>
        <v>-2.3946717098556634E-2</v>
      </c>
      <c r="AZ46" s="215">
        <f t="shared" si="43"/>
        <v>3.1984774315651714E-2</v>
      </c>
      <c r="BA46">
        <f t="shared" si="44"/>
        <v>0.53773517896217027</v>
      </c>
      <c r="BB46">
        <f t="shared" si="45"/>
        <v>0.99914711530230149</v>
      </c>
      <c r="BC46">
        <f t="shared" si="46"/>
        <v>2.8403357002975214</v>
      </c>
      <c r="BD46">
        <f t="shared" si="47"/>
        <v>6.5885653115834799</v>
      </c>
      <c r="BE46">
        <f t="shared" si="50"/>
        <v>2.6376974541564557</v>
      </c>
      <c r="BF46">
        <f t="shared" si="50"/>
        <v>2.6358816781093197</v>
      </c>
      <c r="BG46">
        <f t="shared" si="50"/>
        <v>2.6401644152630035</v>
      </c>
      <c r="BH46">
        <f t="shared" si="50"/>
        <v>2.6300466973115397</v>
      </c>
      <c r="BI46">
        <f t="shared" si="50"/>
        <v>2.653859779637143</v>
      </c>
      <c r="BJ46">
        <f t="shared" si="50"/>
        <v>2.5972939173036012</v>
      </c>
      <c r="BK46">
        <f t="shared" si="50"/>
        <v>2.7290255241746331</v>
      </c>
      <c r="BL46">
        <f t="shared" si="48"/>
        <v>2.4032020473484108</v>
      </c>
    </row>
    <row r="47" spans="1:64">
      <c r="A47" s="17" t="s">
        <v>52</v>
      </c>
      <c r="B47" s="6"/>
      <c r="C47" s="41">
        <v>49580.459499999997</v>
      </c>
      <c r="D47" s="41">
        <v>5.0000000000000001E-4</v>
      </c>
      <c r="E47">
        <f t="shared" si="13"/>
        <v>-6885.958274832089</v>
      </c>
      <c r="F47">
        <f t="shared" si="14"/>
        <v>-6886</v>
      </c>
      <c r="G47">
        <f t="shared" si="15"/>
        <v>1.7692699999315664E-2</v>
      </c>
      <c r="J47">
        <f t="shared" si="51"/>
        <v>1.7692699999315664E-2</v>
      </c>
      <c r="P47">
        <f t="shared" si="17"/>
        <v>-5.3415053600495976E-4</v>
      </c>
      <c r="Q47" s="2">
        <f t="shared" si="18"/>
        <v>34561.959499999997</v>
      </c>
      <c r="R47">
        <f t="shared" si="19"/>
        <v>3.3221808043691772E-4</v>
      </c>
      <c r="S47" s="6">
        <v>1</v>
      </c>
      <c r="T47">
        <f t="shared" si="20"/>
        <v>3.3221808043691772E-4</v>
      </c>
      <c r="U47" t="s">
        <v>152</v>
      </c>
      <c r="V47" s="6">
        <v>1</v>
      </c>
      <c r="W47" s="6">
        <v>1</v>
      </c>
      <c r="Z47">
        <f t="shared" si="21"/>
        <v>-6886</v>
      </c>
      <c r="AA47" s="215">
        <f t="shared" si="22"/>
        <v>1.8650926590226737E-2</v>
      </c>
      <c r="AB47" s="215">
        <f t="shared" si="23"/>
        <v>-1.4923771269160328E-3</v>
      </c>
      <c r="AC47" s="215">
        <f t="shared" si="24"/>
        <v>1.8226850535320624E-2</v>
      </c>
      <c r="AD47" s="215">
        <f t="shared" si="25"/>
        <v>-9.5822659091107307E-4</v>
      </c>
      <c r="AE47" s="215">
        <f t="shared" si="26"/>
        <v>9.1819819952905697E-7</v>
      </c>
      <c r="AF47">
        <f t="shared" si="27"/>
        <v>1.8226850535320624E-2</v>
      </c>
      <c r="AG47" s="225"/>
      <c r="AH47">
        <f t="shared" si="28"/>
        <v>1.9185077126231697E-2</v>
      </c>
      <c r="AI47">
        <f t="shared" si="29"/>
        <v>0.64748246633345452</v>
      </c>
      <c r="AJ47">
        <f t="shared" si="30"/>
        <v>0.87992741983825595</v>
      </c>
      <c r="AK47">
        <f t="shared" si="31"/>
        <v>0.33173837628949332</v>
      </c>
      <c r="AL47">
        <f t="shared" si="32"/>
        <v>2.3865526839432296</v>
      </c>
      <c r="AM47">
        <f t="shared" si="33"/>
        <v>2.5218142738947518</v>
      </c>
      <c r="AN47" s="215">
        <f t="shared" si="49"/>
        <v>1.9574819239516197</v>
      </c>
      <c r="AO47" s="215">
        <f t="shared" si="49"/>
        <v>1.9574732807477391</v>
      </c>
      <c r="AP47" s="215">
        <f t="shared" si="49"/>
        <v>1.9575206257902953</v>
      </c>
      <c r="AQ47" s="215">
        <f t="shared" si="49"/>
        <v>1.9572612153980498</v>
      </c>
      <c r="AR47" s="215">
        <f t="shared" si="49"/>
        <v>1.958680541037082</v>
      </c>
      <c r="AS47" s="215">
        <f t="shared" si="49"/>
        <v>1.950853349246044</v>
      </c>
      <c r="AT47" s="215">
        <f t="shared" si="49"/>
        <v>1.9923024382155894</v>
      </c>
      <c r="AU47" s="215">
        <f t="shared" si="35"/>
        <v>1.5091566972207151</v>
      </c>
      <c r="AW47">
        <v>-3750</v>
      </c>
      <c r="AX47">
        <f t="shared" si="41"/>
        <v>7.2545578375072806E-3</v>
      </c>
      <c r="AY47">
        <f t="shared" si="42"/>
        <v>-2.5172729537871426E-2</v>
      </c>
      <c r="AZ47" s="215">
        <f t="shared" si="43"/>
        <v>3.2427287375378706E-2</v>
      </c>
      <c r="BA47">
        <f t="shared" si="44"/>
        <v>0.53322495118171453</v>
      </c>
      <c r="BB47">
        <f t="shared" si="45"/>
        <v>0.99996698994425304</v>
      </c>
      <c r="BC47">
        <f t="shared" si="46"/>
        <v>2.8735142990275655</v>
      </c>
      <c r="BD47">
        <f t="shared" si="47"/>
        <v>7.4157720224686141</v>
      </c>
      <c r="BE47">
        <f t="shared" si="50"/>
        <v>2.6919194891061777</v>
      </c>
      <c r="BF47">
        <f t="shared" si="50"/>
        <v>2.6899422611057697</v>
      </c>
      <c r="BG47">
        <f t="shared" si="50"/>
        <v>2.6944771416831026</v>
      </c>
      <c r="BH47">
        <f t="shared" si="50"/>
        <v>2.6840612903545717</v>
      </c>
      <c r="BI47">
        <f t="shared" si="50"/>
        <v>2.7079079152491765</v>
      </c>
      <c r="BJ47">
        <f t="shared" si="50"/>
        <v>2.6528903046632473</v>
      </c>
      <c r="BK47">
        <f t="shared" si="50"/>
        <v>2.7777980393368136</v>
      </c>
      <c r="BL47">
        <f t="shared" si="48"/>
        <v>2.4806488032499781</v>
      </c>
    </row>
    <row r="48" spans="1:64">
      <c r="A48" s="17" t="s">
        <v>52</v>
      </c>
      <c r="B48" s="6"/>
      <c r="C48" s="41">
        <v>49580.460599999999</v>
      </c>
      <c r="D48" s="41"/>
      <c r="E48">
        <f t="shared" si="13"/>
        <v>-6885.9556806726478</v>
      </c>
      <c r="F48">
        <f t="shared" si="14"/>
        <v>-6886</v>
      </c>
      <c r="G48">
        <f t="shared" si="15"/>
        <v>1.8792700000631157E-2</v>
      </c>
      <c r="J48">
        <f t="shared" si="51"/>
        <v>1.8792700000631157E-2</v>
      </c>
      <c r="P48">
        <f t="shared" si="17"/>
        <v>-5.3415053600495976E-4</v>
      </c>
      <c r="Q48" s="2">
        <f t="shared" si="18"/>
        <v>34561.960599999999</v>
      </c>
      <c r="R48">
        <f t="shared" si="19"/>
        <v>3.7352715166547176E-4</v>
      </c>
      <c r="S48" s="6">
        <v>1</v>
      </c>
      <c r="T48">
        <f t="shared" si="20"/>
        <v>3.7352715166547176E-4</v>
      </c>
      <c r="U48" t="s">
        <v>152</v>
      </c>
      <c r="V48" s="6">
        <v>1</v>
      </c>
      <c r="W48" s="6">
        <v>1</v>
      </c>
      <c r="Z48">
        <f t="shared" si="21"/>
        <v>-6886</v>
      </c>
      <c r="AA48" s="215">
        <f t="shared" si="22"/>
        <v>1.8650926590226737E-2</v>
      </c>
      <c r="AB48" s="215">
        <f t="shared" si="23"/>
        <v>-3.9237712560053969E-4</v>
      </c>
      <c r="AC48" s="215">
        <f t="shared" si="24"/>
        <v>1.9326850536636117E-2</v>
      </c>
      <c r="AD48" s="215">
        <f t="shared" si="25"/>
        <v>1.4177341040442007E-4</v>
      </c>
      <c r="AE48" s="215">
        <f t="shared" si="26"/>
        <v>2.0099699897700124E-8</v>
      </c>
      <c r="AF48">
        <f t="shared" si="27"/>
        <v>1.9326850536636117E-2</v>
      </c>
      <c r="AG48" s="225"/>
      <c r="AH48">
        <f t="shared" si="28"/>
        <v>1.9185077126231697E-2</v>
      </c>
      <c r="AI48">
        <f t="shared" si="29"/>
        <v>0.64748246633345452</v>
      </c>
      <c r="AJ48">
        <f t="shared" si="30"/>
        <v>0.87992741983825595</v>
      </c>
      <c r="AK48">
        <f t="shared" si="31"/>
        <v>0.33173837628949332</v>
      </c>
      <c r="AL48">
        <f t="shared" si="32"/>
        <v>2.3865526839432296</v>
      </c>
      <c r="AM48">
        <f t="shared" si="33"/>
        <v>2.5218142738947518</v>
      </c>
      <c r="AN48" s="215">
        <f t="shared" si="49"/>
        <v>1.9574819239516197</v>
      </c>
      <c r="AO48" s="215">
        <f t="shared" si="49"/>
        <v>1.9574732807477391</v>
      </c>
      <c r="AP48" s="215">
        <f t="shared" si="49"/>
        <v>1.9575206257902953</v>
      </c>
      <c r="AQ48" s="215">
        <f t="shared" si="49"/>
        <v>1.9572612153980498</v>
      </c>
      <c r="AR48" s="215">
        <f t="shared" si="49"/>
        <v>1.958680541037082</v>
      </c>
      <c r="AS48" s="215">
        <f t="shared" si="49"/>
        <v>1.950853349246044</v>
      </c>
      <c r="AT48" s="215">
        <f t="shared" si="49"/>
        <v>1.9923024382155894</v>
      </c>
      <c r="AU48" s="215">
        <f t="shared" si="35"/>
        <v>1.5091566972207151</v>
      </c>
      <c r="AW48">
        <v>-3500</v>
      </c>
      <c r="AX48">
        <f t="shared" si="41"/>
        <v>6.5011515407169367E-3</v>
      </c>
      <c r="AY48">
        <f t="shared" si="42"/>
        <v>-2.6270855630361942E-2</v>
      </c>
      <c r="AZ48" s="215">
        <f t="shared" si="43"/>
        <v>3.2772007171078879E-2</v>
      </c>
      <c r="BA48">
        <f t="shared" si="44"/>
        <v>0.52928874389396918</v>
      </c>
      <c r="BB48">
        <f t="shared" si="45"/>
        <v>0.99969941765019288</v>
      </c>
      <c r="BC48">
        <f t="shared" si="46"/>
        <v>2.9061588718970572</v>
      </c>
      <c r="BD48">
        <f t="shared" si="47"/>
        <v>8.4556823681875173</v>
      </c>
      <c r="BE48">
        <f t="shared" si="50"/>
        <v>2.7456927554645545</v>
      </c>
      <c r="BF48">
        <f t="shared" si="50"/>
        <v>2.7436252048298133</v>
      </c>
      <c r="BG48">
        <f t="shared" si="50"/>
        <v>2.7482540333169609</v>
      </c>
      <c r="BH48">
        <f t="shared" si="50"/>
        <v>2.7378784886193306</v>
      </c>
      <c r="BI48">
        <f t="shared" si="50"/>
        <v>2.7610736223708185</v>
      </c>
      <c r="BJ48">
        <f t="shared" si="50"/>
        <v>2.7088966973518929</v>
      </c>
      <c r="BK48">
        <f t="shared" si="50"/>
        <v>2.8247891440564574</v>
      </c>
      <c r="BL48">
        <f t="shared" si="48"/>
        <v>2.5580955591515453</v>
      </c>
    </row>
    <row r="49" spans="1:64">
      <c r="A49" s="17" t="s">
        <v>53</v>
      </c>
      <c r="B49" s="6"/>
      <c r="C49" s="41">
        <v>49763.6371</v>
      </c>
      <c r="D49" s="41">
        <v>1.1000000000000001E-3</v>
      </c>
      <c r="E49">
        <f t="shared" si="13"/>
        <v>-6453.9656384715654</v>
      </c>
      <c r="F49">
        <f t="shared" si="14"/>
        <v>-6454</v>
      </c>
      <c r="G49">
        <f t="shared" si="15"/>
        <v>1.4570300001651049E-2</v>
      </c>
      <c r="J49">
        <f t="shared" si="51"/>
        <v>1.4570300001651049E-2</v>
      </c>
      <c r="P49">
        <f t="shared" si="17"/>
        <v>-5.1233414808929609E-3</v>
      </c>
      <c r="Q49" s="2">
        <f t="shared" si="18"/>
        <v>34745.1371</v>
      </c>
      <c r="R49">
        <f t="shared" si="19"/>
        <v>3.8783951484297821E-4</v>
      </c>
      <c r="S49" s="6">
        <v>0.4</v>
      </c>
      <c r="T49">
        <f t="shared" si="20"/>
        <v>1.5513580593719129E-4</v>
      </c>
      <c r="U49" t="s">
        <v>152</v>
      </c>
      <c r="V49" s="6">
        <v>0.4</v>
      </c>
      <c r="W49" s="6">
        <v>1</v>
      </c>
      <c r="Z49">
        <f t="shared" si="21"/>
        <v>-6454</v>
      </c>
      <c r="AA49" s="215">
        <f t="shared" si="22"/>
        <v>1.6947065940901871E-2</v>
      </c>
      <c r="AB49" s="215">
        <f t="shared" si="23"/>
        <v>-7.5001074201437833E-3</v>
      </c>
      <c r="AC49" s="215">
        <f t="shared" si="24"/>
        <v>1.969364148254401E-2</v>
      </c>
      <c r="AD49" s="215">
        <f t="shared" si="25"/>
        <v>-2.3767659392508224E-3</v>
      </c>
      <c r="AE49" s="215">
        <f t="shared" si="26"/>
        <v>2.2596065319931377E-6</v>
      </c>
      <c r="AF49">
        <f t="shared" si="27"/>
        <v>1.969364148254401E-2</v>
      </c>
      <c r="AG49" s="225"/>
      <c r="AH49">
        <f t="shared" si="28"/>
        <v>2.2070407421794832E-2</v>
      </c>
      <c r="AI49">
        <f t="shared" si="29"/>
        <v>0.6219790445336808</v>
      </c>
      <c r="AJ49">
        <f t="shared" si="30"/>
        <v>0.91524135416900931</v>
      </c>
      <c r="AK49">
        <f t="shared" si="31"/>
        <v>0.30235594764096285</v>
      </c>
      <c r="AL49">
        <f t="shared" si="32"/>
        <v>2.4669498177888225</v>
      </c>
      <c r="AM49">
        <f t="shared" si="33"/>
        <v>2.851228828311271</v>
      </c>
      <c r="AN49" s="215">
        <f t="shared" si="49"/>
        <v>2.0683657419385479</v>
      </c>
      <c r="AO49" s="215">
        <f t="shared" si="49"/>
        <v>2.0683172827317788</v>
      </c>
      <c r="AP49" s="215">
        <f t="shared" si="49"/>
        <v>2.0685270048165845</v>
      </c>
      <c r="AQ49" s="215">
        <f t="shared" si="49"/>
        <v>2.0676187841529114</v>
      </c>
      <c r="AR49" s="215">
        <f t="shared" si="49"/>
        <v>2.0715410334300577</v>
      </c>
      <c r="AS49" s="215">
        <f t="shared" si="49"/>
        <v>2.0543936479635683</v>
      </c>
      <c r="AT49" s="215">
        <f t="shared" si="49"/>
        <v>2.1257890077250337</v>
      </c>
      <c r="AU49" s="215">
        <f t="shared" si="35"/>
        <v>1.6429846914186237</v>
      </c>
      <c r="AW49">
        <v>-3250</v>
      </c>
      <c r="AX49">
        <f t="shared" si="41"/>
        <v>5.7793910830868031E-3</v>
      </c>
      <c r="AY49">
        <f t="shared" si="42"/>
        <v>-2.7241095376028181E-2</v>
      </c>
      <c r="AZ49" s="215">
        <f t="shared" si="43"/>
        <v>3.3020486459114984E-2</v>
      </c>
      <c r="BA49">
        <f t="shared" si="44"/>
        <v>0.52589950468113267</v>
      </c>
      <c r="BB49">
        <f t="shared" si="45"/>
        <v>0.9983930542347933</v>
      </c>
      <c r="BC49">
        <f t="shared" si="46"/>
        <v>2.938338386321834</v>
      </c>
      <c r="BD49">
        <f t="shared" si="47"/>
        <v>9.8059927518972927</v>
      </c>
      <c r="BE49">
        <f t="shared" si="50"/>
        <v>2.7990678353189749</v>
      </c>
      <c r="BF49">
        <f t="shared" si="50"/>
        <v>2.7969958090826066</v>
      </c>
      <c r="BG49">
        <f t="shared" si="50"/>
        <v>2.8015399488751114</v>
      </c>
      <c r="BH49">
        <f t="shared" si="50"/>
        <v>2.7915645187644711</v>
      </c>
      <c r="BI49">
        <f t="shared" si="50"/>
        <v>2.8134169665434805</v>
      </c>
      <c r="BJ49">
        <f t="shared" si="50"/>
        <v>2.7653159292059599</v>
      </c>
      <c r="BK49">
        <f t="shared" si="50"/>
        <v>2.8701814200415452</v>
      </c>
      <c r="BL49">
        <f t="shared" si="48"/>
        <v>2.6355423150531125</v>
      </c>
    </row>
    <row r="50" spans="1:64">
      <c r="A50" s="23" t="s">
        <v>53</v>
      </c>
      <c r="B50" s="21"/>
      <c r="C50" s="39">
        <v>49763.637900000002</v>
      </c>
      <c r="D50" s="39">
        <v>5.9999999999999995E-4</v>
      </c>
      <c r="E50">
        <f t="shared" si="13"/>
        <v>-6453.9637518101517</v>
      </c>
      <c r="F50">
        <f t="shared" si="14"/>
        <v>-6454</v>
      </c>
      <c r="G50">
        <f t="shared" si="15"/>
        <v>1.5370300003269222E-2</v>
      </c>
      <c r="J50">
        <f t="shared" si="51"/>
        <v>1.5370300003269222E-2</v>
      </c>
      <c r="P50">
        <f t="shared" si="17"/>
        <v>-5.1233414808929609E-3</v>
      </c>
      <c r="Q50" s="2">
        <f t="shared" si="18"/>
        <v>34745.137900000002</v>
      </c>
      <c r="R50">
        <f t="shared" si="19"/>
        <v>4.1998934128137312E-4</v>
      </c>
      <c r="S50" s="6">
        <v>0.8</v>
      </c>
      <c r="T50">
        <f t="shared" si="20"/>
        <v>3.3599147302509853E-4</v>
      </c>
      <c r="U50" t="s">
        <v>152</v>
      </c>
      <c r="V50" s="6">
        <v>0.8</v>
      </c>
      <c r="W50" s="6">
        <v>1</v>
      </c>
      <c r="Z50">
        <f t="shared" si="21"/>
        <v>-6454</v>
      </c>
      <c r="AA50" s="215">
        <f t="shared" si="22"/>
        <v>1.6947065940901871E-2</v>
      </c>
      <c r="AB50" s="215">
        <f t="shared" si="23"/>
        <v>-6.7001074185256103E-3</v>
      </c>
      <c r="AC50" s="215">
        <f t="shared" si="24"/>
        <v>2.0493641484162183E-2</v>
      </c>
      <c r="AD50" s="215">
        <f t="shared" si="25"/>
        <v>-1.5767659376326494E-3</v>
      </c>
      <c r="AE50" s="215">
        <f t="shared" si="26"/>
        <v>1.9889526576628546E-6</v>
      </c>
      <c r="AF50">
        <f t="shared" si="27"/>
        <v>2.0493641484162183E-2</v>
      </c>
      <c r="AG50" s="225"/>
      <c r="AH50">
        <f t="shared" si="28"/>
        <v>2.2070407421794832E-2</v>
      </c>
      <c r="AI50">
        <f t="shared" si="29"/>
        <v>0.6219790445336808</v>
      </c>
      <c r="AJ50">
        <f t="shared" si="30"/>
        <v>0.91524135416900931</v>
      </c>
      <c r="AK50">
        <f t="shared" si="31"/>
        <v>0.30235594764096285</v>
      </c>
      <c r="AL50">
        <f t="shared" si="32"/>
        <v>2.4669498177888225</v>
      </c>
      <c r="AM50">
        <f t="shared" si="33"/>
        <v>2.851228828311271</v>
      </c>
      <c r="AN50" s="215">
        <f t="shared" si="49"/>
        <v>2.0683657419385479</v>
      </c>
      <c r="AO50" s="215">
        <f t="shared" si="49"/>
        <v>2.0683172827317788</v>
      </c>
      <c r="AP50" s="215">
        <f t="shared" si="49"/>
        <v>2.0685270048165845</v>
      </c>
      <c r="AQ50" s="215">
        <f t="shared" si="49"/>
        <v>2.0676187841529114</v>
      </c>
      <c r="AR50" s="215">
        <f t="shared" si="49"/>
        <v>2.0715410334300577</v>
      </c>
      <c r="AS50" s="215">
        <f t="shared" si="49"/>
        <v>2.0543936479635683</v>
      </c>
      <c r="AT50" s="215">
        <f t="shared" si="49"/>
        <v>2.1257890077250337</v>
      </c>
      <c r="AU50" s="215">
        <f t="shared" si="35"/>
        <v>1.6429846914186237</v>
      </c>
      <c r="AW50">
        <v>-3000</v>
      </c>
      <c r="AX50">
        <f t="shared" si="41"/>
        <v>5.0907655541039196E-3</v>
      </c>
      <c r="AY50">
        <f t="shared" si="42"/>
        <v>-2.8083448774870144E-2</v>
      </c>
      <c r="AZ50" s="215">
        <f t="shared" si="43"/>
        <v>3.3174214328974064E-2</v>
      </c>
      <c r="BA50">
        <f t="shared" si="44"/>
        <v>0.52303411654384901</v>
      </c>
      <c r="BB50">
        <f t="shared" si="45"/>
        <v>0.99608829534403021</v>
      </c>
      <c r="BC50">
        <f t="shared" si="46"/>
        <v>2.9701184939152543</v>
      </c>
      <c r="BD50">
        <f t="shared" si="47"/>
        <v>11.634971916341316</v>
      </c>
      <c r="BE50">
        <f t="shared" si="50"/>
        <v>2.8520946483413709</v>
      </c>
      <c r="BF50">
        <f t="shared" si="50"/>
        <v>2.8501131867841272</v>
      </c>
      <c r="BG50">
        <f t="shared" si="50"/>
        <v>2.8543841054141903</v>
      </c>
      <c r="BH50">
        <f t="shared" si="50"/>
        <v>2.8451715727448113</v>
      </c>
      <c r="BI50">
        <f t="shared" si="50"/>
        <v>2.8650122179130828</v>
      </c>
      <c r="BJ50">
        <f t="shared" si="50"/>
        <v>2.8221313039348037</v>
      </c>
      <c r="BK50">
        <f t="shared" si="50"/>
        <v>2.9141670339824759</v>
      </c>
      <c r="BL50">
        <f t="shared" si="48"/>
        <v>2.7129890709546807</v>
      </c>
    </row>
    <row r="51" spans="1:64">
      <c r="A51" s="17" t="s">
        <v>158</v>
      </c>
      <c r="B51" s="6" t="s">
        <v>60</v>
      </c>
      <c r="C51" s="41">
        <v>49995.375999999997</v>
      </c>
      <c r="D51" s="41" t="s">
        <v>159</v>
      </c>
      <c r="E51">
        <f t="shared" si="13"/>
        <v>-5907.4495887019175</v>
      </c>
      <c r="F51">
        <f t="shared" si="14"/>
        <v>-5907.5</v>
      </c>
      <c r="G51">
        <f t="shared" si="15"/>
        <v>2.137587499601068E-2</v>
      </c>
      <c r="I51">
        <f>G51</f>
        <v>2.137587499601068E-2</v>
      </c>
      <c r="P51">
        <f t="shared" si="17"/>
        <v>-1.0381782441233098E-2</v>
      </c>
      <c r="Q51" s="2">
        <f t="shared" si="18"/>
        <v>34976.875999999997</v>
      </c>
      <c r="R51">
        <f t="shared" si="19"/>
        <v>1.008548805901325E-3</v>
      </c>
      <c r="S51" s="6">
        <v>0.1</v>
      </c>
      <c r="T51">
        <f t="shared" si="20"/>
        <v>1.008548805901325E-4</v>
      </c>
      <c r="U51" t="s">
        <v>159</v>
      </c>
      <c r="V51" s="6">
        <v>0.1</v>
      </c>
      <c r="W51" s="6">
        <v>0.1</v>
      </c>
      <c r="Z51">
        <f t="shared" si="21"/>
        <v>-5907.5</v>
      </c>
      <c r="AA51" s="215">
        <f t="shared" si="22"/>
        <v>1.4821895313668409E-2</v>
      </c>
      <c r="AB51" s="215">
        <f t="shared" si="23"/>
        <v>-3.8278027588908269E-3</v>
      </c>
      <c r="AC51" s="215">
        <f t="shared" si="24"/>
        <v>3.1757657437243778E-2</v>
      </c>
      <c r="AD51" s="215">
        <f t="shared" si="25"/>
        <v>6.5539796823422709E-3</v>
      </c>
      <c r="AE51" s="215">
        <f t="shared" si="26"/>
        <v>4.2954649676555292E-6</v>
      </c>
      <c r="AF51">
        <f t="shared" si="27"/>
        <v>3.1757657437243778E-2</v>
      </c>
      <c r="AG51" s="225"/>
      <c r="AH51">
        <f t="shared" si="28"/>
        <v>2.5203677754901507E-2</v>
      </c>
      <c r="AI51">
        <f t="shared" si="29"/>
        <v>0.59539736734184501</v>
      </c>
      <c r="AJ51">
        <f t="shared" si="30"/>
        <v>0.94886492734528827</v>
      </c>
      <c r="AK51">
        <f t="shared" si="31"/>
        <v>0.2657360936937691</v>
      </c>
      <c r="AL51">
        <f t="shared" si="32"/>
        <v>2.5604639010551455</v>
      </c>
      <c r="AM51">
        <f t="shared" si="33"/>
        <v>3.344173759629399</v>
      </c>
      <c r="AN51" s="215">
        <f t="shared" ref="AN51:AT60" si="52">$AU51+$AB$7*SIN(AO51)</f>
        <v>2.2028832670851513</v>
      </c>
      <c r="AO51" s="215">
        <f t="shared" si="52"/>
        <v>2.202680042545003</v>
      </c>
      <c r="AP51" s="215">
        <f t="shared" si="52"/>
        <v>2.2033904703376908</v>
      </c>
      <c r="AQ51" s="215">
        <f t="shared" si="52"/>
        <v>2.2009039569060609</v>
      </c>
      <c r="AR51" s="215">
        <f t="shared" si="52"/>
        <v>2.2095702542917204</v>
      </c>
      <c r="AS51" s="215">
        <f t="shared" si="52"/>
        <v>2.1789041313603286</v>
      </c>
      <c r="AT51" s="215">
        <f t="shared" si="52"/>
        <v>2.2823024382409329</v>
      </c>
      <c r="AU51" s="215">
        <f t="shared" si="35"/>
        <v>1.8122832998194502</v>
      </c>
      <c r="AW51">
        <v>-2750</v>
      </c>
      <c r="AX51">
        <f t="shared" si="41"/>
        <v>4.4366887150727695E-3</v>
      </c>
      <c r="AY51">
        <f t="shared" si="42"/>
        <v>-2.8797915826887833E-2</v>
      </c>
      <c r="AZ51" s="215">
        <f t="shared" si="43"/>
        <v>3.3234604541960602E-2</v>
      </c>
      <c r="BA51">
        <f t="shared" si="44"/>
        <v>0.52067308929422085</v>
      </c>
      <c r="BB51">
        <f t="shared" si="45"/>
        <v>0.99281785700815484</v>
      </c>
      <c r="BC51">
        <f t="shared" si="46"/>
        <v>3.0015625451615331</v>
      </c>
      <c r="BD51">
        <f t="shared" si="47"/>
        <v>14.259296675592921</v>
      </c>
      <c r="BE51">
        <f t="shared" si="50"/>
        <v>2.9048233754421324</v>
      </c>
      <c r="BF51">
        <f t="shared" si="50"/>
        <v>2.9030300784372849</v>
      </c>
      <c r="BG51">
        <f t="shared" si="50"/>
        <v>2.9068409621286788</v>
      </c>
      <c r="BH51">
        <f t="shared" si="50"/>
        <v>2.8987383339279238</v>
      </c>
      <c r="BI51">
        <f t="shared" si="50"/>
        <v>2.9159472559888995</v>
      </c>
      <c r="BJ51">
        <f t="shared" si="50"/>
        <v>2.8793095045782486</v>
      </c>
      <c r="BK51">
        <f t="shared" si="50"/>
        <v>2.9569465855122576</v>
      </c>
      <c r="BL51">
        <f t="shared" si="48"/>
        <v>2.7904358268562479</v>
      </c>
    </row>
    <row r="52" spans="1:64">
      <c r="A52" s="17" t="s">
        <v>158</v>
      </c>
      <c r="B52" s="6" t="s">
        <v>59</v>
      </c>
      <c r="C52" s="41">
        <v>50180.457000000002</v>
      </c>
      <c r="D52" s="41" t="s">
        <v>159</v>
      </c>
      <c r="E52">
        <f t="shared" si="13"/>
        <v>-5470.9681131817488</v>
      </c>
      <c r="F52">
        <f t="shared" si="14"/>
        <v>-5471</v>
      </c>
      <c r="G52">
        <f t="shared" si="15"/>
        <v>1.3520950007659849E-2</v>
      </c>
      <c r="I52">
        <f>G52</f>
        <v>1.3520950007659849E-2</v>
      </c>
      <c r="P52">
        <f t="shared" si="17"/>
        <v>-1.4142812508482698E-2</v>
      </c>
      <c r="Q52" s="2">
        <f t="shared" si="18"/>
        <v>35161.957000000002</v>
      </c>
      <c r="R52">
        <f t="shared" si="19"/>
        <v>7.6528375654953337E-4</v>
      </c>
      <c r="S52" s="6">
        <v>0.1</v>
      </c>
      <c r="T52">
        <f t="shared" si="20"/>
        <v>7.6528375654953348E-5</v>
      </c>
      <c r="U52" t="s">
        <v>159</v>
      </c>
      <c r="V52" s="6">
        <v>0.1</v>
      </c>
      <c r="W52" s="6">
        <v>0.1</v>
      </c>
      <c r="Z52">
        <f t="shared" si="21"/>
        <v>-5471</v>
      </c>
      <c r="AA52" s="215">
        <f t="shared" si="22"/>
        <v>1.316682115360043E-2</v>
      </c>
      <c r="AB52" s="215">
        <f t="shared" si="23"/>
        <v>-1.3788683654423279E-2</v>
      </c>
      <c r="AC52" s="215">
        <f t="shared" si="24"/>
        <v>2.7663762516142547E-2</v>
      </c>
      <c r="AD52" s="215">
        <f t="shared" si="25"/>
        <v>3.541288540594191E-4</v>
      </c>
      <c r="AE52" s="215">
        <f t="shared" si="26"/>
        <v>1.2540724527743736E-8</v>
      </c>
      <c r="AF52">
        <f t="shared" si="27"/>
        <v>2.7663762516142547E-2</v>
      </c>
      <c r="AG52" s="225"/>
      <c r="AH52">
        <f t="shared" si="28"/>
        <v>2.7309633662083128E-2</v>
      </c>
      <c r="AI52">
        <f t="shared" si="29"/>
        <v>0.57793123318332551</v>
      </c>
      <c r="AJ52">
        <f t="shared" si="30"/>
        <v>0.96848504722218043</v>
      </c>
      <c r="AK52">
        <f t="shared" si="31"/>
        <v>0.23701670389106574</v>
      </c>
      <c r="AL52">
        <f t="shared" si="32"/>
        <v>2.6299179647045223</v>
      </c>
      <c r="AM52">
        <f t="shared" si="33"/>
        <v>3.8230799382481746</v>
      </c>
      <c r="AN52" s="215">
        <f t="shared" si="52"/>
        <v>2.3065136553578003</v>
      </c>
      <c r="AO52" s="215">
        <f t="shared" si="52"/>
        <v>2.3060612623181691</v>
      </c>
      <c r="AP52" s="215">
        <f t="shared" si="52"/>
        <v>2.3074534434302638</v>
      </c>
      <c r="AQ52" s="215">
        <f t="shared" si="52"/>
        <v>2.3031623111187747</v>
      </c>
      <c r="AR52" s="215">
        <f t="shared" si="52"/>
        <v>2.3163244748287806</v>
      </c>
      <c r="AS52" s="215">
        <f t="shared" si="52"/>
        <v>2.2753192458584066</v>
      </c>
      <c r="AT52" s="215">
        <f t="shared" si="52"/>
        <v>2.3976278793512646</v>
      </c>
      <c r="AU52" s="215">
        <f t="shared" si="35"/>
        <v>1.947505335623587</v>
      </c>
      <c r="AW52">
        <v>-2500</v>
      </c>
      <c r="AX52">
        <f t="shared" si="41"/>
        <v>3.8184819903518165E-3</v>
      </c>
      <c r="AY52">
        <f t="shared" si="42"/>
        <v>-2.9384496532081247E-2</v>
      </c>
      <c r="AZ52" s="215">
        <f t="shared" si="43"/>
        <v>3.3202978522433063E-2</v>
      </c>
      <c r="BA52">
        <f t="shared" si="44"/>
        <v>0.51880034944635911</v>
      </c>
      <c r="BB52">
        <f t="shared" si="45"/>
        <v>0.98860718133375058</v>
      </c>
      <c r="BC52">
        <f t="shared" si="46"/>
        <v>3.0327323990782</v>
      </c>
      <c r="BD52">
        <f t="shared" si="47"/>
        <v>18.354031287663631</v>
      </c>
      <c r="BE52">
        <f t="shared" ref="BE52:BK61" si="53">$BL52+$AB$7*SIN(BF52)</f>
        <v>2.9573051218406317</v>
      </c>
      <c r="BF52">
        <f t="shared" si="53"/>
        <v>2.9557929948370596</v>
      </c>
      <c r="BG52">
        <f t="shared" si="53"/>
        <v>2.9589705667424613</v>
      </c>
      <c r="BH52">
        <f t="shared" si="53"/>
        <v>2.9522910428747702</v>
      </c>
      <c r="BI52">
        <f t="shared" si="53"/>
        <v>2.9663224449577856</v>
      </c>
      <c r="BJ52">
        <f t="shared" si="53"/>
        <v>2.9368034040214908</v>
      </c>
      <c r="BK52">
        <f t="shared" si="53"/>
        <v>2.9987279046111883</v>
      </c>
      <c r="BL52">
        <f t="shared" si="48"/>
        <v>2.867882582757816</v>
      </c>
    </row>
    <row r="53" spans="1:64">
      <c r="A53" s="17" t="s">
        <v>158</v>
      </c>
      <c r="B53" s="6" t="s">
        <v>60</v>
      </c>
      <c r="C53" s="41">
        <v>50189.572999999997</v>
      </c>
      <c r="D53" s="41" t="s">
        <v>159</v>
      </c>
      <c r="E53">
        <f t="shared" si="13"/>
        <v>-5449.4696064153095</v>
      </c>
      <c r="F53">
        <f t="shared" si="14"/>
        <v>-5449.5</v>
      </c>
      <c r="G53">
        <f t="shared" si="15"/>
        <v>1.288777500303695E-2</v>
      </c>
      <c r="I53">
        <f>G53</f>
        <v>1.288777500303695E-2</v>
      </c>
      <c r="P53">
        <f t="shared" ref="P53:P84" si="54">+D$11+D$12*F53+D$13*F53^2</f>
        <v>-1.4317989328232056E-2</v>
      </c>
      <c r="Q53" s="2">
        <f t="shared" ref="Q53:Q84" si="55">+C53-15018.5</f>
        <v>35171.072999999997</v>
      </c>
      <c r="R53">
        <f t="shared" si="19"/>
        <v>7.4015361284854883E-4</v>
      </c>
      <c r="S53" s="6">
        <v>0.1</v>
      </c>
      <c r="T53">
        <f t="shared" ref="T53:T84" si="56">S53*R53</f>
        <v>7.4015361284854886E-5</v>
      </c>
      <c r="U53" t="s">
        <v>159</v>
      </c>
      <c r="V53" s="6">
        <v>0.1</v>
      </c>
      <c r="W53" s="6">
        <v>0.1</v>
      </c>
      <c r="Z53">
        <f t="shared" ref="Z53:Z84" si="57">F53</f>
        <v>-5449.5</v>
      </c>
      <c r="AA53" s="215">
        <f t="shared" ref="AA53:AA84" si="58">AB$3+AB$4*Z53+AB$5*Z53^2+AH53</f>
        <v>1.3086543139154187E-2</v>
      </c>
      <c r="AB53" s="215">
        <f t="shared" ref="AB53:AB84" si="59">IF(R53&lt;&gt;0,G53-AH53, -9999)</f>
        <v>-1.4516757464349293E-2</v>
      </c>
      <c r="AC53" s="215">
        <f t="shared" ref="AC53:AC84" si="60">+G53-P53</f>
        <v>2.7205764331269006E-2</v>
      </c>
      <c r="AD53" s="215">
        <f t="shared" ref="AD53:AD84" si="61">IF(R53&lt;&gt;0,G53-AA53, -9999)</f>
        <v>-1.9876813611723748E-4</v>
      </c>
      <c r="AE53" s="215">
        <f t="shared" ref="AE53:AE84" si="62">+(G53-AA53)^2*S53</f>
        <v>3.9508771935520649E-9</v>
      </c>
      <c r="AF53">
        <f t="shared" ref="AF53:AF84" si="63">IF(R53&lt;&gt;0,G53-P53, -9999)</f>
        <v>2.7205764331269006E-2</v>
      </c>
      <c r="AG53" s="225"/>
      <c r="AH53">
        <f t="shared" ref="AH53:AH84" si="64">$AB$6*($AB$11/AI53*AJ53+$AB$12)</f>
        <v>2.7404532467386243E-2</v>
      </c>
      <c r="AI53">
        <f t="shared" ref="AI53:AI84" si="65">1+$AB$7*COS(AL53)</f>
        <v>0.5771469620576648</v>
      </c>
      <c r="AJ53">
        <f t="shared" ref="AJ53:AJ84" si="66">SIN(AL53+RADIANS($AB$9))</f>
        <v>0.96930631656530009</v>
      </c>
      <c r="AK53">
        <f t="shared" ref="AK53:AK84" si="67">$AB$7*SIN(AL53)</f>
        <v>0.23561466454461508</v>
      </c>
      <c r="AL53">
        <f t="shared" ref="AL53:AL84" si="68">2*ATAN(AM53)</f>
        <v>2.6332367050937764</v>
      </c>
      <c r="AM53">
        <f t="shared" ref="AM53:AM84" si="69">SQRT((1+$AB$7)/(1-$AB$7))*TAN(AN53/2)</f>
        <v>3.8491580248375081</v>
      </c>
      <c r="AN53" s="215">
        <f t="shared" si="52"/>
        <v>2.3115418976337412</v>
      </c>
      <c r="AO53" s="215">
        <f t="shared" si="52"/>
        <v>2.3110740749840444</v>
      </c>
      <c r="AP53" s="215">
        <f t="shared" si="52"/>
        <v>2.3125058014999165</v>
      </c>
      <c r="AQ53" s="215">
        <f t="shared" si="52"/>
        <v>2.3081170390447454</v>
      </c>
      <c r="AR53" s="215">
        <f t="shared" si="52"/>
        <v>2.3215043863783333</v>
      </c>
      <c r="AS53" s="215">
        <f t="shared" si="52"/>
        <v>2.2800285169056056</v>
      </c>
      <c r="AT53" s="215">
        <f t="shared" si="52"/>
        <v>2.403092309007171</v>
      </c>
      <c r="AU53" s="215">
        <f t="shared" ref="AU53:AU84" si="70">RADIANS($AB$9)+$AB$18*(F53-AB$15)</f>
        <v>1.9541657566311221</v>
      </c>
      <c r="AW53">
        <v>-2250</v>
      </c>
      <c r="AX53">
        <f t="shared" si="41"/>
        <v>3.2373552784259532E-3</v>
      </c>
      <c r="AY53">
        <f t="shared" si="42"/>
        <v>-2.9843190890450386E-2</v>
      </c>
      <c r="AZ53" s="215">
        <f t="shared" si="43"/>
        <v>3.3080546168876339E-2</v>
      </c>
      <c r="BA53">
        <f t="shared" si="44"/>
        <v>0.5174031075785186</v>
      </c>
      <c r="BB53">
        <f t="shared" si="45"/>
        <v>0.98347471771045381</v>
      </c>
      <c r="BC53">
        <f t="shared" si="46"/>
        <v>3.0636890308050759</v>
      </c>
      <c r="BD53">
        <f t="shared" si="47"/>
        <v>25.659761773293329</v>
      </c>
      <c r="BE53">
        <f t="shared" si="53"/>
        <v>3.0095922913415132</v>
      </c>
      <c r="BF53">
        <f t="shared" si="53"/>
        <v>3.0084427123334891</v>
      </c>
      <c r="BG53">
        <f t="shared" si="53"/>
        <v>3.0108383827091116</v>
      </c>
      <c r="BH53">
        <f t="shared" si="53"/>
        <v>3.0058450456064287</v>
      </c>
      <c r="BI53">
        <f t="shared" si="53"/>
        <v>3.0162490456241366</v>
      </c>
      <c r="BJ53">
        <f t="shared" si="53"/>
        <v>2.9945547633885683</v>
      </c>
      <c r="BK53">
        <f t="shared" si="53"/>
        <v>3.0397248056655828</v>
      </c>
      <c r="BL53">
        <f t="shared" si="48"/>
        <v>2.9453293386593833</v>
      </c>
    </row>
    <row r="54" spans="1:64">
      <c r="A54" s="18" t="s">
        <v>158</v>
      </c>
      <c r="B54" s="6" t="s">
        <v>60</v>
      </c>
      <c r="C54" s="41">
        <v>50195.504999999997</v>
      </c>
      <c r="D54" s="41" t="s">
        <v>159</v>
      </c>
      <c r="E54">
        <f t="shared" si="13"/>
        <v>-5435.4800120604814</v>
      </c>
      <c r="F54">
        <f t="shared" si="14"/>
        <v>-5435.5</v>
      </c>
      <c r="G54">
        <f t="shared" si="15"/>
        <v>8.4754749987041578E-3</v>
      </c>
      <c r="I54">
        <f>G54</f>
        <v>8.4754749987041578E-3</v>
      </c>
      <c r="P54">
        <f t="shared" si="54"/>
        <v>-1.4431549478930633E-2</v>
      </c>
      <c r="Q54" s="2">
        <f t="shared" si="55"/>
        <v>35177.004999999997</v>
      </c>
      <c r="R54">
        <f t="shared" si="19"/>
        <v>5.2473177041895949E-4</v>
      </c>
      <c r="S54" s="6">
        <v>0.1</v>
      </c>
      <c r="T54">
        <f t="shared" si="56"/>
        <v>5.2473177041895952E-5</v>
      </c>
      <c r="U54" t="s">
        <v>159</v>
      </c>
      <c r="V54" s="6">
        <v>0.1</v>
      </c>
      <c r="W54" s="6">
        <v>0.1</v>
      </c>
      <c r="Z54">
        <f t="shared" si="57"/>
        <v>-5435.5</v>
      </c>
      <c r="AA54" s="215">
        <f t="shared" si="58"/>
        <v>1.3034337858496406E-2</v>
      </c>
      <c r="AB54" s="215">
        <f t="shared" si="59"/>
        <v>-1.8990412338722881E-2</v>
      </c>
      <c r="AC54" s="215">
        <f t="shared" si="60"/>
        <v>2.2907024477634791E-2</v>
      </c>
      <c r="AD54" s="215">
        <f t="shared" si="61"/>
        <v>-4.5588628597922481E-3</v>
      </c>
      <c r="AE54" s="215">
        <f t="shared" si="62"/>
        <v>2.0783230574393159E-6</v>
      </c>
      <c r="AF54">
        <f t="shared" si="63"/>
        <v>2.2907024477634791E-2</v>
      </c>
      <c r="AG54" s="225"/>
      <c r="AH54">
        <f t="shared" si="64"/>
        <v>2.7465887337427039E-2</v>
      </c>
      <c r="AI54">
        <f t="shared" si="65"/>
        <v>0.57663990087070549</v>
      </c>
      <c r="AJ54">
        <f t="shared" si="66"/>
        <v>0.96983419069268995</v>
      </c>
      <c r="AK54">
        <f t="shared" si="67"/>
        <v>0.23470233980675917</v>
      </c>
      <c r="AL54">
        <f t="shared" si="68"/>
        <v>2.6353929570931984</v>
      </c>
      <c r="AM54">
        <f t="shared" si="69"/>
        <v>3.866280748352934</v>
      </c>
      <c r="AN54" s="215">
        <f t="shared" si="52"/>
        <v>2.3148125020470212</v>
      </c>
      <c r="AO54" s="215">
        <f t="shared" si="52"/>
        <v>2.3143344770534862</v>
      </c>
      <c r="AP54" s="215">
        <f t="shared" si="52"/>
        <v>2.3157922191288889</v>
      </c>
      <c r="AQ54" s="215">
        <f t="shared" si="52"/>
        <v>2.3113395716002194</v>
      </c>
      <c r="AR54" s="215">
        <f t="shared" si="52"/>
        <v>2.3248734098336201</v>
      </c>
      <c r="AS54" s="215">
        <f t="shared" si="52"/>
        <v>2.2830936303167149</v>
      </c>
      <c r="AT54" s="215">
        <f t="shared" si="52"/>
        <v>2.406639832935956</v>
      </c>
      <c r="AU54" s="215">
        <f t="shared" si="70"/>
        <v>1.95850277496161</v>
      </c>
      <c r="AW54">
        <v>-2000</v>
      </c>
      <c r="AX54">
        <f t="shared" si="41"/>
        <v>2.6943890904999324E-3</v>
      </c>
      <c r="AY54">
        <f t="shared" si="42"/>
        <v>-3.0173998901995243E-2</v>
      </c>
      <c r="AZ54" s="215">
        <f t="shared" si="43"/>
        <v>3.2868387992495175E-2</v>
      </c>
      <c r="BA54">
        <f t="shared" si="44"/>
        <v>0.5164717824556746</v>
      </c>
      <c r="BB54">
        <f t="shared" si="45"/>
        <v>0.97743212421782621</v>
      </c>
      <c r="BC54">
        <f t="shared" si="46"/>
        <v>3.0944929516775277</v>
      </c>
      <c r="BD54">
        <f t="shared" si="47"/>
        <v>42.455263511730372</v>
      </c>
      <c r="BE54">
        <f t="shared" si="53"/>
        <v>3.0617386714689689</v>
      </c>
      <c r="BF54">
        <f t="shared" si="53"/>
        <v>3.0610151112103661</v>
      </c>
      <c r="BG54">
        <f t="shared" si="53"/>
        <v>3.0625146450333047</v>
      </c>
      <c r="BH54">
        <f t="shared" si="53"/>
        <v>3.059406752154243</v>
      </c>
      <c r="BI54">
        <f t="shared" si="53"/>
        <v>3.0658472364004599</v>
      </c>
      <c r="BJ54">
        <f t="shared" si="53"/>
        <v>3.0524968197648548</v>
      </c>
      <c r="BK54">
        <f t="shared" si="53"/>
        <v>3.0801558056499716</v>
      </c>
      <c r="BL54">
        <f t="shared" si="48"/>
        <v>3.0227760945609505</v>
      </c>
    </row>
    <row r="55" spans="1:64">
      <c r="A55" s="17" t="s">
        <v>55</v>
      </c>
      <c r="B55" s="6" t="s">
        <v>60</v>
      </c>
      <c r="C55" s="41">
        <v>50301.517999999996</v>
      </c>
      <c r="D55" s="41">
        <v>5.9999999999999995E-4</v>
      </c>
      <c r="E55">
        <f t="shared" si="13"/>
        <v>-5185.4667169933609</v>
      </c>
      <c r="F55">
        <f t="shared" si="14"/>
        <v>-5185.5</v>
      </c>
      <c r="G55">
        <f t="shared" si="15"/>
        <v>1.4112974997260608E-2</v>
      </c>
      <c r="I55">
        <f>G55</f>
        <v>1.4112974997260608E-2</v>
      </c>
      <c r="P55">
        <f t="shared" si="54"/>
        <v>-1.6391885321710407E-2</v>
      </c>
      <c r="Q55" s="2">
        <f t="shared" si="55"/>
        <v>35283.017999999996</v>
      </c>
      <c r="R55">
        <f t="shared" si="19"/>
        <v>9.305465030799324E-4</v>
      </c>
      <c r="S55" s="6">
        <v>0.1</v>
      </c>
      <c r="T55">
        <f t="shared" si="56"/>
        <v>9.305465030799324E-5</v>
      </c>
      <c r="U55" t="s">
        <v>159</v>
      </c>
      <c r="V55" s="6">
        <v>0.1</v>
      </c>
      <c r="W55" s="6">
        <v>0.1</v>
      </c>
      <c r="Z55">
        <f t="shared" si="57"/>
        <v>-5185.5</v>
      </c>
      <c r="AA55" s="215">
        <f t="shared" si="58"/>
        <v>1.2111692504677786E-2</v>
      </c>
      <c r="AB55" s="215">
        <f t="shared" si="59"/>
        <v>-1.4390602829127585E-2</v>
      </c>
      <c r="AC55" s="215">
        <f t="shared" si="60"/>
        <v>3.0504860318971014E-2</v>
      </c>
      <c r="AD55" s="215">
        <f t="shared" si="61"/>
        <v>2.0012824925828218E-3</v>
      </c>
      <c r="AE55" s="215">
        <f t="shared" si="62"/>
        <v>4.0051316151185127E-7</v>
      </c>
      <c r="AF55">
        <f t="shared" si="63"/>
        <v>3.0504860318971014E-2</v>
      </c>
      <c r="AG55" s="225"/>
      <c r="AH55">
        <f t="shared" si="64"/>
        <v>2.8503577826388193E-2</v>
      </c>
      <c r="AI55">
        <f t="shared" si="65"/>
        <v>0.56805171196816695</v>
      </c>
      <c r="AJ55">
        <f t="shared" si="66"/>
        <v>0.97837340630465908</v>
      </c>
      <c r="AK55">
        <f t="shared" si="67"/>
        <v>0.21849402351529448</v>
      </c>
      <c r="AL55">
        <f t="shared" si="68"/>
        <v>2.6732889411627538</v>
      </c>
      <c r="AM55">
        <f t="shared" si="69"/>
        <v>4.1923953440615742</v>
      </c>
      <c r="AN55" s="215">
        <f t="shared" si="52"/>
        <v>2.3727561219099234</v>
      </c>
      <c r="AO55" s="215">
        <f t="shared" si="52"/>
        <v>2.3720763755947223</v>
      </c>
      <c r="AP55" s="215">
        <f t="shared" si="52"/>
        <v>2.3740296295799612</v>
      </c>
      <c r="AQ55" s="215">
        <f t="shared" si="52"/>
        <v>2.3684069559364871</v>
      </c>
      <c r="AR55" s="215">
        <f t="shared" si="52"/>
        <v>2.3845109678356247</v>
      </c>
      <c r="AS55" s="215">
        <f t="shared" si="52"/>
        <v>2.3376873042932118</v>
      </c>
      <c r="AT55" s="215">
        <f t="shared" si="52"/>
        <v>2.4685840413102613</v>
      </c>
      <c r="AU55" s="215">
        <f t="shared" si="70"/>
        <v>2.035949530863177</v>
      </c>
      <c r="AW55">
        <v>-1750</v>
      </c>
      <c r="AX55">
        <f t="shared" si="41"/>
        <v>2.1905213449773912E-3</v>
      </c>
      <c r="AY55">
        <f t="shared" si="42"/>
        <v>-3.0376920566715832E-2</v>
      </c>
      <c r="AZ55" s="215">
        <f t="shared" si="43"/>
        <v>3.2567441911693223E-2</v>
      </c>
      <c r="BA55">
        <f t="shared" si="44"/>
        <v>0.51599996299508377</v>
      </c>
      <c r="BB55">
        <f t="shared" si="45"/>
        <v>0.97048442551630376</v>
      </c>
      <c r="BC55">
        <f t="shared" si="46"/>
        <v>3.1252044680837185</v>
      </c>
      <c r="BD55">
        <f t="shared" si="47"/>
        <v>122.03640463761219</v>
      </c>
      <c r="BE55">
        <f t="shared" si="53"/>
        <v>3.1137992571834938</v>
      </c>
      <c r="BF55">
        <f t="shared" si="53"/>
        <v>3.1135423170394159</v>
      </c>
      <c r="BG55">
        <f t="shared" si="53"/>
        <v>3.1140733187373248</v>
      </c>
      <c r="BH55">
        <f t="shared" si="53"/>
        <v>3.1129759228999658</v>
      </c>
      <c r="BI55">
        <f t="shared" si="53"/>
        <v>3.1152438219389227</v>
      </c>
      <c r="BJ55">
        <f t="shared" si="53"/>
        <v>3.1105567762338269</v>
      </c>
      <c r="BK55">
        <f t="shared" si="53"/>
        <v>3.1202428141172702</v>
      </c>
      <c r="BL55">
        <f t="shared" si="48"/>
        <v>3.1002228504625187</v>
      </c>
    </row>
    <row r="56" spans="1:64">
      <c r="A56" s="18" t="s">
        <v>55</v>
      </c>
      <c r="B56" s="6"/>
      <c r="C56" s="41">
        <v>50301.519399999997</v>
      </c>
      <c r="D56" s="41">
        <v>6.9999999999999999E-4</v>
      </c>
      <c r="E56">
        <f t="shared" si="13"/>
        <v>-5185.4634153358911</v>
      </c>
      <c r="F56">
        <f t="shared" si="14"/>
        <v>-5185.5</v>
      </c>
      <c r="G56">
        <f t="shared" si="15"/>
        <v>1.5512974998273421E-2</v>
      </c>
      <c r="J56">
        <f>G56</f>
        <v>1.5512974998273421E-2</v>
      </c>
      <c r="P56">
        <f t="shared" si="54"/>
        <v>-1.6391885321710407E-2</v>
      </c>
      <c r="Q56" s="2">
        <f t="shared" si="55"/>
        <v>35283.019399999997</v>
      </c>
      <c r="R56">
        <f t="shared" si="19"/>
        <v>1.0179201120376782E-3</v>
      </c>
      <c r="S56" s="6">
        <v>0.8</v>
      </c>
      <c r="T56">
        <f t="shared" si="56"/>
        <v>8.1433608963014264E-4</v>
      </c>
      <c r="U56" t="s">
        <v>152</v>
      </c>
      <c r="V56" s="6">
        <v>0.8</v>
      </c>
      <c r="W56" s="6">
        <v>1</v>
      </c>
      <c r="Z56">
        <f t="shared" si="57"/>
        <v>-5185.5</v>
      </c>
      <c r="AA56" s="215">
        <f t="shared" si="58"/>
        <v>1.2111692504677786E-2</v>
      </c>
      <c r="AB56" s="215">
        <f t="shared" si="59"/>
        <v>-1.2990602828114772E-2</v>
      </c>
      <c r="AC56" s="215">
        <f t="shared" si="60"/>
        <v>3.1904860319983824E-2</v>
      </c>
      <c r="AD56" s="215">
        <f t="shared" si="61"/>
        <v>3.4012824935956351E-3</v>
      </c>
      <c r="AE56" s="215">
        <f t="shared" si="62"/>
        <v>9.2549780809921149E-6</v>
      </c>
      <c r="AF56">
        <f t="shared" si="63"/>
        <v>3.1904860319983824E-2</v>
      </c>
      <c r="AG56" s="225"/>
      <c r="AH56">
        <f t="shared" si="64"/>
        <v>2.8503577826388193E-2</v>
      </c>
      <c r="AI56">
        <f t="shared" si="65"/>
        <v>0.56805171196816695</v>
      </c>
      <c r="AJ56">
        <f t="shared" si="66"/>
        <v>0.97837340630465908</v>
      </c>
      <c r="AK56">
        <f t="shared" si="67"/>
        <v>0.21849402351529448</v>
      </c>
      <c r="AL56">
        <f t="shared" si="68"/>
        <v>2.6732889411627538</v>
      </c>
      <c r="AM56">
        <f t="shared" si="69"/>
        <v>4.1923953440615742</v>
      </c>
      <c r="AN56" s="215">
        <f t="shared" si="52"/>
        <v>2.3727561219099234</v>
      </c>
      <c r="AO56" s="215">
        <f t="shared" si="52"/>
        <v>2.3720763755947223</v>
      </c>
      <c r="AP56" s="215">
        <f t="shared" si="52"/>
        <v>2.3740296295799612</v>
      </c>
      <c r="AQ56" s="215">
        <f t="shared" si="52"/>
        <v>2.3684069559364871</v>
      </c>
      <c r="AR56" s="215">
        <f t="shared" si="52"/>
        <v>2.3845109678356247</v>
      </c>
      <c r="AS56" s="215">
        <f t="shared" si="52"/>
        <v>2.3376873042932118</v>
      </c>
      <c r="AT56" s="215">
        <f t="shared" si="52"/>
        <v>2.4685840413102613</v>
      </c>
      <c r="AU56" s="215">
        <f t="shared" si="70"/>
        <v>2.035949530863177</v>
      </c>
      <c r="AW56">
        <v>-1500</v>
      </c>
      <c r="AX56">
        <f t="shared" si="41"/>
        <v>1.7265414932330324E-3</v>
      </c>
      <c r="AY56">
        <f t="shared" si="42"/>
        <v>-3.0451955884612147E-2</v>
      </c>
      <c r="AZ56" s="215">
        <f t="shared" si="43"/>
        <v>3.2178497377845179E-2</v>
      </c>
      <c r="BA56">
        <f t="shared" si="44"/>
        <v>0.51598439237369631</v>
      </c>
      <c r="BB56">
        <f t="shared" si="45"/>
        <v>0.96263015287465103</v>
      </c>
      <c r="BC56">
        <f t="shared" si="46"/>
        <v>-3.1273014911615031</v>
      </c>
      <c r="BD56">
        <f t="shared" si="47"/>
        <v>-139.94424668851084</v>
      </c>
      <c r="BE56">
        <f t="shared" si="53"/>
        <v>3.165829866293032</v>
      </c>
      <c r="BF56">
        <f t="shared" si="53"/>
        <v>3.1660540791078371</v>
      </c>
      <c r="BG56">
        <f t="shared" si="53"/>
        <v>3.1655907557308045</v>
      </c>
      <c r="BH56">
        <f t="shared" si="53"/>
        <v>3.1665481936453914</v>
      </c>
      <c r="BI56">
        <f t="shared" si="53"/>
        <v>3.1645697134247261</v>
      </c>
      <c r="BJ56">
        <f t="shared" si="53"/>
        <v>3.1686582158601992</v>
      </c>
      <c r="BK56">
        <f t="shared" si="53"/>
        <v>3.1602098028504328</v>
      </c>
      <c r="BL56">
        <f t="shared" si="48"/>
        <v>3.1776696063640859</v>
      </c>
    </row>
    <row r="57" spans="1:64">
      <c r="A57" s="18" t="s">
        <v>54</v>
      </c>
      <c r="B57" s="6"/>
      <c r="C57" s="41">
        <v>50571.409500000002</v>
      </c>
      <c r="D57" s="41">
        <v>6.9999999999999999E-4</v>
      </c>
      <c r="E57">
        <f t="shared" si="13"/>
        <v>-4548.9743695868183</v>
      </c>
      <c r="F57">
        <f t="shared" si="14"/>
        <v>-4549</v>
      </c>
      <c r="G57">
        <f t="shared" si="15"/>
        <v>1.0868050005228724E-2</v>
      </c>
      <c r="J57">
        <f>G57</f>
        <v>1.0868050005228724E-2</v>
      </c>
      <c r="P57">
        <f t="shared" si="54"/>
        <v>-2.0805613990454833E-2</v>
      </c>
      <c r="Q57" s="2">
        <f t="shared" si="55"/>
        <v>35552.909500000002</v>
      </c>
      <c r="R57">
        <f t="shared" si="19"/>
        <v>1.0032209909114607E-3</v>
      </c>
      <c r="S57" s="6">
        <v>0.8</v>
      </c>
      <c r="T57">
        <f t="shared" si="56"/>
        <v>8.025767927291686E-4</v>
      </c>
      <c r="U57" t="s">
        <v>152</v>
      </c>
      <c r="V57" s="6">
        <v>0.8</v>
      </c>
      <c r="W57" s="6">
        <v>1</v>
      </c>
      <c r="Z57">
        <f t="shared" si="57"/>
        <v>-4549</v>
      </c>
      <c r="AA57" s="215">
        <f t="shared" si="58"/>
        <v>9.8562152241135383E-3</v>
      </c>
      <c r="AB57" s="215">
        <f t="shared" si="59"/>
        <v>-1.9793779209339647E-2</v>
      </c>
      <c r="AC57" s="215">
        <f t="shared" si="60"/>
        <v>3.1673663995683554E-2</v>
      </c>
      <c r="AD57" s="215">
        <f t="shared" si="61"/>
        <v>1.0118347811151861E-3</v>
      </c>
      <c r="AE57" s="215">
        <f t="shared" si="62"/>
        <v>8.1904769941953323E-7</v>
      </c>
      <c r="AF57">
        <f t="shared" si="63"/>
        <v>3.1673663995683554E-2</v>
      </c>
      <c r="AG57" s="225"/>
      <c r="AH57">
        <f t="shared" si="64"/>
        <v>3.0661829214568372E-2</v>
      </c>
      <c r="AI57">
        <f t="shared" si="65"/>
        <v>0.54981545688878808</v>
      </c>
      <c r="AJ57">
        <f t="shared" si="66"/>
        <v>0.99323228005627739</v>
      </c>
      <c r="AK57">
        <f t="shared" si="67"/>
        <v>0.17791244753890287</v>
      </c>
      <c r="AL57">
        <f t="shared" si="68"/>
        <v>2.7652319738100033</v>
      </c>
      <c r="AM57">
        <f t="shared" si="69"/>
        <v>5.2511760413272546</v>
      </c>
      <c r="AN57" s="215">
        <f t="shared" si="52"/>
        <v>2.5167894009608709</v>
      </c>
      <c r="AO57" s="215">
        <f t="shared" si="52"/>
        <v>2.5154833429352763</v>
      </c>
      <c r="AP57" s="215">
        <f t="shared" si="52"/>
        <v>2.5188090539303296</v>
      </c>
      <c r="AQ57" s="215">
        <f t="shared" si="52"/>
        <v>2.5103247329824083</v>
      </c>
      <c r="AR57" s="215">
        <f t="shared" si="52"/>
        <v>2.5318682267320867</v>
      </c>
      <c r="AS57" s="215">
        <f t="shared" si="52"/>
        <v>2.4764810704146178</v>
      </c>
      <c r="AT57" s="215">
        <f t="shared" si="52"/>
        <v>2.6148432499376844</v>
      </c>
      <c r="AU57" s="215">
        <f t="shared" si="70"/>
        <v>2.2331289713885685</v>
      </c>
      <c r="AW57">
        <v>-1250</v>
      </c>
      <c r="AX57">
        <f t="shared" si="41"/>
        <v>1.3030936297601554E-3</v>
      </c>
      <c r="AY57">
        <f t="shared" si="42"/>
        <v>-3.0399104855684183E-2</v>
      </c>
      <c r="AZ57" s="215">
        <f t="shared" si="43"/>
        <v>3.1702198485444338E-2</v>
      </c>
      <c r="BA57">
        <f t="shared" si="44"/>
        <v>0.51642496300225416</v>
      </c>
      <c r="BB57">
        <f t="shared" si="45"/>
        <v>0.95386147987293124</v>
      </c>
      <c r="BC57">
        <f t="shared" si="46"/>
        <v>-3.0965940905049543</v>
      </c>
      <c r="BD57">
        <f t="shared" si="47"/>
        <v>-44.438363651602849</v>
      </c>
      <c r="BE57">
        <f t="shared" si="53"/>
        <v>3.2178866198664702</v>
      </c>
      <c r="BF57">
        <f t="shared" si="53"/>
        <v>3.2185793006009149</v>
      </c>
      <c r="BG57">
        <f t="shared" si="53"/>
        <v>3.2171441621687618</v>
      </c>
      <c r="BH57">
        <f t="shared" si="53"/>
        <v>3.2201177465118067</v>
      </c>
      <c r="BI57">
        <f t="shared" si="53"/>
        <v>3.2139572687922922</v>
      </c>
      <c r="BJ57">
        <f t="shared" si="53"/>
        <v>3.2267234672397334</v>
      </c>
      <c r="BK57">
        <f t="shared" si="53"/>
        <v>3.2002814631510326</v>
      </c>
      <c r="BL57">
        <f t="shared" si="48"/>
        <v>3.2551163622656532</v>
      </c>
    </row>
    <row r="58" spans="1:64">
      <c r="A58" s="18" t="s">
        <v>57</v>
      </c>
      <c r="B58" s="6"/>
      <c r="C58" s="41">
        <v>51331.481</v>
      </c>
      <c r="D58" s="41">
        <v>3.0000000000000001E-3</v>
      </c>
      <c r="E58">
        <f t="shared" si="13"/>
        <v>-2756.4774097648101</v>
      </c>
      <c r="F58">
        <f t="shared" si="14"/>
        <v>-2756.5</v>
      </c>
      <c r="G58">
        <f t="shared" si="15"/>
        <v>9.5789250044617802E-3</v>
      </c>
      <c r="J58">
        <f>G58</f>
        <v>9.5789250044617802E-3</v>
      </c>
      <c r="P58">
        <f t="shared" si="54"/>
        <v>-2.8780958980458862E-2</v>
      </c>
      <c r="Q58" s="2">
        <f t="shared" si="55"/>
        <v>36312.981</v>
      </c>
      <c r="R58">
        <f t="shared" si="19"/>
        <v>1.4714806993365711E-3</v>
      </c>
      <c r="S58" s="6">
        <v>0.8</v>
      </c>
      <c r="T58">
        <f t="shared" si="56"/>
        <v>1.1771845594692569E-3</v>
      </c>
      <c r="U58" t="s">
        <v>152</v>
      </c>
      <c r="V58" s="6">
        <v>0.8</v>
      </c>
      <c r="W58" s="6">
        <v>1</v>
      </c>
      <c r="Z58">
        <f t="shared" si="57"/>
        <v>-2756.5</v>
      </c>
      <c r="AA58" s="215">
        <f t="shared" si="58"/>
        <v>4.4532460261665976E-3</v>
      </c>
      <c r="AB58" s="215">
        <f t="shared" si="59"/>
        <v>-2.365528000216368E-2</v>
      </c>
      <c r="AC58" s="215">
        <f t="shared" si="60"/>
        <v>3.8359883984920642E-2</v>
      </c>
      <c r="AD58" s="215">
        <f t="shared" si="61"/>
        <v>5.1256789782951825E-3</v>
      </c>
      <c r="AE58" s="215">
        <f t="shared" si="62"/>
        <v>2.1018067990829717E-5</v>
      </c>
      <c r="AF58">
        <f t="shared" si="63"/>
        <v>3.8359883984920642E-2</v>
      </c>
      <c r="AG58" s="225"/>
      <c r="AH58">
        <f t="shared" si="64"/>
        <v>3.323420500662546E-2</v>
      </c>
      <c r="AI58">
        <f t="shared" si="65"/>
        <v>0.52072823080792041</v>
      </c>
      <c r="AJ58">
        <f t="shared" si="66"/>
        <v>0.99291488871921818</v>
      </c>
      <c r="AK58">
        <f t="shared" si="67"/>
        <v>6.7952432635097482E-2</v>
      </c>
      <c r="AL58">
        <f t="shared" si="68"/>
        <v>3.0007487372595176</v>
      </c>
      <c r="AM58">
        <f t="shared" si="69"/>
        <v>14.176634605918188</v>
      </c>
      <c r="AN58" s="215">
        <f t="shared" si="52"/>
        <v>2.9034557796911407</v>
      </c>
      <c r="AO58" s="215">
        <f t="shared" si="52"/>
        <v>2.9016563774637878</v>
      </c>
      <c r="AP58" s="215">
        <f t="shared" si="52"/>
        <v>2.905481499488221</v>
      </c>
      <c r="AQ58" s="215">
        <f t="shared" si="52"/>
        <v>2.8973458648852675</v>
      </c>
      <c r="AR58" s="215">
        <f t="shared" si="52"/>
        <v>2.9146304932694438</v>
      </c>
      <c r="AS58" s="215">
        <f t="shared" si="52"/>
        <v>2.8778186438697584</v>
      </c>
      <c r="AT58" s="215">
        <f t="shared" si="52"/>
        <v>2.9558478706640119</v>
      </c>
      <c r="AU58" s="215">
        <f t="shared" si="70"/>
        <v>2.7884222112028079</v>
      </c>
      <c r="AW58">
        <v>-1000</v>
      </c>
      <c r="AX58">
        <f t="shared" si="41"/>
        <v>9.2068899450045358E-4</v>
      </c>
      <c r="AY58">
        <f t="shared" si="42"/>
        <v>-3.0218367479931944E-2</v>
      </c>
      <c r="AZ58" s="215">
        <f t="shared" si="43"/>
        <v>3.1139056474432398E-2</v>
      </c>
      <c r="BA58">
        <f t="shared" si="44"/>
        <v>0.51732471639493816</v>
      </c>
      <c r="BB58">
        <f t="shared" si="45"/>
        <v>0.94416435463782666</v>
      </c>
      <c r="BC58">
        <f t="shared" si="46"/>
        <v>-3.0657984033072303</v>
      </c>
      <c r="BD58">
        <f t="shared" si="47"/>
        <v>-26.374592260834529</v>
      </c>
      <c r="BE58">
        <f t="shared" si="53"/>
        <v>3.2700253740229499</v>
      </c>
      <c r="BF58">
        <f t="shared" si="53"/>
        <v>3.2711476230996568</v>
      </c>
      <c r="BG58">
        <f t="shared" si="53"/>
        <v>3.2688099985813417</v>
      </c>
      <c r="BH58">
        <f t="shared" si="53"/>
        <v>3.2736800318242416</v>
      </c>
      <c r="BI58">
        <f t="shared" si="53"/>
        <v>3.263537583835034</v>
      </c>
      <c r="BJ58">
        <f t="shared" si="53"/>
        <v>3.2846759527675324</v>
      </c>
      <c r="BK58">
        <f t="shared" si="53"/>
        <v>3.2406818588143227</v>
      </c>
      <c r="BL58">
        <f t="shared" si="48"/>
        <v>3.3325631181672204</v>
      </c>
    </row>
    <row r="59" spans="1:64">
      <c r="A59" s="18" t="s">
        <v>64</v>
      </c>
      <c r="B59" s="6" t="s">
        <v>60</v>
      </c>
      <c r="C59" s="41">
        <v>51680.452599999997</v>
      </c>
      <c r="D59" s="41">
        <v>5.0000000000000001E-4</v>
      </c>
      <c r="E59">
        <f t="shared" si="13"/>
        <v>-1933.4883461514285</v>
      </c>
      <c r="F59">
        <f t="shared" si="14"/>
        <v>-1933.5</v>
      </c>
      <c r="G59">
        <f t="shared" si="15"/>
        <v>4.9415750036132522E-3</v>
      </c>
      <c r="K59">
        <f>G59</f>
        <v>4.9415750036132522E-3</v>
      </c>
      <c r="P59">
        <f t="shared" si="54"/>
        <v>-3.0240460585760603E-2</v>
      </c>
      <c r="Q59" s="2">
        <f t="shared" si="55"/>
        <v>36661.952599999997</v>
      </c>
      <c r="R59">
        <f>+(P59-L59)^2</f>
        <v>9.144854564389405E-4</v>
      </c>
      <c r="S59" s="6">
        <v>1</v>
      </c>
      <c r="T59">
        <f t="shared" si="56"/>
        <v>9.144854564389405E-4</v>
      </c>
      <c r="V59" s="6">
        <v>1</v>
      </c>
      <c r="W59" s="6">
        <v>1</v>
      </c>
      <c r="Z59">
        <f t="shared" si="57"/>
        <v>-1933.5</v>
      </c>
      <c r="AA59" s="215">
        <f t="shared" si="58"/>
        <v>2.556508218285479E-3</v>
      </c>
      <c r="AB59" s="215">
        <f t="shared" si="59"/>
        <v>-2.785539380043283E-2</v>
      </c>
      <c r="AC59" s="215">
        <f t="shared" si="60"/>
        <v>3.5182035589373856E-2</v>
      </c>
      <c r="AD59" s="215">
        <f t="shared" si="61"/>
        <v>2.3850667853277732E-3</v>
      </c>
      <c r="AE59" s="215">
        <f t="shared" si="62"/>
        <v>5.6885435704737584E-6</v>
      </c>
      <c r="AF59">
        <f t="shared" si="63"/>
        <v>3.5182035589373856E-2</v>
      </c>
      <c r="AG59" s="225"/>
      <c r="AH59">
        <f t="shared" si="64"/>
        <v>3.2796968804046082E-2</v>
      </c>
      <c r="AI59">
        <f t="shared" si="65"/>
        <v>0.5163016110519949</v>
      </c>
      <c r="AJ59">
        <f t="shared" si="66"/>
        <v>0.97567234018969629</v>
      </c>
      <c r="AK59">
        <f t="shared" si="67"/>
        <v>1.8836941753850141E-2</v>
      </c>
      <c r="AL59">
        <f t="shared" si="68"/>
        <v>3.1026687536389228</v>
      </c>
      <c r="AM59">
        <f t="shared" si="69"/>
        <v>51.375825250888703</v>
      </c>
      <c r="AN59" s="215">
        <f t="shared" si="52"/>
        <v>3.0755928740401544</v>
      </c>
      <c r="AO59" s="215">
        <f t="shared" si="52"/>
        <v>3.0749905037790723</v>
      </c>
      <c r="AP59" s="215">
        <f t="shared" si="52"/>
        <v>3.076237616760999</v>
      </c>
      <c r="AQ59" s="215">
        <f t="shared" si="52"/>
        <v>3.0736555502742289</v>
      </c>
      <c r="AR59" s="215">
        <f t="shared" si="52"/>
        <v>3.0790010683514248</v>
      </c>
      <c r="AS59" s="215">
        <f t="shared" si="52"/>
        <v>3.0679323612757163</v>
      </c>
      <c r="AT59" s="215">
        <f t="shared" si="52"/>
        <v>3.0908433301853595</v>
      </c>
      <c r="AU59" s="215">
        <f t="shared" si="70"/>
        <v>3.0433769316307675</v>
      </c>
      <c r="AW59">
        <v>-750</v>
      </c>
      <c r="AX59">
        <f t="shared" si="41"/>
        <v>5.7972697705229587E-4</v>
      </c>
      <c r="AY59">
        <f t="shared" si="42"/>
        <v>-2.9909743757355427E-2</v>
      </c>
      <c r="AZ59" s="215">
        <f t="shared" si="43"/>
        <v>3.0489470734407723E-2</v>
      </c>
      <c r="BA59">
        <f t="shared" si="44"/>
        <v>0.51868984773447191</v>
      </c>
      <c r="BB59">
        <f t="shared" si="45"/>
        <v>0.93351861719712337</v>
      </c>
      <c r="BC59">
        <f t="shared" si="46"/>
        <v>-3.034854131115202</v>
      </c>
      <c r="BD59">
        <f t="shared" si="47"/>
        <v>-18.719584466647404</v>
      </c>
      <c r="BE59">
        <f t="shared" si="53"/>
        <v>3.3223011941715455</v>
      </c>
      <c r="BF59">
        <f t="shared" si="53"/>
        <v>3.3237909636697265</v>
      </c>
      <c r="BG59">
        <f t="shared" si="53"/>
        <v>3.3206624386666812</v>
      </c>
      <c r="BH59">
        <f t="shared" si="53"/>
        <v>3.3272344455280956</v>
      </c>
      <c r="BI59">
        <f t="shared" si="53"/>
        <v>3.3134378261485744</v>
      </c>
      <c r="BJ59">
        <f t="shared" si="53"/>
        <v>3.3424425519888383</v>
      </c>
      <c r="BK59">
        <f t="shared" si="53"/>
        <v>3.2816330828662035</v>
      </c>
      <c r="BL59">
        <f t="shared" si="48"/>
        <v>3.4100098740687885</v>
      </c>
    </row>
    <row r="60" spans="1:64">
      <c r="A60" s="17" t="s">
        <v>160</v>
      </c>
      <c r="B60" s="6" t="s">
        <v>60</v>
      </c>
      <c r="C60" s="41">
        <v>51705.458700000003</v>
      </c>
      <c r="D60" s="41" t="s">
        <v>161</v>
      </c>
      <c r="E60">
        <f t="shared" si="13"/>
        <v>-1874.5157912970287</v>
      </c>
      <c r="F60">
        <f t="shared" si="14"/>
        <v>-1874.5</v>
      </c>
      <c r="G60">
        <f t="shared" si="15"/>
        <v>-6.6959749965462834E-3</v>
      </c>
      <c r="J60">
        <f>G60</f>
        <v>-6.6959749965462834E-3</v>
      </c>
      <c r="P60">
        <f t="shared" si="54"/>
        <v>-3.029185111526532E-2</v>
      </c>
      <c r="Q60" s="2">
        <f t="shared" si="55"/>
        <v>36686.958700000003</v>
      </c>
      <c r="R60">
        <f t="shared" ref="R60:R69" si="71">+(P60-G60)^2</f>
        <v>5.5676536980993536E-4</v>
      </c>
      <c r="S60" s="6">
        <v>0.1</v>
      </c>
      <c r="T60">
        <f t="shared" si="56"/>
        <v>5.5676536980993539E-5</v>
      </c>
      <c r="U60" t="s">
        <v>152</v>
      </c>
      <c r="V60" s="6">
        <v>0.1</v>
      </c>
      <c r="W60" s="6">
        <v>1</v>
      </c>
      <c r="Z60">
        <f t="shared" si="57"/>
        <v>-1874.5</v>
      </c>
      <c r="AA60" s="215">
        <f t="shared" si="58"/>
        <v>2.4365073600122952E-3</v>
      </c>
      <c r="AB60" s="215">
        <f t="shared" si="59"/>
        <v>-3.9424333471823898E-2</v>
      </c>
      <c r="AC60" s="215">
        <f t="shared" si="60"/>
        <v>2.3595876118719036E-2</v>
      </c>
      <c r="AD60" s="215">
        <f t="shared" si="61"/>
        <v>-9.1324823565585786E-3</v>
      </c>
      <c r="AE60" s="215">
        <f t="shared" si="62"/>
        <v>8.3402233992853731E-6</v>
      </c>
      <c r="AF60">
        <f t="shared" si="63"/>
        <v>2.3595876118719036E-2</v>
      </c>
      <c r="AG60" s="225"/>
      <c r="AH60">
        <f t="shared" si="64"/>
        <v>3.2728358475277615E-2</v>
      </c>
      <c r="AI60">
        <f t="shared" si="65"/>
        <v>0.51617776945252047</v>
      </c>
      <c r="AJ60">
        <f t="shared" si="66"/>
        <v>0.97405745713799952</v>
      </c>
      <c r="AK60">
        <f t="shared" si="67"/>
        <v>1.5330070893349531E-2</v>
      </c>
      <c r="AL60">
        <f t="shared" si="68"/>
        <v>3.1099179128455834</v>
      </c>
      <c r="AM60">
        <f t="shared" si="69"/>
        <v>63.13651620661043</v>
      </c>
      <c r="AN60" s="215">
        <f t="shared" si="52"/>
        <v>3.0878803300684341</v>
      </c>
      <c r="AO60" s="215">
        <f t="shared" si="52"/>
        <v>3.0873875175382479</v>
      </c>
      <c r="AP60" s="215">
        <f t="shared" si="52"/>
        <v>3.0884070578955636</v>
      </c>
      <c r="AQ60" s="215">
        <f t="shared" si="52"/>
        <v>3.0862977501548157</v>
      </c>
      <c r="AR60" s="215">
        <f t="shared" si="52"/>
        <v>3.0906613953802071</v>
      </c>
      <c r="AS60" s="215">
        <f t="shared" si="52"/>
        <v>3.0816329060496961</v>
      </c>
      <c r="AT60" s="215">
        <f t="shared" si="52"/>
        <v>3.1003084981019349</v>
      </c>
      <c r="AU60" s="215">
        <f t="shared" si="70"/>
        <v>3.0616543660235376</v>
      </c>
      <c r="AW60">
        <v>-500</v>
      </c>
      <c r="AX60">
        <f t="shared" si="41"/>
        <v>2.8052255620664157E-4</v>
      </c>
      <c r="AY60">
        <f t="shared" si="42"/>
        <v>-2.9473233687954639E-2</v>
      </c>
      <c r="AZ60" s="215">
        <f t="shared" si="43"/>
        <v>2.9753756244161281E-2</v>
      </c>
      <c r="BA60">
        <f t="shared" si="44"/>
        <v>0.52052972071929604</v>
      </c>
      <c r="BB60">
        <f t="shared" si="45"/>
        <v>0.9218980796407652</v>
      </c>
      <c r="BC60">
        <f t="shared" si="46"/>
        <v>-3.0037007832075435</v>
      </c>
      <c r="BD60">
        <f t="shared" si="47"/>
        <v>-14.481129030664642</v>
      </c>
      <c r="BE60">
        <f t="shared" si="53"/>
        <v>3.3747679586718315</v>
      </c>
      <c r="BF60">
        <f t="shared" si="53"/>
        <v>3.3765449065553717</v>
      </c>
      <c r="BG60">
        <f t="shared" si="53"/>
        <v>3.3727720094902538</v>
      </c>
      <c r="BH60">
        <f t="shared" si="53"/>
        <v>3.3807868672133652</v>
      </c>
      <c r="BI60">
        <f t="shared" si="53"/>
        <v>3.3637787030014268</v>
      </c>
      <c r="BJ60">
        <f t="shared" si="53"/>
        <v>3.3999560113397465</v>
      </c>
      <c r="BK60">
        <f t="shared" si="53"/>
        <v>3.3233539261149541</v>
      </c>
      <c r="BL60">
        <f t="shared" si="48"/>
        <v>3.4874566299703558</v>
      </c>
    </row>
    <row r="61" spans="1:64">
      <c r="A61" s="35" t="s">
        <v>61</v>
      </c>
      <c r="B61" s="36" t="s">
        <v>60</v>
      </c>
      <c r="C61" s="37">
        <v>51789.425199999998</v>
      </c>
      <c r="D61" s="37"/>
      <c r="E61">
        <f t="shared" si="13"/>
        <v>-1676.4953471981694</v>
      </c>
      <c r="F61">
        <f t="shared" si="14"/>
        <v>-1676.5</v>
      </c>
      <c r="G61">
        <f t="shared" si="15"/>
        <v>1.9729249979718588E-3</v>
      </c>
      <c r="J61">
        <f>G61</f>
        <v>1.9729249979718588E-3</v>
      </c>
      <c r="P61">
        <f t="shared" si="54"/>
        <v>-3.0412253251023466E-2</v>
      </c>
      <c r="Q61" s="2">
        <f t="shared" si="55"/>
        <v>36770.925199999998</v>
      </c>
      <c r="R61">
        <f t="shared" si="71"/>
        <v>1.0487997702191998E-3</v>
      </c>
      <c r="S61" s="6">
        <v>1</v>
      </c>
      <c r="T61">
        <f t="shared" si="56"/>
        <v>1.0487997702191998E-3</v>
      </c>
      <c r="U61" t="s">
        <v>152</v>
      </c>
      <c r="V61" s="6">
        <v>1</v>
      </c>
      <c r="W61" s="6">
        <v>1</v>
      </c>
      <c r="Z61">
        <f t="shared" si="57"/>
        <v>-1676.5</v>
      </c>
      <c r="AA61" s="215">
        <f t="shared" si="58"/>
        <v>2.0499400883099775E-3</v>
      </c>
      <c r="AB61" s="215">
        <f t="shared" si="59"/>
        <v>-3.0489268341361585E-2</v>
      </c>
      <c r="AC61" s="215">
        <f t="shared" si="60"/>
        <v>3.2385178248995325E-2</v>
      </c>
      <c r="AD61" s="215">
        <f t="shared" si="61"/>
        <v>-7.7015090338118652E-5</v>
      </c>
      <c r="AE61" s="215">
        <f t="shared" si="62"/>
        <v>5.9313241397885772E-9</v>
      </c>
      <c r="AF61">
        <f t="shared" si="63"/>
        <v>3.2385178248995325E-2</v>
      </c>
      <c r="AG61" s="225"/>
      <c r="AH61">
        <f t="shared" si="64"/>
        <v>3.2462193339333444E-2</v>
      </c>
      <c r="AI61">
        <f t="shared" si="65"/>
        <v>0.51594809974205602</v>
      </c>
      <c r="AJ61">
        <f t="shared" si="66"/>
        <v>0.96826958556445797</v>
      </c>
      <c r="AK61">
        <f t="shared" si="67"/>
        <v>3.5664691512791702E-3</v>
      </c>
      <c r="AL61">
        <f t="shared" si="68"/>
        <v>3.134224839075991</v>
      </c>
      <c r="AM61">
        <f t="shared" si="69"/>
        <v>271.44968820764001</v>
      </c>
      <c r="AN61" s="215">
        <f t="shared" ref="AN61:AT70" si="72">$AU61+$AB$7*SIN(AO61)</f>
        <v>3.1290968558903907</v>
      </c>
      <c r="AO61" s="215">
        <f t="shared" si="72"/>
        <v>3.1289810817309358</v>
      </c>
      <c r="AP61" s="215">
        <f t="shared" si="72"/>
        <v>3.1292202710635113</v>
      </c>
      <c r="AQ61" s="215">
        <f t="shared" si="72"/>
        <v>3.1287261052745583</v>
      </c>
      <c r="AR61" s="215">
        <f t="shared" si="72"/>
        <v>3.129747049767416</v>
      </c>
      <c r="AS61" s="215">
        <f t="shared" si="72"/>
        <v>3.127637767838396</v>
      </c>
      <c r="AT61" s="215">
        <f t="shared" si="72"/>
        <v>3.1319955084084898</v>
      </c>
      <c r="AU61" s="215">
        <f t="shared" si="70"/>
        <v>3.1229921966975791</v>
      </c>
      <c r="AW61">
        <v>-250</v>
      </c>
      <c r="AX61">
        <f t="shared" si="41"/>
        <v>2.3337214518175803E-5</v>
      </c>
      <c r="AY61">
        <f t="shared" si="42"/>
        <v>-2.8908837271729569E-2</v>
      </c>
      <c r="AZ61" s="215">
        <f t="shared" si="43"/>
        <v>2.8932174486247745E-2</v>
      </c>
      <c r="BA61">
        <f t="shared" si="44"/>
        <v>0.52285690362913173</v>
      </c>
      <c r="BB61">
        <f t="shared" si="45"/>
        <v>0.90927053810071301</v>
      </c>
      <c r="BC61">
        <f t="shared" si="46"/>
        <v>-2.9722774275173878</v>
      </c>
      <c r="BD61">
        <f t="shared" si="47"/>
        <v>-11.784054044567382</v>
      </c>
      <c r="BE61">
        <f t="shared" si="53"/>
        <v>3.4274781663613356</v>
      </c>
      <c r="BF61">
        <f t="shared" si="53"/>
        <v>3.4294498630911532</v>
      </c>
      <c r="BG61">
        <f t="shared" si="53"/>
        <v>3.4252045260746091</v>
      </c>
      <c r="BH61">
        <f t="shared" si="53"/>
        <v>3.4343519656616168</v>
      </c>
      <c r="BI61">
        <f t="shared" si="53"/>
        <v>3.4146721516311587</v>
      </c>
      <c r="BJ61">
        <f t="shared" si="53"/>
        <v>3.4571574282157305</v>
      </c>
      <c r="BK61">
        <f t="shared" si="53"/>
        <v>3.3660585654997677</v>
      </c>
      <c r="BL61">
        <f t="shared" si="48"/>
        <v>3.564903385871923</v>
      </c>
    </row>
    <row r="62" spans="1:64">
      <c r="A62" s="35" t="s">
        <v>61</v>
      </c>
      <c r="B62" s="36" t="s">
        <v>59</v>
      </c>
      <c r="C62" s="37">
        <v>51796.421699999999</v>
      </c>
      <c r="D62" s="37"/>
      <c r="E62">
        <f t="shared" si="13"/>
        <v>-1659.9953140047178</v>
      </c>
      <c r="F62">
        <f t="shared" si="14"/>
        <v>-1660</v>
      </c>
      <c r="G62">
        <f t="shared" si="15"/>
        <v>1.9870000032824464E-3</v>
      </c>
      <c r="K62">
        <f>G62</f>
        <v>1.9870000032824464E-3</v>
      </c>
      <c r="P62">
        <f t="shared" si="54"/>
        <v>-3.0418665788312663E-2</v>
      </c>
      <c r="Q62" s="2">
        <f t="shared" si="55"/>
        <v>36777.921699999999</v>
      </c>
      <c r="R62">
        <f t="shared" si="71"/>
        <v>1.0501271753965574E-3</v>
      </c>
      <c r="S62" s="6">
        <v>1</v>
      </c>
      <c r="T62">
        <f t="shared" si="56"/>
        <v>1.0501271753965574E-3</v>
      </c>
      <c r="U62" t="s">
        <v>161</v>
      </c>
      <c r="V62" s="6">
        <v>1</v>
      </c>
      <c r="W62" s="6">
        <v>1</v>
      </c>
      <c r="Z62">
        <f t="shared" si="57"/>
        <v>-1660</v>
      </c>
      <c r="AA62" s="215">
        <f t="shared" si="58"/>
        <v>2.018856848684622E-3</v>
      </c>
      <c r="AB62" s="215">
        <f t="shared" si="59"/>
        <v>-3.0450522633714838E-2</v>
      </c>
      <c r="AC62" s="215">
        <f t="shared" si="60"/>
        <v>3.2405665791595109E-2</v>
      </c>
      <c r="AD62" s="215">
        <f t="shared" si="61"/>
        <v>-3.1856845402175593E-5</v>
      </c>
      <c r="AE62" s="215">
        <f t="shared" si="62"/>
        <v>1.0148585989781163E-9</v>
      </c>
      <c r="AF62">
        <f t="shared" si="63"/>
        <v>3.2405665791595109E-2</v>
      </c>
      <c r="AG62" s="225"/>
      <c r="AH62">
        <f t="shared" si="64"/>
        <v>3.2437522636997285E-2</v>
      </c>
      <c r="AI62">
        <f t="shared" si="65"/>
        <v>0.5159418707377923</v>
      </c>
      <c r="AJ62">
        <f t="shared" si="66"/>
        <v>0.96776159864508238</v>
      </c>
      <c r="AK62">
        <f t="shared" si="67"/>
        <v>2.5863759791245554E-3</v>
      </c>
      <c r="AL62">
        <f t="shared" si="68"/>
        <v>3.1362495941295156</v>
      </c>
      <c r="AM62">
        <f t="shared" si="69"/>
        <v>374.31648605430308</v>
      </c>
      <c r="AN62" s="215">
        <f t="shared" si="72"/>
        <v>3.1325307996741949</v>
      </c>
      <c r="AO62" s="215">
        <f t="shared" si="72"/>
        <v>3.1324468189374808</v>
      </c>
      <c r="AP62" s="215">
        <f t="shared" si="72"/>
        <v>3.1326203166624156</v>
      </c>
      <c r="AQ62" s="215">
        <f t="shared" si="72"/>
        <v>3.1322618834406644</v>
      </c>
      <c r="AR62" s="215">
        <f t="shared" si="72"/>
        <v>3.1330023781905894</v>
      </c>
      <c r="AS62" s="215">
        <f t="shared" si="72"/>
        <v>3.1314725688309024</v>
      </c>
      <c r="AT62" s="215">
        <f t="shared" si="72"/>
        <v>3.1346330238506548</v>
      </c>
      <c r="AU62" s="215">
        <f t="shared" si="70"/>
        <v>3.1281036825870823</v>
      </c>
      <c r="AW62">
        <v>0</v>
      </c>
      <c r="AX62">
        <f t="shared" si="41"/>
        <v>-1.9159011439616805E-4</v>
      </c>
      <c r="AY62">
        <f t="shared" si="42"/>
        <v>-2.8216554508680231E-2</v>
      </c>
      <c r="AZ62" s="215">
        <f t="shared" si="43"/>
        <v>2.8024964394284063E-2</v>
      </c>
      <c r="BA62">
        <f t="shared" si="44"/>
        <v>0.52568724204290074</v>
      </c>
      <c r="BB62">
        <f t="shared" si="45"/>
        <v>0.89559767978601079</v>
      </c>
      <c r="BC62">
        <f t="shared" si="46"/>
        <v>-2.9405222825432613</v>
      </c>
      <c r="BD62">
        <f t="shared" si="47"/>
        <v>-9.9132320152888891</v>
      </c>
      <c r="BE62">
        <f t="shared" ref="BE62:BK71" si="73">$BL62+$AB$7*SIN(BF62)</f>
        <v>3.4804830026327118</v>
      </c>
      <c r="BF62">
        <f t="shared" si="73"/>
        <v>3.4825519323872443</v>
      </c>
      <c r="BG62">
        <f t="shared" si="73"/>
        <v>3.4780204174350131</v>
      </c>
      <c r="BH62">
        <f t="shared" si="73"/>
        <v>3.4879551825166031</v>
      </c>
      <c r="BI62">
        <f t="shared" si="73"/>
        <v>3.466219336319075</v>
      </c>
      <c r="BJ62">
        <f t="shared" si="73"/>
        <v>3.5139988314913992</v>
      </c>
      <c r="BK62">
        <f t="shared" si="73"/>
        <v>3.4099552800994473</v>
      </c>
      <c r="BL62">
        <f t="shared" si="48"/>
        <v>3.6423501417734911</v>
      </c>
    </row>
    <row r="63" spans="1:64">
      <c r="A63" s="18" t="s">
        <v>61</v>
      </c>
      <c r="B63" s="6" t="s">
        <v>60</v>
      </c>
      <c r="C63" s="41">
        <v>51798.330399999999</v>
      </c>
      <c r="D63" s="41"/>
      <c r="E63">
        <f t="shared" si="13"/>
        <v>-1655.4939757132383</v>
      </c>
      <c r="F63">
        <f t="shared" si="14"/>
        <v>-1655.5</v>
      </c>
      <c r="G63">
        <f t="shared" si="15"/>
        <v>2.5544750023982488E-3</v>
      </c>
      <c r="K63">
        <f>G63</f>
        <v>2.5544750023982488E-3</v>
      </c>
      <c r="P63">
        <f t="shared" si="54"/>
        <v>-3.0420317980040606E-2</v>
      </c>
      <c r="Q63" s="2">
        <f t="shared" si="55"/>
        <v>36779.830399999999</v>
      </c>
      <c r="R63">
        <f t="shared" si="71"/>
        <v>1.0873369722346987E-3</v>
      </c>
      <c r="S63" s="6">
        <v>1</v>
      </c>
      <c r="T63">
        <f t="shared" si="56"/>
        <v>1.0873369722346987E-3</v>
      </c>
      <c r="U63" t="s">
        <v>161</v>
      </c>
      <c r="V63" s="6">
        <v>1</v>
      </c>
      <c r="W63" s="6">
        <v>1</v>
      </c>
      <c r="Z63">
        <f t="shared" si="57"/>
        <v>-1655.5</v>
      </c>
      <c r="AA63" s="215">
        <f t="shared" si="58"/>
        <v>2.0104099453487831E-3</v>
      </c>
      <c r="AB63" s="215">
        <f t="shared" si="59"/>
        <v>-2.9876252922991141E-2</v>
      </c>
      <c r="AC63" s="215">
        <f t="shared" si="60"/>
        <v>3.2974792982438855E-2</v>
      </c>
      <c r="AD63" s="215">
        <f t="shared" si="61"/>
        <v>5.4406505704946567E-4</v>
      </c>
      <c r="AE63" s="215">
        <f t="shared" si="62"/>
        <v>2.9600678630223835E-7</v>
      </c>
      <c r="AF63">
        <f t="shared" si="63"/>
        <v>3.2974792982438855E-2</v>
      </c>
      <c r="AG63" s="225"/>
      <c r="AH63">
        <f t="shared" si="64"/>
        <v>3.243072792538939E-2</v>
      </c>
      <c r="AI63">
        <f t="shared" si="65"/>
        <v>0.51594051634806148</v>
      </c>
      <c r="AJ63">
        <f t="shared" si="66"/>
        <v>0.96762237028668519</v>
      </c>
      <c r="AK63">
        <f t="shared" si="67"/>
        <v>2.3190800227910961E-3</v>
      </c>
      <c r="AL63">
        <f t="shared" si="68"/>
        <v>3.136801791395583</v>
      </c>
      <c r="AM63">
        <f t="shared" si="69"/>
        <v>417.4605934234894</v>
      </c>
      <c r="AN63" s="215">
        <f t="shared" si="72"/>
        <v>3.1334673217185753</v>
      </c>
      <c r="AO63" s="215">
        <f t="shared" si="72"/>
        <v>3.1333920158658892</v>
      </c>
      <c r="AP63" s="215">
        <f t="shared" si="72"/>
        <v>3.1335475906980941</v>
      </c>
      <c r="AQ63" s="215">
        <f t="shared" si="72"/>
        <v>3.1332261874602763</v>
      </c>
      <c r="AR63" s="215">
        <f t="shared" si="72"/>
        <v>3.133890175957541</v>
      </c>
      <c r="AS63" s="215">
        <f t="shared" si="72"/>
        <v>3.1325184348540183</v>
      </c>
      <c r="AT63" s="215">
        <f t="shared" si="72"/>
        <v>3.1353523139171418</v>
      </c>
      <c r="AU63" s="215">
        <f t="shared" si="70"/>
        <v>3.1294977241933104</v>
      </c>
      <c r="AW63">
        <v>250</v>
      </c>
      <c r="AX63">
        <f t="shared" si="41"/>
        <v>-3.6401549598473817E-4</v>
      </c>
      <c r="AY63">
        <f t="shared" si="42"/>
        <v>-2.7396385398806615E-2</v>
      </c>
      <c r="AZ63" s="215">
        <f t="shared" si="43"/>
        <v>2.7032369902821877E-2</v>
      </c>
      <c r="BA63">
        <f t="shared" si="44"/>
        <v>0.52903998695029686</v>
      </c>
      <c r="BB63">
        <f t="shared" si="45"/>
        <v>0.88083484586278038</v>
      </c>
      <c r="BC63">
        <f t="shared" si="46"/>
        <v>-2.908372123174197</v>
      </c>
      <c r="BD63">
        <f t="shared" si="47"/>
        <v>-8.5366689853133018</v>
      </c>
      <c r="BE63">
        <f t="shared" si="73"/>
        <v>3.5338326936366542</v>
      </c>
      <c r="BF63">
        <f t="shared" si="73"/>
        <v>3.5359034207116165</v>
      </c>
      <c r="BG63">
        <f t="shared" si="73"/>
        <v>3.5312745197243873</v>
      </c>
      <c r="BH63">
        <f t="shared" si="73"/>
        <v>3.5416343110294974</v>
      </c>
      <c r="BI63">
        <f t="shared" si="73"/>
        <v>3.5185090312340548</v>
      </c>
      <c r="BJ63">
        <f t="shared" si="73"/>
        <v>3.5704458721570345</v>
      </c>
      <c r="BK63">
        <f t="shared" si="73"/>
        <v>3.4552452024987819</v>
      </c>
      <c r="BL63">
        <f t="shared" si="48"/>
        <v>3.7197968976750584</v>
      </c>
    </row>
    <row r="64" spans="1:64">
      <c r="A64" s="24" t="s">
        <v>56</v>
      </c>
      <c r="B64" s="6"/>
      <c r="C64" s="41">
        <v>51968.5766</v>
      </c>
      <c r="D64" s="41">
        <v>1E-4</v>
      </c>
      <c r="E64">
        <f t="shared" si="13"/>
        <v>-1253.9978060486044</v>
      </c>
      <c r="F64">
        <f t="shared" si="14"/>
        <v>-1254</v>
      </c>
      <c r="G64">
        <f t="shared" si="15"/>
        <v>9.3030000425642356E-4</v>
      </c>
      <c r="K64">
        <f>G64</f>
        <v>9.3030000425642356E-4</v>
      </c>
      <c r="P64">
        <f t="shared" si="54"/>
        <v>-3.0400957193469226E-2</v>
      </c>
      <c r="Q64" s="2">
        <f t="shared" si="55"/>
        <v>36950.0766</v>
      </c>
      <c r="R64">
        <f t="shared" si="71"/>
        <v>9.8164767759003528E-4</v>
      </c>
      <c r="S64" s="6">
        <v>1</v>
      </c>
      <c r="T64">
        <f t="shared" si="56"/>
        <v>9.8164767759003528E-4</v>
      </c>
      <c r="U64" t="s">
        <v>161</v>
      </c>
      <c r="V64" s="6">
        <v>1</v>
      </c>
      <c r="W64" s="6">
        <v>1</v>
      </c>
      <c r="Z64">
        <f t="shared" si="57"/>
        <v>-1254</v>
      </c>
      <c r="AA64" s="215">
        <f t="shared" si="58"/>
        <v>1.309546905136863E-3</v>
      </c>
      <c r="AB64" s="215">
        <f t="shared" si="59"/>
        <v>-3.0780204094349665E-2</v>
      </c>
      <c r="AC64" s="215">
        <f t="shared" si="60"/>
        <v>3.133125719772565E-2</v>
      </c>
      <c r="AD64" s="215">
        <f t="shared" si="61"/>
        <v>-3.7924690088043944E-4</v>
      </c>
      <c r="AE64" s="215">
        <f t="shared" si="62"/>
        <v>1.4382821182741787E-7</v>
      </c>
      <c r="AF64">
        <f t="shared" si="63"/>
        <v>3.133125719772565E-2</v>
      </c>
      <c r="AG64" s="225"/>
      <c r="AH64">
        <f t="shared" si="64"/>
        <v>3.1710504098606089E-2</v>
      </c>
      <c r="AI64">
        <f t="shared" si="65"/>
        <v>0.51641431146008965</v>
      </c>
      <c r="AJ64">
        <f t="shared" si="66"/>
        <v>0.9540090418221443</v>
      </c>
      <c r="AK64">
        <f t="shared" si="67"/>
        <v>-2.1537030550061932E-2</v>
      </c>
      <c r="AL64">
        <f t="shared" si="68"/>
        <v>-3.0970859432814088</v>
      </c>
      <c r="AM64">
        <f t="shared" si="69"/>
        <v>-44.929625983006972</v>
      </c>
      <c r="AN64" s="215">
        <f t="shared" si="72"/>
        <v>3.2170532144220729</v>
      </c>
      <c r="AO64" s="215">
        <f t="shared" si="72"/>
        <v>3.2177386390071319</v>
      </c>
      <c r="AP64" s="215">
        <f t="shared" si="72"/>
        <v>3.2163186242228461</v>
      </c>
      <c r="AQ64" s="215">
        <f t="shared" si="72"/>
        <v>3.2192606825628576</v>
      </c>
      <c r="AR64" s="215">
        <f t="shared" si="72"/>
        <v>3.2131658962034018</v>
      </c>
      <c r="AS64" s="215">
        <f t="shared" si="72"/>
        <v>3.2257951100583573</v>
      </c>
      <c r="AT64" s="215">
        <f t="shared" si="72"/>
        <v>3.1996383242398996</v>
      </c>
      <c r="AU64" s="215">
        <f t="shared" si="70"/>
        <v>3.2538772141712284</v>
      </c>
      <c r="AW64">
        <v>500</v>
      </c>
      <c r="AX64">
        <f t="shared" si="41"/>
        <v>-4.9366874268185618E-4</v>
      </c>
      <c r="AY64">
        <f t="shared" si="42"/>
        <v>-2.6448329942108724E-2</v>
      </c>
      <c r="AZ64" s="215">
        <f t="shared" si="43"/>
        <v>2.5954661199426868E-2</v>
      </c>
      <c r="BA64">
        <f t="shared" si="44"/>
        <v>0.53293799889299076</v>
      </c>
      <c r="BB64">
        <f t="shared" si="45"/>
        <v>0.86493061197650056</v>
      </c>
      <c r="BC64">
        <f t="shared" si="46"/>
        <v>-2.8757614850575721</v>
      </c>
      <c r="BD64">
        <f t="shared" si="47"/>
        <v>-7.4792147755956044</v>
      </c>
      <c r="BE64">
        <f t="shared" si="73"/>
        <v>3.5875771502088738</v>
      </c>
      <c r="BF64">
        <f t="shared" si="73"/>
        <v>3.5895630079115985</v>
      </c>
      <c r="BG64">
        <f t="shared" si="73"/>
        <v>3.5850163862122737</v>
      </c>
      <c r="BH64">
        <f t="shared" si="73"/>
        <v>3.595440596833074</v>
      </c>
      <c r="BI64">
        <f t="shared" si="73"/>
        <v>3.5716164619043775</v>
      </c>
      <c r="BJ64">
        <f t="shared" si="73"/>
        <v>3.626480626407147</v>
      </c>
      <c r="BK64">
        <f t="shared" si="73"/>
        <v>3.5021211129981835</v>
      </c>
      <c r="BL64">
        <f t="shared" si="48"/>
        <v>3.7972436535766256</v>
      </c>
    </row>
    <row r="65" spans="1:64">
      <c r="A65" s="24" t="s">
        <v>56</v>
      </c>
      <c r="B65" s="25"/>
      <c r="C65" s="42">
        <v>51968.5772</v>
      </c>
      <c r="D65" s="42">
        <v>1E-4</v>
      </c>
      <c r="E65">
        <f t="shared" si="13"/>
        <v>-1253.9963910525482</v>
      </c>
      <c r="F65">
        <f t="shared" si="14"/>
        <v>-1254</v>
      </c>
      <c r="G65">
        <f t="shared" si="15"/>
        <v>1.5303000036510639E-3</v>
      </c>
      <c r="K65">
        <f>G65</f>
        <v>1.5303000036510639E-3</v>
      </c>
      <c r="P65">
        <f t="shared" si="54"/>
        <v>-3.0400957193469226E-2</v>
      </c>
      <c r="Q65" s="2">
        <f t="shared" si="55"/>
        <v>36950.0772</v>
      </c>
      <c r="R65">
        <f t="shared" si="71"/>
        <v>1.0196051861886463E-3</v>
      </c>
      <c r="S65" s="6">
        <v>1</v>
      </c>
      <c r="T65">
        <f t="shared" si="56"/>
        <v>1.0196051861886463E-3</v>
      </c>
      <c r="U65" t="s">
        <v>161</v>
      </c>
      <c r="V65" s="6">
        <v>1</v>
      </c>
      <c r="W65" s="6">
        <v>1</v>
      </c>
      <c r="Z65">
        <f t="shared" si="57"/>
        <v>-1254</v>
      </c>
      <c r="AA65" s="215">
        <f t="shared" si="58"/>
        <v>1.309546905136863E-3</v>
      </c>
      <c r="AB65" s="215">
        <f t="shared" si="59"/>
        <v>-3.0180204094955025E-2</v>
      </c>
      <c r="AC65" s="215">
        <f t="shared" si="60"/>
        <v>3.193125719712029E-2</v>
      </c>
      <c r="AD65" s="215">
        <f t="shared" si="61"/>
        <v>2.2075309851420089E-4</v>
      </c>
      <c r="AE65" s="215">
        <f t="shared" si="62"/>
        <v>4.8731930503620479E-8</v>
      </c>
      <c r="AF65">
        <f t="shared" si="63"/>
        <v>3.193125719712029E-2</v>
      </c>
      <c r="AG65" s="225"/>
      <c r="AH65">
        <f t="shared" si="64"/>
        <v>3.1710504098606089E-2</v>
      </c>
      <c r="AI65">
        <f t="shared" si="65"/>
        <v>0.51641431146008965</v>
      </c>
      <c r="AJ65">
        <f t="shared" si="66"/>
        <v>0.9540090418221443</v>
      </c>
      <c r="AK65">
        <f t="shared" si="67"/>
        <v>-2.1537030550061932E-2</v>
      </c>
      <c r="AL65">
        <f t="shared" si="68"/>
        <v>-3.0970859432814088</v>
      </c>
      <c r="AM65">
        <f t="shared" si="69"/>
        <v>-44.929625983006972</v>
      </c>
      <c r="AN65" s="215">
        <f t="shared" si="72"/>
        <v>3.2170532144220729</v>
      </c>
      <c r="AO65" s="215">
        <f t="shared" si="72"/>
        <v>3.2177386390071319</v>
      </c>
      <c r="AP65" s="215">
        <f t="shared" si="72"/>
        <v>3.2163186242228461</v>
      </c>
      <c r="AQ65" s="215">
        <f t="shared" si="72"/>
        <v>3.2192606825628576</v>
      </c>
      <c r="AR65" s="215">
        <f t="shared" si="72"/>
        <v>3.2131658962034018</v>
      </c>
      <c r="AS65" s="215">
        <f t="shared" si="72"/>
        <v>3.2257951100583573</v>
      </c>
      <c r="AT65" s="215">
        <f t="shared" si="72"/>
        <v>3.1996383242398996</v>
      </c>
      <c r="AU65" s="215">
        <f t="shared" si="70"/>
        <v>3.2538772141712284</v>
      </c>
      <c r="AW65">
        <v>750</v>
      </c>
      <c r="AX65">
        <f t="shared" si="41"/>
        <v>-5.8024035556634643E-4</v>
      </c>
      <c r="AY65">
        <f t="shared" si="42"/>
        <v>-2.5372388138586558E-2</v>
      </c>
      <c r="AZ65" s="215">
        <f t="shared" si="43"/>
        <v>2.4792147783020212E-2</v>
      </c>
      <c r="BA65">
        <f t="shared" si="44"/>
        <v>0.53740804918536056</v>
      </c>
      <c r="BB65">
        <f t="shared" si="45"/>
        <v>0.84782615244498982</v>
      </c>
      <c r="BC65">
        <f t="shared" si="46"/>
        <v>-2.8426216638100139</v>
      </c>
      <c r="BD65">
        <f t="shared" si="47"/>
        <v>-6.6397093771183089</v>
      </c>
      <c r="BE65">
        <f t="shared" si="73"/>
        <v>3.6417668751451528</v>
      </c>
      <c r="BF65">
        <f t="shared" si="73"/>
        <v>3.6435955828265554</v>
      </c>
      <c r="BG65">
        <f t="shared" si="73"/>
        <v>3.6392911344137735</v>
      </c>
      <c r="BH65">
        <f t="shared" si="73"/>
        <v>3.6494393023703404</v>
      </c>
      <c r="BI65">
        <f t="shared" si="73"/>
        <v>3.6256026718160657</v>
      </c>
      <c r="BJ65">
        <f t="shared" si="73"/>
        <v>3.6821044991037191</v>
      </c>
      <c r="BK65">
        <f t="shared" si="73"/>
        <v>3.5507662838952827</v>
      </c>
      <c r="BL65">
        <f t="shared" si="48"/>
        <v>3.8746904094781938</v>
      </c>
    </row>
    <row r="66" spans="1:64">
      <c r="A66" s="24" t="s">
        <v>58</v>
      </c>
      <c r="B66" s="25" t="s">
        <v>59</v>
      </c>
      <c r="C66" s="42">
        <v>52031.334600000002</v>
      </c>
      <c r="D66" s="42">
        <v>2.0000000000000001E-4</v>
      </c>
      <c r="E66">
        <f t="shared" si="13"/>
        <v>-1105.9939350910527</v>
      </c>
      <c r="F66">
        <f t="shared" si="14"/>
        <v>-1106</v>
      </c>
      <c r="G66">
        <f t="shared" si="15"/>
        <v>2.57170000259066E-3</v>
      </c>
      <c r="K66">
        <f>G66</f>
        <v>2.57170000259066E-3</v>
      </c>
      <c r="P66">
        <f t="shared" si="54"/>
        <v>-3.0310616584834301E-2</v>
      </c>
      <c r="Q66" s="2">
        <f t="shared" si="55"/>
        <v>37012.834600000002</v>
      </c>
      <c r="R66">
        <f t="shared" si="71"/>
        <v>1.081246744155643E-3</v>
      </c>
      <c r="S66" s="6">
        <v>1</v>
      </c>
      <c r="T66">
        <f t="shared" si="56"/>
        <v>1.081246744155643E-3</v>
      </c>
      <c r="U66" t="s">
        <v>161</v>
      </c>
      <c r="V66" s="6">
        <v>1</v>
      </c>
      <c r="W66" s="6">
        <v>1</v>
      </c>
      <c r="Z66">
        <f t="shared" si="57"/>
        <v>-1106</v>
      </c>
      <c r="AA66" s="215">
        <f t="shared" si="58"/>
        <v>1.0777888128797562E-3</v>
      </c>
      <c r="AB66" s="215">
        <f t="shared" si="59"/>
        <v>-2.8816705395123397E-2</v>
      </c>
      <c r="AC66" s="215">
        <f t="shared" si="60"/>
        <v>3.2882316587424965E-2</v>
      </c>
      <c r="AD66" s="215">
        <f t="shared" si="61"/>
        <v>1.4939111897109038E-3</v>
      </c>
      <c r="AE66" s="215">
        <f t="shared" si="62"/>
        <v>2.231770642743448E-6</v>
      </c>
      <c r="AF66">
        <f t="shared" si="63"/>
        <v>3.2882316587424965E-2</v>
      </c>
      <c r="AG66" s="225"/>
      <c r="AH66">
        <f t="shared" si="64"/>
        <v>3.1388405397714057E-2</v>
      </c>
      <c r="AI66">
        <f t="shared" si="65"/>
        <v>0.51688682393833829</v>
      </c>
      <c r="AJ66">
        <f t="shared" si="66"/>
        <v>0.94839046584441167</v>
      </c>
      <c r="AK66">
        <f t="shared" si="67"/>
        <v>-3.0341736290914221E-2</v>
      </c>
      <c r="AL66">
        <f t="shared" si="68"/>
        <v>-3.078870421141179</v>
      </c>
      <c r="AM66">
        <f t="shared" si="69"/>
        <v>-31.876165742375431</v>
      </c>
      <c r="AN66" s="215">
        <f t="shared" si="72"/>
        <v>3.2479049730527096</v>
      </c>
      <c r="AO66" s="215">
        <f t="shared" si="72"/>
        <v>3.248851413003301</v>
      </c>
      <c r="AP66" s="215">
        <f t="shared" si="72"/>
        <v>3.2468851273132633</v>
      </c>
      <c r="AQ66" s="215">
        <f t="shared" si="72"/>
        <v>3.2509706699172076</v>
      </c>
      <c r="AR66" s="215">
        <f t="shared" si="72"/>
        <v>3.2424837138926899</v>
      </c>
      <c r="AS66" s="215">
        <f t="shared" si="72"/>
        <v>3.2601226666193219</v>
      </c>
      <c r="AT66" s="215">
        <f t="shared" si="72"/>
        <v>3.2234976406150131</v>
      </c>
      <c r="AU66" s="215">
        <f t="shared" si="70"/>
        <v>3.2997256936649562</v>
      </c>
      <c r="AW66">
        <v>1000</v>
      </c>
      <c r="AX66">
        <f t="shared" ref="AX66:AX97" si="74">AB$3+AB$4*AW66+AB$5*AW66^2+AZ66</f>
        <v>-6.2337718697807673E-4</v>
      </c>
      <c r="AY66">
        <f t="shared" ref="AY66:AY97" si="75">AB$3+AB$4*AW66+AB$5*AW66^2</f>
        <v>-2.4168559988240114E-2</v>
      </c>
      <c r="AZ66" s="215">
        <f t="shared" ref="AZ66:AZ97" si="76">$AB$6*($AB$11/BA66*BB66+$AB$12)</f>
        <v>2.3545182801262037E-2</v>
      </c>
      <c r="BA66">
        <f t="shared" ref="BA66:BA97" si="77">1+$AB$7*COS(BC66)</f>
        <v>0.54248123831885953</v>
      </c>
      <c r="BB66">
        <f t="shared" ref="BB66:BB97" si="78">SIN(BC66+RADIANS($AB$9))</f>
        <v>0.82945436097900616</v>
      </c>
      <c r="BC66">
        <f t="shared" ref="BC66:BC97" si="79">2*ATAN(BD66)</f>
        <v>-2.8088795156224662</v>
      </c>
      <c r="BD66">
        <f t="shared" ref="BD66:BD97" si="80">SQRT((1+$AB$7)/(1-$AB$7))*TAN(BE66/2)</f>
        <v>-5.9556295584602861</v>
      </c>
      <c r="BE66">
        <f t="shared" si="73"/>
        <v>3.6964540825423557</v>
      </c>
      <c r="BF66">
        <f t="shared" si="73"/>
        <v>3.6980718041016361</v>
      </c>
      <c r="BG66">
        <f t="shared" si="73"/>
        <v>3.6941408190020839</v>
      </c>
      <c r="BH66">
        <f t="shared" si="73"/>
        <v>3.7037096968224916</v>
      </c>
      <c r="BI66">
        <f t="shared" si="73"/>
        <v>3.6805144746405909</v>
      </c>
      <c r="BJ66">
        <f t="shared" si="73"/>
        <v>3.7373411979142519</v>
      </c>
      <c r="BK66">
        <f t="shared" si="73"/>
        <v>3.6013533807670259</v>
      </c>
      <c r="BL66">
        <f t="shared" ref="BL66:BL97" si="81">RADIANS($AB$9)+$AB$18*(AW66-AB$15)</f>
        <v>3.952137165379761</v>
      </c>
    </row>
    <row r="67" spans="1:64">
      <c r="A67" s="24" t="s">
        <v>58</v>
      </c>
      <c r="B67" s="25" t="s">
        <v>59</v>
      </c>
      <c r="C67" s="42">
        <v>52139.460700000003</v>
      </c>
      <c r="D67" s="42">
        <v>1E-4</v>
      </c>
      <c r="E67">
        <f t="shared" si="13"/>
        <v>-850.9972597422028</v>
      </c>
      <c r="F67">
        <f t="shared" si="14"/>
        <v>-851</v>
      </c>
      <c r="G67">
        <f t="shared" si="15"/>
        <v>1.1619500073720701E-3</v>
      </c>
      <c r="J67">
        <f t="shared" ref="J67:J74" si="82">G67</f>
        <v>1.1619500073720701E-3</v>
      </c>
      <c r="P67">
        <f t="shared" si="54"/>
        <v>-3.0049824234343207E-2</v>
      </c>
      <c r="Q67" s="2">
        <f t="shared" si="55"/>
        <v>37120.960700000003</v>
      </c>
      <c r="R67">
        <f t="shared" si="71"/>
        <v>9.7417485131580123E-4</v>
      </c>
      <c r="S67" s="6">
        <v>1</v>
      </c>
      <c r="T67">
        <f t="shared" si="56"/>
        <v>9.7417485131580123E-4</v>
      </c>
      <c r="U67" t="s">
        <v>152</v>
      </c>
      <c r="V67" s="6">
        <v>1</v>
      </c>
      <c r="W67" s="6">
        <v>1</v>
      </c>
      <c r="Z67">
        <f t="shared" si="57"/>
        <v>-851</v>
      </c>
      <c r="AA67" s="215">
        <f t="shared" si="58"/>
        <v>7.1246455349299395E-4</v>
      </c>
      <c r="AB67" s="215">
        <f t="shared" si="59"/>
        <v>-2.9600338780464131E-2</v>
      </c>
      <c r="AC67" s="215">
        <f t="shared" si="60"/>
        <v>3.1211774241715277E-2</v>
      </c>
      <c r="AD67" s="215">
        <f t="shared" si="61"/>
        <v>4.4948545387907615E-4</v>
      </c>
      <c r="AE67" s="215">
        <f t="shared" si="62"/>
        <v>2.020371732488791E-7</v>
      </c>
      <c r="AF67">
        <f t="shared" si="63"/>
        <v>3.1211774241715277E-2</v>
      </c>
      <c r="AG67" s="225"/>
      <c r="AH67">
        <f t="shared" si="64"/>
        <v>3.0762288787836201E-2</v>
      </c>
      <c r="AI67">
        <f t="shared" si="65"/>
        <v>0.51808177868049199</v>
      </c>
      <c r="AJ67">
        <f t="shared" si="66"/>
        <v>0.93793524276980855</v>
      </c>
      <c r="AK67">
        <f t="shared" si="67"/>
        <v>-4.5538882350967112E-2</v>
      </c>
      <c r="AL67">
        <f t="shared" si="68"/>
        <v>-3.0473773733064049</v>
      </c>
      <c r="AM67">
        <f t="shared" si="69"/>
        <v>-21.21227422170055</v>
      </c>
      <c r="AN67" s="215">
        <f t="shared" si="72"/>
        <v>3.3011617803111406</v>
      </c>
      <c r="AO67" s="215">
        <f t="shared" si="72"/>
        <v>3.302511840634371</v>
      </c>
      <c r="AP67" s="215">
        <f t="shared" si="72"/>
        <v>3.2996869740819963</v>
      </c>
      <c r="AQ67" s="215">
        <f t="shared" si="72"/>
        <v>3.3055992074679641</v>
      </c>
      <c r="AR67" s="215">
        <f t="shared" si="72"/>
        <v>3.2932317070032093</v>
      </c>
      <c r="AS67" s="215">
        <f t="shared" si="72"/>
        <v>3.3191316931006969</v>
      </c>
      <c r="AT67" s="215">
        <f t="shared" si="72"/>
        <v>3.2650083701264707</v>
      </c>
      <c r="AU67" s="215">
        <f t="shared" si="70"/>
        <v>3.378721384684555</v>
      </c>
      <c r="AW67">
        <v>1250</v>
      </c>
      <c r="AX67">
        <f t="shared" si="74"/>
        <v>-6.2268578840184857E-4</v>
      </c>
      <c r="AY67">
        <f t="shared" si="75"/>
        <v>-2.2836845491069395E-2</v>
      </c>
      <c r="AZ67" s="215">
        <f t="shared" si="76"/>
        <v>2.2214159702667546E-2</v>
      </c>
      <c r="BA67">
        <f t="shared" si="77"/>
        <v>0.54819354968702638</v>
      </c>
      <c r="BB67">
        <f t="shared" si="78"/>
        <v>0.80973870917420998</v>
      </c>
      <c r="BC67">
        <f t="shared" si="79"/>
        <v>-2.7744560731521117</v>
      </c>
      <c r="BD67">
        <f t="shared" si="80"/>
        <v>-5.3862366151085759</v>
      </c>
      <c r="BE67">
        <f t="shared" si="73"/>
        <v>3.751693959101106</v>
      </c>
      <c r="BF67">
        <f t="shared" si="73"/>
        <v>3.7530674753728461</v>
      </c>
      <c r="BG67">
        <f t="shared" si="73"/>
        <v>3.749606286490037</v>
      </c>
      <c r="BH67">
        <f t="shared" si="73"/>
        <v>3.7583444597427476</v>
      </c>
      <c r="BI67">
        <f t="shared" si="73"/>
        <v>3.7363850475421643</v>
      </c>
      <c r="BJ67">
        <f t="shared" si="73"/>
        <v>3.7922397276201285</v>
      </c>
      <c r="BK67">
        <f t="shared" si="73"/>
        <v>3.6540434273390971</v>
      </c>
      <c r="BL67">
        <f t="shared" si="81"/>
        <v>4.0295839212813283</v>
      </c>
    </row>
    <row r="68" spans="1:64">
      <c r="A68" s="24" t="s">
        <v>58</v>
      </c>
      <c r="B68" s="25" t="s">
        <v>60</v>
      </c>
      <c r="C68" s="42">
        <v>52189.282399999996</v>
      </c>
      <c r="D68" s="42">
        <v>2.0000000000000001E-4</v>
      </c>
      <c r="E68">
        <f t="shared" si="13"/>
        <v>-733.50141128169344</v>
      </c>
      <c r="F68">
        <f t="shared" si="14"/>
        <v>-733.5</v>
      </c>
      <c r="G68">
        <f t="shared" si="15"/>
        <v>-5.984250019537285E-4</v>
      </c>
      <c r="J68">
        <f t="shared" si="82"/>
        <v>-5.984250019537285E-4</v>
      </c>
      <c r="P68">
        <f t="shared" si="54"/>
        <v>-2.9884875805756793E-2</v>
      </c>
      <c r="Q68" s="2">
        <f t="shared" si="55"/>
        <v>37170.782399999996</v>
      </c>
      <c r="R68">
        <f t="shared" si="71"/>
        <v>8.576962006835772E-4</v>
      </c>
      <c r="S68" s="6">
        <v>1</v>
      </c>
      <c r="T68">
        <f t="shared" si="56"/>
        <v>8.576962006835772E-4</v>
      </c>
      <c r="U68" t="s">
        <v>152</v>
      </c>
      <c r="V68" s="6">
        <v>1</v>
      </c>
      <c r="W68" s="6">
        <v>1</v>
      </c>
      <c r="Z68">
        <f t="shared" si="57"/>
        <v>-733.5</v>
      </c>
      <c r="AA68" s="215">
        <f t="shared" si="58"/>
        <v>5.5868935491787397E-4</v>
      </c>
      <c r="AB68" s="215">
        <f t="shared" si="59"/>
        <v>-3.1041990162628395E-2</v>
      </c>
      <c r="AC68" s="215">
        <f t="shared" si="60"/>
        <v>2.9286450803803064E-2</v>
      </c>
      <c r="AD68" s="215">
        <f t="shared" si="61"/>
        <v>-1.1571143568716025E-3</v>
      </c>
      <c r="AE68" s="215">
        <f t="shared" si="62"/>
        <v>1.3389136348783822E-6</v>
      </c>
      <c r="AF68">
        <f t="shared" si="63"/>
        <v>2.9286450803803064E-2</v>
      </c>
      <c r="AG68" s="225"/>
      <c r="AH68">
        <f t="shared" si="64"/>
        <v>3.0443565160674667E-2</v>
      </c>
      <c r="AI68">
        <f t="shared" si="65"/>
        <v>0.51879652629668116</v>
      </c>
      <c r="AJ68">
        <f t="shared" si="66"/>
        <v>0.93278202777758568</v>
      </c>
      <c r="AK68">
        <f t="shared" si="67"/>
        <v>-5.2556433872485056E-2</v>
      </c>
      <c r="AL68">
        <f t="shared" si="68"/>
        <v>-3.0328051185735605</v>
      </c>
      <c r="AM68">
        <f t="shared" si="69"/>
        <v>-18.366324376274573</v>
      </c>
      <c r="AN68" s="215">
        <f t="shared" si="72"/>
        <v>3.3257575329129101</v>
      </c>
      <c r="AO68" s="215">
        <f t="shared" si="72"/>
        <v>3.3272689001178617</v>
      </c>
      <c r="AP68" s="215">
        <f t="shared" si="72"/>
        <v>3.3240929973595379</v>
      </c>
      <c r="AQ68" s="215">
        <f t="shared" si="72"/>
        <v>3.3307688573707197</v>
      </c>
      <c r="AR68" s="215">
        <f t="shared" si="72"/>
        <v>3.3167454656477728</v>
      </c>
      <c r="AS68" s="215">
        <f t="shared" si="72"/>
        <v>3.3462469374448838</v>
      </c>
      <c r="AT68" s="215">
        <f t="shared" si="72"/>
        <v>3.2843605643592761</v>
      </c>
      <c r="AU68" s="215">
        <f t="shared" si="70"/>
        <v>3.4151213599582917</v>
      </c>
      <c r="AW68">
        <v>1500</v>
      </c>
      <c r="AX68">
        <f t="shared" si="74"/>
        <v>-5.7774086361671653E-4</v>
      </c>
      <c r="AY68">
        <f t="shared" si="75"/>
        <v>-2.1377244647074401E-2</v>
      </c>
      <c r="AZ68" s="215">
        <f t="shared" si="76"/>
        <v>2.0799503783457685E-2</v>
      </c>
      <c r="BA68">
        <f t="shared" si="77"/>
        <v>0.55458655435068582</v>
      </c>
      <c r="BB68">
        <f t="shared" si="78"/>
        <v>0.78859183252759923</v>
      </c>
      <c r="BC68">
        <f t="shared" si="79"/>
        <v>-2.7392649935000652</v>
      </c>
      <c r="BD68">
        <f t="shared" si="80"/>
        <v>-4.9038363724182696</v>
      </c>
      <c r="BE68">
        <f t="shared" si="73"/>
        <v>3.8075459872476269</v>
      </c>
      <c r="BF68">
        <f t="shared" si="73"/>
        <v>3.8086628514523171</v>
      </c>
      <c r="BG68">
        <f t="shared" si="73"/>
        <v>3.8057294355066253</v>
      </c>
      <c r="BH68">
        <f t="shared" si="73"/>
        <v>3.8134485192925678</v>
      </c>
      <c r="BI68">
        <f t="shared" si="73"/>
        <v>3.7932352173660524</v>
      </c>
      <c r="BJ68">
        <f t="shared" si="73"/>
        <v>3.8468773303689336</v>
      </c>
      <c r="BK68">
        <f t="shared" si="73"/>
        <v>3.7089848401482617</v>
      </c>
      <c r="BL68">
        <f t="shared" si="81"/>
        <v>4.1070306771828955</v>
      </c>
    </row>
    <row r="69" spans="1:64">
      <c r="A69" s="24" t="s">
        <v>58</v>
      </c>
      <c r="B69" s="25" t="s">
        <v>60</v>
      </c>
      <c r="C69" s="42">
        <v>52203.275699999998</v>
      </c>
      <c r="D69" s="42">
        <v>1E-4</v>
      </c>
      <c r="E69">
        <f t="shared" si="13"/>
        <v>-700.50063739676182</v>
      </c>
      <c r="F69">
        <f t="shared" si="14"/>
        <v>-700.5</v>
      </c>
      <c r="G69">
        <f t="shared" si="15"/>
        <v>-2.7027499891119078E-4</v>
      </c>
      <c r="J69">
        <f t="shared" si="82"/>
        <v>-2.7027499891119078E-4</v>
      </c>
      <c r="P69">
        <f t="shared" si="54"/>
        <v>-2.9833468683779226E-2</v>
      </c>
      <c r="Q69" s="2">
        <f t="shared" si="55"/>
        <v>37184.775699999998</v>
      </c>
      <c r="R69">
        <f t="shared" si="71"/>
        <v>8.7398242084902125E-4</v>
      </c>
      <c r="S69" s="6">
        <v>1</v>
      </c>
      <c r="T69">
        <f t="shared" si="56"/>
        <v>8.7398242084902125E-4</v>
      </c>
      <c r="U69" t="s">
        <v>152</v>
      </c>
      <c r="V69" s="6">
        <v>1</v>
      </c>
      <c r="W69" s="6">
        <v>1</v>
      </c>
      <c r="Z69">
        <f t="shared" si="57"/>
        <v>-700.5</v>
      </c>
      <c r="AA69" s="215">
        <f t="shared" si="58"/>
        <v>5.1716017629404795E-4</v>
      </c>
      <c r="AB69" s="215">
        <f t="shared" si="59"/>
        <v>-3.0620903858984465E-2</v>
      </c>
      <c r="AC69" s="215">
        <f t="shared" si="60"/>
        <v>2.9563193684868035E-2</v>
      </c>
      <c r="AD69" s="215">
        <f t="shared" si="61"/>
        <v>-7.8743517520523873E-4</v>
      </c>
      <c r="AE69" s="215">
        <f t="shared" si="62"/>
        <v>6.2005415515050498E-7</v>
      </c>
      <c r="AF69">
        <f t="shared" si="63"/>
        <v>2.9563193684868035E-2</v>
      </c>
      <c r="AG69" s="225"/>
      <c r="AH69">
        <f t="shared" si="64"/>
        <v>3.0350628860073274E-2</v>
      </c>
      <c r="AI69">
        <f t="shared" si="65"/>
        <v>0.51901609665399051</v>
      </c>
      <c r="AJ69">
        <f t="shared" si="66"/>
        <v>0.93129608285103549</v>
      </c>
      <c r="AK69">
        <f t="shared" si="67"/>
        <v>-5.4529318422020905E-2</v>
      </c>
      <c r="AL69">
        <f t="shared" si="68"/>
        <v>-3.0287042919948783</v>
      </c>
      <c r="AM69">
        <f t="shared" si="69"/>
        <v>-17.697799461495872</v>
      </c>
      <c r="AN69" s="215">
        <f t="shared" si="72"/>
        <v>3.3326727682960153</v>
      </c>
      <c r="AO69" s="215">
        <f t="shared" si="72"/>
        <v>3.3342262567704246</v>
      </c>
      <c r="AP69" s="215">
        <f t="shared" si="72"/>
        <v>3.3309575584731461</v>
      </c>
      <c r="AQ69" s="215">
        <f t="shared" si="72"/>
        <v>3.3378376571494566</v>
      </c>
      <c r="AR69" s="215">
        <f t="shared" si="72"/>
        <v>3.3233666462982847</v>
      </c>
      <c r="AS69" s="215">
        <f t="shared" si="72"/>
        <v>3.3538523184999018</v>
      </c>
      <c r="AT69" s="215">
        <f t="shared" si="72"/>
        <v>3.2898258387961747</v>
      </c>
      <c r="AU69" s="215">
        <f t="shared" si="70"/>
        <v>3.4253443317372989</v>
      </c>
      <c r="AW69">
        <v>1750</v>
      </c>
      <c r="AX69">
        <f t="shared" si="74"/>
        <v>-4.8809495017155743E-4</v>
      </c>
      <c r="AY69">
        <f t="shared" si="75"/>
        <v>-1.9789757456255132E-2</v>
      </c>
      <c r="AZ69" s="215">
        <f t="shared" si="76"/>
        <v>1.9301662506083575E-2</v>
      </c>
      <c r="BA69">
        <f t="shared" si="77"/>
        <v>0.56170828049334998</v>
      </c>
      <c r="BB69">
        <f t="shared" si="78"/>
        <v>0.76591384060024559</v>
      </c>
      <c r="BC69">
        <f t="shared" si="79"/>
        <v>-2.7032108520573797</v>
      </c>
      <c r="BD69">
        <f t="shared" si="80"/>
        <v>-4.4889344482693589</v>
      </c>
      <c r="BE69">
        <f t="shared" si="73"/>
        <v>3.8640752507699268</v>
      </c>
      <c r="BF69">
        <f t="shared" si="73"/>
        <v>3.8649420118583979</v>
      </c>
      <c r="BG69">
        <f t="shared" si="73"/>
        <v>3.8625557765141876</v>
      </c>
      <c r="BH69">
        <f t="shared" si="73"/>
        <v>3.8691373847015611</v>
      </c>
      <c r="BI69">
        <f t="shared" si="73"/>
        <v>3.8510754894542565</v>
      </c>
      <c r="BJ69">
        <f t="shared" si="73"/>
        <v>3.9013622715903686</v>
      </c>
      <c r="BK69">
        <f t="shared" si="73"/>
        <v>3.7663125387848431</v>
      </c>
      <c r="BL69">
        <f t="shared" si="81"/>
        <v>4.1844774330844636</v>
      </c>
    </row>
    <row r="70" spans="1:64">
      <c r="A70" s="24" t="s">
        <v>58</v>
      </c>
      <c r="B70" s="25" t="s">
        <v>59</v>
      </c>
      <c r="C70" s="42">
        <v>52252.251600000003</v>
      </c>
      <c r="D70" s="42">
        <v>8.0000000000000004E-4</v>
      </c>
      <c r="E70">
        <f t="shared" si="13"/>
        <v>-584.99946171190095</v>
      </c>
      <c r="F70">
        <f t="shared" si="14"/>
        <v>-585</v>
      </c>
      <c r="G70">
        <f t="shared" si="15"/>
        <v>2.2825000633019954E-4</v>
      </c>
      <c r="J70">
        <f t="shared" si="82"/>
        <v>2.2825000633019954E-4</v>
      </c>
      <c r="P70">
        <f t="shared" si="54"/>
        <v>-2.9635995959664593E-2</v>
      </c>
      <c r="Q70" s="2">
        <f t="shared" si="55"/>
        <v>37233.751600000003</v>
      </c>
      <c r="R70">
        <f>+(P70-L70)^2</f>
        <v>8.7829225652125609E-4</v>
      </c>
      <c r="S70" s="6">
        <v>1</v>
      </c>
      <c r="T70">
        <f t="shared" si="56"/>
        <v>8.7829225652125609E-4</v>
      </c>
      <c r="V70" s="6">
        <v>1</v>
      </c>
      <c r="W70" s="6">
        <v>1</v>
      </c>
      <c r="Z70">
        <f t="shared" si="57"/>
        <v>-585</v>
      </c>
      <c r="AA70" s="215">
        <f t="shared" si="58"/>
        <v>3.7754986073398542E-4</v>
      </c>
      <c r="AB70" s="215">
        <f t="shared" si="59"/>
        <v>-2.9785295814068379E-2</v>
      </c>
      <c r="AC70" s="215">
        <f t="shared" si="60"/>
        <v>2.9864245965994792E-2</v>
      </c>
      <c r="AD70" s="215">
        <f t="shared" si="61"/>
        <v>-1.4929985440378588E-4</v>
      </c>
      <c r="AE70" s="215">
        <f t="shared" si="62"/>
        <v>2.2290446524991662E-8</v>
      </c>
      <c r="AF70">
        <f t="shared" si="63"/>
        <v>2.9864245965994792E-2</v>
      </c>
      <c r="AG70" s="225"/>
      <c r="AH70">
        <f t="shared" si="64"/>
        <v>3.0013545820398578E-2</v>
      </c>
      <c r="AI70">
        <f t="shared" si="65"/>
        <v>0.51985018485871337</v>
      </c>
      <c r="AJ70">
        <f t="shared" si="66"/>
        <v>0.92596030871920487</v>
      </c>
      <c r="AK70">
        <f t="shared" si="67"/>
        <v>-6.1441979666362501E-2</v>
      </c>
      <c r="AL70">
        <f t="shared" si="68"/>
        <v>-3.014320149761339</v>
      </c>
      <c r="AM70">
        <f t="shared" si="69"/>
        <v>-15.693095490022628</v>
      </c>
      <c r="AN70" s="215">
        <f t="shared" si="72"/>
        <v>3.3569045462792202</v>
      </c>
      <c r="AO70" s="215">
        <f t="shared" si="72"/>
        <v>3.3585937588276562</v>
      </c>
      <c r="AP70" s="215">
        <f t="shared" si="72"/>
        <v>3.3550217119402044</v>
      </c>
      <c r="AQ70" s="215">
        <f t="shared" si="72"/>
        <v>3.3625785629794853</v>
      </c>
      <c r="AR70" s="215">
        <f t="shared" si="72"/>
        <v>3.3466062100952048</v>
      </c>
      <c r="AS70" s="215">
        <f t="shared" si="72"/>
        <v>3.3804336961437058</v>
      </c>
      <c r="AT70" s="215">
        <f t="shared" si="72"/>
        <v>3.3090690808717329</v>
      </c>
      <c r="AU70" s="215">
        <f t="shared" si="70"/>
        <v>3.4611247329638228</v>
      </c>
      <c r="AW70">
        <v>2000</v>
      </c>
      <c r="AX70">
        <f t="shared" si="74"/>
        <v>-3.5328461265494646E-4</v>
      </c>
      <c r="AY70">
        <f t="shared" si="75"/>
        <v>-1.8074383918611589E-2</v>
      </c>
      <c r="AZ70" s="215">
        <f t="shared" si="76"/>
        <v>1.7721099305956643E-2</v>
      </c>
      <c r="BA70">
        <f t="shared" si="77"/>
        <v>0.56961426048522568</v>
      </c>
      <c r="BB70">
        <f t="shared" si="78"/>
        <v>0.74159035123054562</v>
      </c>
      <c r="BC70">
        <f t="shared" si="79"/>
        <v>-2.6661872857198761</v>
      </c>
      <c r="BD70">
        <f t="shared" si="80"/>
        <v>-4.1274017854413154</v>
      </c>
      <c r="BE70">
        <f t="shared" si="73"/>
        <v>3.9213536565478178</v>
      </c>
      <c r="BF70">
        <f t="shared" si="73"/>
        <v>3.9219924470060592</v>
      </c>
      <c r="BG70">
        <f t="shared" si="73"/>
        <v>3.920137159074466</v>
      </c>
      <c r="BH70">
        <f t="shared" si="73"/>
        <v>3.9255350765459927</v>
      </c>
      <c r="BI70">
        <f t="shared" si="73"/>
        <v>3.9099088680798078</v>
      </c>
      <c r="BJ70">
        <f t="shared" si="73"/>
        <v>3.9558363438921966</v>
      </c>
      <c r="BK70">
        <f t="shared" si="73"/>
        <v>3.8261471370494271</v>
      </c>
      <c r="BL70">
        <f t="shared" si="81"/>
        <v>4.2619241889860309</v>
      </c>
    </row>
    <row r="71" spans="1:64">
      <c r="A71" s="35" t="s">
        <v>67</v>
      </c>
      <c r="B71" s="25" t="s">
        <v>59</v>
      </c>
      <c r="C71" s="26">
        <v>52277.693800000001</v>
      </c>
      <c r="D71" s="26">
        <v>6.9999999999999999E-4</v>
      </c>
      <c r="E71">
        <f t="shared" si="13"/>
        <v>-524.99844055641836</v>
      </c>
      <c r="F71">
        <f t="shared" si="14"/>
        <v>-525</v>
      </c>
      <c r="G71">
        <f t="shared" si="15"/>
        <v>6.6125000739702955E-4</v>
      </c>
      <c r="J71">
        <f t="shared" si="82"/>
        <v>6.6125000739702955E-4</v>
      </c>
      <c r="P71">
        <f t="shared" si="54"/>
        <v>-2.952263958050181E-2</v>
      </c>
      <c r="Q71" s="2">
        <f t="shared" si="55"/>
        <v>37259.193800000001</v>
      </c>
      <c r="R71">
        <f t="shared" ref="R71:R81" si="83">+(P71-G71)^2</f>
        <v>9.110671906544679E-4</v>
      </c>
      <c r="S71" s="6">
        <v>1</v>
      </c>
      <c r="T71">
        <f t="shared" si="56"/>
        <v>9.110671906544679E-4</v>
      </c>
      <c r="U71" t="s">
        <v>152</v>
      </c>
      <c r="V71" s="6">
        <v>1</v>
      </c>
      <c r="W71" s="6">
        <v>1</v>
      </c>
      <c r="Z71">
        <f t="shared" si="57"/>
        <v>-525</v>
      </c>
      <c r="AA71" s="215">
        <f t="shared" si="58"/>
        <v>3.0855617868356597E-4</v>
      </c>
      <c r="AB71" s="215">
        <f t="shared" si="59"/>
        <v>-2.9169945751788346E-2</v>
      </c>
      <c r="AC71" s="215">
        <f t="shared" si="60"/>
        <v>3.0183889587898839E-2</v>
      </c>
      <c r="AD71" s="215">
        <f t="shared" si="61"/>
        <v>3.5269382871346358E-4</v>
      </c>
      <c r="AE71" s="215">
        <f t="shared" si="62"/>
        <v>1.2439293681256199E-7</v>
      </c>
      <c r="AF71">
        <f t="shared" si="63"/>
        <v>3.0183889587898839E-2</v>
      </c>
      <c r="AG71" s="225"/>
      <c r="AH71">
        <f t="shared" si="64"/>
        <v>2.9831195759185376E-2</v>
      </c>
      <c r="AI71">
        <f t="shared" si="65"/>
        <v>0.52032403722322296</v>
      </c>
      <c r="AJ71">
        <f t="shared" si="66"/>
        <v>0.92310486984071394</v>
      </c>
      <c r="AK71">
        <f t="shared" si="67"/>
        <v>-6.5037931852923572E-2</v>
      </c>
      <c r="AL71">
        <f t="shared" si="68"/>
        <v>-3.0068272579362101</v>
      </c>
      <c r="AM71">
        <f t="shared" si="69"/>
        <v>-14.818137265113903</v>
      </c>
      <c r="AN71" s="215">
        <f t="shared" ref="AN71:AT80" si="84">$AU71+$AB$7*SIN(AO71)</f>
        <v>3.3695111825505304</v>
      </c>
      <c r="AO71" s="215">
        <f t="shared" si="84"/>
        <v>3.3712634257075056</v>
      </c>
      <c r="AP71" s="215">
        <f t="shared" si="84"/>
        <v>3.3675475651040823</v>
      </c>
      <c r="AQ71" s="215">
        <f t="shared" si="84"/>
        <v>3.3754313751164702</v>
      </c>
      <c r="AR71" s="215">
        <f t="shared" si="84"/>
        <v>3.3587215181505545</v>
      </c>
      <c r="AS71" s="215">
        <f t="shared" si="84"/>
        <v>3.3942178124351008</v>
      </c>
      <c r="AT71" s="215">
        <f t="shared" si="84"/>
        <v>3.3191410628346536</v>
      </c>
      <c r="AU71" s="215">
        <f t="shared" si="70"/>
        <v>3.4797119543801989</v>
      </c>
      <c r="AW71">
        <v>2250</v>
      </c>
      <c r="AX71">
        <f t="shared" si="74"/>
        <v>-1.7282820036790617E-4</v>
      </c>
      <c r="AY71">
        <f t="shared" si="75"/>
        <v>-1.6231124034143771E-2</v>
      </c>
      <c r="AZ71" s="215">
        <f t="shared" si="76"/>
        <v>1.6058295833775865E-2</v>
      </c>
      <c r="BA71">
        <f t="shared" si="77"/>
        <v>0.57836877018506394</v>
      </c>
      <c r="BB71">
        <f t="shared" si="78"/>
        <v>0.7154902465135059</v>
      </c>
      <c r="BC71">
        <f t="shared" si="79"/>
        <v>-2.6280749703639081</v>
      </c>
      <c r="BD71">
        <f t="shared" si="80"/>
        <v>-3.8087404070270714</v>
      </c>
      <c r="BE71">
        <f t="shared" si="73"/>
        <v>3.97946103082083</v>
      </c>
      <c r="BF71">
        <f t="shared" si="73"/>
        <v>3.9799049983525201</v>
      </c>
      <c r="BG71">
        <f t="shared" si="73"/>
        <v>3.9785345158824814</v>
      </c>
      <c r="BH71">
        <f t="shared" si="73"/>
        <v>3.98277180642078</v>
      </c>
      <c r="BI71">
        <f t="shared" si="73"/>
        <v>3.9697345169823821</v>
      </c>
      <c r="BJ71">
        <f t="shared" si="73"/>
        <v>4.0104769339436572</v>
      </c>
      <c r="BK71">
        <f t="shared" si="73"/>
        <v>3.8885942198728158</v>
      </c>
      <c r="BL71">
        <f t="shared" si="81"/>
        <v>4.3393709448875981</v>
      </c>
    </row>
    <row r="72" spans="1:64">
      <c r="A72" s="24" t="s">
        <v>58</v>
      </c>
      <c r="B72" s="25" t="s">
        <v>60</v>
      </c>
      <c r="C72" s="42">
        <v>52321.579899999997</v>
      </c>
      <c r="D72" s="42">
        <v>1E-4</v>
      </c>
      <c r="E72">
        <f t="shared" si="13"/>
        <v>-421.50067642707285</v>
      </c>
      <c r="F72">
        <f t="shared" si="14"/>
        <v>-421.5</v>
      </c>
      <c r="G72">
        <f t="shared" si="15"/>
        <v>-2.8682500123977661E-4</v>
      </c>
      <c r="J72">
        <f t="shared" si="82"/>
        <v>-2.8682500123977661E-4</v>
      </c>
      <c r="P72">
        <f t="shared" si="54"/>
        <v>-2.9309786828585635E-2</v>
      </c>
      <c r="Q72" s="2">
        <f t="shared" si="55"/>
        <v>37303.079899999997</v>
      </c>
      <c r="R72">
        <f t="shared" si="83"/>
        <v>8.423323132315749E-4</v>
      </c>
      <c r="S72" s="6">
        <v>1</v>
      </c>
      <c r="T72">
        <f t="shared" si="56"/>
        <v>8.423323132315749E-4</v>
      </c>
      <c r="U72" t="s">
        <v>152</v>
      </c>
      <c r="V72" s="6">
        <v>1</v>
      </c>
      <c r="W72" s="6">
        <v>1</v>
      </c>
      <c r="Z72">
        <f t="shared" si="57"/>
        <v>-421.5</v>
      </c>
      <c r="AA72" s="215">
        <f t="shared" si="58"/>
        <v>1.9522937423519307E-4</v>
      </c>
      <c r="AB72" s="215">
        <f t="shared" si="59"/>
        <v>-2.9791841204060605E-2</v>
      </c>
      <c r="AC72" s="215">
        <f t="shared" si="60"/>
        <v>2.9022961827345858E-2</v>
      </c>
      <c r="AD72" s="215">
        <f t="shared" si="61"/>
        <v>-4.8205437547496968E-4</v>
      </c>
      <c r="AE72" s="215">
        <f t="shared" si="62"/>
        <v>2.3237642091456305E-7</v>
      </c>
      <c r="AF72">
        <f t="shared" si="63"/>
        <v>2.9022961827345858E-2</v>
      </c>
      <c r="AG72" s="225"/>
      <c r="AH72">
        <f t="shared" si="64"/>
        <v>2.9505016202820828E-2</v>
      </c>
      <c r="AI72">
        <f t="shared" si="65"/>
        <v>0.52120729048449865</v>
      </c>
      <c r="AJ72">
        <f t="shared" si="66"/>
        <v>0.91804317230898058</v>
      </c>
      <c r="AK72">
        <f t="shared" si="67"/>
        <v>-7.124958358010415E-2</v>
      </c>
      <c r="AL72">
        <f t="shared" si="68"/>
        <v>-2.9938658227970145</v>
      </c>
      <c r="AM72">
        <f t="shared" si="69"/>
        <v>-13.513871941327917</v>
      </c>
      <c r="AN72" s="215">
        <f t="shared" si="84"/>
        <v>3.3912903059026678</v>
      </c>
      <c r="AO72" s="215">
        <f t="shared" si="84"/>
        <v>3.3931387431110527</v>
      </c>
      <c r="AP72" s="215">
        <f t="shared" si="84"/>
        <v>3.3891980761036171</v>
      </c>
      <c r="AQ72" s="215">
        <f t="shared" si="84"/>
        <v>3.3976039731952983</v>
      </c>
      <c r="AR72" s="215">
        <f t="shared" si="84"/>
        <v>3.3796947296911934</v>
      </c>
      <c r="AS72" s="215">
        <f t="shared" si="84"/>
        <v>3.417953368449512</v>
      </c>
      <c r="AT72" s="215">
        <f t="shared" si="84"/>
        <v>3.3366472719008331</v>
      </c>
      <c r="AU72" s="215">
        <f t="shared" si="70"/>
        <v>3.5117749113234478</v>
      </c>
      <c r="AW72">
        <v>2500</v>
      </c>
      <c r="AX72">
        <f t="shared" si="74"/>
        <v>5.3789347599444287E-5</v>
      </c>
      <c r="AY72">
        <f t="shared" si="75"/>
        <v>-1.4259977802851671E-2</v>
      </c>
      <c r="AZ72" s="215">
        <f t="shared" si="76"/>
        <v>1.4313767150451115E-2</v>
      </c>
      <c r="BA72">
        <f t="shared" si="77"/>
        <v>0.58804628034993978</v>
      </c>
      <c r="BB72">
        <f t="shared" si="78"/>
        <v>0.68746313914598156</v>
      </c>
      <c r="BC72">
        <f t="shared" si="79"/>
        <v>-2.5887393899290938</v>
      </c>
      <c r="BD72">
        <f t="shared" si="80"/>
        <v>-3.5249814072704981</v>
      </c>
      <c r="BE72">
        <f t="shared" ref="BE72:BK81" si="85">$BL72+$AB$7*SIN(BF72)</f>
        <v>4.0384860836940364</v>
      </c>
      <c r="BF72">
        <f t="shared" si="85"/>
        <v>4.038774275434414</v>
      </c>
      <c r="BG72">
        <f t="shared" si="85"/>
        <v>4.0378204640492577</v>
      </c>
      <c r="BH72">
        <f t="shared" si="85"/>
        <v>4.0409816079179102</v>
      </c>
      <c r="BI72">
        <f t="shared" si="85"/>
        <v>4.0305523060811179</v>
      </c>
      <c r="BJ72">
        <f t="shared" si="85"/>
        <v>4.0654984720763192</v>
      </c>
      <c r="BK72">
        <f t="shared" si="85"/>
        <v>3.9537437103340936</v>
      </c>
      <c r="BL72">
        <f t="shared" si="81"/>
        <v>4.4168177007891662</v>
      </c>
    </row>
    <row r="73" spans="1:64">
      <c r="A73" s="84" t="s">
        <v>58</v>
      </c>
      <c r="B73" s="85" t="s">
        <v>59</v>
      </c>
      <c r="C73" s="84">
        <v>52348.504300000001</v>
      </c>
      <c r="D73" s="84">
        <v>2.0000000000000001E-4</v>
      </c>
      <c r="E73">
        <f t="shared" si="13"/>
        <v>-358.0041433442799</v>
      </c>
      <c r="F73">
        <f t="shared" si="14"/>
        <v>-358</v>
      </c>
      <c r="G73">
        <f t="shared" si="15"/>
        <v>-1.7568999974173494E-3</v>
      </c>
      <c r="J73">
        <f t="shared" si="82"/>
        <v>-1.7568999974173494E-3</v>
      </c>
      <c r="P73">
        <f t="shared" si="54"/>
        <v>-2.9168346643657979E-2</v>
      </c>
      <c r="Q73" s="2">
        <f t="shared" si="55"/>
        <v>37330.004300000001</v>
      </c>
      <c r="R73">
        <f t="shared" si="83"/>
        <v>7.5138740723969667E-4</v>
      </c>
      <c r="S73" s="6">
        <v>1</v>
      </c>
      <c r="T73">
        <f t="shared" si="56"/>
        <v>7.5138740723969667E-4</v>
      </c>
      <c r="U73" t="s">
        <v>152</v>
      </c>
      <c r="V73" s="6">
        <v>1</v>
      </c>
      <c r="W73" s="6">
        <v>1</v>
      </c>
      <c r="Z73">
        <f t="shared" si="57"/>
        <v>-358</v>
      </c>
      <c r="AA73" s="215">
        <f t="shared" si="58"/>
        <v>1.2927055504765445E-4</v>
      </c>
      <c r="AB73" s="215">
        <f t="shared" si="59"/>
        <v>-3.1054517196122983E-2</v>
      </c>
      <c r="AC73" s="215">
        <f t="shared" si="60"/>
        <v>2.7411446646240629E-2</v>
      </c>
      <c r="AD73" s="215">
        <f t="shared" si="61"/>
        <v>-1.8861705524650038E-3</v>
      </c>
      <c r="AE73" s="215">
        <f t="shared" si="62"/>
        <v>3.5576393529861378E-6</v>
      </c>
      <c r="AF73">
        <f t="shared" si="63"/>
        <v>2.7411446646240629E-2</v>
      </c>
      <c r="AG73" s="225"/>
      <c r="AH73">
        <f t="shared" si="64"/>
        <v>2.9297617198705633E-2</v>
      </c>
      <c r="AI73">
        <f t="shared" si="65"/>
        <v>0.52179083386814673</v>
      </c>
      <c r="AJ73">
        <f t="shared" si="66"/>
        <v>0.91485149790394593</v>
      </c>
      <c r="AK73">
        <f t="shared" si="67"/>
        <v>-7.5066339147523684E-2</v>
      </c>
      <c r="AL73">
        <f t="shared" si="68"/>
        <v>-2.9858893800580844</v>
      </c>
      <c r="AM73">
        <f t="shared" si="69"/>
        <v>-12.818984060215277</v>
      </c>
      <c r="AN73" s="215">
        <f t="shared" si="84"/>
        <v>3.4046741794348909</v>
      </c>
      <c r="AO73" s="215">
        <f t="shared" si="84"/>
        <v>3.4065735765928786</v>
      </c>
      <c r="AP73" s="215">
        <f t="shared" si="84"/>
        <v>3.4025100538676791</v>
      </c>
      <c r="AQ73" s="215">
        <f t="shared" si="84"/>
        <v>3.4112089244514601</v>
      </c>
      <c r="AR73" s="215">
        <f t="shared" si="84"/>
        <v>3.3926116323379314</v>
      </c>
      <c r="AS73" s="215">
        <f t="shared" si="84"/>
        <v>3.4324880582671491</v>
      </c>
      <c r="AT73" s="215">
        <f t="shared" si="84"/>
        <v>3.3474759551191351</v>
      </c>
      <c r="AU73" s="215">
        <f t="shared" si="70"/>
        <v>3.531446387322446</v>
      </c>
      <c r="AW73">
        <v>2750</v>
      </c>
      <c r="AX73">
        <f t="shared" si="74"/>
        <v>3.2714815635164624E-4</v>
      </c>
      <c r="AY73">
        <f t="shared" si="75"/>
        <v>-1.2160945224735303E-2</v>
      </c>
      <c r="AZ73" s="215">
        <f t="shared" si="76"/>
        <v>1.2488093381086949E-2</v>
      </c>
      <c r="BA73">
        <f t="shared" si="77"/>
        <v>0.59873314966520264</v>
      </c>
      <c r="BB73">
        <f t="shared" si="78"/>
        <v>0.65733652118283814</v>
      </c>
      <c r="BC73">
        <f t="shared" si="79"/>
        <v>-2.5480283179821068</v>
      </c>
      <c r="BD73">
        <f t="shared" si="80"/>
        <v>-3.2699614755432633</v>
      </c>
      <c r="BE73">
        <f t="shared" si="85"/>
        <v>4.0985272779221891</v>
      </c>
      <c r="BF73">
        <f t="shared" si="85"/>
        <v>4.0986996399665516</v>
      </c>
      <c r="BG73">
        <f t="shared" si="85"/>
        <v>4.0980816096060773</v>
      </c>
      <c r="BH73">
        <f t="shared" si="85"/>
        <v>4.1003001714745286</v>
      </c>
      <c r="BI73">
        <f t="shared" si="85"/>
        <v>4.0923682825431422</v>
      </c>
      <c r="BJ73">
        <f t="shared" si="85"/>
        <v>4.1211530635096096</v>
      </c>
      <c r="BK73">
        <f t="shared" si="85"/>
        <v>4.0216693305715294</v>
      </c>
      <c r="BL73">
        <f t="shared" si="81"/>
        <v>4.4942644566907335</v>
      </c>
    </row>
    <row r="74" spans="1:64">
      <c r="A74" s="24" t="s">
        <v>58</v>
      </c>
      <c r="B74" s="25" t="s">
        <v>59</v>
      </c>
      <c r="C74" s="42">
        <v>52352.320299999999</v>
      </c>
      <c r="D74" s="42">
        <v>1E-4</v>
      </c>
      <c r="E74">
        <f t="shared" si="13"/>
        <v>-349.00476841879089</v>
      </c>
      <c r="F74">
        <f t="shared" si="14"/>
        <v>-349</v>
      </c>
      <c r="G74">
        <f t="shared" si="15"/>
        <v>-2.021950000198558E-3</v>
      </c>
      <c r="J74">
        <f t="shared" si="82"/>
        <v>-2.021950000198558E-3</v>
      </c>
      <c r="P74">
        <f t="shared" si="54"/>
        <v>-2.914763243654411E-2</v>
      </c>
      <c r="Q74" s="2">
        <f t="shared" si="55"/>
        <v>37333.820299999999</v>
      </c>
      <c r="R74">
        <f t="shared" si="83"/>
        <v>7.3580264763746549E-4</v>
      </c>
      <c r="S74" s="6">
        <v>0.8</v>
      </c>
      <c r="T74">
        <f t="shared" si="56"/>
        <v>5.8864211810997244E-4</v>
      </c>
      <c r="U74" t="s">
        <v>152</v>
      </c>
      <c r="V74" s="6">
        <v>0.8</v>
      </c>
      <c r="W74" s="6">
        <v>1</v>
      </c>
      <c r="Z74">
        <f t="shared" si="57"/>
        <v>-349</v>
      </c>
      <c r="AA74" s="215">
        <f t="shared" si="58"/>
        <v>1.2014202674250074E-4</v>
      </c>
      <c r="AB74" s="215">
        <f t="shared" si="59"/>
        <v>-3.1289724463485172E-2</v>
      </c>
      <c r="AC74" s="215">
        <f t="shared" si="60"/>
        <v>2.7125682436345552E-2</v>
      </c>
      <c r="AD74" s="215">
        <f t="shared" si="61"/>
        <v>-2.1420920269410587E-3</v>
      </c>
      <c r="AE74" s="215">
        <f t="shared" si="62"/>
        <v>3.6708466015075625E-6</v>
      </c>
      <c r="AF74">
        <f t="shared" si="63"/>
        <v>2.7125682436345552E-2</v>
      </c>
      <c r="AG74" s="225"/>
      <c r="AH74">
        <f t="shared" si="64"/>
        <v>2.926777446328661E-2</v>
      </c>
      <c r="AI74">
        <f t="shared" si="65"/>
        <v>0.52187612195147981</v>
      </c>
      <c r="AJ74">
        <f t="shared" si="66"/>
        <v>0.91439378564431062</v>
      </c>
      <c r="AK74">
        <f t="shared" si="67"/>
        <v>-7.5607665519954029E-2</v>
      </c>
      <c r="AL74">
        <f t="shared" si="68"/>
        <v>-2.98475729261656</v>
      </c>
      <c r="AM74">
        <f t="shared" si="69"/>
        <v>-12.726076255502855</v>
      </c>
      <c r="AN74" s="215">
        <f t="shared" si="84"/>
        <v>3.4065725108054075</v>
      </c>
      <c r="AO74" s="215">
        <f t="shared" si="84"/>
        <v>3.4084786272237375</v>
      </c>
      <c r="AP74" s="215">
        <f t="shared" si="84"/>
        <v>3.4043986389226792</v>
      </c>
      <c r="AQ74" s="215">
        <f t="shared" si="84"/>
        <v>3.413137304669172</v>
      </c>
      <c r="AR74" s="215">
        <f t="shared" si="84"/>
        <v>3.3944455330062282</v>
      </c>
      <c r="AS74" s="215">
        <f t="shared" si="84"/>
        <v>3.4345463269639316</v>
      </c>
      <c r="AT74" s="215">
        <f t="shared" si="84"/>
        <v>3.3490164100962159</v>
      </c>
      <c r="AU74" s="215">
        <f t="shared" si="70"/>
        <v>3.5342344705349023</v>
      </c>
      <c r="AW74">
        <v>3000</v>
      </c>
      <c r="AX74">
        <f t="shared" si="74"/>
        <v>6.4794368082381551E-4</v>
      </c>
      <c r="AY74">
        <f t="shared" si="75"/>
        <v>-9.9340262997946582E-3</v>
      </c>
      <c r="AZ74" s="215">
        <f t="shared" si="76"/>
        <v>1.0581969980618474E-2</v>
      </c>
      <c r="BA74">
        <f t="shared" si="77"/>
        <v>0.61052960332240569</v>
      </c>
      <c r="BB74">
        <f t="shared" si="78"/>
        <v>0.62491254437297461</v>
      </c>
      <c r="BC74">
        <f t="shared" si="79"/>
        <v>-2.5057688880145519</v>
      </c>
      <c r="BD74">
        <f t="shared" si="80"/>
        <v>-3.0388341211508036</v>
      </c>
      <c r="BE74">
        <f t="shared" si="85"/>
        <v>4.1596936823894524</v>
      </c>
      <c r="BF74">
        <f t="shared" si="85"/>
        <v>4.1597868016328086</v>
      </c>
      <c r="BG74">
        <f t="shared" si="85"/>
        <v>4.1594204256793539</v>
      </c>
      <c r="BH74">
        <f t="shared" si="85"/>
        <v>4.1608631840581687</v>
      </c>
      <c r="BI74">
        <f t="shared" si="85"/>
        <v>4.1552010856399306</v>
      </c>
      <c r="BJ74">
        <f t="shared" si="85"/>
        <v>4.1777300865831126</v>
      </c>
      <c r="BK74">
        <f t="shared" si="85"/>
        <v>4.0924281598181738</v>
      </c>
      <c r="BL74">
        <f t="shared" si="81"/>
        <v>4.5717112125923007</v>
      </c>
    </row>
    <row r="75" spans="1:64">
      <c r="A75" s="84" t="s">
        <v>58</v>
      </c>
      <c r="B75" s="85" t="s">
        <v>60</v>
      </c>
      <c r="C75" s="84">
        <v>52352.536</v>
      </c>
      <c r="D75" s="84">
        <v>2.9999999999999997E-4</v>
      </c>
      <c r="E75">
        <f t="shared" si="13"/>
        <v>-348.49607733612987</v>
      </c>
      <c r="F75">
        <f t="shared" si="14"/>
        <v>-348.5</v>
      </c>
      <c r="G75">
        <f t="shared" si="15"/>
        <v>1.6633250052109361E-3</v>
      </c>
      <c r="K75">
        <f>G75</f>
        <v>1.6633250052109361E-3</v>
      </c>
      <c r="P75">
        <f t="shared" si="54"/>
        <v>-2.9146476787578826E-2</v>
      </c>
      <c r="Q75" s="2">
        <f t="shared" si="55"/>
        <v>37334.036</v>
      </c>
      <c r="R75">
        <f t="shared" si="83"/>
        <v>9.4924388651099125E-4</v>
      </c>
      <c r="S75" s="6">
        <v>0.8</v>
      </c>
      <c r="T75">
        <f t="shared" si="56"/>
        <v>7.59395109208793E-4</v>
      </c>
      <c r="U75" t="s">
        <v>161</v>
      </c>
      <c r="V75" s="6">
        <v>0.8</v>
      </c>
      <c r="W75" s="6">
        <v>1</v>
      </c>
      <c r="Z75">
        <f t="shared" si="57"/>
        <v>-348.5</v>
      </c>
      <c r="AA75" s="215">
        <f t="shared" si="58"/>
        <v>1.1963648843471217E-4</v>
      </c>
      <c r="AB75" s="215">
        <f t="shared" si="59"/>
        <v>-2.7602788270802602E-2</v>
      </c>
      <c r="AC75" s="215">
        <f t="shared" si="60"/>
        <v>3.0809801792789762E-2</v>
      </c>
      <c r="AD75" s="215">
        <f t="shared" si="61"/>
        <v>1.5436885167762239E-3</v>
      </c>
      <c r="AE75" s="215">
        <f t="shared" si="62"/>
        <v>1.9063793894614226E-6</v>
      </c>
      <c r="AF75">
        <f t="shared" si="63"/>
        <v>3.0809801792789762E-2</v>
      </c>
      <c r="AG75" s="225"/>
      <c r="AH75">
        <f t="shared" si="64"/>
        <v>2.9266113276013538E-2</v>
      </c>
      <c r="AI75">
        <f t="shared" si="65"/>
        <v>0.52188087902712432</v>
      </c>
      <c r="AJ75">
        <f t="shared" si="66"/>
        <v>0.91436831810453978</v>
      </c>
      <c r="AK75">
        <f t="shared" si="67"/>
        <v>-7.5637741939181005E-2</v>
      </c>
      <c r="AL75">
        <f t="shared" si="68"/>
        <v>-2.9846943872269303</v>
      </c>
      <c r="AM75">
        <f t="shared" si="69"/>
        <v>-12.72095299467715</v>
      </c>
      <c r="AN75" s="215">
        <f t="shared" si="84"/>
        <v>3.4066779840720756</v>
      </c>
      <c r="AO75" s="215">
        <f t="shared" si="84"/>
        <v>3.4085844700997083</v>
      </c>
      <c r="AP75" s="215">
        <f t="shared" si="84"/>
        <v>3.4045035739909801</v>
      </c>
      <c r="AQ75" s="215">
        <f t="shared" si="84"/>
        <v>3.4132444378671258</v>
      </c>
      <c r="AR75" s="215">
        <f t="shared" si="84"/>
        <v>3.3945474397439637</v>
      </c>
      <c r="AS75" s="215">
        <f t="shared" si="84"/>
        <v>3.4346606621907254</v>
      </c>
      <c r="AT75" s="215">
        <f t="shared" si="84"/>
        <v>3.3491020330544208</v>
      </c>
      <c r="AU75" s="215">
        <f t="shared" si="70"/>
        <v>3.5343893640467057</v>
      </c>
      <c r="AW75">
        <v>3250</v>
      </c>
      <c r="AX75">
        <f t="shared" si="74"/>
        <v>1.0170564317111448E-3</v>
      </c>
      <c r="AY75">
        <f t="shared" si="75"/>
        <v>-7.5792210280297336E-3</v>
      </c>
      <c r="AZ75" s="215">
        <f t="shared" si="76"/>
        <v>8.5962774597408784E-3</v>
      </c>
      <c r="BA75">
        <f t="shared" si="77"/>
        <v>0.62355205975046157</v>
      </c>
      <c r="BB75">
        <f t="shared" si="78"/>
        <v>0.58996435568241756</v>
      </c>
      <c r="BC75">
        <f t="shared" si="79"/>
        <v>-2.4617640775490122</v>
      </c>
      <c r="BD75">
        <f t="shared" si="80"/>
        <v>-2.8277308700304364</v>
      </c>
      <c r="BE75">
        <f t="shared" si="85"/>
        <v>4.2221059305838571</v>
      </c>
      <c r="BF75">
        <f t="shared" si="85"/>
        <v>4.2221500157223328</v>
      </c>
      <c r="BG75">
        <f t="shared" si="85"/>
        <v>4.2219566232841936</v>
      </c>
      <c r="BH75">
        <f t="shared" si="85"/>
        <v>4.2228055174149173</v>
      </c>
      <c r="BI75">
        <f t="shared" si="85"/>
        <v>4.219089287928572</v>
      </c>
      <c r="BJ75">
        <f t="shared" si="85"/>
        <v>4.2355545402763886</v>
      </c>
      <c r="BK75">
        <f t="shared" si="85"/>
        <v>4.1660602922117036</v>
      </c>
      <c r="BL75">
        <f t="shared" si="81"/>
        <v>4.6491579684938689</v>
      </c>
    </row>
    <row r="76" spans="1:64">
      <c r="A76" s="43" t="s">
        <v>65</v>
      </c>
      <c r="B76" s="44" t="s">
        <v>60</v>
      </c>
      <c r="C76" s="45">
        <v>52369.4948</v>
      </c>
      <c r="D76" s="45">
        <v>2.9999999999999997E-4</v>
      </c>
      <c r="E76">
        <f t="shared" si="13"/>
        <v>-308.50168543717018</v>
      </c>
      <c r="F76">
        <f t="shared" si="14"/>
        <v>-308.5</v>
      </c>
      <c r="G76">
        <f t="shared" si="15"/>
        <v>-7.1467499947175384E-4</v>
      </c>
      <c r="J76">
        <f t="shared" ref="J76:J87" si="86">G76</f>
        <v>-7.1467499947175384E-4</v>
      </c>
      <c r="P76">
        <f t="shared" si="54"/>
        <v>-2.9052367463301323E-2</v>
      </c>
      <c r="Q76" s="2">
        <f t="shared" si="55"/>
        <v>37350.9948</v>
      </c>
      <c r="R76">
        <f t="shared" si="83"/>
        <v>8.0302481417458317E-4</v>
      </c>
      <c r="S76" s="6">
        <v>1</v>
      </c>
      <c r="T76">
        <f t="shared" si="56"/>
        <v>8.0302481417458317E-4</v>
      </c>
      <c r="U76" t="s">
        <v>152</v>
      </c>
      <c r="V76" s="6">
        <v>1</v>
      </c>
      <c r="W76" s="6">
        <v>1</v>
      </c>
      <c r="Z76">
        <f t="shared" si="57"/>
        <v>-308.5</v>
      </c>
      <c r="AA76" s="215">
        <f t="shared" si="58"/>
        <v>7.9740043279187545E-5</v>
      </c>
      <c r="AB76" s="215">
        <f t="shared" si="59"/>
        <v>-2.9846782506052265E-2</v>
      </c>
      <c r="AC76" s="215">
        <f t="shared" si="60"/>
        <v>2.833769246382957E-2</v>
      </c>
      <c r="AD76" s="215">
        <f t="shared" si="61"/>
        <v>-7.9441504275094138E-4</v>
      </c>
      <c r="AE76" s="215">
        <f t="shared" si="62"/>
        <v>6.3109526014898001E-7</v>
      </c>
      <c r="AF76">
        <f t="shared" si="63"/>
        <v>2.833769246382957E-2</v>
      </c>
      <c r="AG76" s="225"/>
      <c r="AH76">
        <f t="shared" si="64"/>
        <v>2.9132107506580511E-2</v>
      </c>
      <c r="AI76">
        <f t="shared" si="65"/>
        <v>0.52226788743690555</v>
      </c>
      <c r="AJ76">
        <f t="shared" si="66"/>
        <v>0.91231755281092464</v>
      </c>
      <c r="AK76">
        <f t="shared" si="67"/>
        <v>-7.8044797850570724E-2</v>
      </c>
      <c r="AL76">
        <f t="shared" si="68"/>
        <v>-2.9796579323083283</v>
      </c>
      <c r="AM76">
        <f t="shared" si="69"/>
        <v>-12.323654848380494</v>
      </c>
      <c r="AN76" s="215">
        <f t="shared" si="84"/>
        <v>3.4151194403061984</v>
      </c>
      <c r="AO76" s="215">
        <f t="shared" si="84"/>
        <v>3.4170542354811237</v>
      </c>
      <c r="AP76" s="215">
        <f t="shared" si="84"/>
        <v>3.4129030948666275</v>
      </c>
      <c r="AQ76" s="215">
        <f t="shared" si="84"/>
        <v>3.4218154453191643</v>
      </c>
      <c r="AR76" s="215">
        <f t="shared" si="84"/>
        <v>3.402708033564124</v>
      </c>
      <c r="AS76" s="215">
        <f t="shared" si="84"/>
        <v>3.4438029951335367</v>
      </c>
      <c r="AT76" s="215">
        <f t="shared" si="84"/>
        <v>3.3559664144599983</v>
      </c>
      <c r="AU76" s="215">
        <f t="shared" si="70"/>
        <v>3.5467808449909564</v>
      </c>
      <c r="AW76">
        <v>3500</v>
      </c>
      <c r="AX76">
        <f t="shared" si="74"/>
        <v>1.4356412760269674E-3</v>
      </c>
      <c r="AY76">
        <f t="shared" si="75"/>
        <v>-5.096529409440536E-3</v>
      </c>
      <c r="AZ76" s="215">
        <f t="shared" si="76"/>
        <v>6.5321706854675034E-3</v>
      </c>
      <c r="BA76">
        <f t="shared" si="77"/>
        <v>0.63793588914066179</v>
      </c>
      <c r="BB76">
        <f t="shared" si="78"/>
        <v>0.55223189063932132</v>
      </c>
      <c r="BC76">
        <f t="shared" si="79"/>
        <v>-2.4157883756707497</v>
      </c>
      <c r="BD76">
        <f t="shared" si="80"/>
        <v>-2.6335208522082461</v>
      </c>
      <c r="BE76">
        <f t="shared" si="85"/>
        <v>4.2858974323968635</v>
      </c>
      <c r="BF76">
        <f t="shared" si="85"/>
        <v>4.285914815935298</v>
      </c>
      <c r="BG76">
        <f t="shared" si="85"/>
        <v>4.2858280106972293</v>
      </c>
      <c r="BH76">
        <f t="shared" si="85"/>
        <v>4.2862616408356891</v>
      </c>
      <c r="BI76">
        <f t="shared" si="85"/>
        <v>4.2840995811413256</v>
      </c>
      <c r="BJ76">
        <f t="shared" si="85"/>
        <v>4.2949839338130165</v>
      </c>
      <c r="BK76">
        <f t="shared" si="85"/>
        <v>4.2425885964299601</v>
      </c>
      <c r="BL76">
        <f t="shared" si="81"/>
        <v>4.7266047243954361</v>
      </c>
    </row>
    <row r="77" spans="1:64">
      <c r="A77" s="43" t="s">
        <v>58</v>
      </c>
      <c r="B77" s="44" t="s">
        <v>59</v>
      </c>
      <c r="C77" s="45">
        <v>52401.507299999997</v>
      </c>
      <c r="D77" s="45">
        <v>2.9999999999999997E-4</v>
      </c>
      <c r="E77">
        <f t="shared" si="13"/>
        <v>-233.00574995439393</v>
      </c>
      <c r="F77">
        <f t="shared" si="14"/>
        <v>-233</v>
      </c>
      <c r="G77">
        <f t="shared" si="15"/>
        <v>-2.4381499970331788E-3</v>
      </c>
      <c r="J77">
        <f t="shared" si="86"/>
        <v>-2.4381499970331788E-3</v>
      </c>
      <c r="P77">
        <f t="shared" si="54"/>
        <v>-2.8865814506400383E-2</v>
      </c>
      <c r="Q77" s="2">
        <f t="shared" si="55"/>
        <v>37383.007299999997</v>
      </c>
      <c r="R77">
        <f t="shared" si="83"/>
        <v>6.9842145141966691E-4</v>
      </c>
      <c r="S77" s="6">
        <v>1</v>
      </c>
      <c r="T77">
        <f t="shared" si="56"/>
        <v>6.9842145141966691E-4</v>
      </c>
      <c r="U77" t="s">
        <v>152</v>
      </c>
      <c r="V77" s="6">
        <v>1</v>
      </c>
      <c r="W77" s="6">
        <v>1</v>
      </c>
      <c r="Z77">
        <f t="shared" si="57"/>
        <v>-233</v>
      </c>
      <c r="AA77" s="215">
        <f t="shared" si="58"/>
        <v>7.3804157121777625E-6</v>
      </c>
      <c r="AB77" s="215">
        <f t="shared" si="59"/>
        <v>-3.1311344919145737E-2</v>
      </c>
      <c r="AC77" s="215">
        <f t="shared" si="60"/>
        <v>2.6427664509367205E-2</v>
      </c>
      <c r="AD77" s="215">
        <f t="shared" si="61"/>
        <v>-2.4455304127453566E-3</v>
      </c>
      <c r="AE77" s="215">
        <f t="shared" si="62"/>
        <v>5.9806189996624737E-6</v>
      </c>
      <c r="AF77">
        <f t="shared" si="63"/>
        <v>2.6427664509367205E-2</v>
      </c>
      <c r="AG77" s="225"/>
      <c r="AH77">
        <f t="shared" si="64"/>
        <v>2.8873194922112561E-2</v>
      </c>
      <c r="AI77">
        <f t="shared" si="65"/>
        <v>0.5230332244017537</v>
      </c>
      <c r="AJ77">
        <f t="shared" si="66"/>
        <v>0.9083743762219666</v>
      </c>
      <c r="AK77">
        <f t="shared" si="67"/>
        <v>-8.2593321890729765E-2</v>
      </c>
      <c r="AL77">
        <f t="shared" si="68"/>
        <v>-2.970129295203439</v>
      </c>
      <c r="AM77">
        <f t="shared" si="69"/>
        <v>-11.63570846234577</v>
      </c>
      <c r="AN77" s="215">
        <f t="shared" si="84"/>
        <v>3.4310725883514275</v>
      </c>
      <c r="AO77" s="215">
        <f t="shared" si="84"/>
        <v>3.4330540022131082</v>
      </c>
      <c r="AP77" s="215">
        <f t="shared" si="84"/>
        <v>3.4287832093430639</v>
      </c>
      <c r="AQ77" s="215">
        <f t="shared" si="84"/>
        <v>3.4379954205080496</v>
      </c>
      <c r="AR77" s="215">
        <f t="shared" si="84"/>
        <v>3.4181555724873638</v>
      </c>
      <c r="AS77" s="215">
        <f t="shared" si="84"/>
        <v>3.4610345196560193</v>
      </c>
      <c r="AT77" s="215">
        <f t="shared" si="84"/>
        <v>3.3690034569438341</v>
      </c>
      <c r="AU77" s="215">
        <f t="shared" si="70"/>
        <v>3.5701697652732296</v>
      </c>
      <c r="AW77">
        <v>3750</v>
      </c>
      <c r="AX77">
        <f t="shared" si="74"/>
        <v>1.9052368385489285E-3</v>
      </c>
      <c r="AY77">
        <f t="shared" si="75"/>
        <v>-2.4859514440270652E-3</v>
      </c>
      <c r="AZ77" s="215">
        <f t="shared" si="76"/>
        <v>4.3911882825759937E-3</v>
      </c>
      <c r="BA77">
        <f t="shared" si="77"/>
        <v>0.6538387068378817</v>
      </c>
      <c r="BB77">
        <f t="shared" si="78"/>
        <v>0.51141702308579995</v>
      </c>
      <c r="BC77">
        <f t="shared" si="79"/>
        <v>-2.3675823464331986</v>
      </c>
      <c r="BD77">
        <f t="shared" si="80"/>
        <v>-2.4536364832420472</v>
      </c>
      <c r="BE77">
        <f t="shared" si="85"/>
        <v>4.3512159967568573</v>
      </c>
      <c r="BF77">
        <f t="shared" si="85"/>
        <v>4.3512211663260345</v>
      </c>
      <c r="BG77">
        <f t="shared" si="85"/>
        <v>4.351190945429912</v>
      </c>
      <c r="BH77">
        <f t="shared" si="85"/>
        <v>4.3513676486803305</v>
      </c>
      <c r="BI77">
        <f t="shared" si="85"/>
        <v>4.3503356234971706</v>
      </c>
      <c r="BJ77">
        <f t="shared" si="85"/>
        <v>4.3564035382418176</v>
      </c>
      <c r="BK77">
        <f t="shared" si="85"/>
        <v>4.3220185785931724</v>
      </c>
      <c r="BL77">
        <f t="shared" si="81"/>
        <v>4.8040514802970034</v>
      </c>
    </row>
    <row r="78" spans="1:64">
      <c r="A78" s="84" t="s">
        <v>68</v>
      </c>
      <c r="B78" s="85" t="s">
        <v>60</v>
      </c>
      <c r="C78" s="84">
        <v>52509.421000000002</v>
      </c>
      <c r="D78" s="84">
        <v>5.9999999999999995E-4</v>
      </c>
      <c r="E78">
        <f t="shared" si="13"/>
        <v>21.490016790120208</v>
      </c>
      <c r="F78">
        <f t="shared" si="14"/>
        <v>21.5</v>
      </c>
      <c r="G78">
        <f t="shared" si="15"/>
        <v>-4.2331749937147833E-3</v>
      </c>
      <c r="J78">
        <f t="shared" si="86"/>
        <v>-4.2331749937147833E-3</v>
      </c>
      <c r="P78">
        <f t="shared" si="54"/>
        <v>-2.8151046154433985E-2</v>
      </c>
      <c r="Q78" s="2">
        <f t="shared" si="55"/>
        <v>37490.921000000002</v>
      </c>
      <c r="R78">
        <f t="shared" si="83"/>
        <v>5.7206456086076327E-4</v>
      </c>
      <c r="S78" s="6">
        <v>1</v>
      </c>
      <c r="T78">
        <f t="shared" si="56"/>
        <v>5.7206456086076327E-4</v>
      </c>
      <c r="U78" t="s">
        <v>152</v>
      </c>
      <c r="V78" s="6">
        <v>1</v>
      </c>
      <c r="W78" s="6">
        <v>1</v>
      </c>
      <c r="Z78">
        <f t="shared" si="57"/>
        <v>21.5</v>
      </c>
      <c r="AA78" s="215">
        <f t="shared" si="58"/>
        <v>-2.0809272491027417E-4</v>
      </c>
      <c r="AB78" s="215">
        <f t="shared" si="59"/>
        <v>-3.2176128423238498E-2</v>
      </c>
      <c r="AC78" s="215">
        <f t="shared" si="60"/>
        <v>2.3917871160719202E-2</v>
      </c>
      <c r="AD78" s="215">
        <f t="shared" si="61"/>
        <v>-4.0250822688045092E-3</v>
      </c>
      <c r="AE78" s="215">
        <f t="shared" si="62"/>
        <v>1.6201287270644457E-5</v>
      </c>
      <c r="AF78">
        <f t="shared" si="63"/>
        <v>2.3917871160719202E-2</v>
      </c>
      <c r="AG78" s="225"/>
      <c r="AH78">
        <f t="shared" si="64"/>
        <v>2.7942953429523711E-2</v>
      </c>
      <c r="AI78">
        <f t="shared" si="65"/>
        <v>0.52595474652255003</v>
      </c>
      <c r="AJ78">
        <f t="shared" si="66"/>
        <v>0.89437159837420532</v>
      </c>
      <c r="AK78">
        <f t="shared" si="67"/>
        <v>-9.7979893350798195E-2</v>
      </c>
      <c r="AL78">
        <f t="shared" si="68"/>
        <v>-2.9377738072708959</v>
      </c>
      <c r="AM78">
        <f t="shared" si="69"/>
        <v>-9.7786419189709335</v>
      </c>
      <c r="AN78" s="215">
        <f t="shared" si="84"/>
        <v>3.4850568125721155</v>
      </c>
      <c r="AO78" s="215">
        <f t="shared" si="84"/>
        <v>3.4871295662141959</v>
      </c>
      <c r="AP78" s="215">
        <f t="shared" si="84"/>
        <v>3.4825823083532121</v>
      </c>
      <c r="AQ78" s="215">
        <f t="shared" si="84"/>
        <v>3.4925679689542353</v>
      </c>
      <c r="AR78" s="215">
        <f t="shared" si="84"/>
        <v>3.4706859028889339</v>
      </c>
      <c r="AS78" s="215">
        <f t="shared" si="84"/>
        <v>3.5188691511751693</v>
      </c>
      <c r="AT78" s="215">
        <f t="shared" si="84"/>
        <v>3.4137926546087316</v>
      </c>
      <c r="AU78" s="215">
        <f t="shared" si="70"/>
        <v>3.6490105627810259</v>
      </c>
      <c r="AW78">
        <v>4000</v>
      </c>
      <c r="AX78">
        <f t="shared" si="74"/>
        <v>2.4278976083313463E-3</v>
      </c>
      <c r="AY78">
        <f t="shared" si="75"/>
        <v>2.5251286821068031E-4</v>
      </c>
      <c r="AZ78" s="215">
        <f t="shared" si="76"/>
        <v>2.175384740120666E-3</v>
      </c>
      <c r="BA78">
        <f t="shared" si="77"/>
        <v>0.67144431559766038</v>
      </c>
      <c r="BB78">
        <f t="shared" si="78"/>
        <v>0.46717800202538828</v>
      </c>
      <c r="BC78">
        <f t="shared" si="79"/>
        <v>-2.3168457437510988</v>
      </c>
      <c r="BD78">
        <f t="shared" si="80"/>
        <v>-2.2859445283793765</v>
      </c>
      <c r="BE78">
        <f t="shared" si="85"/>
        <v>4.4182260080437734</v>
      </c>
      <c r="BF78">
        <f t="shared" si="85"/>
        <v>4.4182268876585304</v>
      </c>
      <c r="BG78">
        <f t="shared" si="85"/>
        <v>4.4182206203784444</v>
      </c>
      <c r="BH78">
        <f t="shared" si="85"/>
        <v>4.4182652777562277</v>
      </c>
      <c r="BI78">
        <f t="shared" si="85"/>
        <v>4.4179472160366107</v>
      </c>
      <c r="BJ78">
        <f t="shared" si="85"/>
        <v>4.4202198659272636</v>
      </c>
      <c r="BK78">
        <f t="shared" si="85"/>
        <v>4.4043383492547479</v>
      </c>
      <c r="BL78">
        <f t="shared" si="81"/>
        <v>4.8814982361985706</v>
      </c>
    </row>
    <row r="79" spans="1:64">
      <c r="A79" s="84" t="s">
        <v>68</v>
      </c>
      <c r="B79" s="85" t="s">
        <v>59</v>
      </c>
      <c r="C79" s="84">
        <v>52510.485399999998</v>
      </c>
      <c r="D79" s="84">
        <v>8.9999999999999998E-4</v>
      </c>
      <c r="E79">
        <f t="shared" si="13"/>
        <v>24.000219796056843</v>
      </c>
      <c r="F79">
        <f t="shared" si="14"/>
        <v>24</v>
      </c>
      <c r="G79">
        <f t="shared" si="15"/>
        <v>9.3200003902893513E-5</v>
      </c>
      <c r="J79">
        <f t="shared" si="86"/>
        <v>9.3200003902893513E-5</v>
      </c>
      <c r="P79">
        <f t="shared" si="54"/>
        <v>-2.8143367518493764E-2</v>
      </c>
      <c r="Q79" s="2">
        <f t="shared" si="55"/>
        <v>37491.985399999998</v>
      </c>
      <c r="R79">
        <f t="shared" si="83"/>
        <v>7.9730374544686577E-4</v>
      </c>
      <c r="S79" s="6">
        <v>1</v>
      </c>
      <c r="T79">
        <f t="shared" si="56"/>
        <v>7.9730374544686577E-4</v>
      </c>
      <c r="U79" t="s">
        <v>152</v>
      </c>
      <c r="V79" s="6">
        <v>1</v>
      </c>
      <c r="W79" s="6">
        <v>1</v>
      </c>
      <c r="Z79">
        <f t="shared" si="57"/>
        <v>24</v>
      </c>
      <c r="AA79" s="215">
        <f t="shared" si="58"/>
        <v>-2.0999122588340885E-4</v>
      </c>
      <c r="AB79" s="215">
        <f t="shared" si="59"/>
        <v>-2.7840176288707462E-2</v>
      </c>
      <c r="AC79" s="215">
        <f t="shared" si="60"/>
        <v>2.8236567522396658E-2</v>
      </c>
      <c r="AD79" s="215">
        <f t="shared" si="61"/>
        <v>3.0319122978630236E-4</v>
      </c>
      <c r="AE79" s="215">
        <f t="shared" si="62"/>
        <v>9.1924921819330406E-8</v>
      </c>
      <c r="AF79">
        <f t="shared" si="63"/>
        <v>2.8236567522396658E-2</v>
      </c>
      <c r="AG79" s="225"/>
      <c r="AH79">
        <f t="shared" si="64"/>
        <v>2.7933376292610355E-2</v>
      </c>
      <c r="AI79">
        <f t="shared" si="65"/>
        <v>0.52598610292077597</v>
      </c>
      <c r="AJ79">
        <f t="shared" si="66"/>
        <v>0.89422850644746121</v>
      </c>
      <c r="AK79">
        <f t="shared" si="67"/>
        <v>-9.8131479257679427E-2</v>
      </c>
      <c r="AL79">
        <f t="shared" si="68"/>
        <v>-2.9374540257351121</v>
      </c>
      <c r="AM79">
        <f t="shared" si="69"/>
        <v>-9.7632170959372893</v>
      </c>
      <c r="AN79" s="215">
        <f t="shared" si="84"/>
        <v>3.4855888179334142</v>
      </c>
      <c r="AO79" s="215">
        <f t="shared" si="84"/>
        <v>3.487661970304138</v>
      </c>
      <c r="AP79" s="215">
        <f t="shared" si="84"/>
        <v>3.4831129728513894</v>
      </c>
      <c r="AQ79" s="215">
        <f t="shared" si="84"/>
        <v>3.4931043766706136</v>
      </c>
      <c r="AR79" s="215">
        <f t="shared" si="84"/>
        <v>3.471205630425271</v>
      </c>
      <c r="AS79" s="215">
        <f t="shared" si="84"/>
        <v>3.5194352767014498</v>
      </c>
      <c r="AT79" s="215">
        <f t="shared" si="84"/>
        <v>3.414239535756757</v>
      </c>
      <c r="AU79" s="215">
        <f t="shared" si="70"/>
        <v>3.6497850303400412</v>
      </c>
      <c r="AW79">
        <v>4250</v>
      </c>
      <c r="AX79">
        <f t="shared" si="74"/>
        <v>3.0063554109734671E-3</v>
      </c>
      <c r="AY79">
        <f t="shared" si="75"/>
        <v>3.1188635272727076E-3</v>
      </c>
      <c r="AZ79" s="215">
        <f t="shared" si="76"/>
        <v>-1.1250811629924067E-4</v>
      </c>
      <c r="BA79">
        <f t="shared" si="77"/>
        <v>0.69096740205382745</v>
      </c>
      <c r="BB79">
        <f t="shared" si="78"/>
        <v>0.41912320322469498</v>
      </c>
      <c r="BC79">
        <f t="shared" si="79"/>
        <v>-2.2632287771525474</v>
      </c>
      <c r="BD79">
        <f t="shared" si="80"/>
        <v>-2.1286489910951074</v>
      </c>
      <c r="BE79">
        <f t="shared" si="85"/>
        <v>4.4871112604204439</v>
      </c>
      <c r="BF79">
        <f t="shared" si="85"/>
        <v>4.4871112211748612</v>
      </c>
      <c r="BG79">
        <f t="shared" si="85"/>
        <v>4.4871115841264766</v>
      </c>
      <c r="BH79">
        <f t="shared" si="85"/>
        <v>4.4871082274935343</v>
      </c>
      <c r="BI79">
        <f t="shared" si="85"/>
        <v>4.4871392720320182</v>
      </c>
      <c r="BJ79">
        <f t="shared" si="85"/>
        <v>4.4868523102052666</v>
      </c>
      <c r="BK79">
        <f t="shared" si="85"/>
        <v>4.489518694678539</v>
      </c>
      <c r="BL79">
        <f t="shared" si="81"/>
        <v>4.9589449921001387</v>
      </c>
    </row>
    <row r="80" spans="1:64">
      <c r="A80" s="84" t="s">
        <v>68</v>
      </c>
      <c r="B80" s="85" t="s">
        <v>59</v>
      </c>
      <c r="C80" s="84">
        <v>52511.334900000002</v>
      </c>
      <c r="D80" s="84">
        <v>5.0000000000000001E-4</v>
      </c>
      <c r="E80">
        <f t="shared" si="13"/>
        <v>26.003618380763399</v>
      </c>
      <c r="F80">
        <f t="shared" si="14"/>
        <v>26</v>
      </c>
      <c r="G80">
        <f t="shared" si="15"/>
        <v>1.5343000050052069E-3</v>
      </c>
      <c r="J80">
        <f t="shared" si="86"/>
        <v>1.5343000050052069E-3</v>
      </c>
      <c r="P80">
        <f t="shared" si="54"/>
        <v>-2.8137215401924612E-2</v>
      </c>
      <c r="Q80" s="2">
        <f t="shared" si="55"/>
        <v>37492.834900000002</v>
      </c>
      <c r="R80">
        <f t="shared" si="83"/>
        <v>8.8039882654367357E-4</v>
      </c>
      <c r="S80" s="6">
        <v>1</v>
      </c>
      <c r="T80">
        <f t="shared" si="56"/>
        <v>8.8039882654367357E-4</v>
      </c>
      <c r="U80" t="s">
        <v>152</v>
      </c>
      <c r="V80" s="6">
        <v>1</v>
      </c>
      <c r="W80" s="6">
        <v>1</v>
      </c>
      <c r="Z80">
        <f t="shared" si="57"/>
        <v>26</v>
      </c>
      <c r="AA80" s="215">
        <f t="shared" si="58"/>
        <v>-2.1150696494219925E-4</v>
      </c>
      <c r="AB80" s="215">
        <f t="shared" si="59"/>
        <v>-2.6391408431977206E-2</v>
      </c>
      <c r="AC80" s="215">
        <f t="shared" si="60"/>
        <v>2.9671515406929819E-2</v>
      </c>
      <c r="AD80" s="215">
        <f t="shared" si="61"/>
        <v>1.7458069699474062E-3</v>
      </c>
      <c r="AE80" s="215">
        <f t="shared" si="62"/>
        <v>3.0478419763169437E-6</v>
      </c>
      <c r="AF80">
        <f t="shared" si="63"/>
        <v>2.9671515406929819E-2</v>
      </c>
      <c r="AG80" s="225"/>
      <c r="AH80">
        <f t="shared" si="64"/>
        <v>2.7925708436982413E-2</v>
      </c>
      <c r="AI80">
        <f t="shared" si="65"/>
        <v>0.52601122577632631</v>
      </c>
      <c r="AJ80">
        <f t="shared" si="66"/>
        <v>0.89411395413716643</v>
      </c>
      <c r="AK80">
        <f t="shared" si="67"/>
        <v>-9.8252754442167245E-2</v>
      </c>
      <c r="AL80">
        <f t="shared" si="68"/>
        <v>-2.9371981716378666</v>
      </c>
      <c r="AM80">
        <f t="shared" si="69"/>
        <v>-9.7509104810548841</v>
      </c>
      <c r="AN80" s="215">
        <f t="shared" si="84"/>
        <v>3.4860144473963137</v>
      </c>
      <c r="AO80" s="215">
        <f t="shared" si="84"/>
        <v>3.4880879118787766</v>
      </c>
      <c r="AP80" s="215">
        <f t="shared" si="84"/>
        <v>3.4835375363887691</v>
      </c>
      <c r="AQ80" s="215">
        <f t="shared" si="84"/>
        <v>3.4935335085367885</v>
      </c>
      <c r="AR80" s="215">
        <f t="shared" si="84"/>
        <v>3.4716214665567224</v>
      </c>
      <c r="AS80" s="215">
        <f t="shared" si="84"/>
        <v>3.5198881484509998</v>
      </c>
      <c r="AT80" s="215">
        <f t="shared" si="84"/>
        <v>3.4145971423874792</v>
      </c>
      <c r="AU80" s="215">
        <f t="shared" si="70"/>
        <v>3.650404604387254</v>
      </c>
      <c r="AW80">
        <v>4500</v>
      </c>
      <c r="AX80">
        <f t="shared" si="74"/>
        <v>3.6442228913988292E-3</v>
      </c>
      <c r="AY80">
        <f t="shared" si="75"/>
        <v>6.1131005331590046E-3</v>
      </c>
      <c r="AZ80" s="215">
        <f t="shared" si="76"/>
        <v>-2.4688776417601753E-3</v>
      </c>
      <c r="BA80">
        <f t="shared" si="77"/>
        <v>0.71265904728491869</v>
      </c>
      <c r="BB80">
        <f t="shared" si="78"/>
        <v>0.36680442740400432</v>
      </c>
      <c r="BC80">
        <f t="shared" si="79"/>
        <v>-2.2063210689399861</v>
      </c>
      <c r="BD80">
        <f t="shared" si="80"/>
        <v>-1.9802167767336043</v>
      </c>
      <c r="BE80">
        <f t="shared" si="85"/>
        <v>4.5580784973816355</v>
      </c>
      <c r="BF80">
        <f t="shared" si="85"/>
        <v>4.5580784525764075</v>
      </c>
      <c r="BG80">
        <f t="shared" si="85"/>
        <v>4.5580790547964112</v>
      </c>
      <c r="BH80">
        <f t="shared" si="85"/>
        <v>4.5580709606472025</v>
      </c>
      <c r="BI80">
        <f t="shared" si="85"/>
        <v>4.5581797854472121</v>
      </c>
      <c r="BJ80">
        <f t="shared" si="85"/>
        <v>4.5567229639587943</v>
      </c>
      <c r="BK80">
        <f t="shared" si="85"/>
        <v>4.5775132519752608</v>
      </c>
      <c r="BL80">
        <f t="shared" si="81"/>
        <v>5.036391748001706</v>
      </c>
    </row>
    <row r="81" spans="1:64">
      <c r="A81" s="84" t="s">
        <v>68</v>
      </c>
      <c r="B81" s="85" t="s">
        <v>60</v>
      </c>
      <c r="C81" s="84">
        <v>52511.543899999997</v>
      </c>
      <c r="D81" s="84">
        <v>5.9999999999999995E-4</v>
      </c>
      <c r="E81">
        <f t="shared" si="13"/>
        <v>26.496508674103367</v>
      </c>
      <c r="F81">
        <f t="shared" si="14"/>
        <v>26.5</v>
      </c>
      <c r="G81">
        <f t="shared" si="15"/>
        <v>-1.480425002228003E-3</v>
      </c>
      <c r="J81">
        <f t="shared" si="86"/>
        <v>-1.480425002228003E-3</v>
      </c>
      <c r="P81">
        <f t="shared" si="54"/>
        <v>-2.8135676093918857E-2</v>
      </c>
      <c r="Q81" s="2">
        <f t="shared" si="55"/>
        <v>37493.043899999997</v>
      </c>
      <c r="R81">
        <f t="shared" si="83"/>
        <v>7.105024107610865E-4</v>
      </c>
      <c r="S81" s="6">
        <v>1</v>
      </c>
      <c r="T81">
        <f t="shared" si="56"/>
        <v>7.105024107610865E-4</v>
      </c>
      <c r="U81" t="s">
        <v>152</v>
      </c>
      <c r="V81" s="6">
        <v>1</v>
      </c>
      <c r="W81" s="6">
        <v>1</v>
      </c>
      <c r="Z81">
        <f t="shared" si="57"/>
        <v>26.5</v>
      </c>
      <c r="AA81" s="215">
        <f t="shared" si="58"/>
        <v>-2.1188547445103248E-4</v>
      </c>
      <c r="AB81" s="215">
        <f t="shared" si="59"/>
        <v>-2.9404215621695828E-2</v>
      </c>
      <c r="AC81" s="215">
        <f t="shared" si="60"/>
        <v>2.6655251091690854E-2</v>
      </c>
      <c r="AD81" s="215">
        <f t="shared" si="61"/>
        <v>-1.2685395277769705E-3</v>
      </c>
      <c r="AE81" s="215">
        <f t="shared" si="62"/>
        <v>1.6091925335326193E-6</v>
      </c>
      <c r="AF81">
        <f t="shared" si="63"/>
        <v>2.6655251091690854E-2</v>
      </c>
      <c r="AG81" s="225"/>
      <c r="AH81">
        <f t="shared" si="64"/>
        <v>2.7923790619467825E-2</v>
      </c>
      <c r="AI81">
        <f t="shared" si="65"/>
        <v>0.52601751173288291</v>
      </c>
      <c r="AJ81">
        <f t="shared" si="66"/>
        <v>0.89408530511622941</v>
      </c>
      <c r="AK81">
        <f t="shared" si="67"/>
        <v>-9.8283074136117962E-2</v>
      </c>
      <c r="AL81">
        <f t="shared" si="68"/>
        <v>-2.9371342040997352</v>
      </c>
      <c r="AM81">
        <f t="shared" si="69"/>
        <v>-9.7478384304425383</v>
      </c>
      <c r="AN81" s="215">
        <f t="shared" ref="AN81:AT90" si="87">$AU81+$AB$7*SIN(AO81)</f>
        <v>3.4861208582617311</v>
      </c>
      <c r="AO81" s="215">
        <f t="shared" si="87"/>
        <v>3.4881943998182177</v>
      </c>
      <c r="AP81" s="215">
        <f t="shared" si="87"/>
        <v>3.4836436817124987</v>
      </c>
      <c r="AQ81" s="215">
        <f t="shared" si="87"/>
        <v>3.4936407922970796</v>
      </c>
      <c r="AR81" s="215">
        <f t="shared" si="87"/>
        <v>3.4717254331091976</v>
      </c>
      <c r="AS81" s="215">
        <f t="shared" si="87"/>
        <v>3.5200013624045559</v>
      </c>
      <c r="AT81" s="215">
        <f t="shared" si="87"/>
        <v>3.4146865581849637</v>
      </c>
      <c r="AU81" s="215">
        <f t="shared" si="70"/>
        <v>3.6505594978990574</v>
      </c>
      <c r="AW81">
        <v>4750</v>
      </c>
      <c r="AX81">
        <f t="shared" si="74"/>
        <v>4.3462590535644661E-3</v>
      </c>
      <c r="AY81">
        <f t="shared" si="75"/>
        <v>9.2352238858695798E-3</v>
      </c>
      <c r="AZ81" s="215">
        <f t="shared" si="76"/>
        <v>-4.8889648323051137E-3</v>
      </c>
      <c r="BA81">
        <f t="shared" si="77"/>
        <v>0.73681300212574719</v>
      </c>
      <c r="BB81">
        <f t="shared" si="78"/>
        <v>0.3097103519276459</v>
      </c>
      <c r="BC81">
        <f t="shared" si="79"/>
        <v>-2.145637773984137</v>
      </c>
      <c r="BD81">
        <f t="shared" si="80"/>
        <v>-1.8393199560030513</v>
      </c>
      <c r="BE81">
        <f t="shared" si="85"/>
        <v>4.6313616433501732</v>
      </c>
      <c r="BF81">
        <f t="shared" si="85"/>
        <v>4.6313616405971576</v>
      </c>
      <c r="BG81">
        <f t="shared" si="85"/>
        <v>4.6313617108637564</v>
      </c>
      <c r="BH81">
        <f t="shared" si="85"/>
        <v>4.6313599174333007</v>
      </c>
      <c r="BI81">
        <f t="shared" si="85"/>
        <v>4.6314057039708967</v>
      </c>
      <c r="BJ81">
        <f t="shared" si="85"/>
        <v>4.630244740583799</v>
      </c>
      <c r="BK81">
        <f t="shared" si="85"/>
        <v>4.6682587870481385</v>
      </c>
      <c r="BL81">
        <f t="shared" si="81"/>
        <v>5.1138385039032732</v>
      </c>
    </row>
    <row r="82" spans="1:64">
      <c r="A82" s="84" t="s">
        <v>58</v>
      </c>
      <c r="B82" s="85" t="s">
        <v>59</v>
      </c>
      <c r="C82" s="84">
        <v>52550.342299999997</v>
      </c>
      <c r="D82" s="84">
        <v>2.0000000000000001E-4</v>
      </c>
      <c r="E82">
        <f t="shared" si="13"/>
        <v>117.99581373416387</v>
      </c>
      <c r="F82">
        <f t="shared" si="14"/>
        <v>118</v>
      </c>
      <c r="G82">
        <f t="shared" si="15"/>
        <v>-1.775099997757934E-3</v>
      </c>
      <c r="J82">
        <f t="shared" si="86"/>
        <v>-1.775099997757934E-3</v>
      </c>
      <c r="P82">
        <f t="shared" si="54"/>
        <v>-2.7845370350724964E-2</v>
      </c>
      <c r="Q82" s="2">
        <f t="shared" si="55"/>
        <v>37531.842299999997</v>
      </c>
      <c r="R82">
        <f>+(P82-L82)^2</f>
        <v>7.7536464996903287E-4</v>
      </c>
      <c r="S82" s="6">
        <v>1</v>
      </c>
      <c r="T82">
        <f t="shared" si="56"/>
        <v>7.7536464996903287E-4</v>
      </c>
      <c r="V82" s="6">
        <v>1</v>
      </c>
      <c r="W82" s="6">
        <v>1</v>
      </c>
      <c r="Z82">
        <f t="shared" si="57"/>
        <v>118</v>
      </c>
      <c r="AA82" s="215">
        <f t="shared" si="58"/>
        <v>-2.7828669000331749E-4</v>
      </c>
      <c r="AB82" s="215">
        <f t="shared" si="59"/>
        <v>-2.9342183658479581E-2</v>
      </c>
      <c r="AC82" s="215">
        <f t="shared" si="60"/>
        <v>2.607027035296703E-2</v>
      </c>
      <c r="AD82" s="215">
        <f t="shared" si="61"/>
        <v>-1.4968133077546165E-3</v>
      </c>
      <c r="AE82" s="215">
        <f t="shared" si="62"/>
        <v>2.2404500782713165E-6</v>
      </c>
      <c r="AF82">
        <f t="shared" si="63"/>
        <v>2.607027035296703E-2</v>
      </c>
      <c r="AG82" s="225"/>
      <c r="AH82">
        <f t="shared" si="64"/>
        <v>2.7567083660721647E-2</v>
      </c>
      <c r="AI82">
        <f t="shared" si="65"/>
        <v>0.52720333115458273</v>
      </c>
      <c r="AJ82">
        <f t="shared" si="66"/>
        <v>0.88876842176099857</v>
      </c>
      <c r="AK82">
        <f t="shared" si="67"/>
        <v>-0.10383771845630224</v>
      </c>
      <c r="AL82">
        <f t="shared" si="68"/>
        <v>-2.9254005689666411</v>
      </c>
      <c r="AM82">
        <f t="shared" si="69"/>
        <v>-9.2149723812263762</v>
      </c>
      <c r="AN82" s="215">
        <f t="shared" si="87"/>
        <v>3.5056180354605502</v>
      </c>
      <c r="AO82" s="215">
        <f t="shared" si="87"/>
        <v>3.5076993159965659</v>
      </c>
      <c r="AP82" s="215">
        <f t="shared" si="87"/>
        <v>3.503098603167274</v>
      </c>
      <c r="AQ82" s="215">
        <f t="shared" si="87"/>
        <v>3.513279462201623</v>
      </c>
      <c r="AR82" s="215">
        <f t="shared" si="87"/>
        <v>3.4908026237801768</v>
      </c>
      <c r="AS82" s="215">
        <f t="shared" si="87"/>
        <v>3.5406924880152388</v>
      </c>
      <c r="AT82" s="215">
        <f t="shared" si="87"/>
        <v>3.431146523174943</v>
      </c>
      <c r="AU82" s="215">
        <f t="shared" si="70"/>
        <v>3.6789050105590304</v>
      </c>
      <c r="AW82">
        <v>5000</v>
      </c>
      <c r="AX82">
        <f t="shared" si="74"/>
        <v>5.1187248327995106E-3</v>
      </c>
      <c r="AY82">
        <f t="shared" si="75"/>
        <v>1.248523358540443E-2</v>
      </c>
      <c r="AZ82" s="215">
        <f t="shared" si="76"/>
        <v>-7.3665087526049193E-3</v>
      </c>
      <c r="BA82">
        <f t="shared" si="77"/>
        <v>0.76377246058582915</v>
      </c>
      <c r="BB82">
        <f t="shared" si="78"/>
        <v>0.24726138976428114</v>
      </c>
      <c r="BC82">
        <f t="shared" si="79"/>
        <v>-2.0806022418462553</v>
      </c>
      <c r="BD82">
        <f t="shared" si="80"/>
        <v>-1.7047902804109119</v>
      </c>
      <c r="BE82">
        <f t="shared" ref="BE82:BK91" si="88">$BL82+$AB$7*SIN(BF82)</f>
        <v>4.7072266709623092</v>
      </c>
      <c r="BF82">
        <f t="shared" si="88"/>
        <v>4.7072266709623305</v>
      </c>
      <c r="BG82">
        <f t="shared" si="88"/>
        <v>4.7072266709537471</v>
      </c>
      <c r="BH82">
        <f t="shared" si="88"/>
        <v>4.7072266743886528</v>
      </c>
      <c r="BI82">
        <f t="shared" si="88"/>
        <v>4.7072252999937554</v>
      </c>
      <c r="BJ82">
        <f t="shared" si="88"/>
        <v>4.7078080396575093</v>
      </c>
      <c r="BK82">
        <f t="shared" si="88"/>
        <v>4.7616755736814831</v>
      </c>
      <c r="BL82">
        <f t="shared" si="81"/>
        <v>5.1912852598048413</v>
      </c>
    </row>
    <row r="83" spans="1:64">
      <c r="A83" s="81" t="s">
        <v>74</v>
      </c>
      <c r="B83" s="82" t="s">
        <v>60</v>
      </c>
      <c r="C83" s="81">
        <v>52568.365899999997</v>
      </c>
      <c r="D83" s="81">
        <v>1E-3</v>
      </c>
      <c r="E83">
        <f t="shared" si="13"/>
        <v>160.5013519697757</v>
      </c>
      <c r="F83">
        <f t="shared" si="14"/>
        <v>160.5</v>
      </c>
      <c r="G83">
        <f t="shared" si="15"/>
        <v>5.7327499962411821E-4</v>
      </c>
      <c r="J83">
        <f t="shared" si="86"/>
        <v>5.7327499962411821E-4</v>
      </c>
      <c r="P83">
        <f t="shared" si="54"/>
        <v>-2.7704702383345724E-2</v>
      </c>
      <c r="Q83" s="2">
        <f t="shared" si="55"/>
        <v>37549.865899999997</v>
      </c>
      <c r="R83">
        <f t="shared" ref="R83:R114" si="89">+(P83-G83)^2</f>
        <v>7.996440048717539E-4</v>
      </c>
      <c r="S83" s="6">
        <v>0.8</v>
      </c>
      <c r="T83">
        <f t="shared" si="56"/>
        <v>6.397152038974032E-4</v>
      </c>
      <c r="U83" t="s">
        <v>152</v>
      </c>
      <c r="V83" s="6">
        <v>0.8</v>
      </c>
      <c r="W83" s="6">
        <v>1</v>
      </c>
      <c r="Z83">
        <f t="shared" si="57"/>
        <v>160.5</v>
      </c>
      <c r="AA83" s="215">
        <f t="shared" si="58"/>
        <v>-3.0718769557146197E-4</v>
      </c>
      <c r="AB83" s="215">
        <f t="shared" si="59"/>
        <v>-2.6824239688150144E-2</v>
      </c>
      <c r="AC83" s="215">
        <f t="shared" si="60"/>
        <v>2.8277977382969843E-2</v>
      </c>
      <c r="AD83" s="215">
        <f t="shared" si="61"/>
        <v>8.8046269519558018E-4</v>
      </c>
      <c r="AE83" s="215">
        <f t="shared" si="62"/>
        <v>6.2017164610485216E-7</v>
      </c>
      <c r="AF83">
        <f t="shared" si="63"/>
        <v>2.8277977382969843E-2</v>
      </c>
      <c r="AG83" s="225"/>
      <c r="AH83">
        <f t="shared" si="64"/>
        <v>2.7397514687774262E-2</v>
      </c>
      <c r="AI83">
        <f t="shared" si="65"/>
        <v>0.52777831247020834</v>
      </c>
      <c r="AJ83">
        <f t="shared" si="66"/>
        <v>0.88624828212095008</v>
      </c>
      <c r="AK83">
        <f t="shared" si="67"/>
        <v>-0.1064219886679878</v>
      </c>
      <c r="AL83">
        <f t="shared" si="68"/>
        <v>-2.9199313338932487</v>
      </c>
      <c r="AM83">
        <f t="shared" si="69"/>
        <v>-8.9858001937189407</v>
      </c>
      <c r="AN83" s="215">
        <f t="shared" si="87"/>
        <v>3.5146907373595537</v>
      </c>
      <c r="AO83" s="215">
        <f t="shared" si="87"/>
        <v>3.5167713698992307</v>
      </c>
      <c r="AP83" s="215">
        <f t="shared" si="87"/>
        <v>3.5121559703178629</v>
      </c>
      <c r="AQ83" s="215">
        <f t="shared" si="87"/>
        <v>3.5224055322551635</v>
      </c>
      <c r="AR83" s="215">
        <f t="shared" si="87"/>
        <v>3.4996989621563035</v>
      </c>
      <c r="AS83" s="215">
        <f t="shared" si="87"/>
        <v>3.5502846614508559</v>
      </c>
      <c r="AT83" s="215">
        <f t="shared" si="87"/>
        <v>3.4388589884096961</v>
      </c>
      <c r="AU83" s="215">
        <f t="shared" si="70"/>
        <v>3.6920709590622973</v>
      </c>
      <c r="AW83">
        <v>5250</v>
      </c>
      <c r="AX83">
        <f t="shared" si="74"/>
        <v>5.9698642619248673E-3</v>
      </c>
      <c r="AY83">
        <f t="shared" si="75"/>
        <v>1.5863129631763555E-2</v>
      </c>
      <c r="AZ83" s="215">
        <f t="shared" si="76"/>
        <v>-9.8932653698386875E-3</v>
      </c>
      <c r="BA83">
        <f t="shared" si="77"/>
        <v>0.79393666161270826</v>
      </c>
      <c r="BB83">
        <f t="shared" si="78"/>
        <v>0.17880829947124813</v>
      </c>
      <c r="BC83">
        <f t="shared" si="79"/>
        <v>-2.0105244798872781</v>
      </c>
      <c r="BD83">
        <f t="shared" si="80"/>
        <v>-1.5755827469276336</v>
      </c>
      <c r="BE83">
        <f t="shared" si="88"/>
        <v>4.7859770408521403</v>
      </c>
      <c r="BF83">
        <f t="shared" si="88"/>
        <v>4.7859770468713183</v>
      </c>
      <c r="BG83">
        <f t="shared" si="88"/>
        <v>4.7859772160001306</v>
      </c>
      <c r="BH83">
        <f t="shared" si="88"/>
        <v>4.7859819680778317</v>
      </c>
      <c r="BI83">
        <f t="shared" si="88"/>
        <v>4.7861153640617742</v>
      </c>
      <c r="BJ83">
        <f t="shared" si="88"/>
        <v>4.7897663262424954</v>
      </c>
      <c r="BK83">
        <f t="shared" si="88"/>
        <v>4.8576678714995545</v>
      </c>
      <c r="BL83">
        <f t="shared" si="81"/>
        <v>5.2687320157064086</v>
      </c>
    </row>
    <row r="84" spans="1:64">
      <c r="A84" s="84" t="s">
        <v>74</v>
      </c>
      <c r="B84" s="85" t="s">
        <v>59</v>
      </c>
      <c r="C84" s="84">
        <v>52717.412199999999</v>
      </c>
      <c r="D84" s="84">
        <v>1.6000000000000001E-3</v>
      </c>
      <c r="E84">
        <f t="shared" si="13"/>
        <v>512.00123010324444</v>
      </c>
      <c r="F84">
        <f t="shared" si="14"/>
        <v>512</v>
      </c>
      <c r="G84">
        <f t="shared" si="15"/>
        <v>5.2159999904688448E-4</v>
      </c>
      <c r="J84">
        <f t="shared" si="86"/>
        <v>5.2159999904688448E-4</v>
      </c>
      <c r="P84">
        <f t="shared" si="54"/>
        <v>-2.6399606682791898E-2</v>
      </c>
      <c r="Q84" s="2">
        <f t="shared" si="55"/>
        <v>37698.912199999999</v>
      </c>
      <c r="R84">
        <f t="shared" si="89"/>
        <v>7.2475136920628115E-4</v>
      </c>
      <c r="S84" s="6">
        <v>0.6</v>
      </c>
      <c r="T84">
        <f t="shared" si="56"/>
        <v>4.3485082152376869E-4</v>
      </c>
      <c r="U84" t="s">
        <v>152</v>
      </c>
      <c r="V84" s="6">
        <v>0.6</v>
      </c>
      <c r="W84" s="6">
        <v>1</v>
      </c>
      <c r="Z84">
        <f t="shared" si="57"/>
        <v>512</v>
      </c>
      <c r="AA84" s="215">
        <f t="shared" si="58"/>
        <v>-4.9881115786968785E-4</v>
      </c>
      <c r="AB84" s="215">
        <f t="shared" si="59"/>
        <v>-2.5379195525875326E-2</v>
      </c>
      <c r="AC84" s="215">
        <f t="shared" si="60"/>
        <v>2.6921206681838783E-2</v>
      </c>
      <c r="AD84" s="215">
        <f t="shared" si="61"/>
        <v>1.0204111569165723E-3</v>
      </c>
      <c r="AE84" s="215">
        <f t="shared" si="62"/>
        <v>6.2474335749589064E-7</v>
      </c>
      <c r="AF84">
        <f t="shared" si="63"/>
        <v>2.6921206681838783E-2</v>
      </c>
      <c r="AG84" s="225"/>
      <c r="AH84">
        <f t="shared" si="64"/>
        <v>2.5900795524922211E-2</v>
      </c>
      <c r="AI84">
        <f t="shared" si="65"/>
        <v>0.53313926077769458</v>
      </c>
      <c r="AJ84">
        <f t="shared" si="66"/>
        <v>0.8641375224244956</v>
      </c>
      <c r="AK84">
        <f t="shared" si="67"/>
        <v>-0.12790626262359525</v>
      </c>
      <c r="AL84">
        <f t="shared" si="68"/>
        <v>-2.8741834288557078</v>
      </c>
      <c r="AM84">
        <f t="shared" si="69"/>
        <v>-7.4345521366664755</v>
      </c>
      <c r="AN84" s="215">
        <f t="shared" si="87"/>
        <v>3.5901676753566965</v>
      </c>
      <c r="AO84" s="215">
        <f t="shared" si="87"/>
        <v>3.5921475071040456</v>
      </c>
      <c r="AP84" s="215">
        <f t="shared" si="87"/>
        <v>3.587609053854028</v>
      </c>
      <c r="AQ84" s="215">
        <f t="shared" si="87"/>
        <v>3.5980275596643643</v>
      </c>
      <c r="AR84" s="215">
        <f t="shared" si="87"/>
        <v>3.5741872929854814</v>
      </c>
      <c r="AS84" s="215">
        <f t="shared" si="87"/>
        <v>3.6291598625459294</v>
      </c>
      <c r="AT84" s="215">
        <f t="shared" si="87"/>
        <v>3.5044142359808612</v>
      </c>
      <c r="AU84" s="215">
        <f t="shared" si="70"/>
        <v>3.8009610978599015</v>
      </c>
      <c r="AW84">
        <v>5500</v>
      </c>
      <c r="AX84">
        <f t="shared" si="74"/>
        <v>6.9105540034885438E-3</v>
      </c>
      <c r="AY84">
        <f t="shared" si="75"/>
        <v>1.9368912024946953E-2</v>
      </c>
      <c r="AZ84" s="215">
        <f t="shared" si="76"/>
        <v>-1.2458358021458409E-2</v>
      </c>
      <c r="BA84">
        <f t="shared" si="77"/>
        <v>0.82776591441978109</v>
      </c>
      <c r="BB84">
        <f t="shared" si="78"/>
        <v>0.10363873251479361</v>
      </c>
      <c r="BC84">
        <f t="shared" si="79"/>
        <v>-1.9345745483371275</v>
      </c>
      <c r="BD84">
        <f t="shared" si="80"/>
        <v>-1.4507457309246625</v>
      </c>
      <c r="BE84">
        <f t="shared" si="88"/>
        <v>4.8679596767144346</v>
      </c>
      <c r="BF84">
        <f t="shared" si="88"/>
        <v>4.8679599316484516</v>
      </c>
      <c r="BG84">
        <f t="shared" si="88"/>
        <v>4.8679633305931338</v>
      </c>
      <c r="BH84">
        <f t="shared" si="88"/>
        <v>4.8680086404793128</v>
      </c>
      <c r="BI84">
        <f t="shared" si="88"/>
        <v>4.8686114022207185</v>
      </c>
      <c r="BJ84">
        <f t="shared" si="88"/>
        <v>4.876421118677885</v>
      </c>
      <c r="BK84">
        <f t="shared" si="88"/>
        <v>4.9561244999303709</v>
      </c>
      <c r="BL84">
        <f t="shared" si="81"/>
        <v>5.3461787716079758</v>
      </c>
    </row>
    <row r="85" spans="1:64">
      <c r="A85" s="84" t="s">
        <v>74</v>
      </c>
      <c r="B85" s="85" t="s">
        <v>60</v>
      </c>
      <c r="C85" s="84">
        <v>52717.618000000002</v>
      </c>
      <c r="D85" s="84">
        <v>8.9999999999999993E-3</v>
      </c>
      <c r="E85">
        <f t="shared" ref="E85:E148" si="90">+(C85-C$7)/C$8</f>
        <v>512.48657375096366</v>
      </c>
      <c r="F85">
        <f t="shared" ref="F85:F148" si="91">ROUND(2*E85,0)/2</f>
        <v>512.5</v>
      </c>
      <c r="G85">
        <f t="shared" ref="G85:G148" si="92">+C85-(C$7+F85*C$8)</f>
        <v>-5.6931249928311445E-3</v>
      </c>
      <c r="J85">
        <f t="shared" si="86"/>
        <v>-5.6931249928311445E-3</v>
      </c>
      <c r="P85">
        <f t="shared" ref="P85:P116" si="93">+D$11+D$12*F85+D$13*F85^2</f>
        <v>-2.6397570152669688E-2</v>
      </c>
      <c r="Q85" s="2">
        <f t="shared" ref="Q85:Q116" si="94">+C85-15018.5</f>
        <v>37699.118000000002</v>
      </c>
      <c r="R85">
        <f t="shared" si="89"/>
        <v>4.2867404937676167E-4</v>
      </c>
      <c r="S85" s="6">
        <v>1</v>
      </c>
      <c r="T85">
        <f t="shared" ref="T85:T116" si="95">S85*R85</f>
        <v>4.2867404937676167E-4</v>
      </c>
      <c r="U85" t="s">
        <v>152</v>
      </c>
      <c r="V85" s="6">
        <v>1</v>
      </c>
      <c r="W85" s="6">
        <v>1</v>
      </c>
      <c r="Z85">
        <f t="shared" ref="Z85:Z116" si="96">F85</f>
        <v>512.5</v>
      </c>
      <c r="AA85" s="215">
        <f t="shared" ref="AA85:AA116" si="97">AB$3+AB$4*Z85+AB$5*Z85^2+AH85</f>
        <v>-4.9902327073126154E-4</v>
      </c>
      <c r="AB85" s="215">
        <f t="shared" ref="AB85:AB116" si="98">IF(R85&lt;&gt;0,G85-AH85, -9999)</f>
        <v>-3.1591671874769571E-2</v>
      </c>
      <c r="AC85" s="215">
        <f t="shared" ref="AC85:AC116" si="99">+G85-P85</f>
        <v>2.0704445159838544E-2</v>
      </c>
      <c r="AD85" s="215">
        <f t="shared" ref="AD85:AD116" si="100">IF(R85&lt;&gt;0,G85-AA85, -9999)</f>
        <v>-5.1941017220998829E-3</v>
      </c>
      <c r="AE85" s="215">
        <f t="shared" ref="AE85:AE116" si="101">+(G85-AA85)^2*S85</f>
        <v>2.6978692699520968E-5</v>
      </c>
      <c r="AF85">
        <f t="shared" ref="AF85:AF116" si="102">IF(R85&lt;&gt;0,G85-P85, -9999)</f>
        <v>2.0704445159838544E-2</v>
      </c>
      <c r="AG85" s="225"/>
      <c r="AH85">
        <f t="shared" ref="AH85:AH116" si="103">$AB$6*($AB$11/AI85*AJ85+$AB$12)</f>
        <v>2.5898546881938427E-2</v>
      </c>
      <c r="AI85">
        <f t="shared" ref="AI85:AI116" si="104">1+$AB$7*COS(AL85)</f>
        <v>0.5331476753207065</v>
      </c>
      <c r="AJ85">
        <f t="shared" ref="AJ85:AJ116" si="105">SIN(AL85+RADIANS($AB$9))</f>
        <v>0.86410441694688889</v>
      </c>
      <c r="AK85">
        <f t="shared" ref="AK85:AK116" si="106">$AB$7*SIN(AL85)</f>
        <v>-0.12793697193177977</v>
      </c>
      <c r="AL85">
        <f t="shared" ref="AL85:AL116" si="107">2*ATAN(AM85)</f>
        <v>-2.8741176499577556</v>
      </c>
      <c r="AM85">
        <f t="shared" ref="AM85:AM116" si="108">SQRT((1+$AB$7)/(1-$AB$7))*TAN(AN85/2)</f>
        <v>-7.4327018154323738</v>
      </c>
      <c r="AN85" s="215">
        <f t="shared" si="87"/>
        <v>3.5902756362443329</v>
      </c>
      <c r="AO85" s="215">
        <f t="shared" si="87"/>
        <v>3.5922552133067343</v>
      </c>
      <c r="AP85" s="215">
        <f t="shared" si="87"/>
        <v>3.5877171083999841</v>
      </c>
      <c r="AQ85" s="215">
        <f t="shared" si="87"/>
        <v>3.5981353594632126</v>
      </c>
      <c r="AR85" s="215">
        <f t="shared" si="87"/>
        <v>3.5742944550333502</v>
      </c>
      <c r="AS85" s="215">
        <f t="shared" si="87"/>
        <v>3.6292714767680065</v>
      </c>
      <c r="AT85" s="215">
        <f t="shared" si="87"/>
        <v>3.5045098715698555</v>
      </c>
      <c r="AU85" s="215">
        <f t="shared" ref="AU85:AU116" si="109">RADIANS($AB$9)+$AB$18*(F85-AB$15)</f>
        <v>3.8011159913717041</v>
      </c>
      <c r="AW85">
        <v>5750</v>
      </c>
      <c r="AX85">
        <f t="shared" si="74"/>
        <v>7.9551727714698896E-3</v>
      </c>
      <c r="AY85">
        <f t="shared" si="75"/>
        <v>2.3002580764954629E-2</v>
      </c>
      <c r="AZ85" s="215">
        <f t="shared" si="76"/>
        <v>-1.5047407993484739E-2</v>
      </c>
      <c r="BA85">
        <f t="shared" si="77"/>
        <v>0.86578229143064822</v>
      </c>
      <c r="BB85">
        <f t="shared" si="78"/>
        <v>2.0999073938735062E-2</v>
      </c>
      <c r="BC85">
        <f t="shared" si="79"/>
        <v>-1.8517500004592709</v>
      </c>
      <c r="BD85">
        <f t="shared" si="80"/>
        <v>-1.3293957376438323</v>
      </c>
      <c r="BE85">
        <f t="shared" si="88"/>
        <v>4.9535714311873331</v>
      </c>
      <c r="BF85">
        <f t="shared" si="88"/>
        <v>4.9535737887278044</v>
      </c>
      <c r="BG85">
        <f t="shared" si="88"/>
        <v>4.9535941782091379</v>
      </c>
      <c r="BH85">
        <f t="shared" si="88"/>
        <v>4.9537704487071288</v>
      </c>
      <c r="BI85">
        <f t="shared" si="88"/>
        <v>4.9552891076435008</v>
      </c>
      <c r="BJ85">
        <f t="shared" si="88"/>
        <v>4.9680069947020504</v>
      </c>
      <c r="BK85">
        <f t="shared" si="88"/>
        <v>5.0569195047335205</v>
      </c>
      <c r="BL85">
        <f t="shared" si="81"/>
        <v>5.423625527509544</v>
      </c>
    </row>
    <row r="86" spans="1:64">
      <c r="A86" s="17" t="s">
        <v>65</v>
      </c>
      <c r="B86" t="s">
        <v>60</v>
      </c>
      <c r="C86" s="41">
        <v>52718.470200000003</v>
      </c>
      <c r="D86" s="41">
        <v>4.0000000000000002E-4</v>
      </c>
      <c r="E86">
        <f t="shared" si="90"/>
        <v>514.49633981792238</v>
      </c>
      <c r="F86">
        <f t="shared" si="91"/>
        <v>514.5</v>
      </c>
      <c r="G86">
        <f t="shared" si="92"/>
        <v>-1.5520249944529496E-3</v>
      </c>
      <c r="J86">
        <f t="shared" si="86"/>
        <v>-1.5520249944529496E-3</v>
      </c>
      <c r="P86">
        <f t="shared" si="93"/>
        <v>-2.6389418916726984E-2</v>
      </c>
      <c r="Q86" s="2">
        <f t="shared" si="94"/>
        <v>37699.970200000003</v>
      </c>
      <c r="R86">
        <f t="shared" si="89"/>
        <v>6.168961368502151E-4</v>
      </c>
      <c r="S86" s="6">
        <v>0.8</v>
      </c>
      <c r="T86">
        <f t="shared" si="95"/>
        <v>4.935169094801721E-4</v>
      </c>
      <c r="U86" t="s">
        <v>152</v>
      </c>
      <c r="V86" s="6">
        <v>0.8</v>
      </c>
      <c r="W86" s="6">
        <v>1</v>
      </c>
      <c r="Z86">
        <f t="shared" si="96"/>
        <v>514.5</v>
      </c>
      <c r="AA86" s="215">
        <f t="shared" si="97"/>
        <v>-4.9986999836979309E-4</v>
      </c>
      <c r="AB86" s="215">
        <f t="shared" si="98"/>
        <v>-2.744157391281014E-2</v>
      </c>
      <c r="AC86" s="215">
        <f t="shared" si="99"/>
        <v>2.4837393922274034E-2</v>
      </c>
      <c r="AD86" s="215">
        <f t="shared" si="100"/>
        <v>-1.0521549960831565E-3</v>
      </c>
      <c r="AE86" s="215">
        <f t="shared" si="101"/>
        <v>8.8562410862619773E-7</v>
      </c>
      <c r="AF86">
        <f t="shared" si="102"/>
        <v>2.4837393922274034E-2</v>
      </c>
      <c r="AG86" s="225"/>
      <c r="AH86">
        <f t="shared" si="103"/>
        <v>2.5889548918357191E-2</v>
      </c>
      <c r="AI86">
        <f t="shared" si="104"/>
        <v>0.53318135642008757</v>
      </c>
      <c r="AJ86">
        <f t="shared" si="105"/>
        <v>0.86397194692402579</v>
      </c>
      <c r="AK86">
        <f t="shared" si="106"/>
        <v>-0.12805981357062862</v>
      </c>
      <c r="AL86">
        <f t="shared" si="107"/>
        <v>-2.8738545130662465</v>
      </c>
      <c r="AM86">
        <f t="shared" si="108"/>
        <v>-7.4253089702839592</v>
      </c>
      <c r="AN86" s="215">
        <f t="shared" si="87"/>
        <v>3.5907074977062639</v>
      </c>
      <c r="AO86" s="215">
        <f t="shared" si="87"/>
        <v>3.5926860531592562</v>
      </c>
      <c r="AP86" s="215">
        <f t="shared" si="87"/>
        <v>3.5881493479991491</v>
      </c>
      <c r="AQ86" s="215">
        <f t="shared" si="87"/>
        <v>3.5985665664596791</v>
      </c>
      <c r="AR86" s="215">
        <f t="shared" si="87"/>
        <v>3.5747231385349729</v>
      </c>
      <c r="AS86" s="215">
        <f t="shared" si="87"/>
        <v>3.6297179171724929</v>
      </c>
      <c r="AT86" s="215">
        <f t="shared" si="87"/>
        <v>3.5048924851017884</v>
      </c>
      <c r="AU86" s="215">
        <f t="shared" si="109"/>
        <v>3.8017355654189169</v>
      </c>
      <c r="AW86">
        <v>6000</v>
      </c>
      <c r="AX86">
        <f t="shared" si="74"/>
        <v>9.1227568662508932E-3</v>
      </c>
      <c r="AY86">
        <f t="shared" si="75"/>
        <v>2.676413585178658E-2</v>
      </c>
      <c r="AZ86" s="215">
        <f t="shared" si="76"/>
        <v>-1.7641378985535687E-2</v>
      </c>
      <c r="BA86">
        <f t="shared" si="77"/>
        <v>0.90856071645323455</v>
      </c>
      <c r="BB86">
        <f t="shared" si="78"/>
        <v>-6.9855526155748429E-2</v>
      </c>
      <c r="BC86">
        <f t="shared" si="79"/>
        <v>-1.7608369182062302</v>
      </c>
      <c r="BD86">
        <f t="shared" si="80"/>
        <v>-1.210695428260353</v>
      </c>
      <c r="BE86">
        <f t="shared" si="88"/>
        <v>5.0432657668425609</v>
      </c>
      <c r="BF86">
        <f t="shared" si="88"/>
        <v>5.0432772147704146</v>
      </c>
      <c r="BG86">
        <f t="shared" si="88"/>
        <v>5.043350001112529</v>
      </c>
      <c r="BH86">
        <f t="shared" si="88"/>
        <v>5.0438124191627978</v>
      </c>
      <c r="BI86">
        <f t="shared" si="88"/>
        <v>5.0467358143403684</v>
      </c>
      <c r="BJ86">
        <f t="shared" si="88"/>
        <v>5.0646773185577185</v>
      </c>
      <c r="BK86">
        <f t="shared" si="88"/>
        <v>5.1599129130961634</v>
      </c>
      <c r="BL86">
        <f t="shared" si="81"/>
        <v>5.5010722834111112</v>
      </c>
    </row>
    <row r="87" spans="1:64">
      <c r="A87" s="17" t="s">
        <v>69</v>
      </c>
      <c r="B87" t="s">
        <v>60</v>
      </c>
      <c r="C87" s="41">
        <v>52835.506699999998</v>
      </c>
      <c r="D87" s="41">
        <v>3.5999999999999999E-3</v>
      </c>
      <c r="E87">
        <f t="shared" si="90"/>
        <v>790.50664995085003</v>
      </c>
      <c r="F87">
        <f t="shared" si="91"/>
        <v>790.5</v>
      </c>
      <c r="G87">
        <f t="shared" si="92"/>
        <v>2.8197749998071231E-3</v>
      </c>
      <c r="J87">
        <f t="shared" si="86"/>
        <v>2.8197749998071231E-3</v>
      </c>
      <c r="P87">
        <f t="shared" si="93"/>
        <v>-2.5186048647680169E-2</v>
      </c>
      <c r="Q87" s="2">
        <f t="shared" si="94"/>
        <v>37817.006699999998</v>
      </c>
      <c r="R87">
        <f t="shared" si="89"/>
        <v>7.8432615817415846E-4</v>
      </c>
      <c r="S87" s="6">
        <v>1</v>
      </c>
      <c r="T87">
        <f t="shared" si="95"/>
        <v>7.8432615817415846E-4</v>
      </c>
      <c r="U87" t="s">
        <v>152</v>
      </c>
      <c r="V87" s="6">
        <v>1</v>
      </c>
      <c r="W87" s="6">
        <v>1</v>
      </c>
      <c r="Z87">
        <f t="shared" si="96"/>
        <v>790.5</v>
      </c>
      <c r="AA87" s="215">
        <f t="shared" si="97"/>
        <v>-5.9018668106412472E-4</v>
      </c>
      <c r="AB87" s="215">
        <f t="shared" si="98"/>
        <v>-2.1776086966808921E-2</v>
      </c>
      <c r="AC87" s="215">
        <f t="shared" si="99"/>
        <v>2.8005823647487292E-2</v>
      </c>
      <c r="AD87" s="215">
        <f t="shared" si="100"/>
        <v>3.4099616808712478E-3</v>
      </c>
      <c r="AE87" s="215">
        <f t="shared" si="101"/>
        <v>1.1627838665010266E-5</v>
      </c>
      <c r="AF87">
        <f t="shared" si="102"/>
        <v>2.8005823647487292E-2</v>
      </c>
      <c r="AG87" s="225"/>
      <c r="AH87">
        <f t="shared" si="103"/>
        <v>2.4595861966616044E-2</v>
      </c>
      <c r="AI87">
        <f t="shared" si="104"/>
        <v>0.53818808219457814</v>
      </c>
      <c r="AJ87">
        <f t="shared" si="105"/>
        <v>0.84493783769039144</v>
      </c>
      <c r="AK87">
        <f t="shared" si="106"/>
        <v>-0.14508175081109195</v>
      </c>
      <c r="AL87">
        <f t="shared" si="107"/>
        <v>-2.8371983186498726</v>
      </c>
      <c r="AM87">
        <f t="shared" si="108"/>
        <v>-6.5196136066485524</v>
      </c>
      <c r="AN87" s="215">
        <f t="shared" si="87"/>
        <v>3.6505910264552948</v>
      </c>
      <c r="AO87" s="215">
        <f t="shared" si="87"/>
        <v>3.6523886824191836</v>
      </c>
      <c r="AP87" s="215">
        <f t="shared" si="87"/>
        <v>3.6481366801850834</v>
      </c>
      <c r="AQ87" s="215">
        <f t="shared" si="87"/>
        <v>3.6582103851883434</v>
      </c>
      <c r="AR87" s="215">
        <f t="shared" si="87"/>
        <v>3.6344345244126068</v>
      </c>
      <c r="AS87" s="215">
        <f t="shared" si="87"/>
        <v>3.6910781576974649</v>
      </c>
      <c r="AT87" s="215">
        <f t="shared" si="87"/>
        <v>3.5588252001301446</v>
      </c>
      <c r="AU87" s="215">
        <f t="shared" si="109"/>
        <v>3.887236783934247</v>
      </c>
      <c r="AW87">
        <v>6250</v>
      </c>
      <c r="AX87">
        <f t="shared" si="74"/>
        <v>1.0438533328636437E-2</v>
      </c>
      <c r="AY87">
        <f t="shared" si="75"/>
        <v>3.0653577285442813E-2</v>
      </c>
      <c r="AZ87" s="215">
        <f t="shared" si="76"/>
        <v>-2.0215043956806376E-2</v>
      </c>
      <c r="BA87">
        <f t="shared" si="77"/>
        <v>0.95670049449053973</v>
      </c>
      <c r="BB87">
        <f t="shared" si="78"/>
        <v>-0.16956037857955436</v>
      </c>
      <c r="BC87">
        <f t="shared" si="79"/>
        <v>-1.6603658116821605</v>
      </c>
      <c r="BD87">
        <f t="shared" si="80"/>
        <v>-1.0938345848268354</v>
      </c>
      <c r="BE87">
        <f t="shared" si="88"/>
        <v>5.1375585329996145</v>
      </c>
      <c r="BF87">
        <f t="shared" si="88"/>
        <v>5.137596825544561</v>
      </c>
      <c r="BG87">
        <f t="shared" si="88"/>
        <v>5.1377885528511378</v>
      </c>
      <c r="BH87">
        <f t="shared" si="88"/>
        <v>5.1387472967313448</v>
      </c>
      <c r="BI87">
        <f t="shared" si="88"/>
        <v>5.1435115250307035</v>
      </c>
      <c r="BJ87">
        <f t="shared" si="88"/>
        <v>5.166491451027257</v>
      </c>
      <c r="BK87">
        <f t="shared" si="88"/>
        <v>5.2649515727704088</v>
      </c>
      <c r="BL87">
        <f t="shared" si="81"/>
        <v>5.5785190393126785</v>
      </c>
    </row>
    <row r="88" spans="1:64">
      <c r="A88" s="17" t="s">
        <v>70</v>
      </c>
      <c r="B88" t="s">
        <v>59</v>
      </c>
      <c r="C88" s="41">
        <v>52908.437400000003</v>
      </c>
      <c r="D88" s="41">
        <v>1E-4</v>
      </c>
      <c r="E88">
        <f t="shared" si="90"/>
        <v>962.50107156473655</v>
      </c>
      <c r="F88">
        <f t="shared" si="91"/>
        <v>962.5</v>
      </c>
      <c r="G88">
        <f t="shared" si="92"/>
        <v>4.5437500375555828E-4</v>
      </c>
      <c r="I88">
        <f>G88</f>
        <v>4.5437500375555828E-4</v>
      </c>
      <c r="P88">
        <f t="shared" si="93"/>
        <v>-2.4357286965402129E-2</v>
      </c>
      <c r="Q88" s="2">
        <f t="shared" si="94"/>
        <v>37889.937400000003</v>
      </c>
      <c r="R88">
        <f t="shared" si="89"/>
        <v>6.1561856967174593E-4</v>
      </c>
      <c r="S88" s="6">
        <v>0.4</v>
      </c>
      <c r="T88">
        <f t="shared" si="95"/>
        <v>2.4624742786869837E-4</v>
      </c>
      <c r="U88" t="s">
        <v>159</v>
      </c>
      <c r="V88" s="6">
        <v>0.4</v>
      </c>
      <c r="W88" s="6">
        <v>0.1</v>
      </c>
      <c r="Z88">
        <f t="shared" si="96"/>
        <v>962.5</v>
      </c>
      <c r="AA88" s="215">
        <f t="shared" si="97"/>
        <v>-6.1969068858458085E-4</v>
      </c>
      <c r="AB88" s="215">
        <f t="shared" si="98"/>
        <v>-2.3283221273061989E-2</v>
      </c>
      <c r="AC88" s="215">
        <f t="shared" si="99"/>
        <v>2.4811661969157687E-2</v>
      </c>
      <c r="AD88" s="215">
        <f t="shared" si="100"/>
        <v>1.0740656923401391E-3</v>
      </c>
      <c r="AE88" s="215">
        <f t="shared" si="101"/>
        <v>4.6144684458484097E-7</v>
      </c>
      <c r="AF88">
        <f t="shared" si="102"/>
        <v>2.4811661969157687E-2</v>
      </c>
      <c r="AG88" s="225"/>
      <c r="AH88">
        <f t="shared" si="103"/>
        <v>2.3737596276817548E-2</v>
      </c>
      <c r="AI88">
        <f t="shared" si="104"/>
        <v>0.54168045461232395</v>
      </c>
      <c r="AJ88">
        <f t="shared" si="105"/>
        <v>0.83229381566727056</v>
      </c>
      <c r="AK88">
        <f t="shared" si="106"/>
        <v>-0.15576314121501095</v>
      </c>
      <c r="AL88">
        <f t="shared" si="107"/>
        <v>-2.8139822651452611</v>
      </c>
      <c r="AM88">
        <f t="shared" si="108"/>
        <v>-6.0501128630026955</v>
      </c>
      <c r="AN88" s="215">
        <f t="shared" si="87"/>
        <v>3.6882171594816886</v>
      </c>
      <c r="AO88" s="215">
        <f t="shared" si="87"/>
        <v>3.6898691620985664</v>
      </c>
      <c r="AP88" s="215">
        <f t="shared" si="87"/>
        <v>3.6858751084314196</v>
      </c>
      <c r="AQ88" s="215">
        <f t="shared" si="87"/>
        <v>3.6955483193559839</v>
      </c>
      <c r="AR88" s="215">
        <f t="shared" si="87"/>
        <v>3.672217245889728</v>
      </c>
      <c r="AS88" s="215">
        <f t="shared" si="87"/>
        <v>3.7290787540247963</v>
      </c>
      <c r="AT88" s="215">
        <f t="shared" si="87"/>
        <v>3.5936350502422463</v>
      </c>
      <c r="AU88" s="215">
        <f t="shared" si="109"/>
        <v>3.9405201519945257</v>
      </c>
      <c r="AW88">
        <v>6500</v>
      </c>
      <c r="AX88">
        <f t="shared" si="74"/>
        <v>1.1935953366219724E-2</v>
      </c>
      <c r="AY88">
        <f t="shared" si="75"/>
        <v>3.467090506592331E-2</v>
      </c>
      <c r="AZ88" s="215">
        <f t="shared" si="76"/>
        <v>-2.2734951699703587E-2</v>
      </c>
      <c r="BA88">
        <f t="shared" si="77"/>
        <v>1.0107589036755791</v>
      </c>
      <c r="BB88">
        <f t="shared" si="78"/>
        <v>-0.2784510895824826</v>
      </c>
      <c r="BC88">
        <f t="shared" si="79"/>
        <v>-1.5485683433038828</v>
      </c>
      <c r="BD88">
        <f t="shared" si="80"/>
        <v>-0.97801544745379498</v>
      </c>
      <c r="BE88">
        <f t="shared" si="88"/>
        <v>5.2370296501121265</v>
      </c>
      <c r="BF88">
        <f t="shared" si="88"/>
        <v>5.237128936207827</v>
      </c>
      <c r="BG88">
        <f t="shared" si="88"/>
        <v>5.2375382005785651</v>
      </c>
      <c r="BH88">
        <f t="shared" si="88"/>
        <v>5.2392221753861481</v>
      </c>
      <c r="BI88">
        <f t="shared" si="88"/>
        <v>5.2461004754868252</v>
      </c>
      <c r="BJ88">
        <f t="shared" si="88"/>
        <v>5.2734042199340205</v>
      </c>
      <c r="BK88">
        <f t="shared" si="88"/>
        <v>5.371870070221437</v>
      </c>
      <c r="BL88">
        <f t="shared" si="81"/>
        <v>5.6559657952142466</v>
      </c>
    </row>
    <row r="89" spans="1:64">
      <c r="A89" s="17" t="s">
        <v>70</v>
      </c>
      <c r="B89" t="s">
        <v>59</v>
      </c>
      <c r="C89" s="41">
        <v>52909.496800000001</v>
      </c>
      <c r="D89" s="41">
        <v>2.0000000000000001E-4</v>
      </c>
      <c r="E89">
        <f t="shared" si="90"/>
        <v>964.99948293686714</v>
      </c>
      <c r="F89">
        <f t="shared" si="91"/>
        <v>965</v>
      </c>
      <c r="G89">
        <f t="shared" si="92"/>
        <v>-2.1924999600742012E-4</v>
      </c>
      <c r="I89">
        <f>G89</f>
        <v>-2.1924999600742012E-4</v>
      </c>
      <c r="P89">
        <f t="shared" si="93"/>
        <v>-2.4344794687367437E-2</v>
      </c>
      <c r="Q89" s="2">
        <f t="shared" si="94"/>
        <v>37890.996800000001</v>
      </c>
      <c r="R89">
        <f t="shared" si="89"/>
        <v>5.8204190665480944E-4</v>
      </c>
      <c r="S89" s="6">
        <v>0.2</v>
      </c>
      <c r="T89">
        <f t="shared" si="95"/>
        <v>1.164083813309619E-4</v>
      </c>
      <c r="U89" t="s">
        <v>159</v>
      </c>
      <c r="V89" s="6">
        <v>0.2</v>
      </c>
      <c r="W89" s="6">
        <v>0.1</v>
      </c>
      <c r="Z89">
        <f t="shared" si="96"/>
        <v>965</v>
      </c>
      <c r="AA89" s="215">
        <f t="shared" si="97"/>
        <v>-6.1996710528457871E-4</v>
      </c>
      <c r="AB89" s="215">
        <f t="shared" si="98"/>
        <v>-2.3944077578090278E-2</v>
      </c>
      <c r="AC89" s="215">
        <f t="shared" si="99"/>
        <v>2.4125544691360017E-2</v>
      </c>
      <c r="AD89" s="215">
        <f t="shared" si="100"/>
        <v>4.0071710927715859E-4</v>
      </c>
      <c r="AE89" s="215">
        <f t="shared" si="101"/>
        <v>3.2114840333488454E-8</v>
      </c>
      <c r="AF89">
        <f t="shared" si="102"/>
        <v>2.4125544691360017E-2</v>
      </c>
      <c r="AG89" s="225"/>
      <c r="AH89">
        <f t="shared" si="103"/>
        <v>2.3724827582082858E-2</v>
      </c>
      <c r="AI89">
        <f t="shared" si="104"/>
        <v>0.54173339572216639</v>
      </c>
      <c r="AJ89">
        <f t="shared" si="105"/>
        <v>0.8321054532810378</v>
      </c>
      <c r="AK89">
        <f t="shared" si="106"/>
        <v>-0.15591882903997495</v>
      </c>
      <c r="AL89">
        <f t="shared" si="107"/>
        <v>-2.813642552782111</v>
      </c>
      <c r="AM89">
        <f t="shared" si="108"/>
        <v>-6.043732171020876</v>
      </c>
      <c r="AN89" s="215">
        <f t="shared" si="87"/>
        <v>3.6887659049095283</v>
      </c>
      <c r="AO89" s="215">
        <f t="shared" si="87"/>
        <v>3.690415646818181</v>
      </c>
      <c r="AP89" s="215">
        <f t="shared" si="87"/>
        <v>3.6864257275687415</v>
      </c>
      <c r="AQ89" s="215">
        <f t="shared" si="87"/>
        <v>3.6960921635120219</v>
      </c>
      <c r="AR89" s="215">
        <f t="shared" si="87"/>
        <v>3.6727697244532891</v>
      </c>
      <c r="AS89" s="215">
        <f t="shared" si="87"/>
        <v>3.7296298261030021</v>
      </c>
      <c r="AT89" s="215">
        <f t="shared" si="87"/>
        <v>3.5941481433411946</v>
      </c>
      <c r="AU89" s="215">
        <f t="shared" si="109"/>
        <v>3.9412946195535419</v>
      </c>
      <c r="AW89">
        <v>6750</v>
      </c>
      <c r="AX89">
        <f t="shared" si="74"/>
        <v>1.3659348853049674E-2</v>
      </c>
      <c r="AY89">
        <f t="shared" si="75"/>
        <v>3.8816119193228089E-2</v>
      </c>
      <c r="AZ89" s="215">
        <f t="shared" si="76"/>
        <v>-2.5156770340178415E-2</v>
      </c>
      <c r="BA89">
        <f t="shared" si="77"/>
        <v>1.0711145823127413</v>
      </c>
      <c r="BB89">
        <f t="shared" si="78"/>
        <v>-0.3962215695714007</v>
      </c>
      <c r="BC89">
        <f t="shared" si="79"/>
        <v>-1.4233514519181716</v>
      </c>
      <c r="BD89">
        <f t="shared" si="80"/>
        <v>-0.86244660550490293</v>
      </c>
      <c r="BE89">
        <f t="shared" si="88"/>
        <v>5.3423135467200176</v>
      </c>
      <c r="BF89">
        <f t="shared" si="88"/>
        <v>5.3425252402438757</v>
      </c>
      <c r="BG89">
        <f t="shared" si="88"/>
        <v>5.343267028449195</v>
      </c>
      <c r="BH89">
        <f t="shared" si="88"/>
        <v>5.3458603830041014</v>
      </c>
      <c r="BI89">
        <f t="shared" si="88"/>
        <v>5.3548559852457398</v>
      </c>
      <c r="BJ89">
        <f t="shared" si="88"/>
        <v>5.3852583927335695</v>
      </c>
      <c r="BK89">
        <f t="shared" si="88"/>
        <v>5.4804917222820704</v>
      </c>
      <c r="BL89">
        <f t="shared" si="81"/>
        <v>5.7334125511158138</v>
      </c>
    </row>
    <row r="90" spans="1:64">
      <c r="A90" s="17" t="s">
        <v>70</v>
      </c>
      <c r="B90" t="s">
        <v>60</v>
      </c>
      <c r="C90" s="41">
        <v>53082.501300000004</v>
      </c>
      <c r="D90" s="41">
        <v>1E-4</v>
      </c>
      <c r="E90">
        <f t="shared" si="90"/>
        <v>1373.0006253103575</v>
      </c>
      <c r="F90">
        <f t="shared" si="91"/>
        <v>1373</v>
      </c>
      <c r="G90">
        <f t="shared" si="92"/>
        <v>2.6515000354265794E-4</v>
      </c>
      <c r="I90">
        <f>G90</f>
        <v>2.6515000354265794E-4</v>
      </c>
      <c r="P90">
        <f t="shared" si="93"/>
        <v>-2.2134703576813793E-2</v>
      </c>
      <c r="Q90" s="2">
        <f t="shared" si="94"/>
        <v>38064.001300000004</v>
      </c>
      <c r="R90">
        <f t="shared" si="89"/>
        <v>5.0175344042140775E-4</v>
      </c>
      <c r="S90" s="6">
        <v>0.05</v>
      </c>
      <c r="T90">
        <f t="shared" si="95"/>
        <v>2.5087672021070389E-5</v>
      </c>
      <c r="U90" t="s">
        <v>159</v>
      </c>
      <c r="V90" s="6">
        <v>0.05</v>
      </c>
      <c r="W90" s="6">
        <v>0.1</v>
      </c>
      <c r="Z90">
        <f t="shared" si="96"/>
        <v>1373</v>
      </c>
      <c r="AA90" s="215">
        <f t="shared" si="97"/>
        <v>-6.0613055233229435E-4</v>
      </c>
      <c r="AB90" s="215">
        <f t="shared" si="98"/>
        <v>-2.1263423020938841E-2</v>
      </c>
      <c r="AC90" s="215">
        <f t="shared" si="99"/>
        <v>2.2399853580356451E-2</v>
      </c>
      <c r="AD90" s="215">
        <f t="shared" si="100"/>
        <v>8.7128055587495229E-4</v>
      </c>
      <c r="AE90" s="215">
        <f t="shared" si="101"/>
        <v>3.7956490352288292E-8</v>
      </c>
      <c r="AF90">
        <f t="shared" si="102"/>
        <v>2.2399853580356451E-2</v>
      </c>
      <c r="AG90" s="225"/>
      <c r="AH90">
        <f t="shared" si="103"/>
        <v>2.1528573024481499E-2</v>
      </c>
      <c r="AI90">
        <f t="shared" si="104"/>
        <v>0.55125102073823928</v>
      </c>
      <c r="AJ90">
        <f t="shared" si="105"/>
        <v>0.79951919633338819</v>
      </c>
      <c r="AK90">
        <f t="shared" si="106"/>
        <v>-0.18150293511968735</v>
      </c>
      <c r="AL90">
        <f t="shared" si="107"/>
        <v>-2.7572436890299175</v>
      </c>
      <c r="AM90">
        <f t="shared" si="108"/>
        <v>-5.1393880628189743</v>
      </c>
      <c r="AN90" s="215">
        <f t="shared" si="87"/>
        <v>3.7790927586384959</v>
      </c>
      <c r="AO90" s="215">
        <f t="shared" si="87"/>
        <v>3.7803403142779053</v>
      </c>
      <c r="AP90" s="215">
        <f t="shared" si="87"/>
        <v>3.7771339741622052</v>
      </c>
      <c r="AQ90" s="215">
        <f t="shared" si="87"/>
        <v>3.7853900563947898</v>
      </c>
      <c r="AR90" s="215">
        <f t="shared" si="87"/>
        <v>3.7642320470246946</v>
      </c>
      <c r="AS90" s="215">
        <f t="shared" si="87"/>
        <v>3.8191480647817793</v>
      </c>
      <c r="AT90" s="215">
        <f t="shared" si="87"/>
        <v>3.6807845422536585</v>
      </c>
      <c r="AU90" s="215">
        <f t="shared" si="109"/>
        <v>4.0676877251849</v>
      </c>
      <c r="AW90">
        <v>7000</v>
      </c>
      <c r="AX90">
        <f t="shared" si="74"/>
        <v>1.5667198172869976E-2</v>
      </c>
      <c r="AY90">
        <f t="shared" si="75"/>
        <v>4.308921966735714E-2</v>
      </c>
      <c r="AZ90" s="215">
        <f t="shared" si="76"/>
        <v>-2.7422021494487164E-2</v>
      </c>
      <c r="BA90">
        <f t="shared" si="77"/>
        <v>1.1377098168883462</v>
      </c>
      <c r="BB90">
        <f t="shared" si="78"/>
        <v>-0.52134255994946932</v>
      </c>
      <c r="BC90">
        <f t="shared" si="79"/>
        <v>-1.2823259006111694</v>
      </c>
      <c r="BD90">
        <f t="shared" si="80"/>
        <v>-0.7463530161366706</v>
      </c>
      <c r="BE90">
        <f t="shared" si="88"/>
        <v>5.4540652353138173</v>
      </c>
      <c r="BF90">
        <f t="shared" si="88"/>
        <v>5.4544477561677898</v>
      </c>
      <c r="BG90">
        <f t="shared" si="88"/>
        <v>5.4556163195085201</v>
      </c>
      <c r="BH90">
        <f t="shared" si="88"/>
        <v>5.4591770041914254</v>
      </c>
      <c r="BI90">
        <f t="shared" si="88"/>
        <v>5.4699433332022593</v>
      </c>
      <c r="BJ90">
        <f t="shared" si="88"/>
        <v>5.5017808012445064</v>
      </c>
      <c r="BK90">
        <f t="shared" si="88"/>
        <v>5.5906296353688223</v>
      </c>
      <c r="BL90">
        <f t="shared" si="81"/>
        <v>5.8108593070173811</v>
      </c>
    </row>
    <row r="91" spans="1:64">
      <c r="A91" s="17" t="s">
        <v>70</v>
      </c>
      <c r="B91" t="s">
        <v>60</v>
      </c>
      <c r="C91" s="41">
        <v>53084.409200000002</v>
      </c>
      <c r="D91" s="41">
        <v>1E-4</v>
      </c>
      <c r="E91">
        <f t="shared" si="90"/>
        <v>1377.500076940423</v>
      </c>
      <c r="F91">
        <f t="shared" si="91"/>
        <v>1377.5</v>
      </c>
      <c r="G91">
        <f t="shared" si="92"/>
        <v>3.262500831624493E-5</v>
      </c>
      <c r="J91">
        <f>G91</f>
        <v>3.262500831624493E-5</v>
      </c>
      <c r="P91">
        <f t="shared" si="93"/>
        <v>-2.2108428459667644E-2</v>
      </c>
      <c r="Q91" s="2">
        <f t="shared" si="94"/>
        <v>38065.909200000002</v>
      </c>
      <c r="R91">
        <f t="shared" si="89"/>
        <v>4.9022624867212138E-4</v>
      </c>
      <c r="S91" s="6">
        <v>1</v>
      </c>
      <c r="T91">
        <f t="shared" si="95"/>
        <v>4.9022624867212138E-4</v>
      </c>
      <c r="U91" t="s">
        <v>152</v>
      </c>
      <c r="V91" s="6">
        <v>1</v>
      </c>
      <c r="W91" s="6">
        <v>1</v>
      </c>
      <c r="Z91">
        <f t="shared" si="96"/>
        <v>1377.5</v>
      </c>
      <c r="AA91" s="215">
        <f t="shared" si="97"/>
        <v>-6.053210792321996E-4</v>
      </c>
      <c r="AB91" s="215">
        <f t="shared" si="98"/>
        <v>-2.1470482372119199E-2</v>
      </c>
      <c r="AC91" s="215">
        <f t="shared" si="99"/>
        <v>2.2141053467983889E-2</v>
      </c>
      <c r="AD91" s="215">
        <f t="shared" si="100"/>
        <v>6.3794608754844453E-4</v>
      </c>
      <c r="AE91" s="215">
        <f t="shared" si="101"/>
        <v>4.0697521061836767E-7</v>
      </c>
      <c r="AF91">
        <f t="shared" si="102"/>
        <v>2.2141053467983889E-2</v>
      </c>
      <c r="AG91" s="225"/>
      <c r="AH91">
        <f t="shared" si="103"/>
        <v>2.1503107380435444E-2</v>
      </c>
      <c r="AI91">
        <f t="shared" si="104"/>
        <v>0.55136607155999406</v>
      </c>
      <c r="AJ91">
        <f t="shared" si="105"/>
        <v>0.79913860066998865</v>
      </c>
      <c r="AK91">
        <f t="shared" si="106"/>
        <v>-0.18178712852680498</v>
      </c>
      <c r="AL91">
        <f t="shared" si="107"/>
        <v>-2.7566103063452738</v>
      </c>
      <c r="AM91">
        <f t="shared" si="108"/>
        <v>-5.1307206118360797</v>
      </c>
      <c r="AN91" s="215">
        <f t="shared" ref="AN91:AT100" si="110">$AU91+$AB$7*SIN(AO91)</f>
        <v>3.7800980580333809</v>
      </c>
      <c r="AO91" s="215">
        <f t="shared" si="110"/>
        <v>3.7813409795102459</v>
      </c>
      <c r="AP91" s="215">
        <f t="shared" si="110"/>
        <v>3.7781441691843489</v>
      </c>
      <c r="AQ91" s="215">
        <f t="shared" si="110"/>
        <v>3.7863818521382608</v>
      </c>
      <c r="AR91" s="215">
        <f t="shared" si="110"/>
        <v>3.765255360203807</v>
      </c>
      <c r="AS91" s="215">
        <f t="shared" si="110"/>
        <v>3.8201314568289981</v>
      </c>
      <c r="AT91" s="215">
        <f t="shared" si="110"/>
        <v>3.6817734282513115</v>
      </c>
      <c r="AU91" s="215">
        <f t="shared" si="109"/>
        <v>4.0690817667911281</v>
      </c>
      <c r="AW91">
        <v>7250</v>
      </c>
      <c r="AX91">
        <f t="shared" si="74"/>
        <v>1.8035515186310705E-2</v>
      </c>
      <c r="AY91">
        <f t="shared" si="75"/>
        <v>4.7490206488310469E-2</v>
      </c>
      <c r="AZ91" s="215">
        <f t="shared" si="76"/>
        <v>-2.9454691301999764E-2</v>
      </c>
      <c r="BA91">
        <f t="shared" si="77"/>
        <v>1.209608653255654</v>
      </c>
      <c r="BB91">
        <f t="shared" si="78"/>
        <v>-0.65015682583172874</v>
      </c>
      <c r="BC91">
        <f t="shared" si="79"/>
        <v>-1.1229585603313859</v>
      </c>
      <c r="BD91">
        <f t="shared" si="80"/>
        <v>-0.62901218401641368</v>
      </c>
      <c r="BE91">
        <f t="shared" si="88"/>
        <v>5.5728828649143205</v>
      </c>
      <c r="BF91">
        <f t="shared" si="88"/>
        <v>5.5734760437268607</v>
      </c>
      <c r="BG91">
        <f t="shared" si="88"/>
        <v>5.5750903877349787</v>
      </c>
      <c r="BH91">
        <f t="shared" si="88"/>
        <v>5.5794726007538076</v>
      </c>
      <c r="BI91">
        <f t="shared" si="88"/>
        <v>5.5912872125732882</v>
      </c>
      <c r="BJ91">
        <f t="shared" si="88"/>
        <v>5.6225826217910404</v>
      </c>
      <c r="BK91">
        <f t="shared" si="88"/>
        <v>5.7020878259094134</v>
      </c>
      <c r="BL91">
        <f t="shared" si="81"/>
        <v>5.8883060629189483</v>
      </c>
    </row>
    <row r="92" spans="1:64">
      <c r="A92" s="17" t="s">
        <v>70</v>
      </c>
      <c r="B92" t="s">
        <v>60</v>
      </c>
      <c r="C92" s="41">
        <v>53098.404900000001</v>
      </c>
      <c r="D92" s="41">
        <v>2.0000000000000001E-4</v>
      </c>
      <c r="E92">
        <f t="shared" si="90"/>
        <v>1410.5065108095787</v>
      </c>
      <c r="F92">
        <f t="shared" si="91"/>
        <v>1410.5</v>
      </c>
      <c r="G92">
        <f t="shared" si="92"/>
        <v>2.7607750016613863E-3</v>
      </c>
      <c r="J92">
        <f>G92</f>
        <v>2.7607750016613863E-3</v>
      </c>
      <c r="P92">
        <f t="shared" si="93"/>
        <v>-2.1914478192428959E-2</v>
      </c>
      <c r="Q92" s="2">
        <f t="shared" si="94"/>
        <v>38079.904900000001</v>
      </c>
      <c r="R92">
        <f t="shared" si="89"/>
        <v>6.0886812019246583E-4</v>
      </c>
      <c r="S92" s="6">
        <v>0.1</v>
      </c>
      <c r="T92">
        <f t="shared" si="95"/>
        <v>6.0886812019246588E-5</v>
      </c>
      <c r="U92" t="s">
        <v>152</v>
      </c>
      <c r="V92" s="6">
        <v>0.1</v>
      </c>
      <c r="W92" s="6">
        <v>1</v>
      </c>
      <c r="Z92">
        <f t="shared" si="96"/>
        <v>1410.5</v>
      </c>
      <c r="AA92" s="215">
        <f t="shared" si="97"/>
        <v>-5.9894444164470748E-4</v>
      </c>
      <c r="AB92" s="215">
        <f t="shared" si="98"/>
        <v>-1.8554758749122865E-2</v>
      </c>
      <c r="AC92" s="215">
        <f t="shared" si="99"/>
        <v>2.4675253194090346E-2</v>
      </c>
      <c r="AD92" s="215">
        <f t="shared" si="100"/>
        <v>3.3597194433060938E-3</v>
      </c>
      <c r="AE92" s="215">
        <f t="shared" si="101"/>
        <v>1.1287714737729009E-6</v>
      </c>
      <c r="AF92">
        <f t="shared" si="102"/>
        <v>2.4675253194090346E-2</v>
      </c>
      <c r="AG92" s="225"/>
      <c r="AH92">
        <f t="shared" si="103"/>
        <v>2.1315533750784252E-2</v>
      </c>
      <c r="AI92">
        <f t="shared" si="104"/>
        <v>0.5522167627524921</v>
      </c>
      <c r="AJ92">
        <f t="shared" si="105"/>
        <v>0.7963328823810083</v>
      </c>
      <c r="AK92">
        <f t="shared" si="106"/>
        <v>-0.18387260341245942</v>
      </c>
      <c r="AL92">
        <f t="shared" si="107"/>
        <v>-2.7519574032036993</v>
      </c>
      <c r="AM92">
        <f t="shared" si="108"/>
        <v>-5.0679016819932192</v>
      </c>
      <c r="AN92" s="215">
        <f t="shared" si="110"/>
        <v>3.7874766541602103</v>
      </c>
      <c r="AO92" s="215">
        <f t="shared" si="110"/>
        <v>3.7886855771909294</v>
      </c>
      <c r="AP92" s="215">
        <f t="shared" si="110"/>
        <v>3.7855590136662101</v>
      </c>
      <c r="AQ92" s="215">
        <f t="shared" si="110"/>
        <v>3.7936602740684484</v>
      </c>
      <c r="AR92" s="215">
        <f t="shared" si="110"/>
        <v>3.7727694302758326</v>
      </c>
      <c r="AS92" s="215">
        <f t="shared" si="110"/>
        <v>3.8273409363678041</v>
      </c>
      <c r="AT92" s="215">
        <f t="shared" si="110"/>
        <v>3.6890483079128114</v>
      </c>
      <c r="AU92" s="215">
        <f t="shared" si="109"/>
        <v>4.0793047385701344</v>
      </c>
      <c r="AW92">
        <v>7500</v>
      </c>
      <c r="AX92">
        <f t="shared" si="74"/>
        <v>2.0859849882044919E-2</v>
      </c>
      <c r="AY92">
        <f t="shared" si="75"/>
        <v>5.2019079656088069E-2</v>
      </c>
      <c r="AZ92" s="215">
        <f t="shared" si="76"/>
        <v>-3.1159229774043149E-2</v>
      </c>
      <c r="BA92">
        <f t="shared" si="77"/>
        <v>1.28434021531566</v>
      </c>
      <c r="BB92">
        <f t="shared" si="78"/>
        <v>-0.77568296633775258</v>
      </c>
      <c r="BC92">
        <f t="shared" si="79"/>
        <v>-0.94295286138499201</v>
      </c>
      <c r="BD92">
        <f t="shared" si="80"/>
        <v>-0.50982468569145956</v>
      </c>
      <c r="BE92">
        <f t="shared" ref="BE92:BK101" si="111">$BL92+$AB$7*SIN(BF92)</f>
        <v>5.6991673062866566</v>
      </c>
      <c r="BF92">
        <f t="shared" si="111"/>
        <v>5.6999557134389454</v>
      </c>
      <c r="BG92">
        <f t="shared" si="111"/>
        <v>5.7019057530814399</v>
      </c>
      <c r="BH92">
        <f t="shared" si="111"/>
        <v>5.7067182824486098</v>
      </c>
      <c r="BI92">
        <f t="shared" si="111"/>
        <v>5.7185314752023224</v>
      </c>
      <c r="BJ92">
        <f t="shared" si="111"/>
        <v>5.7471641177116561</v>
      </c>
      <c r="BK92">
        <f t="shared" si="111"/>
        <v>5.8146623952648007</v>
      </c>
      <c r="BL92">
        <f t="shared" si="81"/>
        <v>5.9657528188205164</v>
      </c>
    </row>
    <row r="93" spans="1:64">
      <c r="A93" s="17" t="s">
        <v>70</v>
      </c>
      <c r="B93" t="s">
        <v>60</v>
      </c>
      <c r="C93" s="41">
        <v>53285.399100000002</v>
      </c>
      <c r="D93" s="41">
        <v>5.0000000000000001E-4</v>
      </c>
      <c r="E93">
        <f t="shared" si="90"/>
        <v>1851.4999370916471</v>
      </c>
      <c r="F93">
        <f t="shared" si="91"/>
        <v>1851.5</v>
      </c>
      <c r="G93">
        <f t="shared" si="92"/>
        <v>-2.6674992113839835E-5</v>
      </c>
      <c r="K93">
        <f t="shared" ref="K93:K109" si="112">G93</f>
        <v>-2.6674992113839835E-5</v>
      </c>
      <c r="P93">
        <f t="shared" si="93"/>
        <v>-1.9108736591444617E-2</v>
      </c>
      <c r="Q93" s="2">
        <f t="shared" si="94"/>
        <v>38266.899100000002</v>
      </c>
      <c r="R93">
        <f t="shared" si="89"/>
        <v>3.6412507488065422E-4</v>
      </c>
      <c r="S93" s="6">
        <v>1</v>
      </c>
      <c r="T93">
        <f t="shared" si="95"/>
        <v>3.6412507488065422E-4</v>
      </c>
      <c r="U93" t="s">
        <v>161</v>
      </c>
      <c r="V93" s="6">
        <v>1</v>
      </c>
      <c r="W93" s="6">
        <v>1</v>
      </c>
      <c r="Z93">
        <f t="shared" si="96"/>
        <v>1851.5</v>
      </c>
      <c r="AA93" s="215">
        <f t="shared" si="97"/>
        <v>-4.3883468421461458E-4</v>
      </c>
      <c r="AB93" s="215">
        <f t="shared" si="98"/>
        <v>-1.8696576899343842E-2</v>
      </c>
      <c r="AC93" s="215">
        <f t="shared" si="99"/>
        <v>1.9082061599330777E-2</v>
      </c>
      <c r="AD93" s="215">
        <f t="shared" si="100"/>
        <v>4.1215969210077474E-4</v>
      </c>
      <c r="AE93" s="215">
        <f t="shared" si="101"/>
        <v>1.6987561179260544E-7</v>
      </c>
      <c r="AF93">
        <f t="shared" si="102"/>
        <v>1.9082061599330777E-2</v>
      </c>
      <c r="AG93" s="225"/>
      <c r="AH93">
        <f t="shared" si="103"/>
        <v>1.8669901907230002E-2</v>
      </c>
      <c r="AI93">
        <f t="shared" si="104"/>
        <v>0.56482012065212461</v>
      </c>
      <c r="AJ93">
        <f t="shared" si="105"/>
        <v>0.75624392817279473</v>
      </c>
      <c r="AK93">
        <f t="shared" si="106"/>
        <v>-0.21198451466157162</v>
      </c>
      <c r="AL93">
        <f t="shared" si="107"/>
        <v>-2.6883026077055789</v>
      </c>
      <c r="AM93">
        <f t="shared" si="108"/>
        <v>-4.3363776815226167</v>
      </c>
      <c r="AN93" s="215">
        <f t="shared" si="110"/>
        <v>3.8872356286225358</v>
      </c>
      <c r="AO93" s="215">
        <f t="shared" si="110"/>
        <v>3.8880064304811675</v>
      </c>
      <c r="AP93" s="215">
        <f t="shared" si="110"/>
        <v>3.8858395637168139</v>
      </c>
      <c r="AQ93" s="215">
        <f t="shared" si="110"/>
        <v>3.8919421307190598</v>
      </c>
      <c r="AR93" s="215">
        <f t="shared" si="110"/>
        <v>3.8748420961938339</v>
      </c>
      <c r="AS93" s="215">
        <f t="shared" si="110"/>
        <v>3.9234708515613423</v>
      </c>
      <c r="AT93" s="215">
        <f t="shared" si="110"/>
        <v>3.7902967860670151</v>
      </c>
      <c r="AU93" s="215">
        <f t="shared" si="109"/>
        <v>4.2159208159804997</v>
      </c>
      <c r="AW93">
        <v>7750</v>
      </c>
      <c r="AX93">
        <f t="shared" si="74"/>
        <v>2.4252908083758844E-2</v>
      </c>
      <c r="AY93">
        <f t="shared" si="75"/>
        <v>5.6675839170689954E-2</v>
      </c>
      <c r="AZ93" s="215">
        <f t="shared" si="76"/>
        <v>-3.242293108693111E-2</v>
      </c>
      <c r="BA93">
        <f t="shared" si="77"/>
        <v>1.357152633739853</v>
      </c>
      <c r="BB93">
        <f t="shared" si="78"/>
        <v>-0.88652853883578986</v>
      </c>
      <c r="BC93">
        <f t="shared" si="79"/>
        <v>-0.74096205032705265</v>
      </c>
      <c r="BD93">
        <f t="shared" si="80"/>
        <v>-0.38841665451112156</v>
      </c>
      <c r="BE93">
        <f t="shared" si="111"/>
        <v>5.8329150194076274</v>
      </c>
      <c r="BF93">
        <f t="shared" si="111"/>
        <v>5.8337978988421977</v>
      </c>
      <c r="BG93">
        <f t="shared" si="111"/>
        <v>5.8358218472811911</v>
      </c>
      <c r="BH93">
        <f t="shared" si="111"/>
        <v>5.8404542407877287</v>
      </c>
      <c r="BI93">
        <f t="shared" si="111"/>
        <v>5.8510188748766705</v>
      </c>
      <c r="BJ93">
        <f t="shared" si="111"/>
        <v>5.874923916240804</v>
      </c>
      <c r="BK93">
        <f t="shared" si="111"/>
        <v>5.9281427521020378</v>
      </c>
      <c r="BL93">
        <f t="shared" si="81"/>
        <v>6.0431995747220837</v>
      </c>
    </row>
    <row r="94" spans="1:64">
      <c r="A94" s="17" t="s">
        <v>76</v>
      </c>
      <c r="B94" t="s">
        <v>59</v>
      </c>
      <c r="C94" s="41">
        <v>53410.277600000001</v>
      </c>
      <c r="D94" s="41">
        <v>2.9999999999999997E-4</v>
      </c>
      <c r="E94">
        <f t="shared" si="90"/>
        <v>2146.0042456956812</v>
      </c>
      <c r="F94">
        <f t="shared" si="91"/>
        <v>2146</v>
      </c>
      <c r="G94">
        <f t="shared" si="92"/>
        <v>1.8003000077442266E-3</v>
      </c>
      <c r="K94">
        <f t="shared" si="112"/>
        <v>1.8003000077442266E-3</v>
      </c>
      <c r="P94">
        <f t="shared" si="93"/>
        <v>-1.7013454756403819E-2</v>
      </c>
      <c r="Q94" s="2">
        <f t="shared" si="94"/>
        <v>38391.777600000001</v>
      </c>
      <c r="R94">
        <f t="shared" si="89"/>
        <v>3.539573683255033E-4</v>
      </c>
      <c r="S94" s="6">
        <v>1</v>
      </c>
      <c r="T94">
        <f t="shared" si="95"/>
        <v>3.539573683255033E-4</v>
      </c>
      <c r="U94" t="s">
        <v>161</v>
      </c>
      <c r="V94" s="6">
        <v>1</v>
      </c>
      <c r="W94" s="6">
        <v>1</v>
      </c>
      <c r="Z94">
        <f t="shared" si="96"/>
        <v>2146</v>
      </c>
      <c r="AA94" s="215">
        <f t="shared" si="97"/>
        <v>-2.5347477691674974E-4</v>
      </c>
      <c r="AB94" s="215">
        <f t="shared" si="98"/>
        <v>-1.4959679971742842E-2</v>
      </c>
      <c r="AC94" s="215">
        <f t="shared" si="99"/>
        <v>1.8813754764148045E-2</v>
      </c>
      <c r="AD94" s="215">
        <f t="shared" si="100"/>
        <v>2.0537747846609763E-3</v>
      </c>
      <c r="AE94" s="215">
        <f t="shared" si="101"/>
        <v>4.2179908661092399E-6</v>
      </c>
      <c r="AF94">
        <f t="shared" si="102"/>
        <v>1.8813754764148045E-2</v>
      </c>
      <c r="AG94" s="225"/>
      <c r="AH94">
        <f t="shared" si="103"/>
        <v>1.6759979979487069E-2</v>
      </c>
      <c r="AI94">
        <f t="shared" si="104"/>
        <v>0.57461929530810574</v>
      </c>
      <c r="AJ94">
        <f t="shared" si="105"/>
        <v>0.72657287515627123</v>
      </c>
      <c r="AK94">
        <f t="shared" si="106"/>
        <v>-0.2310199513491441</v>
      </c>
      <c r="AL94">
        <f t="shared" si="107"/>
        <v>-2.6440702006891001</v>
      </c>
      <c r="AM94">
        <f t="shared" si="108"/>
        <v>-3.936654554032009</v>
      </c>
      <c r="AN94" s="215">
        <f t="shared" si="110"/>
        <v>3.9551821892443719</v>
      </c>
      <c r="AO94" s="215">
        <f t="shared" si="110"/>
        <v>3.9557026802808544</v>
      </c>
      <c r="AP94" s="215">
        <f t="shared" si="110"/>
        <v>3.9541377340496671</v>
      </c>
      <c r="AQ94" s="215">
        <f t="shared" si="110"/>
        <v>3.9588508703519709</v>
      </c>
      <c r="AR94" s="215">
        <f t="shared" si="110"/>
        <v>3.9447265981149884</v>
      </c>
      <c r="AS94" s="215">
        <f t="shared" si="110"/>
        <v>3.9877133211174778</v>
      </c>
      <c r="AT94" s="215">
        <f t="shared" si="110"/>
        <v>3.8622927599047783</v>
      </c>
      <c r="AU94" s="215">
        <f t="shared" si="109"/>
        <v>4.3071530944325467</v>
      </c>
      <c r="AW94">
        <v>8000</v>
      </c>
      <c r="AX94">
        <f t="shared" si="74"/>
        <v>2.8333870809477107E-2</v>
      </c>
      <c r="AY94">
        <f t="shared" si="75"/>
        <v>6.1460485032116104E-2</v>
      </c>
      <c r="AZ94" s="215">
        <f t="shared" si="76"/>
        <v>-3.3126614222638996E-2</v>
      </c>
      <c r="BA94">
        <f t="shared" si="77"/>
        <v>1.4206507263853632</v>
      </c>
      <c r="BB94">
        <f t="shared" si="78"/>
        <v>-0.96698558677025648</v>
      </c>
      <c r="BC94">
        <f t="shared" si="79"/>
        <v>-0.51762605927555261</v>
      </c>
      <c r="BD94">
        <f t="shared" si="80"/>
        <v>-0.26475097308328011</v>
      </c>
      <c r="BE94">
        <f t="shared" si="111"/>
        <v>5.9734806986842219</v>
      </c>
      <c r="BF94">
        <f t="shared" si="111"/>
        <v>5.9742753517001104</v>
      </c>
      <c r="BG94">
        <f t="shared" si="111"/>
        <v>5.9759980698046427</v>
      </c>
      <c r="BH94">
        <f t="shared" si="111"/>
        <v>5.9797295061788533</v>
      </c>
      <c r="BI94">
        <f t="shared" si="111"/>
        <v>5.98779701725931</v>
      </c>
      <c r="BJ94">
        <f t="shared" si="111"/>
        <v>6.0051726337703899</v>
      </c>
      <c r="BK94">
        <f t="shared" si="111"/>
        <v>6.0423128748898778</v>
      </c>
      <c r="BL94">
        <f t="shared" si="81"/>
        <v>6.1206463306236509</v>
      </c>
    </row>
    <row r="95" spans="1:64">
      <c r="A95" s="17" t="s">
        <v>70</v>
      </c>
      <c r="B95" t="s">
        <v>60</v>
      </c>
      <c r="C95" s="41">
        <v>53452.463600000003</v>
      </c>
      <c r="D95" s="41">
        <v>2.9999999999999997E-4</v>
      </c>
      <c r="E95">
        <f t="shared" si="90"/>
        <v>2245.4926184962064</v>
      </c>
      <c r="F95">
        <f t="shared" si="91"/>
        <v>2245.5</v>
      </c>
      <c r="G95">
        <f t="shared" si="92"/>
        <v>-3.1299749971367419E-3</v>
      </c>
      <c r="K95">
        <f t="shared" si="112"/>
        <v>-3.1299749971367419E-3</v>
      </c>
      <c r="P95">
        <f t="shared" si="93"/>
        <v>-1.626543297159742E-2</v>
      </c>
      <c r="Q95" s="2">
        <f t="shared" si="94"/>
        <v>38433.963600000003</v>
      </c>
      <c r="R95">
        <f t="shared" si="89"/>
        <v>1.7254025619882263E-4</v>
      </c>
      <c r="S95" s="6">
        <v>1</v>
      </c>
      <c r="T95">
        <f t="shared" si="95"/>
        <v>1.7254025619882263E-4</v>
      </c>
      <c r="U95" t="s">
        <v>161</v>
      </c>
      <c r="V95" s="6">
        <v>1</v>
      </c>
      <c r="W95" s="6">
        <v>1</v>
      </c>
      <c r="Z95">
        <f t="shared" si="96"/>
        <v>2245.5</v>
      </c>
      <c r="AA95" s="215">
        <f t="shared" si="97"/>
        <v>-1.7648277088492745E-4</v>
      </c>
      <c r="AB95" s="215">
        <f t="shared" si="98"/>
        <v>-1.9218925197849235E-2</v>
      </c>
      <c r="AC95" s="215">
        <f t="shared" si="99"/>
        <v>1.3135457974460679E-2</v>
      </c>
      <c r="AD95" s="215">
        <f t="shared" si="100"/>
        <v>-2.9534922262518144E-3</v>
      </c>
      <c r="AE95" s="215">
        <f t="shared" si="101"/>
        <v>8.7231163305298997E-6</v>
      </c>
      <c r="AF95">
        <f t="shared" si="102"/>
        <v>1.3135457974460679E-2</v>
      </c>
      <c r="AG95" s="225"/>
      <c r="AH95">
        <f t="shared" si="103"/>
        <v>1.6088950200712493E-2</v>
      </c>
      <c r="AI95">
        <f t="shared" si="104"/>
        <v>0.57820327144413453</v>
      </c>
      <c r="AJ95">
        <f t="shared" si="105"/>
        <v>0.71597659717212903</v>
      </c>
      <c r="AK95">
        <f t="shared" si="106"/>
        <v>-0.23750048763129522</v>
      </c>
      <c r="AL95">
        <f t="shared" si="107"/>
        <v>-2.6287713751357318</v>
      </c>
      <c r="AM95">
        <f t="shared" si="108"/>
        <v>-3.8141469790206384</v>
      </c>
      <c r="AN95" s="215">
        <f t="shared" si="110"/>
        <v>3.9784072676737723</v>
      </c>
      <c r="AO95" s="215">
        <f t="shared" si="110"/>
        <v>3.9788544069145866</v>
      </c>
      <c r="AP95" s="215">
        <f t="shared" si="110"/>
        <v>3.9774757473886839</v>
      </c>
      <c r="AQ95" s="215">
        <f t="shared" si="110"/>
        <v>3.9817333508983492</v>
      </c>
      <c r="AR95" s="215">
        <f t="shared" si="110"/>
        <v>3.9686488919946092</v>
      </c>
      <c r="AS95" s="215">
        <f t="shared" si="110"/>
        <v>4.0094907354729417</v>
      </c>
      <c r="AT95" s="215">
        <f t="shared" si="110"/>
        <v>3.8874465344049778</v>
      </c>
      <c r="AU95" s="215">
        <f t="shared" si="109"/>
        <v>4.33797690328137</v>
      </c>
      <c r="AW95">
        <v>8250</v>
      </c>
      <c r="AX95">
        <f t="shared" si="74"/>
        <v>3.3207247141596646E-2</v>
      </c>
      <c r="AY95">
        <f t="shared" si="75"/>
        <v>6.6373017240366539E-2</v>
      </c>
      <c r="AZ95" s="215">
        <f t="shared" si="76"/>
        <v>-3.3165770098769892E-2</v>
      </c>
      <c r="BA95">
        <f t="shared" si="77"/>
        <v>1.4656624153699265</v>
      </c>
      <c r="BB95">
        <f t="shared" si="78"/>
        <v>-0.99986105663271396</v>
      </c>
      <c r="BC95">
        <f t="shared" si="79"/>
        <v>-0.27662318419431009</v>
      </c>
      <c r="BD95">
        <f t="shared" si="80"/>
        <v>-0.13920036501020955</v>
      </c>
      <c r="BE95">
        <f t="shared" si="111"/>
        <v>6.1194022270985027</v>
      </c>
      <c r="BF95">
        <f t="shared" si="111"/>
        <v>6.1198980849081206</v>
      </c>
      <c r="BG95">
        <f t="shared" si="111"/>
        <v>6.1209361677906555</v>
      </c>
      <c r="BH95">
        <f t="shared" si="111"/>
        <v>6.1231088341838955</v>
      </c>
      <c r="BI95">
        <f t="shared" si="111"/>
        <v>6.1276536859425645</v>
      </c>
      <c r="BJ95">
        <f t="shared" si="111"/>
        <v>6.1371504014891753</v>
      </c>
      <c r="BK95">
        <f t="shared" si="111"/>
        <v>6.1569526069484066</v>
      </c>
      <c r="BL95">
        <f t="shared" si="81"/>
        <v>6.1980930865252191</v>
      </c>
    </row>
    <row r="96" spans="1:64">
      <c r="A96" s="17" t="s">
        <v>160</v>
      </c>
      <c r="B96" t="s">
        <v>59</v>
      </c>
      <c r="C96" s="41">
        <v>53458.615870000001</v>
      </c>
      <c r="D96" s="41">
        <v>8.0000000000000004E-4</v>
      </c>
      <c r="E96">
        <f t="shared" si="90"/>
        <v>2260.0016814869932</v>
      </c>
      <c r="F96">
        <f t="shared" si="91"/>
        <v>2260</v>
      </c>
      <c r="G96">
        <f t="shared" si="92"/>
        <v>7.1300000126939267E-4</v>
      </c>
      <c r="K96">
        <f t="shared" si="112"/>
        <v>7.1300000126939267E-4</v>
      </c>
      <c r="P96">
        <f t="shared" si="93"/>
        <v>-1.615473360275111E-2</v>
      </c>
      <c r="Q96" s="2">
        <f t="shared" si="94"/>
        <v>38440.115870000001</v>
      </c>
      <c r="R96">
        <f t="shared" si="89"/>
        <v>2.8452043693620252E-4</v>
      </c>
      <c r="S96" s="6">
        <v>1</v>
      </c>
      <c r="T96">
        <f t="shared" si="95"/>
        <v>2.8452043693620252E-4</v>
      </c>
      <c r="U96" t="s">
        <v>161</v>
      </c>
      <c r="V96" s="6">
        <v>1</v>
      </c>
      <c r="W96" s="6">
        <v>1</v>
      </c>
      <c r="Z96">
        <f t="shared" si="96"/>
        <v>2260</v>
      </c>
      <c r="AA96" s="215">
        <f t="shared" si="97"/>
        <v>-1.646533871026562E-4</v>
      </c>
      <c r="AB96" s="215">
        <f t="shared" si="98"/>
        <v>-1.5277080214379062E-2</v>
      </c>
      <c r="AC96" s="215">
        <f t="shared" si="99"/>
        <v>1.6867733604020503E-2</v>
      </c>
      <c r="AD96" s="215">
        <f t="shared" si="100"/>
        <v>8.7765338837204887E-4</v>
      </c>
      <c r="AE96" s="215">
        <f t="shared" si="101"/>
        <v>7.7027547012093843E-7</v>
      </c>
      <c r="AF96">
        <f t="shared" si="102"/>
        <v>1.6867733604020503E-2</v>
      </c>
      <c r="AG96" s="225"/>
      <c r="AH96">
        <f t="shared" si="103"/>
        <v>1.5990080215648454E-2</v>
      </c>
      <c r="AI96">
        <f t="shared" si="104"/>
        <v>0.57873761538148405</v>
      </c>
      <c r="AJ96">
        <f t="shared" si="105"/>
        <v>0.71440723271315465</v>
      </c>
      <c r="AK96">
        <f t="shared" si="106"/>
        <v>-0.23844698603894141</v>
      </c>
      <c r="AL96">
        <f t="shared" si="107"/>
        <v>-2.6265259857076688</v>
      </c>
      <c r="AM96">
        <f t="shared" si="108"/>
        <v>-3.7967660590586427</v>
      </c>
      <c r="AN96" s="215">
        <f t="shared" si="110"/>
        <v>3.981803791062783</v>
      </c>
      <c r="AO96" s="215">
        <f t="shared" si="110"/>
        <v>3.9822407561656799</v>
      </c>
      <c r="AP96" s="215">
        <f t="shared" si="110"/>
        <v>3.980888364840073</v>
      </c>
      <c r="AQ96" s="215">
        <f t="shared" si="110"/>
        <v>3.9850806151204887</v>
      </c>
      <c r="AR96" s="215">
        <f t="shared" si="110"/>
        <v>3.9721481672661789</v>
      </c>
      <c r="AS96" s="215">
        <f t="shared" si="110"/>
        <v>4.0126689263337489</v>
      </c>
      <c r="AT96" s="215">
        <f t="shared" si="110"/>
        <v>3.891147769078966</v>
      </c>
      <c r="AU96" s="215">
        <f t="shared" si="109"/>
        <v>4.3424688151236612</v>
      </c>
      <c r="AW96">
        <v>8500</v>
      </c>
      <c r="AX96">
        <f t="shared" si="74"/>
        <v>3.8935089666333376E-2</v>
      </c>
      <c r="AY96">
        <f t="shared" si="75"/>
        <v>7.1413435795441252E-2</v>
      </c>
      <c r="AZ96" s="215">
        <f t="shared" si="76"/>
        <v>-3.2478346129107875E-2</v>
      </c>
      <c r="BA96">
        <f t="shared" si="77"/>
        <v>1.4839131077004155</v>
      </c>
      <c r="BB96">
        <f t="shared" si="78"/>
        <v>-0.97253812041586241</v>
      </c>
      <c r="BC96">
        <f t="shared" si="79"/>
        <v>-2.5055202884752194E-2</v>
      </c>
      <c r="BD96">
        <f t="shared" si="80"/>
        <v>-1.2528256847442088E-2</v>
      </c>
      <c r="BE96">
        <f t="shared" si="111"/>
        <v>6.2684117949211284</v>
      </c>
      <c r="BF96">
        <f t="shared" si="111"/>
        <v>6.2684593828453732</v>
      </c>
      <c r="BG96">
        <f t="shared" si="111"/>
        <v>6.2685577023815906</v>
      </c>
      <c r="BH96">
        <f t="shared" si="111"/>
        <v>6.2687608360566145</v>
      </c>
      <c r="BI96">
        <f t="shared" si="111"/>
        <v>6.2691805197439106</v>
      </c>
      <c r="BJ96">
        <f t="shared" si="111"/>
        <v>6.2700475981695982</v>
      </c>
      <c r="BK96">
        <f t="shared" si="111"/>
        <v>6.2718389762889091</v>
      </c>
      <c r="BL96">
        <f t="shared" si="81"/>
        <v>6.2755398424267863</v>
      </c>
    </row>
    <row r="97" spans="1:64">
      <c r="A97" s="17" t="s">
        <v>70</v>
      </c>
      <c r="B97" t="s">
        <v>60</v>
      </c>
      <c r="C97" s="41">
        <v>53466.4614</v>
      </c>
      <c r="D97" s="41">
        <v>2.0000000000000001E-4</v>
      </c>
      <c r="E97">
        <f t="shared" si="90"/>
        <v>2278.504004851558</v>
      </c>
      <c r="F97">
        <f t="shared" si="91"/>
        <v>2278.5</v>
      </c>
      <c r="G97">
        <f t="shared" si="92"/>
        <v>1.6981750013655983E-3</v>
      </c>
      <c r="K97">
        <f t="shared" si="112"/>
        <v>1.6981750013655983E-3</v>
      </c>
      <c r="P97">
        <f t="shared" si="93"/>
        <v>-1.6012871880063791E-2</v>
      </c>
      <c r="Q97" s="2">
        <f t="shared" si="94"/>
        <v>38447.9614</v>
      </c>
      <c r="R97">
        <f t="shared" si="89"/>
        <v>3.1368118163618966E-4</v>
      </c>
      <c r="S97" s="6">
        <v>1</v>
      </c>
      <c r="T97">
        <f t="shared" si="95"/>
        <v>3.1368118163618966E-4</v>
      </c>
      <c r="U97" t="s">
        <v>161</v>
      </c>
      <c r="V97" s="6">
        <v>1</v>
      </c>
      <c r="W97" s="6">
        <v>1</v>
      </c>
      <c r="Z97">
        <f t="shared" si="96"/>
        <v>2278.5</v>
      </c>
      <c r="AA97" s="215">
        <f t="shared" si="97"/>
        <v>-1.4933518008760499E-4</v>
      </c>
      <c r="AB97" s="215">
        <f t="shared" si="98"/>
        <v>-1.4165361698610587E-2</v>
      </c>
      <c r="AC97" s="215">
        <f t="shared" si="99"/>
        <v>1.7711046881429389E-2</v>
      </c>
      <c r="AD97" s="215">
        <f t="shared" si="100"/>
        <v>1.8475101814532033E-3</v>
      </c>
      <c r="AE97" s="215">
        <f t="shared" si="101"/>
        <v>3.4132938705732482E-6</v>
      </c>
      <c r="AF97">
        <f t="shared" si="102"/>
        <v>1.7711046881429389E-2</v>
      </c>
      <c r="AG97" s="225"/>
      <c r="AH97">
        <f t="shared" si="103"/>
        <v>1.5863536699976186E-2</v>
      </c>
      <c r="AI97">
        <f t="shared" si="104"/>
        <v>0.57942388543847789</v>
      </c>
      <c r="AJ97">
        <f t="shared" si="105"/>
        <v>0.71239550190087442</v>
      </c>
      <c r="AK97">
        <f t="shared" si="106"/>
        <v>-0.23965536444208149</v>
      </c>
      <c r="AL97">
        <f t="shared" si="107"/>
        <v>-2.6236551795508825</v>
      </c>
      <c r="AM97">
        <f t="shared" si="108"/>
        <v>-3.7747586227685614</v>
      </c>
      <c r="AN97" s="215">
        <f t="shared" si="110"/>
        <v>3.9861417851338561</v>
      </c>
      <c r="AO97" s="215">
        <f t="shared" si="110"/>
        <v>3.9865659629095065</v>
      </c>
      <c r="AP97" s="215">
        <f t="shared" si="110"/>
        <v>3.9852467457707386</v>
      </c>
      <c r="AQ97" s="215">
        <f t="shared" si="110"/>
        <v>3.9893560443907781</v>
      </c>
      <c r="AR97" s="215">
        <f t="shared" si="110"/>
        <v>3.9766176033721896</v>
      </c>
      <c r="AS97" s="215">
        <f t="shared" si="110"/>
        <v>4.0167257565572738</v>
      </c>
      <c r="AT97" s="215">
        <f t="shared" si="110"/>
        <v>3.8958832571988227</v>
      </c>
      <c r="AU97" s="215">
        <f t="shared" si="109"/>
        <v>4.3481998750603772</v>
      </c>
      <c r="AW97">
        <v>8750</v>
      </c>
      <c r="AX97">
        <f t="shared" si="74"/>
        <v>4.5514028570203771E-2</v>
      </c>
      <c r="AY97">
        <f t="shared" si="75"/>
        <v>7.6581740697340223E-2</v>
      </c>
      <c r="AZ97" s="215">
        <f t="shared" si="76"/>
        <v>-3.1067712127136451E-2</v>
      </c>
      <c r="BA97">
        <f t="shared" si="77"/>
        <v>1.4715908981097559</v>
      </c>
      <c r="BB97">
        <f t="shared" si="78"/>
        <v>-0.88352273328865738</v>
      </c>
      <c r="BC97">
        <f t="shared" si="79"/>
        <v>0.2275126391056462</v>
      </c>
      <c r="BD97">
        <f t="shared" si="80"/>
        <v>0.11424956071863321</v>
      </c>
      <c r="BE97">
        <f t="shared" si="111"/>
        <v>6.4177093504492753</v>
      </c>
      <c r="BF97">
        <f t="shared" si="111"/>
        <v>6.4172936640388603</v>
      </c>
      <c r="BG97">
        <f t="shared" si="111"/>
        <v>6.4164271932086043</v>
      </c>
      <c r="BH97">
        <f t="shared" si="111"/>
        <v>6.4146214147267635</v>
      </c>
      <c r="BI97">
        <f t="shared" si="111"/>
        <v>6.410859439180344</v>
      </c>
      <c r="BJ97">
        <f t="shared" si="111"/>
        <v>6.4030278888900494</v>
      </c>
      <c r="BK97">
        <f t="shared" si="111"/>
        <v>6.3867475323315244</v>
      </c>
      <c r="BL97">
        <f t="shared" si="81"/>
        <v>6.3529865983283536</v>
      </c>
    </row>
    <row r="98" spans="1:64">
      <c r="A98" s="17" t="s">
        <v>153</v>
      </c>
      <c r="B98" t="s">
        <v>59</v>
      </c>
      <c r="C98" s="41">
        <v>53507.805500000002</v>
      </c>
      <c r="D98" s="41">
        <v>2.9999999999999997E-4</v>
      </c>
      <c r="E98">
        <f t="shared" si="90"/>
        <v>2376.0069023507817</v>
      </c>
      <c r="F98">
        <f t="shared" si="91"/>
        <v>2376</v>
      </c>
      <c r="G98">
        <f t="shared" si="92"/>
        <v>2.9268000071169809E-3</v>
      </c>
      <c r="K98">
        <f t="shared" si="112"/>
        <v>2.9268000071169809E-3</v>
      </c>
      <c r="P98">
        <f t="shared" si="93"/>
        <v>-1.5253651103834809E-2</v>
      </c>
      <c r="Q98" s="2">
        <f t="shared" si="94"/>
        <v>38489.305500000002</v>
      </c>
      <c r="R98">
        <f t="shared" si="89"/>
        <v>3.3052880259770815E-4</v>
      </c>
      <c r="S98" s="6">
        <v>1</v>
      </c>
      <c r="T98">
        <f t="shared" si="95"/>
        <v>3.3052880259770815E-4</v>
      </c>
      <c r="U98" t="s">
        <v>161</v>
      </c>
      <c r="V98" s="6">
        <v>1</v>
      </c>
      <c r="W98" s="6">
        <v>1</v>
      </c>
      <c r="Z98">
        <f t="shared" si="96"/>
        <v>2376</v>
      </c>
      <c r="AA98" s="215">
        <f t="shared" si="97"/>
        <v>-6.4417060428182196E-5</v>
      </c>
      <c r="AB98" s="215">
        <f t="shared" si="98"/>
        <v>-1.2262434036289646E-2</v>
      </c>
      <c r="AC98" s="215">
        <f t="shared" si="99"/>
        <v>1.818045111095179E-2</v>
      </c>
      <c r="AD98" s="215">
        <f t="shared" si="100"/>
        <v>2.991217067545163E-3</v>
      </c>
      <c r="AE98" s="215">
        <f t="shared" si="101"/>
        <v>8.9473795451734841E-6</v>
      </c>
      <c r="AF98">
        <f t="shared" si="102"/>
        <v>1.818045111095179E-2</v>
      </c>
      <c r="AG98" s="225"/>
      <c r="AH98">
        <f t="shared" si="103"/>
        <v>1.5189234043406627E-2</v>
      </c>
      <c r="AI98">
        <f t="shared" si="104"/>
        <v>0.58312575646954468</v>
      </c>
      <c r="AJ98">
        <f t="shared" si="105"/>
        <v>0.70161569987617078</v>
      </c>
      <c r="AK98">
        <f t="shared" si="106"/>
        <v>-0.24603826313491189</v>
      </c>
      <c r="AL98">
        <f t="shared" si="107"/>
        <v>-2.6084118280217874</v>
      </c>
      <c r="AM98">
        <f t="shared" si="108"/>
        <v>-3.6617852479937403</v>
      </c>
      <c r="AN98" s="215">
        <f t="shared" si="110"/>
        <v>4.0090890234448562</v>
      </c>
      <c r="AO98" s="215">
        <f t="shared" si="110"/>
        <v>4.0094494317463534</v>
      </c>
      <c r="AP98" s="215">
        <f t="shared" si="110"/>
        <v>4.0082984922147151</v>
      </c>
      <c r="AQ98" s="215">
        <f t="shared" si="110"/>
        <v>4.0119794335634493</v>
      </c>
      <c r="AR98" s="215">
        <f t="shared" si="110"/>
        <v>4.0002625096102573</v>
      </c>
      <c r="AS98" s="215">
        <f t="shared" si="110"/>
        <v>4.0381452599231507</v>
      </c>
      <c r="AT98" s="215">
        <f t="shared" si="110"/>
        <v>3.9210867787537844</v>
      </c>
      <c r="AU98" s="215">
        <f t="shared" si="109"/>
        <v>4.3784041098619886</v>
      </c>
      <c r="AW98">
        <v>9000</v>
      </c>
      <c r="AX98">
        <f>AB$3+AB$4*AW98+AB$5*AW98^2+AZ98</f>
        <v>5.287036608572955E-2</v>
      </c>
      <c r="AY98">
        <f>AB$3+AB$4*AW98+AB$5*AW98^2</f>
        <v>8.1877931946063479E-2</v>
      </c>
      <c r="AZ98" s="215">
        <f>$AB$6*($AB$11/BA98*BB98+$AB$12)</f>
        <v>-2.9007565860333925E-2</v>
      </c>
      <c r="BA98">
        <f>1+$AB$7*COS(BC98)</f>
        <v>1.4312992870325896</v>
      </c>
      <c r="BB98">
        <f>SIN(BC98+RADIANS($AB$9))</f>
        <v>-0.74436130870991835</v>
      </c>
      <c r="BC98">
        <f>2*ATAN(BD98)</f>
        <v>0.47126538396112488</v>
      </c>
      <c r="BD98">
        <f>SQRT((1+$AB$7)/(1-$AB$7))*TAN(BE98/2)</f>
        <v>0.24009276538127208</v>
      </c>
      <c r="BE98">
        <f t="shared" si="111"/>
        <v>6.5644426477359472</v>
      </c>
      <c r="BF98">
        <f t="shared" si="111"/>
        <v>6.5636908878085638</v>
      </c>
      <c r="BG98">
        <f t="shared" si="111"/>
        <v>6.562075081394565</v>
      </c>
      <c r="BH98">
        <f t="shared" si="111"/>
        <v>6.5586046461752643</v>
      </c>
      <c r="BI98">
        <f t="shared" si="111"/>
        <v>6.5511622599892663</v>
      </c>
      <c r="BJ98">
        <f t="shared" si="111"/>
        <v>6.5352525157319841</v>
      </c>
      <c r="BK98">
        <f t="shared" si="111"/>
        <v>6.5014536914870584</v>
      </c>
      <c r="BL98">
        <f>RADIANS($AB$9)+$AB$18*(AW98-AB$15)</f>
        <v>6.4304333542299217</v>
      </c>
    </row>
    <row r="99" spans="1:64">
      <c r="A99" t="s">
        <v>77</v>
      </c>
      <c r="B99" t="s">
        <v>60</v>
      </c>
      <c r="C99" s="41">
        <v>53848.513599999998</v>
      </c>
      <c r="D99" s="41">
        <v>2.9999999999999997E-4</v>
      </c>
      <c r="E99">
        <f t="shared" si="90"/>
        <v>3179.5079327626931</v>
      </c>
      <c r="F99">
        <f t="shared" si="91"/>
        <v>3179.5</v>
      </c>
      <c r="G99">
        <f t="shared" si="92"/>
        <v>3.3637250016909093E-3</v>
      </c>
      <c r="K99">
        <f t="shared" si="112"/>
        <v>3.3637250016909093E-3</v>
      </c>
      <c r="P99">
        <f t="shared" si="93"/>
        <v>-8.2562230726472372E-3</v>
      </c>
      <c r="Q99" s="2">
        <f t="shared" si="94"/>
        <v>38830.013599999998</v>
      </c>
      <c r="R99">
        <f t="shared" si="89"/>
        <v>1.350231932503148E-4</v>
      </c>
      <c r="S99" s="6">
        <v>1</v>
      </c>
      <c r="T99">
        <f t="shared" si="95"/>
        <v>1.350231932503148E-4</v>
      </c>
      <c r="U99" t="s">
        <v>161</v>
      </c>
      <c r="V99" s="6">
        <v>1</v>
      </c>
      <c r="W99" s="6">
        <v>1</v>
      </c>
      <c r="Z99">
        <f t="shared" si="96"/>
        <v>3179.5</v>
      </c>
      <c r="AA99" s="215">
        <f t="shared" si="97"/>
        <v>9.0801426539818819E-4</v>
      </c>
      <c r="AB99" s="215">
        <f t="shared" si="98"/>
        <v>-5.8005123363545161E-3</v>
      </c>
      <c r="AC99" s="215">
        <f t="shared" si="99"/>
        <v>1.1619948074338146E-2</v>
      </c>
      <c r="AD99" s="215">
        <f t="shared" si="100"/>
        <v>2.4557107362927211E-3</v>
      </c>
      <c r="AE99" s="215">
        <f t="shared" si="101"/>
        <v>6.0305152203433379E-6</v>
      </c>
      <c r="AF99">
        <f t="shared" si="102"/>
        <v>1.1619948074338146E-2</v>
      </c>
      <c r="AG99" s="225"/>
      <c r="AH99">
        <f t="shared" si="103"/>
        <v>9.1642373380454254E-3</v>
      </c>
      <c r="AI99">
        <f t="shared" si="104"/>
        <v>0.61974814392507449</v>
      </c>
      <c r="AJ99">
        <f t="shared" si="105"/>
        <v>0.60008970502026937</v>
      </c>
      <c r="AK99">
        <f t="shared" si="106"/>
        <v>-0.29954546866395354</v>
      </c>
      <c r="AL99">
        <f t="shared" si="107"/>
        <v>-2.4743626277026891</v>
      </c>
      <c r="AM99">
        <f t="shared" si="108"/>
        <v>-2.8854280413219366</v>
      </c>
      <c r="AN99" s="215">
        <f t="shared" si="110"/>
        <v>4.204372067240846</v>
      </c>
      <c r="AO99" s="215">
        <f t="shared" si="110"/>
        <v>4.2044273665359517</v>
      </c>
      <c r="AP99" s="215">
        <f t="shared" si="110"/>
        <v>4.2041925475596162</v>
      </c>
      <c r="AQ99" s="215">
        <f t="shared" si="110"/>
        <v>4.2051903497937069</v>
      </c>
      <c r="AR99" s="215">
        <f t="shared" si="110"/>
        <v>4.2009627117262056</v>
      </c>
      <c r="AS99" s="215">
        <f t="shared" si="110"/>
        <v>4.2191015928620885</v>
      </c>
      <c r="AT99" s="215">
        <f t="shared" si="110"/>
        <v>4.1450034957335626</v>
      </c>
      <c r="AU99" s="215">
        <f t="shared" si="109"/>
        <v>4.6273179833296263</v>
      </c>
      <c r="AW99">
        <v>9250</v>
      </c>
      <c r="AX99">
        <f>AB$3+AB$4*AW99+AB$5*AW99^2+AZ99</f>
        <v>6.0877567222369464E-2</v>
      </c>
      <c r="AY99">
        <f>AB$3+AB$4*AW99+AB$5*AW99^2</f>
        <v>8.7302009541611006E-2</v>
      </c>
      <c r="AZ99" s="215">
        <f>$AB$6*($AB$11/BA99*BB99+$AB$12)</f>
        <v>-2.6424442319241542E-2</v>
      </c>
      <c r="BA99">
        <f>1+$AB$7*COS(BC99)</f>
        <v>1.370703624688951</v>
      </c>
      <c r="BB99">
        <f>SIN(BC99+RADIANS($AB$9))</f>
        <v>-0.57479420133940295</v>
      </c>
      <c r="BC99">
        <f>2*ATAN(BD99)</f>
        <v>0.69849064082577261</v>
      </c>
      <c r="BD99">
        <f>SQRT((1+$AB$7)/(1-$AB$7))*TAN(BE99/2)</f>
        <v>0.36417349272972155</v>
      </c>
      <c r="BE99">
        <f t="shared" si="111"/>
        <v>6.7062088086845346</v>
      </c>
      <c r="BF99">
        <f t="shared" si="111"/>
        <v>6.7053269005786484</v>
      </c>
      <c r="BG99">
        <f t="shared" si="111"/>
        <v>6.7033305872331646</v>
      </c>
      <c r="BH99">
        <f t="shared" si="111"/>
        <v>6.6988182241037642</v>
      </c>
      <c r="BI99">
        <f t="shared" si="111"/>
        <v>6.6886515370532482</v>
      </c>
      <c r="BJ99">
        <f t="shared" si="111"/>
        <v>6.6659047025030471</v>
      </c>
      <c r="BK99">
        <f t="shared" si="111"/>
        <v>6.615734083536176</v>
      </c>
      <c r="BL99">
        <f>RADIANS($AB$9)+$AB$18*(AW99-AB$15)</f>
        <v>6.5078801101314889</v>
      </c>
    </row>
    <row r="100" spans="1:64">
      <c r="A100" t="s">
        <v>77</v>
      </c>
      <c r="B100" t="s">
        <v>59</v>
      </c>
      <c r="C100" s="41">
        <v>53911.479099999997</v>
      </c>
      <c r="D100" s="41">
        <v>5.9999999999999995E-4</v>
      </c>
      <c r="E100">
        <f t="shared" si="90"/>
        <v>3328.0011565234449</v>
      </c>
      <c r="F100">
        <f t="shared" si="91"/>
        <v>3328</v>
      </c>
      <c r="G100">
        <f t="shared" si="92"/>
        <v>4.904000015812926E-4</v>
      </c>
      <c r="K100">
        <f t="shared" si="112"/>
        <v>4.904000015812926E-4</v>
      </c>
      <c r="P100">
        <f t="shared" si="93"/>
        <v>-6.8183470288618615E-3</v>
      </c>
      <c r="Q100" s="2">
        <f t="shared" si="94"/>
        <v>38892.979099999997</v>
      </c>
      <c r="R100">
        <f t="shared" si="89"/>
        <v>5.3417783155011626E-5</v>
      </c>
      <c r="S100" s="6">
        <v>1</v>
      </c>
      <c r="T100">
        <f t="shared" si="95"/>
        <v>5.3417783155011626E-5</v>
      </c>
      <c r="U100" t="s">
        <v>161</v>
      </c>
      <c r="V100" s="6">
        <v>1</v>
      </c>
      <c r="W100" s="6">
        <v>1</v>
      </c>
      <c r="Z100">
        <f t="shared" si="96"/>
        <v>3328</v>
      </c>
      <c r="AA100" s="215">
        <f t="shared" si="97"/>
        <v>1.1422816519792364E-3</v>
      </c>
      <c r="AB100" s="215">
        <f t="shared" si="98"/>
        <v>-7.4702286792598053E-3</v>
      </c>
      <c r="AC100" s="215">
        <f t="shared" si="99"/>
        <v>7.3087470304431541E-3</v>
      </c>
      <c r="AD100" s="215">
        <f t="shared" si="100"/>
        <v>-6.5188165039794382E-4</v>
      </c>
      <c r="AE100" s="215">
        <f t="shared" si="101"/>
        <v>4.2494968612554704E-7</v>
      </c>
      <c r="AF100">
        <f t="shared" si="102"/>
        <v>7.3087470304431541E-3</v>
      </c>
      <c r="AG100" s="225"/>
      <c r="AH100">
        <f t="shared" si="103"/>
        <v>7.9606286808410979E-3</v>
      </c>
      <c r="AI100">
        <f t="shared" si="104"/>
        <v>0.62788677676704696</v>
      </c>
      <c r="AJ100">
        <f t="shared" si="105"/>
        <v>0.57850384899927187</v>
      </c>
      <c r="AK100">
        <f t="shared" si="106"/>
        <v>-0.30959765977913334</v>
      </c>
      <c r="AL100">
        <f t="shared" si="107"/>
        <v>-2.4476426394562592</v>
      </c>
      <c r="AM100">
        <f t="shared" si="108"/>
        <v>-2.7654545667519495</v>
      </c>
      <c r="AN100" s="215">
        <f t="shared" si="110"/>
        <v>4.2418542113746964</v>
      </c>
      <c r="AO100" s="215">
        <f t="shared" si="110"/>
        <v>4.2418879506884855</v>
      </c>
      <c r="AP100" s="215">
        <f t="shared" si="110"/>
        <v>4.2417342238723243</v>
      </c>
      <c r="AQ100" s="215">
        <f t="shared" si="110"/>
        <v>4.2424350279815926</v>
      </c>
      <c r="AR100" s="215">
        <f t="shared" si="110"/>
        <v>4.2392480178745515</v>
      </c>
      <c r="AS100" s="215">
        <f t="shared" si="110"/>
        <v>4.2539066698323866</v>
      </c>
      <c r="AT100" s="215">
        <f t="shared" si="110"/>
        <v>4.1896256797054043</v>
      </c>
      <c r="AU100" s="215">
        <f t="shared" si="109"/>
        <v>4.6733213563351574</v>
      </c>
      <c r="AW100">
        <v>9500</v>
      </c>
      <c r="AX100">
        <f>AB$3+AB$4*AW100+AB$5*AW100^2+AZ100</f>
        <v>6.9387060943971263E-2</v>
      </c>
      <c r="AY100">
        <f>AB$3+AB$4*AW100+AB$5*AW100^2</f>
        <v>9.2853973483982818E-2</v>
      </c>
      <c r="AZ100" s="215">
        <f>$AB$6*($AB$11/BA100*BB100+$AB$12)</f>
        <v>-2.3466912540011552E-2</v>
      </c>
      <c r="BA100">
        <f>1+$AB$7*COS(BC100)</f>
        <v>1.2990649478064618</v>
      </c>
      <c r="BB100">
        <f>SIN(BC100+RADIANS($AB$9))</f>
        <v>-0.39495044182472772</v>
      </c>
      <c r="BC100">
        <f>2*ATAN(BD100)</f>
        <v>0.90482936390379187</v>
      </c>
      <c r="BD100">
        <f>SQRT((1+$AB$7)/(1-$AB$7))*TAN(BE100/2)</f>
        <v>0.48603667837945974</v>
      </c>
      <c r="BE100">
        <f t="shared" si="111"/>
        <v>6.8413779127711623</v>
      </c>
      <c r="BF100">
        <f t="shared" si="111"/>
        <v>6.8405599325930213</v>
      </c>
      <c r="BG100">
        <f t="shared" si="111"/>
        <v>6.8385699781062623</v>
      </c>
      <c r="BH100">
        <f t="shared" si="111"/>
        <v>6.8337390984604305</v>
      </c>
      <c r="BI100">
        <f t="shared" si="111"/>
        <v>6.822070455263737</v>
      </c>
      <c r="BJ100">
        <f t="shared" si="111"/>
        <v>6.7942130278522912</v>
      </c>
      <c r="BK100">
        <f t="shared" si="111"/>
        <v>6.7293678907344541</v>
      </c>
      <c r="BL100">
        <f>RADIANS($AB$9)+$AB$18*(AW100-AB$15)</f>
        <v>6.5853268660330562</v>
      </c>
    </row>
    <row r="101" spans="1:64">
      <c r="A101" t="s">
        <v>160</v>
      </c>
      <c r="B101" t="s">
        <v>59</v>
      </c>
      <c r="C101" s="41">
        <v>54091.69356</v>
      </c>
      <c r="D101" s="41">
        <v>4.0000000000000002E-4</v>
      </c>
      <c r="E101">
        <f t="shared" si="90"/>
        <v>3753.0057405210964</v>
      </c>
      <c r="F101">
        <f t="shared" si="91"/>
        <v>3753</v>
      </c>
      <c r="G101">
        <f t="shared" si="92"/>
        <v>2.4341500029549934E-3</v>
      </c>
      <c r="K101">
        <f t="shared" si="112"/>
        <v>2.4341500029549934E-3</v>
      </c>
      <c r="P101">
        <f t="shared" si="93"/>
        <v>-2.4538479825441852E-3</v>
      </c>
      <c r="Q101" s="2">
        <f t="shared" si="94"/>
        <v>39073.19356</v>
      </c>
      <c r="R101">
        <f t="shared" si="89"/>
        <v>2.3892524306244028E-5</v>
      </c>
      <c r="S101" s="6">
        <v>0.8</v>
      </c>
      <c r="T101">
        <f t="shared" si="95"/>
        <v>1.9114019444995222E-5</v>
      </c>
      <c r="U101" t="s">
        <v>161</v>
      </c>
      <c r="V101" s="6">
        <v>0.8</v>
      </c>
      <c r="W101" s="6">
        <v>1</v>
      </c>
      <c r="Z101">
        <f t="shared" si="96"/>
        <v>3753</v>
      </c>
      <c r="AA101" s="215">
        <f t="shared" si="97"/>
        <v>1.9111894791782299E-3</v>
      </c>
      <c r="AB101" s="215">
        <f t="shared" si="98"/>
        <v>-1.9308874587674217E-3</v>
      </c>
      <c r="AC101" s="215">
        <f t="shared" si="99"/>
        <v>4.8879979854991786E-3</v>
      </c>
      <c r="AD101" s="215">
        <f t="shared" si="100"/>
        <v>5.2296052377676355E-4</v>
      </c>
      <c r="AE101" s="215">
        <f t="shared" si="101"/>
        <v>2.187901675430935E-7</v>
      </c>
      <c r="AF101">
        <f t="shared" si="102"/>
        <v>4.8879979854991786E-3</v>
      </c>
      <c r="AG101" s="225"/>
      <c r="AH101">
        <f t="shared" si="103"/>
        <v>4.3650374617224151E-3</v>
      </c>
      <c r="AI101">
        <f t="shared" si="104"/>
        <v>0.6540394834200105</v>
      </c>
      <c r="AJ101">
        <f t="shared" si="105"/>
        <v>0.51090718416196623</v>
      </c>
      <c r="AK101">
        <f t="shared" si="106"/>
        <v>-0.33857094206863114</v>
      </c>
      <c r="AL101">
        <f t="shared" si="107"/>
        <v>-2.3669891547660669</v>
      </c>
      <c r="AM101">
        <f t="shared" si="108"/>
        <v>-2.4515557961577916</v>
      </c>
      <c r="AN101" s="215">
        <f t="shared" ref="AN101:AT110" si="113">$AU101+$AB$7*SIN(AO101)</f>
        <v>4.3520097430238378</v>
      </c>
      <c r="AO101" s="215">
        <f t="shared" si="113"/>
        <v>4.35201482540905</v>
      </c>
      <c r="AP101" s="215">
        <f t="shared" si="113"/>
        <v>4.3519850516019432</v>
      </c>
      <c r="AQ101" s="215">
        <f t="shared" si="113"/>
        <v>4.3521595070515326</v>
      </c>
      <c r="AR101" s="215">
        <f t="shared" si="113"/>
        <v>4.3511384568188092</v>
      </c>
      <c r="AS101" s="215">
        <f t="shared" si="113"/>
        <v>4.3571542968195995</v>
      </c>
      <c r="AT101" s="215">
        <f t="shared" si="113"/>
        <v>4.3229893264255077</v>
      </c>
      <c r="AU101" s="215">
        <f t="shared" si="109"/>
        <v>4.8049808413678221</v>
      </c>
      <c r="AW101">
        <v>9750</v>
      </c>
      <c r="AX101">
        <f>AB$3+AB$4*AW101+AB$5*AW101^2+AZ101</f>
        <v>7.8257282845710971E-2</v>
      </c>
      <c r="AY101">
        <f>AB$3+AB$4*AW101+AB$5*AW101^2</f>
        <v>9.8533823773178902E-2</v>
      </c>
      <c r="AZ101" s="215">
        <f>$AB$6*($AB$11/BA101*BB101+$AB$12)</f>
        <v>-2.0276540927467928E-2</v>
      </c>
      <c r="BA101">
        <f>1+$AB$7*COS(BC101)</f>
        <v>1.224252491074693</v>
      </c>
      <c r="BB101">
        <f>SIN(BC101+RADIANS($AB$9))</f>
        <v>-0.21991534936007526</v>
      </c>
      <c r="BC101">
        <f>2*ATAN(BD101)</f>
        <v>1.0891155760052937</v>
      </c>
      <c r="BD101">
        <f>SQRT((1+$AB$7)/(1-$AB$7))*TAN(BE101/2)</f>
        <v>0.60564211273505086</v>
      </c>
      <c r="BE101">
        <f t="shared" si="111"/>
        <v>6.9691531250110144</v>
      </c>
      <c r="BF101">
        <f t="shared" si="111"/>
        <v>6.9685177807599885</v>
      </c>
      <c r="BG101">
        <f t="shared" si="111"/>
        <v>6.9668236499913192</v>
      </c>
      <c r="BH101">
        <f t="shared" si="111"/>
        <v>6.9623176645290794</v>
      </c>
      <c r="BI101">
        <f t="shared" si="111"/>
        <v>6.9504115827434036</v>
      </c>
      <c r="BJ101">
        <f t="shared" si="111"/>
        <v>6.919472690455243</v>
      </c>
      <c r="BK101">
        <f t="shared" si="111"/>
        <v>6.8421381716153311</v>
      </c>
      <c r="BL101">
        <f>RADIANS($AB$9)+$AB$18*(AW101-AB$15)</f>
        <v>6.6627736219346234</v>
      </c>
    </row>
    <row r="102" spans="1:64">
      <c r="A102" t="s">
        <v>160</v>
      </c>
      <c r="B102" t="s">
        <v>60</v>
      </c>
      <c r="C102" s="41">
        <v>54270.421569999999</v>
      </c>
      <c r="D102" s="41">
        <v>2.9999999999999997E-4</v>
      </c>
      <c r="E102">
        <f t="shared" si="90"/>
        <v>4174.5047897027016</v>
      </c>
      <c r="F102">
        <f t="shared" si="91"/>
        <v>4174.5</v>
      </c>
      <c r="G102">
        <f t="shared" si="92"/>
        <v>2.0309750034357421E-3</v>
      </c>
      <c r="K102">
        <f t="shared" si="112"/>
        <v>2.0309750034357421E-3</v>
      </c>
      <c r="P102">
        <f t="shared" si="93"/>
        <v>2.2397466630533925E-3</v>
      </c>
      <c r="Q102" s="2">
        <f t="shared" si="94"/>
        <v>39251.921569999999</v>
      </c>
      <c r="R102">
        <f t="shared" si="89"/>
        <v>4.3585605859508075E-8</v>
      </c>
      <c r="S102" s="6">
        <v>1</v>
      </c>
      <c r="T102">
        <f t="shared" si="95"/>
        <v>4.3585605859508075E-8</v>
      </c>
      <c r="U102" t="s">
        <v>161</v>
      </c>
      <c r="V102" s="6">
        <v>1</v>
      </c>
      <c r="W102" s="6">
        <v>1</v>
      </c>
      <c r="Z102">
        <f t="shared" si="96"/>
        <v>4174.5</v>
      </c>
      <c r="AA102" s="215">
        <f t="shared" si="97"/>
        <v>2.8255843294973113E-3</v>
      </c>
      <c r="AB102" s="215">
        <f t="shared" si="98"/>
        <v>1.4451373369918235E-3</v>
      </c>
      <c r="AC102" s="215">
        <f t="shared" si="99"/>
        <v>-2.0877165961765039E-4</v>
      </c>
      <c r="AD102" s="215">
        <f t="shared" si="100"/>
        <v>-7.9460932606156918E-4</v>
      </c>
      <c r="AE102" s="215">
        <f t="shared" si="101"/>
        <v>6.3140398106402112E-7</v>
      </c>
      <c r="AF102">
        <f t="shared" si="102"/>
        <v>-2.0877165961765039E-4</v>
      </c>
      <c r="AG102" s="225"/>
      <c r="AH102">
        <f t="shared" si="103"/>
        <v>5.8583766644391857E-4</v>
      </c>
      <c r="AI102">
        <f t="shared" si="104"/>
        <v>0.68485512300877383</v>
      </c>
      <c r="AJ102">
        <f t="shared" si="105"/>
        <v>0.43406349552481444</v>
      </c>
      <c r="AK102">
        <f t="shared" si="106"/>
        <v>-0.36742709256629186</v>
      </c>
      <c r="AL102">
        <f t="shared" si="107"/>
        <v>-2.2797478575782728</v>
      </c>
      <c r="AM102">
        <f t="shared" si="108"/>
        <v>-2.1751523826621426</v>
      </c>
      <c r="AN102" s="215">
        <f t="shared" si="113"/>
        <v>4.4660984214806927</v>
      </c>
      <c r="AO102" s="215">
        <f t="shared" si="113"/>
        <v>4.4660984884275567</v>
      </c>
      <c r="AP102" s="215">
        <f t="shared" si="113"/>
        <v>4.4660979211730671</v>
      </c>
      <c r="AQ102" s="215">
        <f t="shared" si="113"/>
        <v>4.4661027276770593</v>
      </c>
      <c r="AR102" s="215">
        <f t="shared" si="113"/>
        <v>4.4660620037501273</v>
      </c>
      <c r="AS102" s="215">
        <f t="shared" si="113"/>
        <v>4.4664072532842569</v>
      </c>
      <c r="AT102" s="215">
        <f t="shared" si="113"/>
        <v>4.4634951667956821</v>
      </c>
      <c r="AU102" s="215">
        <f t="shared" si="109"/>
        <v>4.9355560718178655</v>
      </c>
      <c r="AW102">
        <v>10000</v>
      </c>
      <c r="AX102">
        <f t="shared" ref="AX102:AX134" si="114">AB$3+AB$4*AW102+AB$5*AW102^2+AZ102</f>
        <v>8.737102552561829E-2</v>
      </c>
      <c r="AY102">
        <f t="shared" ref="AY102:AY134" si="115">AB$3+AB$4*AW102+AB$5*AW102^2</f>
        <v>0.10434156040919926</v>
      </c>
      <c r="AZ102" s="215">
        <f t="shared" ref="AZ102:AZ134" si="116">$AB$6*($AB$11/BA102*BB102+$AB$12)</f>
        <v>-1.6970534883580964E-2</v>
      </c>
      <c r="BA102">
        <f t="shared" ref="BA102:BA134" si="117">1+$AB$7*COS(BC102)</f>
        <v>1.1515366825557907</v>
      </c>
      <c r="BB102">
        <f t="shared" ref="BB102:BB134" si="118">SIN(BC102+RADIANS($AB$9))</f>
        <v>-5.8416690446903001E-2</v>
      </c>
      <c r="BC102">
        <f t="shared" ref="BC102:BC134" si="119">2*ATAN(BD102)</f>
        <v>1.2523933045126043</v>
      </c>
      <c r="BD102">
        <f t="shared" ref="BD102:BD134" si="120">SQRT((1+$AB$7)/(1-$AB$7))*TAN(BE102/2)</f>
        <v>0.72330557154313047</v>
      </c>
      <c r="BE102">
        <f t="shared" ref="BE102:BE134" si="121">$BL102+$AB$7*SIN(BF102)</f>
        <v>7.089422695616876</v>
      </c>
      <c r="BF102">
        <f t="shared" ref="BF102:BF134" si="122">$BL102+$AB$7*SIN(BG102)</f>
        <v>7.0890005430894929</v>
      </c>
      <c r="BG102">
        <f t="shared" ref="BG102:BG134" si="123">$BL102+$AB$7*SIN(BH102)</f>
        <v>7.0877420617239659</v>
      </c>
      <c r="BH102">
        <f t="shared" ref="BH102:BH134" si="124">$BL102+$AB$7*SIN(BI102)</f>
        <v>7.084000115373998</v>
      </c>
      <c r="BI102">
        <f t="shared" ref="BI102:BI134" si="125">$BL102+$AB$7*SIN(BJ102)</f>
        <v>7.0729580209246627</v>
      </c>
      <c r="BJ102">
        <f t="shared" ref="BJ102:BJ134" si="126">$BL102+$AB$7*SIN(BK102)</f>
        <v>7.0410637300199692</v>
      </c>
      <c r="BK102">
        <f t="shared" ref="BK102:BK134" si="127">$BL102+$AB$7*SIN(BL102)</f>
        <v>6.9538331615547611</v>
      </c>
      <c r="BL102">
        <f t="shared" ref="BL102:BL134" si="128">RADIANS($AB$9)+$AB$18*(AW102-AB$15)</f>
        <v>6.7402203778361907</v>
      </c>
    </row>
    <row r="103" spans="1:64">
      <c r="A103" t="s">
        <v>160</v>
      </c>
      <c r="B103" t="s">
        <v>59</v>
      </c>
      <c r="C103" s="41">
        <v>54279.537680000001</v>
      </c>
      <c r="D103" s="41">
        <v>4.0000000000000002E-4</v>
      </c>
      <c r="E103">
        <f t="shared" si="90"/>
        <v>4196.0035558851032</v>
      </c>
      <c r="F103">
        <f t="shared" si="91"/>
        <v>4196</v>
      </c>
      <c r="G103">
        <f t="shared" si="92"/>
        <v>1.5078000069479458E-3</v>
      </c>
      <c r="K103">
        <f t="shared" si="112"/>
        <v>1.5078000069479458E-3</v>
      </c>
      <c r="P103">
        <f t="shared" si="93"/>
        <v>2.4889033921570054E-3</v>
      </c>
      <c r="Q103" s="2">
        <f t="shared" si="94"/>
        <v>39261.037680000001</v>
      </c>
      <c r="R103">
        <f t="shared" si="89"/>
        <v>9.6256385246867652E-7</v>
      </c>
      <c r="S103" s="6">
        <v>1</v>
      </c>
      <c r="T103">
        <f t="shared" si="95"/>
        <v>9.6256385246867652E-7</v>
      </c>
      <c r="U103" t="s">
        <v>161</v>
      </c>
      <c r="V103" s="6">
        <v>1</v>
      </c>
      <c r="W103" s="6">
        <v>1</v>
      </c>
      <c r="Z103">
        <f t="shared" si="96"/>
        <v>4196</v>
      </c>
      <c r="AA103" s="215">
        <f t="shared" si="97"/>
        <v>2.8765176849509001E-3</v>
      </c>
      <c r="AB103" s="215">
        <f t="shared" si="98"/>
        <v>1.1201857141540511E-3</v>
      </c>
      <c r="AC103" s="215">
        <f t="shared" si="99"/>
        <v>-9.8110338520905963E-4</v>
      </c>
      <c r="AD103" s="215">
        <f t="shared" si="100"/>
        <v>-1.3687176780029543E-3</v>
      </c>
      <c r="AE103" s="215">
        <f t="shared" si="101"/>
        <v>1.873388082077799E-6</v>
      </c>
      <c r="AF103">
        <f t="shared" si="102"/>
        <v>-9.8110338520905963E-4</v>
      </c>
      <c r="AG103" s="225"/>
      <c r="AH103">
        <f t="shared" si="103"/>
        <v>3.8761429279389481E-4</v>
      </c>
      <c r="AI103">
        <f t="shared" si="104"/>
        <v>0.68657602478524538</v>
      </c>
      <c r="AJ103">
        <f t="shared" si="105"/>
        <v>0.42984777301080429</v>
      </c>
      <c r="AK103">
        <f t="shared" si="106"/>
        <v>-0.36889615558597838</v>
      </c>
      <c r="AL103">
        <f t="shared" si="107"/>
        <v>-2.2750735555038983</v>
      </c>
      <c r="AM103">
        <f t="shared" si="108"/>
        <v>-2.1618252237054056</v>
      </c>
      <c r="AN103" s="215">
        <f t="shared" si="113"/>
        <v>4.4720632408718144</v>
      </c>
      <c r="AO103" s="215">
        <f t="shared" si="113"/>
        <v>4.4720632677311096</v>
      </c>
      <c r="AP103" s="215">
        <f t="shared" si="113"/>
        <v>4.472063034611347</v>
      </c>
      <c r="AQ103" s="215">
        <f t="shared" si="113"/>
        <v>4.4720650579340084</v>
      </c>
      <c r="AR103" s="215">
        <f t="shared" si="113"/>
        <v>4.4720474974116096</v>
      </c>
      <c r="AS103" s="215">
        <f t="shared" si="113"/>
        <v>4.4721999480531229</v>
      </c>
      <c r="AT103" s="215">
        <f t="shared" si="113"/>
        <v>4.4708796034746019</v>
      </c>
      <c r="AU103" s="215">
        <f t="shared" si="109"/>
        <v>4.9422164928254002</v>
      </c>
      <c r="AW103">
        <v>10250</v>
      </c>
      <c r="AX103">
        <f t="shared" si="114"/>
        <v>9.6640277859067064E-2</v>
      </c>
      <c r="AY103">
        <f t="shared" si="115"/>
        <v>0.1102771833920439</v>
      </c>
      <c r="AZ103" s="215">
        <f t="shared" si="116"/>
        <v>-1.3636905532976834E-2</v>
      </c>
      <c r="BA103">
        <f t="shared" si="117"/>
        <v>1.0837822430708384</v>
      </c>
      <c r="BB103">
        <f t="shared" si="118"/>
        <v>8.5890528946042585E-2</v>
      </c>
      <c r="BC103">
        <f t="shared" si="119"/>
        <v>1.3968397567695459</v>
      </c>
      <c r="BD103">
        <f t="shared" si="120"/>
        <v>0.83959082999051815</v>
      </c>
      <c r="BE103">
        <f t="shared" si="121"/>
        <v>7.2025258727564143</v>
      </c>
      <c r="BF103">
        <f t="shared" si="122"/>
        <v>7.2022849548688477</v>
      </c>
      <c r="BG103">
        <f t="shared" si="123"/>
        <v>7.2014648389275804</v>
      </c>
      <c r="BH103">
        <f t="shared" si="124"/>
        <v>7.1986796275814964</v>
      </c>
      <c r="BI103">
        <f t="shared" si="125"/>
        <v>7.1892950233163946</v>
      </c>
      <c r="BJ103">
        <f t="shared" si="126"/>
        <v>7.158465466251724</v>
      </c>
      <c r="BK103">
        <f t="shared" si="127"/>
        <v>7.0642475423006887</v>
      </c>
      <c r="BL103">
        <f t="shared" si="128"/>
        <v>6.8176671337377597</v>
      </c>
    </row>
    <row r="104" spans="1:64">
      <c r="A104" t="s">
        <v>154</v>
      </c>
      <c r="B104" t="s">
        <v>59</v>
      </c>
      <c r="C104" s="41">
        <v>54570.424800000001</v>
      </c>
      <c r="D104" s="41">
        <v>5.0000000000000001E-4</v>
      </c>
      <c r="E104">
        <f t="shared" si="90"/>
        <v>4882.0104358317667</v>
      </c>
      <c r="F104">
        <f t="shared" si="91"/>
        <v>4882</v>
      </c>
      <c r="G104">
        <f t="shared" si="92"/>
        <v>4.4251000072108582E-3</v>
      </c>
      <c r="K104">
        <f t="shared" si="112"/>
        <v>4.4251000072108582E-3</v>
      </c>
      <c r="P104">
        <f t="shared" si="93"/>
        <v>1.0935293345318902E-2</v>
      </c>
      <c r="Q104" s="2">
        <f t="shared" si="94"/>
        <v>39551.924800000001</v>
      </c>
      <c r="R104">
        <f t="shared" si="89"/>
        <v>4.2382617299546361E-5</v>
      </c>
      <c r="S104" s="6">
        <v>1</v>
      </c>
      <c r="T104">
        <f t="shared" si="95"/>
        <v>4.2382617299546361E-5</v>
      </c>
      <c r="U104" t="s">
        <v>161</v>
      </c>
      <c r="V104" s="6">
        <v>1</v>
      </c>
      <c r="W104" s="6">
        <v>1</v>
      </c>
      <c r="Z104">
        <f t="shared" si="96"/>
        <v>4882</v>
      </c>
      <c r="AA104" s="215">
        <f t="shared" si="97"/>
        <v>4.7448747199615752E-3</v>
      </c>
      <c r="AB104" s="215">
        <f t="shared" si="98"/>
        <v>1.0615518632568186E-2</v>
      </c>
      <c r="AC104" s="215">
        <f t="shared" si="99"/>
        <v>-6.5101933381080442E-3</v>
      </c>
      <c r="AD104" s="215">
        <f t="shared" si="100"/>
        <v>-3.1977471275071705E-4</v>
      </c>
      <c r="AE104" s="215">
        <f t="shared" si="101"/>
        <v>1.0225586691480361E-7</v>
      </c>
      <c r="AF104">
        <f t="shared" si="102"/>
        <v>-6.5101933381080442E-3</v>
      </c>
      <c r="AG104" s="225"/>
      <c r="AH104">
        <f t="shared" si="103"/>
        <v>-6.1904186253573272E-3</v>
      </c>
      <c r="AI104">
        <f t="shared" si="104"/>
        <v>0.75067405035643864</v>
      </c>
      <c r="AJ104">
        <f t="shared" si="105"/>
        <v>0.27744416518036541</v>
      </c>
      <c r="AK104">
        <f t="shared" si="106"/>
        <v>-0.41491629599217938</v>
      </c>
      <c r="AL104">
        <f t="shared" si="107"/>
        <v>-2.1118821939133343</v>
      </c>
      <c r="AM104">
        <f t="shared" si="108"/>
        <v>-1.7675637124562396</v>
      </c>
      <c r="AN104" s="215">
        <f t="shared" si="113"/>
        <v>4.6710783386480186</v>
      </c>
      <c r="AO104" s="215">
        <f t="shared" si="113"/>
        <v>4.6710783385813501</v>
      </c>
      <c r="AP104" s="215">
        <f t="shared" si="113"/>
        <v>4.6710783419162301</v>
      </c>
      <c r="AQ104" s="215">
        <f t="shared" si="113"/>
        <v>4.6710781751003756</v>
      </c>
      <c r="AR104" s="215">
        <f t="shared" si="113"/>
        <v>4.6710865203114098</v>
      </c>
      <c r="AS104" s="215">
        <f t="shared" si="113"/>
        <v>4.6706710846788688</v>
      </c>
      <c r="AT104" s="215">
        <f t="shared" si="113"/>
        <v>4.7172556997253592</v>
      </c>
      <c r="AU104" s="215">
        <f t="shared" si="109"/>
        <v>5.1547303910193012</v>
      </c>
      <c r="AW104">
        <v>10500</v>
      </c>
      <c r="AX104">
        <f t="shared" si="114"/>
        <v>0.10600317472572793</v>
      </c>
      <c r="AY104">
        <f t="shared" si="115"/>
        <v>0.11634069272171281</v>
      </c>
      <c r="AZ104" s="215">
        <f t="shared" si="116"/>
        <v>-1.0337517995984881E-2</v>
      </c>
      <c r="BA104">
        <f t="shared" si="117"/>
        <v>1.0221699470548022</v>
      </c>
      <c r="BB104">
        <f t="shared" si="118"/>
        <v>0.21250471493642945</v>
      </c>
      <c r="BC104">
        <f t="shared" si="119"/>
        <v>1.5249807788854124</v>
      </c>
      <c r="BD104">
        <f t="shared" si="120"/>
        <v>0.95520281948734176</v>
      </c>
      <c r="BE104">
        <f t="shared" si="121"/>
        <v>7.3090352113583528</v>
      </c>
      <c r="BF104">
        <f t="shared" si="122"/>
        <v>7.3089182635302299</v>
      </c>
      <c r="BG104">
        <f t="shared" si="123"/>
        <v>7.3084524671239937</v>
      </c>
      <c r="BH104">
        <f t="shared" si="124"/>
        <v>7.306600762496827</v>
      </c>
      <c r="BI104">
        <f t="shared" si="125"/>
        <v>7.299294496472462</v>
      </c>
      <c r="BJ104">
        <f t="shared" si="126"/>
        <v>7.2712666573619966</v>
      </c>
      <c r="BK104">
        <f t="shared" si="127"/>
        <v>7.1731836728564966</v>
      </c>
      <c r="BL104">
        <f t="shared" si="128"/>
        <v>6.8951138896393269</v>
      </c>
    </row>
    <row r="105" spans="1:64">
      <c r="A105" t="s">
        <v>155</v>
      </c>
      <c r="B105" t="s">
        <v>59</v>
      </c>
      <c r="C105" s="41">
        <v>54943.575700000001</v>
      </c>
      <c r="D105" s="41">
        <v>1E-3</v>
      </c>
      <c r="E105">
        <f t="shared" si="90"/>
        <v>5762.0221897323518</v>
      </c>
      <c r="F105">
        <f t="shared" si="91"/>
        <v>5762</v>
      </c>
      <c r="G105">
        <f t="shared" si="92"/>
        <v>9.4091000064508989E-3</v>
      </c>
      <c r="K105">
        <f t="shared" si="112"/>
        <v>9.4091000064508989E-3</v>
      </c>
      <c r="P105">
        <f t="shared" si="93"/>
        <v>2.3180213461870328E-2</v>
      </c>
      <c r="Q105" s="2">
        <f t="shared" si="94"/>
        <v>39925.075700000001</v>
      </c>
      <c r="R105">
        <f t="shared" si="89"/>
        <v>1.8964356580203405E-4</v>
      </c>
      <c r="S105" s="6">
        <v>0.8</v>
      </c>
      <c r="T105">
        <f t="shared" si="95"/>
        <v>1.5171485264162726E-4</v>
      </c>
      <c r="U105" t="s">
        <v>161</v>
      </c>
      <c r="V105" s="6">
        <v>0.8</v>
      </c>
      <c r="W105" s="6">
        <v>1</v>
      </c>
      <c r="Z105">
        <f t="shared" si="96"/>
        <v>5762</v>
      </c>
      <c r="AA105" s="215">
        <f t="shared" si="97"/>
        <v>8.0082328624917314E-3</v>
      </c>
      <c r="AB105" s="215">
        <f t="shared" si="98"/>
        <v>2.4581080605829496E-2</v>
      </c>
      <c r="AC105" s="215">
        <f t="shared" si="99"/>
        <v>-1.3771113455419429E-2</v>
      </c>
      <c r="AD105" s="215">
        <f t="shared" si="100"/>
        <v>1.4008671439591676E-3</v>
      </c>
      <c r="AE105" s="215">
        <f t="shared" si="101"/>
        <v>1.5699430040194522E-6</v>
      </c>
      <c r="AF105">
        <f t="shared" si="102"/>
        <v>-1.3771113455419429E-2</v>
      </c>
      <c r="AG105" s="225"/>
      <c r="AH105">
        <f t="shared" si="103"/>
        <v>-1.5171980599378597E-2</v>
      </c>
      <c r="AI105">
        <f t="shared" si="104"/>
        <v>0.86772209617674234</v>
      </c>
      <c r="AJ105">
        <f t="shared" si="105"/>
        <v>1.6831462014055634E-2</v>
      </c>
      <c r="AK105">
        <f t="shared" si="106"/>
        <v>-0.46564097543671834</v>
      </c>
      <c r="AL105">
        <f t="shared" si="107"/>
        <v>-1.847581639754029</v>
      </c>
      <c r="AM105">
        <f t="shared" si="108"/>
        <v>-1.3236441275473347</v>
      </c>
      <c r="AN105" s="215">
        <f t="shared" si="113"/>
        <v>4.9577796137030141</v>
      </c>
      <c r="AO105" s="215">
        <f t="shared" si="113"/>
        <v>4.9577821864600731</v>
      </c>
      <c r="AP105" s="215">
        <f t="shared" si="113"/>
        <v>4.9578040631218583</v>
      </c>
      <c r="AQ105" s="215">
        <f t="shared" si="113"/>
        <v>4.9579900075554901</v>
      </c>
      <c r="AR105" s="215">
        <f t="shared" si="113"/>
        <v>4.9595649408109734</v>
      </c>
      <c r="AS105" s="215">
        <f t="shared" si="113"/>
        <v>4.9725301420102843</v>
      </c>
      <c r="AT105" s="215">
        <f t="shared" si="113"/>
        <v>5.0618141316761065</v>
      </c>
      <c r="AU105" s="215">
        <f t="shared" si="109"/>
        <v>5.427342971792819</v>
      </c>
      <c r="AW105">
        <v>10750</v>
      </c>
      <c r="AX105">
        <f t="shared" si="114"/>
        <v>0.11541807908512915</v>
      </c>
      <c r="AY105">
        <f t="shared" si="115"/>
        <v>0.12253208839820599</v>
      </c>
      <c r="AZ105" s="215">
        <f t="shared" si="116"/>
        <v>-7.1140093130768493E-3</v>
      </c>
      <c r="BA105">
        <f t="shared" si="117"/>
        <v>0.96688905690205196</v>
      </c>
      <c r="BB105">
        <f t="shared" si="118"/>
        <v>0.32253685635193269</v>
      </c>
      <c r="BC105">
        <f t="shared" si="119"/>
        <v>1.6392516270887965</v>
      </c>
      <c r="BD105">
        <f t="shared" si="120"/>
        <v>1.0709100789749573</v>
      </c>
      <c r="BE105">
        <f t="shared" si="121"/>
        <v>7.4096023828521256</v>
      </c>
      <c r="BF105">
        <f t="shared" si="122"/>
        <v>7.4095553376031615</v>
      </c>
      <c r="BG105">
        <f t="shared" si="123"/>
        <v>7.4093293413780907</v>
      </c>
      <c r="BH105">
        <f t="shared" si="124"/>
        <v>7.4082451901452764</v>
      </c>
      <c r="BI105">
        <f t="shared" si="125"/>
        <v>7.4030781068144309</v>
      </c>
      <c r="BJ105">
        <f t="shared" si="126"/>
        <v>7.3791711400711</v>
      </c>
      <c r="BK105">
        <f t="shared" si="127"/>
        <v>7.2804527743393024</v>
      </c>
      <c r="BL105">
        <f t="shared" si="128"/>
        <v>6.9725606455408942</v>
      </c>
    </row>
    <row r="106" spans="1:64">
      <c r="A106" s="11" t="s">
        <v>212</v>
      </c>
      <c r="B106" s="27" t="s">
        <v>59</v>
      </c>
      <c r="C106" s="80">
        <v>55087.320319999999</v>
      </c>
      <c r="D106" s="80">
        <v>6.4000000000000005E-4</v>
      </c>
      <c r="E106">
        <f t="shared" si="90"/>
        <v>6101.0189740358892</v>
      </c>
      <c r="F106">
        <f t="shared" si="91"/>
        <v>6101</v>
      </c>
      <c r="G106">
        <f t="shared" si="92"/>
        <v>8.045549999224022E-3</v>
      </c>
      <c r="K106">
        <f t="shared" si="112"/>
        <v>8.045549999224022E-3</v>
      </c>
      <c r="P106">
        <f t="shared" si="93"/>
        <v>2.8320073697916826E-2</v>
      </c>
      <c r="Q106" s="2">
        <f t="shared" si="94"/>
        <v>40068.820319999999</v>
      </c>
      <c r="R106">
        <f t="shared" si="89"/>
        <v>4.1105631120885613E-4</v>
      </c>
      <c r="S106" s="6">
        <v>1</v>
      </c>
      <c r="T106">
        <f t="shared" si="95"/>
        <v>4.1105631120885613E-4</v>
      </c>
      <c r="U106" t="s">
        <v>161</v>
      </c>
      <c r="V106" s="6">
        <v>1</v>
      </c>
      <c r="W106" s="6">
        <v>1</v>
      </c>
      <c r="Z106">
        <f t="shared" si="96"/>
        <v>6101</v>
      </c>
      <c r="AA106" s="215">
        <f t="shared" si="97"/>
        <v>9.6348150925197641E-3</v>
      </c>
      <c r="AB106" s="215">
        <f t="shared" si="98"/>
        <v>2.6730808604621084E-2</v>
      </c>
      <c r="AC106" s="215">
        <f t="shared" si="99"/>
        <v>-2.0274523698692804E-2</v>
      </c>
      <c r="AD106" s="215">
        <f t="shared" si="100"/>
        <v>-1.5892650932957421E-3</v>
      </c>
      <c r="AE106" s="215">
        <f t="shared" si="101"/>
        <v>2.525763536768324E-6</v>
      </c>
      <c r="AF106">
        <f t="shared" si="102"/>
        <v>-2.0274523698692804E-2</v>
      </c>
      <c r="AG106" s="225"/>
      <c r="AH106">
        <f t="shared" si="103"/>
        <v>-1.8685258605397062E-2</v>
      </c>
      <c r="AI106">
        <f t="shared" si="104"/>
        <v>0.92733032608285726</v>
      </c>
      <c r="AJ106">
        <f t="shared" si="105"/>
        <v>-0.10904233041371331</v>
      </c>
      <c r="AK106">
        <f t="shared" si="106"/>
        <v>-0.47857923099347893</v>
      </c>
      <c r="AL106">
        <f t="shared" si="107"/>
        <v>-1.7214897983161901</v>
      </c>
      <c r="AM106">
        <f t="shared" si="108"/>
        <v>-1.163307299442119</v>
      </c>
      <c r="AN106" s="215">
        <f t="shared" si="113"/>
        <v>5.0807751679302626</v>
      </c>
      <c r="AO106" s="215">
        <f t="shared" si="113"/>
        <v>5.0807945030997921</v>
      </c>
      <c r="AP106" s="215">
        <f t="shared" si="113"/>
        <v>5.0809054013059702</v>
      </c>
      <c r="AQ106" s="215">
        <f t="shared" si="113"/>
        <v>5.0815408515286924</v>
      </c>
      <c r="AR106" s="215">
        <f t="shared" si="113"/>
        <v>5.0851620717418475</v>
      </c>
      <c r="AS106" s="215">
        <f t="shared" si="113"/>
        <v>5.105191052812974</v>
      </c>
      <c r="AT106" s="215">
        <f t="shared" si="113"/>
        <v>5.2021113544204072</v>
      </c>
      <c r="AU106" s="215">
        <f t="shared" si="109"/>
        <v>5.5323607727953448</v>
      </c>
      <c r="AW106">
        <v>11000</v>
      </c>
      <c r="AX106">
        <f t="shared" si="114"/>
        <v>0.12485783316240814</v>
      </c>
      <c r="AY106">
        <f t="shared" si="115"/>
        <v>0.12885137042152345</v>
      </c>
      <c r="AZ106" s="215">
        <f t="shared" si="116"/>
        <v>-3.9935372591153057E-3</v>
      </c>
      <c r="BA106">
        <f t="shared" si="117"/>
        <v>0.91762174925792261</v>
      </c>
      <c r="BB106">
        <f t="shared" si="118"/>
        <v>0.41774823057577681</v>
      </c>
      <c r="BC106">
        <f t="shared" si="119"/>
        <v>1.7418087884500597</v>
      </c>
      <c r="BD106">
        <f t="shared" si="120"/>
        <v>1.1875022586789414</v>
      </c>
      <c r="BE106">
        <f t="shared" si="121"/>
        <v>7.5048696408902913</v>
      </c>
      <c r="BF106">
        <f t="shared" si="122"/>
        <v>7.5048547501041183</v>
      </c>
      <c r="BG106">
        <f t="shared" si="123"/>
        <v>7.5047648343531046</v>
      </c>
      <c r="BH106">
        <f t="shared" si="124"/>
        <v>7.5042223628200579</v>
      </c>
      <c r="BI106">
        <f t="shared" si="125"/>
        <v>7.5009665318356111</v>
      </c>
      <c r="BJ106">
        <f t="shared" si="126"/>
        <v>7.4819989734362728</v>
      </c>
      <c r="BK106">
        <f t="shared" si="127"/>
        <v>7.3858760617098493</v>
      </c>
      <c r="BL106">
        <f t="shared" si="128"/>
        <v>7.0500074014424614</v>
      </c>
    </row>
    <row r="107" spans="1:64">
      <c r="A107" s="11" t="s">
        <v>212</v>
      </c>
      <c r="B107" s="27" t="s">
        <v>59</v>
      </c>
      <c r="C107" s="80">
        <v>55103.007129999998</v>
      </c>
      <c r="D107" s="80">
        <v>5.1999999999999995E-4</v>
      </c>
      <c r="E107">
        <f t="shared" si="90"/>
        <v>6138.0135978762837</v>
      </c>
      <c r="F107">
        <f t="shared" si="91"/>
        <v>6138</v>
      </c>
      <c r="G107">
        <f t="shared" si="92"/>
        <v>5.7659000012790784E-3</v>
      </c>
      <c r="K107">
        <f t="shared" si="112"/>
        <v>5.7659000012790784E-3</v>
      </c>
      <c r="P107">
        <f t="shared" si="93"/>
        <v>2.889529463215269E-2</v>
      </c>
      <c r="Q107" s="2">
        <f t="shared" si="94"/>
        <v>40084.507129999998</v>
      </c>
      <c r="R107">
        <f t="shared" si="89"/>
        <v>5.34968895990685E-4</v>
      </c>
      <c r="S107" s="6">
        <v>1</v>
      </c>
      <c r="T107">
        <f t="shared" si="95"/>
        <v>5.34968895990685E-4</v>
      </c>
      <c r="U107" t="s">
        <v>161</v>
      </c>
      <c r="V107" s="6">
        <v>1</v>
      </c>
      <c r="W107" s="6">
        <v>1</v>
      </c>
      <c r="Z107">
        <f t="shared" si="96"/>
        <v>6138</v>
      </c>
      <c r="AA107" s="215">
        <f t="shared" si="97"/>
        <v>9.8288206035001373E-3</v>
      </c>
      <c r="AB107" s="215">
        <f t="shared" si="98"/>
        <v>2.4832374029931631E-2</v>
      </c>
      <c r="AC107" s="215">
        <f t="shared" si="99"/>
        <v>-2.3129394630873611E-2</v>
      </c>
      <c r="AD107" s="215">
        <f t="shared" si="100"/>
        <v>-4.0629206022210589E-3</v>
      </c>
      <c r="AE107" s="215">
        <f t="shared" si="101"/>
        <v>1.6507323819952331E-5</v>
      </c>
      <c r="AF107">
        <f t="shared" si="102"/>
        <v>-2.3129394630873611E-2</v>
      </c>
      <c r="AG107" s="225"/>
      <c r="AH107">
        <f t="shared" si="103"/>
        <v>-1.9066474028652552E-2</v>
      </c>
      <c r="AI107">
        <f t="shared" si="104"/>
        <v>0.93443316013679345</v>
      </c>
      <c r="AJ107">
        <f t="shared" si="105"/>
        <v>-0.12376676266106405</v>
      </c>
      <c r="AK107">
        <f t="shared" si="106"/>
        <v>-0.47960395260661287</v>
      </c>
      <c r="AL107">
        <f t="shared" si="107"/>
        <v>-1.7066644411611427</v>
      </c>
      <c r="AM107">
        <f t="shared" si="108"/>
        <v>-1.1460119870467378</v>
      </c>
      <c r="AN107" s="215">
        <f t="shared" si="113"/>
        <v>5.094711140910646</v>
      </c>
      <c r="AO107" s="215">
        <f t="shared" si="113"/>
        <v>5.0947342663722246</v>
      </c>
      <c r="AP107" s="215">
        <f t="shared" si="113"/>
        <v>5.0948622915266277</v>
      </c>
      <c r="AQ107" s="215">
        <f t="shared" si="113"/>
        <v>5.0955703173783391</v>
      </c>
      <c r="AR107" s="215">
        <f t="shared" si="113"/>
        <v>5.099463727351079</v>
      </c>
      <c r="AS107" s="215">
        <f t="shared" si="113"/>
        <v>5.1202430618335333</v>
      </c>
      <c r="AT107" s="215">
        <f t="shared" si="113"/>
        <v>5.2176516705039795</v>
      </c>
      <c r="AU107" s="215">
        <f t="shared" si="109"/>
        <v>5.5438228926687767</v>
      </c>
      <c r="AW107">
        <v>11250</v>
      </c>
      <c r="AX107">
        <f t="shared" si="114"/>
        <v>0.13430527898289935</v>
      </c>
      <c r="AY107">
        <f t="shared" si="115"/>
        <v>0.1352985387916652</v>
      </c>
      <c r="AZ107" s="215">
        <f t="shared" si="116"/>
        <v>-9.9325980876584382E-4</v>
      </c>
      <c r="BA107">
        <f t="shared" si="117"/>
        <v>0.8738322111772665</v>
      </c>
      <c r="BB107">
        <f t="shared" si="118"/>
        <v>0.50003606243851872</v>
      </c>
      <c r="BC107">
        <f t="shared" si="119"/>
        <v>1.8344836880874489</v>
      </c>
      <c r="BD107">
        <f t="shared" si="120"/>
        <v>1.305775761569973</v>
      </c>
      <c r="BE107">
        <f t="shared" si="121"/>
        <v>7.5954289667025723</v>
      </c>
      <c r="BF107">
        <f t="shared" si="122"/>
        <v>7.595425618604061</v>
      </c>
      <c r="BG107">
        <f t="shared" si="123"/>
        <v>7.595398568599883</v>
      </c>
      <c r="BH107">
        <f t="shared" si="124"/>
        <v>7.595180127201953</v>
      </c>
      <c r="BI107">
        <f t="shared" si="125"/>
        <v>7.5934226713163362</v>
      </c>
      <c r="BJ107">
        <f t="shared" si="126"/>
        <v>7.579683349700872</v>
      </c>
      <c r="BK107">
        <f t="shared" si="127"/>
        <v>7.4892858155892776</v>
      </c>
      <c r="BL107">
        <f t="shared" si="128"/>
        <v>7.1274541573440287</v>
      </c>
    </row>
    <row r="108" spans="1:64">
      <c r="A108" s="11" t="s">
        <v>212</v>
      </c>
      <c r="B108" s="27" t="s">
        <v>60</v>
      </c>
      <c r="C108" s="80">
        <v>55118.064989999999</v>
      </c>
      <c r="D108" s="80">
        <v>9.8999999999999999E-4</v>
      </c>
      <c r="E108">
        <f t="shared" si="90"/>
        <v>6173.5249520994412</v>
      </c>
      <c r="F108">
        <f t="shared" si="91"/>
        <v>6173.5</v>
      </c>
      <c r="G108">
        <f t="shared" si="92"/>
        <v>1.0580425005173311E-2</v>
      </c>
      <c r="K108">
        <f t="shared" si="112"/>
        <v>1.0580425005173311E-2</v>
      </c>
      <c r="P108">
        <f t="shared" si="93"/>
        <v>2.9449828978665511E-2</v>
      </c>
      <c r="Q108" s="2">
        <f t="shared" si="94"/>
        <v>40099.564989999999</v>
      </c>
      <c r="R108">
        <f t="shared" si="89"/>
        <v>3.5605440631484322E-4</v>
      </c>
      <c r="S108" s="6">
        <v>1</v>
      </c>
      <c r="T108">
        <f t="shared" si="95"/>
        <v>3.5605440631484322E-4</v>
      </c>
      <c r="U108" t="s">
        <v>161</v>
      </c>
      <c r="V108" s="6">
        <v>1</v>
      </c>
      <c r="W108" s="6">
        <v>1</v>
      </c>
      <c r="Z108">
        <f t="shared" si="96"/>
        <v>6173.5</v>
      </c>
      <c r="AA108" s="215">
        <f t="shared" si="97"/>
        <v>1.0018351014310308E-2</v>
      </c>
      <c r="AB108" s="215">
        <f t="shared" si="98"/>
        <v>3.0011902969528513E-2</v>
      </c>
      <c r="AC108" s="215">
        <f t="shared" si="99"/>
        <v>-1.88694039734922E-2</v>
      </c>
      <c r="AD108" s="215">
        <f t="shared" si="100"/>
        <v>5.620739908630025E-4</v>
      </c>
      <c r="AE108" s="215">
        <f t="shared" si="101"/>
        <v>3.1592717120466259E-7</v>
      </c>
      <c r="AF108">
        <f t="shared" si="102"/>
        <v>-1.88694039734922E-2</v>
      </c>
      <c r="AG108" s="225"/>
      <c r="AH108">
        <f t="shared" si="103"/>
        <v>-1.9431477964355202E-2</v>
      </c>
      <c r="AI108">
        <f t="shared" si="104"/>
        <v>0.94136514253554238</v>
      </c>
      <c r="AJ108">
        <f t="shared" si="105"/>
        <v>-0.13808214401587249</v>
      </c>
      <c r="AK108">
        <f t="shared" si="106"/>
        <v>-0.48050069233629233</v>
      </c>
      <c r="AL108">
        <f t="shared" si="107"/>
        <v>-1.6922246361106328</v>
      </c>
      <c r="AM108">
        <f t="shared" si="108"/>
        <v>-1.129446648005245</v>
      </c>
      <c r="AN108" s="215">
        <f t="shared" si="113"/>
        <v>5.1081831265050353</v>
      </c>
      <c r="AO108" s="215">
        <f t="shared" si="113"/>
        <v>5.108210421151707</v>
      </c>
      <c r="AP108" s="215">
        <f t="shared" si="113"/>
        <v>5.1083566384583108</v>
      </c>
      <c r="AQ108" s="215">
        <f t="shared" si="113"/>
        <v>5.1091390548628546</v>
      </c>
      <c r="AR108" s="215">
        <f t="shared" si="113"/>
        <v>5.1133012336543207</v>
      </c>
      <c r="AS108" s="215">
        <f t="shared" si="113"/>
        <v>5.1347907156016497</v>
      </c>
      <c r="AT108" s="215">
        <f t="shared" si="113"/>
        <v>5.2326022619524792</v>
      </c>
      <c r="AU108" s="215">
        <f t="shared" si="109"/>
        <v>5.5548203320067993</v>
      </c>
      <c r="AW108">
        <v>11500</v>
      </c>
      <c r="AX108">
        <f t="shared" si="114"/>
        <v>0.14375008622879906</v>
      </c>
      <c r="AY108">
        <f t="shared" si="115"/>
        <v>0.14187359350863119</v>
      </c>
      <c r="AZ108" s="215">
        <f t="shared" si="116"/>
        <v>1.8764927201678661E-3</v>
      </c>
      <c r="BA108">
        <f t="shared" si="117"/>
        <v>0.83492252117004218</v>
      </c>
      <c r="BB108">
        <f t="shared" si="118"/>
        <v>0.57119282520084202</v>
      </c>
      <c r="BC108">
        <f t="shared" si="119"/>
        <v>1.9188016112474391</v>
      </c>
      <c r="BD108">
        <f t="shared" si="120"/>
        <v>1.4265373746655878</v>
      </c>
      <c r="BE108">
        <f t="shared" si="121"/>
        <v>7.6818089477426827</v>
      </c>
      <c r="BF108">
        <f t="shared" si="122"/>
        <v>7.681808521234613</v>
      </c>
      <c r="BG108">
        <f t="shared" si="123"/>
        <v>7.6818033784352622</v>
      </c>
      <c r="BH108">
        <f t="shared" si="124"/>
        <v>7.6817413789512097</v>
      </c>
      <c r="BI108">
        <f t="shared" si="125"/>
        <v>7.6809956699374071</v>
      </c>
      <c r="BJ108">
        <f t="shared" si="126"/>
        <v>7.6722637403291181</v>
      </c>
      <c r="BK108">
        <f t="shared" si="127"/>
        <v>7.5905263877372411</v>
      </c>
      <c r="BL108">
        <f t="shared" si="128"/>
        <v>7.2049009132455959</v>
      </c>
    </row>
    <row r="109" spans="1:64">
      <c r="A109" s="11" t="s">
        <v>212</v>
      </c>
      <c r="B109" s="27" t="s">
        <v>60</v>
      </c>
      <c r="C109" s="80">
        <v>55165.983780000002</v>
      </c>
      <c r="D109" s="80">
        <v>6.9999999999999999E-4</v>
      </c>
      <c r="E109">
        <f t="shared" si="90"/>
        <v>6286.5331169804494</v>
      </c>
      <c r="F109">
        <f t="shared" si="91"/>
        <v>6286.5</v>
      </c>
      <c r="G109">
        <f t="shared" si="92"/>
        <v>1.4042575006897096E-2</v>
      </c>
      <c r="K109">
        <f t="shared" si="112"/>
        <v>1.4042575006897096E-2</v>
      </c>
      <c r="P109">
        <f t="shared" si="93"/>
        <v>3.1232134450759248E-2</v>
      </c>
      <c r="Q109" s="2">
        <f t="shared" si="94"/>
        <v>40147.483780000002</v>
      </c>
      <c r="R109">
        <f t="shared" si="89"/>
        <v>2.9548095387407048E-4</v>
      </c>
      <c r="S109" s="6">
        <v>1</v>
      </c>
      <c r="T109">
        <f t="shared" si="95"/>
        <v>2.9548095387407048E-4</v>
      </c>
      <c r="U109" t="s">
        <v>161</v>
      </c>
      <c r="V109" s="6">
        <v>1</v>
      </c>
      <c r="W109" s="6">
        <v>1</v>
      </c>
      <c r="Z109">
        <f t="shared" si="96"/>
        <v>6286.5</v>
      </c>
      <c r="AA109" s="215">
        <f t="shared" si="97"/>
        <v>1.0644911240822435E-2</v>
      </c>
      <c r="AB109" s="215">
        <f t="shared" si="98"/>
        <v>3.4629798216833908E-2</v>
      </c>
      <c r="AC109" s="215">
        <f t="shared" si="99"/>
        <v>-1.7189559443862152E-2</v>
      </c>
      <c r="AD109" s="215">
        <f t="shared" si="100"/>
        <v>3.3976637660746607E-3</v>
      </c>
      <c r="AE109" s="215">
        <f t="shared" si="101"/>
        <v>1.1544119067296646E-5</v>
      </c>
      <c r="AF109">
        <f t="shared" si="102"/>
        <v>-1.7189559443862152E-2</v>
      </c>
      <c r="AG109" s="225"/>
      <c r="AH109">
        <f t="shared" si="103"/>
        <v>-2.0587223209936813E-2</v>
      </c>
      <c r="AI109">
        <f t="shared" si="104"/>
        <v>0.96421216779205687</v>
      </c>
      <c r="AJ109">
        <f t="shared" si="105"/>
        <v>-0.18488384820645257</v>
      </c>
      <c r="AK109">
        <f t="shared" si="106"/>
        <v>-0.48274029551239001</v>
      </c>
      <c r="AL109">
        <f t="shared" si="107"/>
        <v>-1.6447957112345744</v>
      </c>
      <c r="AM109">
        <f t="shared" si="108"/>
        <v>-1.0768789676344057</v>
      </c>
      <c r="AN109" s="215">
        <f t="shared" si="113"/>
        <v>5.1517438913590636</v>
      </c>
      <c r="AO109" s="215">
        <f t="shared" si="113"/>
        <v>5.1517885205024871</v>
      </c>
      <c r="AP109" s="215">
        <f t="shared" si="113"/>
        <v>5.152005201698155</v>
      </c>
      <c r="AQ109" s="215">
        <f t="shared" si="113"/>
        <v>5.1530558058525209</v>
      </c>
      <c r="AR109" s="215">
        <f t="shared" si="113"/>
        <v>5.1581169715376163</v>
      </c>
      <c r="AS109" s="215">
        <f t="shared" si="113"/>
        <v>5.1817853364171134</v>
      </c>
      <c r="AT109" s="215">
        <f t="shared" si="113"/>
        <v>5.2804485686751974</v>
      </c>
      <c r="AU109" s="215">
        <f t="shared" si="109"/>
        <v>5.5898262656743078</v>
      </c>
      <c r="AW109">
        <v>11750</v>
      </c>
      <c r="AX109">
        <f t="shared" si="114"/>
        <v>0.15318657641104783</v>
      </c>
      <c r="AY109">
        <f t="shared" si="115"/>
        <v>0.14857653457242148</v>
      </c>
      <c r="AZ109" s="215">
        <f t="shared" si="116"/>
        <v>4.6100418386263503E-3</v>
      </c>
      <c r="BA109">
        <f t="shared" si="117"/>
        <v>0.80030981731454343</v>
      </c>
      <c r="BB109">
        <f t="shared" si="118"/>
        <v>0.63281244917322366</v>
      </c>
      <c r="BC109">
        <f t="shared" si="119"/>
        <v>1.9960233384462434</v>
      </c>
      <c r="BD109">
        <f t="shared" si="120"/>
        <v>1.5506176775517198</v>
      </c>
      <c r="BE109">
        <f t="shared" si="121"/>
        <v>7.7644749718838639</v>
      </c>
      <c r="BF109">
        <f t="shared" si="122"/>
        <v>7.7644749560466853</v>
      </c>
      <c r="BG109">
        <f t="shared" si="123"/>
        <v>7.7644745900325836</v>
      </c>
      <c r="BH109">
        <f t="shared" si="124"/>
        <v>7.7644661314719308</v>
      </c>
      <c r="BI109">
        <f t="shared" si="125"/>
        <v>7.7642708763083128</v>
      </c>
      <c r="BJ109">
        <f t="shared" si="126"/>
        <v>7.7598759025674351</v>
      </c>
      <c r="BK109">
        <f t="shared" si="127"/>
        <v>7.6894551341635102</v>
      </c>
      <c r="BL109">
        <f t="shared" si="128"/>
        <v>7.2823476691471631</v>
      </c>
    </row>
    <row r="110" spans="1:64">
      <c r="A110" t="s">
        <v>151</v>
      </c>
      <c r="B110" t="s">
        <v>59</v>
      </c>
      <c r="C110" s="41">
        <v>55327.749400000001</v>
      </c>
      <c r="D110" s="41">
        <v>5.9999999999999995E-4</v>
      </c>
      <c r="E110">
        <f t="shared" si="90"/>
        <v>6668.029307870017</v>
      </c>
      <c r="F110">
        <f t="shared" si="91"/>
        <v>6668</v>
      </c>
      <c r="G110">
        <f t="shared" si="92"/>
        <v>1.2427400004526135E-2</v>
      </c>
      <c r="J110">
        <f>G110</f>
        <v>1.2427400004526135E-2</v>
      </c>
      <c r="P110">
        <f t="shared" si="93"/>
        <v>3.7442394860961306E-2</v>
      </c>
      <c r="Q110" s="2">
        <f t="shared" si="94"/>
        <v>40309.249400000001</v>
      </c>
      <c r="R110">
        <f t="shared" si="89"/>
        <v>6.2574996766747804E-4</v>
      </c>
      <c r="S110" s="6">
        <v>0.4</v>
      </c>
      <c r="T110">
        <f t="shared" si="95"/>
        <v>2.5029998706699124E-4</v>
      </c>
      <c r="U110" t="s">
        <v>152</v>
      </c>
      <c r="V110" s="6">
        <v>0.4</v>
      </c>
      <c r="W110" s="6">
        <v>1</v>
      </c>
      <c r="Z110">
        <f t="shared" si="96"/>
        <v>6668</v>
      </c>
      <c r="AA110" s="215">
        <f t="shared" si="97"/>
        <v>1.3065905930614942E-2</v>
      </c>
      <c r="AB110" s="215">
        <f t="shared" si="98"/>
        <v>3.6803888934872499E-2</v>
      </c>
      <c r="AC110" s="215">
        <f t="shared" si="99"/>
        <v>-2.5014994856435172E-2</v>
      </c>
      <c r="AD110" s="215">
        <f t="shared" si="100"/>
        <v>-6.3850592608880735E-4</v>
      </c>
      <c r="AE110" s="215">
        <f t="shared" si="101"/>
        <v>1.6307592706021022E-7</v>
      </c>
      <c r="AF110">
        <f t="shared" si="102"/>
        <v>-2.5014994856435172E-2</v>
      </c>
      <c r="AG110" s="225"/>
      <c r="AH110">
        <f t="shared" si="103"/>
        <v>-2.4376488930346364E-2</v>
      </c>
      <c r="AI110">
        <f t="shared" si="104"/>
        <v>1.0506146565044938</v>
      </c>
      <c r="AJ110">
        <f t="shared" si="105"/>
        <v>-0.3566748492490398</v>
      </c>
      <c r="AK110">
        <f t="shared" si="106"/>
        <v>-0.48141158938320711</v>
      </c>
      <c r="AL110">
        <f t="shared" si="107"/>
        <v>-1.466043166075776</v>
      </c>
      <c r="AM110">
        <f t="shared" si="108"/>
        <v>-0.90037380053483451</v>
      </c>
      <c r="AN110" s="215">
        <f t="shared" si="113"/>
        <v>5.3070993891101379</v>
      </c>
      <c r="AO110" s="215">
        <f t="shared" si="113"/>
        <v>5.3072677456142436</v>
      </c>
      <c r="AP110" s="215">
        <f t="shared" si="113"/>
        <v>5.3078880753260842</v>
      </c>
      <c r="AQ110" s="215">
        <f t="shared" si="113"/>
        <v>5.3101688711287514</v>
      </c>
      <c r="AR110" s="215">
        <f t="shared" si="113"/>
        <v>5.3184899789642097</v>
      </c>
      <c r="AS110" s="215">
        <f t="shared" si="113"/>
        <v>5.348040040917839</v>
      </c>
      <c r="AT110" s="215">
        <f t="shared" si="113"/>
        <v>5.4446874023831962</v>
      </c>
      <c r="AU110" s="215">
        <f t="shared" si="109"/>
        <v>5.7080100151800996</v>
      </c>
      <c r="AW110">
        <v>12000</v>
      </c>
      <c r="AX110">
        <f t="shared" si="114"/>
        <v>0.16261222790317564</v>
      </c>
      <c r="AY110">
        <f t="shared" si="115"/>
        <v>0.15540736198303604</v>
      </c>
      <c r="AZ110" s="215">
        <f t="shared" si="116"/>
        <v>7.2048659201396081E-3</v>
      </c>
      <c r="BA110">
        <f t="shared" si="117"/>
        <v>0.7694604489006176</v>
      </c>
      <c r="BB110">
        <f t="shared" si="118"/>
        <v>0.68626867422316562</v>
      </c>
      <c r="BC110">
        <f t="shared" si="119"/>
        <v>2.0671897836837965</v>
      </c>
      <c r="BD110">
        <f t="shared" si="120"/>
        <v>1.6788894004295729</v>
      </c>
      <c r="BE110">
        <f t="shared" si="121"/>
        <v>7.8438345436200843</v>
      </c>
      <c r="BF110">
        <f t="shared" si="122"/>
        <v>7.8438345436194155</v>
      </c>
      <c r="BG110">
        <f t="shared" si="123"/>
        <v>7.8438345434832835</v>
      </c>
      <c r="BH110">
        <f t="shared" si="124"/>
        <v>7.8438345157677549</v>
      </c>
      <c r="BI110">
        <f t="shared" si="125"/>
        <v>7.8438288746718827</v>
      </c>
      <c r="BJ110">
        <f t="shared" si="126"/>
        <v>7.8427394745423822</v>
      </c>
      <c r="BK110">
        <f t="shared" si="127"/>
        <v>7.7859432702790663</v>
      </c>
      <c r="BL110">
        <f t="shared" si="128"/>
        <v>7.3597944250487322</v>
      </c>
    </row>
    <row r="111" spans="1:64">
      <c r="A111" t="s">
        <v>157</v>
      </c>
      <c r="B111" t="s">
        <v>59</v>
      </c>
      <c r="C111" s="41">
        <v>55628.394200000002</v>
      </c>
      <c r="D111" s="41">
        <v>4.1999999999999997E-3</v>
      </c>
      <c r="E111">
        <f t="shared" si="90"/>
        <v>7377.0479857000637</v>
      </c>
      <c r="F111">
        <f t="shared" si="91"/>
        <v>7377</v>
      </c>
      <c r="G111">
        <f t="shared" si="92"/>
        <v>2.0347350007796194E-2</v>
      </c>
      <c r="K111">
        <f>G111</f>
        <v>2.0347350007796194E-2</v>
      </c>
      <c r="P111">
        <f t="shared" si="93"/>
        <v>4.9774892356551553E-2</v>
      </c>
      <c r="Q111" s="2">
        <f t="shared" si="94"/>
        <v>40609.894200000002</v>
      </c>
      <c r="R111">
        <f t="shared" si="89"/>
        <v>8.6598024868779011E-4</v>
      </c>
      <c r="S111" s="6">
        <v>0.8</v>
      </c>
      <c r="T111">
        <f t="shared" si="95"/>
        <v>6.9278419895023216E-4</v>
      </c>
      <c r="U111" t="s">
        <v>161</v>
      </c>
      <c r="V111" s="6">
        <v>0.8</v>
      </c>
      <c r="W111" s="6">
        <v>1</v>
      </c>
      <c r="Z111">
        <f t="shared" si="96"/>
        <v>7377</v>
      </c>
      <c r="AA111" s="215">
        <f t="shared" si="97"/>
        <v>1.9406536036548915E-2</v>
      </c>
      <c r="AB111" s="215">
        <f t="shared" si="98"/>
        <v>5.0715706327798829E-2</v>
      </c>
      <c r="AC111" s="215">
        <f t="shared" si="99"/>
        <v>-2.9427542348755359E-2</v>
      </c>
      <c r="AD111" s="215">
        <f t="shared" si="100"/>
        <v>9.408139712472792E-4</v>
      </c>
      <c r="AE111" s="215">
        <f t="shared" si="101"/>
        <v>7.0810474279526112E-7</v>
      </c>
      <c r="AF111">
        <f t="shared" si="102"/>
        <v>-2.9427542348755359E-2</v>
      </c>
      <c r="AG111" s="225"/>
      <c r="AH111">
        <f t="shared" si="103"/>
        <v>-3.0368356320002638E-2</v>
      </c>
      <c r="AI111">
        <f t="shared" si="104"/>
        <v>1.2474554214585907</v>
      </c>
      <c r="AJ111">
        <f t="shared" si="105"/>
        <v>-0.71493895345418035</v>
      </c>
      <c r="AK111">
        <f t="shared" si="106"/>
        <v>-0.41603458538477883</v>
      </c>
      <c r="AL111">
        <f t="shared" si="107"/>
        <v>-1.0342125910716695</v>
      </c>
      <c r="AM111">
        <f t="shared" si="108"/>
        <v>-0.5687258360540941</v>
      </c>
      <c r="AN111" s="215">
        <f t="shared" ref="AN111:AT120" si="129">$AU111+$AB$7*SIN(AO111)</f>
        <v>5.6360901872944833</v>
      </c>
      <c r="AO111" s="215">
        <f t="shared" si="129"/>
        <v>5.6367893838615588</v>
      </c>
      <c r="AP111" s="215">
        <f t="shared" si="129"/>
        <v>5.6385976210607716</v>
      </c>
      <c r="AQ111" s="215">
        <f t="shared" si="129"/>
        <v>5.6432626762212781</v>
      </c>
      <c r="AR111" s="215">
        <f t="shared" si="129"/>
        <v>5.6552241005587147</v>
      </c>
      <c r="AS111" s="215">
        <f t="shared" si="129"/>
        <v>5.6854332181404983</v>
      </c>
      <c r="AT111" s="215">
        <f t="shared" si="129"/>
        <v>5.7591492821272343</v>
      </c>
      <c r="AU111" s="215">
        <f t="shared" si="109"/>
        <v>5.9276490149169447</v>
      </c>
      <c r="AW111">
        <v>12250</v>
      </c>
      <c r="AX111">
        <f t="shared" si="114"/>
        <v>0.17202663755937031</v>
      </c>
      <c r="AY111">
        <f t="shared" si="115"/>
        <v>0.1623660757404749</v>
      </c>
      <c r="AZ111" s="215">
        <f t="shared" si="116"/>
        <v>9.6605618188954044E-3</v>
      </c>
      <c r="BA111">
        <f t="shared" si="117"/>
        <v>0.74190175986338902</v>
      </c>
      <c r="BB111">
        <f t="shared" si="118"/>
        <v>0.73272586137200613</v>
      </c>
      <c r="BC111">
        <f t="shared" si="119"/>
        <v>2.1331621649385744</v>
      </c>
      <c r="BD111">
        <f t="shared" si="120"/>
        <v>1.8122888341647401</v>
      </c>
      <c r="BE111">
        <f t="shared" si="121"/>
        <v>7.9202439186954026</v>
      </c>
      <c r="BF111">
        <f t="shared" si="122"/>
        <v>7.9202439196821439</v>
      </c>
      <c r="BG111">
        <f t="shared" si="123"/>
        <v>7.920243888896298</v>
      </c>
      <c r="BH111">
        <f t="shared" si="124"/>
        <v>7.920244849392998</v>
      </c>
      <c r="BI111">
        <f t="shared" si="125"/>
        <v>7.9202148760206148</v>
      </c>
      <c r="BJ111">
        <f t="shared" si="126"/>
        <v>7.9211439336113889</v>
      </c>
      <c r="BK111">
        <f t="shared" si="127"/>
        <v>7.8798766429600393</v>
      </c>
      <c r="BL111">
        <f t="shared" si="128"/>
        <v>7.4372411809502994</v>
      </c>
    </row>
    <row r="112" spans="1:64">
      <c r="A112" t="s">
        <v>186</v>
      </c>
      <c r="B112" t="s">
        <v>59</v>
      </c>
      <c r="C112" s="41">
        <v>55644.506439999997</v>
      </c>
      <c r="D112" s="41">
        <v>5.9999999999999995E-4</v>
      </c>
      <c r="E112">
        <f t="shared" si="90"/>
        <v>7415.0459124949948</v>
      </c>
      <c r="F112">
        <f t="shared" si="91"/>
        <v>7415</v>
      </c>
      <c r="G112">
        <f t="shared" si="92"/>
        <v>1.946825000050012E-2</v>
      </c>
      <c r="K112">
        <f>G112</f>
        <v>1.946825000050012E-2</v>
      </c>
      <c r="P112">
        <f t="shared" si="93"/>
        <v>5.0464913930930014E-2</v>
      </c>
      <c r="Q112" s="2">
        <f t="shared" si="94"/>
        <v>40626.006439999997</v>
      </c>
      <c r="R112">
        <f t="shared" si="89"/>
        <v>9.607931748160136E-4</v>
      </c>
      <c r="S112" s="6">
        <v>1</v>
      </c>
      <c r="T112">
        <f t="shared" si="95"/>
        <v>9.607931748160136E-4</v>
      </c>
      <c r="U112" t="s">
        <v>161</v>
      </c>
      <c r="V112" s="6">
        <v>1</v>
      </c>
      <c r="W112" s="6">
        <v>1</v>
      </c>
      <c r="Z112">
        <f t="shared" si="96"/>
        <v>7415</v>
      </c>
      <c r="AA112" s="215">
        <f t="shared" si="97"/>
        <v>1.984169666372897E-2</v>
      </c>
      <c r="AB112" s="215">
        <f t="shared" si="98"/>
        <v>5.0091467267701167E-2</v>
      </c>
      <c r="AC112" s="215">
        <f t="shared" si="99"/>
        <v>-3.0996663930429894E-2</v>
      </c>
      <c r="AD112" s="215">
        <f t="shared" si="100"/>
        <v>-3.7344666322884981E-4</v>
      </c>
      <c r="AE112" s="215">
        <f t="shared" si="101"/>
        <v>1.3946241027676197E-7</v>
      </c>
      <c r="AF112">
        <f t="shared" si="102"/>
        <v>-3.0996663930429894E-2</v>
      </c>
      <c r="AG112" s="225"/>
      <c r="AH112">
        <f t="shared" si="103"/>
        <v>-3.0623217267201044E-2</v>
      </c>
      <c r="AI112">
        <f t="shared" si="104"/>
        <v>1.2588538928479105</v>
      </c>
      <c r="AJ112">
        <f t="shared" si="105"/>
        <v>-0.73398106579264866</v>
      </c>
      <c r="AK112">
        <f t="shared" si="106"/>
        <v>-0.40903988069993363</v>
      </c>
      <c r="AL112">
        <f t="shared" si="107"/>
        <v>-1.0065841847072798</v>
      </c>
      <c r="AM112">
        <f t="shared" si="108"/>
        <v>-0.55058481247765845</v>
      </c>
      <c r="AN112" s="215">
        <f t="shared" si="129"/>
        <v>5.6553819771184841</v>
      </c>
      <c r="AO112" s="215">
        <f t="shared" si="129"/>
        <v>5.656110661432705</v>
      </c>
      <c r="AP112" s="215">
        <f t="shared" si="129"/>
        <v>5.6579684406628719</v>
      </c>
      <c r="AQ112" s="215">
        <f t="shared" si="129"/>
        <v>5.6626936262402001</v>
      </c>
      <c r="AR112" s="215">
        <f t="shared" si="129"/>
        <v>5.674640887143326</v>
      </c>
      <c r="AS112" s="215">
        <f t="shared" si="129"/>
        <v>5.7044176840683249</v>
      </c>
      <c r="AT112" s="215">
        <f t="shared" si="129"/>
        <v>5.7762747329504354</v>
      </c>
      <c r="AU112" s="215">
        <f t="shared" si="109"/>
        <v>5.9394209218139835</v>
      </c>
      <c r="AW112">
        <v>12500</v>
      </c>
      <c r="AX112">
        <f t="shared" si="114"/>
        <v>0.18143079685862898</v>
      </c>
      <c r="AY112">
        <f t="shared" si="115"/>
        <v>0.169452675844738</v>
      </c>
      <c r="AZ112" s="215">
        <f t="shared" si="116"/>
        <v>1.1978121013890975E-2</v>
      </c>
      <c r="BA112">
        <f t="shared" si="117"/>
        <v>0.71722276544656349</v>
      </c>
      <c r="BB112">
        <f t="shared" si="118"/>
        <v>0.77316244257981293</v>
      </c>
      <c r="BC112">
        <f t="shared" si="119"/>
        <v>2.1946558214851026</v>
      </c>
      <c r="BD112">
        <f t="shared" si="120"/>
        <v>1.9518403496943095</v>
      </c>
      <c r="BE112">
        <f t="shared" si="121"/>
        <v>7.9940146490338408</v>
      </c>
      <c r="BF112">
        <f t="shared" si="122"/>
        <v>7.9940146807502455</v>
      </c>
      <c r="BG112">
        <f t="shared" si="123"/>
        <v>7.9940142113203772</v>
      </c>
      <c r="BH112">
        <f t="shared" si="124"/>
        <v>7.9940211591234664</v>
      </c>
      <c r="BI112">
        <f t="shared" si="125"/>
        <v>7.99391829307159</v>
      </c>
      <c r="BJ112">
        <f t="shared" si="126"/>
        <v>7.9954336867434685</v>
      </c>
      <c r="BK112">
        <f t="shared" si="127"/>
        <v>7.9711564148959964</v>
      </c>
      <c r="BL112">
        <f t="shared" si="128"/>
        <v>7.5146879368518666</v>
      </c>
    </row>
    <row r="113" spans="1:64">
      <c r="A113" t="s">
        <v>186</v>
      </c>
      <c r="B113" t="s">
        <v>59</v>
      </c>
      <c r="C113" s="41">
        <v>55644.506650000003</v>
      </c>
      <c r="D113" s="41">
        <v>5.0000000000000001E-4</v>
      </c>
      <c r="E113">
        <f t="shared" si="90"/>
        <v>7415.0464077436282</v>
      </c>
      <c r="F113">
        <f t="shared" si="91"/>
        <v>7415</v>
      </c>
      <c r="G113">
        <f t="shared" si="92"/>
        <v>1.967825000610901E-2</v>
      </c>
      <c r="K113">
        <f>G113</f>
        <v>1.967825000610901E-2</v>
      </c>
      <c r="P113">
        <f t="shared" si="93"/>
        <v>5.0464913930930014E-2</v>
      </c>
      <c r="Q113" s="2">
        <f t="shared" si="94"/>
        <v>40626.006650000003</v>
      </c>
      <c r="R113">
        <f t="shared" si="89"/>
        <v>9.4781867561987494E-4</v>
      </c>
      <c r="S113" s="6">
        <v>0.6</v>
      </c>
      <c r="T113">
        <f t="shared" si="95"/>
        <v>5.6869120537192494E-4</v>
      </c>
      <c r="U113" t="s">
        <v>161</v>
      </c>
      <c r="V113" s="6">
        <v>0.6</v>
      </c>
      <c r="W113" s="6">
        <v>1</v>
      </c>
      <c r="Z113">
        <f t="shared" si="96"/>
        <v>7415</v>
      </c>
      <c r="AA113" s="215">
        <f t="shared" si="97"/>
        <v>1.984169666372897E-2</v>
      </c>
      <c r="AB113" s="215">
        <f t="shared" si="98"/>
        <v>5.0301467273310058E-2</v>
      </c>
      <c r="AC113" s="215">
        <f t="shared" si="99"/>
        <v>-3.0786663924821003E-2</v>
      </c>
      <c r="AD113" s="215">
        <f t="shared" si="100"/>
        <v>-1.6344665761995961E-4</v>
      </c>
      <c r="AE113" s="215">
        <f t="shared" si="101"/>
        <v>1.6028885932281781E-8</v>
      </c>
      <c r="AF113">
        <f t="shared" si="102"/>
        <v>-3.0786663924821003E-2</v>
      </c>
      <c r="AG113" s="225"/>
      <c r="AH113">
        <f t="shared" si="103"/>
        <v>-3.0623217267201044E-2</v>
      </c>
      <c r="AI113">
        <f t="shared" si="104"/>
        <v>1.2588538928479105</v>
      </c>
      <c r="AJ113">
        <f t="shared" si="105"/>
        <v>-0.73398106579264866</v>
      </c>
      <c r="AK113">
        <f t="shared" si="106"/>
        <v>-0.40903988069993363</v>
      </c>
      <c r="AL113">
        <f t="shared" si="107"/>
        <v>-1.0065841847072798</v>
      </c>
      <c r="AM113">
        <f t="shared" si="108"/>
        <v>-0.55058481247765845</v>
      </c>
      <c r="AN113" s="215">
        <f t="shared" si="129"/>
        <v>5.6553819771184841</v>
      </c>
      <c r="AO113" s="215">
        <f t="shared" si="129"/>
        <v>5.656110661432705</v>
      </c>
      <c r="AP113" s="215">
        <f t="shared" si="129"/>
        <v>5.6579684406628719</v>
      </c>
      <c r="AQ113" s="215">
        <f t="shared" si="129"/>
        <v>5.6626936262402001</v>
      </c>
      <c r="AR113" s="215">
        <f t="shared" si="129"/>
        <v>5.674640887143326</v>
      </c>
      <c r="AS113" s="215">
        <f t="shared" si="129"/>
        <v>5.7044176840683249</v>
      </c>
      <c r="AT113" s="215">
        <f t="shared" si="129"/>
        <v>5.7762747329504354</v>
      </c>
      <c r="AU113" s="215">
        <f t="shared" si="109"/>
        <v>5.9394209218139835</v>
      </c>
      <c r="AW113">
        <v>12750</v>
      </c>
      <c r="AX113">
        <f t="shared" si="114"/>
        <v>0.19082659146481815</v>
      </c>
      <c r="AY113">
        <f t="shared" si="115"/>
        <v>0.17666716229582538</v>
      </c>
      <c r="AZ113" s="215">
        <f t="shared" si="116"/>
        <v>1.4159429168992753E-2</v>
      </c>
      <c r="BA113">
        <f t="shared" si="117"/>
        <v>0.69506970559684889</v>
      </c>
      <c r="BB113">
        <f t="shared" si="118"/>
        <v>0.80839752659849973</v>
      </c>
      <c r="BC113">
        <f t="shared" si="119"/>
        <v>2.2522679282970239</v>
      </c>
      <c r="BD113">
        <f t="shared" si="120"/>
        <v>2.0986852149786261</v>
      </c>
      <c r="BE113">
        <f t="shared" si="121"/>
        <v>8.0654196605895354</v>
      </c>
      <c r="BF113">
        <f t="shared" si="122"/>
        <v>8.0654197279406308</v>
      </c>
      <c r="BG113">
        <f t="shared" si="123"/>
        <v>8.0654190649625956</v>
      </c>
      <c r="BH113">
        <f t="shared" si="124"/>
        <v>8.0654255909720121</v>
      </c>
      <c r="BI113">
        <f t="shared" si="125"/>
        <v>8.0653613437063019</v>
      </c>
      <c r="BJ113">
        <f t="shared" si="126"/>
        <v>8.0659930102896666</v>
      </c>
      <c r="BK113">
        <f t="shared" si="127"/>
        <v>8.0596996571198645</v>
      </c>
      <c r="BL113">
        <f t="shared" si="128"/>
        <v>7.5921346927534339</v>
      </c>
    </row>
    <row r="114" spans="1:64">
      <c r="A114" t="s">
        <v>186</v>
      </c>
      <c r="B114" t="s">
        <v>59</v>
      </c>
      <c r="C114" s="41">
        <v>55644.507510000003</v>
      </c>
      <c r="D114" s="41">
        <v>5.9999999999999995E-4</v>
      </c>
      <c r="E114">
        <f t="shared" si="90"/>
        <v>7415.0484359046441</v>
      </c>
      <c r="F114">
        <f t="shared" si="91"/>
        <v>7415</v>
      </c>
      <c r="G114">
        <f t="shared" si="92"/>
        <v>2.0538250006211456E-2</v>
      </c>
      <c r="K114">
        <f>G114</f>
        <v>2.0538250006211456E-2</v>
      </c>
      <c r="P114">
        <f t="shared" si="93"/>
        <v>5.0464913930930014E-2</v>
      </c>
      <c r="Q114" s="2">
        <f t="shared" si="94"/>
        <v>40626.007510000003</v>
      </c>
      <c r="R114">
        <f t="shared" si="89"/>
        <v>8.9560521366305117E-4</v>
      </c>
      <c r="S114" s="6">
        <v>0.8</v>
      </c>
      <c r="T114">
        <f t="shared" si="95"/>
        <v>7.16484170930441E-4</v>
      </c>
      <c r="U114" t="s">
        <v>161</v>
      </c>
      <c r="V114" s="6">
        <v>0.8</v>
      </c>
      <c r="W114" s="6">
        <v>1</v>
      </c>
      <c r="Z114">
        <f t="shared" si="96"/>
        <v>7415</v>
      </c>
      <c r="AA114" s="215">
        <f t="shared" si="97"/>
        <v>1.984169666372897E-2</v>
      </c>
      <c r="AB114" s="215">
        <f t="shared" si="98"/>
        <v>5.1161467273412503E-2</v>
      </c>
      <c r="AC114" s="215">
        <f t="shared" si="99"/>
        <v>-2.9926663924718558E-2</v>
      </c>
      <c r="AD114" s="215">
        <f t="shared" si="100"/>
        <v>6.9655334248248588E-4</v>
      </c>
      <c r="AE114" s="215">
        <f t="shared" si="101"/>
        <v>3.8814924713881865E-7</v>
      </c>
      <c r="AF114">
        <f t="shared" si="102"/>
        <v>-2.9926663924718558E-2</v>
      </c>
      <c r="AG114" s="225"/>
      <c r="AH114">
        <f t="shared" si="103"/>
        <v>-3.0623217267201044E-2</v>
      </c>
      <c r="AI114">
        <f t="shared" si="104"/>
        <v>1.2588538928479105</v>
      </c>
      <c r="AJ114">
        <f t="shared" si="105"/>
        <v>-0.73398106579264866</v>
      </c>
      <c r="AK114">
        <f t="shared" si="106"/>
        <v>-0.40903988069993363</v>
      </c>
      <c r="AL114">
        <f t="shared" si="107"/>
        <v>-1.0065841847072798</v>
      </c>
      <c r="AM114">
        <f t="shared" si="108"/>
        <v>-0.55058481247765845</v>
      </c>
      <c r="AN114" s="215">
        <f t="shared" si="129"/>
        <v>5.6553819771184841</v>
      </c>
      <c r="AO114" s="215">
        <f t="shared" si="129"/>
        <v>5.656110661432705</v>
      </c>
      <c r="AP114" s="215">
        <f t="shared" si="129"/>
        <v>5.6579684406628719</v>
      </c>
      <c r="AQ114" s="215">
        <f t="shared" si="129"/>
        <v>5.6626936262402001</v>
      </c>
      <c r="AR114" s="215">
        <f t="shared" si="129"/>
        <v>5.674640887143326</v>
      </c>
      <c r="AS114" s="215">
        <f t="shared" si="129"/>
        <v>5.7044176840683249</v>
      </c>
      <c r="AT114" s="215">
        <f t="shared" si="129"/>
        <v>5.7762747329504354</v>
      </c>
      <c r="AU114" s="215">
        <f t="shared" si="109"/>
        <v>5.9394209218139835</v>
      </c>
      <c r="AW114">
        <v>13000</v>
      </c>
      <c r="AX114">
        <f t="shared" si="114"/>
        <v>0.20021646044537497</v>
      </c>
      <c r="AY114">
        <f t="shared" si="115"/>
        <v>0.18400953509373705</v>
      </c>
      <c r="AZ114" s="215">
        <f t="shared" si="116"/>
        <v>1.6206925351637931E-2</v>
      </c>
      <c r="BA114">
        <f t="shared" si="117"/>
        <v>0.67513961164980474</v>
      </c>
      <c r="BB114">
        <f t="shared" si="118"/>
        <v>0.83911635525371508</v>
      </c>
      <c r="BC114">
        <f t="shared" si="119"/>
        <v>2.3064999613357995</v>
      </c>
      <c r="BD114">
        <f t="shared" si="120"/>
        <v>2.254116554961223</v>
      </c>
      <c r="BE114">
        <f t="shared" si="121"/>
        <v>8.1346988007883496</v>
      </c>
      <c r="BF114">
        <f t="shared" si="122"/>
        <v>8.1346982637537497</v>
      </c>
      <c r="BG114">
        <f t="shared" si="123"/>
        <v>8.134702268235479</v>
      </c>
      <c r="BH114">
        <f t="shared" si="124"/>
        <v>8.1346724068578151</v>
      </c>
      <c r="BI114">
        <f t="shared" si="125"/>
        <v>8.1348950084306502</v>
      </c>
      <c r="BJ114">
        <f t="shared" si="126"/>
        <v>8.1332314694330989</v>
      </c>
      <c r="BK114">
        <f t="shared" si="127"/>
        <v>8.145439846167303</v>
      </c>
      <c r="BL114">
        <f t="shared" si="128"/>
        <v>7.6695814486550011</v>
      </c>
    </row>
    <row r="115" spans="1:64">
      <c r="A115" t="s">
        <v>186</v>
      </c>
      <c r="B115" t="s">
        <v>59</v>
      </c>
      <c r="C115" s="41">
        <v>55644.508269999998</v>
      </c>
      <c r="D115" s="41">
        <v>8.9999999999999998E-4</v>
      </c>
      <c r="E115">
        <f t="shared" si="90"/>
        <v>7415.0502282329726</v>
      </c>
      <c r="F115">
        <f t="shared" si="91"/>
        <v>7415</v>
      </c>
      <c r="G115">
        <f t="shared" si="92"/>
        <v>2.1298250001564156E-2</v>
      </c>
      <c r="K115">
        <f>G115</f>
        <v>2.1298250001564156E-2</v>
      </c>
      <c r="P115">
        <f t="shared" si="93"/>
        <v>5.0464913930930014E-2</v>
      </c>
      <c r="Q115" s="2">
        <f t="shared" si="94"/>
        <v>40626.008269999998</v>
      </c>
      <c r="R115">
        <f t="shared" ref="R115:R122" si="130">+(P115-G115)^2</f>
        <v>8.5069428476857139E-4</v>
      </c>
      <c r="S115" s="6">
        <v>0.8</v>
      </c>
      <c r="T115">
        <f t="shared" si="95"/>
        <v>6.8055542781485711E-4</v>
      </c>
      <c r="U115" t="s">
        <v>161</v>
      </c>
      <c r="V115" s="6">
        <v>0.8</v>
      </c>
      <c r="W115" s="6">
        <v>1</v>
      </c>
      <c r="Z115">
        <f t="shared" si="96"/>
        <v>7415</v>
      </c>
      <c r="AA115" s="215">
        <f t="shared" si="97"/>
        <v>1.984169666372897E-2</v>
      </c>
      <c r="AB115" s="215">
        <f t="shared" si="98"/>
        <v>5.1921467268765203E-2</v>
      </c>
      <c r="AC115" s="215">
        <f t="shared" si="99"/>
        <v>-2.9166663929365857E-2</v>
      </c>
      <c r="AD115" s="215">
        <f t="shared" si="100"/>
        <v>1.4565533378351862E-3</v>
      </c>
      <c r="AE115" s="215">
        <f t="shared" si="101"/>
        <v>1.6972381007670578E-6</v>
      </c>
      <c r="AF115">
        <f t="shared" si="102"/>
        <v>-2.9166663929365857E-2</v>
      </c>
      <c r="AG115" s="225"/>
      <c r="AH115">
        <f t="shared" si="103"/>
        <v>-3.0623217267201044E-2</v>
      </c>
      <c r="AI115">
        <f t="shared" si="104"/>
        <v>1.2588538928479105</v>
      </c>
      <c r="AJ115">
        <f t="shared" si="105"/>
        <v>-0.73398106579264866</v>
      </c>
      <c r="AK115">
        <f t="shared" si="106"/>
        <v>-0.40903988069993363</v>
      </c>
      <c r="AL115">
        <f t="shared" si="107"/>
        <v>-1.0065841847072798</v>
      </c>
      <c r="AM115">
        <f t="shared" si="108"/>
        <v>-0.55058481247765845</v>
      </c>
      <c r="AN115" s="215">
        <f t="shared" si="129"/>
        <v>5.6553819771184841</v>
      </c>
      <c r="AO115" s="215">
        <f t="shared" si="129"/>
        <v>5.656110661432705</v>
      </c>
      <c r="AP115" s="215">
        <f t="shared" si="129"/>
        <v>5.6579684406628719</v>
      </c>
      <c r="AQ115" s="215">
        <f t="shared" si="129"/>
        <v>5.6626936262402001</v>
      </c>
      <c r="AR115" s="215">
        <f t="shared" si="129"/>
        <v>5.674640887143326</v>
      </c>
      <c r="AS115" s="215">
        <f t="shared" si="129"/>
        <v>5.7044176840683249</v>
      </c>
      <c r="AT115" s="215">
        <f t="shared" si="129"/>
        <v>5.7762747329504354</v>
      </c>
      <c r="AU115" s="215">
        <f t="shared" si="109"/>
        <v>5.9394209218139835</v>
      </c>
      <c r="AW115">
        <v>13250</v>
      </c>
      <c r="AX115">
        <f t="shared" si="114"/>
        <v>0.20960316689719513</v>
      </c>
      <c r="AY115">
        <f t="shared" si="115"/>
        <v>0.19147979423847297</v>
      </c>
      <c r="AZ115" s="215">
        <f t="shared" si="116"/>
        <v>1.8123372658722148E-2</v>
      </c>
      <c r="BA115">
        <f t="shared" si="117"/>
        <v>0.65717349647367995</v>
      </c>
      <c r="BB115">
        <f t="shared" si="118"/>
        <v>0.86589286316987046</v>
      </c>
      <c r="BC115">
        <f t="shared" si="119"/>
        <v>2.35777580146175</v>
      </c>
      <c r="BD115">
        <f t="shared" si="120"/>
        <v>2.4196228231420744</v>
      </c>
      <c r="BE115">
        <f t="shared" si="121"/>
        <v>8.2020638233373617</v>
      </c>
      <c r="BF115">
        <f t="shared" si="122"/>
        <v>8.2020599534674723</v>
      </c>
      <c r="BG115">
        <f t="shared" si="123"/>
        <v>8.2020833907408406</v>
      </c>
      <c r="BH115">
        <f t="shared" si="124"/>
        <v>8.201941423302598</v>
      </c>
      <c r="BI115">
        <f t="shared" si="125"/>
        <v>8.2028005187807764</v>
      </c>
      <c r="BJ115">
        <f t="shared" si="126"/>
        <v>8.1975703360861232</v>
      </c>
      <c r="BK115">
        <f t="shared" si="127"/>
        <v>8.2283272628850508</v>
      </c>
      <c r="BL115">
        <f t="shared" si="128"/>
        <v>7.7470282045565684</v>
      </c>
    </row>
    <row r="116" spans="1:64">
      <c r="A116" s="11" t="s">
        <v>212</v>
      </c>
      <c r="B116" s="27" t="s">
        <v>60</v>
      </c>
      <c r="C116" s="80">
        <v>55675.249530000001</v>
      </c>
      <c r="D116" s="80">
        <v>3.3E-4</v>
      </c>
      <c r="E116">
        <f t="shared" si="90"/>
        <v>7487.5481644022711</v>
      </c>
      <c r="F116">
        <f t="shared" si="91"/>
        <v>7487.5</v>
      </c>
      <c r="G116">
        <f t="shared" si="92"/>
        <v>2.042312500270782E-2</v>
      </c>
      <c r="J116">
        <f>G116</f>
        <v>2.042312500270782E-2</v>
      </c>
      <c r="P116">
        <f t="shared" si="93"/>
        <v>5.1789598696962119E-2</v>
      </c>
      <c r="Q116" s="2">
        <f t="shared" si="94"/>
        <v>40656.749530000001</v>
      </c>
      <c r="R116">
        <f t="shared" si="130"/>
        <v>9.8385567201234687E-4</v>
      </c>
      <c r="S116" s="6">
        <v>0.1</v>
      </c>
      <c r="T116">
        <f t="shared" si="95"/>
        <v>9.8385567201234698E-5</v>
      </c>
      <c r="U116" t="s">
        <v>152</v>
      </c>
      <c r="V116" s="6">
        <v>0.1</v>
      </c>
      <c r="W116" s="6">
        <v>1</v>
      </c>
      <c r="Z116">
        <f t="shared" si="96"/>
        <v>7487.5</v>
      </c>
      <c r="AA116" s="215">
        <f t="shared" si="97"/>
        <v>2.0706115305960518E-2</v>
      </c>
      <c r="AB116" s="215">
        <f t="shared" si="98"/>
        <v>5.1506608393709422E-2</v>
      </c>
      <c r="AC116" s="215">
        <f t="shared" si="99"/>
        <v>-3.1366473694254299E-2</v>
      </c>
      <c r="AD116" s="215">
        <f t="shared" si="100"/>
        <v>-2.8299030325269758E-4</v>
      </c>
      <c r="AE116" s="215">
        <f t="shared" si="101"/>
        <v>8.0083511735053743E-9</v>
      </c>
      <c r="AF116">
        <f t="shared" si="102"/>
        <v>-3.1366473694254299E-2</v>
      </c>
      <c r="AG116" s="225"/>
      <c r="AH116">
        <f t="shared" si="103"/>
        <v>-3.1083483391001601E-2</v>
      </c>
      <c r="AI116">
        <f t="shared" si="104"/>
        <v>1.2805989449495354</v>
      </c>
      <c r="AJ116">
        <f t="shared" si="105"/>
        <v>-0.7696412968354337</v>
      </c>
      <c r="AK116">
        <f t="shared" si="106"/>
        <v>-0.39444035536281152</v>
      </c>
      <c r="AL116">
        <f t="shared" si="107"/>
        <v>-0.95247023269040332</v>
      </c>
      <c r="AM116">
        <f t="shared" si="108"/>
        <v>-0.51583488135305255</v>
      </c>
      <c r="AN116" s="215">
        <f t="shared" si="129"/>
        <v>5.6926735875744958</v>
      </c>
      <c r="AO116" s="215">
        <f t="shared" si="129"/>
        <v>5.6934538530228362</v>
      </c>
      <c r="AP116" s="215">
        <f t="shared" si="129"/>
        <v>5.6953921007912056</v>
      </c>
      <c r="AQ116" s="215">
        <f t="shared" si="129"/>
        <v>5.7001960949955608</v>
      </c>
      <c r="AR116" s="215">
        <f t="shared" si="129"/>
        <v>5.7120380447411003</v>
      </c>
      <c r="AS116" s="215">
        <f t="shared" si="129"/>
        <v>5.7408541766386652</v>
      </c>
      <c r="AT116" s="215">
        <f t="shared" si="129"/>
        <v>5.8090103796719399</v>
      </c>
      <c r="AU116" s="215">
        <f t="shared" si="109"/>
        <v>5.961880481025438</v>
      </c>
      <c r="AW116">
        <v>13500</v>
      </c>
      <c r="AX116">
        <f t="shared" si="114"/>
        <v>0.21898964296935935</v>
      </c>
      <c r="AY116">
        <f t="shared" si="115"/>
        <v>0.19907793973003321</v>
      </c>
      <c r="AZ116" s="215">
        <f t="shared" si="116"/>
        <v>1.9911703239326152E-2</v>
      </c>
      <c r="BA116">
        <f t="shared" si="117"/>
        <v>0.64094995023770585</v>
      </c>
      <c r="BB116">
        <f t="shared" si="118"/>
        <v>0.88920885243398851</v>
      </c>
      <c r="BC116">
        <f t="shared" si="119"/>
        <v>2.4064562447611952</v>
      </c>
      <c r="BD116">
        <f t="shared" si="120"/>
        <v>2.5969428187381589</v>
      </c>
      <c r="BE116">
        <f t="shared" si="121"/>
        <v>8.2677027506125693</v>
      </c>
      <c r="BF116">
        <f t="shared" si="122"/>
        <v>8.2676886942258179</v>
      </c>
      <c r="BG116">
        <f t="shared" si="123"/>
        <v>8.2677609215105861</v>
      </c>
      <c r="BH116">
        <f t="shared" si="124"/>
        <v>8.2673896626774646</v>
      </c>
      <c r="BI116">
        <f t="shared" si="125"/>
        <v>8.2692946599164365</v>
      </c>
      <c r="BJ116">
        <f t="shared" si="126"/>
        <v>8.2594303993867797</v>
      </c>
      <c r="BK116">
        <f t="shared" si="127"/>
        <v>8.3083292904973796</v>
      </c>
      <c r="BL116">
        <f t="shared" si="128"/>
        <v>7.8244749604581356</v>
      </c>
    </row>
    <row r="117" spans="1:64">
      <c r="A117" s="11" t="s">
        <v>212</v>
      </c>
      <c r="B117" s="27" t="s">
        <v>60</v>
      </c>
      <c r="C117" s="80">
        <v>55678.217989999997</v>
      </c>
      <c r="D117" s="80">
        <v>2.5000000000000001E-4</v>
      </c>
      <c r="E117">
        <f t="shared" si="90"/>
        <v>7494.5487630635107</v>
      </c>
      <c r="F117">
        <f t="shared" si="91"/>
        <v>7494.5</v>
      </c>
      <c r="G117">
        <f t="shared" si="92"/>
        <v>2.0676975000242237E-2</v>
      </c>
      <c r="K117">
        <f t="shared" ref="K117:K122" si="131">G117</f>
        <v>2.0676975000242237E-2</v>
      </c>
      <c r="P117">
        <f t="shared" ref="P117:P122" si="132">+D$11+D$12*F117+D$13*F117^2</f>
        <v>5.1918068645077829E-2</v>
      </c>
      <c r="Q117" s="2">
        <f t="shared" ref="Q117:Q122" si="133">+C117-15018.5</f>
        <v>40659.717989999997</v>
      </c>
      <c r="R117">
        <f t="shared" si="130"/>
        <v>9.7600593212538681E-4</v>
      </c>
      <c r="S117" s="6">
        <v>0.8</v>
      </c>
      <c r="T117">
        <f t="shared" ref="T117:T122" si="134">S117*R117</f>
        <v>7.8080474570030951E-4</v>
      </c>
      <c r="U117" t="s">
        <v>161</v>
      </c>
      <c r="V117" s="6">
        <v>0.8</v>
      </c>
      <c r="W117" s="6">
        <v>1</v>
      </c>
      <c r="Z117">
        <f t="shared" ref="Z117:Z122" si="135">F117</f>
        <v>7494.5</v>
      </c>
      <c r="AA117" s="215">
        <f t="shared" ref="AA117:AA122" si="136">AB$3+AB$4*Z117+AB$5*Z117^2+AH117</f>
        <v>2.0792032592732334E-2</v>
      </c>
      <c r="AB117" s="215">
        <f t="shared" ref="AB117:AB122" si="137">IF(R117&lt;&gt;0,G117-AH117, -9999)</f>
        <v>5.1803011052587736E-2</v>
      </c>
      <c r="AC117" s="215">
        <f t="shared" ref="AC117:AC122" si="138">+G117-P117</f>
        <v>-3.1241093644835592E-2</v>
      </c>
      <c r="AD117" s="215">
        <f t="shared" ref="AD117:AD122" si="139">IF(R117&lt;&gt;0,G117-AA117, -9999)</f>
        <v>-1.1505759249009692E-4</v>
      </c>
      <c r="AE117" s="215">
        <f t="shared" ref="AE117:AE122" si="140">+(G117-AA117)^2*S117</f>
        <v>1.0590599671693765E-8</v>
      </c>
      <c r="AF117">
        <f t="shared" ref="AF117:AF122" si="141">IF(R117&lt;&gt;0,G117-P117, -9999)</f>
        <v>-3.1241093644835592E-2</v>
      </c>
      <c r="AG117" s="225"/>
      <c r="AH117">
        <f t="shared" ref="AH117:AH122" si="142">$AB$6*($AB$11/AI117*AJ117+$AB$12)</f>
        <v>-3.1126036052345495E-2</v>
      </c>
      <c r="AI117">
        <f t="shared" ref="AI117:AI122" si="143">1+$AB$7*COS(AL117)</f>
        <v>1.2826945307128603</v>
      </c>
      <c r="AJ117">
        <f t="shared" ref="AJ117:AJ122" si="144">SIN(AL117+RADIANS($AB$9))</f>
        <v>-0.77302893113739812</v>
      </c>
      <c r="AK117">
        <f t="shared" ref="AK117:AK171" si="145">$AB$7*SIN(AL117)</f>
        <v>-0.39294117136101836</v>
      </c>
      <c r="AL117">
        <f t="shared" ref="AL117:AL171" si="146">2*ATAN(AM117)</f>
        <v>-0.94714732189232298</v>
      </c>
      <c r="AM117">
        <f t="shared" ref="AM117:AM171" si="147">SQRT((1+$AB$7)/(1-$AB$7))*TAN(AN117/2)</f>
        <v>-0.51246986272430062</v>
      </c>
      <c r="AN117" s="215">
        <f t="shared" si="129"/>
        <v>5.6963077528072974</v>
      </c>
      <c r="AO117" s="215">
        <f t="shared" si="129"/>
        <v>5.6970926079488002</v>
      </c>
      <c r="AP117" s="215">
        <f t="shared" si="129"/>
        <v>5.6990375396323394</v>
      </c>
      <c r="AQ117" s="215">
        <f t="shared" si="129"/>
        <v>5.7038465030186121</v>
      </c>
      <c r="AR117" s="215">
        <f t="shared" si="129"/>
        <v>5.7156727372794522</v>
      </c>
      <c r="AS117" s="215">
        <f t="shared" si="129"/>
        <v>5.7443867576595506</v>
      </c>
      <c r="AT117" s="215">
        <f t="shared" si="129"/>
        <v>5.8121752277033538</v>
      </c>
      <c r="AU117" s="215">
        <f t="shared" ref="AU117:AU122" si="148">RADIANS($AB$9)+$AB$18*(F117-AB$15)</f>
        <v>5.9640489901906815</v>
      </c>
      <c r="AW117">
        <v>13750</v>
      </c>
      <c r="AX117">
        <f t="shared" si="114"/>
        <v>0.22837888229629696</v>
      </c>
      <c r="AY117">
        <f t="shared" si="115"/>
        <v>0.20680397156841768</v>
      </c>
      <c r="AZ117" s="215">
        <f t="shared" si="116"/>
        <v>2.1574910727879287E-2</v>
      </c>
      <c r="BA117">
        <f t="shared" si="117"/>
        <v>0.62627946997244577</v>
      </c>
      <c r="BB117">
        <f t="shared" si="118"/>
        <v>0.90946989850415338</v>
      </c>
      <c r="BC117">
        <f t="shared" si="119"/>
        <v>2.4528505611950484</v>
      </c>
      <c r="BD117">
        <f t="shared" si="120"/>
        <v>2.7881363263033663</v>
      </c>
      <c r="BE117">
        <f t="shared" si="121"/>
        <v>8.3317835526426034</v>
      </c>
      <c r="BF117">
        <f t="shared" si="122"/>
        <v>8.3317462512286919</v>
      </c>
      <c r="BG117">
        <f t="shared" si="123"/>
        <v>8.3319138175859848</v>
      </c>
      <c r="BH117">
        <f t="shared" si="124"/>
        <v>8.3311606458638874</v>
      </c>
      <c r="BI117">
        <f t="shared" si="125"/>
        <v>8.3345374220483723</v>
      </c>
      <c r="BJ117">
        <f t="shared" si="126"/>
        <v>8.3192214357294478</v>
      </c>
      <c r="BK117">
        <f t="shared" si="127"/>
        <v>8.3854306101437395</v>
      </c>
      <c r="BL117">
        <f t="shared" si="128"/>
        <v>7.9019217163597046</v>
      </c>
    </row>
    <row r="118" spans="1:64">
      <c r="A118" s="11" t="s">
        <v>212</v>
      </c>
      <c r="B118" s="27" t="s">
        <v>60</v>
      </c>
      <c r="C118" s="80">
        <v>55709.171399999999</v>
      </c>
      <c r="D118" s="80">
        <v>5.0000000000000002E-5</v>
      </c>
      <c r="E118">
        <f t="shared" si="90"/>
        <v>7567.54701825546</v>
      </c>
      <c r="F118">
        <f t="shared" si="91"/>
        <v>7567.5</v>
      </c>
      <c r="G118">
        <f t="shared" si="92"/>
        <v>1.9937125005526468E-2</v>
      </c>
      <c r="K118">
        <f t="shared" si="131"/>
        <v>1.9937125005526468E-2</v>
      </c>
      <c r="P118">
        <f t="shared" si="132"/>
        <v>5.3263801525551054E-2</v>
      </c>
      <c r="Q118" s="2">
        <f t="shared" si="133"/>
        <v>40690.671399999999</v>
      </c>
      <c r="R118">
        <f t="shared" si="130"/>
        <v>1.110667367870358E-3</v>
      </c>
      <c r="S118" s="6">
        <v>1</v>
      </c>
      <c r="T118">
        <f t="shared" si="134"/>
        <v>1.110667367870358E-3</v>
      </c>
      <c r="U118" t="s">
        <v>161</v>
      </c>
      <c r="V118" s="6">
        <v>1</v>
      </c>
      <c r="W118" s="6">
        <v>1</v>
      </c>
      <c r="Z118">
        <f t="shared" si="135"/>
        <v>7567.5</v>
      </c>
      <c r="AA118" s="215">
        <f t="shared" si="136"/>
        <v>2.171493817875815E-2</v>
      </c>
      <c r="AB118" s="215">
        <f t="shared" si="137"/>
        <v>5.1485988352319371E-2</v>
      </c>
      <c r="AC118" s="215">
        <f t="shared" si="138"/>
        <v>-3.3326676520024585E-2</v>
      </c>
      <c r="AD118" s="215">
        <f t="shared" si="139"/>
        <v>-1.7778131732316821E-3</v>
      </c>
      <c r="AE118" s="215">
        <f t="shared" si="140"/>
        <v>3.1606196789161029E-6</v>
      </c>
      <c r="AF118">
        <f t="shared" si="141"/>
        <v>-3.3326676520024585E-2</v>
      </c>
      <c r="AG118" s="225"/>
      <c r="AH118">
        <f t="shared" si="142"/>
        <v>-3.1548863346792903E-2</v>
      </c>
      <c r="AI118">
        <f t="shared" si="143"/>
        <v>1.3044503834984946</v>
      </c>
      <c r="AJ118">
        <f t="shared" si="144"/>
        <v>-0.80764584026147812</v>
      </c>
      <c r="AK118">
        <f t="shared" si="145"/>
        <v>-0.37633618724905138</v>
      </c>
      <c r="AL118">
        <f t="shared" si="146"/>
        <v>-0.89060060269425978</v>
      </c>
      <c r="AM118">
        <f t="shared" si="147"/>
        <v>-0.47727181558973347</v>
      </c>
      <c r="AN118" s="215">
        <f t="shared" si="129"/>
        <v>5.7345571474696353</v>
      </c>
      <c r="AO118" s="215">
        <f t="shared" si="129"/>
        <v>5.7353848635589708</v>
      </c>
      <c r="AP118" s="215">
        <f t="shared" si="129"/>
        <v>5.7373866684609238</v>
      </c>
      <c r="AQ118" s="215">
        <f t="shared" si="129"/>
        <v>5.7422179541811529</v>
      </c>
      <c r="AR118" s="215">
        <f t="shared" si="129"/>
        <v>5.7538209477680908</v>
      </c>
      <c r="AS118" s="215">
        <f t="shared" si="129"/>
        <v>5.781373344340067</v>
      </c>
      <c r="AT118" s="215">
        <f t="shared" si="129"/>
        <v>5.8452217510848783</v>
      </c>
      <c r="AU118" s="215">
        <f t="shared" si="148"/>
        <v>5.9866634429139394</v>
      </c>
      <c r="AW118">
        <v>14000</v>
      </c>
      <c r="AX118">
        <f t="shared" si="114"/>
        <v>0.23777386201093886</v>
      </c>
      <c r="AY118">
        <f t="shared" si="115"/>
        <v>0.21465788975362646</v>
      </c>
      <c r="AZ118" s="215">
        <f t="shared" si="116"/>
        <v>2.3115972257312403E-2</v>
      </c>
      <c r="BA118">
        <f t="shared" si="117"/>
        <v>0.61299960477986637</v>
      </c>
      <c r="BB118">
        <f t="shared" si="118"/>
        <v>0.92701836948851457</v>
      </c>
      <c r="BC118">
        <f t="shared" si="119"/>
        <v>2.4972256462728097</v>
      </c>
      <c r="BD118">
        <f t="shared" si="120"/>
        <v>2.9956761231691891</v>
      </c>
      <c r="BE118">
        <f t="shared" si="121"/>
        <v>8.3944571189071908</v>
      </c>
      <c r="BF118">
        <f t="shared" si="122"/>
        <v>8.3943758365643291</v>
      </c>
      <c r="BG118">
        <f t="shared" si="123"/>
        <v>8.3947021319543325</v>
      </c>
      <c r="BH118">
        <f t="shared" si="124"/>
        <v>8.3933911940113521</v>
      </c>
      <c r="BI118">
        <f t="shared" si="125"/>
        <v>8.3986408441589333</v>
      </c>
      <c r="BJ118">
        <f t="shared" si="126"/>
        <v>8.3773334843134162</v>
      </c>
      <c r="BK118">
        <f t="shared" si="127"/>
        <v>8.4596332927153792</v>
      </c>
      <c r="BL118">
        <f t="shared" si="128"/>
        <v>7.9793684722612719</v>
      </c>
    </row>
    <row r="119" spans="1:64">
      <c r="A119" s="11" t="s">
        <v>212</v>
      </c>
      <c r="B119" s="27" t="s">
        <v>60</v>
      </c>
      <c r="C119" s="80">
        <v>55712.142110000001</v>
      </c>
      <c r="D119" s="80">
        <v>2.9E-4</v>
      </c>
      <c r="E119">
        <f t="shared" si="90"/>
        <v>7574.5529231519276</v>
      </c>
      <c r="F119">
        <f t="shared" si="91"/>
        <v>7574.5</v>
      </c>
      <c r="G119">
        <f t="shared" si="92"/>
        <v>2.2440975008066744E-2</v>
      </c>
      <c r="K119">
        <f t="shared" si="131"/>
        <v>2.2440975008066744E-2</v>
      </c>
      <c r="P119">
        <f t="shared" si="132"/>
        <v>5.3393417335334314E-2</v>
      </c>
      <c r="Q119" s="2">
        <f t="shared" si="133"/>
        <v>40693.642110000001</v>
      </c>
      <c r="R119">
        <f t="shared" si="130"/>
        <v>9.5805368602282508E-4</v>
      </c>
      <c r="S119" s="6">
        <v>0.8</v>
      </c>
      <c r="T119">
        <f t="shared" si="134"/>
        <v>7.6644294881826006E-4</v>
      </c>
      <c r="U119" t="s">
        <v>161</v>
      </c>
      <c r="V119" s="6">
        <v>0.8</v>
      </c>
      <c r="W119" s="6">
        <v>1</v>
      </c>
      <c r="Z119">
        <f t="shared" si="135"/>
        <v>7574.5</v>
      </c>
      <c r="AA119" s="215">
        <f t="shared" si="136"/>
        <v>2.1806079252680438E-2</v>
      </c>
      <c r="AB119" s="215">
        <f t="shared" si="137"/>
        <v>5.402831309072062E-2</v>
      </c>
      <c r="AC119" s="215">
        <f t="shared" si="138"/>
        <v>-3.0952442327267571E-2</v>
      </c>
      <c r="AD119" s="215">
        <f t="shared" si="139"/>
        <v>6.3489575538630549E-4</v>
      </c>
      <c r="AE119" s="215">
        <f t="shared" si="140"/>
        <v>3.2247409616603798E-7</v>
      </c>
      <c r="AF119">
        <f t="shared" si="141"/>
        <v>-3.0952442327267571E-2</v>
      </c>
      <c r="AG119" s="225"/>
      <c r="AH119">
        <f t="shared" si="142"/>
        <v>-3.1587338082653876E-2</v>
      </c>
      <c r="AI119">
        <f t="shared" si="143"/>
        <v>1.3065238097571272</v>
      </c>
      <c r="AJ119">
        <f t="shared" si="144"/>
        <v>-0.81088957822446639</v>
      </c>
      <c r="AK119">
        <f t="shared" si="145"/>
        <v>-0.37464932389837569</v>
      </c>
      <c r="AL119">
        <f t="shared" si="146"/>
        <v>-0.8850787358687433</v>
      </c>
      <c r="AM119">
        <f t="shared" si="147"/>
        <v>-0.47388642599018405</v>
      </c>
      <c r="AN119" s="215">
        <f t="shared" si="129"/>
        <v>5.7382583011956907</v>
      </c>
      <c r="AO119" s="215">
        <f t="shared" si="129"/>
        <v>5.739089598131355</v>
      </c>
      <c r="AP119" s="215">
        <f t="shared" si="129"/>
        <v>5.7410955508121742</v>
      </c>
      <c r="AQ119" s="215">
        <f t="shared" si="129"/>
        <v>5.7459260596152104</v>
      </c>
      <c r="AR119" s="215">
        <f t="shared" si="129"/>
        <v>5.7575019102749634</v>
      </c>
      <c r="AS119" s="215">
        <f t="shared" si="129"/>
        <v>5.7849337382531507</v>
      </c>
      <c r="AT119" s="215">
        <f t="shared" si="129"/>
        <v>5.8483944811082162</v>
      </c>
      <c r="AU119" s="215">
        <f t="shared" si="148"/>
        <v>5.9888319520791837</v>
      </c>
      <c r="AW119">
        <v>14250</v>
      </c>
      <c r="AX119">
        <f t="shared" si="114"/>
        <v>0.24717748416398819</v>
      </c>
      <c r="AY119">
        <f t="shared" si="115"/>
        <v>0.2226396942856595</v>
      </c>
      <c r="AZ119" s="215">
        <f t="shared" si="116"/>
        <v>2.4537789878328699E-2</v>
      </c>
      <c r="BA119">
        <f t="shared" si="117"/>
        <v>0.60097087223350099</v>
      </c>
      <c r="BB119">
        <f t="shared" si="118"/>
        <v>0.94214402614501036</v>
      </c>
      <c r="BC119">
        <f t="shared" si="119"/>
        <v>2.5398132377203004</v>
      </c>
      <c r="BD119">
        <f t="shared" si="120"/>
        <v>3.2225697300397189</v>
      </c>
      <c r="BE119">
        <f t="shared" si="121"/>
        <v>8.455859558005141</v>
      </c>
      <c r="BF119">
        <f t="shared" si="122"/>
        <v>8.4557055724894372</v>
      </c>
      <c r="BG119">
        <f t="shared" si="123"/>
        <v>8.4562673090420475</v>
      </c>
      <c r="BH119">
        <f t="shared" si="124"/>
        <v>8.4542158788202695</v>
      </c>
      <c r="BI119">
        <f t="shared" si="125"/>
        <v>8.4616781993608274</v>
      </c>
      <c r="BJ119">
        <f t="shared" si="126"/>
        <v>8.4341299662930602</v>
      </c>
      <c r="BK119">
        <f t="shared" si="127"/>
        <v>8.5309567864403419</v>
      </c>
      <c r="BL119">
        <f t="shared" si="128"/>
        <v>8.0568152281628382</v>
      </c>
    </row>
    <row r="120" spans="1:64">
      <c r="A120" s="11" t="s">
        <v>212</v>
      </c>
      <c r="B120" s="27" t="s">
        <v>59</v>
      </c>
      <c r="C120" s="80">
        <v>55713.201050000003</v>
      </c>
      <c r="D120" s="80">
        <v>1.2999999999999999E-4</v>
      </c>
      <c r="E120">
        <f t="shared" si="90"/>
        <v>7577.0502496937579</v>
      </c>
      <c r="F120">
        <f t="shared" si="91"/>
        <v>7577</v>
      </c>
      <c r="G120">
        <f t="shared" si="92"/>
        <v>2.1307350005372427E-2</v>
      </c>
      <c r="K120">
        <f t="shared" si="131"/>
        <v>2.1307350005372427E-2</v>
      </c>
      <c r="P120">
        <f t="shared" si="132"/>
        <v>5.3439732994377084E-2</v>
      </c>
      <c r="Q120" s="2">
        <f t="shared" si="133"/>
        <v>40694.701050000003</v>
      </c>
      <c r="R120">
        <f t="shared" si="130"/>
        <v>1.0324900365520759E-3</v>
      </c>
      <c r="S120" s="6">
        <v>0.6</v>
      </c>
      <c r="T120">
        <f t="shared" si="134"/>
        <v>6.194940219312455E-4</v>
      </c>
      <c r="U120" t="s">
        <v>161</v>
      </c>
      <c r="V120" s="6">
        <v>0.6</v>
      </c>
      <c r="W120" s="6">
        <v>1</v>
      </c>
      <c r="Z120">
        <f t="shared" si="135"/>
        <v>7577</v>
      </c>
      <c r="AA120" s="215">
        <f t="shared" si="136"/>
        <v>2.1838744274544498E-2</v>
      </c>
      <c r="AB120" s="215">
        <f t="shared" si="137"/>
        <v>5.2908338725205013E-2</v>
      </c>
      <c r="AC120" s="215">
        <f t="shared" si="138"/>
        <v>-3.2132382989004657E-2</v>
      </c>
      <c r="AD120" s="215">
        <f t="shared" si="139"/>
        <v>-5.3139426917207105E-4</v>
      </c>
      <c r="AE120" s="215">
        <f t="shared" si="140"/>
        <v>1.6942792158535171E-7</v>
      </c>
      <c r="AF120">
        <f t="shared" si="141"/>
        <v>-3.2132382989004657E-2</v>
      </c>
      <c r="AG120" s="225"/>
      <c r="AH120">
        <f t="shared" si="142"/>
        <v>-3.1600988719832586E-2</v>
      </c>
      <c r="AI120">
        <f t="shared" si="143"/>
        <v>1.3072636385609424</v>
      </c>
      <c r="AJ120">
        <f t="shared" si="144"/>
        <v>-0.81204453621528105</v>
      </c>
      <c r="AK120">
        <f t="shared" si="145"/>
        <v>-0.3740428027162454</v>
      </c>
      <c r="AL120">
        <f t="shared" si="146"/>
        <v>-0.88310241332784689</v>
      </c>
      <c r="AM120">
        <f t="shared" si="147"/>
        <v>-0.47267692096764974</v>
      </c>
      <c r="AN120" s="215">
        <f t="shared" si="129"/>
        <v>5.7395815498956972</v>
      </c>
      <c r="AO120" s="215">
        <f t="shared" si="129"/>
        <v>5.7404141012947196</v>
      </c>
      <c r="AP120" s="215">
        <f t="shared" si="129"/>
        <v>5.7424214770000708</v>
      </c>
      <c r="AQ120" s="215">
        <f t="shared" si="129"/>
        <v>5.7472515812691753</v>
      </c>
      <c r="AR120" s="215">
        <f t="shared" si="129"/>
        <v>5.7588174933253171</v>
      </c>
      <c r="AS120" s="215">
        <f t="shared" si="129"/>
        <v>5.7862058760575845</v>
      </c>
      <c r="AT120" s="215">
        <f t="shared" si="129"/>
        <v>5.8495277592643111</v>
      </c>
      <c r="AU120" s="215">
        <f t="shared" si="148"/>
        <v>5.9896064196381991</v>
      </c>
      <c r="AW120">
        <v>14500</v>
      </c>
      <c r="AX120">
        <f t="shared" si="114"/>
        <v>0.2565925319319734</v>
      </c>
      <c r="AY120">
        <f t="shared" si="115"/>
        <v>0.23074938516451682</v>
      </c>
      <c r="AZ120" s="215">
        <f t="shared" si="116"/>
        <v>2.5843146767456599E-2</v>
      </c>
      <c r="BA120">
        <f t="shared" si="117"/>
        <v>0.59007334600033134</v>
      </c>
      <c r="BB120">
        <f t="shared" si="118"/>
        <v>0.95509265959542067</v>
      </c>
      <c r="BC120">
        <f t="shared" si="119"/>
        <v>2.5808156090009446</v>
      </c>
      <c r="BD120">
        <f t="shared" si="120"/>
        <v>3.472523403441786</v>
      </c>
      <c r="BE120">
        <f t="shared" si="121"/>
        <v>8.5161139191979736</v>
      </c>
      <c r="BF120">
        <f t="shared" si="122"/>
        <v>8.5158517093963937</v>
      </c>
      <c r="BG120">
        <f t="shared" si="123"/>
        <v>8.5167325800112259</v>
      </c>
      <c r="BH120">
        <f t="shared" si="124"/>
        <v>8.513769414381132</v>
      </c>
      <c r="BI120">
        <f t="shared" si="125"/>
        <v>8.5236929391397496</v>
      </c>
      <c r="BJ120">
        <f t="shared" si="126"/>
        <v>8.4899425952988086</v>
      </c>
      <c r="BK120">
        <f t="shared" si="127"/>
        <v>8.5994378002912875</v>
      </c>
      <c r="BL120">
        <f t="shared" si="128"/>
        <v>8.1342619840644055</v>
      </c>
    </row>
    <row r="121" spans="1:64">
      <c r="A121" s="11" t="s">
        <v>212</v>
      </c>
      <c r="B121" s="27" t="s">
        <v>60</v>
      </c>
      <c r="C121" s="80">
        <v>55714.2618</v>
      </c>
      <c r="D121" s="80">
        <v>5.8E-4</v>
      </c>
      <c r="E121">
        <f t="shared" si="90"/>
        <v>7579.5518448070143</v>
      </c>
      <c r="F121">
        <f t="shared" si="91"/>
        <v>7579.5</v>
      </c>
      <c r="G121">
        <f t="shared" si="92"/>
        <v>2.198372500424739E-2</v>
      </c>
      <c r="K121">
        <f t="shared" si="131"/>
        <v>2.198372500424739E-2</v>
      </c>
      <c r="P121">
        <f t="shared" si="132"/>
        <v>5.348606144205454E-2</v>
      </c>
      <c r="Q121" s="2">
        <f t="shared" si="133"/>
        <v>40695.7618</v>
      </c>
      <c r="R121">
        <f t="shared" si="130"/>
        <v>9.923972010407922E-4</v>
      </c>
      <c r="S121" s="6">
        <v>1</v>
      </c>
      <c r="T121">
        <f t="shared" si="134"/>
        <v>9.923972010407922E-4</v>
      </c>
      <c r="U121" t="s">
        <v>161</v>
      </c>
      <c r="V121" s="6">
        <v>1</v>
      </c>
      <c r="W121" s="6">
        <v>1</v>
      </c>
      <c r="Z121">
        <f t="shared" si="135"/>
        <v>7579.5</v>
      </c>
      <c r="AA121" s="215">
        <f t="shared" si="136"/>
        <v>2.1871469827026993E-2</v>
      </c>
      <c r="AB121" s="215">
        <f t="shared" si="137"/>
        <v>5.3598316619274937E-2</v>
      </c>
      <c r="AC121" s="215">
        <f t="shared" si="138"/>
        <v>-3.150233643780715E-2</v>
      </c>
      <c r="AD121" s="215">
        <f t="shared" si="139"/>
        <v>1.1225517722039668E-4</v>
      </c>
      <c r="AE121" s="215">
        <f t="shared" si="140"/>
        <v>1.2601224812782667E-8</v>
      </c>
      <c r="AF121">
        <f t="shared" si="141"/>
        <v>-3.150233643780715E-2</v>
      </c>
      <c r="AG121" s="225"/>
      <c r="AH121">
        <f t="shared" si="142"/>
        <v>-3.1614591615027547E-2</v>
      </c>
      <c r="AI121">
        <f t="shared" si="143"/>
        <v>1.3080030980819382</v>
      </c>
      <c r="AJ121">
        <f t="shared" si="144"/>
        <v>-0.81319761733052787</v>
      </c>
      <c r="AK121">
        <f t="shared" si="145"/>
        <v>-0.37343413531366076</v>
      </c>
      <c r="AL121">
        <f t="shared" si="146"/>
        <v>-0.88112386591816327</v>
      </c>
      <c r="AM121">
        <f t="shared" si="147"/>
        <v>-0.47146718558320438</v>
      </c>
      <c r="AN121" s="215">
        <f t="shared" ref="AN121:AT122" si="149">$AU121+$AB$7*SIN(AO121)</f>
        <v>5.7409055389389385</v>
      </c>
      <c r="AO121" s="215">
        <f t="shared" si="149"/>
        <v>5.7417393318045509</v>
      </c>
      <c r="AP121" s="215">
        <f t="shared" si="149"/>
        <v>5.7437480996190811</v>
      </c>
      <c r="AQ121" s="215">
        <f t="shared" si="149"/>
        <v>5.748577732241392</v>
      </c>
      <c r="AR121" s="215">
        <f t="shared" si="149"/>
        <v>5.7601335768242325</v>
      </c>
      <c r="AS121" s="215">
        <f t="shared" si="149"/>
        <v>5.7874783120186502</v>
      </c>
      <c r="AT121" s="215">
        <f t="shared" si="149"/>
        <v>5.8506611214395825</v>
      </c>
      <c r="AU121" s="215">
        <f t="shared" si="148"/>
        <v>5.9903808871972144</v>
      </c>
      <c r="AW121">
        <v>14750</v>
      </c>
      <c r="AX121">
        <f t="shared" si="114"/>
        <v>0.26602163927379108</v>
      </c>
      <c r="AY121">
        <f t="shared" si="115"/>
        <v>0.2389869623901984</v>
      </c>
      <c r="AZ121" s="215">
        <f t="shared" si="116"/>
        <v>2.7034676883592679E-2</v>
      </c>
      <c r="BA121">
        <f t="shared" si="117"/>
        <v>0.58020380040102559</v>
      </c>
      <c r="BB121">
        <f t="shared" si="118"/>
        <v>0.96607316665561571</v>
      </c>
      <c r="BC121">
        <f t="shared" si="119"/>
        <v>2.6204100951873293</v>
      </c>
      <c r="BD121">
        <f t="shared" si="120"/>
        <v>3.7501673897012444</v>
      </c>
      <c r="BE121">
        <f t="shared" si="121"/>
        <v>8.575331472947445</v>
      </c>
      <c r="BF121">
        <f t="shared" si="122"/>
        <v>8.5749214518606998</v>
      </c>
      <c r="BG121">
        <f t="shared" si="123"/>
        <v>8.5762037294965587</v>
      </c>
      <c r="BH121">
        <f t="shared" si="124"/>
        <v>8.5721873578075982</v>
      </c>
      <c r="BI121">
        <f t="shared" si="125"/>
        <v>8.5847070283377818</v>
      </c>
      <c r="BJ121">
        <f t="shared" si="126"/>
        <v>8.5450679567288486</v>
      </c>
      <c r="BK121">
        <f t="shared" si="127"/>
        <v>8.6651300839151109</v>
      </c>
      <c r="BL121">
        <f t="shared" si="128"/>
        <v>8.2117087399659727</v>
      </c>
    </row>
    <row r="122" spans="1:64">
      <c r="A122" t="s">
        <v>156</v>
      </c>
      <c r="B122" t="s">
        <v>60</v>
      </c>
      <c r="C122" s="41">
        <v>55754.543100000003</v>
      </c>
      <c r="D122" s="41">
        <v>8.9999999999999998E-4</v>
      </c>
      <c r="E122">
        <f t="shared" si="90"/>
        <v>7674.548312623112</v>
      </c>
      <c r="F122">
        <f t="shared" si="91"/>
        <v>7674.5</v>
      </c>
      <c r="G122">
        <f t="shared" si="92"/>
        <v>2.0485975008341484E-2</v>
      </c>
      <c r="K122">
        <f t="shared" si="131"/>
        <v>2.0485975008341484E-2</v>
      </c>
      <c r="P122">
        <f t="shared" si="132"/>
        <v>5.5256018832097603E-2</v>
      </c>
      <c r="Q122" s="2">
        <f t="shared" si="133"/>
        <v>40736.043100000003</v>
      </c>
      <c r="R122">
        <f t="shared" si="130"/>
        <v>1.208955947505921E-3</v>
      </c>
      <c r="S122" s="6"/>
      <c r="T122">
        <f t="shared" si="134"/>
        <v>0</v>
      </c>
      <c r="U122" t="s">
        <v>161</v>
      </c>
      <c r="V122" s="6">
        <v>1</v>
      </c>
      <c r="W122" s="6">
        <v>1</v>
      </c>
      <c r="Z122">
        <f t="shared" si="135"/>
        <v>7674.5</v>
      </c>
      <c r="AA122" s="215">
        <f t="shared" si="136"/>
        <v>2.3161097663742372E-2</v>
      </c>
      <c r="AB122" s="215">
        <f t="shared" si="137"/>
        <v>5.2580896176696715E-2</v>
      </c>
      <c r="AC122" s="215">
        <f t="shared" si="138"/>
        <v>-3.4770043823756119E-2</v>
      </c>
      <c r="AD122" s="215">
        <f t="shared" si="139"/>
        <v>-2.6751226554008883E-3</v>
      </c>
      <c r="AE122" s="215">
        <f t="shared" si="140"/>
        <v>0</v>
      </c>
      <c r="AF122">
        <f t="shared" si="141"/>
        <v>-3.4770043823756119E-2</v>
      </c>
      <c r="AG122" s="225"/>
      <c r="AH122">
        <f t="shared" si="142"/>
        <v>-3.2094921168355231E-2</v>
      </c>
      <c r="AI122">
        <f t="shared" si="143"/>
        <v>1.3357575273917777</v>
      </c>
      <c r="AJ122">
        <f t="shared" si="144"/>
        <v>-0.85546929190151721</v>
      </c>
      <c r="AK122">
        <f t="shared" si="145"/>
        <v>-0.34869161826073936</v>
      </c>
      <c r="AL122">
        <f t="shared" si="146"/>
        <v>-0.80429299538662358</v>
      </c>
      <c r="AM122">
        <f t="shared" si="147"/>
        <v>-0.42532571389854984</v>
      </c>
      <c r="AN122" s="215">
        <f t="shared" si="149"/>
        <v>5.7917602832666075</v>
      </c>
      <c r="AO122" s="215">
        <f t="shared" si="149"/>
        <v>5.7926307209595214</v>
      </c>
      <c r="AP122" s="215">
        <f t="shared" si="149"/>
        <v>5.7946682046157472</v>
      </c>
      <c r="AQ122" s="215">
        <f t="shared" si="149"/>
        <v>5.7994288696283567</v>
      </c>
      <c r="AR122" s="215">
        <f t="shared" si="149"/>
        <v>5.8105063984192515</v>
      </c>
      <c r="AS122" s="215">
        <f t="shared" si="149"/>
        <v>5.8360450559562844</v>
      </c>
      <c r="AT122" s="215">
        <f t="shared" si="149"/>
        <v>5.8937890109828643</v>
      </c>
      <c r="AU122" s="215">
        <f t="shared" si="148"/>
        <v>6.0198106544398104</v>
      </c>
      <c r="AW122">
        <v>15000</v>
      </c>
      <c r="AX122">
        <f t="shared" si="114"/>
        <v>0.27546727394959653</v>
      </c>
      <c r="AY122">
        <f t="shared" si="115"/>
        <v>0.24735242596270426</v>
      </c>
      <c r="AZ122" s="215">
        <f t="shared" si="116"/>
        <v>2.8114847986892275E-2</v>
      </c>
      <c r="BA122">
        <f t="shared" si="117"/>
        <v>0.57127330572357859</v>
      </c>
      <c r="BB122">
        <f t="shared" si="118"/>
        <v>0.97526338806959278</v>
      </c>
      <c r="BC122">
        <f t="shared" si="119"/>
        <v>2.6587527500259469</v>
      </c>
      <c r="BD122">
        <f t="shared" si="120"/>
        <v>4.0613719724834452</v>
      </c>
      <c r="BE122">
        <f t="shared" si="121"/>
        <v>8.6336127070555886</v>
      </c>
      <c r="BF122">
        <f t="shared" si="122"/>
        <v>8.6330152689629163</v>
      </c>
      <c r="BG122">
        <f t="shared" si="123"/>
        <v>8.634770362775912</v>
      </c>
      <c r="BH122">
        <f t="shared" si="124"/>
        <v>8.629605508699747</v>
      </c>
      <c r="BI122">
        <f t="shared" si="125"/>
        <v>8.6447284621931804</v>
      </c>
      <c r="BJ122">
        <f t="shared" si="126"/>
        <v>8.5997655832338555</v>
      </c>
      <c r="BK122">
        <f t="shared" si="127"/>
        <v>8.7281041054036628</v>
      </c>
      <c r="BL122">
        <f t="shared" si="128"/>
        <v>8.28915549586754</v>
      </c>
    </row>
    <row r="123" spans="1:64">
      <c r="A123" s="23" t="s">
        <v>156</v>
      </c>
      <c r="B123" s="98" t="s">
        <v>60</v>
      </c>
      <c r="C123" s="23">
        <v>55754.543100000003</v>
      </c>
      <c r="D123" s="23">
        <v>8.9999999999999998E-4</v>
      </c>
      <c r="E123" s="17">
        <f t="shared" si="90"/>
        <v>7674.548312623112</v>
      </c>
      <c r="F123">
        <f t="shared" si="91"/>
        <v>7674.5</v>
      </c>
      <c r="G123">
        <f t="shared" si="92"/>
        <v>2.0485975008341484E-2</v>
      </c>
      <c r="L123">
        <f t="shared" ref="L123:L129" si="150">G123</f>
        <v>2.0485975008341484E-2</v>
      </c>
      <c r="P123">
        <f t="shared" ref="P123:P171" si="151">+D$11+D$12*F123+D$13*F123^2</f>
        <v>5.5256018832097603E-2</v>
      </c>
      <c r="Q123" s="2">
        <f t="shared" ref="Q123:Q171" si="152">+C123-15018.5</f>
        <v>40736.043100000003</v>
      </c>
      <c r="R123">
        <f t="shared" ref="R123:R171" si="153">+(P123-G123)^2</f>
        <v>1.208955947505921E-3</v>
      </c>
      <c r="S123" s="6"/>
      <c r="T123">
        <f t="shared" ref="T123:T171" si="154">S123*R123</f>
        <v>0</v>
      </c>
      <c r="U123" t="s">
        <v>161</v>
      </c>
      <c r="V123" s="6">
        <v>1</v>
      </c>
      <c r="W123" s="6">
        <v>1</v>
      </c>
      <c r="Z123">
        <f t="shared" ref="Z123:Z171" si="155">F123</f>
        <v>7674.5</v>
      </c>
      <c r="AA123" s="215">
        <f t="shared" ref="AA123:AA171" si="156">AB$3+AB$4*Z123+AB$5*Z123^2+AH123</f>
        <v>2.3161097663742372E-2</v>
      </c>
      <c r="AB123" s="215">
        <f t="shared" ref="AB123:AB171" si="157">IF(R123&lt;&gt;0,G123-AH123, -9999)</f>
        <v>5.2580896176696715E-2</v>
      </c>
      <c r="AC123" s="215">
        <f t="shared" ref="AC123:AC171" si="158">+G123-P123</f>
        <v>-3.4770043823756119E-2</v>
      </c>
      <c r="AD123" s="215">
        <f t="shared" ref="AD123:AD171" si="159">IF(R123&lt;&gt;0,G123-AA123, -9999)</f>
        <v>-2.6751226554008883E-3</v>
      </c>
      <c r="AE123" s="215">
        <f t="shared" ref="AE123:AE171" si="160">+(G123-AA123)^2*S123</f>
        <v>0</v>
      </c>
      <c r="AF123">
        <f t="shared" ref="AF123:AF171" si="161">IF(R123&lt;&gt;0,G123-P123, -9999)</f>
        <v>-3.4770043823756119E-2</v>
      </c>
      <c r="AG123" s="225"/>
      <c r="AH123">
        <f t="shared" ref="AH123:AH171" si="162">$AB$6*($AB$11/AI123*AJ123+$AB$12)</f>
        <v>-3.2094921168355231E-2</v>
      </c>
      <c r="AI123">
        <f t="shared" ref="AI123:AI171" si="163">1+$AB$7*COS(AL123)</f>
        <v>1.3357575273917777</v>
      </c>
      <c r="AJ123">
        <f t="shared" ref="AJ123:AJ171" si="164">SIN(AL123+RADIANS($AB$9))</f>
        <v>-0.85546929190151721</v>
      </c>
      <c r="AK123">
        <f t="shared" si="145"/>
        <v>-0.34869161826073936</v>
      </c>
      <c r="AL123">
        <f t="shared" si="146"/>
        <v>-0.80429299538662358</v>
      </c>
      <c r="AM123">
        <f t="shared" si="147"/>
        <v>-0.42532571389854984</v>
      </c>
      <c r="AN123" s="215">
        <f t="shared" ref="AN123:AT123" si="165">$AU123+$AB$7*SIN(AO123)</f>
        <v>5.7917602832666075</v>
      </c>
      <c r="AO123" s="215">
        <f t="shared" si="165"/>
        <v>5.7926307209595214</v>
      </c>
      <c r="AP123" s="215">
        <f t="shared" si="165"/>
        <v>5.7946682046157472</v>
      </c>
      <c r="AQ123" s="215">
        <f t="shared" si="165"/>
        <v>5.7994288696283567</v>
      </c>
      <c r="AR123" s="215">
        <f t="shared" si="165"/>
        <v>5.8105063984192515</v>
      </c>
      <c r="AS123" s="215">
        <f t="shared" si="165"/>
        <v>5.8360450559562844</v>
      </c>
      <c r="AT123" s="215">
        <f t="shared" si="165"/>
        <v>5.8937890109828643</v>
      </c>
      <c r="AU123" s="215">
        <f t="shared" ref="AU123:AU171" si="166">RADIANS($AB$9)+$AB$18*(F123-AB$15)</f>
        <v>6.0198106544398104</v>
      </c>
      <c r="AW123">
        <v>15250</v>
      </c>
      <c r="AX123">
        <f t="shared" si="114"/>
        <v>0.28493173359010365</v>
      </c>
      <c r="AY123">
        <f t="shared" si="115"/>
        <v>0.25584577588203439</v>
      </c>
      <c r="AZ123" s="215">
        <f t="shared" si="116"/>
        <v>2.9085957708069279E-2</v>
      </c>
      <c r="BA123">
        <f t="shared" si="117"/>
        <v>0.56320518651620488</v>
      </c>
      <c r="BB123">
        <f t="shared" si="118"/>
        <v>0.98281496011525382</v>
      </c>
      <c r="BC123">
        <f t="shared" si="119"/>
        <v>2.6959813758079929</v>
      </c>
      <c r="BD123">
        <f t="shared" si="120"/>
        <v>4.41370124273387</v>
      </c>
      <c r="BE123">
        <f t="shared" si="121"/>
        <v>8.6910481902411192</v>
      </c>
      <c r="BF123">
        <f t="shared" si="122"/>
        <v>8.6902286115019489</v>
      </c>
      <c r="BG123">
        <f t="shared" si="123"/>
        <v>8.6925076881853371</v>
      </c>
      <c r="BH123">
        <f t="shared" si="124"/>
        <v>8.6861583879285238</v>
      </c>
      <c r="BI123">
        <f t="shared" si="125"/>
        <v>8.7037578670500437</v>
      </c>
      <c r="BJ123">
        <f t="shared" si="126"/>
        <v>8.6542573231418345</v>
      </c>
      <c r="BK123">
        <f t="shared" si="127"/>
        <v>8.7884466288373595</v>
      </c>
      <c r="BL123">
        <f t="shared" si="128"/>
        <v>8.366602251769109</v>
      </c>
    </row>
    <row r="124" spans="1:64">
      <c r="A124" s="101" t="s">
        <v>186</v>
      </c>
      <c r="B124" s="99" t="s">
        <v>59</v>
      </c>
      <c r="C124" s="18">
        <v>55996.458850000003</v>
      </c>
      <c r="D124" s="18">
        <v>2.0000000000000001E-4</v>
      </c>
      <c r="E124" s="17">
        <f t="shared" si="90"/>
        <v>8245.0647001051602</v>
      </c>
      <c r="F124">
        <f t="shared" si="91"/>
        <v>8245</v>
      </c>
      <c r="G124">
        <f t="shared" si="92"/>
        <v>2.7434750008978881E-2</v>
      </c>
      <c r="L124">
        <f t="shared" si="150"/>
        <v>2.7434750008978881E-2</v>
      </c>
      <c r="P124">
        <f t="shared" si="151"/>
        <v>6.6273513310002655E-2</v>
      </c>
      <c r="Q124" s="2">
        <f t="shared" si="152"/>
        <v>40977.958850000003</v>
      </c>
      <c r="R124">
        <f t="shared" si="153"/>
        <v>1.5084495347529512E-3</v>
      </c>
      <c r="S124" s="6"/>
      <c r="T124">
        <f t="shared" si="154"/>
        <v>0</v>
      </c>
      <c r="U124" t="s">
        <v>161</v>
      </c>
      <c r="V124" s="6">
        <v>1</v>
      </c>
      <c r="W124" s="6">
        <v>1</v>
      </c>
      <c r="Z124">
        <f t="shared" si="155"/>
        <v>8245</v>
      </c>
      <c r="AA124" s="215">
        <f t="shared" si="156"/>
        <v>3.3101515619091477E-2</v>
      </c>
      <c r="AB124" s="215">
        <f t="shared" si="157"/>
        <v>6.0606747699890058E-2</v>
      </c>
      <c r="AC124" s="215">
        <f t="shared" si="158"/>
        <v>-3.8838763301023774E-2</v>
      </c>
      <c r="AD124" s="215">
        <f t="shared" si="159"/>
        <v>-5.6667656101125966E-3</v>
      </c>
      <c r="AE124" s="215">
        <f t="shared" si="160"/>
        <v>0</v>
      </c>
      <c r="AF124">
        <f t="shared" si="161"/>
        <v>-3.8838763301023774E-2</v>
      </c>
      <c r="AG124" s="225"/>
      <c r="AH124">
        <f t="shared" si="162"/>
        <v>-3.3171997690911177E-2</v>
      </c>
      <c r="AI124">
        <f t="shared" si="163"/>
        <v>1.4650019785585362</v>
      </c>
      <c r="AJ124">
        <f t="shared" si="164"/>
        <v>-0.9997662406703216</v>
      </c>
      <c r="AK124">
        <f t="shared" si="145"/>
        <v>-0.13450695811808447</v>
      </c>
      <c r="AL124">
        <f t="shared" si="146"/>
        <v>-0.28157565714574656</v>
      </c>
      <c r="AM124">
        <f t="shared" si="147"/>
        <v>-0.14172545842346304</v>
      </c>
      <c r="AN124" s="215">
        <f t="shared" ref="AN124:AT124" si="167">$AU124+$AB$7*SIN(AO124)</f>
        <v>6.1164448296658476</v>
      </c>
      <c r="AO124" s="215">
        <f t="shared" si="167"/>
        <v>6.1169484835163219</v>
      </c>
      <c r="AP124" s="215">
        <f t="shared" si="167"/>
        <v>6.1180034015755105</v>
      </c>
      <c r="AQ124" s="215">
        <f t="shared" si="167"/>
        <v>6.1202123594110072</v>
      </c>
      <c r="AR124" s="215">
        <f t="shared" si="167"/>
        <v>6.1248352477774519</v>
      </c>
      <c r="AS124" s="215">
        <f t="shared" si="167"/>
        <v>6.1344990780884787</v>
      </c>
      <c r="AT124" s="215">
        <f t="shared" si="167"/>
        <v>6.154656648985724</v>
      </c>
      <c r="AU124" s="215">
        <f t="shared" si="166"/>
        <v>6.1965441514071875</v>
      </c>
      <c r="AW124">
        <v>15500</v>
      </c>
      <c r="AX124">
        <f t="shared" si="114"/>
        <v>0.29441715344674324</v>
      </c>
      <c r="AY124">
        <f t="shared" si="115"/>
        <v>0.26446701214818885</v>
      </c>
      <c r="AZ124" s="215">
        <f t="shared" si="116"/>
        <v>2.9950141298554396E-2</v>
      </c>
      <c r="BA124">
        <f t="shared" si="117"/>
        <v>0.55593327619668043</v>
      </c>
      <c r="BB124">
        <f t="shared" si="118"/>
        <v>0.98885736455212836</v>
      </c>
      <c r="BC124">
        <f t="shared" si="119"/>
        <v>2.7322181116632356</v>
      </c>
      <c r="BD124">
        <f t="shared" si="120"/>
        <v>4.8170812235432727</v>
      </c>
      <c r="BE124">
        <f t="shared" si="121"/>
        <v>8.7477194301604477</v>
      </c>
      <c r="BF124">
        <f t="shared" si="122"/>
        <v>8.7466530149569301</v>
      </c>
      <c r="BG124">
        <f t="shared" si="123"/>
        <v>8.7494787465536152</v>
      </c>
      <c r="BH124">
        <f t="shared" si="124"/>
        <v>8.7419771468549907</v>
      </c>
      <c r="BI124">
        <f t="shared" si="125"/>
        <v>8.7617941570827078</v>
      </c>
      <c r="BJ124">
        <f t="shared" si="126"/>
        <v>8.7087277850021252</v>
      </c>
      <c r="BK124">
        <f t="shared" si="127"/>
        <v>8.8462601941342918</v>
      </c>
      <c r="BL124">
        <f t="shared" si="128"/>
        <v>8.4440490076706762</v>
      </c>
    </row>
    <row r="125" spans="1:64">
      <c r="A125" s="101" t="s">
        <v>186</v>
      </c>
      <c r="B125" s="99" t="s">
        <v>59</v>
      </c>
      <c r="C125" s="18">
        <v>55996.459519999997</v>
      </c>
      <c r="D125" s="18">
        <v>2.9999999999999997E-4</v>
      </c>
      <c r="E125" s="17">
        <f t="shared" si="90"/>
        <v>8245.0662801840772</v>
      </c>
      <c r="F125">
        <f t="shared" si="91"/>
        <v>8245</v>
      </c>
      <c r="G125">
        <f t="shared" si="92"/>
        <v>2.8104750002967194E-2</v>
      </c>
      <c r="L125">
        <f t="shared" si="150"/>
        <v>2.8104750002967194E-2</v>
      </c>
      <c r="P125">
        <f t="shared" si="151"/>
        <v>6.6273513310002655E-2</v>
      </c>
      <c r="Q125" s="2">
        <f t="shared" si="152"/>
        <v>40977.959519999997</v>
      </c>
      <c r="R125">
        <f t="shared" si="153"/>
        <v>1.4568544923884966E-3</v>
      </c>
      <c r="S125" s="6"/>
      <c r="T125">
        <f t="shared" si="154"/>
        <v>0</v>
      </c>
      <c r="U125" t="s">
        <v>161</v>
      </c>
      <c r="V125" s="6">
        <v>1</v>
      </c>
      <c r="W125" s="6">
        <v>1</v>
      </c>
      <c r="Z125">
        <f t="shared" si="155"/>
        <v>8245</v>
      </c>
      <c r="AA125" s="215">
        <f t="shared" si="156"/>
        <v>3.3101515619091477E-2</v>
      </c>
      <c r="AB125" s="215">
        <f t="shared" si="157"/>
        <v>6.1276747693878371E-2</v>
      </c>
      <c r="AC125" s="215">
        <f t="shared" si="158"/>
        <v>-3.8168763307035461E-2</v>
      </c>
      <c r="AD125" s="215">
        <f t="shared" si="159"/>
        <v>-4.9967656161242838E-3</v>
      </c>
      <c r="AE125" s="215">
        <f t="shared" si="160"/>
        <v>0</v>
      </c>
      <c r="AF125">
        <f t="shared" si="161"/>
        <v>-3.8168763307035461E-2</v>
      </c>
      <c r="AG125" s="225"/>
      <c r="AH125">
        <f t="shared" si="162"/>
        <v>-3.3171997690911177E-2</v>
      </c>
      <c r="AI125">
        <f t="shared" si="163"/>
        <v>1.4650019785585362</v>
      </c>
      <c r="AJ125">
        <f t="shared" si="164"/>
        <v>-0.9997662406703216</v>
      </c>
      <c r="AK125">
        <f t="shared" si="145"/>
        <v>-0.13450695811808447</v>
      </c>
      <c r="AL125">
        <f t="shared" si="146"/>
        <v>-0.28157565714574656</v>
      </c>
      <c r="AM125">
        <f t="shared" si="147"/>
        <v>-0.14172545842346304</v>
      </c>
      <c r="AN125" s="215">
        <f t="shared" ref="AN125:AT125" si="168">$AU125+$AB$7*SIN(AO125)</f>
        <v>6.1164448296658476</v>
      </c>
      <c r="AO125" s="215">
        <f t="shared" si="168"/>
        <v>6.1169484835163219</v>
      </c>
      <c r="AP125" s="215">
        <f t="shared" si="168"/>
        <v>6.1180034015755105</v>
      </c>
      <c r="AQ125" s="215">
        <f t="shared" si="168"/>
        <v>6.1202123594110072</v>
      </c>
      <c r="AR125" s="215">
        <f t="shared" si="168"/>
        <v>6.1248352477774519</v>
      </c>
      <c r="AS125" s="215">
        <f t="shared" si="168"/>
        <v>6.1344990780884787</v>
      </c>
      <c r="AT125" s="215">
        <f t="shared" si="168"/>
        <v>6.154656648985724</v>
      </c>
      <c r="AU125" s="215">
        <f t="shared" si="166"/>
        <v>6.1965441514071875</v>
      </c>
      <c r="AW125">
        <v>15750</v>
      </c>
      <c r="AX125">
        <f t="shared" si="114"/>
        <v>0.30392552316942545</v>
      </c>
      <c r="AY125">
        <f t="shared" si="115"/>
        <v>0.27321613476116752</v>
      </c>
      <c r="AZ125" s="215">
        <f t="shared" si="116"/>
        <v>3.0709388408257921E-2</v>
      </c>
      <c r="BA125">
        <f t="shared" si="117"/>
        <v>0.54940042066363792</v>
      </c>
      <c r="BB125">
        <f t="shared" si="118"/>
        <v>0.99350130999579356</v>
      </c>
      <c r="BC125">
        <f t="shared" si="119"/>
        <v>2.767571713672893</v>
      </c>
      <c r="BD125">
        <f t="shared" si="120"/>
        <v>5.2848115436491145</v>
      </c>
      <c r="BE125">
        <f t="shared" si="121"/>
        <v>8.8036998147475192</v>
      </c>
      <c r="BF125">
        <f t="shared" si="122"/>
        <v>8.8023766226148226</v>
      </c>
      <c r="BG125">
        <f t="shared" si="123"/>
        <v>8.8057369656209854</v>
      </c>
      <c r="BH125">
        <f t="shared" si="124"/>
        <v>8.7971872169693537</v>
      </c>
      <c r="BI125">
        <f t="shared" si="125"/>
        <v>8.8188392608849089</v>
      </c>
      <c r="BJ125">
        <f t="shared" si="126"/>
        <v>8.7633256420907966</v>
      </c>
      <c r="BK125">
        <f t="shared" si="127"/>
        <v>8.9016625023231573</v>
      </c>
      <c r="BL125">
        <f t="shared" si="128"/>
        <v>8.5214957635722435</v>
      </c>
    </row>
    <row r="126" spans="1:64">
      <c r="A126" s="101" t="s">
        <v>186</v>
      </c>
      <c r="B126" s="99" t="s">
        <v>59</v>
      </c>
      <c r="C126" s="18">
        <v>55996.459669999997</v>
      </c>
      <c r="D126" s="18">
        <v>2.9999999999999997E-4</v>
      </c>
      <c r="E126" s="17">
        <f t="shared" si="90"/>
        <v>8245.066633933091</v>
      </c>
      <c r="F126">
        <f t="shared" si="91"/>
        <v>8245</v>
      </c>
      <c r="G126">
        <f t="shared" si="92"/>
        <v>2.8254750002815854E-2</v>
      </c>
      <c r="L126">
        <f t="shared" si="150"/>
        <v>2.8254750002815854E-2</v>
      </c>
      <c r="P126">
        <f t="shared" si="151"/>
        <v>6.6273513310002655E-2</v>
      </c>
      <c r="Q126" s="2">
        <f t="shared" si="152"/>
        <v>40977.959669999997</v>
      </c>
      <c r="R126">
        <f t="shared" si="153"/>
        <v>1.4454263634078935E-3</v>
      </c>
      <c r="S126" s="6"/>
      <c r="T126">
        <f t="shared" si="154"/>
        <v>0</v>
      </c>
      <c r="U126" t="s">
        <v>161</v>
      </c>
      <c r="V126" s="6">
        <v>1</v>
      </c>
      <c r="W126" s="6">
        <v>1</v>
      </c>
      <c r="Z126">
        <f t="shared" si="155"/>
        <v>8245</v>
      </c>
      <c r="AA126" s="215">
        <f t="shared" si="156"/>
        <v>3.3101515619091477E-2</v>
      </c>
      <c r="AB126" s="215">
        <f t="shared" si="157"/>
        <v>6.1426747693727031E-2</v>
      </c>
      <c r="AC126" s="215">
        <f t="shared" si="158"/>
        <v>-3.8018763307186801E-2</v>
      </c>
      <c r="AD126" s="215">
        <f t="shared" si="159"/>
        <v>-4.8467656162756237E-3</v>
      </c>
      <c r="AE126" s="215">
        <f t="shared" si="160"/>
        <v>0</v>
      </c>
      <c r="AF126">
        <f t="shared" si="161"/>
        <v>-3.8018763307186801E-2</v>
      </c>
      <c r="AG126" s="225"/>
      <c r="AH126">
        <f t="shared" si="162"/>
        <v>-3.3171997690911177E-2</v>
      </c>
      <c r="AI126">
        <f t="shared" si="163"/>
        <v>1.4650019785585362</v>
      </c>
      <c r="AJ126">
        <f t="shared" si="164"/>
        <v>-0.9997662406703216</v>
      </c>
      <c r="AK126">
        <f t="shared" si="145"/>
        <v>-0.13450695811808447</v>
      </c>
      <c r="AL126">
        <f t="shared" si="146"/>
        <v>-0.28157565714574656</v>
      </c>
      <c r="AM126">
        <f t="shared" si="147"/>
        <v>-0.14172545842346304</v>
      </c>
      <c r="AN126" s="215">
        <f t="shared" ref="AN126:AT126" si="169">$AU126+$AB$7*SIN(AO126)</f>
        <v>6.1164448296658476</v>
      </c>
      <c r="AO126" s="215">
        <f t="shared" si="169"/>
        <v>6.1169484835163219</v>
      </c>
      <c r="AP126" s="215">
        <f t="shared" si="169"/>
        <v>6.1180034015755105</v>
      </c>
      <c r="AQ126" s="215">
        <f t="shared" si="169"/>
        <v>6.1202123594110072</v>
      </c>
      <c r="AR126" s="215">
        <f t="shared" si="169"/>
        <v>6.1248352477774519</v>
      </c>
      <c r="AS126" s="215">
        <f t="shared" si="169"/>
        <v>6.1344990780884787</v>
      </c>
      <c r="AT126" s="215">
        <f t="shared" si="169"/>
        <v>6.154656648985724</v>
      </c>
      <c r="AU126" s="215">
        <f t="shared" si="166"/>
        <v>6.1965441514071875</v>
      </c>
      <c r="AW126">
        <v>16000</v>
      </c>
      <c r="AX126">
        <f t="shared" si="114"/>
        <v>0.31345870891903632</v>
      </c>
      <c r="AY126">
        <f t="shared" si="115"/>
        <v>0.2820931437209705</v>
      </c>
      <c r="AZ126" s="215">
        <f t="shared" si="116"/>
        <v>3.1365565198065826E-2</v>
      </c>
      <c r="BA126">
        <f t="shared" si="117"/>
        <v>0.54355719892879528</v>
      </c>
      <c r="BB126">
        <f t="shared" si="118"/>
        <v>0.99684154037113881</v>
      </c>
      <c r="BC126">
        <f t="shared" si="119"/>
        <v>2.802139614130509</v>
      </c>
      <c r="BD126">
        <f t="shared" si="120"/>
        <v>5.8351467167670252</v>
      </c>
      <c r="BE126">
        <f t="shared" si="121"/>
        <v>8.8590556817013688</v>
      </c>
      <c r="BF126">
        <f t="shared" si="122"/>
        <v>8.8574842109680265</v>
      </c>
      <c r="BG126">
        <f t="shared" si="123"/>
        <v>8.8613288885841222</v>
      </c>
      <c r="BH126">
        <f t="shared" si="124"/>
        <v>8.8519059623402452</v>
      </c>
      <c r="BI126">
        <f t="shared" si="125"/>
        <v>8.8749019534633895</v>
      </c>
      <c r="BJ126">
        <f t="shared" si="126"/>
        <v>8.8181655924401898</v>
      </c>
      <c r="BK126">
        <f t="shared" si="127"/>
        <v>8.9547857099252788</v>
      </c>
      <c r="BL126">
        <f t="shared" si="128"/>
        <v>8.5989425194738107</v>
      </c>
    </row>
    <row r="127" spans="1:64">
      <c r="A127" s="101" t="s">
        <v>186</v>
      </c>
      <c r="B127" s="99" t="s">
        <v>59</v>
      </c>
      <c r="C127" s="18">
        <v>55996.459719999999</v>
      </c>
      <c r="D127" s="18">
        <v>4.0000000000000002E-4</v>
      </c>
      <c r="E127" s="17">
        <f t="shared" si="90"/>
        <v>8245.0667518494356</v>
      </c>
      <c r="F127">
        <f t="shared" si="91"/>
        <v>8245</v>
      </c>
      <c r="G127">
        <f t="shared" si="92"/>
        <v>2.8304750005190726E-2</v>
      </c>
      <c r="L127">
        <f t="shared" si="150"/>
        <v>2.8304750005190726E-2</v>
      </c>
      <c r="P127">
        <f t="shared" si="151"/>
        <v>6.6273513310002655E-2</v>
      </c>
      <c r="Q127" s="2">
        <f t="shared" si="152"/>
        <v>40977.959719999999</v>
      </c>
      <c r="R127">
        <f t="shared" si="153"/>
        <v>1.4416269868968328E-3</v>
      </c>
      <c r="S127" s="6"/>
      <c r="T127">
        <f t="shared" si="154"/>
        <v>0</v>
      </c>
      <c r="U127" t="s">
        <v>161</v>
      </c>
      <c r="V127" s="6">
        <v>1</v>
      </c>
      <c r="W127" s="6">
        <v>1</v>
      </c>
      <c r="Z127">
        <f t="shared" si="155"/>
        <v>8245</v>
      </c>
      <c r="AA127" s="215">
        <f t="shared" si="156"/>
        <v>3.3101515619091477E-2</v>
      </c>
      <c r="AB127" s="215">
        <f t="shared" si="157"/>
        <v>6.1476747696101904E-2</v>
      </c>
      <c r="AC127" s="215">
        <f t="shared" si="158"/>
        <v>-3.7968763304811928E-2</v>
      </c>
      <c r="AD127" s="215">
        <f t="shared" si="159"/>
        <v>-4.7967656139007511E-3</v>
      </c>
      <c r="AE127" s="215">
        <f t="shared" si="160"/>
        <v>0</v>
      </c>
      <c r="AF127">
        <f t="shared" si="161"/>
        <v>-3.7968763304811928E-2</v>
      </c>
      <c r="AG127" s="225"/>
      <c r="AH127">
        <f t="shared" si="162"/>
        <v>-3.3171997690911177E-2</v>
      </c>
      <c r="AI127">
        <f t="shared" si="163"/>
        <v>1.4650019785585362</v>
      </c>
      <c r="AJ127">
        <f t="shared" si="164"/>
        <v>-0.9997662406703216</v>
      </c>
      <c r="AK127">
        <f t="shared" si="145"/>
        <v>-0.13450695811808447</v>
      </c>
      <c r="AL127">
        <f t="shared" si="146"/>
        <v>-0.28157565714574656</v>
      </c>
      <c r="AM127">
        <f t="shared" si="147"/>
        <v>-0.14172545842346304</v>
      </c>
      <c r="AN127" s="215">
        <f t="shared" ref="AN127:AT127" si="170">$AU127+$AB$7*SIN(AO127)</f>
        <v>6.1164448296658476</v>
      </c>
      <c r="AO127" s="215">
        <f t="shared" si="170"/>
        <v>6.1169484835163219</v>
      </c>
      <c r="AP127" s="215">
        <f t="shared" si="170"/>
        <v>6.1180034015755105</v>
      </c>
      <c r="AQ127" s="215">
        <f t="shared" si="170"/>
        <v>6.1202123594110072</v>
      </c>
      <c r="AR127" s="215">
        <f t="shared" si="170"/>
        <v>6.1248352477774519</v>
      </c>
      <c r="AS127" s="215">
        <f t="shared" si="170"/>
        <v>6.1344990780884787</v>
      </c>
      <c r="AT127" s="215">
        <f t="shared" si="170"/>
        <v>6.154656648985724</v>
      </c>
      <c r="AU127" s="215">
        <f t="shared" si="166"/>
        <v>6.1965441514071875</v>
      </c>
      <c r="AW127">
        <v>16250</v>
      </c>
      <c r="AX127">
        <f t="shared" si="114"/>
        <v>0.32301847661957694</v>
      </c>
      <c r="AY127">
        <f t="shared" si="115"/>
        <v>0.29109803902759773</v>
      </c>
      <c r="AZ127" s="215">
        <f t="shared" si="116"/>
        <v>3.1920437591979212E-2</v>
      </c>
      <c r="BA127">
        <f t="shared" si="117"/>
        <v>0.53836083936596535</v>
      </c>
      <c r="BB127">
        <f t="shared" si="118"/>
        <v>0.99895914182177803</v>
      </c>
      <c r="BC127">
        <f t="shared" si="119"/>
        <v>2.8360098091115784</v>
      </c>
      <c r="BD127">
        <f t="shared" si="120"/>
        <v>6.493860112074298</v>
      </c>
      <c r="BE127">
        <f t="shared" si="121"/>
        <v>8.9138475177552063</v>
      </c>
      <c r="BF127">
        <f t="shared" si="122"/>
        <v>8.9120568349659841</v>
      </c>
      <c r="BG127">
        <f t="shared" si="123"/>
        <v>8.9162969170631428</v>
      </c>
      <c r="BH127">
        <f t="shared" si="124"/>
        <v>8.9062405468351535</v>
      </c>
      <c r="BI127">
        <f t="shared" si="125"/>
        <v>8.9300008387301588</v>
      </c>
      <c r="BJ127">
        <f t="shared" si="126"/>
        <v>8.8733307895738793</v>
      </c>
      <c r="BK127">
        <f t="shared" si="127"/>
        <v>9.0057756366759225</v>
      </c>
      <c r="BL127">
        <f t="shared" si="128"/>
        <v>8.676389275375378</v>
      </c>
    </row>
    <row r="128" spans="1:64">
      <c r="A128" s="101" t="s">
        <v>187</v>
      </c>
      <c r="B128" s="99" t="s">
        <v>60</v>
      </c>
      <c r="C128" s="18">
        <v>56001.332900000001</v>
      </c>
      <c r="D128" s="18">
        <v>5.5999999999999999E-3</v>
      </c>
      <c r="E128" s="17">
        <f t="shared" si="90"/>
        <v>8256.5593026616534</v>
      </c>
      <c r="F128">
        <f t="shared" si="91"/>
        <v>8256.5</v>
      </c>
      <c r="G128">
        <f t="shared" si="92"/>
        <v>2.5146075007796753E-2</v>
      </c>
      <c r="L128">
        <f t="shared" si="150"/>
        <v>2.5146075007796753E-2</v>
      </c>
      <c r="P128">
        <f t="shared" si="151"/>
        <v>6.6502448825874999E-2</v>
      </c>
      <c r="Q128" s="2">
        <f t="shared" si="152"/>
        <v>40982.832900000001</v>
      </c>
      <c r="R128">
        <f t="shared" si="153"/>
        <v>1.7103496553806279E-3</v>
      </c>
      <c r="S128" s="6"/>
      <c r="T128">
        <f t="shared" si="154"/>
        <v>0</v>
      </c>
      <c r="U128" t="s">
        <v>161</v>
      </c>
      <c r="V128" s="6">
        <v>1</v>
      </c>
      <c r="W128" s="6">
        <v>1</v>
      </c>
      <c r="Z128">
        <f t="shared" si="155"/>
        <v>8256.5</v>
      </c>
      <c r="AA128" s="215">
        <f t="shared" si="156"/>
        <v>3.3345212520899073E-2</v>
      </c>
      <c r="AB128" s="215">
        <f t="shared" si="157"/>
        <v>5.8303311312772679E-2</v>
      </c>
      <c r="AC128" s="215">
        <f t="shared" si="158"/>
        <v>-4.1356373818078246E-2</v>
      </c>
      <c r="AD128" s="215">
        <f t="shared" si="159"/>
        <v>-8.1991375131023198E-3</v>
      </c>
      <c r="AE128" s="215">
        <f t="shared" si="160"/>
        <v>0</v>
      </c>
      <c r="AF128">
        <f t="shared" si="161"/>
        <v>-4.1356373818078246E-2</v>
      </c>
      <c r="AG128" s="225"/>
      <c r="AH128">
        <f t="shared" si="162"/>
        <v>-3.3157236304975926E-2</v>
      </c>
      <c r="AI128">
        <f t="shared" si="163"/>
        <v>1.4665047380660372</v>
      </c>
      <c r="AJ128">
        <f t="shared" si="164"/>
        <v>-0.99994772030276091</v>
      </c>
      <c r="AK128">
        <f t="shared" si="145"/>
        <v>-0.12919865017666241</v>
      </c>
      <c r="AL128">
        <f t="shared" si="146"/>
        <v>-0.27017852948890275</v>
      </c>
      <c r="AM128">
        <f t="shared" si="147"/>
        <v>-0.13591706081231275</v>
      </c>
      <c r="AN128" s="215">
        <f t="shared" ref="AN128:AT128" si="171">$AU128+$AB$7*SIN(AO128)</f>
        <v>6.1232487153018402</v>
      </c>
      <c r="AO128" s="215">
        <f t="shared" si="171"/>
        <v>6.123734344957211</v>
      </c>
      <c r="AP128" s="215">
        <f t="shared" si="171"/>
        <v>6.1247503842778617</v>
      </c>
      <c r="AQ128" s="215">
        <f t="shared" si="171"/>
        <v>6.1268756199821848</v>
      </c>
      <c r="AR128" s="215">
        <f t="shared" si="171"/>
        <v>6.131318658092173</v>
      </c>
      <c r="AS128" s="215">
        <f t="shared" si="171"/>
        <v>6.140597672076062</v>
      </c>
      <c r="AT128" s="215">
        <f t="shared" si="171"/>
        <v>6.1599374995947285</v>
      </c>
      <c r="AU128" s="215">
        <f t="shared" si="166"/>
        <v>6.2001067021786591</v>
      </c>
      <c r="AW128">
        <v>16500</v>
      </c>
      <c r="AX128">
        <f t="shared" si="114"/>
        <v>0.33260651230513</v>
      </c>
      <c r="AY128">
        <f t="shared" si="115"/>
        <v>0.30023082068104923</v>
      </c>
      <c r="AZ128" s="215">
        <f t="shared" si="116"/>
        <v>3.2375691624080757E-2</v>
      </c>
      <c r="BA128">
        <f t="shared" si="117"/>
        <v>0.53377431622468896</v>
      </c>
      <c r="BB128">
        <f t="shared" si="118"/>
        <v>0.99992340587263184</v>
      </c>
      <c r="BC128">
        <f t="shared" si="119"/>
        <v>2.8692625941807659</v>
      </c>
      <c r="BD128">
        <f t="shared" si="120"/>
        <v>7.298584991338493</v>
      </c>
      <c r="BE128">
        <f t="shared" si="121"/>
        <v>8.9681312523879786</v>
      </c>
      <c r="BF128">
        <f t="shared" si="122"/>
        <v>8.9661712319498772</v>
      </c>
      <c r="BG128">
        <f t="shared" si="123"/>
        <v>8.9706819150622508</v>
      </c>
      <c r="BH128">
        <f t="shared" si="124"/>
        <v>8.9602861774974247</v>
      </c>
      <c r="BI128">
        <f t="shared" si="125"/>
        <v>8.9841665307420726</v>
      </c>
      <c r="BJ128">
        <f t="shared" si="126"/>
        <v>8.9288755837328946</v>
      </c>
      <c r="BK128">
        <f t="shared" si="127"/>
        <v>9.0547908913345978</v>
      </c>
      <c r="BL128">
        <f t="shared" si="128"/>
        <v>8.7538360312769452</v>
      </c>
    </row>
    <row r="129" spans="1:64">
      <c r="A129" s="101" t="s">
        <v>187</v>
      </c>
      <c r="B129" s="99" t="s">
        <v>59</v>
      </c>
      <c r="C129" s="18">
        <v>56001.546900000001</v>
      </c>
      <c r="D129" s="18">
        <v>4.0000000000000001E-3</v>
      </c>
      <c r="E129" s="17">
        <f t="shared" si="90"/>
        <v>8257.0639845888181</v>
      </c>
      <c r="F129">
        <f t="shared" si="91"/>
        <v>8257</v>
      </c>
      <c r="G129">
        <f t="shared" si="92"/>
        <v>2.7131350005220156E-2</v>
      </c>
      <c r="L129">
        <f t="shared" si="150"/>
        <v>2.7131350005220156E-2</v>
      </c>
      <c r="P129">
        <f t="shared" si="151"/>
        <v>6.6512408682501051E-2</v>
      </c>
      <c r="Q129" s="2">
        <f t="shared" si="152"/>
        <v>40983.046900000001</v>
      </c>
      <c r="R129">
        <f t="shared" si="153"/>
        <v>1.5508677825434409E-3</v>
      </c>
      <c r="S129" s="6"/>
      <c r="T129">
        <f t="shared" si="154"/>
        <v>0</v>
      </c>
      <c r="U129" t="s">
        <v>161</v>
      </c>
      <c r="V129" s="6">
        <v>1</v>
      </c>
      <c r="W129" s="6">
        <v>1</v>
      </c>
      <c r="Z129">
        <f t="shared" si="155"/>
        <v>8257</v>
      </c>
      <c r="AA129" s="215">
        <f t="shared" si="156"/>
        <v>3.3355849342742237E-2</v>
      </c>
      <c r="AB129" s="215">
        <f t="shared" si="157"/>
        <v>6.028790934497897E-2</v>
      </c>
      <c r="AC129" s="215">
        <f t="shared" si="158"/>
        <v>-3.9381058677280895E-2</v>
      </c>
      <c r="AD129" s="215">
        <f t="shared" si="159"/>
        <v>-6.2244993375220811E-3</v>
      </c>
      <c r="AE129" s="215">
        <f t="shared" si="160"/>
        <v>0</v>
      </c>
      <c r="AF129">
        <f t="shared" si="161"/>
        <v>-3.9381058677280895E-2</v>
      </c>
      <c r="AG129" s="225"/>
      <c r="AH129">
        <f t="shared" si="162"/>
        <v>-3.3156559339758813E-2</v>
      </c>
      <c r="AI129">
        <f t="shared" si="163"/>
        <v>1.4665687684026523</v>
      </c>
      <c r="AJ129">
        <f t="shared" si="164"/>
        <v>-0.99995266943911842</v>
      </c>
      <c r="AK129">
        <f t="shared" si="145"/>
        <v>-0.1289672291582861</v>
      </c>
      <c r="AL129">
        <f t="shared" si="146"/>
        <v>-0.26968248922620802</v>
      </c>
      <c r="AM129">
        <f t="shared" si="147"/>
        <v>-0.13566446740389659</v>
      </c>
      <c r="AN129" s="215">
        <f t="shared" ref="AN129:AT129" si="172">$AU129+$AB$7*SIN(AO129)</f>
        <v>6.123544685457345</v>
      </c>
      <c r="AO129" s="215">
        <f t="shared" si="172"/>
        <v>6.1240295240123706</v>
      </c>
      <c r="AP129" s="215">
        <f t="shared" si="172"/>
        <v>6.1250438603729602</v>
      </c>
      <c r="AQ129" s="215">
        <f t="shared" si="172"/>
        <v>6.1271654359217473</v>
      </c>
      <c r="AR129" s="215">
        <f t="shared" si="172"/>
        <v>6.1316006253015383</v>
      </c>
      <c r="AS129" s="215">
        <f t="shared" si="172"/>
        <v>6.1408628721253971</v>
      </c>
      <c r="AT129" s="215">
        <f t="shared" si="172"/>
        <v>6.1601671135177387</v>
      </c>
      <c r="AU129" s="215">
        <f t="shared" si="166"/>
        <v>6.2002615956904625</v>
      </c>
      <c r="AW129">
        <v>16750</v>
      </c>
      <c r="AX129">
        <f t="shared" si="114"/>
        <v>0.34222443628180632</v>
      </c>
      <c r="AY129">
        <f t="shared" si="115"/>
        <v>0.30949148868132503</v>
      </c>
      <c r="AZ129" s="215">
        <f t="shared" si="116"/>
        <v>3.2732947600481316E-2</v>
      </c>
      <c r="BA129">
        <f t="shared" si="117"/>
        <v>0.52976561338148054</v>
      </c>
      <c r="BB129">
        <f t="shared" si="118"/>
        <v>0.99979330082116602</v>
      </c>
      <c r="BC129">
        <f t="shared" si="119"/>
        <v>2.9019721477236886</v>
      </c>
      <c r="BD129">
        <f t="shared" si="120"/>
        <v>8.306556060168047</v>
      </c>
      <c r="BE129">
        <f t="shared" si="121"/>
        <v>9.0219595835448949</v>
      </c>
      <c r="BF129">
        <f t="shared" si="122"/>
        <v>9.0198991298790485</v>
      </c>
      <c r="BG129">
        <f t="shared" si="123"/>
        <v>9.0245255376664897</v>
      </c>
      <c r="BH129">
        <f t="shared" si="124"/>
        <v>9.014124836877027</v>
      </c>
      <c r="BI129">
        <f t="shared" si="125"/>
        <v>9.0374430826091317</v>
      </c>
      <c r="BJ129">
        <f t="shared" si="126"/>
        <v>8.9848284404561802</v>
      </c>
      <c r="BK129">
        <f t="shared" si="127"/>
        <v>9.1020019208251437</v>
      </c>
      <c r="BL129">
        <f t="shared" si="128"/>
        <v>8.8312827871785125</v>
      </c>
    </row>
    <row r="130" spans="1:64">
      <c r="A130" s="101" t="s">
        <v>186</v>
      </c>
      <c r="B130" s="99" t="s">
        <v>59</v>
      </c>
      <c r="C130" s="18">
        <v>56004.51367</v>
      </c>
      <c r="D130" s="18">
        <v>5.0000000000000001E-4</v>
      </c>
      <c r="E130" s="17">
        <f t="shared" si="90"/>
        <v>8264.0605976778352</v>
      </c>
      <c r="F130">
        <f t="shared" si="91"/>
        <v>8264</v>
      </c>
      <c r="G130">
        <f t="shared" si="92"/>
        <v>2.5695200005429797E-2</v>
      </c>
      <c r="L130">
        <f t="shared" ref="L130:L171" si="173">G130</f>
        <v>2.5695200005429797E-2</v>
      </c>
      <c r="P130">
        <f t="shared" si="151"/>
        <v>6.6651900387531465E-2</v>
      </c>
      <c r="Q130" s="2">
        <f t="shared" si="152"/>
        <v>40986.01367</v>
      </c>
      <c r="R130">
        <f t="shared" si="153"/>
        <v>1.6774513061892469E-3</v>
      </c>
      <c r="S130" s="6"/>
      <c r="T130">
        <f t="shared" si="154"/>
        <v>0</v>
      </c>
      <c r="U130" t="s">
        <v>161</v>
      </c>
      <c r="V130" s="6">
        <v>1</v>
      </c>
      <c r="W130" s="6">
        <v>1</v>
      </c>
      <c r="Z130">
        <f t="shared" si="155"/>
        <v>8264</v>
      </c>
      <c r="AA130" s="215">
        <f t="shared" si="156"/>
        <v>3.3505126601542506E-2</v>
      </c>
      <c r="AB130" s="215">
        <f t="shared" si="157"/>
        <v>5.8841973791418756E-2</v>
      </c>
      <c r="AC130" s="215">
        <f t="shared" si="158"/>
        <v>-4.0956700382101668E-2</v>
      </c>
      <c r="AD130" s="215">
        <f t="shared" si="159"/>
        <v>-7.8099265961127096E-3</v>
      </c>
      <c r="AE130" s="215">
        <f t="shared" si="160"/>
        <v>0</v>
      </c>
      <c r="AF130">
        <f t="shared" si="161"/>
        <v>-4.0956700382101668E-2</v>
      </c>
      <c r="AG130" s="225"/>
      <c r="AH130">
        <f t="shared" si="162"/>
        <v>-3.3146773785988959E-2</v>
      </c>
      <c r="AI130">
        <f t="shared" si="163"/>
        <v>1.4674536842837491</v>
      </c>
      <c r="AJ130">
        <f t="shared" si="164"/>
        <v>-0.99999613448225222</v>
      </c>
      <c r="AK130">
        <f t="shared" si="145"/>
        <v>-0.12572197459108933</v>
      </c>
      <c r="AL130">
        <f t="shared" si="146"/>
        <v>-0.26273353098876429</v>
      </c>
      <c r="AM130">
        <f t="shared" si="147"/>
        <v>-0.13212769389954773</v>
      </c>
      <c r="AN130" s="215">
        <f t="shared" ref="AN130:AT130" si="174">$AU130+$AB$7*SIN(AO130)</f>
        <v>6.127689543559157</v>
      </c>
      <c r="AO130" s="215">
        <f t="shared" si="174"/>
        <v>6.1281632427967745</v>
      </c>
      <c r="AP130" s="215">
        <f t="shared" si="174"/>
        <v>6.1291536297632589</v>
      </c>
      <c r="AQ130" s="215">
        <f t="shared" si="174"/>
        <v>6.1312237911575043</v>
      </c>
      <c r="AR130" s="215">
        <f t="shared" si="174"/>
        <v>6.1355488486714052</v>
      </c>
      <c r="AS130" s="215">
        <f t="shared" si="174"/>
        <v>6.1445760471433841</v>
      </c>
      <c r="AT130" s="215">
        <f t="shared" si="174"/>
        <v>6.1633818086285741</v>
      </c>
      <c r="AU130" s="215">
        <f t="shared" si="166"/>
        <v>6.2024301048557069</v>
      </c>
      <c r="AW130">
        <v>17000</v>
      </c>
      <c r="AX130">
        <f t="shared" si="114"/>
        <v>0.35187380905413956</v>
      </c>
      <c r="AY130">
        <f t="shared" si="115"/>
        <v>0.31888004302842515</v>
      </c>
      <c r="AZ130" s="215">
        <f t="shared" si="116"/>
        <v>3.2993766025714417E-2</v>
      </c>
      <c r="BA130">
        <f t="shared" si="117"/>
        <v>0.52630714196306305</v>
      </c>
      <c r="BB130">
        <f t="shared" si="118"/>
        <v>0.9986186023407656</v>
      </c>
      <c r="BC130">
        <f t="shared" si="119"/>
        <v>2.9342079495365918</v>
      </c>
      <c r="BD130">
        <f t="shared" si="120"/>
        <v>9.6093238720926948</v>
      </c>
      <c r="BE130">
        <f t="shared" si="121"/>
        <v>9.0753832576340407</v>
      </c>
      <c r="BF130">
        <f t="shared" si="122"/>
        <v>9.0733065988972719</v>
      </c>
      <c r="BG130">
        <f t="shared" si="123"/>
        <v>9.0778721728290144</v>
      </c>
      <c r="BH130">
        <f t="shared" si="124"/>
        <v>9.0678245722357289</v>
      </c>
      <c r="BI130">
        <f t="shared" si="125"/>
        <v>9.0898887125862533</v>
      </c>
      <c r="BJ130">
        <f t="shared" si="126"/>
        <v>9.0411949308926385</v>
      </c>
      <c r="BK130">
        <f t="shared" si="127"/>
        <v>9.147589988405965</v>
      </c>
      <c r="BL130">
        <f t="shared" si="128"/>
        <v>8.9087295430800815</v>
      </c>
    </row>
    <row r="131" spans="1:64">
      <c r="A131" s="101" t="s">
        <v>186</v>
      </c>
      <c r="B131" s="99" t="s">
        <v>59</v>
      </c>
      <c r="C131" s="18">
        <v>56004.514369999997</v>
      </c>
      <c r="D131" s="18">
        <v>4.0000000000000002E-4</v>
      </c>
      <c r="E131" s="17">
        <f t="shared" si="90"/>
        <v>8264.0622485065614</v>
      </c>
      <c r="F131">
        <f t="shared" si="91"/>
        <v>8264</v>
      </c>
      <c r="G131">
        <f t="shared" si="92"/>
        <v>2.6395200002298225E-2</v>
      </c>
      <c r="L131">
        <f t="shared" si="173"/>
        <v>2.6395200002298225E-2</v>
      </c>
      <c r="P131">
        <f t="shared" si="151"/>
        <v>6.6651900387531465E-2</v>
      </c>
      <c r="Q131" s="2">
        <f t="shared" si="152"/>
        <v>40986.014369999997</v>
      </c>
      <c r="R131">
        <f t="shared" si="153"/>
        <v>1.6206019259064381E-3</v>
      </c>
      <c r="S131" s="6"/>
      <c r="T131">
        <f t="shared" si="154"/>
        <v>0</v>
      </c>
      <c r="U131" t="s">
        <v>161</v>
      </c>
      <c r="V131" s="6">
        <v>1</v>
      </c>
      <c r="W131" s="6">
        <v>1</v>
      </c>
      <c r="Z131">
        <f t="shared" si="155"/>
        <v>8264</v>
      </c>
      <c r="AA131" s="215">
        <f t="shared" si="156"/>
        <v>3.3505126601542506E-2</v>
      </c>
      <c r="AB131" s="215">
        <f t="shared" si="157"/>
        <v>5.9541973788287184E-2</v>
      </c>
      <c r="AC131" s="215">
        <f t="shared" si="158"/>
        <v>-4.0256700385233241E-2</v>
      </c>
      <c r="AD131" s="215">
        <f t="shared" si="159"/>
        <v>-7.1099265992442817E-3</v>
      </c>
      <c r="AE131" s="215">
        <f t="shared" si="160"/>
        <v>0</v>
      </c>
      <c r="AF131">
        <f t="shared" si="161"/>
        <v>-4.0256700385233241E-2</v>
      </c>
      <c r="AG131" s="225"/>
      <c r="AH131">
        <f t="shared" si="162"/>
        <v>-3.3146773785988959E-2</v>
      </c>
      <c r="AI131">
        <f t="shared" si="163"/>
        <v>1.4674536842837491</v>
      </c>
      <c r="AJ131">
        <f t="shared" si="164"/>
        <v>-0.99999613448225222</v>
      </c>
      <c r="AK131">
        <f t="shared" si="145"/>
        <v>-0.12572197459108933</v>
      </c>
      <c r="AL131">
        <f t="shared" si="146"/>
        <v>-0.26273353098876429</v>
      </c>
      <c r="AM131">
        <f t="shared" si="147"/>
        <v>-0.13212769389954773</v>
      </c>
      <c r="AN131" s="215">
        <f t="shared" ref="AN131:AT131" si="175">$AU131+$AB$7*SIN(AO131)</f>
        <v>6.127689543559157</v>
      </c>
      <c r="AO131" s="215">
        <f t="shared" si="175"/>
        <v>6.1281632427967745</v>
      </c>
      <c r="AP131" s="215">
        <f t="shared" si="175"/>
        <v>6.1291536297632589</v>
      </c>
      <c r="AQ131" s="215">
        <f t="shared" si="175"/>
        <v>6.1312237911575043</v>
      </c>
      <c r="AR131" s="215">
        <f t="shared" si="175"/>
        <v>6.1355488486714052</v>
      </c>
      <c r="AS131" s="215">
        <f t="shared" si="175"/>
        <v>6.1445760471433841</v>
      </c>
      <c r="AT131" s="215">
        <f t="shared" si="175"/>
        <v>6.1633818086285741</v>
      </c>
      <c r="AU131" s="215">
        <f t="shared" si="166"/>
        <v>6.2024301048557069</v>
      </c>
      <c r="AW131">
        <v>17250</v>
      </c>
      <c r="AX131">
        <f t="shared" si="114"/>
        <v>0.36155612844239915</v>
      </c>
      <c r="AY131">
        <f t="shared" si="115"/>
        <v>0.32839648372234947</v>
      </c>
      <c r="AZ131" s="215">
        <f t="shared" si="116"/>
        <v>3.3159644720049689E-2</v>
      </c>
      <c r="BA131">
        <f t="shared" si="117"/>
        <v>0.52337529658713877</v>
      </c>
      <c r="BB131">
        <f t="shared" si="118"/>
        <v>0.99644073550451628</v>
      </c>
      <c r="BC131">
        <f t="shared" si="119"/>
        <v>2.966036017956021</v>
      </c>
      <c r="BD131">
        <f t="shared" si="120"/>
        <v>11.363060493751385</v>
      </c>
      <c r="BE131">
        <f t="shared" si="121"/>
        <v>9.1284522229081553</v>
      </c>
      <c r="BF131">
        <f t="shared" si="122"/>
        <v>9.1264535674836118</v>
      </c>
      <c r="BG131">
        <f t="shared" si="123"/>
        <v>9.1307704139240133</v>
      </c>
      <c r="BH131">
        <f t="shared" si="124"/>
        <v>9.1214393697087335</v>
      </c>
      <c r="BI131">
        <f t="shared" si="125"/>
        <v>9.1415758786188182</v>
      </c>
      <c r="BJ131">
        <f t="shared" si="126"/>
        <v>9.097960714634155</v>
      </c>
      <c r="BK131">
        <f t="shared" si="127"/>
        <v>9.1917460869963357</v>
      </c>
      <c r="BL131">
        <f t="shared" si="128"/>
        <v>8.9861762989816487</v>
      </c>
    </row>
    <row r="132" spans="1:64">
      <c r="A132" s="101" t="s">
        <v>186</v>
      </c>
      <c r="B132" s="99" t="s">
        <v>59</v>
      </c>
      <c r="C132" s="18">
        <v>56004.514470000002</v>
      </c>
      <c r="D132" s="18">
        <v>5.0000000000000001E-4</v>
      </c>
      <c r="E132" s="17">
        <f t="shared" si="90"/>
        <v>8264.0624843392488</v>
      </c>
      <c r="F132">
        <f t="shared" si="91"/>
        <v>8264</v>
      </c>
      <c r="G132">
        <f t="shared" si="92"/>
        <v>2.649520000704797E-2</v>
      </c>
      <c r="L132">
        <f t="shared" si="173"/>
        <v>2.649520000704797E-2</v>
      </c>
      <c r="P132">
        <f t="shared" si="151"/>
        <v>6.6651900387531465E-2</v>
      </c>
      <c r="Q132" s="2">
        <f t="shared" si="152"/>
        <v>40986.014470000002</v>
      </c>
      <c r="R132">
        <f t="shared" si="153"/>
        <v>1.6125605854479233E-3</v>
      </c>
      <c r="S132" s="6"/>
      <c r="T132">
        <f t="shared" si="154"/>
        <v>0</v>
      </c>
      <c r="U132" t="s">
        <v>161</v>
      </c>
      <c r="V132" s="6">
        <v>1</v>
      </c>
      <c r="W132" s="6">
        <v>1</v>
      </c>
      <c r="Z132">
        <f t="shared" si="155"/>
        <v>8264</v>
      </c>
      <c r="AA132" s="215">
        <f t="shared" si="156"/>
        <v>3.3505126601542506E-2</v>
      </c>
      <c r="AB132" s="215">
        <f t="shared" si="157"/>
        <v>5.9641973793036929E-2</v>
      </c>
      <c r="AC132" s="215">
        <f t="shared" si="158"/>
        <v>-4.0156700380483495E-2</v>
      </c>
      <c r="AD132" s="215">
        <f t="shared" si="159"/>
        <v>-7.0099265944945366E-3</v>
      </c>
      <c r="AE132" s="215">
        <f t="shared" si="160"/>
        <v>0</v>
      </c>
      <c r="AF132">
        <f t="shared" si="161"/>
        <v>-4.0156700380483495E-2</v>
      </c>
      <c r="AG132" s="225"/>
      <c r="AH132">
        <f t="shared" si="162"/>
        <v>-3.3146773785988959E-2</v>
      </c>
      <c r="AI132">
        <f t="shared" si="163"/>
        <v>1.4674536842837491</v>
      </c>
      <c r="AJ132">
        <f t="shared" si="164"/>
        <v>-0.99999613448225222</v>
      </c>
      <c r="AK132">
        <f t="shared" si="145"/>
        <v>-0.12572197459108933</v>
      </c>
      <c r="AL132">
        <f t="shared" si="146"/>
        <v>-0.26273353098876429</v>
      </c>
      <c r="AM132">
        <f t="shared" si="147"/>
        <v>-0.13212769389954773</v>
      </c>
      <c r="AN132" s="215">
        <f t="shared" ref="AN132:AT132" si="176">$AU132+$AB$7*SIN(AO132)</f>
        <v>6.127689543559157</v>
      </c>
      <c r="AO132" s="215">
        <f t="shared" si="176"/>
        <v>6.1281632427967745</v>
      </c>
      <c r="AP132" s="215">
        <f t="shared" si="176"/>
        <v>6.1291536297632589</v>
      </c>
      <c r="AQ132" s="215">
        <f t="shared" si="176"/>
        <v>6.1312237911575043</v>
      </c>
      <c r="AR132" s="215">
        <f t="shared" si="176"/>
        <v>6.1355488486714052</v>
      </c>
      <c r="AS132" s="215">
        <f t="shared" si="176"/>
        <v>6.1445760471433841</v>
      </c>
      <c r="AT132" s="215">
        <f t="shared" si="176"/>
        <v>6.1633818086285741</v>
      </c>
      <c r="AU132" s="215">
        <f t="shared" si="166"/>
        <v>6.2024301048557069</v>
      </c>
      <c r="AW132">
        <v>17500</v>
      </c>
      <c r="AX132">
        <f t="shared" si="114"/>
        <v>0.37127281880424395</v>
      </c>
      <c r="AY132">
        <f t="shared" si="115"/>
        <v>0.33804081076309805</v>
      </c>
      <c r="AZ132" s="215">
        <f t="shared" si="116"/>
        <v>3.3232008041145893E-2</v>
      </c>
      <c r="BA132">
        <f t="shared" si="117"/>
        <v>0.52095013254743172</v>
      </c>
      <c r="BB132">
        <f t="shared" si="118"/>
        <v>0.993293381762131</v>
      </c>
      <c r="BC132">
        <f t="shared" si="119"/>
        <v>2.9975199506624466</v>
      </c>
      <c r="BD132">
        <f t="shared" si="120"/>
        <v>13.85785975700083</v>
      </c>
      <c r="BE132">
        <f t="shared" si="121"/>
        <v>9.1812165833726844</v>
      </c>
      <c r="BF132">
        <f t="shared" si="122"/>
        <v>9.1793935981045838</v>
      </c>
      <c r="BG132">
        <f t="shared" si="123"/>
        <v>9.1832740126131061</v>
      </c>
      <c r="BH132">
        <f t="shared" si="124"/>
        <v>9.1750096075844141</v>
      </c>
      <c r="BI132">
        <f t="shared" si="125"/>
        <v>9.192590755949599</v>
      </c>
      <c r="BJ132">
        <f t="shared" si="126"/>
        <v>9.1550944600992157</v>
      </c>
      <c r="BK132">
        <f t="shared" si="127"/>
        <v>9.2346697941733495</v>
      </c>
      <c r="BL132">
        <f t="shared" si="128"/>
        <v>9.0636230548832177</v>
      </c>
    </row>
    <row r="133" spans="1:64">
      <c r="A133" s="101" t="s">
        <v>186</v>
      </c>
      <c r="B133" s="99" t="s">
        <v>60</v>
      </c>
      <c r="C133" s="18">
        <v>56009.390939999997</v>
      </c>
      <c r="D133" s="18">
        <v>5.9999999999999995E-4</v>
      </c>
      <c r="E133" s="17">
        <f t="shared" si="90"/>
        <v>8275.5627940465001</v>
      </c>
      <c r="F133">
        <f t="shared" si="91"/>
        <v>8275.5</v>
      </c>
      <c r="G133">
        <f t="shared" si="92"/>
        <v>2.6626525002939161E-2</v>
      </c>
      <c r="L133">
        <f t="shared" si="173"/>
        <v>2.6626525002939161E-2</v>
      </c>
      <c r="P133">
        <f t="shared" si="151"/>
        <v>6.6881282994072297E-2</v>
      </c>
      <c r="Q133" s="2">
        <f t="shared" si="152"/>
        <v>40990.890939999997</v>
      </c>
      <c r="R133">
        <f t="shared" si="153"/>
        <v>1.6204455409246971E-3</v>
      </c>
      <c r="S133" s="6"/>
      <c r="T133">
        <f t="shared" si="154"/>
        <v>0</v>
      </c>
      <c r="U133" t="s">
        <v>161</v>
      </c>
      <c r="V133" s="6">
        <v>1</v>
      </c>
      <c r="W133" s="6">
        <v>1</v>
      </c>
      <c r="Z133">
        <f t="shared" si="155"/>
        <v>8275.5</v>
      </c>
      <c r="AA133" s="215">
        <f t="shared" si="156"/>
        <v>3.3751835058827902E-2</v>
      </c>
      <c r="AB133" s="215">
        <f t="shared" si="157"/>
        <v>5.9755972938183556E-2</v>
      </c>
      <c r="AC133" s="215">
        <f t="shared" si="158"/>
        <v>-4.0254757991133136E-2</v>
      </c>
      <c r="AD133" s="215">
        <f t="shared" si="159"/>
        <v>-7.1253100558887408E-3</v>
      </c>
      <c r="AE133" s="215">
        <f t="shared" si="160"/>
        <v>0</v>
      </c>
      <c r="AF133">
        <f t="shared" si="161"/>
        <v>-4.0254757991133136E-2</v>
      </c>
      <c r="AG133" s="225"/>
      <c r="AH133">
        <f t="shared" si="162"/>
        <v>-3.3129447935244395E-2</v>
      </c>
      <c r="AI133">
        <f t="shared" si="163"/>
        <v>1.4688605499840168</v>
      </c>
      <c r="AJ133">
        <f t="shared" si="164"/>
        <v>-0.9999625622068723</v>
      </c>
      <c r="AK133">
        <f t="shared" si="145"/>
        <v>-0.12036920916172324</v>
      </c>
      <c r="AL133">
        <f t="shared" si="146"/>
        <v>-0.25129996110170921</v>
      </c>
      <c r="AM133">
        <f t="shared" si="147"/>
        <v>-0.12631543382927957</v>
      </c>
      <c r="AN133" s="215">
        <f t="shared" ref="AN133:AT133" si="177">$AU133+$AB$7*SIN(AO133)</f>
        <v>6.1345040088927973</v>
      </c>
      <c r="AO133" s="215">
        <f t="shared" si="177"/>
        <v>6.1349591537330923</v>
      </c>
      <c r="AP133" s="215">
        <f t="shared" si="177"/>
        <v>6.1359097665456037</v>
      </c>
      <c r="AQ133" s="215">
        <f t="shared" si="177"/>
        <v>6.1378947795632177</v>
      </c>
      <c r="AR133" s="215">
        <f t="shared" si="177"/>
        <v>6.142037916767304</v>
      </c>
      <c r="AS133" s="215">
        <f t="shared" si="177"/>
        <v>6.1506777443587097</v>
      </c>
      <c r="AT133" s="215">
        <f t="shared" si="177"/>
        <v>6.1686634897926833</v>
      </c>
      <c r="AU133" s="215">
        <f t="shared" si="166"/>
        <v>6.2059926556271785</v>
      </c>
      <c r="AW133">
        <v>17750</v>
      </c>
      <c r="AX133">
        <f t="shared" si="114"/>
        <v>0.38102521455129629</v>
      </c>
      <c r="AY133">
        <f t="shared" si="115"/>
        <v>0.347813024150671</v>
      </c>
      <c r="AZ133" s="215">
        <f t="shared" si="116"/>
        <v>3.3212190400625272E-2</v>
      </c>
      <c r="BA133">
        <f t="shared" si="117"/>
        <v>0.5190151441610571</v>
      </c>
      <c r="BB133">
        <f t="shared" si="118"/>
        <v>0.98920290428589452</v>
      </c>
      <c r="BC133">
        <f t="shared" si="119"/>
        <v>3.0287217608785908</v>
      </c>
      <c r="BD133">
        <f t="shared" si="120"/>
        <v>17.700544353170809</v>
      </c>
      <c r="BE133">
        <f t="shared" si="121"/>
        <v>9.2337272976480858</v>
      </c>
      <c r="BF133">
        <f t="shared" si="122"/>
        <v>9.2321739854490126</v>
      </c>
      <c r="BG133">
        <f t="shared" si="123"/>
        <v>9.2354422942458694</v>
      </c>
      <c r="BH133">
        <f t="shared" si="124"/>
        <v>9.2285630552528133</v>
      </c>
      <c r="BI133">
        <f t="shared" si="125"/>
        <v>9.2430321772004937</v>
      </c>
      <c r="BJ133">
        <f t="shared" si="126"/>
        <v>9.2125506689072605</v>
      </c>
      <c r="BK133">
        <f t="shared" si="127"/>
        <v>9.2765680757038229</v>
      </c>
      <c r="BL133">
        <f t="shared" si="128"/>
        <v>9.141069810784785</v>
      </c>
    </row>
    <row r="134" spans="1:64">
      <c r="A134" s="101" t="s">
        <v>186</v>
      </c>
      <c r="B134" s="99" t="s">
        <v>60</v>
      </c>
      <c r="C134" s="18">
        <v>56009.391969999997</v>
      </c>
      <c r="D134" s="18">
        <v>5.0000000000000001E-4</v>
      </c>
      <c r="E134" s="17">
        <f t="shared" si="90"/>
        <v>8275.5652231230652</v>
      </c>
      <c r="F134">
        <f t="shared" si="91"/>
        <v>8275.5</v>
      </c>
      <c r="G134">
        <f t="shared" si="92"/>
        <v>2.7656525002385024E-2</v>
      </c>
      <c r="L134">
        <f t="shared" si="173"/>
        <v>2.7656525002385024E-2</v>
      </c>
      <c r="P134">
        <f t="shared" si="151"/>
        <v>6.6881282994072297E-2</v>
      </c>
      <c r="Q134" s="2">
        <f t="shared" si="152"/>
        <v>40990.891969999997</v>
      </c>
      <c r="R134">
        <f t="shared" si="153"/>
        <v>1.5385816395064346E-3</v>
      </c>
      <c r="S134" s="6"/>
      <c r="T134">
        <f t="shared" si="154"/>
        <v>0</v>
      </c>
      <c r="U134" t="s">
        <v>161</v>
      </c>
      <c r="V134" s="6">
        <v>1</v>
      </c>
      <c r="W134" s="6">
        <v>1</v>
      </c>
      <c r="Z134">
        <f t="shared" si="155"/>
        <v>8275.5</v>
      </c>
      <c r="AA134" s="215">
        <f t="shared" si="156"/>
        <v>3.3751835058827902E-2</v>
      </c>
      <c r="AB134" s="215">
        <f t="shared" si="157"/>
        <v>6.0785972937629419E-2</v>
      </c>
      <c r="AC134" s="215">
        <f t="shared" si="158"/>
        <v>-3.9224757991687273E-2</v>
      </c>
      <c r="AD134" s="215">
        <f t="shared" si="159"/>
        <v>-6.0953100564428778E-3</v>
      </c>
      <c r="AE134" s="215">
        <f t="shared" si="160"/>
        <v>0</v>
      </c>
      <c r="AF134">
        <f t="shared" si="161"/>
        <v>-3.9224757991687273E-2</v>
      </c>
      <c r="AG134" s="225"/>
      <c r="AH134">
        <f t="shared" si="162"/>
        <v>-3.3129447935244395E-2</v>
      </c>
      <c r="AI134">
        <f t="shared" si="163"/>
        <v>1.4688605499840168</v>
      </c>
      <c r="AJ134">
        <f t="shared" si="164"/>
        <v>-0.9999625622068723</v>
      </c>
      <c r="AK134">
        <f t="shared" si="145"/>
        <v>-0.12036920916172324</v>
      </c>
      <c r="AL134">
        <f t="shared" si="146"/>
        <v>-0.25129996110170921</v>
      </c>
      <c r="AM134">
        <f t="shared" si="147"/>
        <v>-0.12631543382927957</v>
      </c>
      <c r="AN134" s="215">
        <f t="shared" ref="AN134:AT134" si="178">$AU134+$AB$7*SIN(AO134)</f>
        <v>6.1345040088927973</v>
      </c>
      <c r="AO134" s="215">
        <f t="shared" si="178"/>
        <v>6.1349591537330923</v>
      </c>
      <c r="AP134" s="215">
        <f t="shared" si="178"/>
        <v>6.1359097665456037</v>
      </c>
      <c r="AQ134" s="215">
        <f t="shared" si="178"/>
        <v>6.1378947795632177</v>
      </c>
      <c r="AR134" s="215">
        <f t="shared" si="178"/>
        <v>6.142037916767304</v>
      </c>
      <c r="AS134" s="215">
        <f t="shared" si="178"/>
        <v>6.1506777443587097</v>
      </c>
      <c r="AT134" s="215">
        <f t="shared" si="178"/>
        <v>6.1686634897926833</v>
      </c>
      <c r="AU134" s="215">
        <f t="shared" si="166"/>
        <v>6.2059926556271785</v>
      </c>
      <c r="AW134">
        <v>18000</v>
      </c>
      <c r="AX134">
        <f t="shared" si="114"/>
        <v>0.39081454104648983</v>
      </c>
      <c r="AY134">
        <f t="shared" si="115"/>
        <v>0.35771312388506815</v>
      </c>
      <c r="AZ134" s="215">
        <f t="shared" si="116"/>
        <v>3.3101417161421676E-2</v>
      </c>
      <c r="BA134">
        <f t="shared" si="117"/>
        <v>0.51755712331479475</v>
      </c>
      <c r="BB134">
        <f t="shared" si="118"/>
        <v>0.98418864258743</v>
      </c>
      <c r="BC134">
        <f t="shared" si="119"/>
        <v>3.0597025104796591</v>
      </c>
      <c r="BD134">
        <f t="shared" si="120"/>
        <v>24.409313907913656</v>
      </c>
      <c r="BE134">
        <f t="shared" si="121"/>
        <v>9.2860365911522837</v>
      </c>
      <c r="BF134">
        <f t="shared" si="122"/>
        <v>9.2848362060153189</v>
      </c>
      <c r="BG134">
        <f t="shared" si="123"/>
        <v>9.2873400499955725</v>
      </c>
      <c r="BH134">
        <f t="shared" si="124"/>
        <v>9.2821163629772148</v>
      </c>
      <c r="BI134">
        <f t="shared" si="125"/>
        <v>9.2930101001959979</v>
      </c>
      <c r="BJ134">
        <f t="shared" si="126"/>
        <v>9.2702723889432228</v>
      </c>
      <c r="BK134">
        <f t="shared" si="127"/>
        <v>9.3176540447839891</v>
      </c>
      <c r="BL134">
        <f t="shared" si="128"/>
        <v>9.2185165666863522</v>
      </c>
    </row>
    <row r="135" spans="1:64">
      <c r="A135" s="101" t="s">
        <v>186</v>
      </c>
      <c r="B135" s="99" t="s">
        <v>60</v>
      </c>
      <c r="C135" s="18">
        <v>56009.392189999999</v>
      </c>
      <c r="D135" s="18">
        <v>6.9999999999999999E-4</v>
      </c>
      <c r="E135" s="17">
        <f t="shared" si="90"/>
        <v>8275.565741954957</v>
      </c>
      <c r="F135">
        <f t="shared" si="91"/>
        <v>8275.5</v>
      </c>
      <c r="G135">
        <f t="shared" si="92"/>
        <v>2.7876525004103314E-2</v>
      </c>
      <c r="L135">
        <f t="shared" si="173"/>
        <v>2.7876525004103314E-2</v>
      </c>
      <c r="P135">
        <f t="shared" si="151"/>
        <v>6.6881282994072297E-2</v>
      </c>
      <c r="Q135" s="2">
        <f t="shared" si="152"/>
        <v>40990.892189999999</v>
      </c>
      <c r="R135">
        <f t="shared" si="153"/>
        <v>1.5213711458560491E-3</v>
      </c>
      <c r="S135" s="6"/>
      <c r="T135">
        <f t="shared" si="154"/>
        <v>0</v>
      </c>
      <c r="U135" t="s">
        <v>161</v>
      </c>
      <c r="V135" s="6">
        <v>1</v>
      </c>
      <c r="W135" s="6">
        <v>1</v>
      </c>
      <c r="Z135">
        <f t="shared" si="155"/>
        <v>8275.5</v>
      </c>
      <c r="AA135" s="215">
        <f t="shared" si="156"/>
        <v>3.3751835058827902E-2</v>
      </c>
      <c r="AB135" s="215">
        <f t="shared" si="157"/>
        <v>6.1005972939347709E-2</v>
      </c>
      <c r="AC135" s="215">
        <f t="shared" si="158"/>
        <v>-3.9004757989968983E-2</v>
      </c>
      <c r="AD135" s="215">
        <f t="shared" si="159"/>
        <v>-5.8753100547245876E-3</v>
      </c>
      <c r="AE135" s="215">
        <f t="shared" si="160"/>
        <v>0</v>
      </c>
      <c r="AF135">
        <f t="shared" si="161"/>
        <v>-3.9004757989968983E-2</v>
      </c>
      <c r="AG135" s="225"/>
      <c r="AH135">
        <f t="shared" si="162"/>
        <v>-3.3129447935244395E-2</v>
      </c>
      <c r="AI135">
        <f t="shared" si="163"/>
        <v>1.4688605499840168</v>
      </c>
      <c r="AJ135">
        <f t="shared" si="164"/>
        <v>-0.9999625622068723</v>
      </c>
      <c r="AK135">
        <f t="shared" si="145"/>
        <v>-0.12036920916172324</v>
      </c>
      <c r="AL135">
        <f t="shared" si="146"/>
        <v>-0.25129996110170921</v>
      </c>
      <c r="AM135">
        <f t="shared" si="147"/>
        <v>-0.12631543382927957</v>
      </c>
      <c r="AN135" s="215">
        <f t="shared" ref="AN135:AT135" si="179">$AU135+$AB$7*SIN(AO135)</f>
        <v>6.1345040088927973</v>
      </c>
      <c r="AO135" s="215">
        <f t="shared" si="179"/>
        <v>6.1349591537330923</v>
      </c>
      <c r="AP135" s="215">
        <f t="shared" si="179"/>
        <v>6.1359097665456037</v>
      </c>
      <c r="AQ135" s="215">
        <f t="shared" si="179"/>
        <v>6.1378947795632177</v>
      </c>
      <c r="AR135" s="215">
        <f t="shared" si="179"/>
        <v>6.142037916767304</v>
      </c>
      <c r="AS135" s="215">
        <f t="shared" si="179"/>
        <v>6.1506777443587097</v>
      </c>
      <c r="AT135" s="215">
        <f t="shared" si="179"/>
        <v>6.1686634897926833</v>
      </c>
      <c r="AU135" s="215">
        <f t="shared" si="166"/>
        <v>6.2059926556271785</v>
      </c>
    </row>
    <row r="136" spans="1:64">
      <c r="A136" s="101" t="s">
        <v>186</v>
      </c>
      <c r="B136" s="99" t="s">
        <v>60</v>
      </c>
      <c r="C136" s="18">
        <v>56009.393089999998</v>
      </c>
      <c r="D136" s="18">
        <v>8.0000000000000004E-4</v>
      </c>
      <c r="E136" s="17">
        <f t="shared" si="90"/>
        <v>8275.5678644490399</v>
      </c>
      <c r="F136">
        <f t="shared" si="91"/>
        <v>8275.5</v>
      </c>
      <c r="G136">
        <f t="shared" si="92"/>
        <v>2.8776525003195275E-2</v>
      </c>
      <c r="L136">
        <f t="shared" si="173"/>
        <v>2.8776525003195275E-2</v>
      </c>
      <c r="P136">
        <f t="shared" si="151"/>
        <v>6.6881282994072297E-2</v>
      </c>
      <c r="Q136" s="2">
        <f t="shared" si="152"/>
        <v>40990.893089999998</v>
      </c>
      <c r="R136">
        <f t="shared" si="153"/>
        <v>1.4519725815433063E-3</v>
      </c>
      <c r="S136" s="6"/>
      <c r="T136">
        <f t="shared" si="154"/>
        <v>0</v>
      </c>
      <c r="U136" t="s">
        <v>161</v>
      </c>
      <c r="V136" s="6">
        <v>1</v>
      </c>
      <c r="W136" s="6">
        <v>1</v>
      </c>
      <c r="Z136">
        <f t="shared" si="155"/>
        <v>8275.5</v>
      </c>
      <c r="AA136" s="215">
        <f t="shared" si="156"/>
        <v>3.3751835058827902E-2</v>
      </c>
      <c r="AB136" s="215">
        <f t="shared" si="157"/>
        <v>6.190597293843967E-2</v>
      </c>
      <c r="AC136" s="215">
        <f t="shared" si="158"/>
        <v>-3.8104757990877022E-2</v>
      </c>
      <c r="AD136" s="215">
        <f t="shared" si="159"/>
        <v>-4.9753100556326271E-3</v>
      </c>
      <c r="AE136" s="215">
        <f t="shared" si="160"/>
        <v>0</v>
      </c>
      <c r="AF136">
        <f t="shared" si="161"/>
        <v>-3.8104757990877022E-2</v>
      </c>
      <c r="AG136" s="225"/>
      <c r="AH136">
        <f t="shared" si="162"/>
        <v>-3.3129447935244395E-2</v>
      </c>
      <c r="AI136">
        <f t="shared" si="163"/>
        <v>1.4688605499840168</v>
      </c>
      <c r="AJ136">
        <f t="shared" si="164"/>
        <v>-0.9999625622068723</v>
      </c>
      <c r="AK136">
        <f t="shared" si="145"/>
        <v>-0.12036920916172324</v>
      </c>
      <c r="AL136">
        <f t="shared" si="146"/>
        <v>-0.25129996110170921</v>
      </c>
      <c r="AM136">
        <f t="shared" si="147"/>
        <v>-0.12631543382927957</v>
      </c>
      <c r="AN136" s="215">
        <f t="shared" ref="AN136:AT136" si="180">$AU136+$AB$7*SIN(AO136)</f>
        <v>6.1345040088927973</v>
      </c>
      <c r="AO136" s="215">
        <f t="shared" si="180"/>
        <v>6.1349591537330923</v>
      </c>
      <c r="AP136" s="215">
        <f t="shared" si="180"/>
        <v>6.1359097665456037</v>
      </c>
      <c r="AQ136" s="215">
        <f t="shared" si="180"/>
        <v>6.1378947795632177</v>
      </c>
      <c r="AR136" s="215">
        <f t="shared" si="180"/>
        <v>6.142037916767304</v>
      </c>
      <c r="AS136" s="215">
        <f t="shared" si="180"/>
        <v>6.1506777443587097</v>
      </c>
      <c r="AT136" s="215">
        <f t="shared" si="180"/>
        <v>6.1686634897926833</v>
      </c>
      <c r="AU136" s="215">
        <f t="shared" si="166"/>
        <v>6.2059926556271785</v>
      </c>
    </row>
    <row r="137" spans="1:64">
      <c r="A137" s="206" t="s">
        <v>795</v>
      </c>
      <c r="B137" s="207" t="s">
        <v>60</v>
      </c>
      <c r="C137" s="208">
        <v>56126.425799999997</v>
      </c>
      <c r="D137" s="208">
        <v>4.0000000000000002E-4</v>
      </c>
      <c r="E137" s="17">
        <f t="shared" si="90"/>
        <v>8551.56923652355</v>
      </c>
      <c r="F137">
        <f t="shared" si="91"/>
        <v>8551.5</v>
      </c>
      <c r="G137">
        <f t="shared" si="92"/>
        <v>2.935832500224933E-2</v>
      </c>
      <c r="L137">
        <f t="shared" si="173"/>
        <v>2.935832500224933E-2</v>
      </c>
      <c r="P137">
        <f t="shared" si="151"/>
        <v>7.2467647804016447E-2</v>
      </c>
      <c r="Q137" s="2">
        <f t="shared" si="152"/>
        <v>41107.925799999997</v>
      </c>
      <c r="R137">
        <f t="shared" si="153"/>
        <v>1.8584137124269583E-3</v>
      </c>
      <c r="S137" s="6"/>
      <c r="T137">
        <f t="shared" si="154"/>
        <v>0</v>
      </c>
      <c r="U137" t="s">
        <v>161</v>
      </c>
      <c r="V137" s="6">
        <v>1</v>
      </c>
      <c r="W137" s="6">
        <v>1</v>
      </c>
      <c r="Z137">
        <f t="shared" si="155"/>
        <v>8551.5</v>
      </c>
      <c r="AA137" s="215">
        <f t="shared" si="156"/>
        <v>4.0222183024621404E-2</v>
      </c>
      <c r="AB137" s="215">
        <f t="shared" si="157"/>
        <v>6.1603789781644373E-2</v>
      </c>
      <c r="AC137" s="215">
        <f t="shared" si="158"/>
        <v>-4.3109322801767117E-2</v>
      </c>
      <c r="AD137" s="215">
        <f t="shared" si="159"/>
        <v>-1.0863858022372073E-2</v>
      </c>
      <c r="AE137" s="215">
        <f t="shared" si="160"/>
        <v>0</v>
      </c>
      <c r="AF137">
        <f t="shared" si="161"/>
        <v>-4.3109322801767117E-2</v>
      </c>
      <c r="AG137" s="225"/>
      <c r="AH137">
        <f t="shared" si="162"/>
        <v>-3.2245464779395043E-2</v>
      </c>
      <c r="AI137">
        <f t="shared" si="163"/>
        <v>1.4838856164082728</v>
      </c>
      <c r="AJ137">
        <f t="shared" si="164"/>
        <v>-0.95904616452542535</v>
      </c>
      <c r="AK137">
        <f t="shared" si="145"/>
        <v>1.3178470272360172E-2</v>
      </c>
      <c r="AL137">
        <f t="shared" si="146"/>
        <v>2.72279501507738E-2</v>
      </c>
      <c r="AM137">
        <f t="shared" si="147"/>
        <v>1.3614816210565763E-2</v>
      </c>
      <c r="AN137" s="215">
        <f t="shared" ref="AN137:AT137" si="181">$AU137+$AB$7*SIN(AO137)</f>
        <v>6.2992400540261482</v>
      </c>
      <c r="AO137" s="215">
        <f t="shared" si="181"/>
        <v>6.2991883437568905</v>
      </c>
      <c r="AP137" s="215">
        <f t="shared" si="181"/>
        <v>6.2990815051233948</v>
      </c>
      <c r="AQ137" s="215">
        <f t="shared" si="181"/>
        <v>6.2988607663007077</v>
      </c>
      <c r="AR137" s="215">
        <f t="shared" si="181"/>
        <v>6.2984047012140456</v>
      </c>
      <c r="AS137" s="215">
        <f t="shared" si="181"/>
        <v>6.2974624420730789</v>
      </c>
      <c r="AT137" s="215">
        <f t="shared" si="181"/>
        <v>6.2955157146590999</v>
      </c>
      <c r="AU137" s="215">
        <f t="shared" si="166"/>
        <v>6.2914938741425095</v>
      </c>
    </row>
    <row r="138" spans="1:64">
      <c r="A138" s="206" t="s">
        <v>795</v>
      </c>
      <c r="B138" s="207" t="s">
        <v>59</v>
      </c>
      <c r="C138" s="208">
        <v>56130.453600000001</v>
      </c>
      <c r="D138" s="208">
        <v>2.9999999999999997E-4</v>
      </c>
      <c r="E138" s="17">
        <f t="shared" si="90"/>
        <v>8561.0681050573367</v>
      </c>
      <c r="F138">
        <f t="shared" si="91"/>
        <v>8561</v>
      </c>
      <c r="G138">
        <f t="shared" si="92"/>
        <v>2.8878550001536496E-2</v>
      </c>
      <c r="L138">
        <f t="shared" si="173"/>
        <v>2.8878550001536496E-2</v>
      </c>
      <c r="P138">
        <f t="shared" si="151"/>
        <v>7.26627069779643E-2</v>
      </c>
      <c r="Q138" s="2">
        <f t="shared" si="152"/>
        <v>41111.953600000001</v>
      </c>
      <c r="R138">
        <f t="shared" si="153"/>
        <v>1.9170524021364715E-3</v>
      </c>
      <c r="S138" s="6"/>
      <c r="T138">
        <f t="shared" si="154"/>
        <v>0</v>
      </c>
      <c r="U138" t="s">
        <v>161</v>
      </c>
      <c r="V138" s="6">
        <v>1</v>
      </c>
      <c r="W138" s="6">
        <v>1</v>
      </c>
      <c r="Z138">
        <f t="shared" si="155"/>
        <v>8561</v>
      </c>
      <c r="AA138" s="215">
        <f t="shared" si="156"/>
        <v>4.0463549795961659E-2</v>
      </c>
      <c r="AB138" s="215">
        <f t="shared" si="157"/>
        <v>6.1077707183539137E-2</v>
      </c>
      <c r="AC138" s="215">
        <f t="shared" si="158"/>
        <v>-4.3784156976427804E-2</v>
      </c>
      <c r="AD138" s="215">
        <f t="shared" si="159"/>
        <v>-1.1584999794425163E-2</v>
      </c>
      <c r="AE138" s="215">
        <f t="shared" si="160"/>
        <v>0</v>
      </c>
      <c r="AF138">
        <f t="shared" si="161"/>
        <v>-4.3784156976427804E-2</v>
      </c>
      <c r="AG138" s="225"/>
      <c r="AH138">
        <f t="shared" si="162"/>
        <v>-3.2199157182002641E-2</v>
      </c>
      <c r="AI138">
        <f t="shared" si="163"/>
        <v>1.4837360587145882</v>
      </c>
      <c r="AJ138">
        <f t="shared" si="164"/>
        <v>-0.95627053136611717</v>
      </c>
      <c r="AK138">
        <f t="shared" si="145"/>
        <v>1.7843411804081701E-2</v>
      </c>
      <c r="AL138">
        <f t="shared" si="146"/>
        <v>3.686995282735165E-2</v>
      </c>
      <c r="AM138">
        <f t="shared" si="147"/>
        <v>1.843706506307775E-2</v>
      </c>
      <c r="AN138" s="215">
        <f t="shared" ref="AN138:AT138" si="182">$AU138+$AB$7*SIN(AO138)</f>
        <v>6.3049261155989891</v>
      </c>
      <c r="AO138" s="215">
        <f t="shared" si="182"/>
        <v>6.3048561260521057</v>
      </c>
      <c r="AP138" s="215">
        <f t="shared" si="182"/>
        <v>6.3047115052482772</v>
      </c>
      <c r="AQ138" s="215">
        <f t="shared" si="182"/>
        <v>6.3044126738051824</v>
      </c>
      <c r="AR138" s="215">
        <f t="shared" si="182"/>
        <v>6.3037952013201588</v>
      </c>
      <c r="AS138" s="215">
        <f t="shared" si="182"/>
        <v>6.3025193486012867</v>
      </c>
      <c r="AT138" s="215">
        <f t="shared" si="182"/>
        <v>6.2998832148814587</v>
      </c>
      <c r="AU138" s="215">
        <f t="shared" si="166"/>
        <v>6.2944368508667683</v>
      </c>
    </row>
    <row r="139" spans="1:64">
      <c r="A139" s="206" t="s">
        <v>795</v>
      </c>
      <c r="B139" s="207" t="s">
        <v>60</v>
      </c>
      <c r="C139" s="208">
        <v>56131.515500000001</v>
      </c>
      <c r="D139" s="208">
        <v>5.0000000000000001E-4</v>
      </c>
      <c r="E139" s="17">
        <f t="shared" si="90"/>
        <v>8563.572412246378</v>
      </c>
      <c r="F139">
        <f t="shared" si="91"/>
        <v>8563.5</v>
      </c>
      <c r="G139">
        <f t="shared" si="92"/>
        <v>3.0704925004101824E-2</v>
      </c>
      <c r="L139">
        <f t="shared" si="173"/>
        <v>3.0704925004101824E-2</v>
      </c>
      <c r="P139">
        <f t="shared" si="151"/>
        <v>7.2714069032252762E-2</v>
      </c>
      <c r="Q139" s="2">
        <f t="shared" si="152"/>
        <v>41113.015500000001</v>
      </c>
      <c r="R139">
        <f t="shared" si="153"/>
        <v>1.7647681819779296E-3</v>
      </c>
      <c r="S139" s="6"/>
      <c r="T139">
        <f t="shared" si="154"/>
        <v>0</v>
      </c>
      <c r="U139" t="s">
        <v>161</v>
      </c>
      <c r="V139" s="6">
        <v>1</v>
      </c>
      <c r="W139" s="6">
        <v>1</v>
      </c>
      <c r="Z139">
        <f t="shared" si="155"/>
        <v>8563.5</v>
      </c>
      <c r="AA139" s="215">
        <f t="shared" si="156"/>
        <v>4.0527270346751271E-2</v>
      </c>
      <c r="AB139" s="215">
        <f t="shared" si="157"/>
        <v>6.2891723689603315E-2</v>
      </c>
      <c r="AC139" s="215">
        <f t="shared" si="158"/>
        <v>-4.2009144028150938E-2</v>
      </c>
      <c r="AD139" s="215">
        <f t="shared" si="159"/>
        <v>-9.8223453426494467E-3</v>
      </c>
      <c r="AE139" s="215">
        <f t="shared" si="160"/>
        <v>0</v>
      </c>
      <c r="AF139">
        <f t="shared" si="161"/>
        <v>-4.2009144028150938E-2</v>
      </c>
      <c r="AG139" s="225"/>
      <c r="AH139">
        <f t="shared" si="162"/>
        <v>-3.2186798685501491E-2</v>
      </c>
      <c r="AI139">
        <f t="shared" si="163"/>
        <v>1.4836892326791244</v>
      </c>
      <c r="AJ139">
        <f t="shared" si="164"/>
        <v>-0.95552541451682405</v>
      </c>
      <c r="AK139">
        <f t="shared" si="145"/>
        <v>1.9070606592692673E-2</v>
      </c>
      <c r="AL139">
        <f t="shared" si="146"/>
        <v>3.9406984143958011E-2</v>
      </c>
      <c r="AM139">
        <f t="shared" si="147"/>
        <v>1.97060422811495E-2</v>
      </c>
      <c r="AN139" s="215">
        <f t="shared" ref="AN139:AT139" si="183">$AU139+$AB$7*SIN(AO139)</f>
        <v>6.306422350910645</v>
      </c>
      <c r="AO139" s="215">
        <f t="shared" si="183"/>
        <v>6.3063475562197064</v>
      </c>
      <c r="AP139" s="215">
        <f t="shared" si="183"/>
        <v>6.3061930013168022</v>
      </c>
      <c r="AQ139" s="215">
        <f t="shared" si="183"/>
        <v>6.3058736325518732</v>
      </c>
      <c r="AR139" s="215">
        <f t="shared" si="183"/>
        <v>6.3052137034362721</v>
      </c>
      <c r="AS139" s="215">
        <f t="shared" si="183"/>
        <v>6.3038500859479196</v>
      </c>
      <c r="AT139" s="215">
        <f t="shared" si="183"/>
        <v>6.3010325497087489</v>
      </c>
      <c r="AU139" s="215">
        <f t="shared" si="166"/>
        <v>6.2952113184257845</v>
      </c>
    </row>
    <row r="140" spans="1:64">
      <c r="A140" s="101" t="s">
        <v>188</v>
      </c>
      <c r="B140" s="99" t="s">
        <v>59</v>
      </c>
      <c r="C140" s="18">
        <v>56181.337800000001</v>
      </c>
      <c r="D140" s="18">
        <v>4.0000000000000002E-4</v>
      </c>
      <c r="E140" s="17">
        <f t="shared" si="90"/>
        <v>8681.06967570296</v>
      </c>
      <c r="F140">
        <f t="shared" si="91"/>
        <v>8681</v>
      </c>
      <c r="G140">
        <f t="shared" si="92"/>
        <v>2.9544550001446623E-2</v>
      </c>
      <c r="L140">
        <f t="shared" si="173"/>
        <v>2.9544550001446623E-2</v>
      </c>
      <c r="P140">
        <f t="shared" si="151"/>
        <v>7.5142511163732204E-2</v>
      </c>
      <c r="Q140" s="2">
        <f t="shared" si="152"/>
        <v>41162.837800000001</v>
      </c>
      <c r="R140">
        <f t="shared" si="153"/>
        <v>2.0791740621573041E-3</v>
      </c>
      <c r="S140" s="6"/>
      <c r="T140">
        <f t="shared" si="154"/>
        <v>0</v>
      </c>
      <c r="U140" t="s">
        <v>161</v>
      </c>
      <c r="V140" s="6">
        <v>1</v>
      </c>
      <c r="W140" s="6">
        <v>1</v>
      </c>
      <c r="Z140">
        <f t="shared" si="155"/>
        <v>8681</v>
      </c>
      <c r="AA140" s="215">
        <f t="shared" si="156"/>
        <v>4.3616248296198451E-2</v>
      </c>
      <c r="AB140" s="215">
        <f t="shared" si="157"/>
        <v>6.1070812868980376E-2</v>
      </c>
      <c r="AC140" s="215">
        <f t="shared" si="158"/>
        <v>-4.559796116228558E-2</v>
      </c>
      <c r="AD140" s="215">
        <f t="shared" si="159"/>
        <v>-1.4071698294751828E-2</v>
      </c>
      <c r="AE140" s="215">
        <f t="shared" si="160"/>
        <v>0</v>
      </c>
      <c r="AF140">
        <f t="shared" si="161"/>
        <v>-4.559796116228558E-2</v>
      </c>
      <c r="AG140" s="225"/>
      <c r="AH140">
        <f t="shared" si="162"/>
        <v>-3.1526262867533753E-2</v>
      </c>
      <c r="AI140">
        <f t="shared" si="163"/>
        <v>1.478013472407764</v>
      </c>
      <c r="AJ140">
        <f t="shared" si="164"/>
        <v>-0.91380437953250337</v>
      </c>
      <c r="AK140">
        <f t="shared" si="145"/>
        <v>7.6302569040663848E-2</v>
      </c>
      <c r="AL140">
        <f t="shared" si="146"/>
        <v>0.15828892493666605</v>
      </c>
      <c r="AM140">
        <f t="shared" si="147"/>
        <v>7.9310127133178795E-2</v>
      </c>
      <c r="AN140" s="215">
        <f t="shared" ref="AN140:AT140" si="184">$AU140+$AB$7*SIN(AO140)</f>
        <v>6.3766426412773622</v>
      </c>
      <c r="AO140" s="215">
        <f t="shared" si="184"/>
        <v>6.3763474842753913</v>
      </c>
      <c r="AP140" s="215">
        <f t="shared" si="184"/>
        <v>6.3757350995198969</v>
      </c>
      <c r="AQ140" s="215">
        <f t="shared" si="184"/>
        <v>6.3744646488861907</v>
      </c>
      <c r="AR140" s="215">
        <f t="shared" si="184"/>
        <v>6.371829446496041</v>
      </c>
      <c r="AS140" s="215">
        <f t="shared" si="184"/>
        <v>6.3663653858089662</v>
      </c>
      <c r="AT140" s="215">
        <f t="shared" si="184"/>
        <v>6.3550434598707142</v>
      </c>
      <c r="AU140" s="215">
        <f t="shared" si="166"/>
        <v>6.3316112936995212</v>
      </c>
    </row>
    <row r="141" spans="1:64">
      <c r="A141" s="18" t="s">
        <v>783</v>
      </c>
      <c r="B141" s="99"/>
      <c r="C141" s="18">
        <v>56398.447440000004</v>
      </c>
      <c r="D141" s="18">
        <v>2.1000000000000001E-4</v>
      </c>
      <c r="E141" s="17">
        <f t="shared" si="90"/>
        <v>9193.0851500998506</v>
      </c>
      <c r="F141">
        <f t="shared" si="91"/>
        <v>9193</v>
      </c>
      <c r="G141">
        <f t="shared" si="92"/>
        <v>3.6106150007981341E-2</v>
      </c>
      <c r="L141">
        <f t="shared" si="173"/>
        <v>3.6106150007981341E-2</v>
      </c>
      <c r="P141">
        <f t="shared" si="151"/>
        <v>8.6054064828214871E-2</v>
      </c>
      <c r="Q141" s="2">
        <f t="shared" si="152"/>
        <v>41379.947440000004</v>
      </c>
      <c r="R141">
        <f t="shared" si="153"/>
        <v>2.4947941948893042E-3</v>
      </c>
      <c r="S141" s="6"/>
      <c r="T141">
        <f t="shared" si="154"/>
        <v>0</v>
      </c>
      <c r="U141" t="s">
        <v>161</v>
      </c>
      <c r="V141" s="6">
        <v>1</v>
      </c>
      <c r="W141" s="6">
        <v>1</v>
      </c>
      <c r="Z141">
        <f t="shared" si="155"/>
        <v>9193</v>
      </c>
      <c r="AA141" s="215">
        <f t="shared" si="156"/>
        <v>5.9002302841206819E-2</v>
      </c>
      <c r="AB141" s="215">
        <f t="shared" si="157"/>
        <v>6.3157911994989394E-2</v>
      </c>
      <c r="AC141" s="215">
        <f t="shared" si="158"/>
        <v>-4.994791482023353E-2</v>
      </c>
      <c r="AD141" s="215">
        <f t="shared" si="159"/>
        <v>-2.2896152833225478E-2</v>
      </c>
      <c r="AE141" s="215">
        <f t="shared" si="160"/>
        <v>0</v>
      </c>
      <c r="AF141">
        <f t="shared" si="161"/>
        <v>-4.994791482023353E-2</v>
      </c>
      <c r="AG141" s="225"/>
      <c r="AH141">
        <f t="shared" si="162"/>
        <v>-2.7051761987008049E-2</v>
      </c>
      <c r="AI141">
        <f t="shared" si="163"/>
        <v>1.3858185704438561</v>
      </c>
      <c r="AJ141">
        <f t="shared" si="164"/>
        <v>-0.61502902765655587</v>
      </c>
      <c r="AK141">
        <f t="shared" si="145"/>
        <v>0.29234054208438626</v>
      </c>
      <c r="AL141">
        <f t="shared" si="146"/>
        <v>0.64842049113807365</v>
      </c>
      <c r="AM141">
        <f t="shared" si="147"/>
        <v>0.33606857165487392</v>
      </c>
      <c r="AN141" s="215">
        <f t="shared" ref="AN141:AT141" si="185">$AU141+$AB$7*SIN(AO141)</f>
        <v>6.6744217177648926</v>
      </c>
      <c r="AO141" s="215">
        <f t="shared" si="185"/>
        <v>6.6735506286597852</v>
      </c>
      <c r="AP141" s="215">
        <f t="shared" si="185"/>
        <v>6.671605485422595</v>
      </c>
      <c r="AQ141" s="215">
        <f t="shared" si="185"/>
        <v>6.6672675457218809</v>
      </c>
      <c r="AR141" s="215">
        <f t="shared" si="185"/>
        <v>6.6576205047357844</v>
      </c>
      <c r="AS141" s="215">
        <f t="shared" si="185"/>
        <v>6.6362954129906306</v>
      </c>
      <c r="AT141" s="215">
        <f t="shared" si="185"/>
        <v>6.5897271564274487</v>
      </c>
      <c r="AU141" s="215">
        <f t="shared" si="166"/>
        <v>6.4902222497859317</v>
      </c>
    </row>
    <row r="142" spans="1:64">
      <c r="A142" s="101" t="s">
        <v>186</v>
      </c>
      <c r="B142" s="99" t="s">
        <v>59</v>
      </c>
      <c r="C142" s="18">
        <v>56398.447899999999</v>
      </c>
      <c r="D142" s="18">
        <v>2.0000000000000001E-4</v>
      </c>
      <c r="E142" s="17">
        <f t="shared" si="90"/>
        <v>9193.0862349301515</v>
      </c>
      <c r="F142">
        <f t="shared" si="91"/>
        <v>9193</v>
      </c>
      <c r="G142">
        <f t="shared" si="92"/>
        <v>3.6566150003636722E-2</v>
      </c>
      <c r="L142">
        <f t="shared" si="173"/>
        <v>3.6566150003636722E-2</v>
      </c>
      <c r="P142">
        <f t="shared" si="151"/>
        <v>8.6054064828214871E-2</v>
      </c>
      <c r="Q142" s="2">
        <f t="shared" si="152"/>
        <v>41379.947899999999</v>
      </c>
      <c r="R142">
        <f t="shared" si="153"/>
        <v>2.4490537136847017E-3</v>
      </c>
      <c r="S142" s="6"/>
      <c r="T142">
        <f t="shared" si="154"/>
        <v>0</v>
      </c>
      <c r="U142" t="s">
        <v>161</v>
      </c>
      <c r="V142" s="6">
        <v>1</v>
      </c>
      <c r="W142" s="6">
        <v>1</v>
      </c>
      <c r="Z142">
        <f t="shared" si="155"/>
        <v>9193</v>
      </c>
      <c r="AA142" s="215">
        <f t="shared" si="156"/>
        <v>5.9002302841206819E-2</v>
      </c>
      <c r="AB142" s="215">
        <f t="shared" si="157"/>
        <v>6.3617911990644774E-2</v>
      </c>
      <c r="AC142" s="215">
        <f t="shared" si="158"/>
        <v>-4.948791482457815E-2</v>
      </c>
      <c r="AD142" s="215">
        <f t="shared" si="159"/>
        <v>-2.2436152837570097E-2</v>
      </c>
      <c r="AE142" s="215">
        <f t="shared" si="160"/>
        <v>0</v>
      </c>
      <c r="AF142">
        <f t="shared" si="161"/>
        <v>-4.948791482457815E-2</v>
      </c>
      <c r="AG142" s="225"/>
      <c r="AH142">
        <f t="shared" si="162"/>
        <v>-2.7051761987008049E-2</v>
      </c>
      <c r="AI142">
        <f t="shared" si="163"/>
        <v>1.3858185704438561</v>
      </c>
      <c r="AJ142">
        <f t="shared" si="164"/>
        <v>-0.61502902765655587</v>
      </c>
      <c r="AK142">
        <f t="shared" si="145"/>
        <v>0.29234054208438626</v>
      </c>
      <c r="AL142">
        <f t="shared" si="146"/>
        <v>0.64842049113807365</v>
      </c>
      <c r="AM142">
        <f t="shared" si="147"/>
        <v>0.33606857165487392</v>
      </c>
      <c r="AN142" s="215">
        <f t="shared" ref="AN142:AT142" si="186">$AU142+$AB$7*SIN(AO142)</f>
        <v>6.6744217177648926</v>
      </c>
      <c r="AO142" s="215">
        <f t="shared" si="186"/>
        <v>6.6735506286597852</v>
      </c>
      <c r="AP142" s="215">
        <f t="shared" si="186"/>
        <v>6.671605485422595</v>
      </c>
      <c r="AQ142" s="215">
        <f t="shared" si="186"/>
        <v>6.6672675457218809</v>
      </c>
      <c r="AR142" s="215">
        <f t="shared" si="186"/>
        <v>6.6576205047357844</v>
      </c>
      <c r="AS142" s="215">
        <f t="shared" si="186"/>
        <v>6.6362954129906306</v>
      </c>
      <c r="AT142" s="215">
        <f t="shared" si="186"/>
        <v>6.5897271564274487</v>
      </c>
      <c r="AU142" s="215">
        <f t="shared" si="166"/>
        <v>6.4902222497859317</v>
      </c>
    </row>
    <row r="143" spans="1:64">
      <c r="A143" s="18" t="s">
        <v>784</v>
      </c>
      <c r="B143" s="99" t="s">
        <v>59</v>
      </c>
      <c r="C143" s="193">
        <v>56476.468459999996</v>
      </c>
      <c r="D143" s="18">
        <v>5.0000000000000001E-4</v>
      </c>
      <c r="E143" s="17">
        <f t="shared" si="90"/>
        <v>9377.0842095991211</v>
      </c>
      <c r="F143">
        <f t="shared" si="91"/>
        <v>9377</v>
      </c>
      <c r="G143">
        <f t="shared" si="92"/>
        <v>3.5707349998119753E-2</v>
      </c>
      <c r="L143">
        <f t="shared" si="173"/>
        <v>3.5707349998119753E-2</v>
      </c>
      <c r="P143">
        <f t="shared" si="151"/>
        <v>9.0106425523345968E-2</v>
      </c>
      <c r="Q143" s="2">
        <f t="shared" si="152"/>
        <v>41457.968459999996</v>
      </c>
      <c r="R143">
        <f t="shared" si="153"/>
        <v>2.959259417999266E-3</v>
      </c>
      <c r="S143" s="6"/>
      <c r="T143">
        <f t="shared" si="154"/>
        <v>0</v>
      </c>
      <c r="U143" t="s">
        <v>161</v>
      </c>
      <c r="V143" s="6">
        <v>1</v>
      </c>
      <c r="W143" s="6">
        <v>1</v>
      </c>
      <c r="Z143">
        <f t="shared" si="155"/>
        <v>9377</v>
      </c>
      <c r="AA143" s="215">
        <f t="shared" si="156"/>
        <v>6.5146948299010271E-2</v>
      </c>
      <c r="AB143" s="215">
        <f t="shared" si="157"/>
        <v>6.0666827222455449E-2</v>
      </c>
      <c r="AC143" s="215">
        <f t="shared" si="158"/>
        <v>-5.4399075525226215E-2</v>
      </c>
      <c r="AD143" s="215">
        <f t="shared" si="159"/>
        <v>-2.9439598300890518E-2</v>
      </c>
      <c r="AE143" s="215">
        <f t="shared" si="160"/>
        <v>0</v>
      </c>
      <c r="AF143">
        <f t="shared" si="161"/>
        <v>-5.4399075525226215E-2</v>
      </c>
      <c r="AG143" s="225"/>
      <c r="AH143">
        <f t="shared" si="162"/>
        <v>-2.4959477224335697E-2</v>
      </c>
      <c r="AI143">
        <f t="shared" si="163"/>
        <v>1.3351410925620502</v>
      </c>
      <c r="AJ143">
        <f t="shared" si="164"/>
        <v>-0.48361832613201722</v>
      </c>
      <c r="AK143">
        <f t="shared" si="145"/>
        <v>0.34928413923602203</v>
      </c>
      <c r="AL143">
        <f t="shared" si="146"/>
        <v>0.80605934518554989</v>
      </c>
      <c r="AM143">
        <f t="shared" si="147"/>
        <v>0.4263690490574627</v>
      </c>
      <c r="AN143" s="215">
        <f t="shared" ref="AN143:AT143" si="187">$AU143+$AB$7*SIN(AO143)</f>
        <v>6.7757677037833028</v>
      </c>
      <c r="AO143" s="215">
        <f t="shared" si="187"/>
        <v>6.7748978478431372</v>
      </c>
      <c r="AP143" s="215">
        <f t="shared" si="187"/>
        <v>6.7728604675476021</v>
      </c>
      <c r="AQ143" s="215">
        <f t="shared" si="187"/>
        <v>6.7680971292451533</v>
      </c>
      <c r="AR143" s="215">
        <f t="shared" si="187"/>
        <v>6.75700676753236</v>
      </c>
      <c r="AS143" s="215">
        <f t="shared" si="187"/>
        <v>6.7314243051499254</v>
      </c>
      <c r="AT143" s="215">
        <f t="shared" si="187"/>
        <v>6.6735545939169656</v>
      </c>
      <c r="AU143" s="215">
        <f t="shared" si="166"/>
        <v>6.5472230621294853</v>
      </c>
    </row>
    <row r="144" spans="1:64">
      <c r="A144" s="18" t="s">
        <v>784</v>
      </c>
      <c r="B144" s="99" t="s">
        <v>59</v>
      </c>
      <c r="C144" s="193">
        <v>56476.468580000001</v>
      </c>
      <c r="D144" s="18">
        <v>5.0000000000000001E-4</v>
      </c>
      <c r="E144" s="17">
        <f t="shared" si="90"/>
        <v>9377.084492598342</v>
      </c>
      <c r="F144">
        <f t="shared" si="91"/>
        <v>9377</v>
      </c>
      <c r="G144">
        <f t="shared" si="92"/>
        <v>3.5827350002364255E-2</v>
      </c>
      <c r="L144">
        <f t="shared" si="173"/>
        <v>3.5827350002364255E-2</v>
      </c>
      <c r="P144">
        <f t="shared" si="151"/>
        <v>9.0106425523345968E-2</v>
      </c>
      <c r="Q144" s="2">
        <f t="shared" si="152"/>
        <v>41457.968580000001</v>
      </c>
      <c r="R144">
        <f t="shared" si="153"/>
        <v>2.946218039412436E-3</v>
      </c>
      <c r="S144" s="6"/>
      <c r="T144">
        <f t="shared" si="154"/>
        <v>0</v>
      </c>
      <c r="U144" t="s">
        <v>161</v>
      </c>
      <c r="V144" s="6">
        <v>1</v>
      </c>
      <c r="W144" s="6">
        <v>1</v>
      </c>
      <c r="Z144">
        <f t="shared" si="155"/>
        <v>9377</v>
      </c>
      <c r="AA144" s="215">
        <f t="shared" si="156"/>
        <v>6.5146948299010271E-2</v>
      </c>
      <c r="AB144" s="215">
        <f t="shared" si="157"/>
        <v>6.0786827226699952E-2</v>
      </c>
      <c r="AC144" s="215">
        <f t="shared" si="158"/>
        <v>-5.4279075520981712E-2</v>
      </c>
      <c r="AD144" s="215">
        <f t="shared" si="159"/>
        <v>-2.9319598296646016E-2</v>
      </c>
      <c r="AE144" s="215">
        <f t="shared" si="160"/>
        <v>0</v>
      </c>
      <c r="AF144">
        <f t="shared" si="161"/>
        <v>-5.4279075520981712E-2</v>
      </c>
      <c r="AG144" s="225"/>
      <c r="AH144">
        <f t="shared" si="162"/>
        <v>-2.4959477224335697E-2</v>
      </c>
      <c r="AI144">
        <f t="shared" si="163"/>
        <v>1.3351410925620502</v>
      </c>
      <c r="AJ144">
        <f t="shared" si="164"/>
        <v>-0.48361832613201722</v>
      </c>
      <c r="AK144">
        <f t="shared" si="145"/>
        <v>0.34928413923602203</v>
      </c>
      <c r="AL144">
        <f t="shared" si="146"/>
        <v>0.80605934518554989</v>
      </c>
      <c r="AM144">
        <f t="shared" si="147"/>
        <v>0.4263690490574627</v>
      </c>
      <c r="AN144" s="215">
        <f t="shared" ref="AN144:AT144" si="188">$AU144+$AB$7*SIN(AO144)</f>
        <v>6.7757677037833028</v>
      </c>
      <c r="AO144" s="215">
        <f t="shared" si="188"/>
        <v>6.7748978478431372</v>
      </c>
      <c r="AP144" s="215">
        <f t="shared" si="188"/>
        <v>6.7728604675476021</v>
      </c>
      <c r="AQ144" s="215">
        <f t="shared" si="188"/>
        <v>6.7680971292451533</v>
      </c>
      <c r="AR144" s="215">
        <f t="shared" si="188"/>
        <v>6.75700676753236</v>
      </c>
      <c r="AS144" s="215">
        <f t="shared" si="188"/>
        <v>6.7314243051499254</v>
      </c>
      <c r="AT144" s="215">
        <f t="shared" si="188"/>
        <v>6.6735545939169656</v>
      </c>
      <c r="AU144" s="215">
        <f t="shared" si="166"/>
        <v>6.5472230621294853</v>
      </c>
    </row>
    <row r="145" spans="1:47">
      <c r="A145" s="18" t="s">
        <v>784</v>
      </c>
      <c r="B145" s="99" t="s">
        <v>59</v>
      </c>
      <c r="C145" s="193">
        <v>56476.468739999997</v>
      </c>
      <c r="D145" s="18">
        <v>2.9999999999999997E-4</v>
      </c>
      <c r="E145" s="17">
        <f t="shared" si="90"/>
        <v>9377.0848699306152</v>
      </c>
      <c r="F145">
        <f t="shared" si="91"/>
        <v>9377</v>
      </c>
      <c r="G145">
        <f t="shared" si="92"/>
        <v>3.5987349998322316E-2</v>
      </c>
      <c r="L145">
        <f t="shared" si="173"/>
        <v>3.5987349998322316E-2</v>
      </c>
      <c r="P145">
        <f t="shared" si="151"/>
        <v>9.0106425523345968E-2</v>
      </c>
      <c r="Q145" s="2">
        <f t="shared" si="152"/>
        <v>41457.968739999997</v>
      </c>
      <c r="R145">
        <f t="shared" si="153"/>
        <v>2.928874335683214E-3</v>
      </c>
      <c r="S145" s="6"/>
      <c r="T145">
        <f t="shared" si="154"/>
        <v>0</v>
      </c>
      <c r="U145" t="s">
        <v>161</v>
      </c>
      <c r="V145" s="6">
        <v>1</v>
      </c>
      <c r="W145" s="6">
        <v>1</v>
      </c>
      <c r="Z145">
        <f t="shared" si="155"/>
        <v>9377</v>
      </c>
      <c r="AA145" s="215">
        <f t="shared" si="156"/>
        <v>6.5146948299010271E-2</v>
      </c>
      <c r="AB145" s="215">
        <f t="shared" si="157"/>
        <v>6.0946827222658012E-2</v>
      </c>
      <c r="AC145" s="215">
        <f t="shared" si="158"/>
        <v>-5.4119075525023652E-2</v>
      </c>
      <c r="AD145" s="215">
        <f t="shared" si="159"/>
        <v>-2.9159598300687956E-2</v>
      </c>
      <c r="AE145" s="215">
        <f t="shared" si="160"/>
        <v>0</v>
      </c>
      <c r="AF145">
        <f t="shared" si="161"/>
        <v>-5.4119075525023652E-2</v>
      </c>
      <c r="AG145" s="225"/>
      <c r="AH145">
        <f t="shared" si="162"/>
        <v>-2.4959477224335697E-2</v>
      </c>
      <c r="AI145">
        <f t="shared" si="163"/>
        <v>1.3351410925620502</v>
      </c>
      <c r="AJ145">
        <f t="shared" si="164"/>
        <v>-0.48361832613201722</v>
      </c>
      <c r="AK145">
        <f t="shared" si="145"/>
        <v>0.34928413923602203</v>
      </c>
      <c r="AL145">
        <f t="shared" si="146"/>
        <v>0.80605934518554989</v>
      </c>
      <c r="AM145">
        <f t="shared" si="147"/>
        <v>0.4263690490574627</v>
      </c>
      <c r="AN145" s="215">
        <f t="shared" ref="AN145:AT145" si="189">$AU145+$AB$7*SIN(AO145)</f>
        <v>6.7757677037833028</v>
      </c>
      <c r="AO145" s="215">
        <f t="shared" si="189"/>
        <v>6.7748978478431372</v>
      </c>
      <c r="AP145" s="215">
        <f t="shared" si="189"/>
        <v>6.7728604675476021</v>
      </c>
      <c r="AQ145" s="215">
        <f t="shared" si="189"/>
        <v>6.7680971292451533</v>
      </c>
      <c r="AR145" s="215">
        <f t="shared" si="189"/>
        <v>6.75700676753236</v>
      </c>
      <c r="AS145" s="215">
        <f t="shared" si="189"/>
        <v>6.7314243051499254</v>
      </c>
      <c r="AT145" s="215">
        <f t="shared" si="189"/>
        <v>6.6735545939169656</v>
      </c>
      <c r="AU145" s="215">
        <f t="shared" si="166"/>
        <v>6.5472230621294853</v>
      </c>
    </row>
    <row r="146" spans="1:47">
      <c r="A146" s="195" t="s">
        <v>784</v>
      </c>
      <c r="B146" s="196" t="s">
        <v>59</v>
      </c>
      <c r="C146" s="197">
        <v>56476.470280000001</v>
      </c>
      <c r="D146" s="195">
        <v>8.0000000000000004E-4</v>
      </c>
      <c r="E146" s="17">
        <f t="shared" si="90"/>
        <v>9377.0885017538403</v>
      </c>
      <c r="F146">
        <f t="shared" si="91"/>
        <v>9377</v>
      </c>
      <c r="G146">
        <f t="shared" si="92"/>
        <v>3.7527350003074389E-2</v>
      </c>
      <c r="L146">
        <f t="shared" si="173"/>
        <v>3.7527350003074389E-2</v>
      </c>
      <c r="P146">
        <f t="shared" si="151"/>
        <v>9.0106425523345968E-2</v>
      </c>
      <c r="Q146" s="2">
        <f t="shared" si="152"/>
        <v>41457.970280000001</v>
      </c>
      <c r="R146">
        <f t="shared" si="153"/>
        <v>2.7645591825664218E-3</v>
      </c>
      <c r="S146" s="6"/>
      <c r="T146">
        <f t="shared" si="154"/>
        <v>0</v>
      </c>
      <c r="U146" t="s">
        <v>161</v>
      </c>
      <c r="V146" s="6">
        <v>1</v>
      </c>
      <c r="W146" s="6">
        <v>1</v>
      </c>
      <c r="Z146">
        <f t="shared" si="155"/>
        <v>9377</v>
      </c>
      <c r="AA146" s="215">
        <f t="shared" si="156"/>
        <v>6.5146948299010271E-2</v>
      </c>
      <c r="AB146" s="215">
        <f t="shared" si="157"/>
        <v>6.2486827227410086E-2</v>
      </c>
      <c r="AC146" s="215">
        <f t="shared" si="158"/>
        <v>-5.2579075520271579E-2</v>
      </c>
      <c r="AD146" s="215">
        <f t="shared" si="159"/>
        <v>-2.7619598295935882E-2</v>
      </c>
      <c r="AE146" s="215">
        <f t="shared" si="160"/>
        <v>0</v>
      </c>
      <c r="AF146">
        <f t="shared" si="161"/>
        <v>-5.2579075520271579E-2</v>
      </c>
      <c r="AG146" s="225"/>
      <c r="AH146">
        <f t="shared" si="162"/>
        <v>-2.4959477224335697E-2</v>
      </c>
      <c r="AI146">
        <f t="shared" si="163"/>
        <v>1.3351410925620502</v>
      </c>
      <c r="AJ146">
        <f t="shared" si="164"/>
        <v>-0.48361832613201722</v>
      </c>
      <c r="AK146">
        <f t="shared" si="145"/>
        <v>0.34928413923602203</v>
      </c>
      <c r="AL146">
        <f t="shared" si="146"/>
        <v>0.80605934518554989</v>
      </c>
      <c r="AM146">
        <f t="shared" si="147"/>
        <v>0.4263690490574627</v>
      </c>
      <c r="AN146" s="215">
        <f t="shared" ref="AN146:AT146" si="190">$AU146+$AB$7*SIN(AO146)</f>
        <v>6.7757677037833028</v>
      </c>
      <c r="AO146" s="215">
        <f t="shared" si="190"/>
        <v>6.7748978478431372</v>
      </c>
      <c r="AP146" s="215">
        <f t="shared" si="190"/>
        <v>6.7728604675476021</v>
      </c>
      <c r="AQ146" s="215">
        <f t="shared" si="190"/>
        <v>6.7680971292451533</v>
      </c>
      <c r="AR146" s="215">
        <f t="shared" si="190"/>
        <v>6.75700676753236</v>
      </c>
      <c r="AS146" s="215">
        <f t="shared" si="190"/>
        <v>6.7314243051499254</v>
      </c>
      <c r="AT146" s="215">
        <f t="shared" si="190"/>
        <v>6.6735545939169656</v>
      </c>
      <c r="AU146" s="215">
        <f t="shared" si="166"/>
        <v>6.5472230621294853</v>
      </c>
    </row>
    <row r="147" spans="1:47">
      <c r="A147" s="195" t="s">
        <v>790</v>
      </c>
      <c r="B147" s="196" t="s">
        <v>59</v>
      </c>
      <c r="C147" s="195">
        <v>56564.248200000002</v>
      </c>
      <c r="D147" s="195">
        <v>5.9999999999999995E-4</v>
      </c>
      <c r="E147" s="17">
        <f t="shared" si="90"/>
        <v>9584.0975196416312</v>
      </c>
      <c r="F147">
        <f t="shared" si="91"/>
        <v>9584</v>
      </c>
      <c r="G147">
        <f t="shared" si="92"/>
        <v>4.1351200008648448E-2</v>
      </c>
      <c r="L147">
        <f t="shared" si="173"/>
        <v>4.1351200008648448E-2</v>
      </c>
      <c r="P147">
        <f t="shared" si="151"/>
        <v>9.4748137203391772E-2</v>
      </c>
      <c r="Q147" s="2">
        <f t="shared" si="152"/>
        <v>41545.748200000002</v>
      </c>
      <c r="R147">
        <f t="shared" si="153"/>
        <v>2.851232901779363E-3</v>
      </c>
      <c r="S147" s="6"/>
      <c r="T147">
        <f t="shared" si="154"/>
        <v>0</v>
      </c>
      <c r="U147" t="s">
        <v>161</v>
      </c>
      <c r="V147" s="6">
        <v>1</v>
      </c>
      <c r="W147" s="6">
        <v>1</v>
      </c>
      <c r="Z147">
        <f t="shared" si="155"/>
        <v>9584</v>
      </c>
      <c r="AA147" s="215">
        <f t="shared" si="156"/>
        <v>7.2333634880562409E-2</v>
      </c>
      <c r="AB147" s="215">
        <f t="shared" si="157"/>
        <v>6.3765702331477811E-2</v>
      </c>
      <c r="AC147" s="215">
        <f t="shared" si="158"/>
        <v>-5.3396937194743324E-2</v>
      </c>
      <c r="AD147" s="215">
        <f t="shared" si="159"/>
        <v>-3.0982434871913961E-2</v>
      </c>
      <c r="AE147" s="215">
        <f t="shared" si="160"/>
        <v>0</v>
      </c>
      <c r="AF147">
        <f t="shared" si="161"/>
        <v>-5.3396937194743324E-2</v>
      </c>
      <c r="AG147" s="225"/>
      <c r="AH147">
        <f t="shared" si="162"/>
        <v>-2.241450232282936E-2</v>
      </c>
      <c r="AI147">
        <f t="shared" si="163"/>
        <v>1.2739642182565807</v>
      </c>
      <c r="AJ147">
        <f t="shared" si="164"/>
        <v>-0.33504322654707169</v>
      </c>
      <c r="AK147">
        <f t="shared" si="145"/>
        <v>0.39907714662780941</v>
      </c>
      <c r="AL147">
        <f t="shared" si="146"/>
        <v>0.96919216276446585</v>
      </c>
      <c r="AM147">
        <f t="shared" si="147"/>
        <v>0.52646668038431299</v>
      </c>
      <c r="AN147" s="215">
        <f t="shared" ref="AN147:AT147" si="191">$AU147+$AB$7*SIN(AO147)</f>
        <v>6.8851527491275455</v>
      </c>
      <c r="AO147" s="215">
        <f t="shared" si="191"/>
        <v>6.8843874862417138</v>
      </c>
      <c r="AP147" s="215">
        <f t="shared" si="191"/>
        <v>6.8824716913393873</v>
      </c>
      <c r="AQ147" s="215">
        <f t="shared" si="191"/>
        <v>6.8776865442232165</v>
      </c>
      <c r="AR147" s="215">
        <f t="shared" si="191"/>
        <v>6.865801367512165</v>
      </c>
      <c r="AS147" s="215">
        <f t="shared" si="191"/>
        <v>6.8366730673940728</v>
      </c>
      <c r="AT147" s="215">
        <f t="shared" si="191"/>
        <v>6.7673656725946847</v>
      </c>
      <c r="AU147" s="215">
        <f t="shared" si="166"/>
        <v>6.6113489760159831</v>
      </c>
    </row>
    <row r="148" spans="1:47">
      <c r="A148" s="195" t="s">
        <v>790</v>
      </c>
      <c r="B148" s="196" t="s">
        <v>60</v>
      </c>
      <c r="C148" s="195">
        <v>56565.304900000003</v>
      </c>
      <c r="D148" s="195">
        <v>2.9999999999999997E-4</v>
      </c>
      <c r="E148" s="17">
        <f t="shared" si="90"/>
        <v>9586.5895635315101</v>
      </c>
      <c r="F148">
        <f t="shared" si="91"/>
        <v>9586.5</v>
      </c>
      <c r="G148">
        <f t="shared" si="92"/>
        <v>3.797757500433363E-2</v>
      </c>
      <c r="L148">
        <f t="shared" si="173"/>
        <v>3.797757500433363E-2</v>
      </c>
      <c r="P148">
        <f t="shared" si="151"/>
        <v>9.4804732366992273E-2</v>
      </c>
      <c r="Q148" s="2">
        <f t="shared" si="152"/>
        <v>41546.804900000003</v>
      </c>
      <c r="R148">
        <f t="shared" si="153"/>
        <v>3.2293258139203685E-3</v>
      </c>
      <c r="S148" s="6"/>
      <c r="T148">
        <f t="shared" si="154"/>
        <v>0</v>
      </c>
      <c r="U148" t="s">
        <v>161</v>
      </c>
      <c r="V148" s="6">
        <v>1</v>
      </c>
      <c r="W148" s="6">
        <v>1</v>
      </c>
      <c r="Z148">
        <f t="shared" si="155"/>
        <v>9586.5</v>
      </c>
      <c r="AA148" s="215">
        <f t="shared" si="156"/>
        <v>7.2421900301642278E-2</v>
      </c>
      <c r="AB148" s="215">
        <f t="shared" si="157"/>
        <v>6.0360407069683625E-2</v>
      </c>
      <c r="AC148" s="215">
        <f t="shared" si="158"/>
        <v>-5.6827157362658642E-2</v>
      </c>
      <c r="AD148" s="215">
        <f t="shared" si="159"/>
        <v>-3.4444325297308648E-2</v>
      </c>
      <c r="AE148" s="215">
        <f t="shared" si="160"/>
        <v>0</v>
      </c>
      <c r="AF148">
        <f t="shared" si="161"/>
        <v>-5.6827157362658642E-2</v>
      </c>
      <c r="AG148" s="225"/>
      <c r="AH148">
        <f t="shared" si="162"/>
        <v>-2.2382832065349998E-2</v>
      </c>
      <c r="AI148">
        <f t="shared" si="163"/>
        <v>1.2732145538826505</v>
      </c>
      <c r="AJ148">
        <f t="shared" si="164"/>
        <v>-0.33327385287436617</v>
      </c>
      <c r="AK148">
        <f t="shared" si="145"/>
        <v>0.39959075238578512</v>
      </c>
      <c r="AL148">
        <f t="shared" si="146"/>
        <v>0.97106944906755133</v>
      </c>
      <c r="AM148">
        <f t="shared" si="147"/>
        <v>0.52766607764924245</v>
      </c>
      <c r="AN148" s="215">
        <f t="shared" ref="AN148:AT148" si="192">$AU148+$AB$7*SIN(AO148)</f>
        <v>6.8864425569651058</v>
      </c>
      <c r="AO148" s="215">
        <f t="shared" si="192"/>
        <v>6.8856790324888877</v>
      </c>
      <c r="AP148" s="215">
        <f t="shared" si="192"/>
        <v>6.8837658949411642</v>
      </c>
      <c r="AQ148" s="215">
        <f t="shared" si="192"/>
        <v>6.8789831707296791</v>
      </c>
      <c r="AR148" s="215">
        <f t="shared" si="192"/>
        <v>6.8670937290265401</v>
      </c>
      <c r="AS148" s="215">
        <f t="shared" si="192"/>
        <v>6.8379312148039135</v>
      </c>
      <c r="AT148" s="215">
        <f t="shared" si="192"/>
        <v>6.7684949801499084</v>
      </c>
      <c r="AU148" s="215">
        <f t="shared" si="166"/>
        <v>6.6121234435749985</v>
      </c>
    </row>
    <row r="149" spans="1:47">
      <c r="A149" s="195" t="s">
        <v>790</v>
      </c>
      <c r="B149" s="196" t="s">
        <v>60</v>
      </c>
      <c r="C149" s="195">
        <v>56567.423499999997</v>
      </c>
      <c r="D149" s="195">
        <v>5.9999999999999995E-4</v>
      </c>
      <c r="E149" s="17">
        <f t="shared" ref="E149:E171" si="193">+(C149-C$7)/C$8</f>
        <v>9591.585914610414</v>
      </c>
      <c r="F149">
        <f t="shared" ref="F149:F171" si="194">ROUND(2*E149,0)/2</f>
        <v>9591.5</v>
      </c>
      <c r="G149">
        <f t="shared" ref="G149:G171" si="195">+C149-(C$7+F149*C$8)</f>
        <v>3.6430325002584141E-2</v>
      </c>
      <c r="L149">
        <f t="shared" si="173"/>
        <v>3.6430325002584141E-2</v>
      </c>
      <c r="P149">
        <f t="shared" si="151"/>
        <v>9.4917961060097353E-2</v>
      </c>
      <c r="Q149" s="2">
        <f t="shared" si="152"/>
        <v>41548.923499999997</v>
      </c>
      <c r="R149">
        <f t="shared" si="153"/>
        <v>3.4208035715961194E-3</v>
      </c>
      <c r="S149" s="6"/>
      <c r="T149">
        <f t="shared" si="154"/>
        <v>0</v>
      </c>
      <c r="U149" t="s">
        <v>161</v>
      </c>
      <c r="V149" s="6">
        <v>1</v>
      </c>
      <c r="W149" s="6">
        <v>1</v>
      </c>
      <c r="Z149">
        <f t="shared" si="155"/>
        <v>9591.5</v>
      </c>
      <c r="AA149" s="215">
        <f t="shared" si="156"/>
        <v>7.2598525384121301E-2</v>
      </c>
      <c r="AB149" s="215">
        <f t="shared" si="157"/>
        <v>5.8749760678560192E-2</v>
      </c>
      <c r="AC149" s="215">
        <f t="shared" si="158"/>
        <v>-5.8487636057513212E-2</v>
      </c>
      <c r="AD149" s="215">
        <f t="shared" si="159"/>
        <v>-3.6168200381537161E-2</v>
      </c>
      <c r="AE149" s="215">
        <f t="shared" si="160"/>
        <v>0</v>
      </c>
      <c r="AF149">
        <f t="shared" si="161"/>
        <v>-5.8487636057513212E-2</v>
      </c>
      <c r="AG149" s="225"/>
      <c r="AH149">
        <f t="shared" si="162"/>
        <v>-2.2319435675976055E-2</v>
      </c>
      <c r="AI149">
        <f t="shared" si="163"/>
        <v>1.2717149868094935</v>
      </c>
      <c r="AJ149">
        <f t="shared" si="164"/>
        <v>-0.32973782750574443</v>
      </c>
      <c r="AK149">
        <f t="shared" si="145"/>
        <v>0.40061194164509156</v>
      </c>
      <c r="AL149">
        <f t="shared" si="146"/>
        <v>0.97481741274961653</v>
      </c>
      <c r="AM149">
        <f t="shared" si="147"/>
        <v>0.53006420921320907</v>
      </c>
      <c r="AN149" s="215">
        <f t="shared" ref="AN149:AT149" si="196">$AU149+$AB$7*SIN(AO149)</f>
        <v>6.8890199075292307</v>
      </c>
      <c r="AO149" s="215">
        <f t="shared" si="196"/>
        <v>6.888259885769461</v>
      </c>
      <c r="AP149" s="215">
        <f t="shared" si="196"/>
        <v>6.8863521354170043</v>
      </c>
      <c r="AQ149" s="215">
        <f t="shared" si="196"/>
        <v>6.8815744341064207</v>
      </c>
      <c r="AR149" s="215">
        <f t="shared" si="196"/>
        <v>6.8696768357728981</v>
      </c>
      <c r="AS149" s="215">
        <f t="shared" si="196"/>
        <v>6.84044652464158</v>
      </c>
      <c r="AT149" s="215">
        <f t="shared" si="196"/>
        <v>6.7707533136726505</v>
      </c>
      <c r="AU149" s="215">
        <f t="shared" si="166"/>
        <v>6.61367237869303</v>
      </c>
    </row>
    <row r="150" spans="1:47">
      <c r="A150" s="195" t="s">
        <v>790</v>
      </c>
      <c r="B150" s="196" t="s">
        <v>59</v>
      </c>
      <c r="C150" s="195">
        <v>56572.301800000001</v>
      </c>
      <c r="D150" s="195">
        <v>2.9999999999999997E-4</v>
      </c>
      <c r="E150" s="17">
        <f t="shared" si="193"/>
        <v>9603.0905400556603</v>
      </c>
      <c r="F150">
        <f t="shared" si="194"/>
        <v>9603</v>
      </c>
      <c r="G150">
        <f t="shared" si="195"/>
        <v>3.8391650006815325E-2</v>
      </c>
      <c r="L150">
        <f t="shared" si="173"/>
        <v>3.8391650006815325E-2</v>
      </c>
      <c r="P150">
        <f t="shared" si="151"/>
        <v>9.5178581185713484E-2</v>
      </c>
      <c r="Q150" s="2">
        <f t="shared" si="152"/>
        <v>41553.801800000001</v>
      </c>
      <c r="R150">
        <f t="shared" si="153"/>
        <v>3.2247555527169158E-3</v>
      </c>
      <c r="S150" s="6"/>
      <c r="T150">
        <f t="shared" si="154"/>
        <v>0</v>
      </c>
      <c r="U150" t="s">
        <v>161</v>
      </c>
      <c r="V150" s="6">
        <v>1</v>
      </c>
      <c r="W150" s="6">
        <v>1</v>
      </c>
      <c r="Z150">
        <f t="shared" si="155"/>
        <v>9603</v>
      </c>
      <c r="AA150" s="215">
        <f t="shared" si="156"/>
        <v>7.3005235249495662E-2</v>
      </c>
      <c r="AB150" s="215">
        <f t="shared" si="157"/>
        <v>6.0564995943033148E-2</v>
      </c>
      <c r="AC150" s="215">
        <f t="shared" si="158"/>
        <v>-5.6786931178898159E-2</v>
      </c>
      <c r="AD150" s="215">
        <f t="shared" si="159"/>
        <v>-3.4613585242680336E-2</v>
      </c>
      <c r="AE150" s="215">
        <f t="shared" si="160"/>
        <v>0</v>
      </c>
      <c r="AF150">
        <f t="shared" si="161"/>
        <v>-5.6786931178898159E-2</v>
      </c>
      <c r="AG150" s="225"/>
      <c r="AH150">
        <f t="shared" si="162"/>
        <v>-2.2173345936217819E-2</v>
      </c>
      <c r="AI150">
        <f t="shared" si="163"/>
        <v>1.2682649921427158</v>
      </c>
      <c r="AJ150">
        <f t="shared" si="164"/>
        <v>-0.32161910261626653</v>
      </c>
      <c r="AK150">
        <f t="shared" si="145"/>
        <v>0.40293033620739227</v>
      </c>
      <c r="AL150">
        <f t="shared" si="146"/>
        <v>0.98340432488366136</v>
      </c>
      <c r="AM150">
        <f t="shared" si="147"/>
        <v>0.53557656826607636</v>
      </c>
      <c r="AN150" s="215">
        <f t="shared" ref="AN150:AT150" si="197">$AU150+$AB$7*SIN(AO150)</f>
        <v>6.8949363462007307</v>
      </c>
      <c r="AO150" s="215">
        <f t="shared" si="197"/>
        <v>6.8941845080854405</v>
      </c>
      <c r="AP150" s="215">
        <f t="shared" si="197"/>
        <v>6.8922895090734357</v>
      </c>
      <c r="AQ150" s="215">
        <f t="shared" si="197"/>
        <v>6.8875242487126629</v>
      </c>
      <c r="AR150" s="215">
        <f t="shared" si="197"/>
        <v>6.8756097736991446</v>
      </c>
      <c r="AS150" s="215">
        <f t="shared" si="197"/>
        <v>6.8462267288693166</v>
      </c>
      <c r="AT150" s="215">
        <f t="shared" si="197"/>
        <v>6.7759460477616642</v>
      </c>
      <c r="AU150" s="215">
        <f t="shared" si="166"/>
        <v>6.6172349294645025</v>
      </c>
    </row>
    <row r="151" spans="1:47">
      <c r="A151" s="195" t="s">
        <v>790</v>
      </c>
      <c r="B151" s="196" t="s">
        <v>60</v>
      </c>
      <c r="C151" s="195">
        <v>56576.331200000001</v>
      </c>
      <c r="D151" s="195">
        <v>2.9999999999999997E-4</v>
      </c>
      <c r="E151" s="17">
        <f t="shared" si="193"/>
        <v>9612.5931819122561</v>
      </c>
      <c r="F151">
        <f t="shared" si="194"/>
        <v>9612.5</v>
      </c>
      <c r="G151">
        <f t="shared" si="195"/>
        <v>3.951187500206288E-2</v>
      </c>
      <c r="L151">
        <f t="shared" si="173"/>
        <v>3.951187500206288E-2</v>
      </c>
      <c r="P151">
        <f t="shared" si="151"/>
        <v>9.539408017870156E-2</v>
      </c>
      <c r="Q151" s="2">
        <f t="shared" si="152"/>
        <v>41557.831200000001</v>
      </c>
      <c r="R151">
        <f t="shared" si="153"/>
        <v>3.1228208554039431E-3</v>
      </c>
      <c r="S151" s="6"/>
      <c r="T151">
        <f t="shared" si="154"/>
        <v>0</v>
      </c>
      <c r="U151" t="s">
        <v>161</v>
      </c>
      <c r="V151" s="6">
        <v>1</v>
      </c>
      <c r="W151" s="6">
        <v>1</v>
      </c>
      <c r="Z151">
        <f t="shared" si="155"/>
        <v>9612.5</v>
      </c>
      <c r="AA151" s="215">
        <f t="shared" si="156"/>
        <v>7.3341702714653956E-2</v>
      </c>
      <c r="AB151" s="215">
        <f t="shared" si="157"/>
        <v>6.1564252466110483E-2</v>
      </c>
      <c r="AC151" s="215">
        <f t="shared" si="158"/>
        <v>-5.588220517663868E-2</v>
      </c>
      <c r="AD151" s="215">
        <f t="shared" si="159"/>
        <v>-3.3829827712591076E-2</v>
      </c>
      <c r="AE151" s="215">
        <f t="shared" si="160"/>
        <v>0</v>
      </c>
      <c r="AF151">
        <f t="shared" si="161"/>
        <v>-5.588220517663868E-2</v>
      </c>
      <c r="AG151" s="225"/>
      <c r="AH151">
        <f t="shared" si="162"/>
        <v>-2.20523774640476E-2</v>
      </c>
      <c r="AI151">
        <f t="shared" si="163"/>
        <v>1.2654142609093006</v>
      </c>
      <c r="AJ151">
        <f t="shared" si="164"/>
        <v>-0.31492769790515074</v>
      </c>
      <c r="AK151">
        <f t="shared" si="145"/>
        <v>0.40481382381472997</v>
      </c>
      <c r="AL151">
        <f t="shared" si="146"/>
        <v>0.99046279596579956</v>
      </c>
      <c r="AM151">
        <f t="shared" si="147"/>
        <v>0.54012675725653092</v>
      </c>
      <c r="AN151" s="215">
        <f t="shared" ref="AN151:AT151" si="198">$AU151+$AB$7*SIN(AO151)</f>
        <v>6.8998117742290974</v>
      </c>
      <c r="AO151" s="215">
        <f t="shared" si="198"/>
        <v>6.8990668252310527</v>
      </c>
      <c r="AP151" s="215">
        <f t="shared" si="198"/>
        <v>6.8971827306136655</v>
      </c>
      <c r="AQ151" s="215">
        <f t="shared" si="198"/>
        <v>6.8924286700992452</v>
      </c>
      <c r="AR151" s="215">
        <f t="shared" si="198"/>
        <v>6.8805022254748049</v>
      </c>
      <c r="AS151" s="215">
        <f t="shared" si="198"/>
        <v>6.8509963794941102</v>
      </c>
      <c r="AT151" s="215">
        <f t="shared" si="198"/>
        <v>6.780234179255701</v>
      </c>
      <c r="AU151" s="215">
        <f t="shared" si="166"/>
        <v>6.6201779061887613</v>
      </c>
    </row>
    <row r="152" spans="1:47">
      <c r="A152" s="195" t="s">
        <v>790</v>
      </c>
      <c r="B152" s="196" t="s">
        <v>59</v>
      </c>
      <c r="C152" s="195">
        <v>56577.388400000003</v>
      </c>
      <c r="D152" s="195">
        <v>5.9999999999999995E-4</v>
      </c>
      <c r="E152" s="17">
        <f t="shared" si="193"/>
        <v>9615.0864049655211</v>
      </c>
      <c r="F152">
        <f t="shared" si="194"/>
        <v>9615</v>
      </c>
      <c r="G152">
        <f t="shared" si="195"/>
        <v>3.6638250006944872E-2</v>
      </c>
      <c r="L152">
        <f t="shared" si="173"/>
        <v>3.6638250006944872E-2</v>
      </c>
      <c r="P152">
        <f t="shared" si="151"/>
        <v>9.5450821132737437E-2</v>
      </c>
      <c r="Q152" s="2">
        <f t="shared" si="152"/>
        <v>41558.888400000003</v>
      </c>
      <c r="R152">
        <f t="shared" si="153"/>
        <v>3.4589185224264095E-3</v>
      </c>
      <c r="S152" s="6"/>
      <c r="T152">
        <f t="shared" si="154"/>
        <v>0</v>
      </c>
      <c r="U152" t="s">
        <v>161</v>
      </c>
      <c r="V152" s="6">
        <v>1</v>
      </c>
      <c r="W152" s="6">
        <v>1</v>
      </c>
      <c r="Z152">
        <f t="shared" si="155"/>
        <v>9615</v>
      </c>
      <c r="AA152" s="215">
        <f t="shared" si="156"/>
        <v>7.3430319528496379E-2</v>
      </c>
      <c r="AB152" s="215">
        <f t="shared" si="157"/>
        <v>5.865875161118593E-2</v>
      </c>
      <c r="AC152" s="215">
        <f t="shared" si="158"/>
        <v>-5.8812571125792565E-2</v>
      </c>
      <c r="AD152" s="215">
        <f t="shared" si="159"/>
        <v>-3.6792069521551507E-2</v>
      </c>
      <c r="AE152" s="215">
        <f t="shared" si="160"/>
        <v>0</v>
      </c>
      <c r="AF152">
        <f t="shared" si="161"/>
        <v>-5.8812571125792565E-2</v>
      </c>
      <c r="AG152" s="225"/>
      <c r="AH152">
        <f t="shared" si="162"/>
        <v>-2.2020501604241054E-2</v>
      </c>
      <c r="AI152">
        <f t="shared" si="163"/>
        <v>1.2646639987983972</v>
      </c>
      <c r="AJ152">
        <f t="shared" si="164"/>
        <v>-0.31316918065452737</v>
      </c>
      <c r="AK152">
        <f t="shared" si="145"/>
        <v>0.40530473669274525</v>
      </c>
      <c r="AL152">
        <f t="shared" si="146"/>
        <v>0.99231502336307553</v>
      </c>
      <c r="AM152">
        <f t="shared" si="147"/>
        <v>0.54132365155873918</v>
      </c>
      <c r="AN152" s="215">
        <f t="shared" ref="AN152:AT152" si="199">$AU152+$AB$7*SIN(AO152)</f>
        <v>6.9010929664036071</v>
      </c>
      <c r="AO152" s="215">
        <f t="shared" si="199"/>
        <v>6.9003498489785207</v>
      </c>
      <c r="AP152" s="215">
        <f t="shared" si="199"/>
        <v>6.8984686784994107</v>
      </c>
      <c r="AQ152" s="215">
        <f t="shared" si="199"/>
        <v>6.8937177024740084</v>
      </c>
      <c r="AR152" s="215">
        <f t="shared" si="199"/>
        <v>6.8817884033154328</v>
      </c>
      <c r="AS152" s="215">
        <f t="shared" si="199"/>
        <v>6.8522507488842583</v>
      </c>
      <c r="AT152" s="215">
        <f t="shared" si="199"/>
        <v>6.7813624049833123</v>
      </c>
      <c r="AU152" s="215">
        <f t="shared" si="166"/>
        <v>6.6209523737477776</v>
      </c>
    </row>
    <row r="153" spans="1:47">
      <c r="A153" s="195" t="s">
        <v>788</v>
      </c>
      <c r="B153" s="196"/>
      <c r="C153" s="195">
        <v>56725.594100000002</v>
      </c>
      <c r="D153" s="195">
        <v>2.9999999999999997E-4</v>
      </c>
      <c r="E153" s="17">
        <f t="shared" si="193"/>
        <v>9964.6038736224709</v>
      </c>
      <c r="F153">
        <f t="shared" si="194"/>
        <v>9964.5</v>
      </c>
      <c r="G153">
        <f t="shared" si="195"/>
        <v>4.40454750059871E-2</v>
      </c>
      <c r="L153">
        <f t="shared" si="173"/>
        <v>4.40454750059871E-2</v>
      </c>
      <c r="P153">
        <f t="shared" si="151"/>
        <v>0.10350907122640854</v>
      </c>
      <c r="Q153" s="2">
        <f t="shared" si="152"/>
        <v>41707.094100000002</v>
      </c>
      <c r="R153">
        <f t="shared" si="153"/>
        <v>3.5359192754653187E-3</v>
      </c>
      <c r="S153" s="6"/>
      <c r="T153">
        <f t="shared" si="154"/>
        <v>0</v>
      </c>
      <c r="U153" t="s">
        <v>161</v>
      </c>
      <c r="V153" s="6">
        <v>1</v>
      </c>
      <c r="W153" s="6">
        <v>1</v>
      </c>
      <c r="Z153">
        <f t="shared" si="155"/>
        <v>9964.5</v>
      </c>
      <c r="AA153" s="215">
        <f t="shared" si="156"/>
        <v>8.60656660004811E-2</v>
      </c>
      <c r="AB153" s="215">
        <f t="shared" si="157"/>
        <v>6.1488880231914539E-2</v>
      </c>
      <c r="AC153" s="215">
        <f t="shared" si="158"/>
        <v>-5.9463596220421439E-2</v>
      </c>
      <c r="AD153" s="215">
        <f t="shared" si="159"/>
        <v>-4.2020190994494E-2</v>
      </c>
      <c r="AE153" s="215">
        <f t="shared" si="160"/>
        <v>0</v>
      </c>
      <c r="AF153">
        <f t="shared" si="161"/>
        <v>-5.9463596220421439E-2</v>
      </c>
      <c r="AG153" s="225"/>
      <c r="AH153">
        <f t="shared" si="162"/>
        <v>-1.7443405225927439E-2</v>
      </c>
      <c r="AI153">
        <f t="shared" si="163"/>
        <v>1.1616047841635542</v>
      </c>
      <c r="AJ153">
        <f t="shared" si="164"/>
        <v>-8.0344500497452981E-2</v>
      </c>
      <c r="AK153">
        <f t="shared" si="145"/>
        <v>0.45629251098498713</v>
      </c>
      <c r="AL153">
        <f t="shared" si="146"/>
        <v>1.2304120776186007</v>
      </c>
      <c r="AM153">
        <f t="shared" si="147"/>
        <v>0.70669635580765144</v>
      </c>
      <c r="AN153" s="215">
        <f t="shared" ref="AN153:AT153" si="200">$AU153+$AB$7*SIN(AO153)</f>
        <v>7.0727922436593147</v>
      </c>
      <c r="AO153" s="215">
        <f t="shared" si="200"/>
        <v>7.0723407201177144</v>
      </c>
      <c r="AP153" s="215">
        <f t="shared" si="200"/>
        <v>7.0710174750162693</v>
      </c>
      <c r="AQ153" s="215">
        <f t="shared" si="200"/>
        <v>7.0671496293420502</v>
      </c>
      <c r="AR153" s="215">
        <f t="shared" si="200"/>
        <v>7.0559282884603096</v>
      </c>
      <c r="AS153" s="215">
        <f t="shared" si="200"/>
        <v>7.0240420738549822</v>
      </c>
      <c r="AT153" s="215">
        <f t="shared" si="200"/>
        <v>6.9380458010261039</v>
      </c>
      <c r="AU153" s="215">
        <f t="shared" si="166"/>
        <v>6.729222938498169</v>
      </c>
    </row>
    <row r="154" spans="1:47">
      <c r="A154" s="195" t="s">
        <v>784</v>
      </c>
      <c r="B154" s="196" t="s">
        <v>60</v>
      </c>
      <c r="C154" s="197">
        <v>56765.45203</v>
      </c>
      <c r="D154" s="195">
        <v>1.6000000000000001E-3</v>
      </c>
      <c r="E154" s="17">
        <f t="shared" si="193"/>
        <v>10058.601896637141</v>
      </c>
      <c r="F154">
        <f t="shared" si="194"/>
        <v>10058.5</v>
      </c>
      <c r="G154">
        <f t="shared" si="195"/>
        <v>4.3207175003772136E-2</v>
      </c>
      <c r="L154">
        <f t="shared" si="173"/>
        <v>4.3207175003772136E-2</v>
      </c>
      <c r="P154">
        <f t="shared" si="151"/>
        <v>0.10571903475700982</v>
      </c>
      <c r="Q154" s="2">
        <f t="shared" si="152"/>
        <v>41746.95203</v>
      </c>
      <c r="R154">
        <f t="shared" si="153"/>
        <v>3.9077326098084569E-3</v>
      </c>
      <c r="S154" s="6"/>
      <c r="T154">
        <f t="shared" si="154"/>
        <v>0</v>
      </c>
      <c r="U154" t="s">
        <v>161</v>
      </c>
      <c r="V154" s="6">
        <v>1</v>
      </c>
      <c r="W154" s="6">
        <v>1</v>
      </c>
      <c r="Z154">
        <f t="shared" si="155"/>
        <v>10058.5</v>
      </c>
      <c r="AA154" s="215">
        <f t="shared" si="156"/>
        <v>8.952875983391248E-2</v>
      </c>
      <c r="AB154" s="215">
        <f t="shared" si="157"/>
        <v>5.9397449926869475E-2</v>
      </c>
      <c r="AC154" s="215">
        <f t="shared" si="158"/>
        <v>-6.2511859753237684E-2</v>
      </c>
      <c r="AD154" s="215">
        <f t="shared" si="159"/>
        <v>-4.6321584830140344E-2</v>
      </c>
      <c r="AE154" s="215">
        <f t="shared" si="160"/>
        <v>0</v>
      </c>
      <c r="AF154">
        <f t="shared" si="161"/>
        <v>-6.2511859753237684E-2</v>
      </c>
      <c r="AG154" s="225"/>
      <c r="AH154">
        <f t="shared" si="162"/>
        <v>-1.6190274923097343E-2</v>
      </c>
      <c r="AI154">
        <f t="shared" si="163"/>
        <v>1.1351721867443303</v>
      </c>
      <c r="AJ154">
        <f t="shared" si="164"/>
        <v>-2.3051448782366514E-2</v>
      </c>
      <c r="AK154">
        <f t="shared" si="145"/>
        <v>0.46480903796751782</v>
      </c>
      <c r="AL154">
        <f t="shared" si="146"/>
        <v>1.2877897799287215</v>
      </c>
      <c r="AM154">
        <f t="shared" si="147"/>
        <v>0.75061546488047992</v>
      </c>
      <c r="AN154" s="215">
        <f t="shared" ref="AN154:AT154" si="201">$AU154+$AB$7*SIN(AO154)</f>
        <v>7.1165124341531962</v>
      </c>
      <c r="AO154" s="215">
        <f t="shared" si="201"/>
        <v>7.1161370766883874</v>
      </c>
      <c r="AP154" s="215">
        <f t="shared" si="201"/>
        <v>7.1149850874587495</v>
      </c>
      <c r="AQ154" s="215">
        <f t="shared" si="201"/>
        <v>7.1114586315744983</v>
      </c>
      <c r="AR154" s="215">
        <f t="shared" si="201"/>
        <v>7.1007465616465852</v>
      </c>
      <c r="AS154" s="215">
        <f t="shared" si="201"/>
        <v>7.0689281877708083</v>
      </c>
      <c r="AT154" s="215">
        <f t="shared" si="201"/>
        <v>6.9797923170804834</v>
      </c>
      <c r="AU154" s="215">
        <f t="shared" si="166"/>
        <v>6.7583429187171573</v>
      </c>
    </row>
    <row r="155" spans="1:47">
      <c r="A155" s="195" t="s">
        <v>784</v>
      </c>
      <c r="B155" s="196" t="s">
        <v>60</v>
      </c>
      <c r="C155" s="197">
        <v>56765.45248</v>
      </c>
      <c r="D155" s="195">
        <v>1E-3</v>
      </c>
      <c r="E155" s="17">
        <f t="shared" si="193"/>
        <v>10058.602957884184</v>
      </c>
      <c r="F155">
        <f t="shared" si="194"/>
        <v>10058.5</v>
      </c>
      <c r="G155">
        <f t="shared" si="195"/>
        <v>4.3657175003318116E-2</v>
      </c>
      <c r="L155">
        <f t="shared" si="173"/>
        <v>4.3657175003318116E-2</v>
      </c>
      <c r="P155">
        <f t="shared" si="151"/>
        <v>0.10571903475700982</v>
      </c>
      <c r="Q155" s="2">
        <f t="shared" si="152"/>
        <v>41746.95248</v>
      </c>
      <c r="R155">
        <f t="shared" si="153"/>
        <v>3.8516744360868982E-3</v>
      </c>
      <c r="S155" s="6"/>
      <c r="T155">
        <f t="shared" si="154"/>
        <v>0</v>
      </c>
      <c r="U155" t="s">
        <v>161</v>
      </c>
      <c r="V155" s="6">
        <v>1</v>
      </c>
      <c r="W155" s="6">
        <v>1</v>
      </c>
      <c r="Z155">
        <f t="shared" si="155"/>
        <v>10058.5</v>
      </c>
      <c r="AA155" s="215">
        <f t="shared" si="156"/>
        <v>8.952875983391248E-2</v>
      </c>
      <c r="AB155" s="215">
        <f t="shared" si="157"/>
        <v>5.9847449926415455E-2</v>
      </c>
      <c r="AC155" s="215">
        <f t="shared" si="158"/>
        <v>-6.2061859753691703E-2</v>
      </c>
      <c r="AD155" s="215">
        <f t="shared" si="159"/>
        <v>-4.5871584830594364E-2</v>
      </c>
      <c r="AE155" s="215">
        <f t="shared" si="160"/>
        <v>0</v>
      </c>
      <c r="AF155">
        <f t="shared" si="161"/>
        <v>-6.2061859753691703E-2</v>
      </c>
      <c r="AG155" s="225"/>
      <c r="AH155">
        <f t="shared" si="162"/>
        <v>-1.6190274923097343E-2</v>
      </c>
      <c r="AI155">
        <f t="shared" si="163"/>
        <v>1.1351721867443303</v>
      </c>
      <c r="AJ155">
        <f t="shared" si="164"/>
        <v>-2.3051448782366514E-2</v>
      </c>
      <c r="AK155">
        <f t="shared" si="145"/>
        <v>0.46480903796751782</v>
      </c>
      <c r="AL155">
        <f t="shared" si="146"/>
        <v>1.2877897799287215</v>
      </c>
      <c r="AM155">
        <f t="shared" si="147"/>
        <v>0.75061546488047992</v>
      </c>
      <c r="AN155" s="215">
        <f t="shared" ref="AN155:AT155" si="202">$AU155+$AB$7*SIN(AO155)</f>
        <v>7.1165124341531962</v>
      </c>
      <c r="AO155" s="215">
        <f t="shared" si="202"/>
        <v>7.1161370766883874</v>
      </c>
      <c r="AP155" s="215">
        <f t="shared" si="202"/>
        <v>7.1149850874587495</v>
      </c>
      <c r="AQ155" s="215">
        <f t="shared" si="202"/>
        <v>7.1114586315744983</v>
      </c>
      <c r="AR155" s="215">
        <f t="shared" si="202"/>
        <v>7.1007465616465852</v>
      </c>
      <c r="AS155" s="215">
        <f t="shared" si="202"/>
        <v>7.0689281877708083</v>
      </c>
      <c r="AT155" s="215">
        <f t="shared" si="202"/>
        <v>6.9797923170804834</v>
      </c>
      <c r="AU155" s="215">
        <f t="shared" si="166"/>
        <v>6.7583429187171573</v>
      </c>
    </row>
    <row r="156" spans="1:47">
      <c r="A156" s="195" t="s">
        <v>784</v>
      </c>
      <c r="B156" s="196" t="s">
        <v>60</v>
      </c>
      <c r="C156" s="197">
        <v>56765.45289</v>
      </c>
      <c r="D156" s="195">
        <v>2.9999999999999997E-4</v>
      </c>
      <c r="E156" s="17">
        <f t="shared" si="193"/>
        <v>10058.603924798157</v>
      </c>
      <c r="F156">
        <f t="shared" si="194"/>
        <v>10058.5</v>
      </c>
      <c r="G156">
        <f t="shared" si="195"/>
        <v>4.4067175003874581E-2</v>
      </c>
      <c r="L156">
        <f t="shared" si="173"/>
        <v>4.4067175003874581E-2</v>
      </c>
      <c r="P156">
        <f t="shared" si="151"/>
        <v>0.10571903475700982</v>
      </c>
      <c r="Q156" s="2">
        <f t="shared" si="152"/>
        <v>41746.95289</v>
      </c>
      <c r="R156">
        <f t="shared" si="153"/>
        <v>3.8009518110202565E-3</v>
      </c>
      <c r="S156" s="6"/>
      <c r="T156">
        <f t="shared" si="154"/>
        <v>0</v>
      </c>
      <c r="U156" t="s">
        <v>161</v>
      </c>
      <c r="V156" s="6">
        <v>1</v>
      </c>
      <c r="W156" s="6">
        <v>1</v>
      </c>
      <c r="Z156">
        <f t="shared" si="155"/>
        <v>10058.5</v>
      </c>
      <c r="AA156" s="215">
        <f t="shared" si="156"/>
        <v>8.952875983391248E-2</v>
      </c>
      <c r="AB156" s="215">
        <f t="shared" si="157"/>
        <v>6.025744992697192E-2</v>
      </c>
      <c r="AC156" s="215">
        <f t="shared" si="158"/>
        <v>-6.1651859753135238E-2</v>
      </c>
      <c r="AD156" s="215">
        <f t="shared" si="159"/>
        <v>-4.5461584830037899E-2</v>
      </c>
      <c r="AE156" s="215">
        <f t="shared" si="160"/>
        <v>0</v>
      </c>
      <c r="AF156">
        <f t="shared" si="161"/>
        <v>-6.1651859753135238E-2</v>
      </c>
      <c r="AG156" s="225"/>
      <c r="AH156">
        <f t="shared" si="162"/>
        <v>-1.6190274923097343E-2</v>
      </c>
      <c r="AI156">
        <f t="shared" si="163"/>
        <v>1.1351721867443303</v>
      </c>
      <c r="AJ156">
        <f t="shared" si="164"/>
        <v>-2.3051448782366514E-2</v>
      </c>
      <c r="AK156">
        <f t="shared" si="145"/>
        <v>0.46480903796751782</v>
      </c>
      <c r="AL156">
        <f t="shared" si="146"/>
        <v>1.2877897799287215</v>
      </c>
      <c r="AM156">
        <f t="shared" si="147"/>
        <v>0.75061546488047992</v>
      </c>
      <c r="AN156" s="215">
        <f t="shared" ref="AN156:AT156" si="203">$AU156+$AB$7*SIN(AO156)</f>
        <v>7.1165124341531962</v>
      </c>
      <c r="AO156" s="215">
        <f t="shared" si="203"/>
        <v>7.1161370766883874</v>
      </c>
      <c r="AP156" s="215">
        <f t="shared" si="203"/>
        <v>7.1149850874587495</v>
      </c>
      <c r="AQ156" s="215">
        <f t="shared" si="203"/>
        <v>7.1114586315744983</v>
      </c>
      <c r="AR156" s="215">
        <f t="shared" si="203"/>
        <v>7.1007465616465852</v>
      </c>
      <c r="AS156" s="215">
        <f t="shared" si="203"/>
        <v>7.0689281877708083</v>
      </c>
      <c r="AT156" s="215">
        <f t="shared" si="203"/>
        <v>6.9797923170804834</v>
      </c>
      <c r="AU156" s="215">
        <f t="shared" si="166"/>
        <v>6.7583429187171573</v>
      </c>
    </row>
    <row r="157" spans="1:47">
      <c r="A157" s="195" t="s">
        <v>784</v>
      </c>
      <c r="B157" s="196" t="s">
        <v>60</v>
      </c>
      <c r="C157" s="197">
        <v>56765.45362</v>
      </c>
      <c r="D157" s="195">
        <v>5.9999999999999995E-4</v>
      </c>
      <c r="E157" s="17">
        <f t="shared" si="193"/>
        <v>10058.605646376693</v>
      </c>
      <c r="F157">
        <f t="shared" si="194"/>
        <v>10058.5</v>
      </c>
      <c r="G157">
        <f t="shared" si="195"/>
        <v>4.4797175003623124E-2</v>
      </c>
      <c r="L157">
        <f t="shared" si="173"/>
        <v>4.4797175003623124E-2</v>
      </c>
      <c r="P157">
        <f t="shared" si="151"/>
        <v>0.10571903475700982</v>
      </c>
      <c r="Q157" s="2">
        <f t="shared" si="152"/>
        <v>41746.95362</v>
      </c>
      <c r="R157">
        <f t="shared" si="153"/>
        <v>3.7114729958113175E-3</v>
      </c>
      <c r="S157" s="6"/>
      <c r="T157">
        <f t="shared" si="154"/>
        <v>0</v>
      </c>
      <c r="U157" t="s">
        <v>161</v>
      </c>
      <c r="V157" s="6">
        <v>1</v>
      </c>
      <c r="W157" s="6">
        <v>1</v>
      </c>
      <c r="Z157">
        <f t="shared" si="155"/>
        <v>10058.5</v>
      </c>
      <c r="AA157" s="215">
        <f t="shared" si="156"/>
        <v>8.952875983391248E-2</v>
      </c>
      <c r="AB157" s="215">
        <f t="shared" si="157"/>
        <v>6.0987449926720463E-2</v>
      </c>
      <c r="AC157" s="215">
        <f t="shared" si="158"/>
        <v>-6.0921859753386695E-2</v>
      </c>
      <c r="AD157" s="215">
        <f t="shared" si="159"/>
        <v>-4.4731584830289356E-2</v>
      </c>
      <c r="AE157" s="215">
        <f t="shared" si="160"/>
        <v>0</v>
      </c>
      <c r="AF157">
        <f t="shared" si="161"/>
        <v>-6.0921859753386695E-2</v>
      </c>
      <c r="AG157" s="225"/>
      <c r="AH157">
        <f t="shared" si="162"/>
        <v>-1.6190274923097343E-2</v>
      </c>
      <c r="AI157">
        <f t="shared" si="163"/>
        <v>1.1351721867443303</v>
      </c>
      <c r="AJ157">
        <f t="shared" si="164"/>
        <v>-2.3051448782366514E-2</v>
      </c>
      <c r="AK157">
        <f t="shared" si="145"/>
        <v>0.46480903796751782</v>
      </c>
      <c r="AL157">
        <f t="shared" si="146"/>
        <v>1.2877897799287215</v>
      </c>
      <c r="AM157">
        <f t="shared" si="147"/>
        <v>0.75061546488047992</v>
      </c>
      <c r="AN157" s="215">
        <f t="shared" ref="AN157:AT157" si="204">$AU157+$AB$7*SIN(AO157)</f>
        <v>7.1165124341531962</v>
      </c>
      <c r="AO157" s="215">
        <f t="shared" si="204"/>
        <v>7.1161370766883874</v>
      </c>
      <c r="AP157" s="215">
        <f t="shared" si="204"/>
        <v>7.1149850874587495</v>
      </c>
      <c r="AQ157" s="215">
        <f t="shared" si="204"/>
        <v>7.1114586315744983</v>
      </c>
      <c r="AR157" s="215">
        <f t="shared" si="204"/>
        <v>7.1007465616465852</v>
      </c>
      <c r="AS157" s="215">
        <f t="shared" si="204"/>
        <v>7.0689281877708083</v>
      </c>
      <c r="AT157" s="215">
        <f t="shared" si="204"/>
        <v>6.9797923170804834</v>
      </c>
      <c r="AU157" s="215">
        <f t="shared" si="166"/>
        <v>6.7583429187171573</v>
      </c>
    </row>
    <row r="158" spans="1:47">
      <c r="A158" s="195" t="s">
        <v>784</v>
      </c>
      <c r="B158" s="196" t="s">
        <v>60</v>
      </c>
      <c r="C158" s="197">
        <v>56765.453679999999</v>
      </c>
      <c r="D158" s="195">
        <v>6.9999999999999999E-4</v>
      </c>
      <c r="E158" s="17">
        <f t="shared" si="193"/>
        <v>10058.605787876295</v>
      </c>
      <c r="F158">
        <f t="shared" si="194"/>
        <v>10058.5</v>
      </c>
      <c r="G158">
        <f t="shared" si="195"/>
        <v>4.4857175002107397E-2</v>
      </c>
      <c r="L158">
        <f t="shared" si="173"/>
        <v>4.4857175002107397E-2</v>
      </c>
      <c r="P158">
        <f t="shared" si="151"/>
        <v>0.10571903475700982</v>
      </c>
      <c r="Q158" s="2">
        <f t="shared" si="152"/>
        <v>41746.953679999999</v>
      </c>
      <c r="R158">
        <f t="shared" si="153"/>
        <v>3.7041659728254111E-3</v>
      </c>
      <c r="S158" s="6"/>
      <c r="T158">
        <f t="shared" si="154"/>
        <v>0</v>
      </c>
      <c r="U158" t="s">
        <v>161</v>
      </c>
      <c r="V158" s="6">
        <v>1</v>
      </c>
      <c r="W158" s="6">
        <v>1</v>
      </c>
      <c r="Z158">
        <f t="shared" si="155"/>
        <v>10058.5</v>
      </c>
      <c r="AA158" s="215">
        <f t="shared" si="156"/>
        <v>8.952875983391248E-2</v>
      </c>
      <c r="AB158" s="215">
        <f t="shared" si="157"/>
        <v>6.1047449925204736E-2</v>
      </c>
      <c r="AC158" s="215">
        <f t="shared" si="158"/>
        <v>-6.0861859754902423E-2</v>
      </c>
      <c r="AD158" s="215">
        <f t="shared" si="159"/>
        <v>-4.4671584831805083E-2</v>
      </c>
      <c r="AE158" s="215">
        <f t="shared" si="160"/>
        <v>0</v>
      </c>
      <c r="AF158">
        <f t="shared" si="161"/>
        <v>-6.0861859754902423E-2</v>
      </c>
      <c r="AG158" s="225"/>
      <c r="AH158">
        <f t="shared" si="162"/>
        <v>-1.6190274923097343E-2</v>
      </c>
      <c r="AI158">
        <f t="shared" si="163"/>
        <v>1.1351721867443303</v>
      </c>
      <c r="AJ158">
        <f t="shared" si="164"/>
        <v>-2.3051448782366514E-2</v>
      </c>
      <c r="AK158">
        <f t="shared" si="145"/>
        <v>0.46480903796751782</v>
      </c>
      <c r="AL158">
        <f t="shared" si="146"/>
        <v>1.2877897799287215</v>
      </c>
      <c r="AM158">
        <f t="shared" si="147"/>
        <v>0.75061546488047992</v>
      </c>
      <c r="AN158" s="215">
        <f t="shared" ref="AN158:AT158" si="205">$AU158+$AB$7*SIN(AO158)</f>
        <v>7.1165124341531962</v>
      </c>
      <c r="AO158" s="215">
        <f t="shared" si="205"/>
        <v>7.1161370766883874</v>
      </c>
      <c r="AP158" s="215">
        <f t="shared" si="205"/>
        <v>7.1149850874587495</v>
      </c>
      <c r="AQ158" s="215">
        <f t="shared" si="205"/>
        <v>7.1114586315744983</v>
      </c>
      <c r="AR158" s="215">
        <f t="shared" si="205"/>
        <v>7.1007465616465852</v>
      </c>
      <c r="AS158" s="215">
        <f t="shared" si="205"/>
        <v>7.0689281877708083</v>
      </c>
      <c r="AT158" s="215">
        <f t="shared" si="205"/>
        <v>6.9797923170804834</v>
      </c>
      <c r="AU158" s="215">
        <f t="shared" si="166"/>
        <v>6.7583429187171573</v>
      </c>
    </row>
    <row r="159" spans="1:47">
      <c r="A159" s="195" t="s">
        <v>789</v>
      </c>
      <c r="B159" s="196" t="s">
        <v>60</v>
      </c>
      <c r="C159" s="195">
        <v>56787.501600000003</v>
      </c>
      <c r="D159" s="195">
        <v>4.0000000000000002E-4</v>
      </c>
      <c r="E159" s="17">
        <f t="shared" si="193"/>
        <v>10110.60198766856</v>
      </c>
      <c r="F159">
        <f t="shared" si="194"/>
        <v>10110.5</v>
      </c>
      <c r="G159">
        <f t="shared" si="195"/>
        <v>4.3245775006653275E-2</v>
      </c>
      <c r="L159">
        <f t="shared" si="173"/>
        <v>4.3245775006653275E-2</v>
      </c>
      <c r="P159">
        <f t="shared" si="151"/>
        <v>0.10694933507909893</v>
      </c>
      <c r="Q159" s="2">
        <f t="shared" si="152"/>
        <v>41769.001600000003</v>
      </c>
      <c r="R159">
        <f t="shared" si="153"/>
        <v>4.0581435659036921E-3</v>
      </c>
      <c r="S159" s="6"/>
      <c r="T159">
        <f t="shared" si="154"/>
        <v>0</v>
      </c>
      <c r="U159" t="s">
        <v>161</v>
      </c>
      <c r="V159" s="6">
        <v>1</v>
      </c>
      <c r="W159" s="6">
        <v>1</v>
      </c>
      <c r="Z159">
        <f t="shared" si="155"/>
        <v>10110.5</v>
      </c>
      <c r="AA159" s="215">
        <f t="shared" si="156"/>
        <v>9.1453066047496978E-2</v>
      </c>
      <c r="AB159" s="215">
        <f t="shared" si="157"/>
        <v>5.8742044038255226E-2</v>
      </c>
      <c r="AC159" s="215">
        <f t="shared" si="158"/>
        <v>-6.3703560072445653E-2</v>
      </c>
      <c r="AD159" s="215">
        <f t="shared" si="159"/>
        <v>-4.8207291040843703E-2</v>
      </c>
      <c r="AE159" s="215">
        <f t="shared" si="160"/>
        <v>0</v>
      </c>
      <c r="AF159">
        <f t="shared" si="161"/>
        <v>-6.3703560072445653E-2</v>
      </c>
      <c r="AG159" s="225"/>
      <c r="AH159">
        <f t="shared" si="162"/>
        <v>-1.549626903160195E-2</v>
      </c>
      <c r="AI159">
        <f t="shared" si="163"/>
        <v>1.1208772033236325</v>
      </c>
      <c r="AJ159">
        <f t="shared" si="164"/>
        <v>7.569406443299587E-3</v>
      </c>
      <c r="AK159">
        <f t="shared" si="145"/>
        <v>0.4687298406995129</v>
      </c>
      <c r="AL159">
        <f t="shared" si="146"/>
        <v>1.3184127493992306</v>
      </c>
      <c r="AM159">
        <f t="shared" si="147"/>
        <v>0.77483403871477097</v>
      </c>
      <c r="AN159" s="215">
        <f t="shared" ref="AN159:AT159" si="206">$AU159+$AB$7*SIN(AO159)</f>
        <v>7.1402674103783355</v>
      </c>
      <c r="AO159" s="215">
        <f t="shared" si="206"/>
        <v>7.1399316304140683</v>
      </c>
      <c r="AP159" s="215">
        <f t="shared" si="206"/>
        <v>7.1388730810165475</v>
      </c>
      <c r="AQ159" s="215">
        <f t="shared" si="206"/>
        <v>7.1355444018785974</v>
      </c>
      <c r="AR159" s="215">
        <f t="shared" si="206"/>
        <v>7.1251585921182459</v>
      </c>
      <c r="AS159" s="215">
        <f t="shared" si="206"/>
        <v>7.0934989024400039</v>
      </c>
      <c r="AT159" s="215">
        <f t="shared" si="206"/>
        <v>7.0028061459976438</v>
      </c>
      <c r="AU159" s="215">
        <f t="shared" si="166"/>
        <v>6.7744518439446848</v>
      </c>
    </row>
    <row r="160" spans="1:47">
      <c r="A160" s="198" t="s">
        <v>793</v>
      </c>
      <c r="B160" s="199" t="s">
        <v>60</v>
      </c>
      <c r="C160" s="200">
        <v>57082.637020000002</v>
      </c>
      <c r="D160" s="200">
        <v>5.0000000000000001E-4</v>
      </c>
      <c r="E160" s="17">
        <f t="shared" si="193"/>
        <v>10806.627747200118</v>
      </c>
      <c r="F160">
        <f t="shared" si="194"/>
        <v>10806.5</v>
      </c>
      <c r="G160">
        <f t="shared" si="195"/>
        <v>5.416857500676997E-2</v>
      </c>
      <c r="L160">
        <f t="shared" si="173"/>
        <v>5.416857500676997E-2</v>
      </c>
      <c r="P160">
        <f t="shared" si="151"/>
        <v>0.12394906093980979</v>
      </c>
      <c r="Q160" s="2">
        <f t="shared" si="152"/>
        <v>42064.137020000002</v>
      </c>
      <c r="R160">
        <f t="shared" si="153"/>
        <v>4.8693162170511672E-3</v>
      </c>
      <c r="S160" s="6"/>
      <c r="T160">
        <f t="shared" si="154"/>
        <v>0</v>
      </c>
      <c r="U160" t="s">
        <v>161</v>
      </c>
      <c r="V160" s="6">
        <v>1</v>
      </c>
      <c r="W160" s="6">
        <v>1</v>
      </c>
      <c r="Z160">
        <f t="shared" si="155"/>
        <v>10806.5</v>
      </c>
      <c r="AA160" s="215">
        <f t="shared" si="156"/>
        <v>0.11755003562736026</v>
      </c>
      <c r="AB160" s="215">
        <f t="shared" si="157"/>
        <v>6.0567600319219497E-2</v>
      </c>
      <c r="AC160" s="215">
        <f t="shared" si="158"/>
        <v>-6.9780485933039815E-2</v>
      </c>
      <c r="AD160" s="215">
        <f t="shared" si="159"/>
        <v>-6.3381460620590288E-2</v>
      </c>
      <c r="AE160" s="215">
        <f t="shared" si="160"/>
        <v>0</v>
      </c>
      <c r="AF160">
        <f t="shared" si="161"/>
        <v>-6.9780485933039815E-2</v>
      </c>
      <c r="AG160" s="225"/>
      <c r="AH160">
        <f t="shared" si="162"/>
        <v>-6.3990253124495246E-3</v>
      </c>
      <c r="AI160">
        <f t="shared" si="163"/>
        <v>0.95524582081673459</v>
      </c>
      <c r="AJ160">
        <f t="shared" si="164"/>
        <v>0.34528286482023623</v>
      </c>
      <c r="AK160">
        <f t="shared" si="145"/>
        <v>0.48199172740947088</v>
      </c>
      <c r="AL160">
        <f t="shared" si="146"/>
        <v>1.6633834404733294</v>
      </c>
      <c r="AM160">
        <f t="shared" si="147"/>
        <v>1.0971541376538607</v>
      </c>
      <c r="AN160" s="215">
        <f t="shared" ref="AN160:AT160" si="207">$AU160+$AB$7*SIN(AO160)</f>
        <v>7.4315742116569039</v>
      </c>
      <c r="AO160" s="215">
        <f t="shared" si="207"/>
        <v>7.4315370721462424</v>
      </c>
      <c r="AP160" s="215">
        <f t="shared" si="207"/>
        <v>7.4313499748931102</v>
      </c>
      <c r="AQ160" s="215">
        <f t="shared" si="207"/>
        <v>7.4304086184982854</v>
      </c>
      <c r="AR160" s="215">
        <f t="shared" si="207"/>
        <v>7.4257017979405129</v>
      </c>
      <c r="AS160" s="215">
        <f t="shared" si="207"/>
        <v>7.4028583886600732</v>
      </c>
      <c r="AT160" s="215">
        <f t="shared" si="207"/>
        <v>7.3044460533736828</v>
      </c>
      <c r="AU160" s="215">
        <f t="shared" si="166"/>
        <v>6.9900636123746489</v>
      </c>
    </row>
    <row r="161" spans="1:48">
      <c r="A161" s="198" t="s">
        <v>793</v>
      </c>
      <c r="B161" s="199" t="s">
        <v>60</v>
      </c>
      <c r="C161" s="200">
        <v>57082.637029999998</v>
      </c>
      <c r="D161" s="200">
        <v>5.0000000000000001E-4</v>
      </c>
      <c r="E161" s="17">
        <f t="shared" si="193"/>
        <v>10806.627770783378</v>
      </c>
      <c r="F161">
        <f t="shared" si="194"/>
        <v>10806.5</v>
      </c>
      <c r="G161">
        <f t="shared" si="195"/>
        <v>5.417857500287937E-2</v>
      </c>
      <c r="L161">
        <f t="shared" si="173"/>
        <v>5.417857500287937E-2</v>
      </c>
      <c r="P161">
        <f t="shared" si="151"/>
        <v>0.12394906093980979</v>
      </c>
      <c r="Q161" s="2">
        <f t="shared" si="152"/>
        <v>42064.137029999998</v>
      </c>
      <c r="R161">
        <f t="shared" si="153"/>
        <v>4.8679207078754045E-3</v>
      </c>
      <c r="S161" s="6"/>
      <c r="T161">
        <f t="shared" si="154"/>
        <v>0</v>
      </c>
      <c r="U161" t="s">
        <v>161</v>
      </c>
      <c r="V161" s="6">
        <v>1</v>
      </c>
      <c r="W161" s="6">
        <v>1</v>
      </c>
      <c r="Z161">
        <f t="shared" si="155"/>
        <v>10806.5</v>
      </c>
      <c r="AA161" s="215">
        <f t="shared" si="156"/>
        <v>0.11755003562736026</v>
      </c>
      <c r="AB161" s="215">
        <f t="shared" si="157"/>
        <v>6.0577600315328897E-2</v>
      </c>
      <c r="AC161" s="215">
        <f t="shared" si="158"/>
        <v>-6.9770485936930415E-2</v>
      </c>
      <c r="AD161" s="215">
        <f t="shared" si="159"/>
        <v>-6.3371460624480888E-2</v>
      </c>
      <c r="AE161" s="215">
        <f t="shared" si="160"/>
        <v>0</v>
      </c>
      <c r="AF161">
        <f t="shared" si="161"/>
        <v>-6.9770485936930415E-2</v>
      </c>
      <c r="AG161" s="225"/>
      <c r="AH161">
        <f t="shared" si="162"/>
        <v>-6.3990253124495246E-3</v>
      </c>
      <c r="AI161">
        <f t="shared" si="163"/>
        <v>0.95524582081673459</v>
      </c>
      <c r="AJ161">
        <f t="shared" si="164"/>
        <v>0.34528286482023623</v>
      </c>
      <c r="AK161">
        <f t="shared" si="145"/>
        <v>0.48199172740947088</v>
      </c>
      <c r="AL161">
        <f t="shared" si="146"/>
        <v>1.6633834404733294</v>
      </c>
      <c r="AM161">
        <f t="shared" si="147"/>
        <v>1.0971541376538607</v>
      </c>
      <c r="AN161" s="215">
        <f t="shared" ref="AN161:AT161" si="208">$AU161+$AB$7*SIN(AO161)</f>
        <v>7.4315742116569039</v>
      </c>
      <c r="AO161" s="215">
        <f t="shared" si="208"/>
        <v>7.4315370721462424</v>
      </c>
      <c r="AP161" s="215">
        <f t="shared" si="208"/>
        <v>7.4313499748931102</v>
      </c>
      <c r="AQ161" s="215">
        <f t="shared" si="208"/>
        <v>7.4304086184982854</v>
      </c>
      <c r="AR161" s="215">
        <f t="shared" si="208"/>
        <v>7.4257017979405129</v>
      </c>
      <c r="AS161" s="215">
        <f t="shared" si="208"/>
        <v>7.4028583886600732</v>
      </c>
      <c r="AT161" s="215">
        <f t="shared" si="208"/>
        <v>7.3044460533736828</v>
      </c>
      <c r="AU161" s="215">
        <f t="shared" si="166"/>
        <v>6.9900636123746489</v>
      </c>
    </row>
    <row r="162" spans="1:48">
      <c r="A162" s="198" t="s">
        <v>793</v>
      </c>
      <c r="B162" s="199" t="s">
        <v>60</v>
      </c>
      <c r="C162" s="200">
        <v>57082.637119999999</v>
      </c>
      <c r="D162" s="200">
        <v>4.0000000000000002E-4</v>
      </c>
      <c r="E162" s="17">
        <f t="shared" si="193"/>
        <v>10806.627983032789</v>
      </c>
      <c r="F162">
        <f t="shared" si="194"/>
        <v>10806.5</v>
      </c>
      <c r="G162">
        <f t="shared" si="195"/>
        <v>5.4268575004243758E-2</v>
      </c>
      <c r="L162">
        <f t="shared" si="173"/>
        <v>5.4268575004243758E-2</v>
      </c>
      <c r="P162">
        <f t="shared" si="151"/>
        <v>0.12394906093980979</v>
      </c>
      <c r="Q162" s="2">
        <f t="shared" si="152"/>
        <v>42064.137119999999</v>
      </c>
      <c r="R162">
        <f t="shared" si="153"/>
        <v>4.8553701202166148E-3</v>
      </c>
      <c r="S162" s="6"/>
      <c r="T162">
        <f t="shared" si="154"/>
        <v>0</v>
      </c>
      <c r="U162" t="s">
        <v>161</v>
      </c>
      <c r="V162" s="6">
        <v>1</v>
      </c>
      <c r="W162" s="6">
        <v>1</v>
      </c>
      <c r="Z162">
        <f t="shared" si="155"/>
        <v>10806.5</v>
      </c>
      <c r="AA162" s="215">
        <f t="shared" si="156"/>
        <v>0.11755003562736026</v>
      </c>
      <c r="AB162" s="215">
        <f t="shared" si="157"/>
        <v>6.0667600316693285E-2</v>
      </c>
      <c r="AC162" s="215">
        <f t="shared" si="158"/>
        <v>-6.9680485935566028E-2</v>
      </c>
      <c r="AD162" s="215">
        <f t="shared" si="159"/>
        <v>-6.3281460623116501E-2</v>
      </c>
      <c r="AE162" s="215">
        <f t="shared" si="160"/>
        <v>0</v>
      </c>
      <c r="AF162">
        <f t="shared" si="161"/>
        <v>-6.9680485935566028E-2</v>
      </c>
      <c r="AG162" s="225"/>
      <c r="AH162">
        <f t="shared" si="162"/>
        <v>-6.3990253124495246E-3</v>
      </c>
      <c r="AI162">
        <f t="shared" si="163"/>
        <v>0.95524582081673459</v>
      </c>
      <c r="AJ162">
        <f t="shared" si="164"/>
        <v>0.34528286482023623</v>
      </c>
      <c r="AK162">
        <f t="shared" si="145"/>
        <v>0.48199172740947088</v>
      </c>
      <c r="AL162">
        <f t="shared" si="146"/>
        <v>1.6633834404733294</v>
      </c>
      <c r="AM162">
        <f t="shared" si="147"/>
        <v>1.0971541376538607</v>
      </c>
      <c r="AN162" s="215">
        <f t="shared" ref="AN162:AT162" si="209">$AU162+$AB$7*SIN(AO162)</f>
        <v>7.4315742116569039</v>
      </c>
      <c r="AO162" s="215">
        <f t="shared" si="209"/>
        <v>7.4315370721462424</v>
      </c>
      <c r="AP162" s="215">
        <f t="shared" si="209"/>
        <v>7.4313499748931102</v>
      </c>
      <c r="AQ162" s="215">
        <f t="shared" si="209"/>
        <v>7.4304086184982854</v>
      </c>
      <c r="AR162" s="215">
        <f t="shared" si="209"/>
        <v>7.4257017979405129</v>
      </c>
      <c r="AS162" s="215">
        <f t="shared" si="209"/>
        <v>7.4028583886600732</v>
      </c>
      <c r="AT162" s="215">
        <f t="shared" si="209"/>
        <v>7.3044460533736828</v>
      </c>
      <c r="AU162" s="215">
        <f t="shared" si="166"/>
        <v>6.9900636123746489</v>
      </c>
    </row>
    <row r="163" spans="1:48">
      <c r="A163" s="198" t="s">
        <v>793</v>
      </c>
      <c r="B163" s="199" t="s">
        <v>60</v>
      </c>
      <c r="C163" s="200">
        <v>57082.637790000001</v>
      </c>
      <c r="D163" s="200">
        <v>2.9999999999999997E-4</v>
      </c>
      <c r="E163" s="17">
        <f t="shared" si="193"/>
        <v>10806.629563111723</v>
      </c>
      <c r="F163">
        <f t="shared" si="194"/>
        <v>10806.5</v>
      </c>
      <c r="G163">
        <f t="shared" si="195"/>
        <v>5.4938575005508028E-2</v>
      </c>
      <c r="L163">
        <f t="shared" si="173"/>
        <v>5.4938575005508028E-2</v>
      </c>
      <c r="P163">
        <f t="shared" si="151"/>
        <v>0.12394906093980979</v>
      </c>
      <c r="Q163" s="2">
        <f t="shared" si="152"/>
        <v>42064.137790000001</v>
      </c>
      <c r="R163">
        <f t="shared" si="153"/>
        <v>4.7624471688884609E-3</v>
      </c>
      <c r="S163" s="6"/>
      <c r="T163">
        <f t="shared" si="154"/>
        <v>0</v>
      </c>
      <c r="U163" t="s">
        <v>161</v>
      </c>
      <c r="V163" s="6">
        <v>1</v>
      </c>
      <c r="W163" s="6">
        <v>1</v>
      </c>
      <c r="Z163">
        <f t="shared" si="155"/>
        <v>10806.5</v>
      </c>
      <c r="AA163" s="215">
        <f t="shared" si="156"/>
        <v>0.11755003562736026</v>
      </c>
      <c r="AB163" s="215">
        <f t="shared" si="157"/>
        <v>6.1337600317957555E-2</v>
      </c>
      <c r="AC163" s="215">
        <f t="shared" si="158"/>
        <v>-6.9010485934301757E-2</v>
      </c>
      <c r="AD163" s="215">
        <f t="shared" si="159"/>
        <v>-6.261146062185223E-2</v>
      </c>
      <c r="AE163" s="215">
        <f t="shared" si="160"/>
        <v>0</v>
      </c>
      <c r="AF163">
        <f t="shared" si="161"/>
        <v>-6.9010485934301757E-2</v>
      </c>
      <c r="AG163" s="225"/>
      <c r="AH163">
        <f t="shared" si="162"/>
        <v>-6.3990253124495246E-3</v>
      </c>
      <c r="AI163">
        <f t="shared" si="163"/>
        <v>0.95524582081673459</v>
      </c>
      <c r="AJ163">
        <f t="shared" si="164"/>
        <v>0.34528286482023623</v>
      </c>
      <c r="AK163">
        <f t="shared" si="145"/>
        <v>0.48199172740947088</v>
      </c>
      <c r="AL163">
        <f t="shared" si="146"/>
        <v>1.6633834404733294</v>
      </c>
      <c r="AM163">
        <f t="shared" si="147"/>
        <v>1.0971541376538607</v>
      </c>
      <c r="AN163" s="215">
        <f t="shared" ref="AN163:AT163" si="210">$AU163+$AB$7*SIN(AO163)</f>
        <v>7.4315742116569039</v>
      </c>
      <c r="AO163" s="215">
        <f t="shared" si="210"/>
        <v>7.4315370721462424</v>
      </c>
      <c r="AP163" s="215">
        <f t="shared" si="210"/>
        <v>7.4313499748931102</v>
      </c>
      <c r="AQ163" s="215">
        <f t="shared" si="210"/>
        <v>7.4304086184982854</v>
      </c>
      <c r="AR163" s="215">
        <f t="shared" si="210"/>
        <v>7.4257017979405129</v>
      </c>
      <c r="AS163" s="215">
        <f t="shared" si="210"/>
        <v>7.4028583886600732</v>
      </c>
      <c r="AT163" s="215">
        <f t="shared" si="210"/>
        <v>7.3044460533736828</v>
      </c>
      <c r="AU163" s="215">
        <f t="shared" si="166"/>
        <v>6.9900636123746489</v>
      </c>
    </row>
    <row r="164" spans="1:48">
      <c r="A164" s="201" t="s">
        <v>0</v>
      </c>
      <c r="B164" s="202" t="s">
        <v>60</v>
      </c>
      <c r="C164" s="203">
        <v>57102.566299999999</v>
      </c>
      <c r="D164" s="203">
        <v>2.0000000000000001E-4</v>
      </c>
      <c r="E164" s="17">
        <f t="shared" si="193"/>
        <v>10853.627501580379</v>
      </c>
      <c r="F164">
        <f t="shared" si="194"/>
        <v>10853.5</v>
      </c>
      <c r="G164">
        <f t="shared" si="195"/>
        <v>5.4064424999523908E-2</v>
      </c>
      <c r="L164">
        <f t="shared" si="173"/>
        <v>5.4064424999523908E-2</v>
      </c>
      <c r="P164">
        <f t="shared" si="151"/>
        <v>0.12513275828621692</v>
      </c>
      <c r="Q164" s="2">
        <f t="shared" si="152"/>
        <v>42084.066299999999</v>
      </c>
      <c r="R164">
        <f t="shared" si="153"/>
        <v>5.0507079961484786E-3</v>
      </c>
      <c r="S164" s="6"/>
      <c r="T164">
        <f t="shared" si="154"/>
        <v>0</v>
      </c>
      <c r="U164" t="s">
        <v>161</v>
      </c>
      <c r="V164" s="6">
        <v>1</v>
      </c>
      <c r="W164" s="6">
        <v>1</v>
      </c>
      <c r="Z164">
        <f t="shared" si="155"/>
        <v>10853.5</v>
      </c>
      <c r="AA164" s="215">
        <f t="shared" si="156"/>
        <v>0.11932429034875953</v>
      </c>
      <c r="AB164" s="215">
        <f t="shared" si="157"/>
        <v>5.9872892936981295E-2</v>
      </c>
      <c r="AC164" s="215">
        <f t="shared" si="158"/>
        <v>-7.1068333286693014E-2</v>
      </c>
      <c r="AD164" s="215">
        <f t="shared" si="159"/>
        <v>-6.5259865349235627E-2</v>
      </c>
      <c r="AE164" s="215">
        <f t="shared" si="160"/>
        <v>0</v>
      </c>
      <c r="AF164">
        <f t="shared" si="161"/>
        <v>-7.1068333286693014E-2</v>
      </c>
      <c r="AG164" s="225"/>
      <c r="AH164">
        <f t="shared" si="162"/>
        <v>-5.8084679374573837E-3</v>
      </c>
      <c r="AI164">
        <f t="shared" si="163"/>
        <v>0.94579081427843303</v>
      </c>
      <c r="AJ164">
        <f t="shared" si="164"/>
        <v>0.36364319181726251</v>
      </c>
      <c r="AK164">
        <f t="shared" si="145"/>
        <v>0.48102008900766102</v>
      </c>
      <c r="AL164">
        <f t="shared" si="146"/>
        <v>1.6830191346266645</v>
      </c>
      <c r="AM164">
        <f t="shared" si="147"/>
        <v>1.1190264957353191</v>
      </c>
      <c r="AN164" s="215">
        <f t="shared" ref="AN164:AT164" si="211">$AU164+$AB$7*SIN(AO164)</f>
        <v>7.449650698184703</v>
      </c>
      <c r="AO164" s="215">
        <f t="shared" si="211"/>
        <v>7.4496204870567313</v>
      </c>
      <c r="AP164" s="215">
        <f t="shared" si="211"/>
        <v>7.4494618832468049</v>
      </c>
      <c r="AQ164" s="215">
        <f t="shared" si="211"/>
        <v>7.4486301994044863</v>
      </c>
      <c r="AR164" s="215">
        <f t="shared" si="211"/>
        <v>7.4442951406491602</v>
      </c>
      <c r="AS164" s="215">
        <f t="shared" si="211"/>
        <v>7.4223639965463244</v>
      </c>
      <c r="AT164" s="215">
        <f t="shared" si="211"/>
        <v>7.3243317675710005</v>
      </c>
      <c r="AU164" s="215">
        <f t="shared" si="166"/>
        <v>7.0046236024841422</v>
      </c>
    </row>
    <row r="165" spans="1:48">
      <c r="A165" s="195" t="s">
        <v>789</v>
      </c>
      <c r="B165" s="196" t="s">
        <v>60</v>
      </c>
      <c r="C165" s="195">
        <v>57136.491300000002</v>
      </c>
      <c r="D165" s="195">
        <v>4.0000000000000002E-4</v>
      </c>
      <c r="E165" s="17">
        <f t="shared" si="193"/>
        <v>10933.633736996346</v>
      </c>
      <c r="F165">
        <f t="shared" si="194"/>
        <v>10933.5</v>
      </c>
      <c r="G165">
        <f t="shared" si="195"/>
        <v>5.6708425006945617E-2</v>
      </c>
      <c r="L165">
        <f t="shared" si="173"/>
        <v>5.6708425006945617E-2</v>
      </c>
      <c r="P165">
        <f t="shared" si="151"/>
        <v>0.12715795688237133</v>
      </c>
      <c r="Q165" s="2">
        <f t="shared" si="152"/>
        <v>42117.991300000002</v>
      </c>
      <c r="R165">
        <f t="shared" si="153"/>
        <v>4.9631365414666241E-3</v>
      </c>
      <c r="S165" s="6"/>
      <c r="T165">
        <f t="shared" si="154"/>
        <v>0</v>
      </c>
      <c r="U165" t="s">
        <v>161</v>
      </c>
      <c r="V165" s="6">
        <v>1</v>
      </c>
      <c r="W165" s="6">
        <v>1</v>
      </c>
      <c r="Z165">
        <f t="shared" si="155"/>
        <v>10933.5</v>
      </c>
      <c r="AA165" s="215">
        <f t="shared" si="156"/>
        <v>0.12234554416844617</v>
      </c>
      <c r="AB165" s="215">
        <f t="shared" si="157"/>
        <v>6.1520837720870775E-2</v>
      </c>
      <c r="AC165" s="215">
        <f t="shared" si="158"/>
        <v>-7.0449531875425714E-2</v>
      </c>
      <c r="AD165" s="215">
        <f t="shared" si="159"/>
        <v>-6.5637119161500557E-2</v>
      </c>
      <c r="AE165" s="215">
        <f t="shared" si="160"/>
        <v>0</v>
      </c>
      <c r="AF165">
        <f t="shared" si="161"/>
        <v>-7.0449531875425714E-2</v>
      </c>
      <c r="AG165" s="225"/>
      <c r="AH165">
        <f t="shared" si="162"/>
        <v>-4.8124127139251597E-3</v>
      </c>
      <c r="AI165">
        <f t="shared" si="163"/>
        <v>0.93016802660606979</v>
      </c>
      <c r="AJ165">
        <f t="shared" si="164"/>
        <v>0.39376115086702801</v>
      </c>
      <c r="AK165">
        <f t="shared" si="145"/>
        <v>0.47900152122664802</v>
      </c>
      <c r="AL165">
        <f t="shared" si="146"/>
        <v>1.7155630037142837</v>
      </c>
      <c r="AM165">
        <f t="shared" si="147"/>
        <v>1.1563575222777034</v>
      </c>
      <c r="AN165" s="215">
        <f t="shared" ref="AN165:AT165" si="212">$AU165+$AB$7*SIN(AO165)</f>
        <v>7.4800114411978091</v>
      </c>
      <c r="AO165" s="215">
        <f t="shared" si="212"/>
        <v>7.4799906484367087</v>
      </c>
      <c r="AP165" s="215">
        <f t="shared" si="212"/>
        <v>7.4798730899537471</v>
      </c>
      <c r="AQ165" s="215">
        <f t="shared" si="212"/>
        <v>7.479209096673773</v>
      </c>
      <c r="AR165" s="215">
        <f t="shared" si="212"/>
        <v>7.4754795698215597</v>
      </c>
      <c r="AS165" s="215">
        <f t="shared" si="212"/>
        <v>7.4551480983227991</v>
      </c>
      <c r="AT165" s="215">
        <f t="shared" si="212"/>
        <v>7.3580233306805525</v>
      </c>
      <c r="AU165" s="215">
        <f t="shared" si="166"/>
        <v>7.0294065643726436</v>
      </c>
    </row>
    <row r="166" spans="1:48">
      <c r="A166" s="204" t="s">
        <v>785</v>
      </c>
      <c r="B166" s="205"/>
      <c r="C166" s="195">
        <v>57159.811600000001</v>
      </c>
      <c r="D166" s="195">
        <v>2.9999999999999997E-4</v>
      </c>
      <c r="E166" s="17">
        <f t="shared" si="193"/>
        <v>10988.6306245946</v>
      </c>
      <c r="F166">
        <f t="shared" si="194"/>
        <v>10988.5</v>
      </c>
      <c r="G166">
        <f t="shared" si="195"/>
        <v>5.5388675005815458E-2</v>
      </c>
      <c r="L166">
        <f t="shared" si="173"/>
        <v>5.5388675005815458E-2</v>
      </c>
      <c r="P166">
        <f t="shared" si="151"/>
        <v>0.12855787736622884</v>
      </c>
      <c r="Q166" s="2">
        <f t="shared" si="152"/>
        <v>42141.311600000001</v>
      </c>
      <c r="R166">
        <f t="shared" si="153"/>
        <v>5.353732174059123E-3</v>
      </c>
      <c r="S166" s="6"/>
      <c r="T166">
        <f t="shared" si="154"/>
        <v>0</v>
      </c>
      <c r="U166" t="s">
        <v>161</v>
      </c>
      <c r="V166" s="6">
        <v>1</v>
      </c>
      <c r="W166" s="6">
        <v>1</v>
      </c>
      <c r="Z166">
        <f t="shared" si="155"/>
        <v>10988.5</v>
      </c>
      <c r="AA166" s="215">
        <f t="shared" si="156"/>
        <v>0.12442333393816289</v>
      </c>
      <c r="AB166" s="215">
        <f t="shared" si="157"/>
        <v>5.9523218433881413E-2</v>
      </c>
      <c r="AC166" s="215">
        <f t="shared" si="158"/>
        <v>-7.3169202360413382E-2</v>
      </c>
      <c r="AD166" s="215">
        <f t="shared" si="159"/>
        <v>-6.9034658932347434E-2</v>
      </c>
      <c r="AE166" s="215">
        <f t="shared" si="160"/>
        <v>0</v>
      </c>
      <c r="AF166">
        <f t="shared" si="161"/>
        <v>-7.3169202360413382E-2</v>
      </c>
      <c r="AG166" s="225"/>
      <c r="AH166">
        <f t="shared" si="162"/>
        <v>-4.1345434280659534E-3</v>
      </c>
      <c r="AI166">
        <f t="shared" si="163"/>
        <v>0.91976335649759178</v>
      </c>
      <c r="AJ166">
        <f t="shared" si="164"/>
        <v>0.41366642431876133</v>
      </c>
      <c r="AK166">
        <f t="shared" si="145"/>
        <v>0.47736887506937542</v>
      </c>
      <c r="AL166">
        <f t="shared" si="146"/>
        <v>1.737320807342561</v>
      </c>
      <c r="AM166">
        <f t="shared" si="147"/>
        <v>1.1821082433984962</v>
      </c>
      <c r="AN166" s="215">
        <f t="shared" ref="AN166:AT166" si="213">$AU166+$AB$7*SIN(AO166)</f>
        <v>7.5005949468926314</v>
      </c>
      <c r="AO166" s="215">
        <f t="shared" si="213"/>
        <v>7.5005791455260429</v>
      </c>
      <c r="AP166" s="215">
        <f t="shared" si="213"/>
        <v>7.5004848385467318</v>
      </c>
      <c r="AQ166" s="215">
        <f t="shared" si="213"/>
        <v>7.499922488500955</v>
      </c>
      <c r="AR166" s="215">
        <f t="shared" si="213"/>
        <v>7.4965868056956557</v>
      </c>
      <c r="AS166" s="215">
        <f t="shared" si="213"/>
        <v>7.4773816499903258</v>
      </c>
      <c r="AT166" s="215">
        <f t="shared" si="213"/>
        <v>7.3810695319426376</v>
      </c>
      <c r="AU166" s="215">
        <f t="shared" si="166"/>
        <v>7.0464448506709898</v>
      </c>
      <c r="AV166" s="215"/>
    </row>
    <row r="167" spans="1:48">
      <c r="A167" s="195" t="s">
        <v>789</v>
      </c>
      <c r="B167" s="196" t="s">
        <v>59</v>
      </c>
      <c r="C167" s="195">
        <v>57188.434999999998</v>
      </c>
      <c r="D167" s="195">
        <v>2.9999999999999997E-4</v>
      </c>
      <c r="E167" s="17">
        <f t="shared" si="193"/>
        <v>11056.133954846771</v>
      </c>
      <c r="F167">
        <f t="shared" si="194"/>
        <v>11056</v>
      </c>
      <c r="G167">
        <f t="shared" si="195"/>
        <v>5.6800799997290596E-2</v>
      </c>
      <c r="L167">
        <f t="shared" si="173"/>
        <v>5.6800799997290596E-2</v>
      </c>
      <c r="P167">
        <f t="shared" si="151"/>
        <v>0.13028442127826001</v>
      </c>
      <c r="Q167" s="2">
        <f t="shared" si="152"/>
        <v>42169.934999999998</v>
      </c>
      <c r="R167">
        <f t="shared" si="153"/>
        <v>5.3998425965649409E-3</v>
      </c>
      <c r="S167" s="6"/>
      <c r="T167">
        <f t="shared" si="154"/>
        <v>0</v>
      </c>
      <c r="U167" t="s">
        <v>161</v>
      </c>
      <c r="V167" s="6">
        <v>1</v>
      </c>
      <c r="W167" s="6">
        <v>1</v>
      </c>
      <c r="Z167">
        <f t="shared" si="155"/>
        <v>11056</v>
      </c>
      <c r="AA167" s="215">
        <f t="shared" si="156"/>
        <v>0.12697384839220993</v>
      </c>
      <c r="AB167" s="215">
        <f t="shared" si="157"/>
        <v>6.0111372883340668E-2</v>
      </c>
      <c r="AC167" s="215">
        <f t="shared" si="158"/>
        <v>-7.3483621280969413E-2</v>
      </c>
      <c r="AD167" s="215">
        <f t="shared" si="159"/>
        <v>-7.0173048394919335E-2</v>
      </c>
      <c r="AE167" s="215">
        <f t="shared" si="160"/>
        <v>0</v>
      </c>
      <c r="AF167">
        <f t="shared" si="161"/>
        <v>-7.3483621280969413E-2</v>
      </c>
      <c r="AG167" s="225"/>
      <c r="AH167">
        <f t="shared" si="162"/>
        <v>-3.3105728860500744E-3</v>
      </c>
      <c r="AI167">
        <f t="shared" si="163"/>
        <v>0.90735776262343926</v>
      </c>
      <c r="AJ167">
        <f t="shared" si="164"/>
        <v>0.43723771565700309</v>
      </c>
      <c r="AK167">
        <f t="shared" si="145"/>
        <v>0.47511722521857536</v>
      </c>
      <c r="AL167">
        <f t="shared" si="146"/>
        <v>1.7633682057532463</v>
      </c>
      <c r="AM167">
        <f t="shared" si="147"/>
        <v>1.2138210227385813</v>
      </c>
      <c r="AN167" s="215">
        <f t="shared" ref="AN167:AT167" si="214">$AU167+$AB$7*SIN(AO167)</f>
        <v>7.5255443381963536</v>
      </c>
      <c r="AO167" s="215">
        <f t="shared" si="214"/>
        <v>7.5255332997569546</v>
      </c>
      <c r="AP167" s="215">
        <f t="shared" si="214"/>
        <v>7.5254626145351429</v>
      </c>
      <c r="AQ167" s="215">
        <f t="shared" si="214"/>
        <v>7.5250103250136329</v>
      </c>
      <c r="AR167" s="215">
        <f t="shared" si="214"/>
        <v>7.5221303472591767</v>
      </c>
      <c r="AS167" s="215">
        <f t="shared" si="214"/>
        <v>7.5043275146460369</v>
      </c>
      <c r="AT167" s="215">
        <f t="shared" si="214"/>
        <v>7.4092205629323544</v>
      </c>
      <c r="AU167" s="215">
        <f t="shared" si="166"/>
        <v>7.0673554747644127</v>
      </c>
    </row>
    <row r="168" spans="1:48">
      <c r="A168" s="198" t="s">
        <v>793</v>
      </c>
      <c r="B168" s="199" t="s">
        <v>60</v>
      </c>
      <c r="C168" s="200">
        <v>57426.53357</v>
      </c>
      <c r="D168" s="200">
        <v>5.9999999999999995E-4</v>
      </c>
      <c r="E168" s="17">
        <f t="shared" si="193"/>
        <v>11617.648184577753</v>
      </c>
      <c r="F168">
        <f t="shared" si="194"/>
        <v>11617.5</v>
      </c>
      <c r="G168">
        <f t="shared" si="195"/>
        <v>6.2834625001414679E-2</v>
      </c>
      <c r="L168">
        <f t="shared" si="173"/>
        <v>6.2834625001414679E-2</v>
      </c>
      <c r="P168">
        <f t="shared" si="151"/>
        <v>0.14500804756411567</v>
      </c>
      <c r="Q168" s="2">
        <f t="shared" si="152"/>
        <v>42408.03357</v>
      </c>
      <c r="R168">
        <f t="shared" si="153"/>
        <v>6.7524713756682165E-3</v>
      </c>
      <c r="S168" s="6"/>
      <c r="T168">
        <f t="shared" si="154"/>
        <v>0</v>
      </c>
      <c r="U168" t="s">
        <v>161</v>
      </c>
      <c r="V168" s="6">
        <v>1</v>
      </c>
      <c r="W168" s="6">
        <v>1</v>
      </c>
      <c r="Z168">
        <f t="shared" si="155"/>
        <v>11617.5</v>
      </c>
      <c r="AA168" s="215">
        <f t="shared" si="156"/>
        <v>0.14818648630987158</v>
      </c>
      <c r="AB168" s="215">
        <f t="shared" si="157"/>
        <v>5.9656186255658779E-2</v>
      </c>
      <c r="AC168" s="215">
        <f t="shared" si="158"/>
        <v>-8.2173422562700993E-2</v>
      </c>
      <c r="AD168" s="215">
        <f t="shared" si="159"/>
        <v>-8.53518613084569E-2</v>
      </c>
      <c r="AE168" s="215">
        <f t="shared" si="160"/>
        <v>0</v>
      </c>
      <c r="AF168">
        <f t="shared" si="161"/>
        <v>-8.2173422562700993E-2</v>
      </c>
      <c r="AG168" s="225"/>
      <c r="AH168">
        <f t="shared" si="162"/>
        <v>3.178438745755898E-3</v>
      </c>
      <c r="AI168">
        <f t="shared" si="163"/>
        <v>0.81815328810050314</v>
      </c>
      <c r="AJ168">
        <f t="shared" si="164"/>
        <v>0.60125294979326771</v>
      </c>
      <c r="AK168">
        <f t="shared" si="145"/>
        <v>0.44860978056310236</v>
      </c>
      <c r="AL168">
        <f t="shared" si="146"/>
        <v>1.9559114882837656</v>
      </c>
      <c r="AM168">
        <f t="shared" si="147"/>
        <v>1.4843897293603379</v>
      </c>
      <c r="AN168" s="215">
        <f t="shared" ref="AN168:AT168" si="215">$AU168+$AB$7*SIN(AO168)</f>
        <v>7.7210984065519188</v>
      </c>
      <c r="AO168" s="215">
        <f t="shared" si="215"/>
        <v>7.7210982917701383</v>
      </c>
      <c r="AP168" s="215">
        <f t="shared" si="215"/>
        <v>7.7210965020930855</v>
      </c>
      <c r="AQ168" s="215">
        <f t="shared" si="215"/>
        <v>7.7210686005544638</v>
      </c>
      <c r="AR168" s="215">
        <f t="shared" si="215"/>
        <v>7.7206343587385371</v>
      </c>
      <c r="AS168" s="215">
        <f t="shared" si="215"/>
        <v>7.7140486472665568</v>
      </c>
      <c r="AT168" s="215">
        <f t="shared" si="215"/>
        <v>7.6373190289601949</v>
      </c>
      <c r="AU168" s="215">
        <f t="shared" si="166"/>
        <v>7.2413008885193326</v>
      </c>
      <c r="AV168" s="215"/>
    </row>
    <row r="169" spans="1:48">
      <c r="A169" s="204" t="s">
        <v>791</v>
      </c>
      <c r="B169" s="205"/>
      <c r="C169" s="195">
        <v>57515.797899999998</v>
      </c>
      <c r="D169" s="195">
        <v>5.0000000000000001E-4</v>
      </c>
      <c r="E169" s="17">
        <f t="shared" si="193"/>
        <v>11828.162642948506</v>
      </c>
      <c r="F169">
        <f t="shared" si="194"/>
        <v>11828</v>
      </c>
      <c r="G169">
        <f t="shared" si="195"/>
        <v>6.8965400001616217E-2</v>
      </c>
      <c r="L169">
        <f t="shared" si="173"/>
        <v>6.8965400001616217E-2</v>
      </c>
      <c r="P169">
        <f t="shared" si="151"/>
        <v>0.15069402693870129</v>
      </c>
      <c r="Q169" s="2">
        <f t="shared" si="152"/>
        <v>42497.297899999998</v>
      </c>
      <c r="R169">
        <f t="shared" si="153"/>
        <v>6.6795684610212284E-3</v>
      </c>
      <c r="S169" s="6"/>
      <c r="T169">
        <f t="shared" si="154"/>
        <v>0</v>
      </c>
      <c r="U169" t="s">
        <v>161</v>
      </c>
      <c r="V169" s="6">
        <v>1</v>
      </c>
      <c r="W169" s="6">
        <v>1</v>
      </c>
      <c r="Z169">
        <f t="shared" si="155"/>
        <v>11828</v>
      </c>
      <c r="AA169" s="215">
        <f t="shared" si="156"/>
        <v>0.15612859614629032</v>
      </c>
      <c r="AB169" s="215">
        <f t="shared" si="157"/>
        <v>6.3530830794027188E-2</v>
      </c>
      <c r="AC169" s="215">
        <f t="shared" si="158"/>
        <v>-8.1728626937085075E-2</v>
      </c>
      <c r="AD169" s="215">
        <f t="shared" si="159"/>
        <v>-8.7163196144674104E-2</v>
      </c>
      <c r="AE169" s="215">
        <f t="shared" si="160"/>
        <v>0</v>
      </c>
      <c r="AF169">
        <f t="shared" si="161"/>
        <v>-8.1728626937085075E-2</v>
      </c>
      <c r="AG169" s="225"/>
      <c r="AH169">
        <f t="shared" si="162"/>
        <v>5.434569207589033E-3</v>
      </c>
      <c r="AI169">
        <f t="shared" si="163"/>
        <v>0.79030433362084296</v>
      </c>
      <c r="AJ169">
        <f t="shared" si="164"/>
        <v>0.65030834010095639</v>
      </c>
      <c r="AK169">
        <f t="shared" si="145"/>
        <v>0.43628739306486358</v>
      </c>
      <c r="AL169">
        <f t="shared" si="146"/>
        <v>2.0188335236233583</v>
      </c>
      <c r="AM169">
        <f t="shared" si="147"/>
        <v>1.5901461198879558</v>
      </c>
      <c r="AN169" s="215">
        <f t="shared" ref="AN169:AT169" si="216">$AU169+$AB$7*SIN(AO169)</f>
        <v>7.7895723576377405</v>
      </c>
      <c r="AO169" s="215">
        <f t="shared" si="216"/>
        <v>7.7895723545012849</v>
      </c>
      <c r="AP169" s="215">
        <f t="shared" si="216"/>
        <v>7.7895722538343124</v>
      </c>
      <c r="AQ169" s="215">
        <f t="shared" si="216"/>
        <v>7.789569022933537</v>
      </c>
      <c r="AR169" s="215">
        <f t="shared" si="216"/>
        <v>7.7894654131682843</v>
      </c>
      <c r="AS169" s="215">
        <f t="shared" si="216"/>
        <v>7.7862266551118005</v>
      </c>
      <c r="AT169" s="215">
        <f t="shared" si="216"/>
        <v>7.7198270330418888</v>
      </c>
      <c r="AU169" s="215">
        <f t="shared" si="166"/>
        <v>7.3065110569884526</v>
      </c>
    </row>
    <row r="170" spans="1:48">
      <c r="A170" s="204" t="s">
        <v>794</v>
      </c>
      <c r="B170" s="205"/>
      <c r="C170" s="195">
        <v>57880.896200000003</v>
      </c>
      <c r="D170" s="195">
        <v>2.9999999999999997E-4</v>
      </c>
      <c r="E170" s="17">
        <f t="shared" si="193"/>
        <v>12689.183734761835</v>
      </c>
      <c r="F170">
        <f t="shared" si="194"/>
        <v>12689</v>
      </c>
      <c r="G170">
        <f t="shared" si="195"/>
        <v>7.7908950006531086E-2</v>
      </c>
      <c r="L170">
        <f t="shared" si="173"/>
        <v>7.7908950006531086E-2</v>
      </c>
      <c r="P170">
        <f t="shared" si="151"/>
        <v>0.17489503238821977</v>
      </c>
      <c r="Q170" s="2">
        <f t="shared" si="152"/>
        <v>42862.396200000003</v>
      </c>
      <c r="R170">
        <f t="shared" si="153"/>
        <v>9.406300175747704E-3</v>
      </c>
      <c r="S170" s="6"/>
      <c r="T170">
        <f t="shared" si="154"/>
        <v>0</v>
      </c>
      <c r="U170" t="s">
        <v>161</v>
      </c>
      <c r="V170" s="6">
        <v>1</v>
      </c>
      <c r="W170" s="6">
        <v>1</v>
      </c>
      <c r="Z170">
        <f t="shared" si="155"/>
        <v>12689</v>
      </c>
      <c r="AA170" s="215">
        <f t="shared" si="156"/>
        <v>0.18853466425634866</v>
      </c>
      <c r="AB170" s="215">
        <f t="shared" si="157"/>
        <v>6.4269318138402184E-2</v>
      </c>
      <c r="AC170" s="215">
        <f t="shared" si="158"/>
        <v>-9.6986082381688682E-2</v>
      </c>
      <c r="AD170" s="215">
        <f t="shared" si="159"/>
        <v>-0.11062571424981757</v>
      </c>
      <c r="AE170" s="215">
        <f t="shared" si="160"/>
        <v>0</v>
      </c>
      <c r="AF170">
        <f t="shared" si="161"/>
        <v>-9.6986082381688682E-2</v>
      </c>
      <c r="AG170" s="225"/>
      <c r="AH170">
        <f t="shared" si="162"/>
        <v>1.3639631868128896E-2</v>
      </c>
      <c r="AI170">
        <f t="shared" si="163"/>
        <v>0.70025922557756504</v>
      </c>
      <c r="AJ170">
        <f t="shared" si="164"/>
        <v>0.80024088953524197</v>
      </c>
      <c r="AK170">
        <f t="shared" si="145"/>
        <v>0.38009792158623074</v>
      </c>
      <c r="AL170">
        <f t="shared" si="146"/>
        <v>2.2385400787589305</v>
      </c>
      <c r="AM170">
        <f t="shared" si="147"/>
        <v>2.0621154938454054</v>
      </c>
      <c r="AN170" s="215">
        <f t="shared" ref="AN170:AT170" si="217">$AU170+$AB$7*SIN(AO170)</f>
        <v>8.0482015770232103</v>
      </c>
      <c r="AO170" s="215">
        <f t="shared" si="217"/>
        <v>8.0482016519156456</v>
      </c>
      <c r="AP170" s="215">
        <f t="shared" si="217"/>
        <v>8.048200850283834</v>
      </c>
      <c r="AQ170" s="215">
        <f t="shared" si="217"/>
        <v>8.048209430601025</v>
      </c>
      <c r="AR170" s="215">
        <f t="shared" si="217"/>
        <v>8.0481175711836102</v>
      </c>
      <c r="AS170" s="215">
        <f t="shared" si="217"/>
        <v>8.0490987839637587</v>
      </c>
      <c r="AT170" s="215">
        <f t="shared" si="217"/>
        <v>8.0383513724732971</v>
      </c>
      <c r="AU170" s="215">
        <f t="shared" si="166"/>
        <v>7.5732376843134519</v>
      </c>
      <c r="AV170" s="215"/>
    </row>
    <row r="171" spans="1:48">
      <c r="A171" s="115" t="s">
        <v>797</v>
      </c>
      <c r="B171" s="17"/>
      <c r="C171" s="18">
        <v>58562.9565</v>
      </c>
      <c r="D171" s="18">
        <v>2.9999999999999997E-4</v>
      </c>
      <c r="E171" s="17">
        <f t="shared" si="193"/>
        <v>14297.704793853361</v>
      </c>
      <c r="F171">
        <f t="shared" si="194"/>
        <v>14297.5</v>
      </c>
      <c r="G171">
        <f t="shared" si="195"/>
        <v>8.6838625007658266E-2</v>
      </c>
      <c r="L171">
        <f t="shared" si="173"/>
        <v>8.6838625007658266E-2</v>
      </c>
      <c r="P171">
        <f t="shared" si="151"/>
        <v>0.22417069469825426</v>
      </c>
      <c r="Q171" s="2">
        <f t="shared" si="152"/>
        <v>43544.4565</v>
      </c>
      <c r="R171">
        <f t="shared" si="153"/>
        <v>1.8860097365502718E-2</v>
      </c>
      <c r="S171" s="6"/>
      <c r="T171">
        <f t="shared" si="154"/>
        <v>0</v>
      </c>
      <c r="U171" t="s">
        <v>161</v>
      </c>
      <c r="V171" s="6">
        <v>1</v>
      </c>
      <c r="W171" s="6">
        <v>1</v>
      </c>
      <c r="Z171">
        <f t="shared" si="155"/>
        <v>14297.5</v>
      </c>
      <c r="AA171" s="215">
        <f t="shared" si="156"/>
        <v>0.2489653814395629</v>
      </c>
      <c r="AB171" s="215">
        <f t="shared" si="157"/>
        <v>6.204393826634963E-2</v>
      </c>
      <c r="AC171" s="215">
        <f t="shared" si="158"/>
        <v>-0.137332069690596</v>
      </c>
      <c r="AD171" s="215">
        <f t="shared" si="159"/>
        <v>-0.16212675643190463</v>
      </c>
      <c r="AE171" s="215">
        <f t="shared" si="160"/>
        <v>0</v>
      </c>
      <c r="AF171">
        <f t="shared" si="161"/>
        <v>-0.137332069690596</v>
      </c>
      <c r="AG171" s="225"/>
      <c r="AH171">
        <f t="shared" si="162"/>
        <v>2.4794686741308639E-2</v>
      </c>
      <c r="AI171">
        <f t="shared" si="163"/>
        <v>0.59881666170164949</v>
      </c>
      <c r="AJ171">
        <f t="shared" si="164"/>
        <v>0.94476494105082887</v>
      </c>
      <c r="AK171">
        <f t="shared" si="145"/>
        <v>0.27087061656319378</v>
      </c>
      <c r="AL171">
        <f t="shared" si="146"/>
        <v>2.5477199378604194</v>
      </c>
      <c r="AM171">
        <f t="shared" si="147"/>
        <v>3.2681594939656025</v>
      </c>
      <c r="AN171" s="215">
        <f t="shared" ref="AN171:AT171" si="218">$AU171+$AB$7*SIN(AO171)</f>
        <v>8.4673926788017155</v>
      </c>
      <c r="AO171" s="215">
        <f t="shared" si="218"/>
        <v>8.4672210348182464</v>
      </c>
      <c r="AP171" s="215">
        <f t="shared" si="218"/>
        <v>8.4678368845829439</v>
      </c>
      <c r="AQ171" s="215">
        <f t="shared" si="218"/>
        <v>8.4656247390269659</v>
      </c>
      <c r="AR171" s="215">
        <f t="shared" si="218"/>
        <v>8.4735387709353738</v>
      </c>
      <c r="AS171" s="215">
        <f t="shared" si="218"/>
        <v>8.4448005196462361</v>
      </c>
      <c r="AT171" s="215">
        <f t="shared" si="218"/>
        <v>8.5441855009727519</v>
      </c>
      <c r="AU171" s="215">
        <f t="shared" si="166"/>
        <v>8.0715301117841367</v>
      </c>
    </row>
    <row r="172" spans="1:48">
      <c r="A172" s="115" t="s">
        <v>816</v>
      </c>
      <c r="B172" s="17"/>
      <c r="C172" s="234">
        <v>58934.831400000003</v>
      </c>
      <c r="D172" s="43">
        <v>5.0000000000000001E-4</v>
      </c>
      <c r="E172" s="17">
        <f>+(C172-C$7)/C$8</f>
        <v>15174.70732280507</v>
      </c>
      <c r="F172">
        <f>ROUND(2*E172,0)/2</f>
        <v>15174.5</v>
      </c>
      <c r="G172">
        <f>+C172-(C$7+F172*C$8)</f>
        <v>8.7910975009435788E-2</v>
      </c>
      <c r="L172">
        <f>G172</f>
        <v>8.7910975009435788E-2</v>
      </c>
      <c r="P172">
        <f>+D$11+D$12*F172+D$13*F172^2</f>
        <v>0.25326730524121416</v>
      </c>
      <c r="Q172" s="2">
        <f>+C172-15018.5</f>
        <v>43916.331400000003</v>
      </c>
      <c r="R172">
        <f>+(P172-G172)^2</f>
        <v>2.734271594772094E-2</v>
      </c>
      <c r="S172" s="6"/>
      <c r="T172">
        <f>S172*R172</f>
        <v>0</v>
      </c>
      <c r="U172" t="s">
        <v>161</v>
      </c>
      <c r="V172" s="6">
        <v>1</v>
      </c>
      <c r="W172" s="6">
        <v>1</v>
      </c>
      <c r="Z172">
        <f>F172</f>
        <v>15174.5</v>
      </c>
      <c r="AA172" s="215">
        <f>AB$3+AB$4*Z172+AB$5*Z172^2+AH172</f>
        <v>0.28207135227963986</v>
      </c>
      <c r="AB172" s="215">
        <f>IF(R172&lt;&gt;0,G172-AH172, -9999)</f>
        <v>5.9106927971010054E-2</v>
      </c>
      <c r="AC172" s="215">
        <f>+G172-P172</f>
        <v>-0.16535633023177837</v>
      </c>
      <c r="AD172" s="215">
        <f>IF(R172&lt;&gt;0,G172-AA172, -9999)</f>
        <v>-0.19416037727020408</v>
      </c>
      <c r="AE172" s="215">
        <f>+(G172-AA172)^2*S172</f>
        <v>0</v>
      </c>
      <c r="AF172">
        <f>IF(R172&lt;&gt;0,G172-P172, -9999)</f>
        <v>-0.16535633023177837</v>
      </c>
      <c r="AG172" s="225"/>
      <c r="AH172">
        <f>$AB$6*($AB$11/AI172*AJ172+$AB$12)</f>
        <v>2.8804047038425731E-2</v>
      </c>
      <c r="AI172">
        <f>1+$AB$7*COS(AL172)</f>
        <v>0.5655550005105523</v>
      </c>
      <c r="AJ172">
        <f>SIN(AL172+RADIANS($AB$9))</f>
        <v>0.98069897915038395</v>
      </c>
      <c r="AK172">
        <f>$AB$7*SIN(AL172)</f>
        <v>0.21348654352007143</v>
      </c>
      <c r="AL172">
        <f>2*ATAN(AM172)</f>
        <v>2.6848481817768777</v>
      </c>
      <c r="AM172">
        <f>SQRT((1+$AB$7)/(1-$AB$7))*TAN(AN172/2)</f>
        <v>4.3024259197023307</v>
      </c>
      <c r="AN172" s="215">
        <f t="shared" ref="AN172:AT173" si="219">$AU172+$AB$7*SIN(AO172)</f>
        <v>8.6737867858615729</v>
      </c>
      <c r="AO172" s="215">
        <f t="shared" si="219"/>
        <v>8.6730374533873977</v>
      </c>
      <c r="AP172" s="215">
        <f t="shared" si="219"/>
        <v>8.6751544520825394</v>
      </c>
      <c r="AQ172" s="215">
        <f t="shared" si="219"/>
        <v>8.6691627028221365</v>
      </c>
      <c r="AR172" s="215">
        <f t="shared" si="219"/>
        <v>8.6860356293845822</v>
      </c>
      <c r="AS172" s="215">
        <f t="shared" si="219"/>
        <v>8.637810792398513</v>
      </c>
      <c r="AT172" s="215">
        <f t="shared" si="219"/>
        <v>8.7704947246098186</v>
      </c>
      <c r="AU172" s="215">
        <f>RADIANS($AB$9)+$AB$18*(F172-AB$15)</f>
        <v>8.3432133314868349</v>
      </c>
    </row>
    <row r="173" spans="1:48">
      <c r="A173" s="239" t="s">
        <v>820</v>
      </c>
      <c r="B173" s="240" t="s">
        <v>60</v>
      </c>
      <c r="C173" s="241">
        <v>59061.52189300023</v>
      </c>
      <c r="D173" s="241">
        <v>7.2999999999999996E-4</v>
      </c>
      <c r="E173" s="17">
        <f>+(C173-C$7)/C$8</f>
        <v>15473.484902994907</v>
      </c>
      <c r="F173">
        <f>ROUND(2*E173,0)/2</f>
        <v>15473.5</v>
      </c>
      <c r="G173">
        <f>+C173-(C$7+F173*C$8)</f>
        <v>-6.4015747630037367E-3</v>
      </c>
      <c r="L173">
        <f>G173</f>
        <v>-6.4015747630037367E-3</v>
      </c>
      <c r="P173">
        <f>+D$11+D$12*F173+D$13*F173^2</f>
        <v>0.26354710159309125</v>
      </c>
      <c r="Q173" s="2">
        <f>+C173-15018.5</f>
        <v>44043.02189300023</v>
      </c>
      <c r="R173">
        <f>+(P173-G173)^2</f>
        <v>7.2872287866407717E-2</v>
      </c>
      <c r="S173" s="6"/>
      <c r="T173">
        <f>S173*R173</f>
        <v>0</v>
      </c>
      <c r="U173" t="s">
        <v>161</v>
      </c>
      <c r="V173" s="6">
        <v>1</v>
      </c>
      <c r="W173" s="6">
        <v>1</v>
      </c>
      <c r="Z173">
        <f>F173</f>
        <v>15473.5</v>
      </c>
      <c r="AA173" s="215">
        <f>AB$3+AB$4*Z173+AB$5*Z173^2+AH173</f>
        <v>0.29341064518338378</v>
      </c>
      <c r="AB173" s="215">
        <f>IF(R173&lt;&gt;0,G173-AH173, -9999)</f>
        <v>-3.6265118353296273E-2</v>
      </c>
      <c r="AC173" s="215">
        <f>+G173-P173</f>
        <v>-0.26994867635609499</v>
      </c>
      <c r="AD173" s="215">
        <f>IF(R173&lt;&gt;0,G173-AA173, -9999)</f>
        <v>-0.29981221994638751</v>
      </c>
      <c r="AE173" s="215">
        <f>+(G173-AA173)^2*S173</f>
        <v>0</v>
      </c>
      <c r="AF173">
        <f>IF(R173&lt;&gt;0,G173-P173, -9999)</f>
        <v>-0.26994867635609499</v>
      </c>
      <c r="AG173" s="225"/>
      <c r="AH173">
        <f>$AB$6*($AB$11/AI173*AJ173+$AB$12)</f>
        <v>2.9863543590292536E-2</v>
      </c>
      <c r="AI173">
        <f>1+$AB$7*COS(AL173)</f>
        <v>0.5566681504966936</v>
      </c>
      <c r="AJ173">
        <f>SIN(AL173+RADIANS($AB$9))</f>
        <v>0.98828492440071025</v>
      </c>
      <c r="AK173">
        <f>$AB$7*SIN(AL173)</f>
        <v>0.1943600603558025</v>
      </c>
      <c r="AL173">
        <f>2*ATAN(AM173)</f>
        <v>2.7284206615573932</v>
      </c>
      <c r="AM173">
        <f>SQRT((1+$AB$7)/(1-$AB$7))*TAN(AN173/2)</f>
        <v>4.7715404423344383</v>
      </c>
      <c r="AN173" s="215">
        <f t="shared" si="219"/>
        <v>8.7417462325175102</v>
      </c>
      <c r="AO173" s="215">
        <f t="shared" si="219"/>
        <v>8.7407067457993204</v>
      </c>
      <c r="AP173" s="215">
        <f t="shared" si="219"/>
        <v>8.7434744568106684</v>
      </c>
      <c r="AQ173" s="215">
        <f t="shared" si="219"/>
        <v>8.7360913315899271</v>
      </c>
      <c r="AR173" s="215">
        <f t="shared" si="219"/>
        <v>8.7556893531550344</v>
      </c>
      <c r="AS173" s="215">
        <f t="shared" si="219"/>
        <v>8.7029501880893623</v>
      </c>
      <c r="AT173" s="215">
        <f t="shared" si="219"/>
        <v>8.8402483845891151</v>
      </c>
      <c r="AU173" s="215">
        <f>RADIANS($AB$9)+$AB$18*(F173-AB$15)</f>
        <v>8.4358396515451091</v>
      </c>
    </row>
    <row r="174" spans="1:48">
      <c r="A174" s="115"/>
      <c r="B174" s="226"/>
      <c r="C174" s="37"/>
      <c r="D174" s="37"/>
      <c r="E174" s="226"/>
      <c r="F174" s="226"/>
      <c r="Q174" s="2"/>
      <c r="S174" s="6"/>
      <c r="V174" s="6"/>
      <c r="W174" s="6"/>
      <c r="AA174" s="215"/>
      <c r="AB174" s="215"/>
      <c r="AC174" s="215"/>
      <c r="AD174" s="215"/>
      <c r="AE174" s="215"/>
      <c r="AG174" s="225"/>
      <c r="AN174" s="215"/>
      <c r="AO174" s="215"/>
      <c r="AP174" s="215"/>
      <c r="AQ174" s="215"/>
      <c r="AR174" s="215"/>
      <c r="AS174" s="215"/>
      <c r="AT174" s="215"/>
      <c r="AU174" s="215"/>
    </row>
    <row r="175" spans="1:48">
      <c r="A175" s="115"/>
      <c r="B175" s="226"/>
      <c r="C175" s="37"/>
      <c r="D175" s="37"/>
      <c r="E175" s="226"/>
      <c r="F175" s="226"/>
      <c r="Q175" s="2"/>
      <c r="S175" s="6"/>
      <c r="V175" s="6"/>
      <c r="W175" s="6"/>
      <c r="AA175" s="215"/>
      <c r="AB175" s="215"/>
      <c r="AC175" s="215"/>
      <c r="AD175" s="215"/>
      <c r="AE175" s="215"/>
      <c r="AG175" s="225"/>
      <c r="AN175" s="215"/>
      <c r="AO175" s="215"/>
      <c r="AP175" s="215"/>
      <c r="AQ175" s="215"/>
      <c r="AR175" s="215"/>
      <c r="AS175" s="215"/>
      <c r="AT175" s="215"/>
      <c r="AU175" s="215"/>
    </row>
    <row r="176" spans="1:48">
      <c r="A176" s="226"/>
      <c r="B176" s="226"/>
      <c r="C176" s="37"/>
      <c r="D176" s="37"/>
      <c r="E176" s="226"/>
      <c r="S176" s="6"/>
      <c r="AA176" s="215"/>
      <c r="AB176" s="215"/>
      <c r="AC176" s="215"/>
      <c r="AD176" s="215"/>
      <c r="AE176" s="215"/>
      <c r="AG176" s="225"/>
      <c r="AN176" s="215"/>
      <c r="AO176" s="215"/>
      <c r="AP176" s="215"/>
      <c r="AQ176" s="215"/>
      <c r="AR176" s="215"/>
      <c r="AS176" s="215"/>
      <c r="AT176" s="215"/>
      <c r="AU176" s="215"/>
    </row>
    <row r="177" spans="1:48">
      <c r="A177" s="226"/>
      <c r="B177" s="226"/>
      <c r="C177" s="37"/>
      <c r="D177" s="37"/>
      <c r="E177" s="226"/>
      <c r="S177" s="6"/>
      <c r="AA177" s="215"/>
      <c r="AB177" s="215"/>
      <c r="AC177" s="215"/>
      <c r="AD177" s="215"/>
      <c r="AE177" s="215"/>
      <c r="AG177" s="225"/>
      <c r="AN177" s="215"/>
      <c r="AO177" s="215"/>
      <c r="AP177" s="215"/>
      <c r="AQ177" s="215"/>
      <c r="AR177" s="215"/>
      <c r="AS177" s="215"/>
      <c r="AT177" s="215"/>
      <c r="AU177" s="215"/>
    </row>
    <row r="178" spans="1:48">
      <c r="A178" s="226"/>
      <c r="B178" s="226"/>
      <c r="C178" s="37"/>
      <c r="D178" s="37"/>
      <c r="E178" s="226"/>
      <c r="S178" s="6"/>
      <c r="AA178" s="215"/>
      <c r="AB178" s="215"/>
      <c r="AC178" s="215"/>
      <c r="AD178" s="215"/>
      <c r="AE178" s="215"/>
      <c r="AG178" s="225"/>
      <c r="AN178" s="215"/>
      <c r="AO178" s="215"/>
      <c r="AP178" s="215"/>
      <c r="AQ178" s="215"/>
      <c r="AR178" s="215"/>
      <c r="AS178" s="215"/>
      <c r="AT178" s="215"/>
      <c r="AU178" s="215"/>
    </row>
    <row r="179" spans="1:48">
      <c r="A179" s="226"/>
      <c r="B179" s="226"/>
      <c r="C179" s="37"/>
      <c r="D179" s="37"/>
      <c r="E179" s="226"/>
      <c r="S179" s="6"/>
      <c r="AA179" s="215"/>
      <c r="AB179" s="215"/>
      <c r="AC179" s="215"/>
      <c r="AD179" s="215"/>
      <c r="AE179" s="215"/>
      <c r="AG179" s="225"/>
      <c r="AN179" s="215"/>
      <c r="AO179" s="215"/>
      <c r="AP179" s="215"/>
      <c r="AQ179" s="215"/>
      <c r="AR179" s="215"/>
      <c r="AS179" s="215"/>
      <c r="AT179" s="215"/>
      <c r="AU179" s="215"/>
      <c r="AV179" s="215"/>
    </row>
    <row r="180" spans="1:48">
      <c r="A180" s="226"/>
      <c r="B180" s="226"/>
      <c r="C180" s="37"/>
      <c r="D180" s="37"/>
      <c r="E180" s="226"/>
      <c r="S180" s="6"/>
      <c r="AA180" s="215"/>
      <c r="AB180" s="215"/>
      <c r="AC180" s="215"/>
      <c r="AD180" s="215"/>
      <c r="AE180" s="215"/>
      <c r="AG180" s="225"/>
      <c r="AN180" s="215"/>
      <c r="AO180" s="215"/>
      <c r="AP180" s="215"/>
      <c r="AQ180" s="215"/>
      <c r="AR180" s="215"/>
      <c r="AS180" s="215"/>
      <c r="AT180" s="215"/>
      <c r="AU180" s="215"/>
    </row>
    <row r="181" spans="1:48">
      <c r="A181" s="226"/>
      <c r="B181" s="226"/>
      <c r="C181" s="37"/>
      <c r="D181" s="37"/>
      <c r="E181" s="226"/>
      <c r="S181" s="6"/>
      <c r="AA181" s="215"/>
      <c r="AB181" s="215"/>
      <c r="AC181" s="215"/>
      <c r="AD181" s="215"/>
      <c r="AE181" s="215"/>
      <c r="AG181" s="225"/>
      <c r="AN181" s="215"/>
      <c r="AO181" s="215"/>
      <c r="AP181" s="215"/>
      <c r="AQ181" s="215"/>
      <c r="AR181" s="215"/>
      <c r="AS181" s="215"/>
      <c r="AT181" s="215"/>
      <c r="AU181" s="215"/>
    </row>
    <row r="182" spans="1:48">
      <c r="A182" s="226"/>
      <c r="B182" s="226"/>
      <c r="C182" s="37"/>
      <c r="D182" s="37"/>
      <c r="E182" s="226"/>
      <c r="S182" s="6"/>
      <c r="AA182" s="215"/>
      <c r="AB182" s="215"/>
      <c r="AC182" s="215"/>
      <c r="AD182" s="215"/>
      <c r="AE182" s="215"/>
      <c r="AG182" s="225"/>
      <c r="AN182" s="215"/>
      <c r="AO182" s="215"/>
      <c r="AP182" s="215"/>
      <c r="AQ182" s="215"/>
      <c r="AR182" s="215"/>
      <c r="AS182" s="215"/>
      <c r="AT182" s="215"/>
      <c r="AU182" s="215"/>
    </row>
    <row r="183" spans="1:48">
      <c r="A183" s="226"/>
      <c r="B183" s="226"/>
      <c r="C183" s="37"/>
      <c r="D183" s="37"/>
      <c r="E183" s="226"/>
      <c r="S183" s="6"/>
      <c r="AA183" s="215"/>
      <c r="AB183" s="215"/>
      <c r="AC183" s="215"/>
      <c r="AD183" s="215"/>
      <c r="AE183" s="215"/>
      <c r="AG183" s="225"/>
      <c r="AN183" s="215"/>
      <c r="AO183" s="215"/>
      <c r="AP183" s="215"/>
      <c r="AQ183" s="215"/>
      <c r="AR183" s="215"/>
      <c r="AS183" s="215"/>
      <c r="AT183" s="215"/>
      <c r="AU183" s="215"/>
    </row>
    <row r="184" spans="1:48">
      <c r="A184" s="226"/>
      <c r="B184" s="226"/>
      <c r="C184" s="37"/>
      <c r="D184" s="37"/>
      <c r="E184" s="226"/>
      <c r="S184" s="6"/>
      <c r="AA184" s="215"/>
      <c r="AB184" s="215"/>
      <c r="AC184" s="215"/>
      <c r="AD184" s="215"/>
      <c r="AE184" s="215"/>
      <c r="AG184" s="225"/>
      <c r="AN184" s="215"/>
      <c r="AO184" s="215"/>
      <c r="AP184" s="215"/>
      <c r="AQ184" s="215"/>
      <c r="AR184" s="215"/>
      <c r="AS184" s="215"/>
      <c r="AT184" s="215"/>
      <c r="AU184" s="215"/>
    </row>
    <row r="185" spans="1:48">
      <c r="A185" s="226"/>
      <c r="B185" s="226"/>
      <c r="C185" s="37"/>
      <c r="D185" s="37"/>
      <c r="E185" s="226"/>
      <c r="S185" s="6"/>
      <c r="AA185" s="215"/>
      <c r="AB185" s="215"/>
      <c r="AC185" s="215"/>
      <c r="AD185" s="215"/>
      <c r="AE185" s="215"/>
      <c r="AG185" s="225"/>
      <c r="AN185" s="215"/>
      <c r="AO185" s="215"/>
      <c r="AP185" s="215"/>
      <c r="AQ185" s="215"/>
      <c r="AR185" s="215"/>
      <c r="AS185" s="215"/>
      <c r="AT185" s="215"/>
      <c r="AU185" s="215"/>
    </row>
    <row r="186" spans="1:48">
      <c r="A186" s="226"/>
      <c r="B186" s="226"/>
      <c r="C186" s="37"/>
      <c r="D186" s="37"/>
      <c r="E186" s="226"/>
      <c r="S186" s="6"/>
      <c r="AA186" s="215"/>
      <c r="AB186" s="215"/>
      <c r="AC186" s="215"/>
      <c r="AD186" s="215"/>
      <c r="AE186" s="215"/>
      <c r="AG186" s="225"/>
      <c r="AN186" s="215"/>
      <c r="AO186" s="215"/>
      <c r="AP186" s="215"/>
      <c r="AQ186" s="215"/>
      <c r="AR186" s="215"/>
      <c r="AS186" s="215"/>
      <c r="AT186" s="215"/>
      <c r="AU186" s="215"/>
      <c r="AV186" s="215"/>
    </row>
    <row r="187" spans="1:48">
      <c r="A187" s="226"/>
      <c r="B187" s="226"/>
      <c r="C187" s="37"/>
      <c r="D187" s="37"/>
      <c r="E187" s="226"/>
      <c r="S187" s="6"/>
      <c r="AA187" s="215"/>
      <c r="AB187" s="215"/>
      <c r="AC187" s="215"/>
      <c r="AD187" s="215"/>
      <c r="AE187" s="215"/>
      <c r="AG187" s="225"/>
      <c r="AN187" s="215"/>
      <c r="AO187" s="215"/>
      <c r="AP187" s="215"/>
      <c r="AQ187" s="215"/>
      <c r="AR187" s="215"/>
      <c r="AS187" s="215"/>
      <c r="AT187" s="215"/>
      <c r="AU187" s="215"/>
    </row>
    <row r="188" spans="1:48">
      <c r="A188" s="226"/>
      <c r="B188" s="226"/>
      <c r="C188" s="37"/>
      <c r="D188" s="37"/>
      <c r="E188" s="226"/>
      <c r="S188" s="6"/>
      <c r="AA188" s="215"/>
      <c r="AB188" s="215"/>
      <c r="AC188" s="215"/>
      <c r="AD188" s="215"/>
      <c r="AE188" s="215"/>
      <c r="AG188" s="225"/>
      <c r="AN188" s="215"/>
      <c r="AO188" s="215"/>
      <c r="AP188" s="215"/>
      <c r="AQ188" s="215"/>
      <c r="AR188" s="215"/>
      <c r="AS188" s="215"/>
      <c r="AT188" s="215"/>
      <c r="AU188" s="215"/>
    </row>
    <row r="189" spans="1:48">
      <c r="A189" s="226"/>
      <c r="B189" s="226"/>
      <c r="C189" s="37"/>
      <c r="D189" s="37"/>
      <c r="E189" s="226"/>
      <c r="S189" s="6"/>
      <c r="AA189" s="215"/>
      <c r="AB189" s="215"/>
      <c r="AC189" s="215"/>
      <c r="AD189" s="215"/>
      <c r="AE189" s="215"/>
      <c r="AG189" s="225"/>
      <c r="AN189" s="215"/>
      <c r="AO189" s="215"/>
      <c r="AP189" s="215"/>
      <c r="AQ189" s="215"/>
      <c r="AR189" s="215"/>
      <c r="AS189" s="215"/>
      <c r="AT189" s="215"/>
      <c r="AU189" s="215"/>
      <c r="AV189" s="215"/>
    </row>
    <row r="190" spans="1:48">
      <c r="A190" s="226"/>
      <c r="B190" s="226"/>
      <c r="C190" s="37"/>
      <c r="D190" s="37"/>
      <c r="E190" s="226"/>
      <c r="S190" s="6"/>
      <c r="AA190" s="215"/>
      <c r="AB190" s="215"/>
      <c r="AC190" s="215"/>
      <c r="AD190" s="215"/>
      <c r="AE190" s="215"/>
      <c r="AG190" s="225"/>
      <c r="AN190" s="215"/>
      <c r="AO190" s="215"/>
      <c r="AP190" s="215"/>
      <c r="AQ190" s="215"/>
      <c r="AR190" s="215"/>
      <c r="AS190" s="215"/>
      <c r="AT190" s="215"/>
      <c r="AU190" s="215"/>
    </row>
    <row r="191" spans="1:48">
      <c r="A191" s="226"/>
      <c r="B191" s="226"/>
      <c r="C191" s="37"/>
      <c r="D191" s="37"/>
      <c r="E191" s="226"/>
      <c r="S191" s="6"/>
      <c r="AA191" s="215"/>
      <c r="AB191" s="215"/>
      <c r="AC191" s="215"/>
      <c r="AD191" s="215"/>
      <c r="AE191" s="215"/>
      <c r="AG191" s="225"/>
      <c r="AN191" s="215"/>
      <c r="AO191" s="215"/>
      <c r="AP191" s="215"/>
      <c r="AQ191" s="215"/>
      <c r="AR191" s="215"/>
      <c r="AS191" s="215"/>
      <c r="AT191" s="215"/>
      <c r="AU191" s="215"/>
    </row>
    <row r="192" spans="1:48">
      <c r="A192" s="226"/>
      <c r="B192" s="226"/>
      <c r="C192" s="37"/>
      <c r="D192" s="37"/>
      <c r="E192" s="226"/>
      <c r="S192" s="6"/>
      <c r="AA192" s="215"/>
      <c r="AB192" s="215"/>
      <c r="AC192" s="215"/>
      <c r="AD192" s="215"/>
      <c r="AE192" s="215"/>
      <c r="AG192" s="225"/>
      <c r="AN192" s="215"/>
      <c r="AO192" s="215"/>
      <c r="AP192" s="215"/>
      <c r="AQ192" s="215"/>
      <c r="AR192" s="215"/>
      <c r="AS192" s="215"/>
      <c r="AT192" s="215"/>
      <c r="AU192" s="215"/>
    </row>
    <row r="193" spans="1:48">
      <c r="A193" s="226"/>
      <c r="B193" s="226"/>
      <c r="C193" s="37"/>
      <c r="D193" s="37"/>
      <c r="E193" s="226"/>
      <c r="S193" s="6"/>
      <c r="AA193" s="215"/>
      <c r="AB193" s="215"/>
      <c r="AC193" s="215"/>
      <c r="AD193" s="215"/>
      <c r="AE193" s="215"/>
      <c r="AG193" s="225"/>
      <c r="AN193" s="215"/>
      <c r="AO193" s="215"/>
      <c r="AP193" s="215"/>
      <c r="AQ193" s="215"/>
      <c r="AR193" s="215"/>
      <c r="AS193" s="215"/>
      <c r="AT193" s="215"/>
      <c r="AU193" s="215"/>
    </row>
    <row r="194" spans="1:48">
      <c r="A194" s="226"/>
      <c r="B194" s="226"/>
      <c r="C194" s="37"/>
      <c r="D194" s="37"/>
      <c r="E194" s="226"/>
      <c r="S194" s="6"/>
      <c r="AA194" s="215"/>
      <c r="AB194" s="215"/>
      <c r="AC194" s="215"/>
      <c r="AD194" s="215"/>
      <c r="AE194" s="215"/>
      <c r="AG194" s="225"/>
      <c r="AN194" s="215"/>
      <c r="AO194" s="215"/>
      <c r="AP194" s="215"/>
      <c r="AQ194" s="215"/>
      <c r="AR194" s="215"/>
      <c r="AS194" s="215"/>
      <c r="AT194" s="215"/>
      <c r="AU194" s="215"/>
    </row>
    <row r="195" spans="1:48">
      <c r="A195" s="226"/>
      <c r="B195" s="226"/>
      <c r="C195" s="37"/>
      <c r="D195" s="37"/>
      <c r="E195" s="226"/>
      <c r="S195" s="6"/>
      <c r="AA195" s="215"/>
      <c r="AB195" s="215"/>
      <c r="AC195" s="215"/>
      <c r="AD195" s="215"/>
      <c r="AE195" s="215"/>
      <c r="AG195" s="225"/>
      <c r="AN195" s="215"/>
      <c r="AO195" s="215"/>
      <c r="AP195" s="215"/>
      <c r="AQ195" s="215"/>
      <c r="AR195" s="215"/>
      <c r="AS195" s="215"/>
      <c r="AT195" s="215"/>
      <c r="AU195" s="215"/>
    </row>
    <row r="196" spans="1:48">
      <c r="A196" s="226"/>
      <c r="B196" s="226"/>
      <c r="C196" s="37"/>
      <c r="D196" s="37"/>
      <c r="E196" s="226"/>
      <c r="S196" s="6"/>
      <c r="AA196" s="215"/>
      <c r="AB196" s="215"/>
      <c r="AC196" s="215"/>
      <c r="AD196" s="215"/>
      <c r="AE196" s="215"/>
      <c r="AG196" s="225"/>
      <c r="AN196" s="215"/>
      <c r="AO196" s="215"/>
      <c r="AP196" s="215"/>
      <c r="AQ196" s="215"/>
      <c r="AR196" s="215"/>
      <c r="AS196" s="215"/>
      <c r="AT196" s="215"/>
      <c r="AU196" s="215"/>
    </row>
    <row r="197" spans="1:48">
      <c r="A197" s="226"/>
      <c r="B197" s="226"/>
      <c r="C197" s="37"/>
      <c r="D197" s="37"/>
      <c r="E197" s="226"/>
      <c r="S197" s="6"/>
      <c r="AA197" s="215"/>
      <c r="AB197" s="215"/>
      <c r="AC197" s="215"/>
      <c r="AD197" s="215"/>
      <c r="AE197" s="215"/>
      <c r="AG197" s="225"/>
      <c r="AN197" s="215"/>
      <c r="AO197" s="215"/>
      <c r="AP197" s="215"/>
      <c r="AQ197" s="215"/>
      <c r="AR197" s="215"/>
      <c r="AS197" s="215"/>
      <c r="AT197" s="215"/>
      <c r="AU197" s="215"/>
    </row>
    <row r="198" spans="1:48">
      <c r="A198" s="226"/>
      <c r="B198" s="226"/>
      <c r="C198" s="37"/>
      <c r="D198" s="37"/>
      <c r="E198" s="226"/>
      <c r="S198" s="6"/>
      <c r="AA198" s="215"/>
      <c r="AB198" s="215"/>
      <c r="AC198" s="215"/>
      <c r="AD198" s="215"/>
      <c r="AE198" s="215"/>
      <c r="AG198" s="225"/>
      <c r="AN198" s="215"/>
      <c r="AO198" s="215"/>
      <c r="AP198" s="215"/>
      <c r="AQ198" s="215"/>
      <c r="AR198" s="215"/>
      <c r="AS198" s="215"/>
      <c r="AT198" s="215"/>
      <c r="AU198" s="215"/>
    </row>
    <row r="199" spans="1:48">
      <c r="A199" s="226"/>
      <c r="B199" s="226"/>
      <c r="C199" s="37"/>
      <c r="D199" s="37"/>
      <c r="E199" s="226"/>
      <c r="S199" s="6"/>
      <c r="AA199" s="215"/>
      <c r="AB199" s="215"/>
      <c r="AC199" s="215"/>
      <c r="AD199" s="215"/>
      <c r="AE199" s="215"/>
      <c r="AG199" s="225"/>
      <c r="AN199" s="215"/>
      <c r="AO199" s="215"/>
      <c r="AP199" s="215"/>
      <c r="AQ199" s="215"/>
      <c r="AR199" s="215"/>
      <c r="AS199" s="215"/>
      <c r="AT199" s="215"/>
      <c r="AU199" s="215"/>
    </row>
    <row r="200" spans="1:48">
      <c r="A200" s="226"/>
      <c r="B200" s="226"/>
      <c r="C200" s="37"/>
      <c r="D200" s="37"/>
      <c r="E200" s="226"/>
      <c r="S200" s="6"/>
      <c r="AA200" s="215"/>
      <c r="AB200" s="215"/>
      <c r="AC200" s="215"/>
      <c r="AD200" s="215"/>
      <c r="AE200" s="215"/>
      <c r="AG200" s="225"/>
      <c r="AN200" s="215"/>
      <c r="AO200" s="215"/>
      <c r="AP200" s="215"/>
      <c r="AQ200" s="215"/>
      <c r="AR200" s="215"/>
      <c r="AS200" s="215"/>
      <c r="AT200" s="215"/>
      <c r="AU200" s="215"/>
    </row>
    <row r="201" spans="1:48">
      <c r="A201" s="226"/>
      <c r="B201" s="226"/>
      <c r="C201" s="37"/>
      <c r="D201" s="37"/>
      <c r="E201" s="226"/>
      <c r="S201" s="6"/>
      <c r="AA201" s="215"/>
      <c r="AB201" s="215"/>
      <c r="AC201" s="215"/>
      <c r="AD201" s="215"/>
      <c r="AE201" s="215"/>
      <c r="AG201" s="225"/>
      <c r="AN201" s="215"/>
      <c r="AO201" s="215"/>
      <c r="AP201" s="215"/>
      <c r="AQ201" s="215"/>
      <c r="AR201" s="215"/>
      <c r="AS201" s="215"/>
      <c r="AT201" s="215"/>
      <c r="AU201" s="215"/>
    </row>
    <row r="202" spans="1:48">
      <c r="A202" s="226"/>
      <c r="B202" s="226"/>
      <c r="C202" s="37"/>
      <c r="D202" s="37"/>
      <c r="E202" s="226"/>
      <c r="S202" s="6"/>
      <c r="AA202" s="215"/>
      <c r="AB202" s="215"/>
      <c r="AC202" s="215"/>
      <c r="AD202" s="215"/>
      <c r="AE202" s="215"/>
      <c r="AG202" s="225"/>
      <c r="AN202" s="215"/>
      <c r="AO202" s="215"/>
      <c r="AP202" s="215"/>
      <c r="AQ202" s="215"/>
      <c r="AR202" s="215"/>
      <c r="AS202" s="215"/>
      <c r="AT202" s="215"/>
      <c r="AU202" s="215"/>
    </row>
    <row r="203" spans="1:48">
      <c r="A203" s="226"/>
      <c r="B203" s="226"/>
      <c r="C203" s="37"/>
      <c r="D203" s="37"/>
      <c r="E203" s="226"/>
      <c r="S203" s="6"/>
      <c r="AA203" s="215"/>
      <c r="AB203" s="215"/>
      <c r="AC203" s="215"/>
      <c r="AD203" s="215"/>
      <c r="AE203" s="215"/>
      <c r="AG203" s="225"/>
      <c r="AN203" s="215"/>
      <c r="AO203" s="215"/>
      <c r="AP203" s="215"/>
      <c r="AQ203" s="215"/>
      <c r="AR203" s="215"/>
      <c r="AS203" s="215"/>
      <c r="AT203" s="215"/>
      <c r="AU203" s="215"/>
      <c r="AV203" s="215"/>
    </row>
    <row r="204" spans="1:48">
      <c r="A204" s="226"/>
      <c r="B204" s="226"/>
      <c r="C204" s="37"/>
      <c r="D204" s="37"/>
      <c r="E204" s="226"/>
      <c r="S204" s="6"/>
      <c r="AA204" s="215"/>
      <c r="AB204" s="215"/>
      <c r="AC204" s="215"/>
      <c r="AD204" s="215"/>
      <c r="AE204" s="215"/>
      <c r="AG204" s="225"/>
      <c r="AN204" s="215"/>
      <c r="AO204" s="215"/>
      <c r="AP204" s="215"/>
      <c r="AQ204" s="215"/>
      <c r="AR204" s="215"/>
      <c r="AS204" s="215"/>
      <c r="AT204" s="215"/>
      <c r="AU204" s="215"/>
      <c r="AV204" s="215"/>
    </row>
    <row r="205" spans="1:48">
      <c r="A205" s="226"/>
      <c r="B205" s="226"/>
      <c r="C205" s="37"/>
      <c r="D205" s="37"/>
      <c r="E205" s="226"/>
      <c r="S205" s="6"/>
      <c r="AA205" s="215"/>
      <c r="AB205" s="215"/>
      <c r="AC205" s="215"/>
      <c r="AD205" s="215"/>
      <c r="AE205" s="215"/>
      <c r="AG205" s="225"/>
      <c r="AN205" s="215"/>
      <c r="AO205" s="215"/>
      <c r="AP205" s="215"/>
      <c r="AQ205" s="215"/>
      <c r="AR205" s="215"/>
      <c r="AS205" s="215"/>
      <c r="AT205" s="215"/>
      <c r="AU205" s="215"/>
      <c r="AV205" s="215"/>
    </row>
    <row r="206" spans="1:48">
      <c r="A206" s="226"/>
      <c r="B206" s="226"/>
      <c r="C206" s="37"/>
      <c r="D206" s="37"/>
      <c r="E206" s="226"/>
      <c r="S206" s="6"/>
      <c r="AA206" s="215"/>
      <c r="AB206" s="215"/>
      <c r="AC206" s="215"/>
      <c r="AD206" s="215"/>
      <c r="AE206" s="215"/>
      <c r="AG206" s="225"/>
      <c r="AN206" s="215"/>
      <c r="AO206" s="215"/>
      <c r="AP206" s="215"/>
      <c r="AQ206" s="215"/>
      <c r="AR206" s="215"/>
      <c r="AS206" s="215"/>
      <c r="AT206" s="215"/>
      <c r="AU206" s="215"/>
    </row>
    <row r="207" spans="1:48">
      <c r="A207" s="226"/>
      <c r="B207" s="226"/>
      <c r="C207" s="37"/>
      <c r="D207" s="37"/>
      <c r="E207" s="226"/>
      <c r="S207" s="6"/>
      <c r="AA207" s="215"/>
      <c r="AB207" s="215"/>
      <c r="AC207" s="215"/>
      <c r="AD207" s="215"/>
      <c r="AE207" s="215"/>
      <c r="AG207" s="225"/>
      <c r="AN207" s="215"/>
      <c r="AO207" s="215"/>
      <c r="AP207" s="215"/>
      <c r="AQ207" s="215"/>
      <c r="AR207" s="215"/>
      <c r="AS207" s="215"/>
      <c r="AT207" s="215"/>
      <c r="AU207" s="215"/>
    </row>
    <row r="208" spans="1:48">
      <c r="A208" s="226"/>
      <c r="B208" s="226"/>
      <c r="C208" s="37"/>
      <c r="D208" s="37"/>
      <c r="E208" s="226"/>
      <c r="S208" s="6"/>
      <c r="AA208" s="215"/>
      <c r="AB208" s="215"/>
      <c r="AC208" s="215"/>
      <c r="AD208" s="215"/>
      <c r="AE208" s="215"/>
      <c r="AG208" s="225"/>
      <c r="AN208" s="215"/>
      <c r="AO208" s="215"/>
      <c r="AP208" s="215"/>
      <c r="AQ208" s="215"/>
      <c r="AR208" s="215"/>
      <c r="AS208" s="215"/>
      <c r="AT208" s="215"/>
      <c r="AU208" s="215"/>
    </row>
    <row r="209" spans="1:47">
      <c r="A209" s="226"/>
      <c r="B209" s="226"/>
      <c r="C209" s="37"/>
      <c r="D209" s="37"/>
      <c r="E209" s="226"/>
      <c r="S209" s="6"/>
      <c r="AA209" s="215"/>
      <c r="AB209" s="215"/>
      <c r="AC209" s="215"/>
      <c r="AD209" s="215"/>
      <c r="AE209" s="215"/>
      <c r="AG209" s="225"/>
      <c r="AN209" s="215"/>
      <c r="AO209" s="215"/>
      <c r="AP209" s="215"/>
      <c r="AQ209" s="215"/>
      <c r="AR209" s="215"/>
      <c r="AS209" s="215"/>
      <c r="AT209" s="215"/>
      <c r="AU209" s="215"/>
    </row>
    <row r="210" spans="1:47">
      <c r="A210" s="226"/>
      <c r="B210" s="226"/>
      <c r="C210" s="37"/>
      <c r="D210" s="37"/>
      <c r="E210" s="226"/>
      <c r="S210" s="6"/>
      <c r="AA210" s="215"/>
      <c r="AB210" s="215"/>
      <c r="AC210" s="215"/>
      <c r="AD210" s="215"/>
      <c r="AE210" s="215"/>
      <c r="AG210" s="225"/>
      <c r="AN210" s="215"/>
      <c r="AO210" s="215"/>
      <c r="AP210" s="215"/>
      <c r="AQ210" s="215"/>
      <c r="AR210" s="215"/>
      <c r="AS210" s="215"/>
      <c r="AT210" s="215"/>
      <c r="AU210" s="215"/>
    </row>
    <row r="211" spans="1:47">
      <c r="A211" s="226"/>
      <c r="B211" s="226"/>
      <c r="C211" s="37"/>
      <c r="D211" s="37"/>
      <c r="E211" s="226"/>
      <c r="S211" s="6"/>
      <c r="AA211" s="215"/>
      <c r="AB211" s="215"/>
      <c r="AC211" s="215"/>
      <c r="AD211" s="215"/>
      <c r="AE211" s="215"/>
      <c r="AG211" s="225"/>
      <c r="AN211" s="215"/>
      <c r="AO211" s="215"/>
      <c r="AP211" s="215"/>
      <c r="AQ211" s="215"/>
      <c r="AR211" s="215"/>
      <c r="AS211" s="215"/>
      <c r="AT211" s="215"/>
      <c r="AU211" s="215"/>
    </row>
    <row r="212" spans="1:47">
      <c r="A212" s="226"/>
      <c r="B212" s="226"/>
      <c r="C212" s="37"/>
      <c r="D212" s="37"/>
      <c r="E212" s="226"/>
      <c r="S212" s="6"/>
      <c r="AA212" s="215"/>
      <c r="AB212" s="215"/>
      <c r="AC212" s="215"/>
      <c r="AD212" s="215"/>
      <c r="AE212" s="215"/>
      <c r="AG212" s="225"/>
      <c r="AN212" s="215"/>
      <c r="AO212" s="215"/>
      <c r="AP212" s="215"/>
      <c r="AQ212" s="215"/>
      <c r="AR212" s="215"/>
      <c r="AS212" s="215"/>
      <c r="AT212" s="215"/>
      <c r="AU212" s="215"/>
    </row>
    <row r="213" spans="1:47">
      <c r="A213" s="226"/>
      <c r="B213" s="226"/>
      <c r="C213" s="37"/>
      <c r="D213" s="37"/>
      <c r="E213" s="226"/>
      <c r="S213" s="6"/>
      <c r="AA213" s="215"/>
      <c r="AB213" s="215"/>
      <c r="AC213" s="215"/>
      <c r="AD213" s="215"/>
      <c r="AE213" s="215"/>
      <c r="AG213" s="225"/>
      <c r="AN213" s="215"/>
      <c r="AO213" s="215"/>
      <c r="AP213" s="215"/>
      <c r="AQ213" s="215"/>
      <c r="AR213" s="215"/>
      <c r="AS213" s="215"/>
      <c r="AT213" s="215"/>
      <c r="AU213" s="215"/>
    </row>
    <row r="214" spans="1:47">
      <c r="A214" s="226"/>
      <c r="B214" s="226"/>
      <c r="C214" s="37"/>
      <c r="D214" s="37"/>
      <c r="E214" s="226"/>
      <c r="S214" s="6"/>
      <c r="AA214" s="215"/>
      <c r="AB214" s="215"/>
      <c r="AC214" s="215"/>
      <c r="AD214" s="215"/>
      <c r="AE214" s="215"/>
      <c r="AG214" s="225"/>
      <c r="AN214" s="215"/>
      <c r="AO214" s="215"/>
      <c r="AP214" s="215"/>
      <c r="AQ214" s="215"/>
      <c r="AR214" s="215"/>
      <c r="AS214" s="215"/>
      <c r="AT214" s="215"/>
      <c r="AU214" s="215"/>
    </row>
    <row r="215" spans="1:47">
      <c r="A215" s="226"/>
      <c r="B215" s="226"/>
      <c r="C215" s="37"/>
      <c r="D215" s="37"/>
      <c r="E215" s="226"/>
      <c r="S215" s="6"/>
      <c r="AA215" s="215"/>
      <c r="AB215" s="215"/>
      <c r="AC215" s="215"/>
      <c r="AD215" s="215"/>
      <c r="AE215" s="215"/>
      <c r="AG215" s="225"/>
      <c r="AN215" s="215"/>
      <c r="AO215" s="215"/>
      <c r="AP215" s="215"/>
      <c r="AQ215" s="215"/>
      <c r="AR215" s="215"/>
      <c r="AS215" s="215"/>
      <c r="AT215" s="215"/>
      <c r="AU215" s="215"/>
    </row>
    <row r="216" spans="1:47">
      <c r="A216" s="226"/>
      <c r="B216" s="226"/>
      <c r="C216" s="37"/>
      <c r="D216" s="37"/>
      <c r="E216" s="226"/>
      <c r="S216" s="6"/>
      <c r="AA216" s="215"/>
      <c r="AB216" s="215"/>
      <c r="AC216" s="215"/>
      <c r="AD216" s="215"/>
      <c r="AE216" s="215"/>
      <c r="AG216" s="225"/>
      <c r="AN216" s="215"/>
      <c r="AO216" s="215"/>
      <c r="AP216" s="215"/>
      <c r="AQ216" s="215"/>
      <c r="AR216" s="215"/>
      <c r="AS216" s="215"/>
      <c r="AT216" s="215"/>
      <c r="AU216" s="215"/>
    </row>
    <row r="217" spans="1:47">
      <c r="A217" s="226"/>
      <c r="B217" s="226"/>
      <c r="C217" s="37"/>
      <c r="D217" s="37"/>
      <c r="E217" s="226"/>
      <c r="S217" s="6"/>
      <c r="AA217" s="215"/>
      <c r="AB217" s="215"/>
      <c r="AC217" s="215"/>
      <c r="AD217" s="215"/>
      <c r="AE217" s="215"/>
      <c r="AG217" s="225"/>
      <c r="AN217" s="215"/>
      <c r="AO217" s="215"/>
      <c r="AP217" s="215"/>
      <c r="AQ217" s="215"/>
      <c r="AR217" s="215"/>
      <c r="AS217" s="215"/>
      <c r="AT217" s="215"/>
      <c r="AU217" s="215"/>
    </row>
    <row r="218" spans="1:47">
      <c r="A218" s="226"/>
      <c r="B218" s="226"/>
      <c r="C218" s="37"/>
      <c r="D218" s="37"/>
      <c r="E218" s="226"/>
      <c r="S218" s="6"/>
      <c r="AA218" s="215"/>
      <c r="AB218" s="215"/>
      <c r="AC218" s="215"/>
      <c r="AD218" s="215"/>
      <c r="AE218" s="215"/>
      <c r="AG218" s="225"/>
      <c r="AN218" s="215"/>
      <c r="AO218" s="215"/>
      <c r="AP218" s="215"/>
      <c r="AQ218" s="215"/>
      <c r="AR218" s="215"/>
      <c r="AS218" s="215"/>
      <c r="AT218" s="215"/>
      <c r="AU218" s="215"/>
    </row>
    <row r="219" spans="1:47">
      <c r="A219" s="226"/>
      <c r="B219" s="226"/>
      <c r="C219" s="37"/>
      <c r="D219" s="37"/>
      <c r="E219" s="226"/>
      <c r="S219" s="6"/>
      <c r="AA219" s="215"/>
      <c r="AB219" s="215"/>
      <c r="AC219" s="215"/>
      <c r="AD219" s="215"/>
      <c r="AE219" s="215"/>
      <c r="AG219" s="225"/>
      <c r="AN219" s="215"/>
      <c r="AO219" s="215"/>
      <c r="AP219" s="215"/>
      <c r="AQ219" s="215"/>
      <c r="AR219" s="215"/>
      <c r="AS219" s="215"/>
      <c r="AT219" s="215"/>
      <c r="AU219" s="215"/>
    </row>
    <row r="220" spans="1:47">
      <c r="A220" s="226"/>
      <c r="B220" s="226"/>
      <c r="C220" s="37"/>
      <c r="D220" s="37"/>
      <c r="E220" s="226"/>
      <c r="S220" s="6"/>
      <c r="AA220" s="215"/>
      <c r="AB220" s="215"/>
      <c r="AC220" s="215"/>
      <c r="AD220" s="215"/>
      <c r="AE220" s="215"/>
      <c r="AG220" s="225"/>
      <c r="AN220" s="215"/>
      <c r="AO220" s="215"/>
      <c r="AP220" s="215"/>
      <c r="AQ220" s="215"/>
      <c r="AR220" s="215"/>
      <c r="AS220" s="215"/>
      <c r="AT220" s="215"/>
      <c r="AU220" s="215"/>
    </row>
    <row r="221" spans="1:47">
      <c r="A221" s="226"/>
      <c r="B221" s="226"/>
      <c r="C221" s="37"/>
      <c r="D221" s="37"/>
      <c r="E221" s="226"/>
      <c r="S221" s="6"/>
      <c r="AA221" s="215"/>
      <c r="AB221" s="215"/>
      <c r="AC221" s="215"/>
      <c r="AD221" s="215"/>
      <c r="AE221" s="215"/>
      <c r="AG221" s="225"/>
      <c r="AN221" s="215"/>
      <c r="AO221" s="215"/>
      <c r="AP221" s="215"/>
      <c r="AQ221" s="215"/>
      <c r="AR221" s="215"/>
      <c r="AS221" s="215"/>
      <c r="AT221" s="215"/>
      <c r="AU221" s="215"/>
    </row>
    <row r="222" spans="1:47">
      <c r="A222" s="226"/>
      <c r="B222" s="226"/>
      <c r="C222" s="37"/>
      <c r="D222" s="37"/>
      <c r="E222" s="226"/>
      <c r="S222" s="6"/>
      <c r="AA222" s="215"/>
      <c r="AB222" s="215"/>
      <c r="AC222" s="215"/>
      <c r="AD222" s="215"/>
      <c r="AE222" s="215"/>
      <c r="AG222" s="225"/>
      <c r="AN222" s="215"/>
      <c r="AO222" s="215"/>
      <c r="AP222" s="215"/>
      <c r="AQ222" s="215"/>
      <c r="AR222" s="215"/>
      <c r="AS222" s="215"/>
      <c r="AT222" s="215"/>
      <c r="AU222" s="215"/>
    </row>
    <row r="223" spans="1:47">
      <c r="A223" s="226"/>
      <c r="B223" s="226"/>
      <c r="C223" s="37"/>
      <c r="D223" s="37"/>
      <c r="E223" s="226"/>
      <c r="S223" s="6"/>
      <c r="AA223" s="215"/>
      <c r="AB223" s="215"/>
      <c r="AC223" s="215"/>
      <c r="AD223" s="215"/>
      <c r="AE223" s="215"/>
      <c r="AG223" s="225"/>
      <c r="AN223" s="215"/>
      <c r="AO223" s="215"/>
      <c r="AP223" s="215"/>
      <c r="AQ223" s="215"/>
      <c r="AR223" s="215"/>
      <c r="AS223" s="215"/>
      <c r="AT223" s="215"/>
      <c r="AU223" s="215"/>
    </row>
    <row r="224" spans="1:47">
      <c r="A224" s="226"/>
      <c r="B224" s="226"/>
      <c r="C224" s="37"/>
      <c r="D224" s="37"/>
      <c r="E224" s="226"/>
      <c r="S224" s="6"/>
      <c r="AA224" s="215"/>
      <c r="AB224" s="215"/>
      <c r="AC224" s="215"/>
      <c r="AD224" s="215"/>
      <c r="AE224" s="215"/>
      <c r="AG224" s="225"/>
      <c r="AN224" s="215"/>
      <c r="AO224" s="215"/>
      <c r="AP224" s="215"/>
      <c r="AQ224" s="215"/>
      <c r="AR224" s="215"/>
      <c r="AS224" s="215"/>
      <c r="AT224" s="215"/>
      <c r="AU224" s="215"/>
    </row>
    <row r="225" spans="1:48">
      <c r="A225" s="226"/>
      <c r="B225" s="226"/>
      <c r="C225" s="37"/>
      <c r="D225" s="37"/>
      <c r="E225" s="226"/>
      <c r="S225" s="6"/>
      <c r="AA225" s="215"/>
      <c r="AB225" s="215"/>
      <c r="AC225" s="215"/>
      <c r="AD225" s="215"/>
      <c r="AE225" s="215"/>
      <c r="AG225" s="225"/>
      <c r="AN225" s="215"/>
      <c r="AO225" s="215"/>
      <c r="AP225" s="215"/>
      <c r="AQ225" s="215"/>
      <c r="AR225" s="215"/>
      <c r="AS225" s="215"/>
      <c r="AT225" s="215"/>
      <c r="AU225" s="215"/>
    </row>
    <row r="226" spans="1:48">
      <c r="A226" s="226"/>
      <c r="B226" s="226"/>
      <c r="C226" s="37"/>
      <c r="D226" s="37"/>
      <c r="E226" s="226"/>
      <c r="S226" s="6"/>
      <c r="AA226" s="215"/>
      <c r="AB226" s="215"/>
      <c r="AC226" s="215"/>
      <c r="AD226" s="215"/>
      <c r="AE226" s="215"/>
      <c r="AG226" s="225"/>
      <c r="AN226" s="215"/>
      <c r="AO226" s="215"/>
      <c r="AP226" s="215"/>
      <c r="AQ226" s="215"/>
      <c r="AR226" s="215"/>
      <c r="AS226" s="215"/>
      <c r="AT226" s="215"/>
      <c r="AU226" s="215"/>
    </row>
    <row r="227" spans="1:48">
      <c r="A227" s="226"/>
      <c r="B227" s="226"/>
      <c r="C227" s="37"/>
      <c r="D227" s="37"/>
      <c r="E227" s="226"/>
      <c r="S227" s="6"/>
      <c r="AA227" s="215"/>
      <c r="AB227" s="215"/>
      <c r="AC227" s="215"/>
      <c r="AD227" s="215"/>
      <c r="AE227" s="215"/>
      <c r="AG227" s="225"/>
      <c r="AN227" s="215"/>
      <c r="AO227" s="215"/>
      <c r="AP227" s="215"/>
      <c r="AQ227" s="215"/>
      <c r="AR227" s="215"/>
      <c r="AS227" s="215"/>
      <c r="AT227" s="215"/>
      <c r="AU227" s="215"/>
      <c r="AV227" s="215"/>
    </row>
    <row r="228" spans="1:48">
      <c r="A228" s="226"/>
      <c r="B228" s="226"/>
      <c r="C228" s="37"/>
      <c r="D228" s="37"/>
      <c r="E228" s="226"/>
      <c r="S228" s="6"/>
      <c r="AA228" s="215"/>
      <c r="AB228" s="215"/>
      <c r="AC228" s="215"/>
      <c r="AD228" s="215"/>
      <c r="AE228" s="215"/>
      <c r="AG228" s="225"/>
      <c r="AN228" s="215"/>
      <c r="AO228" s="215"/>
      <c r="AP228" s="215"/>
      <c r="AQ228" s="215"/>
      <c r="AR228" s="215"/>
      <c r="AS228" s="215"/>
      <c r="AT228" s="215"/>
      <c r="AU228" s="215"/>
    </row>
    <row r="229" spans="1:48">
      <c r="A229" s="226"/>
      <c r="B229" s="226"/>
      <c r="C229" s="37"/>
      <c r="D229" s="37"/>
      <c r="E229" s="226"/>
      <c r="S229" s="6"/>
      <c r="AA229" s="215"/>
      <c r="AB229" s="215"/>
      <c r="AC229" s="215"/>
      <c r="AD229" s="215"/>
      <c r="AE229" s="215"/>
      <c r="AG229" s="225"/>
      <c r="AN229" s="215"/>
      <c r="AO229" s="215"/>
      <c r="AP229" s="215"/>
      <c r="AQ229" s="215"/>
      <c r="AR229" s="215"/>
      <c r="AS229" s="215"/>
      <c r="AT229" s="215"/>
      <c r="AU229" s="215"/>
    </row>
    <row r="230" spans="1:48">
      <c r="A230" s="226"/>
      <c r="B230" s="226"/>
      <c r="C230" s="37"/>
      <c r="D230" s="37"/>
      <c r="E230" s="226"/>
      <c r="S230" s="6"/>
      <c r="AA230" s="215"/>
      <c r="AB230" s="215"/>
      <c r="AC230" s="215"/>
      <c r="AD230" s="215"/>
      <c r="AE230" s="215"/>
      <c r="AG230" s="225"/>
      <c r="AN230" s="215"/>
      <c r="AO230" s="215"/>
      <c r="AP230" s="215"/>
      <c r="AQ230" s="215"/>
      <c r="AR230" s="215"/>
      <c r="AS230" s="215"/>
      <c r="AT230" s="215"/>
      <c r="AU230" s="215"/>
    </row>
    <row r="231" spans="1:48">
      <c r="A231" s="226"/>
      <c r="B231" s="226"/>
      <c r="C231" s="37"/>
      <c r="D231" s="37"/>
      <c r="E231" s="226"/>
      <c r="S231" s="6"/>
      <c r="AA231" s="215"/>
      <c r="AB231" s="215"/>
      <c r="AC231" s="215"/>
      <c r="AD231" s="215"/>
      <c r="AE231" s="215"/>
      <c r="AG231" s="225"/>
      <c r="AN231" s="215"/>
      <c r="AO231" s="215"/>
      <c r="AP231" s="215"/>
      <c r="AQ231" s="215"/>
      <c r="AR231" s="215"/>
      <c r="AS231" s="215"/>
      <c r="AT231" s="215"/>
      <c r="AU231" s="215"/>
    </row>
    <row r="232" spans="1:48">
      <c r="A232" s="226"/>
      <c r="B232" s="226"/>
      <c r="C232" s="37"/>
      <c r="D232" s="37"/>
      <c r="E232" s="226"/>
      <c r="S232" s="6"/>
      <c r="AA232" s="215"/>
      <c r="AB232" s="215"/>
      <c r="AC232" s="215"/>
      <c r="AD232" s="215"/>
      <c r="AE232" s="215"/>
      <c r="AG232" s="225"/>
      <c r="AN232" s="215"/>
      <c r="AO232" s="215"/>
      <c r="AP232" s="215"/>
      <c r="AQ232" s="215"/>
      <c r="AR232" s="215"/>
      <c r="AS232" s="215"/>
      <c r="AT232" s="215"/>
      <c r="AU232" s="215"/>
    </row>
    <row r="233" spans="1:48">
      <c r="A233" s="226"/>
      <c r="B233" s="226"/>
      <c r="C233" s="37"/>
      <c r="D233" s="37"/>
      <c r="E233" s="226"/>
      <c r="S233" s="6"/>
      <c r="AA233" s="215"/>
      <c r="AB233" s="215"/>
      <c r="AC233" s="215"/>
      <c r="AD233" s="215"/>
      <c r="AE233" s="215"/>
      <c r="AG233" s="225"/>
      <c r="AN233" s="215"/>
      <c r="AO233" s="215"/>
      <c r="AP233" s="215"/>
      <c r="AQ233" s="215"/>
      <c r="AR233" s="215"/>
      <c r="AS233" s="215"/>
      <c r="AT233" s="215"/>
      <c r="AU233" s="215"/>
    </row>
    <row r="234" spans="1:48">
      <c r="A234" s="226"/>
      <c r="B234" s="226"/>
      <c r="C234" s="37"/>
      <c r="D234" s="37"/>
      <c r="E234" s="226"/>
      <c r="S234" s="6"/>
      <c r="AA234" s="215"/>
      <c r="AB234" s="215"/>
      <c r="AC234" s="215"/>
      <c r="AD234" s="215"/>
      <c r="AE234" s="215"/>
      <c r="AG234" s="225"/>
      <c r="AN234" s="215"/>
      <c r="AO234" s="215"/>
      <c r="AP234" s="215"/>
      <c r="AQ234" s="215"/>
      <c r="AR234" s="215"/>
      <c r="AS234" s="215"/>
      <c r="AT234" s="215"/>
      <c r="AU234" s="215"/>
    </row>
    <row r="235" spans="1:48">
      <c r="A235" s="226"/>
      <c r="B235" s="226"/>
      <c r="C235" s="37"/>
      <c r="D235" s="37"/>
      <c r="E235" s="226"/>
      <c r="S235" s="6"/>
      <c r="AA235" s="215"/>
      <c r="AB235" s="215"/>
      <c r="AC235" s="215"/>
      <c r="AD235" s="215"/>
      <c r="AE235" s="215"/>
      <c r="AG235" s="225"/>
      <c r="AN235" s="215"/>
      <c r="AO235" s="215"/>
      <c r="AP235" s="215"/>
      <c r="AQ235" s="215"/>
      <c r="AR235" s="215"/>
      <c r="AS235" s="215"/>
      <c r="AT235" s="215"/>
      <c r="AU235" s="215"/>
    </row>
    <row r="236" spans="1:48">
      <c r="A236" s="226"/>
      <c r="B236" s="226"/>
      <c r="C236" s="37"/>
      <c r="D236" s="37"/>
      <c r="E236" s="226"/>
      <c r="S236" s="6"/>
      <c r="AA236" s="215"/>
      <c r="AB236" s="215"/>
      <c r="AC236" s="215"/>
      <c r="AD236" s="215"/>
      <c r="AE236" s="215"/>
      <c r="AG236" s="225"/>
      <c r="AN236" s="215"/>
      <c r="AO236" s="215"/>
      <c r="AP236" s="215"/>
      <c r="AQ236" s="215"/>
      <c r="AR236" s="215"/>
      <c r="AS236" s="215"/>
      <c r="AT236" s="215"/>
      <c r="AU236" s="215"/>
    </row>
    <row r="237" spans="1:48">
      <c r="A237" s="226"/>
      <c r="B237" s="226"/>
      <c r="C237" s="37"/>
      <c r="D237" s="37"/>
      <c r="E237" s="226"/>
      <c r="S237" s="6"/>
      <c r="AA237" s="215"/>
      <c r="AB237" s="215"/>
      <c r="AC237" s="215"/>
      <c r="AD237" s="215"/>
      <c r="AE237" s="215"/>
      <c r="AG237" s="225"/>
      <c r="AN237" s="215"/>
      <c r="AO237" s="215"/>
      <c r="AP237" s="215"/>
      <c r="AQ237" s="215"/>
      <c r="AR237" s="215"/>
      <c r="AS237" s="215"/>
      <c r="AT237" s="215"/>
      <c r="AU237" s="215"/>
    </row>
    <row r="238" spans="1:48">
      <c r="A238" s="226"/>
      <c r="B238" s="226"/>
      <c r="C238" s="37"/>
      <c r="D238" s="37"/>
      <c r="E238" s="226"/>
      <c r="S238" s="6"/>
      <c r="AA238" s="215"/>
      <c r="AB238" s="215"/>
      <c r="AC238" s="215"/>
      <c r="AD238" s="215"/>
      <c r="AE238" s="215"/>
      <c r="AG238" s="225"/>
      <c r="AN238" s="215"/>
      <c r="AO238" s="215"/>
      <c r="AP238" s="215"/>
      <c r="AQ238" s="215"/>
      <c r="AR238" s="215"/>
      <c r="AS238" s="215"/>
      <c r="AT238" s="215"/>
      <c r="AU238" s="215"/>
    </row>
    <row r="239" spans="1:48">
      <c r="A239" s="226"/>
      <c r="B239" s="226"/>
      <c r="C239" s="37"/>
      <c r="D239" s="37"/>
      <c r="E239" s="226"/>
      <c r="S239" s="6"/>
      <c r="AA239" s="215"/>
      <c r="AB239" s="215"/>
      <c r="AC239" s="215"/>
      <c r="AD239" s="215"/>
      <c r="AE239" s="215"/>
      <c r="AG239" s="225"/>
      <c r="AN239" s="215"/>
      <c r="AO239" s="215"/>
      <c r="AP239" s="215"/>
      <c r="AQ239" s="215"/>
      <c r="AR239" s="215"/>
      <c r="AS239" s="215"/>
      <c r="AT239" s="215"/>
      <c r="AU239" s="215"/>
    </row>
    <row r="240" spans="1:48">
      <c r="A240" s="226"/>
      <c r="B240" s="226"/>
      <c r="C240" s="37"/>
      <c r="D240" s="37"/>
      <c r="E240" s="226"/>
      <c r="S240" s="6"/>
      <c r="AA240" s="215"/>
      <c r="AB240" s="215"/>
      <c r="AC240" s="215"/>
      <c r="AD240" s="215"/>
      <c r="AE240" s="215"/>
      <c r="AG240" s="225"/>
      <c r="AN240" s="215"/>
      <c r="AO240" s="215"/>
      <c r="AP240" s="215"/>
      <c r="AQ240" s="215"/>
      <c r="AR240" s="215"/>
      <c r="AS240" s="215"/>
      <c r="AT240" s="215"/>
      <c r="AU240" s="215"/>
    </row>
    <row r="241" spans="1:48">
      <c r="A241" s="226"/>
      <c r="B241" s="226"/>
      <c r="C241" s="37"/>
      <c r="D241" s="37"/>
      <c r="E241" s="226"/>
      <c r="S241" s="6"/>
      <c r="AA241" s="215"/>
      <c r="AB241" s="215"/>
      <c r="AC241" s="215"/>
      <c r="AD241" s="215"/>
      <c r="AE241" s="215"/>
      <c r="AG241" s="225"/>
      <c r="AN241" s="215"/>
      <c r="AO241" s="215"/>
      <c r="AP241" s="215"/>
      <c r="AQ241" s="215"/>
      <c r="AR241" s="215"/>
      <c r="AS241" s="215"/>
      <c r="AT241" s="215"/>
      <c r="AU241" s="215"/>
    </row>
    <row r="242" spans="1:48">
      <c r="A242" s="226"/>
      <c r="B242" s="226"/>
      <c r="C242" s="37"/>
      <c r="D242" s="37"/>
      <c r="E242" s="226"/>
      <c r="S242" s="6"/>
      <c r="AA242" s="215"/>
      <c r="AB242" s="215"/>
      <c r="AC242" s="215"/>
      <c r="AD242" s="215"/>
      <c r="AE242" s="215"/>
      <c r="AG242" s="225"/>
      <c r="AN242" s="215"/>
      <c r="AO242" s="215"/>
      <c r="AP242" s="215"/>
      <c r="AQ242" s="215"/>
      <c r="AR242" s="215"/>
      <c r="AS242" s="215"/>
      <c r="AT242" s="215"/>
      <c r="AU242" s="215"/>
    </row>
    <row r="243" spans="1:48">
      <c r="A243" s="226"/>
      <c r="B243" s="226"/>
      <c r="C243" s="37"/>
      <c r="D243" s="37"/>
      <c r="E243" s="226"/>
      <c r="S243" s="6"/>
      <c r="AA243" s="215"/>
      <c r="AB243" s="215"/>
      <c r="AC243" s="215"/>
      <c r="AD243" s="215"/>
      <c r="AE243" s="215"/>
      <c r="AG243" s="225"/>
      <c r="AN243" s="215"/>
      <c r="AO243" s="215"/>
      <c r="AP243" s="215"/>
      <c r="AQ243" s="215"/>
      <c r="AR243" s="215"/>
      <c r="AS243" s="215"/>
      <c r="AT243" s="215"/>
      <c r="AU243" s="215"/>
    </row>
    <row r="244" spans="1:48">
      <c r="A244" s="226"/>
      <c r="B244" s="226"/>
      <c r="C244" s="37"/>
      <c r="D244" s="37"/>
      <c r="E244" s="226"/>
      <c r="S244" s="6"/>
      <c r="AA244" s="215"/>
      <c r="AB244" s="215"/>
      <c r="AC244" s="215"/>
      <c r="AD244" s="215"/>
      <c r="AE244" s="215"/>
      <c r="AG244" s="225"/>
      <c r="AN244" s="215"/>
      <c r="AO244" s="215"/>
      <c r="AP244" s="215"/>
      <c r="AQ244" s="215"/>
      <c r="AR244" s="215"/>
      <c r="AS244" s="215"/>
      <c r="AT244" s="215"/>
      <c r="AU244" s="215"/>
    </row>
    <row r="245" spans="1:48">
      <c r="A245" s="226"/>
      <c r="B245" s="226"/>
      <c r="C245" s="37"/>
      <c r="D245" s="37"/>
      <c r="E245" s="226"/>
      <c r="S245" s="6"/>
      <c r="AA245" s="215"/>
      <c r="AB245" s="215"/>
      <c r="AC245" s="215"/>
      <c r="AD245" s="215"/>
      <c r="AE245" s="215"/>
      <c r="AG245" s="225"/>
      <c r="AN245" s="215"/>
      <c r="AO245" s="215"/>
      <c r="AP245" s="215"/>
      <c r="AQ245" s="215"/>
      <c r="AR245" s="215"/>
      <c r="AS245" s="215"/>
      <c r="AT245" s="215"/>
      <c r="AU245" s="215"/>
    </row>
    <row r="246" spans="1:48">
      <c r="A246" s="226"/>
      <c r="B246" s="226"/>
      <c r="C246" s="37"/>
      <c r="D246" s="37"/>
      <c r="E246" s="226"/>
      <c r="S246" s="6"/>
      <c r="AA246" s="215"/>
      <c r="AB246" s="215"/>
      <c r="AC246" s="215"/>
      <c r="AD246" s="215"/>
      <c r="AE246" s="215"/>
      <c r="AG246" s="225"/>
      <c r="AN246" s="215"/>
      <c r="AO246" s="215"/>
      <c r="AP246" s="215"/>
      <c r="AQ246" s="215"/>
      <c r="AR246" s="215"/>
      <c r="AS246" s="215"/>
      <c r="AT246" s="215"/>
      <c r="AU246" s="215"/>
    </row>
    <row r="247" spans="1:48">
      <c r="A247" s="226"/>
      <c r="B247" s="226"/>
      <c r="C247" s="37"/>
      <c r="D247" s="37"/>
      <c r="E247" s="226"/>
      <c r="S247" s="6"/>
      <c r="AA247" s="215"/>
      <c r="AB247" s="215"/>
      <c r="AC247" s="215"/>
      <c r="AD247" s="215"/>
      <c r="AE247" s="215"/>
      <c r="AG247" s="225"/>
      <c r="AN247" s="215"/>
      <c r="AO247" s="215"/>
      <c r="AP247" s="215"/>
      <c r="AQ247" s="215"/>
      <c r="AR247" s="215"/>
      <c r="AS247" s="215"/>
      <c r="AT247" s="215"/>
      <c r="AU247" s="215"/>
    </row>
    <row r="248" spans="1:48">
      <c r="A248" s="226"/>
      <c r="B248" s="226"/>
      <c r="C248" s="37"/>
      <c r="D248" s="37"/>
      <c r="E248" s="226"/>
      <c r="S248" s="6"/>
      <c r="AA248" s="215"/>
      <c r="AB248" s="215"/>
      <c r="AC248" s="215"/>
      <c r="AD248" s="215"/>
      <c r="AE248" s="215"/>
      <c r="AG248" s="225"/>
      <c r="AN248" s="215"/>
      <c r="AO248" s="215"/>
      <c r="AP248" s="215"/>
      <c r="AQ248" s="215"/>
      <c r="AR248" s="215"/>
      <c r="AS248" s="215"/>
      <c r="AT248" s="215"/>
      <c r="AU248" s="215"/>
      <c r="AV248" s="215"/>
    </row>
    <row r="249" spans="1:48">
      <c r="A249" s="226"/>
      <c r="B249" s="226"/>
      <c r="C249" s="37"/>
      <c r="D249" s="37"/>
      <c r="E249" s="226"/>
      <c r="S249" s="6"/>
      <c r="AA249" s="215"/>
      <c r="AB249" s="215"/>
      <c r="AC249" s="215"/>
      <c r="AD249" s="215"/>
      <c r="AE249" s="215"/>
      <c r="AG249" s="225"/>
      <c r="AN249" s="215"/>
      <c r="AO249" s="215"/>
      <c r="AP249" s="215"/>
      <c r="AQ249" s="215"/>
      <c r="AR249" s="215"/>
      <c r="AS249" s="215"/>
      <c r="AT249" s="215"/>
      <c r="AU249" s="215"/>
    </row>
    <row r="250" spans="1:48">
      <c r="A250" s="226"/>
      <c r="B250" s="226"/>
      <c r="C250" s="37"/>
      <c r="D250" s="37"/>
      <c r="E250" s="226"/>
      <c r="S250" s="6"/>
      <c r="AA250" s="215"/>
      <c r="AB250" s="215"/>
      <c r="AC250" s="215"/>
      <c r="AD250" s="215"/>
      <c r="AE250" s="215"/>
      <c r="AG250" s="225"/>
      <c r="AN250" s="215"/>
      <c r="AO250" s="215"/>
      <c r="AP250" s="215"/>
      <c r="AQ250" s="215"/>
      <c r="AR250" s="215"/>
      <c r="AS250" s="215"/>
      <c r="AT250" s="215"/>
      <c r="AU250" s="215"/>
      <c r="AV250" s="215"/>
    </row>
    <row r="251" spans="1:48">
      <c r="A251" s="226"/>
      <c r="B251" s="226"/>
      <c r="C251" s="37"/>
      <c r="D251" s="37"/>
      <c r="E251" s="226"/>
      <c r="S251" s="6"/>
      <c r="AA251" s="215"/>
      <c r="AB251" s="215"/>
      <c r="AC251" s="215"/>
      <c r="AD251" s="215"/>
      <c r="AE251" s="215"/>
      <c r="AG251" s="225"/>
      <c r="AN251" s="215"/>
      <c r="AO251" s="215"/>
      <c r="AP251" s="215"/>
      <c r="AQ251" s="215"/>
      <c r="AR251" s="215"/>
      <c r="AS251" s="215"/>
      <c r="AT251" s="215"/>
      <c r="AU251" s="215"/>
    </row>
    <row r="252" spans="1:48">
      <c r="A252" s="226"/>
      <c r="B252" s="226"/>
      <c r="C252" s="37"/>
      <c r="D252" s="37"/>
      <c r="E252" s="226"/>
      <c r="S252" s="6"/>
      <c r="AA252" s="215"/>
      <c r="AB252" s="215"/>
      <c r="AC252" s="215"/>
      <c r="AD252" s="215"/>
      <c r="AE252" s="215"/>
      <c r="AG252" s="225"/>
      <c r="AN252" s="215"/>
      <c r="AO252" s="215"/>
      <c r="AP252" s="215"/>
      <c r="AQ252" s="215"/>
      <c r="AR252" s="215"/>
      <c r="AS252" s="215"/>
      <c r="AT252" s="215"/>
      <c r="AU252" s="215"/>
      <c r="AV252" s="215"/>
    </row>
    <row r="253" spans="1:48">
      <c r="A253" s="226"/>
      <c r="B253" s="226"/>
      <c r="C253" s="37"/>
      <c r="D253" s="37"/>
      <c r="E253" s="226"/>
      <c r="S253" s="6"/>
      <c r="AA253" s="215"/>
      <c r="AB253" s="215"/>
      <c r="AC253" s="215"/>
      <c r="AD253" s="215"/>
      <c r="AE253" s="215"/>
      <c r="AG253" s="225"/>
      <c r="AN253" s="215"/>
      <c r="AO253" s="215"/>
      <c r="AP253" s="215"/>
      <c r="AQ253" s="215"/>
      <c r="AR253" s="215"/>
      <c r="AS253" s="215"/>
      <c r="AT253" s="215"/>
      <c r="AU253" s="215"/>
      <c r="AV253" s="215"/>
    </row>
    <row r="254" spans="1:48">
      <c r="A254" s="226"/>
      <c r="B254" s="226"/>
      <c r="C254" s="37"/>
      <c r="D254" s="37"/>
      <c r="E254" s="226"/>
      <c r="S254" s="6"/>
      <c r="AA254" s="215"/>
      <c r="AB254" s="215"/>
      <c r="AC254" s="215"/>
      <c r="AD254" s="215"/>
      <c r="AE254" s="215"/>
      <c r="AG254" s="225"/>
      <c r="AN254" s="215"/>
      <c r="AO254" s="215"/>
      <c r="AP254" s="215"/>
      <c r="AQ254" s="215"/>
      <c r="AR254" s="215"/>
      <c r="AS254" s="215"/>
      <c r="AT254" s="215"/>
      <c r="AU254" s="215"/>
    </row>
    <row r="255" spans="1:48">
      <c r="A255" s="226"/>
      <c r="B255" s="226"/>
      <c r="C255" s="37"/>
      <c r="D255" s="37"/>
      <c r="E255" s="226"/>
      <c r="S255" s="6"/>
      <c r="AA255" s="215"/>
      <c r="AB255" s="215"/>
      <c r="AC255" s="215"/>
      <c r="AD255" s="215"/>
      <c r="AE255" s="215"/>
      <c r="AG255" s="225"/>
      <c r="AN255" s="215"/>
      <c r="AO255" s="215"/>
      <c r="AP255" s="215"/>
      <c r="AQ255" s="215"/>
      <c r="AR255" s="215"/>
      <c r="AS255" s="215"/>
      <c r="AT255" s="215"/>
      <c r="AU255" s="215"/>
      <c r="AV255" s="215"/>
    </row>
    <row r="256" spans="1:48">
      <c r="A256" s="226"/>
      <c r="B256" s="226"/>
      <c r="C256" s="37"/>
      <c r="D256" s="37"/>
      <c r="E256" s="226"/>
      <c r="S256" s="6"/>
      <c r="AA256" s="215"/>
      <c r="AB256" s="215"/>
      <c r="AC256" s="215"/>
      <c r="AD256" s="215"/>
      <c r="AE256" s="215"/>
      <c r="AG256" s="225"/>
      <c r="AN256" s="215"/>
      <c r="AO256" s="215"/>
      <c r="AP256" s="215"/>
      <c r="AQ256" s="215"/>
      <c r="AR256" s="215"/>
      <c r="AS256" s="215"/>
      <c r="AT256" s="215"/>
      <c r="AU256" s="215"/>
      <c r="AV256" s="215"/>
    </row>
    <row r="257" spans="1:48">
      <c r="A257" s="226"/>
      <c r="B257" s="226"/>
      <c r="C257" s="37"/>
      <c r="D257" s="37"/>
      <c r="E257" s="226"/>
      <c r="S257" s="6"/>
      <c r="AA257" s="215"/>
      <c r="AB257" s="215"/>
      <c r="AC257" s="215"/>
      <c r="AD257" s="215"/>
      <c r="AE257" s="215"/>
      <c r="AG257" s="225"/>
      <c r="AN257" s="215"/>
      <c r="AO257" s="215"/>
      <c r="AP257" s="215"/>
      <c r="AQ257" s="215"/>
      <c r="AR257" s="215"/>
      <c r="AS257" s="215"/>
      <c r="AT257" s="215"/>
      <c r="AU257" s="215"/>
    </row>
    <row r="258" spans="1:48">
      <c r="A258" s="226"/>
      <c r="B258" s="226"/>
      <c r="C258" s="37"/>
      <c r="D258" s="37"/>
      <c r="E258" s="226"/>
      <c r="S258" s="6"/>
      <c r="AA258" s="215"/>
      <c r="AB258" s="215"/>
      <c r="AC258" s="215"/>
      <c r="AD258" s="215"/>
      <c r="AE258" s="215"/>
      <c r="AG258" s="225"/>
      <c r="AN258" s="215"/>
      <c r="AO258" s="215"/>
      <c r="AP258" s="215"/>
      <c r="AQ258" s="215"/>
      <c r="AR258" s="215"/>
      <c r="AS258" s="215"/>
      <c r="AT258" s="215"/>
      <c r="AU258" s="215"/>
      <c r="AV258" s="215"/>
    </row>
    <row r="259" spans="1:48">
      <c r="A259" s="226"/>
      <c r="B259" s="226"/>
      <c r="C259" s="37"/>
      <c r="D259" s="37"/>
      <c r="E259" s="226"/>
      <c r="S259" s="6"/>
      <c r="AA259" s="215"/>
      <c r="AB259" s="215"/>
      <c r="AC259" s="215"/>
      <c r="AD259" s="215"/>
      <c r="AE259" s="215"/>
      <c r="AG259" s="225"/>
      <c r="AN259" s="215"/>
      <c r="AO259" s="215"/>
      <c r="AP259" s="215"/>
      <c r="AQ259" s="215"/>
      <c r="AR259" s="215"/>
      <c r="AS259" s="215"/>
      <c r="AT259" s="215"/>
      <c r="AU259" s="215"/>
      <c r="AV259" s="215"/>
    </row>
    <row r="260" spans="1:48">
      <c r="A260" s="226"/>
      <c r="B260" s="226"/>
      <c r="C260" s="37"/>
      <c r="D260" s="37"/>
      <c r="E260" s="226"/>
      <c r="S260" s="6"/>
      <c r="AA260" s="215"/>
      <c r="AB260" s="215"/>
      <c r="AC260" s="215"/>
      <c r="AD260" s="215"/>
      <c r="AE260" s="215"/>
      <c r="AG260" s="225"/>
      <c r="AN260" s="215"/>
      <c r="AO260" s="215"/>
      <c r="AP260" s="215"/>
      <c r="AQ260" s="215"/>
      <c r="AR260" s="215"/>
      <c r="AS260" s="215"/>
      <c r="AT260" s="215"/>
      <c r="AU260" s="215"/>
      <c r="AV260" s="215"/>
    </row>
    <row r="261" spans="1:48">
      <c r="A261" s="226"/>
      <c r="B261" s="226"/>
      <c r="C261" s="37"/>
      <c r="D261" s="37"/>
      <c r="E261" s="226"/>
      <c r="S261" s="6"/>
      <c r="AA261" s="215"/>
      <c r="AB261" s="215"/>
      <c r="AC261" s="215"/>
      <c r="AD261" s="215"/>
      <c r="AE261" s="215"/>
      <c r="AG261" s="225"/>
      <c r="AN261" s="215"/>
      <c r="AO261" s="215"/>
      <c r="AP261" s="215"/>
      <c r="AQ261" s="215"/>
      <c r="AR261" s="215"/>
      <c r="AS261" s="215"/>
      <c r="AT261" s="215"/>
      <c r="AU261" s="215"/>
      <c r="AV261" s="215"/>
    </row>
    <row r="262" spans="1:48">
      <c r="A262" s="226"/>
      <c r="B262" s="226"/>
      <c r="C262" s="37"/>
      <c r="D262" s="37"/>
      <c r="E262" s="226"/>
      <c r="S262" s="6"/>
      <c r="AA262" s="215"/>
      <c r="AB262" s="215"/>
      <c r="AC262" s="215"/>
      <c r="AD262" s="215"/>
      <c r="AE262" s="215"/>
      <c r="AG262" s="225"/>
      <c r="AN262" s="215"/>
      <c r="AO262" s="215"/>
      <c r="AP262" s="215"/>
      <c r="AQ262" s="215"/>
      <c r="AR262" s="215"/>
      <c r="AS262" s="215"/>
      <c r="AT262" s="215"/>
      <c r="AU262" s="215"/>
    </row>
    <row r="263" spans="1:48">
      <c r="A263" s="226"/>
      <c r="B263" s="226"/>
      <c r="C263" s="37"/>
      <c r="D263" s="37"/>
      <c r="E263" s="226"/>
      <c r="S263" s="6"/>
      <c r="AA263" s="215"/>
      <c r="AB263" s="215"/>
      <c r="AC263" s="215"/>
      <c r="AD263" s="215"/>
      <c r="AE263" s="215"/>
      <c r="AG263" s="225"/>
      <c r="AN263" s="215"/>
      <c r="AO263" s="215"/>
      <c r="AP263" s="215"/>
      <c r="AQ263" s="215"/>
      <c r="AR263" s="215"/>
      <c r="AS263" s="215"/>
      <c r="AT263" s="215"/>
      <c r="AU263" s="215"/>
      <c r="AV263" s="215"/>
    </row>
    <row r="264" spans="1:48">
      <c r="A264" s="226"/>
      <c r="B264" s="226"/>
      <c r="C264" s="37"/>
      <c r="D264" s="37"/>
      <c r="E264" s="226"/>
      <c r="S264" s="6"/>
      <c r="AA264" s="215"/>
      <c r="AB264" s="215"/>
      <c r="AC264" s="215"/>
      <c r="AD264" s="215"/>
      <c r="AE264" s="215"/>
      <c r="AG264" s="225"/>
      <c r="AN264" s="215"/>
      <c r="AO264" s="215"/>
      <c r="AP264" s="215"/>
      <c r="AQ264" s="215"/>
      <c r="AR264" s="215"/>
      <c r="AS264" s="215"/>
      <c r="AT264" s="215"/>
      <c r="AU264" s="215"/>
    </row>
    <row r="265" spans="1:48">
      <c r="A265" s="226"/>
      <c r="B265" s="226"/>
      <c r="C265" s="37"/>
      <c r="D265" s="37"/>
      <c r="E265" s="226"/>
      <c r="S265" s="6"/>
      <c r="AA265" s="215"/>
      <c r="AB265" s="215"/>
      <c r="AC265" s="215"/>
      <c r="AD265" s="215"/>
      <c r="AE265" s="215"/>
      <c r="AG265" s="225"/>
      <c r="AN265" s="215"/>
      <c r="AO265" s="215"/>
      <c r="AP265" s="215"/>
      <c r="AQ265" s="215"/>
      <c r="AR265" s="215"/>
      <c r="AS265" s="215"/>
      <c r="AT265" s="215"/>
      <c r="AU265" s="215"/>
    </row>
    <row r="266" spans="1:48">
      <c r="A266" s="226"/>
      <c r="B266" s="226"/>
      <c r="C266" s="37"/>
      <c r="D266" s="37"/>
      <c r="E266" s="226"/>
      <c r="S266" s="6"/>
      <c r="AA266" s="215"/>
      <c r="AB266" s="215"/>
      <c r="AC266" s="215"/>
      <c r="AD266" s="215"/>
      <c r="AE266" s="215"/>
      <c r="AG266" s="225"/>
      <c r="AN266" s="215"/>
      <c r="AO266" s="215"/>
      <c r="AP266" s="215"/>
      <c r="AQ266" s="215"/>
      <c r="AR266" s="215"/>
      <c r="AS266" s="215"/>
      <c r="AT266" s="215"/>
      <c r="AU266" s="215"/>
    </row>
    <row r="267" spans="1:48">
      <c r="A267" s="226"/>
      <c r="B267" s="226"/>
      <c r="C267" s="37"/>
      <c r="D267" s="37"/>
      <c r="E267" s="226"/>
      <c r="S267" s="6"/>
      <c r="AA267" s="215"/>
      <c r="AB267" s="215"/>
      <c r="AC267" s="215"/>
      <c r="AD267" s="215"/>
      <c r="AE267" s="215"/>
      <c r="AG267" s="225"/>
      <c r="AN267" s="215"/>
      <c r="AO267" s="215"/>
      <c r="AP267" s="215"/>
      <c r="AQ267" s="215"/>
      <c r="AR267" s="215"/>
      <c r="AS267" s="215"/>
      <c r="AT267" s="215"/>
      <c r="AU267" s="215"/>
    </row>
    <row r="268" spans="1:48">
      <c r="A268" s="226"/>
      <c r="B268" s="226"/>
      <c r="C268" s="37"/>
      <c r="D268" s="37"/>
      <c r="E268" s="226"/>
      <c r="S268" s="6"/>
      <c r="AA268" s="215"/>
      <c r="AB268" s="215"/>
      <c r="AC268" s="215"/>
      <c r="AD268" s="215"/>
      <c r="AE268" s="215"/>
      <c r="AG268" s="225"/>
      <c r="AN268" s="215"/>
      <c r="AO268" s="215"/>
      <c r="AP268" s="215"/>
      <c r="AQ268" s="215"/>
      <c r="AR268" s="215"/>
      <c r="AS268" s="215"/>
      <c r="AT268" s="215"/>
      <c r="AU268" s="215"/>
    </row>
    <row r="269" spans="1:48">
      <c r="A269" s="226"/>
      <c r="B269" s="226"/>
      <c r="C269" s="37"/>
      <c r="D269" s="37"/>
      <c r="E269" s="226"/>
      <c r="S269" s="6"/>
      <c r="AA269" s="215"/>
      <c r="AB269" s="215"/>
      <c r="AC269" s="215"/>
      <c r="AD269" s="215"/>
      <c r="AE269" s="215"/>
      <c r="AG269" s="225"/>
      <c r="AN269" s="215"/>
      <c r="AO269" s="215"/>
      <c r="AP269" s="215"/>
      <c r="AQ269" s="215"/>
      <c r="AR269" s="215"/>
      <c r="AS269" s="215"/>
      <c r="AT269" s="215"/>
      <c r="AU269" s="215"/>
    </row>
    <row r="270" spans="1:48">
      <c r="A270" s="226"/>
      <c r="B270" s="226"/>
      <c r="C270" s="37"/>
      <c r="D270" s="37"/>
      <c r="E270" s="226"/>
      <c r="S270" s="6"/>
      <c r="AA270" s="215"/>
      <c r="AB270" s="215"/>
      <c r="AC270" s="215"/>
      <c r="AD270" s="215"/>
      <c r="AE270" s="215"/>
      <c r="AG270" s="225"/>
      <c r="AN270" s="215"/>
      <c r="AO270" s="215"/>
      <c r="AP270" s="215"/>
      <c r="AQ270" s="215"/>
      <c r="AR270" s="215"/>
      <c r="AS270" s="215"/>
      <c r="AT270" s="215"/>
      <c r="AU270" s="215"/>
    </row>
    <row r="271" spans="1:48">
      <c r="A271" s="226"/>
      <c r="B271" s="226"/>
      <c r="C271" s="37"/>
      <c r="D271" s="37"/>
      <c r="E271" s="226"/>
      <c r="S271" s="6"/>
      <c r="AA271" s="215"/>
      <c r="AB271" s="215"/>
      <c r="AC271" s="215"/>
      <c r="AD271" s="215"/>
      <c r="AE271" s="215"/>
      <c r="AG271" s="225"/>
      <c r="AN271" s="215"/>
      <c r="AO271" s="215"/>
      <c r="AP271" s="215"/>
      <c r="AQ271" s="215"/>
      <c r="AR271" s="215"/>
      <c r="AS271" s="215"/>
      <c r="AT271" s="215"/>
      <c r="AU271" s="215"/>
      <c r="AV271" s="215"/>
    </row>
    <row r="272" spans="1:48">
      <c r="A272" s="226"/>
      <c r="B272" s="226"/>
      <c r="C272" s="37"/>
      <c r="D272" s="37"/>
      <c r="E272" s="226"/>
      <c r="S272" s="6"/>
      <c r="AA272" s="215"/>
      <c r="AB272" s="215"/>
      <c r="AC272" s="215"/>
      <c r="AD272" s="215"/>
      <c r="AE272" s="215"/>
      <c r="AG272" s="225"/>
      <c r="AN272" s="215"/>
      <c r="AO272" s="215"/>
      <c r="AP272" s="215"/>
      <c r="AQ272" s="215"/>
      <c r="AR272" s="215"/>
      <c r="AS272" s="215"/>
      <c r="AT272" s="215"/>
      <c r="AU272" s="215"/>
    </row>
    <row r="273" spans="1:48">
      <c r="A273" s="226"/>
      <c r="B273" s="226"/>
      <c r="C273" s="37"/>
      <c r="D273" s="37"/>
      <c r="E273" s="226"/>
      <c r="S273" s="6"/>
      <c r="AA273" s="215"/>
      <c r="AB273" s="215"/>
      <c r="AC273" s="215"/>
      <c r="AD273" s="215"/>
      <c r="AE273" s="215"/>
      <c r="AG273" s="225"/>
      <c r="AN273" s="215"/>
      <c r="AO273" s="215"/>
      <c r="AP273" s="215"/>
      <c r="AQ273" s="215"/>
      <c r="AR273" s="215"/>
      <c r="AS273" s="215"/>
      <c r="AT273" s="215"/>
      <c r="AU273" s="215"/>
    </row>
    <row r="274" spans="1:48">
      <c r="A274" s="226"/>
      <c r="B274" s="226"/>
      <c r="C274" s="37"/>
      <c r="D274" s="37"/>
      <c r="E274" s="226"/>
      <c r="S274" s="6"/>
      <c r="AA274" s="215"/>
      <c r="AB274" s="215"/>
      <c r="AC274" s="215"/>
      <c r="AD274" s="215"/>
      <c r="AE274" s="215"/>
      <c r="AG274" s="225"/>
      <c r="AN274" s="215"/>
      <c r="AO274" s="215"/>
      <c r="AP274" s="215"/>
      <c r="AQ274" s="215"/>
      <c r="AR274" s="215"/>
      <c r="AS274" s="215"/>
      <c r="AT274" s="215"/>
      <c r="AU274" s="215"/>
    </row>
    <row r="275" spans="1:48">
      <c r="A275" s="226"/>
      <c r="B275" s="226"/>
      <c r="C275" s="37"/>
      <c r="D275" s="37"/>
      <c r="E275" s="226"/>
      <c r="S275" s="6"/>
      <c r="AA275" s="215"/>
      <c r="AB275" s="215"/>
      <c r="AC275" s="215"/>
      <c r="AD275" s="215"/>
      <c r="AE275" s="215"/>
      <c r="AG275" s="225"/>
      <c r="AN275" s="215"/>
      <c r="AO275" s="215"/>
      <c r="AP275" s="215"/>
      <c r="AQ275" s="215"/>
      <c r="AR275" s="215"/>
      <c r="AS275" s="215"/>
      <c r="AT275" s="215"/>
      <c r="AU275" s="215"/>
    </row>
    <row r="276" spans="1:48">
      <c r="A276" s="226"/>
      <c r="B276" s="226"/>
      <c r="C276" s="37"/>
      <c r="D276" s="37"/>
      <c r="E276" s="226"/>
      <c r="S276" s="6"/>
      <c r="AA276" s="215"/>
      <c r="AB276" s="215"/>
      <c r="AC276" s="215"/>
      <c r="AD276" s="215"/>
      <c r="AE276" s="215"/>
      <c r="AG276" s="225"/>
      <c r="AN276" s="215"/>
      <c r="AO276" s="215"/>
      <c r="AP276" s="215"/>
      <c r="AQ276" s="215"/>
      <c r="AR276" s="215"/>
      <c r="AS276" s="215"/>
      <c r="AT276" s="215"/>
      <c r="AU276" s="215"/>
      <c r="AV276" s="215"/>
    </row>
    <row r="277" spans="1:48">
      <c r="A277" s="226"/>
      <c r="B277" s="226"/>
      <c r="C277" s="37"/>
      <c r="D277" s="37"/>
      <c r="E277" s="226"/>
      <c r="S277" s="6"/>
      <c r="AA277" s="215"/>
      <c r="AB277" s="215"/>
      <c r="AC277" s="215"/>
      <c r="AD277" s="215"/>
      <c r="AE277" s="215"/>
      <c r="AG277" s="225"/>
      <c r="AN277" s="215"/>
      <c r="AO277" s="215"/>
      <c r="AP277" s="215"/>
      <c r="AQ277" s="215"/>
      <c r="AR277" s="215"/>
      <c r="AS277" s="215"/>
      <c r="AT277" s="215"/>
      <c r="AU277" s="215"/>
      <c r="AV277" s="215"/>
    </row>
    <row r="278" spans="1:48">
      <c r="A278" s="226"/>
      <c r="B278" s="226"/>
      <c r="C278" s="37"/>
      <c r="D278" s="37"/>
      <c r="E278" s="226"/>
      <c r="S278" s="6"/>
      <c r="AA278" s="215"/>
      <c r="AB278" s="215"/>
      <c r="AC278" s="215"/>
      <c r="AD278" s="215"/>
      <c r="AE278" s="215"/>
      <c r="AG278" s="225"/>
      <c r="AN278" s="215"/>
      <c r="AO278" s="215"/>
      <c r="AP278" s="215"/>
      <c r="AQ278" s="215"/>
      <c r="AR278" s="215"/>
      <c r="AS278" s="215"/>
      <c r="AT278" s="215"/>
      <c r="AU278" s="215"/>
    </row>
    <row r="279" spans="1:48">
      <c r="A279" s="226"/>
      <c r="B279" s="226"/>
      <c r="C279" s="37"/>
      <c r="D279" s="37"/>
      <c r="E279" s="226"/>
      <c r="S279" s="6"/>
      <c r="AA279" s="215"/>
      <c r="AB279" s="215"/>
      <c r="AC279" s="215"/>
      <c r="AD279" s="215"/>
      <c r="AE279" s="215"/>
      <c r="AG279" s="225"/>
      <c r="AN279" s="215"/>
      <c r="AO279" s="215"/>
      <c r="AP279" s="215"/>
      <c r="AQ279" s="215"/>
      <c r="AR279" s="215"/>
      <c r="AS279" s="215"/>
      <c r="AT279" s="215"/>
      <c r="AU279" s="215"/>
    </row>
    <row r="280" spans="1:48">
      <c r="A280" s="226"/>
      <c r="B280" s="226"/>
      <c r="C280" s="37"/>
      <c r="D280" s="37"/>
      <c r="E280" s="226"/>
      <c r="S280" s="6"/>
      <c r="AA280" s="215"/>
      <c r="AB280" s="215"/>
      <c r="AC280" s="215"/>
      <c r="AD280" s="215"/>
      <c r="AE280" s="215"/>
      <c r="AG280" s="225"/>
      <c r="AN280" s="215"/>
      <c r="AO280" s="215"/>
      <c r="AP280" s="215"/>
      <c r="AQ280" s="215"/>
      <c r="AR280" s="215"/>
      <c r="AS280" s="215"/>
      <c r="AT280" s="215"/>
      <c r="AU280" s="215"/>
    </row>
    <row r="281" spans="1:48">
      <c r="A281" s="226"/>
      <c r="B281" s="226"/>
      <c r="C281" s="37"/>
      <c r="D281" s="37"/>
      <c r="E281" s="226"/>
      <c r="S281" s="6"/>
      <c r="AA281" s="215"/>
      <c r="AB281" s="215"/>
      <c r="AC281" s="215"/>
      <c r="AD281" s="215"/>
      <c r="AE281" s="215"/>
      <c r="AG281" s="225"/>
      <c r="AN281" s="215"/>
      <c r="AO281" s="215"/>
      <c r="AP281" s="215"/>
      <c r="AQ281" s="215"/>
      <c r="AR281" s="215"/>
      <c r="AS281" s="215"/>
      <c r="AT281" s="215"/>
      <c r="AU281" s="215"/>
    </row>
    <row r="282" spans="1:48">
      <c r="A282" s="226"/>
      <c r="B282" s="226"/>
      <c r="C282" s="37"/>
      <c r="D282" s="37"/>
      <c r="E282" s="226"/>
      <c r="S282" s="6"/>
      <c r="AA282" s="215"/>
      <c r="AB282" s="215"/>
      <c r="AC282" s="215"/>
      <c r="AD282" s="215"/>
      <c r="AE282" s="215"/>
      <c r="AG282" s="225"/>
      <c r="AN282" s="215"/>
      <c r="AO282" s="215"/>
      <c r="AP282" s="215"/>
      <c r="AQ282" s="215"/>
      <c r="AR282" s="215"/>
      <c r="AS282" s="215"/>
      <c r="AT282" s="215"/>
      <c r="AU282" s="215"/>
      <c r="AV282" s="215"/>
    </row>
    <row r="283" spans="1:48">
      <c r="A283" s="226"/>
      <c r="B283" s="226"/>
      <c r="C283" s="37"/>
      <c r="D283" s="37"/>
      <c r="E283" s="226"/>
      <c r="S283" s="6"/>
      <c r="AA283" s="215"/>
      <c r="AB283" s="215"/>
      <c r="AC283" s="215"/>
      <c r="AD283" s="215"/>
      <c r="AE283" s="215"/>
      <c r="AG283" s="225"/>
      <c r="AN283" s="215"/>
      <c r="AO283" s="215"/>
      <c r="AP283" s="215"/>
      <c r="AQ283" s="215"/>
      <c r="AR283" s="215"/>
      <c r="AS283" s="215"/>
      <c r="AT283" s="215"/>
      <c r="AU283" s="215"/>
      <c r="AV283" s="215"/>
    </row>
    <row r="284" spans="1:48">
      <c r="A284" s="226"/>
      <c r="B284" s="226"/>
      <c r="C284" s="37"/>
      <c r="D284" s="37"/>
      <c r="E284" s="226"/>
      <c r="S284" s="6"/>
      <c r="AA284" s="215"/>
      <c r="AB284" s="215"/>
      <c r="AC284" s="215"/>
      <c r="AD284" s="215"/>
      <c r="AE284" s="215"/>
      <c r="AG284" s="225"/>
      <c r="AN284" s="215"/>
      <c r="AO284" s="215"/>
      <c r="AP284" s="215"/>
      <c r="AQ284" s="215"/>
      <c r="AR284" s="215"/>
      <c r="AS284" s="215"/>
      <c r="AT284" s="215"/>
      <c r="AU284" s="215"/>
    </row>
    <row r="285" spans="1:48">
      <c r="A285" s="226"/>
      <c r="B285" s="226"/>
      <c r="C285" s="37"/>
      <c r="D285" s="37"/>
      <c r="E285" s="226"/>
      <c r="S285" s="6"/>
      <c r="AA285" s="215"/>
      <c r="AB285" s="215"/>
      <c r="AC285" s="215"/>
      <c r="AD285" s="215"/>
      <c r="AE285" s="215"/>
      <c r="AG285" s="225"/>
      <c r="AN285" s="215"/>
      <c r="AO285" s="215"/>
      <c r="AP285" s="215"/>
      <c r="AQ285" s="215"/>
      <c r="AR285" s="215"/>
      <c r="AS285" s="215"/>
      <c r="AT285" s="215"/>
      <c r="AU285" s="215"/>
    </row>
    <row r="286" spans="1:48">
      <c r="A286" s="226"/>
      <c r="B286" s="226"/>
      <c r="C286" s="37"/>
      <c r="D286" s="37"/>
      <c r="E286" s="226"/>
      <c r="S286" s="6"/>
      <c r="AA286" s="215"/>
      <c r="AB286" s="215"/>
      <c r="AC286" s="215"/>
      <c r="AD286" s="215"/>
      <c r="AE286" s="215"/>
      <c r="AG286" s="225"/>
      <c r="AN286" s="215"/>
      <c r="AO286" s="215"/>
      <c r="AP286" s="215"/>
      <c r="AQ286" s="215"/>
      <c r="AR286" s="215"/>
      <c r="AS286" s="215"/>
      <c r="AT286" s="215"/>
      <c r="AU286" s="215"/>
    </row>
    <row r="287" spans="1:48">
      <c r="A287" s="226"/>
      <c r="B287" s="226"/>
      <c r="C287" s="37"/>
      <c r="D287" s="37"/>
      <c r="E287" s="226"/>
      <c r="S287" s="6"/>
      <c r="AA287" s="215"/>
      <c r="AB287" s="215"/>
      <c r="AC287" s="215"/>
      <c r="AD287" s="215"/>
      <c r="AE287" s="215"/>
      <c r="AG287" s="225"/>
      <c r="AN287" s="215"/>
      <c r="AO287" s="215"/>
      <c r="AP287" s="215"/>
      <c r="AQ287" s="215"/>
      <c r="AR287" s="215"/>
      <c r="AS287" s="215"/>
      <c r="AT287" s="215"/>
      <c r="AU287" s="215"/>
    </row>
    <row r="288" spans="1:48">
      <c r="A288" s="226"/>
      <c r="B288" s="226"/>
      <c r="C288" s="37"/>
      <c r="D288" s="37"/>
      <c r="E288" s="226"/>
      <c r="S288" s="6"/>
      <c r="AA288" s="215"/>
      <c r="AB288" s="215"/>
      <c r="AC288" s="215"/>
      <c r="AD288" s="215"/>
      <c r="AE288" s="215"/>
      <c r="AG288" s="225"/>
      <c r="AN288" s="215"/>
      <c r="AO288" s="215"/>
      <c r="AP288" s="215"/>
      <c r="AQ288" s="215"/>
      <c r="AR288" s="215"/>
      <c r="AS288" s="215"/>
      <c r="AT288" s="215"/>
      <c r="AU288" s="215"/>
    </row>
    <row r="289" spans="1:48">
      <c r="A289" s="226"/>
      <c r="B289" s="226"/>
      <c r="C289" s="37"/>
      <c r="D289" s="37"/>
      <c r="E289" s="226"/>
      <c r="S289" s="6"/>
      <c r="AA289" s="215"/>
      <c r="AB289" s="215"/>
      <c r="AC289" s="215"/>
      <c r="AD289" s="215"/>
      <c r="AE289" s="215"/>
      <c r="AG289" s="225"/>
      <c r="AN289" s="215"/>
      <c r="AO289" s="215"/>
      <c r="AP289" s="215"/>
      <c r="AQ289" s="215"/>
      <c r="AR289" s="215"/>
      <c r="AS289" s="215"/>
      <c r="AT289" s="215"/>
      <c r="AU289" s="215"/>
    </row>
    <row r="290" spans="1:48">
      <c r="A290" s="226"/>
      <c r="B290" s="226"/>
      <c r="C290" s="37"/>
      <c r="D290" s="37"/>
      <c r="E290" s="226"/>
      <c r="S290" s="6"/>
      <c r="AA290" s="215"/>
      <c r="AB290" s="215"/>
      <c r="AC290" s="215"/>
      <c r="AD290" s="215"/>
      <c r="AE290" s="215"/>
      <c r="AG290" s="225"/>
      <c r="AN290" s="215"/>
      <c r="AO290" s="215"/>
      <c r="AP290" s="215"/>
      <c r="AQ290" s="215"/>
      <c r="AR290" s="215"/>
      <c r="AS290" s="215"/>
      <c r="AT290" s="215"/>
      <c r="AU290" s="215"/>
      <c r="AV290" s="215"/>
    </row>
    <row r="291" spans="1:48">
      <c r="A291" s="226"/>
      <c r="B291" s="226"/>
      <c r="C291" s="37"/>
      <c r="D291" s="37"/>
      <c r="E291" s="226"/>
      <c r="S291" s="6"/>
      <c r="AA291" s="215"/>
      <c r="AB291" s="215"/>
      <c r="AC291" s="215"/>
      <c r="AD291" s="215"/>
      <c r="AE291" s="215"/>
      <c r="AG291" s="225"/>
      <c r="AN291" s="215"/>
      <c r="AO291" s="215"/>
      <c r="AP291" s="215"/>
      <c r="AQ291" s="215"/>
      <c r="AR291" s="215"/>
      <c r="AS291" s="215"/>
      <c r="AT291" s="215"/>
      <c r="AU291" s="215"/>
      <c r="AV291" s="215"/>
    </row>
    <row r="292" spans="1:48">
      <c r="A292" s="226"/>
      <c r="B292" s="226"/>
      <c r="C292" s="37"/>
      <c r="D292" s="37"/>
      <c r="E292" s="226"/>
      <c r="S292" s="6"/>
      <c r="AA292" s="215"/>
      <c r="AB292" s="215"/>
      <c r="AC292" s="215"/>
      <c r="AD292" s="215"/>
      <c r="AE292" s="215"/>
      <c r="AG292" s="225"/>
      <c r="AN292" s="215"/>
      <c r="AO292" s="215"/>
      <c r="AP292" s="215"/>
      <c r="AQ292" s="215"/>
      <c r="AR292" s="215"/>
      <c r="AS292" s="215"/>
      <c r="AT292" s="215"/>
      <c r="AU292" s="215"/>
      <c r="AV292" s="215"/>
    </row>
    <row r="293" spans="1:48">
      <c r="A293" s="226"/>
      <c r="B293" s="226"/>
      <c r="C293" s="37"/>
      <c r="D293" s="37"/>
      <c r="E293" s="226"/>
      <c r="S293" s="6"/>
      <c r="AA293" s="215"/>
      <c r="AB293" s="215"/>
      <c r="AC293" s="215"/>
      <c r="AD293" s="215"/>
      <c r="AE293" s="215"/>
      <c r="AG293" s="225"/>
      <c r="AN293" s="215"/>
      <c r="AO293" s="215"/>
      <c r="AP293" s="215"/>
      <c r="AQ293" s="215"/>
      <c r="AR293" s="215"/>
      <c r="AS293" s="215"/>
      <c r="AT293" s="215"/>
      <c r="AU293" s="215"/>
    </row>
    <row r="294" spans="1:48">
      <c r="A294" s="226"/>
      <c r="B294" s="226"/>
      <c r="C294" s="37"/>
      <c r="D294" s="37"/>
      <c r="E294" s="226"/>
      <c r="S294" s="6"/>
      <c r="AA294" s="215"/>
      <c r="AB294" s="215"/>
      <c r="AC294" s="215"/>
      <c r="AD294" s="215"/>
      <c r="AE294" s="215"/>
      <c r="AG294" s="225"/>
      <c r="AN294" s="215"/>
      <c r="AO294" s="215"/>
      <c r="AP294" s="215"/>
      <c r="AQ294" s="215"/>
      <c r="AR294" s="215"/>
      <c r="AS294" s="215"/>
      <c r="AT294" s="215"/>
      <c r="AU294" s="215"/>
    </row>
    <row r="295" spans="1:48">
      <c r="A295" s="226"/>
      <c r="B295" s="226"/>
      <c r="C295" s="37"/>
      <c r="D295" s="37"/>
      <c r="E295" s="226"/>
      <c r="S295" s="6"/>
      <c r="AA295" s="215"/>
      <c r="AB295" s="215"/>
      <c r="AC295" s="215"/>
      <c r="AD295" s="215"/>
      <c r="AE295" s="215"/>
      <c r="AG295" s="225"/>
      <c r="AN295" s="215"/>
      <c r="AO295" s="215"/>
      <c r="AP295" s="215"/>
      <c r="AQ295" s="215"/>
      <c r="AR295" s="215"/>
      <c r="AS295" s="215"/>
      <c r="AT295" s="215"/>
      <c r="AU295" s="215"/>
    </row>
    <row r="296" spans="1:48">
      <c r="A296" s="226"/>
      <c r="B296" s="226"/>
      <c r="C296" s="37"/>
      <c r="D296" s="37"/>
      <c r="E296" s="226"/>
      <c r="S296" s="6"/>
      <c r="AA296" s="215"/>
      <c r="AB296" s="215"/>
      <c r="AC296" s="215"/>
      <c r="AD296" s="215"/>
      <c r="AE296" s="215"/>
      <c r="AG296" s="225"/>
      <c r="AN296" s="215"/>
      <c r="AO296" s="215"/>
      <c r="AP296" s="215"/>
      <c r="AQ296" s="215"/>
      <c r="AR296" s="215"/>
      <c r="AS296" s="215"/>
      <c r="AT296" s="215"/>
      <c r="AU296" s="215"/>
    </row>
    <row r="297" spans="1:48">
      <c r="A297" s="226"/>
      <c r="B297" s="226"/>
      <c r="C297" s="37"/>
      <c r="D297" s="37"/>
      <c r="E297" s="226"/>
      <c r="S297" s="6"/>
      <c r="AA297" s="215"/>
      <c r="AB297" s="215"/>
      <c r="AC297" s="215"/>
      <c r="AD297" s="215"/>
      <c r="AE297" s="215"/>
      <c r="AG297" s="225"/>
      <c r="AN297" s="215"/>
      <c r="AO297" s="215"/>
      <c r="AP297" s="215"/>
      <c r="AQ297" s="215"/>
      <c r="AR297" s="215"/>
      <c r="AS297" s="215"/>
      <c r="AT297" s="215"/>
      <c r="AU297" s="215"/>
    </row>
    <row r="298" spans="1:48">
      <c r="A298" s="226"/>
      <c r="B298" s="226"/>
      <c r="C298" s="37"/>
      <c r="D298" s="37"/>
      <c r="E298" s="226"/>
      <c r="S298" s="6"/>
      <c r="AA298" s="215"/>
      <c r="AB298" s="215"/>
      <c r="AC298" s="215"/>
      <c r="AD298" s="215"/>
      <c r="AE298" s="215"/>
      <c r="AG298" s="225"/>
      <c r="AN298" s="215"/>
      <c r="AO298" s="215"/>
      <c r="AP298" s="215"/>
      <c r="AQ298" s="215"/>
      <c r="AR298" s="215"/>
      <c r="AS298" s="215"/>
      <c r="AT298" s="215"/>
      <c r="AU298" s="215"/>
    </row>
    <row r="299" spans="1:48">
      <c r="A299" s="226"/>
      <c r="B299" s="226"/>
      <c r="C299" s="37"/>
      <c r="D299" s="37"/>
      <c r="E299" s="226"/>
      <c r="S299" s="6"/>
      <c r="AA299" s="215"/>
      <c r="AB299" s="215"/>
      <c r="AC299" s="215"/>
      <c r="AD299" s="215"/>
      <c r="AE299" s="215"/>
      <c r="AG299" s="225"/>
      <c r="AN299" s="215"/>
      <c r="AO299" s="215"/>
      <c r="AP299" s="215"/>
      <c r="AQ299" s="215"/>
      <c r="AR299" s="215"/>
      <c r="AS299" s="215"/>
      <c r="AT299" s="215"/>
      <c r="AU299" s="215"/>
    </row>
    <row r="300" spans="1:48">
      <c r="A300" s="226"/>
      <c r="B300" s="226"/>
      <c r="C300" s="37"/>
      <c r="D300" s="37"/>
      <c r="E300" s="226"/>
      <c r="S300" s="6"/>
      <c r="AA300" s="215"/>
      <c r="AB300" s="215"/>
      <c r="AC300" s="215"/>
      <c r="AD300" s="215"/>
      <c r="AE300" s="215"/>
      <c r="AG300" s="225"/>
      <c r="AN300" s="215"/>
      <c r="AO300" s="215"/>
      <c r="AP300" s="215"/>
      <c r="AQ300" s="215"/>
      <c r="AR300" s="215"/>
      <c r="AS300" s="215"/>
      <c r="AT300" s="215"/>
      <c r="AU300" s="215"/>
      <c r="AV300" s="215"/>
    </row>
    <row r="301" spans="1:48">
      <c r="A301" s="226"/>
      <c r="B301" s="226"/>
      <c r="C301" s="37"/>
      <c r="D301" s="37"/>
      <c r="E301" s="226"/>
      <c r="S301" s="6"/>
      <c r="AA301" s="215"/>
      <c r="AB301" s="215"/>
      <c r="AC301" s="215"/>
      <c r="AD301" s="215"/>
      <c r="AE301" s="215"/>
      <c r="AG301" s="225"/>
      <c r="AN301" s="215"/>
      <c r="AO301" s="215"/>
      <c r="AP301" s="215"/>
      <c r="AQ301" s="215"/>
      <c r="AR301" s="215"/>
      <c r="AS301" s="215"/>
      <c r="AT301" s="215"/>
      <c r="AU301" s="215"/>
      <c r="AV301" s="215"/>
    </row>
    <row r="302" spans="1:48">
      <c r="A302" s="226"/>
      <c r="B302" s="226"/>
      <c r="C302" s="37"/>
      <c r="D302" s="37"/>
      <c r="E302" s="226"/>
      <c r="S302" s="6"/>
      <c r="AA302" s="215"/>
      <c r="AB302" s="215"/>
      <c r="AC302" s="215"/>
      <c r="AD302" s="215"/>
      <c r="AE302" s="215"/>
      <c r="AG302" s="225"/>
      <c r="AN302" s="215"/>
      <c r="AO302" s="215"/>
      <c r="AP302" s="215"/>
      <c r="AQ302" s="215"/>
      <c r="AR302" s="215"/>
      <c r="AS302" s="215"/>
      <c r="AT302" s="215"/>
      <c r="AU302" s="215"/>
      <c r="AV302" s="215"/>
    </row>
    <row r="303" spans="1:48">
      <c r="A303" s="226"/>
      <c r="B303" s="226"/>
      <c r="C303" s="37"/>
      <c r="D303" s="37"/>
      <c r="E303" s="226"/>
      <c r="S303" s="6"/>
      <c r="AA303" s="215"/>
      <c r="AB303" s="215"/>
      <c r="AC303" s="215"/>
      <c r="AD303" s="215"/>
      <c r="AE303" s="215"/>
      <c r="AG303" s="225"/>
      <c r="AN303" s="215"/>
      <c r="AO303" s="215"/>
      <c r="AP303" s="215"/>
      <c r="AQ303" s="215"/>
      <c r="AR303" s="215"/>
      <c r="AS303" s="215"/>
      <c r="AT303" s="215"/>
      <c r="AU303" s="215"/>
    </row>
    <row r="304" spans="1:48">
      <c r="A304" s="226"/>
      <c r="B304" s="226"/>
      <c r="C304" s="37"/>
      <c r="D304" s="37"/>
      <c r="E304" s="226"/>
      <c r="S304" s="6"/>
      <c r="AA304" s="215"/>
      <c r="AB304" s="215"/>
      <c r="AC304" s="215"/>
      <c r="AD304" s="215"/>
      <c r="AE304" s="215"/>
      <c r="AG304" s="225"/>
      <c r="AN304" s="215"/>
      <c r="AO304" s="215"/>
      <c r="AP304" s="215"/>
      <c r="AQ304" s="215"/>
      <c r="AR304" s="215"/>
      <c r="AS304" s="215"/>
      <c r="AT304" s="215"/>
      <c r="AU304" s="215"/>
    </row>
    <row r="305" spans="1:48">
      <c r="A305" s="226"/>
      <c r="B305" s="226"/>
      <c r="C305" s="37"/>
      <c r="D305" s="37"/>
      <c r="E305" s="226"/>
      <c r="S305" s="6"/>
      <c r="AA305" s="215"/>
      <c r="AB305" s="215"/>
      <c r="AC305" s="215"/>
      <c r="AD305" s="215"/>
      <c r="AE305" s="215"/>
      <c r="AG305" s="225"/>
      <c r="AN305" s="215"/>
      <c r="AO305" s="215"/>
      <c r="AP305" s="215"/>
      <c r="AQ305" s="215"/>
      <c r="AR305" s="215"/>
      <c r="AS305" s="215"/>
      <c r="AT305" s="215"/>
      <c r="AU305" s="215"/>
    </row>
    <row r="306" spans="1:48">
      <c r="A306" s="226"/>
      <c r="B306" s="226"/>
      <c r="C306" s="37"/>
      <c r="D306" s="37"/>
      <c r="E306" s="226"/>
      <c r="S306" s="6"/>
      <c r="AA306" s="215"/>
      <c r="AB306" s="215"/>
      <c r="AC306" s="215"/>
      <c r="AD306" s="215"/>
      <c r="AE306" s="215"/>
      <c r="AG306" s="225"/>
      <c r="AN306" s="215"/>
      <c r="AO306" s="215"/>
      <c r="AP306" s="215"/>
      <c r="AQ306" s="215"/>
      <c r="AR306" s="215"/>
      <c r="AS306" s="215"/>
      <c r="AT306" s="215"/>
      <c r="AU306" s="215"/>
    </row>
    <row r="307" spans="1:48">
      <c r="A307" s="226"/>
      <c r="B307" s="226"/>
      <c r="C307" s="37"/>
      <c r="D307" s="37"/>
      <c r="E307" s="226"/>
      <c r="S307" s="6"/>
      <c r="AA307" s="215"/>
      <c r="AB307" s="215"/>
      <c r="AC307" s="215"/>
      <c r="AD307" s="215"/>
      <c r="AE307" s="215"/>
      <c r="AG307" s="225"/>
      <c r="AN307" s="215"/>
      <c r="AO307" s="215"/>
      <c r="AP307" s="215"/>
      <c r="AQ307" s="215"/>
      <c r="AR307" s="215"/>
      <c r="AS307" s="215"/>
      <c r="AT307" s="215"/>
      <c r="AU307" s="215"/>
    </row>
    <row r="308" spans="1:48">
      <c r="A308" s="226"/>
      <c r="B308" s="226"/>
      <c r="C308" s="37"/>
      <c r="D308" s="37"/>
      <c r="E308" s="226"/>
      <c r="S308" s="6"/>
      <c r="AA308" s="215"/>
      <c r="AB308" s="215"/>
      <c r="AC308" s="215"/>
      <c r="AD308" s="215"/>
      <c r="AE308" s="215"/>
      <c r="AG308" s="225"/>
      <c r="AN308" s="215"/>
      <c r="AO308" s="215"/>
      <c r="AP308" s="215"/>
      <c r="AQ308" s="215"/>
      <c r="AR308" s="215"/>
      <c r="AS308" s="215"/>
      <c r="AT308" s="215"/>
      <c r="AU308" s="215"/>
    </row>
    <row r="309" spans="1:48">
      <c r="A309" s="226"/>
      <c r="B309" s="226"/>
      <c r="C309" s="37"/>
      <c r="D309" s="37"/>
      <c r="E309" s="226"/>
      <c r="S309" s="6"/>
      <c r="AA309" s="215"/>
      <c r="AB309" s="215"/>
      <c r="AC309" s="215"/>
      <c r="AD309" s="215"/>
      <c r="AE309" s="215"/>
      <c r="AG309" s="225"/>
      <c r="AN309" s="215"/>
      <c r="AO309" s="215"/>
      <c r="AP309" s="215"/>
      <c r="AQ309" s="215"/>
      <c r="AR309" s="215"/>
      <c r="AS309" s="215"/>
      <c r="AT309" s="215"/>
      <c r="AU309" s="215"/>
    </row>
    <row r="310" spans="1:48">
      <c r="A310" s="226"/>
      <c r="B310" s="226"/>
      <c r="C310" s="37"/>
      <c r="D310" s="37"/>
      <c r="E310" s="226"/>
      <c r="S310" s="6"/>
      <c r="AA310" s="215"/>
      <c r="AB310" s="215"/>
      <c r="AC310" s="215"/>
      <c r="AD310" s="215"/>
      <c r="AE310" s="215"/>
      <c r="AG310" s="225"/>
      <c r="AN310" s="215"/>
      <c r="AO310" s="215"/>
      <c r="AP310" s="215"/>
      <c r="AQ310" s="215"/>
      <c r="AR310" s="215"/>
      <c r="AS310" s="215"/>
      <c r="AT310" s="215"/>
      <c r="AU310" s="215"/>
    </row>
    <row r="311" spans="1:48">
      <c r="A311" s="226"/>
      <c r="B311" s="226"/>
      <c r="C311" s="37"/>
      <c r="D311" s="37"/>
      <c r="E311" s="226"/>
      <c r="S311" s="6"/>
      <c r="AA311" s="215"/>
      <c r="AB311" s="215"/>
      <c r="AC311" s="215"/>
      <c r="AD311" s="215"/>
      <c r="AE311" s="215"/>
      <c r="AG311" s="225"/>
      <c r="AN311" s="215"/>
      <c r="AO311" s="215"/>
      <c r="AP311" s="215"/>
      <c r="AQ311" s="215"/>
      <c r="AR311" s="215"/>
      <c r="AS311" s="215"/>
      <c r="AT311" s="215"/>
      <c r="AU311" s="215"/>
    </row>
    <row r="312" spans="1:48">
      <c r="A312" s="226"/>
      <c r="B312" s="226"/>
      <c r="C312" s="37"/>
      <c r="D312" s="37"/>
      <c r="E312" s="226"/>
      <c r="S312" s="6"/>
      <c r="AA312" s="215"/>
      <c r="AB312" s="215"/>
      <c r="AC312" s="215"/>
      <c r="AD312" s="215"/>
      <c r="AE312" s="215"/>
      <c r="AG312" s="225"/>
      <c r="AN312" s="215"/>
      <c r="AO312" s="215"/>
      <c r="AP312" s="215"/>
      <c r="AQ312" s="215"/>
      <c r="AR312" s="215"/>
      <c r="AS312" s="215"/>
      <c r="AT312" s="215"/>
      <c r="AU312" s="215"/>
    </row>
    <row r="313" spans="1:48">
      <c r="A313" s="226"/>
      <c r="B313" s="226"/>
      <c r="C313" s="37"/>
      <c r="D313" s="37"/>
      <c r="E313" s="226"/>
      <c r="S313" s="6"/>
      <c r="AA313" s="215"/>
      <c r="AB313" s="215"/>
      <c r="AC313" s="215"/>
      <c r="AD313" s="215"/>
      <c r="AE313" s="215"/>
      <c r="AG313" s="225"/>
      <c r="AN313" s="215"/>
      <c r="AO313" s="215"/>
      <c r="AP313" s="215"/>
      <c r="AQ313" s="215"/>
      <c r="AR313" s="215"/>
      <c r="AS313" s="215"/>
      <c r="AT313" s="215"/>
      <c r="AU313" s="215"/>
    </row>
    <row r="314" spans="1:48">
      <c r="A314" s="226"/>
      <c r="B314" s="226"/>
      <c r="C314" s="37"/>
      <c r="D314" s="37"/>
      <c r="E314" s="226"/>
      <c r="S314" s="6"/>
      <c r="AA314" s="215"/>
      <c r="AB314" s="215"/>
      <c r="AC314" s="215"/>
      <c r="AD314" s="215"/>
      <c r="AE314" s="215"/>
      <c r="AG314" s="225"/>
      <c r="AN314" s="215"/>
      <c r="AO314" s="215"/>
      <c r="AP314" s="215"/>
      <c r="AQ314" s="215"/>
      <c r="AR314" s="215"/>
      <c r="AS314" s="215"/>
      <c r="AT314" s="215"/>
      <c r="AU314" s="215"/>
    </row>
    <row r="315" spans="1:48">
      <c r="A315" s="226"/>
      <c r="B315" s="226"/>
      <c r="C315" s="37"/>
      <c r="D315" s="37"/>
      <c r="E315" s="226"/>
      <c r="S315" s="6"/>
      <c r="AA315" s="215"/>
      <c r="AB315" s="215"/>
      <c r="AC315" s="215"/>
      <c r="AD315" s="215"/>
      <c r="AE315" s="215"/>
      <c r="AG315" s="225"/>
      <c r="AN315" s="215"/>
      <c r="AO315" s="215"/>
      <c r="AP315" s="215"/>
      <c r="AQ315" s="215"/>
      <c r="AR315" s="215"/>
      <c r="AS315" s="215"/>
      <c r="AT315" s="215"/>
      <c r="AU315" s="215"/>
    </row>
    <row r="316" spans="1:48">
      <c r="A316" s="226"/>
      <c r="B316" s="226"/>
      <c r="C316" s="37"/>
      <c r="D316" s="37"/>
      <c r="E316" s="226"/>
      <c r="S316" s="6"/>
      <c r="AA316" s="215"/>
      <c r="AB316" s="215"/>
      <c r="AC316" s="215"/>
      <c r="AD316" s="215"/>
      <c r="AE316" s="215"/>
      <c r="AG316" s="225"/>
      <c r="AN316" s="215"/>
      <c r="AO316" s="215"/>
      <c r="AP316" s="215"/>
      <c r="AQ316" s="215"/>
      <c r="AR316" s="215"/>
      <c r="AS316" s="215"/>
      <c r="AT316" s="215"/>
      <c r="AU316" s="215"/>
    </row>
    <row r="317" spans="1:48">
      <c r="C317" s="38"/>
      <c r="D317" s="38"/>
      <c r="S317" s="6"/>
      <c r="AA317" s="215"/>
      <c r="AB317" s="215"/>
      <c r="AC317" s="215"/>
      <c r="AD317" s="215"/>
      <c r="AE317" s="215"/>
      <c r="AG317" s="225"/>
      <c r="AN317" s="215"/>
      <c r="AO317" s="215"/>
      <c r="AP317" s="215"/>
      <c r="AQ317" s="215"/>
      <c r="AR317" s="215"/>
      <c r="AS317" s="215"/>
      <c r="AT317" s="215"/>
      <c r="AU317" s="215"/>
    </row>
    <row r="318" spans="1:48">
      <c r="C318" s="38"/>
      <c r="D318" s="38"/>
      <c r="S318" s="6"/>
      <c r="AA318" s="215"/>
      <c r="AB318" s="215"/>
      <c r="AC318" s="215"/>
      <c r="AD318" s="215"/>
      <c r="AE318" s="215"/>
      <c r="AG318" s="225"/>
      <c r="AN318" s="215"/>
      <c r="AO318" s="215"/>
      <c r="AP318" s="215"/>
      <c r="AQ318" s="215"/>
      <c r="AR318" s="215"/>
      <c r="AS318" s="215"/>
      <c r="AT318" s="215"/>
      <c r="AU318" s="215"/>
      <c r="AV318" s="215"/>
    </row>
    <row r="319" spans="1:48">
      <c r="C319" s="38"/>
      <c r="D319" s="38"/>
      <c r="S319" s="6"/>
      <c r="AA319" s="215"/>
      <c r="AB319" s="215"/>
      <c r="AC319" s="215"/>
      <c r="AD319" s="215"/>
      <c r="AE319" s="215"/>
      <c r="AG319" s="225"/>
      <c r="AN319" s="215"/>
      <c r="AO319" s="215"/>
      <c r="AP319" s="215"/>
      <c r="AQ319" s="215"/>
      <c r="AR319" s="215"/>
      <c r="AS319" s="215"/>
      <c r="AT319" s="215"/>
      <c r="AU319" s="215"/>
    </row>
    <row r="320" spans="1:48">
      <c r="C320" s="38"/>
      <c r="D320" s="38"/>
      <c r="S320" s="6"/>
      <c r="AA320" s="215"/>
      <c r="AB320" s="215"/>
      <c r="AC320" s="215"/>
      <c r="AD320" s="215"/>
      <c r="AE320" s="215"/>
      <c r="AG320" s="225"/>
      <c r="AN320" s="215"/>
      <c r="AO320" s="215"/>
      <c r="AP320" s="215"/>
      <c r="AQ320" s="215"/>
      <c r="AR320" s="215"/>
      <c r="AS320" s="215"/>
      <c r="AT320" s="215"/>
      <c r="AU320" s="215"/>
    </row>
    <row r="321" spans="3:48">
      <c r="C321" s="38"/>
      <c r="D321" s="38"/>
      <c r="S321" s="6"/>
      <c r="AA321" s="215"/>
      <c r="AB321" s="215"/>
      <c r="AC321" s="215"/>
      <c r="AD321" s="215"/>
      <c r="AE321" s="215"/>
      <c r="AG321" s="225"/>
      <c r="AN321" s="215"/>
      <c r="AO321" s="215"/>
      <c r="AP321" s="215"/>
      <c r="AQ321" s="215"/>
      <c r="AR321" s="215"/>
      <c r="AS321" s="215"/>
      <c r="AT321" s="215"/>
      <c r="AU321" s="215"/>
    </row>
    <row r="322" spans="3:48">
      <c r="C322" s="38"/>
      <c r="D322" s="38"/>
      <c r="S322" s="6"/>
      <c r="AA322" s="215"/>
      <c r="AB322" s="215"/>
      <c r="AC322" s="215"/>
      <c r="AD322" s="215"/>
      <c r="AE322" s="215"/>
      <c r="AG322" s="225"/>
      <c r="AN322" s="215"/>
      <c r="AO322" s="215"/>
      <c r="AP322" s="215"/>
      <c r="AQ322" s="215"/>
      <c r="AR322" s="215"/>
      <c r="AS322" s="215"/>
      <c r="AT322" s="215"/>
      <c r="AU322" s="215"/>
    </row>
    <row r="323" spans="3:48">
      <c r="C323" s="38"/>
      <c r="D323" s="38"/>
      <c r="S323" s="6"/>
      <c r="AA323" s="215"/>
      <c r="AB323" s="215"/>
      <c r="AC323" s="215"/>
      <c r="AD323" s="215"/>
      <c r="AE323" s="215"/>
      <c r="AG323" s="225"/>
      <c r="AN323" s="215"/>
      <c r="AO323" s="215"/>
      <c r="AP323" s="215"/>
      <c r="AQ323" s="215"/>
      <c r="AR323" s="215"/>
      <c r="AS323" s="215"/>
      <c r="AT323" s="215"/>
      <c r="AU323" s="215"/>
    </row>
    <row r="324" spans="3:48">
      <c r="C324" s="38"/>
      <c r="D324" s="38"/>
      <c r="S324" s="6"/>
      <c r="AA324" s="215"/>
      <c r="AB324" s="215"/>
      <c r="AC324" s="215"/>
      <c r="AD324" s="215"/>
      <c r="AE324" s="215"/>
      <c r="AG324" s="225"/>
      <c r="AN324" s="215"/>
      <c r="AO324" s="215"/>
      <c r="AP324" s="215"/>
      <c r="AQ324" s="215"/>
      <c r="AR324" s="215"/>
      <c r="AS324" s="215"/>
      <c r="AT324" s="215"/>
      <c r="AU324" s="215"/>
    </row>
    <row r="325" spans="3:48">
      <c r="C325" s="38"/>
      <c r="D325" s="38"/>
      <c r="S325" s="6"/>
      <c r="AA325" s="215"/>
      <c r="AB325" s="215"/>
      <c r="AC325" s="215"/>
      <c r="AD325" s="215"/>
      <c r="AE325" s="215"/>
      <c r="AG325" s="225"/>
      <c r="AN325" s="215"/>
      <c r="AO325" s="215"/>
      <c r="AP325" s="215"/>
      <c r="AQ325" s="215"/>
      <c r="AR325" s="215"/>
      <c r="AS325" s="215"/>
      <c r="AT325" s="215"/>
      <c r="AU325" s="215"/>
    </row>
    <row r="326" spans="3:48">
      <c r="C326" s="38"/>
      <c r="D326" s="38"/>
      <c r="S326" s="6"/>
      <c r="AA326" s="215"/>
      <c r="AB326" s="215"/>
      <c r="AC326" s="215"/>
      <c r="AD326" s="215"/>
      <c r="AE326" s="215"/>
      <c r="AG326" s="225"/>
      <c r="AN326" s="215"/>
      <c r="AO326" s="215"/>
      <c r="AP326" s="215"/>
      <c r="AQ326" s="215"/>
      <c r="AR326" s="215"/>
      <c r="AS326" s="215"/>
      <c r="AT326" s="215"/>
      <c r="AU326" s="215"/>
    </row>
    <row r="327" spans="3:48">
      <c r="C327" s="38"/>
      <c r="D327" s="38"/>
      <c r="S327" s="6"/>
      <c r="AA327" s="215"/>
      <c r="AB327" s="215"/>
      <c r="AC327" s="215"/>
      <c r="AD327" s="215"/>
      <c r="AE327" s="215"/>
      <c r="AG327" s="225"/>
      <c r="AN327" s="215"/>
      <c r="AO327" s="215"/>
      <c r="AP327" s="215"/>
      <c r="AQ327" s="215"/>
      <c r="AR327" s="215"/>
      <c r="AS327" s="215"/>
      <c r="AT327" s="215"/>
      <c r="AU327" s="215"/>
    </row>
    <row r="328" spans="3:48">
      <c r="C328" s="38"/>
      <c r="D328" s="38"/>
      <c r="S328" s="6"/>
      <c r="AA328" s="215"/>
      <c r="AB328" s="215"/>
      <c r="AC328" s="215"/>
      <c r="AD328" s="215"/>
      <c r="AE328" s="215"/>
      <c r="AG328" s="225"/>
      <c r="AN328" s="215"/>
      <c r="AO328" s="215"/>
      <c r="AP328" s="215"/>
      <c r="AQ328" s="215"/>
      <c r="AR328" s="215"/>
      <c r="AS328" s="215"/>
      <c r="AT328" s="215"/>
      <c r="AU328" s="215"/>
    </row>
    <row r="329" spans="3:48">
      <c r="C329" s="38"/>
      <c r="D329" s="38"/>
      <c r="S329" s="6"/>
      <c r="AA329" s="215"/>
      <c r="AB329" s="215"/>
      <c r="AC329" s="215"/>
      <c r="AD329" s="215"/>
      <c r="AE329" s="215"/>
      <c r="AG329" s="225"/>
      <c r="AN329" s="215"/>
      <c r="AO329" s="215"/>
      <c r="AP329" s="215"/>
      <c r="AQ329" s="215"/>
      <c r="AR329" s="215"/>
      <c r="AS329" s="215"/>
      <c r="AT329" s="215"/>
      <c r="AU329" s="215"/>
    </row>
    <row r="330" spans="3:48">
      <c r="C330" s="38"/>
      <c r="D330" s="38"/>
      <c r="S330" s="6"/>
      <c r="AA330" s="215"/>
      <c r="AB330" s="215"/>
      <c r="AC330" s="215"/>
      <c r="AD330" s="215"/>
      <c r="AE330" s="215"/>
      <c r="AG330" s="225"/>
      <c r="AN330" s="215"/>
      <c r="AO330" s="215"/>
      <c r="AP330" s="215"/>
      <c r="AQ330" s="215"/>
      <c r="AR330" s="215"/>
      <c r="AS330" s="215"/>
      <c r="AT330" s="215"/>
      <c r="AU330" s="215"/>
    </row>
    <row r="331" spans="3:48">
      <c r="C331" s="38"/>
      <c r="D331" s="38"/>
      <c r="S331" s="6"/>
      <c r="AA331" s="215"/>
      <c r="AB331" s="215"/>
      <c r="AC331" s="215"/>
      <c r="AD331" s="215"/>
      <c r="AE331" s="215"/>
      <c r="AG331" s="225"/>
      <c r="AN331" s="215"/>
      <c r="AO331" s="215"/>
      <c r="AP331" s="215"/>
      <c r="AQ331" s="215"/>
      <c r="AR331" s="215"/>
      <c r="AS331" s="215"/>
      <c r="AT331" s="215"/>
      <c r="AU331" s="215"/>
    </row>
    <row r="332" spans="3:48">
      <c r="C332" s="38"/>
      <c r="D332" s="38"/>
      <c r="S332" s="6"/>
      <c r="AA332" s="215"/>
      <c r="AB332" s="215"/>
      <c r="AC332" s="215"/>
      <c r="AD332" s="215"/>
      <c r="AE332" s="215"/>
      <c r="AG332" s="225"/>
      <c r="AN332" s="215"/>
      <c r="AO332" s="215"/>
      <c r="AP332" s="215"/>
      <c r="AQ332" s="215"/>
      <c r="AR332" s="215"/>
      <c r="AS332" s="215"/>
      <c r="AT332" s="215"/>
      <c r="AU332" s="215"/>
      <c r="AV332" s="215"/>
    </row>
    <row r="333" spans="3:48">
      <c r="C333" s="38"/>
      <c r="D333" s="38"/>
      <c r="S333" s="6"/>
      <c r="AA333" s="215"/>
      <c r="AB333" s="215"/>
      <c r="AC333" s="215"/>
      <c r="AD333" s="215"/>
      <c r="AE333" s="215"/>
      <c r="AG333" s="225"/>
      <c r="AN333" s="215"/>
      <c r="AO333" s="215"/>
      <c r="AP333" s="215"/>
      <c r="AQ333" s="215"/>
      <c r="AR333" s="215"/>
      <c r="AS333" s="215"/>
      <c r="AT333" s="215"/>
      <c r="AU333" s="215"/>
    </row>
    <row r="334" spans="3:48">
      <c r="C334" s="38"/>
      <c r="D334" s="38"/>
      <c r="S334" s="6"/>
      <c r="AA334" s="215"/>
      <c r="AB334" s="215"/>
      <c r="AC334" s="215"/>
      <c r="AD334" s="215"/>
      <c r="AE334" s="215"/>
      <c r="AG334" s="225"/>
      <c r="AN334" s="215"/>
      <c r="AO334" s="215"/>
      <c r="AP334" s="215"/>
      <c r="AQ334" s="215"/>
      <c r="AR334" s="215"/>
      <c r="AS334" s="215"/>
      <c r="AT334" s="215"/>
      <c r="AU334" s="215"/>
    </row>
    <row r="335" spans="3:48">
      <c r="C335" s="38"/>
      <c r="D335" s="38"/>
      <c r="S335" s="6"/>
      <c r="AA335" s="215"/>
      <c r="AB335" s="215"/>
      <c r="AC335" s="215"/>
      <c r="AD335" s="215"/>
      <c r="AE335" s="215"/>
      <c r="AG335" s="225"/>
      <c r="AN335" s="215"/>
      <c r="AO335" s="215"/>
      <c r="AP335" s="215"/>
      <c r="AQ335" s="215"/>
      <c r="AR335" s="215"/>
      <c r="AS335" s="215"/>
      <c r="AT335" s="215"/>
      <c r="AU335" s="215"/>
    </row>
    <row r="336" spans="3:48">
      <c r="C336" s="38"/>
      <c r="D336" s="38"/>
      <c r="S336" s="6"/>
      <c r="AA336" s="215"/>
      <c r="AB336" s="215"/>
      <c r="AC336" s="215"/>
      <c r="AD336" s="215"/>
      <c r="AE336" s="215"/>
      <c r="AG336" s="225"/>
      <c r="AN336" s="215"/>
      <c r="AO336" s="215"/>
      <c r="AP336" s="215"/>
      <c r="AQ336" s="215"/>
      <c r="AR336" s="215"/>
      <c r="AS336" s="215"/>
      <c r="AT336" s="215"/>
      <c r="AU336" s="215"/>
    </row>
    <row r="337" spans="3:48">
      <c r="C337" s="38"/>
      <c r="D337" s="38"/>
      <c r="S337" s="6"/>
      <c r="AA337" s="215"/>
      <c r="AB337" s="215"/>
      <c r="AC337" s="215"/>
      <c r="AD337" s="215"/>
      <c r="AE337" s="215"/>
      <c r="AG337" s="225"/>
      <c r="AN337" s="215"/>
      <c r="AO337" s="215"/>
      <c r="AP337" s="215"/>
      <c r="AQ337" s="215"/>
      <c r="AR337" s="215"/>
      <c r="AS337" s="215"/>
      <c r="AT337" s="215"/>
      <c r="AU337" s="215"/>
    </row>
    <row r="338" spans="3:48">
      <c r="C338" s="38"/>
      <c r="D338" s="38"/>
      <c r="S338" s="6"/>
      <c r="AA338" s="215"/>
      <c r="AB338" s="215"/>
      <c r="AC338" s="215"/>
      <c r="AD338" s="215"/>
      <c r="AE338" s="215"/>
      <c r="AG338" s="225"/>
      <c r="AN338" s="215"/>
      <c r="AO338" s="215"/>
      <c r="AP338" s="215"/>
      <c r="AQ338" s="215"/>
      <c r="AR338" s="215"/>
      <c r="AS338" s="215"/>
      <c r="AT338" s="215"/>
      <c r="AU338" s="215"/>
    </row>
    <row r="339" spans="3:48">
      <c r="C339" s="38"/>
      <c r="D339" s="38"/>
      <c r="S339" s="6"/>
      <c r="AA339" s="215"/>
      <c r="AB339" s="215"/>
      <c r="AC339" s="215"/>
      <c r="AD339" s="215"/>
      <c r="AE339" s="215"/>
      <c r="AG339" s="225"/>
      <c r="AN339" s="215"/>
      <c r="AO339" s="215"/>
      <c r="AP339" s="215"/>
      <c r="AQ339" s="215"/>
      <c r="AR339" s="215"/>
      <c r="AS339" s="215"/>
      <c r="AT339" s="215"/>
      <c r="AU339" s="215"/>
    </row>
    <row r="340" spans="3:48">
      <c r="C340" s="38"/>
      <c r="D340" s="38"/>
      <c r="S340" s="6"/>
      <c r="AA340" s="215"/>
      <c r="AB340" s="215"/>
      <c r="AC340" s="215"/>
      <c r="AD340" s="215"/>
      <c r="AE340" s="215"/>
      <c r="AG340" s="225"/>
      <c r="AN340" s="215"/>
      <c r="AO340" s="215"/>
      <c r="AP340" s="215"/>
      <c r="AQ340" s="215"/>
      <c r="AR340" s="215"/>
      <c r="AS340" s="215"/>
      <c r="AT340" s="215"/>
      <c r="AU340" s="215"/>
    </row>
    <row r="341" spans="3:48">
      <c r="C341" s="38"/>
      <c r="D341" s="38"/>
      <c r="S341" s="6"/>
      <c r="AA341" s="215"/>
      <c r="AB341" s="215"/>
      <c r="AC341" s="215"/>
      <c r="AD341" s="215"/>
      <c r="AE341" s="215"/>
      <c r="AG341" s="225"/>
      <c r="AN341" s="215"/>
      <c r="AO341" s="215"/>
      <c r="AP341" s="215"/>
      <c r="AQ341" s="215"/>
      <c r="AR341" s="215"/>
      <c r="AS341" s="215"/>
      <c r="AT341" s="215"/>
      <c r="AU341" s="215"/>
    </row>
    <row r="342" spans="3:48">
      <c r="C342" s="38"/>
      <c r="D342" s="38"/>
      <c r="S342" s="6"/>
      <c r="AA342" s="215"/>
      <c r="AB342" s="215"/>
      <c r="AC342" s="215"/>
      <c r="AD342" s="215"/>
      <c r="AE342" s="215"/>
      <c r="AG342" s="225"/>
      <c r="AN342" s="215"/>
      <c r="AO342" s="215"/>
      <c r="AP342" s="215"/>
      <c r="AQ342" s="215"/>
      <c r="AR342" s="215"/>
      <c r="AS342" s="215"/>
      <c r="AT342" s="215"/>
      <c r="AU342" s="215"/>
    </row>
    <row r="343" spans="3:48">
      <c r="C343" s="38"/>
      <c r="D343" s="38"/>
      <c r="S343" s="6"/>
      <c r="AA343" s="215"/>
      <c r="AB343" s="215"/>
      <c r="AC343" s="215"/>
      <c r="AD343" s="215"/>
      <c r="AE343" s="215"/>
      <c r="AG343" s="225"/>
      <c r="AN343" s="215"/>
      <c r="AO343" s="215"/>
      <c r="AP343" s="215"/>
      <c r="AQ343" s="215"/>
      <c r="AR343" s="215"/>
      <c r="AS343" s="215"/>
      <c r="AT343" s="215"/>
      <c r="AU343" s="215"/>
    </row>
    <row r="344" spans="3:48">
      <c r="C344" s="38"/>
      <c r="D344" s="38"/>
      <c r="S344" s="6"/>
      <c r="AA344" s="215"/>
      <c r="AB344" s="215"/>
      <c r="AC344" s="215"/>
      <c r="AD344" s="215"/>
      <c r="AE344" s="215"/>
      <c r="AG344" s="225"/>
      <c r="AN344" s="215"/>
      <c r="AO344" s="215"/>
      <c r="AP344" s="215"/>
      <c r="AQ344" s="215"/>
      <c r="AR344" s="215"/>
      <c r="AS344" s="215"/>
      <c r="AT344" s="215"/>
      <c r="AU344" s="215"/>
    </row>
    <row r="345" spans="3:48">
      <c r="C345" s="38"/>
      <c r="D345" s="38"/>
      <c r="S345" s="6"/>
      <c r="AA345" s="215"/>
      <c r="AB345" s="215"/>
      <c r="AC345" s="215"/>
      <c r="AD345" s="215"/>
      <c r="AE345" s="215"/>
      <c r="AG345" s="225"/>
      <c r="AN345" s="215"/>
      <c r="AO345" s="215"/>
      <c r="AP345" s="215"/>
      <c r="AQ345" s="215"/>
      <c r="AR345" s="215"/>
      <c r="AS345" s="215"/>
      <c r="AT345" s="215"/>
      <c r="AU345" s="215"/>
    </row>
    <row r="346" spans="3:48">
      <c r="C346" s="38"/>
      <c r="D346" s="38"/>
      <c r="S346" s="6"/>
      <c r="AA346" s="215"/>
      <c r="AB346" s="215"/>
      <c r="AC346" s="215"/>
      <c r="AD346" s="215"/>
      <c r="AE346" s="215"/>
      <c r="AG346" s="225"/>
      <c r="AN346" s="215"/>
      <c r="AO346" s="215"/>
      <c r="AP346" s="215"/>
      <c r="AQ346" s="215"/>
      <c r="AR346" s="215"/>
      <c r="AS346" s="215"/>
      <c r="AT346" s="215"/>
      <c r="AU346" s="215"/>
    </row>
    <row r="347" spans="3:48">
      <c r="C347" s="38"/>
      <c r="D347" s="38"/>
      <c r="S347" s="6"/>
      <c r="AA347" s="215"/>
      <c r="AB347" s="215"/>
      <c r="AC347" s="215"/>
      <c r="AD347" s="215"/>
      <c r="AE347" s="215"/>
      <c r="AG347" s="225"/>
      <c r="AN347" s="215"/>
      <c r="AO347" s="215"/>
      <c r="AP347" s="215"/>
      <c r="AQ347" s="215"/>
      <c r="AR347" s="215"/>
      <c r="AS347" s="215"/>
      <c r="AT347" s="215"/>
      <c r="AU347" s="215"/>
    </row>
    <row r="348" spans="3:48">
      <c r="C348" s="38"/>
      <c r="D348" s="38"/>
      <c r="S348" s="6"/>
      <c r="AA348" s="215"/>
      <c r="AB348" s="215"/>
      <c r="AC348" s="215"/>
      <c r="AD348" s="215"/>
      <c r="AE348" s="215"/>
      <c r="AG348" s="225"/>
      <c r="AN348" s="215"/>
      <c r="AO348" s="215"/>
      <c r="AP348" s="215"/>
      <c r="AQ348" s="215"/>
      <c r="AR348" s="215"/>
      <c r="AS348" s="215"/>
      <c r="AT348" s="215"/>
      <c r="AU348" s="215"/>
    </row>
    <row r="349" spans="3:48">
      <c r="C349" s="38"/>
      <c r="D349" s="38"/>
      <c r="S349" s="6"/>
      <c r="AA349" s="215"/>
      <c r="AB349" s="215"/>
      <c r="AC349" s="215"/>
      <c r="AD349" s="215"/>
      <c r="AE349" s="215"/>
      <c r="AG349" s="225"/>
      <c r="AN349" s="215"/>
      <c r="AO349" s="215"/>
      <c r="AP349" s="215"/>
      <c r="AQ349" s="215"/>
      <c r="AR349" s="215"/>
      <c r="AS349" s="215"/>
      <c r="AT349" s="215"/>
      <c r="AU349" s="215"/>
    </row>
    <row r="350" spans="3:48">
      <c r="C350" s="38"/>
      <c r="D350" s="38"/>
      <c r="S350" s="6"/>
      <c r="AA350" s="215"/>
      <c r="AB350" s="215"/>
      <c r="AC350" s="215"/>
      <c r="AD350" s="215"/>
      <c r="AE350" s="215"/>
      <c r="AG350" s="225"/>
      <c r="AN350" s="215"/>
      <c r="AO350" s="215"/>
      <c r="AP350" s="215"/>
      <c r="AQ350" s="215"/>
      <c r="AR350" s="215"/>
      <c r="AS350" s="215"/>
      <c r="AT350" s="215"/>
      <c r="AU350" s="215"/>
      <c r="AV350" s="215"/>
    </row>
    <row r="351" spans="3:48">
      <c r="C351" s="38"/>
      <c r="D351" s="38"/>
      <c r="S351" s="6"/>
      <c r="AA351" s="215"/>
      <c r="AB351" s="215"/>
      <c r="AC351" s="215"/>
      <c r="AD351" s="215"/>
      <c r="AE351" s="215"/>
      <c r="AG351" s="225"/>
      <c r="AN351" s="215"/>
      <c r="AO351" s="215"/>
      <c r="AP351" s="215"/>
      <c r="AQ351" s="215"/>
      <c r="AR351" s="215"/>
      <c r="AS351" s="215"/>
      <c r="AT351" s="215"/>
      <c r="AU351" s="215"/>
    </row>
    <row r="352" spans="3:48">
      <c r="C352" s="38"/>
      <c r="D352" s="38"/>
      <c r="S352" s="6"/>
      <c r="AA352" s="215"/>
      <c r="AB352" s="215"/>
      <c r="AC352" s="215"/>
      <c r="AD352" s="215"/>
      <c r="AE352" s="215"/>
      <c r="AG352" s="225"/>
      <c r="AN352" s="215"/>
      <c r="AO352" s="215"/>
      <c r="AP352" s="215"/>
      <c r="AQ352" s="215"/>
      <c r="AR352" s="215"/>
      <c r="AS352" s="215"/>
      <c r="AT352" s="215"/>
      <c r="AU352" s="215"/>
    </row>
    <row r="353" spans="3:64">
      <c r="C353" s="38"/>
      <c r="D353" s="38"/>
      <c r="S353" s="6"/>
      <c r="AA353" s="215"/>
      <c r="AB353" s="215"/>
      <c r="AC353" s="215"/>
      <c r="AD353" s="215"/>
      <c r="AE353" s="215"/>
      <c r="AG353" s="225"/>
      <c r="AN353" s="215"/>
      <c r="AO353" s="215"/>
      <c r="AP353" s="215"/>
      <c r="AQ353" s="215"/>
      <c r="AR353" s="215"/>
      <c r="AS353" s="215"/>
      <c r="AT353" s="215"/>
      <c r="AU353" s="215"/>
    </row>
    <row r="354" spans="3:64">
      <c r="C354" s="38"/>
      <c r="D354" s="38"/>
      <c r="S354" s="6"/>
      <c r="AA354" s="215"/>
      <c r="AB354" s="215"/>
      <c r="AC354" s="215"/>
      <c r="AD354" s="215"/>
      <c r="AE354" s="215"/>
      <c r="AG354" s="225"/>
      <c r="AN354" s="215"/>
      <c r="AO354" s="215"/>
      <c r="AP354" s="215"/>
      <c r="AQ354" s="215"/>
      <c r="AR354" s="215"/>
      <c r="AS354" s="215"/>
      <c r="AT354" s="215"/>
      <c r="AU354" s="215"/>
    </row>
    <row r="355" spans="3:64">
      <c r="C355" s="38"/>
      <c r="D355" s="38"/>
      <c r="S355" s="6"/>
      <c r="AA355" s="215"/>
      <c r="AB355" s="215"/>
      <c r="AC355" s="215"/>
      <c r="AD355" s="215"/>
      <c r="AE355" s="215"/>
      <c r="AG355" s="225"/>
      <c r="AN355" s="215"/>
      <c r="AO355" s="215"/>
      <c r="AP355" s="215"/>
      <c r="AQ355" s="215"/>
      <c r="AR355" s="215"/>
      <c r="AS355" s="215"/>
      <c r="AT355" s="215"/>
      <c r="AU355" s="215"/>
    </row>
    <row r="356" spans="3:64">
      <c r="C356" s="38"/>
      <c r="D356" s="38"/>
      <c r="S356" s="6"/>
      <c r="AA356" s="215"/>
      <c r="AB356" s="215"/>
      <c r="AC356" s="215"/>
      <c r="AD356" s="215"/>
      <c r="AE356" s="215"/>
      <c r="AG356" s="225"/>
      <c r="AN356" s="215"/>
      <c r="AO356" s="215"/>
      <c r="AP356" s="215"/>
      <c r="AQ356" s="215"/>
      <c r="AR356" s="215"/>
      <c r="AS356" s="215"/>
      <c r="AT356" s="215"/>
      <c r="AU356" s="215"/>
    </row>
    <row r="357" spans="3:64">
      <c r="C357" s="38"/>
      <c r="D357" s="38"/>
      <c r="S357" s="6"/>
      <c r="AA357" s="215"/>
      <c r="AB357" s="215"/>
      <c r="AC357" s="215"/>
      <c r="AD357" s="215"/>
      <c r="AE357" s="215"/>
      <c r="AG357" s="225"/>
      <c r="AN357" s="215"/>
      <c r="AO357" s="215"/>
      <c r="AP357" s="215"/>
      <c r="AQ357" s="215"/>
      <c r="AR357" s="215"/>
      <c r="AS357" s="215"/>
      <c r="AT357" s="215"/>
      <c r="AU357" s="215"/>
    </row>
    <row r="358" spans="3:64">
      <c r="C358" s="38"/>
      <c r="D358" s="38"/>
      <c r="S358" s="6"/>
      <c r="AA358" s="215"/>
      <c r="AB358" s="215"/>
      <c r="AC358" s="215"/>
      <c r="AD358" s="215"/>
      <c r="AE358" s="215"/>
      <c r="AG358" s="225"/>
      <c r="AN358" s="215"/>
      <c r="AO358" s="215"/>
      <c r="AP358" s="215"/>
      <c r="AQ358" s="215"/>
      <c r="AR358" s="215"/>
      <c r="AS358" s="215"/>
      <c r="AT358" s="215"/>
      <c r="AU358" s="215"/>
    </row>
    <row r="359" spans="3:64">
      <c r="C359" s="38"/>
      <c r="D359" s="38"/>
      <c r="S359" s="6"/>
      <c r="AA359" s="215"/>
      <c r="AB359" s="215"/>
      <c r="AC359" s="215"/>
      <c r="AD359" s="215"/>
      <c r="AE359" s="215"/>
      <c r="AG359" s="225"/>
      <c r="AN359" s="215"/>
      <c r="AO359" s="215"/>
      <c r="AP359" s="215"/>
      <c r="AQ359" s="215"/>
      <c r="AR359" s="215"/>
      <c r="AS359" s="215"/>
      <c r="AT359" s="215"/>
      <c r="AU359" s="215"/>
    </row>
    <row r="360" spans="3:64">
      <c r="C360" s="38"/>
      <c r="D360" s="38"/>
      <c r="S360" s="6"/>
      <c r="AA360" s="215"/>
      <c r="AB360" s="215"/>
      <c r="AC360" s="215"/>
      <c r="AD360" s="215"/>
      <c r="AE360" s="215"/>
      <c r="AG360" s="225"/>
      <c r="AN360" s="215"/>
      <c r="AO360" s="215"/>
      <c r="AP360" s="215"/>
      <c r="AQ360" s="215"/>
      <c r="AR360" s="215"/>
      <c r="AS360" s="215"/>
      <c r="AT360" s="215"/>
      <c r="AU360" s="215"/>
    </row>
    <row r="361" spans="3:64">
      <c r="C361" s="38"/>
      <c r="D361" s="38"/>
      <c r="S361" s="6"/>
      <c r="AA361" s="215"/>
      <c r="AB361" s="215"/>
      <c r="AC361" s="215"/>
      <c r="AD361" s="215"/>
      <c r="AE361" s="215"/>
      <c r="AG361" s="225"/>
      <c r="AN361" s="215"/>
      <c r="AO361" s="215"/>
      <c r="AP361" s="215"/>
      <c r="AQ361" s="215"/>
      <c r="AR361" s="215"/>
      <c r="AS361" s="215"/>
      <c r="AT361" s="215"/>
      <c r="AU361" s="215"/>
    </row>
    <row r="362" spans="3:64">
      <c r="C362" s="38"/>
      <c r="D362" s="38"/>
      <c r="S362" s="6"/>
      <c r="AA362" s="215"/>
      <c r="AB362" s="215"/>
      <c r="AC362" s="215"/>
      <c r="AD362" s="215"/>
      <c r="AE362" s="215"/>
      <c r="AG362" s="225"/>
      <c r="AN362" s="215"/>
      <c r="AO362" s="215"/>
      <c r="AP362" s="215"/>
      <c r="AQ362" s="215"/>
      <c r="AR362" s="215"/>
      <c r="AS362" s="215"/>
      <c r="AT362" s="215"/>
      <c r="AU362" s="215"/>
    </row>
    <row r="363" spans="3:64">
      <c r="C363" s="38"/>
      <c r="D363" s="38"/>
      <c r="S363" s="6"/>
      <c r="AA363" s="215"/>
      <c r="AB363" s="215"/>
      <c r="AC363" s="215"/>
      <c r="AD363" s="215"/>
      <c r="AE363" s="215"/>
      <c r="AG363" s="225"/>
      <c r="AN363" s="215"/>
      <c r="AO363" s="215"/>
      <c r="AP363" s="215"/>
      <c r="AQ363" s="215"/>
      <c r="AR363" s="215"/>
      <c r="AS363" s="215"/>
      <c r="AT363" s="215"/>
      <c r="AU363" s="215"/>
    </row>
    <row r="364" spans="3:64">
      <c r="C364" s="38"/>
      <c r="D364" s="38"/>
      <c r="S364" s="6"/>
      <c r="AA364" s="215"/>
      <c r="AB364" s="215"/>
      <c r="AC364" s="215"/>
      <c r="AD364" s="215"/>
      <c r="AE364" s="215"/>
      <c r="AG364" s="225"/>
      <c r="AN364" s="215"/>
      <c r="AO364" s="215"/>
      <c r="AP364" s="215"/>
      <c r="AQ364" s="215"/>
      <c r="AR364" s="215"/>
      <c r="AS364" s="215"/>
      <c r="AT364" s="215"/>
      <c r="AU364" s="215"/>
      <c r="AV364" s="215"/>
      <c r="AW364" s="215"/>
      <c r="AX364" s="215"/>
      <c r="AY364" s="215"/>
      <c r="AZ364" s="215"/>
      <c r="BA364" s="215"/>
      <c r="BB364" s="215"/>
      <c r="BC364" s="215"/>
      <c r="BD364" s="215"/>
      <c r="BE364" s="215"/>
      <c r="BF364" s="215"/>
      <c r="BG364" s="215"/>
      <c r="BH364" s="215"/>
      <c r="BI364" s="215"/>
      <c r="BJ364" s="215"/>
      <c r="BK364" s="215"/>
      <c r="BL364" s="215"/>
    </row>
    <row r="365" spans="3:64">
      <c r="C365" s="38"/>
      <c r="D365" s="38"/>
      <c r="S365" s="6"/>
      <c r="AA365" s="215"/>
      <c r="AB365" s="215"/>
      <c r="AC365" s="215"/>
      <c r="AD365" s="215"/>
      <c r="AE365" s="215"/>
      <c r="AG365" s="225"/>
      <c r="AN365" s="215"/>
      <c r="AO365" s="215"/>
      <c r="AP365" s="215"/>
      <c r="AQ365" s="215"/>
      <c r="AR365" s="215"/>
      <c r="AS365" s="215"/>
      <c r="AT365" s="215"/>
      <c r="AU365" s="215"/>
    </row>
    <row r="366" spans="3:64">
      <c r="C366" s="38"/>
      <c r="D366" s="38"/>
      <c r="S366" s="6"/>
      <c r="AA366" s="215"/>
      <c r="AB366" s="215"/>
      <c r="AC366" s="215"/>
      <c r="AD366" s="215"/>
      <c r="AE366" s="215"/>
      <c r="AG366" s="225"/>
      <c r="AN366" s="215"/>
      <c r="AO366" s="215"/>
      <c r="AP366" s="215"/>
      <c r="AQ366" s="215"/>
      <c r="AR366" s="215"/>
      <c r="AS366" s="215"/>
      <c r="AT366" s="215"/>
      <c r="AU366" s="215"/>
    </row>
    <row r="367" spans="3:64">
      <c r="C367" s="38"/>
      <c r="D367" s="38"/>
      <c r="S367" s="6"/>
      <c r="AA367" s="215"/>
      <c r="AB367" s="215"/>
      <c r="AC367" s="215"/>
      <c r="AD367" s="215"/>
      <c r="AE367" s="215"/>
      <c r="AG367" s="225"/>
      <c r="AN367" s="215"/>
      <c r="AO367" s="215"/>
      <c r="AP367" s="215"/>
      <c r="AQ367" s="215"/>
      <c r="AR367" s="215"/>
      <c r="AS367" s="215"/>
      <c r="AT367" s="215"/>
      <c r="AU367" s="215"/>
    </row>
    <row r="368" spans="3:64">
      <c r="C368" s="38"/>
      <c r="D368" s="38"/>
      <c r="S368" s="6"/>
      <c r="AA368" s="215"/>
      <c r="AB368" s="215"/>
      <c r="AC368" s="215"/>
      <c r="AD368" s="215"/>
      <c r="AE368" s="215"/>
      <c r="AG368" s="225"/>
      <c r="AN368" s="215"/>
      <c r="AO368" s="215"/>
      <c r="AP368" s="215"/>
      <c r="AQ368" s="215"/>
      <c r="AR368" s="215"/>
      <c r="AS368" s="215"/>
      <c r="AT368" s="215"/>
      <c r="AU368" s="215"/>
    </row>
    <row r="369" spans="3:47">
      <c r="C369" s="38"/>
      <c r="D369" s="38"/>
      <c r="S369" s="6"/>
      <c r="AA369" s="215"/>
      <c r="AB369" s="215"/>
      <c r="AC369" s="215"/>
      <c r="AD369" s="215"/>
      <c r="AE369" s="215"/>
      <c r="AG369" s="225"/>
      <c r="AN369" s="215"/>
      <c r="AO369" s="215"/>
      <c r="AP369" s="215"/>
      <c r="AQ369" s="215"/>
      <c r="AR369" s="215"/>
      <c r="AS369" s="215"/>
      <c r="AT369" s="215"/>
      <c r="AU369" s="215"/>
    </row>
    <row r="370" spans="3:47">
      <c r="C370" s="38"/>
      <c r="D370" s="38"/>
      <c r="S370" s="6"/>
      <c r="AA370" s="215"/>
      <c r="AB370" s="215"/>
      <c r="AC370" s="215"/>
      <c r="AD370" s="215"/>
      <c r="AE370" s="215"/>
      <c r="AG370" s="225"/>
      <c r="AN370" s="215"/>
      <c r="AO370" s="215"/>
      <c r="AP370" s="215"/>
      <c r="AQ370" s="215"/>
      <c r="AR370" s="215"/>
      <c r="AS370" s="215"/>
      <c r="AT370" s="215"/>
      <c r="AU370" s="215"/>
    </row>
    <row r="371" spans="3:47">
      <c r="C371" s="38"/>
      <c r="D371" s="38"/>
      <c r="S371" s="6"/>
      <c r="AA371" s="215"/>
      <c r="AB371" s="215"/>
      <c r="AC371" s="215"/>
      <c r="AD371" s="215"/>
      <c r="AE371" s="215"/>
      <c r="AG371" s="225"/>
      <c r="AN371" s="215"/>
      <c r="AO371" s="215"/>
      <c r="AP371" s="215"/>
      <c r="AQ371" s="215"/>
      <c r="AR371" s="215"/>
      <c r="AS371" s="215"/>
      <c r="AT371" s="215"/>
      <c r="AU371" s="215"/>
    </row>
    <row r="372" spans="3:47">
      <c r="C372" s="38"/>
      <c r="D372" s="38"/>
      <c r="S372" s="6"/>
      <c r="AA372" s="215"/>
      <c r="AB372" s="215"/>
      <c r="AC372" s="215"/>
      <c r="AD372" s="215"/>
      <c r="AE372" s="215"/>
      <c r="AG372" s="225"/>
      <c r="AN372" s="215"/>
      <c r="AO372" s="215"/>
      <c r="AP372" s="215"/>
      <c r="AQ372" s="215"/>
      <c r="AR372" s="215"/>
      <c r="AS372" s="215"/>
      <c r="AT372" s="215"/>
      <c r="AU372" s="215"/>
    </row>
    <row r="373" spans="3:47">
      <c r="C373" s="38"/>
      <c r="D373" s="38"/>
      <c r="S373" s="6"/>
      <c r="AA373" s="215"/>
      <c r="AB373" s="215"/>
      <c r="AC373" s="215"/>
      <c r="AD373" s="215"/>
      <c r="AE373" s="215"/>
      <c r="AG373" s="225"/>
      <c r="AN373" s="215"/>
      <c r="AO373" s="215"/>
      <c r="AP373" s="215"/>
      <c r="AQ373" s="215"/>
      <c r="AR373" s="215"/>
      <c r="AS373" s="215"/>
      <c r="AT373" s="215"/>
      <c r="AU373" s="215"/>
    </row>
    <row r="374" spans="3:47">
      <c r="C374" s="38"/>
      <c r="D374" s="38"/>
      <c r="S374" s="6"/>
      <c r="AA374" s="215"/>
      <c r="AB374" s="215"/>
      <c r="AC374" s="215"/>
      <c r="AD374" s="215"/>
      <c r="AE374" s="215"/>
      <c r="AG374" s="225"/>
      <c r="AN374" s="215"/>
      <c r="AO374" s="215"/>
      <c r="AP374" s="215"/>
      <c r="AQ374" s="215"/>
      <c r="AR374" s="215"/>
      <c r="AS374" s="215"/>
      <c r="AT374" s="215"/>
      <c r="AU374" s="215"/>
    </row>
    <row r="375" spans="3:47">
      <c r="C375" s="38"/>
      <c r="D375" s="38"/>
      <c r="S375" s="6"/>
      <c r="AA375" s="215"/>
      <c r="AB375" s="215"/>
      <c r="AC375" s="215"/>
      <c r="AD375" s="215"/>
      <c r="AE375" s="215"/>
      <c r="AG375" s="225"/>
      <c r="AN375" s="215"/>
      <c r="AO375" s="215"/>
      <c r="AP375" s="215"/>
      <c r="AQ375" s="215"/>
      <c r="AR375" s="215"/>
      <c r="AS375" s="215"/>
      <c r="AT375" s="215"/>
      <c r="AU375" s="215"/>
    </row>
    <row r="376" spans="3:47">
      <c r="C376" s="38"/>
      <c r="D376" s="38"/>
      <c r="S376" s="6"/>
      <c r="AA376" s="215"/>
      <c r="AB376" s="215"/>
      <c r="AC376" s="215"/>
      <c r="AD376" s="215"/>
      <c r="AE376" s="215"/>
      <c r="AG376" s="225"/>
      <c r="AN376" s="215"/>
      <c r="AO376" s="215"/>
      <c r="AP376" s="215"/>
      <c r="AQ376" s="215"/>
      <c r="AR376" s="215"/>
      <c r="AS376" s="215"/>
      <c r="AT376" s="215"/>
      <c r="AU376" s="215"/>
    </row>
    <row r="377" spans="3:47">
      <c r="C377" s="38"/>
      <c r="D377" s="38"/>
      <c r="S377" s="6"/>
      <c r="AA377" s="215"/>
      <c r="AB377" s="215"/>
      <c r="AC377" s="215"/>
      <c r="AD377" s="215"/>
      <c r="AE377" s="215"/>
      <c r="AG377" s="225"/>
      <c r="AN377" s="215"/>
      <c r="AO377" s="215"/>
      <c r="AP377" s="215"/>
      <c r="AQ377" s="215"/>
      <c r="AR377" s="215"/>
      <c r="AS377" s="215"/>
      <c r="AT377" s="215"/>
      <c r="AU377" s="215"/>
    </row>
    <row r="378" spans="3:47">
      <c r="C378" s="38"/>
      <c r="D378" s="38"/>
      <c r="S378" s="6"/>
      <c r="AA378" s="215"/>
      <c r="AB378" s="215"/>
      <c r="AC378" s="215"/>
      <c r="AD378" s="215"/>
      <c r="AE378" s="215"/>
      <c r="AG378" s="225"/>
      <c r="AN378" s="215"/>
      <c r="AO378" s="215"/>
      <c r="AP378" s="215"/>
      <c r="AQ378" s="215"/>
      <c r="AR378" s="215"/>
      <c r="AS378" s="215"/>
      <c r="AT378" s="215"/>
      <c r="AU378" s="215"/>
    </row>
    <row r="379" spans="3:47">
      <c r="C379" s="38"/>
      <c r="D379" s="38"/>
      <c r="S379" s="6"/>
      <c r="AA379" s="215"/>
      <c r="AB379" s="215"/>
      <c r="AC379" s="215"/>
      <c r="AD379" s="215"/>
      <c r="AE379" s="215"/>
      <c r="AG379" s="225"/>
      <c r="AN379" s="215"/>
      <c r="AO379" s="215"/>
      <c r="AP379" s="215"/>
      <c r="AQ379" s="215"/>
      <c r="AR379" s="215"/>
      <c r="AS379" s="215"/>
      <c r="AT379" s="215"/>
      <c r="AU379" s="215"/>
    </row>
    <row r="380" spans="3:47">
      <c r="C380" s="38"/>
      <c r="D380" s="38"/>
      <c r="AA380" s="215"/>
      <c r="AB380" s="215"/>
      <c r="AC380" s="215"/>
      <c r="AD380" s="215"/>
      <c r="AE380" s="215"/>
      <c r="AG380" s="225"/>
      <c r="AN380" s="215"/>
      <c r="AO380" s="215"/>
      <c r="AP380" s="215"/>
      <c r="AQ380" s="215"/>
      <c r="AR380" s="215"/>
      <c r="AS380" s="215"/>
      <c r="AT380" s="215"/>
      <c r="AU380" s="215"/>
    </row>
    <row r="381" spans="3:47">
      <c r="C381" s="38"/>
      <c r="D381" s="38"/>
      <c r="AA381" s="215"/>
      <c r="AB381" s="215"/>
      <c r="AC381" s="215"/>
      <c r="AD381" s="215"/>
      <c r="AE381" s="215"/>
      <c r="AG381" s="225"/>
      <c r="AN381" s="215"/>
      <c r="AO381" s="215"/>
      <c r="AP381" s="215"/>
      <c r="AQ381" s="215"/>
      <c r="AR381" s="215"/>
      <c r="AS381" s="215"/>
      <c r="AT381" s="215"/>
      <c r="AU381" s="215"/>
    </row>
    <row r="382" spans="3:47">
      <c r="C382" s="38"/>
      <c r="D382" s="38"/>
      <c r="AA382" s="215"/>
      <c r="AB382" s="215"/>
      <c r="AC382" s="215"/>
      <c r="AD382" s="215"/>
      <c r="AE382" s="215"/>
      <c r="AG382" s="225"/>
      <c r="AN382" s="215"/>
      <c r="AO382" s="215"/>
      <c r="AP382" s="215"/>
      <c r="AQ382" s="215"/>
      <c r="AR382" s="215"/>
      <c r="AS382" s="215"/>
      <c r="AT382" s="215"/>
      <c r="AU382" s="215"/>
    </row>
    <row r="383" spans="3:47">
      <c r="C383" s="38"/>
      <c r="D383" s="38"/>
      <c r="AA383" s="215"/>
      <c r="AB383" s="215"/>
      <c r="AC383" s="215"/>
      <c r="AD383" s="215"/>
      <c r="AE383" s="215"/>
      <c r="AG383" s="225"/>
      <c r="AN383" s="215"/>
      <c r="AO383" s="215"/>
      <c r="AP383" s="215"/>
      <c r="AQ383" s="215"/>
      <c r="AR383" s="215"/>
      <c r="AS383" s="215"/>
      <c r="AT383" s="215"/>
      <c r="AU383" s="215"/>
    </row>
    <row r="384" spans="3:47">
      <c r="C384" s="38"/>
      <c r="D384" s="38"/>
      <c r="AA384" s="215"/>
      <c r="AB384" s="215"/>
      <c r="AC384" s="215"/>
      <c r="AD384" s="215"/>
      <c r="AE384" s="215"/>
      <c r="AG384" s="225"/>
      <c r="AN384" s="215"/>
      <c r="AO384" s="215"/>
      <c r="AP384" s="215"/>
      <c r="AQ384" s="215"/>
      <c r="AR384" s="215"/>
      <c r="AS384" s="215"/>
      <c r="AT384" s="215"/>
      <c r="AU384" s="215"/>
    </row>
    <row r="385" spans="3:64">
      <c r="C385" s="38"/>
      <c r="D385" s="38"/>
      <c r="AA385" s="215"/>
      <c r="AB385" s="215"/>
      <c r="AC385" s="215"/>
      <c r="AD385" s="215"/>
      <c r="AE385" s="215"/>
      <c r="AG385" s="225"/>
      <c r="AN385" s="215"/>
      <c r="AO385" s="215"/>
      <c r="AP385" s="215"/>
      <c r="AQ385" s="215"/>
      <c r="AR385" s="215"/>
      <c r="AS385" s="215"/>
      <c r="AT385" s="215"/>
      <c r="AU385" s="215"/>
      <c r="AV385" s="215"/>
      <c r="AW385" s="215"/>
      <c r="AX385" s="215"/>
      <c r="AY385" s="215"/>
      <c r="AZ385" s="215"/>
      <c r="BA385" s="215"/>
      <c r="BB385" s="215"/>
      <c r="BC385" s="215"/>
      <c r="BD385" s="215"/>
      <c r="BE385" s="215"/>
      <c r="BF385" s="215"/>
      <c r="BG385" s="215"/>
      <c r="BH385" s="215"/>
      <c r="BI385" s="215"/>
      <c r="BJ385" s="215"/>
      <c r="BK385" s="215"/>
      <c r="BL385" s="215"/>
    </row>
    <row r="386" spans="3:64">
      <c r="C386" s="38"/>
      <c r="D386" s="38"/>
      <c r="AA386" s="215"/>
      <c r="AB386" s="215"/>
      <c r="AC386" s="215"/>
      <c r="AD386" s="215"/>
      <c r="AE386" s="215"/>
      <c r="AG386" s="225"/>
      <c r="AN386" s="215"/>
      <c r="AO386" s="215"/>
      <c r="AP386" s="215"/>
      <c r="AQ386" s="215"/>
      <c r="AR386" s="215"/>
      <c r="AS386" s="215"/>
      <c r="AT386" s="215"/>
      <c r="AU386" s="215"/>
    </row>
    <row r="387" spans="3:64">
      <c r="C387" s="38"/>
      <c r="D387" s="38"/>
      <c r="AA387" s="215"/>
      <c r="AB387" s="215"/>
      <c r="AC387" s="215"/>
      <c r="AD387" s="215"/>
      <c r="AE387" s="215"/>
      <c r="AG387" s="225"/>
      <c r="AN387" s="215"/>
      <c r="AO387" s="215"/>
      <c r="AP387" s="215"/>
      <c r="AQ387" s="215"/>
      <c r="AR387" s="215"/>
      <c r="AS387" s="215"/>
      <c r="AT387" s="215"/>
      <c r="AU387" s="215"/>
      <c r="AV387" s="215"/>
    </row>
    <row r="388" spans="3:64">
      <c r="C388" s="38"/>
      <c r="D388" s="38"/>
      <c r="AA388" s="215"/>
      <c r="AB388" s="215"/>
      <c r="AC388" s="215"/>
      <c r="AD388" s="215"/>
      <c r="AE388" s="215"/>
      <c r="AG388" s="225"/>
      <c r="AN388" s="215"/>
      <c r="AO388" s="215"/>
      <c r="AP388" s="215"/>
      <c r="AQ388" s="215"/>
      <c r="AR388" s="215"/>
      <c r="AS388" s="215"/>
      <c r="AT388" s="215"/>
      <c r="AU388" s="215"/>
    </row>
    <row r="389" spans="3:64">
      <c r="C389" s="38"/>
      <c r="D389" s="38"/>
      <c r="AA389" s="215"/>
      <c r="AB389" s="215"/>
      <c r="AC389" s="215"/>
      <c r="AD389" s="215"/>
      <c r="AE389" s="215"/>
      <c r="AG389" s="225"/>
      <c r="AN389" s="215"/>
      <c r="AO389" s="215"/>
      <c r="AP389" s="215"/>
      <c r="AQ389" s="215"/>
      <c r="AR389" s="215"/>
      <c r="AS389" s="215"/>
      <c r="AT389" s="215"/>
      <c r="AU389" s="215"/>
    </row>
    <row r="390" spans="3:64">
      <c r="C390" s="38"/>
      <c r="D390" s="38"/>
      <c r="AA390" s="215"/>
      <c r="AB390" s="215"/>
      <c r="AC390" s="215"/>
      <c r="AD390" s="215"/>
      <c r="AE390" s="215"/>
      <c r="AG390" s="225"/>
      <c r="AN390" s="215"/>
      <c r="AO390" s="215"/>
      <c r="AP390" s="215"/>
      <c r="AQ390" s="215"/>
      <c r="AR390" s="215"/>
      <c r="AS390" s="215"/>
      <c r="AT390" s="215"/>
      <c r="AU390" s="215"/>
    </row>
    <row r="391" spans="3:64">
      <c r="C391" s="38"/>
      <c r="D391" s="38"/>
      <c r="AA391" s="215"/>
      <c r="AB391" s="215"/>
      <c r="AC391" s="215"/>
      <c r="AD391" s="215"/>
      <c r="AE391" s="215"/>
      <c r="AG391" s="225"/>
      <c r="AN391" s="215"/>
      <c r="AO391" s="215"/>
      <c r="AP391" s="215"/>
      <c r="AQ391" s="215"/>
      <c r="AR391" s="215"/>
      <c r="AS391" s="215"/>
      <c r="AT391" s="215"/>
      <c r="AU391" s="215"/>
    </row>
    <row r="392" spans="3:64">
      <c r="C392" s="38"/>
      <c r="D392" s="38"/>
      <c r="AA392" s="215"/>
      <c r="AB392" s="215"/>
      <c r="AC392" s="215"/>
      <c r="AD392" s="215"/>
      <c r="AE392" s="215"/>
      <c r="AG392" s="225"/>
      <c r="AN392" s="215"/>
      <c r="AO392" s="215"/>
      <c r="AP392" s="215"/>
      <c r="AQ392" s="215"/>
      <c r="AR392" s="215"/>
      <c r="AS392" s="215"/>
      <c r="AT392" s="215"/>
      <c r="AU392" s="215"/>
    </row>
    <row r="393" spans="3:64">
      <c r="C393" s="38"/>
      <c r="D393" s="38"/>
      <c r="AA393" s="215"/>
      <c r="AB393" s="215"/>
      <c r="AC393" s="215"/>
      <c r="AD393" s="215"/>
      <c r="AE393" s="215"/>
      <c r="AG393" s="225"/>
      <c r="AN393" s="215"/>
      <c r="AO393" s="215"/>
      <c r="AP393" s="215"/>
      <c r="AQ393" s="215"/>
      <c r="AR393" s="215"/>
      <c r="AS393" s="215"/>
      <c r="AT393" s="215"/>
      <c r="AU393" s="215"/>
    </row>
    <row r="394" spans="3:64">
      <c r="C394" s="38"/>
      <c r="D394" s="38"/>
      <c r="AA394" s="215"/>
      <c r="AB394" s="215"/>
      <c r="AC394" s="215"/>
      <c r="AD394" s="215"/>
      <c r="AE394" s="215"/>
      <c r="AG394" s="225"/>
      <c r="AN394" s="215"/>
      <c r="AO394" s="215"/>
      <c r="AP394" s="215"/>
      <c r="AQ394" s="215"/>
      <c r="AR394" s="215"/>
      <c r="AS394" s="215"/>
      <c r="AT394" s="215"/>
      <c r="AU394" s="215"/>
    </row>
    <row r="395" spans="3:64">
      <c r="C395" s="38"/>
      <c r="D395" s="38"/>
      <c r="AA395" s="215"/>
      <c r="AB395" s="215"/>
      <c r="AC395" s="215"/>
      <c r="AD395" s="215"/>
      <c r="AE395" s="215"/>
      <c r="AG395" s="225"/>
      <c r="AN395" s="215"/>
      <c r="AO395" s="215"/>
      <c r="AP395" s="215"/>
      <c r="AQ395" s="215"/>
      <c r="AR395" s="215"/>
      <c r="AS395" s="215"/>
      <c r="AT395" s="215"/>
      <c r="AU395" s="215"/>
    </row>
    <row r="396" spans="3:64">
      <c r="C396" s="38"/>
      <c r="D396" s="38"/>
      <c r="AA396" s="215"/>
      <c r="AB396" s="215"/>
      <c r="AC396" s="215"/>
      <c r="AD396" s="215"/>
      <c r="AE396" s="215"/>
      <c r="AG396" s="225"/>
      <c r="AN396" s="215"/>
      <c r="AO396" s="215"/>
      <c r="AP396" s="215"/>
      <c r="AQ396" s="215"/>
      <c r="AR396" s="215"/>
      <c r="AS396" s="215"/>
      <c r="AT396" s="215"/>
      <c r="AU396" s="215"/>
    </row>
    <row r="397" spans="3:64">
      <c r="C397" s="38"/>
      <c r="D397" s="38"/>
      <c r="AA397" s="215"/>
      <c r="AB397" s="215"/>
      <c r="AC397" s="215"/>
      <c r="AD397" s="215"/>
      <c r="AE397" s="215"/>
      <c r="AG397" s="225"/>
      <c r="AN397" s="215"/>
      <c r="AO397" s="215"/>
      <c r="AP397" s="215"/>
      <c r="AQ397" s="215"/>
      <c r="AR397" s="215"/>
      <c r="AS397" s="215"/>
      <c r="AT397" s="215"/>
      <c r="AU397" s="215"/>
    </row>
    <row r="398" spans="3:64">
      <c r="C398" s="38"/>
      <c r="D398" s="38"/>
      <c r="AA398" s="215"/>
      <c r="AB398" s="215"/>
      <c r="AC398" s="215"/>
      <c r="AD398" s="215"/>
      <c r="AE398" s="215"/>
      <c r="AG398" s="225"/>
      <c r="AN398" s="215"/>
      <c r="AO398" s="215"/>
      <c r="AP398" s="215"/>
      <c r="AQ398" s="215"/>
      <c r="AR398" s="215"/>
      <c r="AS398" s="215"/>
      <c r="AT398" s="215"/>
      <c r="AU398" s="215"/>
    </row>
    <row r="399" spans="3:64">
      <c r="C399" s="38"/>
      <c r="D399" s="38"/>
      <c r="AA399" s="215"/>
      <c r="AB399" s="215"/>
      <c r="AC399" s="215"/>
      <c r="AD399" s="215"/>
      <c r="AE399" s="215"/>
      <c r="AG399" s="225"/>
      <c r="AN399" s="215"/>
      <c r="AO399" s="215"/>
      <c r="AP399" s="215"/>
      <c r="AQ399" s="215"/>
      <c r="AR399" s="215"/>
      <c r="AS399" s="215"/>
      <c r="AT399" s="215"/>
      <c r="AU399" s="215"/>
    </row>
    <row r="400" spans="3:64">
      <c r="C400" s="38"/>
      <c r="D400" s="38"/>
      <c r="AA400" s="215"/>
      <c r="AB400" s="215"/>
      <c r="AC400" s="215"/>
      <c r="AD400" s="215"/>
      <c r="AE400" s="215"/>
      <c r="AG400" s="225"/>
      <c r="AN400" s="215"/>
      <c r="AO400" s="215"/>
      <c r="AP400" s="215"/>
      <c r="AQ400" s="215"/>
      <c r="AR400" s="215"/>
      <c r="AS400" s="215"/>
      <c r="AT400" s="215"/>
      <c r="AU400" s="215"/>
    </row>
    <row r="401" spans="3:64">
      <c r="C401" s="38"/>
      <c r="D401" s="38"/>
      <c r="AA401" s="215"/>
      <c r="AB401" s="215"/>
      <c r="AC401" s="215"/>
      <c r="AD401" s="215"/>
      <c r="AE401" s="215"/>
      <c r="AG401" s="225"/>
      <c r="AN401" s="215"/>
      <c r="AO401" s="215"/>
      <c r="AP401" s="215"/>
      <c r="AQ401" s="215"/>
      <c r="AR401" s="215"/>
      <c r="AS401" s="215"/>
      <c r="AT401" s="215"/>
      <c r="AU401" s="215"/>
    </row>
    <row r="402" spans="3:64">
      <c r="C402" s="38"/>
      <c r="D402" s="38"/>
      <c r="AA402" s="215"/>
      <c r="AB402" s="215"/>
      <c r="AC402" s="215"/>
      <c r="AD402" s="215"/>
      <c r="AE402" s="215"/>
      <c r="AG402" s="225"/>
      <c r="AN402" s="215"/>
      <c r="AO402" s="215"/>
      <c r="AP402" s="215"/>
      <c r="AQ402" s="215"/>
      <c r="AR402" s="215"/>
      <c r="AS402" s="215"/>
      <c r="AT402" s="215"/>
      <c r="AU402" s="215"/>
    </row>
    <row r="403" spans="3:64">
      <c r="C403" s="38"/>
      <c r="D403" s="38"/>
      <c r="AA403" s="215"/>
      <c r="AB403" s="215"/>
      <c r="AC403" s="215"/>
      <c r="AD403" s="215"/>
      <c r="AE403" s="215"/>
      <c r="AG403" s="225"/>
      <c r="AN403" s="215"/>
      <c r="AO403" s="215"/>
      <c r="AP403" s="215"/>
      <c r="AQ403" s="215"/>
      <c r="AR403" s="215"/>
      <c r="AS403" s="215"/>
      <c r="AT403" s="215"/>
      <c r="AU403" s="215"/>
    </row>
    <row r="404" spans="3:64">
      <c r="C404" s="38"/>
      <c r="D404" s="38"/>
      <c r="AA404" s="215"/>
      <c r="AB404" s="215"/>
      <c r="AC404" s="215"/>
      <c r="AD404" s="215"/>
      <c r="AE404" s="215"/>
      <c r="AG404" s="225"/>
      <c r="AN404" s="215"/>
      <c r="AO404" s="215"/>
      <c r="AP404" s="215"/>
      <c r="AQ404" s="215"/>
      <c r="AR404" s="215"/>
      <c r="AS404" s="215"/>
      <c r="AT404" s="215"/>
      <c r="AU404" s="215"/>
      <c r="AV404" s="215"/>
      <c r="AW404" s="215"/>
      <c r="AX404" s="215"/>
      <c r="AY404" s="215"/>
      <c r="AZ404" s="215"/>
      <c r="BA404" s="215"/>
      <c r="BB404" s="215"/>
      <c r="BC404" s="215"/>
      <c r="BD404" s="215"/>
      <c r="BE404" s="215"/>
      <c r="BF404" s="215"/>
      <c r="BG404" s="215"/>
      <c r="BH404" s="215"/>
      <c r="BI404" s="215"/>
      <c r="BJ404" s="215"/>
      <c r="BK404" s="215"/>
      <c r="BL404" s="215"/>
    </row>
    <row r="405" spans="3:64">
      <c r="C405" s="38"/>
      <c r="D405" s="38"/>
      <c r="AA405" s="215"/>
      <c r="AB405" s="215"/>
      <c r="AC405" s="215"/>
      <c r="AD405" s="215"/>
      <c r="AE405" s="215"/>
      <c r="AG405" s="225"/>
      <c r="AN405" s="215"/>
      <c r="AO405" s="215"/>
      <c r="AP405" s="215"/>
      <c r="AQ405" s="215"/>
      <c r="AR405" s="215"/>
      <c r="AS405" s="215"/>
      <c r="AT405" s="215"/>
      <c r="AU405" s="215"/>
      <c r="AV405" s="215"/>
    </row>
    <row r="406" spans="3:64">
      <c r="C406" s="38"/>
      <c r="D406" s="38"/>
      <c r="AA406" s="215"/>
      <c r="AB406" s="215"/>
      <c r="AC406" s="215"/>
      <c r="AD406" s="215"/>
      <c r="AE406" s="215"/>
      <c r="AG406" s="225"/>
      <c r="AN406" s="215"/>
      <c r="AO406" s="215"/>
      <c r="AP406" s="215"/>
      <c r="AQ406" s="215"/>
      <c r="AR406" s="215"/>
      <c r="AS406" s="215"/>
      <c r="AT406" s="215"/>
      <c r="AU406" s="215"/>
      <c r="AV406" s="215"/>
      <c r="AX406" s="215"/>
    </row>
    <row r="407" spans="3:64">
      <c r="C407" s="38"/>
      <c r="D407" s="38"/>
      <c r="AA407" s="215"/>
      <c r="AB407" s="215"/>
      <c r="AC407" s="215"/>
      <c r="AD407" s="215"/>
      <c r="AE407" s="215"/>
      <c r="AG407" s="225"/>
      <c r="AN407" s="215"/>
      <c r="AO407" s="215"/>
      <c r="AP407" s="215"/>
      <c r="AQ407" s="215"/>
      <c r="AR407" s="215"/>
      <c r="AS407" s="215"/>
      <c r="AT407" s="215"/>
      <c r="AU407" s="215"/>
    </row>
    <row r="408" spans="3:64">
      <c r="C408" s="38"/>
      <c r="D408" s="38"/>
      <c r="AA408" s="215"/>
      <c r="AB408" s="215"/>
      <c r="AC408" s="215"/>
      <c r="AD408" s="215"/>
      <c r="AE408" s="215"/>
      <c r="AG408" s="225"/>
      <c r="AN408" s="215"/>
      <c r="AO408" s="215"/>
      <c r="AP408" s="215"/>
      <c r="AQ408" s="215"/>
      <c r="AR408" s="215"/>
      <c r="AS408" s="215"/>
      <c r="AT408" s="215"/>
      <c r="AU408" s="215"/>
    </row>
    <row r="409" spans="3:64">
      <c r="C409" s="38"/>
      <c r="D409" s="38"/>
      <c r="AA409" s="215"/>
      <c r="AB409" s="215"/>
      <c r="AC409" s="215"/>
      <c r="AD409" s="215"/>
      <c r="AE409" s="215"/>
      <c r="AG409" s="225"/>
      <c r="AN409" s="215"/>
      <c r="AO409" s="215"/>
      <c r="AP409" s="215"/>
      <c r="AQ409" s="215"/>
      <c r="AR409" s="215"/>
      <c r="AS409" s="215"/>
      <c r="AT409" s="215"/>
      <c r="AU409" s="215"/>
    </row>
    <row r="410" spans="3:64">
      <c r="C410" s="38"/>
      <c r="D410" s="38"/>
      <c r="AA410" s="215"/>
      <c r="AB410" s="215"/>
      <c r="AC410" s="215"/>
      <c r="AD410" s="215"/>
      <c r="AE410" s="215"/>
      <c r="AG410" s="225"/>
      <c r="AN410" s="215"/>
      <c r="AO410" s="215"/>
      <c r="AP410" s="215"/>
      <c r="AQ410" s="215"/>
      <c r="AR410" s="215"/>
      <c r="AS410" s="215"/>
      <c r="AT410" s="215"/>
      <c r="AU410" s="215"/>
      <c r="AV410" s="215"/>
    </row>
    <row r="411" spans="3:64">
      <c r="C411" s="38"/>
      <c r="D411" s="38"/>
      <c r="AA411" s="215"/>
      <c r="AB411" s="215"/>
      <c r="AC411" s="215"/>
      <c r="AD411" s="215"/>
      <c r="AE411" s="215"/>
      <c r="AG411" s="225"/>
      <c r="AN411" s="215"/>
      <c r="AO411" s="215"/>
      <c r="AP411" s="215"/>
      <c r="AQ411" s="215"/>
      <c r="AR411" s="215"/>
      <c r="AS411" s="215"/>
      <c r="AT411" s="215"/>
      <c r="AU411" s="215"/>
    </row>
    <row r="412" spans="3:64">
      <c r="C412" s="38"/>
      <c r="D412" s="38"/>
      <c r="AA412" s="215"/>
      <c r="AB412" s="215"/>
      <c r="AC412" s="215"/>
      <c r="AD412" s="215"/>
      <c r="AE412" s="215"/>
      <c r="AG412" s="225"/>
      <c r="AN412" s="215"/>
      <c r="AO412" s="215"/>
      <c r="AP412" s="215"/>
      <c r="AQ412" s="215"/>
      <c r="AR412" s="215"/>
      <c r="AS412" s="215"/>
      <c r="AT412" s="215"/>
      <c r="AU412" s="215"/>
    </row>
    <row r="413" spans="3:64">
      <c r="C413" s="38"/>
      <c r="D413" s="38"/>
      <c r="AA413" s="215"/>
      <c r="AB413" s="215"/>
      <c r="AC413" s="215"/>
      <c r="AD413" s="215"/>
      <c r="AE413" s="215"/>
      <c r="AG413" s="225"/>
      <c r="AN413" s="215"/>
      <c r="AO413" s="215"/>
      <c r="AP413" s="215"/>
      <c r="AQ413" s="215"/>
      <c r="AR413" s="215"/>
      <c r="AS413" s="215"/>
      <c r="AT413" s="215"/>
      <c r="AU413" s="215"/>
    </row>
    <row r="414" spans="3:64">
      <c r="C414" s="38"/>
      <c r="D414" s="38"/>
      <c r="AA414" s="215"/>
      <c r="AB414" s="215"/>
      <c r="AC414" s="215"/>
      <c r="AD414" s="215"/>
      <c r="AE414" s="215"/>
      <c r="AG414" s="225"/>
      <c r="AN414" s="215"/>
      <c r="AO414" s="215"/>
      <c r="AP414" s="215"/>
      <c r="AQ414" s="215"/>
      <c r="AR414" s="215"/>
      <c r="AS414" s="215"/>
      <c r="AT414" s="215"/>
      <c r="AU414" s="215"/>
    </row>
    <row r="415" spans="3:64">
      <c r="C415" s="38"/>
      <c r="D415" s="38"/>
      <c r="AA415" s="215"/>
      <c r="AB415" s="215"/>
      <c r="AC415" s="215"/>
      <c r="AD415" s="215"/>
      <c r="AE415" s="215"/>
      <c r="AG415" s="225"/>
      <c r="AN415" s="215"/>
      <c r="AO415" s="215"/>
      <c r="AP415" s="215"/>
      <c r="AQ415" s="215"/>
      <c r="AR415" s="215"/>
      <c r="AS415" s="215"/>
      <c r="AT415" s="215"/>
      <c r="AU415" s="215"/>
    </row>
    <row r="416" spans="3:64">
      <c r="C416" s="38"/>
      <c r="D416" s="38"/>
      <c r="AA416" s="215"/>
      <c r="AB416" s="215"/>
      <c r="AC416" s="215"/>
      <c r="AD416" s="215"/>
      <c r="AE416" s="215"/>
      <c r="AG416" s="225"/>
      <c r="AN416" s="215"/>
      <c r="AO416" s="215"/>
      <c r="AP416" s="215"/>
      <c r="AQ416" s="215"/>
      <c r="AR416" s="215"/>
      <c r="AS416" s="215"/>
      <c r="AT416" s="215"/>
      <c r="AU416" s="215"/>
    </row>
    <row r="417" spans="3:47">
      <c r="C417" s="38"/>
      <c r="D417" s="38"/>
      <c r="AA417" s="215"/>
      <c r="AB417" s="215"/>
      <c r="AC417" s="215"/>
      <c r="AD417" s="215"/>
      <c r="AE417" s="215"/>
      <c r="AG417" s="225"/>
      <c r="AN417" s="215"/>
      <c r="AO417" s="215"/>
      <c r="AP417" s="215"/>
      <c r="AQ417" s="215"/>
      <c r="AR417" s="215"/>
      <c r="AS417" s="215"/>
      <c r="AT417" s="215"/>
      <c r="AU417" s="215"/>
    </row>
    <row r="418" spans="3:47">
      <c r="C418" s="38"/>
      <c r="D418" s="38"/>
      <c r="AA418" s="215"/>
      <c r="AB418" s="215"/>
      <c r="AC418" s="215"/>
      <c r="AD418" s="215"/>
      <c r="AE418" s="215"/>
      <c r="AG418" s="225"/>
      <c r="AN418" s="215"/>
      <c r="AO418" s="215"/>
      <c r="AP418" s="215"/>
      <c r="AQ418" s="215"/>
      <c r="AR418" s="215"/>
      <c r="AS418" s="215"/>
      <c r="AT418" s="215"/>
      <c r="AU418" s="215"/>
    </row>
    <row r="419" spans="3:47">
      <c r="C419" s="38"/>
      <c r="D419" s="38"/>
      <c r="AA419" s="215"/>
      <c r="AB419" s="215"/>
      <c r="AC419" s="215"/>
      <c r="AD419" s="215"/>
      <c r="AE419" s="215"/>
      <c r="AG419" s="225"/>
      <c r="AN419" s="215"/>
      <c r="AO419" s="215"/>
      <c r="AP419" s="215"/>
      <c r="AQ419" s="215"/>
      <c r="AR419" s="215"/>
      <c r="AS419" s="215"/>
      <c r="AT419" s="215"/>
      <c r="AU419" s="215"/>
    </row>
    <row r="420" spans="3:47">
      <c r="C420" s="38"/>
      <c r="D420" s="38"/>
      <c r="AA420" s="215"/>
      <c r="AB420" s="215"/>
      <c r="AC420" s="215"/>
      <c r="AD420" s="215"/>
      <c r="AE420" s="215"/>
      <c r="AG420" s="225"/>
      <c r="AN420" s="215"/>
      <c r="AO420" s="215"/>
      <c r="AP420" s="215"/>
      <c r="AQ420" s="215"/>
      <c r="AR420" s="215"/>
      <c r="AS420" s="215"/>
      <c r="AT420" s="215"/>
      <c r="AU420" s="215"/>
    </row>
    <row r="421" spans="3:47">
      <c r="C421" s="38"/>
      <c r="D421" s="38"/>
      <c r="AA421" s="215"/>
      <c r="AB421" s="215"/>
      <c r="AC421" s="215"/>
      <c r="AD421" s="215"/>
      <c r="AE421" s="215"/>
      <c r="AG421" s="225"/>
      <c r="AN421" s="215"/>
      <c r="AO421" s="215"/>
      <c r="AP421" s="215"/>
      <c r="AQ421" s="215"/>
      <c r="AR421" s="215"/>
      <c r="AS421" s="215"/>
      <c r="AT421" s="215"/>
      <c r="AU421" s="215"/>
    </row>
    <row r="422" spans="3:47">
      <c r="C422" s="38"/>
      <c r="D422" s="38"/>
      <c r="AA422" s="215"/>
      <c r="AB422" s="215"/>
      <c r="AC422" s="215"/>
      <c r="AD422" s="215"/>
      <c r="AE422" s="215"/>
      <c r="AG422" s="225"/>
      <c r="AN422" s="215"/>
      <c r="AO422" s="215"/>
      <c r="AP422" s="215"/>
      <c r="AQ422" s="215"/>
      <c r="AR422" s="215"/>
      <c r="AS422" s="215"/>
      <c r="AT422" s="215"/>
      <c r="AU422" s="215"/>
    </row>
    <row r="423" spans="3:47">
      <c r="C423" s="38"/>
      <c r="D423" s="38"/>
      <c r="AA423" s="215"/>
      <c r="AB423" s="215"/>
      <c r="AC423" s="215"/>
      <c r="AD423" s="215"/>
      <c r="AE423" s="215"/>
      <c r="AG423" s="225"/>
      <c r="AN423" s="215"/>
      <c r="AO423" s="215"/>
      <c r="AP423" s="215"/>
      <c r="AQ423" s="215"/>
      <c r="AR423" s="215"/>
      <c r="AS423" s="215"/>
      <c r="AT423" s="215"/>
      <c r="AU423" s="215"/>
    </row>
    <row r="424" spans="3:47">
      <c r="C424" s="38"/>
      <c r="D424" s="38"/>
      <c r="AA424" s="215"/>
      <c r="AB424" s="215"/>
      <c r="AC424" s="215"/>
      <c r="AD424" s="215"/>
      <c r="AE424" s="215"/>
      <c r="AG424" s="225"/>
      <c r="AN424" s="215"/>
      <c r="AO424" s="215"/>
      <c r="AP424" s="215"/>
      <c r="AQ424" s="215"/>
      <c r="AR424" s="215"/>
      <c r="AS424" s="215"/>
      <c r="AT424" s="215"/>
      <c r="AU424" s="215"/>
    </row>
    <row r="425" spans="3:47">
      <c r="C425" s="38"/>
      <c r="D425" s="38"/>
      <c r="AA425" s="215"/>
      <c r="AB425" s="215"/>
      <c r="AC425" s="215"/>
      <c r="AD425" s="215"/>
      <c r="AE425" s="215"/>
      <c r="AG425" s="225"/>
      <c r="AN425" s="215"/>
      <c r="AO425" s="215"/>
      <c r="AP425" s="215"/>
      <c r="AQ425" s="215"/>
      <c r="AR425" s="215"/>
      <c r="AS425" s="215"/>
      <c r="AT425" s="215"/>
      <c r="AU425" s="215"/>
    </row>
    <row r="426" spans="3:47">
      <c r="C426" s="38"/>
      <c r="D426" s="38"/>
      <c r="AA426" s="215"/>
      <c r="AB426" s="215"/>
      <c r="AC426" s="215"/>
      <c r="AD426" s="215"/>
      <c r="AE426" s="215"/>
      <c r="AG426" s="225"/>
      <c r="AN426" s="215"/>
      <c r="AO426" s="215"/>
      <c r="AP426" s="215"/>
      <c r="AQ426" s="215"/>
      <c r="AR426" s="215"/>
      <c r="AS426" s="215"/>
      <c r="AT426" s="215"/>
      <c r="AU426" s="215"/>
    </row>
    <row r="427" spans="3:47">
      <c r="C427" s="38"/>
      <c r="D427" s="38"/>
      <c r="AA427" s="215"/>
      <c r="AB427" s="215"/>
      <c r="AC427" s="215"/>
      <c r="AD427" s="215"/>
      <c r="AE427" s="215"/>
      <c r="AG427" s="225"/>
      <c r="AN427" s="215"/>
      <c r="AO427" s="215"/>
      <c r="AP427" s="215"/>
      <c r="AQ427" s="215"/>
      <c r="AR427" s="215"/>
      <c r="AS427" s="215"/>
      <c r="AT427" s="215"/>
      <c r="AU427" s="215"/>
    </row>
    <row r="428" spans="3:47">
      <c r="C428" s="38"/>
      <c r="D428" s="38"/>
      <c r="AA428" s="215"/>
      <c r="AB428" s="215"/>
      <c r="AC428" s="215"/>
      <c r="AD428" s="215"/>
      <c r="AE428" s="215"/>
      <c r="AG428" s="225"/>
      <c r="AN428" s="215"/>
      <c r="AO428" s="215"/>
      <c r="AP428" s="215"/>
      <c r="AQ428" s="215"/>
      <c r="AR428" s="215"/>
      <c r="AS428" s="215"/>
      <c r="AT428" s="215"/>
      <c r="AU428" s="215"/>
    </row>
    <row r="429" spans="3:47">
      <c r="C429" s="38"/>
      <c r="D429" s="38"/>
      <c r="AA429" s="215"/>
      <c r="AB429" s="215"/>
      <c r="AC429" s="215"/>
      <c r="AD429" s="215"/>
      <c r="AE429" s="215"/>
      <c r="AG429" s="225"/>
      <c r="AN429" s="215"/>
      <c r="AO429" s="215"/>
      <c r="AP429" s="215"/>
      <c r="AQ429" s="215"/>
      <c r="AR429" s="215"/>
      <c r="AS429" s="215"/>
      <c r="AT429" s="215"/>
      <c r="AU429" s="215"/>
    </row>
    <row r="430" spans="3:47">
      <c r="C430" s="38"/>
      <c r="D430" s="38"/>
      <c r="AA430" s="215"/>
      <c r="AB430" s="215"/>
      <c r="AC430" s="215"/>
      <c r="AD430" s="215"/>
      <c r="AE430" s="215"/>
      <c r="AG430" s="225"/>
      <c r="AN430" s="215"/>
      <c r="AO430" s="215"/>
      <c r="AP430" s="215"/>
      <c r="AQ430" s="215"/>
      <c r="AR430" s="215"/>
      <c r="AS430" s="215"/>
      <c r="AT430" s="215"/>
      <c r="AU430" s="215"/>
    </row>
    <row r="431" spans="3:47">
      <c r="C431" s="38"/>
      <c r="D431" s="38"/>
      <c r="AA431" s="215"/>
      <c r="AB431" s="215"/>
      <c r="AC431" s="215"/>
      <c r="AD431" s="215"/>
      <c r="AE431" s="215"/>
      <c r="AG431" s="225"/>
      <c r="AN431" s="215"/>
      <c r="AO431" s="215"/>
      <c r="AP431" s="215"/>
      <c r="AQ431" s="215"/>
      <c r="AR431" s="215"/>
      <c r="AS431" s="215"/>
      <c r="AT431" s="215"/>
      <c r="AU431" s="215"/>
    </row>
    <row r="432" spans="3:47">
      <c r="C432" s="38"/>
      <c r="D432" s="38"/>
      <c r="AA432" s="215"/>
      <c r="AB432" s="215"/>
      <c r="AC432" s="215"/>
      <c r="AD432" s="215"/>
      <c r="AE432" s="215"/>
      <c r="AG432" s="225"/>
      <c r="AN432" s="215"/>
      <c r="AO432" s="215"/>
      <c r="AP432" s="215"/>
      <c r="AQ432" s="215"/>
      <c r="AR432" s="215"/>
      <c r="AS432" s="215"/>
      <c r="AT432" s="215"/>
      <c r="AU432" s="215"/>
    </row>
    <row r="433" spans="3:47">
      <c r="C433" s="38"/>
      <c r="D433" s="38"/>
      <c r="AA433" s="215"/>
      <c r="AB433" s="215"/>
      <c r="AC433" s="215"/>
      <c r="AD433" s="215"/>
      <c r="AE433" s="215"/>
      <c r="AG433" s="225"/>
      <c r="AN433" s="215"/>
      <c r="AO433" s="215"/>
      <c r="AP433" s="215"/>
      <c r="AQ433" s="215"/>
      <c r="AR433" s="215"/>
      <c r="AS433" s="215"/>
      <c r="AT433" s="215"/>
      <c r="AU433" s="215"/>
    </row>
    <row r="434" spans="3:47">
      <c r="C434" s="38"/>
      <c r="D434" s="38"/>
      <c r="AA434" s="215"/>
      <c r="AB434" s="215"/>
      <c r="AC434" s="215"/>
      <c r="AD434" s="215"/>
      <c r="AE434" s="215"/>
      <c r="AG434" s="225"/>
      <c r="AN434" s="215"/>
      <c r="AO434" s="215"/>
      <c r="AP434" s="215"/>
      <c r="AQ434" s="215"/>
      <c r="AR434" s="215"/>
      <c r="AS434" s="215"/>
      <c r="AT434" s="215"/>
      <c r="AU434" s="215"/>
    </row>
    <row r="435" spans="3:47">
      <c r="C435" s="38"/>
      <c r="D435" s="38"/>
      <c r="AA435" s="215"/>
      <c r="AB435" s="215"/>
      <c r="AC435" s="215"/>
      <c r="AD435" s="215"/>
      <c r="AE435" s="215"/>
      <c r="AG435" s="225"/>
      <c r="AN435" s="215"/>
      <c r="AO435" s="215"/>
      <c r="AP435" s="215"/>
      <c r="AQ435" s="215"/>
      <c r="AR435" s="215"/>
      <c r="AS435" s="215"/>
      <c r="AT435" s="215"/>
      <c r="AU435" s="215"/>
    </row>
    <row r="436" spans="3:47">
      <c r="C436" s="38"/>
      <c r="D436" s="38"/>
      <c r="AA436" s="215"/>
      <c r="AB436" s="215"/>
      <c r="AC436" s="215"/>
      <c r="AD436" s="215"/>
      <c r="AE436" s="215"/>
      <c r="AG436" s="225"/>
      <c r="AN436" s="215"/>
      <c r="AO436" s="215"/>
      <c r="AP436" s="215"/>
      <c r="AQ436" s="215"/>
      <c r="AR436" s="215"/>
      <c r="AS436" s="215"/>
      <c r="AT436" s="215"/>
      <c r="AU436" s="215"/>
    </row>
    <row r="437" spans="3:47">
      <c r="C437" s="38"/>
      <c r="D437" s="38"/>
      <c r="AA437" s="215"/>
      <c r="AB437" s="215"/>
      <c r="AC437" s="215"/>
      <c r="AD437" s="215"/>
      <c r="AE437" s="215"/>
      <c r="AG437" s="225"/>
      <c r="AN437" s="215"/>
      <c r="AO437" s="215"/>
      <c r="AP437" s="215"/>
      <c r="AQ437" s="215"/>
      <c r="AR437" s="215"/>
      <c r="AS437" s="215"/>
      <c r="AT437" s="215"/>
      <c r="AU437" s="215"/>
    </row>
    <row r="438" spans="3:47">
      <c r="C438" s="38"/>
      <c r="D438" s="38"/>
      <c r="AA438" s="215"/>
      <c r="AB438" s="215"/>
      <c r="AC438" s="215"/>
      <c r="AD438" s="215"/>
      <c r="AE438" s="215"/>
      <c r="AG438" s="225"/>
      <c r="AN438" s="215"/>
      <c r="AO438" s="215"/>
      <c r="AP438" s="215"/>
      <c r="AQ438" s="215"/>
      <c r="AR438" s="215"/>
      <c r="AS438" s="215"/>
      <c r="AT438" s="215"/>
      <c r="AU438" s="215"/>
    </row>
    <row r="439" spans="3:47">
      <c r="C439" s="38"/>
      <c r="D439" s="38"/>
      <c r="AA439" s="215"/>
      <c r="AB439" s="215"/>
      <c r="AC439" s="215"/>
      <c r="AD439" s="215"/>
      <c r="AE439" s="215"/>
      <c r="AG439" s="225"/>
      <c r="AN439" s="215"/>
      <c r="AO439" s="215"/>
      <c r="AP439" s="215"/>
      <c r="AQ439" s="215"/>
      <c r="AR439" s="215"/>
      <c r="AS439" s="215"/>
      <c r="AT439" s="215"/>
      <c r="AU439" s="215"/>
    </row>
    <row r="440" spans="3:47">
      <c r="C440" s="38"/>
      <c r="D440" s="38"/>
      <c r="AA440" s="215"/>
      <c r="AB440" s="215"/>
      <c r="AC440" s="215"/>
      <c r="AD440" s="215"/>
      <c r="AE440" s="215"/>
      <c r="AG440" s="225"/>
      <c r="AN440" s="215"/>
      <c r="AO440" s="215"/>
      <c r="AP440" s="215"/>
      <c r="AQ440" s="215"/>
      <c r="AR440" s="215"/>
      <c r="AS440" s="215"/>
      <c r="AT440" s="215"/>
      <c r="AU440" s="215"/>
    </row>
    <row r="441" spans="3:47">
      <c r="C441" s="38"/>
      <c r="D441" s="38"/>
      <c r="AA441" s="215"/>
      <c r="AB441" s="215"/>
      <c r="AC441" s="215"/>
      <c r="AD441" s="215"/>
      <c r="AE441" s="215"/>
      <c r="AG441" s="225"/>
      <c r="AN441" s="215"/>
      <c r="AO441" s="215"/>
      <c r="AP441" s="215"/>
      <c r="AQ441" s="215"/>
      <c r="AR441" s="215"/>
      <c r="AS441" s="215"/>
      <c r="AT441" s="215"/>
      <c r="AU441" s="215"/>
    </row>
    <row r="442" spans="3:47">
      <c r="C442" s="38"/>
      <c r="D442" s="38"/>
      <c r="AA442" s="215"/>
      <c r="AB442" s="215"/>
      <c r="AC442" s="215"/>
      <c r="AD442" s="215"/>
      <c r="AE442" s="215"/>
      <c r="AG442" s="225"/>
      <c r="AN442" s="215"/>
      <c r="AO442" s="215"/>
      <c r="AP442" s="215"/>
      <c r="AQ442" s="215"/>
      <c r="AR442" s="215"/>
      <c r="AS442" s="215"/>
      <c r="AT442" s="215"/>
      <c r="AU442" s="215"/>
    </row>
    <row r="443" spans="3:47">
      <c r="C443" s="38"/>
      <c r="D443" s="38"/>
      <c r="AA443" s="215"/>
      <c r="AB443" s="215"/>
      <c r="AC443" s="215"/>
      <c r="AD443" s="215"/>
      <c r="AE443" s="215"/>
      <c r="AG443" s="225"/>
      <c r="AN443" s="215"/>
      <c r="AO443" s="215"/>
      <c r="AP443" s="215"/>
      <c r="AQ443" s="215"/>
      <c r="AR443" s="215"/>
      <c r="AS443" s="215"/>
      <c r="AT443" s="215"/>
      <c r="AU443" s="215"/>
    </row>
    <row r="444" spans="3:47">
      <c r="C444" s="38"/>
      <c r="D444" s="38"/>
      <c r="AA444" s="215"/>
      <c r="AB444" s="215"/>
      <c r="AC444" s="215"/>
      <c r="AD444" s="215"/>
      <c r="AE444" s="215"/>
      <c r="AG444" s="225"/>
      <c r="AN444" s="215"/>
      <c r="AO444" s="215"/>
      <c r="AP444" s="215"/>
      <c r="AQ444" s="215"/>
      <c r="AR444" s="215"/>
      <c r="AS444" s="215"/>
      <c r="AT444" s="215"/>
      <c r="AU444" s="215"/>
    </row>
    <row r="445" spans="3:47">
      <c r="C445" s="38"/>
      <c r="D445" s="38"/>
      <c r="AA445" s="215"/>
      <c r="AB445" s="215"/>
      <c r="AC445" s="215"/>
      <c r="AD445" s="215"/>
      <c r="AE445" s="215"/>
      <c r="AG445" s="225"/>
      <c r="AN445" s="215"/>
      <c r="AO445" s="215"/>
      <c r="AP445" s="215"/>
      <c r="AQ445" s="215"/>
      <c r="AR445" s="215"/>
      <c r="AS445" s="215"/>
      <c r="AT445" s="215"/>
      <c r="AU445" s="215"/>
    </row>
    <row r="446" spans="3:47">
      <c r="C446" s="38"/>
      <c r="D446" s="38"/>
      <c r="AA446" s="215"/>
      <c r="AB446" s="215"/>
      <c r="AC446" s="215"/>
      <c r="AD446" s="215"/>
      <c r="AE446" s="215"/>
      <c r="AG446" s="225"/>
      <c r="AN446" s="215"/>
      <c r="AO446" s="215"/>
      <c r="AP446" s="215"/>
      <c r="AQ446" s="215"/>
      <c r="AR446" s="215"/>
      <c r="AS446" s="215"/>
      <c r="AT446" s="215"/>
      <c r="AU446" s="215"/>
    </row>
    <row r="447" spans="3:47">
      <c r="C447" s="38"/>
      <c r="D447" s="38"/>
      <c r="AA447" s="215"/>
      <c r="AB447" s="215"/>
      <c r="AC447" s="215"/>
      <c r="AD447" s="215"/>
      <c r="AE447" s="215"/>
      <c r="AG447" s="225"/>
      <c r="AN447" s="215"/>
      <c r="AO447" s="215"/>
      <c r="AP447" s="215"/>
      <c r="AQ447" s="215"/>
      <c r="AR447" s="215"/>
      <c r="AS447" s="215"/>
      <c r="AT447" s="215"/>
      <c r="AU447" s="215"/>
    </row>
    <row r="448" spans="3:47">
      <c r="C448" s="38"/>
      <c r="D448" s="38"/>
      <c r="AA448" s="215"/>
      <c r="AB448" s="215"/>
      <c r="AC448" s="215"/>
      <c r="AD448" s="215"/>
      <c r="AE448" s="215"/>
      <c r="AG448" s="225"/>
      <c r="AN448" s="215"/>
      <c r="AO448" s="215"/>
      <c r="AP448" s="215"/>
      <c r="AQ448" s="215"/>
      <c r="AR448" s="215"/>
      <c r="AS448" s="215"/>
      <c r="AT448" s="215"/>
      <c r="AU448" s="215"/>
    </row>
    <row r="449" spans="3:47">
      <c r="C449" s="38"/>
      <c r="D449" s="38"/>
      <c r="AA449" s="215"/>
      <c r="AB449" s="215"/>
      <c r="AC449" s="215"/>
      <c r="AD449" s="215"/>
      <c r="AE449" s="215"/>
      <c r="AG449" s="225"/>
      <c r="AN449" s="215"/>
      <c r="AO449" s="215"/>
      <c r="AP449" s="215"/>
      <c r="AQ449" s="215"/>
      <c r="AR449" s="215"/>
      <c r="AS449" s="215"/>
      <c r="AT449" s="215"/>
      <c r="AU449" s="215"/>
    </row>
    <row r="450" spans="3:47">
      <c r="C450" s="38"/>
      <c r="D450" s="38"/>
      <c r="AA450" s="215"/>
      <c r="AB450" s="215"/>
      <c r="AC450" s="215"/>
      <c r="AD450" s="215"/>
      <c r="AE450" s="215"/>
      <c r="AG450" s="225"/>
      <c r="AN450" s="215"/>
      <c r="AO450" s="215"/>
      <c r="AP450" s="215"/>
      <c r="AQ450" s="215"/>
      <c r="AR450" s="215"/>
      <c r="AS450" s="215"/>
      <c r="AT450" s="215"/>
      <c r="AU450" s="215"/>
    </row>
    <row r="451" spans="3:47">
      <c r="C451" s="38"/>
      <c r="D451" s="38"/>
      <c r="AA451" s="215"/>
      <c r="AB451" s="215"/>
      <c r="AC451" s="215"/>
      <c r="AD451" s="215"/>
      <c r="AE451" s="215"/>
      <c r="AG451" s="225"/>
      <c r="AN451" s="215"/>
      <c r="AO451" s="215"/>
      <c r="AP451" s="215"/>
      <c r="AQ451" s="215"/>
      <c r="AR451" s="215"/>
      <c r="AS451" s="215"/>
      <c r="AT451" s="215"/>
      <c r="AU451" s="215"/>
    </row>
    <row r="452" spans="3:47">
      <c r="C452" s="38"/>
      <c r="D452" s="38"/>
      <c r="AA452" s="215"/>
      <c r="AB452" s="215"/>
      <c r="AC452" s="215"/>
      <c r="AD452" s="215"/>
      <c r="AE452" s="215"/>
      <c r="AG452" s="225"/>
      <c r="AN452" s="215"/>
      <c r="AO452" s="215"/>
      <c r="AP452" s="215"/>
      <c r="AQ452" s="215"/>
      <c r="AR452" s="215"/>
      <c r="AS452" s="215"/>
      <c r="AT452" s="215"/>
      <c r="AU452" s="215"/>
    </row>
    <row r="453" spans="3:47">
      <c r="C453" s="38"/>
      <c r="D453" s="38"/>
      <c r="AA453" s="215"/>
      <c r="AB453" s="215"/>
      <c r="AC453" s="215"/>
      <c r="AD453" s="215"/>
      <c r="AE453" s="215"/>
      <c r="AG453" s="225"/>
      <c r="AN453" s="215"/>
      <c r="AO453" s="215"/>
      <c r="AP453" s="215"/>
      <c r="AQ453" s="215"/>
      <c r="AR453" s="215"/>
      <c r="AS453" s="215"/>
      <c r="AT453" s="215"/>
      <c r="AU453" s="215"/>
    </row>
    <row r="454" spans="3:47">
      <c r="C454" s="38"/>
      <c r="D454" s="38"/>
      <c r="AA454" s="215"/>
      <c r="AB454" s="215"/>
      <c r="AC454" s="215"/>
      <c r="AD454" s="215"/>
      <c r="AE454" s="215"/>
      <c r="AG454" s="225"/>
      <c r="AN454" s="215"/>
      <c r="AO454" s="215"/>
      <c r="AP454" s="215"/>
      <c r="AQ454" s="215"/>
      <c r="AR454" s="215"/>
      <c r="AS454" s="215"/>
      <c r="AT454" s="215"/>
      <c r="AU454" s="215"/>
    </row>
    <row r="455" spans="3:47">
      <c r="C455" s="38"/>
      <c r="D455" s="38"/>
      <c r="AA455" s="215"/>
      <c r="AB455" s="215"/>
      <c r="AC455" s="215"/>
      <c r="AD455" s="215"/>
      <c r="AE455" s="215"/>
      <c r="AG455" s="225"/>
      <c r="AN455" s="215"/>
      <c r="AO455" s="215"/>
      <c r="AP455" s="215"/>
      <c r="AQ455" s="215"/>
      <c r="AR455" s="215"/>
      <c r="AS455" s="215"/>
      <c r="AT455" s="215"/>
      <c r="AU455" s="215"/>
    </row>
    <row r="456" spans="3:47">
      <c r="C456" s="38"/>
      <c r="D456" s="38"/>
      <c r="AA456" s="215"/>
      <c r="AB456" s="215"/>
      <c r="AC456" s="215"/>
      <c r="AD456" s="215"/>
      <c r="AE456" s="215"/>
      <c r="AG456" s="225"/>
      <c r="AN456" s="215"/>
      <c r="AO456" s="215"/>
      <c r="AP456" s="215"/>
      <c r="AQ456" s="215"/>
      <c r="AR456" s="215"/>
      <c r="AS456" s="215"/>
      <c r="AT456" s="215"/>
      <c r="AU456" s="215"/>
    </row>
    <row r="457" spans="3:47">
      <c r="C457" s="38"/>
      <c r="D457" s="38"/>
      <c r="AA457" s="215"/>
      <c r="AB457" s="215"/>
      <c r="AC457" s="215"/>
      <c r="AD457" s="215"/>
      <c r="AE457" s="215"/>
      <c r="AG457" s="225"/>
      <c r="AN457" s="215"/>
      <c r="AO457" s="215"/>
      <c r="AP457" s="215"/>
      <c r="AQ457" s="215"/>
      <c r="AR457" s="215"/>
      <c r="AS457" s="215"/>
      <c r="AT457" s="215"/>
      <c r="AU457" s="215"/>
    </row>
    <row r="458" spans="3:47">
      <c r="C458" s="38"/>
      <c r="D458" s="38"/>
      <c r="AA458" s="215"/>
      <c r="AB458" s="215"/>
      <c r="AC458" s="215"/>
      <c r="AD458" s="215"/>
      <c r="AE458" s="215"/>
      <c r="AG458" s="225"/>
      <c r="AN458" s="215"/>
      <c r="AO458" s="215"/>
      <c r="AP458" s="215"/>
      <c r="AQ458" s="215"/>
      <c r="AR458" s="215"/>
      <c r="AS458" s="215"/>
      <c r="AT458" s="215"/>
      <c r="AU458" s="215"/>
    </row>
    <row r="459" spans="3:47">
      <c r="C459" s="38"/>
      <c r="D459" s="38"/>
      <c r="AA459" s="215"/>
      <c r="AB459" s="215"/>
      <c r="AC459" s="215"/>
      <c r="AD459" s="215"/>
      <c r="AE459" s="215"/>
      <c r="AG459" s="225"/>
      <c r="AN459" s="215"/>
      <c r="AO459" s="215"/>
      <c r="AP459" s="215"/>
      <c r="AQ459" s="215"/>
      <c r="AR459" s="215"/>
      <c r="AS459" s="215"/>
      <c r="AT459" s="215"/>
      <c r="AU459" s="215"/>
    </row>
    <row r="460" spans="3:47">
      <c r="C460" s="38"/>
      <c r="D460" s="38"/>
      <c r="AA460" s="215"/>
      <c r="AB460" s="215"/>
      <c r="AC460" s="215"/>
      <c r="AD460" s="215"/>
      <c r="AE460" s="215"/>
      <c r="AG460" s="225"/>
      <c r="AN460" s="215"/>
      <c r="AO460" s="215"/>
      <c r="AP460" s="215"/>
      <c r="AQ460" s="215"/>
      <c r="AR460" s="215"/>
      <c r="AS460" s="215"/>
      <c r="AT460" s="215"/>
      <c r="AU460" s="215"/>
    </row>
    <row r="461" spans="3:47">
      <c r="C461" s="38"/>
      <c r="D461" s="38"/>
      <c r="AA461" s="215"/>
      <c r="AB461" s="215"/>
      <c r="AC461" s="215"/>
      <c r="AD461" s="215"/>
      <c r="AE461" s="215"/>
      <c r="AG461" s="225"/>
      <c r="AN461" s="215"/>
      <c r="AO461" s="215"/>
      <c r="AP461" s="215"/>
      <c r="AQ461" s="215"/>
      <c r="AR461" s="215"/>
      <c r="AS461" s="215"/>
      <c r="AT461" s="215"/>
      <c r="AU461" s="215"/>
    </row>
    <row r="462" spans="3:47">
      <c r="C462" s="38"/>
      <c r="D462" s="38"/>
      <c r="AA462" s="215"/>
      <c r="AB462" s="215"/>
      <c r="AC462" s="215"/>
      <c r="AD462" s="215"/>
      <c r="AE462" s="215"/>
      <c r="AG462" s="225"/>
      <c r="AN462" s="215"/>
      <c r="AO462" s="215"/>
      <c r="AP462" s="215"/>
      <c r="AQ462" s="215"/>
      <c r="AR462" s="215"/>
      <c r="AS462" s="215"/>
      <c r="AT462" s="215"/>
      <c r="AU462" s="215"/>
    </row>
    <row r="463" spans="3:47">
      <c r="C463" s="38"/>
      <c r="D463" s="38"/>
      <c r="AA463" s="215"/>
      <c r="AB463" s="215"/>
      <c r="AC463" s="215"/>
      <c r="AD463" s="215"/>
      <c r="AE463" s="215"/>
      <c r="AG463" s="225"/>
      <c r="AN463" s="215"/>
      <c r="AO463" s="215"/>
      <c r="AP463" s="215"/>
      <c r="AQ463" s="215"/>
      <c r="AR463" s="215"/>
      <c r="AS463" s="215"/>
      <c r="AT463" s="215"/>
      <c r="AU463" s="215"/>
    </row>
    <row r="464" spans="3:47">
      <c r="C464" s="38"/>
      <c r="D464" s="38"/>
      <c r="AA464" s="215"/>
      <c r="AB464" s="215"/>
      <c r="AC464" s="215"/>
      <c r="AD464" s="215"/>
      <c r="AE464" s="215"/>
      <c r="AG464" s="225"/>
      <c r="AN464" s="215"/>
      <c r="AO464" s="215"/>
      <c r="AP464" s="215"/>
      <c r="AQ464" s="215"/>
      <c r="AR464" s="215"/>
      <c r="AS464" s="215"/>
      <c r="AT464" s="215"/>
      <c r="AU464" s="215"/>
    </row>
    <row r="465" spans="3:50">
      <c r="C465" s="38"/>
      <c r="D465" s="38"/>
      <c r="AA465" s="215"/>
      <c r="AB465" s="215"/>
      <c r="AC465" s="215"/>
      <c r="AD465" s="215"/>
      <c r="AE465" s="215"/>
      <c r="AG465" s="225"/>
      <c r="AN465" s="215"/>
      <c r="AO465" s="215"/>
      <c r="AP465" s="215"/>
      <c r="AQ465" s="215"/>
      <c r="AR465" s="215"/>
      <c r="AS465" s="215"/>
      <c r="AT465" s="215"/>
      <c r="AU465" s="215"/>
    </row>
    <row r="466" spans="3:50">
      <c r="C466" s="38"/>
      <c r="D466" s="38"/>
      <c r="AA466" s="215"/>
      <c r="AB466" s="215"/>
      <c r="AC466" s="215"/>
      <c r="AD466" s="215"/>
      <c r="AE466" s="215"/>
      <c r="AG466" s="225"/>
      <c r="AN466" s="215"/>
      <c r="AO466" s="215"/>
      <c r="AP466" s="215"/>
      <c r="AQ466" s="215"/>
      <c r="AR466" s="215"/>
      <c r="AS466" s="215"/>
      <c r="AT466" s="215"/>
      <c r="AU466" s="215"/>
    </row>
    <row r="467" spans="3:50">
      <c r="C467" s="38"/>
      <c r="D467" s="38"/>
      <c r="AA467" s="215"/>
      <c r="AB467" s="215"/>
      <c r="AC467" s="215"/>
      <c r="AD467" s="215"/>
      <c r="AE467" s="215"/>
      <c r="AG467" s="225"/>
      <c r="AN467" s="215"/>
      <c r="AO467" s="215"/>
      <c r="AP467" s="215"/>
      <c r="AQ467" s="215"/>
      <c r="AR467" s="215"/>
      <c r="AS467" s="215"/>
      <c r="AT467" s="215"/>
      <c r="AU467" s="215"/>
    </row>
    <row r="468" spans="3:50">
      <c r="C468" s="38"/>
      <c r="D468" s="38"/>
      <c r="AA468" s="215"/>
      <c r="AB468" s="215"/>
      <c r="AC468" s="215"/>
      <c r="AD468" s="215"/>
      <c r="AE468" s="215"/>
      <c r="AG468" s="225"/>
      <c r="AN468" s="215"/>
      <c r="AO468" s="215"/>
      <c r="AP468" s="215"/>
      <c r="AQ468" s="215"/>
      <c r="AR468" s="215"/>
      <c r="AS468" s="215"/>
      <c r="AT468" s="215"/>
      <c r="AU468" s="215"/>
      <c r="AV468" s="215"/>
      <c r="AX468" s="215"/>
    </row>
    <row r="469" spans="3:50">
      <c r="C469" s="38"/>
      <c r="D469" s="38"/>
      <c r="AA469" s="215"/>
      <c r="AB469" s="215"/>
      <c r="AC469" s="215"/>
      <c r="AD469" s="215"/>
      <c r="AE469" s="215"/>
      <c r="AG469" s="225"/>
      <c r="AN469" s="215"/>
      <c r="AO469" s="215"/>
      <c r="AP469" s="215"/>
      <c r="AQ469" s="215"/>
      <c r="AR469" s="215"/>
      <c r="AS469" s="215"/>
      <c r="AT469" s="215"/>
      <c r="AU469" s="215"/>
    </row>
    <row r="470" spans="3:50">
      <c r="C470" s="38"/>
      <c r="D470" s="38"/>
      <c r="AA470" s="215"/>
      <c r="AB470" s="215"/>
      <c r="AC470" s="215"/>
      <c r="AD470" s="215"/>
      <c r="AE470" s="215"/>
      <c r="AG470" s="225"/>
      <c r="AN470" s="215"/>
      <c r="AO470" s="215"/>
      <c r="AP470" s="215"/>
      <c r="AQ470" s="215"/>
      <c r="AR470" s="215"/>
      <c r="AS470" s="215"/>
      <c r="AT470" s="215"/>
      <c r="AU470" s="215"/>
    </row>
    <row r="471" spans="3:50">
      <c r="C471" s="38"/>
      <c r="D471" s="38"/>
      <c r="AA471" s="215"/>
      <c r="AB471" s="215"/>
      <c r="AC471" s="215"/>
      <c r="AD471" s="215"/>
      <c r="AE471" s="215"/>
      <c r="AG471" s="225"/>
      <c r="AN471" s="215"/>
      <c r="AO471" s="215"/>
      <c r="AP471" s="215"/>
      <c r="AQ471" s="215"/>
      <c r="AR471" s="215"/>
      <c r="AS471" s="215"/>
      <c r="AT471" s="215"/>
      <c r="AU471" s="215"/>
    </row>
    <row r="472" spans="3:50">
      <c r="C472" s="38"/>
      <c r="D472" s="38"/>
      <c r="AA472" s="215"/>
      <c r="AB472" s="215"/>
      <c r="AC472" s="215"/>
      <c r="AD472" s="215"/>
      <c r="AE472" s="215"/>
      <c r="AG472" s="225"/>
      <c r="AN472" s="215"/>
      <c r="AO472" s="215"/>
      <c r="AP472" s="215"/>
      <c r="AQ472" s="215"/>
      <c r="AR472" s="215"/>
      <c r="AS472" s="215"/>
      <c r="AT472" s="215"/>
      <c r="AU472" s="215"/>
    </row>
    <row r="473" spans="3:50">
      <c r="C473" s="38"/>
      <c r="D473" s="38"/>
      <c r="AA473" s="215"/>
      <c r="AB473" s="215"/>
      <c r="AC473" s="215"/>
      <c r="AD473" s="215"/>
      <c r="AE473" s="215"/>
      <c r="AG473" s="225"/>
      <c r="AN473" s="215"/>
      <c r="AO473" s="215"/>
      <c r="AP473" s="215"/>
      <c r="AQ473" s="215"/>
      <c r="AR473" s="215"/>
      <c r="AS473" s="215"/>
      <c r="AT473" s="215"/>
      <c r="AU473" s="215"/>
    </row>
    <row r="474" spans="3:50">
      <c r="C474" s="38"/>
      <c r="D474" s="38"/>
      <c r="AA474" s="215"/>
      <c r="AB474" s="215"/>
      <c r="AC474" s="215"/>
      <c r="AD474" s="215"/>
      <c r="AE474" s="215"/>
      <c r="AG474" s="225"/>
      <c r="AN474" s="215"/>
      <c r="AO474" s="215"/>
      <c r="AP474" s="215"/>
      <c r="AQ474" s="215"/>
      <c r="AR474" s="215"/>
      <c r="AS474" s="215"/>
      <c r="AT474" s="215"/>
      <c r="AU474" s="215"/>
    </row>
    <row r="475" spans="3:50">
      <c r="C475" s="38"/>
      <c r="D475" s="38"/>
      <c r="AA475" s="215"/>
      <c r="AB475" s="215"/>
      <c r="AC475" s="215"/>
      <c r="AD475" s="215"/>
      <c r="AE475" s="215"/>
      <c r="AG475" s="225"/>
      <c r="AN475" s="215"/>
      <c r="AO475" s="215"/>
      <c r="AP475" s="215"/>
      <c r="AQ475" s="215"/>
      <c r="AR475" s="215"/>
      <c r="AS475" s="215"/>
      <c r="AT475" s="215"/>
      <c r="AU475" s="215"/>
    </row>
    <row r="476" spans="3:50">
      <c r="C476" s="38"/>
      <c r="D476" s="38"/>
      <c r="AA476" s="215"/>
      <c r="AB476" s="215"/>
      <c r="AC476" s="215"/>
      <c r="AD476" s="215"/>
      <c r="AE476" s="215"/>
      <c r="AG476" s="225"/>
      <c r="AN476" s="215"/>
      <c r="AO476" s="215"/>
      <c r="AP476" s="215"/>
      <c r="AQ476" s="215"/>
      <c r="AR476" s="215"/>
      <c r="AS476" s="215"/>
      <c r="AT476" s="215"/>
      <c r="AU476" s="215"/>
    </row>
    <row r="477" spans="3:50">
      <c r="C477" s="38"/>
      <c r="D477" s="38"/>
      <c r="AA477" s="215"/>
      <c r="AB477" s="215"/>
      <c r="AC477" s="215"/>
      <c r="AD477" s="215"/>
      <c r="AE477" s="215"/>
      <c r="AG477" s="225"/>
      <c r="AN477" s="215"/>
      <c r="AO477" s="215"/>
      <c r="AP477" s="215"/>
      <c r="AQ477" s="215"/>
      <c r="AR477" s="215"/>
      <c r="AS477" s="215"/>
      <c r="AT477" s="215"/>
      <c r="AU477" s="215"/>
    </row>
    <row r="478" spans="3:50">
      <c r="C478" s="38"/>
      <c r="D478" s="38"/>
      <c r="AA478" s="215"/>
      <c r="AB478" s="215"/>
      <c r="AC478" s="215"/>
      <c r="AD478" s="215"/>
      <c r="AE478" s="215"/>
      <c r="AG478" s="225"/>
      <c r="AN478" s="215"/>
      <c r="AO478" s="215"/>
      <c r="AP478" s="215"/>
      <c r="AQ478" s="215"/>
      <c r="AR478" s="215"/>
      <c r="AS478" s="215"/>
      <c r="AT478" s="215"/>
      <c r="AU478" s="215"/>
    </row>
    <row r="479" spans="3:50">
      <c r="C479" s="38"/>
      <c r="D479" s="38"/>
      <c r="AA479" s="215"/>
      <c r="AB479" s="215"/>
      <c r="AC479" s="215"/>
      <c r="AD479" s="215"/>
      <c r="AE479" s="215"/>
      <c r="AG479" s="225"/>
      <c r="AN479" s="215"/>
      <c r="AO479" s="215"/>
      <c r="AP479" s="215"/>
      <c r="AQ479" s="215"/>
      <c r="AR479" s="215"/>
      <c r="AS479" s="215"/>
      <c r="AT479" s="215"/>
      <c r="AU479" s="215"/>
    </row>
    <row r="480" spans="3:50">
      <c r="C480" s="38"/>
      <c r="D480" s="38"/>
      <c r="AA480" s="215"/>
      <c r="AB480" s="215"/>
      <c r="AC480" s="215"/>
      <c r="AD480" s="215"/>
      <c r="AE480" s="215"/>
      <c r="AG480" s="225"/>
      <c r="AN480" s="215"/>
      <c r="AO480" s="215"/>
      <c r="AP480" s="215"/>
      <c r="AQ480" s="215"/>
      <c r="AR480" s="215"/>
      <c r="AS480" s="215"/>
      <c r="AT480" s="215"/>
      <c r="AU480" s="215"/>
    </row>
    <row r="481" spans="3:64">
      <c r="C481" s="38"/>
      <c r="D481" s="38"/>
      <c r="AA481" s="215"/>
      <c r="AB481" s="215"/>
      <c r="AC481" s="215"/>
      <c r="AD481" s="215"/>
      <c r="AE481" s="215"/>
      <c r="AG481" s="225"/>
      <c r="AN481" s="215"/>
      <c r="AO481" s="215"/>
      <c r="AP481" s="215"/>
      <c r="AQ481" s="215"/>
      <c r="AR481" s="215"/>
      <c r="AS481" s="215"/>
      <c r="AT481" s="215"/>
      <c r="AU481" s="215"/>
      <c r="AV481" s="215"/>
      <c r="AW481" s="215"/>
      <c r="AX481" s="215"/>
      <c r="AY481" s="215"/>
      <c r="AZ481" s="215"/>
      <c r="BA481" s="215"/>
      <c r="BB481" s="215"/>
      <c r="BC481" s="215"/>
      <c r="BD481" s="215"/>
      <c r="BE481" s="215"/>
      <c r="BF481" s="215"/>
      <c r="BG481" s="215"/>
      <c r="BH481" s="215"/>
      <c r="BI481" s="215"/>
      <c r="BJ481" s="215"/>
      <c r="BK481" s="215"/>
      <c r="BL481" s="215"/>
    </row>
    <row r="482" spans="3:64">
      <c r="C482" s="38"/>
      <c r="D482" s="38"/>
      <c r="AA482" s="215"/>
      <c r="AB482" s="215"/>
      <c r="AC482" s="215"/>
      <c r="AD482" s="215"/>
      <c r="AE482" s="215"/>
      <c r="AG482" s="225"/>
      <c r="AN482" s="215"/>
      <c r="AO482" s="215"/>
      <c r="AP482" s="215"/>
      <c r="AQ482" s="215"/>
      <c r="AR482" s="215"/>
      <c r="AS482" s="215"/>
      <c r="AT482" s="215"/>
      <c r="AU482" s="215"/>
    </row>
    <row r="483" spans="3:64">
      <c r="C483" s="38"/>
      <c r="D483" s="38"/>
      <c r="AA483" s="215"/>
      <c r="AB483" s="215"/>
      <c r="AC483" s="215"/>
      <c r="AD483" s="215"/>
      <c r="AE483" s="215"/>
      <c r="AG483" s="225"/>
      <c r="AN483" s="215"/>
      <c r="AO483" s="215"/>
      <c r="AP483" s="215"/>
      <c r="AQ483" s="215"/>
      <c r="AR483" s="215"/>
      <c r="AS483" s="215"/>
      <c r="AT483" s="215"/>
      <c r="AU483" s="215"/>
    </row>
    <row r="484" spans="3:64">
      <c r="C484" s="38"/>
      <c r="D484" s="38"/>
      <c r="AA484" s="215"/>
      <c r="AB484" s="215"/>
      <c r="AC484" s="215"/>
      <c r="AD484" s="215"/>
      <c r="AE484" s="215"/>
      <c r="AG484" s="225"/>
      <c r="AN484" s="215"/>
      <c r="AO484" s="215"/>
      <c r="AP484" s="215"/>
      <c r="AQ484" s="215"/>
      <c r="AR484" s="215"/>
      <c r="AS484" s="215"/>
      <c r="AT484" s="215"/>
      <c r="AU484" s="215"/>
    </row>
    <row r="485" spans="3:64">
      <c r="C485" s="38"/>
      <c r="D485" s="38"/>
      <c r="AA485" s="215"/>
      <c r="AB485" s="215"/>
      <c r="AC485" s="215"/>
      <c r="AD485" s="215"/>
      <c r="AE485" s="215"/>
      <c r="AG485" s="225"/>
      <c r="AN485" s="215"/>
      <c r="AO485" s="215"/>
      <c r="AP485" s="215"/>
      <c r="AQ485" s="215"/>
      <c r="AR485" s="215"/>
      <c r="AS485" s="215"/>
      <c r="AT485" s="215"/>
      <c r="AU485" s="215"/>
    </row>
    <row r="486" spans="3:64">
      <c r="C486" s="38"/>
      <c r="D486" s="38"/>
      <c r="AA486" s="215"/>
      <c r="AB486" s="215"/>
      <c r="AC486" s="215"/>
      <c r="AD486" s="215"/>
      <c r="AE486" s="215"/>
      <c r="AG486" s="225"/>
      <c r="AN486" s="215"/>
      <c r="AO486" s="215"/>
      <c r="AP486" s="215"/>
      <c r="AQ486" s="215"/>
      <c r="AR486" s="215"/>
      <c r="AS486" s="215"/>
      <c r="AT486" s="215"/>
      <c r="AU486" s="215"/>
    </row>
    <row r="487" spans="3:64">
      <c r="C487" s="38"/>
      <c r="D487" s="38"/>
      <c r="AA487" s="215"/>
      <c r="AB487" s="215"/>
      <c r="AC487" s="215"/>
      <c r="AD487" s="215"/>
      <c r="AE487" s="215"/>
      <c r="AG487" s="225"/>
      <c r="AN487" s="215"/>
      <c r="AO487" s="215"/>
      <c r="AP487" s="215"/>
      <c r="AQ487" s="215"/>
      <c r="AR487" s="215"/>
      <c r="AS487" s="215"/>
      <c r="AT487" s="215"/>
      <c r="AU487" s="215"/>
    </row>
    <row r="488" spans="3:64">
      <c r="C488" s="38"/>
      <c r="D488" s="38"/>
      <c r="AA488" s="215"/>
      <c r="AB488" s="215"/>
      <c r="AC488" s="215"/>
      <c r="AD488" s="215"/>
      <c r="AE488" s="215"/>
      <c r="AG488" s="225"/>
      <c r="AN488" s="215"/>
      <c r="AO488" s="215"/>
      <c r="AP488" s="215"/>
      <c r="AQ488" s="215"/>
      <c r="AR488" s="215"/>
      <c r="AS488" s="215"/>
      <c r="AT488" s="215"/>
      <c r="AU488" s="215"/>
    </row>
    <row r="489" spans="3:64">
      <c r="C489" s="38"/>
      <c r="D489" s="38"/>
      <c r="AA489" s="215"/>
      <c r="AB489" s="215"/>
      <c r="AC489" s="215"/>
      <c r="AD489" s="215"/>
      <c r="AE489" s="215"/>
      <c r="AG489" s="225"/>
      <c r="AN489" s="215"/>
      <c r="AO489" s="215"/>
      <c r="AP489" s="215"/>
      <c r="AQ489" s="215"/>
      <c r="AR489" s="215"/>
      <c r="AS489" s="215"/>
      <c r="AT489" s="215"/>
      <c r="AU489" s="215"/>
    </row>
    <row r="490" spans="3:64">
      <c r="C490" s="38"/>
      <c r="D490" s="38"/>
      <c r="AA490" s="215"/>
      <c r="AB490" s="215"/>
      <c r="AC490" s="215"/>
      <c r="AD490" s="215"/>
      <c r="AE490" s="215"/>
      <c r="AG490" s="225"/>
      <c r="AN490" s="215"/>
      <c r="AO490" s="215"/>
      <c r="AP490" s="215"/>
      <c r="AQ490" s="215"/>
      <c r="AR490" s="215"/>
      <c r="AS490" s="215"/>
      <c r="AT490" s="215"/>
      <c r="AU490" s="215"/>
    </row>
    <row r="491" spans="3:64">
      <c r="C491" s="38"/>
      <c r="D491" s="38"/>
      <c r="AA491" s="215"/>
      <c r="AB491" s="215"/>
      <c r="AC491" s="215"/>
      <c r="AD491" s="215"/>
      <c r="AE491" s="215"/>
      <c r="AG491" s="225"/>
      <c r="AN491" s="215"/>
      <c r="AO491" s="215"/>
      <c r="AP491" s="215"/>
      <c r="AQ491" s="215"/>
      <c r="AR491" s="215"/>
      <c r="AS491" s="215"/>
      <c r="AT491" s="215"/>
      <c r="AU491" s="215"/>
    </row>
    <row r="492" spans="3:64">
      <c r="C492" s="38"/>
      <c r="D492" s="38"/>
      <c r="AA492" s="215"/>
      <c r="AB492" s="215"/>
      <c r="AC492" s="215"/>
      <c r="AD492" s="215"/>
      <c r="AE492" s="215"/>
      <c r="AG492" s="225"/>
      <c r="AN492" s="215"/>
      <c r="AO492" s="215"/>
      <c r="AP492" s="215"/>
      <c r="AQ492" s="215"/>
      <c r="AR492" s="215"/>
      <c r="AS492" s="215"/>
      <c r="AT492" s="215"/>
      <c r="AU492" s="215"/>
    </row>
    <row r="493" spans="3:64">
      <c r="C493" s="38"/>
      <c r="D493" s="38"/>
      <c r="AA493" s="215"/>
      <c r="AB493" s="215"/>
      <c r="AC493" s="215"/>
      <c r="AD493" s="215"/>
      <c r="AE493" s="215"/>
      <c r="AG493" s="225"/>
      <c r="AN493" s="215"/>
      <c r="AO493" s="215"/>
      <c r="AP493" s="215"/>
      <c r="AQ493" s="215"/>
      <c r="AR493" s="215"/>
      <c r="AS493" s="215"/>
      <c r="AT493" s="215"/>
      <c r="AU493" s="215"/>
    </row>
    <row r="494" spans="3:64">
      <c r="C494" s="38"/>
      <c r="D494" s="38"/>
      <c r="AA494" s="215"/>
      <c r="AB494" s="215"/>
      <c r="AC494" s="215"/>
      <c r="AD494" s="215"/>
      <c r="AE494" s="215"/>
      <c r="AG494" s="225"/>
      <c r="AN494" s="215"/>
      <c r="AO494" s="215"/>
      <c r="AP494" s="215"/>
      <c r="AQ494" s="215"/>
      <c r="AR494" s="215"/>
      <c r="AS494" s="215"/>
      <c r="AT494" s="215"/>
      <c r="AU494" s="215"/>
    </row>
    <row r="495" spans="3:64">
      <c r="C495" s="38"/>
      <c r="D495" s="38"/>
      <c r="AA495" s="215"/>
      <c r="AB495" s="215"/>
      <c r="AC495" s="215"/>
      <c r="AD495" s="215"/>
      <c r="AE495" s="215"/>
      <c r="AG495" s="225"/>
      <c r="AN495" s="215"/>
      <c r="AO495" s="215"/>
      <c r="AP495" s="215"/>
      <c r="AQ495" s="215"/>
      <c r="AR495" s="215"/>
      <c r="AS495" s="215"/>
      <c r="AT495" s="215"/>
      <c r="AU495" s="215"/>
    </row>
    <row r="496" spans="3:64">
      <c r="C496" s="38"/>
      <c r="D496" s="38"/>
      <c r="AA496" s="215"/>
      <c r="AB496" s="215"/>
      <c r="AC496" s="215"/>
      <c r="AD496" s="215"/>
      <c r="AE496" s="215"/>
      <c r="AG496" s="225"/>
      <c r="AN496" s="215"/>
      <c r="AO496" s="215"/>
      <c r="AP496" s="215"/>
      <c r="AQ496" s="215"/>
      <c r="AR496" s="215"/>
      <c r="AS496" s="215"/>
      <c r="AT496" s="215"/>
      <c r="AU496" s="215"/>
    </row>
    <row r="497" spans="3:48">
      <c r="C497" s="38"/>
      <c r="D497" s="38"/>
      <c r="AA497" s="215"/>
      <c r="AB497" s="215"/>
      <c r="AC497" s="215"/>
      <c r="AD497" s="215"/>
      <c r="AE497" s="215"/>
      <c r="AG497" s="225"/>
      <c r="AN497" s="215"/>
      <c r="AO497" s="215"/>
      <c r="AP497" s="215"/>
      <c r="AQ497" s="215"/>
      <c r="AR497" s="215"/>
      <c r="AS497" s="215"/>
      <c r="AT497" s="215"/>
      <c r="AU497" s="215"/>
    </row>
    <row r="498" spans="3:48">
      <c r="C498" s="38"/>
      <c r="D498" s="38"/>
      <c r="AA498" s="215"/>
      <c r="AB498" s="215"/>
      <c r="AC498" s="215"/>
      <c r="AD498" s="215"/>
      <c r="AE498" s="215"/>
      <c r="AG498" s="225"/>
      <c r="AN498" s="215"/>
      <c r="AO498" s="215"/>
      <c r="AP498" s="215"/>
      <c r="AQ498" s="215"/>
      <c r="AR498" s="215"/>
      <c r="AS498" s="215"/>
      <c r="AT498" s="215"/>
      <c r="AU498" s="215"/>
    </row>
    <row r="499" spans="3:48">
      <c r="C499" s="38"/>
      <c r="D499" s="38"/>
      <c r="AA499" s="215"/>
      <c r="AB499" s="215"/>
      <c r="AC499" s="215"/>
      <c r="AD499" s="215"/>
      <c r="AE499" s="215"/>
      <c r="AG499" s="225"/>
      <c r="AN499" s="215"/>
      <c r="AO499" s="215"/>
      <c r="AP499" s="215"/>
      <c r="AQ499" s="215"/>
      <c r="AR499" s="215"/>
      <c r="AS499" s="215"/>
      <c r="AT499" s="215"/>
      <c r="AU499" s="215"/>
    </row>
    <row r="500" spans="3:48">
      <c r="C500" s="38"/>
      <c r="D500" s="38"/>
      <c r="AA500" s="215"/>
      <c r="AB500" s="215"/>
      <c r="AC500" s="215"/>
      <c r="AD500" s="215"/>
      <c r="AE500" s="215"/>
      <c r="AG500" s="225"/>
      <c r="AN500" s="215"/>
      <c r="AO500" s="215"/>
      <c r="AP500" s="215"/>
      <c r="AQ500" s="215"/>
      <c r="AR500" s="215"/>
      <c r="AS500" s="215"/>
      <c r="AT500" s="215"/>
      <c r="AU500" s="215"/>
    </row>
    <row r="501" spans="3:48">
      <c r="C501" s="38"/>
      <c r="D501" s="38"/>
      <c r="AA501" s="215"/>
      <c r="AB501" s="215"/>
      <c r="AC501" s="215"/>
      <c r="AD501" s="215"/>
      <c r="AE501" s="215"/>
      <c r="AG501" s="225"/>
      <c r="AN501" s="215"/>
      <c r="AO501" s="215"/>
      <c r="AP501" s="215"/>
      <c r="AQ501" s="215"/>
      <c r="AR501" s="215"/>
      <c r="AS501" s="215"/>
      <c r="AT501" s="215"/>
      <c r="AU501" s="215"/>
    </row>
    <row r="502" spans="3:48">
      <c r="C502" s="38"/>
      <c r="D502" s="38"/>
      <c r="AA502" s="215"/>
      <c r="AB502" s="215"/>
      <c r="AC502" s="215"/>
      <c r="AD502" s="215"/>
      <c r="AE502" s="215"/>
      <c r="AG502" s="225"/>
      <c r="AN502" s="215"/>
      <c r="AO502" s="215"/>
      <c r="AP502" s="215"/>
      <c r="AQ502" s="215"/>
      <c r="AR502" s="215"/>
      <c r="AS502" s="215"/>
      <c r="AT502" s="215"/>
      <c r="AU502" s="215"/>
    </row>
    <row r="503" spans="3:48">
      <c r="C503" s="38"/>
      <c r="D503" s="38"/>
      <c r="AA503" s="215"/>
      <c r="AB503" s="215"/>
      <c r="AC503" s="215"/>
      <c r="AD503" s="215"/>
      <c r="AE503" s="215"/>
      <c r="AG503" s="225"/>
      <c r="AN503" s="215"/>
      <c r="AO503" s="215"/>
      <c r="AP503" s="215"/>
      <c r="AQ503" s="215"/>
      <c r="AR503" s="215"/>
      <c r="AS503" s="215"/>
      <c r="AT503" s="215"/>
      <c r="AU503" s="215"/>
    </row>
    <row r="504" spans="3:48">
      <c r="C504" s="38"/>
      <c r="D504" s="38"/>
      <c r="AA504" s="215"/>
      <c r="AB504" s="215"/>
      <c r="AC504" s="215"/>
      <c r="AD504" s="215"/>
      <c r="AE504" s="215"/>
      <c r="AG504" s="225"/>
      <c r="AN504" s="215"/>
      <c r="AO504" s="215"/>
      <c r="AP504" s="215"/>
      <c r="AQ504" s="215"/>
      <c r="AR504" s="215"/>
      <c r="AS504" s="215"/>
      <c r="AT504" s="215"/>
      <c r="AU504" s="215"/>
    </row>
    <row r="505" spans="3:48">
      <c r="C505" s="38"/>
      <c r="D505" s="38"/>
      <c r="AA505" s="215"/>
      <c r="AB505" s="215"/>
      <c r="AC505" s="215"/>
      <c r="AD505" s="215"/>
      <c r="AE505" s="215"/>
      <c r="AG505" s="225"/>
      <c r="AN505" s="215"/>
      <c r="AO505" s="215"/>
      <c r="AP505" s="215"/>
      <c r="AQ505" s="215"/>
      <c r="AR505" s="215"/>
      <c r="AS505" s="215"/>
      <c r="AT505" s="215"/>
      <c r="AU505" s="215"/>
    </row>
    <row r="506" spans="3:48">
      <c r="C506" s="38"/>
      <c r="D506" s="38"/>
      <c r="AA506" s="215"/>
      <c r="AB506" s="215"/>
      <c r="AC506" s="215"/>
      <c r="AD506" s="215"/>
      <c r="AE506" s="215"/>
      <c r="AG506" s="225"/>
      <c r="AN506" s="215"/>
      <c r="AO506" s="215"/>
      <c r="AP506" s="215"/>
      <c r="AQ506" s="215"/>
      <c r="AR506" s="215"/>
      <c r="AS506" s="215"/>
      <c r="AT506" s="215"/>
      <c r="AU506" s="215"/>
    </row>
    <row r="507" spans="3:48">
      <c r="C507" s="38"/>
      <c r="D507" s="38"/>
      <c r="AA507" s="215"/>
      <c r="AB507" s="215"/>
      <c r="AC507" s="215"/>
      <c r="AD507" s="215"/>
      <c r="AE507" s="215"/>
      <c r="AG507" s="225"/>
      <c r="AN507" s="215"/>
      <c r="AO507" s="215"/>
      <c r="AP507" s="215"/>
      <c r="AQ507" s="215"/>
      <c r="AR507" s="215"/>
      <c r="AS507" s="215"/>
      <c r="AT507" s="215"/>
      <c r="AU507" s="215"/>
    </row>
    <row r="508" spans="3:48">
      <c r="C508" s="38"/>
      <c r="D508" s="38"/>
      <c r="AA508" s="215"/>
      <c r="AB508" s="215"/>
      <c r="AC508" s="215"/>
      <c r="AD508" s="215"/>
      <c r="AE508" s="215"/>
      <c r="AG508" s="225"/>
      <c r="AN508" s="215"/>
      <c r="AO508" s="215"/>
      <c r="AP508" s="215"/>
      <c r="AQ508" s="215"/>
      <c r="AR508" s="215"/>
      <c r="AS508" s="215"/>
      <c r="AT508" s="215"/>
      <c r="AU508" s="215"/>
    </row>
    <row r="509" spans="3:48">
      <c r="C509" s="38"/>
      <c r="D509" s="38"/>
      <c r="AA509" s="215"/>
      <c r="AB509" s="215"/>
      <c r="AC509" s="215"/>
      <c r="AD509" s="215"/>
      <c r="AE509" s="215"/>
      <c r="AG509" s="225"/>
      <c r="AN509" s="215"/>
      <c r="AO509" s="215"/>
      <c r="AP509" s="215"/>
      <c r="AQ509" s="215"/>
      <c r="AR509" s="215"/>
      <c r="AS509" s="215"/>
      <c r="AT509" s="215"/>
      <c r="AU509" s="215"/>
    </row>
    <row r="510" spans="3:48">
      <c r="C510" s="38"/>
      <c r="D510" s="38"/>
      <c r="AA510" s="215"/>
      <c r="AB510" s="215"/>
      <c r="AC510" s="215"/>
      <c r="AD510" s="215"/>
      <c r="AE510" s="215"/>
      <c r="AG510" s="225"/>
      <c r="AN510" s="215"/>
      <c r="AO510" s="215"/>
      <c r="AP510" s="215"/>
      <c r="AQ510" s="215"/>
      <c r="AR510" s="215"/>
      <c r="AS510" s="215"/>
      <c r="AT510" s="215"/>
      <c r="AU510" s="215"/>
    </row>
    <row r="511" spans="3:48">
      <c r="C511" s="38"/>
      <c r="D511" s="38"/>
      <c r="AA511" s="215"/>
      <c r="AB511" s="215"/>
      <c r="AC511" s="215"/>
      <c r="AD511" s="215"/>
      <c r="AE511" s="215"/>
      <c r="AG511" s="225"/>
      <c r="AN511" s="215"/>
      <c r="AO511" s="215"/>
      <c r="AP511" s="215"/>
      <c r="AQ511" s="215"/>
      <c r="AR511" s="215"/>
      <c r="AS511" s="215"/>
      <c r="AT511" s="215"/>
      <c r="AU511" s="215"/>
      <c r="AV511" s="215"/>
    </row>
    <row r="512" spans="3:48">
      <c r="C512" s="38"/>
      <c r="D512" s="38"/>
      <c r="AA512" s="215"/>
      <c r="AB512" s="215"/>
      <c r="AC512" s="215"/>
      <c r="AD512" s="215"/>
      <c r="AE512" s="215"/>
      <c r="AG512" s="225"/>
      <c r="AN512" s="215"/>
      <c r="AO512" s="215"/>
      <c r="AP512" s="215"/>
      <c r="AQ512" s="215"/>
      <c r="AR512" s="215"/>
      <c r="AS512" s="215"/>
      <c r="AT512" s="215"/>
      <c r="AU512" s="215"/>
    </row>
    <row r="513" spans="3:64">
      <c r="C513" s="38"/>
      <c r="D513" s="38"/>
      <c r="AA513" s="215"/>
      <c r="AB513" s="215"/>
      <c r="AC513" s="215"/>
      <c r="AD513" s="215"/>
      <c r="AE513" s="215"/>
      <c r="AG513" s="225"/>
      <c r="AN513" s="215"/>
      <c r="AO513" s="215"/>
      <c r="AP513" s="215"/>
      <c r="AQ513" s="215"/>
      <c r="AR513" s="215"/>
      <c r="AS513" s="215"/>
      <c r="AT513" s="215"/>
      <c r="AU513" s="215"/>
    </row>
    <row r="514" spans="3:64">
      <c r="C514" s="38"/>
      <c r="D514" s="38"/>
      <c r="AA514" s="215"/>
      <c r="AB514" s="215"/>
      <c r="AC514" s="215"/>
      <c r="AD514" s="215"/>
      <c r="AE514" s="215"/>
      <c r="AG514" s="225"/>
      <c r="AN514" s="215"/>
      <c r="AO514" s="215"/>
      <c r="AP514" s="215"/>
      <c r="AQ514" s="215"/>
      <c r="AR514" s="215"/>
      <c r="AS514" s="215"/>
      <c r="AT514" s="215"/>
      <c r="AU514" s="215"/>
      <c r="AV514" s="215"/>
    </row>
    <row r="515" spans="3:64">
      <c r="C515" s="38"/>
      <c r="D515" s="38"/>
      <c r="AA515" s="215"/>
      <c r="AB515" s="215"/>
      <c r="AC515" s="215"/>
      <c r="AD515" s="215"/>
      <c r="AE515" s="215"/>
      <c r="AG515" s="225"/>
      <c r="AN515" s="215"/>
      <c r="AO515" s="215"/>
      <c r="AP515" s="215"/>
      <c r="AQ515" s="215"/>
      <c r="AR515" s="215"/>
      <c r="AS515" s="215"/>
      <c r="AT515" s="215"/>
      <c r="AU515" s="215"/>
      <c r="AV515" s="215"/>
      <c r="AW515" s="215"/>
      <c r="AX515" s="215"/>
      <c r="AY515" s="215"/>
      <c r="AZ515" s="215"/>
      <c r="BA515" s="215"/>
      <c r="BB515" s="215"/>
      <c r="BC515" s="215"/>
      <c r="BD515" s="215"/>
      <c r="BE515" s="215"/>
      <c r="BF515" s="215"/>
      <c r="BG515" s="215"/>
      <c r="BH515" s="215"/>
      <c r="BI515" s="215"/>
      <c r="BJ515" s="215"/>
      <c r="BK515" s="215"/>
      <c r="BL515" s="215"/>
    </row>
    <row r="516" spans="3:64">
      <c r="C516" s="38"/>
      <c r="D516" s="38"/>
      <c r="AA516" s="215"/>
      <c r="AB516" s="215"/>
      <c r="AC516" s="215"/>
      <c r="AD516" s="215"/>
      <c r="AE516" s="215"/>
      <c r="AG516" s="225"/>
      <c r="AN516" s="215"/>
      <c r="AO516" s="215"/>
      <c r="AP516" s="215"/>
      <c r="AQ516" s="215"/>
      <c r="AR516" s="215"/>
      <c r="AS516" s="215"/>
      <c r="AT516" s="215"/>
      <c r="AU516" s="215"/>
    </row>
    <row r="517" spans="3:64">
      <c r="C517" s="38"/>
      <c r="D517" s="38"/>
      <c r="AA517" s="215"/>
      <c r="AB517" s="215"/>
      <c r="AC517" s="215"/>
      <c r="AD517" s="215"/>
      <c r="AE517" s="215"/>
      <c r="AG517" s="225"/>
      <c r="AN517" s="215"/>
      <c r="AO517" s="215"/>
      <c r="AP517" s="215"/>
      <c r="AQ517" s="215"/>
      <c r="AR517" s="215"/>
      <c r="AS517" s="215"/>
      <c r="AT517" s="215"/>
      <c r="AU517" s="215"/>
    </row>
    <row r="518" spans="3:64">
      <c r="C518" s="38"/>
      <c r="D518" s="38"/>
      <c r="AA518" s="215"/>
      <c r="AB518" s="215"/>
      <c r="AC518" s="215"/>
      <c r="AD518" s="215"/>
      <c r="AE518" s="215"/>
      <c r="AG518" s="225"/>
      <c r="AN518" s="215"/>
      <c r="AO518" s="215"/>
      <c r="AP518" s="215"/>
      <c r="AQ518" s="215"/>
      <c r="AR518" s="215"/>
      <c r="AS518" s="215"/>
      <c r="AT518" s="215"/>
      <c r="AU518" s="215"/>
    </row>
    <row r="519" spans="3:64">
      <c r="C519" s="38"/>
      <c r="D519" s="38"/>
      <c r="AA519" s="215"/>
      <c r="AB519" s="215"/>
      <c r="AC519" s="215"/>
      <c r="AD519" s="215"/>
      <c r="AE519" s="215"/>
      <c r="AG519" s="225"/>
      <c r="AN519" s="215"/>
      <c r="AO519" s="215"/>
      <c r="AP519" s="215"/>
      <c r="AQ519" s="215"/>
      <c r="AR519" s="215"/>
      <c r="AS519" s="215"/>
      <c r="AT519" s="215"/>
      <c r="AU519" s="215"/>
    </row>
    <row r="520" spans="3:64">
      <c r="C520" s="38"/>
      <c r="D520" s="38"/>
      <c r="AA520" s="215"/>
      <c r="AB520" s="215"/>
      <c r="AC520" s="215"/>
      <c r="AD520" s="215"/>
      <c r="AE520" s="215"/>
      <c r="AG520" s="225"/>
      <c r="AN520" s="215"/>
      <c r="AO520" s="215"/>
      <c r="AP520" s="215"/>
      <c r="AQ520" s="215"/>
      <c r="AR520" s="215"/>
      <c r="AS520" s="215"/>
      <c r="AT520" s="215"/>
      <c r="AU520" s="215"/>
    </row>
    <row r="521" spans="3:64">
      <c r="C521" s="38"/>
      <c r="D521" s="38"/>
      <c r="AA521" s="215"/>
      <c r="AB521" s="215"/>
      <c r="AC521" s="215"/>
      <c r="AD521" s="215"/>
      <c r="AE521" s="215"/>
      <c r="AG521" s="225"/>
      <c r="AN521" s="215"/>
      <c r="AO521" s="215"/>
      <c r="AP521" s="215"/>
      <c r="AQ521" s="215"/>
      <c r="AR521" s="215"/>
      <c r="AS521" s="215"/>
      <c r="AT521" s="215"/>
      <c r="AU521" s="215"/>
    </row>
    <row r="522" spans="3:64">
      <c r="C522" s="38"/>
      <c r="D522" s="38"/>
      <c r="AA522" s="215"/>
      <c r="AB522" s="215"/>
      <c r="AC522" s="215"/>
      <c r="AD522" s="215"/>
      <c r="AE522" s="215"/>
      <c r="AG522" s="225"/>
      <c r="AN522" s="215"/>
      <c r="AO522" s="215"/>
      <c r="AP522" s="215"/>
      <c r="AQ522" s="215"/>
      <c r="AR522" s="215"/>
      <c r="AS522" s="215"/>
      <c r="AT522" s="215"/>
      <c r="AU522" s="215"/>
    </row>
    <row r="523" spans="3:64">
      <c r="C523" s="38"/>
      <c r="D523" s="38"/>
      <c r="AA523" s="215"/>
      <c r="AB523" s="215"/>
      <c r="AC523" s="215"/>
      <c r="AD523" s="215"/>
      <c r="AE523" s="215"/>
      <c r="AG523" s="225"/>
      <c r="AN523" s="215"/>
      <c r="AO523" s="215"/>
      <c r="AP523" s="215"/>
      <c r="AQ523" s="215"/>
      <c r="AR523" s="215"/>
      <c r="AS523" s="215"/>
      <c r="AT523" s="215"/>
      <c r="AU523" s="215"/>
    </row>
    <row r="524" spans="3:64">
      <c r="C524" s="38"/>
      <c r="D524" s="38"/>
      <c r="AA524" s="215"/>
      <c r="AB524" s="215"/>
      <c r="AC524" s="215"/>
      <c r="AD524" s="215"/>
      <c r="AE524" s="215"/>
      <c r="AG524" s="225"/>
      <c r="AN524" s="215"/>
      <c r="AO524" s="215"/>
      <c r="AP524" s="215"/>
      <c r="AQ524" s="215"/>
      <c r="AR524" s="215"/>
      <c r="AS524" s="215"/>
      <c r="AT524" s="215"/>
      <c r="AU524" s="215"/>
      <c r="AV524" s="215"/>
      <c r="AX524" s="215"/>
    </row>
    <row r="525" spans="3:64">
      <c r="C525" s="38"/>
      <c r="D525" s="38"/>
      <c r="AA525" s="215"/>
      <c r="AB525" s="215"/>
      <c r="AC525" s="215"/>
      <c r="AD525" s="215"/>
      <c r="AE525" s="215"/>
      <c r="AG525" s="225"/>
      <c r="AN525" s="215"/>
      <c r="AO525" s="215"/>
      <c r="AP525" s="215"/>
      <c r="AQ525" s="215"/>
      <c r="AR525" s="215"/>
      <c r="AS525" s="215"/>
      <c r="AT525" s="215"/>
      <c r="AU525" s="215"/>
    </row>
    <row r="526" spans="3:64">
      <c r="C526" s="38"/>
      <c r="D526" s="38"/>
      <c r="AA526" s="215"/>
      <c r="AB526" s="215"/>
      <c r="AC526" s="215"/>
      <c r="AD526" s="215"/>
      <c r="AE526" s="215"/>
      <c r="AG526" s="225"/>
      <c r="AN526" s="215"/>
      <c r="AO526" s="215"/>
      <c r="AP526" s="215"/>
      <c r="AQ526" s="215"/>
      <c r="AR526" s="215"/>
      <c r="AS526" s="215"/>
      <c r="AT526" s="215"/>
      <c r="AU526" s="215"/>
    </row>
    <row r="527" spans="3:64">
      <c r="C527" s="38"/>
      <c r="D527" s="38"/>
      <c r="AA527" s="215"/>
      <c r="AB527" s="215"/>
      <c r="AC527" s="215"/>
      <c r="AD527" s="215"/>
      <c r="AE527" s="215"/>
      <c r="AG527" s="225"/>
      <c r="AN527" s="215"/>
      <c r="AO527" s="215"/>
      <c r="AP527" s="215"/>
      <c r="AQ527" s="215"/>
      <c r="AR527" s="215"/>
      <c r="AS527" s="215"/>
      <c r="AT527" s="215"/>
      <c r="AU527" s="215"/>
    </row>
    <row r="528" spans="3:64">
      <c r="C528" s="38"/>
      <c r="D528" s="38"/>
      <c r="AA528" s="215"/>
      <c r="AB528" s="215"/>
      <c r="AC528" s="215"/>
      <c r="AD528" s="215"/>
      <c r="AE528" s="215"/>
      <c r="AG528" s="225"/>
      <c r="AN528" s="215"/>
      <c r="AO528" s="215"/>
      <c r="AP528" s="215"/>
      <c r="AQ528" s="215"/>
      <c r="AR528" s="215"/>
      <c r="AS528" s="215"/>
      <c r="AT528" s="215"/>
      <c r="AU528" s="215"/>
    </row>
    <row r="529" spans="3:64">
      <c r="C529" s="38"/>
      <c r="D529" s="38"/>
      <c r="AA529" s="215"/>
      <c r="AB529" s="215"/>
      <c r="AC529" s="215"/>
      <c r="AD529" s="215"/>
      <c r="AE529" s="215"/>
      <c r="AG529" s="225"/>
      <c r="AN529" s="215"/>
      <c r="AO529" s="215"/>
      <c r="AP529" s="215"/>
      <c r="AQ529" s="215"/>
      <c r="AR529" s="215"/>
      <c r="AS529" s="215"/>
      <c r="AT529" s="215"/>
      <c r="AU529" s="215"/>
    </row>
    <row r="530" spans="3:64">
      <c r="C530" s="38"/>
      <c r="D530" s="38"/>
      <c r="AA530" s="215"/>
      <c r="AB530" s="215"/>
      <c r="AC530" s="215"/>
      <c r="AD530" s="215"/>
      <c r="AE530" s="215"/>
      <c r="AG530" s="225"/>
      <c r="AN530" s="215"/>
      <c r="AO530" s="215"/>
      <c r="AP530" s="215"/>
      <c r="AQ530" s="215"/>
      <c r="AR530" s="215"/>
      <c r="AS530" s="215"/>
      <c r="AT530" s="215"/>
      <c r="AU530" s="215"/>
      <c r="AV530" s="215"/>
      <c r="AW530" s="215"/>
      <c r="AX530" s="215"/>
      <c r="AY530" s="215"/>
      <c r="AZ530" s="215"/>
      <c r="BA530" s="215"/>
      <c r="BB530" s="215"/>
      <c r="BC530" s="215"/>
      <c r="BD530" s="215"/>
      <c r="BE530" s="215"/>
      <c r="BF530" s="215"/>
      <c r="BG530" s="215"/>
      <c r="BH530" s="215"/>
      <c r="BI530" s="215"/>
      <c r="BJ530" s="215"/>
      <c r="BK530" s="215"/>
      <c r="BL530" s="215"/>
    </row>
    <row r="531" spans="3:64">
      <c r="C531" s="38"/>
      <c r="D531" s="38"/>
      <c r="AA531" s="215"/>
      <c r="AB531" s="215"/>
      <c r="AC531" s="215"/>
      <c r="AD531" s="215"/>
      <c r="AE531" s="215"/>
      <c r="AG531" s="225"/>
      <c r="AN531" s="215"/>
      <c r="AO531" s="215"/>
      <c r="AP531" s="215"/>
      <c r="AQ531" s="215"/>
      <c r="AR531" s="215"/>
      <c r="AS531" s="215"/>
      <c r="AT531" s="215"/>
      <c r="AU531" s="215"/>
    </row>
    <row r="532" spans="3:64">
      <c r="C532" s="38"/>
      <c r="D532" s="38"/>
      <c r="AA532" s="215"/>
      <c r="AB532" s="215"/>
      <c r="AC532" s="215"/>
      <c r="AD532" s="215"/>
      <c r="AE532" s="215"/>
      <c r="AG532" s="225"/>
      <c r="AN532" s="215"/>
      <c r="AO532" s="215"/>
      <c r="AP532" s="215"/>
      <c r="AQ532" s="215"/>
      <c r="AR532" s="215"/>
      <c r="AS532" s="215"/>
      <c r="AT532" s="215"/>
      <c r="AU532" s="215"/>
    </row>
    <row r="533" spans="3:64">
      <c r="C533" s="38"/>
      <c r="D533" s="38"/>
      <c r="AA533" s="215"/>
      <c r="AB533" s="215"/>
      <c r="AC533" s="215"/>
      <c r="AD533" s="215"/>
      <c r="AE533" s="215"/>
      <c r="AG533" s="225"/>
      <c r="AN533" s="215"/>
      <c r="AO533" s="215"/>
      <c r="AP533" s="215"/>
      <c r="AQ533" s="215"/>
      <c r="AR533" s="215"/>
      <c r="AS533" s="215"/>
      <c r="AT533" s="215"/>
      <c r="AU533" s="215"/>
    </row>
    <row r="534" spans="3:64">
      <c r="C534" s="38"/>
      <c r="D534" s="38"/>
      <c r="AA534" s="215"/>
      <c r="AB534" s="215"/>
      <c r="AC534" s="215"/>
      <c r="AD534" s="215"/>
      <c r="AE534" s="215"/>
      <c r="AG534" s="225"/>
      <c r="AN534" s="215"/>
      <c r="AO534" s="215"/>
      <c r="AP534" s="215"/>
      <c r="AQ534" s="215"/>
      <c r="AR534" s="215"/>
      <c r="AS534" s="215"/>
      <c r="AT534" s="215"/>
      <c r="AU534" s="215"/>
    </row>
    <row r="535" spans="3:64">
      <c r="C535" s="38"/>
      <c r="D535" s="38"/>
      <c r="AA535" s="215"/>
      <c r="AB535" s="215"/>
      <c r="AC535" s="215"/>
      <c r="AD535" s="215"/>
      <c r="AE535" s="215"/>
      <c r="AG535" s="225"/>
      <c r="AN535" s="215"/>
      <c r="AO535" s="215"/>
      <c r="AP535" s="215"/>
      <c r="AQ535" s="215"/>
      <c r="AR535" s="215"/>
      <c r="AS535" s="215"/>
      <c r="AT535" s="215"/>
      <c r="AU535" s="215"/>
    </row>
    <row r="536" spans="3:64">
      <c r="C536" s="38"/>
      <c r="D536" s="38"/>
      <c r="AA536" s="215"/>
      <c r="AB536" s="215"/>
      <c r="AC536" s="215"/>
      <c r="AD536" s="215"/>
      <c r="AE536" s="215"/>
      <c r="AG536" s="225"/>
      <c r="AN536" s="215"/>
      <c r="AO536" s="215"/>
      <c r="AP536" s="215"/>
      <c r="AQ536" s="215"/>
      <c r="AR536" s="215"/>
      <c r="AS536" s="215"/>
      <c r="AT536" s="215"/>
      <c r="AU536" s="215"/>
    </row>
    <row r="537" spans="3:64">
      <c r="C537" s="38"/>
      <c r="D537" s="38"/>
      <c r="AA537" s="215"/>
      <c r="AB537" s="215"/>
      <c r="AC537" s="215"/>
      <c r="AD537" s="215"/>
      <c r="AE537" s="215"/>
      <c r="AG537" s="225"/>
      <c r="AN537" s="215"/>
      <c r="AO537" s="215"/>
      <c r="AP537" s="215"/>
      <c r="AQ537" s="215"/>
      <c r="AR537" s="215"/>
      <c r="AS537" s="215"/>
      <c r="AT537" s="215"/>
      <c r="AU537" s="215"/>
    </row>
    <row r="538" spans="3:64">
      <c r="C538" s="38"/>
      <c r="D538" s="38"/>
      <c r="AA538" s="215"/>
      <c r="AB538" s="215"/>
      <c r="AC538" s="215"/>
      <c r="AD538" s="215"/>
      <c r="AE538" s="215"/>
      <c r="AG538" s="225"/>
      <c r="AN538" s="215"/>
      <c r="AO538" s="215"/>
      <c r="AP538" s="215"/>
      <c r="AQ538" s="215"/>
      <c r="AR538" s="215"/>
      <c r="AS538" s="215"/>
      <c r="AT538" s="215"/>
      <c r="AU538" s="215"/>
    </row>
    <row r="539" spans="3:64">
      <c r="C539" s="38"/>
      <c r="D539" s="38"/>
      <c r="AA539" s="215"/>
      <c r="AB539" s="215"/>
      <c r="AC539" s="215"/>
      <c r="AD539" s="215"/>
      <c r="AE539" s="215"/>
      <c r="AG539" s="225"/>
      <c r="AN539" s="215"/>
      <c r="AO539" s="215"/>
      <c r="AP539" s="215"/>
      <c r="AQ539" s="215"/>
      <c r="AR539" s="215"/>
      <c r="AS539" s="215"/>
      <c r="AT539" s="215"/>
      <c r="AU539" s="215"/>
    </row>
    <row r="540" spans="3:64">
      <c r="C540" s="38"/>
      <c r="D540" s="38"/>
      <c r="AA540" s="215"/>
      <c r="AB540" s="215"/>
      <c r="AC540" s="215"/>
      <c r="AD540" s="215"/>
      <c r="AE540" s="215"/>
      <c r="AG540" s="225"/>
      <c r="AN540" s="215"/>
      <c r="AO540" s="215"/>
      <c r="AP540" s="215"/>
      <c r="AQ540" s="215"/>
      <c r="AR540" s="215"/>
      <c r="AS540" s="215"/>
      <c r="AT540" s="215"/>
      <c r="AU540" s="215"/>
    </row>
    <row r="541" spans="3:64">
      <c r="C541" s="38"/>
      <c r="D541" s="38"/>
      <c r="AA541" s="215"/>
      <c r="AB541" s="215"/>
      <c r="AC541" s="215"/>
      <c r="AD541" s="215"/>
      <c r="AE541" s="215"/>
      <c r="AG541" s="225"/>
      <c r="AN541" s="215"/>
      <c r="AO541" s="215"/>
      <c r="AP541" s="215"/>
      <c r="AQ541" s="215"/>
      <c r="AR541" s="215"/>
      <c r="AS541" s="215"/>
      <c r="AT541" s="215"/>
      <c r="AU541" s="215"/>
    </row>
    <row r="542" spans="3:64">
      <c r="C542" s="38"/>
      <c r="D542" s="38"/>
      <c r="AA542" s="215"/>
      <c r="AB542" s="215"/>
      <c r="AC542" s="215"/>
      <c r="AD542" s="215"/>
      <c r="AE542" s="215"/>
      <c r="AG542" s="225"/>
      <c r="AN542" s="215"/>
      <c r="AO542" s="215"/>
      <c r="AP542" s="215"/>
      <c r="AQ542" s="215"/>
      <c r="AR542" s="215"/>
      <c r="AS542" s="215"/>
      <c r="AT542" s="215"/>
      <c r="AU542" s="215"/>
    </row>
    <row r="543" spans="3:64">
      <c r="C543" s="38"/>
      <c r="D543" s="38"/>
      <c r="AA543" s="215"/>
      <c r="AB543" s="215"/>
      <c r="AC543" s="215"/>
      <c r="AD543" s="215"/>
      <c r="AE543" s="215"/>
      <c r="AG543" s="225"/>
      <c r="AN543" s="215"/>
      <c r="AO543" s="215"/>
      <c r="AP543" s="215"/>
      <c r="AQ543" s="215"/>
      <c r="AR543" s="215"/>
      <c r="AS543" s="215"/>
      <c r="AT543" s="215"/>
      <c r="AU543" s="215"/>
    </row>
    <row r="544" spans="3:64">
      <c r="C544" s="38"/>
      <c r="D544" s="38"/>
      <c r="AA544" s="215"/>
      <c r="AB544" s="215"/>
      <c r="AC544" s="215"/>
      <c r="AD544" s="215"/>
      <c r="AE544" s="215"/>
      <c r="AG544" s="225"/>
      <c r="AN544" s="215"/>
      <c r="AO544" s="215"/>
      <c r="AP544" s="215"/>
      <c r="AQ544" s="215"/>
      <c r="AR544" s="215"/>
      <c r="AS544" s="215"/>
      <c r="AT544" s="215"/>
      <c r="AU544" s="215"/>
    </row>
    <row r="545" spans="3:48">
      <c r="C545" s="38"/>
      <c r="D545" s="38"/>
      <c r="AA545" s="215"/>
      <c r="AB545" s="215"/>
      <c r="AC545" s="215"/>
      <c r="AD545" s="215"/>
      <c r="AE545" s="215"/>
      <c r="AG545" s="225"/>
      <c r="AN545" s="215"/>
      <c r="AO545" s="215"/>
      <c r="AP545" s="215"/>
      <c r="AQ545" s="215"/>
      <c r="AR545" s="215"/>
      <c r="AS545" s="215"/>
      <c r="AT545" s="215"/>
      <c r="AU545" s="215"/>
    </row>
    <row r="546" spans="3:48">
      <c r="C546" s="38"/>
      <c r="D546" s="38"/>
      <c r="AA546" s="215"/>
      <c r="AB546" s="215"/>
      <c r="AC546" s="215"/>
      <c r="AD546" s="215"/>
      <c r="AE546" s="215"/>
      <c r="AG546" s="225"/>
      <c r="AN546" s="215"/>
      <c r="AO546" s="215"/>
      <c r="AP546" s="215"/>
      <c r="AQ546" s="215"/>
      <c r="AR546" s="215"/>
      <c r="AS546" s="215"/>
      <c r="AT546" s="215"/>
      <c r="AU546" s="215"/>
    </row>
    <row r="547" spans="3:48">
      <c r="C547" s="38"/>
      <c r="D547" s="38"/>
      <c r="AA547" s="215"/>
      <c r="AB547" s="215"/>
      <c r="AC547" s="215"/>
      <c r="AD547" s="215"/>
      <c r="AE547" s="215"/>
      <c r="AG547" s="225"/>
      <c r="AN547" s="215"/>
      <c r="AO547" s="215"/>
      <c r="AP547" s="215"/>
      <c r="AQ547" s="215"/>
      <c r="AR547" s="215"/>
      <c r="AS547" s="215"/>
      <c r="AT547" s="215"/>
      <c r="AU547" s="215"/>
    </row>
    <row r="548" spans="3:48">
      <c r="C548" s="38"/>
      <c r="D548" s="38"/>
      <c r="AA548" s="215"/>
      <c r="AB548" s="215"/>
      <c r="AC548" s="215"/>
      <c r="AD548" s="215"/>
      <c r="AE548" s="215"/>
      <c r="AG548" s="225"/>
      <c r="AN548" s="215"/>
      <c r="AO548" s="215"/>
      <c r="AP548" s="215"/>
      <c r="AQ548" s="215"/>
      <c r="AR548" s="215"/>
      <c r="AS548" s="215"/>
      <c r="AT548" s="215"/>
      <c r="AU548" s="215"/>
    </row>
    <row r="549" spans="3:48">
      <c r="C549" s="38"/>
      <c r="D549" s="38"/>
      <c r="AA549" s="215"/>
      <c r="AB549" s="215"/>
      <c r="AC549" s="215"/>
      <c r="AD549" s="215"/>
      <c r="AE549" s="215"/>
      <c r="AG549" s="225"/>
      <c r="AN549" s="215"/>
      <c r="AO549" s="215"/>
      <c r="AP549" s="215"/>
      <c r="AQ549" s="215"/>
      <c r="AR549" s="215"/>
      <c r="AS549" s="215"/>
      <c r="AT549" s="215"/>
      <c r="AU549" s="215"/>
    </row>
    <row r="550" spans="3:48">
      <c r="C550" s="38"/>
      <c r="D550" s="38"/>
      <c r="AA550" s="215"/>
      <c r="AB550" s="215"/>
      <c r="AC550" s="215"/>
      <c r="AD550" s="215"/>
      <c r="AE550" s="215"/>
      <c r="AG550" s="225"/>
      <c r="AN550" s="215"/>
      <c r="AO550" s="215"/>
      <c r="AP550" s="215"/>
      <c r="AQ550" s="215"/>
      <c r="AR550" s="215"/>
      <c r="AS550" s="215"/>
      <c r="AT550" s="215"/>
      <c r="AU550" s="215"/>
    </row>
    <row r="551" spans="3:48">
      <c r="C551" s="38"/>
      <c r="D551" s="38"/>
      <c r="AA551" s="215"/>
      <c r="AB551" s="215"/>
      <c r="AC551" s="215"/>
      <c r="AD551" s="215"/>
      <c r="AE551" s="215"/>
      <c r="AG551" s="225"/>
      <c r="AN551" s="215"/>
      <c r="AO551" s="215"/>
      <c r="AP551" s="215"/>
      <c r="AQ551" s="215"/>
      <c r="AR551" s="215"/>
      <c r="AS551" s="215"/>
      <c r="AT551" s="215"/>
      <c r="AU551" s="215"/>
    </row>
    <row r="552" spans="3:48">
      <c r="C552" s="38"/>
      <c r="D552" s="38"/>
      <c r="AA552" s="215"/>
      <c r="AB552" s="215"/>
      <c r="AC552" s="215"/>
      <c r="AD552" s="215"/>
      <c r="AE552" s="215"/>
      <c r="AG552" s="225"/>
      <c r="AN552" s="215"/>
      <c r="AO552" s="215"/>
      <c r="AP552" s="215"/>
      <c r="AQ552" s="215"/>
      <c r="AR552" s="215"/>
      <c r="AS552" s="215"/>
      <c r="AT552" s="215"/>
      <c r="AU552" s="215"/>
    </row>
    <row r="553" spans="3:48">
      <c r="C553" s="38"/>
      <c r="D553" s="38"/>
      <c r="AA553" s="215"/>
      <c r="AB553" s="215"/>
      <c r="AC553" s="215"/>
      <c r="AD553" s="215"/>
      <c r="AE553" s="215"/>
      <c r="AG553" s="225"/>
      <c r="AN553" s="215"/>
      <c r="AO553" s="215"/>
      <c r="AP553" s="215"/>
      <c r="AQ553" s="215"/>
      <c r="AR553" s="215"/>
      <c r="AS553" s="215"/>
      <c r="AT553" s="215"/>
      <c r="AU553" s="215"/>
    </row>
    <row r="554" spans="3:48">
      <c r="C554" s="38"/>
      <c r="D554" s="38"/>
      <c r="AA554" s="215"/>
      <c r="AB554" s="215"/>
      <c r="AC554" s="215"/>
      <c r="AD554" s="215"/>
      <c r="AE554" s="215"/>
      <c r="AG554" s="225"/>
      <c r="AN554" s="215"/>
      <c r="AO554" s="215"/>
      <c r="AP554" s="215"/>
      <c r="AQ554" s="215"/>
      <c r="AR554" s="215"/>
      <c r="AS554" s="215"/>
      <c r="AT554" s="215"/>
      <c r="AU554" s="215"/>
    </row>
    <row r="555" spans="3:48">
      <c r="C555" s="38"/>
      <c r="D555" s="38"/>
      <c r="AA555" s="215"/>
      <c r="AB555" s="215"/>
      <c r="AC555" s="215"/>
      <c r="AD555" s="215"/>
      <c r="AE555" s="215"/>
      <c r="AG555" s="225"/>
      <c r="AN555" s="215"/>
      <c r="AO555" s="215"/>
      <c r="AP555" s="215"/>
      <c r="AQ555" s="215"/>
      <c r="AR555" s="215"/>
      <c r="AS555" s="215"/>
      <c r="AT555" s="215"/>
      <c r="AU555" s="215"/>
      <c r="AV555" s="215"/>
    </row>
    <row r="556" spans="3:48">
      <c r="C556" s="38"/>
      <c r="D556" s="38"/>
      <c r="AA556" s="215"/>
      <c r="AB556" s="215"/>
      <c r="AC556" s="215"/>
      <c r="AD556" s="215"/>
      <c r="AE556" s="215"/>
      <c r="AG556" s="225"/>
      <c r="AN556" s="215"/>
      <c r="AO556" s="215"/>
      <c r="AP556" s="215"/>
      <c r="AQ556" s="215"/>
      <c r="AR556" s="215"/>
      <c r="AS556" s="215"/>
      <c r="AT556" s="215"/>
      <c r="AU556" s="215"/>
    </row>
    <row r="557" spans="3:48">
      <c r="C557" s="38"/>
      <c r="D557" s="38"/>
      <c r="AA557" s="215"/>
      <c r="AB557" s="215"/>
      <c r="AC557" s="215"/>
      <c r="AD557" s="215"/>
      <c r="AE557" s="215"/>
      <c r="AG557" s="225"/>
      <c r="AN557" s="215"/>
      <c r="AO557" s="215"/>
      <c r="AP557" s="215"/>
      <c r="AQ557" s="215"/>
      <c r="AR557" s="215"/>
      <c r="AS557" s="215"/>
      <c r="AT557" s="215"/>
      <c r="AU557" s="215"/>
    </row>
    <row r="558" spans="3:48">
      <c r="C558" s="38"/>
      <c r="D558" s="38"/>
      <c r="AA558" s="215"/>
      <c r="AB558" s="215"/>
      <c r="AC558" s="215"/>
      <c r="AD558" s="215"/>
      <c r="AE558" s="215"/>
      <c r="AG558" s="225"/>
      <c r="AN558" s="215"/>
      <c r="AO558" s="215"/>
      <c r="AP558" s="215"/>
      <c r="AQ558" s="215"/>
      <c r="AR558" s="215"/>
      <c r="AS558" s="215"/>
      <c r="AT558" s="215"/>
      <c r="AU558" s="215"/>
    </row>
    <row r="559" spans="3:48">
      <c r="C559" s="38"/>
      <c r="D559" s="38"/>
      <c r="AA559" s="215"/>
      <c r="AB559" s="215"/>
      <c r="AC559" s="215"/>
      <c r="AD559" s="215"/>
      <c r="AE559" s="215"/>
      <c r="AG559" s="225"/>
      <c r="AN559" s="215"/>
      <c r="AO559" s="215"/>
      <c r="AP559" s="215"/>
      <c r="AQ559" s="215"/>
      <c r="AR559" s="215"/>
      <c r="AS559" s="215"/>
      <c r="AT559" s="215"/>
      <c r="AU559" s="215"/>
    </row>
    <row r="560" spans="3:48">
      <c r="C560" s="38"/>
      <c r="D560" s="38"/>
      <c r="AA560" s="215"/>
      <c r="AB560" s="215"/>
      <c r="AC560" s="215"/>
      <c r="AD560" s="215"/>
      <c r="AE560" s="215"/>
      <c r="AG560" s="225"/>
      <c r="AN560" s="215"/>
      <c r="AO560" s="215"/>
      <c r="AP560" s="215"/>
      <c r="AQ560" s="215"/>
      <c r="AR560" s="215"/>
      <c r="AS560" s="215"/>
      <c r="AT560" s="215"/>
      <c r="AU560" s="215"/>
    </row>
    <row r="561" spans="3:48">
      <c r="C561" s="38"/>
      <c r="D561" s="38"/>
      <c r="AA561" s="215"/>
      <c r="AB561" s="215"/>
      <c r="AC561" s="215"/>
      <c r="AD561" s="215"/>
      <c r="AE561" s="215"/>
      <c r="AG561" s="225"/>
      <c r="AN561" s="215"/>
      <c r="AO561" s="215"/>
      <c r="AP561" s="215"/>
      <c r="AQ561" s="215"/>
      <c r="AR561" s="215"/>
      <c r="AS561" s="215"/>
      <c r="AT561" s="215"/>
      <c r="AU561" s="215"/>
    </row>
    <row r="562" spans="3:48">
      <c r="C562" s="38"/>
      <c r="D562" s="38"/>
      <c r="AA562" s="215"/>
      <c r="AB562" s="215"/>
      <c r="AC562" s="215"/>
      <c r="AD562" s="215"/>
      <c r="AE562" s="215"/>
      <c r="AG562" s="225"/>
      <c r="AN562" s="215"/>
      <c r="AO562" s="215"/>
      <c r="AP562" s="215"/>
      <c r="AQ562" s="215"/>
      <c r="AR562" s="215"/>
      <c r="AS562" s="215"/>
      <c r="AT562" s="215"/>
      <c r="AU562" s="215"/>
    </row>
    <row r="563" spans="3:48">
      <c r="C563" s="38"/>
      <c r="D563" s="38"/>
      <c r="AA563" s="215"/>
      <c r="AB563" s="215"/>
      <c r="AC563" s="215"/>
      <c r="AD563" s="215"/>
      <c r="AE563" s="215"/>
      <c r="AG563" s="225"/>
      <c r="AN563" s="215"/>
      <c r="AO563" s="215"/>
      <c r="AP563" s="215"/>
      <c r="AQ563" s="215"/>
      <c r="AR563" s="215"/>
      <c r="AS563" s="215"/>
      <c r="AT563" s="215"/>
      <c r="AU563" s="215"/>
    </row>
    <row r="564" spans="3:48">
      <c r="C564" s="38"/>
      <c r="D564" s="38"/>
      <c r="AA564" s="215"/>
      <c r="AB564" s="215"/>
      <c r="AC564" s="215"/>
      <c r="AD564" s="215"/>
      <c r="AE564" s="215"/>
      <c r="AG564" s="225"/>
      <c r="AN564" s="215"/>
      <c r="AO564" s="215"/>
      <c r="AP564" s="215"/>
      <c r="AQ564" s="215"/>
      <c r="AR564" s="215"/>
      <c r="AS564" s="215"/>
      <c r="AT564" s="215"/>
      <c r="AU564" s="215"/>
    </row>
    <row r="565" spans="3:48">
      <c r="C565" s="38"/>
      <c r="D565" s="38"/>
      <c r="AA565" s="215"/>
      <c r="AB565" s="215"/>
      <c r="AC565" s="215"/>
      <c r="AD565" s="215"/>
      <c r="AE565" s="215"/>
      <c r="AG565" s="225"/>
      <c r="AN565" s="215"/>
      <c r="AO565" s="215"/>
      <c r="AP565" s="215"/>
      <c r="AQ565" s="215"/>
      <c r="AR565" s="215"/>
      <c r="AS565" s="215"/>
      <c r="AT565" s="215"/>
      <c r="AU565" s="215"/>
    </row>
    <row r="566" spans="3:48">
      <c r="C566" s="38"/>
      <c r="D566" s="38"/>
      <c r="AA566" s="215"/>
      <c r="AB566" s="215"/>
      <c r="AC566" s="215"/>
      <c r="AD566" s="215"/>
      <c r="AE566" s="215"/>
      <c r="AG566" s="225"/>
      <c r="AN566" s="215"/>
      <c r="AO566" s="215"/>
      <c r="AP566" s="215"/>
      <c r="AQ566" s="215"/>
      <c r="AR566" s="215"/>
      <c r="AS566" s="215"/>
      <c r="AT566" s="215"/>
      <c r="AU566" s="215"/>
    </row>
    <row r="567" spans="3:48">
      <c r="C567" s="38"/>
      <c r="D567" s="38"/>
      <c r="AA567" s="215"/>
      <c r="AB567" s="215"/>
      <c r="AC567" s="215"/>
      <c r="AD567" s="215"/>
      <c r="AE567" s="215"/>
      <c r="AG567" s="225"/>
      <c r="AN567" s="215"/>
      <c r="AO567" s="215"/>
      <c r="AP567" s="215"/>
      <c r="AQ567" s="215"/>
      <c r="AR567" s="215"/>
      <c r="AS567" s="215"/>
      <c r="AT567" s="215"/>
      <c r="AU567" s="215"/>
    </row>
    <row r="568" spans="3:48">
      <c r="C568" s="38"/>
      <c r="D568" s="38"/>
      <c r="AA568" s="215"/>
      <c r="AB568" s="215"/>
      <c r="AC568" s="215"/>
      <c r="AD568" s="215"/>
      <c r="AE568" s="215"/>
      <c r="AG568" s="225"/>
      <c r="AN568" s="215"/>
      <c r="AO568" s="215"/>
      <c r="AP568" s="215"/>
      <c r="AQ568" s="215"/>
      <c r="AR568" s="215"/>
      <c r="AS568" s="215"/>
      <c r="AT568" s="215"/>
      <c r="AU568" s="215"/>
    </row>
    <row r="569" spans="3:48">
      <c r="C569" s="38"/>
      <c r="D569" s="38"/>
      <c r="AA569" s="215"/>
      <c r="AB569" s="215"/>
      <c r="AC569" s="215"/>
      <c r="AD569" s="215"/>
      <c r="AE569" s="215"/>
      <c r="AG569" s="225"/>
      <c r="AN569" s="215"/>
      <c r="AO569" s="215"/>
      <c r="AP569" s="215"/>
      <c r="AQ569" s="215"/>
      <c r="AR569" s="215"/>
      <c r="AS569" s="215"/>
      <c r="AT569" s="215"/>
      <c r="AU569" s="215"/>
    </row>
    <row r="570" spans="3:48">
      <c r="C570" s="38"/>
      <c r="D570" s="38"/>
      <c r="AA570" s="215"/>
      <c r="AB570" s="215"/>
      <c r="AC570" s="215"/>
      <c r="AD570" s="215"/>
      <c r="AE570" s="215"/>
      <c r="AG570" s="225"/>
      <c r="AN570" s="215"/>
      <c r="AO570" s="215"/>
      <c r="AP570" s="215"/>
      <c r="AQ570" s="215"/>
      <c r="AR570" s="215"/>
      <c r="AS570" s="215"/>
      <c r="AT570" s="215"/>
      <c r="AU570" s="215"/>
    </row>
    <row r="571" spans="3:48">
      <c r="C571" s="38"/>
      <c r="D571" s="38"/>
      <c r="AA571" s="215"/>
      <c r="AB571" s="215"/>
      <c r="AC571" s="215"/>
      <c r="AD571" s="215"/>
      <c r="AE571" s="215"/>
      <c r="AG571" s="225"/>
      <c r="AN571" s="215"/>
      <c r="AO571" s="215"/>
      <c r="AP571" s="215"/>
      <c r="AQ571" s="215"/>
      <c r="AR571" s="215"/>
      <c r="AS571" s="215"/>
      <c r="AT571" s="215"/>
      <c r="AU571" s="215"/>
    </row>
    <row r="572" spans="3:48">
      <c r="C572" s="38"/>
      <c r="D572" s="38"/>
      <c r="AA572" s="215"/>
      <c r="AB572" s="215"/>
      <c r="AC572" s="215"/>
      <c r="AD572" s="215"/>
      <c r="AE572" s="215"/>
      <c r="AG572" s="225"/>
      <c r="AN572" s="215"/>
      <c r="AO572" s="215"/>
      <c r="AP572" s="215"/>
      <c r="AQ572" s="215"/>
      <c r="AR572" s="215"/>
      <c r="AS572" s="215"/>
      <c r="AT572" s="215"/>
      <c r="AU572" s="215"/>
    </row>
    <row r="573" spans="3:48">
      <c r="C573" s="38"/>
      <c r="D573" s="38"/>
      <c r="AA573" s="215"/>
      <c r="AB573" s="215"/>
      <c r="AC573" s="215"/>
      <c r="AD573" s="215"/>
      <c r="AE573" s="215"/>
      <c r="AG573" s="225"/>
      <c r="AN573" s="215"/>
      <c r="AO573" s="215"/>
      <c r="AP573" s="215"/>
      <c r="AQ573" s="215"/>
      <c r="AR573" s="215"/>
      <c r="AS573" s="215"/>
      <c r="AT573" s="215"/>
      <c r="AU573" s="215"/>
    </row>
    <row r="574" spans="3:48">
      <c r="C574" s="38"/>
      <c r="D574" s="38"/>
      <c r="AA574" s="215"/>
      <c r="AB574" s="215"/>
      <c r="AC574" s="215"/>
      <c r="AD574" s="215"/>
      <c r="AE574" s="215"/>
      <c r="AG574" s="225"/>
      <c r="AN574" s="215"/>
      <c r="AO574" s="215"/>
      <c r="AP574" s="215"/>
      <c r="AQ574" s="215"/>
      <c r="AR574" s="215"/>
      <c r="AS574" s="215"/>
      <c r="AT574" s="215"/>
      <c r="AU574" s="215"/>
    </row>
    <row r="575" spans="3:48">
      <c r="C575" s="38"/>
      <c r="D575" s="38"/>
      <c r="AA575" s="215"/>
      <c r="AB575" s="215"/>
      <c r="AC575" s="215"/>
      <c r="AD575" s="215"/>
      <c r="AE575" s="215"/>
      <c r="AG575" s="225"/>
      <c r="AN575" s="215"/>
      <c r="AO575" s="215"/>
      <c r="AP575" s="215"/>
      <c r="AQ575" s="215"/>
      <c r="AR575" s="215"/>
      <c r="AS575" s="215"/>
      <c r="AT575" s="215"/>
      <c r="AU575" s="215"/>
      <c r="AV575" s="215"/>
    </row>
    <row r="576" spans="3:48">
      <c r="C576" s="38"/>
      <c r="D576" s="38"/>
      <c r="AA576" s="215"/>
      <c r="AB576" s="215"/>
      <c r="AC576" s="215"/>
      <c r="AD576" s="215"/>
      <c r="AE576" s="215"/>
      <c r="AG576" s="225"/>
      <c r="AN576" s="215"/>
      <c r="AO576" s="215"/>
      <c r="AP576" s="215"/>
      <c r="AQ576" s="215"/>
      <c r="AR576" s="215"/>
      <c r="AS576" s="215"/>
      <c r="AT576" s="215"/>
      <c r="AU576" s="215"/>
    </row>
    <row r="577" spans="3:50">
      <c r="C577" s="38"/>
      <c r="D577" s="38"/>
      <c r="AA577" s="215"/>
      <c r="AB577" s="215"/>
      <c r="AC577" s="215"/>
      <c r="AD577" s="215"/>
      <c r="AE577" s="215"/>
      <c r="AG577" s="225"/>
      <c r="AN577" s="215"/>
      <c r="AO577" s="215"/>
      <c r="AP577" s="215"/>
      <c r="AQ577" s="215"/>
      <c r="AR577" s="215"/>
      <c r="AS577" s="215"/>
      <c r="AT577" s="215"/>
      <c r="AU577" s="215"/>
    </row>
    <row r="578" spans="3:50">
      <c r="C578" s="38"/>
      <c r="D578" s="38"/>
      <c r="AA578" s="215"/>
      <c r="AB578" s="215"/>
      <c r="AC578" s="215"/>
      <c r="AD578" s="215"/>
      <c r="AE578" s="215"/>
      <c r="AG578" s="225"/>
      <c r="AN578" s="215"/>
      <c r="AO578" s="215"/>
      <c r="AP578" s="215"/>
      <c r="AQ578" s="215"/>
      <c r="AR578" s="215"/>
      <c r="AS578" s="215"/>
      <c r="AT578" s="215"/>
      <c r="AU578" s="215"/>
    </row>
    <row r="579" spans="3:50">
      <c r="C579" s="38"/>
      <c r="D579" s="38"/>
      <c r="AA579" s="215"/>
      <c r="AB579" s="215"/>
      <c r="AC579" s="215"/>
      <c r="AD579" s="215"/>
      <c r="AE579" s="215"/>
      <c r="AG579" s="225"/>
      <c r="AN579" s="215"/>
      <c r="AO579" s="215"/>
      <c r="AP579" s="215"/>
      <c r="AQ579" s="215"/>
      <c r="AR579" s="215"/>
      <c r="AS579" s="215"/>
      <c r="AT579" s="215"/>
      <c r="AU579" s="215"/>
    </row>
    <row r="580" spans="3:50">
      <c r="C580" s="38"/>
      <c r="D580" s="38"/>
      <c r="AA580" s="215"/>
      <c r="AB580" s="215"/>
      <c r="AC580" s="215"/>
      <c r="AD580" s="215"/>
      <c r="AE580" s="215"/>
      <c r="AG580" s="225"/>
      <c r="AN580" s="215"/>
      <c r="AO580" s="215"/>
      <c r="AP580" s="215"/>
      <c r="AQ580" s="215"/>
      <c r="AR580" s="215"/>
      <c r="AS580" s="215"/>
      <c r="AT580" s="215"/>
      <c r="AU580" s="215"/>
    </row>
    <row r="581" spans="3:50">
      <c r="C581" s="38"/>
      <c r="D581" s="38"/>
      <c r="AA581" s="215"/>
      <c r="AB581" s="215"/>
      <c r="AC581" s="215"/>
      <c r="AD581" s="215"/>
      <c r="AE581" s="215"/>
      <c r="AG581" s="225"/>
      <c r="AN581" s="215"/>
      <c r="AO581" s="215"/>
      <c r="AP581" s="215"/>
      <c r="AQ581" s="215"/>
      <c r="AR581" s="215"/>
      <c r="AS581" s="215"/>
      <c r="AT581" s="215"/>
      <c r="AU581" s="215"/>
    </row>
    <row r="582" spans="3:50">
      <c r="C582" s="38"/>
      <c r="D582" s="38"/>
      <c r="AA582" s="215"/>
      <c r="AB582" s="215"/>
      <c r="AC582" s="215"/>
      <c r="AD582" s="215"/>
      <c r="AE582" s="215"/>
      <c r="AG582" s="225"/>
      <c r="AN582" s="215"/>
      <c r="AO582" s="215"/>
      <c r="AP582" s="215"/>
      <c r="AQ582" s="215"/>
      <c r="AR582" s="215"/>
      <c r="AS582" s="215"/>
      <c r="AT582" s="215"/>
      <c r="AU582" s="215"/>
    </row>
    <row r="583" spans="3:50">
      <c r="C583" s="38"/>
      <c r="D583" s="38"/>
      <c r="AA583" s="215"/>
      <c r="AB583" s="215"/>
      <c r="AC583" s="215"/>
      <c r="AD583" s="215"/>
      <c r="AE583" s="215"/>
      <c r="AG583" s="225"/>
      <c r="AN583" s="215"/>
      <c r="AO583" s="215"/>
      <c r="AP583" s="215"/>
      <c r="AQ583" s="215"/>
      <c r="AR583" s="215"/>
      <c r="AS583" s="215"/>
      <c r="AT583" s="215"/>
      <c r="AU583" s="215"/>
    </row>
    <row r="584" spans="3:50">
      <c r="C584" s="38"/>
      <c r="D584" s="38"/>
      <c r="AA584" s="215"/>
      <c r="AB584" s="215"/>
      <c r="AC584" s="215"/>
      <c r="AD584" s="215"/>
      <c r="AE584" s="215"/>
      <c r="AG584" s="225"/>
      <c r="AN584" s="215"/>
      <c r="AO584" s="215"/>
      <c r="AP584" s="215"/>
      <c r="AQ584" s="215"/>
      <c r="AR584" s="215"/>
      <c r="AS584" s="215"/>
      <c r="AT584" s="215"/>
      <c r="AU584" s="215"/>
    </row>
    <row r="585" spans="3:50">
      <c r="C585" s="38"/>
      <c r="D585" s="38"/>
      <c r="AA585" s="215"/>
      <c r="AB585" s="215"/>
      <c r="AC585" s="215"/>
      <c r="AD585" s="215"/>
      <c r="AE585" s="215"/>
      <c r="AG585" s="225"/>
      <c r="AN585" s="215"/>
      <c r="AO585" s="215"/>
      <c r="AP585" s="215"/>
      <c r="AQ585" s="215"/>
      <c r="AR585" s="215"/>
      <c r="AS585" s="215"/>
      <c r="AT585" s="215"/>
      <c r="AU585" s="215"/>
    </row>
    <row r="586" spans="3:50">
      <c r="C586" s="38"/>
      <c r="D586" s="38"/>
      <c r="AA586" s="215"/>
      <c r="AB586" s="215"/>
      <c r="AC586" s="215"/>
      <c r="AD586" s="215"/>
      <c r="AE586" s="215"/>
      <c r="AG586" s="225"/>
      <c r="AN586" s="215"/>
      <c r="AO586" s="215"/>
      <c r="AP586" s="215"/>
      <c r="AQ586" s="215"/>
      <c r="AR586" s="215"/>
      <c r="AS586" s="215"/>
      <c r="AT586" s="215"/>
      <c r="AU586" s="215"/>
    </row>
    <row r="587" spans="3:50">
      <c r="C587" s="38"/>
      <c r="D587" s="38"/>
      <c r="AA587" s="215"/>
      <c r="AB587" s="215"/>
      <c r="AC587" s="215"/>
      <c r="AD587" s="215"/>
      <c r="AE587" s="215"/>
      <c r="AG587" s="225"/>
      <c r="AN587" s="215"/>
      <c r="AO587" s="215"/>
      <c r="AP587" s="215"/>
      <c r="AQ587" s="215"/>
      <c r="AR587" s="215"/>
      <c r="AS587" s="215"/>
      <c r="AT587" s="215"/>
      <c r="AU587" s="215"/>
      <c r="AV587" s="215"/>
    </row>
    <row r="588" spans="3:50">
      <c r="C588" s="38"/>
      <c r="D588" s="38"/>
      <c r="AA588" s="215"/>
      <c r="AB588" s="215"/>
      <c r="AC588" s="215"/>
      <c r="AD588" s="215"/>
      <c r="AE588" s="215"/>
      <c r="AG588" s="225"/>
      <c r="AN588" s="215"/>
      <c r="AO588" s="215"/>
      <c r="AP588" s="215"/>
      <c r="AQ588" s="215"/>
      <c r="AR588" s="215"/>
      <c r="AS588" s="215"/>
      <c r="AT588" s="215"/>
      <c r="AU588" s="215"/>
      <c r="AV588" s="215"/>
    </row>
    <row r="589" spans="3:50">
      <c r="C589" s="38"/>
      <c r="D589" s="38"/>
      <c r="AA589" s="215"/>
      <c r="AB589" s="215"/>
      <c r="AC589" s="215"/>
      <c r="AD589" s="215"/>
      <c r="AE589" s="215"/>
      <c r="AG589" s="225"/>
      <c r="AN589" s="215"/>
      <c r="AO589" s="215"/>
      <c r="AP589" s="215"/>
      <c r="AQ589" s="215"/>
      <c r="AR589" s="215"/>
      <c r="AS589" s="215"/>
      <c r="AT589" s="215"/>
      <c r="AU589" s="215"/>
      <c r="AV589" s="215"/>
      <c r="AX589" s="215"/>
    </row>
    <row r="590" spans="3:50">
      <c r="C590" s="38"/>
      <c r="D590" s="38"/>
      <c r="AA590" s="215"/>
      <c r="AB590" s="215"/>
      <c r="AC590" s="215"/>
      <c r="AD590" s="215"/>
      <c r="AE590" s="215"/>
      <c r="AG590" s="225"/>
      <c r="AN590" s="215"/>
      <c r="AO590" s="215"/>
      <c r="AP590" s="215"/>
      <c r="AQ590" s="215"/>
      <c r="AR590" s="215"/>
      <c r="AS590" s="215"/>
      <c r="AT590" s="215"/>
      <c r="AU590" s="215"/>
      <c r="AV590" s="215"/>
    </row>
    <row r="591" spans="3:50">
      <c r="C591" s="38"/>
      <c r="D591" s="38"/>
      <c r="AA591" s="215"/>
      <c r="AB591" s="215"/>
      <c r="AC591" s="215"/>
      <c r="AD591" s="215"/>
      <c r="AE591" s="215"/>
      <c r="AG591" s="225"/>
      <c r="AN591" s="215"/>
      <c r="AO591" s="215"/>
      <c r="AP591" s="215"/>
      <c r="AQ591" s="215"/>
      <c r="AR591" s="215"/>
      <c r="AS591" s="215"/>
      <c r="AT591" s="215"/>
      <c r="AU591" s="215"/>
    </row>
    <row r="592" spans="3:50">
      <c r="C592" s="38"/>
      <c r="D592" s="38"/>
      <c r="AA592" s="215"/>
      <c r="AB592" s="215"/>
      <c r="AC592" s="215"/>
      <c r="AD592" s="215"/>
      <c r="AE592" s="215"/>
      <c r="AG592" s="225"/>
      <c r="AN592" s="215"/>
      <c r="AO592" s="215"/>
      <c r="AP592" s="215"/>
      <c r="AQ592" s="215"/>
      <c r="AR592" s="215"/>
      <c r="AS592" s="215"/>
      <c r="AT592" s="215"/>
      <c r="AU592" s="215"/>
    </row>
    <row r="593" spans="3:64">
      <c r="C593" s="38"/>
      <c r="D593" s="38"/>
      <c r="AA593" s="215"/>
      <c r="AB593" s="215"/>
      <c r="AC593" s="215"/>
      <c r="AD593" s="215"/>
      <c r="AE593" s="215"/>
      <c r="AG593" s="225"/>
      <c r="AN593" s="215"/>
      <c r="AO593" s="215"/>
      <c r="AP593" s="215"/>
      <c r="AQ593" s="215"/>
      <c r="AR593" s="215"/>
      <c r="AS593" s="215"/>
      <c r="AT593" s="215"/>
      <c r="AU593" s="215"/>
    </row>
    <row r="594" spans="3:64">
      <c r="C594" s="38"/>
      <c r="D594" s="38"/>
      <c r="AA594" s="215"/>
      <c r="AB594" s="215"/>
      <c r="AC594" s="215"/>
      <c r="AD594" s="215"/>
      <c r="AE594" s="215"/>
      <c r="AG594" s="225"/>
      <c r="AN594" s="215"/>
      <c r="AO594" s="215"/>
      <c r="AP594" s="215"/>
      <c r="AQ594" s="215"/>
      <c r="AR594" s="215"/>
      <c r="AS594" s="215"/>
      <c r="AT594" s="215"/>
      <c r="AU594" s="215"/>
    </row>
    <row r="595" spans="3:64">
      <c r="C595" s="38"/>
      <c r="D595" s="38"/>
      <c r="AA595" s="215"/>
      <c r="AB595" s="215"/>
      <c r="AC595" s="215"/>
      <c r="AD595" s="215"/>
      <c r="AE595" s="215"/>
      <c r="AG595" s="225"/>
      <c r="AN595" s="215"/>
      <c r="AO595" s="215"/>
      <c r="AP595" s="215"/>
      <c r="AQ595" s="215"/>
      <c r="AR595" s="215"/>
      <c r="AS595" s="215"/>
      <c r="AT595" s="215"/>
      <c r="AU595" s="215"/>
    </row>
    <row r="596" spans="3:64">
      <c r="C596" s="38"/>
      <c r="D596" s="38"/>
      <c r="AA596" s="215"/>
      <c r="AB596" s="215"/>
      <c r="AC596" s="215"/>
      <c r="AD596" s="215"/>
      <c r="AE596" s="215"/>
      <c r="AG596" s="225"/>
      <c r="AN596" s="215"/>
      <c r="AO596" s="215"/>
      <c r="AP596" s="215"/>
      <c r="AQ596" s="215"/>
      <c r="AR596" s="215"/>
      <c r="AS596" s="215"/>
      <c r="AT596" s="215"/>
      <c r="AU596" s="215"/>
    </row>
    <row r="597" spans="3:64">
      <c r="C597" s="38"/>
      <c r="D597" s="38"/>
      <c r="AA597" s="215"/>
      <c r="AB597" s="215"/>
      <c r="AC597" s="215"/>
      <c r="AD597" s="215"/>
      <c r="AE597" s="215"/>
      <c r="AG597" s="225"/>
      <c r="AN597" s="215"/>
      <c r="AO597" s="215"/>
      <c r="AP597" s="215"/>
      <c r="AQ597" s="215"/>
      <c r="AR597" s="215"/>
      <c r="AS597" s="215"/>
      <c r="AT597" s="215"/>
      <c r="AU597" s="215"/>
    </row>
    <row r="598" spans="3:64">
      <c r="C598" s="38"/>
      <c r="D598" s="38"/>
      <c r="AA598" s="215"/>
      <c r="AB598" s="215"/>
      <c r="AC598" s="215"/>
      <c r="AD598" s="215"/>
      <c r="AE598" s="215"/>
      <c r="AG598" s="225"/>
      <c r="AN598" s="215"/>
      <c r="AO598" s="215"/>
      <c r="AP598" s="215"/>
      <c r="AQ598" s="215"/>
      <c r="AR598" s="215"/>
      <c r="AS598" s="215"/>
      <c r="AT598" s="215"/>
      <c r="AU598" s="215"/>
    </row>
    <row r="599" spans="3:64">
      <c r="C599" s="38"/>
      <c r="D599" s="38"/>
      <c r="AA599" s="215"/>
      <c r="AB599" s="215"/>
      <c r="AC599" s="215"/>
      <c r="AD599" s="215"/>
      <c r="AE599" s="215"/>
      <c r="AG599" s="225"/>
      <c r="AN599" s="215"/>
      <c r="AO599" s="215"/>
      <c r="AP599" s="215"/>
      <c r="AQ599" s="215"/>
      <c r="AR599" s="215"/>
      <c r="AS599" s="215"/>
      <c r="AT599" s="215"/>
      <c r="AU599" s="215"/>
    </row>
    <row r="600" spans="3:64">
      <c r="C600" s="38"/>
      <c r="D600" s="38"/>
      <c r="AA600" s="215"/>
      <c r="AB600" s="215"/>
      <c r="AC600" s="215"/>
      <c r="AD600" s="215"/>
      <c r="AE600" s="215"/>
      <c r="AG600" s="225"/>
      <c r="AN600" s="215"/>
      <c r="AO600" s="215"/>
      <c r="AP600" s="215"/>
      <c r="AQ600" s="215"/>
      <c r="AR600" s="215"/>
      <c r="AS600" s="215"/>
      <c r="AT600" s="215"/>
      <c r="AU600" s="215"/>
    </row>
    <row r="601" spans="3:64">
      <c r="C601" s="38"/>
      <c r="D601" s="38"/>
      <c r="AA601" s="215"/>
      <c r="AB601" s="215"/>
      <c r="AC601" s="215"/>
      <c r="AD601" s="215"/>
      <c r="AE601" s="215"/>
      <c r="AG601" s="225"/>
      <c r="AN601" s="215"/>
      <c r="AO601" s="215"/>
      <c r="AP601" s="215"/>
      <c r="AQ601" s="215"/>
      <c r="AR601" s="215"/>
      <c r="AS601" s="215"/>
      <c r="AT601" s="215"/>
      <c r="AU601" s="215"/>
      <c r="AV601" s="215"/>
      <c r="AW601" s="215"/>
      <c r="AX601" s="215"/>
      <c r="AY601" s="215"/>
      <c r="AZ601" s="215"/>
      <c r="BA601" s="215"/>
      <c r="BB601" s="215"/>
      <c r="BC601" s="215"/>
      <c r="BD601" s="215"/>
      <c r="BE601" s="215"/>
      <c r="BF601" s="215"/>
      <c r="BG601" s="215"/>
      <c r="BH601" s="215"/>
      <c r="BI601" s="215"/>
      <c r="BJ601" s="215"/>
      <c r="BK601" s="215"/>
      <c r="BL601" s="215"/>
    </row>
    <row r="602" spans="3:64">
      <c r="C602" s="38"/>
      <c r="D602" s="38"/>
      <c r="AA602" s="215"/>
      <c r="AB602" s="215"/>
      <c r="AC602" s="215"/>
      <c r="AD602" s="215"/>
      <c r="AE602" s="215"/>
      <c r="AG602" s="225"/>
      <c r="AN602" s="215"/>
      <c r="AO602" s="215"/>
      <c r="AP602" s="215"/>
      <c r="AQ602" s="215"/>
      <c r="AR602" s="215"/>
      <c r="AS602" s="215"/>
      <c r="AT602" s="215"/>
      <c r="AU602" s="215"/>
    </row>
    <row r="603" spans="3:64">
      <c r="C603" s="38"/>
      <c r="D603" s="38"/>
      <c r="AA603" s="215"/>
      <c r="AB603" s="215"/>
      <c r="AC603" s="215"/>
      <c r="AD603" s="215"/>
      <c r="AE603" s="215"/>
      <c r="AG603" s="225"/>
      <c r="AN603" s="215"/>
      <c r="AO603" s="215"/>
      <c r="AP603" s="215"/>
      <c r="AQ603" s="215"/>
      <c r="AR603" s="215"/>
      <c r="AS603" s="215"/>
      <c r="AT603" s="215"/>
      <c r="AU603" s="215"/>
    </row>
    <row r="604" spans="3:64">
      <c r="C604" s="38"/>
      <c r="D604" s="38"/>
      <c r="AA604" s="215"/>
      <c r="AB604" s="215"/>
      <c r="AC604" s="215"/>
      <c r="AD604" s="215"/>
      <c r="AE604" s="215"/>
      <c r="AG604" s="225"/>
      <c r="AN604" s="215"/>
      <c r="AO604" s="215"/>
      <c r="AP604" s="215"/>
      <c r="AQ604" s="215"/>
      <c r="AR604" s="215"/>
      <c r="AS604" s="215"/>
      <c r="AT604" s="215"/>
      <c r="AU604" s="215"/>
    </row>
    <row r="605" spans="3:64">
      <c r="C605" s="38"/>
      <c r="D605" s="38"/>
      <c r="AA605" s="215"/>
      <c r="AB605" s="215"/>
      <c r="AC605" s="215"/>
      <c r="AD605" s="215"/>
      <c r="AE605" s="215"/>
      <c r="AG605" s="225"/>
      <c r="AN605" s="215"/>
      <c r="AO605" s="215"/>
      <c r="AP605" s="215"/>
      <c r="AQ605" s="215"/>
      <c r="AR605" s="215"/>
      <c r="AS605" s="215"/>
      <c r="AT605" s="215"/>
      <c r="AU605" s="215"/>
    </row>
    <row r="606" spans="3:64">
      <c r="C606" s="38"/>
      <c r="D606" s="38"/>
      <c r="AA606" s="215"/>
      <c r="AB606" s="215"/>
      <c r="AC606" s="215"/>
      <c r="AD606" s="215"/>
      <c r="AE606" s="215"/>
      <c r="AG606" s="225"/>
      <c r="AN606" s="215"/>
      <c r="AO606" s="215"/>
      <c r="AP606" s="215"/>
      <c r="AQ606" s="215"/>
      <c r="AR606" s="215"/>
      <c r="AS606" s="215"/>
      <c r="AT606" s="215"/>
      <c r="AU606" s="215"/>
    </row>
    <row r="607" spans="3:64">
      <c r="C607" s="38"/>
      <c r="D607" s="38"/>
      <c r="AA607" s="215"/>
      <c r="AB607" s="215"/>
      <c r="AC607" s="215"/>
      <c r="AD607" s="215"/>
      <c r="AE607" s="215"/>
      <c r="AG607" s="225"/>
      <c r="AN607" s="215"/>
      <c r="AO607" s="215"/>
      <c r="AP607" s="215"/>
      <c r="AQ607" s="215"/>
      <c r="AR607" s="215"/>
      <c r="AS607" s="215"/>
      <c r="AT607" s="215"/>
      <c r="AU607" s="215"/>
    </row>
    <row r="608" spans="3:64">
      <c r="C608" s="38"/>
      <c r="D608" s="38"/>
      <c r="AA608" s="215"/>
      <c r="AB608" s="215"/>
      <c r="AC608" s="215"/>
      <c r="AD608" s="215"/>
      <c r="AE608" s="215"/>
      <c r="AG608" s="225"/>
      <c r="AN608" s="215"/>
      <c r="AO608" s="215"/>
      <c r="AP608" s="215"/>
      <c r="AQ608" s="215"/>
      <c r="AR608" s="215"/>
      <c r="AS608" s="215"/>
      <c r="AT608" s="215"/>
      <c r="AU608" s="215"/>
    </row>
    <row r="609" spans="3:64">
      <c r="C609" s="38"/>
      <c r="D609" s="38"/>
      <c r="AA609" s="215"/>
      <c r="AB609" s="215"/>
      <c r="AC609" s="215"/>
      <c r="AD609" s="215"/>
      <c r="AE609" s="215"/>
      <c r="AG609" s="225"/>
      <c r="AN609" s="215"/>
      <c r="AO609" s="215"/>
      <c r="AP609" s="215"/>
      <c r="AQ609" s="215"/>
      <c r="AR609" s="215"/>
      <c r="AS609" s="215"/>
      <c r="AT609" s="215"/>
      <c r="AU609" s="215"/>
    </row>
    <row r="610" spans="3:64">
      <c r="C610" s="38"/>
      <c r="D610" s="38"/>
      <c r="AA610" s="215"/>
      <c r="AB610" s="215"/>
      <c r="AC610" s="215"/>
      <c r="AD610" s="215"/>
      <c r="AE610" s="215"/>
      <c r="AG610" s="225"/>
      <c r="AN610" s="215"/>
      <c r="AO610" s="215"/>
      <c r="AP610" s="215"/>
      <c r="AQ610" s="215"/>
      <c r="AR610" s="215"/>
      <c r="AS610" s="215"/>
      <c r="AT610" s="215"/>
      <c r="AU610" s="215"/>
      <c r="AV610" s="215"/>
    </row>
    <row r="611" spans="3:64">
      <c r="C611" s="38"/>
      <c r="D611" s="38"/>
      <c r="AA611" s="215"/>
      <c r="AB611" s="215"/>
      <c r="AC611" s="215"/>
      <c r="AD611" s="215"/>
      <c r="AE611" s="215"/>
      <c r="AG611" s="225"/>
      <c r="AN611" s="215"/>
      <c r="AO611" s="215"/>
      <c r="AP611" s="215"/>
      <c r="AQ611" s="215"/>
      <c r="AR611" s="215"/>
      <c r="AS611" s="215"/>
      <c r="AT611" s="215"/>
      <c r="AU611" s="215"/>
    </row>
    <row r="612" spans="3:64">
      <c r="C612" s="38"/>
      <c r="D612" s="38"/>
      <c r="AA612" s="215"/>
      <c r="AB612" s="215"/>
      <c r="AC612" s="215"/>
      <c r="AD612" s="215"/>
      <c r="AE612" s="215"/>
      <c r="AG612" s="225"/>
      <c r="AN612" s="215"/>
      <c r="AO612" s="215"/>
      <c r="AP612" s="215"/>
      <c r="AQ612" s="215"/>
      <c r="AR612" s="215"/>
      <c r="AS612" s="215"/>
      <c r="AT612" s="215"/>
      <c r="AU612" s="215"/>
    </row>
    <row r="613" spans="3:64">
      <c r="C613" s="38"/>
      <c r="D613" s="38"/>
      <c r="AA613" s="215"/>
      <c r="AB613" s="215"/>
      <c r="AC613" s="215"/>
      <c r="AD613" s="215"/>
      <c r="AE613" s="215"/>
      <c r="AG613" s="225"/>
      <c r="AN613" s="215"/>
      <c r="AO613" s="215"/>
      <c r="AP613" s="215"/>
      <c r="AQ613" s="215"/>
      <c r="AR613" s="215"/>
      <c r="AS613" s="215"/>
      <c r="AT613" s="215"/>
      <c r="AU613" s="215"/>
    </row>
    <row r="614" spans="3:64">
      <c r="C614" s="38"/>
      <c r="D614" s="38"/>
      <c r="AA614" s="215"/>
      <c r="AB614" s="215"/>
      <c r="AC614" s="215"/>
      <c r="AD614" s="215"/>
      <c r="AE614" s="215"/>
      <c r="AG614" s="225"/>
      <c r="AN614" s="215"/>
      <c r="AO614" s="215"/>
      <c r="AP614" s="215"/>
      <c r="AQ614" s="215"/>
      <c r="AR614" s="215"/>
      <c r="AS614" s="215"/>
      <c r="AT614" s="215"/>
      <c r="AU614" s="215"/>
      <c r="AV614" s="215"/>
      <c r="AW614" s="215"/>
      <c r="AX614" s="215"/>
      <c r="AY614" s="215"/>
      <c r="AZ614" s="215"/>
      <c r="BA614" s="215"/>
      <c r="BB614" s="215"/>
      <c r="BC614" s="215"/>
      <c r="BD614" s="215"/>
      <c r="BE614" s="215"/>
      <c r="BF614" s="215"/>
      <c r="BG614" s="215"/>
      <c r="BH614" s="215"/>
      <c r="BI614" s="215"/>
      <c r="BJ614" s="215"/>
      <c r="BK614" s="215"/>
      <c r="BL614" s="215"/>
    </row>
    <row r="615" spans="3:64">
      <c r="C615" s="38"/>
      <c r="D615" s="38"/>
      <c r="AA615" s="215"/>
      <c r="AB615" s="215"/>
      <c r="AC615" s="215"/>
      <c r="AD615" s="215"/>
      <c r="AE615" s="215"/>
      <c r="AG615" s="225"/>
      <c r="AN615" s="215"/>
      <c r="AO615" s="215"/>
      <c r="AP615" s="215"/>
      <c r="AQ615" s="215"/>
      <c r="AR615" s="215"/>
      <c r="AS615" s="215"/>
      <c r="AT615" s="215"/>
      <c r="AU615" s="215"/>
    </row>
    <row r="616" spans="3:64">
      <c r="C616" s="38"/>
      <c r="D616" s="38"/>
      <c r="AA616" s="215"/>
      <c r="AB616" s="215"/>
      <c r="AC616" s="215"/>
      <c r="AD616" s="215"/>
      <c r="AE616" s="215"/>
      <c r="AG616" s="225"/>
      <c r="AN616" s="215"/>
      <c r="AO616" s="215"/>
      <c r="AP616" s="215"/>
      <c r="AQ616" s="215"/>
      <c r="AR616" s="215"/>
      <c r="AS616" s="215"/>
      <c r="AT616" s="215"/>
      <c r="AU616" s="215"/>
    </row>
    <row r="617" spans="3:64">
      <c r="C617" s="38"/>
      <c r="D617" s="38"/>
      <c r="AA617" s="215"/>
      <c r="AB617" s="215"/>
      <c r="AC617" s="215"/>
      <c r="AD617" s="215"/>
      <c r="AE617" s="215"/>
      <c r="AG617" s="225"/>
      <c r="AN617" s="215"/>
      <c r="AO617" s="215"/>
      <c r="AP617" s="215"/>
      <c r="AQ617" s="215"/>
      <c r="AR617" s="215"/>
      <c r="AS617" s="215"/>
      <c r="AT617" s="215"/>
      <c r="AU617" s="215"/>
    </row>
    <row r="618" spans="3:64">
      <c r="C618" s="38"/>
      <c r="D618" s="38"/>
      <c r="AA618" s="215"/>
      <c r="AB618" s="215"/>
      <c r="AC618" s="215"/>
      <c r="AD618" s="215"/>
      <c r="AE618" s="215"/>
      <c r="AG618" s="225"/>
      <c r="AN618" s="215"/>
      <c r="AO618" s="215"/>
      <c r="AP618" s="215"/>
      <c r="AQ618" s="215"/>
      <c r="AR618" s="215"/>
      <c r="AS618" s="215"/>
      <c r="AT618" s="215"/>
      <c r="AU618" s="215"/>
    </row>
    <row r="619" spans="3:64">
      <c r="C619" s="38"/>
      <c r="D619" s="38"/>
      <c r="AA619" s="215"/>
      <c r="AB619" s="215"/>
      <c r="AC619" s="215"/>
      <c r="AD619" s="215"/>
      <c r="AE619" s="215"/>
      <c r="AG619" s="225"/>
      <c r="AN619" s="215"/>
      <c r="AO619" s="215"/>
      <c r="AP619" s="215"/>
      <c r="AQ619" s="215"/>
      <c r="AR619" s="215"/>
      <c r="AS619" s="215"/>
      <c r="AT619" s="215"/>
      <c r="AU619" s="215"/>
    </row>
    <row r="620" spans="3:64">
      <c r="C620" s="38"/>
      <c r="D620" s="38"/>
      <c r="AA620" s="215"/>
      <c r="AB620" s="215"/>
      <c r="AC620" s="215"/>
      <c r="AD620" s="215"/>
      <c r="AE620" s="215"/>
      <c r="AG620" s="225"/>
      <c r="AN620" s="215"/>
      <c r="AO620" s="215"/>
      <c r="AP620" s="215"/>
      <c r="AQ620" s="215"/>
      <c r="AR620" s="215"/>
      <c r="AS620" s="215"/>
      <c r="AT620" s="215"/>
      <c r="AU620" s="215"/>
    </row>
    <row r="621" spans="3:64">
      <c r="C621" s="38"/>
      <c r="D621" s="38"/>
      <c r="AA621" s="215"/>
      <c r="AB621" s="215"/>
      <c r="AC621" s="215"/>
      <c r="AD621" s="215"/>
      <c r="AE621" s="215"/>
      <c r="AG621" s="225"/>
      <c r="AN621" s="215"/>
      <c r="AO621" s="215"/>
      <c r="AP621" s="215"/>
      <c r="AQ621" s="215"/>
      <c r="AR621" s="215"/>
      <c r="AS621" s="215"/>
      <c r="AT621" s="215"/>
      <c r="AU621" s="215"/>
    </row>
    <row r="622" spans="3:64">
      <c r="C622" s="38"/>
      <c r="D622" s="38"/>
      <c r="AA622" s="215"/>
      <c r="AB622" s="215"/>
      <c r="AC622" s="215"/>
      <c r="AD622" s="215"/>
      <c r="AE622" s="215"/>
      <c r="AG622" s="225"/>
      <c r="AN622" s="215"/>
      <c r="AO622" s="215"/>
      <c r="AP622" s="215"/>
      <c r="AQ622" s="215"/>
      <c r="AR622" s="215"/>
      <c r="AS622" s="215"/>
      <c r="AT622" s="215"/>
      <c r="AU622" s="215"/>
      <c r="AV622" s="215"/>
      <c r="AW622" s="215"/>
      <c r="AX622" s="215"/>
      <c r="AY622" s="215"/>
      <c r="AZ622" s="215"/>
      <c r="BA622" s="215"/>
      <c r="BB622" s="215"/>
      <c r="BC622" s="215"/>
      <c r="BD622" s="215"/>
      <c r="BE622" s="215"/>
      <c r="BF622" s="215"/>
      <c r="BG622" s="215"/>
      <c r="BH622" s="215"/>
      <c r="BI622" s="215"/>
      <c r="BJ622" s="215"/>
      <c r="BK622" s="215"/>
      <c r="BL622" s="215"/>
    </row>
    <row r="623" spans="3:64">
      <c r="C623" s="38"/>
      <c r="D623" s="38"/>
      <c r="AA623" s="215"/>
      <c r="AB623" s="215"/>
      <c r="AC623" s="215"/>
      <c r="AD623" s="215"/>
      <c r="AE623" s="215"/>
      <c r="AG623" s="225"/>
      <c r="AN623" s="215"/>
      <c r="AO623" s="215"/>
      <c r="AP623" s="215"/>
      <c r="AQ623" s="215"/>
      <c r="AR623" s="215"/>
      <c r="AS623" s="215"/>
      <c r="AT623" s="215"/>
      <c r="AU623" s="215"/>
    </row>
    <row r="624" spans="3:64">
      <c r="C624" s="38"/>
      <c r="D624" s="38"/>
      <c r="AA624" s="215"/>
      <c r="AB624" s="215"/>
      <c r="AC624" s="215"/>
      <c r="AD624" s="215"/>
      <c r="AE624" s="215"/>
      <c r="AG624" s="225"/>
      <c r="AN624" s="215"/>
      <c r="AO624" s="215"/>
      <c r="AP624" s="215"/>
      <c r="AQ624" s="215"/>
      <c r="AR624" s="215"/>
      <c r="AS624" s="215"/>
      <c r="AT624" s="215"/>
      <c r="AU624" s="215"/>
    </row>
    <row r="625" spans="3:48">
      <c r="C625" s="38"/>
      <c r="D625" s="38"/>
      <c r="AA625" s="215"/>
      <c r="AB625" s="215"/>
      <c r="AC625" s="215"/>
      <c r="AD625" s="215"/>
      <c r="AE625" s="215"/>
      <c r="AG625" s="225"/>
      <c r="AN625" s="215"/>
      <c r="AO625" s="215"/>
      <c r="AP625" s="215"/>
      <c r="AQ625" s="215"/>
      <c r="AR625" s="215"/>
      <c r="AS625" s="215"/>
      <c r="AT625" s="215"/>
      <c r="AU625" s="215"/>
    </row>
    <row r="626" spans="3:48">
      <c r="C626" s="38"/>
      <c r="D626" s="38"/>
      <c r="AA626" s="215"/>
      <c r="AB626" s="215"/>
      <c r="AC626" s="215"/>
      <c r="AD626" s="215"/>
      <c r="AE626" s="215"/>
      <c r="AG626" s="225"/>
      <c r="AN626" s="215"/>
      <c r="AO626" s="215"/>
      <c r="AP626" s="215"/>
      <c r="AQ626" s="215"/>
      <c r="AR626" s="215"/>
      <c r="AS626" s="215"/>
      <c r="AT626" s="215"/>
      <c r="AU626" s="215"/>
    </row>
    <row r="627" spans="3:48">
      <c r="C627" s="38"/>
      <c r="D627" s="38"/>
      <c r="AA627" s="215"/>
      <c r="AB627" s="215"/>
      <c r="AC627" s="215"/>
      <c r="AD627" s="215"/>
      <c r="AE627" s="215"/>
      <c r="AG627" s="225"/>
      <c r="AN627" s="215"/>
      <c r="AO627" s="215"/>
      <c r="AP627" s="215"/>
      <c r="AQ627" s="215"/>
      <c r="AR627" s="215"/>
      <c r="AS627" s="215"/>
      <c r="AT627" s="215"/>
      <c r="AU627" s="215"/>
    </row>
    <row r="628" spans="3:48">
      <c r="C628" s="38"/>
      <c r="D628" s="38"/>
      <c r="AA628" s="215"/>
      <c r="AB628" s="215"/>
      <c r="AC628" s="215"/>
      <c r="AD628" s="215"/>
      <c r="AE628" s="215"/>
      <c r="AG628" s="225"/>
      <c r="AN628" s="215"/>
      <c r="AO628" s="215"/>
      <c r="AP628" s="215"/>
      <c r="AQ628" s="215"/>
      <c r="AR628" s="215"/>
      <c r="AS628" s="215"/>
      <c r="AT628" s="215"/>
      <c r="AU628" s="215"/>
    </row>
    <row r="629" spans="3:48">
      <c r="C629" s="38"/>
      <c r="D629" s="38"/>
      <c r="AA629" s="215"/>
      <c r="AB629" s="215"/>
      <c r="AC629" s="215"/>
      <c r="AD629" s="215"/>
      <c r="AE629" s="215"/>
      <c r="AG629" s="225"/>
      <c r="AN629" s="215"/>
      <c r="AO629" s="215"/>
      <c r="AP629" s="215"/>
      <c r="AQ629" s="215"/>
      <c r="AR629" s="215"/>
      <c r="AS629" s="215"/>
      <c r="AT629" s="215"/>
      <c r="AU629" s="215"/>
    </row>
    <row r="630" spans="3:48">
      <c r="C630" s="38"/>
      <c r="D630" s="38"/>
      <c r="AA630" s="215"/>
      <c r="AB630" s="215"/>
      <c r="AC630" s="215"/>
      <c r="AD630" s="215"/>
      <c r="AE630" s="215"/>
      <c r="AG630" s="225"/>
      <c r="AN630" s="215"/>
      <c r="AO630" s="215"/>
      <c r="AP630" s="215"/>
      <c r="AQ630" s="215"/>
      <c r="AR630" s="215"/>
      <c r="AS630" s="215"/>
      <c r="AT630" s="215"/>
      <c r="AU630" s="215"/>
    </row>
    <row r="631" spans="3:48">
      <c r="C631" s="38"/>
      <c r="D631" s="38"/>
      <c r="AA631" s="215"/>
      <c r="AB631" s="215"/>
      <c r="AC631" s="215"/>
      <c r="AD631" s="215"/>
      <c r="AE631" s="215"/>
      <c r="AG631" s="225"/>
      <c r="AN631" s="215"/>
      <c r="AO631" s="215"/>
      <c r="AP631" s="215"/>
      <c r="AQ631" s="215"/>
      <c r="AR631" s="215"/>
      <c r="AS631" s="215"/>
      <c r="AT631" s="215"/>
      <c r="AU631" s="215"/>
    </row>
    <row r="632" spans="3:48">
      <c r="C632" s="38"/>
      <c r="D632" s="38"/>
      <c r="AA632" s="215"/>
      <c r="AB632" s="215"/>
      <c r="AC632" s="215"/>
      <c r="AD632" s="215"/>
      <c r="AE632" s="215"/>
      <c r="AG632" s="225"/>
      <c r="AN632" s="215"/>
      <c r="AO632" s="215"/>
      <c r="AP632" s="215"/>
      <c r="AQ632" s="215"/>
      <c r="AR632" s="215"/>
      <c r="AS632" s="215"/>
      <c r="AT632" s="215"/>
      <c r="AU632" s="215"/>
    </row>
    <row r="633" spans="3:48">
      <c r="C633" s="38"/>
      <c r="D633" s="38"/>
      <c r="AA633" s="215"/>
      <c r="AB633" s="215"/>
      <c r="AC633" s="215"/>
      <c r="AD633" s="215"/>
      <c r="AE633" s="215"/>
      <c r="AG633" s="225"/>
      <c r="AN633" s="215"/>
      <c r="AO633" s="215"/>
      <c r="AP633" s="215"/>
      <c r="AQ633" s="215"/>
      <c r="AR633" s="215"/>
      <c r="AS633" s="215"/>
      <c r="AT633" s="215"/>
      <c r="AU633" s="215"/>
    </row>
    <row r="634" spans="3:48">
      <c r="C634" s="38"/>
      <c r="D634" s="38"/>
      <c r="AA634" s="215"/>
      <c r="AB634" s="215"/>
      <c r="AC634" s="215"/>
      <c r="AD634" s="215"/>
      <c r="AE634" s="215"/>
      <c r="AG634" s="225"/>
      <c r="AN634" s="215"/>
      <c r="AO634" s="215"/>
      <c r="AP634" s="215"/>
      <c r="AQ634" s="215"/>
      <c r="AR634" s="215"/>
      <c r="AS634" s="215"/>
      <c r="AT634" s="215"/>
      <c r="AU634" s="215"/>
    </row>
    <row r="635" spans="3:48">
      <c r="C635" s="38"/>
      <c r="D635" s="38"/>
      <c r="AA635" s="215"/>
      <c r="AB635" s="215"/>
      <c r="AC635" s="215"/>
      <c r="AD635" s="215"/>
      <c r="AE635" s="215"/>
      <c r="AG635" s="225"/>
      <c r="AN635" s="215"/>
      <c r="AO635" s="215"/>
      <c r="AP635" s="215"/>
      <c r="AQ635" s="215"/>
      <c r="AR635" s="215"/>
      <c r="AS635" s="215"/>
      <c r="AT635" s="215"/>
      <c r="AU635" s="215"/>
    </row>
    <row r="636" spans="3:48">
      <c r="C636" s="38"/>
      <c r="D636" s="38"/>
      <c r="AA636" s="215"/>
      <c r="AB636" s="215"/>
      <c r="AC636" s="215"/>
      <c r="AD636" s="215"/>
      <c r="AE636" s="215"/>
      <c r="AG636" s="225"/>
      <c r="AN636" s="215"/>
      <c r="AO636" s="215"/>
      <c r="AP636" s="215"/>
      <c r="AQ636" s="215"/>
      <c r="AR636" s="215"/>
      <c r="AS636" s="215"/>
      <c r="AT636" s="215"/>
      <c r="AU636" s="215"/>
      <c r="AV636" s="215"/>
    </row>
    <row r="637" spans="3:48">
      <c r="C637" s="38"/>
      <c r="D637" s="38"/>
      <c r="AA637" s="215"/>
      <c r="AB637" s="215"/>
      <c r="AC637" s="215"/>
      <c r="AD637" s="215"/>
      <c r="AE637" s="215"/>
      <c r="AG637" s="225"/>
      <c r="AN637" s="215"/>
      <c r="AO637" s="215"/>
      <c r="AP637" s="215"/>
      <c r="AQ637" s="215"/>
      <c r="AR637" s="215"/>
      <c r="AS637" s="215"/>
      <c r="AT637" s="215"/>
      <c r="AU637" s="215"/>
    </row>
    <row r="638" spans="3:48">
      <c r="C638" s="38"/>
      <c r="D638" s="38"/>
      <c r="AA638" s="215"/>
      <c r="AB638" s="215"/>
      <c r="AC638" s="215"/>
      <c r="AD638" s="215"/>
      <c r="AE638" s="215"/>
      <c r="AG638" s="225"/>
      <c r="AN638" s="215"/>
      <c r="AO638" s="215"/>
      <c r="AP638" s="215"/>
      <c r="AQ638" s="215"/>
      <c r="AR638" s="215"/>
      <c r="AS638" s="215"/>
      <c r="AT638" s="215"/>
      <c r="AU638" s="215"/>
    </row>
    <row r="639" spans="3:48">
      <c r="C639" s="38"/>
      <c r="D639" s="38"/>
      <c r="AA639" s="215"/>
      <c r="AB639" s="215"/>
      <c r="AC639" s="215"/>
      <c r="AD639" s="215"/>
      <c r="AE639" s="215"/>
      <c r="AG639" s="225"/>
      <c r="AN639" s="215"/>
      <c r="AO639" s="215"/>
      <c r="AP639" s="215"/>
      <c r="AQ639" s="215"/>
      <c r="AR639" s="215"/>
      <c r="AS639" s="215"/>
      <c r="AT639" s="215"/>
      <c r="AU639" s="215"/>
    </row>
    <row r="640" spans="3:48">
      <c r="C640" s="38"/>
      <c r="D640" s="38"/>
      <c r="AA640" s="215"/>
      <c r="AB640" s="215"/>
      <c r="AC640" s="215"/>
      <c r="AD640" s="215"/>
      <c r="AE640" s="215"/>
      <c r="AG640" s="225"/>
      <c r="AN640" s="215"/>
      <c r="AO640" s="215"/>
      <c r="AP640" s="215"/>
      <c r="AQ640" s="215"/>
      <c r="AR640" s="215"/>
      <c r="AS640" s="215"/>
      <c r="AT640" s="215"/>
      <c r="AU640" s="215"/>
    </row>
    <row r="641" spans="3:64">
      <c r="C641" s="38"/>
      <c r="D641" s="38"/>
      <c r="AA641" s="215"/>
      <c r="AB641" s="215"/>
      <c r="AC641" s="215"/>
      <c r="AD641" s="215"/>
      <c r="AE641" s="215"/>
      <c r="AG641" s="225"/>
      <c r="AN641" s="215"/>
      <c r="AO641" s="215"/>
      <c r="AP641" s="215"/>
      <c r="AQ641" s="215"/>
      <c r="AR641" s="215"/>
      <c r="AS641" s="215"/>
      <c r="AT641" s="215"/>
      <c r="AU641" s="215"/>
    </row>
    <row r="642" spans="3:64">
      <c r="C642" s="38"/>
      <c r="D642" s="38"/>
      <c r="AA642" s="215"/>
      <c r="AB642" s="215"/>
      <c r="AC642" s="215"/>
      <c r="AD642" s="215"/>
      <c r="AE642" s="215"/>
      <c r="AG642" s="225"/>
      <c r="AN642" s="215"/>
      <c r="AO642" s="215"/>
      <c r="AP642" s="215"/>
      <c r="AQ642" s="215"/>
      <c r="AR642" s="215"/>
      <c r="AS642" s="215"/>
      <c r="AT642" s="215"/>
      <c r="AU642" s="215"/>
    </row>
    <row r="643" spans="3:64">
      <c r="C643" s="38"/>
      <c r="D643" s="38"/>
      <c r="AA643" s="215"/>
      <c r="AB643" s="215"/>
      <c r="AC643" s="215"/>
      <c r="AD643" s="215"/>
      <c r="AE643" s="215"/>
      <c r="AG643" s="225"/>
      <c r="AN643" s="215"/>
      <c r="AO643" s="215"/>
      <c r="AP643" s="215"/>
      <c r="AQ643" s="215"/>
      <c r="AR643" s="215"/>
      <c r="AS643" s="215"/>
      <c r="AT643" s="215"/>
      <c r="AU643" s="215"/>
    </row>
    <row r="644" spans="3:64">
      <c r="C644" s="38"/>
      <c r="D644" s="38"/>
      <c r="AA644" s="215"/>
      <c r="AB644" s="215"/>
      <c r="AC644" s="215"/>
      <c r="AD644" s="215"/>
      <c r="AE644" s="215"/>
      <c r="AG644" s="225"/>
      <c r="AN644" s="215"/>
      <c r="AO644" s="215"/>
      <c r="AP644" s="215"/>
      <c r="AQ644" s="215"/>
      <c r="AR644" s="215"/>
      <c r="AS644" s="215"/>
      <c r="AT644" s="215"/>
      <c r="AU644" s="215"/>
    </row>
    <row r="645" spans="3:64">
      <c r="C645" s="38"/>
      <c r="D645" s="38"/>
      <c r="AA645" s="215"/>
      <c r="AB645" s="215"/>
      <c r="AC645" s="215"/>
      <c r="AD645" s="215"/>
      <c r="AE645" s="215"/>
      <c r="AG645" s="225"/>
      <c r="AN645" s="215"/>
      <c r="AO645" s="215"/>
      <c r="AP645" s="215"/>
      <c r="AQ645" s="215"/>
      <c r="AR645" s="215"/>
      <c r="AS645" s="215"/>
      <c r="AT645" s="215"/>
      <c r="AU645" s="215"/>
    </row>
    <row r="646" spans="3:64">
      <c r="C646" s="38"/>
      <c r="D646" s="38"/>
      <c r="AA646" s="215"/>
      <c r="AB646" s="215"/>
      <c r="AC646" s="215"/>
      <c r="AD646" s="215"/>
      <c r="AE646" s="215"/>
      <c r="AG646" s="225"/>
      <c r="AN646" s="215"/>
      <c r="AO646" s="215"/>
      <c r="AP646" s="215"/>
      <c r="AQ646" s="215"/>
      <c r="AR646" s="215"/>
      <c r="AS646" s="215"/>
      <c r="AT646" s="215"/>
      <c r="AU646" s="215"/>
    </row>
    <row r="647" spans="3:64">
      <c r="C647" s="38"/>
      <c r="D647" s="38"/>
      <c r="AA647" s="215"/>
      <c r="AB647" s="215"/>
      <c r="AC647" s="215"/>
      <c r="AD647" s="215"/>
      <c r="AE647" s="215"/>
      <c r="AG647" s="225"/>
      <c r="AN647" s="215"/>
      <c r="AO647" s="215"/>
      <c r="AP647" s="215"/>
      <c r="AQ647" s="215"/>
      <c r="AR647" s="215"/>
      <c r="AS647" s="215"/>
      <c r="AT647" s="215"/>
      <c r="AU647" s="215"/>
    </row>
    <row r="648" spans="3:64">
      <c r="C648" s="38"/>
      <c r="D648" s="38"/>
      <c r="AA648" s="215"/>
      <c r="AB648" s="215"/>
      <c r="AC648" s="215"/>
      <c r="AD648" s="215"/>
      <c r="AE648" s="215"/>
      <c r="AG648" s="225"/>
      <c r="AN648" s="215"/>
      <c r="AO648" s="215"/>
      <c r="AP648" s="215"/>
      <c r="AQ648" s="215"/>
      <c r="AR648" s="215"/>
      <c r="AS648" s="215"/>
      <c r="AT648" s="215"/>
      <c r="AU648" s="215"/>
    </row>
    <row r="649" spans="3:64">
      <c r="C649" s="38"/>
      <c r="D649" s="38"/>
      <c r="AA649" s="215"/>
      <c r="AB649" s="215"/>
      <c r="AC649" s="215"/>
      <c r="AD649" s="215"/>
      <c r="AE649" s="215"/>
      <c r="AG649" s="225"/>
      <c r="AN649" s="215"/>
      <c r="AO649" s="215"/>
      <c r="AP649" s="215"/>
      <c r="AQ649" s="215"/>
      <c r="AR649" s="215"/>
      <c r="AS649" s="215"/>
      <c r="AT649" s="215"/>
      <c r="AU649" s="215"/>
    </row>
    <row r="650" spans="3:64">
      <c r="C650" s="38"/>
      <c r="D650" s="38"/>
      <c r="AA650" s="215"/>
      <c r="AB650" s="215"/>
      <c r="AC650" s="215"/>
      <c r="AD650" s="215"/>
      <c r="AE650" s="215"/>
      <c r="AG650" s="225"/>
      <c r="AN650" s="215"/>
      <c r="AO650" s="215"/>
      <c r="AP650" s="215"/>
      <c r="AQ650" s="215"/>
      <c r="AR650" s="215"/>
      <c r="AS650" s="215"/>
      <c r="AT650" s="215"/>
      <c r="AU650" s="215"/>
    </row>
    <row r="651" spans="3:64">
      <c r="C651" s="38"/>
      <c r="D651" s="38"/>
      <c r="AA651" s="215"/>
      <c r="AB651" s="215"/>
      <c r="AC651" s="215"/>
      <c r="AD651" s="215"/>
      <c r="AE651" s="215"/>
      <c r="AG651" s="225"/>
      <c r="AN651" s="215"/>
      <c r="AO651" s="215"/>
      <c r="AP651" s="215"/>
      <c r="AQ651" s="215"/>
      <c r="AR651" s="215"/>
      <c r="AS651" s="215"/>
      <c r="AT651" s="215"/>
      <c r="AU651" s="215"/>
    </row>
    <row r="652" spans="3:64">
      <c r="C652" s="38"/>
      <c r="D652" s="38"/>
      <c r="AA652" s="215"/>
      <c r="AB652" s="215"/>
      <c r="AC652" s="215"/>
      <c r="AD652" s="215"/>
      <c r="AE652" s="215"/>
      <c r="AG652" s="225"/>
      <c r="AN652" s="215"/>
      <c r="AO652" s="215"/>
      <c r="AP652" s="215"/>
      <c r="AQ652" s="215"/>
      <c r="AR652" s="215"/>
      <c r="AS652" s="215"/>
      <c r="AT652" s="215"/>
      <c r="AU652" s="215"/>
    </row>
    <row r="653" spans="3:64">
      <c r="C653" s="38"/>
      <c r="D653" s="38"/>
      <c r="AA653" s="215"/>
      <c r="AB653" s="215"/>
      <c r="AC653" s="215"/>
      <c r="AD653" s="215"/>
      <c r="AE653" s="215"/>
      <c r="AG653" s="225"/>
      <c r="AN653" s="215"/>
      <c r="AO653" s="215"/>
      <c r="AP653" s="215"/>
      <c r="AQ653" s="215"/>
      <c r="AR653" s="215"/>
      <c r="AS653" s="215"/>
      <c r="AT653" s="215"/>
      <c r="AU653" s="215"/>
    </row>
    <row r="654" spans="3:64">
      <c r="C654" s="38"/>
      <c r="D654" s="38"/>
      <c r="AA654" s="215"/>
      <c r="AB654" s="215"/>
      <c r="AC654" s="215"/>
      <c r="AD654" s="215"/>
      <c r="AE654" s="215"/>
      <c r="AG654" s="225"/>
      <c r="AN654" s="215"/>
      <c r="AO654" s="215"/>
      <c r="AP654" s="215"/>
      <c r="AQ654" s="215"/>
      <c r="AR654" s="215"/>
      <c r="AS654" s="215"/>
      <c r="AT654" s="215"/>
      <c r="AU654" s="215"/>
    </row>
    <row r="655" spans="3:64">
      <c r="C655" s="38"/>
      <c r="D655" s="38"/>
      <c r="AA655" s="215"/>
      <c r="AB655" s="215"/>
      <c r="AC655" s="215"/>
      <c r="AD655" s="215"/>
      <c r="AE655" s="215"/>
      <c r="AG655" s="225"/>
      <c r="AN655" s="215"/>
      <c r="AO655" s="215"/>
      <c r="AP655" s="215"/>
      <c r="AQ655" s="215"/>
      <c r="AR655" s="215"/>
      <c r="AS655" s="215"/>
      <c r="AT655" s="215"/>
      <c r="AU655" s="215"/>
      <c r="AV655" s="215"/>
      <c r="AW655" s="215"/>
      <c r="AX655" s="215"/>
      <c r="AY655" s="215"/>
      <c r="AZ655" s="215"/>
      <c r="BA655" s="215"/>
      <c r="BB655" s="215"/>
      <c r="BC655" s="215"/>
      <c r="BD655" s="215"/>
      <c r="BE655" s="215"/>
      <c r="BF655" s="215"/>
      <c r="BG655" s="215"/>
      <c r="BH655" s="215"/>
      <c r="BI655" s="215"/>
      <c r="BJ655" s="215"/>
      <c r="BK655" s="215"/>
      <c r="BL655" s="215"/>
    </row>
    <row r="656" spans="3:64">
      <c r="C656" s="38"/>
      <c r="D656" s="38"/>
      <c r="AA656" s="215"/>
      <c r="AB656" s="215"/>
      <c r="AC656" s="215"/>
      <c r="AD656" s="215"/>
      <c r="AE656" s="215"/>
      <c r="AG656" s="225"/>
      <c r="AN656" s="215"/>
      <c r="AO656" s="215"/>
      <c r="AP656" s="215"/>
      <c r="AQ656" s="215"/>
      <c r="AR656" s="215"/>
      <c r="AS656" s="215"/>
      <c r="AT656" s="215"/>
      <c r="AU656" s="215"/>
    </row>
    <row r="657" spans="3:64">
      <c r="C657" s="38"/>
      <c r="D657" s="38"/>
      <c r="AA657" s="215"/>
      <c r="AB657" s="215"/>
      <c r="AC657" s="215"/>
      <c r="AD657" s="215"/>
      <c r="AE657" s="215"/>
      <c r="AG657" s="225"/>
      <c r="AN657" s="215"/>
      <c r="AO657" s="215"/>
      <c r="AP657" s="215"/>
      <c r="AQ657" s="215"/>
      <c r="AR657" s="215"/>
      <c r="AS657" s="215"/>
      <c r="AT657" s="215"/>
      <c r="AU657" s="215"/>
    </row>
    <row r="658" spans="3:64">
      <c r="C658" s="38"/>
      <c r="D658" s="38"/>
      <c r="AA658" s="215"/>
      <c r="AB658" s="215"/>
      <c r="AC658" s="215"/>
      <c r="AD658" s="215"/>
      <c r="AE658" s="215"/>
      <c r="AG658" s="225"/>
      <c r="AN658" s="215"/>
      <c r="AO658" s="215"/>
      <c r="AP658" s="215"/>
      <c r="AQ658" s="215"/>
      <c r="AR658" s="215"/>
      <c r="AS658" s="215"/>
      <c r="AT658" s="215"/>
      <c r="AU658" s="215"/>
    </row>
    <row r="659" spans="3:64">
      <c r="C659" s="38"/>
      <c r="D659" s="38"/>
      <c r="AA659" s="215"/>
      <c r="AB659" s="215"/>
      <c r="AC659" s="215"/>
      <c r="AD659" s="215"/>
      <c r="AE659" s="215"/>
      <c r="AG659" s="225"/>
      <c r="AN659" s="215"/>
      <c r="AO659" s="215"/>
      <c r="AP659" s="215"/>
      <c r="AQ659" s="215"/>
      <c r="AR659" s="215"/>
      <c r="AS659" s="215"/>
      <c r="AT659" s="215"/>
      <c r="AU659" s="215"/>
    </row>
    <row r="660" spans="3:64">
      <c r="C660" s="38"/>
      <c r="D660" s="38"/>
      <c r="AA660" s="215"/>
      <c r="AB660" s="215"/>
      <c r="AC660" s="215"/>
      <c r="AD660" s="215"/>
      <c r="AE660" s="215"/>
      <c r="AG660" s="225"/>
      <c r="AN660" s="215"/>
      <c r="AO660" s="215"/>
      <c r="AP660" s="215"/>
      <c r="AQ660" s="215"/>
      <c r="AR660" s="215"/>
      <c r="AS660" s="215"/>
      <c r="AT660" s="215"/>
      <c r="AU660" s="215"/>
      <c r="AV660" s="215"/>
      <c r="AW660" s="215"/>
      <c r="AX660" s="215"/>
      <c r="AY660" s="215"/>
      <c r="AZ660" s="215"/>
      <c r="BA660" s="215"/>
      <c r="BB660" s="215"/>
      <c r="BC660" s="215"/>
      <c r="BD660" s="215"/>
      <c r="BE660" s="215"/>
      <c r="BF660" s="215"/>
      <c r="BG660" s="215"/>
      <c r="BH660" s="215"/>
      <c r="BI660" s="215"/>
      <c r="BJ660" s="215"/>
      <c r="BK660" s="215"/>
      <c r="BL660" s="215"/>
    </row>
    <row r="661" spans="3:64">
      <c r="C661" s="38"/>
      <c r="D661" s="38"/>
      <c r="AA661" s="215"/>
      <c r="AB661" s="215"/>
      <c r="AC661" s="215"/>
      <c r="AD661" s="215"/>
      <c r="AE661" s="215"/>
      <c r="AG661" s="225"/>
      <c r="AN661" s="215"/>
      <c r="AO661" s="215"/>
      <c r="AP661" s="215"/>
      <c r="AQ661" s="215"/>
      <c r="AR661" s="215"/>
      <c r="AS661" s="215"/>
      <c r="AT661" s="215"/>
      <c r="AU661" s="215"/>
    </row>
    <row r="662" spans="3:64">
      <c r="C662" s="38"/>
      <c r="D662" s="38"/>
      <c r="AA662" s="215"/>
      <c r="AB662" s="215"/>
      <c r="AC662" s="215"/>
      <c r="AD662" s="215"/>
      <c r="AE662" s="215"/>
      <c r="AG662" s="225"/>
      <c r="AN662" s="215"/>
      <c r="AO662" s="215"/>
      <c r="AP662" s="215"/>
      <c r="AQ662" s="215"/>
      <c r="AR662" s="215"/>
      <c r="AS662" s="215"/>
      <c r="AT662" s="215"/>
      <c r="AU662" s="215"/>
    </row>
    <row r="663" spans="3:64">
      <c r="C663" s="38"/>
      <c r="D663" s="38"/>
      <c r="AA663" s="215"/>
      <c r="AB663" s="215"/>
      <c r="AC663" s="215"/>
      <c r="AD663" s="215"/>
      <c r="AE663" s="215"/>
      <c r="AG663" s="225"/>
      <c r="AN663" s="215"/>
      <c r="AO663" s="215"/>
      <c r="AP663" s="215"/>
      <c r="AQ663" s="215"/>
      <c r="AR663" s="215"/>
      <c r="AS663" s="215"/>
      <c r="AT663" s="215"/>
      <c r="AU663" s="215"/>
    </row>
    <row r="664" spans="3:64">
      <c r="C664" s="38"/>
      <c r="D664" s="38"/>
      <c r="AA664" s="215"/>
      <c r="AB664" s="215"/>
      <c r="AC664" s="215"/>
      <c r="AD664" s="215"/>
      <c r="AE664" s="215"/>
      <c r="AG664" s="225"/>
      <c r="AN664" s="215"/>
      <c r="AO664" s="215"/>
      <c r="AP664" s="215"/>
      <c r="AQ664" s="215"/>
      <c r="AR664" s="215"/>
      <c r="AS664" s="215"/>
      <c r="AT664" s="215"/>
      <c r="AU664" s="215"/>
    </row>
    <row r="665" spans="3:64">
      <c r="C665" s="38"/>
      <c r="D665" s="38"/>
      <c r="AA665" s="215"/>
      <c r="AB665" s="215"/>
      <c r="AC665" s="215"/>
      <c r="AD665" s="215"/>
      <c r="AE665" s="215"/>
      <c r="AG665" s="225"/>
      <c r="AN665" s="215"/>
      <c r="AO665" s="215"/>
      <c r="AP665" s="215"/>
      <c r="AQ665" s="215"/>
      <c r="AR665" s="215"/>
      <c r="AS665" s="215"/>
      <c r="AT665" s="215"/>
      <c r="AU665" s="215"/>
      <c r="AV665" s="215"/>
      <c r="AX665" s="215"/>
    </row>
    <row r="666" spans="3:64">
      <c r="C666" s="38"/>
      <c r="D666" s="38"/>
      <c r="AA666" s="215"/>
      <c r="AB666" s="215"/>
      <c r="AC666" s="215"/>
      <c r="AD666" s="215"/>
      <c r="AE666" s="215"/>
      <c r="AG666" s="225"/>
      <c r="AN666" s="215"/>
      <c r="AO666" s="215"/>
      <c r="AP666" s="215"/>
      <c r="AQ666" s="215"/>
      <c r="AR666" s="215"/>
      <c r="AS666" s="215"/>
      <c r="AT666" s="215"/>
      <c r="AU666" s="215"/>
    </row>
    <row r="667" spans="3:64">
      <c r="C667" s="38"/>
      <c r="D667" s="38"/>
      <c r="AA667" s="215"/>
      <c r="AB667" s="215"/>
      <c r="AC667" s="215"/>
      <c r="AD667" s="215"/>
      <c r="AE667" s="215"/>
      <c r="AG667" s="225"/>
      <c r="AN667" s="215"/>
      <c r="AO667" s="215"/>
      <c r="AP667" s="215"/>
      <c r="AQ667" s="215"/>
      <c r="AR667" s="215"/>
      <c r="AS667" s="215"/>
      <c r="AT667" s="215"/>
      <c r="AU667" s="215"/>
    </row>
    <row r="668" spans="3:64">
      <c r="C668" s="38"/>
      <c r="D668" s="38"/>
      <c r="AA668" s="215"/>
      <c r="AB668" s="215"/>
      <c r="AC668" s="215"/>
      <c r="AD668" s="215"/>
      <c r="AE668" s="215"/>
      <c r="AG668" s="225"/>
      <c r="AN668" s="215"/>
      <c r="AO668" s="215"/>
      <c r="AP668" s="215"/>
      <c r="AQ668" s="215"/>
      <c r="AR668" s="215"/>
      <c r="AS668" s="215"/>
      <c r="AT668" s="215"/>
      <c r="AU668" s="215"/>
    </row>
    <row r="669" spans="3:64">
      <c r="C669" s="38"/>
      <c r="D669" s="38"/>
      <c r="AA669" s="215"/>
      <c r="AB669" s="215"/>
      <c r="AC669" s="215"/>
      <c r="AD669" s="215"/>
      <c r="AE669" s="215"/>
      <c r="AG669" s="225"/>
      <c r="AN669" s="215"/>
      <c r="AO669" s="215"/>
      <c r="AP669" s="215"/>
      <c r="AQ669" s="215"/>
      <c r="AR669" s="215"/>
      <c r="AS669" s="215"/>
      <c r="AT669" s="215"/>
      <c r="AU669" s="215"/>
    </row>
    <row r="670" spans="3:64">
      <c r="C670" s="38"/>
      <c r="D670" s="38"/>
      <c r="AA670" s="215"/>
      <c r="AB670" s="215"/>
      <c r="AC670" s="215"/>
      <c r="AD670" s="215"/>
      <c r="AE670" s="215"/>
      <c r="AG670" s="225"/>
      <c r="AN670" s="215"/>
      <c r="AO670" s="215"/>
      <c r="AP670" s="215"/>
      <c r="AQ670" s="215"/>
      <c r="AR670" s="215"/>
      <c r="AS670" s="215"/>
      <c r="AT670" s="215"/>
      <c r="AU670" s="215"/>
    </row>
    <row r="671" spans="3:64">
      <c r="C671" s="38"/>
      <c r="D671" s="38"/>
      <c r="AA671" s="215"/>
      <c r="AB671" s="215"/>
      <c r="AC671" s="215"/>
      <c r="AD671" s="215"/>
      <c r="AE671" s="215"/>
      <c r="AG671" s="225"/>
      <c r="AN671" s="215"/>
      <c r="AO671" s="215"/>
      <c r="AP671" s="215"/>
      <c r="AQ671" s="215"/>
      <c r="AR671" s="215"/>
      <c r="AS671" s="215"/>
      <c r="AT671" s="215"/>
      <c r="AU671" s="215"/>
    </row>
    <row r="672" spans="3:64">
      <c r="C672" s="38"/>
      <c r="D672" s="38"/>
      <c r="AA672" s="215"/>
      <c r="AB672" s="215"/>
      <c r="AC672" s="215"/>
      <c r="AD672" s="215"/>
      <c r="AE672" s="215"/>
      <c r="AG672" s="225"/>
      <c r="AN672" s="215"/>
      <c r="AO672" s="215"/>
      <c r="AP672" s="215"/>
      <c r="AQ672" s="215"/>
      <c r="AR672" s="215"/>
      <c r="AS672" s="215"/>
      <c r="AT672" s="215"/>
      <c r="AU672" s="215"/>
    </row>
    <row r="673" spans="3:64">
      <c r="C673" s="38"/>
      <c r="D673" s="38"/>
      <c r="AA673" s="215"/>
      <c r="AB673" s="215"/>
      <c r="AC673" s="215"/>
      <c r="AD673" s="215"/>
      <c r="AE673" s="215"/>
      <c r="AG673" s="225"/>
      <c r="AN673" s="215"/>
      <c r="AO673" s="215"/>
      <c r="AP673" s="215"/>
      <c r="AQ673" s="215"/>
      <c r="AR673" s="215"/>
      <c r="AS673" s="215"/>
      <c r="AT673" s="215"/>
      <c r="AU673" s="215"/>
    </row>
    <row r="674" spans="3:64">
      <c r="C674" s="38"/>
      <c r="D674" s="38"/>
      <c r="AA674" s="215"/>
      <c r="AB674" s="215"/>
      <c r="AC674" s="215"/>
      <c r="AD674" s="215"/>
      <c r="AE674" s="215"/>
      <c r="AG674" s="225"/>
      <c r="AN674" s="215"/>
      <c r="AO674" s="215"/>
      <c r="AP674" s="215"/>
      <c r="AQ674" s="215"/>
      <c r="AR674" s="215"/>
      <c r="AS674" s="215"/>
      <c r="AT674" s="215"/>
      <c r="AU674" s="215"/>
    </row>
    <row r="675" spans="3:64">
      <c r="C675" s="38"/>
      <c r="D675" s="38"/>
      <c r="AA675" s="215"/>
      <c r="AB675" s="215"/>
      <c r="AC675" s="215"/>
      <c r="AD675" s="215"/>
      <c r="AE675" s="215"/>
      <c r="AG675" s="225"/>
      <c r="AN675" s="215"/>
      <c r="AO675" s="215"/>
      <c r="AP675" s="215"/>
      <c r="AQ675" s="215"/>
      <c r="AR675" s="215"/>
      <c r="AS675" s="215"/>
      <c r="AT675" s="215"/>
      <c r="AU675" s="215"/>
    </row>
    <row r="676" spans="3:64">
      <c r="C676" s="38"/>
      <c r="D676" s="38"/>
      <c r="AA676" s="215"/>
      <c r="AB676" s="215"/>
      <c r="AC676" s="215"/>
      <c r="AD676" s="215"/>
      <c r="AE676" s="215"/>
      <c r="AG676" s="225"/>
      <c r="AN676" s="215"/>
      <c r="AO676" s="215"/>
      <c r="AP676" s="215"/>
      <c r="AQ676" s="215"/>
      <c r="AR676" s="215"/>
      <c r="AS676" s="215"/>
      <c r="AT676" s="215"/>
      <c r="AU676" s="215"/>
    </row>
    <row r="677" spans="3:64">
      <c r="C677" s="38"/>
      <c r="D677" s="38"/>
      <c r="AA677" s="215"/>
      <c r="AB677" s="215"/>
      <c r="AC677" s="215"/>
      <c r="AD677" s="215"/>
      <c r="AE677" s="215"/>
      <c r="AG677" s="225"/>
      <c r="AN677" s="215"/>
      <c r="AO677" s="215"/>
      <c r="AP677" s="215"/>
      <c r="AQ677" s="215"/>
      <c r="AR677" s="215"/>
      <c r="AS677" s="215"/>
      <c r="AT677" s="215"/>
      <c r="AU677" s="215"/>
    </row>
    <row r="678" spans="3:64">
      <c r="C678" s="38"/>
      <c r="D678" s="38"/>
      <c r="AA678" s="215"/>
      <c r="AB678" s="215"/>
      <c r="AC678" s="215"/>
      <c r="AD678" s="215"/>
      <c r="AE678" s="215"/>
      <c r="AG678" s="225"/>
      <c r="AN678" s="215"/>
      <c r="AO678" s="215"/>
      <c r="AP678" s="215"/>
      <c r="AQ678" s="215"/>
      <c r="AR678" s="215"/>
      <c r="AS678" s="215"/>
      <c r="AT678" s="215"/>
      <c r="AU678" s="215"/>
    </row>
    <row r="679" spans="3:64">
      <c r="C679" s="38"/>
      <c r="D679" s="38"/>
      <c r="AA679" s="215"/>
      <c r="AB679" s="215"/>
      <c r="AC679" s="215"/>
      <c r="AD679" s="215"/>
      <c r="AE679" s="215"/>
      <c r="AG679" s="225"/>
      <c r="AN679" s="215"/>
      <c r="AO679" s="215"/>
      <c r="AP679" s="215"/>
      <c r="AQ679" s="215"/>
      <c r="AR679" s="215"/>
      <c r="AS679" s="215"/>
      <c r="AT679" s="215"/>
      <c r="AU679" s="215"/>
    </row>
    <row r="680" spans="3:64">
      <c r="C680" s="38"/>
      <c r="D680" s="38"/>
      <c r="AA680" s="215"/>
      <c r="AB680" s="215"/>
      <c r="AC680" s="215"/>
      <c r="AD680" s="215"/>
      <c r="AE680" s="215"/>
      <c r="AG680" s="225"/>
      <c r="AN680" s="215"/>
      <c r="AO680" s="215"/>
      <c r="AP680" s="215"/>
      <c r="AQ680" s="215"/>
      <c r="AR680" s="215"/>
      <c r="AS680" s="215"/>
      <c r="AT680" s="215"/>
      <c r="AU680" s="215"/>
    </row>
    <row r="681" spans="3:64">
      <c r="C681" s="38"/>
      <c r="D681" s="38"/>
      <c r="AA681" s="215"/>
      <c r="AB681" s="215"/>
      <c r="AC681" s="215"/>
      <c r="AD681" s="215"/>
      <c r="AE681" s="215"/>
      <c r="AG681" s="225"/>
      <c r="AN681" s="215"/>
      <c r="AO681" s="215"/>
      <c r="AP681" s="215"/>
      <c r="AQ681" s="215"/>
      <c r="AR681" s="215"/>
      <c r="AS681" s="215"/>
      <c r="AT681" s="215"/>
      <c r="AU681" s="215"/>
    </row>
    <row r="682" spans="3:64">
      <c r="C682" s="38"/>
      <c r="D682" s="38"/>
      <c r="AA682" s="215"/>
      <c r="AB682" s="215"/>
      <c r="AC682" s="215"/>
      <c r="AD682" s="215"/>
      <c r="AE682" s="215"/>
      <c r="AG682" s="225"/>
      <c r="AN682" s="215"/>
      <c r="AO682" s="215"/>
      <c r="AP682" s="215"/>
      <c r="AQ682" s="215"/>
      <c r="AR682" s="215"/>
      <c r="AS682" s="215"/>
      <c r="AT682" s="215"/>
      <c r="AU682" s="215"/>
    </row>
    <row r="683" spans="3:64">
      <c r="C683" s="38"/>
      <c r="D683" s="38"/>
      <c r="AA683" s="215"/>
      <c r="AB683" s="215"/>
      <c r="AC683" s="215"/>
      <c r="AD683" s="215"/>
      <c r="AE683" s="215"/>
      <c r="AG683" s="225"/>
      <c r="AN683" s="215"/>
      <c r="AO683" s="215"/>
      <c r="AP683" s="215"/>
      <c r="AQ683" s="215"/>
      <c r="AR683" s="215"/>
      <c r="AS683" s="215"/>
      <c r="AT683" s="215"/>
      <c r="AU683" s="215"/>
    </row>
    <row r="684" spans="3:64">
      <c r="C684" s="38"/>
      <c r="D684" s="38"/>
      <c r="AA684" s="215"/>
      <c r="AB684" s="215"/>
      <c r="AC684" s="215"/>
      <c r="AD684" s="215"/>
      <c r="AE684" s="215"/>
      <c r="AG684" s="225"/>
      <c r="AN684" s="215"/>
      <c r="AO684" s="215"/>
      <c r="AP684" s="215"/>
      <c r="AQ684" s="215"/>
      <c r="AR684" s="215"/>
      <c r="AS684" s="215"/>
      <c r="AT684" s="215"/>
      <c r="AU684" s="215"/>
    </row>
    <row r="685" spans="3:64">
      <c r="C685" s="38"/>
      <c r="D685" s="38"/>
      <c r="AA685" s="215"/>
      <c r="AB685" s="215"/>
      <c r="AC685" s="215"/>
      <c r="AD685" s="215"/>
      <c r="AE685" s="215"/>
      <c r="AG685" s="225"/>
      <c r="AN685" s="215"/>
      <c r="AO685" s="215"/>
      <c r="AP685" s="215"/>
      <c r="AQ685" s="215"/>
      <c r="AR685" s="215"/>
      <c r="AS685" s="215"/>
      <c r="AT685" s="215"/>
      <c r="AU685" s="215"/>
    </row>
    <row r="686" spans="3:64">
      <c r="C686" s="38"/>
      <c r="D686" s="38"/>
      <c r="AA686" s="215"/>
      <c r="AB686" s="215"/>
      <c r="AC686" s="215"/>
      <c r="AD686" s="215"/>
      <c r="AE686" s="215"/>
      <c r="AG686" s="225"/>
      <c r="AN686" s="215"/>
      <c r="AO686" s="215"/>
      <c r="AP686" s="215"/>
      <c r="AQ686" s="215"/>
      <c r="AR686" s="215"/>
      <c r="AS686" s="215"/>
      <c r="AT686" s="215"/>
      <c r="AU686" s="215"/>
    </row>
    <row r="687" spans="3:64">
      <c r="C687" s="38"/>
      <c r="D687" s="38"/>
      <c r="AA687" s="215"/>
      <c r="AB687" s="215"/>
      <c r="AC687" s="215"/>
      <c r="AD687" s="215"/>
      <c r="AE687" s="215"/>
      <c r="AG687" s="225"/>
      <c r="AN687" s="215"/>
      <c r="AO687" s="215"/>
      <c r="AP687" s="215"/>
      <c r="AQ687" s="215"/>
      <c r="AR687" s="215"/>
      <c r="AS687" s="215"/>
      <c r="AT687" s="215"/>
      <c r="AU687" s="215"/>
      <c r="AV687" s="215"/>
      <c r="AW687" s="215"/>
      <c r="AX687" s="215"/>
      <c r="AY687" s="215"/>
      <c r="AZ687" s="215"/>
      <c r="BA687" s="215"/>
      <c r="BB687" s="215"/>
      <c r="BC687" s="215"/>
      <c r="BD687" s="215"/>
      <c r="BE687" s="215"/>
      <c r="BF687" s="215"/>
      <c r="BG687" s="215"/>
      <c r="BH687" s="215"/>
      <c r="BI687" s="215"/>
      <c r="BJ687" s="215"/>
      <c r="BK687" s="215"/>
      <c r="BL687" s="215"/>
    </row>
    <row r="688" spans="3:64">
      <c r="C688" s="38"/>
      <c r="D688" s="38"/>
      <c r="AA688" s="215"/>
      <c r="AB688" s="215"/>
      <c r="AC688" s="215"/>
      <c r="AD688" s="215"/>
      <c r="AE688" s="215"/>
      <c r="AG688" s="225"/>
      <c r="AN688" s="215"/>
      <c r="AO688" s="215"/>
      <c r="AP688" s="215"/>
      <c r="AQ688" s="215"/>
      <c r="AR688" s="215"/>
      <c r="AS688" s="215"/>
      <c r="AT688" s="215"/>
      <c r="AU688" s="215"/>
    </row>
    <row r="689" spans="3:47">
      <c r="C689" s="38"/>
      <c r="D689" s="38"/>
      <c r="AA689" s="215"/>
      <c r="AB689" s="215"/>
      <c r="AC689" s="215"/>
      <c r="AD689" s="215"/>
      <c r="AE689" s="215"/>
      <c r="AG689" s="225"/>
      <c r="AN689" s="215"/>
      <c r="AO689" s="215"/>
      <c r="AP689" s="215"/>
      <c r="AQ689" s="215"/>
      <c r="AR689" s="215"/>
      <c r="AS689" s="215"/>
      <c r="AT689" s="215"/>
      <c r="AU689" s="215"/>
    </row>
    <row r="690" spans="3:47">
      <c r="C690" s="38"/>
      <c r="D690" s="38"/>
      <c r="AA690" s="215"/>
      <c r="AB690" s="215"/>
      <c r="AC690" s="215"/>
      <c r="AD690" s="215"/>
      <c r="AE690" s="215"/>
      <c r="AG690" s="225"/>
      <c r="AN690" s="215"/>
      <c r="AO690" s="215"/>
      <c r="AP690" s="215"/>
      <c r="AQ690" s="215"/>
      <c r="AR690" s="215"/>
      <c r="AS690" s="215"/>
      <c r="AT690" s="215"/>
      <c r="AU690" s="215"/>
    </row>
    <row r="691" spans="3:47">
      <c r="C691" s="38"/>
      <c r="D691" s="38"/>
      <c r="AA691" s="215"/>
      <c r="AB691" s="215"/>
      <c r="AC691" s="215"/>
      <c r="AD691" s="215"/>
      <c r="AE691" s="215"/>
      <c r="AG691" s="225"/>
      <c r="AN691" s="215"/>
      <c r="AO691" s="215"/>
      <c r="AP691" s="215"/>
      <c r="AQ691" s="215"/>
      <c r="AR691" s="215"/>
      <c r="AS691" s="215"/>
      <c r="AT691" s="215"/>
      <c r="AU691" s="215"/>
    </row>
    <row r="692" spans="3:47">
      <c r="C692" s="38"/>
      <c r="D692" s="38"/>
      <c r="AA692" s="215"/>
      <c r="AB692" s="215"/>
      <c r="AC692" s="215"/>
      <c r="AD692" s="215"/>
      <c r="AE692" s="215"/>
      <c r="AG692" s="225"/>
      <c r="AN692" s="215"/>
      <c r="AO692" s="215"/>
      <c r="AP692" s="215"/>
      <c r="AQ692" s="215"/>
      <c r="AR692" s="215"/>
      <c r="AS692" s="215"/>
      <c r="AT692" s="215"/>
      <c r="AU692" s="215"/>
    </row>
    <row r="693" spans="3:47">
      <c r="C693" s="38"/>
      <c r="D693" s="38"/>
      <c r="AA693" s="215"/>
      <c r="AB693" s="215"/>
      <c r="AC693" s="215"/>
      <c r="AD693" s="215"/>
      <c r="AE693" s="215"/>
      <c r="AG693" s="225"/>
      <c r="AN693" s="215"/>
      <c r="AO693" s="215"/>
      <c r="AP693" s="215"/>
      <c r="AQ693" s="215"/>
      <c r="AR693" s="215"/>
      <c r="AS693" s="215"/>
      <c r="AT693" s="215"/>
      <c r="AU693" s="215"/>
    </row>
    <row r="694" spans="3:47">
      <c r="C694" s="38"/>
      <c r="D694" s="38"/>
      <c r="AA694" s="215"/>
      <c r="AB694" s="215"/>
      <c r="AC694" s="215"/>
      <c r="AD694" s="215"/>
      <c r="AE694" s="215"/>
      <c r="AG694" s="225"/>
      <c r="AN694" s="215"/>
      <c r="AO694" s="215"/>
      <c r="AP694" s="215"/>
      <c r="AQ694" s="215"/>
      <c r="AR694" s="215"/>
      <c r="AS694" s="215"/>
      <c r="AT694" s="215"/>
      <c r="AU694" s="215"/>
    </row>
    <row r="695" spans="3:47">
      <c r="C695" s="38"/>
      <c r="D695" s="38"/>
      <c r="AA695" s="215"/>
      <c r="AB695" s="215"/>
      <c r="AC695" s="215"/>
      <c r="AD695" s="215"/>
      <c r="AE695" s="215"/>
      <c r="AG695" s="225"/>
      <c r="AN695" s="215"/>
      <c r="AO695" s="215"/>
      <c r="AP695" s="215"/>
      <c r="AQ695" s="215"/>
      <c r="AR695" s="215"/>
      <c r="AS695" s="215"/>
      <c r="AT695" s="215"/>
      <c r="AU695" s="215"/>
    </row>
    <row r="696" spans="3:47">
      <c r="C696" s="38"/>
      <c r="D696" s="38"/>
      <c r="AA696" s="215"/>
      <c r="AB696" s="215"/>
      <c r="AC696" s="215"/>
      <c r="AD696" s="215"/>
      <c r="AE696" s="215"/>
      <c r="AG696" s="225"/>
      <c r="AN696" s="215"/>
      <c r="AO696" s="215"/>
      <c r="AP696" s="215"/>
      <c r="AQ696" s="215"/>
      <c r="AR696" s="215"/>
      <c r="AS696" s="215"/>
      <c r="AT696" s="215"/>
      <c r="AU696" s="215"/>
    </row>
    <row r="697" spans="3:47">
      <c r="C697" s="38"/>
      <c r="D697" s="38"/>
      <c r="AA697" s="215"/>
      <c r="AB697" s="215"/>
      <c r="AC697" s="215"/>
      <c r="AD697" s="215"/>
      <c r="AE697" s="215"/>
      <c r="AG697" s="225"/>
      <c r="AN697" s="215"/>
      <c r="AO697" s="215"/>
      <c r="AP697" s="215"/>
      <c r="AQ697" s="215"/>
      <c r="AR697" s="215"/>
      <c r="AS697" s="215"/>
      <c r="AT697" s="215"/>
      <c r="AU697" s="215"/>
    </row>
    <row r="698" spans="3:47">
      <c r="C698" s="38"/>
      <c r="D698" s="38"/>
      <c r="AA698" s="215"/>
      <c r="AB698" s="215"/>
      <c r="AC698" s="215"/>
      <c r="AD698" s="215"/>
      <c r="AE698" s="215"/>
      <c r="AG698" s="225"/>
      <c r="AN698" s="215"/>
      <c r="AO698" s="215"/>
      <c r="AP698" s="215"/>
      <c r="AQ698" s="215"/>
      <c r="AR698" s="215"/>
      <c r="AS698" s="215"/>
      <c r="AT698" s="215"/>
      <c r="AU698" s="215"/>
    </row>
    <row r="699" spans="3:47">
      <c r="C699" s="38"/>
      <c r="D699" s="38"/>
      <c r="AA699" s="215"/>
      <c r="AB699" s="215"/>
      <c r="AC699" s="215"/>
      <c r="AD699" s="215"/>
      <c r="AE699" s="215"/>
      <c r="AG699" s="225"/>
      <c r="AN699" s="215"/>
      <c r="AO699" s="215"/>
      <c r="AP699" s="215"/>
      <c r="AQ699" s="215"/>
      <c r="AR699" s="215"/>
      <c r="AS699" s="215"/>
      <c r="AT699" s="215"/>
      <c r="AU699" s="215"/>
    </row>
    <row r="700" spans="3:47">
      <c r="C700" s="38"/>
      <c r="D700" s="38"/>
      <c r="AA700" s="215"/>
      <c r="AB700" s="215"/>
      <c r="AC700" s="215"/>
      <c r="AD700" s="215"/>
      <c r="AE700" s="215"/>
      <c r="AG700" s="225"/>
      <c r="AN700" s="215"/>
      <c r="AO700" s="215"/>
      <c r="AP700" s="215"/>
      <c r="AQ700" s="215"/>
      <c r="AR700" s="215"/>
      <c r="AS700" s="215"/>
      <c r="AT700" s="215"/>
      <c r="AU700" s="215"/>
    </row>
    <row r="701" spans="3:47">
      <c r="C701" s="38"/>
      <c r="D701" s="38"/>
      <c r="AA701" s="215"/>
      <c r="AB701" s="215"/>
      <c r="AC701" s="215"/>
      <c r="AD701" s="215"/>
      <c r="AE701" s="215"/>
      <c r="AG701" s="225"/>
      <c r="AN701" s="215"/>
      <c r="AO701" s="215"/>
      <c r="AP701" s="215"/>
      <c r="AQ701" s="215"/>
      <c r="AR701" s="215"/>
      <c r="AS701" s="215"/>
      <c r="AT701" s="215"/>
      <c r="AU701" s="215"/>
    </row>
    <row r="702" spans="3:47">
      <c r="C702" s="38"/>
      <c r="D702" s="38"/>
      <c r="AA702" s="215"/>
      <c r="AB702" s="215"/>
      <c r="AC702" s="215"/>
      <c r="AD702" s="215"/>
      <c r="AE702" s="215"/>
      <c r="AG702" s="225"/>
      <c r="AN702" s="215"/>
      <c r="AO702" s="215"/>
      <c r="AP702" s="215"/>
      <c r="AQ702" s="215"/>
      <c r="AR702" s="215"/>
      <c r="AS702" s="215"/>
      <c r="AT702" s="215"/>
      <c r="AU702" s="215"/>
    </row>
    <row r="703" spans="3:47">
      <c r="C703" s="38"/>
      <c r="D703" s="38"/>
      <c r="AA703" s="215"/>
      <c r="AB703" s="215"/>
      <c r="AC703" s="215"/>
      <c r="AD703" s="215"/>
      <c r="AE703" s="215"/>
      <c r="AG703" s="225"/>
      <c r="AN703" s="215"/>
      <c r="AO703" s="215"/>
      <c r="AP703" s="215"/>
      <c r="AQ703" s="215"/>
      <c r="AR703" s="215"/>
      <c r="AS703" s="215"/>
      <c r="AT703" s="215"/>
      <c r="AU703" s="215"/>
    </row>
    <row r="704" spans="3:47">
      <c r="C704" s="38"/>
      <c r="D704" s="38"/>
      <c r="AA704" s="215"/>
      <c r="AB704" s="215"/>
      <c r="AC704" s="215"/>
      <c r="AD704" s="215"/>
      <c r="AE704" s="215"/>
      <c r="AG704" s="225"/>
      <c r="AN704" s="215"/>
      <c r="AO704" s="215"/>
      <c r="AP704" s="215"/>
      <c r="AQ704" s="215"/>
      <c r="AR704" s="215"/>
      <c r="AS704" s="215"/>
      <c r="AT704" s="215"/>
      <c r="AU704" s="215"/>
    </row>
    <row r="705" spans="3:47">
      <c r="C705" s="38"/>
      <c r="D705" s="38"/>
      <c r="AA705" s="215"/>
      <c r="AB705" s="215"/>
      <c r="AC705" s="215"/>
      <c r="AD705" s="215"/>
      <c r="AE705" s="215"/>
      <c r="AG705" s="225"/>
      <c r="AN705" s="215"/>
      <c r="AO705" s="215"/>
      <c r="AP705" s="215"/>
      <c r="AQ705" s="215"/>
      <c r="AR705" s="215"/>
      <c r="AS705" s="215"/>
      <c r="AT705" s="215"/>
      <c r="AU705" s="215"/>
    </row>
    <row r="706" spans="3:47">
      <c r="C706" s="38"/>
      <c r="D706" s="38"/>
      <c r="AA706" s="215"/>
      <c r="AB706" s="215"/>
      <c r="AC706" s="215"/>
      <c r="AD706" s="215"/>
      <c r="AE706" s="215"/>
      <c r="AG706" s="225"/>
      <c r="AN706" s="215"/>
      <c r="AO706" s="215"/>
      <c r="AP706" s="215"/>
      <c r="AQ706" s="215"/>
      <c r="AR706" s="215"/>
      <c r="AS706" s="215"/>
      <c r="AT706" s="215"/>
      <c r="AU706" s="215"/>
    </row>
    <row r="707" spans="3:47">
      <c r="C707" s="38"/>
      <c r="D707" s="38"/>
      <c r="AA707" s="215"/>
      <c r="AB707" s="215"/>
      <c r="AC707" s="215"/>
      <c r="AD707" s="215"/>
      <c r="AE707" s="215"/>
      <c r="AG707" s="225"/>
      <c r="AN707" s="215"/>
      <c r="AO707" s="215"/>
      <c r="AP707" s="215"/>
      <c r="AQ707" s="215"/>
      <c r="AR707" s="215"/>
      <c r="AS707" s="215"/>
      <c r="AT707" s="215"/>
      <c r="AU707" s="215"/>
    </row>
    <row r="708" spans="3:47">
      <c r="C708" s="38"/>
      <c r="D708" s="38"/>
      <c r="AA708" s="215"/>
      <c r="AB708" s="215"/>
      <c r="AC708" s="215"/>
      <c r="AD708" s="215"/>
      <c r="AE708" s="215"/>
      <c r="AG708" s="225"/>
      <c r="AN708" s="215"/>
      <c r="AO708" s="215"/>
      <c r="AP708" s="215"/>
      <c r="AQ708" s="215"/>
      <c r="AR708" s="215"/>
      <c r="AS708" s="215"/>
      <c r="AT708" s="215"/>
      <c r="AU708" s="215"/>
    </row>
    <row r="709" spans="3:47">
      <c r="C709" s="38"/>
      <c r="D709" s="38"/>
      <c r="AA709" s="215"/>
      <c r="AB709" s="215"/>
      <c r="AC709" s="215"/>
      <c r="AD709" s="215"/>
      <c r="AE709" s="215"/>
      <c r="AG709" s="225"/>
      <c r="AN709" s="215"/>
      <c r="AO709" s="215"/>
      <c r="AP709" s="215"/>
      <c r="AQ709" s="215"/>
      <c r="AR709" s="215"/>
      <c r="AS709" s="215"/>
      <c r="AT709" s="215"/>
      <c r="AU709" s="215"/>
    </row>
    <row r="710" spans="3:47">
      <c r="C710" s="38"/>
      <c r="D710" s="38"/>
      <c r="AA710" s="215"/>
      <c r="AB710" s="215"/>
      <c r="AC710" s="215"/>
      <c r="AD710" s="215"/>
      <c r="AE710" s="215"/>
      <c r="AG710" s="225"/>
      <c r="AN710" s="215"/>
      <c r="AO710" s="215"/>
      <c r="AP710" s="215"/>
      <c r="AQ710" s="215"/>
      <c r="AR710" s="215"/>
      <c r="AS710" s="215"/>
      <c r="AT710" s="215"/>
      <c r="AU710" s="215"/>
    </row>
    <row r="711" spans="3:47">
      <c r="C711" s="38"/>
      <c r="D711" s="38"/>
      <c r="AA711" s="215"/>
      <c r="AB711" s="215"/>
      <c r="AC711" s="215"/>
      <c r="AD711" s="215"/>
      <c r="AE711" s="215"/>
      <c r="AG711" s="225"/>
      <c r="AN711" s="215"/>
      <c r="AO711" s="215"/>
      <c r="AP711" s="215"/>
      <c r="AQ711" s="215"/>
      <c r="AR711" s="215"/>
      <c r="AS711" s="215"/>
      <c r="AT711" s="215"/>
      <c r="AU711" s="215"/>
    </row>
    <row r="712" spans="3:47">
      <c r="C712" s="38"/>
      <c r="D712" s="38"/>
      <c r="AA712" s="215"/>
      <c r="AB712" s="215"/>
      <c r="AC712" s="215"/>
      <c r="AD712" s="215"/>
      <c r="AE712" s="215"/>
      <c r="AG712" s="225"/>
      <c r="AN712" s="215"/>
      <c r="AO712" s="215"/>
      <c r="AP712" s="215"/>
      <c r="AQ712" s="215"/>
      <c r="AR712" s="215"/>
      <c r="AS712" s="215"/>
      <c r="AT712" s="215"/>
      <c r="AU712" s="215"/>
    </row>
    <row r="713" spans="3:47">
      <c r="C713" s="38"/>
      <c r="D713" s="38"/>
      <c r="AA713" s="215"/>
      <c r="AB713" s="215"/>
      <c r="AC713" s="215"/>
      <c r="AD713" s="215"/>
      <c r="AE713" s="215"/>
      <c r="AG713" s="225"/>
      <c r="AN713" s="215"/>
      <c r="AO713" s="215"/>
      <c r="AP713" s="215"/>
      <c r="AQ713" s="215"/>
      <c r="AR713" s="215"/>
      <c r="AS713" s="215"/>
      <c r="AT713" s="215"/>
      <c r="AU713" s="215"/>
    </row>
    <row r="714" spans="3:47">
      <c r="C714" s="38"/>
      <c r="D714" s="38"/>
      <c r="AA714" s="215"/>
      <c r="AB714" s="215"/>
      <c r="AC714" s="215"/>
      <c r="AD714" s="215"/>
      <c r="AE714" s="215"/>
      <c r="AG714" s="225"/>
      <c r="AN714" s="215"/>
      <c r="AO714" s="215"/>
      <c r="AP714" s="215"/>
      <c r="AQ714" s="215"/>
      <c r="AR714" s="215"/>
      <c r="AS714" s="215"/>
      <c r="AT714" s="215"/>
      <c r="AU714" s="215"/>
    </row>
    <row r="715" spans="3:47">
      <c r="C715" s="38"/>
      <c r="D715" s="38"/>
      <c r="AA715" s="215"/>
      <c r="AB715" s="215"/>
      <c r="AC715" s="215"/>
      <c r="AD715" s="215"/>
      <c r="AE715" s="215"/>
      <c r="AG715" s="225"/>
      <c r="AN715" s="215"/>
      <c r="AO715" s="215"/>
      <c r="AP715" s="215"/>
      <c r="AQ715" s="215"/>
      <c r="AR715" s="215"/>
      <c r="AS715" s="215"/>
      <c r="AT715" s="215"/>
      <c r="AU715" s="215"/>
    </row>
    <row r="716" spans="3:47">
      <c r="C716" s="38"/>
      <c r="D716" s="38"/>
      <c r="AA716" s="215"/>
      <c r="AB716" s="215"/>
      <c r="AC716" s="215"/>
      <c r="AD716" s="215"/>
      <c r="AE716" s="215"/>
      <c r="AG716" s="225"/>
      <c r="AN716" s="215"/>
      <c r="AO716" s="215"/>
      <c r="AP716" s="215"/>
      <c r="AQ716" s="215"/>
      <c r="AR716" s="215"/>
      <c r="AS716" s="215"/>
      <c r="AT716" s="215"/>
      <c r="AU716" s="215"/>
    </row>
    <row r="717" spans="3:47">
      <c r="C717" s="38"/>
      <c r="D717" s="38"/>
      <c r="AA717" s="215"/>
      <c r="AB717" s="215"/>
      <c r="AC717" s="215"/>
      <c r="AD717" s="215"/>
      <c r="AE717" s="215"/>
      <c r="AG717" s="225"/>
      <c r="AN717" s="215"/>
      <c r="AO717" s="215"/>
      <c r="AP717" s="215"/>
      <c r="AQ717" s="215"/>
      <c r="AR717" s="215"/>
      <c r="AS717" s="215"/>
      <c r="AT717" s="215"/>
      <c r="AU717" s="215"/>
    </row>
    <row r="718" spans="3:47">
      <c r="C718" s="38"/>
      <c r="D718" s="38"/>
      <c r="AA718" s="215"/>
      <c r="AB718" s="215"/>
      <c r="AC718" s="215"/>
      <c r="AD718" s="215"/>
      <c r="AE718" s="215"/>
      <c r="AG718" s="225"/>
      <c r="AN718" s="215"/>
      <c r="AO718" s="215"/>
      <c r="AP718" s="215"/>
      <c r="AQ718" s="215"/>
      <c r="AR718" s="215"/>
      <c r="AS718" s="215"/>
      <c r="AT718" s="215"/>
      <c r="AU718" s="215"/>
    </row>
    <row r="719" spans="3:47">
      <c r="C719" s="38"/>
      <c r="D719" s="38"/>
      <c r="AA719" s="215"/>
      <c r="AB719" s="215"/>
      <c r="AC719" s="215"/>
      <c r="AD719" s="215"/>
      <c r="AE719" s="215"/>
      <c r="AG719" s="225"/>
      <c r="AN719" s="215"/>
      <c r="AO719" s="215"/>
      <c r="AP719" s="215"/>
      <c r="AQ719" s="215"/>
      <c r="AR719" s="215"/>
      <c r="AS719" s="215"/>
      <c r="AT719" s="215"/>
      <c r="AU719" s="215"/>
    </row>
    <row r="720" spans="3:47">
      <c r="C720" s="38"/>
      <c r="D720" s="38"/>
      <c r="AA720" s="215"/>
      <c r="AB720" s="215"/>
      <c r="AC720" s="215"/>
      <c r="AD720" s="215"/>
      <c r="AE720" s="215"/>
      <c r="AG720" s="225"/>
      <c r="AN720" s="215"/>
      <c r="AO720" s="215"/>
      <c r="AP720" s="215"/>
      <c r="AQ720" s="215"/>
      <c r="AR720" s="215"/>
      <c r="AS720" s="215"/>
      <c r="AT720" s="215"/>
      <c r="AU720" s="215"/>
    </row>
    <row r="721" spans="3:64">
      <c r="C721" s="38"/>
      <c r="D721" s="38"/>
      <c r="AA721" s="215"/>
      <c r="AB721" s="215"/>
      <c r="AC721" s="215"/>
      <c r="AD721" s="215"/>
      <c r="AE721" s="215"/>
      <c r="AG721" s="225"/>
      <c r="AN721" s="215"/>
      <c r="AO721" s="215"/>
      <c r="AP721" s="215"/>
      <c r="AQ721" s="215"/>
      <c r="AR721" s="215"/>
      <c r="AS721" s="215"/>
      <c r="AT721" s="215"/>
      <c r="AU721" s="215"/>
    </row>
    <row r="722" spans="3:64">
      <c r="C722" s="38"/>
      <c r="D722" s="38"/>
      <c r="AA722" s="215"/>
      <c r="AB722" s="215"/>
      <c r="AC722" s="215"/>
      <c r="AD722" s="215"/>
      <c r="AE722" s="215"/>
      <c r="AG722" s="225"/>
      <c r="AN722" s="215"/>
      <c r="AO722" s="215"/>
      <c r="AP722" s="215"/>
      <c r="AQ722" s="215"/>
      <c r="AR722" s="215"/>
      <c r="AS722" s="215"/>
      <c r="AT722" s="215"/>
      <c r="AU722" s="215"/>
    </row>
    <row r="723" spans="3:64">
      <c r="C723" s="38"/>
      <c r="D723" s="38"/>
      <c r="AA723" s="215"/>
      <c r="AB723" s="215"/>
      <c r="AC723" s="215"/>
      <c r="AD723" s="215"/>
      <c r="AE723" s="215"/>
      <c r="AG723" s="225"/>
      <c r="AN723" s="215"/>
      <c r="AO723" s="215"/>
      <c r="AP723" s="215"/>
      <c r="AQ723" s="215"/>
      <c r="AR723" s="215"/>
      <c r="AS723" s="215"/>
      <c r="AT723" s="215"/>
      <c r="AU723" s="215"/>
      <c r="AV723" s="215"/>
    </row>
    <row r="724" spans="3:64">
      <c r="C724" s="38"/>
      <c r="D724" s="38"/>
      <c r="AA724" s="215"/>
      <c r="AB724" s="215"/>
      <c r="AC724" s="215"/>
      <c r="AD724" s="215"/>
      <c r="AE724" s="215"/>
      <c r="AG724" s="225"/>
      <c r="AN724" s="215"/>
      <c r="AO724" s="215"/>
      <c r="AP724" s="215"/>
      <c r="AQ724" s="215"/>
      <c r="AR724" s="215"/>
      <c r="AS724" s="215"/>
      <c r="AT724" s="215"/>
      <c r="AU724" s="215"/>
      <c r="AV724" s="215"/>
      <c r="AW724" s="215"/>
      <c r="AX724" s="215"/>
      <c r="AY724" s="215"/>
      <c r="AZ724" s="215"/>
      <c r="BA724" s="215"/>
      <c r="BB724" s="215"/>
      <c r="BC724" s="215"/>
      <c r="BD724" s="215"/>
      <c r="BE724" s="215"/>
      <c r="BF724" s="215"/>
      <c r="BG724" s="215"/>
      <c r="BH724" s="215"/>
      <c r="BI724" s="215"/>
      <c r="BJ724" s="215"/>
      <c r="BK724" s="215"/>
      <c r="BL724" s="215"/>
    </row>
    <row r="725" spans="3:64">
      <c r="C725" s="38"/>
      <c r="D725" s="38"/>
      <c r="AA725" s="215"/>
      <c r="AB725" s="215"/>
      <c r="AC725" s="215"/>
      <c r="AD725" s="215"/>
      <c r="AE725" s="215"/>
      <c r="AG725" s="225"/>
      <c r="AN725" s="215"/>
      <c r="AO725" s="215"/>
      <c r="AP725" s="215"/>
      <c r="AQ725" s="215"/>
      <c r="AR725" s="215"/>
      <c r="AS725" s="215"/>
      <c r="AT725" s="215"/>
      <c r="AU725" s="215"/>
    </row>
    <row r="726" spans="3:64">
      <c r="C726" s="38"/>
      <c r="D726" s="38"/>
      <c r="AA726" s="215"/>
      <c r="AB726" s="215"/>
      <c r="AC726" s="215"/>
      <c r="AD726" s="215"/>
      <c r="AE726" s="215"/>
      <c r="AG726" s="225"/>
      <c r="AN726" s="215"/>
      <c r="AO726" s="215"/>
      <c r="AP726" s="215"/>
      <c r="AQ726" s="215"/>
      <c r="AR726" s="215"/>
      <c r="AS726" s="215"/>
      <c r="AT726" s="215"/>
      <c r="AU726" s="215"/>
    </row>
    <row r="727" spans="3:64">
      <c r="C727" s="38"/>
      <c r="D727" s="38"/>
      <c r="AA727" s="215"/>
      <c r="AB727" s="215"/>
      <c r="AC727" s="215"/>
      <c r="AD727" s="215"/>
      <c r="AE727" s="215"/>
      <c r="AG727" s="225"/>
      <c r="AN727" s="215"/>
      <c r="AO727" s="215"/>
      <c r="AP727" s="215"/>
      <c r="AQ727" s="215"/>
      <c r="AR727" s="215"/>
      <c r="AS727" s="215"/>
      <c r="AT727" s="215"/>
      <c r="AU727" s="215"/>
    </row>
    <row r="728" spans="3:64">
      <c r="C728" s="38"/>
      <c r="D728" s="38"/>
      <c r="AA728" s="215"/>
      <c r="AB728" s="215"/>
      <c r="AC728" s="215"/>
      <c r="AD728" s="215"/>
      <c r="AE728" s="215"/>
      <c r="AG728" s="225"/>
      <c r="AN728" s="215"/>
      <c r="AO728" s="215"/>
      <c r="AP728" s="215"/>
      <c r="AQ728" s="215"/>
      <c r="AR728" s="215"/>
      <c r="AS728" s="215"/>
      <c r="AT728" s="215"/>
      <c r="AU728" s="215"/>
    </row>
    <row r="729" spans="3:64">
      <c r="C729" s="38"/>
      <c r="D729" s="38"/>
      <c r="AA729" s="215"/>
      <c r="AB729" s="215"/>
      <c r="AC729" s="215"/>
      <c r="AD729" s="215"/>
      <c r="AE729" s="215"/>
      <c r="AG729" s="225"/>
      <c r="AN729" s="215"/>
      <c r="AO729" s="215"/>
      <c r="AP729" s="215"/>
      <c r="AQ729" s="215"/>
      <c r="AR729" s="215"/>
      <c r="AS729" s="215"/>
      <c r="AT729" s="215"/>
      <c r="AU729" s="215"/>
    </row>
    <row r="730" spans="3:64">
      <c r="C730" s="38"/>
      <c r="D730" s="38"/>
      <c r="AA730" s="215"/>
      <c r="AB730" s="215"/>
      <c r="AC730" s="215"/>
      <c r="AD730" s="215"/>
      <c r="AE730" s="215"/>
      <c r="AG730" s="225"/>
      <c r="AN730" s="215"/>
      <c r="AO730" s="215"/>
      <c r="AP730" s="215"/>
      <c r="AQ730" s="215"/>
      <c r="AR730" s="215"/>
      <c r="AS730" s="215"/>
      <c r="AT730" s="215"/>
      <c r="AU730" s="215"/>
    </row>
    <row r="731" spans="3:64">
      <c r="C731" s="38"/>
      <c r="D731" s="38"/>
      <c r="AA731" s="215"/>
      <c r="AB731" s="215"/>
      <c r="AC731" s="215"/>
      <c r="AD731" s="215"/>
      <c r="AE731" s="215"/>
      <c r="AG731" s="225"/>
      <c r="AN731" s="215"/>
      <c r="AO731" s="215"/>
      <c r="AP731" s="215"/>
      <c r="AQ731" s="215"/>
      <c r="AR731" s="215"/>
      <c r="AS731" s="215"/>
      <c r="AT731" s="215"/>
      <c r="AU731" s="215"/>
    </row>
    <row r="732" spans="3:64">
      <c r="C732" s="38"/>
      <c r="D732" s="38"/>
      <c r="AA732" s="215"/>
      <c r="AB732" s="215"/>
      <c r="AC732" s="215"/>
      <c r="AD732" s="215"/>
      <c r="AE732" s="215"/>
      <c r="AG732" s="225"/>
      <c r="AN732" s="215"/>
      <c r="AO732" s="215"/>
      <c r="AP732" s="215"/>
      <c r="AQ732" s="215"/>
      <c r="AR732" s="215"/>
      <c r="AS732" s="215"/>
      <c r="AT732" s="215"/>
      <c r="AU732" s="215"/>
    </row>
    <row r="733" spans="3:64">
      <c r="C733" s="38"/>
      <c r="D733" s="38"/>
      <c r="AA733" s="215"/>
      <c r="AB733" s="215"/>
      <c r="AC733" s="215"/>
      <c r="AD733" s="215"/>
      <c r="AE733" s="215"/>
      <c r="AG733" s="225"/>
      <c r="AN733" s="215"/>
      <c r="AO733" s="215"/>
      <c r="AP733" s="215"/>
      <c r="AQ733" s="215"/>
      <c r="AR733" s="215"/>
      <c r="AS733" s="215"/>
      <c r="AT733" s="215"/>
      <c r="AU733" s="215"/>
    </row>
    <row r="734" spans="3:64">
      <c r="C734" s="38"/>
      <c r="D734" s="38"/>
      <c r="AA734" s="215"/>
      <c r="AB734" s="215"/>
      <c r="AC734" s="215"/>
      <c r="AD734" s="215"/>
      <c r="AE734" s="215"/>
      <c r="AG734" s="225"/>
      <c r="AN734" s="215"/>
      <c r="AO734" s="215"/>
      <c r="AP734" s="215"/>
      <c r="AQ734" s="215"/>
      <c r="AR734" s="215"/>
      <c r="AS734" s="215"/>
      <c r="AT734" s="215"/>
      <c r="AU734" s="215"/>
    </row>
    <row r="735" spans="3:64">
      <c r="C735" s="38"/>
      <c r="D735" s="38"/>
      <c r="AA735" s="215"/>
      <c r="AB735" s="215"/>
      <c r="AC735" s="215"/>
      <c r="AD735" s="215"/>
      <c r="AE735" s="215"/>
      <c r="AG735" s="225"/>
      <c r="AN735" s="215"/>
      <c r="AO735" s="215"/>
      <c r="AP735" s="215"/>
      <c r="AQ735" s="215"/>
      <c r="AR735" s="215"/>
      <c r="AS735" s="215"/>
      <c r="AT735" s="215"/>
      <c r="AU735" s="215"/>
    </row>
    <row r="736" spans="3:64">
      <c r="C736" s="38"/>
      <c r="D736" s="38"/>
      <c r="AA736" s="215"/>
      <c r="AB736" s="215"/>
      <c r="AC736" s="215"/>
      <c r="AD736" s="215"/>
      <c r="AE736" s="215"/>
      <c r="AG736" s="225"/>
      <c r="AN736" s="215"/>
      <c r="AO736" s="215"/>
      <c r="AP736" s="215"/>
      <c r="AQ736" s="215"/>
      <c r="AR736" s="215"/>
      <c r="AS736" s="215"/>
      <c r="AT736" s="215"/>
      <c r="AU736" s="215"/>
    </row>
    <row r="737" spans="3:64">
      <c r="C737" s="38"/>
      <c r="D737" s="38"/>
      <c r="AA737" s="215"/>
      <c r="AB737" s="215"/>
      <c r="AC737" s="215"/>
      <c r="AD737" s="215"/>
      <c r="AE737" s="215"/>
      <c r="AG737" s="225"/>
      <c r="AN737" s="215"/>
      <c r="AO737" s="215"/>
      <c r="AP737" s="215"/>
      <c r="AQ737" s="215"/>
      <c r="AR737" s="215"/>
      <c r="AS737" s="215"/>
      <c r="AT737" s="215"/>
      <c r="AU737" s="215"/>
    </row>
    <row r="738" spans="3:64">
      <c r="C738" s="38"/>
      <c r="D738" s="38"/>
      <c r="AA738" s="215"/>
      <c r="AB738" s="215"/>
      <c r="AC738" s="215"/>
      <c r="AD738" s="215"/>
      <c r="AE738" s="215"/>
      <c r="AG738" s="225"/>
      <c r="AN738" s="215"/>
      <c r="AO738" s="215"/>
      <c r="AP738" s="215"/>
      <c r="AQ738" s="215"/>
      <c r="AR738" s="215"/>
      <c r="AS738" s="215"/>
      <c r="AT738" s="215"/>
      <c r="AU738" s="215"/>
    </row>
    <row r="739" spans="3:64">
      <c r="C739" s="38"/>
      <c r="D739" s="38"/>
      <c r="AA739" s="215"/>
      <c r="AB739" s="215"/>
      <c r="AC739" s="215"/>
      <c r="AD739" s="215"/>
      <c r="AE739" s="215"/>
      <c r="AG739" s="225"/>
      <c r="AN739" s="215"/>
      <c r="AO739" s="215"/>
      <c r="AP739" s="215"/>
      <c r="AQ739" s="215"/>
      <c r="AR739" s="215"/>
      <c r="AS739" s="215"/>
      <c r="AT739" s="215"/>
      <c r="AU739" s="215"/>
    </row>
    <row r="740" spans="3:64">
      <c r="C740" s="38"/>
      <c r="D740" s="38"/>
      <c r="AA740" s="215"/>
      <c r="AB740" s="215"/>
      <c r="AC740" s="215"/>
      <c r="AD740" s="215"/>
      <c r="AE740" s="215"/>
      <c r="AG740" s="225"/>
      <c r="AN740" s="215"/>
      <c r="AO740" s="215"/>
      <c r="AP740" s="215"/>
      <c r="AQ740" s="215"/>
      <c r="AR740" s="215"/>
      <c r="AS740" s="215"/>
      <c r="AT740" s="215"/>
      <c r="AU740" s="215"/>
    </row>
    <row r="741" spans="3:64">
      <c r="C741" s="38"/>
      <c r="D741" s="38"/>
      <c r="AA741" s="215"/>
      <c r="AB741" s="215"/>
      <c r="AC741" s="215"/>
      <c r="AD741" s="215"/>
      <c r="AE741" s="215"/>
      <c r="AG741" s="225"/>
      <c r="AN741" s="215"/>
      <c r="AO741" s="215"/>
      <c r="AP741" s="215"/>
      <c r="AQ741" s="215"/>
      <c r="AR741" s="215"/>
      <c r="AS741" s="215"/>
      <c r="AT741" s="215"/>
      <c r="AU741" s="215"/>
    </row>
    <row r="742" spans="3:64">
      <c r="C742" s="38"/>
      <c r="D742" s="38"/>
      <c r="AA742" s="215"/>
      <c r="AB742" s="215"/>
      <c r="AC742" s="215"/>
      <c r="AD742" s="215"/>
      <c r="AE742" s="215"/>
      <c r="AG742" s="225"/>
      <c r="AN742" s="215"/>
      <c r="AO742" s="215"/>
      <c r="AP742" s="215"/>
      <c r="AQ742" s="215"/>
      <c r="AR742" s="215"/>
      <c r="AS742" s="215"/>
      <c r="AT742" s="215"/>
      <c r="AU742" s="215"/>
    </row>
    <row r="743" spans="3:64">
      <c r="C743" s="38"/>
      <c r="D743" s="38"/>
      <c r="AA743" s="215"/>
      <c r="AB743" s="215"/>
      <c r="AC743" s="215"/>
      <c r="AD743" s="215"/>
      <c r="AE743" s="215"/>
      <c r="AG743" s="225"/>
      <c r="AN743" s="215"/>
      <c r="AO743" s="215"/>
      <c r="AP743" s="215"/>
      <c r="AQ743" s="215"/>
      <c r="AR743" s="215"/>
      <c r="AS743" s="215"/>
      <c r="AT743" s="215"/>
      <c r="AU743" s="215"/>
    </row>
    <row r="744" spans="3:64">
      <c r="C744" s="38"/>
      <c r="D744" s="38"/>
      <c r="AA744" s="215"/>
      <c r="AB744" s="215"/>
      <c r="AC744" s="215"/>
      <c r="AD744" s="215"/>
      <c r="AE744" s="215"/>
      <c r="AG744" s="225"/>
      <c r="AN744" s="215"/>
      <c r="AO744" s="215"/>
      <c r="AP744" s="215"/>
      <c r="AQ744" s="215"/>
      <c r="AR744" s="215"/>
      <c r="AS744" s="215"/>
      <c r="AT744" s="215"/>
      <c r="AU744" s="215"/>
      <c r="AV744" s="215"/>
      <c r="AW744" s="215"/>
      <c r="AX744" s="215"/>
      <c r="AY744" s="215"/>
      <c r="AZ744" s="215"/>
      <c r="BA744" s="215"/>
      <c r="BB744" s="215"/>
      <c r="BC744" s="215"/>
      <c r="BD744" s="215"/>
      <c r="BE744" s="215"/>
      <c r="BF744" s="215"/>
      <c r="BG744" s="215"/>
      <c r="BH744" s="215"/>
      <c r="BI744" s="215"/>
      <c r="BJ744" s="215"/>
      <c r="BK744" s="215"/>
      <c r="BL744" s="215"/>
    </row>
    <row r="745" spans="3:64">
      <c r="C745" s="38"/>
      <c r="D745" s="38"/>
      <c r="AA745" s="215"/>
      <c r="AB745" s="215"/>
      <c r="AC745" s="215"/>
      <c r="AD745" s="215"/>
      <c r="AE745" s="215"/>
      <c r="AG745" s="225"/>
      <c r="AN745" s="215"/>
      <c r="AO745" s="215"/>
      <c r="AP745" s="215"/>
      <c r="AQ745" s="215"/>
      <c r="AR745" s="215"/>
      <c r="AS745" s="215"/>
      <c r="AT745" s="215"/>
      <c r="AU745" s="215"/>
    </row>
    <row r="746" spans="3:64">
      <c r="C746" s="38"/>
      <c r="D746" s="38"/>
      <c r="AA746" s="215"/>
      <c r="AB746" s="215"/>
      <c r="AC746" s="215"/>
      <c r="AD746" s="215"/>
      <c r="AE746" s="215"/>
      <c r="AG746" s="225"/>
      <c r="AN746" s="215"/>
      <c r="AO746" s="215"/>
      <c r="AP746" s="215"/>
      <c r="AQ746" s="215"/>
      <c r="AR746" s="215"/>
      <c r="AS746" s="215"/>
      <c r="AT746" s="215"/>
      <c r="AU746" s="215"/>
    </row>
    <row r="747" spans="3:64">
      <c r="C747" s="38"/>
      <c r="D747" s="38"/>
      <c r="AA747" s="215"/>
      <c r="AB747" s="215"/>
      <c r="AC747" s="215"/>
      <c r="AD747" s="215"/>
      <c r="AE747" s="215"/>
      <c r="AG747" s="225"/>
      <c r="AN747" s="215"/>
      <c r="AO747" s="215"/>
      <c r="AP747" s="215"/>
      <c r="AQ747" s="215"/>
      <c r="AR747" s="215"/>
      <c r="AS747" s="215"/>
      <c r="AT747" s="215"/>
      <c r="AU747" s="215"/>
    </row>
    <row r="748" spans="3:64">
      <c r="C748" s="38"/>
      <c r="D748" s="38"/>
      <c r="AA748" s="215"/>
      <c r="AB748" s="215"/>
      <c r="AC748" s="215"/>
      <c r="AD748" s="215"/>
      <c r="AE748" s="215"/>
      <c r="AG748" s="225"/>
      <c r="AN748" s="215"/>
      <c r="AO748" s="215"/>
      <c r="AP748" s="215"/>
      <c r="AQ748" s="215"/>
      <c r="AR748" s="215"/>
      <c r="AS748" s="215"/>
      <c r="AT748" s="215"/>
      <c r="AU748" s="215"/>
    </row>
    <row r="749" spans="3:64">
      <c r="C749" s="38"/>
      <c r="D749" s="38"/>
      <c r="AA749" s="215"/>
      <c r="AB749" s="215"/>
      <c r="AC749" s="215"/>
      <c r="AD749" s="215"/>
      <c r="AE749" s="215"/>
      <c r="AG749" s="225"/>
      <c r="AN749" s="215"/>
      <c r="AO749" s="215"/>
      <c r="AP749" s="215"/>
      <c r="AQ749" s="215"/>
      <c r="AR749" s="215"/>
      <c r="AS749" s="215"/>
      <c r="AT749" s="215"/>
      <c r="AU749" s="215"/>
    </row>
    <row r="750" spans="3:64">
      <c r="C750" s="38"/>
      <c r="D750" s="38"/>
      <c r="AA750" s="215"/>
      <c r="AB750" s="215"/>
      <c r="AC750" s="215"/>
      <c r="AD750" s="215"/>
      <c r="AE750" s="215"/>
      <c r="AG750" s="225"/>
      <c r="AN750" s="215"/>
      <c r="AO750" s="215"/>
      <c r="AP750" s="215"/>
      <c r="AQ750" s="215"/>
      <c r="AR750" s="215"/>
      <c r="AS750" s="215"/>
      <c r="AT750" s="215"/>
      <c r="AU750" s="215"/>
    </row>
    <row r="751" spans="3:64">
      <c r="C751" s="38"/>
      <c r="D751" s="38"/>
      <c r="AA751" s="215"/>
      <c r="AB751" s="215"/>
      <c r="AC751" s="215"/>
      <c r="AD751" s="215"/>
      <c r="AE751" s="215"/>
      <c r="AG751" s="225"/>
      <c r="AN751" s="215"/>
      <c r="AO751" s="215"/>
      <c r="AP751" s="215"/>
      <c r="AQ751" s="215"/>
      <c r="AR751" s="215"/>
      <c r="AS751" s="215"/>
      <c r="AT751" s="215"/>
      <c r="AU751" s="215"/>
    </row>
    <row r="752" spans="3:64">
      <c r="C752" s="38"/>
      <c r="D752" s="38"/>
      <c r="AA752" s="215"/>
      <c r="AB752" s="215"/>
      <c r="AC752" s="215"/>
      <c r="AD752" s="215"/>
      <c r="AE752" s="215"/>
      <c r="AG752" s="225"/>
      <c r="AN752" s="215"/>
      <c r="AO752" s="215"/>
      <c r="AP752" s="215"/>
      <c r="AQ752" s="215"/>
      <c r="AR752" s="215"/>
      <c r="AS752" s="215"/>
      <c r="AT752" s="215"/>
      <c r="AU752" s="215"/>
    </row>
    <row r="753" spans="3:64">
      <c r="C753" s="38"/>
      <c r="D753" s="38"/>
      <c r="AA753" s="215"/>
      <c r="AB753" s="215"/>
      <c r="AC753" s="215"/>
      <c r="AD753" s="215"/>
      <c r="AE753" s="215"/>
      <c r="AG753" s="225"/>
      <c r="AN753" s="215"/>
      <c r="AO753" s="215"/>
      <c r="AP753" s="215"/>
      <c r="AQ753" s="215"/>
      <c r="AR753" s="215"/>
      <c r="AS753" s="215"/>
      <c r="AT753" s="215"/>
      <c r="AU753" s="215"/>
    </row>
    <row r="754" spans="3:64">
      <c r="C754" s="38"/>
      <c r="D754" s="38"/>
      <c r="AA754" s="215"/>
      <c r="AB754" s="215"/>
      <c r="AC754" s="215"/>
      <c r="AD754" s="215"/>
      <c r="AE754" s="215"/>
      <c r="AG754" s="225"/>
      <c r="AN754" s="215"/>
      <c r="AO754" s="215"/>
      <c r="AP754" s="215"/>
      <c r="AQ754" s="215"/>
      <c r="AR754" s="215"/>
      <c r="AS754" s="215"/>
      <c r="AT754" s="215"/>
      <c r="AU754" s="215"/>
    </row>
    <row r="755" spans="3:64">
      <c r="C755" s="38"/>
      <c r="D755" s="38"/>
      <c r="AA755" s="215"/>
      <c r="AB755" s="215"/>
      <c r="AC755" s="215"/>
      <c r="AD755" s="215"/>
      <c r="AE755" s="215"/>
      <c r="AG755" s="225"/>
      <c r="AN755" s="215"/>
      <c r="AO755" s="215"/>
      <c r="AP755" s="215"/>
      <c r="AQ755" s="215"/>
      <c r="AR755" s="215"/>
      <c r="AS755" s="215"/>
      <c r="AT755" s="215"/>
      <c r="AU755" s="215"/>
      <c r="AV755" s="215"/>
    </row>
    <row r="756" spans="3:64">
      <c r="C756" s="38"/>
      <c r="D756" s="38"/>
      <c r="AA756" s="215"/>
      <c r="AB756" s="215"/>
      <c r="AC756" s="215"/>
      <c r="AD756" s="215"/>
      <c r="AE756" s="215"/>
      <c r="AG756" s="225"/>
      <c r="AN756" s="215"/>
      <c r="AO756" s="215"/>
      <c r="AP756" s="215"/>
      <c r="AQ756" s="215"/>
      <c r="AR756" s="215"/>
      <c r="AS756" s="215"/>
      <c r="AT756" s="215"/>
      <c r="AU756" s="215"/>
    </row>
    <row r="757" spans="3:64">
      <c r="C757" s="38"/>
      <c r="D757" s="38"/>
      <c r="AA757" s="215"/>
      <c r="AB757" s="215"/>
      <c r="AC757" s="215"/>
      <c r="AD757" s="215"/>
      <c r="AE757" s="215"/>
      <c r="AG757" s="225"/>
      <c r="AN757" s="215"/>
      <c r="AO757" s="215"/>
      <c r="AP757" s="215"/>
      <c r="AQ757" s="215"/>
      <c r="AR757" s="215"/>
      <c r="AS757" s="215"/>
      <c r="AT757" s="215"/>
      <c r="AU757" s="215"/>
    </row>
    <row r="758" spans="3:64">
      <c r="C758" s="38"/>
      <c r="D758" s="38"/>
      <c r="AA758" s="215"/>
      <c r="AB758" s="215"/>
      <c r="AC758" s="215"/>
      <c r="AD758" s="215"/>
      <c r="AE758" s="215"/>
      <c r="AG758" s="225"/>
      <c r="AN758" s="215"/>
      <c r="AO758" s="215"/>
      <c r="AP758" s="215"/>
      <c r="AQ758" s="215"/>
      <c r="AR758" s="215"/>
      <c r="AS758" s="215"/>
      <c r="AT758" s="215"/>
      <c r="AU758" s="215"/>
    </row>
    <row r="759" spans="3:64">
      <c r="C759" s="38"/>
      <c r="D759" s="38"/>
      <c r="AA759" s="215"/>
      <c r="AB759" s="215"/>
      <c r="AC759" s="215"/>
      <c r="AD759" s="215"/>
      <c r="AE759" s="215"/>
      <c r="AG759" s="225"/>
      <c r="AN759" s="215"/>
      <c r="AO759" s="215"/>
      <c r="AP759" s="215"/>
      <c r="AQ759" s="215"/>
      <c r="AR759" s="215"/>
      <c r="AS759" s="215"/>
      <c r="AT759" s="215"/>
      <c r="AU759" s="215"/>
    </row>
    <row r="760" spans="3:64">
      <c r="C760" s="38"/>
      <c r="D760" s="38"/>
      <c r="AA760" s="215"/>
      <c r="AB760" s="215"/>
      <c r="AC760" s="215"/>
      <c r="AD760" s="215"/>
      <c r="AE760" s="215"/>
      <c r="AG760" s="225"/>
      <c r="AN760" s="215"/>
      <c r="AO760" s="215"/>
      <c r="AP760" s="215"/>
      <c r="AQ760" s="215"/>
      <c r="AR760" s="215"/>
      <c r="AS760" s="215"/>
      <c r="AT760" s="215"/>
      <c r="AU760" s="215"/>
    </row>
    <row r="761" spans="3:64">
      <c r="C761" s="38"/>
      <c r="D761" s="38"/>
      <c r="AA761" s="215"/>
      <c r="AB761" s="215"/>
      <c r="AC761" s="215"/>
      <c r="AD761" s="215"/>
      <c r="AE761" s="215"/>
      <c r="AG761" s="225"/>
      <c r="AN761" s="215"/>
      <c r="AO761" s="215"/>
      <c r="AP761" s="215"/>
      <c r="AQ761" s="215"/>
      <c r="AR761" s="215"/>
      <c r="AS761" s="215"/>
      <c r="AT761" s="215"/>
      <c r="AU761" s="215"/>
    </row>
    <row r="762" spans="3:64">
      <c r="C762" s="38"/>
      <c r="D762" s="38"/>
      <c r="AA762" s="215"/>
      <c r="AB762" s="215"/>
      <c r="AC762" s="215"/>
      <c r="AD762" s="215"/>
      <c r="AE762" s="215"/>
      <c r="AG762" s="225"/>
      <c r="AN762" s="215"/>
      <c r="AO762" s="215"/>
      <c r="AP762" s="215"/>
      <c r="AQ762" s="215"/>
      <c r="AR762" s="215"/>
      <c r="AS762" s="215"/>
      <c r="AT762" s="215"/>
      <c r="AU762" s="215"/>
    </row>
    <row r="763" spans="3:64">
      <c r="C763" s="38"/>
      <c r="D763" s="38"/>
      <c r="AA763" s="215"/>
      <c r="AB763" s="215"/>
      <c r="AC763" s="215"/>
      <c r="AD763" s="215"/>
      <c r="AE763" s="215"/>
      <c r="AG763" s="225"/>
      <c r="AN763" s="215"/>
      <c r="AO763" s="215"/>
      <c r="AP763" s="215"/>
      <c r="AQ763" s="215"/>
      <c r="AR763" s="215"/>
      <c r="AS763" s="215"/>
      <c r="AT763" s="215"/>
      <c r="AU763" s="215"/>
    </row>
    <row r="764" spans="3:64">
      <c r="C764" s="38"/>
      <c r="D764" s="38"/>
      <c r="AA764" s="215"/>
      <c r="AB764" s="215"/>
      <c r="AC764" s="215"/>
      <c r="AD764" s="215"/>
      <c r="AE764" s="215"/>
      <c r="AG764" s="225"/>
      <c r="AN764" s="215"/>
      <c r="AO764" s="215"/>
      <c r="AP764" s="215"/>
      <c r="AQ764" s="215"/>
      <c r="AR764" s="215"/>
      <c r="AS764" s="215"/>
      <c r="AT764" s="215"/>
      <c r="AU764" s="215"/>
    </row>
    <row r="765" spans="3:64">
      <c r="C765" s="38"/>
      <c r="D765" s="38"/>
      <c r="AA765" s="215"/>
      <c r="AB765" s="215"/>
      <c r="AC765" s="215"/>
      <c r="AD765" s="215"/>
      <c r="AE765" s="215"/>
      <c r="AG765" s="225"/>
      <c r="AN765" s="215"/>
      <c r="AO765" s="215"/>
      <c r="AP765" s="215"/>
      <c r="AQ765" s="215"/>
      <c r="AR765" s="215"/>
      <c r="AS765" s="215"/>
      <c r="AT765" s="215"/>
      <c r="AU765" s="215"/>
      <c r="AV765" s="215"/>
      <c r="AX765" s="215"/>
      <c r="AY765" s="215"/>
      <c r="AZ765" s="215"/>
      <c r="BA765" s="215"/>
      <c r="BB765" s="215"/>
      <c r="BC765" s="215"/>
      <c r="BD765" s="215"/>
      <c r="BE765" s="215"/>
      <c r="BF765" s="215"/>
      <c r="BG765" s="215"/>
      <c r="BH765" s="215"/>
      <c r="BI765" s="215"/>
      <c r="BJ765" s="215"/>
      <c r="BK765" s="215"/>
      <c r="BL765" s="215"/>
    </row>
    <row r="766" spans="3:64">
      <c r="C766" s="38"/>
      <c r="D766" s="38"/>
      <c r="AA766" s="215"/>
      <c r="AB766" s="215"/>
      <c r="AC766" s="215"/>
      <c r="AD766" s="215"/>
      <c r="AE766" s="215"/>
      <c r="AG766" s="225"/>
      <c r="AN766" s="215"/>
      <c r="AO766" s="215"/>
      <c r="AP766" s="215"/>
      <c r="AQ766" s="215"/>
      <c r="AR766" s="215"/>
      <c r="AS766" s="215"/>
      <c r="AT766" s="215"/>
      <c r="AU766" s="215"/>
    </row>
    <row r="767" spans="3:64">
      <c r="C767" s="38"/>
      <c r="D767" s="38"/>
      <c r="AA767" s="215"/>
      <c r="AB767" s="215"/>
      <c r="AC767" s="215"/>
      <c r="AD767" s="215"/>
      <c r="AE767" s="215"/>
      <c r="AG767" s="225"/>
      <c r="AN767" s="215"/>
      <c r="AO767" s="215"/>
      <c r="AP767" s="215"/>
      <c r="AQ767" s="215"/>
      <c r="AR767" s="215"/>
      <c r="AS767" s="215"/>
      <c r="AT767" s="215"/>
      <c r="AU767" s="215"/>
    </row>
    <row r="768" spans="3:64">
      <c r="C768" s="38"/>
      <c r="D768" s="38"/>
      <c r="AA768" s="215"/>
      <c r="AB768" s="215"/>
      <c r="AC768" s="215"/>
      <c r="AD768" s="215"/>
      <c r="AE768" s="215"/>
      <c r="AG768" s="225"/>
      <c r="AN768" s="215"/>
      <c r="AO768" s="215"/>
      <c r="AP768" s="215"/>
      <c r="AQ768" s="215"/>
      <c r="AR768" s="215"/>
      <c r="AS768" s="215"/>
      <c r="AT768" s="215"/>
      <c r="AU768" s="215"/>
    </row>
    <row r="769" spans="3:64">
      <c r="C769" s="38"/>
      <c r="D769" s="38"/>
      <c r="AA769" s="215"/>
      <c r="AB769" s="215"/>
      <c r="AC769" s="215"/>
      <c r="AD769" s="215"/>
      <c r="AE769" s="215"/>
      <c r="AG769" s="225"/>
      <c r="AN769" s="215"/>
      <c r="AO769" s="215"/>
      <c r="AP769" s="215"/>
      <c r="AQ769" s="215"/>
      <c r="AR769" s="215"/>
      <c r="AS769" s="215"/>
      <c r="AT769" s="215"/>
      <c r="AU769" s="215"/>
    </row>
    <row r="770" spans="3:64">
      <c r="C770" s="38"/>
      <c r="D770" s="38"/>
      <c r="AA770" s="215"/>
      <c r="AB770" s="215"/>
      <c r="AC770" s="215"/>
      <c r="AD770" s="215"/>
      <c r="AE770" s="215"/>
      <c r="AG770" s="225"/>
      <c r="AN770" s="215"/>
      <c r="AO770" s="215"/>
      <c r="AP770" s="215"/>
      <c r="AQ770" s="215"/>
      <c r="AR770" s="215"/>
      <c r="AS770" s="215"/>
      <c r="AT770" s="215"/>
      <c r="AU770" s="215"/>
      <c r="AV770" s="215"/>
      <c r="AW770" s="215"/>
      <c r="AX770" s="215"/>
      <c r="AY770" s="215"/>
      <c r="AZ770" s="215"/>
      <c r="BA770" s="215"/>
      <c r="BB770" s="215"/>
      <c r="BC770" s="215"/>
      <c r="BD770" s="215"/>
      <c r="BE770" s="215"/>
      <c r="BF770" s="215"/>
      <c r="BG770" s="215"/>
      <c r="BH770" s="215"/>
      <c r="BI770" s="215"/>
      <c r="BJ770" s="215"/>
      <c r="BK770" s="215"/>
      <c r="BL770" s="215"/>
    </row>
    <row r="771" spans="3:64">
      <c r="C771" s="38"/>
      <c r="D771" s="38"/>
      <c r="AA771" s="215"/>
      <c r="AB771" s="215"/>
      <c r="AC771" s="215"/>
      <c r="AD771" s="215"/>
      <c r="AE771" s="215"/>
      <c r="AG771" s="225"/>
      <c r="AN771" s="215"/>
      <c r="AO771" s="215"/>
      <c r="AP771" s="215"/>
      <c r="AQ771" s="215"/>
      <c r="AR771" s="215"/>
      <c r="AS771" s="215"/>
      <c r="AT771" s="215"/>
      <c r="AU771" s="215"/>
    </row>
    <row r="772" spans="3:64">
      <c r="C772" s="38"/>
      <c r="D772" s="38"/>
      <c r="AA772" s="215"/>
      <c r="AB772" s="215"/>
      <c r="AC772" s="215"/>
      <c r="AD772" s="215"/>
      <c r="AE772" s="215"/>
      <c r="AG772" s="225"/>
      <c r="AN772" s="215"/>
      <c r="AO772" s="215"/>
      <c r="AP772" s="215"/>
      <c r="AQ772" s="215"/>
      <c r="AR772" s="215"/>
      <c r="AS772" s="215"/>
      <c r="AT772" s="215"/>
      <c r="AU772" s="215"/>
    </row>
    <row r="773" spans="3:64">
      <c r="C773" s="38"/>
      <c r="D773" s="38"/>
      <c r="AA773" s="215"/>
      <c r="AB773" s="215"/>
      <c r="AC773" s="215"/>
      <c r="AD773" s="215"/>
      <c r="AE773" s="215"/>
      <c r="AG773" s="225"/>
      <c r="AN773" s="215"/>
      <c r="AO773" s="215"/>
      <c r="AP773" s="215"/>
      <c r="AQ773" s="215"/>
      <c r="AR773" s="215"/>
      <c r="AS773" s="215"/>
      <c r="AT773" s="215"/>
      <c r="AU773" s="215"/>
    </row>
    <row r="774" spans="3:64">
      <c r="C774" s="38"/>
      <c r="D774" s="38"/>
      <c r="AA774" s="215"/>
      <c r="AB774" s="215"/>
      <c r="AC774" s="215"/>
      <c r="AD774" s="215"/>
      <c r="AE774" s="215"/>
      <c r="AG774" s="225"/>
      <c r="AN774" s="215"/>
      <c r="AO774" s="215"/>
      <c r="AP774" s="215"/>
      <c r="AQ774" s="215"/>
      <c r="AR774" s="215"/>
      <c r="AS774" s="215"/>
      <c r="AT774" s="215"/>
      <c r="AU774" s="215"/>
    </row>
    <row r="775" spans="3:64">
      <c r="C775" s="38"/>
      <c r="D775" s="38"/>
      <c r="AA775" s="215"/>
      <c r="AB775" s="215"/>
      <c r="AC775" s="215"/>
      <c r="AD775" s="215"/>
      <c r="AE775" s="215"/>
      <c r="AG775" s="225"/>
      <c r="AN775" s="215"/>
      <c r="AO775" s="215"/>
      <c r="AP775" s="215"/>
      <c r="AQ775" s="215"/>
      <c r="AR775" s="215"/>
      <c r="AS775" s="215"/>
      <c r="AT775" s="215"/>
      <c r="AU775" s="215"/>
    </row>
    <row r="776" spans="3:64">
      <c r="C776" s="38"/>
      <c r="D776" s="38"/>
      <c r="AA776" s="215"/>
      <c r="AB776" s="215"/>
      <c r="AC776" s="215"/>
      <c r="AD776" s="215"/>
      <c r="AE776" s="215"/>
      <c r="AG776" s="225"/>
      <c r="AN776" s="215"/>
      <c r="AO776" s="215"/>
      <c r="AP776" s="215"/>
      <c r="AQ776" s="215"/>
      <c r="AR776" s="215"/>
      <c r="AS776" s="215"/>
      <c r="AT776" s="215"/>
      <c r="AU776" s="215"/>
    </row>
    <row r="777" spans="3:64">
      <c r="C777" s="38"/>
      <c r="D777" s="38"/>
      <c r="AA777" s="215"/>
      <c r="AB777" s="215"/>
      <c r="AC777" s="215"/>
      <c r="AD777" s="215"/>
      <c r="AE777" s="215"/>
      <c r="AG777" s="225"/>
      <c r="AN777" s="215"/>
      <c r="AO777" s="215"/>
      <c r="AP777" s="215"/>
      <c r="AQ777" s="215"/>
      <c r="AR777" s="215"/>
      <c r="AS777" s="215"/>
      <c r="AT777" s="215"/>
      <c r="AU777" s="215"/>
    </row>
    <row r="778" spans="3:64">
      <c r="C778" s="38"/>
      <c r="D778" s="38"/>
      <c r="AA778" s="215"/>
      <c r="AB778" s="215"/>
      <c r="AC778" s="215"/>
      <c r="AD778" s="215"/>
      <c r="AE778" s="215"/>
      <c r="AG778" s="225"/>
      <c r="AN778" s="215"/>
      <c r="AO778" s="215"/>
      <c r="AP778" s="215"/>
      <c r="AQ778" s="215"/>
      <c r="AR778" s="215"/>
      <c r="AS778" s="215"/>
      <c r="AT778" s="215"/>
      <c r="AU778" s="215"/>
    </row>
    <row r="779" spans="3:64">
      <c r="C779" s="38"/>
      <c r="D779" s="38"/>
      <c r="AA779" s="215"/>
      <c r="AB779" s="215"/>
      <c r="AC779" s="215"/>
      <c r="AD779" s="215"/>
      <c r="AE779" s="215"/>
      <c r="AG779" s="225"/>
      <c r="AN779" s="215"/>
      <c r="AO779" s="215"/>
      <c r="AP779" s="215"/>
      <c r="AQ779" s="215"/>
      <c r="AR779" s="215"/>
      <c r="AS779" s="215"/>
      <c r="AT779" s="215"/>
      <c r="AU779" s="215"/>
      <c r="AV779" s="215"/>
    </row>
    <row r="780" spans="3:64">
      <c r="C780" s="38"/>
      <c r="D780" s="38"/>
      <c r="AA780" s="215"/>
      <c r="AB780" s="215"/>
      <c r="AC780" s="215"/>
      <c r="AD780" s="215"/>
      <c r="AE780" s="215"/>
      <c r="AG780" s="225"/>
      <c r="AN780" s="215"/>
      <c r="AO780" s="215"/>
      <c r="AP780" s="215"/>
      <c r="AQ780" s="215"/>
      <c r="AR780" s="215"/>
      <c r="AS780" s="215"/>
      <c r="AT780" s="215"/>
      <c r="AU780" s="215"/>
    </row>
    <row r="781" spans="3:64">
      <c r="C781" s="38"/>
      <c r="D781" s="38"/>
      <c r="AA781" s="215"/>
      <c r="AB781" s="215"/>
      <c r="AC781" s="215"/>
      <c r="AD781" s="215"/>
      <c r="AE781" s="215"/>
      <c r="AG781" s="225"/>
      <c r="AN781" s="215"/>
      <c r="AO781" s="215"/>
      <c r="AP781" s="215"/>
      <c r="AQ781" s="215"/>
      <c r="AR781" s="215"/>
      <c r="AS781" s="215"/>
      <c r="AT781" s="215"/>
      <c r="AU781" s="215"/>
    </row>
    <row r="782" spans="3:64">
      <c r="C782" s="38"/>
      <c r="D782" s="38"/>
      <c r="AA782" s="215"/>
      <c r="AB782" s="215"/>
      <c r="AC782" s="215"/>
      <c r="AD782" s="215"/>
      <c r="AE782" s="215"/>
      <c r="AG782" s="225"/>
      <c r="AN782" s="215"/>
      <c r="AO782" s="215"/>
      <c r="AP782" s="215"/>
      <c r="AQ782" s="215"/>
      <c r="AR782" s="215"/>
      <c r="AS782" s="215"/>
      <c r="AT782" s="215"/>
      <c r="AU782" s="215"/>
    </row>
    <row r="783" spans="3:64">
      <c r="C783" s="38"/>
      <c r="D783" s="38"/>
      <c r="AA783" s="215"/>
      <c r="AB783" s="215"/>
      <c r="AC783" s="215"/>
      <c r="AD783" s="215"/>
      <c r="AE783" s="215"/>
      <c r="AG783" s="225"/>
      <c r="AN783" s="215"/>
      <c r="AO783" s="215"/>
      <c r="AP783" s="215"/>
      <c r="AQ783" s="215"/>
      <c r="AR783" s="215"/>
      <c r="AS783" s="215"/>
      <c r="AT783" s="215"/>
      <c r="AU783" s="215"/>
    </row>
    <row r="784" spans="3:64">
      <c r="C784" s="38"/>
      <c r="D784" s="38"/>
      <c r="AA784" s="215"/>
      <c r="AB784" s="215"/>
      <c r="AC784" s="215"/>
      <c r="AD784" s="215"/>
      <c r="AE784" s="215"/>
      <c r="AG784" s="225"/>
      <c r="AN784" s="215"/>
      <c r="AO784" s="215"/>
      <c r="AP784" s="215"/>
      <c r="AQ784" s="215"/>
      <c r="AR784" s="215"/>
      <c r="AS784" s="215"/>
      <c r="AT784" s="215"/>
      <c r="AU784" s="215"/>
    </row>
    <row r="785" spans="3:47">
      <c r="C785" s="38"/>
      <c r="D785" s="38"/>
      <c r="AA785" s="215"/>
      <c r="AB785" s="215"/>
      <c r="AC785" s="215"/>
      <c r="AD785" s="215"/>
      <c r="AE785" s="215"/>
      <c r="AG785" s="225"/>
      <c r="AN785" s="215"/>
      <c r="AO785" s="215"/>
      <c r="AP785" s="215"/>
      <c r="AQ785" s="215"/>
      <c r="AR785" s="215"/>
      <c r="AS785" s="215"/>
      <c r="AT785" s="215"/>
      <c r="AU785" s="215"/>
    </row>
    <row r="786" spans="3:47">
      <c r="C786" s="38"/>
      <c r="D786" s="38"/>
      <c r="AA786" s="215"/>
      <c r="AB786" s="215"/>
      <c r="AC786" s="215"/>
      <c r="AD786" s="215"/>
      <c r="AE786" s="215"/>
      <c r="AG786" s="225"/>
      <c r="AN786" s="215"/>
      <c r="AO786" s="215"/>
      <c r="AP786" s="215"/>
      <c r="AQ786" s="215"/>
      <c r="AR786" s="215"/>
      <c r="AS786" s="215"/>
      <c r="AT786" s="215"/>
      <c r="AU786" s="215"/>
    </row>
    <row r="787" spans="3:47">
      <c r="C787" s="38"/>
      <c r="D787" s="38"/>
      <c r="AA787" s="215"/>
      <c r="AB787" s="215"/>
      <c r="AC787" s="215"/>
      <c r="AD787" s="215"/>
      <c r="AE787" s="215"/>
      <c r="AG787" s="225"/>
      <c r="AN787" s="215"/>
      <c r="AO787" s="215"/>
      <c r="AP787" s="215"/>
      <c r="AQ787" s="215"/>
      <c r="AR787" s="215"/>
      <c r="AS787" s="215"/>
      <c r="AT787" s="215"/>
      <c r="AU787" s="215"/>
    </row>
    <row r="788" spans="3:47">
      <c r="C788" s="38"/>
      <c r="D788" s="38"/>
      <c r="AA788" s="215"/>
      <c r="AB788" s="215"/>
      <c r="AC788" s="215"/>
      <c r="AD788" s="215"/>
      <c r="AE788" s="215"/>
      <c r="AG788" s="225"/>
      <c r="AN788" s="215"/>
      <c r="AO788" s="215"/>
      <c r="AP788" s="215"/>
      <c r="AQ788" s="215"/>
      <c r="AR788" s="215"/>
      <c r="AS788" s="215"/>
      <c r="AT788" s="215"/>
      <c r="AU788" s="215"/>
    </row>
    <row r="789" spans="3:47">
      <c r="C789" s="38"/>
      <c r="D789" s="38"/>
      <c r="AA789" s="215"/>
      <c r="AB789" s="215"/>
      <c r="AC789" s="215"/>
      <c r="AD789" s="215"/>
      <c r="AE789" s="215"/>
      <c r="AG789" s="225"/>
      <c r="AN789" s="215"/>
      <c r="AO789" s="215"/>
      <c r="AP789" s="215"/>
      <c r="AQ789" s="215"/>
      <c r="AR789" s="215"/>
      <c r="AS789" s="215"/>
      <c r="AT789" s="215"/>
      <c r="AU789" s="215"/>
    </row>
    <row r="790" spans="3:47">
      <c r="C790" s="38"/>
      <c r="D790" s="38"/>
      <c r="AA790" s="215"/>
      <c r="AB790" s="215"/>
      <c r="AC790" s="215"/>
      <c r="AD790" s="215"/>
      <c r="AE790" s="215"/>
      <c r="AG790" s="225"/>
      <c r="AN790" s="215"/>
      <c r="AO790" s="215"/>
      <c r="AP790" s="215"/>
      <c r="AQ790" s="215"/>
      <c r="AR790" s="215"/>
      <c r="AS790" s="215"/>
      <c r="AT790" s="215"/>
      <c r="AU790" s="215"/>
    </row>
    <row r="791" spans="3:47">
      <c r="C791" s="38"/>
      <c r="D791" s="38"/>
      <c r="AA791" s="215"/>
      <c r="AB791" s="215"/>
      <c r="AC791" s="215"/>
      <c r="AD791" s="215"/>
      <c r="AE791" s="215"/>
      <c r="AG791" s="225"/>
      <c r="AN791" s="215"/>
      <c r="AO791" s="215"/>
      <c r="AP791" s="215"/>
      <c r="AQ791" s="215"/>
      <c r="AR791" s="215"/>
      <c r="AS791" s="215"/>
      <c r="AT791" s="215"/>
      <c r="AU791" s="215"/>
    </row>
    <row r="792" spans="3:47">
      <c r="C792" s="38"/>
      <c r="D792" s="38"/>
      <c r="AA792" s="215"/>
      <c r="AB792" s="215"/>
      <c r="AC792" s="215"/>
      <c r="AD792" s="215"/>
      <c r="AE792" s="215"/>
      <c r="AG792" s="225"/>
      <c r="AN792" s="215"/>
      <c r="AO792" s="215"/>
      <c r="AP792" s="215"/>
      <c r="AQ792" s="215"/>
      <c r="AR792" s="215"/>
      <c r="AS792" s="215"/>
      <c r="AT792" s="215"/>
      <c r="AU792" s="215"/>
    </row>
    <row r="793" spans="3:47">
      <c r="C793" s="38"/>
      <c r="D793" s="38"/>
      <c r="AA793" s="215"/>
      <c r="AB793" s="215"/>
      <c r="AC793" s="215"/>
      <c r="AD793" s="215"/>
      <c r="AE793" s="215"/>
      <c r="AG793" s="225"/>
      <c r="AN793" s="215"/>
      <c r="AO793" s="215"/>
      <c r="AP793" s="215"/>
      <c r="AQ793" s="215"/>
      <c r="AR793" s="215"/>
      <c r="AS793" s="215"/>
      <c r="AT793" s="215"/>
      <c r="AU793" s="215"/>
    </row>
    <row r="794" spans="3:47">
      <c r="C794" s="38"/>
      <c r="D794" s="38"/>
      <c r="AA794" s="215"/>
      <c r="AB794" s="215"/>
      <c r="AC794" s="215"/>
      <c r="AD794" s="215"/>
      <c r="AE794" s="215"/>
      <c r="AG794" s="225"/>
      <c r="AN794" s="215"/>
      <c r="AO794" s="215"/>
      <c r="AP794" s="215"/>
      <c r="AQ794" s="215"/>
      <c r="AR794" s="215"/>
      <c r="AS794" s="215"/>
      <c r="AT794" s="215"/>
      <c r="AU794" s="215"/>
    </row>
    <row r="795" spans="3:47">
      <c r="C795" s="38"/>
      <c r="D795" s="38"/>
      <c r="AA795" s="215"/>
      <c r="AB795" s="215"/>
      <c r="AC795" s="215"/>
      <c r="AD795" s="215"/>
      <c r="AE795" s="215"/>
      <c r="AG795" s="225"/>
      <c r="AN795" s="215"/>
      <c r="AO795" s="215"/>
      <c r="AP795" s="215"/>
      <c r="AQ795" s="215"/>
      <c r="AR795" s="215"/>
      <c r="AS795" s="215"/>
      <c r="AT795" s="215"/>
      <c r="AU795" s="215"/>
    </row>
    <row r="796" spans="3:47">
      <c r="C796" s="38"/>
      <c r="D796" s="38"/>
      <c r="AA796" s="215"/>
      <c r="AB796" s="215"/>
      <c r="AC796" s="215"/>
      <c r="AD796" s="215"/>
      <c r="AE796" s="215"/>
      <c r="AG796" s="225"/>
      <c r="AN796" s="215"/>
      <c r="AO796" s="215"/>
      <c r="AP796" s="215"/>
      <c r="AQ796" s="215"/>
      <c r="AR796" s="215"/>
      <c r="AS796" s="215"/>
      <c r="AT796" s="215"/>
      <c r="AU796" s="215"/>
    </row>
    <row r="797" spans="3:47">
      <c r="C797" s="38"/>
      <c r="D797" s="38"/>
      <c r="AA797" s="215"/>
      <c r="AB797" s="215"/>
      <c r="AC797" s="215"/>
      <c r="AD797" s="215"/>
      <c r="AE797" s="215"/>
      <c r="AG797" s="225"/>
      <c r="AN797" s="215"/>
      <c r="AO797" s="215"/>
      <c r="AP797" s="215"/>
      <c r="AQ797" s="215"/>
      <c r="AR797" s="215"/>
      <c r="AS797" s="215"/>
      <c r="AT797" s="215"/>
      <c r="AU797" s="215"/>
    </row>
    <row r="798" spans="3:47">
      <c r="C798" s="38"/>
      <c r="D798" s="38"/>
      <c r="AA798" s="215"/>
      <c r="AB798" s="215"/>
      <c r="AC798" s="215"/>
      <c r="AD798" s="215"/>
      <c r="AE798" s="215"/>
      <c r="AG798" s="225"/>
      <c r="AN798" s="215"/>
      <c r="AO798" s="215"/>
      <c r="AP798" s="215"/>
      <c r="AQ798" s="215"/>
      <c r="AR798" s="215"/>
      <c r="AS798" s="215"/>
      <c r="AT798" s="215"/>
      <c r="AU798" s="215"/>
    </row>
    <row r="799" spans="3:47">
      <c r="C799" s="38"/>
      <c r="D799" s="38"/>
      <c r="AA799" s="215"/>
      <c r="AB799" s="215"/>
      <c r="AC799" s="215"/>
      <c r="AD799" s="215"/>
      <c r="AE799" s="215"/>
      <c r="AG799" s="225"/>
      <c r="AN799" s="215"/>
      <c r="AO799" s="215"/>
      <c r="AP799" s="215"/>
      <c r="AQ799" s="215"/>
      <c r="AR799" s="215"/>
      <c r="AS799" s="215"/>
      <c r="AT799" s="215"/>
      <c r="AU799" s="215"/>
    </row>
    <row r="800" spans="3:47">
      <c r="C800" s="38"/>
      <c r="D800" s="38"/>
      <c r="AA800" s="215"/>
      <c r="AB800" s="215"/>
      <c r="AC800" s="215"/>
      <c r="AD800" s="215"/>
      <c r="AE800" s="215"/>
      <c r="AG800" s="225"/>
      <c r="AN800" s="215"/>
      <c r="AO800" s="215"/>
      <c r="AP800" s="215"/>
      <c r="AQ800" s="215"/>
      <c r="AR800" s="215"/>
      <c r="AS800" s="215"/>
      <c r="AT800" s="215"/>
      <c r="AU800" s="215"/>
    </row>
    <row r="801" spans="3:47">
      <c r="C801" s="38"/>
      <c r="D801" s="38"/>
      <c r="AA801" s="215"/>
      <c r="AB801" s="215"/>
      <c r="AC801" s="215"/>
      <c r="AD801" s="215"/>
      <c r="AE801" s="215"/>
      <c r="AG801" s="225"/>
      <c r="AN801" s="215"/>
      <c r="AO801" s="215"/>
      <c r="AP801" s="215"/>
      <c r="AQ801" s="215"/>
      <c r="AR801" s="215"/>
      <c r="AS801" s="215"/>
      <c r="AT801" s="215"/>
      <c r="AU801" s="215"/>
    </row>
    <row r="802" spans="3:47">
      <c r="C802" s="38"/>
      <c r="D802" s="38"/>
      <c r="AA802" s="215"/>
      <c r="AB802" s="215"/>
      <c r="AC802" s="215"/>
      <c r="AD802" s="215"/>
      <c r="AE802" s="215"/>
      <c r="AG802" s="225"/>
      <c r="AN802" s="215"/>
      <c r="AO802" s="215"/>
      <c r="AP802" s="215"/>
      <c r="AQ802" s="215"/>
      <c r="AR802" s="215"/>
      <c r="AS802" s="215"/>
      <c r="AT802" s="215"/>
      <c r="AU802" s="215"/>
    </row>
    <row r="803" spans="3:47">
      <c r="C803" s="38"/>
      <c r="D803" s="38"/>
      <c r="AA803" s="215"/>
      <c r="AB803" s="215"/>
      <c r="AC803" s="215"/>
      <c r="AD803" s="215"/>
      <c r="AE803" s="215"/>
      <c r="AG803" s="225"/>
      <c r="AN803" s="215"/>
      <c r="AO803" s="215"/>
      <c r="AP803" s="215"/>
      <c r="AQ803" s="215"/>
      <c r="AR803" s="215"/>
      <c r="AS803" s="215"/>
      <c r="AT803" s="215"/>
      <c r="AU803" s="215"/>
    </row>
    <row r="804" spans="3:47">
      <c r="C804" s="38"/>
      <c r="D804" s="38"/>
      <c r="AA804" s="215"/>
      <c r="AB804" s="215"/>
      <c r="AC804" s="215"/>
      <c r="AD804" s="215"/>
      <c r="AE804" s="215"/>
      <c r="AG804" s="225"/>
      <c r="AN804" s="215"/>
      <c r="AO804" s="215"/>
      <c r="AP804" s="215"/>
      <c r="AQ804" s="215"/>
      <c r="AR804" s="215"/>
      <c r="AS804" s="215"/>
      <c r="AT804" s="215"/>
      <c r="AU804" s="215"/>
    </row>
    <row r="805" spans="3:47">
      <c r="C805" s="38"/>
      <c r="D805" s="38"/>
      <c r="AA805" s="215"/>
      <c r="AB805" s="215"/>
      <c r="AC805" s="215"/>
      <c r="AD805" s="215"/>
      <c r="AE805" s="215"/>
      <c r="AG805" s="225"/>
      <c r="AN805" s="215"/>
      <c r="AO805" s="215"/>
      <c r="AP805" s="215"/>
      <c r="AQ805" s="215"/>
      <c r="AR805" s="215"/>
      <c r="AS805" s="215"/>
      <c r="AT805" s="215"/>
      <c r="AU805" s="215"/>
    </row>
    <row r="806" spans="3:47">
      <c r="C806" s="38"/>
      <c r="D806" s="38"/>
      <c r="AA806" s="215"/>
      <c r="AB806" s="215"/>
      <c r="AC806" s="215"/>
      <c r="AD806" s="215"/>
      <c r="AE806" s="215"/>
      <c r="AG806" s="225"/>
      <c r="AN806" s="215"/>
      <c r="AO806" s="215"/>
      <c r="AP806" s="215"/>
      <c r="AQ806" s="215"/>
      <c r="AR806" s="215"/>
      <c r="AS806" s="215"/>
      <c r="AT806" s="215"/>
      <c r="AU806" s="215"/>
    </row>
    <row r="807" spans="3:47">
      <c r="C807" s="38"/>
      <c r="D807" s="38"/>
      <c r="AA807" s="215"/>
      <c r="AB807" s="215"/>
      <c r="AC807" s="215"/>
      <c r="AD807" s="215"/>
      <c r="AE807" s="215"/>
      <c r="AG807" s="225"/>
      <c r="AN807" s="215"/>
      <c r="AO807" s="215"/>
      <c r="AP807" s="215"/>
      <c r="AQ807" s="215"/>
      <c r="AR807" s="215"/>
      <c r="AS807" s="215"/>
      <c r="AT807" s="215"/>
      <c r="AU807" s="215"/>
    </row>
    <row r="808" spans="3:47">
      <c r="C808" s="38"/>
      <c r="D808" s="38"/>
      <c r="AA808" s="215"/>
      <c r="AB808" s="215"/>
      <c r="AC808" s="215"/>
      <c r="AD808" s="215"/>
      <c r="AE808" s="215"/>
      <c r="AG808" s="225"/>
      <c r="AN808" s="215"/>
      <c r="AO808" s="215"/>
      <c r="AP808" s="215"/>
      <c r="AQ808" s="215"/>
      <c r="AR808" s="215"/>
      <c r="AS808" s="215"/>
      <c r="AT808" s="215"/>
      <c r="AU808" s="215"/>
    </row>
    <row r="809" spans="3:47">
      <c r="C809" s="38"/>
      <c r="D809" s="38"/>
      <c r="AA809" s="215"/>
      <c r="AB809" s="215"/>
      <c r="AC809" s="215"/>
      <c r="AD809" s="215"/>
      <c r="AE809" s="215"/>
      <c r="AG809" s="225"/>
      <c r="AN809" s="215"/>
      <c r="AO809" s="215"/>
      <c r="AP809" s="215"/>
      <c r="AQ809" s="215"/>
      <c r="AR809" s="215"/>
      <c r="AS809" s="215"/>
      <c r="AT809" s="215"/>
      <c r="AU809" s="215"/>
    </row>
    <row r="810" spans="3:47">
      <c r="C810" s="38"/>
      <c r="D810" s="38"/>
      <c r="AA810" s="215"/>
      <c r="AB810" s="215"/>
      <c r="AC810" s="215"/>
      <c r="AD810" s="215"/>
      <c r="AE810" s="215"/>
      <c r="AG810" s="225"/>
      <c r="AN810" s="215"/>
      <c r="AO810" s="215"/>
      <c r="AP810" s="215"/>
      <c r="AQ810" s="215"/>
      <c r="AR810" s="215"/>
      <c r="AS810" s="215"/>
      <c r="AT810" s="215"/>
      <c r="AU810" s="215"/>
    </row>
    <row r="811" spans="3:47">
      <c r="C811" s="38"/>
      <c r="D811" s="38"/>
      <c r="AA811" s="215"/>
      <c r="AB811" s="215"/>
      <c r="AC811" s="215"/>
      <c r="AD811" s="215"/>
      <c r="AE811" s="215"/>
      <c r="AG811" s="225"/>
      <c r="AN811" s="215"/>
      <c r="AO811" s="215"/>
      <c r="AP811" s="215"/>
      <c r="AQ811" s="215"/>
      <c r="AR811" s="215"/>
      <c r="AS811" s="215"/>
      <c r="AT811" s="215"/>
      <c r="AU811" s="215"/>
    </row>
    <row r="812" spans="3:47">
      <c r="C812" s="38"/>
      <c r="D812" s="38"/>
      <c r="AA812" s="215"/>
      <c r="AB812" s="215"/>
      <c r="AC812" s="215"/>
      <c r="AD812" s="215"/>
      <c r="AE812" s="215"/>
      <c r="AG812" s="225"/>
      <c r="AN812" s="215"/>
      <c r="AO812" s="215"/>
      <c r="AP812" s="215"/>
      <c r="AQ812" s="215"/>
      <c r="AR812" s="215"/>
      <c r="AS812" s="215"/>
      <c r="AT812" s="215"/>
      <c r="AU812" s="215"/>
    </row>
    <row r="813" spans="3:47">
      <c r="C813" s="38"/>
      <c r="D813" s="38"/>
      <c r="AA813" s="215"/>
      <c r="AB813" s="215"/>
      <c r="AC813" s="215"/>
      <c r="AD813" s="215"/>
      <c r="AE813" s="215"/>
      <c r="AG813" s="225"/>
      <c r="AN813" s="215"/>
      <c r="AO813" s="215"/>
      <c r="AP813" s="215"/>
      <c r="AQ813" s="215"/>
      <c r="AR813" s="215"/>
      <c r="AS813" s="215"/>
      <c r="AT813" s="215"/>
      <c r="AU813" s="215"/>
    </row>
    <row r="814" spans="3:47">
      <c r="C814" s="38"/>
      <c r="D814" s="38"/>
      <c r="AA814" s="215"/>
      <c r="AB814" s="215"/>
      <c r="AC814" s="215"/>
      <c r="AD814" s="215"/>
      <c r="AE814" s="215"/>
      <c r="AG814" s="225"/>
      <c r="AN814" s="215"/>
      <c r="AO814" s="215"/>
      <c r="AP814" s="215"/>
      <c r="AQ814" s="215"/>
      <c r="AR814" s="215"/>
      <c r="AS814" s="215"/>
      <c r="AT814" s="215"/>
      <c r="AU814" s="215"/>
    </row>
    <row r="815" spans="3:47">
      <c r="C815" s="38"/>
      <c r="D815" s="38"/>
      <c r="AA815" s="215"/>
      <c r="AB815" s="215"/>
      <c r="AC815" s="215"/>
      <c r="AD815" s="215"/>
      <c r="AE815" s="215"/>
      <c r="AG815" s="225"/>
      <c r="AN815" s="215"/>
      <c r="AO815" s="215"/>
      <c r="AP815" s="215"/>
      <c r="AQ815" s="215"/>
      <c r="AR815" s="215"/>
      <c r="AS815" s="215"/>
      <c r="AT815" s="215"/>
      <c r="AU815" s="215"/>
    </row>
    <row r="816" spans="3:47">
      <c r="C816" s="38"/>
      <c r="D816" s="38"/>
      <c r="AA816" s="215"/>
      <c r="AB816" s="215"/>
      <c r="AC816" s="215"/>
      <c r="AD816" s="215"/>
      <c r="AE816" s="215"/>
      <c r="AG816" s="225"/>
      <c r="AN816" s="215"/>
      <c r="AO816" s="215"/>
      <c r="AP816" s="215"/>
      <c r="AQ816" s="215"/>
      <c r="AR816" s="215"/>
      <c r="AS816" s="215"/>
      <c r="AT816" s="215"/>
      <c r="AU816" s="215"/>
    </row>
    <row r="817" spans="3:64">
      <c r="C817" s="38"/>
      <c r="D817" s="38"/>
      <c r="AA817" s="215"/>
      <c r="AB817" s="215"/>
      <c r="AC817" s="215"/>
      <c r="AD817" s="215"/>
      <c r="AE817" s="215"/>
      <c r="AG817" s="225"/>
      <c r="AN817" s="215"/>
      <c r="AO817" s="215"/>
      <c r="AP817" s="215"/>
      <c r="AQ817" s="215"/>
      <c r="AR817" s="215"/>
      <c r="AS817" s="215"/>
      <c r="AT817" s="215"/>
      <c r="AU817" s="215"/>
      <c r="AV817" s="215"/>
      <c r="AW817" s="215"/>
      <c r="AX817" s="215"/>
      <c r="AY817" s="215"/>
      <c r="AZ817" s="215"/>
      <c r="BA817" s="215"/>
      <c r="BB817" s="215"/>
      <c r="BC817" s="215"/>
      <c r="BD817" s="215"/>
      <c r="BE817" s="215"/>
      <c r="BF817" s="215"/>
      <c r="BG817" s="215"/>
      <c r="BH817" s="215"/>
      <c r="BI817" s="215"/>
      <c r="BJ817" s="215"/>
      <c r="BK817" s="215"/>
      <c r="BL817" s="215"/>
    </row>
    <row r="818" spans="3:64">
      <c r="C818" s="38"/>
      <c r="D818" s="38"/>
      <c r="AA818" s="215"/>
      <c r="AB818" s="215"/>
      <c r="AC818" s="215"/>
      <c r="AD818" s="215"/>
      <c r="AE818" s="215"/>
      <c r="AG818" s="225"/>
      <c r="AN818" s="215"/>
      <c r="AO818" s="215"/>
      <c r="AP818" s="215"/>
      <c r="AQ818" s="215"/>
      <c r="AR818" s="215"/>
      <c r="AS818" s="215"/>
      <c r="AT818" s="215"/>
      <c r="AU818" s="215"/>
      <c r="AV818" s="215"/>
      <c r="AX818" s="215"/>
      <c r="AY818" s="215"/>
      <c r="AZ818" s="215"/>
      <c r="BA818" s="215"/>
      <c r="BB818" s="215"/>
      <c r="BC818" s="215"/>
      <c r="BD818" s="215"/>
      <c r="BE818" s="215"/>
      <c r="BF818" s="215"/>
      <c r="BG818" s="215"/>
      <c r="BH818" s="215"/>
      <c r="BI818" s="215"/>
      <c r="BJ818" s="215"/>
      <c r="BK818" s="215"/>
      <c r="BL818" s="215"/>
    </row>
    <row r="819" spans="3:64">
      <c r="C819" s="38"/>
      <c r="D819" s="38"/>
      <c r="AA819" s="215"/>
      <c r="AB819" s="215"/>
      <c r="AC819" s="215"/>
      <c r="AD819" s="215"/>
      <c r="AE819" s="215"/>
      <c r="AG819" s="225"/>
      <c r="AN819" s="215"/>
      <c r="AO819" s="215"/>
      <c r="AP819" s="215"/>
      <c r="AQ819" s="215"/>
      <c r="AR819" s="215"/>
      <c r="AS819" s="215"/>
      <c r="AT819" s="215"/>
      <c r="AU819" s="215"/>
    </row>
    <row r="820" spans="3:64">
      <c r="C820" s="38"/>
      <c r="D820" s="38"/>
      <c r="AA820" s="215"/>
      <c r="AB820" s="215"/>
      <c r="AC820" s="215"/>
      <c r="AD820" s="215"/>
      <c r="AE820" s="215"/>
      <c r="AG820" s="225"/>
      <c r="AN820" s="215"/>
      <c r="AO820" s="215"/>
      <c r="AP820" s="215"/>
      <c r="AQ820" s="215"/>
      <c r="AR820" s="215"/>
      <c r="AS820" s="215"/>
      <c r="AT820" s="215"/>
      <c r="AU820" s="215"/>
    </row>
    <row r="821" spans="3:64">
      <c r="C821" s="38"/>
      <c r="D821" s="38"/>
      <c r="AA821" s="215"/>
      <c r="AB821" s="215"/>
      <c r="AC821" s="215"/>
      <c r="AD821" s="215"/>
      <c r="AE821" s="215"/>
      <c r="AG821" s="225"/>
      <c r="AN821" s="215"/>
      <c r="AO821" s="215"/>
      <c r="AP821" s="215"/>
      <c r="AQ821" s="215"/>
      <c r="AR821" s="215"/>
      <c r="AS821" s="215"/>
      <c r="AT821" s="215"/>
      <c r="AU821" s="215"/>
    </row>
    <row r="822" spans="3:64">
      <c r="C822" s="38"/>
      <c r="D822" s="38"/>
      <c r="AA822" s="215"/>
      <c r="AB822" s="215"/>
      <c r="AC822" s="215"/>
      <c r="AD822" s="215"/>
      <c r="AE822" s="215"/>
      <c r="AG822" s="225"/>
      <c r="AN822" s="215"/>
      <c r="AO822" s="215"/>
      <c r="AP822" s="215"/>
      <c r="AQ822" s="215"/>
      <c r="AR822" s="215"/>
      <c r="AS822" s="215"/>
      <c r="AT822" s="215"/>
      <c r="AU822" s="215"/>
    </row>
    <row r="823" spans="3:64">
      <c r="C823" s="38"/>
      <c r="D823" s="38"/>
      <c r="AA823" s="215"/>
      <c r="AB823" s="215"/>
      <c r="AC823" s="215"/>
      <c r="AD823" s="215"/>
      <c r="AE823" s="215"/>
      <c r="AG823" s="225"/>
      <c r="AN823" s="215"/>
      <c r="AO823" s="215"/>
      <c r="AP823" s="215"/>
      <c r="AQ823" s="215"/>
      <c r="AR823" s="215"/>
      <c r="AS823" s="215"/>
      <c r="AT823" s="215"/>
      <c r="AU823" s="215"/>
    </row>
    <row r="824" spans="3:64">
      <c r="C824" s="38"/>
      <c r="D824" s="38"/>
      <c r="AA824" s="215"/>
      <c r="AB824" s="215"/>
      <c r="AC824" s="215"/>
      <c r="AD824" s="215"/>
      <c r="AE824" s="215"/>
      <c r="AG824" s="225"/>
      <c r="AN824" s="215"/>
      <c r="AO824" s="215"/>
      <c r="AP824" s="215"/>
      <c r="AQ824" s="215"/>
      <c r="AR824" s="215"/>
      <c r="AS824" s="215"/>
      <c r="AT824" s="215"/>
      <c r="AU824" s="215"/>
    </row>
    <row r="825" spans="3:64">
      <c r="C825" s="38"/>
      <c r="D825" s="38"/>
      <c r="AA825" s="215"/>
      <c r="AB825" s="215"/>
      <c r="AC825" s="215"/>
      <c r="AD825" s="215"/>
      <c r="AE825" s="215"/>
      <c r="AG825" s="225"/>
      <c r="AN825" s="215"/>
      <c r="AO825" s="215"/>
      <c r="AP825" s="215"/>
      <c r="AQ825" s="215"/>
      <c r="AR825" s="215"/>
      <c r="AS825" s="215"/>
      <c r="AT825" s="215"/>
      <c r="AU825" s="215"/>
    </row>
    <row r="826" spans="3:64">
      <c r="C826" s="38"/>
      <c r="D826" s="38"/>
      <c r="AA826" s="215"/>
      <c r="AB826" s="215"/>
      <c r="AC826" s="215"/>
      <c r="AD826" s="215"/>
      <c r="AE826" s="215"/>
      <c r="AG826" s="225"/>
      <c r="AN826" s="215"/>
      <c r="AO826" s="215"/>
      <c r="AP826" s="215"/>
      <c r="AQ826" s="215"/>
      <c r="AR826" s="215"/>
      <c r="AS826" s="215"/>
      <c r="AT826" s="215"/>
      <c r="AU826" s="215"/>
    </row>
    <row r="827" spans="3:64">
      <c r="C827" s="38"/>
      <c r="D827" s="38"/>
      <c r="AA827" s="215"/>
      <c r="AB827" s="215"/>
      <c r="AC827" s="215"/>
      <c r="AD827" s="215"/>
      <c r="AE827" s="215"/>
      <c r="AG827" s="225"/>
      <c r="AN827" s="215"/>
      <c r="AO827" s="215"/>
      <c r="AP827" s="215"/>
      <c r="AQ827" s="215"/>
      <c r="AR827" s="215"/>
      <c r="AS827" s="215"/>
      <c r="AT827" s="215"/>
      <c r="AU827" s="215"/>
    </row>
    <row r="828" spans="3:64">
      <c r="C828" s="38"/>
      <c r="D828" s="38"/>
      <c r="AA828" s="215"/>
      <c r="AB828" s="215"/>
      <c r="AC828" s="215"/>
      <c r="AD828" s="215"/>
      <c r="AE828" s="215"/>
      <c r="AG828" s="225"/>
      <c r="AN828" s="215"/>
      <c r="AO828" s="215"/>
      <c r="AP828" s="215"/>
      <c r="AQ828" s="215"/>
      <c r="AR828" s="215"/>
      <c r="AS828" s="215"/>
      <c r="AT828" s="215"/>
      <c r="AU828" s="215"/>
    </row>
    <row r="829" spans="3:64">
      <c r="C829" s="38"/>
      <c r="D829" s="38"/>
      <c r="AA829" s="215"/>
      <c r="AB829" s="215"/>
      <c r="AC829" s="215"/>
      <c r="AD829" s="215"/>
      <c r="AE829" s="215"/>
      <c r="AG829" s="225"/>
      <c r="AN829" s="215"/>
      <c r="AO829" s="215"/>
      <c r="AP829" s="215"/>
      <c r="AQ829" s="215"/>
      <c r="AR829" s="215"/>
      <c r="AS829" s="215"/>
      <c r="AT829" s="215"/>
      <c r="AU829" s="215"/>
      <c r="AV829" s="215"/>
      <c r="AX829" s="215"/>
    </row>
    <row r="830" spans="3:64">
      <c r="C830" s="38"/>
      <c r="D830" s="38"/>
      <c r="AA830" s="215"/>
      <c r="AB830" s="215"/>
      <c r="AC830" s="215"/>
      <c r="AD830" s="215"/>
      <c r="AE830" s="215"/>
      <c r="AG830" s="225"/>
      <c r="AN830" s="215"/>
      <c r="AO830" s="215"/>
      <c r="AP830" s="215"/>
      <c r="AQ830" s="215"/>
      <c r="AR830" s="215"/>
      <c r="AS830" s="215"/>
      <c r="AT830" s="215"/>
      <c r="AU830" s="215"/>
    </row>
    <row r="831" spans="3:64">
      <c r="C831" s="38"/>
      <c r="D831" s="38"/>
      <c r="AA831" s="215"/>
      <c r="AB831" s="215"/>
      <c r="AC831" s="215"/>
      <c r="AD831" s="215"/>
      <c r="AE831" s="215"/>
      <c r="AG831" s="225"/>
      <c r="AN831" s="215"/>
      <c r="AO831" s="215"/>
      <c r="AP831" s="215"/>
      <c r="AQ831" s="215"/>
      <c r="AR831" s="215"/>
      <c r="AS831" s="215"/>
      <c r="AT831" s="215"/>
      <c r="AU831" s="215"/>
    </row>
    <row r="832" spans="3:64">
      <c r="C832" s="38"/>
      <c r="D832" s="38"/>
      <c r="AA832" s="215"/>
      <c r="AB832" s="215"/>
      <c r="AC832" s="215"/>
      <c r="AD832" s="215"/>
      <c r="AE832" s="215"/>
      <c r="AG832" s="225"/>
      <c r="AN832" s="215"/>
      <c r="AO832" s="215"/>
      <c r="AP832" s="215"/>
      <c r="AQ832" s="215"/>
      <c r="AR832" s="215"/>
      <c r="AS832" s="215"/>
      <c r="AT832" s="215"/>
      <c r="AU832" s="215"/>
    </row>
    <row r="833" spans="3:47">
      <c r="C833" s="38"/>
      <c r="D833" s="38"/>
      <c r="AA833" s="215"/>
      <c r="AB833" s="215"/>
      <c r="AC833" s="215"/>
      <c r="AD833" s="215"/>
      <c r="AE833" s="215"/>
      <c r="AG833" s="225"/>
      <c r="AN833" s="215"/>
      <c r="AO833" s="215"/>
      <c r="AP833" s="215"/>
      <c r="AQ833" s="215"/>
      <c r="AR833" s="215"/>
      <c r="AS833" s="215"/>
      <c r="AT833" s="215"/>
      <c r="AU833" s="215"/>
    </row>
    <row r="834" spans="3:47">
      <c r="C834" s="38"/>
      <c r="D834" s="38"/>
      <c r="AA834" s="215"/>
      <c r="AB834" s="215"/>
      <c r="AC834" s="215"/>
      <c r="AD834" s="215"/>
      <c r="AE834" s="215"/>
      <c r="AG834" s="225"/>
      <c r="AN834" s="215"/>
      <c r="AO834" s="215"/>
      <c r="AP834" s="215"/>
      <c r="AQ834" s="215"/>
      <c r="AR834" s="215"/>
      <c r="AS834" s="215"/>
      <c r="AT834" s="215"/>
      <c r="AU834" s="215"/>
    </row>
    <row r="835" spans="3:47">
      <c r="C835" s="38"/>
      <c r="D835" s="38"/>
      <c r="AA835" s="215"/>
      <c r="AB835" s="215"/>
      <c r="AC835" s="215"/>
      <c r="AD835" s="215"/>
      <c r="AE835" s="215"/>
      <c r="AG835" s="225"/>
      <c r="AN835" s="215"/>
      <c r="AO835" s="215"/>
      <c r="AP835" s="215"/>
      <c r="AQ835" s="215"/>
      <c r="AR835" s="215"/>
      <c r="AS835" s="215"/>
      <c r="AT835" s="215"/>
      <c r="AU835" s="215"/>
    </row>
    <row r="836" spans="3:47">
      <c r="C836" s="38"/>
      <c r="D836" s="38"/>
      <c r="AA836" s="215"/>
      <c r="AB836" s="215"/>
      <c r="AC836" s="215"/>
      <c r="AD836" s="215"/>
      <c r="AE836" s="215"/>
      <c r="AG836" s="225"/>
      <c r="AN836" s="215"/>
      <c r="AO836" s="215"/>
      <c r="AP836" s="215"/>
      <c r="AQ836" s="215"/>
      <c r="AR836" s="215"/>
      <c r="AS836" s="215"/>
      <c r="AT836" s="215"/>
      <c r="AU836" s="215"/>
    </row>
    <row r="837" spans="3:47">
      <c r="C837" s="38"/>
      <c r="D837" s="38"/>
      <c r="AA837" s="215"/>
      <c r="AB837" s="215"/>
      <c r="AC837" s="215"/>
      <c r="AD837" s="215"/>
      <c r="AE837" s="215"/>
      <c r="AG837" s="225"/>
      <c r="AN837" s="215"/>
      <c r="AO837" s="215"/>
      <c r="AP837" s="215"/>
      <c r="AQ837" s="215"/>
      <c r="AR837" s="215"/>
      <c r="AS837" s="215"/>
      <c r="AT837" s="215"/>
      <c r="AU837" s="215"/>
    </row>
    <row r="838" spans="3:47">
      <c r="C838" s="38"/>
      <c r="D838" s="38"/>
      <c r="AA838" s="215"/>
      <c r="AB838" s="215"/>
      <c r="AC838" s="215"/>
      <c r="AD838" s="215"/>
      <c r="AE838" s="215"/>
      <c r="AG838" s="225"/>
      <c r="AN838" s="215"/>
      <c r="AO838" s="215"/>
      <c r="AP838" s="215"/>
      <c r="AQ838" s="215"/>
      <c r="AR838" s="215"/>
      <c r="AS838" s="215"/>
      <c r="AT838" s="215"/>
      <c r="AU838" s="215"/>
    </row>
    <row r="839" spans="3:47">
      <c r="C839" s="38"/>
      <c r="D839" s="38"/>
      <c r="AA839" s="215"/>
      <c r="AB839" s="215"/>
      <c r="AC839" s="215"/>
      <c r="AD839" s="215"/>
      <c r="AE839" s="215"/>
      <c r="AG839" s="225"/>
      <c r="AN839" s="215"/>
      <c r="AO839" s="215"/>
      <c r="AP839" s="215"/>
      <c r="AQ839" s="215"/>
      <c r="AR839" s="215"/>
      <c r="AS839" s="215"/>
      <c r="AT839" s="215"/>
      <c r="AU839" s="215"/>
    </row>
    <row r="840" spans="3:47">
      <c r="C840" s="38"/>
      <c r="D840" s="38"/>
      <c r="AA840" s="215"/>
      <c r="AB840" s="215"/>
      <c r="AC840" s="215"/>
      <c r="AD840" s="215"/>
      <c r="AE840" s="215"/>
      <c r="AG840" s="225"/>
      <c r="AN840" s="215"/>
      <c r="AO840" s="215"/>
      <c r="AP840" s="215"/>
      <c r="AQ840" s="215"/>
      <c r="AR840" s="215"/>
      <c r="AS840" s="215"/>
      <c r="AT840" s="215"/>
      <c r="AU840" s="215"/>
    </row>
    <row r="841" spans="3:47">
      <c r="C841" s="38"/>
      <c r="D841" s="38"/>
      <c r="AA841" s="215"/>
      <c r="AB841" s="215"/>
      <c r="AC841" s="215"/>
      <c r="AD841" s="215"/>
      <c r="AE841" s="215"/>
      <c r="AG841" s="225"/>
      <c r="AN841" s="215"/>
      <c r="AO841" s="215"/>
      <c r="AP841" s="215"/>
      <c r="AQ841" s="215"/>
      <c r="AR841" s="215"/>
      <c r="AS841" s="215"/>
      <c r="AT841" s="215"/>
      <c r="AU841" s="215"/>
    </row>
    <row r="842" spans="3:47">
      <c r="C842" s="38"/>
      <c r="D842" s="38"/>
      <c r="AA842" s="215"/>
      <c r="AB842" s="215"/>
      <c r="AC842" s="215"/>
      <c r="AD842" s="215"/>
      <c r="AE842" s="215"/>
      <c r="AG842" s="225"/>
      <c r="AN842" s="215"/>
      <c r="AO842" s="215"/>
      <c r="AP842" s="215"/>
      <c r="AQ842" s="215"/>
      <c r="AR842" s="215"/>
      <c r="AS842" s="215"/>
      <c r="AT842" s="215"/>
      <c r="AU842" s="215"/>
    </row>
    <row r="843" spans="3:47">
      <c r="C843" s="38"/>
      <c r="D843" s="38"/>
      <c r="AA843" s="215"/>
      <c r="AB843" s="215"/>
      <c r="AC843" s="215"/>
      <c r="AD843" s="215"/>
      <c r="AE843" s="215"/>
      <c r="AG843" s="225"/>
      <c r="AN843" s="215"/>
      <c r="AO843" s="215"/>
      <c r="AP843" s="215"/>
      <c r="AQ843" s="215"/>
      <c r="AR843" s="215"/>
      <c r="AS843" s="215"/>
      <c r="AT843" s="215"/>
      <c r="AU843" s="215"/>
    </row>
    <row r="844" spans="3:47">
      <c r="C844" s="38"/>
      <c r="D844" s="38"/>
      <c r="AA844" s="215"/>
      <c r="AB844" s="215"/>
      <c r="AC844" s="215"/>
      <c r="AD844" s="215"/>
      <c r="AE844" s="215"/>
      <c r="AG844" s="225"/>
      <c r="AN844" s="215"/>
      <c r="AO844" s="215"/>
      <c r="AP844" s="215"/>
      <c r="AQ844" s="215"/>
      <c r="AR844" s="215"/>
      <c r="AS844" s="215"/>
      <c r="AT844" s="215"/>
      <c r="AU844" s="215"/>
    </row>
    <row r="845" spans="3:47">
      <c r="C845" s="38"/>
      <c r="D845" s="38"/>
      <c r="AA845" s="215"/>
      <c r="AB845" s="215"/>
      <c r="AC845" s="215"/>
      <c r="AD845" s="215"/>
      <c r="AE845" s="215"/>
      <c r="AG845" s="225"/>
      <c r="AN845" s="215"/>
      <c r="AO845" s="215"/>
      <c r="AP845" s="215"/>
      <c r="AQ845" s="215"/>
      <c r="AR845" s="215"/>
      <c r="AS845" s="215"/>
      <c r="AT845" s="215"/>
      <c r="AU845" s="215"/>
    </row>
    <row r="846" spans="3:47">
      <c r="C846" s="38"/>
      <c r="D846" s="38"/>
      <c r="AA846" s="215"/>
      <c r="AB846" s="215"/>
      <c r="AC846" s="215"/>
      <c r="AD846" s="215"/>
      <c r="AE846" s="215"/>
      <c r="AG846" s="225"/>
      <c r="AN846" s="215"/>
      <c r="AO846" s="215"/>
      <c r="AP846" s="215"/>
      <c r="AQ846" s="215"/>
      <c r="AR846" s="215"/>
      <c r="AS846" s="215"/>
      <c r="AT846" s="215"/>
      <c r="AU846" s="215"/>
    </row>
    <row r="847" spans="3:47">
      <c r="C847" s="38"/>
      <c r="D847" s="38"/>
      <c r="AA847" s="215"/>
      <c r="AB847" s="215"/>
      <c r="AC847" s="215"/>
      <c r="AD847" s="215"/>
      <c r="AE847" s="215"/>
      <c r="AG847" s="225"/>
      <c r="AN847" s="215"/>
      <c r="AO847" s="215"/>
      <c r="AP847" s="215"/>
      <c r="AQ847" s="215"/>
      <c r="AR847" s="215"/>
      <c r="AS847" s="215"/>
      <c r="AT847" s="215"/>
      <c r="AU847" s="215"/>
    </row>
    <row r="848" spans="3:47">
      <c r="C848" s="38"/>
      <c r="D848" s="38"/>
      <c r="AA848" s="215"/>
      <c r="AB848" s="215"/>
      <c r="AC848" s="215"/>
      <c r="AD848" s="215"/>
      <c r="AE848" s="215"/>
      <c r="AG848" s="225"/>
      <c r="AN848" s="215"/>
      <c r="AO848" s="215"/>
      <c r="AP848" s="215"/>
      <c r="AQ848" s="215"/>
      <c r="AR848" s="215"/>
      <c r="AS848" s="215"/>
      <c r="AT848" s="215"/>
      <c r="AU848" s="215"/>
    </row>
    <row r="849" spans="3:47">
      <c r="C849" s="38"/>
      <c r="D849" s="38"/>
      <c r="AA849" s="215"/>
      <c r="AB849" s="215"/>
      <c r="AC849" s="215"/>
      <c r="AD849" s="215"/>
      <c r="AE849" s="215"/>
      <c r="AG849" s="225"/>
      <c r="AN849" s="215"/>
      <c r="AO849" s="215"/>
      <c r="AP849" s="215"/>
      <c r="AQ849" s="215"/>
      <c r="AR849" s="215"/>
      <c r="AS849" s="215"/>
      <c r="AT849" s="215"/>
      <c r="AU849" s="215"/>
    </row>
    <row r="850" spans="3:47">
      <c r="C850" s="38"/>
      <c r="D850" s="38"/>
      <c r="AA850" s="215"/>
      <c r="AB850" s="215"/>
      <c r="AC850" s="215"/>
      <c r="AD850" s="215"/>
      <c r="AE850" s="215"/>
      <c r="AG850" s="225"/>
      <c r="AN850" s="215"/>
      <c r="AO850" s="215"/>
      <c r="AP850" s="215"/>
      <c r="AQ850" s="215"/>
      <c r="AR850" s="215"/>
      <c r="AS850" s="215"/>
      <c r="AT850" s="215"/>
      <c r="AU850" s="215"/>
    </row>
    <row r="851" spans="3:47">
      <c r="C851" s="38"/>
      <c r="D851" s="38"/>
      <c r="AA851" s="215"/>
      <c r="AB851" s="215"/>
      <c r="AC851" s="215"/>
      <c r="AD851" s="215"/>
      <c r="AE851" s="215"/>
      <c r="AG851" s="225"/>
      <c r="AN851" s="215"/>
      <c r="AO851" s="215"/>
      <c r="AP851" s="215"/>
      <c r="AQ851" s="215"/>
      <c r="AR851" s="215"/>
      <c r="AS851" s="215"/>
      <c r="AT851" s="215"/>
      <c r="AU851" s="215"/>
    </row>
    <row r="852" spans="3:47">
      <c r="C852" s="38"/>
      <c r="D852" s="38"/>
      <c r="AA852" s="215"/>
      <c r="AB852" s="215"/>
      <c r="AC852" s="215"/>
      <c r="AD852" s="215"/>
      <c r="AE852" s="215"/>
      <c r="AG852" s="225"/>
      <c r="AN852" s="215"/>
      <c r="AO852" s="215"/>
      <c r="AP852" s="215"/>
      <c r="AQ852" s="215"/>
      <c r="AR852" s="215"/>
      <c r="AS852" s="215"/>
      <c r="AT852" s="215"/>
      <c r="AU852" s="215"/>
    </row>
    <row r="853" spans="3:47">
      <c r="C853" s="38"/>
      <c r="D853" s="38"/>
      <c r="AA853" s="215"/>
      <c r="AB853" s="215"/>
      <c r="AC853" s="215"/>
      <c r="AD853" s="215"/>
      <c r="AE853" s="215"/>
      <c r="AG853" s="225"/>
      <c r="AN853" s="215"/>
      <c r="AO853" s="215"/>
      <c r="AP853" s="215"/>
      <c r="AQ853" s="215"/>
      <c r="AR853" s="215"/>
      <c r="AS853" s="215"/>
      <c r="AT853" s="215"/>
      <c r="AU853" s="215"/>
    </row>
    <row r="854" spans="3:47">
      <c r="C854" s="38"/>
      <c r="D854" s="38"/>
      <c r="AA854" s="215"/>
      <c r="AB854" s="215"/>
      <c r="AC854" s="215"/>
      <c r="AD854" s="215"/>
      <c r="AE854" s="215"/>
      <c r="AG854" s="225"/>
      <c r="AN854" s="215"/>
      <c r="AO854" s="215"/>
      <c r="AP854" s="215"/>
      <c r="AQ854" s="215"/>
      <c r="AR854" s="215"/>
      <c r="AS854" s="215"/>
      <c r="AT854" s="215"/>
      <c r="AU854" s="215"/>
    </row>
    <row r="855" spans="3:47">
      <c r="C855" s="38"/>
      <c r="D855" s="38"/>
      <c r="AA855" s="215"/>
      <c r="AB855" s="215"/>
      <c r="AC855" s="215"/>
      <c r="AD855" s="215"/>
      <c r="AE855" s="215"/>
      <c r="AG855" s="225"/>
      <c r="AN855" s="215"/>
      <c r="AO855" s="215"/>
      <c r="AP855" s="215"/>
      <c r="AQ855" s="215"/>
      <c r="AR855" s="215"/>
      <c r="AS855" s="215"/>
      <c r="AT855" s="215"/>
      <c r="AU855" s="215"/>
    </row>
    <row r="856" spans="3:47">
      <c r="C856" s="38"/>
      <c r="D856" s="38"/>
      <c r="AA856" s="215"/>
      <c r="AB856" s="215"/>
      <c r="AC856" s="215"/>
      <c r="AD856" s="215"/>
      <c r="AE856" s="215"/>
      <c r="AG856" s="225"/>
      <c r="AN856" s="215"/>
      <c r="AO856" s="215"/>
      <c r="AP856" s="215"/>
      <c r="AQ856" s="215"/>
      <c r="AR856" s="215"/>
      <c r="AS856" s="215"/>
      <c r="AT856" s="215"/>
      <c r="AU856" s="215"/>
    </row>
    <row r="857" spans="3:47">
      <c r="C857" s="38"/>
      <c r="D857" s="38"/>
      <c r="AA857" s="215"/>
      <c r="AB857" s="215"/>
      <c r="AC857" s="215"/>
      <c r="AD857" s="215"/>
      <c r="AE857" s="215"/>
      <c r="AG857" s="225"/>
      <c r="AN857" s="215"/>
      <c r="AO857" s="215"/>
      <c r="AP857" s="215"/>
      <c r="AQ857" s="215"/>
      <c r="AR857" s="215"/>
      <c r="AS857" s="215"/>
      <c r="AT857" s="215"/>
      <c r="AU857" s="215"/>
    </row>
    <row r="858" spans="3:47">
      <c r="C858" s="38"/>
      <c r="D858" s="38"/>
      <c r="AA858" s="215"/>
      <c r="AB858" s="215"/>
      <c r="AC858" s="215"/>
      <c r="AD858" s="215"/>
      <c r="AE858" s="215"/>
      <c r="AG858" s="225"/>
      <c r="AN858" s="215"/>
      <c r="AO858" s="215"/>
      <c r="AP858" s="215"/>
      <c r="AQ858" s="215"/>
      <c r="AR858" s="215"/>
      <c r="AS858" s="215"/>
      <c r="AT858" s="215"/>
      <c r="AU858" s="215"/>
    </row>
    <row r="859" spans="3:47">
      <c r="C859" s="38"/>
      <c r="D859" s="38"/>
      <c r="AA859" s="215"/>
      <c r="AB859" s="215"/>
      <c r="AC859" s="215"/>
      <c r="AD859" s="215"/>
      <c r="AE859" s="215"/>
      <c r="AG859" s="225"/>
      <c r="AN859" s="215"/>
      <c r="AO859" s="215"/>
      <c r="AP859" s="215"/>
      <c r="AQ859" s="215"/>
      <c r="AR859" s="215"/>
      <c r="AS859" s="215"/>
      <c r="AT859" s="215"/>
      <c r="AU859" s="215"/>
    </row>
    <row r="860" spans="3:47">
      <c r="C860" s="38"/>
      <c r="D860" s="38"/>
      <c r="AA860" s="215"/>
      <c r="AB860" s="215"/>
      <c r="AC860" s="215"/>
      <c r="AD860" s="215"/>
      <c r="AE860" s="215"/>
      <c r="AG860" s="225"/>
      <c r="AN860" s="215"/>
      <c r="AO860" s="215"/>
      <c r="AP860" s="215"/>
      <c r="AQ860" s="215"/>
      <c r="AR860" s="215"/>
      <c r="AS860" s="215"/>
      <c r="AT860" s="215"/>
      <c r="AU860" s="215"/>
    </row>
    <row r="861" spans="3:47">
      <c r="C861" s="38"/>
      <c r="D861" s="38"/>
      <c r="AA861" s="215"/>
      <c r="AB861" s="215"/>
      <c r="AC861" s="215"/>
      <c r="AD861" s="215"/>
      <c r="AE861" s="215"/>
      <c r="AG861" s="225"/>
      <c r="AN861" s="215"/>
      <c r="AO861" s="215"/>
      <c r="AP861" s="215"/>
      <c r="AQ861" s="215"/>
      <c r="AR861" s="215"/>
      <c r="AS861" s="215"/>
      <c r="AT861" s="215"/>
      <c r="AU861" s="215"/>
    </row>
    <row r="862" spans="3:47">
      <c r="C862" s="38"/>
      <c r="D862" s="38"/>
      <c r="AA862" s="215"/>
      <c r="AB862" s="215"/>
      <c r="AC862" s="215"/>
      <c r="AD862" s="215"/>
      <c r="AE862" s="215"/>
      <c r="AG862" s="225"/>
      <c r="AN862" s="215"/>
      <c r="AO862" s="215"/>
      <c r="AP862" s="215"/>
      <c r="AQ862" s="215"/>
      <c r="AR862" s="215"/>
      <c r="AS862" s="215"/>
      <c r="AT862" s="215"/>
      <c r="AU862" s="215"/>
    </row>
    <row r="863" spans="3:47">
      <c r="C863" s="38"/>
      <c r="D863" s="38"/>
      <c r="AA863" s="215"/>
      <c r="AB863" s="215"/>
      <c r="AC863" s="215"/>
      <c r="AD863" s="215"/>
      <c r="AE863" s="215"/>
      <c r="AG863" s="225"/>
      <c r="AN863" s="215"/>
      <c r="AO863" s="215"/>
      <c r="AP863" s="215"/>
      <c r="AQ863" s="215"/>
      <c r="AR863" s="215"/>
      <c r="AS863" s="215"/>
      <c r="AT863" s="215"/>
      <c r="AU863" s="215"/>
    </row>
    <row r="864" spans="3:47">
      <c r="C864" s="38"/>
      <c r="D864" s="38"/>
      <c r="AA864" s="215"/>
      <c r="AB864" s="215"/>
      <c r="AC864" s="215"/>
      <c r="AD864" s="215"/>
      <c r="AE864" s="215"/>
      <c r="AG864" s="225"/>
      <c r="AN864" s="215"/>
      <c r="AO864" s="215"/>
      <c r="AP864" s="215"/>
      <c r="AQ864" s="215"/>
      <c r="AR864" s="215"/>
      <c r="AS864" s="215"/>
      <c r="AT864" s="215"/>
      <c r="AU864" s="215"/>
    </row>
    <row r="865" spans="3:47">
      <c r="C865" s="38"/>
      <c r="D865" s="38"/>
      <c r="AA865" s="215"/>
      <c r="AB865" s="215"/>
      <c r="AC865" s="215"/>
      <c r="AD865" s="215"/>
      <c r="AE865" s="215"/>
      <c r="AG865" s="225"/>
      <c r="AN865" s="215"/>
      <c r="AO865" s="215"/>
      <c r="AP865" s="215"/>
      <c r="AQ865" s="215"/>
      <c r="AR865" s="215"/>
      <c r="AS865" s="215"/>
      <c r="AT865" s="215"/>
      <c r="AU865" s="215"/>
    </row>
    <row r="866" spans="3:47">
      <c r="C866" s="38"/>
      <c r="D866" s="38"/>
      <c r="AA866" s="215"/>
      <c r="AB866" s="215"/>
      <c r="AC866" s="215"/>
      <c r="AD866" s="215"/>
      <c r="AE866" s="215"/>
      <c r="AG866" s="225"/>
      <c r="AN866" s="215"/>
      <c r="AO866" s="215"/>
      <c r="AP866" s="215"/>
      <c r="AQ866" s="215"/>
      <c r="AR866" s="215"/>
      <c r="AS866" s="215"/>
      <c r="AT866" s="215"/>
      <c r="AU866" s="215"/>
    </row>
    <row r="867" spans="3:47">
      <c r="C867" s="38"/>
      <c r="D867" s="38"/>
      <c r="AA867" s="215"/>
      <c r="AB867" s="215"/>
      <c r="AC867" s="215"/>
      <c r="AD867" s="215"/>
      <c r="AE867" s="215"/>
      <c r="AG867" s="225"/>
      <c r="AN867" s="215"/>
      <c r="AO867" s="215"/>
      <c r="AP867" s="215"/>
      <c r="AQ867" s="215"/>
      <c r="AR867" s="215"/>
      <c r="AS867" s="215"/>
      <c r="AT867" s="215"/>
      <c r="AU867" s="215"/>
    </row>
    <row r="868" spans="3:47">
      <c r="C868" s="38"/>
      <c r="D868" s="38"/>
      <c r="AA868" s="215"/>
      <c r="AB868" s="215"/>
      <c r="AC868" s="215"/>
      <c r="AD868" s="215"/>
      <c r="AE868" s="215"/>
      <c r="AG868" s="225"/>
      <c r="AN868" s="215"/>
      <c r="AO868" s="215"/>
      <c r="AP868" s="215"/>
      <c r="AQ868" s="215"/>
      <c r="AR868" s="215"/>
      <c r="AS868" s="215"/>
      <c r="AT868" s="215"/>
      <c r="AU868" s="215"/>
    </row>
    <row r="869" spans="3:47">
      <c r="C869" s="38"/>
      <c r="D869" s="38"/>
      <c r="AA869" s="215"/>
      <c r="AB869" s="215"/>
      <c r="AC869" s="215"/>
      <c r="AD869" s="215"/>
      <c r="AE869" s="215"/>
      <c r="AG869" s="225"/>
      <c r="AN869" s="215"/>
      <c r="AO869" s="215"/>
      <c r="AP869" s="215"/>
      <c r="AQ869" s="215"/>
      <c r="AR869" s="215"/>
      <c r="AS869" s="215"/>
      <c r="AT869" s="215"/>
      <c r="AU869" s="215"/>
    </row>
    <row r="870" spans="3:47">
      <c r="C870" s="38"/>
      <c r="D870" s="38"/>
      <c r="AA870" s="215"/>
      <c r="AB870" s="215"/>
      <c r="AC870" s="215"/>
      <c r="AD870" s="215"/>
      <c r="AE870" s="215"/>
      <c r="AG870" s="225"/>
      <c r="AN870" s="215"/>
      <c r="AO870" s="215"/>
      <c r="AP870" s="215"/>
      <c r="AQ870" s="215"/>
      <c r="AR870" s="215"/>
      <c r="AS870" s="215"/>
      <c r="AT870" s="215"/>
      <c r="AU870" s="215"/>
    </row>
    <row r="871" spans="3:47">
      <c r="C871" s="38"/>
      <c r="D871" s="38"/>
      <c r="AA871" s="215"/>
      <c r="AB871" s="215"/>
      <c r="AC871" s="215"/>
      <c r="AD871" s="215"/>
      <c r="AE871" s="215"/>
      <c r="AG871" s="225"/>
      <c r="AN871" s="215"/>
      <c r="AO871" s="215"/>
      <c r="AP871" s="215"/>
      <c r="AQ871" s="215"/>
      <c r="AR871" s="215"/>
      <c r="AS871" s="215"/>
      <c r="AT871" s="215"/>
      <c r="AU871" s="215"/>
    </row>
    <row r="872" spans="3:47">
      <c r="C872" s="38"/>
      <c r="D872" s="38"/>
      <c r="AA872" s="215"/>
      <c r="AB872" s="215"/>
      <c r="AC872" s="215"/>
      <c r="AD872" s="215"/>
      <c r="AE872" s="215"/>
      <c r="AG872" s="225"/>
      <c r="AN872" s="215"/>
      <c r="AO872" s="215"/>
      <c r="AP872" s="215"/>
      <c r="AQ872" s="215"/>
      <c r="AR872" s="215"/>
      <c r="AS872" s="215"/>
      <c r="AT872" s="215"/>
      <c r="AU872" s="215"/>
    </row>
    <row r="873" spans="3:47">
      <c r="C873" s="38"/>
      <c r="D873" s="38"/>
      <c r="AA873" s="215"/>
      <c r="AB873" s="215"/>
      <c r="AC873" s="215"/>
      <c r="AD873" s="215"/>
      <c r="AE873" s="215"/>
      <c r="AG873" s="225"/>
      <c r="AN873" s="215"/>
      <c r="AO873" s="215"/>
      <c r="AP873" s="215"/>
      <c r="AQ873" s="215"/>
      <c r="AR873" s="215"/>
      <c r="AS873" s="215"/>
      <c r="AT873" s="215"/>
      <c r="AU873" s="215"/>
    </row>
    <row r="874" spans="3:47">
      <c r="C874" s="38"/>
      <c r="D874" s="38"/>
      <c r="AA874" s="215"/>
      <c r="AB874" s="215"/>
      <c r="AC874" s="215"/>
      <c r="AD874" s="215"/>
      <c r="AE874" s="215"/>
      <c r="AG874" s="225"/>
      <c r="AN874" s="215"/>
      <c r="AO874" s="215"/>
      <c r="AP874" s="215"/>
      <c r="AQ874" s="215"/>
      <c r="AR874" s="215"/>
      <c r="AS874" s="215"/>
      <c r="AT874" s="215"/>
      <c r="AU874" s="215"/>
    </row>
    <row r="875" spans="3:47">
      <c r="C875" s="38"/>
      <c r="D875" s="38"/>
      <c r="AA875" s="215"/>
      <c r="AB875" s="215"/>
      <c r="AC875" s="215"/>
      <c r="AD875" s="215"/>
      <c r="AE875" s="215"/>
      <c r="AG875" s="225"/>
      <c r="AN875" s="215"/>
      <c r="AO875" s="215"/>
      <c r="AP875" s="215"/>
      <c r="AQ875" s="215"/>
      <c r="AR875" s="215"/>
      <c r="AS875" s="215"/>
      <c r="AT875" s="215"/>
      <c r="AU875" s="215"/>
    </row>
    <row r="876" spans="3:47">
      <c r="C876" s="38"/>
      <c r="D876" s="38"/>
      <c r="AA876" s="215"/>
      <c r="AB876" s="215"/>
      <c r="AC876" s="215"/>
      <c r="AD876" s="215"/>
      <c r="AE876" s="215"/>
      <c r="AG876" s="225"/>
      <c r="AN876" s="215"/>
      <c r="AO876" s="215"/>
      <c r="AP876" s="215"/>
      <c r="AQ876" s="215"/>
      <c r="AR876" s="215"/>
      <c r="AS876" s="215"/>
      <c r="AT876" s="215"/>
      <c r="AU876" s="215"/>
    </row>
    <row r="877" spans="3:47">
      <c r="C877" s="38"/>
      <c r="D877" s="38"/>
      <c r="AA877" s="215"/>
      <c r="AB877" s="215"/>
      <c r="AC877" s="215"/>
      <c r="AD877" s="215"/>
      <c r="AE877" s="215"/>
      <c r="AG877" s="225"/>
      <c r="AN877" s="215"/>
      <c r="AO877" s="215"/>
      <c r="AP877" s="215"/>
      <c r="AQ877" s="215"/>
      <c r="AR877" s="215"/>
      <c r="AS877" s="215"/>
      <c r="AT877" s="215"/>
      <c r="AU877" s="215"/>
    </row>
    <row r="878" spans="3:47">
      <c r="C878" s="38"/>
      <c r="D878" s="38"/>
      <c r="AA878" s="215"/>
      <c r="AB878" s="215"/>
      <c r="AC878" s="215"/>
      <c r="AD878" s="215"/>
      <c r="AE878" s="215"/>
      <c r="AG878" s="225"/>
      <c r="AN878" s="215"/>
      <c r="AO878" s="215"/>
      <c r="AP878" s="215"/>
      <c r="AQ878" s="215"/>
      <c r="AR878" s="215"/>
      <c r="AS878" s="215"/>
      <c r="AT878" s="215"/>
      <c r="AU878" s="215"/>
    </row>
    <row r="879" spans="3:47">
      <c r="C879" s="38"/>
      <c r="D879" s="38"/>
      <c r="AA879" s="215"/>
      <c r="AB879" s="215"/>
      <c r="AC879" s="215"/>
      <c r="AD879" s="215"/>
      <c r="AE879" s="215"/>
      <c r="AG879" s="225"/>
      <c r="AN879" s="215"/>
      <c r="AO879" s="215"/>
      <c r="AP879" s="215"/>
      <c r="AQ879" s="215"/>
      <c r="AR879" s="215"/>
      <c r="AS879" s="215"/>
      <c r="AT879" s="215"/>
      <c r="AU879" s="215"/>
    </row>
    <row r="880" spans="3:47">
      <c r="C880" s="38"/>
      <c r="D880" s="38"/>
      <c r="AA880" s="215"/>
      <c r="AB880" s="215"/>
      <c r="AC880" s="215"/>
      <c r="AD880" s="215"/>
      <c r="AE880" s="215"/>
      <c r="AG880" s="225"/>
      <c r="AN880" s="215"/>
      <c r="AO880" s="215"/>
      <c r="AP880" s="215"/>
      <c r="AQ880" s="215"/>
      <c r="AR880" s="215"/>
      <c r="AS880" s="215"/>
      <c r="AT880" s="215"/>
      <c r="AU880" s="215"/>
    </row>
    <row r="881" spans="3:48">
      <c r="C881" s="38"/>
      <c r="D881" s="38"/>
      <c r="AA881" s="215"/>
      <c r="AB881" s="215"/>
      <c r="AC881" s="215"/>
      <c r="AD881" s="215"/>
      <c r="AE881" s="215"/>
      <c r="AG881" s="225"/>
      <c r="AN881" s="215"/>
      <c r="AO881" s="215"/>
      <c r="AP881" s="215"/>
      <c r="AQ881" s="215"/>
      <c r="AR881" s="215"/>
      <c r="AS881" s="215"/>
      <c r="AT881" s="215"/>
      <c r="AU881" s="215"/>
    </row>
    <row r="882" spans="3:48">
      <c r="C882" s="38"/>
      <c r="D882" s="38"/>
      <c r="AA882" s="215"/>
      <c r="AB882" s="215"/>
      <c r="AC882" s="215"/>
      <c r="AD882" s="215"/>
      <c r="AE882" s="215"/>
      <c r="AG882" s="225"/>
      <c r="AN882" s="215"/>
      <c r="AO882" s="215"/>
      <c r="AP882" s="215"/>
      <c r="AQ882" s="215"/>
      <c r="AR882" s="215"/>
      <c r="AS882" s="215"/>
      <c r="AT882" s="215"/>
      <c r="AU882" s="215"/>
    </row>
    <row r="883" spans="3:48">
      <c r="C883" s="38"/>
      <c r="D883" s="38"/>
      <c r="AA883" s="215"/>
      <c r="AB883" s="215"/>
      <c r="AC883" s="215"/>
      <c r="AD883" s="215"/>
      <c r="AE883" s="215"/>
      <c r="AG883" s="225"/>
      <c r="AN883" s="215"/>
      <c r="AO883" s="215"/>
      <c r="AP883" s="215"/>
      <c r="AQ883" s="215"/>
      <c r="AR883" s="215"/>
      <c r="AS883" s="215"/>
      <c r="AT883" s="215"/>
      <c r="AU883" s="215"/>
    </row>
    <row r="884" spans="3:48">
      <c r="C884" s="38"/>
      <c r="D884" s="38"/>
      <c r="AA884" s="215"/>
      <c r="AB884" s="215"/>
      <c r="AC884" s="215"/>
      <c r="AD884" s="215"/>
      <c r="AE884" s="215"/>
      <c r="AG884" s="225"/>
      <c r="AN884" s="215"/>
      <c r="AO884" s="215"/>
      <c r="AP884" s="215"/>
      <c r="AQ884" s="215"/>
      <c r="AR884" s="215"/>
      <c r="AS884" s="215"/>
      <c r="AT884" s="215"/>
      <c r="AU884" s="215"/>
      <c r="AV884" s="215"/>
    </row>
    <row r="885" spans="3:48">
      <c r="C885" s="38"/>
      <c r="D885" s="38"/>
      <c r="AA885" s="215"/>
      <c r="AB885" s="215"/>
      <c r="AC885" s="215"/>
      <c r="AD885" s="215"/>
      <c r="AE885" s="215"/>
      <c r="AG885" s="225"/>
      <c r="AN885" s="215"/>
      <c r="AO885" s="215"/>
      <c r="AP885" s="215"/>
      <c r="AQ885" s="215"/>
      <c r="AR885" s="215"/>
      <c r="AS885" s="215"/>
      <c r="AT885" s="215"/>
      <c r="AU885" s="215"/>
    </row>
    <row r="886" spans="3:48">
      <c r="C886" s="38"/>
      <c r="D886" s="38"/>
      <c r="AA886" s="215"/>
      <c r="AB886" s="215"/>
      <c r="AC886" s="215"/>
      <c r="AD886" s="215"/>
      <c r="AE886" s="215"/>
      <c r="AG886" s="225"/>
      <c r="AN886" s="215"/>
      <c r="AO886" s="215"/>
      <c r="AP886" s="215"/>
      <c r="AQ886" s="215"/>
      <c r="AR886" s="215"/>
      <c r="AS886" s="215"/>
      <c r="AT886" s="215"/>
      <c r="AU886" s="215"/>
    </row>
    <row r="887" spans="3:48">
      <c r="C887" s="38"/>
      <c r="D887" s="38"/>
      <c r="AA887" s="215"/>
      <c r="AB887" s="215"/>
      <c r="AC887" s="215"/>
      <c r="AD887" s="215"/>
      <c r="AE887" s="215"/>
      <c r="AG887" s="225"/>
      <c r="AN887" s="215"/>
      <c r="AO887" s="215"/>
      <c r="AP887" s="215"/>
      <c r="AQ887" s="215"/>
      <c r="AR887" s="215"/>
      <c r="AS887" s="215"/>
      <c r="AT887" s="215"/>
      <c r="AU887" s="215"/>
    </row>
    <row r="888" spans="3:48">
      <c r="C888" s="38"/>
      <c r="D888" s="38"/>
      <c r="AA888" s="215"/>
      <c r="AB888" s="215"/>
      <c r="AC888" s="215"/>
      <c r="AD888" s="215"/>
      <c r="AE888" s="215"/>
      <c r="AG888" s="225"/>
      <c r="AN888" s="215"/>
      <c r="AO888" s="215"/>
      <c r="AP888" s="215"/>
      <c r="AQ888" s="215"/>
      <c r="AR888" s="215"/>
      <c r="AS888" s="215"/>
      <c r="AT888" s="215"/>
      <c r="AU888" s="215"/>
    </row>
    <row r="889" spans="3:48">
      <c r="C889" s="38"/>
      <c r="D889" s="38"/>
      <c r="AA889" s="215"/>
      <c r="AB889" s="215"/>
      <c r="AC889" s="215"/>
      <c r="AD889" s="215"/>
      <c r="AE889" s="215"/>
      <c r="AG889" s="225"/>
      <c r="AN889" s="215"/>
      <c r="AO889" s="215"/>
      <c r="AP889" s="215"/>
      <c r="AQ889" s="215"/>
      <c r="AR889" s="215"/>
      <c r="AS889" s="215"/>
      <c r="AT889" s="215"/>
      <c r="AU889" s="215"/>
    </row>
    <row r="890" spans="3:48">
      <c r="C890" s="38"/>
      <c r="D890" s="38"/>
      <c r="AA890" s="215"/>
      <c r="AB890" s="215"/>
      <c r="AC890" s="215"/>
      <c r="AD890" s="215"/>
      <c r="AE890" s="215"/>
      <c r="AG890" s="225"/>
      <c r="AN890" s="215"/>
      <c r="AO890" s="215"/>
      <c r="AP890" s="215"/>
      <c r="AQ890" s="215"/>
      <c r="AR890" s="215"/>
      <c r="AS890" s="215"/>
      <c r="AT890" s="215"/>
      <c r="AU890" s="215"/>
    </row>
    <row r="891" spans="3:48">
      <c r="C891" s="38"/>
      <c r="D891" s="38"/>
      <c r="AA891" s="215"/>
      <c r="AB891" s="215"/>
      <c r="AC891" s="215"/>
      <c r="AD891" s="215"/>
      <c r="AE891" s="215"/>
      <c r="AG891" s="225"/>
      <c r="AN891" s="215"/>
      <c r="AO891" s="215"/>
      <c r="AP891" s="215"/>
      <c r="AQ891" s="215"/>
      <c r="AR891" s="215"/>
      <c r="AS891" s="215"/>
      <c r="AT891" s="215"/>
      <c r="AU891" s="215"/>
    </row>
    <row r="892" spans="3:48">
      <c r="C892" s="38"/>
      <c r="D892" s="38"/>
      <c r="AA892" s="215"/>
      <c r="AB892" s="215"/>
      <c r="AC892" s="215"/>
      <c r="AD892" s="215"/>
      <c r="AE892" s="215"/>
      <c r="AG892" s="225"/>
      <c r="AN892" s="215"/>
      <c r="AO892" s="215"/>
      <c r="AP892" s="215"/>
      <c r="AQ892" s="215"/>
      <c r="AR892" s="215"/>
      <c r="AS892" s="215"/>
      <c r="AT892" s="215"/>
      <c r="AU892" s="215"/>
    </row>
    <row r="893" spans="3:48">
      <c r="C893" s="38"/>
      <c r="D893" s="38"/>
      <c r="AA893" s="215"/>
      <c r="AB893" s="215"/>
      <c r="AC893" s="215"/>
      <c r="AD893" s="215"/>
      <c r="AE893" s="215"/>
      <c r="AG893" s="225"/>
      <c r="AN893" s="215"/>
      <c r="AO893" s="215"/>
      <c r="AP893" s="215"/>
      <c r="AQ893" s="215"/>
      <c r="AR893" s="215"/>
      <c r="AS893" s="215"/>
      <c r="AT893" s="215"/>
      <c r="AU893" s="215"/>
    </row>
    <row r="894" spans="3:48">
      <c r="C894" s="38"/>
      <c r="D894" s="38"/>
      <c r="AA894" s="215"/>
      <c r="AB894" s="215"/>
      <c r="AC894" s="215"/>
      <c r="AD894" s="215"/>
      <c r="AE894" s="215"/>
      <c r="AG894" s="225"/>
      <c r="AN894" s="215"/>
      <c r="AO894" s="215"/>
      <c r="AP894" s="215"/>
      <c r="AQ894" s="215"/>
      <c r="AR894" s="215"/>
      <c r="AS894" s="215"/>
      <c r="AT894" s="215"/>
      <c r="AU894" s="215"/>
    </row>
    <row r="895" spans="3:48">
      <c r="C895" s="38"/>
      <c r="D895" s="38"/>
      <c r="AA895" s="215"/>
      <c r="AB895" s="215"/>
      <c r="AC895" s="215"/>
      <c r="AD895" s="215"/>
      <c r="AE895" s="215"/>
      <c r="AG895" s="225"/>
      <c r="AN895" s="215"/>
      <c r="AO895" s="215"/>
      <c r="AP895" s="215"/>
      <c r="AQ895" s="215"/>
      <c r="AR895" s="215"/>
      <c r="AS895" s="215"/>
      <c r="AT895" s="215"/>
      <c r="AU895" s="215"/>
    </row>
    <row r="896" spans="3:48">
      <c r="C896" s="38"/>
      <c r="D896" s="38"/>
      <c r="AA896" s="215"/>
      <c r="AB896" s="215"/>
      <c r="AC896" s="215"/>
      <c r="AD896" s="215"/>
      <c r="AE896" s="215"/>
      <c r="AG896" s="225"/>
      <c r="AN896" s="215"/>
      <c r="AO896" s="215"/>
      <c r="AP896" s="215"/>
      <c r="AQ896" s="215"/>
      <c r="AR896" s="215"/>
      <c r="AS896" s="215"/>
      <c r="AT896" s="215"/>
      <c r="AU896" s="215"/>
    </row>
    <row r="897" spans="3:64">
      <c r="C897" s="38"/>
      <c r="D897" s="38"/>
      <c r="AA897" s="215"/>
      <c r="AB897" s="215"/>
      <c r="AC897" s="215"/>
      <c r="AD897" s="215"/>
      <c r="AE897" s="215"/>
      <c r="AG897" s="225"/>
      <c r="AN897" s="215"/>
      <c r="AO897" s="215"/>
      <c r="AP897" s="215"/>
      <c r="AQ897" s="215"/>
      <c r="AR897" s="215"/>
      <c r="AS897" s="215"/>
      <c r="AT897" s="215"/>
      <c r="AU897" s="215"/>
    </row>
    <row r="898" spans="3:64">
      <c r="C898" s="38"/>
      <c r="D898" s="38"/>
      <c r="AA898" s="215"/>
      <c r="AB898" s="215"/>
      <c r="AC898" s="215"/>
      <c r="AD898" s="215"/>
      <c r="AE898" s="215"/>
      <c r="AG898" s="225"/>
      <c r="AN898" s="215"/>
      <c r="AO898" s="215"/>
      <c r="AP898" s="215"/>
      <c r="AQ898" s="215"/>
      <c r="AR898" s="215"/>
      <c r="AS898" s="215"/>
      <c r="AT898" s="215"/>
      <c r="AU898" s="215"/>
    </row>
    <row r="899" spans="3:64">
      <c r="C899" s="38"/>
      <c r="D899" s="38"/>
      <c r="AA899" s="215"/>
      <c r="AB899" s="215"/>
      <c r="AC899" s="215"/>
      <c r="AD899" s="215"/>
      <c r="AE899" s="215"/>
      <c r="AG899" s="225"/>
      <c r="AN899" s="215"/>
      <c r="AO899" s="215"/>
      <c r="AP899" s="215"/>
      <c r="AQ899" s="215"/>
      <c r="AR899" s="215"/>
      <c r="AS899" s="215"/>
      <c r="AT899" s="215"/>
      <c r="AU899" s="215"/>
      <c r="AV899" s="215"/>
      <c r="AW899" s="215"/>
      <c r="AX899" s="215"/>
      <c r="AY899" s="215"/>
      <c r="AZ899" s="215"/>
      <c r="BA899" s="215"/>
      <c r="BB899" s="215"/>
      <c r="BC899" s="215"/>
      <c r="BD899" s="215"/>
      <c r="BE899" s="215"/>
      <c r="BF899" s="215"/>
      <c r="BG899" s="215"/>
      <c r="BH899" s="215"/>
      <c r="BI899" s="215"/>
      <c r="BJ899" s="215"/>
      <c r="BK899" s="215"/>
      <c r="BL899" s="215"/>
    </row>
    <row r="900" spans="3:64">
      <c r="C900" s="38"/>
      <c r="D900" s="38"/>
      <c r="AA900" s="215"/>
      <c r="AB900" s="215"/>
      <c r="AC900" s="215"/>
      <c r="AD900" s="215"/>
      <c r="AE900" s="215"/>
      <c r="AG900" s="225"/>
      <c r="AN900" s="215"/>
      <c r="AO900" s="215"/>
      <c r="AP900" s="215"/>
      <c r="AQ900" s="215"/>
      <c r="AR900" s="215"/>
      <c r="AS900" s="215"/>
      <c r="AT900" s="215"/>
      <c r="AU900" s="215"/>
    </row>
    <row r="901" spans="3:64">
      <c r="C901" s="38"/>
      <c r="D901" s="38"/>
      <c r="AA901" s="215"/>
      <c r="AB901" s="215"/>
      <c r="AC901" s="215"/>
      <c r="AD901" s="215"/>
      <c r="AE901" s="215"/>
      <c r="AG901" s="225"/>
      <c r="AN901" s="215"/>
      <c r="AO901" s="215"/>
      <c r="AP901" s="215"/>
      <c r="AQ901" s="215"/>
      <c r="AR901" s="215"/>
      <c r="AS901" s="215"/>
      <c r="AT901" s="215"/>
      <c r="AU901" s="215"/>
    </row>
    <row r="902" spans="3:64">
      <c r="C902" s="38"/>
      <c r="D902" s="38"/>
      <c r="AA902" s="215"/>
      <c r="AB902" s="215"/>
      <c r="AC902" s="215"/>
      <c r="AD902" s="215"/>
      <c r="AE902" s="215"/>
      <c r="AG902" s="225"/>
      <c r="AN902" s="215"/>
      <c r="AO902" s="215"/>
      <c r="AP902" s="215"/>
      <c r="AQ902" s="215"/>
      <c r="AR902" s="215"/>
      <c r="AS902" s="215"/>
      <c r="AT902" s="215"/>
      <c r="AU902" s="215"/>
    </row>
    <row r="903" spans="3:64">
      <c r="C903" s="38"/>
      <c r="D903" s="38"/>
      <c r="AA903" s="215"/>
      <c r="AB903" s="215"/>
      <c r="AC903" s="215"/>
      <c r="AD903" s="215"/>
      <c r="AE903" s="215"/>
      <c r="AG903" s="225"/>
      <c r="AN903" s="215"/>
      <c r="AO903" s="215"/>
      <c r="AP903" s="215"/>
      <c r="AQ903" s="215"/>
      <c r="AR903" s="215"/>
      <c r="AS903" s="215"/>
      <c r="AT903" s="215"/>
      <c r="AU903" s="215"/>
      <c r="AV903" s="215"/>
      <c r="AW903" s="215"/>
      <c r="AX903" s="215"/>
      <c r="AY903" s="215"/>
      <c r="AZ903" s="215"/>
      <c r="BA903" s="215"/>
      <c r="BB903" s="215"/>
      <c r="BC903" s="215"/>
      <c r="BD903" s="215"/>
      <c r="BE903" s="215"/>
      <c r="BF903" s="215"/>
      <c r="BG903" s="215"/>
      <c r="BH903" s="215"/>
      <c r="BI903" s="215"/>
      <c r="BJ903" s="215"/>
      <c r="BK903" s="215"/>
      <c r="BL903" s="215"/>
    </row>
    <row r="904" spans="3:64">
      <c r="C904" s="38"/>
      <c r="D904" s="38"/>
      <c r="AA904" s="215"/>
      <c r="AB904" s="215"/>
      <c r="AC904" s="215"/>
      <c r="AD904" s="215"/>
      <c r="AE904" s="215"/>
      <c r="AG904" s="225"/>
      <c r="AN904" s="215"/>
      <c r="AO904" s="215"/>
      <c r="AP904" s="215"/>
      <c r="AQ904" s="215"/>
      <c r="AR904" s="215"/>
      <c r="AS904" s="215"/>
      <c r="AT904" s="215"/>
      <c r="AU904" s="215"/>
    </row>
    <row r="905" spans="3:64">
      <c r="C905" s="38"/>
      <c r="D905" s="38"/>
      <c r="AA905" s="215"/>
      <c r="AB905" s="215"/>
      <c r="AC905" s="215"/>
      <c r="AD905" s="215"/>
      <c r="AE905" s="215"/>
      <c r="AG905" s="225"/>
      <c r="AN905" s="215"/>
      <c r="AO905" s="215"/>
      <c r="AP905" s="215"/>
      <c r="AQ905" s="215"/>
      <c r="AR905" s="215"/>
      <c r="AS905" s="215"/>
      <c r="AT905" s="215"/>
      <c r="AU905" s="215"/>
    </row>
    <row r="906" spans="3:64">
      <c r="C906" s="38"/>
      <c r="D906" s="38"/>
      <c r="AA906" s="215"/>
      <c r="AB906" s="215"/>
      <c r="AC906" s="215"/>
      <c r="AD906" s="215"/>
      <c r="AE906" s="215"/>
      <c r="AG906" s="225"/>
      <c r="AN906" s="215"/>
      <c r="AO906" s="215"/>
      <c r="AP906" s="215"/>
      <c r="AQ906" s="215"/>
      <c r="AR906" s="215"/>
      <c r="AS906" s="215"/>
      <c r="AT906" s="215"/>
      <c r="AU906" s="215"/>
    </row>
    <row r="907" spans="3:64">
      <c r="C907" s="38"/>
      <c r="D907" s="38"/>
      <c r="AA907" s="215"/>
      <c r="AB907" s="215"/>
      <c r="AC907" s="215"/>
      <c r="AD907" s="215"/>
      <c r="AE907" s="215"/>
      <c r="AG907" s="225"/>
      <c r="AN907" s="215"/>
      <c r="AO907" s="215"/>
      <c r="AP907" s="215"/>
      <c r="AQ907" s="215"/>
      <c r="AR907" s="215"/>
      <c r="AS907" s="215"/>
      <c r="AT907" s="215"/>
      <c r="AU907" s="215"/>
      <c r="AV907" s="215"/>
      <c r="AW907" s="215"/>
      <c r="AX907" s="215"/>
      <c r="AY907" s="215"/>
      <c r="AZ907" s="215"/>
      <c r="BA907" s="215"/>
      <c r="BB907" s="215"/>
      <c r="BC907" s="215"/>
      <c r="BD907" s="215"/>
      <c r="BE907" s="215"/>
      <c r="BF907" s="215"/>
      <c r="BG907" s="215"/>
      <c r="BH907" s="215"/>
      <c r="BI907" s="215"/>
      <c r="BJ907" s="215"/>
      <c r="BK907" s="215"/>
      <c r="BL907" s="215"/>
    </row>
    <row r="908" spans="3:64">
      <c r="C908" s="38"/>
      <c r="D908" s="38"/>
      <c r="AA908" s="215"/>
      <c r="AB908" s="215"/>
      <c r="AC908" s="215"/>
      <c r="AD908" s="215"/>
      <c r="AE908" s="215"/>
      <c r="AG908" s="225"/>
      <c r="AN908" s="215"/>
      <c r="AO908" s="215"/>
      <c r="AP908" s="215"/>
      <c r="AQ908" s="215"/>
      <c r="AR908" s="215"/>
      <c r="AS908" s="215"/>
      <c r="AT908" s="215"/>
      <c r="AU908" s="215"/>
    </row>
    <row r="909" spans="3:64">
      <c r="C909" s="38"/>
      <c r="D909" s="38"/>
      <c r="AA909" s="215"/>
      <c r="AB909" s="215"/>
      <c r="AC909" s="215"/>
      <c r="AD909" s="215"/>
      <c r="AE909" s="215"/>
      <c r="AG909" s="225"/>
      <c r="AN909" s="215"/>
      <c r="AO909" s="215"/>
      <c r="AP909" s="215"/>
      <c r="AQ909" s="215"/>
      <c r="AR909" s="215"/>
      <c r="AS909" s="215"/>
      <c r="AT909" s="215"/>
      <c r="AU909" s="215"/>
    </row>
    <row r="910" spans="3:64">
      <c r="C910" s="38"/>
      <c r="D910" s="38"/>
      <c r="AA910" s="215"/>
      <c r="AB910" s="215"/>
      <c r="AC910" s="215"/>
      <c r="AD910" s="215"/>
      <c r="AE910" s="215"/>
      <c r="AG910" s="225"/>
      <c r="AN910" s="215"/>
      <c r="AO910" s="215"/>
      <c r="AP910" s="215"/>
      <c r="AQ910" s="215"/>
      <c r="AR910" s="215"/>
      <c r="AS910" s="215"/>
      <c r="AT910" s="215"/>
      <c r="AU910" s="215"/>
    </row>
    <row r="911" spans="3:64">
      <c r="C911" s="38"/>
      <c r="D911" s="38"/>
      <c r="AA911" s="215"/>
      <c r="AB911" s="215"/>
      <c r="AC911" s="215"/>
      <c r="AD911" s="215"/>
      <c r="AE911" s="215"/>
      <c r="AG911" s="225"/>
      <c r="AN911" s="215"/>
      <c r="AO911" s="215"/>
      <c r="AP911" s="215"/>
      <c r="AQ911" s="215"/>
      <c r="AR911" s="215"/>
      <c r="AS911" s="215"/>
      <c r="AT911" s="215"/>
      <c r="AU911" s="215"/>
    </row>
    <row r="912" spans="3:64">
      <c r="C912" s="38"/>
      <c r="D912" s="38"/>
      <c r="AA912" s="215"/>
      <c r="AB912" s="215"/>
      <c r="AC912" s="215"/>
      <c r="AD912" s="215"/>
      <c r="AE912" s="215"/>
      <c r="AG912" s="225"/>
      <c r="AN912" s="215"/>
      <c r="AO912" s="215"/>
      <c r="AP912" s="215"/>
      <c r="AQ912" s="215"/>
      <c r="AR912" s="215"/>
      <c r="AS912" s="215"/>
      <c r="AT912" s="215"/>
      <c r="AU912" s="215"/>
    </row>
    <row r="913" spans="3:64">
      <c r="C913" s="38"/>
      <c r="D913" s="38"/>
      <c r="AA913" s="215"/>
      <c r="AB913" s="215"/>
      <c r="AC913" s="215"/>
      <c r="AD913" s="215"/>
      <c r="AE913" s="215"/>
      <c r="AG913" s="225"/>
      <c r="AN913" s="215"/>
      <c r="AO913" s="215"/>
      <c r="AP913" s="215"/>
      <c r="AQ913" s="215"/>
      <c r="AR913" s="215"/>
      <c r="AS913" s="215"/>
      <c r="AT913" s="215"/>
      <c r="AU913" s="215"/>
    </row>
    <row r="914" spans="3:64">
      <c r="C914" s="38"/>
      <c r="D914" s="38"/>
      <c r="AA914" s="215"/>
      <c r="AB914" s="215"/>
      <c r="AC914" s="215"/>
      <c r="AD914" s="215"/>
      <c r="AE914" s="215"/>
      <c r="AG914" s="225"/>
      <c r="AN914" s="215"/>
      <c r="AO914" s="215"/>
      <c r="AP914" s="215"/>
      <c r="AQ914" s="215"/>
      <c r="AR914" s="215"/>
      <c r="AS914" s="215"/>
      <c r="AT914" s="215"/>
      <c r="AU914" s="215"/>
    </row>
    <row r="915" spans="3:64">
      <c r="C915" s="38"/>
      <c r="D915" s="38"/>
      <c r="AA915" s="215"/>
      <c r="AB915" s="215"/>
      <c r="AC915" s="215"/>
      <c r="AD915" s="215"/>
      <c r="AE915" s="215"/>
      <c r="AG915" s="225"/>
      <c r="AN915" s="215"/>
      <c r="AO915" s="215"/>
      <c r="AP915" s="215"/>
      <c r="AQ915" s="215"/>
      <c r="AR915" s="215"/>
      <c r="AS915" s="215"/>
      <c r="AT915" s="215"/>
      <c r="AU915" s="215"/>
    </row>
    <row r="916" spans="3:64">
      <c r="C916" s="38"/>
      <c r="D916" s="38"/>
      <c r="AA916" s="215"/>
      <c r="AB916" s="215"/>
      <c r="AC916" s="215"/>
      <c r="AD916" s="215"/>
      <c r="AE916" s="215"/>
      <c r="AG916" s="225"/>
      <c r="AN916" s="215"/>
      <c r="AO916" s="215"/>
      <c r="AP916" s="215"/>
      <c r="AQ916" s="215"/>
      <c r="AR916" s="215"/>
      <c r="AS916" s="215"/>
      <c r="AT916" s="215"/>
      <c r="AU916" s="215"/>
      <c r="AV916" s="215"/>
      <c r="AW916" s="215"/>
      <c r="AX916" s="215"/>
      <c r="AY916" s="215"/>
      <c r="AZ916" s="215"/>
      <c r="BA916" s="215"/>
      <c r="BB916" s="215"/>
      <c r="BC916" s="215"/>
      <c r="BD916" s="215"/>
      <c r="BE916" s="215"/>
      <c r="BF916" s="215"/>
      <c r="BG916" s="215"/>
      <c r="BH916" s="215"/>
      <c r="BI916" s="215"/>
      <c r="BJ916" s="215"/>
      <c r="BK916" s="215"/>
      <c r="BL916" s="215"/>
    </row>
    <row r="917" spans="3:64">
      <c r="C917" s="38"/>
      <c r="D917" s="38"/>
      <c r="AA917" s="215"/>
      <c r="AB917" s="215"/>
      <c r="AC917" s="215"/>
      <c r="AD917" s="215"/>
      <c r="AE917" s="215"/>
      <c r="AG917" s="225"/>
      <c r="AN917" s="215"/>
      <c r="AO917" s="215"/>
      <c r="AP917" s="215"/>
      <c r="AQ917" s="215"/>
      <c r="AR917" s="215"/>
      <c r="AS917" s="215"/>
      <c r="AT917" s="215"/>
      <c r="AU917" s="215"/>
    </row>
    <row r="918" spans="3:64">
      <c r="C918" s="38"/>
      <c r="D918" s="38"/>
      <c r="AA918" s="215"/>
      <c r="AB918" s="215"/>
      <c r="AC918" s="215"/>
      <c r="AD918" s="215"/>
      <c r="AE918" s="215"/>
      <c r="AG918" s="225"/>
      <c r="AN918" s="215"/>
      <c r="AO918" s="215"/>
      <c r="AP918" s="215"/>
      <c r="AQ918" s="215"/>
      <c r="AR918" s="215"/>
      <c r="AS918" s="215"/>
      <c r="AT918" s="215"/>
      <c r="AU918" s="215"/>
    </row>
    <row r="919" spans="3:64">
      <c r="C919" s="38"/>
      <c r="D919" s="38"/>
      <c r="AA919" s="215"/>
      <c r="AB919" s="215"/>
      <c r="AC919" s="215"/>
      <c r="AD919" s="215"/>
      <c r="AE919" s="215"/>
      <c r="AG919" s="225"/>
      <c r="AN919" s="215"/>
      <c r="AO919" s="215"/>
      <c r="AP919" s="215"/>
      <c r="AQ919" s="215"/>
      <c r="AR919" s="215"/>
      <c r="AS919" s="215"/>
      <c r="AT919" s="215"/>
      <c r="AU919" s="215"/>
    </row>
    <row r="920" spans="3:64">
      <c r="C920" s="38"/>
      <c r="D920" s="38"/>
      <c r="AA920" s="215"/>
      <c r="AB920" s="215"/>
      <c r="AC920" s="215"/>
      <c r="AD920" s="215"/>
      <c r="AE920" s="215"/>
      <c r="AG920" s="225"/>
      <c r="AN920" s="215"/>
      <c r="AO920" s="215"/>
      <c r="AP920" s="215"/>
      <c r="AQ920" s="215"/>
      <c r="AR920" s="215"/>
      <c r="AS920" s="215"/>
      <c r="AT920" s="215"/>
      <c r="AU920" s="215"/>
    </row>
    <row r="921" spans="3:64">
      <c r="C921" s="38"/>
      <c r="D921" s="38"/>
      <c r="AA921" s="215"/>
      <c r="AB921" s="215"/>
      <c r="AC921" s="215"/>
      <c r="AD921" s="215"/>
      <c r="AE921" s="215"/>
      <c r="AG921" s="225"/>
      <c r="AN921" s="215"/>
      <c r="AO921" s="215"/>
      <c r="AP921" s="215"/>
      <c r="AQ921" s="215"/>
      <c r="AR921" s="215"/>
      <c r="AS921" s="215"/>
      <c r="AT921" s="215"/>
      <c r="AU921" s="215"/>
    </row>
    <row r="922" spans="3:64">
      <c r="C922" s="38"/>
      <c r="D922" s="38"/>
      <c r="AA922" s="215"/>
      <c r="AB922" s="215"/>
      <c r="AC922" s="215"/>
      <c r="AD922" s="215"/>
      <c r="AE922" s="215"/>
      <c r="AG922" s="225"/>
      <c r="AN922" s="215"/>
      <c r="AO922" s="215"/>
      <c r="AP922" s="215"/>
      <c r="AQ922" s="215"/>
      <c r="AR922" s="215"/>
      <c r="AS922" s="215"/>
      <c r="AT922" s="215"/>
      <c r="AU922" s="215"/>
    </row>
    <row r="923" spans="3:64">
      <c r="C923" s="38"/>
      <c r="D923" s="38"/>
      <c r="AA923" s="215"/>
      <c r="AB923" s="215"/>
      <c r="AC923" s="215"/>
      <c r="AD923" s="215"/>
      <c r="AE923" s="215"/>
      <c r="AG923" s="225"/>
      <c r="AN923" s="215"/>
      <c r="AO923" s="215"/>
      <c r="AP923" s="215"/>
      <c r="AQ923" s="215"/>
      <c r="AR923" s="215"/>
      <c r="AS923" s="215"/>
      <c r="AT923" s="215"/>
      <c r="AU923" s="215"/>
    </row>
    <row r="924" spans="3:64">
      <c r="C924" s="38"/>
      <c r="D924" s="38"/>
      <c r="AA924" s="215"/>
      <c r="AB924" s="215"/>
      <c r="AC924" s="215"/>
      <c r="AD924" s="215"/>
      <c r="AE924" s="215"/>
      <c r="AG924" s="225"/>
      <c r="AN924" s="215"/>
      <c r="AO924" s="215"/>
      <c r="AP924" s="215"/>
      <c r="AQ924" s="215"/>
      <c r="AR924" s="215"/>
      <c r="AS924" s="215"/>
      <c r="AT924" s="215"/>
      <c r="AU924" s="215"/>
    </row>
    <row r="925" spans="3:64">
      <c r="C925" s="38"/>
      <c r="D925" s="38"/>
      <c r="AA925" s="215"/>
      <c r="AB925" s="215"/>
      <c r="AC925" s="215"/>
      <c r="AD925" s="215"/>
      <c r="AE925" s="215"/>
      <c r="AG925" s="225"/>
      <c r="AN925" s="215"/>
      <c r="AO925" s="215"/>
      <c r="AP925" s="215"/>
      <c r="AQ925" s="215"/>
      <c r="AR925" s="215"/>
      <c r="AS925" s="215"/>
      <c r="AT925" s="215"/>
      <c r="AU925" s="215"/>
    </row>
    <row r="926" spans="3:64">
      <c r="C926" s="38"/>
      <c r="D926" s="38"/>
      <c r="AA926" s="215"/>
      <c r="AB926" s="215"/>
      <c r="AC926" s="215"/>
      <c r="AD926" s="215"/>
      <c r="AE926" s="215"/>
      <c r="AG926" s="225"/>
      <c r="AN926" s="215"/>
      <c r="AO926" s="215"/>
      <c r="AP926" s="215"/>
      <c r="AQ926" s="215"/>
      <c r="AR926" s="215"/>
      <c r="AS926" s="215"/>
      <c r="AT926" s="215"/>
      <c r="AU926" s="215"/>
    </row>
    <row r="927" spans="3:64">
      <c r="C927" s="38"/>
      <c r="D927" s="38"/>
      <c r="AA927" s="215"/>
      <c r="AB927" s="215"/>
      <c r="AC927" s="215"/>
      <c r="AD927" s="215"/>
      <c r="AE927" s="215"/>
      <c r="AG927" s="225"/>
      <c r="AN927" s="215"/>
      <c r="AO927" s="215"/>
      <c r="AP927" s="215"/>
      <c r="AQ927" s="215"/>
      <c r="AR927" s="215"/>
      <c r="AS927" s="215"/>
      <c r="AT927" s="215"/>
      <c r="AU927" s="215"/>
    </row>
    <row r="928" spans="3:64">
      <c r="C928" s="38"/>
      <c r="D928" s="38"/>
      <c r="AA928" s="215"/>
      <c r="AB928" s="215"/>
      <c r="AC928" s="215"/>
      <c r="AD928" s="215"/>
      <c r="AE928" s="215"/>
      <c r="AG928" s="225"/>
      <c r="AN928" s="215"/>
      <c r="AO928" s="215"/>
      <c r="AP928" s="215"/>
      <c r="AQ928" s="215"/>
      <c r="AR928" s="215"/>
      <c r="AS928" s="215"/>
      <c r="AT928" s="215"/>
      <c r="AU928" s="215"/>
    </row>
    <row r="929" spans="3:64">
      <c r="C929" s="38"/>
      <c r="D929" s="38"/>
      <c r="AA929" s="215"/>
      <c r="AB929" s="215"/>
      <c r="AC929" s="215"/>
      <c r="AD929" s="215"/>
      <c r="AE929" s="215"/>
      <c r="AG929" s="225"/>
      <c r="AN929" s="215"/>
      <c r="AO929" s="215"/>
      <c r="AP929" s="215"/>
      <c r="AQ929" s="215"/>
      <c r="AR929" s="215"/>
      <c r="AS929" s="215"/>
      <c r="AT929" s="215"/>
      <c r="AU929" s="215"/>
    </row>
    <row r="930" spans="3:64">
      <c r="C930" s="38"/>
      <c r="D930" s="38"/>
      <c r="AA930" s="215"/>
      <c r="AB930" s="215"/>
      <c r="AC930" s="215"/>
      <c r="AD930" s="215"/>
      <c r="AE930" s="215"/>
      <c r="AG930" s="225"/>
      <c r="AN930" s="215"/>
      <c r="AO930" s="215"/>
      <c r="AP930" s="215"/>
      <c r="AQ930" s="215"/>
      <c r="AR930" s="215"/>
      <c r="AS930" s="215"/>
      <c r="AT930" s="215"/>
      <c r="AU930" s="215"/>
    </row>
    <row r="931" spans="3:64">
      <c r="C931" s="38"/>
      <c r="D931" s="38"/>
      <c r="AA931" s="215"/>
      <c r="AB931" s="215"/>
      <c r="AC931" s="215"/>
      <c r="AD931" s="215"/>
      <c r="AE931" s="215"/>
      <c r="AG931" s="225"/>
      <c r="AN931" s="215"/>
      <c r="AO931" s="215"/>
      <c r="AP931" s="215"/>
      <c r="AQ931" s="215"/>
      <c r="AR931" s="215"/>
      <c r="AS931" s="215"/>
      <c r="AT931" s="215"/>
      <c r="AU931" s="215"/>
    </row>
    <row r="932" spans="3:64">
      <c r="C932" s="38"/>
      <c r="D932" s="38"/>
      <c r="AA932" s="215"/>
      <c r="AB932" s="215"/>
      <c r="AC932" s="215"/>
      <c r="AD932" s="215"/>
      <c r="AE932" s="215"/>
      <c r="AG932" s="225"/>
      <c r="AN932" s="215"/>
      <c r="AO932" s="215"/>
      <c r="AP932" s="215"/>
      <c r="AQ932" s="215"/>
      <c r="AR932" s="215"/>
      <c r="AS932" s="215"/>
      <c r="AT932" s="215"/>
      <c r="AU932" s="215"/>
      <c r="AV932" s="215"/>
      <c r="AW932" s="215"/>
      <c r="AX932" s="215"/>
      <c r="AY932" s="215"/>
      <c r="AZ932" s="215"/>
      <c r="BA932" s="215"/>
      <c r="BB932" s="215"/>
      <c r="BC932" s="215"/>
      <c r="BD932" s="215"/>
      <c r="BE932" s="215"/>
      <c r="BF932" s="215"/>
      <c r="BG932" s="215"/>
      <c r="BH932" s="215"/>
      <c r="BI932" s="215"/>
      <c r="BJ932" s="215"/>
      <c r="BK932" s="215"/>
      <c r="BL932" s="215"/>
    </row>
    <row r="933" spans="3:64">
      <c r="C933" s="38"/>
      <c r="D933" s="38"/>
      <c r="AA933" s="215"/>
      <c r="AB933" s="215"/>
      <c r="AC933" s="215"/>
      <c r="AD933" s="215"/>
      <c r="AE933" s="215"/>
      <c r="AG933" s="225"/>
      <c r="AN933" s="215"/>
      <c r="AO933" s="215"/>
      <c r="AP933" s="215"/>
      <c r="AQ933" s="215"/>
      <c r="AR933" s="215"/>
      <c r="AS933" s="215"/>
      <c r="AT933" s="215"/>
      <c r="AU933" s="215"/>
    </row>
    <row r="934" spans="3:64">
      <c r="C934" s="38"/>
      <c r="D934" s="38"/>
      <c r="AA934" s="215"/>
      <c r="AB934" s="215"/>
      <c r="AC934" s="215"/>
      <c r="AD934" s="215"/>
      <c r="AE934" s="215"/>
      <c r="AG934" s="225"/>
      <c r="AN934" s="215"/>
      <c r="AO934" s="215"/>
      <c r="AP934" s="215"/>
      <c r="AQ934" s="215"/>
      <c r="AR934" s="215"/>
      <c r="AS934" s="215"/>
      <c r="AT934" s="215"/>
      <c r="AU934" s="215"/>
    </row>
    <row r="935" spans="3:64">
      <c r="C935" s="38"/>
      <c r="D935" s="38"/>
      <c r="AA935" s="215"/>
      <c r="AB935" s="215"/>
      <c r="AC935" s="215"/>
      <c r="AD935" s="215"/>
      <c r="AE935" s="215"/>
      <c r="AG935" s="225"/>
      <c r="AN935" s="215"/>
      <c r="AO935" s="215"/>
      <c r="AP935" s="215"/>
      <c r="AQ935" s="215"/>
      <c r="AR935" s="215"/>
      <c r="AS935" s="215"/>
      <c r="AT935" s="215"/>
      <c r="AU935" s="215"/>
    </row>
    <row r="936" spans="3:64">
      <c r="C936" s="38"/>
      <c r="D936" s="38"/>
      <c r="AA936" s="215"/>
      <c r="AB936" s="215"/>
      <c r="AC936" s="215"/>
      <c r="AD936" s="215"/>
      <c r="AE936" s="215"/>
      <c r="AG936" s="225"/>
      <c r="AN936" s="215"/>
      <c r="AO936" s="215"/>
      <c r="AP936" s="215"/>
      <c r="AQ936" s="215"/>
      <c r="AR936" s="215"/>
      <c r="AS936" s="215"/>
      <c r="AT936" s="215"/>
      <c r="AU936" s="215"/>
    </row>
    <row r="937" spans="3:64">
      <c r="C937" s="38"/>
      <c r="D937" s="38"/>
      <c r="AA937" s="215"/>
      <c r="AB937" s="215"/>
      <c r="AC937" s="215"/>
      <c r="AD937" s="215"/>
      <c r="AE937" s="215"/>
      <c r="AG937" s="225"/>
      <c r="AN937" s="215"/>
      <c r="AO937" s="215"/>
      <c r="AP937" s="215"/>
      <c r="AQ937" s="215"/>
      <c r="AR937" s="215"/>
      <c r="AS937" s="215"/>
      <c r="AT937" s="215"/>
      <c r="AU937" s="215"/>
    </row>
    <row r="938" spans="3:64">
      <c r="C938" s="38"/>
      <c r="D938" s="38"/>
      <c r="AA938" s="215"/>
      <c r="AB938" s="215"/>
      <c r="AC938" s="215"/>
      <c r="AD938" s="215"/>
      <c r="AE938" s="215"/>
      <c r="AG938" s="225"/>
      <c r="AN938" s="215"/>
      <c r="AO938" s="215"/>
      <c r="AP938" s="215"/>
      <c r="AQ938" s="215"/>
      <c r="AR938" s="215"/>
      <c r="AS938" s="215"/>
      <c r="AT938" s="215"/>
      <c r="AU938" s="215"/>
    </row>
    <row r="939" spans="3:64">
      <c r="C939" s="38"/>
      <c r="D939" s="38"/>
      <c r="AA939" s="215"/>
      <c r="AB939" s="215"/>
      <c r="AC939" s="215"/>
      <c r="AD939" s="215"/>
      <c r="AE939" s="215"/>
      <c r="AG939" s="225"/>
      <c r="AN939" s="215"/>
      <c r="AO939" s="215"/>
      <c r="AP939" s="215"/>
      <c r="AQ939" s="215"/>
      <c r="AR939" s="215"/>
      <c r="AS939" s="215"/>
      <c r="AT939" s="215"/>
      <c r="AU939" s="215"/>
      <c r="AV939" s="215"/>
      <c r="AW939" s="215"/>
      <c r="AX939" s="215"/>
      <c r="AY939" s="215"/>
      <c r="AZ939" s="215"/>
      <c r="BA939" s="215"/>
      <c r="BB939" s="215"/>
      <c r="BC939" s="215"/>
      <c r="BD939" s="215"/>
      <c r="BE939" s="215"/>
      <c r="BF939" s="215"/>
      <c r="BG939" s="215"/>
      <c r="BH939" s="215"/>
      <c r="BI939" s="215"/>
      <c r="BJ939" s="215"/>
      <c r="BK939" s="215"/>
      <c r="BL939" s="215"/>
    </row>
    <row r="940" spans="3:64">
      <c r="C940" s="38"/>
      <c r="D940" s="38"/>
      <c r="AA940" s="215"/>
      <c r="AB940" s="215"/>
      <c r="AC940" s="215"/>
      <c r="AD940" s="215"/>
      <c r="AE940" s="215"/>
      <c r="AG940" s="225"/>
      <c r="AN940" s="215"/>
      <c r="AO940" s="215"/>
      <c r="AP940" s="215"/>
      <c r="AQ940" s="215"/>
      <c r="AR940" s="215"/>
      <c r="AS940" s="215"/>
      <c r="AT940" s="215"/>
      <c r="AU940" s="215"/>
    </row>
    <row r="941" spans="3:64">
      <c r="C941" s="38"/>
      <c r="D941" s="38"/>
      <c r="AA941" s="215"/>
      <c r="AB941" s="215"/>
      <c r="AC941" s="215"/>
      <c r="AD941" s="215"/>
      <c r="AE941" s="215"/>
      <c r="AG941" s="225"/>
      <c r="AN941" s="215"/>
      <c r="AO941" s="215"/>
      <c r="AP941" s="215"/>
      <c r="AQ941" s="215"/>
      <c r="AR941" s="215"/>
      <c r="AS941" s="215"/>
      <c r="AT941" s="215"/>
      <c r="AU941" s="215"/>
    </row>
    <row r="942" spans="3:64">
      <c r="C942" s="38"/>
      <c r="D942" s="38"/>
      <c r="AA942" s="215"/>
      <c r="AB942" s="215"/>
      <c r="AC942" s="215"/>
      <c r="AD942" s="215"/>
      <c r="AE942" s="215"/>
      <c r="AG942" s="225"/>
      <c r="AN942" s="215"/>
      <c r="AO942" s="215"/>
      <c r="AP942" s="215"/>
      <c r="AQ942" s="215"/>
      <c r="AR942" s="215"/>
      <c r="AS942" s="215"/>
      <c r="AT942" s="215"/>
      <c r="AU942" s="215"/>
    </row>
    <row r="943" spans="3:64">
      <c r="C943" s="38"/>
      <c r="D943" s="38"/>
      <c r="AA943" s="215"/>
      <c r="AB943" s="215"/>
      <c r="AC943" s="215"/>
      <c r="AD943" s="215"/>
      <c r="AE943" s="215"/>
      <c r="AG943" s="225"/>
      <c r="AN943" s="215"/>
      <c r="AO943" s="215"/>
      <c r="AP943" s="215"/>
      <c r="AQ943" s="215"/>
      <c r="AR943" s="215"/>
      <c r="AS943" s="215"/>
      <c r="AT943" s="215"/>
      <c r="AU943" s="215"/>
    </row>
    <row r="944" spans="3:64">
      <c r="C944" s="38"/>
      <c r="D944" s="38"/>
      <c r="AA944" s="215"/>
      <c r="AB944" s="215"/>
      <c r="AC944" s="215"/>
      <c r="AD944" s="215"/>
      <c r="AE944" s="215"/>
      <c r="AG944" s="225"/>
      <c r="AN944" s="215"/>
      <c r="AO944" s="215"/>
      <c r="AP944" s="215"/>
      <c r="AQ944" s="215"/>
      <c r="AR944" s="215"/>
      <c r="AS944" s="215"/>
      <c r="AT944" s="215"/>
      <c r="AU944" s="215"/>
    </row>
    <row r="945" spans="3:64">
      <c r="C945" s="38"/>
      <c r="D945" s="38"/>
      <c r="AA945" s="215"/>
      <c r="AB945" s="215"/>
      <c r="AC945" s="215"/>
      <c r="AD945" s="215"/>
      <c r="AE945" s="215"/>
      <c r="AG945" s="225"/>
      <c r="AN945" s="215"/>
      <c r="AO945" s="215"/>
      <c r="AP945" s="215"/>
      <c r="AQ945" s="215"/>
      <c r="AR945" s="215"/>
      <c r="AS945" s="215"/>
      <c r="AT945" s="215"/>
      <c r="AU945" s="215"/>
      <c r="AV945" s="215"/>
      <c r="AW945" s="215"/>
      <c r="AX945" s="215"/>
      <c r="AY945" s="215"/>
      <c r="AZ945" s="215"/>
      <c r="BA945" s="215"/>
      <c r="BB945" s="215"/>
      <c r="BC945" s="215"/>
      <c r="BD945" s="215"/>
      <c r="BE945" s="215"/>
      <c r="BF945" s="215"/>
      <c r="BG945" s="215"/>
      <c r="BH945" s="215"/>
      <c r="BI945" s="215"/>
      <c r="BJ945" s="215"/>
      <c r="BK945" s="215"/>
      <c r="BL945" s="215"/>
    </row>
    <row r="946" spans="3:64">
      <c r="C946" s="38"/>
      <c r="D946" s="38"/>
      <c r="AA946" s="215"/>
      <c r="AB946" s="215"/>
      <c r="AC946" s="215"/>
      <c r="AD946" s="215"/>
      <c r="AE946" s="215"/>
      <c r="AG946" s="225"/>
      <c r="AN946" s="215"/>
      <c r="AO946" s="215"/>
      <c r="AP946" s="215"/>
      <c r="AQ946" s="215"/>
      <c r="AR946" s="215"/>
      <c r="AS946" s="215"/>
      <c r="AT946" s="215"/>
      <c r="AU946" s="215"/>
    </row>
    <row r="947" spans="3:64">
      <c r="C947" s="38"/>
      <c r="D947" s="38"/>
      <c r="AA947" s="215"/>
      <c r="AB947" s="215"/>
      <c r="AC947" s="215"/>
      <c r="AD947" s="215"/>
      <c r="AE947" s="215"/>
      <c r="AG947" s="225"/>
      <c r="AN947" s="215"/>
      <c r="AO947" s="215"/>
      <c r="AP947" s="215"/>
      <c r="AQ947" s="215"/>
      <c r="AR947" s="215"/>
      <c r="AS947" s="215"/>
      <c r="AT947" s="215"/>
      <c r="AU947" s="215"/>
      <c r="AV947" s="215"/>
      <c r="AW947" s="215"/>
      <c r="AX947" s="215"/>
      <c r="AY947" s="215"/>
      <c r="AZ947" s="215"/>
      <c r="BA947" s="215"/>
      <c r="BB947" s="215"/>
      <c r="BC947" s="215"/>
      <c r="BD947" s="215"/>
      <c r="BE947" s="215"/>
      <c r="BF947" s="215"/>
      <c r="BG947" s="215"/>
      <c r="BH947" s="215"/>
      <c r="BI947" s="215"/>
      <c r="BJ947" s="215"/>
      <c r="BK947" s="215"/>
      <c r="BL947" s="215"/>
    </row>
    <row r="948" spans="3:64">
      <c r="C948" s="38"/>
      <c r="D948" s="38"/>
      <c r="AA948" s="215"/>
      <c r="AB948" s="215"/>
      <c r="AC948" s="215"/>
      <c r="AD948" s="215"/>
      <c r="AE948" s="215"/>
      <c r="AG948" s="225"/>
      <c r="AN948" s="215"/>
      <c r="AO948" s="215"/>
      <c r="AP948" s="215"/>
      <c r="AQ948" s="215"/>
      <c r="AR948" s="215"/>
      <c r="AS948" s="215"/>
      <c r="AT948" s="215"/>
      <c r="AU948" s="215"/>
    </row>
    <row r="949" spans="3:64">
      <c r="C949" s="38"/>
      <c r="D949" s="38"/>
      <c r="AA949" s="215"/>
      <c r="AB949" s="215"/>
      <c r="AC949" s="215"/>
      <c r="AD949" s="215"/>
      <c r="AE949" s="215"/>
      <c r="AG949" s="225"/>
      <c r="AN949" s="215"/>
      <c r="AO949" s="215"/>
      <c r="AP949" s="215"/>
      <c r="AQ949" s="215"/>
      <c r="AR949" s="215"/>
      <c r="AS949" s="215"/>
      <c r="AT949" s="215"/>
      <c r="AU949" s="215"/>
      <c r="AV949" s="215"/>
    </row>
    <row r="950" spans="3:64">
      <c r="C950" s="38"/>
      <c r="D950" s="38"/>
      <c r="AA950" s="215"/>
      <c r="AB950" s="215"/>
      <c r="AC950" s="215"/>
      <c r="AD950" s="215"/>
      <c r="AE950" s="215"/>
      <c r="AG950" s="225"/>
      <c r="AN950" s="215"/>
      <c r="AO950" s="215"/>
      <c r="AP950" s="215"/>
      <c r="AQ950" s="215"/>
      <c r="AR950" s="215"/>
      <c r="AS950" s="215"/>
      <c r="AT950" s="215"/>
      <c r="AU950" s="215"/>
    </row>
    <row r="951" spans="3:64">
      <c r="C951" s="38"/>
      <c r="D951" s="38"/>
      <c r="AA951" s="215"/>
      <c r="AB951" s="215"/>
      <c r="AC951" s="215"/>
      <c r="AD951" s="215"/>
      <c r="AE951" s="215"/>
      <c r="AG951" s="225"/>
      <c r="AN951" s="215"/>
      <c r="AO951" s="215"/>
      <c r="AP951" s="215"/>
      <c r="AQ951" s="215"/>
      <c r="AR951" s="215"/>
      <c r="AS951" s="215"/>
      <c r="AT951" s="215"/>
      <c r="AU951" s="215"/>
    </row>
    <row r="952" spans="3:64">
      <c r="C952" s="38"/>
      <c r="D952" s="38"/>
      <c r="AA952" s="215"/>
      <c r="AB952" s="215"/>
      <c r="AC952" s="215"/>
      <c r="AD952" s="215"/>
      <c r="AE952" s="215"/>
      <c r="AG952" s="225"/>
      <c r="AN952" s="215"/>
      <c r="AO952" s="215"/>
      <c r="AP952" s="215"/>
      <c r="AQ952" s="215"/>
      <c r="AR952" s="215"/>
      <c r="AS952" s="215"/>
      <c r="AT952" s="215"/>
      <c r="AU952" s="215"/>
    </row>
    <row r="953" spans="3:64">
      <c r="C953" s="38"/>
      <c r="D953" s="38"/>
      <c r="AA953" s="215"/>
      <c r="AB953" s="215"/>
      <c r="AC953" s="215"/>
      <c r="AD953" s="215"/>
      <c r="AE953" s="215"/>
      <c r="AG953" s="225"/>
      <c r="AN953" s="215"/>
      <c r="AO953" s="215"/>
      <c r="AP953" s="215"/>
      <c r="AQ953" s="215"/>
      <c r="AR953" s="215"/>
      <c r="AS953" s="215"/>
      <c r="AT953" s="215"/>
      <c r="AU953" s="215"/>
    </row>
    <row r="954" spans="3:64">
      <c r="C954" s="38"/>
      <c r="D954" s="38"/>
      <c r="AA954" s="215"/>
      <c r="AB954" s="215"/>
      <c r="AC954" s="215"/>
      <c r="AD954" s="215"/>
      <c r="AE954" s="215"/>
      <c r="AG954" s="225"/>
      <c r="AN954" s="215"/>
      <c r="AO954" s="215"/>
      <c r="AP954" s="215"/>
      <c r="AQ954" s="215"/>
      <c r="AR954" s="215"/>
      <c r="AS954" s="215"/>
      <c r="AT954" s="215"/>
      <c r="AU954" s="215"/>
    </row>
    <row r="955" spans="3:64">
      <c r="C955" s="38"/>
      <c r="D955" s="38"/>
      <c r="AA955" s="215"/>
      <c r="AB955" s="215"/>
      <c r="AC955" s="215"/>
      <c r="AD955" s="215"/>
      <c r="AE955" s="215"/>
      <c r="AG955" s="225"/>
      <c r="AN955" s="215"/>
      <c r="AO955" s="215"/>
      <c r="AP955" s="215"/>
      <c r="AQ955" s="215"/>
      <c r="AR955" s="215"/>
      <c r="AS955" s="215"/>
      <c r="AT955" s="215"/>
      <c r="AU955" s="215"/>
      <c r="AV955" s="215"/>
    </row>
    <row r="956" spans="3:64">
      <c r="C956" s="38"/>
      <c r="D956" s="38"/>
      <c r="AA956" s="215"/>
      <c r="AB956" s="215"/>
      <c r="AC956" s="215"/>
      <c r="AD956" s="215"/>
      <c r="AE956" s="215"/>
      <c r="AG956" s="225"/>
      <c r="AN956" s="215"/>
      <c r="AO956" s="215"/>
      <c r="AP956" s="215"/>
      <c r="AQ956" s="215"/>
      <c r="AR956" s="215"/>
      <c r="AS956" s="215"/>
      <c r="AT956" s="215"/>
      <c r="AU956" s="215"/>
    </row>
    <row r="957" spans="3:64">
      <c r="C957" s="38"/>
      <c r="D957" s="38"/>
      <c r="AA957" s="215"/>
      <c r="AB957" s="215"/>
      <c r="AC957" s="215"/>
      <c r="AD957" s="215"/>
      <c r="AE957" s="215"/>
      <c r="AG957" s="225"/>
      <c r="AN957" s="215"/>
      <c r="AO957" s="215"/>
      <c r="AP957" s="215"/>
      <c r="AQ957" s="215"/>
      <c r="AR957" s="215"/>
      <c r="AS957" s="215"/>
      <c r="AT957" s="215"/>
      <c r="AU957" s="215"/>
    </row>
    <row r="958" spans="3:64">
      <c r="C958" s="38"/>
      <c r="D958" s="38"/>
      <c r="AA958" s="215"/>
      <c r="AB958" s="215"/>
      <c r="AC958" s="215"/>
      <c r="AD958" s="215"/>
      <c r="AE958" s="215"/>
      <c r="AG958" s="225"/>
      <c r="AN958" s="215"/>
      <c r="AO958" s="215"/>
      <c r="AP958" s="215"/>
      <c r="AQ958" s="215"/>
      <c r="AR958" s="215"/>
      <c r="AS958" s="215"/>
      <c r="AT958" s="215"/>
      <c r="AU958" s="215"/>
    </row>
    <row r="959" spans="3:64">
      <c r="C959" s="38"/>
      <c r="D959" s="38"/>
      <c r="AA959" s="215"/>
      <c r="AB959" s="215"/>
      <c r="AC959" s="215"/>
      <c r="AD959" s="215"/>
      <c r="AE959" s="215"/>
      <c r="AG959" s="225"/>
      <c r="AN959" s="215"/>
      <c r="AO959" s="215"/>
      <c r="AP959" s="215"/>
      <c r="AQ959" s="215"/>
      <c r="AR959" s="215"/>
      <c r="AS959" s="215"/>
      <c r="AT959" s="215"/>
      <c r="AU959" s="215"/>
    </row>
    <row r="960" spans="3:64">
      <c r="C960" s="38"/>
      <c r="D960" s="38"/>
      <c r="AA960" s="215"/>
      <c r="AB960" s="215"/>
      <c r="AC960" s="215"/>
      <c r="AD960" s="215"/>
      <c r="AE960" s="215"/>
      <c r="AG960" s="225"/>
      <c r="AN960" s="215"/>
      <c r="AO960" s="215"/>
      <c r="AP960" s="215"/>
      <c r="AQ960" s="215"/>
      <c r="AR960" s="215"/>
      <c r="AS960" s="215"/>
      <c r="AT960" s="215"/>
      <c r="AU960" s="215"/>
    </row>
    <row r="961" spans="3:48">
      <c r="C961" s="38"/>
      <c r="D961" s="38"/>
      <c r="AA961" s="215"/>
      <c r="AB961" s="215"/>
      <c r="AC961" s="215"/>
      <c r="AD961" s="215"/>
      <c r="AE961" s="215"/>
      <c r="AG961" s="225"/>
      <c r="AN961" s="215"/>
      <c r="AO961" s="215"/>
      <c r="AP961" s="215"/>
      <c r="AQ961" s="215"/>
      <c r="AR961" s="215"/>
      <c r="AS961" s="215"/>
      <c r="AT961" s="215"/>
      <c r="AU961" s="215"/>
    </row>
    <row r="962" spans="3:48">
      <c r="C962" s="38"/>
      <c r="D962" s="38"/>
      <c r="AA962" s="215"/>
      <c r="AB962" s="215"/>
      <c r="AC962" s="215"/>
      <c r="AD962" s="215"/>
      <c r="AE962" s="215"/>
      <c r="AG962" s="225"/>
      <c r="AN962" s="215"/>
      <c r="AO962" s="215"/>
      <c r="AP962" s="215"/>
      <c r="AQ962" s="215"/>
      <c r="AR962" s="215"/>
      <c r="AS962" s="215"/>
      <c r="AT962" s="215"/>
      <c r="AU962" s="215"/>
    </row>
    <row r="963" spans="3:48">
      <c r="C963" s="38"/>
      <c r="D963" s="38"/>
      <c r="AA963" s="215"/>
      <c r="AB963" s="215"/>
      <c r="AC963" s="215"/>
      <c r="AD963" s="215"/>
      <c r="AE963" s="215"/>
      <c r="AG963" s="225"/>
      <c r="AN963" s="215"/>
      <c r="AO963" s="215"/>
      <c r="AP963" s="215"/>
      <c r="AQ963" s="215"/>
      <c r="AR963" s="215"/>
      <c r="AS963" s="215"/>
      <c r="AT963" s="215"/>
      <c r="AU963" s="215"/>
    </row>
    <row r="964" spans="3:48">
      <c r="C964" s="38"/>
      <c r="D964" s="38"/>
      <c r="AA964" s="215"/>
      <c r="AB964" s="215"/>
      <c r="AC964" s="215"/>
      <c r="AD964" s="215"/>
      <c r="AE964" s="215"/>
      <c r="AG964" s="225"/>
      <c r="AN964" s="215"/>
      <c r="AO964" s="215"/>
      <c r="AP964" s="215"/>
      <c r="AQ964" s="215"/>
      <c r="AR964" s="215"/>
      <c r="AS964" s="215"/>
      <c r="AT964" s="215"/>
      <c r="AU964" s="215"/>
    </row>
    <row r="965" spans="3:48">
      <c r="C965" s="38"/>
      <c r="D965" s="38"/>
      <c r="AA965" s="215"/>
      <c r="AB965" s="215"/>
      <c r="AC965" s="215"/>
      <c r="AD965" s="215"/>
      <c r="AE965" s="215"/>
      <c r="AG965" s="225"/>
      <c r="AN965" s="215"/>
      <c r="AO965" s="215"/>
      <c r="AP965" s="215"/>
      <c r="AQ965" s="215"/>
      <c r="AR965" s="215"/>
      <c r="AS965" s="215"/>
      <c r="AT965" s="215"/>
      <c r="AU965" s="215"/>
    </row>
    <row r="966" spans="3:48">
      <c r="C966" s="38"/>
      <c r="D966" s="38"/>
      <c r="AA966" s="215"/>
      <c r="AB966" s="215"/>
      <c r="AC966" s="215"/>
      <c r="AD966" s="215"/>
      <c r="AE966" s="215"/>
      <c r="AG966" s="225"/>
      <c r="AN966" s="215"/>
      <c r="AO966" s="215"/>
      <c r="AP966" s="215"/>
      <c r="AQ966" s="215"/>
      <c r="AR966" s="215"/>
      <c r="AS966" s="215"/>
      <c r="AT966" s="215"/>
      <c r="AU966" s="215"/>
      <c r="AV966" s="215"/>
    </row>
    <row r="967" spans="3:48">
      <c r="C967" s="38"/>
      <c r="D967" s="38"/>
      <c r="AA967" s="215"/>
      <c r="AB967" s="215"/>
      <c r="AC967" s="215"/>
      <c r="AD967" s="215"/>
      <c r="AE967" s="215"/>
      <c r="AG967" s="225"/>
      <c r="AN967" s="215"/>
      <c r="AO967" s="215"/>
      <c r="AP967" s="215"/>
      <c r="AQ967" s="215"/>
      <c r="AR967" s="215"/>
      <c r="AS967" s="215"/>
      <c r="AT967" s="215"/>
      <c r="AU967" s="215"/>
    </row>
    <row r="968" spans="3:48">
      <c r="C968" s="38"/>
      <c r="D968" s="38"/>
      <c r="AA968" s="215"/>
      <c r="AB968" s="215"/>
      <c r="AC968" s="215"/>
      <c r="AD968" s="215"/>
      <c r="AE968" s="215"/>
      <c r="AG968" s="225"/>
      <c r="AN968" s="215"/>
      <c r="AO968" s="215"/>
      <c r="AP968" s="215"/>
      <c r="AQ968" s="215"/>
      <c r="AR968" s="215"/>
      <c r="AS968" s="215"/>
      <c r="AT968" s="215"/>
      <c r="AU968" s="215"/>
    </row>
    <row r="969" spans="3:48">
      <c r="C969" s="38"/>
      <c r="D969" s="38"/>
      <c r="AA969" s="215"/>
      <c r="AB969" s="215"/>
      <c r="AC969" s="215"/>
      <c r="AD969" s="215"/>
      <c r="AE969" s="215"/>
      <c r="AG969" s="225"/>
      <c r="AN969" s="215"/>
      <c r="AO969" s="215"/>
      <c r="AP969" s="215"/>
      <c r="AQ969" s="215"/>
      <c r="AR969" s="215"/>
      <c r="AS969" s="215"/>
      <c r="AT969" s="215"/>
      <c r="AU969" s="215"/>
    </row>
    <row r="970" spans="3:48">
      <c r="C970" s="38"/>
      <c r="D970" s="38"/>
      <c r="AA970" s="215"/>
      <c r="AB970" s="215"/>
      <c r="AC970" s="215"/>
      <c r="AD970" s="215"/>
      <c r="AE970" s="215"/>
      <c r="AG970" s="225"/>
      <c r="AN970" s="215"/>
      <c r="AO970" s="215"/>
      <c r="AP970" s="215"/>
      <c r="AQ970" s="215"/>
      <c r="AR970" s="215"/>
      <c r="AS970" s="215"/>
      <c r="AT970" s="215"/>
      <c r="AU970" s="215"/>
    </row>
    <row r="971" spans="3:48">
      <c r="C971" s="38"/>
      <c r="D971" s="38"/>
      <c r="AA971" s="215"/>
      <c r="AB971" s="215"/>
      <c r="AC971" s="215"/>
      <c r="AD971" s="215"/>
      <c r="AE971" s="215"/>
      <c r="AG971" s="225"/>
      <c r="AN971" s="215"/>
      <c r="AO971" s="215"/>
      <c r="AP971" s="215"/>
      <c r="AQ971" s="215"/>
      <c r="AR971" s="215"/>
      <c r="AS971" s="215"/>
      <c r="AT971" s="215"/>
      <c r="AU971" s="215"/>
    </row>
    <row r="972" spans="3:48">
      <c r="C972" s="38"/>
      <c r="D972" s="38"/>
      <c r="AA972" s="215"/>
      <c r="AB972" s="215"/>
      <c r="AC972" s="215"/>
      <c r="AD972" s="215"/>
      <c r="AE972" s="215"/>
      <c r="AG972" s="225"/>
      <c r="AN972" s="215"/>
      <c r="AO972" s="215"/>
      <c r="AP972" s="215"/>
      <c r="AQ972" s="215"/>
      <c r="AR972" s="215"/>
      <c r="AS972" s="215"/>
      <c r="AT972" s="215"/>
      <c r="AU972" s="215"/>
      <c r="AV972" s="215"/>
    </row>
    <row r="973" spans="3:48">
      <c r="C973" s="38"/>
      <c r="D973" s="38"/>
      <c r="AA973" s="215"/>
      <c r="AB973" s="215"/>
      <c r="AC973" s="215"/>
      <c r="AD973" s="215"/>
      <c r="AE973" s="215"/>
      <c r="AG973" s="225"/>
      <c r="AN973" s="215"/>
      <c r="AO973" s="215"/>
      <c r="AP973" s="215"/>
      <c r="AQ973" s="215"/>
      <c r="AR973" s="215"/>
      <c r="AS973" s="215"/>
      <c r="AT973" s="215"/>
      <c r="AU973" s="215"/>
    </row>
    <row r="974" spans="3:48">
      <c r="C974" s="38"/>
      <c r="D974" s="38"/>
      <c r="AA974" s="215"/>
      <c r="AB974" s="215"/>
      <c r="AC974" s="215"/>
      <c r="AD974" s="215"/>
      <c r="AE974" s="215"/>
      <c r="AG974" s="225"/>
      <c r="AN974" s="215"/>
      <c r="AO974" s="215"/>
      <c r="AP974" s="215"/>
      <c r="AQ974" s="215"/>
      <c r="AR974" s="215"/>
      <c r="AS974" s="215"/>
      <c r="AT974" s="215"/>
      <c r="AU974" s="215"/>
    </row>
    <row r="975" spans="3:48">
      <c r="C975" s="38"/>
      <c r="D975" s="38"/>
      <c r="AA975" s="215"/>
      <c r="AB975" s="215"/>
      <c r="AC975" s="215"/>
      <c r="AD975" s="215"/>
      <c r="AE975" s="215"/>
      <c r="AG975" s="225"/>
      <c r="AN975" s="215"/>
      <c r="AO975" s="215"/>
      <c r="AP975" s="215"/>
      <c r="AQ975" s="215"/>
      <c r="AR975" s="215"/>
      <c r="AS975" s="215"/>
      <c r="AT975" s="215"/>
      <c r="AU975" s="215"/>
    </row>
    <row r="976" spans="3:48">
      <c r="C976" s="38"/>
      <c r="D976" s="38"/>
      <c r="AA976" s="215"/>
      <c r="AB976" s="215"/>
      <c r="AC976" s="215"/>
      <c r="AD976" s="215"/>
      <c r="AE976" s="215"/>
      <c r="AG976" s="225"/>
      <c r="AN976" s="215"/>
      <c r="AO976" s="215"/>
      <c r="AP976" s="215"/>
      <c r="AQ976" s="215"/>
      <c r="AR976" s="215"/>
      <c r="AS976" s="215"/>
      <c r="AT976" s="215"/>
      <c r="AU976" s="215"/>
    </row>
    <row r="977" spans="3:64">
      <c r="C977" s="38"/>
      <c r="D977" s="38"/>
      <c r="AA977" s="215"/>
      <c r="AB977" s="215"/>
      <c r="AC977" s="215"/>
      <c r="AD977" s="215"/>
      <c r="AE977" s="215"/>
      <c r="AG977" s="225"/>
      <c r="AN977" s="215"/>
      <c r="AO977" s="215"/>
      <c r="AP977" s="215"/>
      <c r="AQ977" s="215"/>
      <c r="AR977" s="215"/>
      <c r="AS977" s="215"/>
      <c r="AT977" s="215"/>
      <c r="AU977" s="215"/>
    </row>
    <row r="978" spans="3:64">
      <c r="C978" s="38"/>
      <c r="D978" s="38"/>
      <c r="AA978" s="215"/>
      <c r="AB978" s="215"/>
      <c r="AC978" s="215"/>
      <c r="AD978" s="215"/>
      <c r="AE978" s="215"/>
      <c r="AG978" s="225"/>
      <c r="AN978" s="215"/>
      <c r="AO978" s="215"/>
      <c r="AP978" s="215"/>
      <c r="AQ978" s="215"/>
      <c r="AR978" s="215"/>
      <c r="AS978" s="215"/>
      <c r="AT978" s="215"/>
      <c r="AU978" s="215"/>
    </row>
    <row r="979" spans="3:64">
      <c r="C979" s="38"/>
      <c r="D979" s="38"/>
      <c r="AA979" s="215"/>
      <c r="AB979" s="215"/>
      <c r="AC979" s="215"/>
      <c r="AD979" s="215"/>
      <c r="AE979" s="215"/>
      <c r="AG979" s="225"/>
      <c r="AN979" s="215"/>
      <c r="AO979" s="215"/>
      <c r="AP979" s="215"/>
      <c r="AQ979" s="215"/>
      <c r="AR979" s="215"/>
      <c r="AS979" s="215"/>
      <c r="AT979" s="215"/>
      <c r="AU979" s="215"/>
    </row>
    <row r="980" spans="3:64">
      <c r="C980" s="38"/>
      <c r="D980" s="38"/>
      <c r="AA980" s="215"/>
      <c r="AB980" s="215"/>
      <c r="AC980" s="215"/>
      <c r="AD980" s="215"/>
      <c r="AE980" s="215"/>
      <c r="AG980" s="225"/>
      <c r="AN980" s="215"/>
      <c r="AO980" s="215"/>
      <c r="AP980" s="215"/>
      <c r="AQ980" s="215"/>
      <c r="AR980" s="215"/>
      <c r="AS980" s="215"/>
      <c r="AT980" s="215"/>
      <c r="AU980" s="215"/>
    </row>
    <row r="981" spans="3:64">
      <c r="C981" s="38"/>
      <c r="D981" s="38"/>
      <c r="AA981" s="215"/>
      <c r="AB981" s="215"/>
      <c r="AC981" s="215"/>
      <c r="AD981" s="215"/>
      <c r="AE981" s="215"/>
      <c r="AG981" s="225"/>
      <c r="AN981" s="215"/>
      <c r="AO981" s="215"/>
      <c r="AP981" s="215"/>
      <c r="AQ981" s="215"/>
      <c r="AR981" s="215"/>
      <c r="AS981" s="215"/>
      <c r="AT981" s="215"/>
      <c r="AU981" s="215"/>
    </row>
    <row r="982" spans="3:64">
      <c r="C982" s="38"/>
      <c r="D982" s="38"/>
      <c r="AA982" s="215"/>
      <c r="AB982" s="215"/>
      <c r="AC982" s="215"/>
      <c r="AD982" s="215"/>
      <c r="AE982" s="215"/>
      <c r="AG982" s="225"/>
      <c r="AN982" s="215"/>
      <c r="AO982" s="215"/>
      <c r="AP982" s="215"/>
      <c r="AQ982" s="215"/>
      <c r="AR982" s="215"/>
      <c r="AS982" s="215"/>
      <c r="AT982" s="215"/>
      <c r="AU982" s="215"/>
    </row>
    <row r="983" spans="3:64">
      <c r="C983" s="38"/>
      <c r="D983" s="38"/>
      <c r="AA983" s="215"/>
      <c r="AB983" s="215"/>
      <c r="AC983" s="215"/>
      <c r="AD983" s="215"/>
      <c r="AE983" s="215"/>
      <c r="AG983" s="225"/>
      <c r="AN983" s="215"/>
      <c r="AO983" s="215"/>
      <c r="AP983" s="215"/>
      <c r="AQ983" s="215"/>
      <c r="AR983" s="215"/>
      <c r="AS983" s="215"/>
      <c r="AT983" s="215"/>
      <c r="AU983" s="215"/>
    </row>
    <row r="984" spans="3:64">
      <c r="C984" s="38"/>
      <c r="D984" s="38"/>
      <c r="AA984" s="215"/>
      <c r="AB984" s="215"/>
      <c r="AC984" s="215"/>
      <c r="AD984" s="215"/>
      <c r="AE984" s="215"/>
      <c r="AG984" s="225"/>
      <c r="AN984" s="215"/>
      <c r="AO984" s="215"/>
      <c r="AP984" s="215"/>
      <c r="AQ984" s="215"/>
      <c r="AR984" s="215"/>
      <c r="AS984" s="215"/>
      <c r="AT984" s="215"/>
      <c r="AU984" s="215"/>
    </row>
    <row r="985" spans="3:64">
      <c r="C985" s="38"/>
      <c r="D985" s="38"/>
      <c r="AA985" s="215"/>
      <c r="AB985" s="215"/>
      <c r="AC985" s="215"/>
      <c r="AD985" s="215"/>
      <c r="AE985" s="215"/>
      <c r="AG985" s="225"/>
      <c r="AN985" s="215"/>
      <c r="AO985" s="215"/>
      <c r="AP985" s="215"/>
      <c r="AQ985" s="215"/>
      <c r="AR985" s="215"/>
      <c r="AS985" s="215"/>
      <c r="AT985" s="215"/>
      <c r="AU985" s="215"/>
      <c r="AV985" s="215"/>
      <c r="AW985" s="215"/>
      <c r="AX985" s="215"/>
      <c r="AY985" s="215"/>
      <c r="AZ985" s="215"/>
      <c r="BA985" s="215"/>
      <c r="BB985" s="215"/>
      <c r="BC985" s="215"/>
      <c r="BD985" s="215"/>
      <c r="BE985" s="215"/>
      <c r="BF985" s="215"/>
      <c r="BG985" s="215"/>
      <c r="BH985" s="215"/>
      <c r="BI985" s="215"/>
      <c r="BJ985" s="215"/>
      <c r="BK985" s="215"/>
      <c r="BL985" s="215"/>
    </row>
    <row r="986" spans="3:64">
      <c r="C986" s="38"/>
      <c r="D986" s="38"/>
      <c r="AA986" s="215"/>
      <c r="AB986" s="215"/>
      <c r="AC986" s="215"/>
      <c r="AD986" s="215"/>
      <c r="AE986" s="215"/>
      <c r="AG986" s="225"/>
      <c r="AN986" s="215"/>
      <c r="AO986" s="215"/>
      <c r="AP986" s="215"/>
      <c r="AQ986" s="215"/>
      <c r="AR986" s="215"/>
      <c r="AS986" s="215"/>
      <c r="AT986" s="215"/>
      <c r="AU986" s="215"/>
    </row>
    <row r="987" spans="3:64">
      <c r="C987" s="38"/>
      <c r="D987" s="38"/>
      <c r="AA987" s="215"/>
      <c r="AB987" s="215"/>
      <c r="AC987" s="215"/>
      <c r="AD987" s="215"/>
      <c r="AE987" s="215"/>
      <c r="AG987" s="225"/>
      <c r="AN987" s="215"/>
      <c r="AO987" s="215"/>
      <c r="AP987" s="215"/>
      <c r="AQ987" s="215"/>
      <c r="AR987" s="215"/>
      <c r="AS987" s="215"/>
      <c r="AT987" s="215"/>
      <c r="AU987" s="215"/>
    </row>
    <row r="988" spans="3:64">
      <c r="C988" s="38"/>
      <c r="D988" s="38"/>
      <c r="AA988" s="215"/>
      <c r="AB988" s="215"/>
      <c r="AC988" s="215"/>
      <c r="AD988" s="215"/>
      <c r="AE988" s="215"/>
      <c r="AG988" s="225"/>
      <c r="AN988" s="215"/>
      <c r="AO988" s="215"/>
      <c r="AP988" s="215"/>
      <c r="AQ988" s="215"/>
      <c r="AR988" s="215"/>
      <c r="AS988" s="215"/>
      <c r="AT988" s="215"/>
      <c r="AU988" s="215"/>
    </row>
    <row r="989" spans="3:64">
      <c r="C989" s="38"/>
      <c r="D989" s="38"/>
      <c r="AA989" s="215"/>
      <c r="AB989" s="215"/>
      <c r="AC989" s="215"/>
      <c r="AD989" s="215"/>
      <c r="AE989" s="215"/>
      <c r="AG989" s="225"/>
      <c r="AN989" s="215"/>
      <c r="AO989" s="215"/>
      <c r="AP989" s="215"/>
      <c r="AQ989" s="215"/>
      <c r="AR989" s="215"/>
      <c r="AS989" s="215"/>
      <c r="AT989" s="215"/>
      <c r="AU989" s="215"/>
    </row>
    <row r="990" spans="3:64">
      <c r="C990" s="38"/>
      <c r="D990" s="38"/>
      <c r="AA990" s="215"/>
      <c r="AB990" s="215"/>
      <c r="AC990" s="215"/>
      <c r="AD990" s="215"/>
      <c r="AE990" s="215"/>
      <c r="AG990" s="225"/>
      <c r="AN990" s="215"/>
      <c r="AO990" s="215"/>
      <c r="AP990" s="215"/>
      <c r="AQ990" s="215"/>
      <c r="AR990" s="215"/>
      <c r="AS990" s="215"/>
      <c r="AT990" s="215"/>
      <c r="AU990" s="215"/>
    </row>
    <row r="991" spans="3:64">
      <c r="C991" s="38"/>
      <c r="D991" s="38"/>
      <c r="AA991" s="215"/>
      <c r="AB991" s="215"/>
      <c r="AC991" s="215"/>
      <c r="AD991" s="215"/>
      <c r="AE991" s="215"/>
      <c r="AG991" s="225"/>
      <c r="AN991" s="215"/>
      <c r="AO991" s="215"/>
      <c r="AP991" s="215"/>
      <c r="AQ991" s="215"/>
      <c r="AR991" s="215"/>
      <c r="AS991" s="215"/>
      <c r="AT991" s="215"/>
      <c r="AU991" s="215"/>
    </row>
    <row r="992" spans="3:64">
      <c r="C992" s="38"/>
      <c r="D992" s="38"/>
      <c r="AA992" s="215"/>
      <c r="AB992" s="215"/>
      <c r="AC992" s="215"/>
      <c r="AD992" s="215"/>
      <c r="AE992" s="215"/>
      <c r="AG992" s="225"/>
      <c r="AN992" s="215"/>
      <c r="AO992" s="215"/>
      <c r="AP992" s="215"/>
      <c r="AQ992" s="215"/>
      <c r="AR992" s="215"/>
      <c r="AS992" s="215"/>
      <c r="AT992" s="215"/>
      <c r="AU992" s="215"/>
    </row>
    <row r="993" spans="3:64">
      <c r="C993" s="38"/>
      <c r="D993" s="38"/>
      <c r="AA993" s="215"/>
      <c r="AB993" s="215"/>
      <c r="AC993" s="215"/>
      <c r="AD993" s="215"/>
      <c r="AE993" s="215"/>
      <c r="AG993" s="225"/>
      <c r="AN993" s="215"/>
      <c r="AO993" s="215"/>
      <c r="AP993" s="215"/>
      <c r="AQ993" s="215"/>
      <c r="AR993" s="215"/>
      <c r="AS993" s="215"/>
      <c r="AT993" s="215"/>
      <c r="AU993" s="215"/>
    </row>
    <row r="994" spans="3:64">
      <c r="C994" s="38"/>
      <c r="D994" s="38"/>
      <c r="AA994" s="215"/>
      <c r="AB994" s="215"/>
      <c r="AC994" s="215"/>
      <c r="AD994" s="215"/>
      <c r="AE994" s="215"/>
      <c r="AG994" s="225"/>
      <c r="AN994" s="215"/>
      <c r="AO994" s="215"/>
      <c r="AP994" s="215"/>
      <c r="AQ994" s="215"/>
      <c r="AR994" s="215"/>
      <c r="AS994" s="215"/>
      <c r="AT994" s="215"/>
      <c r="AU994" s="215"/>
    </row>
    <row r="995" spans="3:64">
      <c r="C995" s="38"/>
      <c r="D995" s="38"/>
      <c r="AA995" s="215"/>
      <c r="AB995" s="215"/>
      <c r="AC995" s="215"/>
      <c r="AD995" s="215"/>
      <c r="AE995" s="215"/>
      <c r="AG995" s="225"/>
      <c r="AN995" s="215"/>
      <c r="AO995" s="215"/>
      <c r="AP995" s="215"/>
      <c r="AQ995" s="215"/>
      <c r="AR995" s="215"/>
      <c r="AS995" s="215"/>
      <c r="AT995" s="215"/>
      <c r="AU995" s="215"/>
    </row>
    <row r="996" spans="3:64">
      <c r="C996" s="38"/>
      <c r="D996" s="38"/>
      <c r="AA996" s="215"/>
      <c r="AB996" s="215"/>
      <c r="AC996" s="215"/>
      <c r="AD996" s="215"/>
      <c r="AE996" s="215"/>
      <c r="AG996" s="225"/>
      <c r="AN996" s="215"/>
      <c r="AO996" s="215"/>
      <c r="AP996" s="215"/>
      <c r="AQ996" s="215"/>
      <c r="AR996" s="215"/>
      <c r="AS996" s="215"/>
      <c r="AT996" s="215"/>
      <c r="AU996" s="215"/>
    </row>
    <row r="997" spans="3:64">
      <c r="C997" s="38"/>
      <c r="D997" s="38"/>
      <c r="AA997" s="215"/>
      <c r="AB997" s="215"/>
      <c r="AC997" s="215"/>
      <c r="AD997" s="215"/>
      <c r="AE997" s="215"/>
      <c r="AG997" s="225"/>
      <c r="AN997" s="215"/>
      <c r="AO997" s="215"/>
      <c r="AP997" s="215"/>
      <c r="AQ997" s="215"/>
      <c r="AR997" s="215"/>
      <c r="AS997" s="215"/>
      <c r="AT997" s="215"/>
      <c r="AU997" s="215"/>
    </row>
    <row r="998" spans="3:64">
      <c r="C998" s="38"/>
      <c r="D998" s="38"/>
      <c r="AA998" s="215"/>
      <c r="AB998" s="215"/>
      <c r="AC998" s="215"/>
      <c r="AD998" s="215"/>
      <c r="AE998" s="215"/>
      <c r="AG998" s="225"/>
      <c r="AN998" s="215"/>
      <c r="AO998" s="215"/>
      <c r="AP998" s="215"/>
      <c r="AQ998" s="215"/>
      <c r="AR998" s="215"/>
      <c r="AS998" s="215"/>
      <c r="AT998" s="215"/>
      <c r="AU998" s="215"/>
    </row>
    <row r="999" spans="3:64">
      <c r="C999" s="38"/>
      <c r="D999" s="38"/>
      <c r="AA999" s="215"/>
      <c r="AB999" s="215"/>
      <c r="AC999" s="215"/>
      <c r="AD999" s="215"/>
      <c r="AE999" s="215"/>
      <c r="AG999" s="225"/>
      <c r="AN999" s="215"/>
      <c r="AO999" s="215"/>
      <c r="AP999" s="215"/>
      <c r="AQ999" s="215"/>
      <c r="AR999" s="215"/>
      <c r="AS999" s="215"/>
      <c r="AT999" s="215"/>
      <c r="AU999" s="215"/>
    </row>
    <row r="1000" spans="3:64">
      <c r="C1000" s="38"/>
      <c r="D1000" s="38"/>
      <c r="AA1000" s="215"/>
      <c r="AB1000" s="215"/>
      <c r="AC1000" s="215"/>
      <c r="AD1000" s="215"/>
      <c r="AE1000" s="215"/>
      <c r="AG1000" s="225"/>
      <c r="AN1000" s="215"/>
      <c r="AO1000" s="215"/>
      <c r="AP1000" s="215"/>
      <c r="AQ1000" s="215"/>
      <c r="AR1000" s="215"/>
      <c r="AS1000" s="215"/>
      <c r="AT1000" s="215"/>
      <c r="AU1000" s="215"/>
    </row>
    <row r="1001" spans="3:64">
      <c r="C1001" s="38"/>
      <c r="D1001" s="38"/>
      <c r="AA1001" s="215"/>
      <c r="AB1001" s="215"/>
      <c r="AC1001" s="215"/>
      <c r="AD1001" s="215"/>
      <c r="AE1001" s="215"/>
      <c r="AG1001" s="225"/>
      <c r="AN1001" s="215"/>
      <c r="AO1001" s="215"/>
      <c r="AP1001" s="215"/>
      <c r="AQ1001" s="215"/>
      <c r="AR1001" s="215"/>
      <c r="AS1001" s="215"/>
      <c r="AT1001" s="215"/>
      <c r="AU1001" s="215"/>
    </row>
    <row r="1002" spans="3:64">
      <c r="C1002" s="38"/>
      <c r="D1002" s="38"/>
      <c r="AA1002" s="215"/>
      <c r="AB1002" s="215"/>
      <c r="AC1002" s="215"/>
      <c r="AD1002" s="215"/>
      <c r="AE1002" s="215"/>
      <c r="AG1002" s="225"/>
      <c r="AN1002" s="215"/>
      <c r="AO1002" s="215"/>
      <c r="AP1002" s="215"/>
      <c r="AQ1002" s="215"/>
      <c r="AR1002" s="215"/>
      <c r="AS1002" s="215"/>
      <c r="AT1002" s="215"/>
      <c r="AU1002" s="215"/>
    </row>
    <row r="1003" spans="3:64">
      <c r="C1003" s="38"/>
      <c r="D1003" s="38"/>
      <c r="AA1003" s="215"/>
      <c r="AB1003" s="215"/>
      <c r="AC1003" s="215"/>
      <c r="AD1003" s="215"/>
      <c r="AE1003" s="215"/>
      <c r="AG1003" s="225"/>
      <c r="AN1003" s="215"/>
      <c r="AO1003" s="215"/>
      <c r="AP1003" s="215"/>
      <c r="AQ1003" s="215"/>
      <c r="AR1003" s="215"/>
      <c r="AS1003" s="215"/>
      <c r="AT1003" s="215"/>
      <c r="AU1003" s="215"/>
      <c r="AV1003" s="215"/>
      <c r="AW1003" s="215"/>
      <c r="AX1003" s="215"/>
      <c r="AY1003" s="215"/>
      <c r="AZ1003" s="215"/>
      <c r="BA1003" s="215"/>
      <c r="BB1003" s="215"/>
      <c r="BC1003" s="215"/>
      <c r="BD1003" s="215"/>
      <c r="BE1003" s="215"/>
      <c r="BF1003" s="215"/>
      <c r="BG1003" s="215"/>
      <c r="BH1003" s="215"/>
      <c r="BI1003" s="215"/>
      <c r="BJ1003" s="215"/>
      <c r="BK1003" s="215"/>
      <c r="BL1003" s="215"/>
    </row>
    <row r="1004" spans="3:64">
      <c r="C1004" s="38"/>
      <c r="D1004" s="38"/>
      <c r="AA1004" s="215"/>
      <c r="AB1004" s="215"/>
      <c r="AC1004" s="215"/>
      <c r="AD1004" s="215"/>
      <c r="AE1004" s="215"/>
      <c r="AG1004" s="225"/>
      <c r="AN1004" s="215"/>
      <c r="AO1004" s="215"/>
      <c r="AP1004" s="215"/>
      <c r="AQ1004" s="215"/>
      <c r="AR1004" s="215"/>
      <c r="AS1004" s="215"/>
      <c r="AT1004" s="215"/>
      <c r="AU1004" s="215"/>
    </row>
    <row r="1005" spans="3:64">
      <c r="C1005" s="38"/>
      <c r="D1005" s="38"/>
      <c r="AA1005" s="215"/>
      <c r="AB1005" s="215"/>
      <c r="AC1005" s="215"/>
      <c r="AD1005" s="215"/>
      <c r="AE1005" s="215"/>
      <c r="AG1005" s="225"/>
      <c r="AN1005" s="215"/>
      <c r="AO1005" s="215"/>
      <c r="AP1005" s="215"/>
      <c r="AQ1005" s="215"/>
      <c r="AR1005" s="215"/>
      <c r="AS1005" s="215"/>
      <c r="AT1005" s="215"/>
      <c r="AU1005" s="215"/>
    </row>
    <row r="1006" spans="3:64">
      <c r="C1006" s="38"/>
      <c r="D1006" s="38"/>
      <c r="AA1006" s="215"/>
      <c r="AB1006" s="215"/>
      <c r="AC1006" s="215"/>
      <c r="AD1006" s="215"/>
      <c r="AE1006" s="215"/>
      <c r="AG1006" s="225"/>
      <c r="AN1006" s="215"/>
      <c r="AO1006" s="215"/>
      <c r="AP1006" s="215"/>
      <c r="AQ1006" s="215"/>
      <c r="AR1006" s="215"/>
      <c r="AS1006" s="215"/>
      <c r="AT1006" s="215"/>
      <c r="AU1006" s="215"/>
    </row>
    <row r="1007" spans="3:64">
      <c r="C1007" s="38"/>
      <c r="D1007" s="38"/>
      <c r="AA1007" s="215"/>
      <c r="AB1007" s="215"/>
      <c r="AC1007" s="215"/>
      <c r="AD1007" s="215"/>
      <c r="AE1007" s="215"/>
      <c r="AG1007" s="225"/>
      <c r="AN1007" s="215"/>
      <c r="AO1007" s="215"/>
      <c r="AP1007" s="215"/>
      <c r="AQ1007" s="215"/>
      <c r="AR1007" s="215"/>
      <c r="AS1007" s="215"/>
      <c r="AT1007" s="215"/>
      <c r="AU1007" s="215"/>
    </row>
    <row r="1008" spans="3:64">
      <c r="C1008" s="38"/>
      <c r="D1008" s="38"/>
      <c r="AA1008" s="215"/>
      <c r="AB1008" s="215"/>
      <c r="AC1008" s="215"/>
      <c r="AD1008" s="215"/>
      <c r="AE1008" s="215"/>
      <c r="AG1008" s="225"/>
      <c r="AN1008" s="215"/>
      <c r="AO1008" s="215"/>
      <c r="AP1008" s="215"/>
      <c r="AQ1008" s="215"/>
      <c r="AR1008" s="215"/>
      <c r="AS1008" s="215"/>
      <c r="AT1008" s="215"/>
      <c r="AU1008" s="215"/>
    </row>
    <row r="1009" spans="3:47">
      <c r="C1009" s="38"/>
      <c r="D1009" s="38"/>
      <c r="AA1009" s="215"/>
      <c r="AB1009" s="215"/>
      <c r="AC1009" s="215"/>
      <c r="AD1009" s="215"/>
      <c r="AE1009" s="215"/>
      <c r="AG1009" s="225"/>
      <c r="AN1009" s="215"/>
      <c r="AO1009" s="215"/>
      <c r="AP1009" s="215"/>
      <c r="AQ1009" s="215"/>
      <c r="AR1009" s="215"/>
      <c r="AS1009" s="215"/>
      <c r="AT1009" s="215"/>
      <c r="AU1009" s="215"/>
    </row>
    <row r="1010" spans="3:47">
      <c r="C1010" s="38"/>
      <c r="D1010" s="38"/>
      <c r="AA1010" s="215"/>
      <c r="AB1010" s="215"/>
      <c r="AC1010" s="215"/>
      <c r="AD1010" s="215"/>
      <c r="AE1010" s="215"/>
      <c r="AG1010" s="225"/>
      <c r="AN1010" s="215"/>
      <c r="AO1010" s="215"/>
      <c r="AP1010" s="215"/>
      <c r="AQ1010" s="215"/>
      <c r="AR1010" s="215"/>
      <c r="AS1010" s="215"/>
      <c r="AT1010" s="215"/>
      <c r="AU1010" s="215"/>
    </row>
    <row r="1011" spans="3:47">
      <c r="C1011" s="38"/>
      <c r="D1011" s="38"/>
      <c r="AA1011" s="215"/>
      <c r="AB1011" s="215"/>
      <c r="AC1011" s="215"/>
      <c r="AD1011" s="215"/>
      <c r="AE1011" s="215"/>
      <c r="AG1011" s="225"/>
      <c r="AN1011" s="215"/>
      <c r="AO1011" s="215"/>
      <c r="AP1011" s="215"/>
      <c r="AQ1011" s="215"/>
      <c r="AR1011" s="215"/>
      <c r="AS1011" s="215"/>
      <c r="AT1011" s="215"/>
      <c r="AU1011" s="215"/>
    </row>
    <row r="1012" spans="3:47">
      <c r="C1012" s="38"/>
      <c r="D1012" s="38"/>
      <c r="AA1012" s="215"/>
      <c r="AB1012" s="215"/>
      <c r="AC1012" s="215"/>
      <c r="AD1012" s="215"/>
      <c r="AE1012" s="215"/>
      <c r="AG1012" s="225"/>
      <c r="AN1012" s="215"/>
      <c r="AO1012" s="215"/>
      <c r="AP1012" s="215"/>
      <c r="AQ1012" s="215"/>
      <c r="AR1012" s="215"/>
      <c r="AS1012" s="215"/>
      <c r="AT1012" s="215"/>
      <c r="AU1012" s="215"/>
    </row>
    <row r="1013" spans="3:47">
      <c r="C1013" s="38"/>
      <c r="D1013" s="38"/>
      <c r="AA1013" s="215"/>
      <c r="AB1013" s="215"/>
      <c r="AC1013" s="215"/>
      <c r="AD1013" s="215"/>
      <c r="AE1013" s="215"/>
      <c r="AG1013" s="225"/>
      <c r="AN1013" s="215"/>
      <c r="AO1013" s="215"/>
      <c r="AP1013" s="215"/>
      <c r="AQ1013" s="215"/>
      <c r="AR1013" s="215"/>
      <c r="AS1013" s="215"/>
      <c r="AT1013" s="215"/>
      <c r="AU1013" s="215"/>
    </row>
    <row r="1014" spans="3:47">
      <c r="C1014" s="38"/>
      <c r="D1014" s="38"/>
      <c r="AA1014" s="215"/>
      <c r="AB1014" s="215"/>
      <c r="AC1014" s="215"/>
      <c r="AD1014" s="215"/>
      <c r="AE1014" s="215"/>
      <c r="AG1014" s="225"/>
      <c r="AN1014" s="215"/>
      <c r="AO1014" s="215"/>
      <c r="AP1014" s="215"/>
      <c r="AQ1014" s="215"/>
      <c r="AR1014" s="215"/>
      <c r="AS1014" s="215"/>
      <c r="AT1014" s="215"/>
      <c r="AU1014" s="215"/>
    </row>
    <row r="1015" spans="3:47">
      <c r="C1015" s="38"/>
      <c r="D1015" s="38"/>
      <c r="AA1015" s="215"/>
      <c r="AB1015" s="215"/>
      <c r="AC1015" s="215"/>
      <c r="AD1015" s="215"/>
      <c r="AE1015" s="215"/>
      <c r="AG1015" s="225"/>
      <c r="AN1015" s="215"/>
      <c r="AO1015" s="215"/>
      <c r="AP1015" s="215"/>
      <c r="AQ1015" s="215"/>
      <c r="AR1015" s="215"/>
      <c r="AS1015" s="215"/>
      <c r="AT1015" s="215"/>
      <c r="AU1015" s="215"/>
    </row>
    <row r="1016" spans="3:47">
      <c r="C1016" s="38"/>
      <c r="D1016" s="38"/>
      <c r="AA1016" s="215"/>
      <c r="AB1016" s="215"/>
      <c r="AC1016" s="215"/>
      <c r="AD1016" s="215"/>
      <c r="AE1016" s="215"/>
      <c r="AG1016" s="225"/>
      <c r="AN1016" s="215"/>
      <c r="AO1016" s="215"/>
      <c r="AP1016" s="215"/>
      <c r="AQ1016" s="215"/>
      <c r="AR1016" s="215"/>
      <c r="AS1016" s="215"/>
      <c r="AT1016" s="215"/>
      <c r="AU1016" s="215"/>
    </row>
    <row r="1017" spans="3:47">
      <c r="C1017" s="38"/>
      <c r="D1017" s="38"/>
      <c r="AA1017" s="215"/>
      <c r="AB1017" s="215"/>
      <c r="AC1017" s="215"/>
      <c r="AD1017" s="215"/>
      <c r="AE1017" s="215"/>
      <c r="AG1017" s="225"/>
      <c r="AN1017" s="215"/>
      <c r="AO1017" s="215"/>
      <c r="AP1017" s="215"/>
      <c r="AQ1017" s="215"/>
      <c r="AR1017" s="215"/>
      <c r="AS1017" s="215"/>
      <c r="AT1017" s="215"/>
      <c r="AU1017" s="215"/>
    </row>
    <row r="1018" spans="3:47">
      <c r="C1018" s="38"/>
      <c r="D1018" s="38"/>
      <c r="AA1018" s="215"/>
      <c r="AB1018" s="215"/>
      <c r="AC1018" s="215"/>
      <c r="AD1018" s="215"/>
      <c r="AE1018" s="215"/>
      <c r="AG1018" s="225"/>
      <c r="AN1018" s="215"/>
      <c r="AO1018" s="215"/>
      <c r="AP1018" s="215"/>
      <c r="AQ1018" s="215"/>
      <c r="AR1018" s="215"/>
      <c r="AS1018" s="215"/>
      <c r="AT1018" s="215"/>
      <c r="AU1018" s="215"/>
    </row>
    <row r="1019" spans="3:47">
      <c r="C1019" s="38"/>
      <c r="D1019" s="38"/>
      <c r="AA1019" s="215"/>
      <c r="AB1019" s="215"/>
      <c r="AC1019" s="215"/>
      <c r="AD1019" s="215"/>
      <c r="AE1019" s="215"/>
      <c r="AG1019" s="225"/>
      <c r="AN1019" s="215"/>
      <c r="AO1019" s="215"/>
      <c r="AP1019" s="215"/>
      <c r="AQ1019" s="215"/>
      <c r="AR1019" s="215"/>
      <c r="AS1019" s="215"/>
      <c r="AT1019" s="215"/>
      <c r="AU1019" s="215"/>
    </row>
    <row r="1020" spans="3:47">
      <c r="C1020" s="38"/>
      <c r="D1020" s="38"/>
      <c r="AA1020" s="215"/>
      <c r="AB1020" s="215"/>
      <c r="AC1020" s="215"/>
      <c r="AD1020" s="215"/>
      <c r="AE1020" s="215"/>
      <c r="AG1020" s="225"/>
      <c r="AN1020" s="215"/>
      <c r="AO1020" s="215"/>
      <c r="AP1020" s="215"/>
      <c r="AQ1020" s="215"/>
      <c r="AR1020" s="215"/>
      <c r="AS1020" s="215"/>
      <c r="AT1020" s="215"/>
      <c r="AU1020" s="215"/>
    </row>
    <row r="1021" spans="3:47">
      <c r="C1021" s="38"/>
      <c r="D1021" s="38"/>
      <c r="AA1021" s="215"/>
      <c r="AB1021" s="215"/>
      <c r="AC1021" s="215"/>
      <c r="AD1021" s="215"/>
      <c r="AE1021" s="215"/>
      <c r="AG1021" s="225"/>
      <c r="AN1021" s="215"/>
      <c r="AO1021" s="215"/>
      <c r="AP1021" s="215"/>
      <c r="AQ1021" s="215"/>
      <c r="AR1021" s="215"/>
      <c r="AS1021" s="215"/>
      <c r="AT1021" s="215"/>
      <c r="AU1021" s="215"/>
    </row>
    <row r="1022" spans="3:47">
      <c r="C1022" s="38"/>
      <c r="D1022" s="38"/>
      <c r="AA1022" s="215"/>
      <c r="AB1022" s="215"/>
      <c r="AC1022" s="215"/>
      <c r="AD1022" s="215"/>
      <c r="AE1022" s="215"/>
      <c r="AG1022" s="225"/>
      <c r="AN1022" s="215"/>
      <c r="AO1022" s="215"/>
      <c r="AP1022" s="215"/>
      <c r="AQ1022" s="215"/>
      <c r="AR1022" s="215"/>
      <c r="AS1022" s="215"/>
      <c r="AT1022" s="215"/>
      <c r="AU1022" s="215"/>
    </row>
    <row r="1023" spans="3:47">
      <c r="C1023" s="38"/>
      <c r="D1023" s="38"/>
      <c r="AA1023" s="215"/>
      <c r="AB1023" s="215"/>
      <c r="AC1023" s="215"/>
      <c r="AD1023" s="215"/>
      <c r="AE1023" s="215"/>
      <c r="AG1023" s="225"/>
      <c r="AN1023" s="215"/>
      <c r="AO1023" s="215"/>
      <c r="AP1023" s="215"/>
      <c r="AQ1023" s="215"/>
      <c r="AR1023" s="215"/>
      <c r="AS1023" s="215"/>
      <c r="AT1023" s="215"/>
      <c r="AU1023" s="215"/>
    </row>
    <row r="1024" spans="3:47">
      <c r="C1024" s="38"/>
      <c r="D1024" s="38"/>
      <c r="AA1024" s="215"/>
      <c r="AB1024" s="215"/>
      <c r="AC1024" s="215"/>
      <c r="AD1024" s="215"/>
      <c r="AE1024" s="215"/>
      <c r="AG1024" s="225"/>
      <c r="AN1024" s="215"/>
      <c r="AO1024" s="215"/>
      <c r="AP1024" s="215"/>
      <c r="AQ1024" s="215"/>
      <c r="AR1024" s="215"/>
      <c r="AS1024" s="215"/>
      <c r="AT1024" s="215"/>
      <c r="AU1024" s="215"/>
    </row>
    <row r="1025" spans="3:48">
      <c r="C1025" s="38"/>
      <c r="D1025" s="38"/>
      <c r="AA1025" s="215"/>
      <c r="AB1025" s="215"/>
      <c r="AC1025" s="215"/>
      <c r="AD1025" s="215"/>
      <c r="AE1025" s="215"/>
      <c r="AG1025" s="225"/>
      <c r="AN1025" s="215"/>
      <c r="AO1025" s="215"/>
      <c r="AP1025" s="215"/>
      <c r="AQ1025" s="215"/>
      <c r="AR1025" s="215"/>
      <c r="AS1025" s="215"/>
      <c r="AT1025" s="215"/>
      <c r="AU1025" s="215"/>
    </row>
    <row r="1026" spans="3:48">
      <c r="C1026" s="38"/>
      <c r="D1026" s="38"/>
      <c r="AA1026" s="215"/>
      <c r="AB1026" s="215"/>
      <c r="AC1026" s="215"/>
      <c r="AD1026" s="215"/>
      <c r="AE1026" s="215"/>
      <c r="AG1026" s="225"/>
      <c r="AN1026" s="215"/>
      <c r="AO1026" s="215"/>
      <c r="AP1026" s="215"/>
      <c r="AQ1026" s="215"/>
      <c r="AR1026" s="215"/>
      <c r="AS1026" s="215"/>
      <c r="AT1026" s="215"/>
      <c r="AU1026" s="215"/>
    </row>
    <row r="1027" spans="3:48">
      <c r="C1027" s="38"/>
      <c r="D1027" s="38"/>
      <c r="AA1027" s="215"/>
      <c r="AB1027" s="215"/>
      <c r="AC1027" s="215"/>
      <c r="AD1027" s="215"/>
      <c r="AE1027" s="215"/>
      <c r="AG1027" s="225"/>
      <c r="AN1027" s="215"/>
      <c r="AO1027" s="215"/>
      <c r="AP1027" s="215"/>
      <c r="AQ1027" s="215"/>
      <c r="AR1027" s="215"/>
      <c r="AS1027" s="215"/>
      <c r="AT1027" s="215"/>
      <c r="AU1027" s="215"/>
    </row>
    <row r="1028" spans="3:48">
      <c r="C1028" s="38"/>
      <c r="D1028" s="38"/>
      <c r="AA1028" s="215"/>
      <c r="AB1028" s="215"/>
      <c r="AC1028" s="215"/>
      <c r="AD1028" s="215"/>
      <c r="AE1028" s="215"/>
      <c r="AG1028" s="225"/>
      <c r="AN1028" s="215"/>
      <c r="AO1028" s="215"/>
      <c r="AP1028" s="215"/>
      <c r="AQ1028" s="215"/>
      <c r="AR1028" s="215"/>
      <c r="AS1028" s="215"/>
      <c r="AT1028" s="215"/>
      <c r="AU1028" s="215"/>
    </row>
    <row r="1029" spans="3:48">
      <c r="C1029" s="38"/>
      <c r="D1029" s="38"/>
      <c r="AA1029" s="215"/>
      <c r="AB1029" s="215"/>
      <c r="AC1029" s="215"/>
      <c r="AD1029" s="215"/>
      <c r="AE1029" s="215"/>
      <c r="AG1029" s="225"/>
      <c r="AN1029" s="215"/>
      <c r="AO1029" s="215"/>
      <c r="AP1029" s="215"/>
      <c r="AQ1029" s="215"/>
      <c r="AR1029" s="215"/>
      <c r="AS1029" s="215"/>
      <c r="AT1029" s="215"/>
      <c r="AU1029" s="215"/>
    </row>
    <row r="1030" spans="3:48">
      <c r="C1030" s="38"/>
      <c r="D1030" s="38"/>
      <c r="AA1030" s="215"/>
      <c r="AB1030" s="215"/>
      <c r="AC1030" s="215"/>
      <c r="AD1030" s="215"/>
      <c r="AE1030" s="215"/>
      <c r="AG1030" s="225"/>
      <c r="AN1030" s="215"/>
      <c r="AO1030" s="215"/>
      <c r="AP1030" s="215"/>
      <c r="AQ1030" s="215"/>
      <c r="AR1030" s="215"/>
      <c r="AS1030" s="215"/>
      <c r="AT1030" s="215"/>
      <c r="AU1030" s="215"/>
    </row>
    <row r="1031" spans="3:48">
      <c r="C1031" s="38"/>
      <c r="D1031" s="38"/>
      <c r="AA1031" s="215"/>
      <c r="AB1031" s="215"/>
      <c r="AC1031" s="215"/>
      <c r="AD1031" s="215"/>
      <c r="AE1031" s="215"/>
      <c r="AG1031" s="225"/>
      <c r="AN1031" s="215"/>
      <c r="AO1031" s="215"/>
      <c r="AP1031" s="215"/>
      <c r="AQ1031" s="215"/>
      <c r="AR1031" s="215"/>
      <c r="AS1031" s="215"/>
      <c r="AT1031" s="215"/>
      <c r="AU1031" s="215"/>
    </row>
    <row r="1032" spans="3:48">
      <c r="C1032" s="38"/>
      <c r="D1032" s="38"/>
      <c r="AA1032" s="215"/>
      <c r="AB1032" s="215"/>
      <c r="AC1032" s="215"/>
      <c r="AD1032" s="215"/>
      <c r="AE1032" s="215"/>
      <c r="AG1032" s="225"/>
      <c r="AN1032" s="215"/>
      <c r="AO1032" s="215"/>
      <c r="AP1032" s="215"/>
      <c r="AQ1032" s="215"/>
      <c r="AR1032" s="215"/>
      <c r="AS1032" s="215"/>
      <c r="AT1032" s="215"/>
      <c r="AU1032" s="215"/>
    </row>
    <row r="1033" spans="3:48">
      <c r="C1033" s="38"/>
      <c r="D1033" s="38"/>
      <c r="AA1033" s="215"/>
      <c r="AB1033" s="215"/>
      <c r="AC1033" s="215"/>
      <c r="AD1033" s="215"/>
      <c r="AE1033" s="215"/>
      <c r="AG1033" s="225"/>
      <c r="AN1033" s="215"/>
      <c r="AO1033" s="215"/>
      <c r="AP1033" s="215"/>
      <c r="AQ1033" s="215"/>
      <c r="AR1033" s="215"/>
      <c r="AS1033" s="215"/>
      <c r="AT1033" s="215"/>
      <c r="AU1033" s="215"/>
    </row>
    <row r="1034" spans="3:48">
      <c r="C1034" s="38"/>
      <c r="D1034" s="38"/>
      <c r="AA1034" s="215"/>
      <c r="AB1034" s="215"/>
      <c r="AC1034" s="215"/>
      <c r="AD1034" s="215"/>
      <c r="AE1034" s="215"/>
      <c r="AG1034" s="225"/>
      <c r="AN1034" s="215"/>
      <c r="AO1034" s="215"/>
      <c r="AP1034" s="215"/>
      <c r="AQ1034" s="215"/>
      <c r="AR1034" s="215"/>
      <c r="AS1034" s="215"/>
      <c r="AT1034" s="215"/>
      <c r="AU1034" s="215"/>
    </row>
    <row r="1035" spans="3:48">
      <c r="C1035" s="38"/>
      <c r="D1035" s="38"/>
      <c r="AA1035" s="215"/>
      <c r="AB1035" s="215"/>
      <c r="AC1035" s="215"/>
      <c r="AD1035" s="215"/>
      <c r="AE1035" s="215"/>
      <c r="AG1035" s="225"/>
      <c r="AN1035" s="215"/>
      <c r="AO1035" s="215"/>
      <c r="AP1035" s="215"/>
      <c r="AQ1035" s="215"/>
      <c r="AR1035" s="215"/>
      <c r="AS1035" s="215"/>
      <c r="AT1035" s="215"/>
      <c r="AU1035" s="215"/>
    </row>
    <row r="1036" spans="3:48">
      <c r="C1036" s="38"/>
      <c r="D1036" s="38"/>
      <c r="AA1036" s="215"/>
      <c r="AB1036" s="215"/>
      <c r="AC1036" s="215"/>
      <c r="AD1036" s="215"/>
      <c r="AE1036" s="215"/>
      <c r="AG1036" s="225"/>
      <c r="AN1036" s="215"/>
      <c r="AO1036" s="215"/>
      <c r="AP1036" s="215"/>
      <c r="AQ1036" s="215"/>
      <c r="AR1036" s="215"/>
      <c r="AS1036" s="215"/>
      <c r="AT1036" s="215"/>
      <c r="AU1036" s="215"/>
    </row>
    <row r="1037" spans="3:48">
      <c r="C1037" s="38"/>
      <c r="D1037" s="38"/>
      <c r="AA1037" s="215"/>
      <c r="AB1037" s="215"/>
      <c r="AC1037" s="215"/>
      <c r="AD1037" s="215"/>
      <c r="AE1037" s="215"/>
      <c r="AG1037" s="225"/>
      <c r="AN1037" s="215"/>
      <c r="AO1037" s="215"/>
      <c r="AP1037" s="215"/>
      <c r="AQ1037" s="215"/>
      <c r="AR1037" s="215"/>
      <c r="AS1037" s="215"/>
      <c r="AT1037" s="215"/>
      <c r="AU1037" s="215"/>
    </row>
    <row r="1038" spans="3:48">
      <c r="C1038" s="38"/>
      <c r="D1038" s="38"/>
      <c r="AA1038" s="215"/>
      <c r="AB1038" s="215"/>
      <c r="AC1038" s="215"/>
      <c r="AD1038" s="215"/>
      <c r="AE1038" s="215"/>
      <c r="AG1038" s="225"/>
      <c r="AN1038" s="215"/>
      <c r="AO1038" s="215"/>
      <c r="AP1038" s="215"/>
      <c r="AQ1038" s="215"/>
      <c r="AR1038" s="215"/>
      <c r="AS1038" s="215"/>
      <c r="AT1038" s="215"/>
      <c r="AU1038" s="215"/>
    </row>
    <row r="1039" spans="3:48">
      <c r="C1039" s="38"/>
      <c r="D1039" s="38"/>
      <c r="AA1039" s="215"/>
      <c r="AB1039" s="215"/>
      <c r="AC1039" s="215"/>
      <c r="AD1039" s="215"/>
      <c r="AE1039" s="215"/>
      <c r="AG1039" s="225"/>
      <c r="AN1039" s="215"/>
      <c r="AO1039" s="215"/>
      <c r="AP1039" s="215"/>
      <c r="AQ1039" s="215"/>
      <c r="AR1039" s="215"/>
      <c r="AS1039" s="215"/>
      <c r="AT1039" s="215"/>
      <c r="AU1039" s="215"/>
    </row>
    <row r="1040" spans="3:48">
      <c r="C1040" s="38"/>
      <c r="D1040" s="38"/>
      <c r="AA1040" s="215"/>
      <c r="AB1040" s="215"/>
      <c r="AC1040" s="215"/>
      <c r="AD1040" s="215"/>
      <c r="AE1040" s="215"/>
      <c r="AG1040" s="225"/>
      <c r="AN1040" s="215"/>
      <c r="AO1040" s="215"/>
      <c r="AP1040" s="215"/>
      <c r="AQ1040" s="215"/>
      <c r="AR1040" s="215"/>
      <c r="AS1040" s="215"/>
      <c r="AT1040" s="215"/>
      <c r="AU1040" s="215"/>
      <c r="AV1040" s="215"/>
    </row>
    <row r="1041" spans="3:48">
      <c r="C1041" s="38"/>
      <c r="D1041" s="38"/>
      <c r="AA1041" s="215"/>
      <c r="AB1041" s="215"/>
      <c r="AC1041" s="215"/>
      <c r="AD1041" s="215"/>
      <c r="AE1041" s="215"/>
      <c r="AG1041" s="225"/>
      <c r="AN1041" s="215"/>
      <c r="AO1041" s="215"/>
      <c r="AP1041" s="215"/>
      <c r="AQ1041" s="215"/>
      <c r="AR1041" s="215"/>
      <c r="AS1041" s="215"/>
      <c r="AT1041" s="215"/>
      <c r="AU1041" s="215"/>
      <c r="AV1041" s="215"/>
    </row>
    <row r="1042" spans="3:48">
      <c r="C1042" s="38"/>
      <c r="D1042" s="38"/>
      <c r="AA1042" s="215"/>
      <c r="AB1042" s="215"/>
      <c r="AC1042" s="215"/>
      <c r="AD1042" s="215"/>
      <c r="AE1042" s="215"/>
      <c r="AG1042" s="225"/>
      <c r="AN1042" s="215"/>
      <c r="AO1042" s="215"/>
      <c r="AP1042" s="215"/>
      <c r="AQ1042" s="215"/>
      <c r="AR1042" s="215"/>
      <c r="AS1042" s="215"/>
      <c r="AT1042" s="215"/>
      <c r="AU1042" s="215"/>
    </row>
    <row r="1043" spans="3:48">
      <c r="C1043" s="38"/>
      <c r="D1043" s="38"/>
      <c r="AA1043" s="215"/>
      <c r="AB1043" s="215"/>
      <c r="AC1043" s="215"/>
      <c r="AD1043" s="215"/>
      <c r="AE1043" s="215"/>
      <c r="AG1043" s="225"/>
      <c r="AN1043" s="215"/>
      <c r="AO1043" s="215"/>
      <c r="AP1043" s="215"/>
      <c r="AQ1043" s="215"/>
      <c r="AR1043" s="215"/>
      <c r="AS1043" s="215"/>
      <c r="AT1043" s="215"/>
      <c r="AU1043" s="215"/>
    </row>
    <row r="1044" spans="3:48">
      <c r="C1044" s="38"/>
      <c r="D1044" s="38"/>
      <c r="AA1044" s="215"/>
      <c r="AB1044" s="215"/>
      <c r="AC1044" s="215"/>
      <c r="AD1044" s="215"/>
      <c r="AE1044" s="215"/>
      <c r="AG1044" s="225"/>
      <c r="AN1044" s="215"/>
      <c r="AO1044" s="215"/>
      <c r="AP1044" s="215"/>
      <c r="AQ1044" s="215"/>
      <c r="AR1044" s="215"/>
      <c r="AS1044" s="215"/>
      <c r="AT1044" s="215"/>
      <c r="AU1044" s="215"/>
    </row>
    <row r="1045" spans="3:48">
      <c r="C1045" s="38"/>
      <c r="D1045" s="38"/>
      <c r="AA1045" s="215"/>
      <c r="AB1045" s="215"/>
      <c r="AC1045" s="215"/>
      <c r="AD1045" s="215"/>
      <c r="AE1045" s="215"/>
      <c r="AG1045" s="225"/>
      <c r="AN1045" s="215"/>
      <c r="AO1045" s="215"/>
      <c r="AP1045" s="215"/>
      <c r="AQ1045" s="215"/>
      <c r="AR1045" s="215"/>
      <c r="AS1045" s="215"/>
      <c r="AT1045" s="215"/>
      <c r="AU1045" s="215"/>
    </row>
    <row r="1046" spans="3:48">
      <c r="C1046" s="38"/>
      <c r="D1046" s="38"/>
      <c r="AA1046" s="215"/>
      <c r="AB1046" s="215"/>
      <c r="AC1046" s="215"/>
      <c r="AD1046" s="215"/>
      <c r="AE1046" s="215"/>
      <c r="AG1046" s="225"/>
      <c r="AN1046" s="215"/>
      <c r="AO1046" s="215"/>
      <c r="AP1046" s="215"/>
      <c r="AQ1046" s="215"/>
      <c r="AR1046" s="215"/>
      <c r="AS1046" s="215"/>
      <c r="AT1046" s="215"/>
      <c r="AU1046" s="215"/>
    </row>
    <row r="1047" spans="3:48">
      <c r="C1047" s="38"/>
      <c r="D1047" s="38"/>
      <c r="AA1047" s="215"/>
      <c r="AB1047" s="215"/>
      <c r="AC1047" s="215"/>
      <c r="AD1047" s="215"/>
      <c r="AE1047" s="215"/>
      <c r="AG1047" s="225"/>
      <c r="AN1047" s="215"/>
      <c r="AO1047" s="215"/>
      <c r="AP1047" s="215"/>
      <c r="AQ1047" s="215"/>
      <c r="AR1047" s="215"/>
      <c r="AS1047" s="215"/>
      <c r="AT1047" s="215"/>
      <c r="AU1047" s="215"/>
    </row>
    <row r="1048" spans="3:48">
      <c r="C1048" s="38"/>
      <c r="D1048" s="38"/>
      <c r="AA1048" s="215"/>
      <c r="AB1048" s="215"/>
      <c r="AC1048" s="215"/>
      <c r="AD1048" s="215"/>
      <c r="AE1048" s="215"/>
      <c r="AG1048" s="225"/>
      <c r="AN1048" s="215"/>
      <c r="AO1048" s="215"/>
      <c r="AP1048" s="215"/>
      <c r="AQ1048" s="215"/>
      <c r="AR1048" s="215"/>
      <c r="AS1048" s="215"/>
      <c r="AT1048" s="215"/>
      <c r="AU1048" s="215"/>
    </row>
    <row r="1049" spans="3:48">
      <c r="C1049" s="38"/>
      <c r="D1049" s="38"/>
      <c r="AA1049" s="215"/>
      <c r="AB1049" s="215"/>
      <c r="AC1049" s="215"/>
      <c r="AD1049" s="215"/>
      <c r="AE1049" s="215"/>
      <c r="AG1049" s="225"/>
      <c r="AN1049" s="215"/>
      <c r="AO1049" s="215"/>
      <c r="AP1049" s="215"/>
      <c r="AQ1049" s="215"/>
      <c r="AR1049" s="215"/>
      <c r="AS1049" s="215"/>
      <c r="AT1049" s="215"/>
      <c r="AU1049" s="215"/>
    </row>
    <row r="1050" spans="3:48">
      <c r="C1050" s="38"/>
      <c r="D1050" s="38"/>
      <c r="AA1050" s="215"/>
      <c r="AB1050" s="215"/>
      <c r="AC1050" s="215"/>
      <c r="AD1050" s="215"/>
      <c r="AE1050" s="215"/>
      <c r="AG1050" s="225"/>
      <c r="AN1050" s="215"/>
      <c r="AO1050" s="215"/>
      <c r="AP1050" s="215"/>
      <c r="AQ1050" s="215"/>
      <c r="AR1050" s="215"/>
      <c r="AS1050" s="215"/>
      <c r="AT1050" s="215"/>
      <c r="AU1050" s="215"/>
    </row>
    <row r="1051" spans="3:48">
      <c r="C1051" s="38"/>
      <c r="D1051" s="38"/>
      <c r="AA1051" s="215"/>
      <c r="AB1051" s="215"/>
      <c r="AC1051" s="215"/>
      <c r="AD1051" s="215"/>
      <c r="AE1051" s="215"/>
      <c r="AG1051" s="225"/>
      <c r="AN1051" s="215"/>
      <c r="AO1051" s="215"/>
      <c r="AP1051" s="215"/>
      <c r="AQ1051" s="215"/>
      <c r="AR1051" s="215"/>
      <c r="AS1051" s="215"/>
      <c r="AT1051" s="215"/>
      <c r="AU1051" s="215"/>
    </row>
    <row r="1052" spans="3:48">
      <c r="C1052" s="38"/>
      <c r="D1052" s="38"/>
      <c r="AA1052" s="215"/>
      <c r="AB1052" s="215"/>
      <c r="AC1052" s="215"/>
      <c r="AD1052" s="215"/>
      <c r="AE1052" s="215"/>
      <c r="AG1052" s="225"/>
      <c r="AN1052" s="215"/>
      <c r="AO1052" s="215"/>
      <c r="AP1052" s="215"/>
      <c r="AQ1052" s="215"/>
      <c r="AR1052" s="215"/>
      <c r="AS1052" s="215"/>
      <c r="AT1052" s="215"/>
      <c r="AU1052" s="215"/>
    </row>
    <row r="1053" spans="3:48">
      <c r="C1053" s="38"/>
      <c r="D1053" s="38"/>
      <c r="AA1053" s="215"/>
      <c r="AB1053" s="215"/>
      <c r="AC1053" s="215"/>
      <c r="AD1053" s="215"/>
      <c r="AE1053" s="215"/>
      <c r="AG1053" s="225"/>
      <c r="AN1053" s="215"/>
      <c r="AO1053" s="215"/>
      <c r="AP1053" s="215"/>
      <c r="AQ1053" s="215"/>
      <c r="AR1053" s="215"/>
      <c r="AS1053" s="215"/>
      <c r="AT1053" s="215"/>
      <c r="AU1053" s="215"/>
    </row>
    <row r="1054" spans="3:48">
      <c r="C1054" s="38"/>
      <c r="D1054" s="38"/>
      <c r="AA1054" s="215"/>
      <c r="AB1054" s="215"/>
      <c r="AC1054" s="215"/>
      <c r="AD1054" s="215"/>
      <c r="AE1054" s="215"/>
      <c r="AG1054" s="225"/>
      <c r="AN1054" s="215"/>
      <c r="AO1054" s="215"/>
      <c r="AP1054" s="215"/>
      <c r="AQ1054" s="215"/>
      <c r="AR1054" s="215"/>
      <c r="AS1054" s="215"/>
      <c r="AT1054" s="215"/>
      <c r="AU1054" s="215"/>
    </row>
    <row r="1055" spans="3:48">
      <c r="C1055" s="38"/>
      <c r="D1055" s="38"/>
      <c r="AA1055" s="215"/>
      <c r="AB1055" s="215"/>
      <c r="AC1055" s="215"/>
      <c r="AD1055" s="215"/>
      <c r="AE1055" s="215"/>
      <c r="AG1055" s="225"/>
      <c r="AN1055" s="215"/>
      <c r="AO1055" s="215"/>
      <c r="AP1055" s="215"/>
      <c r="AQ1055" s="215"/>
      <c r="AR1055" s="215"/>
      <c r="AS1055" s="215"/>
      <c r="AT1055" s="215"/>
      <c r="AU1055" s="215"/>
    </row>
    <row r="1056" spans="3:48">
      <c r="C1056" s="38"/>
      <c r="D1056" s="38"/>
      <c r="AA1056" s="215"/>
      <c r="AB1056" s="215"/>
      <c r="AC1056" s="215"/>
      <c r="AD1056" s="215"/>
      <c r="AE1056" s="215"/>
      <c r="AG1056" s="225"/>
      <c r="AN1056" s="215"/>
      <c r="AO1056" s="215"/>
      <c r="AP1056" s="215"/>
      <c r="AQ1056" s="215"/>
      <c r="AR1056" s="215"/>
      <c r="AS1056" s="215"/>
      <c r="AT1056" s="215"/>
      <c r="AU1056" s="215"/>
    </row>
    <row r="1057" spans="3:64">
      <c r="C1057" s="38"/>
      <c r="D1057" s="38"/>
      <c r="AA1057" s="215"/>
      <c r="AB1057" s="215"/>
      <c r="AC1057" s="215"/>
      <c r="AD1057" s="215"/>
      <c r="AE1057" s="215"/>
      <c r="AG1057" s="225"/>
      <c r="AN1057" s="215"/>
      <c r="AO1057" s="215"/>
      <c r="AP1057" s="215"/>
      <c r="AQ1057" s="215"/>
      <c r="AR1057" s="215"/>
      <c r="AS1057" s="215"/>
      <c r="AT1057" s="215"/>
      <c r="AU1057" s="215"/>
    </row>
    <row r="1058" spans="3:64">
      <c r="C1058" s="38"/>
      <c r="D1058" s="38"/>
      <c r="AA1058" s="215"/>
      <c r="AB1058" s="215"/>
      <c r="AC1058" s="215"/>
      <c r="AD1058" s="215"/>
      <c r="AE1058" s="215"/>
      <c r="AG1058" s="225"/>
      <c r="AN1058" s="215"/>
      <c r="AO1058" s="215"/>
      <c r="AP1058" s="215"/>
      <c r="AQ1058" s="215"/>
      <c r="AR1058" s="215"/>
      <c r="AS1058" s="215"/>
      <c r="AT1058" s="215"/>
      <c r="AU1058" s="215"/>
    </row>
    <row r="1059" spans="3:64">
      <c r="C1059" s="38"/>
      <c r="D1059" s="38"/>
      <c r="AA1059" s="215"/>
      <c r="AB1059" s="215"/>
      <c r="AC1059" s="215"/>
      <c r="AD1059" s="215"/>
      <c r="AE1059" s="215"/>
      <c r="AG1059" s="225"/>
      <c r="AN1059" s="215"/>
      <c r="AO1059" s="215"/>
      <c r="AP1059" s="215"/>
      <c r="AQ1059" s="215"/>
      <c r="AR1059" s="215"/>
      <c r="AS1059" s="215"/>
      <c r="AT1059" s="215"/>
      <c r="AU1059" s="215"/>
    </row>
    <row r="1060" spans="3:64">
      <c r="C1060" s="38"/>
      <c r="D1060" s="38"/>
      <c r="AA1060" s="215"/>
      <c r="AB1060" s="215"/>
      <c r="AC1060" s="215"/>
      <c r="AD1060" s="215"/>
      <c r="AE1060" s="215"/>
      <c r="AG1060" s="225"/>
      <c r="AN1060" s="215"/>
      <c r="AO1060" s="215"/>
      <c r="AP1060" s="215"/>
      <c r="AQ1060" s="215"/>
      <c r="AR1060" s="215"/>
      <c r="AS1060" s="215"/>
      <c r="AT1060" s="215"/>
      <c r="AU1060" s="215"/>
    </row>
    <row r="1061" spans="3:64">
      <c r="C1061" s="38"/>
      <c r="D1061" s="38"/>
      <c r="AA1061" s="215"/>
      <c r="AB1061" s="215"/>
      <c r="AC1061" s="215"/>
      <c r="AD1061" s="215"/>
      <c r="AE1061" s="215"/>
      <c r="AG1061" s="225"/>
      <c r="AN1061" s="215"/>
      <c r="AO1061" s="215"/>
      <c r="AP1061" s="215"/>
      <c r="AQ1061" s="215"/>
      <c r="AR1061" s="215"/>
      <c r="AS1061" s="215"/>
      <c r="AT1061" s="215"/>
      <c r="AU1061" s="215"/>
    </row>
    <row r="1062" spans="3:64">
      <c r="C1062" s="38"/>
      <c r="D1062" s="38"/>
      <c r="AA1062" s="215"/>
      <c r="AB1062" s="215"/>
      <c r="AC1062" s="215"/>
      <c r="AD1062" s="215"/>
      <c r="AE1062" s="215"/>
      <c r="AG1062" s="225"/>
      <c r="AN1062" s="215"/>
      <c r="AO1062" s="215"/>
      <c r="AP1062" s="215"/>
      <c r="AQ1062" s="215"/>
      <c r="AR1062" s="215"/>
      <c r="AS1062" s="215"/>
      <c r="AT1062" s="215"/>
      <c r="AU1062" s="215"/>
    </row>
    <row r="1063" spans="3:64">
      <c r="C1063" s="38"/>
      <c r="D1063" s="38"/>
      <c r="AA1063" s="215"/>
      <c r="AB1063" s="215"/>
      <c r="AC1063" s="215"/>
      <c r="AD1063" s="215"/>
      <c r="AE1063" s="215"/>
      <c r="AG1063" s="225"/>
      <c r="AN1063" s="215"/>
      <c r="AO1063" s="215"/>
      <c r="AP1063" s="215"/>
      <c r="AQ1063" s="215"/>
      <c r="AR1063" s="215"/>
      <c r="AS1063" s="215"/>
      <c r="AT1063" s="215"/>
      <c r="AU1063" s="215"/>
    </row>
    <row r="1064" spans="3:64">
      <c r="C1064" s="38"/>
      <c r="D1064" s="38"/>
      <c r="AA1064" s="215"/>
      <c r="AB1064" s="215"/>
      <c r="AC1064" s="215"/>
      <c r="AD1064" s="215"/>
      <c r="AE1064" s="215"/>
      <c r="AG1064" s="225"/>
      <c r="AN1064" s="215"/>
      <c r="AO1064" s="215"/>
      <c r="AP1064" s="215"/>
      <c r="AQ1064" s="215"/>
      <c r="AR1064" s="215"/>
      <c r="AS1064" s="215"/>
      <c r="AT1064" s="215"/>
      <c r="AU1064" s="215"/>
    </row>
    <row r="1065" spans="3:64">
      <c r="C1065" s="38"/>
      <c r="D1065" s="38"/>
      <c r="AA1065" s="215"/>
      <c r="AB1065" s="215"/>
      <c r="AC1065" s="215"/>
      <c r="AD1065" s="215"/>
      <c r="AE1065" s="215"/>
      <c r="AG1065" s="225"/>
      <c r="AN1065" s="215"/>
      <c r="AO1065" s="215"/>
      <c r="AP1065" s="215"/>
      <c r="AQ1065" s="215"/>
      <c r="AR1065" s="215"/>
      <c r="AS1065" s="215"/>
      <c r="AT1065" s="215"/>
      <c r="AU1065" s="215"/>
      <c r="AV1065" s="215"/>
      <c r="AW1065" s="215"/>
      <c r="AX1065" s="215"/>
      <c r="AY1065" s="215"/>
      <c r="AZ1065" s="215"/>
      <c r="BA1065" s="215"/>
      <c r="BB1065" s="215"/>
      <c r="BC1065" s="215"/>
      <c r="BD1065" s="215"/>
      <c r="BE1065" s="215"/>
      <c r="BF1065" s="215"/>
      <c r="BG1065" s="215"/>
      <c r="BH1065" s="215"/>
      <c r="BI1065" s="215"/>
      <c r="BJ1065" s="215"/>
      <c r="BK1065" s="215"/>
      <c r="BL1065" s="215"/>
    </row>
    <row r="1066" spans="3:64">
      <c r="C1066" s="38"/>
      <c r="D1066" s="38"/>
      <c r="AA1066" s="215"/>
      <c r="AB1066" s="215"/>
      <c r="AC1066" s="215"/>
      <c r="AD1066" s="215"/>
      <c r="AE1066" s="215"/>
      <c r="AG1066" s="225"/>
      <c r="AN1066" s="215"/>
      <c r="AO1066" s="215"/>
      <c r="AP1066" s="215"/>
      <c r="AQ1066" s="215"/>
      <c r="AR1066" s="215"/>
      <c r="AS1066" s="215"/>
      <c r="AT1066" s="215"/>
      <c r="AU1066" s="215"/>
    </row>
    <row r="1067" spans="3:64">
      <c r="C1067" s="38"/>
      <c r="D1067" s="38"/>
      <c r="AA1067" s="215"/>
      <c r="AB1067" s="215"/>
      <c r="AC1067" s="215"/>
      <c r="AD1067" s="215"/>
      <c r="AE1067" s="215"/>
      <c r="AG1067" s="225"/>
      <c r="AN1067" s="215"/>
      <c r="AO1067" s="215"/>
      <c r="AP1067" s="215"/>
      <c r="AQ1067" s="215"/>
      <c r="AR1067" s="215"/>
      <c r="AS1067" s="215"/>
      <c r="AT1067" s="215"/>
      <c r="AU1067" s="215"/>
    </row>
    <row r="1068" spans="3:64">
      <c r="C1068" s="38"/>
      <c r="D1068" s="38"/>
      <c r="AA1068" s="215"/>
      <c r="AB1068" s="215"/>
      <c r="AC1068" s="215"/>
      <c r="AD1068" s="215"/>
      <c r="AE1068" s="215"/>
      <c r="AG1068" s="225"/>
      <c r="AN1068" s="215"/>
      <c r="AO1068" s="215"/>
      <c r="AP1068" s="215"/>
      <c r="AQ1068" s="215"/>
      <c r="AR1068" s="215"/>
      <c r="AS1068" s="215"/>
      <c r="AT1068" s="215"/>
      <c r="AU1068" s="215"/>
    </row>
    <row r="1069" spans="3:64">
      <c r="C1069" s="38"/>
      <c r="D1069" s="38"/>
      <c r="AA1069" s="215"/>
      <c r="AB1069" s="215"/>
      <c r="AC1069" s="215"/>
      <c r="AD1069" s="215"/>
      <c r="AE1069" s="215"/>
      <c r="AG1069" s="225"/>
      <c r="AN1069" s="215"/>
      <c r="AO1069" s="215"/>
      <c r="AP1069" s="215"/>
      <c r="AQ1069" s="215"/>
      <c r="AR1069" s="215"/>
      <c r="AS1069" s="215"/>
      <c r="AT1069" s="215"/>
      <c r="AU1069" s="215"/>
    </row>
    <row r="1070" spans="3:64">
      <c r="C1070" s="38"/>
      <c r="D1070" s="38"/>
      <c r="AA1070" s="215"/>
      <c r="AB1070" s="215"/>
      <c r="AC1070" s="215"/>
      <c r="AD1070" s="215"/>
      <c r="AE1070" s="215"/>
      <c r="AG1070" s="225"/>
      <c r="AN1070" s="215"/>
      <c r="AO1070" s="215"/>
      <c r="AP1070" s="215"/>
      <c r="AQ1070" s="215"/>
      <c r="AR1070" s="215"/>
      <c r="AS1070" s="215"/>
      <c r="AT1070" s="215"/>
      <c r="AU1070" s="215"/>
    </row>
    <row r="1071" spans="3:64">
      <c r="C1071" s="38"/>
      <c r="D1071" s="38"/>
      <c r="AA1071" s="215"/>
      <c r="AB1071" s="215"/>
      <c r="AC1071" s="215"/>
      <c r="AD1071" s="215"/>
      <c r="AE1071" s="215"/>
      <c r="AG1071" s="225"/>
      <c r="AN1071" s="215"/>
      <c r="AO1071" s="215"/>
      <c r="AP1071" s="215"/>
      <c r="AQ1071" s="215"/>
      <c r="AR1071" s="215"/>
      <c r="AS1071" s="215"/>
      <c r="AT1071" s="215"/>
      <c r="AU1071" s="215"/>
    </row>
    <row r="1072" spans="3:64">
      <c r="C1072" s="38"/>
      <c r="D1072" s="38"/>
      <c r="AA1072" s="215"/>
      <c r="AB1072" s="215"/>
      <c r="AC1072" s="215"/>
      <c r="AD1072" s="215"/>
      <c r="AE1072" s="215"/>
      <c r="AG1072" s="225"/>
      <c r="AN1072" s="215"/>
      <c r="AO1072" s="215"/>
      <c r="AP1072" s="215"/>
      <c r="AQ1072" s="215"/>
      <c r="AR1072" s="215"/>
      <c r="AS1072" s="215"/>
      <c r="AT1072" s="215"/>
      <c r="AU1072" s="215"/>
    </row>
    <row r="1073" spans="3:48">
      <c r="C1073" s="38"/>
      <c r="D1073" s="38"/>
      <c r="AA1073" s="215"/>
      <c r="AB1073" s="215"/>
      <c r="AC1073" s="215"/>
      <c r="AD1073" s="215"/>
      <c r="AE1073" s="215"/>
      <c r="AG1073" s="225"/>
      <c r="AN1073" s="215"/>
      <c r="AO1073" s="215"/>
      <c r="AP1073" s="215"/>
      <c r="AQ1073" s="215"/>
      <c r="AR1073" s="215"/>
      <c r="AS1073" s="215"/>
      <c r="AT1073" s="215"/>
      <c r="AU1073" s="215"/>
    </row>
    <row r="1074" spans="3:48">
      <c r="C1074" s="38"/>
      <c r="D1074" s="38"/>
      <c r="AA1074" s="215"/>
      <c r="AB1074" s="215"/>
      <c r="AC1074" s="215"/>
      <c r="AD1074" s="215"/>
      <c r="AE1074" s="215"/>
      <c r="AG1074" s="225"/>
      <c r="AN1074" s="215"/>
      <c r="AO1074" s="215"/>
      <c r="AP1074" s="215"/>
      <c r="AQ1074" s="215"/>
      <c r="AR1074" s="215"/>
      <c r="AS1074" s="215"/>
      <c r="AT1074" s="215"/>
      <c r="AU1074" s="215"/>
    </row>
    <row r="1075" spans="3:48">
      <c r="C1075" s="38"/>
      <c r="D1075" s="38"/>
      <c r="AA1075" s="215"/>
      <c r="AB1075" s="215"/>
      <c r="AC1075" s="215"/>
      <c r="AD1075" s="215"/>
      <c r="AE1075" s="215"/>
      <c r="AG1075" s="225"/>
      <c r="AN1075" s="215"/>
      <c r="AO1075" s="215"/>
      <c r="AP1075" s="215"/>
      <c r="AQ1075" s="215"/>
      <c r="AR1075" s="215"/>
      <c r="AS1075" s="215"/>
      <c r="AT1075" s="215"/>
      <c r="AU1075" s="215"/>
    </row>
    <row r="1076" spans="3:48">
      <c r="C1076" s="38"/>
      <c r="D1076" s="38"/>
      <c r="AA1076" s="215"/>
      <c r="AB1076" s="215"/>
      <c r="AC1076" s="215"/>
      <c r="AD1076" s="215"/>
      <c r="AE1076" s="215"/>
      <c r="AG1076" s="225"/>
      <c r="AN1076" s="215"/>
      <c r="AO1076" s="215"/>
      <c r="AP1076" s="215"/>
      <c r="AQ1076" s="215"/>
      <c r="AR1076" s="215"/>
      <c r="AS1076" s="215"/>
      <c r="AT1076" s="215"/>
      <c r="AU1076" s="215"/>
    </row>
    <row r="1077" spans="3:48">
      <c r="C1077" s="38"/>
      <c r="D1077" s="38"/>
      <c r="AA1077" s="215"/>
      <c r="AB1077" s="215"/>
      <c r="AC1077" s="215"/>
      <c r="AD1077" s="215"/>
      <c r="AE1077" s="215"/>
      <c r="AG1077" s="225"/>
      <c r="AN1077" s="215"/>
      <c r="AO1077" s="215"/>
      <c r="AP1077" s="215"/>
      <c r="AQ1077" s="215"/>
      <c r="AR1077" s="215"/>
      <c r="AS1077" s="215"/>
      <c r="AT1077" s="215"/>
      <c r="AU1077" s="215"/>
      <c r="AV1077" s="215"/>
    </row>
    <row r="1078" spans="3:48">
      <c r="C1078" s="38"/>
      <c r="D1078" s="38"/>
      <c r="AA1078" s="215"/>
      <c r="AB1078" s="215"/>
      <c r="AC1078" s="215"/>
      <c r="AD1078" s="215"/>
      <c r="AE1078" s="215"/>
      <c r="AG1078" s="225"/>
      <c r="AN1078" s="215"/>
      <c r="AO1078" s="215"/>
      <c r="AP1078" s="215"/>
      <c r="AQ1078" s="215"/>
      <c r="AR1078" s="215"/>
      <c r="AS1078" s="215"/>
      <c r="AT1078" s="215"/>
      <c r="AU1078" s="215"/>
    </row>
    <row r="1079" spans="3:48">
      <c r="C1079" s="38"/>
      <c r="D1079" s="38"/>
      <c r="AA1079" s="215"/>
      <c r="AB1079" s="215"/>
      <c r="AC1079" s="215"/>
      <c r="AD1079" s="215"/>
      <c r="AE1079" s="215"/>
      <c r="AG1079" s="225"/>
      <c r="AN1079" s="215"/>
      <c r="AO1079" s="215"/>
      <c r="AP1079" s="215"/>
      <c r="AQ1079" s="215"/>
      <c r="AR1079" s="215"/>
      <c r="AS1079" s="215"/>
      <c r="AT1079" s="215"/>
      <c r="AU1079" s="215"/>
      <c r="AV1079" s="215"/>
    </row>
    <row r="1080" spans="3:48">
      <c r="C1080" s="38"/>
      <c r="D1080" s="38"/>
      <c r="AA1080" s="215"/>
      <c r="AB1080" s="215"/>
      <c r="AC1080" s="215"/>
      <c r="AD1080" s="215"/>
      <c r="AE1080" s="215"/>
      <c r="AG1080" s="225"/>
      <c r="AN1080" s="215"/>
      <c r="AO1080" s="215"/>
      <c r="AP1080" s="215"/>
      <c r="AQ1080" s="215"/>
      <c r="AR1080" s="215"/>
      <c r="AS1080" s="215"/>
      <c r="AT1080" s="215"/>
      <c r="AU1080" s="215"/>
    </row>
    <row r="1081" spans="3:48">
      <c r="C1081" s="38"/>
      <c r="D1081" s="38"/>
      <c r="AA1081" s="215"/>
      <c r="AB1081" s="215"/>
      <c r="AC1081" s="215"/>
      <c r="AD1081" s="215"/>
      <c r="AE1081" s="215"/>
      <c r="AG1081" s="225"/>
      <c r="AN1081" s="215"/>
      <c r="AO1081" s="215"/>
      <c r="AP1081" s="215"/>
      <c r="AQ1081" s="215"/>
      <c r="AR1081" s="215"/>
      <c r="AS1081" s="215"/>
      <c r="AT1081" s="215"/>
      <c r="AU1081" s="215"/>
    </row>
    <row r="1082" spans="3:48">
      <c r="C1082" s="38"/>
      <c r="D1082" s="38"/>
      <c r="AA1082" s="215"/>
      <c r="AB1082" s="215"/>
      <c r="AC1082" s="215"/>
      <c r="AD1082" s="215"/>
      <c r="AE1082" s="215"/>
      <c r="AG1082" s="225"/>
      <c r="AN1082" s="215"/>
      <c r="AO1082" s="215"/>
      <c r="AP1082" s="215"/>
      <c r="AQ1082" s="215"/>
      <c r="AR1082" s="215"/>
      <c r="AS1082" s="215"/>
      <c r="AT1082" s="215"/>
      <c r="AU1082" s="215"/>
    </row>
    <row r="1083" spans="3:48">
      <c r="C1083" s="38"/>
      <c r="D1083" s="38"/>
      <c r="AA1083" s="215"/>
      <c r="AB1083" s="215"/>
      <c r="AC1083" s="215"/>
      <c r="AD1083" s="215"/>
      <c r="AE1083" s="215"/>
      <c r="AG1083" s="225"/>
      <c r="AN1083" s="215"/>
      <c r="AO1083" s="215"/>
      <c r="AP1083" s="215"/>
      <c r="AQ1083" s="215"/>
      <c r="AR1083" s="215"/>
      <c r="AS1083" s="215"/>
      <c r="AT1083" s="215"/>
      <c r="AU1083" s="215"/>
    </row>
    <row r="1084" spans="3:48">
      <c r="C1084" s="38"/>
      <c r="D1084" s="38"/>
      <c r="AA1084" s="215"/>
      <c r="AB1084" s="215"/>
      <c r="AC1084" s="215"/>
      <c r="AD1084" s="215"/>
      <c r="AE1084" s="215"/>
      <c r="AG1084" s="225"/>
      <c r="AN1084" s="215"/>
      <c r="AO1084" s="215"/>
      <c r="AP1084" s="215"/>
      <c r="AQ1084" s="215"/>
      <c r="AR1084" s="215"/>
      <c r="AS1084" s="215"/>
      <c r="AT1084" s="215"/>
      <c r="AU1084" s="215"/>
    </row>
    <row r="1085" spans="3:48">
      <c r="C1085" s="38"/>
      <c r="D1085" s="38"/>
      <c r="AA1085" s="215"/>
      <c r="AB1085" s="215"/>
      <c r="AC1085" s="215"/>
      <c r="AD1085" s="215"/>
      <c r="AE1085" s="215"/>
      <c r="AG1085" s="225"/>
      <c r="AN1085" s="215"/>
      <c r="AO1085" s="215"/>
      <c r="AP1085" s="215"/>
      <c r="AQ1085" s="215"/>
      <c r="AR1085" s="215"/>
      <c r="AS1085" s="215"/>
      <c r="AT1085" s="215"/>
      <c r="AU1085" s="215"/>
    </row>
    <row r="1086" spans="3:48">
      <c r="C1086" s="38"/>
      <c r="D1086" s="38"/>
      <c r="AA1086" s="215"/>
      <c r="AB1086" s="215"/>
      <c r="AC1086" s="215"/>
      <c r="AD1086" s="215"/>
      <c r="AE1086" s="215"/>
      <c r="AG1086" s="225"/>
      <c r="AN1086" s="215"/>
      <c r="AO1086" s="215"/>
      <c r="AP1086" s="215"/>
      <c r="AQ1086" s="215"/>
      <c r="AR1086" s="215"/>
      <c r="AS1086" s="215"/>
      <c r="AT1086" s="215"/>
      <c r="AU1086" s="215"/>
    </row>
    <row r="1087" spans="3:48">
      <c r="C1087" s="38"/>
      <c r="D1087" s="38"/>
      <c r="AA1087" s="215"/>
      <c r="AB1087" s="215"/>
      <c r="AC1087" s="215"/>
      <c r="AD1087" s="215"/>
      <c r="AE1087" s="215"/>
      <c r="AG1087" s="225"/>
      <c r="AN1087" s="215"/>
      <c r="AO1087" s="215"/>
      <c r="AP1087" s="215"/>
      <c r="AQ1087" s="215"/>
      <c r="AR1087" s="215"/>
      <c r="AS1087" s="215"/>
      <c r="AT1087" s="215"/>
      <c r="AU1087" s="215"/>
    </row>
    <row r="1088" spans="3:48">
      <c r="C1088" s="38"/>
      <c r="D1088" s="38"/>
      <c r="AA1088" s="215"/>
      <c r="AB1088" s="215"/>
      <c r="AC1088" s="215"/>
      <c r="AD1088" s="215"/>
      <c r="AE1088" s="215"/>
      <c r="AG1088" s="225"/>
      <c r="AN1088" s="215"/>
      <c r="AO1088" s="215"/>
      <c r="AP1088" s="215"/>
      <c r="AQ1088" s="215"/>
      <c r="AR1088" s="215"/>
      <c r="AS1088" s="215"/>
      <c r="AT1088" s="215"/>
      <c r="AU1088" s="215"/>
    </row>
    <row r="1089" spans="3:47">
      <c r="C1089" s="38"/>
      <c r="D1089" s="38"/>
      <c r="AA1089" s="215"/>
      <c r="AB1089" s="215"/>
      <c r="AC1089" s="215"/>
      <c r="AD1089" s="215"/>
      <c r="AE1089" s="215"/>
      <c r="AG1089" s="225"/>
      <c r="AN1089" s="215"/>
      <c r="AO1089" s="215"/>
      <c r="AP1089" s="215"/>
      <c r="AQ1089" s="215"/>
      <c r="AR1089" s="215"/>
      <c r="AS1089" s="215"/>
      <c r="AT1089" s="215"/>
      <c r="AU1089" s="215"/>
    </row>
    <row r="1090" spans="3:47">
      <c r="C1090" s="38"/>
      <c r="D1090" s="38"/>
      <c r="AA1090" s="215"/>
      <c r="AB1090" s="215"/>
      <c r="AC1090" s="215"/>
      <c r="AD1090" s="215"/>
      <c r="AE1090" s="215"/>
      <c r="AG1090" s="225"/>
      <c r="AN1090" s="215"/>
      <c r="AO1090" s="215"/>
      <c r="AP1090" s="215"/>
      <c r="AQ1090" s="215"/>
      <c r="AR1090" s="215"/>
      <c r="AS1090" s="215"/>
      <c r="AT1090" s="215"/>
      <c r="AU1090" s="215"/>
    </row>
    <row r="1091" spans="3:47">
      <c r="C1091" s="38"/>
      <c r="D1091" s="38"/>
      <c r="AA1091" s="215"/>
      <c r="AB1091" s="215"/>
      <c r="AC1091" s="215"/>
      <c r="AD1091" s="215"/>
      <c r="AE1091" s="215"/>
      <c r="AG1091" s="225"/>
      <c r="AN1091" s="215"/>
      <c r="AO1091" s="215"/>
      <c r="AP1091" s="215"/>
      <c r="AQ1091" s="215"/>
      <c r="AR1091" s="215"/>
      <c r="AS1091" s="215"/>
      <c r="AT1091" s="215"/>
      <c r="AU1091" s="215"/>
    </row>
    <row r="1092" spans="3:47">
      <c r="C1092" s="38"/>
      <c r="D1092" s="38"/>
      <c r="AA1092" s="215"/>
      <c r="AB1092" s="215"/>
      <c r="AC1092" s="215"/>
      <c r="AD1092" s="215"/>
      <c r="AE1092" s="215"/>
      <c r="AG1092" s="225"/>
      <c r="AN1092" s="215"/>
      <c r="AO1092" s="215"/>
      <c r="AP1092" s="215"/>
      <c r="AQ1092" s="215"/>
      <c r="AR1092" s="215"/>
      <c r="AS1092" s="215"/>
      <c r="AT1092" s="215"/>
      <c r="AU1092" s="215"/>
    </row>
    <row r="1093" spans="3:47">
      <c r="C1093" s="38"/>
      <c r="D1093" s="38"/>
      <c r="AA1093" s="215"/>
      <c r="AB1093" s="215"/>
      <c r="AC1093" s="215"/>
      <c r="AD1093" s="215"/>
      <c r="AE1093" s="215"/>
      <c r="AG1093" s="225"/>
      <c r="AN1093" s="215"/>
      <c r="AO1093" s="215"/>
      <c r="AP1093" s="215"/>
      <c r="AQ1093" s="215"/>
      <c r="AR1093" s="215"/>
      <c r="AS1093" s="215"/>
      <c r="AT1093" s="215"/>
      <c r="AU1093" s="215"/>
    </row>
    <row r="1094" spans="3:47">
      <c r="C1094" s="38"/>
      <c r="D1094" s="38"/>
      <c r="AA1094" s="215"/>
      <c r="AB1094" s="215"/>
      <c r="AC1094" s="215"/>
      <c r="AD1094" s="215"/>
      <c r="AE1094" s="215"/>
      <c r="AG1094" s="225"/>
      <c r="AN1094" s="215"/>
      <c r="AO1094" s="215"/>
      <c r="AP1094" s="215"/>
      <c r="AQ1094" s="215"/>
      <c r="AR1094" s="215"/>
      <c r="AS1094" s="215"/>
      <c r="AT1094" s="215"/>
      <c r="AU1094" s="215"/>
    </row>
    <row r="1095" spans="3:47">
      <c r="C1095" s="38"/>
      <c r="D1095" s="38"/>
      <c r="AA1095" s="215"/>
      <c r="AB1095" s="215"/>
      <c r="AC1095" s="215"/>
      <c r="AD1095" s="215"/>
      <c r="AE1095" s="215"/>
      <c r="AG1095" s="225"/>
      <c r="AN1095" s="215"/>
      <c r="AO1095" s="215"/>
      <c r="AP1095" s="215"/>
      <c r="AQ1095" s="215"/>
      <c r="AR1095" s="215"/>
      <c r="AS1095" s="215"/>
      <c r="AT1095" s="215"/>
      <c r="AU1095" s="215"/>
    </row>
    <row r="1096" spans="3:47">
      <c r="C1096" s="38"/>
      <c r="D1096" s="38"/>
      <c r="AA1096" s="215"/>
      <c r="AB1096" s="215"/>
      <c r="AC1096" s="215"/>
      <c r="AD1096" s="215"/>
      <c r="AE1096" s="215"/>
      <c r="AG1096" s="225"/>
      <c r="AN1096" s="215"/>
      <c r="AO1096" s="215"/>
      <c r="AP1096" s="215"/>
      <c r="AQ1096" s="215"/>
      <c r="AR1096" s="215"/>
      <c r="AS1096" s="215"/>
      <c r="AT1096" s="215"/>
      <c r="AU1096" s="215"/>
    </row>
    <row r="1097" spans="3:47">
      <c r="C1097" s="38"/>
      <c r="D1097" s="38"/>
      <c r="AA1097" s="215"/>
      <c r="AB1097" s="215"/>
      <c r="AC1097" s="215"/>
      <c r="AD1097" s="215"/>
      <c r="AE1097" s="215"/>
      <c r="AG1097" s="225"/>
      <c r="AN1097" s="215"/>
      <c r="AO1097" s="215"/>
      <c r="AP1097" s="215"/>
      <c r="AQ1097" s="215"/>
      <c r="AR1097" s="215"/>
      <c r="AS1097" s="215"/>
      <c r="AT1097" s="215"/>
      <c r="AU1097" s="215"/>
    </row>
    <row r="1098" spans="3:47">
      <c r="C1098" s="38"/>
      <c r="D1098" s="38"/>
      <c r="AA1098" s="215"/>
      <c r="AB1098" s="215"/>
      <c r="AC1098" s="215"/>
      <c r="AD1098" s="215"/>
      <c r="AE1098" s="215"/>
      <c r="AG1098" s="225"/>
      <c r="AN1098" s="215"/>
      <c r="AO1098" s="215"/>
      <c r="AP1098" s="215"/>
      <c r="AQ1098" s="215"/>
      <c r="AR1098" s="215"/>
      <c r="AS1098" s="215"/>
      <c r="AT1098" s="215"/>
      <c r="AU1098" s="215"/>
    </row>
    <row r="1099" spans="3:47">
      <c r="C1099" s="38"/>
      <c r="D1099" s="38"/>
      <c r="AA1099" s="215"/>
      <c r="AB1099" s="215"/>
      <c r="AC1099" s="215"/>
      <c r="AD1099" s="215"/>
      <c r="AE1099" s="215"/>
      <c r="AG1099" s="225"/>
      <c r="AN1099" s="215"/>
      <c r="AO1099" s="215"/>
      <c r="AP1099" s="215"/>
      <c r="AQ1099" s="215"/>
      <c r="AR1099" s="215"/>
      <c r="AS1099" s="215"/>
      <c r="AT1099" s="215"/>
      <c r="AU1099" s="215"/>
    </row>
    <row r="1100" spans="3:47">
      <c r="C1100" s="38"/>
      <c r="D1100" s="38"/>
      <c r="AA1100" s="215"/>
      <c r="AB1100" s="215"/>
      <c r="AC1100" s="215"/>
      <c r="AD1100" s="215"/>
      <c r="AE1100" s="215"/>
      <c r="AG1100" s="225"/>
      <c r="AN1100" s="215"/>
      <c r="AO1100" s="215"/>
      <c r="AP1100" s="215"/>
      <c r="AQ1100" s="215"/>
      <c r="AR1100" s="215"/>
      <c r="AS1100" s="215"/>
      <c r="AT1100" s="215"/>
      <c r="AU1100" s="215"/>
    </row>
    <row r="1101" spans="3:47">
      <c r="C1101" s="38"/>
      <c r="D1101" s="38"/>
      <c r="AA1101" s="215"/>
      <c r="AB1101" s="215"/>
      <c r="AC1101" s="215"/>
      <c r="AD1101" s="215"/>
      <c r="AE1101" s="215"/>
      <c r="AG1101" s="225"/>
      <c r="AN1101" s="215"/>
      <c r="AO1101" s="215"/>
      <c r="AP1101" s="215"/>
      <c r="AQ1101" s="215"/>
      <c r="AR1101" s="215"/>
      <c r="AS1101" s="215"/>
      <c r="AT1101" s="215"/>
      <c r="AU1101" s="215"/>
    </row>
    <row r="1102" spans="3:47">
      <c r="C1102" s="38"/>
      <c r="D1102" s="38"/>
      <c r="AA1102" s="215"/>
      <c r="AB1102" s="215"/>
      <c r="AC1102" s="215"/>
      <c r="AD1102" s="215"/>
      <c r="AE1102" s="215"/>
      <c r="AG1102" s="225"/>
      <c r="AN1102" s="215"/>
      <c r="AO1102" s="215"/>
      <c r="AP1102" s="215"/>
      <c r="AQ1102" s="215"/>
      <c r="AR1102" s="215"/>
      <c r="AS1102" s="215"/>
      <c r="AT1102" s="215"/>
      <c r="AU1102" s="215"/>
    </row>
    <row r="1103" spans="3:47">
      <c r="C1103" s="38"/>
      <c r="D1103" s="38"/>
      <c r="AA1103" s="215"/>
      <c r="AB1103" s="215"/>
      <c r="AC1103" s="215"/>
      <c r="AD1103" s="215"/>
      <c r="AE1103" s="215"/>
      <c r="AG1103" s="225"/>
      <c r="AN1103" s="215"/>
      <c r="AO1103" s="215"/>
      <c r="AP1103" s="215"/>
      <c r="AQ1103" s="215"/>
      <c r="AR1103" s="215"/>
      <c r="AS1103" s="215"/>
      <c r="AT1103" s="215"/>
      <c r="AU1103" s="215"/>
    </row>
    <row r="1104" spans="3:47">
      <c r="C1104" s="38"/>
      <c r="D1104" s="38"/>
      <c r="AA1104" s="215"/>
      <c r="AB1104" s="215"/>
      <c r="AC1104" s="215"/>
      <c r="AD1104" s="215"/>
      <c r="AE1104" s="215"/>
      <c r="AG1104" s="225"/>
      <c r="AN1104" s="215"/>
      <c r="AO1104" s="215"/>
      <c r="AP1104" s="215"/>
      <c r="AQ1104" s="215"/>
      <c r="AR1104" s="215"/>
      <c r="AS1104" s="215"/>
      <c r="AT1104" s="215"/>
      <c r="AU1104" s="215"/>
    </row>
    <row r="1105" spans="3:47">
      <c r="C1105" s="38"/>
      <c r="D1105" s="38"/>
      <c r="AA1105" s="215"/>
      <c r="AB1105" s="215"/>
      <c r="AC1105" s="215"/>
      <c r="AD1105" s="215"/>
      <c r="AE1105" s="215"/>
      <c r="AG1105" s="225"/>
      <c r="AN1105" s="215"/>
      <c r="AO1105" s="215"/>
      <c r="AP1105" s="215"/>
      <c r="AQ1105" s="215"/>
      <c r="AR1105" s="215"/>
      <c r="AS1105" s="215"/>
      <c r="AT1105" s="215"/>
      <c r="AU1105" s="215"/>
    </row>
    <row r="1106" spans="3:47">
      <c r="C1106" s="38"/>
      <c r="D1106" s="38"/>
      <c r="AA1106" s="215"/>
      <c r="AB1106" s="215"/>
      <c r="AC1106" s="215"/>
      <c r="AD1106" s="215"/>
      <c r="AE1106" s="215"/>
      <c r="AG1106" s="225"/>
      <c r="AN1106" s="215"/>
      <c r="AO1106" s="215"/>
      <c r="AP1106" s="215"/>
      <c r="AQ1106" s="215"/>
      <c r="AR1106" s="215"/>
      <c r="AS1106" s="215"/>
      <c r="AT1106" s="215"/>
      <c r="AU1106" s="215"/>
    </row>
    <row r="1107" spans="3:47">
      <c r="C1107" s="38"/>
      <c r="D1107" s="38"/>
      <c r="AA1107" s="215"/>
      <c r="AB1107" s="215"/>
      <c r="AC1107" s="215"/>
      <c r="AD1107" s="215"/>
      <c r="AE1107" s="215"/>
      <c r="AG1107" s="225"/>
      <c r="AN1107" s="215"/>
      <c r="AO1107" s="215"/>
      <c r="AP1107" s="215"/>
      <c r="AQ1107" s="215"/>
      <c r="AR1107" s="215"/>
      <c r="AS1107" s="215"/>
      <c r="AT1107" s="215"/>
      <c r="AU1107" s="215"/>
    </row>
    <row r="1108" spans="3:47">
      <c r="C1108" s="38"/>
      <c r="D1108" s="38"/>
      <c r="AA1108" s="215"/>
      <c r="AB1108" s="215"/>
      <c r="AC1108" s="215"/>
      <c r="AD1108" s="215"/>
      <c r="AE1108" s="215"/>
      <c r="AG1108" s="225"/>
      <c r="AN1108" s="215"/>
      <c r="AO1108" s="215"/>
      <c r="AP1108" s="215"/>
      <c r="AQ1108" s="215"/>
      <c r="AR1108" s="215"/>
      <c r="AS1108" s="215"/>
      <c r="AT1108" s="215"/>
      <c r="AU1108" s="215"/>
    </row>
    <row r="1109" spans="3:47">
      <c r="C1109" s="38"/>
      <c r="D1109" s="38"/>
      <c r="AA1109" s="215"/>
      <c r="AB1109" s="215"/>
      <c r="AC1109" s="215"/>
      <c r="AD1109" s="215"/>
      <c r="AE1109" s="215"/>
      <c r="AG1109" s="225"/>
      <c r="AN1109" s="215"/>
      <c r="AO1109" s="215"/>
      <c r="AP1109" s="215"/>
      <c r="AQ1109" s="215"/>
      <c r="AR1109" s="215"/>
      <c r="AS1109" s="215"/>
      <c r="AT1109" s="215"/>
      <c r="AU1109" s="215"/>
    </row>
    <row r="1110" spans="3:47">
      <c r="C1110" s="38"/>
      <c r="D1110" s="38"/>
      <c r="AA1110" s="215"/>
      <c r="AB1110" s="215"/>
      <c r="AC1110" s="215"/>
      <c r="AD1110" s="215"/>
      <c r="AE1110" s="215"/>
      <c r="AG1110" s="225"/>
      <c r="AN1110" s="215"/>
      <c r="AO1110" s="215"/>
      <c r="AP1110" s="215"/>
      <c r="AQ1110" s="215"/>
      <c r="AR1110" s="215"/>
      <c r="AS1110" s="215"/>
      <c r="AT1110" s="215"/>
      <c r="AU1110" s="215"/>
    </row>
    <row r="1111" spans="3:47">
      <c r="C1111" s="38"/>
      <c r="D1111" s="38"/>
      <c r="AA1111" s="215"/>
      <c r="AB1111" s="215"/>
      <c r="AC1111" s="215"/>
      <c r="AD1111" s="215"/>
      <c r="AE1111" s="215"/>
      <c r="AG1111" s="225"/>
      <c r="AN1111" s="215"/>
      <c r="AO1111" s="215"/>
      <c r="AP1111" s="215"/>
      <c r="AQ1111" s="215"/>
      <c r="AR1111" s="215"/>
      <c r="AS1111" s="215"/>
      <c r="AT1111" s="215"/>
      <c r="AU1111" s="215"/>
    </row>
    <row r="1112" spans="3:47">
      <c r="C1112" s="38"/>
      <c r="D1112" s="38"/>
      <c r="AA1112" s="215"/>
      <c r="AB1112" s="215"/>
      <c r="AC1112" s="215"/>
      <c r="AD1112" s="215"/>
      <c r="AE1112" s="215"/>
      <c r="AG1112" s="225"/>
      <c r="AN1112" s="215"/>
      <c r="AO1112" s="215"/>
      <c r="AP1112" s="215"/>
      <c r="AQ1112" s="215"/>
      <c r="AR1112" s="215"/>
      <c r="AS1112" s="215"/>
      <c r="AT1112" s="215"/>
      <c r="AU1112" s="215"/>
    </row>
    <row r="1113" spans="3:47">
      <c r="C1113" s="38"/>
      <c r="D1113" s="38"/>
      <c r="AA1113" s="215"/>
      <c r="AB1113" s="215"/>
      <c r="AC1113" s="215"/>
      <c r="AD1113" s="215"/>
      <c r="AE1113" s="215"/>
      <c r="AG1113" s="225"/>
      <c r="AN1113" s="215"/>
      <c r="AO1113" s="215"/>
      <c r="AP1113" s="215"/>
      <c r="AQ1113" s="215"/>
      <c r="AR1113" s="215"/>
      <c r="AS1113" s="215"/>
      <c r="AT1113" s="215"/>
      <c r="AU1113" s="215"/>
    </row>
    <row r="1114" spans="3:47">
      <c r="C1114" s="38"/>
      <c r="D1114" s="38"/>
      <c r="AA1114" s="215"/>
      <c r="AB1114" s="215"/>
      <c r="AC1114" s="215"/>
      <c r="AD1114" s="215"/>
      <c r="AE1114" s="215"/>
      <c r="AG1114" s="225"/>
      <c r="AN1114" s="215"/>
      <c r="AO1114" s="215"/>
      <c r="AP1114" s="215"/>
      <c r="AQ1114" s="215"/>
      <c r="AR1114" s="215"/>
      <c r="AS1114" s="215"/>
      <c r="AT1114" s="215"/>
      <c r="AU1114" s="215"/>
    </row>
    <row r="1115" spans="3:47">
      <c r="C1115" s="38"/>
      <c r="D1115" s="38"/>
      <c r="AA1115" s="215"/>
      <c r="AB1115" s="215"/>
      <c r="AC1115" s="215"/>
      <c r="AD1115" s="215"/>
      <c r="AE1115" s="215"/>
      <c r="AG1115" s="225"/>
      <c r="AN1115" s="215"/>
      <c r="AO1115" s="215"/>
      <c r="AP1115" s="215"/>
      <c r="AQ1115" s="215"/>
      <c r="AR1115" s="215"/>
      <c r="AS1115" s="215"/>
      <c r="AT1115" s="215"/>
      <c r="AU1115" s="215"/>
    </row>
    <row r="1116" spans="3:47">
      <c r="C1116" s="38"/>
      <c r="D1116" s="38"/>
      <c r="AA1116" s="215"/>
      <c r="AB1116" s="215"/>
      <c r="AC1116" s="215"/>
      <c r="AD1116" s="215"/>
      <c r="AE1116" s="215"/>
      <c r="AG1116" s="225"/>
      <c r="AN1116" s="215"/>
      <c r="AO1116" s="215"/>
      <c r="AP1116" s="215"/>
      <c r="AQ1116" s="215"/>
      <c r="AR1116" s="215"/>
      <c r="AS1116" s="215"/>
      <c r="AT1116" s="215"/>
      <c r="AU1116" s="215"/>
    </row>
    <row r="1117" spans="3:47">
      <c r="C1117" s="38"/>
      <c r="D1117" s="38"/>
      <c r="AA1117" s="215"/>
      <c r="AB1117" s="215"/>
      <c r="AC1117" s="215"/>
      <c r="AD1117" s="215"/>
      <c r="AE1117" s="215"/>
      <c r="AG1117" s="225"/>
      <c r="AN1117" s="215"/>
      <c r="AO1117" s="215"/>
      <c r="AP1117" s="215"/>
      <c r="AQ1117" s="215"/>
      <c r="AR1117" s="215"/>
      <c r="AS1117" s="215"/>
      <c r="AT1117" s="215"/>
      <c r="AU1117" s="215"/>
    </row>
    <row r="1118" spans="3:47">
      <c r="C1118" s="38"/>
      <c r="D1118" s="38"/>
      <c r="AA1118" s="215"/>
      <c r="AB1118" s="215"/>
      <c r="AC1118" s="215"/>
      <c r="AD1118" s="215"/>
      <c r="AE1118" s="215"/>
      <c r="AG1118" s="225"/>
      <c r="AN1118" s="215"/>
      <c r="AO1118" s="215"/>
      <c r="AP1118" s="215"/>
      <c r="AQ1118" s="215"/>
      <c r="AR1118" s="215"/>
      <c r="AS1118" s="215"/>
      <c r="AT1118" s="215"/>
      <c r="AU1118" s="215"/>
    </row>
    <row r="1119" spans="3:47">
      <c r="C1119" s="38"/>
      <c r="D1119" s="38"/>
      <c r="AA1119" s="215"/>
      <c r="AB1119" s="215"/>
      <c r="AC1119" s="215"/>
      <c r="AD1119" s="215"/>
      <c r="AE1119" s="215"/>
      <c r="AG1119" s="225"/>
      <c r="AN1119" s="215"/>
      <c r="AO1119" s="215"/>
      <c r="AP1119" s="215"/>
      <c r="AQ1119" s="215"/>
      <c r="AR1119" s="215"/>
      <c r="AS1119" s="215"/>
      <c r="AT1119" s="215"/>
      <c r="AU1119" s="215"/>
    </row>
    <row r="1120" spans="3:47">
      <c r="C1120" s="38"/>
      <c r="D1120" s="38"/>
      <c r="AA1120" s="215"/>
      <c r="AB1120" s="215"/>
      <c r="AC1120" s="215"/>
      <c r="AD1120" s="215"/>
      <c r="AE1120" s="215"/>
      <c r="AG1120" s="225"/>
      <c r="AN1120" s="215"/>
      <c r="AO1120" s="215"/>
      <c r="AP1120" s="215"/>
      <c r="AQ1120" s="215"/>
      <c r="AR1120" s="215"/>
      <c r="AS1120" s="215"/>
      <c r="AT1120" s="215"/>
      <c r="AU1120" s="215"/>
    </row>
    <row r="1121" spans="3:47">
      <c r="C1121" s="38"/>
      <c r="D1121" s="38"/>
      <c r="AA1121" s="215"/>
      <c r="AB1121" s="215"/>
      <c r="AC1121" s="215"/>
      <c r="AD1121" s="215"/>
      <c r="AE1121" s="215"/>
      <c r="AG1121" s="225"/>
      <c r="AN1121" s="215"/>
      <c r="AO1121" s="215"/>
      <c r="AP1121" s="215"/>
      <c r="AQ1121" s="215"/>
      <c r="AR1121" s="215"/>
      <c r="AS1121" s="215"/>
      <c r="AT1121" s="215"/>
      <c r="AU1121" s="215"/>
    </row>
    <row r="1122" spans="3:47">
      <c r="C1122" s="38"/>
      <c r="D1122" s="38"/>
      <c r="AA1122" s="215"/>
      <c r="AB1122" s="215"/>
      <c r="AC1122" s="215"/>
      <c r="AD1122" s="215"/>
      <c r="AE1122" s="215"/>
      <c r="AG1122" s="225"/>
      <c r="AN1122" s="215"/>
      <c r="AO1122" s="215"/>
      <c r="AP1122" s="215"/>
      <c r="AQ1122" s="215"/>
      <c r="AR1122" s="215"/>
      <c r="AS1122" s="215"/>
      <c r="AT1122" s="215"/>
      <c r="AU1122" s="215"/>
    </row>
    <row r="1123" spans="3:47">
      <c r="C1123" s="38"/>
      <c r="D1123" s="38"/>
      <c r="AA1123" s="215"/>
      <c r="AB1123" s="215"/>
      <c r="AC1123" s="215"/>
      <c r="AD1123" s="215"/>
      <c r="AE1123" s="215"/>
      <c r="AG1123" s="225"/>
      <c r="AN1123" s="215"/>
      <c r="AO1123" s="215"/>
      <c r="AP1123" s="215"/>
      <c r="AQ1123" s="215"/>
      <c r="AR1123" s="215"/>
      <c r="AS1123" s="215"/>
      <c r="AT1123" s="215"/>
      <c r="AU1123" s="215"/>
    </row>
    <row r="1124" spans="3:47">
      <c r="C1124" s="38"/>
      <c r="D1124" s="38"/>
      <c r="AA1124" s="215"/>
      <c r="AB1124" s="215"/>
      <c r="AC1124" s="215"/>
      <c r="AD1124" s="215"/>
      <c r="AE1124" s="215"/>
      <c r="AG1124" s="225"/>
      <c r="AN1124" s="215"/>
      <c r="AO1124" s="215"/>
      <c r="AP1124" s="215"/>
      <c r="AQ1124" s="215"/>
      <c r="AR1124" s="215"/>
      <c r="AS1124" s="215"/>
      <c r="AT1124" s="215"/>
      <c r="AU1124" s="215"/>
    </row>
    <row r="1125" spans="3:47">
      <c r="C1125" s="38"/>
      <c r="D1125" s="38"/>
      <c r="AA1125" s="215"/>
      <c r="AB1125" s="215"/>
      <c r="AC1125" s="215"/>
      <c r="AD1125" s="215"/>
      <c r="AE1125" s="215"/>
      <c r="AG1125" s="225"/>
      <c r="AN1125" s="215"/>
      <c r="AO1125" s="215"/>
      <c r="AP1125" s="215"/>
      <c r="AQ1125" s="215"/>
      <c r="AR1125" s="215"/>
      <c r="AS1125" s="215"/>
      <c r="AT1125" s="215"/>
      <c r="AU1125" s="215"/>
    </row>
    <row r="1126" spans="3:47">
      <c r="C1126" s="38"/>
      <c r="D1126" s="38"/>
      <c r="AA1126" s="215"/>
      <c r="AB1126" s="215"/>
      <c r="AC1126" s="215"/>
      <c r="AD1126" s="215"/>
      <c r="AE1126" s="215"/>
      <c r="AG1126" s="225"/>
      <c r="AN1126" s="215"/>
      <c r="AO1126" s="215"/>
      <c r="AP1126" s="215"/>
      <c r="AQ1126" s="215"/>
      <c r="AR1126" s="215"/>
      <c r="AS1126" s="215"/>
      <c r="AT1126" s="215"/>
      <c r="AU1126" s="215"/>
    </row>
    <row r="1127" spans="3:47">
      <c r="C1127" s="38"/>
      <c r="D1127" s="38"/>
      <c r="AA1127" s="215"/>
      <c r="AB1127" s="215"/>
      <c r="AC1127" s="215"/>
      <c r="AD1127" s="215"/>
      <c r="AE1127" s="215"/>
      <c r="AG1127" s="225"/>
      <c r="AN1127" s="215"/>
      <c r="AO1127" s="215"/>
      <c r="AP1127" s="215"/>
      <c r="AQ1127" s="215"/>
      <c r="AR1127" s="215"/>
      <c r="AS1127" s="215"/>
      <c r="AT1127" s="215"/>
      <c r="AU1127" s="215"/>
    </row>
    <row r="1128" spans="3:47">
      <c r="C1128" s="38"/>
      <c r="D1128" s="38"/>
      <c r="AA1128" s="215"/>
      <c r="AB1128" s="215"/>
      <c r="AC1128" s="215"/>
      <c r="AD1128" s="215"/>
      <c r="AE1128" s="215"/>
      <c r="AG1128" s="225"/>
      <c r="AN1128" s="215"/>
      <c r="AO1128" s="215"/>
      <c r="AP1128" s="215"/>
      <c r="AQ1128" s="215"/>
      <c r="AR1128" s="215"/>
      <c r="AS1128" s="215"/>
      <c r="AT1128" s="215"/>
      <c r="AU1128" s="215"/>
    </row>
    <row r="1129" spans="3:47">
      <c r="C1129" s="38"/>
      <c r="D1129" s="38"/>
      <c r="AA1129" s="215"/>
      <c r="AB1129" s="215"/>
      <c r="AC1129" s="215"/>
      <c r="AD1129" s="215"/>
      <c r="AE1129" s="215"/>
      <c r="AG1129" s="225"/>
      <c r="AN1129" s="215"/>
      <c r="AO1129" s="215"/>
      <c r="AP1129" s="215"/>
      <c r="AQ1129" s="215"/>
      <c r="AR1129" s="215"/>
      <c r="AS1129" s="215"/>
      <c r="AT1129" s="215"/>
      <c r="AU1129" s="215"/>
    </row>
    <row r="1130" spans="3:47">
      <c r="C1130" s="38"/>
      <c r="D1130" s="38"/>
      <c r="AA1130" s="215"/>
      <c r="AB1130" s="215"/>
      <c r="AC1130" s="215"/>
      <c r="AD1130" s="215"/>
      <c r="AE1130" s="215"/>
      <c r="AG1130" s="225"/>
      <c r="AN1130" s="215"/>
      <c r="AO1130" s="215"/>
      <c r="AP1130" s="215"/>
      <c r="AQ1130" s="215"/>
      <c r="AR1130" s="215"/>
      <c r="AS1130" s="215"/>
      <c r="AT1130" s="215"/>
      <c r="AU1130" s="215"/>
    </row>
    <row r="1131" spans="3:47">
      <c r="C1131" s="38"/>
      <c r="D1131" s="38"/>
      <c r="AA1131" s="215"/>
      <c r="AB1131" s="215"/>
      <c r="AC1131" s="215"/>
      <c r="AD1131" s="215"/>
      <c r="AE1131" s="215"/>
      <c r="AG1131" s="225"/>
      <c r="AN1131" s="215"/>
      <c r="AO1131" s="215"/>
      <c r="AP1131" s="215"/>
      <c r="AQ1131" s="215"/>
      <c r="AR1131" s="215"/>
      <c r="AS1131" s="215"/>
      <c r="AT1131" s="215"/>
      <c r="AU1131" s="215"/>
    </row>
    <row r="1132" spans="3:47">
      <c r="C1132" s="38"/>
      <c r="D1132" s="38"/>
      <c r="AA1132" s="215"/>
      <c r="AB1132" s="215"/>
      <c r="AC1132" s="215"/>
      <c r="AD1132" s="215"/>
      <c r="AE1132" s="215"/>
      <c r="AG1132" s="225"/>
      <c r="AN1132" s="215"/>
      <c r="AO1132" s="215"/>
      <c r="AP1132" s="215"/>
      <c r="AQ1132" s="215"/>
      <c r="AR1132" s="215"/>
      <c r="AS1132" s="215"/>
      <c r="AT1132" s="215"/>
      <c r="AU1132" s="215"/>
    </row>
    <row r="1133" spans="3:47">
      <c r="C1133" s="38"/>
      <c r="D1133" s="38"/>
      <c r="AA1133" s="215"/>
      <c r="AB1133" s="215"/>
      <c r="AC1133" s="215"/>
      <c r="AD1133" s="215"/>
      <c r="AE1133" s="215"/>
      <c r="AG1133" s="225"/>
      <c r="AN1133" s="215"/>
      <c r="AO1133" s="215"/>
      <c r="AP1133" s="215"/>
      <c r="AQ1133" s="215"/>
      <c r="AR1133" s="215"/>
      <c r="AS1133" s="215"/>
      <c r="AT1133" s="215"/>
      <c r="AU1133" s="215"/>
    </row>
    <row r="1134" spans="3:47">
      <c r="C1134" s="38"/>
      <c r="D1134" s="38"/>
      <c r="AA1134" s="215"/>
      <c r="AB1134" s="215"/>
      <c r="AC1134" s="215"/>
      <c r="AD1134" s="215"/>
      <c r="AE1134" s="215"/>
      <c r="AG1134" s="225"/>
      <c r="AN1134" s="215"/>
      <c r="AO1134" s="215"/>
      <c r="AP1134" s="215"/>
      <c r="AQ1134" s="215"/>
      <c r="AR1134" s="215"/>
      <c r="AS1134" s="215"/>
      <c r="AT1134" s="215"/>
      <c r="AU1134" s="215"/>
    </row>
    <row r="1135" spans="3:47">
      <c r="C1135" s="38"/>
      <c r="D1135" s="38"/>
      <c r="AA1135" s="215"/>
      <c r="AB1135" s="215"/>
      <c r="AC1135" s="215"/>
      <c r="AD1135" s="215"/>
      <c r="AE1135" s="215"/>
      <c r="AG1135" s="225"/>
      <c r="AN1135" s="215"/>
      <c r="AO1135" s="215"/>
      <c r="AP1135" s="215"/>
      <c r="AQ1135" s="215"/>
      <c r="AR1135" s="215"/>
      <c r="AS1135" s="215"/>
      <c r="AT1135" s="215"/>
      <c r="AU1135" s="215"/>
    </row>
    <row r="1136" spans="3:47">
      <c r="C1136" s="38"/>
      <c r="D1136" s="38"/>
      <c r="AA1136" s="215"/>
      <c r="AB1136" s="215"/>
      <c r="AC1136" s="215"/>
      <c r="AD1136" s="215"/>
      <c r="AE1136" s="215"/>
      <c r="AG1136" s="225"/>
      <c r="AN1136" s="215"/>
      <c r="AO1136" s="215"/>
      <c r="AP1136" s="215"/>
      <c r="AQ1136" s="215"/>
      <c r="AR1136" s="215"/>
      <c r="AS1136" s="215"/>
      <c r="AT1136" s="215"/>
      <c r="AU1136" s="215"/>
    </row>
    <row r="1137" spans="3:47">
      <c r="C1137" s="38"/>
      <c r="D1137" s="38"/>
      <c r="AA1137" s="215"/>
      <c r="AB1137" s="215"/>
      <c r="AC1137" s="215"/>
      <c r="AD1137" s="215"/>
      <c r="AE1137" s="215"/>
      <c r="AG1137" s="225"/>
      <c r="AN1137" s="215"/>
      <c r="AO1137" s="215"/>
      <c r="AP1137" s="215"/>
      <c r="AQ1137" s="215"/>
      <c r="AR1137" s="215"/>
      <c r="AS1137" s="215"/>
      <c r="AT1137" s="215"/>
      <c r="AU1137" s="215"/>
    </row>
    <row r="1138" spans="3:47">
      <c r="C1138" s="38"/>
      <c r="D1138" s="38"/>
      <c r="AA1138" s="215"/>
      <c r="AB1138" s="215"/>
      <c r="AC1138" s="215"/>
      <c r="AD1138" s="215"/>
      <c r="AE1138" s="215"/>
      <c r="AG1138" s="225"/>
      <c r="AN1138" s="215"/>
      <c r="AO1138" s="215"/>
      <c r="AP1138" s="215"/>
      <c r="AQ1138" s="215"/>
      <c r="AR1138" s="215"/>
      <c r="AS1138" s="215"/>
      <c r="AT1138" s="215"/>
      <c r="AU1138" s="215"/>
    </row>
    <row r="1139" spans="3:47">
      <c r="C1139" s="38"/>
      <c r="D1139" s="38"/>
      <c r="AA1139" s="215"/>
      <c r="AB1139" s="215"/>
      <c r="AC1139" s="215"/>
      <c r="AD1139" s="215"/>
      <c r="AE1139" s="215"/>
      <c r="AG1139" s="225"/>
      <c r="AN1139" s="215"/>
      <c r="AO1139" s="215"/>
      <c r="AP1139" s="215"/>
      <c r="AQ1139" s="215"/>
      <c r="AR1139" s="215"/>
      <c r="AS1139" s="215"/>
      <c r="AT1139" s="215"/>
      <c r="AU1139" s="215"/>
    </row>
    <row r="1140" spans="3:47">
      <c r="C1140" s="38"/>
      <c r="D1140" s="38"/>
      <c r="AA1140" s="215"/>
      <c r="AB1140" s="215"/>
      <c r="AC1140" s="215"/>
      <c r="AD1140" s="215"/>
      <c r="AE1140" s="215"/>
      <c r="AG1140" s="225"/>
      <c r="AN1140" s="215"/>
      <c r="AO1140" s="215"/>
      <c r="AP1140" s="215"/>
      <c r="AQ1140" s="215"/>
      <c r="AR1140" s="215"/>
      <c r="AS1140" s="215"/>
      <c r="AT1140" s="215"/>
      <c r="AU1140" s="215"/>
    </row>
    <row r="1141" spans="3:47">
      <c r="C1141" s="38"/>
      <c r="D1141" s="38"/>
      <c r="AA1141" s="215"/>
      <c r="AB1141" s="215"/>
      <c r="AC1141" s="215"/>
      <c r="AD1141" s="215"/>
      <c r="AE1141" s="215"/>
      <c r="AG1141" s="225"/>
      <c r="AN1141" s="215"/>
      <c r="AO1141" s="215"/>
      <c r="AP1141" s="215"/>
      <c r="AQ1141" s="215"/>
      <c r="AR1141" s="215"/>
      <c r="AS1141" s="215"/>
      <c r="AT1141" s="215"/>
      <c r="AU1141" s="215"/>
    </row>
    <row r="1142" spans="3:47">
      <c r="C1142" s="38"/>
      <c r="D1142" s="38"/>
      <c r="AA1142" s="215"/>
      <c r="AB1142" s="215"/>
      <c r="AC1142" s="215"/>
      <c r="AD1142" s="215"/>
      <c r="AE1142" s="215"/>
      <c r="AG1142" s="225"/>
      <c r="AN1142" s="215"/>
      <c r="AO1142" s="215"/>
      <c r="AP1142" s="215"/>
      <c r="AQ1142" s="215"/>
      <c r="AR1142" s="215"/>
      <c r="AS1142" s="215"/>
      <c r="AT1142" s="215"/>
      <c r="AU1142" s="215"/>
    </row>
    <row r="1143" spans="3:47">
      <c r="C1143" s="38"/>
      <c r="D1143" s="38"/>
      <c r="AA1143" s="215"/>
      <c r="AB1143" s="215"/>
      <c r="AC1143" s="215"/>
      <c r="AD1143" s="215"/>
      <c r="AE1143" s="215"/>
      <c r="AG1143" s="225"/>
      <c r="AN1143" s="215"/>
      <c r="AO1143" s="215"/>
      <c r="AP1143" s="215"/>
      <c r="AQ1143" s="215"/>
      <c r="AR1143" s="215"/>
      <c r="AS1143" s="215"/>
      <c r="AT1143" s="215"/>
      <c r="AU1143" s="215"/>
    </row>
    <row r="1144" spans="3:47">
      <c r="C1144" s="38"/>
      <c r="D1144" s="38"/>
      <c r="AA1144" s="215"/>
      <c r="AB1144" s="215"/>
      <c r="AC1144" s="215"/>
      <c r="AD1144" s="215"/>
      <c r="AE1144" s="215"/>
      <c r="AG1144" s="225"/>
      <c r="AN1144" s="215"/>
      <c r="AO1144" s="215"/>
      <c r="AP1144" s="215"/>
      <c r="AQ1144" s="215"/>
      <c r="AR1144" s="215"/>
      <c r="AS1144" s="215"/>
      <c r="AT1144" s="215"/>
      <c r="AU1144" s="215"/>
    </row>
    <row r="1145" spans="3:47">
      <c r="C1145" s="38"/>
      <c r="D1145" s="38"/>
      <c r="AA1145" s="215"/>
      <c r="AB1145" s="215"/>
      <c r="AC1145" s="215"/>
      <c r="AD1145" s="215"/>
      <c r="AE1145" s="215"/>
      <c r="AG1145" s="225"/>
      <c r="AN1145" s="215"/>
      <c r="AO1145" s="215"/>
      <c r="AP1145" s="215"/>
      <c r="AQ1145" s="215"/>
      <c r="AR1145" s="215"/>
      <c r="AS1145" s="215"/>
      <c r="AT1145" s="215"/>
      <c r="AU1145" s="215"/>
    </row>
    <row r="1146" spans="3:47">
      <c r="C1146" s="38"/>
      <c r="D1146" s="38"/>
      <c r="AA1146" s="215"/>
      <c r="AB1146" s="215"/>
      <c r="AC1146" s="215"/>
      <c r="AD1146" s="215"/>
      <c r="AE1146" s="215"/>
      <c r="AG1146" s="225"/>
      <c r="AN1146" s="215"/>
      <c r="AO1146" s="215"/>
      <c r="AP1146" s="215"/>
      <c r="AQ1146" s="215"/>
      <c r="AR1146" s="215"/>
      <c r="AS1146" s="215"/>
      <c r="AT1146" s="215"/>
      <c r="AU1146" s="215"/>
    </row>
    <row r="1147" spans="3:47">
      <c r="C1147" s="38"/>
      <c r="D1147" s="38"/>
      <c r="AA1147" s="215"/>
      <c r="AB1147" s="215"/>
      <c r="AC1147" s="215"/>
      <c r="AD1147" s="215"/>
      <c r="AE1147" s="215"/>
      <c r="AG1147" s="225"/>
      <c r="AN1147" s="215"/>
      <c r="AO1147" s="215"/>
      <c r="AP1147" s="215"/>
      <c r="AQ1147" s="215"/>
      <c r="AR1147" s="215"/>
      <c r="AS1147" s="215"/>
      <c r="AT1147" s="215"/>
      <c r="AU1147" s="215"/>
    </row>
    <row r="1148" spans="3:47">
      <c r="C1148" s="38"/>
      <c r="D1148" s="38"/>
      <c r="AA1148" s="215"/>
      <c r="AB1148" s="215"/>
      <c r="AC1148" s="215"/>
      <c r="AD1148" s="215"/>
      <c r="AE1148" s="215"/>
      <c r="AG1148" s="225"/>
      <c r="AN1148" s="215"/>
      <c r="AO1148" s="215"/>
      <c r="AP1148" s="215"/>
      <c r="AQ1148" s="215"/>
      <c r="AR1148" s="215"/>
      <c r="AS1148" s="215"/>
      <c r="AT1148" s="215"/>
      <c r="AU1148" s="215"/>
    </row>
    <row r="1149" spans="3:47">
      <c r="C1149" s="38"/>
      <c r="D1149" s="38"/>
      <c r="AA1149" s="215"/>
      <c r="AB1149" s="215"/>
      <c r="AC1149" s="215"/>
      <c r="AD1149" s="215"/>
      <c r="AE1149" s="215"/>
      <c r="AG1149" s="225"/>
      <c r="AN1149" s="215"/>
      <c r="AO1149" s="215"/>
      <c r="AP1149" s="215"/>
      <c r="AQ1149" s="215"/>
      <c r="AR1149" s="215"/>
      <c r="AS1149" s="215"/>
      <c r="AT1149" s="215"/>
      <c r="AU1149" s="215"/>
    </row>
    <row r="1150" spans="3:47">
      <c r="C1150" s="38"/>
      <c r="D1150" s="38"/>
      <c r="AA1150" s="215"/>
      <c r="AB1150" s="215"/>
      <c r="AC1150" s="215"/>
      <c r="AD1150" s="215"/>
      <c r="AE1150" s="215"/>
      <c r="AG1150" s="225"/>
      <c r="AN1150" s="215"/>
      <c r="AO1150" s="215"/>
      <c r="AP1150" s="215"/>
      <c r="AQ1150" s="215"/>
      <c r="AR1150" s="215"/>
      <c r="AS1150" s="215"/>
      <c r="AT1150" s="215"/>
      <c r="AU1150" s="215"/>
    </row>
    <row r="1151" spans="3:47">
      <c r="C1151" s="38"/>
      <c r="D1151" s="38"/>
      <c r="AA1151" s="215"/>
      <c r="AB1151" s="215"/>
      <c r="AC1151" s="215"/>
      <c r="AD1151" s="215"/>
      <c r="AE1151" s="215"/>
      <c r="AG1151" s="225"/>
      <c r="AN1151" s="215"/>
      <c r="AO1151" s="215"/>
      <c r="AP1151" s="215"/>
      <c r="AQ1151" s="215"/>
      <c r="AR1151" s="215"/>
      <c r="AS1151" s="215"/>
      <c r="AT1151" s="215"/>
      <c r="AU1151" s="215"/>
    </row>
    <row r="1152" spans="3:47">
      <c r="C1152" s="38"/>
      <c r="D1152" s="38"/>
      <c r="AA1152" s="215"/>
      <c r="AB1152" s="215"/>
      <c r="AC1152" s="215"/>
      <c r="AD1152" s="215"/>
      <c r="AE1152" s="215"/>
      <c r="AG1152" s="225"/>
      <c r="AN1152" s="215"/>
      <c r="AO1152" s="215"/>
      <c r="AP1152" s="215"/>
      <c r="AQ1152" s="215"/>
      <c r="AR1152" s="215"/>
      <c r="AS1152" s="215"/>
      <c r="AT1152" s="215"/>
      <c r="AU1152" s="215"/>
    </row>
    <row r="1153" spans="3:48">
      <c r="C1153" s="38"/>
      <c r="D1153" s="38"/>
      <c r="AA1153" s="215"/>
      <c r="AB1153" s="215"/>
      <c r="AC1153" s="215"/>
      <c r="AD1153" s="215"/>
      <c r="AE1153" s="215"/>
      <c r="AG1153" s="225"/>
      <c r="AN1153" s="215"/>
      <c r="AO1153" s="215"/>
      <c r="AP1153" s="215"/>
      <c r="AQ1153" s="215"/>
      <c r="AR1153" s="215"/>
      <c r="AS1153" s="215"/>
      <c r="AT1153" s="215"/>
      <c r="AU1153" s="215"/>
      <c r="AV1153" s="215"/>
    </row>
    <row r="1154" spans="3:48">
      <c r="C1154" s="38"/>
      <c r="D1154" s="38"/>
      <c r="AA1154" s="215"/>
      <c r="AB1154" s="215"/>
      <c r="AC1154" s="215"/>
      <c r="AD1154" s="215"/>
      <c r="AE1154" s="215"/>
      <c r="AG1154" s="225"/>
      <c r="AN1154" s="215"/>
      <c r="AO1154" s="215"/>
      <c r="AP1154" s="215"/>
      <c r="AQ1154" s="215"/>
      <c r="AR1154" s="215"/>
      <c r="AS1154" s="215"/>
      <c r="AT1154" s="215"/>
      <c r="AU1154" s="215"/>
    </row>
    <row r="1155" spans="3:48">
      <c r="C1155" s="38"/>
      <c r="D1155" s="38"/>
      <c r="AA1155" s="215"/>
      <c r="AB1155" s="215"/>
      <c r="AC1155" s="215"/>
      <c r="AD1155" s="215"/>
      <c r="AE1155" s="215"/>
      <c r="AG1155" s="225"/>
      <c r="AN1155" s="215"/>
      <c r="AO1155" s="215"/>
      <c r="AP1155" s="215"/>
      <c r="AQ1155" s="215"/>
      <c r="AR1155" s="215"/>
      <c r="AS1155" s="215"/>
      <c r="AT1155" s="215"/>
      <c r="AU1155" s="215"/>
    </row>
    <row r="1156" spans="3:48">
      <c r="C1156" s="38"/>
      <c r="D1156" s="38"/>
      <c r="AA1156" s="215"/>
      <c r="AB1156" s="215"/>
      <c r="AC1156" s="215"/>
      <c r="AD1156" s="215"/>
      <c r="AE1156" s="215"/>
      <c r="AG1156" s="225"/>
      <c r="AN1156" s="215"/>
      <c r="AO1156" s="215"/>
      <c r="AP1156" s="215"/>
      <c r="AQ1156" s="215"/>
      <c r="AR1156" s="215"/>
      <c r="AS1156" s="215"/>
      <c r="AT1156" s="215"/>
      <c r="AU1156" s="215"/>
    </row>
    <row r="1157" spans="3:48">
      <c r="C1157" s="38"/>
      <c r="D1157" s="38"/>
      <c r="AA1157" s="215"/>
      <c r="AB1157" s="215"/>
      <c r="AC1157" s="215"/>
      <c r="AD1157" s="215"/>
      <c r="AE1157" s="215"/>
      <c r="AG1157" s="225"/>
      <c r="AN1157" s="215"/>
      <c r="AO1157" s="215"/>
      <c r="AP1157" s="215"/>
      <c r="AQ1157" s="215"/>
      <c r="AR1157" s="215"/>
      <c r="AS1157" s="215"/>
      <c r="AT1157" s="215"/>
      <c r="AU1157" s="215"/>
    </row>
    <row r="1158" spans="3:48">
      <c r="C1158" s="38"/>
      <c r="D1158" s="38"/>
      <c r="AA1158" s="215"/>
      <c r="AB1158" s="215"/>
      <c r="AC1158" s="215"/>
      <c r="AD1158" s="215"/>
      <c r="AE1158" s="215"/>
      <c r="AG1158" s="225"/>
      <c r="AN1158" s="215"/>
      <c r="AO1158" s="215"/>
      <c r="AP1158" s="215"/>
      <c r="AQ1158" s="215"/>
      <c r="AR1158" s="215"/>
      <c r="AS1158" s="215"/>
      <c r="AT1158" s="215"/>
      <c r="AU1158" s="215"/>
    </row>
    <row r="1159" spans="3:48">
      <c r="C1159" s="38"/>
      <c r="D1159" s="38"/>
      <c r="AA1159" s="215"/>
      <c r="AB1159" s="215"/>
      <c r="AC1159" s="215"/>
      <c r="AD1159" s="215"/>
      <c r="AE1159" s="215"/>
      <c r="AG1159" s="225"/>
      <c r="AN1159" s="215"/>
      <c r="AO1159" s="215"/>
      <c r="AP1159" s="215"/>
      <c r="AQ1159" s="215"/>
      <c r="AR1159" s="215"/>
      <c r="AS1159" s="215"/>
      <c r="AT1159" s="215"/>
      <c r="AU1159" s="215"/>
    </row>
    <row r="1160" spans="3:48">
      <c r="C1160" s="38"/>
      <c r="D1160" s="38"/>
      <c r="AA1160" s="215"/>
      <c r="AB1160" s="215"/>
      <c r="AC1160" s="215"/>
      <c r="AD1160" s="215"/>
      <c r="AE1160" s="215"/>
      <c r="AG1160" s="225"/>
      <c r="AN1160" s="215"/>
      <c r="AO1160" s="215"/>
      <c r="AP1160" s="215"/>
      <c r="AQ1160" s="215"/>
      <c r="AR1160" s="215"/>
      <c r="AS1160" s="215"/>
      <c r="AT1160" s="215"/>
      <c r="AU1160" s="215"/>
    </row>
    <row r="1161" spans="3:48">
      <c r="C1161" s="38"/>
      <c r="D1161" s="38"/>
      <c r="AA1161" s="215"/>
      <c r="AB1161" s="215"/>
      <c r="AC1161" s="215"/>
      <c r="AD1161" s="215"/>
      <c r="AE1161" s="215"/>
      <c r="AG1161" s="225"/>
      <c r="AN1161" s="215"/>
      <c r="AO1161" s="215"/>
      <c r="AP1161" s="215"/>
      <c r="AQ1161" s="215"/>
      <c r="AR1161" s="215"/>
      <c r="AS1161" s="215"/>
      <c r="AT1161" s="215"/>
      <c r="AU1161" s="215"/>
    </row>
    <row r="1162" spans="3:48">
      <c r="C1162" s="38"/>
      <c r="D1162" s="38"/>
      <c r="AA1162" s="215"/>
      <c r="AB1162" s="215"/>
      <c r="AC1162" s="215"/>
      <c r="AD1162" s="215"/>
      <c r="AE1162" s="215"/>
      <c r="AG1162" s="225"/>
      <c r="AN1162" s="215"/>
      <c r="AO1162" s="215"/>
      <c r="AP1162" s="215"/>
      <c r="AQ1162" s="215"/>
      <c r="AR1162" s="215"/>
      <c r="AS1162" s="215"/>
      <c r="AT1162" s="215"/>
      <c r="AU1162" s="215"/>
    </row>
    <row r="1163" spans="3:48">
      <c r="C1163" s="38"/>
      <c r="D1163" s="38"/>
      <c r="AA1163" s="215"/>
      <c r="AB1163" s="215"/>
      <c r="AC1163" s="215"/>
      <c r="AD1163" s="215"/>
      <c r="AE1163" s="215"/>
      <c r="AG1163" s="225"/>
      <c r="AN1163" s="215"/>
      <c r="AO1163" s="215"/>
      <c r="AP1163" s="215"/>
      <c r="AQ1163" s="215"/>
      <c r="AR1163" s="215"/>
      <c r="AS1163" s="215"/>
      <c r="AT1163" s="215"/>
      <c r="AU1163" s="215"/>
    </row>
    <row r="1164" spans="3:48">
      <c r="C1164" s="38"/>
      <c r="D1164" s="38"/>
      <c r="AA1164" s="215"/>
      <c r="AB1164" s="215"/>
      <c r="AC1164" s="215"/>
      <c r="AD1164" s="215"/>
      <c r="AE1164" s="215"/>
      <c r="AG1164" s="225"/>
      <c r="AN1164" s="215"/>
      <c r="AO1164" s="215"/>
      <c r="AP1164" s="215"/>
      <c r="AQ1164" s="215"/>
      <c r="AR1164" s="215"/>
      <c r="AS1164" s="215"/>
      <c r="AT1164" s="215"/>
      <c r="AU1164" s="215"/>
    </row>
    <row r="1165" spans="3:48">
      <c r="C1165" s="38"/>
      <c r="D1165" s="38"/>
      <c r="AA1165" s="215"/>
      <c r="AB1165" s="215"/>
      <c r="AC1165" s="215"/>
      <c r="AD1165" s="215"/>
      <c r="AE1165" s="215"/>
      <c r="AG1165" s="225"/>
      <c r="AN1165" s="215"/>
      <c r="AO1165" s="215"/>
      <c r="AP1165" s="215"/>
      <c r="AQ1165" s="215"/>
      <c r="AR1165" s="215"/>
      <c r="AS1165" s="215"/>
      <c r="AT1165" s="215"/>
      <c r="AU1165" s="215"/>
    </row>
    <row r="1166" spans="3:48">
      <c r="C1166" s="38"/>
      <c r="D1166" s="38"/>
      <c r="AA1166" s="215"/>
      <c r="AB1166" s="215"/>
      <c r="AC1166" s="215"/>
      <c r="AD1166" s="215"/>
      <c r="AE1166" s="215"/>
      <c r="AG1166" s="225"/>
      <c r="AN1166" s="215"/>
      <c r="AO1166" s="215"/>
      <c r="AP1166" s="215"/>
      <c r="AQ1166" s="215"/>
      <c r="AR1166" s="215"/>
      <c r="AS1166" s="215"/>
      <c r="AT1166" s="215"/>
      <c r="AU1166" s="215"/>
    </row>
    <row r="1167" spans="3:48">
      <c r="C1167" s="38"/>
      <c r="D1167" s="38"/>
      <c r="AA1167" s="215"/>
      <c r="AB1167" s="215"/>
      <c r="AC1167" s="215"/>
      <c r="AD1167" s="215"/>
      <c r="AE1167" s="215"/>
      <c r="AG1167" s="225"/>
      <c r="AN1167" s="215"/>
      <c r="AO1167" s="215"/>
      <c r="AP1167" s="215"/>
      <c r="AQ1167" s="215"/>
      <c r="AR1167" s="215"/>
      <c r="AS1167" s="215"/>
      <c r="AT1167" s="215"/>
      <c r="AU1167" s="215"/>
    </row>
    <row r="1168" spans="3:48">
      <c r="C1168" s="38"/>
      <c r="D1168" s="38"/>
      <c r="AA1168" s="215"/>
      <c r="AB1168" s="215"/>
      <c r="AC1168" s="215"/>
      <c r="AD1168" s="215"/>
      <c r="AE1168" s="215"/>
      <c r="AG1168" s="225"/>
      <c r="AN1168" s="215"/>
      <c r="AO1168" s="215"/>
      <c r="AP1168" s="215"/>
      <c r="AQ1168" s="215"/>
      <c r="AR1168" s="215"/>
      <c r="AS1168" s="215"/>
      <c r="AT1168" s="215"/>
      <c r="AU1168" s="215"/>
    </row>
    <row r="1169" spans="3:64">
      <c r="C1169" s="38"/>
      <c r="D1169" s="38"/>
      <c r="AA1169" s="215"/>
      <c r="AB1169" s="215"/>
      <c r="AC1169" s="215"/>
      <c r="AD1169" s="215"/>
      <c r="AE1169" s="215"/>
      <c r="AG1169" s="225"/>
      <c r="AN1169" s="215"/>
      <c r="AO1169" s="215"/>
      <c r="AP1169" s="215"/>
      <c r="AQ1169" s="215"/>
      <c r="AR1169" s="215"/>
      <c r="AS1169" s="215"/>
      <c r="AT1169" s="215"/>
      <c r="AU1169" s="215"/>
    </row>
    <row r="1170" spans="3:64">
      <c r="C1170" s="38"/>
      <c r="D1170" s="38"/>
      <c r="AA1170" s="215"/>
      <c r="AB1170" s="215"/>
      <c r="AC1170" s="215"/>
      <c r="AD1170" s="215"/>
      <c r="AE1170" s="215"/>
      <c r="AG1170" s="225"/>
      <c r="AN1170" s="215"/>
      <c r="AO1170" s="215"/>
      <c r="AP1170" s="215"/>
      <c r="AQ1170" s="215"/>
      <c r="AR1170" s="215"/>
      <c r="AS1170" s="215"/>
      <c r="AT1170" s="215"/>
      <c r="AU1170" s="215"/>
    </row>
    <row r="1171" spans="3:64">
      <c r="C1171" s="38"/>
      <c r="D1171" s="38"/>
      <c r="AA1171" s="215"/>
      <c r="AB1171" s="215"/>
      <c r="AC1171" s="215"/>
      <c r="AD1171" s="215"/>
      <c r="AE1171" s="215"/>
      <c r="AG1171" s="225"/>
      <c r="AN1171" s="215"/>
      <c r="AO1171" s="215"/>
      <c r="AP1171" s="215"/>
      <c r="AQ1171" s="215"/>
      <c r="AR1171" s="215"/>
      <c r="AS1171" s="215"/>
      <c r="AT1171" s="215"/>
      <c r="AU1171" s="215"/>
    </row>
    <row r="1172" spans="3:64">
      <c r="C1172" s="38"/>
      <c r="D1172" s="38"/>
      <c r="AA1172" s="215"/>
      <c r="AB1172" s="215"/>
      <c r="AC1172" s="215"/>
      <c r="AD1172" s="215"/>
      <c r="AE1172" s="215"/>
      <c r="AG1172" s="225"/>
      <c r="AN1172" s="215"/>
      <c r="AO1172" s="215"/>
      <c r="AP1172" s="215"/>
      <c r="AQ1172" s="215"/>
      <c r="AR1172" s="215"/>
      <c r="AS1172" s="215"/>
      <c r="AT1172" s="215"/>
      <c r="AU1172" s="215"/>
    </row>
    <row r="1173" spans="3:64">
      <c r="C1173" s="38"/>
      <c r="D1173" s="38"/>
      <c r="AA1173" s="215"/>
      <c r="AB1173" s="215"/>
      <c r="AC1173" s="215"/>
      <c r="AD1173" s="215"/>
      <c r="AE1173" s="215"/>
      <c r="AG1173" s="225"/>
      <c r="AN1173" s="215"/>
      <c r="AO1173" s="215"/>
      <c r="AP1173" s="215"/>
      <c r="AQ1173" s="215"/>
      <c r="AR1173" s="215"/>
      <c r="AS1173" s="215"/>
      <c r="AT1173" s="215"/>
      <c r="AU1173" s="215"/>
      <c r="AV1173" s="215"/>
      <c r="AW1173" s="215"/>
      <c r="AX1173" s="215"/>
      <c r="AY1173" s="215"/>
      <c r="AZ1173" s="215"/>
      <c r="BA1173" s="215"/>
      <c r="BB1173" s="215"/>
      <c r="BC1173" s="215"/>
      <c r="BD1173" s="215"/>
      <c r="BE1173" s="215"/>
      <c r="BF1173" s="215"/>
      <c r="BG1173" s="215"/>
      <c r="BH1173" s="215"/>
      <c r="BI1173" s="215"/>
      <c r="BJ1173" s="215"/>
      <c r="BK1173" s="215"/>
      <c r="BL1173" s="215"/>
    </row>
    <row r="1174" spans="3:64">
      <c r="C1174" s="38"/>
      <c r="D1174" s="38"/>
      <c r="AA1174" s="215"/>
      <c r="AB1174" s="215"/>
      <c r="AC1174" s="215"/>
      <c r="AD1174" s="215"/>
      <c r="AE1174" s="215"/>
      <c r="AG1174" s="225"/>
      <c r="AN1174" s="215"/>
      <c r="AO1174" s="215"/>
      <c r="AP1174" s="215"/>
      <c r="AQ1174" s="215"/>
      <c r="AR1174" s="215"/>
      <c r="AS1174" s="215"/>
      <c r="AT1174" s="215"/>
      <c r="AU1174" s="215"/>
    </row>
    <row r="1175" spans="3:64">
      <c r="C1175" s="38"/>
      <c r="D1175" s="38"/>
      <c r="AA1175" s="215"/>
      <c r="AB1175" s="215"/>
      <c r="AC1175" s="215"/>
      <c r="AD1175" s="215"/>
      <c r="AE1175" s="215"/>
      <c r="AG1175" s="225"/>
      <c r="AN1175" s="215"/>
      <c r="AO1175" s="215"/>
      <c r="AP1175" s="215"/>
      <c r="AQ1175" s="215"/>
      <c r="AR1175" s="215"/>
      <c r="AS1175" s="215"/>
      <c r="AT1175" s="215"/>
      <c r="AU1175" s="215"/>
    </row>
    <row r="1176" spans="3:64">
      <c r="C1176" s="38"/>
      <c r="D1176" s="38"/>
      <c r="AA1176" s="215"/>
      <c r="AB1176" s="215"/>
      <c r="AC1176" s="215"/>
      <c r="AD1176" s="215"/>
      <c r="AE1176" s="215"/>
      <c r="AG1176" s="225"/>
      <c r="AN1176" s="215"/>
      <c r="AO1176" s="215"/>
      <c r="AP1176" s="215"/>
      <c r="AQ1176" s="215"/>
      <c r="AR1176" s="215"/>
      <c r="AS1176" s="215"/>
      <c r="AT1176" s="215"/>
      <c r="AU1176" s="215"/>
    </row>
    <row r="1177" spans="3:64">
      <c r="C1177" s="38"/>
      <c r="D1177" s="38"/>
      <c r="AA1177" s="215"/>
      <c r="AB1177" s="215"/>
      <c r="AC1177" s="215"/>
      <c r="AD1177" s="215"/>
      <c r="AE1177" s="215"/>
      <c r="AG1177" s="225"/>
      <c r="AN1177" s="215"/>
      <c r="AO1177" s="215"/>
      <c r="AP1177" s="215"/>
      <c r="AQ1177" s="215"/>
      <c r="AR1177" s="215"/>
      <c r="AS1177" s="215"/>
      <c r="AT1177" s="215"/>
      <c r="AU1177" s="215"/>
    </row>
    <row r="1178" spans="3:64">
      <c r="C1178" s="38"/>
      <c r="D1178" s="38"/>
      <c r="AA1178" s="215"/>
      <c r="AB1178" s="215"/>
      <c r="AC1178" s="215"/>
      <c r="AD1178" s="215"/>
      <c r="AE1178" s="215"/>
      <c r="AG1178" s="225"/>
      <c r="AN1178" s="215"/>
      <c r="AO1178" s="215"/>
      <c r="AP1178" s="215"/>
      <c r="AQ1178" s="215"/>
      <c r="AR1178" s="215"/>
      <c r="AS1178" s="215"/>
      <c r="AT1178" s="215"/>
      <c r="AU1178" s="215"/>
    </row>
    <row r="1179" spans="3:64">
      <c r="C1179" s="38"/>
      <c r="D1179" s="38"/>
      <c r="AA1179" s="215"/>
      <c r="AB1179" s="215"/>
      <c r="AC1179" s="215"/>
      <c r="AD1179" s="215"/>
      <c r="AE1179" s="215"/>
      <c r="AG1179" s="225"/>
      <c r="AN1179" s="215"/>
      <c r="AO1179" s="215"/>
      <c r="AP1179" s="215"/>
      <c r="AQ1179" s="215"/>
      <c r="AR1179" s="215"/>
      <c r="AS1179" s="215"/>
      <c r="AT1179" s="215"/>
      <c r="AU1179" s="215"/>
    </row>
    <row r="1180" spans="3:64">
      <c r="C1180" s="38"/>
      <c r="D1180" s="38"/>
      <c r="AA1180" s="215"/>
      <c r="AB1180" s="215"/>
      <c r="AC1180" s="215"/>
      <c r="AD1180" s="215"/>
      <c r="AE1180" s="215"/>
      <c r="AG1180" s="225"/>
      <c r="AN1180" s="215"/>
      <c r="AO1180" s="215"/>
      <c r="AP1180" s="215"/>
      <c r="AQ1180" s="215"/>
      <c r="AR1180" s="215"/>
      <c r="AS1180" s="215"/>
      <c r="AT1180" s="215"/>
      <c r="AU1180" s="215"/>
    </row>
    <row r="1181" spans="3:64">
      <c r="C1181" s="38"/>
      <c r="D1181" s="38"/>
      <c r="AA1181" s="215"/>
      <c r="AB1181" s="215"/>
      <c r="AC1181" s="215"/>
      <c r="AD1181" s="215"/>
      <c r="AE1181" s="215"/>
      <c r="AG1181" s="225"/>
      <c r="AN1181" s="215"/>
      <c r="AO1181" s="215"/>
      <c r="AP1181" s="215"/>
      <c r="AQ1181" s="215"/>
      <c r="AR1181" s="215"/>
      <c r="AS1181" s="215"/>
      <c r="AT1181" s="215"/>
      <c r="AU1181" s="215"/>
    </row>
    <row r="1182" spans="3:64">
      <c r="C1182" s="38"/>
      <c r="D1182" s="38"/>
      <c r="AA1182" s="215"/>
      <c r="AB1182" s="215"/>
      <c r="AC1182" s="215"/>
      <c r="AD1182" s="215"/>
      <c r="AE1182" s="215"/>
      <c r="AG1182" s="225"/>
      <c r="AN1182" s="215"/>
      <c r="AO1182" s="215"/>
      <c r="AP1182" s="215"/>
      <c r="AQ1182" s="215"/>
      <c r="AR1182" s="215"/>
      <c r="AS1182" s="215"/>
      <c r="AT1182" s="215"/>
      <c r="AU1182" s="215"/>
    </row>
    <row r="1183" spans="3:64">
      <c r="C1183" s="38"/>
      <c r="D1183" s="38"/>
      <c r="AA1183" s="215"/>
      <c r="AB1183" s="215"/>
      <c r="AC1183" s="215"/>
      <c r="AD1183" s="215"/>
      <c r="AE1183" s="215"/>
      <c r="AG1183" s="225"/>
      <c r="AN1183" s="215"/>
      <c r="AO1183" s="215"/>
      <c r="AP1183" s="215"/>
      <c r="AQ1183" s="215"/>
      <c r="AR1183" s="215"/>
      <c r="AS1183" s="215"/>
      <c r="AT1183" s="215"/>
      <c r="AU1183" s="215"/>
    </row>
    <row r="1184" spans="3:64">
      <c r="C1184" s="38"/>
      <c r="D1184" s="38"/>
      <c r="AA1184" s="215"/>
      <c r="AB1184" s="215"/>
      <c r="AC1184" s="215"/>
      <c r="AD1184" s="215"/>
      <c r="AE1184" s="215"/>
      <c r="AG1184" s="225"/>
      <c r="AN1184" s="215"/>
      <c r="AO1184" s="215"/>
      <c r="AP1184" s="215"/>
      <c r="AQ1184" s="215"/>
      <c r="AR1184" s="215"/>
      <c r="AS1184" s="215"/>
      <c r="AT1184" s="215"/>
      <c r="AU1184" s="215"/>
    </row>
    <row r="1185" spans="3:48">
      <c r="C1185" s="38"/>
      <c r="D1185" s="38"/>
      <c r="AA1185" s="215"/>
      <c r="AB1185" s="215"/>
      <c r="AC1185" s="215"/>
      <c r="AD1185" s="215"/>
      <c r="AE1185" s="215"/>
      <c r="AG1185" s="225"/>
      <c r="AN1185" s="215"/>
      <c r="AO1185" s="215"/>
      <c r="AP1185" s="215"/>
      <c r="AQ1185" s="215"/>
      <c r="AR1185" s="215"/>
      <c r="AS1185" s="215"/>
      <c r="AT1185" s="215"/>
      <c r="AU1185" s="215"/>
    </row>
    <row r="1186" spans="3:48">
      <c r="C1186" s="38"/>
      <c r="D1186" s="38"/>
      <c r="AA1186" s="215"/>
      <c r="AB1186" s="215"/>
      <c r="AC1186" s="215"/>
      <c r="AD1186" s="215"/>
      <c r="AE1186" s="215"/>
      <c r="AG1186" s="225"/>
      <c r="AN1186" s="215"/>
      <c r="AO1186" s="215"/>
      <c r="AP1186" s="215"/>
      <c r="AQ1186" s="215"/>
      <c r="AR1186" s="215"/>
      <c r="AS1186" s="215"/>
      <c r="AT1186" s="215"/>
      <c r="AU1186" s="215"/>
      <c r="AV1186" s="215"/>
    </row>
    <row r="1187" spans="3:48">
      <c r="C1187" s="38"/>
      <c r="D1187" s="38"/>
      <c r="AA1187" s="215"/>
      <c r="AB1187" s="215"/>
      <c r="AC1187" s="215"/>
      <c r="AD1187" s="215"/>
      <c r="AE1187" s="215"/>
      <c r="AG1187" s="225"/>
      <c r="AN1187" s="215"/>
      <c r="AO1187" s="215"/>
      <c r="AP1187" s="215"/>
      <c r="AQ1187" s="215"/>
      <c r="AR1187" s="215"/>
      <c r="AS1187" s="215"/>
      <c r="AT1187" s="215"/>
      <c r="AU1187" s="215"/>
    </row>
    <row r="1188" spans="3:48">
      <c r="C1188" s="38"/>
      <c r="D1188" s="38"/>
      <c r="AA1188" s="215"/>
      <c r="AB1188" s="215"/>
      <c r="AC1188" s="215"/>
      <c r="AD1188" s="215"/>
      <c r="AE1188" s="215"/>
      <c r="AG1188" s="225"/>
      <c r="AN1188" s="215"/>
      <c r="AO1188" s="215"/>
      <c r="AP1188" s="215"/>
      <c r="AQ1188" s="215"/>
      <c r="AR1188" s="215"/>
      <c r="AS1188" s="215"/>
      <c r="AT1188" s="215"/>
      <c r="AU1188" s="215"/>
    </row>
    <row r="1189" spans="3:48">
      <c r="C1189" s="38"/>
      <c r="D1189" s="38"/>
      <c r="AA1189" s="215"/>
      <c r="AB1189" s="215"/>
      <c r="AC1189" s="215"/>
      <c r="AD1189" s="215"/>
      <c r="AE1189" s="215"/>
      <c r="AG1189" s="225"/>
      <c r="AN1189" s="215"/>
      <c r="AO1189" s="215"/>
      <c r="AP1189" s="215"/>
      <c r="AQ1189" s="215"/>
      <c r="AR1189" s="215"/>
      <c r="AS1189" s="215"/>
      <c r="AT1189" s="215"/>
      <c r="AU1189" s="215"/>
      <c r="AV1189" s="215"/>
    </row>
    <row r="1190" spans="3:48">
      <c r="C1190" s="38"/>
      <c r="D1190" s="38"/>
      <c r="AA1190" s="215"/>
      <c r="AB1190" s="215"/>
      <c r="AC1190" s="215"/>
      <c r="AD1190" s="215"/>
      <c r="AE1190" s="215"/>
      <c r="AG1190" s="225"/>
      <c r="AN1190" s="215"/>
      <c r="AO1190" s="215"/>
      <c r="AP1190" s="215"/>
      <c r="AQ1190" s="215"/>
      <c r="AR1190" s="215"/>
      <c r="AS1190" s="215"/>
      <c r="AT1190" s="215"/>
      <c r="AU1190" s="215"/>
    </row>
    <row r="1191" spans="3:48">
      <c r="C1191" s="38"/>
      <c r="D1191" s="38"/>
      <c r="AA1191" s="215"/>
      <c r="AB1191" s="215"/>
      <c r="AC1191" s="215"/>
      <c r="AD1191" s="215"/>
      <c r="AE1191" s="215"/>
      <c r="AG1191" s="225"/>
      <c r="AN1191" s="215"/>
      <c r="AO1191" s="215"/>
      <c r="AP1191" s="215"/>
      <c r="AQ1191" s="215"/>
      <c r="AR1191" s="215"/>
      <c r="AS1191" s="215"/>
      <c r="AT1191" s="215"/>
      <c r="AU1191" s="215"/>
    </row>
    <row r="1192" spans="3:48">
      <c r="C1192" s="38"/>
      <c r="D1192" s="38"/>
      <c r="AA1192" s="215"/>
      <c r="AB1192" s="215"/>
      <c r="AC1192" s="215"/>
      <c r="AD1192" s="215"/>
      <c r="AE1192" s="215"/>
      <c r="AG1192" s="225"/>
      <c r="AN1192" s="215"/>
      <c r="AO1192" s="215"/>
      <c r="AP1192" s="215"/>
      <c r="AQ1192" s="215"/>
      <c r="AR1192" s="215"/>
      <c r="AS1192" s="215"/>
      <c r="AT1192" s="215"/>
      <c r="AU1192" s="215"/>
    </row>
    <row r="1193" spans="3:48">
      <c r="C1193" s="38"/>
      <c r="D1193" s="38"/>
      <c r="AA1193" s="215"/>
      <c r="AB1193" s="215"/>
      <c r="AC1193" s="215"/>
      <c r="AD1193" s="215"/>
      <c r="AE1193" s="215"/>
      <c r="AG1193" s="225"/>
      <c r="AN1193" s="215"/>
      <c r="AO1193" s="215"/>
      <c r="AP1193" s="215"/>
      <c r="AQ1193" s="215"/>
      <c r="AR1193" s="215"/>
      <c r="AS1193" s="215"/>
      <c r="AT1193" s="215"/>
      <c r="AU1193" s="215"/>
    </row>
    <row r="1194" spans="3:48">
      <c r="C1194" s="38"/>
      <c r="D1194" s="38"/>
      <c r="AA1194" s="215"/>
      <c r="AB1194" s="215"/>
      <c r="AC1194" s="215"/>
      <c r="AD1194" s="215"/>
      <c r="AE1194" s="215"/>
      <c r="AG1194" s="225"/>
      <c r="AN1194" s="215"/>
      <c r="AO1194" s="215"/>
      <c r="AP1194" s="215"/>
      <c r="AQ1194" s="215"/>
      <c r="AR1194" s="215"/>
      <c r="AS1194" s="215"/>
      <c r="AT1194" s="215"/>
      <c r="AU1194" s="215"/>
    </row>
    <row r="1195" spans="3:48">
      <c r="C1195" s="38"/>
      <c r="D1195" s="38"/>
      <c r="AA1195" s="215"/>
      <c r="AB1195" s="215"/>
      <c r="AC1195" s="215"/>
      <c r="AD1195" s="215"/>
      <c r="AE1195" s="215"/>
      <c r="AG1195" s="225"/>
      <c r="AN1195" s="215"/>
      <c r="AO1195" s="215"/>
      <c r="AP1195" s="215"/>
      <c r="AQ1195" s="215"/>
      <c r="AR1195" s="215"/>
      <c r="AS1195" s="215"/>
      <c r="AT1195" s="215"/>
      <c r="AU1195" s="215"/>
    </row>
    <row r="1196" spans="3:48">
      <c r="C1196" s="38"/>
      <c r="D1196" s="38"/>
      <c r="AA1196" s="215"/>
      <c r="AB1196" s="215"/>
      <c r="AC1196" s="215"/>
      <c r="AD1196" s="215"/>
      <c r="AE1196" s="215"/>
      <c r="AG1196" s="225"/>
      <c r="AN1196" s="215"/>
      <c r="AO1196" s="215"/>
      <c r="AP1196" s="215"/>
      <c r="AQ1196" s="215"/>
      <c r="AR1196" s="215"/>
      <c r="AS1196" s="215"/>
      <c r="AT1196" s="215"/>
      <c r="AU1196" s="215"/>
    </row>
    <row r="1197" spans="3:48">
      <c r="C1197" s="38"/>
      <c r="D1197" s="38"/>
      <c r="AA1197" s="215"/>
      <c r="AB1197" s="215"/>
      <c r="AC1197" s="215"/>
      <c r="AD1197" s="215"/>
      <c r="AE1197" s="215"/>
      <c r="AG1197" s="225"/>
      <c r="AN1197" s="215"/>
      <c r="AO1197" s="215"/>
      <c r="AP1197" s="215"/>
      <c r="AQ1197" s="215"/>
      <c r="AR1197" s="215"/>
      <c r="AS1197" s="215"/>
      <c r="AT1197" s="215"/>
      <c r="AU1197" s="215"/>
    </row>
    <row r="1198" spans="3:48">
      <c r="C1198" s="38"/>
      <c r="D1198" s="38"/>
      <c r="AA1198" s="215"/>
      <c r="AB1198" s="215"/>
      <c r="AC1198" s="215"/>
      <c r="AD1198" s="215"/>
      <c r="AE1198" s="215"/>
      <c r="AG1198" s="225"/>
      <c r="AN1198" s="215"/>
      <c r="AO1198" s="215"/>
      <c r="AP1198" s="215"/>
      <c r="AQ1198" s="215"/>
      <c r="AR1198" s="215"/>
      <c r="AS1198" s="215"/>
      <c r="AT1198" s="215"/>
      <c r="AU1198" s="215"/>
    </row>
    <row r="1199" spans="3:48">
      <c r="C1199" s="38"/>
      <c r="D1199" s="38"/>
      <c r="AA1199" s="215"/>
      <c r="AB1199" s="215"/>
      <c r="AC1199" s="215"/>
      <c r="AD1199" s="215"/>
      <c r="AE1199" s="215"/>
      <c r="AG1199" s="225"/>
      <c r="AN1199" s="215"/>
      <c r="AO1199" s="215"/>
      <c r="AP1199" s="215"/>
      <c r="AQ1199" s="215"/>
      <c r="AR1199" s="215"/>
      <c r="AS1199" s="215"/>
      <c r="AT1199" s="215"/>
      <c r="AU1199" s="215"/>
    </row>
    <row r="1200" spans="3:48">
      <c r="C1200" s="38"/>
      <c r="D1200" s="38"/>
      <c r="AA1200" s="215"/>
      <c r="AB1200" s="215"/>
      <c r="AC1200" s="215"/>
      <c r="AD1200" s="215"/>
      <c r="AE1200" s="215"/>
      <c r="AG1200" s="225"/>
      <c r="AN1200" s="215"/>
      <c r="AO1200" s="215"/>
      <c r="AP1200" s="215"/>
      <c r="AQ1200" s="215"/>
      <c r="AR1200" s="215"/>
      <c r="AS1200" s="215"/>
      <c r="AT1200" s="215"/>
      <c r="AU1200" s="215"/>
    </row>
    <row r="1201" spans="3:48">
      <c r="C1201" s="38"/>
      <c r="D1201" s="38"/>
      <c r="AA1201" s="215"/>
      <c r="AB1201" s="215"/>
      <c r="AC1201" s="215"/>
      <c r="AD1201" s="215"/>
      <c r="AE1201" s="215"/>
      <c r="AG1201" s="225"/>
      <c r="AN1201" s="215"/>
      <c r="AO1201" s="215"/>
      <c r="AP1201" s="215"/>
      <c r="AQ1201" s="215"/>
      <c r="AR1201" s="215"/>
      <c r="AS1201" s="215"/>
      <c r="AT1201" s="215"/>
      <c r="AU1201" s="215"/>
      <c r="AV1201" s="215"/>
    </row>
    <row r="1202" spans="3:48">
      <c r="C1202" s="38"/>
      <c r="D1202" s="38"/>
      <c r="AA1202" s="215"/>
      <c r="AB1202" s="215"/>
      <c r="AC1202" s="215"/>
      <c r="AD1202" s="215"/>
      <c r="AE1202" s="215"/>
      <c r="AG1202" s="225"/>
      <c r="AN1202" s="215"/>
      <c r="AO1202" s="215"/>
      <c r="AP1202" s="215"/>
      <c r="AQ1202" s="215"/>
      <c r="AR1202" s="215"/>
      <c r="AS1202" s="215"/>
      <c r="AT1202" s="215"/>
      <c r="AU1202" s="215"/>
    </row>
    <row r="1203" spans="3:48">
      <c r="C1203" s="38"/>
      <c r="D1203" s="38"/>
      <c r="AA1203" s="215"/>
      <c r="AB1203" s="215"/>
      <c r="AC1203" s="215"/>
      <c r="AD1203" s="215"/>
      <c r="AE1203" s="215"/>
      <c r="AG1203" s="225"/>
      <c r="AN1203" s="215"/>
      <c r="AO1203" s="215"/>
      <c r="AP1203" s="215"/>
      <c r="AQ1203" s="215"/>
      <c r="AR1203" s="215"/>
      <c r="AS1203" s="215"/>
      <c r="AT1203" s="215"/>
      <c r="AU1203" s="215"/>
    </row>
    <row r="1204" spans="3:48">
      <c r="C1204" s="38"/>
      <c r="D1204" s="38"/>
      <c r="AA1204" s="215"/>
      <c r="AB1204" s="215"/>
      <c r="AC1204" s="215"/>
      <c r="AD1204" s="215"/>
      <c r="AE1204" s="215"/>
      <c r="AG1204" s="225"/>
      <c r="AN1204" s="215"/>
      <c r="AO1204" s="215"/>
      <c r="AP1204" s="215"/>
      <c r="AQ1204" s="215"/>
      <c r="AR1204" s="215"/>
      <c r="AS1204" s="215"/>
      <c r="AT1204" s="215"/>
      <c r="AU1204" s="215"/>
    </row>
    <row r="1205" spans="3:48">
      <c r="C1205" s="38"/>
      <c r="D1205" s="38"/>
      <c r="AA1205" s="215"/>
      <c r="AB1205" s="215"/>
      <c r="AC1205" s="215"/>
      <c r="AD1205" s="215"/>
      <c r="AE1205" s="215"/>
      <c r="AG1205" s="225"/>
      <c r="AN1205" s="215"/>
      <c r="AO1205" s="215"/>
      <c r="AP1205" s="215"/>
      <c r="AQ1205" s="215"/>
      <c r="AR1205" s="215"/>
      <c r="AS1205" s="215"/>
      <c r="AT1205" s="215"/>
      <c r="AU1205" s="215"/>
    </row>
    <row r="1206" spans="3:48">
      <c r="C1206" s="38"/>
      <c r="D1206" s="38"/>
      <c r="AA1206" s="215"/>
      <c r="AB1206" s="215"/>
      <c r="AC1206" s="215"/>
      <c r="AD1206" s="215"/>
      <c r="AE1206" s="215"/>
      <c r="AG1206" s="225"/>
      <c r="AN1206" s="215"/>
      <c r="AO1206" s="215"/>
      <c r="AP1206" s="215"/>
      <c r="AQ1206" s="215"/>
      <c r="AR1206" s="215"/>
      <c r="AS1206" s="215"/>
      <c r="AT1206" s="215"/>
      <c r="AU1206" s="215"/>
    </row>
    <row r="1207" spans="3:48">
      <c r="C1207" s="38"/>
      <c r="D1207" s="38"/>
      <c r="AA1207" s="215"/>
      <c r="AB1207" s="215"/>
      <c r="AC1207" s="215"/>
      <c r="AD1207" s="215"/>
      <c r="AE1207" s="215"/>
      <c r="AG1207" s="225"/>
      <c r="AN1207" s="215"/>
      <c r="AO1207" s="215"/>
      <c r="AP1207" s="215"/>
      <c r="AQ1207" s="215"/>
      <c r="AR1207" s="215"/>
      <c r="AS1207" s="215"/>
      <c r="AT1207" s="215"/>
      <c r="AU1207" s="215"/>
    </row>
    <row r="1208" spans="3:48">
      <c r="C1208" s="38"/>
      <c r="D1208" s="38"/>
      <c r="AA1208" s="215"/>
      <c r="AB1208" s="215"/>
      <c r="AC1208" s="215"/>
      <c r="AD1208" s="215"/>
      <c r="AE1208" s="215"/>
      <c r="AG1208" s="225"/>
      <c r="AN1208" s="215"/>
      <c r="AO1208" s="215"/>
      <c r="AP1208" s="215"/>
      <c r="AQ1208" s="215"/>
      <c r="AR1208" s="215"/>
      <c r="AS1208" s="215"/>
      <c r="AT1208" s="215"/>
      <c r="AU1208" s="215"/>
    </row>
    <row r="1209" spans="3:48">
      <c r="C1209" s="38"/>
      <c r="D1209" s="38"/>
      <c r="AA1209" s="215"/>
      <c r="AB1209" s="215"/>
      <c r="AC1209" s="215"/>
      <c r="AD1209" s="215"/>
      <c r="AE1209" s="215"/>
      <c r="AG1209" s="225"/>
      <c r="AN1209" s="215"/>
      <c r="AO1209" s="215"/>
      <c r="AP1209" s="215"/>
      <c r="AQ1209" s="215"/>
      <c r="AR1209" s="215"/>
      <c r="AS1209" s="215"/>
      <c r="AT1209" s="215"/>
      <c r="AU1209" s="215"/>
    </row>
    <row r="1210" spans="3:48">
      <c r="C1210" s="38"/>
      <c r="D1210" s="38"/>
      <c r="AA1210" s="215"/>
      <c r="AB1210" s="215"/>
      <c r="AC1210" s="215"/>
      <c r="AD1210" s="215"/>
      <c r="AE1210" s="215"/>
      <c r="AG1210" s="225"/>
      <c r="AN1210" s="215"/>
      <c r="AO1210" s="215"/>
      <c r="AP1210" s="215"/>
      <c r="AQ1210" s="215"/>
      <c r="AR1210" s="215"/>
      <c r="AS1210" s="215"/>
      <c r="AT1210" s="215"/>
      <c r="AU1210" s="215"/>
    </row>
    <row r="1211" spans="3:48">
      <c r="C1211" s="38"/>
      <c r="D1211" s="38"/>
      <c r="AA1211" s="215"/>
      <c r="AB1211" s="215"/>
      <c r="AC1211" s="215"/>
      <c r="AD1211" s="215"/>
      <c r="AE1211" s="215"/>
      <c r="AG1211" s="225"/>
      <c r="AN1211" s="215"/>
      <c r="AO1211" s="215"/>
      <c r="AP1211" s="215"/>
      <c r="AQ1211" s="215"/>
      <c r="AR1211" s="215"/>
      <c r="AS1211" s="215"/>
      <c r="AT1211" s="215"/>
      <c r="AU1211" s="215"/>
    </row>
    <row r="1212" spans="3:48">
      <c r="C1212" s="38"/>
      <c r="D1212" s="38"/>
      <c r="AA1212" s="215"/>
      <c r="AB1212" s="215"/>
      <c r="AC1212" s="215"/>
      <c r="AD1212" s="215"/>
      <c r="AE1212" s="215"/>
      <c r="AG1212" s="225"/>
      <c r="AN1212" s="215"/>
      <c r="AO1212" s="215"/>
      <c r="AP1212" s="215"/>
      <c r="AQ1212" s="215"/>
      <c r="AR1212" s="215"/>
      <c r="AS1212" s="215"/>
      <c r="AT1212" s="215"/>
      <c r="AU1212" s="215"/>
    </row>
    <row r="1213" spans="3:48">
      <c r="C1213" s="38"/>
      <c r="D1213" s="38"/>
      <c r="AA1213" s="215"/>
      <c r="AB1213" s="215"/>
      <c r="AC1213" s="215"/>
      <c r="AD1213" s="215"/>
      <c r="AE1213" s="215"/>
      <c r="AG1213" s="225"/>
      <c r="AN1213" s="215"/>
      <c r="AO1213" s="215"/>
      <c r="AP1213" s="215"/>
      <c r="AQ1213" s="215"/>
      <c r="AR1213" s="215"/>
      <c r="AS1213" s="215"/>
      <c r="AT1213" s="215"/>
      <c r="AU1213" s="215"/>
    </row>
    <row r="1214" spans="3:48">
      <c r="C1214" s="38"/>
      <c r="D1214" s="38"/>
      <c r="AA1214" s="215"/>
      <c r="AB1214" s="215"/>
      <c r="AC1214" s="215"/>
      <c r="AD1214" s="215"/>
      <c r="AE1214" s="215"/>
      <c r="AG1214" s="225"/>
      <c r="AN1214" s="215"/>
      <c r="AO1214" s="215"/>
      <c r="AP1214" s="215"/>
      <c r="AQ1214" s="215"/>
      <c r="AR1214" s="215"/>
      <c r="AS1214" s="215"/>
      <c r="AT1214" s="215"/>
      <c r="AU1214" s="215"/>
    </row>
    <row r="1215" spans="3:48">
      <c r="C1215" s="38"/>
      <c r="D1215" s="38"/>
      <c r="AA1215" s="215"/>
      <c r="AB1215" s="215"/>
      <c r="AC1215" s="215"/>
      <c r="AD1215" s="215"/>
      <c r="AE1215" s="215"/>
      <c r="AG1215" s="225"/>
      <c r="AN1215" s="215"/>
      <c r="AO1215" s="215"/>
      <c r="AP1215" s="215"/>
      <c r="AQ1215" s="215"/>
      <c r="AR1215" s="215"/>
      <c r="AS1215" s="215"/>
      <c r="AT1215" s="215"/>
      <c r="AU1215" s="215"/>
    </row>
    <row r="1216" spans="3:48">
      <c r="C1216" s="38"/>
      <c r="D1216" s="38"/>
      <c r="AA1216" s="215"/>
      <c r="AB1216" s="215"/>
      <c r="AC1216" s="215"/>
      <c r="AD1216" s="215"/>
      <c r="AE1216" s="215"/>
      <c r="AG1216" s="225"/>
      <c r="AN1216" s="215"/>
      <c r="AO1216" s="215"/>
      <c r="AP1216" s="215"/>
      <c r="AQ1216" s="215"/>
      <c r="AR1216" s="215"/>
      <c r="AS1216" s="215"/>
      <c r="AT1216" s="215"/>
      <c r="AU1216" s="215"/>
    </row>
    <row r="1217" spans="3:64">
      <c r="C1217" s="38"/>
      <c r="D1217" s="38"/>
      <c r="AA1217" s="215"/>
      <c r="AB1217" s="215"/>
      <c r="AC1217" s="215"/>
      <c r="AD1217" s="215"/>
      <c r="AE1217" s="215"/>
      <c r="AG1217" s="225"/>
      <c r="AN1217" s="215"/>
      <c r="AO1217" s="215"/>
      <c r="AP1217" s="215"/>
      <c r="AQ1217" s="215"/>
      <c r="AR1217" s="215"/>
      <c r="AS1217" s="215"/>
      <c r="AT1217" s="215"/>
      <c r="AU1217" s="215"/>
    </row>
    <row r="1218" spans="3:64">
      <c r="C1218" s="38"/>
      <c r="D1218" s="38"/>
      <c r="AA1218" s="215"/>
      <c r="AB1218" s="215"/>
      <c r="AC1218" s="215"/>
      <c r="AD1218" s="215"/>
      <c r="AE1218" s="215"/>
      <c r="AG1218" s="225"/>
      <c r="AN1218" s="215"/>
      <c r="AO1218" s="215"/>
      <c r="AP1218" s="215"/>
      <c r="AQ1218" s="215"/>
      <c r="AR1218" s="215"/>
      <c r="AS1218" s="215"/>
      <c r="AT1218" s="215"/>
      <c r="AU1218" s="215"/>
    </row>
    <row r="1219" spans="3:64">
      <c r="C1219" s="38"/>
      <c r="D1219" s="38"/>
      <c r="AA1219" s="215"/>
      <c r="AB1219" s="215"/>
      <c r="AC1219" s="215"/>
      <c r="AD1219" s="215"/>
      <c r="AE1219" s="215"/>
      <c r="AG1219" s="225"/>
      <c r="AN1219" s="215"/>
      <c r="AO1219" s="215"/>
      <c r="AP1219" s="215"/>
      <c r="AQ1219" s="215"/>
      <c r="AR1219" s="215"/>
      <c r="AS1219" s="215"/>
      <c r="AT1219" s="215"/>
      <c r="AU1219" s="215"/>
    </row>
    <row r="1220" spans="3:64">
      <c r="C1220" s="38"/>
      <c r="D1220" s="38"/>
      <c r="AA1220" s="215"/>
      <c r="AB1220" s="215"/>
      <c r="AC1220" s="215"/>
      <c r="AD1220" s="215"/>
      <c r="AE1220" s="215"/>
      <c r="AG1220" s="225"/>
      <c r="AN1220" s="215"/>
      <c r="AO1220" s="215"/>
      <c r="AP1220" s="215"/>
      <c r="AQ1220" s="215"/>
      <c r="AR1220" s="215"/>
      <c r="AS1220" s="215"/>
      <c r="AT1220" s="215"/>
      <c r="AU1220" s="215"/>
    </row>
    <row r="1221" spans="3:64">
      <c r="C1221" s="38"/>
      <c r="D1221" s="38"/>
      <c r="AA1221" s="215"/>
      <c r="AB1221" s="215"/>
      <c r="AC1221" s="215"/>
      <c r="AD1221" s="215"/>
      <c r="AE1221" s="215"/>
      <c r="AG1221" s="225"/>
      <c r="AN1221" s="215"/>
      <c r="AO1221" s="215"/>
      <c r="AP1221" s="215"/>
      <c r="AQ1221" s="215"/>
      <c r="AR1221" s="215"/>
      <c r="AS1221" s="215"/>
      <c r="AT1221" s="215"/>
      <c r="AU1221" s="215"/>
    </row>
    <row r="1222" spans="3:64">
      <c r="C1222" s="38"/>
      <c r="D1222" s="38"/>
      <c r="AA1222" s="215"/>
      <c r="AB1222" s="215"/>
      <c r="AC1222" s="215"/>
      <c r="AD1222" s="215"/>
      <c r="AE1222" s="215"/>
      <c r="AG1222" s="225"/>
      <c r="AN1222" s="215"/>
      <c r="AO1222" s="215"/>
      <c r="AP1222" s="215"/>
      <c r="AQ1222" s="215"/>
      <c r="AR1222" s="215"/>
      <c r="AS1222" s="215"/>
      <c r="AT1222" s="215"/>
      <c r="AU1222" s="215"/>
    </row>
    <row r="1223" spans="3:64">
      <c r="C1223" s="38"/>
      <c r="D1223" s="38"/>
      <c r="AA1223" s="215"/>
      <c r="AB1223" s="215"/>
      <c r="AC1223" s="215"/>
      <c r="AD1223" s="215"/>
      <c r="AE1223" s="215"/>
      <c r="AG1223" s="225"/>
      <c r="AN1223" s="215"/>
      <c r="AO1223" s="215"/>
      <c r="AP1223" s="215"/>
      <c r="AQ1223" s="215"/>
      <c r="AR1223" s="215"/>
      <c r="AS1223" s="215"/>
      <c r="AT1223" s="215"/>
      <c r="AU1223" s="215"/>
    </row>
    <row r="1224" spans="3:64">
      <c r="C1224" s="38"/>
      <c r="D1224" s="38"/>
      <c r="AA1224" s="215"/>
      <c r="AB1224" s="215"/>
      <c r="AC1224" s="215"/>
      <c r="AD1224" s="215"/>
      <c r="AE1224" s="215"/>
      <c r="AG1224" s="225"/>
      <c r="AN1224" s="215"/>
      <c r="AO1224" s="215"/>
      <c r="AP1224" s="215"/>
      <c r="AQ1224" s="215"/>
      <c r="AR1224" s="215"/>
      <c r="AS1224" s="215"/>
      <c r="AT1224" s="215"/>
      <c r="AU1224" s="215"/>
    </row>
    <row r="1225" spans="3:64">
      <c r="C1225" s="38"/>
      <c r="D1225" s="38"/>
      <c r="AA1225" s="215"/>
      <c r="AB1225" s="215"/>
      <c r="AC1225" s="215"/>
      <c r="AD1225" s="215"/>
      <c r="AE1225" s="215"/>
      <c r="AG1225" s="225"/>
      <c r="AN1225" s="215"/>
      <c r="AO1225" s="215"/>
      <c r="AP1225" s="215"/>
      <c r="AQ1225" s="215"/>
      <c r="AR1225" s="215"/>
      <c r="AS1225" s="215"/>
      <c r="AT1225" s="215"/>
      <c r="AU1225" s="215"/>
    </row>
    <row r="1226" spans="3:64">
      <c r="C1226" s="38"/>
      <c r="D1226" s="38"/>
      <c r="AA1226" s="215"/>
      <c r="AB1226" s="215"/>
      <c r="AC1226" s="215"/>
      <c r="AD1226" s="215"/>
      <c r="AE1226" s="215"/>
      <c r="AG1226" s="225"/>
      <c r="AN1226" s="215"/>
      <c r="AO1226" s="215"/>
      <c r="AP1226" s="215"/>
      <c r="AQ1226" s="215"/>
      <c r="AR1226" s="215"/>
      <c r="AS1226" s="215"/>
      <c r="AT1226" s="215"/>
      <c r="AU1226" s="215"/>
    </row>
    <row r="1227" spans="3:64">
      <c r="C1227" s="38"/>
      <c r="D1227" s="38"/>
      <c r="AA1227" s="215"/>
      <c r="AB1227" s="215"/>
      <c r="AC1227" s="215"/>
      <c r="AD1227" s="215"/>
      <c r="AE1227" s="215"/>
      <c r="AG1227" s="225"/>
      <c r="AN1227" s="215"/>
      <c r="AO1227" s="215"/>
      <c r="AP1227" s="215"/>
      <c r="AQ1227" s="215"/>
      <c r="AR1227" s="215"/>
      <c r="AS1227" s="215"/>
      <c r="AT1227" s="215"/>
      <c r="AU1227" s="215"/>
    </row>
    <row r="1228" spans="3:64">
      <c r="C1228" s="38"/>
      <c r="D1228" s="38"/>
      <c r="AA1228" s="215"/>
      <c r="AB1228" s="215"/>
      <c r="AC1228" s="215"/>
      <c r="AD1228" s="215"/>
      <c r="AE1228" s="215"/>
      <c r="AG1228" s="225"/>
      <c r="AN1228" s="215"/>
      <c r="AO1228" s="215"/>
      <c r="AP1228" s="215"/>
      <c r="AQ1228" s="215"/>
      <c r="AR1228" s="215"/>
      <c r="AS1228" s="215"/>
      <c r="AT1228" s="215"/>
      <c r="AU1228" s="215"/>
      <c r="AV1228" s="215"/>
      <c r="AW1228" s="215"/>
      <c r="AX1228" s="215"/>
      <c r="AY1228" s="215"/>
      <c r="AZ1228" s="215"/>
      <c r="BA1228" s="215"/>
      <c r="BB1228" s="215"/>
      <c r="BC1228" s="215"/>
      <c r="BD1228" s="215"/>
      <c r="BE1228" s="215"/>
      <c r="BF1228" s="215"/>
      <c r="BG1228" s="215"/>
      <c r="BH1228" s="215"/>
      <c r="BI1228" s="215"/>
      <c r="BJ1228" s="215"/>
      <c r="BK1228" s="215"/>
      <c r="BL1228" s="215"/>
    </row>
    <row r="1229" spans="3:64">
      <c r="C1229" s="38"/>
      <c r="D1229" s="38"/>
      <c r="AA1229" s="215"/>
      <c r="AB1229" s="215"/>
      <c r="AC1229" s="215"/>
      <c r="AD1229" s="215"/>
      <c r="AE1229" s="215"/>
      <c r="AG1229" s="225"/>
      <c r="AN1229" s="215"/>
      <c r="AO1229" s="215"/>
      <c r="AP1229" s="215"/>
      <c r="AQ1229" s="215"/>
      <c r="AR1229" s="215"/>
      <c r="AS1229" s="215"/>
      <c r="AT1229" s="215"/>
      <c r="AU1229" s="215"/>
    </row>
    <row r="1230" spans="3:64">
      <c r="C1230" s="38"/>
      <c r="D1230" s="38"/>
      <c r="AA1230" s="215"/>
      <c r="AB1230" s="215"/>
      <c r="AC1230" s="215"/>
      <c r="AD1230" s="215"/>
      <c r="AE1230" s="215"/>
      <c r="AG1230" s="225"/>
      <c r="AN1230" s="215"/>
      <c r="AO1230" s="215"/>
      <c r="AP1230" s="215"/>
      <c r="AQ1230" s="215"/>
      <c r="AR1230" s="215"/>
      <c r="AS1230" s="215"/>
      <c r="AT1230" s="215"/>
      <c r="AU1230" s="215"/>
    </row>
    <row r="1231" spans="3:64">
      <c r="C1231" s="38"/>
      <c r="D1231" s="38"/>
      <c r="AA1231" s="215"/>
      <c r="AB1231" s="215"/>
      <c r="AC1231" s="215"/>
      <c r="AD1231" s="215"/>
      <c r="AE1231" s="215"/>
      <c r="AG1231" s="225"/>
      <c r="AN1231" s="215"/>
      <c r="AO1231" s="215"/>
      <c r="AP1231" s="215"/>
      <c r="AQ1231" s="215"/>
      <c r="AR1231" s="215"/>
      <c r="AS1231" s="215"/>
      <c r="AT1231" s="215"/>
      <c r="AU1231" s="215"/>
    </row>
    <row r="1232" spans="3:64">
      <c r="C1232" s="38"/>
      <c r="D1232" s="38"/>
      <c r="AA1232" s="215"/>
      <c r="AB1232" s="215"/>
      <c r="AC1232" s="215"/>
      <c r="AD1232" s="215"/>
      <c r="AE1232" s="215"/>
      <c r="AG1232" s="225"/>
      <c r="AN1232" s="215"/>
      <c r="AO1232" s="215"/>
      <c r="AP1232" s="215"/>
      <c r="AQ1232" s="215"/>
      <c r="AR1232" s="215"/>
      <c r="AS1232" s="215"/>
      <c r="AT1232" s="215"/>
      <c r="AU1232" s="215"/>
    </row>
    <row r="1233" spans="3:64">
      <c r="C1233" s="38"/>
      <c r="D1233" s="38"/>
      <c r="AA1233" s="215"/>
      <c r="AB1233" s="215"/>
      <c r="AC1233" s="215"/>
      <c r="AD1233" s="215"/>
      <c r="AE1233" s="215"/>
      <c r="AG1233" s="225"/>
      <c r="AN1233" s="215"/>
      <c r="AO1233" s="215"/>
      <c r="AP1233" s="215"/>
      <c r="AQ1233" s="215"/>
      <c r="AR1233" s="215"/>
      <c r="AS1233" s="215"/>
      <c r="AT1233" s="215"/>
      <c r="AU1233" s="215"/>
    </row>
    <row r="1234" spans="3:64">
      <c r="C1234" s="38"/>
      <c r="D1234" s="38"/>
      <c r="AA1234" s="215"/>
      <c r="AB1234" s="215"/>
      <c r="AC1234" s="215"/>
      <c r="AD1234" s="215"/>
      <c r="AE1234" s="215"/>
      <c r="AG1234" s="225"/>
      <c r="AN1234" s="215"/>
      <c r="AO1234" s="215"/>
      <c r="AP1234" s="215"/>
      <c r="AQ1234" s="215"/>
      <c r="AR1234" s="215"/>
      <c r="AS1234" s="215"/>
      <c r="AT1234" s="215"/>
      <c r="AU1234" s="215"/>
    </row>
    <row r="1235" spans="3:64">
      <c r="C1235" s="38"/>
      <c r="D1235" s="38"/>
      <c r="AA1235" s="215"/>
      <c r="AB1235" s="215"/>
      <c r="AC1235" s="215"/>
      <c r="AD1235" s="215"/>
      <c r="AE1235" s="215"/>
      <c r="AG1235" s="225"/>
      <c r="AN1235" s="215"/>
      <c r="AO1235" s="215"/>
      <c r="AP1235" s="215"/>
      <c r="AQ1235" s="215"/>
      <c r="AR1235" s="215"/>
      <c r="AS1235" s="215"/>
      <c r="AT1235" s="215"/>
      <c r="AU1235" s="215"/>
    </row>
    <row r="1236" spans="3:64">
      <c r="C1236" s="38"/>
      <c r="D1236" s="38"/>
      <c r="AA1236" s="215"/>
      <c r="AB1236" s="215"/>
      <c r="AC1236" s="215"/>
      <c r="AD1236" s="215"/>
      <c r="AE1236" s="215"/>
      <c r="AG1236" s="225"/>
      <c r="AN1236" s="215"/>
      <c r="AO1236" s="215"/>
      <c r="AP1236" s="215"/>
      <c r="AQ1236" s="215"/>
      <c r="AR1236" s="215"/>
      <c r="AS1236" s="215"/>
      <c r="AT1236" s="215"/>
      <c r="AU1236" s="215"/>
    </row>
    <row r="1237" spans="3:64">
      <c r="C1237" s="38"/>
      <c r="D1237" s="38"/>
      <c r="AA1237" s="215"/>
      <c r="AB1237" s="215"/>
      <c r="AC1237" s="215"/>
      <c r="AD1237" s="215"/>
      <c r="AE1237" s="215"/>
      <c r="AG1237" s="225"/>
      <c r="AN1237" s="215"/>
      <c r="AO1237" s="215"/>
      <c r="AP1237" s="215"/>
      <c r="AQ1237" s="215"/>
      <c r="AR1237" s="215"/>
      <c r="AS1237" s="215"/>
      <c r="AT1237" s="215"/>
      <c r="AU1237" s="215"/>
    </row>
    <row r="1238" spans="3:64">
      <c r="C1238" s="38"/>
      <c r="D1238" s="38"/>
      <c r="AA1238" s="215"/>
      <c r="AB1238" s="215"/>
      <c r="AC1238" s="215"/>
      <c r="AD1238" s="215"/>
      <c r="AE1238" s="215"/>
      <c r="AG1238" s="225"/>
      <c r="AN1238" s="215"/>
      <c r="AO1238" s="215"/>
      <c r="AP1238" s="215"/>
      <c r="AQ1238" s="215"/>
      <c r="AR1238" s="215"/>
      <c r="AS1238" s="215"/>
      <c r="AT1238" s="215"/>
      <c r="AU1238" s="215"/>
    </row>
    <row r="1239" spans="3:64">
      <c r="C1239" s="38"/>
      <c r="D1239" s="38"/>
      <c r="AA1239" s="215"/>
      <c r="AB1239" s="215"/>
      <c r="AC1239" s="215"/>
      <c r="AD1239" s="215"/>
      <c r="AE1239" s="215"/>
      <c r="AG1239" s="225"/>
      <c r="AN1239" s="215"/>
      <c r="AO1239" s="215"/>
      <c r="AP1239" s="215"/>
      <c r="AQ1239" s="215"/>
      <c r="AR1239" s="215"/>
      <c r="AS1239" s="215"/>
      <c r="AT1239" s="215"/>
      <c r="AU1239" s="215"/>
    </row>
    <row r="1240" spans="3:64">
      <c r="C1240" s="38"/>
      <c r="D1240" s="38"/>
      <c r="AA1240" s="215"/>
      <c r="AB1240" s="215"/>
      <c r="AC1240" s="215"/>
      <c r="AD1240" s="215"/>
      <c r="AE1240" s="215"/>
      <c r="AG1240" s="225"/>
      <c r="AN1240" s="215"/>
      <c r="AO1240" s="215"/>
      <c r="AP1240" s="215"/>
      <c r="AQ1240" s="215"/>
      <c r="AR1240" s="215"/>
      <c r="AS1240" s="215"/>
      <c r="AT1240" s="215"/>
      <c r="AU1240" s="215"/>
    </row>
    <row r="1241" spans="3:64">
      <c r="C1241" s="38"/>
      <c r="D1241" s="38"/>
      <c r="AA1241" s="215"/>
      <c r="AB1241" s="215"/>
      <c r="AC1241" s="215"/>
      <c r="AD1241" s="215"/>
      <c r="AE1241" s="215"/>
      <c r="AG1241" s="225"/>
      <c r="AN1241" s="215"/>
      <c r="AO1241" s="215"/>
      <c r="AP1241" s="215"/>
      <c r="AQ1241" s="215"/>
      <c r="AR1241" s="215"/>
      <c r="AS1241" s="215"/>
      <c r="AT1241" s="215"/>
      <c r="AU1241" s="215"/>
    </row>
    <row r="1242" spans="3:64">
      <c r="C1242" s="38"/>
      <c r="D1242" s="38"/>
      <c r="AA1242" s="215"/>
      <c r="AB1242" s="215"/>
      <c r="AC1242" s="215"/>
      <c r="AD1242" s="215"/>
      <c r="AE1242" s="215"/>
      <c r="AG1242" s="225"/>
      <c r="AN1242" s="215"/>
      <c r="AO1242" s="215"/>
      <c r="AP1242" s="215"/>
      <c r="AQ1242" s="215"/>
      <c r="AR1242" s="215"/>
      <c r="AS1242" s="215"/>
      <c r="AT1242" s="215"/>
      <c r="AU1242" s="215"/>
    </row>
    <row r="1243" spans="3:64">
      <c r="C1243" s="38"/>
      <c r="D1243" s="38"/>
      <c r="AA1243" s="215"/>
      <c r="AB1243" s="215"/>
      <c r="AC1243" s="215"/>
      <c r="AD1243" s="215"/>
      <c r="AE1243" s="215"/>
      <c r="AG1243" s="225"/>
      <c r="AN1243" s="215"/>
      <c r="AO1243" s="215"/>
      <c r="AP1243" s="215"/>
      <c r="AQ1243" s="215"/>
      <c r="AR1243" s="215"/>
      <c r="AS1243" s="215"/>
      <c r="AT1243" s="215"/>
      <c r="AU1243" s="215"/>
    </row>
    <row r="1244" spans="3:64">
      <c r="C1244" s="38"/>
      <c r="D1244" s="38"/>
      <c r="AA1244" s="215"/>
      <c r="AB1244" s="215"/>
      <c r="AC1244" s="215"/>
      <c r="AD1244" s="215"/>
      <c r="AE1244" s="215"/>
      <c r="AG1244" s="225"/>
      <c r="AN1244" s="215"/>
      <c r="AO1244" s="215"/>
      <c r="AP1244" s="215"/>
      <c r="AQ1244" s="215"/>
      <c r="AR1244" s="215"/>
      <c r="AS1244" s="215"/>
      <c r="AT1244" s="215"/>
      <c r="AU1244" s="215"/>
    </row>
    <row r="1245" spans="3:64">
      <c r="C1245" s="38"/>
      <c r="D1245" s="38"/>
      <c r="AA1245" s="215"/>
      <c r="AB1245" s="215"/>
      <c r="AC1245" s="215"/>
      <c r="AD1245" s="215"/>
      <c r="AE1245" s="215"/>
      <c r="AG1245" s="225"/>
      <c r="AN1245" s="215"/>
      <c r="AO1245" s="215"/>
      <c r="AP1245" s="215"/>
      <c r="AQ1245" s="215"/>
      <c r="AR1245" s="215"/>
      <c r="AS1245" s="215"/>
      <c r="AT1245" s="215"/>
      <c r="AU1245" s="215"/>
      <c r="AV1245" s="215"/>
      <c r="AW1245" s="215"/>
      <c r="AX1245" s="215"/>
      <c r="AY1245" s="215"/>
      <c r="AZ1245" s="215"/>
      <c r="BA1245" s="215"/>
      <c r="BB1245" s="215"/>
      <c r="BC1245" s="215"/>
      <c r="BD1245" s="215"/>
      <c r="BE1245" s="215"/>
      <c r="BF1245" s="215"/>
      <c r="BG1245" s="215"/>
      <c r="BH1245" s="215"/>
      <c r="BI1245" s="215"/>
      <c r="BJ1245" s="215"/>
      <c r="BK1245" s="215"/>
      <c r="BL1245" s="215"/>
    </row>
    <row r="1246" spans="3:64">
      <c r="C1246" s="38"/>
      <c r="D1246" s="38"/>
      <c r="AA1246" s="215"/>
      <c r="AB1246" s="215"/>
      <c r="AC1246" s="215"/>
      <c r="AD1246" s="215"/>
      <c r="AE1246" s="215"/>
      <c r="AG1246" s="225"/>
      <c r="AN1246" s="215"/>
      <c r="AO1246" s="215"/>
      <c r="AP1246" s="215"/>
      <c r="AQ1246" s="215"/>
      <c r="AR1246" s="215"/>
      <c r="AS1246" s="215"/>
      <c r="AT1246" s="215"/>
      <c r="AU1246" s="215"/>
    </row>
    <row r="1247" spans="3:64">
      <c r="C1247" s="38"/>
      <c r="D1247" s="38"/>
      <c r="AA1247" s="215"/>
      <c r="AB1247" s="215"/>
      <c r="AC1247" s="215"/>
      <c r="AD1247" s="215"/>
      <c r="AE1247" s="215"/>
      <c r="AG1247" s="225"/>
      <c r="AN1247" s="215"/>
      <c r="AO1247" s="215"/>
      <c r="AP1247" s="215"/>
      <c r="AQ1247" s="215"/>
      <c r="AR1247" s="215"/>
      <c r="AS1247" s="215"/>
      <c r="AT1247" s="215"/>
      <c r="AU1247" s="215"/>
    </row>
    <row r="1248" spans="3:64">
      <c r="C1248" s="38"/>
      <c r="D1248" s="38"/>
      <c r="AA1248" s="215"/>
      <c r="AB1248" s="215"/>
      <c r="AC1248" s="215"/>
      <c r="AD1248" s="215"/>
      <c r="AE1248" s="215"/>
      <c r="AG1248" s="225"/>
      <c r="AN1248" s="215"/>
      <c r="AO1248" s="215"/>
      <c r="AP1248" s="215"/>
      <c r="AQ1248" s="215"/>
      <c r="AR1248" s="215"/>
      <c r="AS1248" s="215"/>
      <c r="AT1248" s="215"/>
      <c r="AU1248" s="215"/>
    </row>
    <row r="1249" spans="3:64">
      <c r="C1249" s="38"/>
      <c r="D1249" s="38"/>
      <c r="AA1249" s="215"/>
      <c r="AB1249" s="215"/>
      <c r="AC1249" s="215"/>
      <c r="AD1249" s="215"/>
      <c r="AE1249" s="215"/>
      <c r="AG1249" s="225"/>
      <c r="AN1249" s="215"/>
      <c r="AO1249" s="215"/>
      <c r="AP1249" s="215"/>
      <c r="AQ1249" s="215"/>
      <c r="AR1249" s="215"/>
      <c r="AS1249" s="215"/>
      <c r="AT1249" s="215"/>
      <c r="AU1249" s="215"/>
    </row>
    <row r="1250" spans="3:64">
      <c r="C1250" s="38"/>
      <c r="D1250" s="38"/>
      <c r="AA1250" s="215"/>
      <c r="AB1250" s="215"/>
      <c r="AC1250" s="215"/>
      <c r="AD1250" s="215"/>
      <c r="AE1250" s="215"/>
      <c r="AG1250" s="225"/>
      <c r="AN1250" s="215"/>
      <c r="AO1250" s="215"/>
      <c r="AP1250" s="215"/>
      <c r="AQ1250" s="215"/>
      <c r="AR1250" s="215"/>
      <c r="AS1250" s="215"/>
      <c r="AT1250" s="215"/>
      <c r="AU1250" s="215"/>
    </row>
    <row r="1251" spans="3:64">
      <c r="C1251" s="38"/>
      <c r="D1251" s="38"/>
      <c r="AA1251" s="215"/>
      <c r="AB1251" s="215"/>
      <c r="AC1251" s="215"/>
      <c r="AD1251" s="215"/>
      <c r="AE1251" s="215"/>
      <c r="AG1251" s="225"/>
      <c r="AN1251" s="215"/>
      <c r="AO1251" s="215"/>
      <c r="AP1251" s="215"/>
      <c r="AQ1251" s="215"/>
      <c r="AR1251" s="215"/>
      <c r="AS1251" s="215"/>
      <c r="AT1251" s="215"/>
      <c r="AU1251" s="215"/>
    </row>
    <row r="1252" spans="3:64">
      <c r="C1252" s="38"/>
      <c r="D1252" s="38"/>
      <c r="AA1252" s="215"/>
      <c r="AB1252" s="215"/>
      <c r="AC1252" s="215"/>
      <c r="AD1252" s="215"/>
      <c r="AE1252" s="215"/>
      <c r="AG1252" s="225"/>
      <c r="AN1252" s="215"/>
      <c r="AO1252" s="215"/>
      <c r="AP1252" s="215"/>
      <c r="AQ1252" s="215"/>
      <c r="AR1252" s="215"/>
      <c r="AS1252" s="215"/>
      <c r="AT1252" s="215"/>
      <c r="AU1252" s="215"/>
    </row>
    <row r="1253" spans="3:64">
      <c r="C1253" s="38"/>
      <c r="D1253" s="38"/>
      <c r="AA1253" s="215"/>
      <c r="AB1253" s="215"/>
      <c r="AC1253" s="215"/>
      <c r="AD1253" s="215"/>
      <c r="AE1253" s="215"/>
      <c r="AG1253" s="225"/>
      <c r="AN1253" s="215"/>
      <c r="AO1253" s="215"/>
      <c r="AP1253" s="215"/>
      <c r="AQ1253" s="215"/>
      <c r="AR1253" s="215"/>
      <c r="AS1253" s="215"/>
      <c r="AT1253" s="215"/>
      <c r="AU1253" s="215"/>
    </row>
    <row r="1254" spans="3:64">
      <c r="C1254" s="38"/>
      <c r="D1254" s="38"/>
      <c r="AA1254" s="215"/>
      <c r="AB1254" s="215"/>
      <c r="AC1254" s="215"/>
      <c r="AD1254" s="215"/>
      <c r="AE1254" s="215"/>
      <c r="AG1254" s="225"/>
      <c r="AN1254" s="215"/>
      <c r="AO1254" s="215"/>
      <c r="AP1254" s="215"/>
      <c r="AQ1254" s="215"/>
      <c r="AR1254" s="215"/>
      <c r="AS1254" s="215"/>
      <c r="AT1254" s="215"/>
      <c r="AU1254" s="215"/>
      <c r="AV1254" s="215"/>
      <c r="AW1254" s="215"/>
      <c r="AX1254" s="215"/>
      <c r="AY1254" s="215"/>
      <c r="AZ1254" s="215"/>
      <c r="BA1254" s="215"/>
      <c r="BB1254" s="215"/>
      <c r="BC1254" s="215"/>
      <c r="BD1254" s="215"/>
      <c r="BE1254" s="215"/>
      <c r="BF1254" s="215"/>
      <c r="BG1254" s="215"/>
      <c r="BH1254" s="215"/>
      <c r="BI1254" s="215"/>
      <c r="BJ1254" s="215"/>
      <c r="BK1254" s="215"/>
      <c r="BL1254" s="215"/>
    </row>
    <row r="1255" spans="3:64">
      <c r="C1255" s="38"/>
      <c r="D1255" s="38"/>
      <c r="AA1255" s="215"/>
      <c r="AB1255" s="215"/>
      <c r="AC1255" s="215"/>
      <c r="AD1255" s="215"/>
      <c r="AE1255" s="215"/>
      <c r="AG1255" s="225"/>
      <c r="AN1255" s="215"/>
      <c r="AO1255" s="215"/>
      <c r="AP1255" s="215"/>
      <c r="AQ1255" s="215"/>
      <c r="AR1255" s="215"/>
      <c r="AS1255" s="215"/>
      <c r="AT1255" s="215"/>
      <c r="AU1255" s="215"/>
    </row>
    <row r="1256" spans="3:64">
      <c r="C1256" s="38"/>
      <c r="D1256" s="38"/>
      <c r="AA1256" s="215"/>
      <c r="AB1256" s="215"/>
      <c r="AC1256" s="215"/>
      <c r="AD1256" s="215"/>
      <c r="AE1256" s="215"/>
      <c r="AG1256" s="225"/>
      <c r="AN1256" s="215"/>
      <c r="AO1256" s="215"/>
      <c r="AP1256" s="215"/>
      <c r="AQ1256" s="215"/>
      <c r="AR1256" s="215"/>
      <c r="AS1256" s="215"/>
      <c r="AT1256" s="215"/>
      <c r="AU1256" s="215"/>
    </row>
    <row r="1257" spans="3:64">
      <c r="C1257" s="38"/>
      <c r="D1257" s="38"/>
      <c r="AA1257" s="215"/>
      <c r="AB1257" s="215"/>
      <c r="AC1257" s="215"/>
      <c r="AD1257" s="215"/>
      <c r="AE1257" s="215"/>
      <c r="AG1257" s="225"/>
      <c r="AN1257" s="215"/>
      <c r="AO1257" s="215"/>
      <c r="AP1257" s="215"/>
      <c r="AQ1257" s="215"/>
      <c r="AR1257" s="215"/>
      <c r="AS1257" s="215"/>
      <c r="AT1257" s="215"/>
      <c r="AU1257" s="215"/>
    </row>
    <row r="1258" spans="3:64">
      <c r="C1258" s="38"/>
      <c r="D1258" s="38"/>
      <c r="AA1258" s="215"/>
      <c r="AB1258" s="215"/>
      <c r="AC1258" s="215"/>
      <c r="AD1258" s="215"/>
      <c r="AE1258" s="215"/>
      <c r="AG1258" s="225"/>
      <c r="AN1258" s="215"/>
      <c r="AO1258" s="215"/>
      <c r="AP1258" s="215"/>
      <c r="AQ1258" s="215"/>
      <c r="AR1258" s="215"/>
      <c r="AS1258" s="215"/>
      <c r="AT1258" s="215"/>
      <c r="AU1258" s="215"/>
    </row>
    <row r="1259" spans="3:64">
      <c r="C1259" s="38"/>
      <c r="D1259" s="38"/>
      <c r="AA1259" s="215"/>
      <c r="AB1259" s="215"/>
      <c r="AC1259" s="215"/>
      <c r="AD1259" s="215"/>
      <c r="AE1259" s="215"/>
      <c r="AG1259" s="225"/>
      <c r="AN1259" s="215"/>
      <c r="AO1259" s="215"/>
      <c r="AP1259" s="215"/>
      <c r="AQ1259" s="215"/>
      <c r="AR1259" s="215"/>
      <c r="AS1259" s="215"/>
      <c r="AT1259" s="215"/>
      <c r="AU1259" s="215"/>
    </row>
    <row r="1260" spans="3:64">
      <c r="C1260" s="38"/>
      <c r="D1260" s="38"/>
      <c r="AA1260" s="215"/>
      <c r="AB1260" s="215"/>
      <c r="AC1260" s="215"/>
      <c r="AD1260" s="215"/>
      <c r="AE1260" s="215"/>
      <c r="AG1260" s="225"/>
      <c r="AN1260" s="215"/>
      <c r="AO1260" s="215"/>
      <c r="AP1260" s="215"/>
      <c r="AQ1260" s="215"/>
      <c r="AR1260" s="215"/>
      <c r="AS1260" s="215"/>
      <c r="AT1260" s="215"/>
      <c r="AU1260" s="215"/>
    </row>
    <row r="1261" spans="3:64">
      <c r="C1261" s="38"/>
      <c r="D1261" s="38"/>
      <c r="AA1261" s="215"/>
      <c r="AB1261" s="215"/>
      <c r="AC1261" s="215"/>
      <c r="AD1261" s="215"/>
      <c r="AE1261" s="215"/>
      <c r="AG1261" s="225"/>
      <c r="AN1261" s="215"/>
      <c r="AO1261" s="215"/>
      <c r="AP1261" s="215"/>
      <c r="AQ1261" s="215"/>
      <c r="AR1261" s="215"/>
      <c r="AS1261" s="215"/>
      <c r="AT1261" s="215"/>
      <c r="AU1261" s="215"/>
    </row>
    <row r="1262" spans="3:64">
      <c r="C1262" s="38"/>
      <c r="D1262" s="38"/>
      <c r="AA1262" s="215"/>
      <c r="AB1262" s="215"/>
      <c r="AC1262" s="215"/>
      <c r="AD1262" s="215"/>
      <c r="AE1262" s="215"/>
      <c r="AG1262" s="225"/>
      <c r="AN1262" s="215"/>
      <c r="AO1262" s="215"/>
      <c r="AP1262" s="215"/>
      <c r="AQ1262" s="215"/>
      <c r="AR1262" s="215"/>
      <c r="AS1262" s="215"/>
      <c r="AT1262" s="215"/>
      <c r="AU1262" s="215"/>
    </row>
    <row r="1263" spans="3:64">
      <c r="C1263" s="38"/>
      <c r="D1263" s="38"/>
      <c r="AA1263" s="215"/>
      <c r="AB1263" s="215"/>
      <c r="AC1263" s="215"/>
      <c r="AD1263" s="215"/>
      <c r="AE1263" s="215"/>
      <c r="AG1263" s="225"/>
      <c r="AN1263" s="215"/>
      <c r="AO1263" s="215"/>
      <c r="AP1263" s="215"/>
      <c r="AQ1263" s="215"/>
      <c r="AR1263" s="215"/>
      <c r="AS1263" s="215"/>
      <c r="AT1263" s="215"/>
      <c r="AU1263" s="215"/>
    </row>
    <row r="1264" spans="3:64">
      <c r="C1264" s="38"/>
      <c r="D1264" s="38"/>
      <c r="AA1264" s="215"/>
      <c r="AB1264" s="215"/>
      <c r="AC1264" s="215"/>
      <c r="AD1264" s="215"/>
      <c r="AE1264" s="215"/>
      <c r="AG1264" s="225"/>
      <c r="AN1264" s="215"/>
      <c r="AO1264" s="215"/>
      <c r="AP1264" s="215"/>
      <c r="AQ1264" s="215"/>
      <c r="AR1264" s="215"/>
      <c r="AS1264" s="215"/>
      <c r="AT1264" s="215"/>
      <c r="AU1264" s="215"/>
    </row>
    <row r="1265" spans="3:47">
      <c r="C1265" s="38"/>
      <c r="D1265" s="38"/>
      <c r="AA1265" s="215"/>
      <c r="AB1265" s="215"/>
      <c r="AC1265" s="215"/>
      <c r="AD1265" s="215"/>
      <c r="AE1265" s="215"/>
      <c r="AG1265" s="225"/>
      <c r="AN1265" s="215"/>
      <c r="AO1265" s="215"/>
      <c r="AP1265" s="215"/>
      <c r="AQ1265" s="215"/>
      <c r="AR1265" s="215"/>
      <c r="AS1265" s="215"/>
      <c r="AT1265" s="215"/>
      <c r="AU1265" s="215"/>
    </row>
    <row r="1266" spans="3:47">
      <c r="C1266" s="38"/>
      <c r="D1266" s="38"/>
      <c r="AA1266" s="215"/>
      <c r="AB1266" s="215"/>
      <c r="AC1266" s="215"/>
      <c r="AD1266" s="215"/>
      <c r="AE1266" s="215"/>
      <c r="AG1266" s="225"/>
      <c r="AN1266" s="215"/>
      <c r="AO1266" s="215"/>
      <c r="AP1266" s="215"/>
      <c r="AQ1266" s="215"/>
      <c r="AR1266" s="215"/>
      <c r="AS1266" s="215"/>
      <c r="AT1266" s="215"/>
      <c r="AU1266" s="215"/>
    </row>
    <row r="1267" spans="3:47">
      <c r="C1267" s="38"/>
      <c r="D1267" s="38"/>
      <c r="AA1267" s="215"/>
      <c r="AB1267" s="215"/>
      <c r="AC1267" s="215"/>
      <c r="AD1267" s="215"/>
      <c r="AE1267" s="215"/>
      <c r="AG1267" s="225"/>
      <c r="AN1267" s="215"/>
      <c r="AO1267" s="215"/>
      <c r="AP1267" s="215"/>
      <c r="AQ1267" s="215"/>
      <c r="AR1267" s="215"/>
      <c r="AS1267" s="215"/>
      <c r="AT1267" s="215"/>
      <c r="AU1267" s="215"/>
    </row>
    <row r="1268" spans="3:47">
      <c r="C1268" s="38"/>
      <c r="D1268" s="38"/>
      <c r="AA1268" s="215"/>
      <c r="AB1268" s="215"/>
      <c r="AC1268" s="215"/>
      <c r="AD1268" s="215"/>
      <c r="AE1268" s="215"/>
      <c r="AG1268" s="225"/>
      <c r="AN1268" s="215"/>
      <c r="AO1268" s="215"/>
      <c r="AP1268" s="215"/>
      <c r="AQ1268" s="215"/>
      <c r="AR1268" s="215"/>
      <c r="AS1268" s="215"/>
      <c r="AT1268" s="215"/>
      <c r="AU1268" s="215"/>
    </row>
    <row r="1269" spans="3:47">
      <c r="C1269" s="38"/>
      <c r="D1269" s="38"/>
      <c r="AA1269" s="215"/>
      <c r="AB1269" s="215"/>
      <c r="AC1269" s="215"/>
      <c r="AD1269" s="215"/>
      <c r="AE1269" s="215"/>
      <c r="AG1269" s="225"/>
      <c r="AN1269" s="215"/>
      <c r="AO1269" s="215"/>
      <c r="AP1269" s="215"/>
      <c r="AQ1269" s="215"/>
      <c r="AR1269" s="215"/>
      <c r="AS1269" s="215"/>
      <c r="AT1269" s="215"/>
      <c r="AU1269" s="215"/>
    </row>
    <row r="1270" spans="3:47">
      <c r="C1270" s="38"/>
      <c r="D1270" s="38"/>
      <c r="AA1270" s="215"/>
      <c r="AB1270" s="215"/>
      <c r="AC1270" s="215"/>
      <c r="AD1270" s="215"/>
      <c r="AE1270" s="215"/>
      <c r="AG1270" s="225"/>
      <c r="AN1270" s="215"/>
      <c r="AO1270" s="215"/>
      <c r="AP1270" s="215"/>
      <c r="AQ1270" s="215"/>
      <c r="AR1270" s="215"/>
      <c r="AS1270" s="215"/>
      <c r="AT1270" s="215"/>
      <c r="AU1270" s="215"/>
    </row>
    <row r="1271" spans="3:47">
      <c r="C1271" s="38"/>
      <c r="D1271" s="38"/>
      <c r="AA1271" s="215"/>
      <c r="AB1271" s="215"/>
      <c r="AC1271" s="215"/>
      <c r="AD1271" s="215"/>
      <c r="AE1271" s="215"/>
      <c r="AG1271" s="225"/>
      <c r="AN1271" s="215"/>
      <c r="AO1271" s="215"/>
      <c r="AP1271" s="215"/>
      <c r="AQ1271" s="215"/>
      <c r="AR1271" s="215"/>
      <c r="AS1271" s="215"/>
      <c r="AT1271" s="215"/>
      <c r="AU1271" s="215"/>
    </row>
    <row r="1272" spans="3:47">
      <c r="C1272" s="38"/>
      <c r="D1272" s="38"/>
      <c r="AA1272" s="215"/>
      <c r="AB1272" s="215"/>
      <c r="AC1272" s="215"/>
      <c r="AD1272" s="215"/>
      <c r="AE1272" s="215"/>
      <c r="AG1272" s="225"/>
      <c r="AN1272" s="215"/>
      <c r="AO1272" s="215"/>
      <c r="AP1272" s="215"/>
      <c r="AQ1272" s="215"/>
      <c r="AR1272" s="215"/>
      <c r="AS1272" s="215"/>
      <c r="AT1272" s="215"/>
      <c r="AU1272" s="215"/>
    </row>
    <row r="1273" spans="3:47">
      <c r="C1273" s="38"/>
      <c r="D1273" s="38"/>
      <c r="AA1273" s="215"/>
      <c r="AB1273" s="215"/>
      <c r="AC1273" s="215"/>
      <c r="AD1273" s="215"/>
      <c r="AE1273" s="215"/>
      <c r="AG1273" s="225"/>
      <c r="AN1273" s="215"/>
      <c r="AO1273" s="215"/>
      <c r="AP1273" s="215"/>
      <c r="AQ1273" s="215"/>
      <c r="AR1273" s="215"/>
      <c r="AS1273" s="215"/>
      <c r="AT1273" s="215"/>
      <c r="AU1273" s="215"/>
    </row>
    <row r="1274" spans="3:47">
      <c r="C1274" s="38"/>
      <c r="D1274" s="38"/>
      <c r="AA1274" s="215"/>
      <c r="AB1274" s="215"/>
      <c r="AC1274" s="215"/>
      <c r="AD1274" s="215"/>
      <c r="AE1274" s="215"/>
      <c r="AG1274" s="225"/>
      <c r="AN1274" s="215"/>
      <c r="AO1274" s="215"/>
      <c r="AP1274" s="215"/>
      <c r="AQ1274" s="215"/>
      <c r="AR1274" s="215"/>
      <c r="AS1274" s="215"/>
      <c r="AT1274" s="215"/>
      <c r="AU1274" s="215"/>
    </row>
    <row r="1275" spans="3:47">
      <c r="C1275" s="38"/>
      <c r="D1275" s="38"/>
      <c r="AA1275" s="215"/>
      <c r="AB1275" s="215"/>
      <c r="AC1275" s="215"/>
      <c r="AD1275" s="215"/>
      <c r="AE1275" s="215"/>
      <c r="AG1275" s="225"/>
      <c r="AN1275" s="215"/>
      <c r="AO1275" s="215"/>
      <c r="AP1275" s="215"/>
      <c r="AQ1275" s="215"/>
      <c r="AR1275" s="215"/>
      <c r="AS1275" s="215"/>
      <c r="AT1275" s="215"/>
      <c r="AU1275" s="215"/>
    </row>
    <row r="1276" spans="3:47">
      <c r="C1276" s="38"/>
      <c r="D1276" s="38"/>
      <c r="AA1276" s="215"/>
      <c r="AB1276" s="215"/>
      <c r="AC1276" s="215"/>
      <c r="AD1276" s="215"/>
      <c r="AE1276" s="215"/>
      <c r="AG1276" s="225"/>
      <c r="AN1276" s="215"/>
      <c r="AO1276" s="215"/>
      <c r="AP1276" s="215"/>
      <c r="AQ1276" s="215"/>
      <c r="AR1276" s="215"/>
      <c r="AS1276" s="215"/>
      <c r="AT1276" s="215"/>
      <c r="AU1276" s="215"/>
    </row>
    <row r="1277" spans="3:47">
      <c r="C1277" s="38"/>
      <c r="D1277" s="38"/>
      <c r="AA1277" s="215"/>
      <c r="AB1277" s="215"/>
      <c r="AC1277" s="215"/>
      <c r="AD1277" s="215"/>
      <c r="AE1277" s="215"/>
      <c r="AG1277" s="225"/>
      <c r="AN1277" s="215"/>
      <c r="AO1277" s="215"/>
      <c r="AP1277" s="215"/>
      <c r="AQ1277" s="215"/>
      <c r="AR1277" s="215"/>
      <c r="AS1277" s="215"/>
      <c r="AT1277" s="215"/>
      <c r="AU1277" s="215"/>
    </row>
    <row r="1278" spans="3:47">
      <c r="C1278" s="38"/>
      <c r="D1278" s="38"/>
      <c r="AA1278" s="215"/>
      <c r="AB1278" s="215"/>
      <c r="AC1278" s="215"/>
      <c r="AD1278" s="215"/>
      <c r="AE1278" s="215"/>
      <c r="AG1278" s="225"/>
      <c r="AN1278" s="215"/>
      <c r="AO1278" s="215"/>
      <c r="AP1278" s="215"/>
      <c r="AQ1278" s="215"/>
      <c r="AR1278" s="215"/>
      <c r="AS1278" s="215"/>
      <c r="AT1278" s="215"/>
      <c r="AU1278" s="215"/>
    </row>
    <row r="1279" spans="3:47">
      <c r="C1279" s="38"/>
      <c r="D1279" s="38"/>
      <c r="AA1279" s="215"/>
      <c r="AB1279" s="215"/>
      <c r="AC1279" s="215"/>
      <c r="AD1279" s="215"/>
      <c r="AE1279" s="215"/>
      <c r="AG1279" s="225"/>
      <c r="AN1279" s="215"/>
      <c r="AO1279" s="215"/>
      <c r="AP1279" s="215"/>
      <c r="AQ1279" s="215"/>
      <c r="AR1279" s="215"/>
      <c r="AS1279" s="215"/>
      <c r="AT1279" s="215"/>
      <c r="AU1279" s="215"/>
    </row>
    <row r="1280" spans="3:47">
      <c r="C1280" s="38"/>
      <c r="D1280" s="38"/>
      <c r="AA1280" s="215"/>
      <c r="AB1280" s="215"/>
      <c r="AC1280" s="215"/>
      <c r="AD1280" s="215"/>
      <c r="AE1280" s="215"/>
      <c r="AG1280" s="225"/>
      <c r="AN1280" s="215"/>
      <c r="AO1280" s="215"/>
      <c r="AP1280" s="215"/>
      <c r="AQ1280" s="215"/>
      <c r="AR1280" s="215"/>
      <c r="AS1280" s="215"/>
      <c r="AT1280" s="215"/>
      <c r="AU1280" s="215"/>
    </row>
    <row r="1281" spans="3:64">
      <c r="C1281" s="38"/>
      <c r="D1281" s="38"/>
      <c r="AA1281" s="215"/>
      <c r="AB1281" s="215"/>
      <c r="AC1281" s="215"/>
      <c r="AD1281" s="215"/>
      <c r="AE1281" s="215"/>
      <c r="AG1281" s="225"/>
      <c r="AN1281" s="215"/>
      <c r="AO1281" s="215"/>
      <c r="AP1281" s="215"/>
      <c r="AQ1281" s="215"/>
      <c r="AR1281" s="215"/>
      <c r="AS1281" s="215"/>
      <c r="AT1281" s="215"/>
      <c r="AU1281" s="215"/>
    </row>
    <row r="1282" spans="3:64">
      <c r="C1282" s="38"/>
      <c r="D1282" s="38"/>
      <c r="AA1282" s="215"/>
      <c r="AB1282" s="215"/>
      <c r="AC1282" s="215"/>
      <c r="AD1282" s="215"/>
      <c r="AE1282" s="215"/>
      <c r="AG1282" s="225"/>
      <c r="AN1282" s="215"/>
      <c r="AO1282" s="215"/>
      <c r="AP1282" s="215"/>
      <c r="AQ1282" s="215"/>
      <c r="AR1282" s="215"/>
      <c r="AS1282" s="215"/>
      <c r="AT1282" s="215"/>
      <c r="AU1282" s="215"/>
    </row>
    <row r="1283" spans="3:64">
      <c r="C1283" s="38"/>
      <c r="D1283" s="38"/>
      <c r="AA1283" s="215"/>
      <c r="AB1283" s="215"/>
      <c r="AC1283" s="215"/>
      <c r="AD1283" s="215"/>
      <c r="AE1283" s="215"/>
      <c r="AG1283" s="225"/>
      <c r="AN1283" s="215"/>
      <c r="AO1283" s="215"/>
      <c r="AP1283" s="215"/>
      <c r="AQ1283" s="215"/>
      <c r="AR1283" s="215"/>
      <c r="AS1283" s="215"/>
      <c r="AT1283" s="215"/>
      <c r="AU1283" s="215"/>
    </row>
    <row r="1284" spans="3:64">
      <c r="C1284" s="38"/>
      <c r="D1284" s="38"/>
      <c r="AA1284" s="215"/>
      <c r="AB1284" s="215"/>
      <c r="AC1284" s="215"/>
      <c r="AD1284" s="215"/>
      <c r="AE1284" s="215"/>
      <c r="AG1284" s="225"/>
      <c r="AN1284" s="215"/>
      <c r="AO1284" s="215"/>
      <c r="AP1284" s="215"/>
      <c r="AQ1284" s="215"/>
      <c r="AR1284" s="215"/>
      <c r="AS1284" s="215"/>
      <c r="AT1284" s="215"/>
      <c r="AU1284" s="215"/>
    </row>
    <row r="1285" spans="3:64">
      <c r="C1285" s="38"/>
      <c r="D1285" s="38"/>
      <c r="AA1285" s="215"/>
      <c r="AB1285" s="215"/>
      <c r="AC1285" s="215"/>
      <c r="AD1285" s="215"/>
      <c r="AE1285" s="215"/>
      <c r="AG1285" s="225"/>
      <c r="AN1285" s="215"/>
      <c r="AO1285" s="215"/>
      <c r="AP1285" s="215"/>
      <c r="AQ1285" s="215"/>
      <c r="AR1285" s="215"/>
      <c r="AS1285" s="215"/>
      <c r="AT1285" s="215"/>
      <c r="AU1285" s="215"/>
    </row>
    <row r="1286" spans="3:64">
      <c r="C1286" s="38"/>
      <c r="D1286" s="38"/>
      <c r="AA1286" s="215"/>
      <c r="AB1286" s="215"/>
      <c r="AC1286" s="215"/>
      <c r="AD1286" s="215"/>
      <c r="AE1286" s="215"/>
      <c r="AG1286" s="225"/>
      <c r="AN1286" s="215"/>
      <c r="AO1286" s="215"/>
      <c r="AP1286" s="215"/>
      <c r="AQ1286" s="215"/>
      <c r="AR1286" s="215"/>
      <c r="AS1286" s="215"/>
      <c r="AT1286" s="215"/>
      <c r="AU1286" s="215"/>
    </row>
    <row r="1287" spans="3:64">
      <c r="C1287" s="38"/>
      <c r="D1287" s="38"/>
      <c r="AA1287" s="215"/>
      <c r="AB1287" s="215"/>
      <c r="AC1287" s="215"/>
      <c r="AD1287" s="215"/>
      <c r="AE1287" s="215"/>
      <c r="AG1287" s="225"/>
      <c r="AN1287" s="215"/>
      <c r="AO1287" s="215"/>
      <c r="AP1287" s="215"/>
      <c r="AQ1287" s="215"/>
      <c r="AR1287" s="215"/>
      <c r="AS1287" s="215"/>
      <c r="AT1287" s="215"/>
      <c r="AU1287" s="215"/>
      <c r="AV1287" s="215"/>
      <c r="AW1287" s="215"/>
      <c r="AX1287" s="215"/>
      <c r="AY1287" s="215"/>
      <c r="AZ1287" s="215"/>
      <c r="BA1287" s="215"/>
      <c r="BB1287" s="215"/>
      <c r="BC1287" s="215"/>
      <c r="BD1287" s="215"/>
      <c r="BE1287" s="215"/>
      <c r="BF1287" s="215"/>
      <c r="BG1287" s="215"/>
      <c r="BH1287" s="215"/>
      <c r="BI1287" s="215"/>
      <c r="BJ1287" s="215"/>
      <c r="BK1287" s="215"/>
      <c r="BL1287" s="215"/>
    </row>
    <row r="1288" spans="3:64">
      <c r="C1288" s="38"/>
      <c r="D1288" s="38"/>
      <c r="AA1288" s="215"/>
      <c r="AB1288" s="215"/>
      <c r="AC1288" s="215"/>
      <c r="AD1288" s="215"/>
      <c r="AE1288" s="215"/>
      <c r="AG1288" s="225"/>
      <c r="AN1288" s="215"/>
      <c r="AO1288" s="215"/>
      <c r="AP1288" s="215"/>
      <c r="AQ1288" s="215"/>
      <c r="AR1288" s="215"/>
      <c r="AS1288" s="215"/>
      <c r="AT1288" s="215"/>
      <c r="AU1288" s="215"/>
    </row>
    <row r="1289" spans="3:64">
      <c r="C1289" s="38"/>
      <c r="D1289" s="38"/>
      <c r="AA1289" s="215"/>
      <c r="AB1289" s="215"/>
      <c r="AC1289" s="215"/>
      <c r="AD1289" s="215"/>
      <c r="AE1289" s="215"/>
      <c r="AG1289" s="225"/>
      <c r="AN1289" s="215"/>
      <c r="AO1289" s="215"/>
      <c r="AP1289" s="215"/>
      <c r="AQ1289" s="215"/>
      <c r="AR1289" s="215"/>
      <c r="AS1289" s="215"/>
      <c r="AT1289" s="215"/>
      <c r="AU1289" s="215"/>
      <c r="AV1289" s="215"/>
      <c r="AW1289" s="215"/>
      <c r="AX1289" s="215"/>
      <c r="AY1289" s="215"/>
      <c r="AZ1289" s="215"/>
      <c r="BA1289" s="215"/>
      <c r="BB1289" s="215"/>
      <c r="BC1289" s="215"/>
      <c r="BD1289" s="215"/>
      <c r="BE1289" s="215"/>
      <c r="BF1289" s="215"/>
      <c r="BG1289" s="215"/>
      <c r="BH1289" s="215"/>
      <c r="BI1289" s="215"/>
      <c r="BJ1289" s="215"/>
      <c r="BK1289" s="215"/>
      <c r="BL1289" s="215"/>
    </row>
    <row r="1290" spans="3:64">
      <c r="C1290" s="38"/>
      <c r="D1290" s="38"/>
      <c r="AA1290" s="215"/>
      <c r="AB1290" s="215"/>
      <c r="AC1290" s="215"/>
      <c r="AD1290" s="215"/>
      <c r="AE1290" s="215"/>
      <c r="AG1290" s="225"/>
      <c r="AN1290" s="215"/>
      <c r="AO1290" s="215"/>
      <c r="AP1290" s="215"/>
      <c r="AQ1290" s="215"/>
      <c r="AR1290" s="215"/>
      <c r="AS1290" s="215"/>
      <c r="AT1290" s="215"/>
      <c r="AU1290" s="215"/>
    </row>
    <row r="1291" spans="3:64">
      <c r="C1291" s="38"/>
      <c r="D1291" s="38"/>
      <c r="AA1291" s="215"/>
      <c r="AB1291" s="215"/>
      <c r="AC1291" s="215"/>
      <c r="AD1291" s="215"/>
      <c r="AE1291" s="215"/>
      <c r="AG1291" s="225"/>
      <c r="AN1291" s="215"/>
      <c r="AO1291" s="215"/>
      <c r="AP1291" s="215"/>
      <c r="AQ1291" s="215"/>
      <c r="AR1291" s="215"/>
      <c r="AS1291" s="215"/>
      <c r="AT1291" s="215"/>
      <c r="AU1291" s="215"/>
      <c r="AV1291" s="215"/>
    </row>
    <row r="1292" spans="3:64">
      <c r="C1292" s="38"/>
      <c r="D1292" s="38"/>
      <c r="AA1292" s="215"/>
      <c r="AB1292" s="215"/>
      <c r="AC1292" s="215"/>
      <c r="AD1292" s="215"/>
      <c r="AE1292" s="215"/>
      <c r="AG1292" s="225"/>
      <c r="AN1292" s="215"/>
      <c r="AO1292" s="215"/>
      <c r="AP1292" s="215"/>
      <c r="AQ1292" s="215"/>
      <c r="AR1292" s="215"/>
      <c r="AS1292" s="215"/>
      <c r="AT1292" s="215"/>
      <c r="AU1292" s="215"/>
    </row>
    <row r="1293" spans="3:64">
      <c r="C1293" s="38"/>
      <c r="D1293" s="38"/>
      <c r="AA1293" s="215"/>
      <c r="AB1293" s="215"/>
      <c r="AC1293" s="215"/>
      <c r="AD1293" s="215"/>
      <c r="AE1293" s="215"/>
      <c r="AG1293" s="225"/>
      <c r="AN1293" s="215"/>
      <c r="AO1293" s="215"/>
      <c r="AP1293" s="215"/>
      <c r="AQ1293" s="215"/>
      <c r="AR1293" s="215"/>
      <c r="AS1293" s="215"/>
      <c r="AT1293" s="215"/>
      <c r="AU1293" s="215"/>
      <c r="AV1293" s="215"/>
      <c r="AW1293" s="215"/>
      <c r="AX1293" s="215"/>
      <c r="AY1293" s="215"/>
      <c r="AZ1293" s="215"/>
      <c r="BA1293" s="215"/>
      <c r="BB1293" s="215"/>
      <c r="BC1293" s="215"/>
      <c r="BD1293" s="215"/>
      <c r="BE1293" s="215"/>
      <c r="BF1293" s="215"/>
      <c r="BG1293" s="215"/>
      <c r="BH1293" s="215"/>
      <c r="BI1293" s="215"/>
      <c r="BJ1293" s="215"/>
      <c r="BK1293" s="215"/>
      <c r="BL1293" s="215"/>
    </row>
    <row r="1294" spans="3:64">
      <c r="C1294" s="38"/>
      <c r="D1294" s="38"/>
      <c r="AA1294" s="215"/>
      <c r="AB1294" s="215"/>
      <c r="AC1294" s="215"/>
      <c r="AD1294" s="215"/>
      <c r="AE1294" s="215"/>
      <c r="AG1294" s="225"/>
      <c r="AN1294" s="215"/>
      <c r="AO1294" s="215"/>
      <c r="AP1294" s="215"/>
      <c r="AQ1294" s="215"/>
      <c r="AR1294" s="215"/>
      <c r="AS1294" s="215"/>
      <c r="AT1294" s="215"/>
      <c r="AU1294" s="215"/>
    </row>
    <row r="1295" spans="3:64">
      <c r="C1295" s="38"/>
      <c r="D1295" s="38"/>
      <c r="AA1295" s="215"/>
      <c r="AB1295" s="215"/>
      <c r="AC1295" s="215"/>
      <c r="AD1295" s="215"/>
      <c r="AE1295" s="215"/>
      <c r="AG1295" s="225"/>
      <c r="AN1295" s="215"/>
      <c r="AO1295" s="215"/>
      <c r="AP1295" s="215"/>
      <c r="AQ1295" s="215"/>
      <c r="AR1295" s="215"/>
      <c r="AS1295" s="215"/>
      <c r="AT1295" s="215"/>
      <c r="AU1295" s="215"/>
    </row>
    <row r="1296" spans="3:64">
      <c r="C1296" s="38"/>
      <c r="D1296" s="38"/>
      <c r="AA1296" s="215"/>
      <c r="AB1296" s="215"/>
      <c r="AC1296" s="215"/>
      <c r="AD1296" s="215"/>
      <c r="AE1296" s="215"/>
      <c r="AG1296" s="225"/>
      <c r="AN1296" s="215"/>
      <c r="AO1296" s="215"/>
      <c r="AP1296" s="215"/>
      <c r="AQ1296" s="215"/>
      <c r="AR1296" s="215"/>
      <c r="AS1296" s="215"/>
      <c r="AT1296" s="215"/>
      <c r="AU1296" s="215"/>
    </row>
    <row r="1297" spans="3:48">
      <c r="C1297" s="38"/>
      <c r="D1297" s="38"/>
      <c r="AA1297" s="215"/>
      <c r="AB1297" s="215"/>
      <c r="AC1297" s="215"/>
      <c r="AD1297" s="215"/>
      <c r="AE1297" s="215"/>
      <c r="AG1297" s="225"/>
      <c r="AN1297" s="215"/>
      <c r="AO1297" s="215"/>
      <c r="AP1297" s="215"/>
      <c r="AQ1297" s="215"/>
      <c r="AR1297" s="215"/>
      <c r="AS1297" s="215"/>
      <c r="AT1297" s="215"/>
      <c r="AU1297" s="215"/>
      <c r="AV1297" s="215"/>
    </row>
    <row r="1298" spans="3:48">
      <c r="C1298" s="38"/>
      <c r="D1298" s="38"/>
      <c r="AA1298" s="215"/>
      <c r="AB1298" s="215"/>
      <c r="AC1298" s="215"/>
      <c r="AD1298" s="215"/>
      <c r="AE1298" s="215"/>
      <c r="AG1298" s="225"/>
      <c r="AN1298" s="215"/>
      <c r="AO1298" s="215"/>
      <c r="AP1298" s="215"/>
      <c r="AQ1298" s="215"/>
      <c r="AR1298" s="215"/>
      <c r="AS1298" s="215"/>
      <c r="AT1298" s="215"/>
      <c r="AU1298" s="215"/>
    </row>
    <row r="1299" spans="3:48">
      <c r="C1299" s="38"/>
      <c r="D1299" s="38"/>
      <c r="AA1299" s="215"/>
      <c r="AB1299" s="215"/>
      <c r="AC1299" s="215"/>
      <c r="AD1299" s="215"/>
      <c r="AE1299" s="215"/>
      <c r="AG1299" s="225"/>
      <c r="AN1299" s="215"/>
      <c r="AO1299" s="215"/>
      <c r="AP1299" s="215"/>
      <c r="AQ1299" s="215"/>
      <c r="AR1299" s="215"/>
      <c r="AS1299" s="215"/>
      <c r="AT1299" s="215"/>
      <c r="AU1299" s="215"/>
    </row>
    <row r="1300" spans="3:48">
      <c r="C1300" s="38"/>
      <c r="D1300" s="38"/>
      <c r="AA1300" s="215"/>
      <c r="AB1300" s="215"/>
      <c r="AC1300" s="215"/>
      <c r="AD1300" s="215"/>
      <c r="AE1300" s="215"/>
      <c r="AG1300" s="225"/>
      <c r="AN1300" s="215"/>
      <c r="AO1300" s="215"/>
      <c r="AP1300" s="215"/>
      <c r="AQ1300" s="215"/>
      <c r="AR1300" s="215"/>
      <c r="AS1300" s="215"/>
      <c r="AT1300" s="215"/>
      <c r="AU1300" s="215"/>
    </row>
    <row r="1301" spans="3:48">
      <c r="C1301" s="38"/>
      <c r="D1301" s="38"/>
      <c r="AA1301" s="215"/>
      <c r="AB1301" s="215"/>
      <c r="AC1301" s="215"/>
      <c r="AD1301" s="215"/>
      <c r="AE1301" s="215"/>
      <c r="AG1301" s="225"/>
      <c r="AN1301" s="215"/>
      <c r="AO1301" s="215"/>
      <c r="AP1301" s="215"/>
      <c r="AQ1301" s="215"/>
      <c r="AR1301" s="215"/>
      <c r="AS1301" s="215"/>
      <c r="AT1301" s="215"/>
      <c r="AU1301" s="215"/>
    </row>
    <row r="1302" spans="3:48">
      <c r="C1302" s="38"/>
      <c r="D1302" s="38"/>
      <c r="AA1302" s="215"/>
      <c r="AB1302" s="215"/>
      <c r="AC1302" s="215"/>
      <c r="AD1302" s="215"/>
      <c r="AE1302" s="215"/>
      <c r="AG1302" s="225"/>
      <c r="AN1302" s="215"/>
      <c r="AO1302" s="215"/>
      <c r="AP1302" s="215"/>
      <c r="AQ1302" s="215"/>
      <c r="AR1302" s="215"/>
      <c r="AS1302" s="215"/>
      <c r="AT1302" s="215"/>
      <c r="AU1302" s="215"/>
    </row>
    <row r="1303" spans="3:48">
      <c r="C1303" s="38"/>
      <c r="D1303" s="38"/>
      <c r="AA1303" s="215"/>
      <c r="AB1303" s="215"/>
      <c r="AC1303" s="215"/>
      <c r="AD1303" s="215"/>
      <c r="AE1303" s="215"/>
      <c r="AG1303" s="225"/>
      <c r="AN1303" s="215"/>
      <c r="AO1303" s="215"/>
      <c r="AP1303" s="215"/>
      <c r="AQ1303" s="215"/>
      <c r="AR1303" s="215"/>
      <c r="AS1303" s="215"/>
      <c r="AT1303" s="215"/>
      <c r="AU1303" s="215"/>
    </row>
    <row r="1304" spans="3:48">
      <c r="C1304" s="38"/>
      <c r="D1304" s="38"/>
      <c r="AA1304" s="215"/>
      <c r="AB1304" s="215"/>
      <c r="AC1304" s="215"/>
      <c r="AD1304" s="215"/>
      <c r="AE1304" s="215"/>
      <c r="AG1304" s="225"/>
      <c r="AN1304" s="215"/>
      <c r="AO1304" s="215"/>
      <c r="AP1304" s="215"/>
      <c r="AQ1304" s="215"/>
      <c r="AR1304" s="215"/>
      <c r="AS1304" s="215"/>
      <c r="AT1304" s="215"/>
      <c r="AU1304" s="215"/>
    </row>
    <row r="1305" spans="3:48">
      <c r="C1305" s="38"/>
      <c r="D1305" s="38"/>
      <c r="AA1305" s="215"/>
      <c r="AB1305" s="215"/>
      <c r="AC1305" s="215"/>
      <c r="AD1305" s="215"/>
      <c r="AE1305" s="215"/>
      <c r="AG1305" s="225"/>
      <c r="AN1305" s="215"/>
      <c r="AO1305" s="215"/>
      <c r="AP1305" s="215"/>
      <c r="AQ1305" s="215"/>
      <c r="AR1305" s="215"/>
      <c r="AS1305" s="215"/>
      <c r="AT1305" s="215"/>
      <c r="AU1305" s="215"/>
    </row>
    <row r="1306" spans="3:48">
      <c r="C1306" s="38"/>
      <c r="D1306" s="38"/>
      <c r="AA1306" s="215"/>
      <c r="AB1306" s="215"/>
      <c r="AC1306" s="215"/>
      <c r="AD1306" s="215"/>
      <c r="AE1306" s="215"/>
      <c r="AG1306" s="225"/>
      <c r="AN1306" s="215"/>
      <c r="AO1306" s="215"/>
      <c r="AP1306" s="215"/>
      <c r="AQ1306" s="215"/>
      <c r="AR1306" s="215"/>
      <c r="AS1306" s="215"/>
      <c r="AT1306" s="215"/>
      <c r="AU1306" s="215"/>
    </row>
    <row r="1307" spans="3:48">
      <c r="C1307" s="38"/>
      <c r="D1307" s="38"/>
      <c r="AA1307" s="215"/>
      <c r="AB1307" s="215"/>
      <c r="AC1307" s="215"/>
      <c r="AD1307" s="215"/>
      <c r="AE1307" s="215"/>
      <c r="AG1307" s="225"/>
      <c r="AN1307" s="215"/>
      <c r="AO1307" s="215"/>
      <c r="AP1307" s="215"/>
      <c r="AQ1307" s="215"/>
      <c r="AR1307" s="215"/>
      <c r="AS1307" s="215"/>
      <c r="AT1307" s="215"/>
      <c r="AU1307" s="215"/>
    </row>
    <row r="1308" spans="3:48">
      <c r="C1308" s="38"/>
      <c r="D1308" s="38"/>
      <c r="AA1308" s="215"/>
      <c r="AB1308" s="215"/>
      <c r="AC1308" s="215"/>
      <c r="AD1308" s="215"/>
      <c r="AE1308" s="215"/>
      <c r="AG1308" s="225"/>
      <c r="AN1308" s="215"/>
      <c r="AO1308" s="215"/>
      <c r="AP1308" s="215"/>
      <c r="AQ1308" s="215"/>
      <c r="AR1308" s="215"/>
      <c r="AS1308" s="215"/>
      <c r="AT1308" s="215"/>
      <c r="AU1308" s="215"/>
    </row>
    <row r="1309" spans="3:48">
      <c r="C1309" s="38"/>
      <c r="D1309" s="38"/>
      <c r="AA1309" s="215"/>
      <c r="AB1309" s="215"/>
      <c r="AC1309" s="215"/>
      <c r="AD1309" s="215"/>
      <c r="AE1309" s="215"/>
      <c r="AG1309" s="225"/>
      <c r="AN1309" s="215"/>
      <c r="AO1309" s="215"/>
      <c r="AP1309" s="215"/>
      <c r="AQ1309" s="215"/>
      <c r="AR1309" s="215"/>
      <c r="AS1309" s="215"/>
      <c r="AT1309" s="215"/>
      <c r="AU1309" s="215"/>
    </row>
    <row r="1310" spans="3:48">
      <c r="C1310" s="38"/>
      <c r="D1310" s="38"/>
      <c r="AA1310" s="215"/>
      <c r="AB1310" s="215"/>
      <c r="AC1310" s="215"/>
      <c r="AD1310" s="215"/>
      <c r="AE1310" s="215"/>
      <c r="AG1310" s="225"/>
      <c r="AN1310" s="215"/>
      <c r="AO1310" s="215"/>
      <c r="AP1310" s="215"/>
      <c r="AQ1310" s="215"/>
      <c r="AR1310" s="215"/>
      <c r="AS1310" s="215"/>
      <c r="AT1310" s="215"/>
      <c r="AU1310" s="215"/>
    </row>
    <row r="1311" spans="3:48">
      <c r="C1311" s="38"/>
      <c r="D1311" s="38"/>
      <c r="AA1311" s="215"/>
      <c r="AB1311" s="215"/>
      <c r="AC1311" s="215"/>
      <c r="AD1311" s="215"/>
      <c r="AE1311" s="215"/>
      <c r="AG1311" s="225"/>
      <c r="AN1311" s="215"/>
      <c r="AO1311" s="215"/>
      <c r="AP1311" s="215"/>
      <c r="AQ1311" s="215"/>
      <c r="AR1311" s="215"/>
      <c r="AS1311" s="215"/>
      <c r="AT1311" s="215"/>
      <c r="AU1311" s="215"/>
    </row>
    <row r="1312" spans="3:48">
      <c r="C1312" s="38"/>
      <c r="D1312" s="38"/>
      <c r="AA1312" s="215"/>
      <c r="AB1312" s="215"/>
      <c r="AC1312" s="215"/>
      <c r="AD1312" s="215"/>
      <c r="AE1312" s="215"/>
      <c r="AG1312" s="225"/>
      <c r="AN1312" s="215"/>
      <c r="AO1312" s="215"/>
      <c r="AP1312" s="215"/>
      <c r="AQ1312" s="215"/>
      <c r="AR1312" s="215"/>
      <c r="AS1312" s="215"/>
      <c r="AT1312" s="215"/>
      <c r="AU1312" s="215"/>
    </row>
    <row r="1313" spans="3:64">
      <c r="C1313" s="38"/>
      <c r="D1313" s="38"/>
      <c r="AA1313" s="215"/>
      <c r="AB1313" s="215"/>
      <c r="AC1313" s="215"/>
      <c r="AD1313" s="215"/>
      <c r="AE1313" s="215"/>
      <c r="AG1313" s="225"/>
      <c r="AN1313" s="215"/>
      <c r="AO1313" s="215"/>
      <c r="AP1313" s="215"/>
      <c r="AQ1313" s="215"/>
      <c r="AR1313" s="215"/>
      <c r="AS1313" s="215"/>
      <c r="AT1313" s="215"/>
      <c r="AU1313" s="215"/>
    </row>
    <row r="1314" spans="3:64">
      <c r="C1314" s="38"/>
      <c r="D1314" s="38"/>
      <c r="AA1314" s="215"/>
      <c r="AB1314" s="215"/>
      <c r="AC1314" s="215"/>
      <c r="AD1314" s="215"/>
      <c r="AE1314" s="215"/>
      <c r="AG1314" s="225"/>
      <c r="AN1314" s="215"/>
      <c r="AO1314" s="215"/>
      <c r="AP1314" s="215"/>
      <c r="AQ1314" s="215"/>
      <c r="AR1314" s="215"/>
      <c r="AS1314" s="215"/>
      <c r="AT1314" s="215"/>
      <c r="AU1314" s="215"/>
    </row>
    <row r="1315" spans="3:64">
      <c r="C1315" s="38"/>
      <c r="D1315" s="38"/>
      <c r="AA1315" s="215"/>
      <c r="AB1315" s="215"/>
      <c r="AC1315" s="215"/>
      <c r="AD1315" s="215"/>
      <c r="AE1315" s="215"/>
      <c r="AG1315" s="225"/>
      <c r="AN1315" s="215"/>
      <c r="AO1315" s="215"/>
      <c r="AP1315" s="215"/>
      <c r="AQ1315" s="215"/>
      <c r="AR1315" s="215"/>
      <c r="AS1315" s="215"/>
      <c r="AT1315" s="215"/>
      <c r="AU1315" s="215"/>
    </row>
    <row r="1316" spans="3:64">
      <c r="C1316" s="38"/>
      <c r="D1316" s="38"/>
      <c r="AA1316" s="215"/>
      <c r="AB1316" s="215"/>
      <c r="AC1316" s="215"/>
      <c r="AD1316" s="215"/>
      <c r="AE1316" s="215"/>
      <c r="AG1316" s="225"/>
      <c r="AN1316" s="215"/>
      <c r="AO1316" s="215"/>
      <c r="AP1316" s="215"/>
      <c r="AQ1316" s="215"/>
      <c r="AR1316" s="215"/>
      <c r="AS1316" s="215"/>
      <c r="AT1316" s="215"/>
      <c r="AU1316" s="215"/>
    </row>
    <row r="1317" spans="3:64">
      <c r="C1317" s="38"/>
      <c r="D1317" s="38"/>
      <c r="AA1317" s="215"/>
      <c r="AB1317" s="215"/>
      <c r="AC1317" s="215"/>
      <c r="AD1317" s="215"/>
      <c r="AE1317" s="215"/>
      <c r="AG1317" s="225"/>
      <c r="AN1317" s="215"/>
      <c r="AO1317" s="215"/>
      <c r="AP1317" s="215"/>
      <c r="AQ1317" s="215"/>
      <c r="AR1317" s="215"/>
      <c r="AS1317" s="215"/>
      <c r="AT1317" s="215"/>
      <c r="AU1317" s="215"/>
    </row>
    <row r="1318" spans="3:64">
      <c r="C1318" s="38"/>
      <c r="D1318" s="38"/>
      <c r="AA1318" s="215"/>
      <c r="AB1318" s="215"/>
      <c r="AC1318" s="215"/>
      <c r="AD1318" s="215"/>
      <c r="AE1318" s="215"/>
      <c r="AG1318" s="225"/>
      <c r="AN1318" s="215"/>
      <c r="AO1318" s="215"/>
      <c r="AP1318" s="215"/>
      <c r="AQ1318" s="215"/>
      <c r="AR1318" s="215"/>
      <c r="AS1318" s="215"/>
      <c r="AT1318" s="215"/>
      <c r="AU1318" s="215"/>
    </row>
    <row r="1319" spans="3:64">
      <c r="C1319" s="38"/>
      <c r="D1319" s="38"/>
      <c r="AA1319" s="215"/>
      <c r="AB1319" s="215"/>
      <c r="AC1319" s="215"/>
      <c r="AD1319" s="215"/>
      <c r="AE1319" s="215"/>
      <c r="AG1319" s="225"/>
      <c r="AN1319" s="215"/>
      <c r="AO1319" s="215"/>
      <c r="AP1319" s="215"/>
      <c r="AQ1319" s="215"/>
      <c r="AR1319" s="215"/>
      <c r="AS1319" s="215"/>
      <c r="AT1319" s="215"/>
      <c r="AU1319" s="215"/>
    </row>
    <row r="1320" spans="3:64">
      <c r="C1320" s="38"/>
      <c r="D1320" s="38"/>
      <c r="AA1320" s="215"/>
      <c r="AB1320" s="215"/>
      <c r="AC1320" s="215"/>
      <c r="AD1320" s="215"/>
      <c r="AE1320" s="215"/>
      <c r="AG1320" s="225"/>
      <c r="AN1320" s="215"/>
      <c r="AO1320" s="215"/>
      <c r="AP1320" s="215"/>
      <c r="AQ1320" s="215"/>
      <c r="AR1320" s="215"/>
      <c r="AS1320" s="215"/>
      <c r="AT1320" s="215"/>
      <c r="AU1320" s="215"/>
    </row>
    <row r="1321" spans="3:64">
      <c r="C1321" s="38"/>
      <c r="D1321" s="38"/>
      <c r="AA1321" s="215"/>
      <c r="AB1321" s="215"/>
      <c r="AC1321" s="215"/>
      <c r="AD1321" s="215"/>
      <c r="AE1321" s="215"/>
      <c r="AG1321" s="225"/>
      <c r="AN1321" s="215"/>
      <c r="AO1321" s="215"/>
      <c r="AP1321" s="215"/>
      <c r="AQ1321" s="215"/>
      <c r="AR1321" s="215"/>
      <c r="AS1321" s="215"/>
      <c r="AT1321" s="215"/>
      <c r="AU1321" s="215"/>
      <c r="AV1321" s="215"/>
      <c r="AW1321" s="215"/>
      <c r="AX1321" s="215"/>
      <c r="AY1321" s="215"/>
      <c r="AZ1321" s="215"/>
      <c r="BA1321" s="215"/>
      <c r="BB1321" s="215"/>
      <c r="BC1321" s="215"/>
      <c r="BD1321" s="215"/>
      <c r="BE1321" s="215"/>
      <c r="BF1321" s="215"/>
      <c r="BG1321" s="215"/>
      <c r="BH1321" s="215"/>
      <c r="BI1321" s="215"/>
      <c r="BJ1321" s="215"/>
      <c r="BK1321" s="215"/>
      <c r="BL1321" s="215"/>
    </row>
    <row r="1322" spans="3:64">
      <c r="C1322" s="38"/>
      <c r="D1322" s="38"/>
      <c r="AA1322" s="215"/>
      <c r="AB1322" s="215"/>
      <c r="AC1322" s="215"/>
      <c r="AD1322" s="215"/>
      <c r="AE1322" s="215"/>
      <c r="AG1322" s="225"/>
      <c r="AN1322" s="215"/>
      <c r="AO1322" s="215"/>
      <c r="AP1322" s="215"/>
      <c r="AQ1322" s="215"/>
      <c r="AR1322" s="215"/>
      <c r="AS1322" s="215"/>
      <c r="AT1322" s="215"/>
      <c r="AU1322" s="215"/>
    </row>
    <row r="1323" spans="3:64">
      <c r="C1323" s="38"/>
      <c r="D1323" s="38"/>
      <c r="AA1323" s="215"/>
      <c r="AB1323" s="215"/>
      <c r="AC1323" s="215"/>
      <c r="AD1323" s="215"/>
      <c r="AE1323" s="215"/>
      <c r="AG1323" s="225"/>
      <c r="AN1323" s="215"/>
      <c r="AO1323" s="215"/>
      <c r="AP1323" s="215"/>
      <c r="AQ1323" s="215"/>
      <c r="AR1323" s="215"/>
      <c r="AS1323" s="215"/>
      <c r="AT1323" s="215"/>
      <c r="AU1323" s="215"/>
      <c r="AV1323" s="215"/>
      <c r="AW1323" s="215"/>
      <c r="AX1323" s="215"/>
      <c r="AY1323" s="215"/>
      <c r="AZ1323" s="215"/>
      <c r="BA1323" s="215"/>
      <c r="BB1323" s="215"/>
      <c r="BC1323" s="215"/>
      <c r="BD1323" s="215"/>
      <c r="BE1323" s="215"/>
      <c r="BF1323" s="215"/>
      <c r="BG1323" s="215"/>
      <c r="BH1323" s="215"/>
      <c r="BI1323" s="215"/>
      <c r="BJ1323" s="215"/>
      <c r="BK1323" s="215"/>
      <c r="BL1323" s="215"/>
    </row>
    <row r="1324" spans="3:64">
      <c r="C1324" s="38"/>
      <c r="D1324" s="38"/>
      <c r="AA1324" s="215"/>
      <c r="AB1324" s="215"/>
      <c r="AC1324" s="215"/>
      <c r="AD1324" s="215"/>
      <c r="AE1324" s="215"/>
      <c r="AG1324" s="225"/>
      <c r="AN1324" s="215"/>
      <c r="AO1324" s="215"/>
      <c r="AP1324" s="215"/>
      <c r="AQ1324" s="215"/>
      <c r="AR1324" s="215"/>
      <c r="AS1324" s="215"/>
      <c r="AT1324" s="215"/>
      <c r="AU1324" s="215"/>
    </row>
    <row r="1325" spans="3:64">
      <c r="C1325" s="38"/>
      <c r="D1325" s="38"/>
      <c r="AA1325" s="215"/>
      <c r="AB1325" s="215"/>
      <c r="AC1325" s="215"/>
      <c r="AD1325" s="215"/>
      <c r="AE1325" s="215"/>
      <c r="AG1325" s="225"/>
      <c r="AN1325" s="215"/>
      <c r="AO1325" s="215"/>
      <c r="AP1325" s="215"/>
      <c r="AQ1325" s="215"/>
      <c r="AR1325" s="215"/>
      <c r="AS1325" s="215"/>
      <c r="AT1325" s="215"/>
      <c r="AU1325" s="215"/>
      <c r="AV1325" s="215"/>
      <c r="AW1325" s="215"/>
      <c r="AX1325" s="215"/>
      <c r="AY1325" s="215"/>
      <c r="AZ1325" s="215"/>
      <c r="BA1325" s="215"/>
      <c r="BB1325" s="215"/>
      <c r="BC1325" s="215"/>
      <c r="BD1325" s="215"/>
      <c r="BE1325" s="215"/>
      <c r="BF1325" s="215"/>
      <c r="BG1325" s="215"/>
      <c r="BH1325" s="215"/>
      <c r="BI1325" s="215"/>
      <c r="BJ1325" s="215"/>
      <c r="BK1325" s="215"/>
      <c r="BL1325" s="215"/>
    </row>
    <row r="1326" spans="3:64">
      <c r="C1326" s="38"/>
      <c r="D1326" s="38"/>
      <c r="AA1326" s="215"/>
      <c r="AB1326" s="215"/>
      <c r="AC1326" s="215"/>
      <c r="AD1326" s="215"/>
      <c r="AE1326" s="215"/>
      <c r="AG1326" s="225"/>
      <c r="AN1326" s="215"/>
      <c r="AO1326" s="215"/>
      <c r="AP1326" s="215"/>
      <c r="AQ1326" s="215"/>
      <c r="AR1326" s="215"/>
      <c r="AS1326" s="215"/>
      <c r="AT1326" s="215"/>
      <c r="AU1326" s="215"/>
    </row>
    <row r="1327" spans="3:64">
      <c r="C1327" s="38"/>
      <c r="D1327" s="38"/>
      <c r="AA1327" s="215"/>
      <c r="AB1327" s="215"/>
      <c r="AC1327" s="215"/>
      <c r="AD1327" s="215"/>
      <c r="AE1327" s="215"/>
      <c r="AG1327" s="225"/>
      <c r="AN1327" s="215"/>
      <c r="AO1327" s="215"/>
      <c r="AP1327" s="215"/>
      <c r="AQ1327" s="215"/>
      <c r="AR1327" s="215"/>
      <c r="AS1327" s="215"/>
      <c r="AT1327" s="215"/>
      <c r="AU1327" s="215"/>
    </row>
    <row r="1328" spans="3:64">
      <c r="C1328" s="38"/>
      <c r="D1328" s="38"/>
      <c r="AA1328" s="215"/>
      <c r="AB1328" s="215"/>
      <c r="AC1328" s="215"/>
      <c r="AD1328" s="215"/>
      <c r="AE1328" s="215"/>
      <c r="AG1328" s="225"/>
      <c r="AN1328" s="215"/>
      <c r="AO1328" s="215"/>
      <c r="AP1328" s="215"/>
      <c r="AQ1328" s="215"/>
      <c r="AR1328" s="215"/>
      <c r="AS1328" s="215"/>
      <c r="AT1328" s="215"/>
      <c r="AU1328" s="215"/>
    </row>
    <row r="1329" spans="3:64">
      <c r="C1329" s="38"/>
      <c r="D1329" s="38"/>
      <c r="AA1329" s="215"/>
      <c r="AB1329" s="215"/>
      <c r="AC1329" s="215"/>
      <c r="AD1329" s="215"/>
      <c r="AE1329" s="215"/>
      <c r="AG1329" s="225"/>
      <c r="AN1329" s="215"/>
      <c r="AO1329" s="215"/>
      <c r="AP1329" s="215"/>
      <c r="AQ1329" s="215"/>
      <c r="AR1329" s="215"/>
      <c r="AS1329" s="215"/>
      <c r="AT1329" s="215"/>
      <c r="AU1329" s="215"/>
    </row>
    <row r="1330" spans="3:64">
      <c r="C1330" s="38"/>
      <c r="D1330" s="38"/>
      <c r="AA1330" s="215"/>
      <c r="AB1330" s="215"/>
      <c r="AC1330" s="215"/>
      <c r="AD1330" s="215"/>
      <c r="AE1330" s="215"/>
      <c r="AG1330" s="225"/>
      <c r="AN1330" s="215"/>
      <c r="AO1330" s="215"/>
      <c r="AP1330" s="215"/>
      <c r="AQ1330" s="215"/>
      <c r="AR1330" s="215"/>
      <c r="AS1330" s="215"/>
      <c r="AT1330" s="215"/>
      <c r="AU1330" s="215"/>
    </row>
    <row r="1331" spans="3:64">
      <c r="C1331" s="38"/>
      <c r="D1331" s="38"/>
      <c r="AA1331" s="215"/>
      <c r="AB1331" s="215"/>
      <c r="AC1331" s="215"/>
      <c r="AD1331" s="215"/>
      <c r="AE1331" s="215"/>
      <c r="AG1331" s="225"/>
      <c r="AN1331" s="215"/>
      <c r="AO1331" s="215"/>
      <c r="AP1331" s="215"/>
      <c r="AQ1331" s="215"/>
      <c r="AR1331" s="215"/>
      <c r="AS1331" s="215"/>
      <c r="AT1331" s="215"/>
      <c r="AU1331" s="215"/>
    </row>
    <row r="1332" spans="3:64">
      <c r="C1332" s="38"/>
      <c r="D1332" s="38"/>
      <c r="AA1332" s="215"/>
      <c r="AB1332" s="215"/>
      <c r="AC1332" s="215"/>
      <c r="AD1332" s="215"/>
      <c r="AE1332" s="215"/>
      <c r="AG1332" s="225"/>
      <c r="AN1332" s="215"/>
      <c r="AO1332" s="215"/>
      <c r="AP1332" s="215"/>
      <c r="AQ1332" s="215"/>
      <c r="AR1332" s="215"/>
      <c r="AS1332" s="215"/>
      <c r="AT1332" s="215"/>
      <c r="AU1332" s="215"/>
    </row>
    <row r="1333" spans="3:64">
      <c r="C1333" s="38"/>
      <c r="D1333" s="38"/>
      <c r="AA1333" s="215"/>
      <c r="AB1333" s="215"/>
      <c r="AC1333" s="215"/>
      <c r="AD1333" s="215"/>
      <c r="AE1333" s="215"/>
      <c r="AG1333" s="225"/>
      <c r="AN1333" s="215"/>
      <c r="AO1333" s="215"/>
      <c r="AP1333" s="215"/>
      <c r="AQ1333" s="215"/>
      <c r="AR1333" s="215"/>
      <c r="AS1333" s="215"/>
      <c r="AT1333" s="215"/>
      <c r="AU1333" s="215"/>
    </row>
    <row r="1334" spans="3:64">
      <c r="C1334" s="38"/>
      <c r="D1334" s="38"/>
      <c r="AA1334" s="215"/>
      <c r="AB1334" s="215"/>
      <c r="AC1334" s="215"/>
      <c r="AD1334" s="215"/>
      <c r="AE1334" s="215"/>
      <c r="AG1334" s="225"/>
      <c r="AN1334" s="215"/>
      <c r="AO1334" s="215"/>
      <c r="AP1334" s="215"/>
      <c r="AQ1334" s="215"/>
      <c r="AR1334" s="215"/>
      <c r="AS1334" s="215"/>
      <c r="AT1334" s="215"/>
      <c r="AU1334" s="215"/>
      <c r="AV1334" s="215"/>
    </row>
    <row r="1335" spans="3:64">
      <c r="C1335" s="38"/>
      <c r="D1335" s="38"/>
      <c r="AA1335" s="215"/>
      <c r="AB1335" s="215"/>
      <c r="AC1335" s="215"/>
      <c r="AD1335" s="215"/>
      <c r="AE1335" s="215"/>
      <c r="AG1335" s="225"/>
      <c r="AN1335" s="215"/>
      <c r="AO1335" s="215"/>
      <c r="AP1335" s="215"/>
      <c r="AQ1335" s="215"/>
      <c r="AR1335" s="215"/>
      <c r="AS1335" s="215"/>
      <c r="AT1335" s="215"/>
      <c r="AU1335" s="215"/>
    </row>
    <row r="1336" spans="3:64">
      <c r="C1336" s="38"/>
      <c r="D1336" s="38"/>
      <c r="AA1336" s="215"/>
      <c r="AB1336" s="215"/>
      <c r="AC1336" s="215"/>
      <c r="AD1336" s="215"/>
      <c r="AE1336" s="215"/>
      <c r="AG1336" s="225"/>
      <c r="AN1336" s="215"/>
      <c r="AO1336" s="215"/>
      <c r="AP1336" s="215"/>
      <c r="AQ1336" s="215"/>
      <c r="AR1336" s="215"/>
      <c r="AS1336" s="215"/>
      <c r="AT1336" s="215"/>
      <c r="AU1336" s="215"/>
      <c r="AV1336" s="215"/>
    </row>
    <row r="1337" spans="3:64">
      <c r="C1337" s="38"/>
      <c r="D1337" s="38"/>
      <c r="AA1337" s="215"/>
      <c r="AB1337" s="215"/>
      <c r="AC1337" s="215"/>
      <c r="AD1337" s="215"/>
      <c r="AE1337" s="215"/>
      <c r="AG1337" s="225"/>
      <c r="AN1337" s="215"/>
      <c r="AO1337" s="215"/>
      <c r="AP1337" s="215"/>
      <c r="AQ1337" s="215"/>
      <c r="AR1337" s="215"/>
      <c r="AS1337" s="215"/>
      <c r="AT1337" s="215"/>
      <c r="AU1337" s="215"/>
      <c r="AV1337" s="215"/>
      <c r="AW1337" s="215"/>
      <c r="AX1337" s="215"/>
      <c r="AY1337" s="215"/>
      <c r="AZ1337" s="215"/>
      <c r="BA1337" s="215"/>
      <c r="BB1337" s="215"/>
      <c r="BC1337" s="215"/>
      <c r="BD1337" s="215"/>
      <c r="BE1337" s="215"/>
      <c r="BF1337" s="215"/>
      <c r="BG1337" s="215"/>
      <c r="BH1337" s="215"/>
      <c r="BI1337" s="215"/>
      <c r="BJ1337" s="215"/>
      <c r="BK1337" s="215"/>
      <c r="BL1337" s="215"/>
    </row>
    <row r="1338" spans="3:64">
      <c r="C1338" s="38"/>
      <c r="D1338" s="38"/>
      <c r="AA1338" s="215"/>
      <c r="AB1338" s="215"/>
      <c r="AC1338" s="215"/>
      <c r="AD1338" s="215"/>
      <c r="AE1338" s="215"/>
      <c r="AG1338" s="225"/>
      <c r="AN1338" s="215"/>
      <c r="AO1338" s="215"/>
      <c r="AP1338" s="215"/>
      <c r="AQ1338" s="215"/>
      <c r="AR1338" s="215"/>
      <c r="AS1338" s="215"/>
      <c r="AT1338" s="215"/>
      <c r="AU1338" s="215"/>
    </row>
    <row r="1339" spans="3:64">
      <c r="C1339" s="38"/>
      <c r="D1339" s="38"/>
      <c r="AA1339" s="215"/>
      <c r="AB1339" s="215"/>
      <c r="AC1339" s="215"/>
      <c r="AD1339" s="215"/>
      <c r="AE1339" s="215"/>
      <c r="AG1339" s="225"/>
      <c r="AN1339" s="215"/>
      <c r="AO1339" s="215"/>
      <c r="AP1339" s="215"/>
      <c r="AQ1339" s="215"/>
      <c r="AR1339" s="215"/>
      <c r="AS1339" s="215"/>
      <c r="AT1339" s="215"/>
      <c r="AU1339" s="215"/>
    </row>
    <row r="1340" spans="3:64">
      <c r="C1340" s="38"/>
      <c r="D1340" s="38"/>
      <c r="AA1340" s="215"/>
      <c r="AB1340" s="215"/>
      <c r="AC1340" s="215"/>
      <c r="AD1340" s="215"/>
      <c r="AE1340" s="215"/>
      <c r="AG1340" s="225"/>
      <c r="AN1340" s="215"/>
      <c r="AO1340" s="215"/>
      <c r="AP1340" s="215"/>
      <c r="AQ1340" s="215"/>
      <c r="AR1340" s="215"/>
      <c r="AS1340" s="215"/>
      <c r="AT1340" s="215"/>
      <c r="AU1340" s="215"/>
    </row>
    <row r="1341" spans="3:64">
      <c r="C1341" s="38"/>
      <c r="D1341" s="38"/>
      <c r="AA1341" s="215"/>
      <c r="AB1341" s="215"/>
      <c r="AC1341" s="215"/>
      <c r="AD1341" s="215"/>
      <c r="AE1341" s="215"/>
      <c r="AG1341" s="225"/>
      <c r="AN1341" s="215"/>
      <c r="AO1341" s="215"/>
      <c r="AP1341" s="215"/>
      <c r="AQ1341" s="215"/>
      <c r="AR1341" s="215"/>
      <c r="AS1341" s="215"/>
      <c r="AT1341" s="215"/>
      <c r="AU1341" s="215"/>
    </row>
    <row r="1342" spans="3:64">
      <c r="C1342" s="38"/>
      <c r="D1342" s="38"/>
      <c r="AA1342" s="215"/>
      <c r="AB1342" s="215"/>
      <c r="AC1342" s="215"/>
      <c r="AD1342" s="215"/>
      <c r="AE1342" s="215"/>
      <c r="AG1342" s="225"/>
      <c r="AN1342" s="215"/>
      <c r="AO1342" s="215"/>
      <c r="AP1342" s="215"/>
      <c r="AQ1342" s="215"/>
      <c r="AR1342" s="215"/>
      <c r="AS1342" s="215"/>
      <c r="AT1342" s="215"/>
      <c r="AU1342" s="215"/>
    </row>
    <row r="1343" spans="3:64">
      <c r="C1343" s="38"/>
      <c r="D1343" s="38"/>
      <c r="AA1343" s="215"/>
      <c r="AB1343" s="215"/>
      <c r="AC1343" s="215"/>
      <c r="AD1343" s="215"/>
      <c r="AE1343" s="215"/>
      <c r="AG1343" s="225"/>
      <c r="AN1343" s="215"/>
      <c r="AO1343" s="215"/>
      <c r="AP1343" s="215"/>
      <c r="AQ1343" s="215"/>
      <c r="AR1343" s="215"/>
      <c r="AS1343" s="215"/>
      <c r="AT1343" s="215"/>
      <c r="AU1343" s="215"/>
    </row>
    <row r="1344" spans="3:64">
      <c r="C1344" s="38"/>
      <c r="D1344" s="38"/>
      <c r="AA1344" s="215"/>
      <c r="AB1344" s="215"/>
      <c r="AC1344" s="215"/>
      <c r="AD1344" s="215"/>
      <c r="AE1344" s="215"/>
      <c r="AG1344" s="225"/>
      <c r="AN1344" s="215"/>
      <c r="AO1344" s="215"/>
      <c r="AP1344" s="215"/>
      <c r="AQ1344" s="215"/>
      <c r="AR1344" s="215"/>
      <c r="AS1344" s="215"/>
      <c r="AT1344" s="215"/>
      <c r="AU1344" s="215"/>
      <c r="AV1344" s="215"/>
      <c r="AW1344" s="215"/>
      <c r="AX1344" s="215"/>
      <c r="AY1344" s="215"/>
      <c r="AZ1344" s="215"/>
      <c r="BA1344" s="215"/>
      <c r="BB1344" s="215"/>
      <c r="BC1344" s="215"/>
      <c r="BD1344" s="215"/>
      <c r="BE1344" s="215"/>
      <c r="BF1344" s="215"/>
      <c r="BG1344" s="215"/>
      <c r="BH1344" s="215"/>
      <c r="BI1344" s="215"/>
      <c r="BJ1344" s="215"/>
      <c r="BK1344" s="215"/>
      <c r="BL1344" s="215"/>
    </row>
    <row r="1345" spans="3:64">
      <c r="C1345" s="38"/>
      <c r="D1345" s="38"/>
      <c r="AA1345" s="215"/>
      <c r="AB1345" s="215"/>
      <c r="AC1345" s="215"/>
      <c r="AD1345" s="215"/>
      <c r="AE1345" s="215"/>
      <c r="AG1345" s="225"/>
      <c r="AN1345" s="215"/>
      <c r="AO1345" s="215"/>
      <c r="AP1345" s="215"/>
      <c r="AQ1345" s="215"/>
      <c r="AR1345" s="215"/>
      <c r="AS1345" s="215"/>
      <c r="AT1345" s="215"/>
      <c r="AU1345" s="215"/>
      <c r="AV1345" s="215"/>
      <c r="AX1345" s="215"/>
    </row>
    <row r="1346" spans="3:64">
      <c r="C1346" s="38"/>
      <c r="D1346" s="38"/>
      <c r="AA1346" s="215"/>
      <c r="AB1346" s="215"/>
      <c r="AC1346" s="215"/>
      <c r="AD1346" s="215"/>
      <c r="AE1346" s="215"/>
      <c r="AG1346" s="225"/>
      <c r="AN1346" s="215"/>
      <c r="AO1346" s="215"/>
      <c r="AP1346" s="215"/>
      <c r="AQ1346" s="215"/>
      <c r="AR1346" s="215"/>
      <c r="AS1346" s="215"/>
      <c r="AT1346" s="215"/>
      <c r="AU1346" s="215"/>
      <c r="AV1346" s="215"/>
      <c r="AW1346" s="215"/>
      <c r="AX1346" s="215"/>
      <c r="AY1346" s="215"/>
      <c r="AZ1346" s="215"/>
      <c r="BA1346" s="215"/>
      <c r="BB1346" s="215"/>
      <c r="BC1346" s="215"/>
      <c r="BD1346" s="215"/>
      <c r="BE1346" s="215"/>
      <c r="BF1346" s="215"/>
      <c r="BG1346" s="215"/>
      <c r="BH1346" s="215"/>
      <c r="BI1346" s="215"/>
      <c r="BJ1346" s="215"/>
      <c r="BK1346" s="215"/>
      <c r="BL1346" s="215"/>
    </row>
    <row r="1347" spans="3:64">
      <c r="C1347" s="38"/>
      <c r="D1347" s="38"/>
      <c r="AA1347" s="215"/>
      <c r="AB1347" s="215"/>
      <c r="AC1347" s="215"/>
      <c r="AD1347" s="215"/>
      <c r="AE1347" s="215"/>
      <c r="AG1347" s="225"/>
      <c r="AN1347" s="215"/>
      <c r="AO1347" s="215"/>
      <c r="AP1347" s="215"/>
      <c r="AQ1347" s="215"/>
      <c r="AR1347" s="215"/>
      <c r="AS1347" s="215"/>
      <c r="AT1347" s="215"/>
      <c r="AU1347" s="215"/>
      <c r="AV1347" s="215"/>
      <c r="AW1347" s="215"/>
      <c r="AX1347" s="215"/>
      <c r="AY1347" s="215"/>
      <c r="AZ1347" s="215"/>
      <c r="BA1347" s="215"/>
      <c r="BB1347" s="215"/>
      <c r="BC1347" s="215"/>
      <c r="BD1347" s="215"/>
      <c r="BE1347" s="215"/>
      <c r="BF1347" s="215"/>
      <c r="BG1347" s="215"/>
      <c r="BH1347" s="215"/>
      <c r="BI1347" s="215"/>
      <c r="BJ1347" s="215"/>
      <c r="BK1347" s="215"/>
      <c r="BL1347" s="215"/>
    </row>
    <row r="1348" spans="3:64">
      <c r="C1348" s="38"/>
      <c r="D1348" s="38"/>
      <c r="AA1348" s="215"/>
      <c r="AB1348" s="215"/>
      <c r="AC1348" s="215"/>
      <c r="AD1348" s="215"/>
      <c r="AE1348" s="215"/>
      <c r="AG1348" s="225"/>
      <c r="AN1348" s="215"/>
      <c r="AO1348" s="215"/>
      <c r="AP1348" s="215"/>
      <c r="AQ1348" s="215"/>
      <c r="AR1348" s="215"/>
      <c r="AS1348" s="215"/>
      <c r="AT1348" s="215"/>
      <c r="AU1348" s="215"/>
    </row>
    <row r="1349" spans="3:64">
      <c r="C1349" s="38"/>
      <c r="D1349" s="38"/>
      <c r="AA1349" s="215"/>
      <c r="AB1349" s="215"/>
      <c r="AC1349" s="215"/>
      <c r="AD1349" s="215"/>
      <c r="AE1349" s="215"/>
      <c r="AG1349" s="225"/>
      <c r="AN1349" s="215"/>
      <c r="AO1349" s="215"/>
      <c r="AP1349" s="215"/>
      <c r="AQ1349" s="215"/>
      <c r="AR1349" s="215"/>
      <c r="AS1349" s="215"/>
      <c r="AT1349" s="215"/>
      <c r="AU1349" s="215"/>
    </row>
    <row r="1350" spans="3:64">
      <c r="C1350" s="38"/>
      <c r="D1350" s="38"/>
      <c r="AA1350" s="215"/>
      <c r="AB1350" s="215"/>
      <c r="AC1350" s="215"/>
      <c r="AD1350" s="215"/>
      <c r="AE1350" s="215"/>
      <c r="AG1350" s="225"/>
      <c r="AN1350" s="215"/>
      <c r="AO1350" s="215"/>
      <c r="AP1350" s="215"/>
      <c r="AQ1350" s="215"/>
      <c r="AR1350" s="215"/>
      <c r="AS1350" s="215"/>
      <c r="AT1350" s="215"/>
      <c r="AU1350" s="215"/>
    </row>
    <row r="1351" spans="3:64">
      <c r="C1351" s="38"/>
      <c r="D1351" s="38"/>
      <c r="AA1351" s="215"/>
      <c r="AB1351" s="215"/>
      <c r="AC1351" s="215"/>
      <c r="AD1351" s="215"/>
      <c r="AE1351" s="215"/>
      <c r="AG1351" s="225"/>
      <c r="AN1351" s="215"/>
      <c r="AO1351" s="215"/>
      <c r="AP1351" s="215"/>
      <c r="AQ1351" s="215"/>
      <c r="AR1351" s="215"/>
      <c r="AS1351" s="215"/>
      <c r="AT1351" s="215"/>
      <c r="AU1351" s="215"/>
    </row>
    <row r="1352" spans="3:64">
      <c r="C1352" s="38"/>
      <c r="D1352" s="38"/>
      <c r="AA1352" s="215"/>
      <c r="AB1352" s="215"/>
      <c r="AC1352" s="215"/>
      <c r="AD1352" s="215"/>
      <c r="AE1352" s="215"/>
      <c r="AG1352" s="225"/>
      <c r="AN1352" s="215"/>
      <c r="AO1352" s="215"/>
      <c r="AP1352" s="215"/>
      <c r="AQ1352" s="215"/>
      <c r="AR1352" s="215"/>
      <c r="AS1352" s="215"/>
      <c r="AT1352" s="215"/>
      <c r="AU1352" s="215"/>
    </row>
    <row r="1353" spans="3:64">
      <c r="C1353" s="38"/>
      <c r="D1353" s="38"/>
      <c r="AA1353" s="215"/>
      <c r="AB1353" s="215"/>
      <c r="AC1353" s="215"/>
      <c r="AD1353" s="215"/>
      <c r="AE1353" s="215"/>
      <c r="AG1353" s="225"/>
      <c r="AN1353" s="215"/>
      <c r="AO1353" s="215"/>
      <c r="AP1353" s="215"/>
      <c r="AQ1353" s="215"/>
      <c r="AR1353" s="215"/>
      <c r="AS1353" s="215"/>
      <c r="AT1353" s="215"/>
      <c r="AU1353" s="215"/>
    </row>
    <row r="1354" spans="3:64">
      <c r="C1354" s="38"/>
      <c r="D1354" s="38"/>
      <c r="AA1354" s="215"/>
      <c r="AB1354" s="215"/>
      <c r="AC1354" s="215"/>
      <c r="AD1354" s="215"/>
      <c r="AE1354" s="215"/>
      <c r="AG1354" s="225"/>
      <c r="AN1354" s="215"/>
      <c r="AO1354" s="215"/>
      <c r="AP1354" s="215"/>
      <c r="AQ1354" s="215"/>
      <c r="AR1354" s="215"/>
      <c r="AS1354" s="215"/>
      <c r="AT1354" s="215"/>
      <c r="AU1354" s="215"/>
    </row>
    <row r="1355" spans="3:64">
      <c r="C1355" s="38"/>
      <c r="D1355" s="38"/>
      <c r="AA1355" s="215"/>
      <c r="AB1355" s="215"/>
      <c r="AC1355" s="215"/>
      <c r="AD1355" s="215"/>
      <c r="AE1355" s="215"/>
      <c r="AG1355" s="225"/>
      <c r="AN1355" s="215"/>
      <c r="AO1355" s="215"/>
      <c r="AP1355" s="215"/>
      <c r="AQ1355" s="215"/>
      <c r="AR1355" s="215"/>
      <c r="AS1355" s="215"/>
      <c r="AT1355" s="215"/>
      <c r="AU1355" s="215"/>
    </row>
    <row r="1356" spans="3:64">
      <c r="C1356" s="38"/>
      <c r="D1356" s="38"/>
      <c r="AA1356" s="215"/>
      <c r="AB1356" s="215"/>
      <c r="AC1356" s="215"/>
      <c r="AD1356" s="215"/>
      <c r="AE1356" s="215"/>
      <c r="AG1356" s="225"/>
      <c r="AN1356" s="215"/>
      <c r="AO1356" s="215"/>
      <c r="AP1356" s="215"/>
      <c r="AQ1356" s="215"/>
      <c r="AR1356" s="215"/>
      <c r="AS1356" s="215"/>
      <c r="AT1356" s="215"/>
      <c r="AU1356" s="215"/>
    </row>
    <row r="1357" spans="3:64">
      <c r="C1357" s="38"/>
      <c r="D1357" s="38"/>
      <c r="AA1357" s="215"/>
      <c r="AB1357" s="215"/>
      <c r="AC1357" s="215"/>
      <c r="AD1357" s="215"/>
      <c r="AE1357" s="215"/>
      <c r="AG1357" s="225"/>
      <c r="AN1357" s="215"/>
      <c r="AO1357" s="215"/>
      <c r="AP1357" s="215"/>
      <c r="AQ1357" s="215"/>
      <c r="AR1357" s="215"/>
      <c r="AS1357" s="215"/>
      <c r="AT1357" s="215"/>
      <c r="AU1357" s="215"/>
    </row>
    <row r="1358" spans="3:64">
      <c r="C1358" s="38"/>
      <c r="D1358" s="38"/>
      <c r="AA1358" s="215"/>
      <c r="AB1358" s="215"/>
      <c r="AC1358" s="215"/>
      <c r="AD1358" s="215"/>
      <c r="AE1358" s="215"/>
      <c r="AG1358" s="225"/>
      <c r="AN1358" s="215"/>
      <c r="AO1358" s="215"/>
      <c r="AP1358" s="215"/>
      <c r="AQ1358" s="215"/>
      <c r="AR1358" s="215"/>
      <c r="AS1358" s="215"/>
      <c r="AT1358" s="215"/>
      <c r="AU1358" s="215"/>
    </row>
    <row r="1359" spans="3:64">
      <c r="C1359" s="38"/>
      <c r="D1359" s="38"/>
      <c r="AA1359" s="215"/>
      <c r="AB1359" s="215"/>
      <c r="AC1359" s="215"/>
      <c r="AD1359" s="215"/>
      <c r="AE1359" s="215"/>
      <c r="AG1359" s="225"/>
      <c r="AN1359" s="215"/>
      <c r="AO1359" s="215"/>
      <c r="AP1359" s="215"/>
      <c r="AQ1359" s="215"/>
      <c r="AR1359" s="215"/>
      <c r="AS1359" s="215"/>
      <c r="AT1359" s="215"/>
      <c r="AU1359" s="215"/>
    </row>
    <row r="1360" spans="3:64">
      <c r="C1360" s="38"/>
      <c r="D1360" s="38"/>
      <c r="AA1360" s="215"/>
      <c r="AB1360" s="215"/>
      <c r="AC1360" s="215"/>
      <c r="AD1360" s="215"/>
      <c r="AE1360" s="215"/>
      <c r="AG1360" s="225"/>
      <c r="AN1360" s="215"/>
      <c r="AO1360" s="215"/>
      <c r="AP1360" s="215"/>
      <c r="AQ1360" s="215"/>
      <c r="AR1360" s="215"/>
      <c r="AS1360" s="215"/>
      <c r="AT1360" s="215"/>
      <c r="AU1360" s="215"/>
    </row>
    <row r="1361" spans="3:64">
      <c r="C1361" s="38"/>
      <c r="D1361" s="38"/>
      <c r="AA1361" s="215"/>
      <c r="AB1361" s="215"/>
      <c r="AC1361" s="215"/>
      <c r="AD1361" s="215"/>
      <c r="AE1361" s="215"/>
      <c r="AG1361" s="225"/>
      <c r="AN1361" s="215"/>
      <c r="AO1361" s="215"/>
      <c r="AP1361" s="215"/>
      <c r="AQ1361" s="215"/>
      <c r="AR1361" s="215"/>
      <c r="AS1361" s="215"/>
      <c r="AT1361" s="215"/>
      <c r="AU1361" s="215"/>
    </row>
    <row r="1362" spans="3:64">
      <c r="C1362" s="38"/>
      <c r="D1362" s="38"/>
      <c r="AA1362" s="215"/>
      <c r="AB1362" s="215"/>
      <c r="AC1362" s="215"/>
      <c r="AD1362" s="215"/>
      <c r="AE1362" s="215"/>
      <c r="AG1362" s="225"/>
      <c r="AN1362" s="215"/>
      <c r="AO1362" s="215"/>
      <c r="AP1362" s="215"/>
      <c r="AQ1362" s="215"/>
      <c r="AR1362" s="215"/>
      <c r="AS1362" s="215"/>
      <c r="AT1362" s="215"/>
      <c r="AU1362" s="215"/>
    </row>
    <row r="1363" spans="3:64">
      <c r="C1363" s="38"/>
      <c r="D1363" s="38"/>
      <c r="AA1363" s="215"/>
      <c r="AB1363" s="215"/>
      <c r="AC1363" s="215"/>
      <c r="AD1363" s="215"/>
      <c r="AE1363" s="215"/>
      <c r="AG1363" s="225"/>
      <c r="AN1363" s="215"/>
      <c r="AO1363" s="215"/>
      <c r="AP1363" s="215"/>
      <c r="AQ1363" s="215"/>
      <c r="AR1363" s="215"/>
      <c r="AS1363" s="215"/>
      <c r="AT1363" s="215"/>
      <c r="AU1363" s="215"/>
    </row>
    <row r="1364" spans="3:64">
      <c r="C1364" s="38"/>
      <c r="D1364" s="38"/>
      <c r="AA1364" s="215"/>
      <c r="AB1364" s="215"/>
      <c r="AC1364" s="215"/>
      <c r="AD1364" s="215"/>
      <c r="AE1364" s="215"/>
      <c r="AG1364" s="225"/>
      <c r="AN1364" s="215"/>
      <c r="AO1364" s="215"/>
      <c r="AP1364" s="215"/>
      <c r="AQ1364" s="215"/>
      <c r="AR1364" s="215"/>
      <c r="AS1364" s="215"/>
      <c r="AT1364" s="215"/>
      <c r="AU1364" s="215"/>
    </row>
    <row r="1365" spans="3:64">
      <c r="C1365" s="38"/>
      <c r="D1365" s="38"/>
      <c r="AA1365" s="215"/>
      <c r="AB1365" s="215"/>
      <c r="AC1365" s="215"/>
      <c r="AD1365" s="215"/>
      <c r="AE1365" s="215"/>
      <c r="AG1365" s="225"/>
      <c r="AN1365" s="215"/>
      <c r="AO1365" s="215"/>
      <c r="AP1365" s="215"/>
      <c r="AQ1365" s="215"/>
      <c r="AR1365" s="215"/>
      <c r="AS1365" s="215"/>
      <c r="AT1365" s="215"/>
      <c r="AU1365" s="215"/>
      <c r="AV1365" s="215"/>
      <c r="AX1365" s="215"/>
      <c r="AY1365" s="215"/>
      <c r="AZ1365" s="215"/>
      <c r="BA1365" s="215"/>
      <c r="BB1365" s="215"/>
      <c r="BC1365" s="215"/>
      <c r="BD1365" s="215"/>
      <c r="BE1365" s="215"/>
      <c r="BF1365" s="215"/>
      <c r="BG1365" s="215"/>
      <c r="BH1365" s="215"/>
      <c r="BI1365" s="215"/>
      <c r="BJ1365" s="215"/>
      <c r="BK1365" s="215"/>
      <c r="BL1365" s="215"/>
    </row>
    <row r="1366" spans="3:64">
      <c r="C1366" s="38"/>
      <c r="D1366" s="38"/>
      <c r="AA1366" s="215"/>
      <c r="AB1366" s="215"/>
      <c r="AC1366" s="215"/>
      <c r="AD1366" s="215"/>
      <c r="AE1366" s="215"/>
      <c r="AG1366" s="225"/>
      <c r="AN1366" s="215"/>
      <c r="AO1366" s="215"/>
      <c r="AP1366" s="215"/>
      <c r="AQ1366" s="215"/>
      <c r="AR1366" s="215"/>
      <c r="AS1366" s="215"/>
      <c r="AT1366" s="215"/>
      <c r="AU1366" s="215"/>
    </row>
    <row r="1367" spans="3:64">
      <c r="C1367" s="38"/>
      <c r="D1367" s="38"/>
      <c r="AA1367" s="215"/>
      <c r="AB1367" s="215"/>
      <c r="AC1367" s="215"/>
      <c r="AD1367" s="215"/>
      <c r="AE1367" s="215"/>
      <c r="AG1367" s="225"/>
      <c r="AN1367" s="215"/>
      <c r="AO1367" s="215"/>
      <c r="AP1367" s="215"/>
      <c r="AQ1367" s="215"/>
      <c r="AR1367" s="215"/>
      <c r="AS1367" s="215"/>
      <c r="AT1367" s="215"/>
      <c r="AU1367" s="215"/>
    </row>
    <row r="1368" spans="3:64">
      <c r="C1368" s="38"/>
      <c r="D1368" s="38"/>
      <c r="AA1368" s="215"/>
      <c r="AB1368" s="215"/>
      <c r="AC1368" s="215"/>
      <c r="AD1368" s="215"/>
      <c r="AE1368" s="215"/>
      <c r="AG1368" s="225"/>
      <c r="AN1368" s="215"/>
      <c r="AO1368" s="215"/>
      <c r="AP1368" s="215"/>
      <c r="AQ1368" s="215"/>
      <c r="AR1368" s="215"/>
      <c r="AS1368" s="215"/>
      <c r="AT1368" s="215"/>
      <c r="AU1368" s="215"/>
    </row>
    <row r="1369" spans="3:64">
      <c r="C1369" s="38"/>
      <c r="D1369" s="38"/>
      <c r="AA1369" s="215"/>
      <c r="AB1369" s="215"/>
      <c r="AC1369" s="215"/>
      <c r="AD1369" s="215"/>
      <c r="AE1369" s="215"/>
      <c r="AG1369" s="225"/>
      <c r="AN1369" s="215"/>
      <c r="AO1369" s="215"/>
      <c r="AP1369" s="215"/>
      <c r="AQ1369" s="215"/>
      <c r="AR1369" s="215"/>
      <c r="AS1369" s="215"/>
      <c r="AT1369" s="215"/>
      <c r="AU1369" s="215"/>
      <c r="AV1369" s="215"/>
      <c r="AX1369" s="215"/>
    </row>
    <row r="1370" spans="3:64">
      <c r="C1370" s="38"/>
      <c r="D1370" s="38"/>
      <c r="AA1370" s="215"/>
      <c r="AB1370" s="215"/>
      <c r="AC1370" s="215"/>
      <c r="AD1370" s="215"/>
      <c r="AE1370" s="215"/>
      <c r="AG1370" s="225"/>
      <c r="AN1370" s="215"/>
      <c r="AO1370" s="215"/>
      <c r="AP1370" s="215"/>
      <c r="AQ1370" s="215"/>
      <c r="AR1370" s="215"/>
      <c r="AS1370" s="215"/>
      <c r="AT1370" s="215"/>
      <c r="AU1370" s="215"/>
    </row>
    <row r="1371" spans="3:64">
      <c r="C1371" s="38"/>
      <c r="D1371" s="38"/>
      <c r="AA1371" s="215"/>
      <c r="AB1371" s="215"/>
      <c r="AC1371" s="215"/>
      <c r="AD1371" s="215"/>
      <c r="AE1371" s="215"/>
      <c r="AG1371" s="225"/>
      <c r="AN1371" s="215"/>
      <c r="AO1371" s="215"/>
      <c r="AP1371" s="215"/>
      <c r="AQ1371" s="215"/>
      <c r="AR1371" s="215"/>
      <c r="AS1371" s="215"/>
      <c r="AT1371" s="215"/>
      <c r="AU1371" s="215"/>
      <c r="AV1371" s="215"/>
      <c r="AX1371" s="215"/>
      <c r="AY1371" s="215"/>
      <c r="AZ1371" s="215"/>
      <c r="BA1371" s="215"/>
      <c r="BB1371" s="215"/>
      <c r="BC1371" s="215"/>
      <c r="BD1371" s="215"/>
      <c r="BE1371" s="215"/>
      <c r="BF1371" s="215"/>
      <c r="BG1371" s="215"/>
      <c r="BH1371" s="215"/>
      <c r="BI1371" s="215"/>
      <c r="BJ1371" s="215"/>
      <c r="BK1371" s="215"/>
      <c r="BL1371" s="215"/>
    </row>
    <row r="1372" spans="3:64">
      <c r="C1372" s="38"/>
      <c r="D1372" s="38"/>
      <c r="AA1372" s="215"/>
      <c r="AB1372" s="215"/>
      <c r="AC1372" s="215"/>
      <c r="AD1372" s="215"/>
      <c r="AE1372" s="215"/>
      <c r="AG1372" s="225"/>
      <c r="AN1372" s="215"/>
      <c r="AO1372" s="215"/>
      <c r="AP1372" s="215"/>
      <c r="AQ1372" s="215"/>
      <c r="AR1372" s="215"/>
      <c r="AS1372" s="215"/>
      <c r="AT1372" s="215"/>
      <c r="AU1372" s="215"/>
    </row>
    <row r="1373" spans="3:64">
      <c r="C1373" s="38"/>
      <c r="D1373" s="38"/>
      <c r="AA1373" s="215"/>
      <c r="AB1373" s="215"/>
      <c r="AC1373" s="215"/>
      <c r="AD1373" s="215"/>
      <c r="AE1373" s="215"/>
      <c r="AG1373" s="225"/>
      <c r="AN1373" s="215"/>
      <c r="AO1373" s="215"/>
      <c r="AP1373" s="215"/>
      <c r="AQ1373" s="215"/>
      <c r="AR1373" s="215"/>
      <c r="AS1373" s="215"/>
      <c r="AT1373" s="215"/>
      <c r="AU1373" s="215"/>
    </row>
    <row r="1374" spans="3:64">
      <c r="C1374" s="38"/>
      <c r="D1374" s="38"/>
      <c r="AA1374" s="215"/>
      <c r="AB1374" s="215"/>
      <c r="AC1374" s="215"/>
      <c r="AD1374" s="215"/>
      <c r="AE1374" s="215"/>
      <c r="AG1374" s="225"/>
      <c r="AN1374" s="215"/>
      <c r="AO1374" s="215"/>
      <c r="AP1374" s="215"/>
      <c r="AQ1374" s="215"/>
      <c r="AR1374" s="215"/>
      <c r="AS1374" s="215"/>
      <c r="AT1374" s="215"/>
      <c r="AU1374" s="215"/>
      <c r="AV1374" s="215"/>
    </row>
    <row r="1375" spans="3:64">
      <c r="C1375" s="38"/>
      <c r="D1375" s="38"/>
      <c r="AA1375" s="215"/>
      <c r="AB1375" s="215"/>
      <c r="AC1375" s="215"/>
      <c r="AD1375" s="215"/>
      <c r="AE1375" s="215"/>
      <c r="AG1375" s="225"/>
      <c r="AN1375" s="215"/>
      <c r="AO1375" s="215"/>
      <c r="AP1375" s="215"/>
      <c r="AQ1375" s="215"/>
      <c r="AR1375" s="215"/>
      <c r="AS1375" s="215"/>
      <c r="AT1375" s="215"/>
      <c r="AU1375" s="215"/>
      <c r="AV1375" s="215"/>
    </row>
    <row r="1376" spans="3:64">
      <c r="C1376" s="38"/>
      <c r="D1376" s="38"/>
      <c r="AA1376" s="215"/>
      <c r="AB1376" s="215"/>
      <c r="AC1376" s="215"/>
      <c r="AD1376" s="215"/>
      <c r="AE1376" s="215"/>
      <c r="AG1376" s="225"/>
      <c r="AN1376" s="215"/>
      <c r="AO1376" s="215"/>
      <c r="AP1376" s="215"/>
      <c r="AQ1376" s="215"/>
      <c r="AR1376" s="215"/>
      <c r="AS1376" s="215"/>
      <c r="AT1376" s="215"/>
      <c r="AU1376" s="215"/>
      <c r="AV1376" s="215"/>
      <c r="AW1376" s="215"/>
      <c r="AX1376" s="215"/>
      <c r="AY1376" s="215"/>
      <c r="AZ1376" s="215"/>
      <c r="BA1376" s="215"/>
      <c r="BB1376" s="215"/>
      <c r="BC1376" s="215"/>
      <c r="BD1376" s="215"/>
      <c r="BE1376" s="215"/>
      <c r="BF1376" s="215"/>
      <c r="BG1376" s="215"/>
      <c r="BH1376" s="215"/>
      <c r="BI1376" s="215"/>
      <c r="BJ1376" s="215"/>
      <c r="BK1376" s="215"/>
      <c r="BL1376" s="215"/>
    </row>
    <row r="1377" spans="3:64">
      <c r="C1377" s="38"/>
      <c r="D1377" s="38"/>
      <c r="AA1377" s="215"/>
      <c r="AB1377" s="215"/>
      <c r="AC1377" s="215"/>
      <c r="AD1377" s="215"/>
      <c r="AE1377" s="215"/>
      <c r="AG1377" s="225"/>
      <c r="AN1377" s="215"/>
      <c r="AO1377" s="215"/>
      <c r="AP1377" s="215"/>
      <c r="AQ1377" s="215"/>
      <c r="AR1377" s="215"/>
      <c r="AS1377" s="215"/>
      <c r="AT1377" s="215"/>
      <c r="AU1377" s="215"/>
    </row>
    <row r="1378" spans="3:64">
      <c r="C1378" s="38"/>
      <c r="D1378" s="38"/>
      <c r="AA1378" s="215"/>
      <c r="AB1378" s="215"/>
      <c r="AC1378" s="215"/>
      <c r="AD1378" s="215"/>
      <c r="AE1378" s="215"/>
      <c r="AG1378" s="225"/>
      <c r="AN1378" s="215"/>
      <c r="AO1378" s="215"/>
      <c r="AP1378" s="215"/>
      <c r="AQ1378" s="215"/>
      <c r="AR1378" s="215"/>
      <c r="AS1378" s="215"/>
      <c r="AT1378" s="215"/>
      <c r="AU1378" s="215"/>
    </row>
    <row r="1379" spans="3:64">
      <c r="C1379" s="38"/>
      <c r="D1379" s="38"/>
      <c r="AA1379" s="215"/>
      <c r="AB1379" s="215"/>
      <c r="AC1379" s="215"/>
      <c r="AD1379" s="215"/>
      <c r="AE1379" s="215"/>
      <c r="AG1379" s="225"/>
      <c r="AN1379" s="215"/>
      <c r="AO1379" s="215"/>
      <c r="AP1379" s="215"/>
      <c r="AQ1379" s="215"/>
      <c r="AR1379" s="215"/>
      <c r="AS1379" s="215"/>
      <c r="AT1379" s="215"/>
      <c r="AU1379" s="215"/>
      <c r="AV1379" s="215"/>
      <c r="AX1379" s="215"/>
      <c r="AY1379" s="215"/>
      <c r="AZ1379" s="215"/>
      <c r="BA1379" s="215"/>
      <c r="BB1379" s="215"/>
      <c r="BC1379" s="215"/>
      <c r="BD1379" s="215"/>
      <c r="BE1379" s="215"/>
      <c r="BF1379" s="215"/>
      <c r="BG1379" s="215"/>
      <c r="BH1379" s="215"/>
      <c r="BI1379" s="215"/>
      <c r="BJ1379" s="215"/>
      <c r="BK1379" s="215"/>
      <c r="BL1379" s="215"/>
    </row>
    <row r="1380" spans="3:64">
      <c r="C1380" s="38"/>
      <c r="D1380" s="38"/>
      <c r="AA1380" s="215"/>
      <c r="AB1380" s="215"/>
      <c r="AC1380" s="215"/>
      <c r="AD1380" s="215"/>
      <c r="AE1380" s="215"/>
      <c r="AG1380" s="225"/>
      <c r="AN1380" s="215"/>
      <c r="AO1380" s="215"/>
      <c r="AP1380" s="215"/>
      <c r="AQ1380" s="215"/>
      <c r="AR1380" s="215"/>
      <c r="AS1380" s="215"/>
      <c r="AT1380" s="215"/>
      <c r="AU1380" s="215"/>
      <c r="AV1380" s="215"/>
      <c r="AW1380" s="215"/>
      <c r="AX1380" s="215"/>
      <c r="AY1380" s="215"/>
      <c r="AZ1380" s="215"/>
      <c r="BA1380" s="215"/>
      <c r="BB1380" s="215"/>
      <c r="BC1380" s="215"/>
      <c r="BD1380" s="215"/>
      <c r="BE1380" s="215"/>
      <c r="BF1380" s="215"/>
      <c r="BG1380" s="215"/>
      <c r="BH1380" s="215"/>
      <c r="BI1380" s="215"/>
      <c r="BJ1380" s="215"/>
      <c r="BK1380" s="215"/>
      <c r="BL1380" s="215"/>
    </row>
    <row r="1381" spans="3:64">
      <c r="C1381" s="38"/>
      <c r="D1381" s="38"/>
      <c r="AA1381" s="215"/>
      <c r="AB1381" s="215"/>
      <c r="AC1381" s="215"/>
      <c r="AD1381" s="215"/>
      <c r="AE1381" s="215"/>
      <c r="AG1381" s="225"/>
      <c r="AN1381" s="215"/>
      <c r="AO1381" s="215"/>
      <c r="AP1381" s="215"/>
      <c r="AQ1381" s="215"/>
      <c r="AR1381" s="215"/>
      <c r="AS1381" s="215"/>
      <c r="AT1381" s="215"/>
      <c r="AU1381" s="215"/>
    </row>
    <row r="1382" spans="3:64">
      <c r="C1382" s="38"/>
      <c r="D1382" s="38"/>
      <c r="AA1382" s="215"/>
      <c r="AB1382" s="215"/>
      <c r="AC1382" s="215"/>
      <c r="AD1382" s="215"/>
      <c r="AE1382" s="215"/>
      <c r="AG1382" s="225"/>
      <c r="AN1382" s="215"/>
      <c r="AO1382" s="215"/>
      <c r="AP1382" s="215"/>
      <c r="AQ1382" s="215"/>
      <c r="AR1382" s="215"/>
      <c r="AS1382" s="215"/>
      <c r="AT1382" s="215"/>
      <c r="AU1382" s="215"/>
    </row>
    <row r="1383" spans="3:64">
      <c r="C1383" s="38"/>
      <c r="D1383" s="38"/>
      <c r="AA1383" s="215"/>
      <c r="AB1383" s="215"/>
      <c r="AC1383" s="215"/>
      <c r="AD1383" s="215"/>
      <c r="AE1383" s="215"/>
      <c r="AG1383" s="225"/>
      <c r="AN1383" s="215"/>
      <c r="AO1383" s="215"/>
      <c r="AP1383" s="215"/>
      <c r="AQ1383" s="215"/>
      <c r="AR1383" s="215"/>
      <c r="AS1383" s="215"/>
      <c r="AT1383" s="215"/>
      <c r="AU1383" s="215"/>
    </row>
    <row r="1384" spans="3:64">
      <c r="C1384" s="38"/>
      <c r="D1384" s="38"/>
      <c r="AA1384" s="215"/>
      <c r="AB1384" s="215"/>
      <c r="AC1384" s="215"/>
      <c r="AD1384" s="215"/>
      <c r="AE1384" s="215"/>
      <c r="AG1384" s="225"/>
      <c r="AN1384" s="215"/>
      <c r="AO1384" s="215"/>
      <c r="AP1384" s="215"/>
      <c r="AQ1384" s="215"/>
      <c r="AR1384" s="215"/>
      <c r="AS1384" s="215"/>
      <c r="AT1384" s="215"/>
      <c r="AU1384" s="215"/>
    </row>
    <row r="1385" spans="3:64">
      <c r="C1385" s="38"/>
      <c r="D1385" s="38"/>
      <c r="AA1385" s="215"/>
      <c r="AB1385" s="215"/>
      <c r="AC1385" s="215"/>
      <c r="AD1385" s="215"/>
      <c r="AE1385" s="215"/>
      <c r="AG1385" s="225"/>
      <c r="AN1385" s="215"/>
      <c r="AO1385" s="215"/>
      <c r="AP1385" s="215"/>
      <c r="AQ1385" s="215"/>
      <c r="AR1385" s="215"/>
      <c r="AS1385" s="215"/>
      <c r="AT1385" s="215"/>
      <c r="AU1385" s="215"/>
      <c r="AV1385" s="215"/>
      <c r="AX1385" s="215"/>
      <c r="AY1385" s="215"/>
      <c r="AZ1385" s="215"/>
      <c r="BA1385" s="215"/>
      <c r="BB1385" s="215"/>
      <c r="BC1385" s="215"/>
      <c r="BD1385" s="215"/>
      <c r="BE1385" s="215"/>
      <c r="BF1385" s="215"/>
      <c r="BG1385" s="215"/>
      <c r="BH1385" s="215"/>
      <c r="BI1385" s="215"/>
      <c r="BJ1385" s="215"/>
      <c r="BK1385" s="215"/>
      <c r="BL1385" s="215"/>
    </row>
    <row r="1386" spans="3:64">
      <c r="C1386" s="38"/>
      <c r="D1386" s="38"/>
      <c r="AA1386" s="215"/>
      <c r="AB1386" s="215"/>
      <c r="AC1386" s="215"/>
      <c r="AD1386" s="215"/>
      <c r="AE1386" s="215"/>
      <c r="AG1386" s="225"/>
      <c r="AN1386" s="215"/>
      <c r="AO1386" s="215"/>
      <c r="AP1386" s="215"/>
      <c r="AQ1386" s="215"/>
      <c r="AR1386" s="215"/>
      <c r="AS1386" s="215"/>
      <c r="AT1386" s="215"/>
      <c r="AU1386" s="215"/>
      <c r="AV1386" s="215"/>
      <c r="AX1386" s="215"/>
      <c r="AY1386" s="215"/>
      <c r="AZ1386" s="215"/>
      <c r="BA1386" s="215"/>
      <c r="BB1386" s="215"/>
      <c r="BC1386" s="215"/>
      <c r="BD1386" s="215"/>
      <c r="BE1386" s="215"/>
      <c r="BF1386" s="215"/>
      <c r="BG1386" s="215"/>
      <c r="BH1386" s="215"/>
      <c r="BI1386" s="215"/>
      <c r="BJ1386" s="215"/>
      <c r="BK1386" s="215"/>
      <c r="BL1386" s="215"/>
    </row>
    <row r="1387" spans="3:64">
      <c r="C1387" s="38"/>
      <c r="D1387" s="38"/>
      <c r="AA1387" s="215"/>
      <c r="AB1387" s="215"/>
      <c r="AC1387" s="215"/>
      <c r="AD1387" s="215"/>
      <c r="AE1387" s="215"/>
      <c r="AG1387" s="225"/>
      <c r="AN1387" s="215"/>
      <c r="AO1387" s="215"/>
      <c r="AP1387" s="215"/>
      <c r="AQ1387" s="215"/>
      <c r="AR1387" s="215"/>
      <c r="AS1387" s="215"/>
      <c r="AT1387" s="215"/>
      <c r="AU1387" s="215"/>
    </row>
    <row r="1388" spans="3:64">
      <c r="C1388" s="38"/>
      <c r="D1388" s="38"/>
      <c r="AA1388" s="215"/>
      <c r="AB1388" s="215"/>
      <c r="AC1388" s="215"/>
      <c r="AD1388" s="215"/>
      <c r="AE1388" s="215"/>
      <c r="AG1388" s="225"/>
      <c r="AN1388" s="215"/>
      <c r="AO1388" s="215"/>
      <c r="AP1388" s="215"/>
      <c r="AQ1388" s="215"/>
      <c r="AR1388" s="215"/>
      <c r="AS1388" s="215"/>
      <c r="AT1388" s="215"/>
      <c r="AU1388" s="215"/>
    </row>
    <row r="1389" spans="3:64">
      <c r="C1389" s="38"/>
      <c r="D1389" s="38"/>
      <c r="AA1389" s="215"/>
      <c r="AB1389" s="215"/>
      <c r="AC1389" s="215"/>
      <c r="AD1389" s="215"/>
      <c r="AE1389" s="215"/>
      <c r="AG1389" s="225"/>
      <c r="AN1389" s="215"/>
      <c r="AO1389" s="215"/>
      <c r="AP1389" s="215"/>
      <c r="AQ1389" s="215"/>
      <c r="AR1389" s="215"/>
      <c r="AS1389" s="215"/>
      <c r="AT1389" s="215"/>
      <c r="AU1389" s="215"/>
    </row>
    <row r="1390" spans="3:64">
      <c r="C1390" s="38"/>
      <c r="D1390" s="38"/>
      <c r="AA1390" s="215"/>
      <c r="AB1390" s="215"/>
      <c r="AC1390" s="215"/>
      <c r="AD1390" s="215"/>
      <c r="AE1390" s="215"/>
      <c r="AG1390" s="225"/>
      <c r="AN1390" s="215"/>
      <c r="AO1390" s="215"/>
      <c r="AP1390" s="215"/>
      <c r="AQ1390" s="215"/>
      <c r="AR1390" s="215"/>
      <c r="AS1390" s="215"/>
      <c r="AT1390" s="215"/>
      <c r="AU1390" s="215"/>
    </row>
    <row r="1391" spans="3:64">
      <c r="C1391" s="38"/>
      <c r="D1391" s="38"/>
      <c r="AA1391" s="215"/>
      <c r="AB1391" s="215"/>
      <c r="AC1391" s="215"/>
      <c r="AD1391" s="215"/>
      <c r="AE1391" s="215"/>
      <c r="AG1391" s="225"/>
      <c r="AN1391" s="215"/>
      <c r="AO1391" s="215"/>
      <c r="AP1391" s="215"/>
      <c r="AQ1391" s="215"/>
      <c r="AR1391" s="215"/>
      <c r="AS1391" s="215"/>
      <c r="AT1391" s="215"/>
      <c r="AU1391" s="215"/>
    </row>
    <row r="1392" spans="3:64">
      <c r="C1392" s="38"/>
      <c r="D1392" s="38"/>
      <c r="AA1392" s="215"/>
      <c r="AB1392" s="215"/>
      <c r="AC1392" s="215"/>
      <c r="AD1392" s="215"/>
      <c r="AE1392" s="215"/>
      <c r="AG1392" s="225"/>
      <c r="AN1392" s="215"/>
      <c r="AO1392" s="215"/>
      <c r="AP1392" s="215"/>
      <c r="AQ1392" s="215"/>
      <c r="AR1392" s="215"/>
      <c r="AS1392" s="215"/>
      <c r="AT1392" s="215"/>
      <c r="AU1392" s="215"/>
    </row>
    <row r="1393" spans="3:64">
      <c r="C1393" s="38"/>
      <c r="D1393" s="38"/>
      <c r="AA1393" s="215"/>
      <c r="AB1393" s="215"/>
      <c r="AC1393" s="215"/>
      <c r="AD1393" s="215"/>
      <c r="AE1393" s="215"/>
      <c r="AG1393" s="225"/>
      <c r="AN1393" s="215"/>
      <c r="AO1393" s="215"/>
      <c r="AP1393" s="215"/>
      <c r="AQ1393" s="215"/>
      <c r="AR1393" s="215"/>
      <c r="AS1393" s="215"/>
      <c r="AT1393" s="215"/>
      <c r="AU1393" s="215"/>
    </row>
    <row r="1394" spans="3:64">
      <c r="C1394" s="38"/>
      <c r="D1394" s="38"/>
      <c r="AA1394" s="215"/>
      <c r="AB1394" s="215"/>
      <c r="AC1394" s="215"/>
      <c r="AD1394" s="215"/>
      <c r="AE1394" s="215"/>
      <c r="AG1394" s="225"/>
      <c r="AN1394" s="215"/>
      <c r="AO1394" s="215"/>
      <c r="AP1394" s="215"/>
      <c r="AQ1394" s="215"/>
      <c r="AR1394" s="215"/>
      <c r="AS1394" s="215"/>
      <c r="AT1394" s="215"/>
      <c r="AU1394" s="215"/>
      <c r="AV1394" s="215"/>
      <c r="AX1394" s="215"/>
      <c r="AY1394" s="215"/>
      <c r="AZ1394" s="215"/>
      <c r="BA1394" s="215"/>
      <c r="BB1394" s="215"/>
      <c r="BC1394" s="215"/>
      <c r="BD1394" s="215"/>
      <c r="BE1394" s="215"/>
      <c r="BF1394" s="215"/>
      <c r="BG1394" s="215"/>
      <c r="BH1394" s="215"/>
      <c r="BI1394" s="215"/>
      <c r="BJ1394" s="215"/>
      <c r="BK1394" s="215"/>
      <c r="BL1394" s="215"/>
    </row>
    <row r="1395" spans="3:64">
      <c r="C1395" s="38"/>
      <c r="D1395" s="38"/>
      <c r="AA1395" s="215"/>
      <c r="AB1395" s="215"/>
      <c r="AC1395" s="215"/>
      <c r="AD1395" s="215"/>
      <c r="AE1395" s="215"/>
      <c r="AG1395" s="225"/>
      <c r="AN1395" s="215"/>
      <c r="AO1395" s="215"/>
      <c r="AP1395" s="215"/>
      <c r="AQ1395" s="215"/>
      <c r="AR1395" s="215"/>
      <c r="AS1395" s="215"/>
      <c r="AT1395" s="215"/>
      <c r="AU1395" s="215"/>
    </row>
    <row r="1396" spans="3:64">
      <c r="C1396" s="38"/>
      <c r="D1396" s="38"/>
      <c r="AA1396" s="215"/>
      <c r="AB1396" s="215"/>
      <c r="AC1396" s="215"/>
      <c r="AD1396" s="215"/>
      <c r="AE1396" s="215"/>
      <c r="AG1396" s="225"/>
      <c r="AN1396" s="215"/>
      <c r="AO1396" s="215"/>
      <c r="AP1396" s="215"/>
      <c r="AQ1396" s="215"/>
      <c r="AR1396" s="215"/>
      <c r="AS1396" s="215"/>
      <c r="AT1396" s="215"/>
      <c r="AU1396" s="215"/>
    </row>
    <row r="1397" spans="3:64">
      <c r="C1397" s="38"/>
      <c r="D1397" s="38"/>
      <c r="AA1397" s="215"/>
      <c r="AB1397" s="215"/>
      <c r="AC1397" s="215"/>
      <c r="AD1397" s="215"/>
      <c r="AE1397" s="215"/>
      <c r="AG1397" s="225"/>
      <c r="AN1397" s="215"/>
      <c r="AO1397" s="215"/>
      <c r="AP1397" s="215"/>
      <c r="AQ1397" s="215"/>
      <c r="AR1397" s="215"/>
      <c r="AS1397" s="215"/>
      <c r="AT1397" s="215"/>
      <c r="AU1397" s="215"/>
    </row>
    <row r="1398" spans="3:64">
      <c r="C1398" s="38"/>
      <c r="D1398" s="38"/>
      <c r="AA1398" s="215"/>
      <c r="AB1398" s="215"/>
      <c r="AC1398" s="215"/>
      <c r="AD1398" s="215"/>
      <c r="AE1398" s="215"/>
      <c r="AG1398" s="225"/>
      <c r="AN1398" s="215"/>
      <c r="AO1398" s="215"/>
      <c r="AP1398" s="215"/>
      <c r="AQ1398" s="215"/>
      <c r="AR1398" s="215"/>
      <c r="AS1398" s="215"/>
      <c r="AT1398" s="215"/>
      <c r="AU1398" s="215"/>
    </row>
    <row r="1399" spans="3:64">
      <c r="C1399" s="38"/>
      <c r="D1399" s="38"/>
      <c r="AA1399" s="215"/>
      <c r="AB1399" s="215"/>
      <c r="AC1399" s="215"/>
      <c r="AD1399" s="215"/>
      <c r="AE1399" s="215"/>
      <c r="AG1399" s="225"/>
      <c r="AN1399" s="215"/>
      <c r="AO1399" s="215"/>
      <c r="AP1399" s="215"/>
      <c r="AQ1399" s="215"/>
      <c r="AR1399" s="215"/>
      <c r="AS1399" s="215"/>
      <c r="AT1399" s="215"/>
      <c r="AU1399" s="215"/>
    </row>
    <row r="1400" spans="3:64">
      <c r="C1400" s="38"/>
      <c r="D1400" s="38"/>
      <c r="AA1400" s="215"/>
      <c r="AB1400" s="215"/>
      <c r="AC1400" s="215"/>
      <c r="AD1400" s="215"/>
      <c r="AE1400" s="215"/>
      <c r="AG1400" s="225"/>
      <c r="AN1400" s="215"/>
      <c r="AO1400" s="215"/>
      <c r="AP1400" s="215"/>
      <c r="AQ1400" s="215"/>
      <c r="AR1400" s="215"/>
      <c r="AS1400" s="215"/>
      <c r="AT1400" s="215"/>
      <c r="AU1400" s="215"/>
      <c r="AV1400" s="215"/>
      <c r="AW1400" s="215"/>
      <c r="AX1400" s="215"/>
      <c r="AY1400" s="215"/>
      <c r="AZ1400" s="215"/>
      <c r="BA1400" s="215"/>
      <c r="BB1400" s="215"/>
      <c r="BC1400" s="215"/>
      <c r="BD1400" s="215"/>
      <c r="BE1400" s="215"/>
      <c r="BF1400" s="215"/>
      <c r="BG1400" s="215"/>
      <c r="BH1400" s="215"/>
      <c r="BI1400" s="215"/>
      <c r="BJ1400" s="215"/>
      <c r="BK1400" s="215"/>
      <c r="BL1400" s="215"/>
    </row>
    <row r="1401" spans="3:64">
      <c r="C1401" s="38"/>
      <c r="D1401" s="38"/>
      <c r="AA1401" s="215"/>
      <c r="AB1401" s="215"/>
      <c r="AC1401" s="215"/>
      <c r="AD1401" s="215"/>
      <c r="AE1401" s="215"/>
      <c r="AG1401" s="225"/>
      <c r="AN1401" s="215"/>
      <c r="AO1401" s="215"/>
      <c r="AP1401" s="215"/>
      <c r="AQ1401" s="215"/>
      <c r="AR1401" s="215"/>
      <c r="AS1401" s="215"/>
      <c r="AT1401" s="215"/>
      <c r="AU1401" s="215"/>
    </row>
    <row r="1402" spans="3:64">
      <c r="C1402" s="38"/>
      <c r="D1402" s="38"/>
      <c r="AA1402" s="215"/>
      <c r="AB1402" s="215"/>
      <c r="AC1402" s="215"/>
      <c r="AD1402" s="215"/>
      <c r="AE1402" s="215"/>
      <c r="AG1402" s="225"/>
      <c r="AN1402" s="215"/>
      <c r="AO1402" s="215"/>
      <c r="AP1402" s="215"/>
      <c r="AQ1402" s="215"/>
      <c r="AR1402" s="215"/>
      <c r="AS1402" s="215"/>
      <c r="AT1402" s="215"/>
      <c r="AU1402" s="215"/>
    </row>
    <row r="1403" spans="3:64">
      <c r="C1403" s="38"/>
      <c r="D1403" s="38"/>
      <c r="AA1403" s="215"/>
      <c r="AB1403" s="215"/>
      <c r="AC1403" s="215"/>
      <c r="AD1403" s="215"/>
      <c r="AE1403" s="215"/>
      <c r="AG1403" s="225"/>
      <c r="AN1403" s="215"/>
      <c r="AO1403" s="215"/>
      <c r="AP1403" s="215"/>
      <c r="AQ1403" s="215"/>
      <c r="AR1403" s="215"/>
      <c r="AS1403" s="215"/>
      <c r="AT1403" s="215"/>
      <c r="AU1403" s="215"/>
    </row>
    <row r="1404" spans="3:64">
      <c r="C1404" s="38"/>
      <c r="D1404" s="38"/>
      <c r="AA1404" s="215"/>
      <c r="AB1404" s="215"/>
      <c r="AC1404" s="215"/>
      <c r="AD1404" s="215"/>
      <c r="AE1404" s="215"/>
      <c r="AG1404" s="225"/>
      <c r="AN1404" s="215"/>
      <c r="AO1404" s="215"/>
      <c r="AP1404" s="215"/>
      <c r="AQ1404" s="215"/>
      <c r="AR1404" s="215"/>
      <c r="AS1404" s="215"/>
      <c r="AT1404" s="215"/>
      <c r="AU1404" s="215"/>
    </row>
    <row r="1405" spans="3:64">
      <c r="C1405" s="38"/>
      <c r="D1405" s="38"/>
      <c r="AA1405" s="215"/>
      <c r="AB1405" s="215"/>
      <c r="AC1405" s="215"/>
      <c r="AD1405" s="215"/>
      <c r="AE1405" s="215"/>
      <c r="AG1405" s="225"/>
      <c r="AN1405" s="215"/>
      <c r="AO1405" s="215"/>
      <c r="AP1405" s="215"/>
      <c r="AQ1405" s="215"/>
      <c r="AR1405" s="215"/>
      <c r="AS1405" s="215"/>
      <c r="AT1405" s="215"/>
      <c r="AU1405" s="215"/>
    </row>
    <row r="1406" spans="3:64">
      <c r="C1406" s="38"/>
      <c r="D1406" s="38"/>
      <c r="AA1406" s="215"/>
      <c r="AB1406" s="215"/>
      <c r="AC1406" s="215"/>
      <c r="AD1406" s="215"/>
      <c r="AE1406" s="215"/>
      <c r="AG1406" s="225"/>
      <c r="AN1406" s="215"/>
      <c r="AO1406" s="215"/>
      <c r="AP1406" s="215"/>
      <c r="AQ1406" s="215"/>
      <c r="AR1406" s="215"/>
      <c r="AS1406" s="215"/>
      <c r="AT1406" s="215"/>
      <c r="AU1406" s="215"/>
    </row>
    <row r="1407" spans="3:64">
      <c r="C1407" s="38"/>
      <c r="D1407" s="38"/>
      <c r="AA1407" s="215"/>
      <c r="AB1407" s="215"/>
      <c r="AC1407" s="215"/>
      <c r="AD1407" s="215"/>
      <c r="AE1407" s="215"/>
      <c r="AG1407" s="225"/>
      <c r="AN1407" s="215"/>
      <c r="AO1407" s="215"/>
      <c r="AP1407" s="215"/>
      <c r="AQ1407" s="215"/>
      <c r="AR1407" s="215"/>
      <c r="AS1407" s="215"/>
      <c r="AT1407" s="215"/>
      <c r="AU1407" s="215"/>
    </row>
    <row r="1408" spans="3:64">
      <c r="C1408" s="38"/>
      <c r="D1408" s="38"/>
      <c r="AA1408" s="215"/>
      <c r="AB1408" s="215"/>
      <c r="AC1408" s="215"/>
      <c r="AD1408" s="215"/>
      <c r="AE1408" s="215"/>
      <c r="AG1408" s="225"/>
      <c r="AN1408" s="215"/>
      <c r="AO1408" s="215"/>
      <c r="AP1408" s="215"/>
      <c r="AQ1408" s="215"/>
      <c r="AR1408" s="215"/>
      <c r="AS1408" s="215"/>
      <c r="AT1408" s="215"/>
      <c r="AU1408" s="215"/>
    </row>
    <row r="1409" spans="3:64">
      <c r="C1409" s="38"/>
      <c r="D1409" s="38"/>
      <c r="AA1409" s="215"/>
      <c r="AB1409" s="215"/>
      <c r="AC1409" s="215"/>
      <c r="AD1409" s="215"/>
      <c r="AE1409" s="215"/>
      <c r="AG1409" s="225"/>
      <c r="AN1409" s="215"/>
      <c r="AO1409" s="215"/>
      <c r="AP1409" s="215"/>
      <c r="AQ1409" s="215"/>
      <c r="AR1409" s="215"/>
      <c r="AS1409" s="215"/>
      <c r="AT1409" s="215"/>
      <c r="AU1409" s="215"/>
    </row>
    <row r="1410" spans="3:64">
      <c r="C1410" s="38"/>
      <c r="D1410" s="38"/>
      <c r="AA1410" s="215"/>
      <c r="AB1410" s="215"/>
      <c r="AC1410" s="215"/>
      <c r="AD1410" s="215"/>
      <c r="AE1410" s="215"/>
      <c r="AG1410" s="225"/>
      <c r="AN1410" s="215"/>
      <c r="AO1410" s="215"/>
      <c r="AP1410" s="215"/>
      <c r="AQ1410" s="215"/>
      <c r="AR1410" s="215"/>
      <c r="AS1410" s="215"/>
      <c r="AT1410" s="215"/>
      <c r="AU1410" s="215"/>
    </row>
    <row r="1411" spans="3:64">
      <c r="C1411" s="38"/>
      <c r="D1411" s="38"/>
      <c r="AA1411" s="215"/>
      <c r="AB1411" s="215"/>
      <c r="AC1411" s="215"/>
      <c r="AD1411" s="215"/>
      <c r="AE1411" s="215"/>
      <c r="AG1411" s="225"/>
      <c r="AN1411" s="215"/>
      <c r="AO1411" s="215"/>
      <c r="AP1411" s="215"/>
      <c r="AQ1411" s="215"/>
      <c r="AR1411" s="215"/>
      <c r="AS1411" s="215"/>
      <c r="AT1411" s="215"/>
      <c r="AU1411" s="215"/>
    </row>
    <row r="1412" spans="3:64">
      <c r="C1412" s="38"/>
      <c r="D1412" s="38"/>
      <c r="AA1412" s="215"/>
      <c r="AB1412" s="215"/>
      <c r="AC1412" s="215"/>
      <c r="AD1412" s="215"/>
      <c r="AE1412" s="215"/>
      <c r="AG1412" s="225"/>
      <c r="AN1412" s="215"/>
      <c r="AO1412" s="215"/>
      <c r="AP1412" s="215"/>
      <c r="AQ1412" s="215"/>
      <c r="AR1412" s="215"/>
      <c r="AS1412" s="215"/>
      <c r="AT1412" s="215"/>
      <c r="AU1412" s="215"/>
    </row>
    <row r="1413" spans="3:64">
      <c r="C1413" s="38"/>
      <c r="D1413" s="38"/>
      <c r="AA1413" s="215"/>
      <c r="AB1413" s="215"/>
      <c r="AC1413" s="215"/>
      <c r="AD1413" s="215"/>
      <c r="AE1413" s="215"/>
      <c r="AG1413" s="225"/>
      <c r="AN1413" s="215"/>
      <c r="AO1413" s="215"/>
      <c r="AP1413" s="215"/>
      <c r="AQ1413" s="215"/>
      <c r="AR1413" s="215"/>
      <c r="AS1413" s="215"/>
      <c r="AT1413" s="215"/>
      <c r="AU1413" s="215"/>
    </row>
    <row r="1414" spans="3:64">
      <c r="C1414" s="38"/>
      <c r="D1414" s="38"/>
      <c r="AA1414" s="215"/>
      <c r="AB1414" s="215"/>
      <c r="AC1414" s="215"/>
      <c r="AD1414" s="215"/>
      <c r="AE1414" s="215"/>
      <c r="AG1414" s="225"/>
      <c r="AN1414" s="215"/>
      <c r="AO1414" s="215"/>
      <c r="AP1414" s="215"/>
      <c r="AQ1414" s="215"/>
      <c r="AR1414" s="215"/>
      <c r="AS1414" s="215"/>
      <c r="AT1414" s="215"/>
      <c r="AU1414" s="215"/>
      <c r="AV1414" s="215"/>
      <c r="AW1414" s="215"/>
      <c r="AX1414" s="215"/>
      <c r="AY1414" s="215"/>
      <c r="AZ1414" s="215"/>
      <c r="BA1414" s="215"/>
      <c r="BB1414" s="215"/>
      <c r="BC1414" s="215"/>
      <c r="BD1414" s="215"/>
      <c r="BE1414" s="215"/>
      <c r="BF1414" s="215"/>
      <c r="BG1414" s="215"/>
      <c r="BH1414" s="215"/>
      <c r="BI1414" s="215"/>
      <c r="BJ1414" s="215"/>
      <c r="BK1414" s="215"/>
      <c r="BL1414" s="215"/>
    </row>
    <row r="1415" spans="3:64">
      <c r="C1415" s="38"/>
      <c r="D1415" s="38"/>
      <c r="AA1415" s="215"/>
      <c r="AB1415" s="215"/>
      <c r="AC1415" s="215"/>
      <c r="AD1415" s="215"/>
      <c r="AE1415" s="215"/>
      <c r="AG1415" s="225"/>
      <c r="AN1415" s="215"/>
      <c r="AO1415" s="215"/>
      <c r="AP1415" s="215"/>
      <c r="AQ1415" s="215"/>
      <c r="AR1415" s="215"/>
      <c r="AS1415" s="215"/>
      <c r="AT1415" s="215"/>
      <c r="AU1415" s="215"/>
    </row>
    <row r="1416" spans="3:64">
      <c r="C1416" s="38"/>
      <c r="D1416" s="38"/>
      <c r="AA1416" s="215"/>
      <c r="AB1416" s="215"/>
      <c r="AC1416" s="215"/>
      <c r="AD1416" s="215"/>
      <c r="AE1416" s="215"/>
      <c r="AG1416" s="225"/>
      <c r="AN1416" s="215"/>
      <c r="AO1416" s="215"/>
      <c r="AP1416" s="215"/>
      <c r="AQ1416" s="215"/>
      <c r="AR1416" s="215"/>
      <c r="AS1416" s="215"/>
      <c r="AT1416" s="215"/>
      <c r="AU1416" s="215"/>
    </row>
    <row r="1417" spans="3:64">
      <c r="C1417" s="38"/>
      <c r="D1417" s="38"/>
      <c r="AA1417" s="215"/>
      <c r="AB1417" s="215"/>
      <c r="AC1417" s="215"/>
      <c r="AD1417" s="215"/>
      <c r="AE1417" s="215"/>
      <c r="AG1417" s="225"/>
      <c r="AN1417" s="215"/>
      <c r="AO1417" s="215"/>
      <c r="AP1417" s="215"/>
      <c r="AQ1417" s="215"/>
      <c r="AR1417" s="215"/>
      <c r="AS1417" s="215"/>
      <c r="AT1417" s="215"/>
      <c r="AU1417" s="215"/>
    </row>
    <row r="1418" spans="3:64">
      <c r="C1418" s="38"/>
      <c r="D1418" s="38"/>
      <c r="AA1418" s="215"/>
      <c r="AB1418" s="215"/>
      <c r="AC1418" s="215"/>
      <c r="AD1418" s="215"/>
      <c r="AE1418" s="215"/>
      <c r="AG1418" s="225"/>
      <c r="AN1418" s="215"/>
      <c r="AO1418" s="215"/>
      <c r="AP1418" s="215"/>
      <c r="AQ1418" s="215"/>
      <c r="AR1418" s="215"/>
      <c r="AS1418" s="215"/>
      <c r="AT1418" s="215"/>
      <c r="AU1418" s="215"/>
    </row>
    <row r="1419" spans="3:64">
      <c r="C1419" s="38"/>
      <c r="D1419" s="38"/>
      <c r="AA1419" s="215"/>
      <c r="AB1419" s="215"/>
      <c r="AC1419" s="215"/>
      <c r="AD1419" s="215"/>
      <c r="AE1419" s="215"/>
      <c r="AG1419" s="225"/>
      <c r="AN1419" s="215"/>
      <c r="AO1419" s="215"/>
      <c r="AP1419" s="215"/>
      <c r="AQ1419" s="215"/>
      <c r="AR1419" s="215"/>
      <c r="AS1419" s="215"/>
      <c r="AT1419" s="215"/>
      <c r="AU1419" s="215"/>
    </row>
    <row r="1420" spans="3:64">
      <c r="C1420" s="38"/>
      <c r="D1420" s="38"/>
      <c r="AA1420" s="215"/>
      <c r="AB1420" s="215"/>
      <c r="AC1420" s="215"/>
      <c r="AD1420" s="215"/>
      <c r="AE1420" s="215"/>
      <c r="AG1420" s="225"/>
      <c r="AN1420" s="215"/>
      <c r="AO1420" s="215"/>
      <c r="AP1420" s="215"/>
      <c r="AQ1420" s="215"/>
      <c r="AR1420" s="215"/>
      <c r="AS1420" s="215"/>
      <c r="AT1420" s="215"/>
      <c r="AU1420" s="215"/>
    </row>
    <row r="1421" spans="3:64">
      <c r="C1421" s="38"/>
      <c r="D1421" s="38"/>
      <c r="AA1421" s="215"/>
      <c r="AB1421" s="215"/>
      <c r="AC1421" s="215"/>
      <c r="AD1421" s="215"/>
      <c r="AE1421" s="215"/>
      <c r="AG1421" s="225"/>
      <c r="AN1421" s="215"/>
      <c r="AO1421" s="215"/>
      <c r="AP1421" s="215"/>
      <c r="AQ1421" s="215"/>
      <c r="AR1421" s="215"/>
      <c r="AS1421" s="215"/>
      <c r="AT1421" s="215"/>
      <c r="AU1421" s="215"/>
    </row>
    <row r="1422" spans="3:64">
      <c r="C1422" s="38"/>
      <c r="D1422" s="38"/>
      <c r="AA1422" s="215"/>
      <c r="AB1422" s="215"/>
      <c r="AC1422" s="215"/>
      <c r="AD1422" s="215"/>
      <c r="AE1422" s="215"/>
      <c r="AG1422" s="225"/>
      <c r="AN1422" s="215"/>
      <c r="AO1422" s="215"/>
      <c r="AP1422" s="215"/>
      <c r="AQ1422" s="215"/>
      <c r="AR1422" s="215"/>
      <c r="AS1422" s="215"/>
      <c r="AT1422" s="215"/>
      <c r="AU1422" s="215"/>
    </row>
    <row r="1423" spans="3:64">
      <c r="C1423" s="38"/>
      <c r="D1423" s="38"/>
      <c r="AA1423" s="215"/>
      <c r="AB1423" s="215"/>
      <c r="AC1423" s="215"/>
      <c r="AD1423" s="215"/>
      <c r="AE1423" s="215"/>
      <c r="AG1423" s="225"/>
      <c r="AN1423" s="215"/>
      <c r="AO1423" s="215"/>
      <c r="AP1423" s="215"/>
      <c r="AQ1423" s="215"/>
      <c r="AR1423" s="215"/>
      <c r="AS1423" s="215"/>
      <c r="AT1423" s="215"/>
      <c r="AU1423" s="215"/>
    </row>
    <row r="1424" spans="3:64">
      <c r="C1424" s="38"/>
      <c r="D1424" s="38"/>
      <c r="AA1424" s="215"/>
      <c r="AB1424" s="215"/>
      <c r="AC1424" s="215"/>
      <c r="AD1424" s="215"/>
      <c r="AE1424" s="215"/>
      <c r="AG1424" s="225"/>
      <c r="AN1424" s="215"/>
      <c r="AO1424" s="215"/>
      <c r="AP1424" s="215"/>
      <c r="AQ1424" s="215"/>
      <c r="AR1424" s="215"/>
      <c r="AS1424" s="215"/>
      <c r="AT1424" s="215"/>
      <c r="AU1424" s="215"/>
    </row>
    <row r="1425" spans="3:64">
      <c r="C1425" s="38"/>
      <c r="D1425" s="38"/>
      <c r="AA1425" s="215"/>
      <c r="AB1425" s="215"/>
      <c r="AC1425" s="215"/>
      <c r="AD1425" s="215"/>
      <c r="AE1425" s="215"/>
      <c r="AG1425" s="225"/>
      <c r="AN1425" s="215"/>
      <c r="AO1425" s="215"/>
      <c r="AP1425" s="215"/>
      <c r="AQ1425" s="215"/>
      <c r="AR1425" s="215"/>
      <c r="AS1425" s="215"/>
      <c r="AT1425" s="215"/>
      <c r="AU1425" s="215"/>
    </row>
    <row r="1426" spans="3:64">
      <c r="C1426" s="38"/>
      <c r="D1426" s="38"/>
      <c r="AA1426" s="215"/>
      <c r="AB1426" s="215"/>
      <c r="AC1426" s="215"/>
      <c r="AD1426" s="215"/>
      <c r="AE1426" s="215"/>
      <c r="AG1426" s="225"/>
      <c r="AN1426" s="215"/>
      <c r="AO1426" s="215"/>
      <c r="AP1426" s="215"/>
      <c r="AQ1426" s="215"/>
      <c r="AR1426" s="215"/>
      <c r="AS1426" s="215"/>
      <c r="AT1426" s="215"/>
      <c r="AU1426" s="215"/>
    </row>
    <row r="1427" spans="3:64">
      <c r="C1427" s="38"/>
      <c r="D1427" s="38"/>
      <c r="AA1427" s="215"/>
      <c r="AB1427" s="215"/>
      <c r="AC1427" s="215"/>
      <c r="AD1427" s="215"/>
      <c r="AE1427" s="215"/>
      <c r="AG1427" s="225"/>
      <c r="AN1427" s="215"/>
      <c r="AO1427" s="215"/>
      <c r="AP1427" s="215"/>
      <c r="AQ1427" s="215"/>
      <c r="AR1427" s="215"/>
      <c r="AS1427" s="215"/>
      <c r="AT1427" s="215"/>
      <c r="AU1427" s="215"/>
    </row>
    <row r="1428" spans="3:64">
      <c r="C1428" s="38"/>
      <c r="D1428" s="38"/>
      <c r="AA1428" s="215"/>
      <c r="AB1428" s="215"/>
      <c r="AC1428" s="215"/>
      <c r="AD1428" s="215"/>
      <c r="AE1428" s="215"/>
      <c r="AG1428" s="225"/>
      <c r="AN1428" s="215"/>
      <c r="AO1428" s="215"/>
      <c r="AP1428" s="215"/>
      <c r="AQ1428" s="215"/>
      <c r="AR1428" s="215"/>
      <c r="AS1428" s="215"/>
      <c r="AT1428" s="215"/>
      <c r="AU1428" s="215"/>
    </row>
    <row r="1429" spans="3:64">
      <c r="C1429" s="38"/>
      <c r="D1429" s="38"/>
      <c r="AA1429" s="215"/>
      <c r="AB1429" s="215"/>
      <c r="AC1429" s="215"/>
      <c r="AD1429" s="215"/>
      <c r="AE1429" s="215"/>
      <c r="AG1429" s="225"/>
      <c r="AN1429" s="215"/>
      <c r="AO1429" s="215"/>
      <c r="AP1429" s="215"/>
      <c r="AQ1429" s="215"/>
      <c r="AR1429" s="215"/>
      <c r="AS1429" s="215"/>
      <c r="AT1429" s="215"/>
      <c r="AU1429" s="215"/>
    </row>
    <row r="1430" spans="3:64">
      <c r="C1430" s="38"/>
      <c r="D1430" s="38"/>
      <c r="AA1430" s="215"/>
      <c r="AB1430" s="215"/>
      <c r="AC1430" s="215"/>
      <c r="AD1430" s="215"/>
      <c r="AE1430" s="215"/>
      <c r="AG1430" s="225"/>
      <c r="AN1430" s="215"/>
      <c r="AO1430" s="215"/>
      <c r="AP1430" s="215"/>
      <c r="AQ1430" s="215"/>
      <c r="AR1430" s="215"/>
      <c r="AS1430" s="215"/>
      <c r="AT1430" s="215"/>
      <c r="AU1430" s="215"/>
    </row>
    <row r="1431" spans="3:64">
      <c r="C1431" s="38"/>
      <c r="D1431" s="38"/>
      <c r="AA1431" s="215"/>
      <c r="AB1431" s="215"/>
      <c r="AC1431" s="215"/>
      <c r="AD1431" s="215"/>
      <c r="AE1431" s="215"/>
      <c r="AG1431" s="225"/>
      <c r="AN1431" s="215"/>
      <c r="AO1431" s="215"/>
      <c r="AP1431" s="215"/>
      <c r="AQ1431" s="215"/>
      <c r="AR1431" s="215"/>
      <c r="AS1431" s="215"/>
      <c r="AT1431" s="215"/>
      <c r="AU1431" s="215"/>
      <c r="AV1431" s="215"/>
      <c r="AW1431" s="215"/>
      <c r="AX1431" s="215"/>
      <c r="AY1431" s="215"/>
      <c r="AZ1431" s="215"/>
      <c r="BA1431" s="215"/>
      <c r="BB1431" s="215"/>
      <c r="BC1431" s="215"/>
      <c r="BD1431" s="215"/>
      <c r="BE1431" s="215"/>
      <c r="BF1431" s="215"/>
      <c r="BG1431" s="215"/>
      <c r="BH1431" s="215"/>
      <c r="BI1431" s="215"/>
      <c r="BJ1431" s="215"/>
      <c r="BK1431" s="215"/>
      <c r="BL1431" s="215"/>
    </row>
    <row r="1432" spans="3:64">
      <c r="C1432" s="38"/>
      <c r="D1432" s="38"/>
      <c r="AA1432" s="215"/>
      <c r="AB1432" s="215"/>
      <c r="AC1432" s="215"/>
      <c r="AD1432" s="215"/>
      <c r="AE1432" s="215"/>
      <c r="AG1432" s="225"/>
      <c r="AN1432" s="215"/>
      <c r="AO1432" s="215"/>
      <c r="AP1432" s="215"/>
      <c r="AQ1432" s="215"/>
      <c r="AR1432" s="215"/>
      <c r="AS1432" s="215"/>
      <c r="AT1432" s="215"/>
      <c r="AU1432" s="215"/>
    </row>
    <row r="1433" spans="3:64">
      <c r="C1433" s="38"/>
      <c r="D1433" s="38"/>
      <c r="AA1433" s="215"/>
      <c r="AB1433" s="215"/>
      <c r="AC1433" s="215"/>
      <c r="AD1433" s="215"/>
      <c r="AE1433" s="215"/>
      <c r="AG1433" s="225"/>
      <c r="AN1433" s="215"/>
      <c r="AO1433" s="215"/>
      <c r="AP1433" s="215"/>
      <c r="AQ1433" s="215"/>
      <c r="AR1433" s="215"/>
      <c r="AS1433" s="215"/>
      <c r="AT1433" s="215"/>
      <c r="AU1433" s="215"/>
      <c r="AV1433" s="215"/>
    </row>
    <row r="1434" spans="3:64">
      <c r="C1434" s="38"/>
      <c r="D1434" s="38"/>
      <c r="AA1434" s="215"/>
      <c r="AB1434" s="215"/>
      <c r="AC1434" s="215"/>
      <c r="AD1434" s="215"/>
      <c r="AE1434" s="215"/>
      <c r="AG1434" s="225"/>
      <c r="AN1434" s="215"/>
      <c r="AO1434" s="215"/>
      <c r="AP1434" s="215"/>
      <c r="AQ1434" s="215"/>
      <c r="AR1434" s="215"/>
      <c r="AS1434" s="215"/>
      <c r="AT1434" s="215"/>
      <c r="AU1434" s="215"/>
      <c r="AV1434" s="215"/>
    </row>
    <row r="1435" spans="3:64">
      <c r="C1435" s="38"/>
      <c r="D1435" s="38"/>
      <c r="AA1435" s="215"/>
      <c r="AB1435" s="215"/>
      <c r="AC1435" s="215"/>
      <c r="AD1435" s="215"/>
      <c r="AE1435" s="215"/>
      <c r="AG1435" s="225"/>
      <c r="AN1435" s="215"/>
      <c r="AO1435" s="215"/>
      <c r="AP1435" s="215"/>
      <c r="AQ1435" s="215"/>
      <c r="AR1435" s="215"/>
      <c r="AS1435" s="215"/>
      <c r="AT1435" s="215"/>
      <c r="AU1435" s="215"/>
      <c r="AV1435" s="215"/>
    </row>
    <row r="1436" spans="3:64">
      <c r="C1436" s="38"/>
      <c r="D1436" s="38"/>
      <c r="AA1436" s="215"/>
      <c r="AB1436" s="215"/>
      <c r="AC1436" s="215"/>
      <c r="AD1436" s="215"/>
      <c r="AE1436" s="215"/>
      <c r="AG1436" s="225"/>
      <c r="AN1436" s="215"/>
      <c r="AO1436" s="215"/>
      <c r="AP1436" s="215"/>
      <c r="AQ1436" s="215"/>
      <c r="AR1436" s="215"/>
      <c r="AS1436" s="215"/>
      <c r="AT1436" s="215"/>
      <c r="AU1436" s="215"/>
      <c r="AV1436" s="215"/>
      <c r="AX1436" s="215"/>
    </row>
    <row r="1437" spans="3:64">
      <c r="C1437" s="38"/>
      <c r="D1437" s="38"/>
      <c r="AA1437" s="215"/>
      <c r="AB1437" s="215"/>
      <c r="AC1437" s="215"/>
      <c r="AD1437" s="215"/>
      <c r="AE1437" s="215"/>
      <c r="AG1437" s="225"/>
      <c r="AN1437" s="215"/>
      <c r="AO1437" s="215"/>
      <c r="AP1437" s="215"/>
      <c r="AQ1437" s="215"/>
      <c r="AR1437" s="215"/>
      <c r="AS1437" s="215"/>
      <c r="AT1437" s="215"/>
      <c r="AU1437" s="215"/>
      <c r="AV1437" s="215"/>
      <c r="AX1437" s="215"/>
    </row>
    <row r="1438" spans="3:64">
      <c r="C1438" s="38"/>
      <c r="D1438" s="38"/>
      <c r="AA1438" s="215"/>
      <c r="AB1438" s="215"/>
      <c r="AC1438" s="215"/>
      <c r="AD1438" s="215"/>
      <c r="AE1438" s="215"/>
      <c r="AG1438" s="225"/>
      <c r="AN1438" s="215"/>
      <c r="AO1438" s="215"/>
      <c r="AP1438" s="215"/>
      <c r="AQ1438" s="215"/>
      <c r="AR1438" s="215"/>
      <c r="AS1438" s="215"/>
      <c r="AT1438" s="215"/>
      <c r="AU1438" s="215"/>
      <c r="AV1438" s="215"/>
      <c r="AW1438" s="215"/>
      <c r="AX1438" s="215"/>
      <c r="AY1438" s="215"/>
      <c r="AZ1438" s="215"/>
      <c r="BA1438" s="215"/>
      <c r="BB1438" s="215"/>
      <c r="BC1438" s="215"/>
      <c r="BD1438" s="215"/>
      <c r="BE1438" s="215"/>
      <c r="BF1438" s="215"/>
      <c r="BG1438" s="215"/>
      <c r="BH1438" s="215"/>
      <c r="BI1438" s="215"/>
      <c r="BJ1438" s="215"/>
      <c r="BK1438" s="215"/>
      <c r="BL1438" s="215"/>
    </row>
    <row r="1439" spans="3:64">
      <c r="C1439" s="38"/>
      <c r="D1439" s="38"/>
      <c r="AA1439" s="215"/>
      <c r="AB1439" s="215"/>
      <c r="AC1439" s="215"/>
      <c r="AD1439" s="215"/>
      <c r="AE1439" s="215"/>
      <c r="AG1439" s="225"/>
      <c r="AN1439" s="215"/>
      <c r="AO1439" s="215"/>
      <c r="AP1439" s="215"/>
      <c r="AQ1439" s="215"/>
      <c r="AR1439" s="215"/>
      <c r="AS1439" s="215"/>
      <c r="AT1439" s="215"/>
      <c r="AU1439" s="215"/>
    </row>
    <row r="1440" spans="3:64">
      <c r="C1440" s="38"/>
      <c r="D1440" s="38"/>
      <c r="AA1440" s="215"/>
      <c r="AB1440" s="215"/>
      <c r="AC1440" s="215"/>
      <c r="AD1440" s="215"/>
      <c r="AE1440" s="215"/>
      <c r="AG1440" s="225"/>
      <c r="AN1440" s="215"/>
      <c r="AO1440" s="215"/>
      <c r="AP1440" s="215"/>
      <c r="AQ1440" s="215"/>
      <c r="AR1440" s="215"/>
      <c r="AS1440" s="215"/>
      <c r="AT1440" s="215"/>
      <c r="AU1440" s="215"/>
    </row>
    <row r="1441" spans="3:64">
      <c r="C1441" s="38"/>
      <c r="D1441" s="38"/>
      <c r="AA1441" s="215"/>
      <c r="AB1441" s="215"/>
      <c r="AC1441" s="215"/>
      <c r="AD1441" s="215"/>
      <c r="AE1441" s="215"/>
      <c r="AG1441" s="225"/>
      <c r="AN1441" s="215"/>
      <c r="AO1441" s="215"/>
      <c r="AP1441" s="215"/>
      <c r="AQ1441" s="215"/>
      <c r="AR1441" s="215"/>
      <c r="AS1441" s="215"/>
      <c r="AT1441" s="215"/>
      <c r="AU1441" s="215"/>
    </row>
    <row r="1442" spans="3:64">
      <c r="C1442" s="38"/>
      <c r="D1442" s="38"/>
      <c r="AA1442" s="215"/>
      <c r="AB1442" s="215"/>
      <c r="AC1442" s="215"/>
      <c r="AD1442" s="215"/>
      <c r="AE1442" s="215"/>
      <c r="AG1442" s="225"/>
      <c r="AN1442" s="215"/>
      <c r="AO1442" s="215"/>
      <c r="AP1442" s="215"/>
      <c r="AQ1442" s="215"/>
      <c r="AR1442" s="215"/>
      <c r="AS1442" s="215"/>
      <c r="AT1442" s="215"/>
      <c r="AU1442" s="215"/>
      <c r="AV1442" s="215"/>
      <c r="AW1442" s="215"/>
      <c r="AX1442" s="215"/>
      <c r="AY1442" s="215"/>
      <c r="AZ1442" s="215"/>
      <c r="BA1442" s="215"/>
      <c r="BB1442" s="215"/>
      <c r="BC1442" s="215"/>
      <c r="BD1442" s="215"/>
      <c r="BE1442" s="215"/>
      <c r="BF1442" s="215"/>
      <c r="BG1442" s="215"/>
      <c r="BH1442" s="215"/>
      <c r="BI1442" s="215"/>
      <c r="BJ1442" s="215"/>
      <c r="BK1442" s="215"/>
      <c r="BL1442" s="215"/>
    </row>
    <row r="1443" spans="3:64">
      <c r="C1443" s="38"/>
      <c r="D1443" s="38"/>
      <c r="AA1443" s="215"/>
      <c r="AB1443" s="215"/>
      <c r="AC1443" s="215"/>
      <c r="AD1443" s="215"/>
      <c r="AE1443" s="215"/>
      <c r="AG1443" s="225"/>
      <c r="AN1443" s="215"/>
      <c r="AO1443" s="215"/>
      <c r="AP1443" s="215"/>
      <c r="AQ1443" s="215"/>
      <c r="AR1443" s="215"/>
      <c r="AS1443" s="215"/>
      <c r="AT1443" s="215"/>
      <c r="AU1443" s="215"/>
      <c r="AV1443" s="215"/>
      <c r="AX1443" s="215"/>
    </row>
    <row r="1444" spans="3:64">
      <c r="C1444" s="38"/>
      <c r="D1444" s="38"/>
      <c r="AA1444" s="215"/>
      <c r="AB1444" s="215"/>
      <c r="AC1444" s="215"/>
      <c r="AD1444" s="215"/>
      <c r="AE1444" s="215"/>
      <c r="AG1444" s="225"/>
      <c r="AN1444" s="215"/>
      <c r="AO1444" s="215"/>
      <c r="AP1444" s="215"/>
      <c r="AQ1444" s="215"/>
      <c r="AR1444" s="215"/>
      <c r="AS1444" s="215"/>
      <c r="AT1444" s="215"/>
      <c r="AU1444" s="215"/>
      <c r="AV1444" s="215"/>
      <c r="AX1444" s="215"/>
      <c r="AY1444" s="215"/>
      <c r="AZ1444" s="215"/>
      <c r="BA1444" s="215"/>
      <c r="BB1444" s="215"/>
      <c r="BC1444" s="215"/>
      <c r="BD1444" s="215"/>
      <c r="BE1444" s="215"/>
      <c r="BF1444" s="215"/>
      <c r="BG1444" s="215"/>
      <c r="BH1444" s="215"/>
      <c r="BI1444" s="215"/>
      <c r="BJ1444" s="215"/>
      <c r="BK1444" s="215"/>
      <c r="BL1444" s="215"/>
    </row>
    <row r="1445" spans="3:64">
      <c r="C1445" s="38"/>
      <c r="D1445" s="38"/>
      <c r="AA1445" s="215"/>
      <c r="AB1445" s="215"/>
      <c r="AC1445" s="215"/>
      <c r="AD1445" s="215"/>
      <c r="AE1445" s="215"/>
      <c r="AG1445" s="225"/>
      <c r="AN1445" s="215"/>
      <c r="AO1445" s="215"/>
      <c r="AP1445" s="215"/>
      <c r="AQ1445" s="215"/>
      <c r="AR1445" s="215"/>
      <c r="AS1445" s="215"/>
      <c r="AT1445" s="215"/>
      <c r="AU1445" s="215"/>
      <c r="AV1445" s="215"/>
      <c r="AW1445" s="215"/>
      <c r="AX1445" s="215"/>
      <c r="AY1445" s="215"/>
      <c r="AZ1445" s="215"/>
      <c r="BA1445" s="215"/>
      <c r="BB1445" s="215"/>
      <c r="BC1445" s="215"/>
      <c r="BD1445" s="215"/>
      <c r="BE1445" s="215"/>
      <c r="BF1445" s="215"/>
      <c r="BG1445" s="215"/>
      <c r="BH1445" s="215"/>
      <c r="BI1445" s="215"/>
      <c r="BJ1445" s="215"/>
      <c r="BK1445" s="215"/>
      <c r="BL1445" s="215"/>
    </row>
    <row r="1446" spans="3:64">
      <c r="C1446" s="38"/>
      <c r="D1446" s="38"/>
      <c r="AA1446" s="215"/>
      <c r="AB1446" s="215"/>
      <c r="AC1446" s="215"/>
      <c r="AD1446" s="215"/>
      <c r="AE1446" s="215"/>
      <c r="AG1446" s="225"/>
      <c r="AN1446" s="215"/>
      <c r="AO1446" s="215"/>
      <c r="AP1446" s="215"/>
      <c r="AQ1446" s="215"/>
      <c r="AR1446" s="215"/>
      <c r="AS1446" s="215"/>
      <c r="AT1446" s="215"/>
      <c r="AU1446" s="215"/>
      <c r="AV1446" s="215"/>
      <c r="AW1446" s="215"/>
      <c r="AX1446" s="215"/>
      <c r="AY1446" s="215"/>
      <c r="AZ1446" s="215"/>
      <c r="BA1446" s="215"/>
      <c r="BB1446" s="215"/>
      <c r="BC1446" s="215"/>
      <c r="BD1446" s="215"/>
      <c r="BE1446" s="215"/>
      <c r="BF1446" s="215"/>
      <c r="BG1446" s="215"/>
      <c r="BH1446" s="215"/>
      <c r="BI1446" s="215"/>
      <c r="BJ1446" s="215"/>
      <c r="BK1446" s="215"/>
      <c r="BL1446" s="215"/>
    </row>
    <row r="1447" spans="3:64">
      <c r="C1447" s="38"/>
      <c r="D1447" s="38"/>
      <c r="AA1447" s="215"/>
      <c r="AB1447" s="215"/>
      <c r="AC1447" s="215"/>
      <c r="AD1447" s="215"/>
      <c r="AE1447" s="215"/>
      <c r="AG1447" s="225"/>
      <c r="AN1447" s="215"/>
      <c r="AO1447" s="215"/>
      <c r="AP1447" s="215"/>
      <c r="AQ1447" s="215"/>
      <c r="AR1447" s="215"/>
      <c r="AS1447" s="215"/>
      <c r="AT1447" s="215"/>
      <c r="AU1447" s="215"/>
      <c r="AV1447" s="215"/>
    </row>
    <row r="1448" spans="3:64">
      <c r="C1448" s="38"/>
      <c r="D1448" s="38"/>
      <c r="AA1448" s="215"/>
      <c r="AB1448" s="215"/>
      <c r="AC1448" s="215"/>
      <c r="AD1448" s="215"/>
      <c r="AE1448" s="215"/>
      <c r="AG1448" s="225"/>
      <c r="AN1448" s="215"/>
      <c r="AO1448" s="215"/>
      <c r="AP1448" s="215"/>
      <c r="AQ1448" s="215"/>
      <c r="AR1448" s="215"/>
      <c r="AS1448" s="215"/>
      <c r="AT1448" s="215"/>
      <c r="AU1448" s="215"/>
    </row>
    <row r="1449" spans="3:64">
      <c r="C1449" s="38"/>
      <c r="D1449" s="38"/>
      <c r="AA1449" s="215"/>
      <c r="AB1449" s="215"/>
      <c r="AC1449" s="215"/>
      <c r="AD1449" s="215"/>
      <c r="AE1449" s="215"/>
      <c r="AG1449" s="225"/>
      <c r="AN1449" s="215"/>
      <c r="AO1449" s="215"/>
      <c r="AP1449" s="215"/>
      <c r="AQ1449" s="215"/>
      <c r="AR1449" s="215"/>
      <c r="AS1449" s="215"/>
      <c r="AT1449" s="215"/>
      <c r="AU1449" s="215"/>
      <c r="AV1449" s="215"/>
      <c r="AX1449" s="215"/>
    </row>
    <row r="1450" spans="3:64">
      <c r="C1450" s="38"/>
      <c r="D1450" s="38"/>
      <c r="AA1450" s="215"/>
      <c r="AB1450" s="215"/>
      <c r="AC1450" s="215"/>
      <c r="AD1450" s="215"/>
      <c r="AE1450" s="215"/>
      <c r="AG1450" s="225"/>
      <c r="AN1450" s="215"/>
      <c r="AO1450" s="215"/>
      <c r="AP1450" s="215"/>
      <c r="AQ1450" s="215"/>
      <c r="AR1450" s="215"/>
      <c r="AS1450" s="215"/>
      <c r="AT1450" s="215"/>
      <c r="AU1450" s="215"/>
      <c r="AV1450" s="215"/>
      <c r="AX1450" s="215"/>
      <c r="AY1450" s="215"/>
      <c r="AZ1450" s="215"/>
      <c r="BA1450" s="215"/>
      <c r="BB1450" s="215"/>
      <c r="BC1450" s="215"/>
      <c r="BD1450" s="215"/>
      <c r="BE1450" s="215"/>
      <c r="BF1450" s="215"/>
      <c r="BG1450" s="215"/>
      <c r="BH1450" s="215"/>
      <c r="BI1450" s="215"/>
      <c r="BJ1450" s="215"/>
      <c r="BK1450" s="215"/>
      <c r="BL1450" s="215"/>
    </row>
    <row r="1451" spans="3:64">
      <c r="C1451" s="38"/>
      <c r="D1451" s="38"/>
      <c r="AA1451" s="215"/>
      <c r="AB1451" s="215"/>
      <c r="AC1451" s="215"/>
      <c r="AD1451" s="215"/>
      <c r="AE1451" s="215"/>
      <c r="AG1451" s="225"/>
      <c r="AN1451" s="215"/>
      <c r="AO1451" s="215"/>
      <c r="AP1451" s="215"/>
      <c r="AQ1451" s="215"/>
      <c r="AR1451" s="215"/>
      <c r="AS1451" s="215"/>
      <c r="AT1451" s="215"/>
      <c r="AU1451" s="215"/>
      <c r="AV1451" s="215"/>
      <c r="AW1451" s="215"/>
      <c r="AX1451" s="215"/>
      <c r="AY1451" s="215"/>
      <c r="AZ1451" s="215"/>
      <c r="BA1451" s="215"/>
      <c r="BB1451" s="215"/>
      <c r="BC1451" s="215"/>
      <c r="BD1451" s="215"/>
      <c r="BE1451" s="215"/>
      <c r="BF1451" s="215"/>
      <c r="BG1451" s="215"/>
      <c r="BH1451" s="215"/>
      <c r="BI1451" s="215"/>
      <c r="BJ1451" s="215"/>
      <c r="BK1451" s="215"/>
      <c r="BL1451" s="215"/>
    </row>
    <row r="1452" spans="3:64">
      <c r="C1452" s="38"/>
      <c r="D1452" s="38"/>
      <c r="AA1452" s="215"/>
      <c r="AB1452" s="215"/>
      <c r="AC1452" s="215"/>
      <c r="AD1452" s="215"/>
      <c r="AE1452" s="215"/>
      <c r="AG1452" s="225"/>
      <c r="AN1452" s="215"/>
      <c r="AO1452" s="215"/>
      <c r="AP1452" s="215"/>
      <c r="AQ1452" s="215"/>
      <c r="AR1452" s="215"/>
      <c r="AS1452" s="215"/>
      <c r="AT1452" s="215"/>
      <c r="AU1452" s="215"/>
      <c r="AV1452" s="215"/>
      <c r="AW1452" s="215"/>
      <c r="AX1452" s="215"/>
      <c r="AY1452" s="215"/>
      <c r="AZ1452" s="215"/>
      <c r="BA1452" s="215"/>
      <c r="BB1452" s="215"/>
      <c r="BC1452" s="215"/>
      <c r="BD1452" s="215"/>
      <c r="BE1452" s="215"/>
      <c r="BF1452" s="215"/>
      <c r="BG1452" s="215"/>
      <c r="BH1452" s="215"/>
      <c r="BI1452" s="215"/>
      <c r="BJ1452" s="215"/>
      <c r="BK1452" s="215"/>
      <c r="BL1452" s="215"/>
    </row>
    <row r="1453" spans="3:64">
      <c r="C1453" s="38"/>
      <c r="D1453" s="38"/>
      <c r="AA1453" s="215"/>
      <c r="AB1453" s="215"/>
      <c r="AC1453" s="215"/>
      <c r="AD1453" s="215"/>
      <c r="AE1453" s="215"/>
      <c r="AG1453" s="225"/>
      <c r="AN1453" s="215"/>
      <c r="AO1453" s="215"/>
      <c r="AP1453" s="215"/>
      <c r="AQ1453" s="215"/>
      <c r="AR1453" s="215"/>
      <c r="AS1453" s="215"/>
      <c r="AT1453" s="215"/>
      <c r="AU1453" s="215"/>
    </row>
    <row r="1454" spans="3:64">
      <c r="C1454" s="38"/>
      <c r="D1454" s="38"/>
      <c r="AA1454" s="215"/>
      <c r="AB1454" s="215"/>
      <c r="AC1454" s="215"/>
      <c r="AD1454" s="215"/>
      <c r="AE1454" s="215"/>
      <c r="AG1454" s="225"/>
      <c r="AN1454" s="215"/>
      <c r="AO1454" s="215"/>
      <c r="AP1454" s="215"/>
      <c r="AQ1454" s="215"/>
      <c r="AR1454" s="215"/>
      <c r="AS1454" s="215"/>
      <c r="AT1454" s="215"/>
      <c r="AU1454" s="215"/>
    </row>
    <row r="1455" spans="3:64">
      <c r="C1455" s="38"/>
      <c r="D1455" s="38"/>
      <c r="AA1455" s="215"/>
      <c r="AB1455" s="215"/>
      <c r="AC1455" s="215"/>
      <c r="AD1455" s="215"/>
      <c r="AE1455" s="215"/>
      <c r="AG1455" s="225"/>
      <c r="AN1455" s="215"/>
      <c r="AO1455" s="215"/>
      <c r="AP1455" s="215"/>
      <c r="AQ1455" s="215"/>
      <c r="AR1455" s="215"/>
      <c r="AS1455" s="215"/>
      <c r="AT1455" s="215"/>
      <c r="AU1455" s="215"/>
      <c r="AV1455" s="215"/>
      <c r="AX1455" s="215"/>
      <c r="AY1455" s="215"/>
      <c r="AZ1455" s="215"/>
      <c r="BA1455" s="215"/>
      <c r="BB1455" s="215"/>
      <c r="BC1455" s="215"/>
      <c r="BD1455" s="215"/>
      <c r="BE1455" s="215"/>
      <c r="BF1455" s="215"/>
      <c r="BG1455" s="215"/>
      <c r="BH1455" s="215"/>
      <c r="BI1455" s="215"/>
      <c r="BJ1455" s="215"/>
      <c r="BK1455" s="215"/>
      <c r="BL1455" s="215"/>
    </row>
    <row r="1456" spans="3:64">
      <c r="C1456" s="38"/>
      <c r="D1456" s="38"/>
      <c r="AA1456" s="215"/>
      <c r="AB1456" s="215"/>
      <c r="AC1456" s="215"/>
      <c r="AD1456" s="215"/>
      <c r="AE1456" s="215"/>
      <c r="AG1456" s="225"/>
      <c r="AN1456" s="215"/>
      <c r="AO1456" s="215"/>
      <c r="AP1456" s="215"/>
      <c r="AQ1456" s="215"/>
      <c r="AR1456" s="215"/>
      <c r="AS1456" s="215"/>
      <c r="AT1456" s="215"/>
      <c r="AU1456" s="215"/>
      <c r="AV1456" s="215"/>
      <c r="AW1456" s="215"/>
      <c r="AX1456" s="215"/>
      <c r="AY1456" s="215"/>
      <c r="AZ1456" s="215"/>
      <c r="BA1456" s="215"/>
      <c r="BB1456" s="215"/>
      <c r="BC1456" s="215"/>
      <c r="BD1456" s="215"/>
      <c r="BE1456" s="215"/>
      <c r="BF1456" s="215"/>
      <c r="BG1456" s="215"/>
      <c r="BH1456" s="215"/>
      <c r="BI1456" s="215"/>
      <c r="BJ1456" s="215"/>
      <c r="BK1456" s="215"/>
      <c r="BL1456" s="215"/>
    </row>
    <row r="1457" spans="3:64">
      <c r="C1457" s="38"/>
      <c r="D1457" s="38"/>
      <c r="AA1457" s="215"/>
      <c r="AB1457" s="215"/>
      <c r="AC1457" s="215"/>
      <c r="AD1457" s="215"/>
      <c r="AE1457" s="215"/>
      <c r="AG1457" s="225"/>
      <c r="AN1457" s="215"/>
      <c r="AO1457" s="215"/>
      <c r="AP1457" s="215"/>
      <c r="AQ1457" s="215"/>
      <c r="AR1457" s="215"/>
      <c r="AS1457" s="215"/>
      <c r="AT1457" s="215"/>
      <c r="AU1457" s="215"/>
      <c r="AV1457" s="215"/>
      <c r="AW1457" s="215"/>
      <c r="AX1457" s="215"/>
      <c r="AY1457" s="215"/>
      <c r="AZ1457" s="215"/>
      <c r="BA1457" s="215"/>
      <c r="BB1457" s="215"/>
      <c r="BC1457" s="215"/>
      <c r="BD1457" s="215"/>
      <c r="BE1457" s="215"/>
      <c r="BF1457" s="215"/>
      <c r="BG1457" s="215"/>
      <c r="BH1457" s="215"/>
      <c r="BI1457" s="215"/>
      <c r="BJ1457" s="215"/>
      <c r="BK1457" s="215"/>
      <c r="BL1457" s="215"/>
    </row>
    <row r="1458" spans="3:64">
      <c r="C1458" s="38"/>
      <c r="D1458" s="38"/>
      <c r="AA1458" s="215"/>
      <c r="AB1458" s="215"/>
      <c r="AC1458" s="215"/>
      <c r="AD1458" s="215"/>
      <c r="AE1458" s="215"/>
      <c r="AG1458" s="225"/>
      <c r="AN1458" s="215"/>
      <c r="AO1458" s="215"/>
      <c r="AP1458" s="215"/>
      <c r="AQ1458" s="215"/>
      <c r="AR1458" s="215"/>
      <c r="AS1458" s="215"/>
      <c r="AT1458" s="215"/>
      <c r="AU1458" s="215"/>
    </row>
    <row r="1459" spans="3:64">
      <c r="C1459" s="38"/>
      <c r="D1459" s="38"/>
      <c r="AA1459" s="215"/>
      <c r="AB1459" s="215"/>
      <c r="AC1459" s="215"/>
      <c r="AD1459" s="215"/>
      <c r="AE1459" s="215"/>
      <c r="AG1459" s="225"/>
      <c r="AN1459" s="215"/>
      <c r="AO1459" s="215"/>
      <c r="AP1459" s="215"/>
      <c r="AQ1459" s="215"/>
      <c r="AR1459" s="215"/>
      <c r="AS1459" s="215"/>
      <c r="AT1459" s="215"/>
      <c r="AU1459" s="215"/>
      <c r="AV1459" s="215"/>
      <c r="AW1459" s="215"/>
      <c r="AX1459" s="215"/>
      <c r="AY1459" s="215"/>
      <c r="AZ1459" s="215"/>
      <c r="BA1459" s="215"/>
      <c r="BB1459" s="215"/>
      <c r="BC1459" s="215"/>
      <c r="BD1459" s="215"/>
      <c r="BE1459" s="215"/>
      <c r="BF1459" s="215"/>
      <c r="BG1459" s="215"/>
      <c r="BH1459" s="215"/>
      <c r="BI1459" s="215"/>
      <c r="BJ1459" s="215"/>
      <c r="BK1459" s="215"/>
      <c r="BL1459" s="215"/>
    </row>
    <row r="1460" spans="3:64">
      <c r="C1460" s="38"/>
      <c r="D1460" s="38"/>
      <c r="AA1460" s="215"/>
      <c r="AB1460" s="215"/>
      <c r="AC1460" s="215"/>
      <c r="AD1460" s="215"/>
      <c r="AE1460" s="215"/>
      <c r="AG1460" s="225"/>
      <c r="AN1460" s="215"/>
      <c r="AO1460" s="215"/>
      <c r="AP1460" s="215"/>
      <c r="AQ1460" s="215"/>
      <c r="AR1460" s="215"/>
      <c r="AS1460" s="215"/>
      <c r="AT1460" s="215"/>
      <c r="AU1460" s="215"/>
      <c r="AV1460" s="215"/>
    </row>
    <row r="1461" spans="3:64">
      <c r="C1461" s="38"/>
      <c r="D1461" s="38"/>
      <c r="AA1461" s="215"/>
      <c r="AB1461" s="215"/>
      <c r="AC1461" s="215"/>
      <c r="AD1461" s="215"/>
      <c r="AE1461" s="215"/>
      <c r="AG1461" s="225"/>
      <c r="AN1461" s="215"/>
      <c r="AO1461" s="215"/>
      <c r="AP1461" s="215"/>
      <c r="AQ1461" s="215"/>
      <c r="AR1461" s="215"/>
      <c r="AS1461" s="215"/>
      <c r="AT1461" s="215"/>
      <c r="AU1461" s="215"/>
      <c r="AV1461" s="215"/>
    </row>
    <row r="1462" spans="3:64">
      <c r="C1462" s="38"/>
      <c r="D1462" s="38"/>
      <c r="AA1462" s="215"/>
      <c r="AB1462" s="215"/>
      <c r="AC1462" s="215"/>
      <c r="AD1462" s="215"/>
      <c r="AE1462" s="215"/>
      <c r="AG1462" s="225"/>
      <c r="AN1462" s="215"/>
      <c r="AO1462" s="215"/>
      <c r="AP1462" s="215"/>
      <c r="AQ1462" s="215"/>
      <c r="AR1462" s="215"/>
      <c r="AS1462" s="215"/>
      <c r="AT1462" s="215"/>
      <c r="AU1462" s="215"/>
      <c r="AV1462" s="215"/>
    </row>
    <row r="1463" spans="3:64">
      <c r="C1463" s="38"/>
      <c r="D1463" s="38"/>
      <c r="AA1463" s="215"/>
      <c r="AB1463" s="215"/>
      <c r="AC1463" s="215"/>
      <c r="AD1463" s="215"/>
      <c r="AE1463" s="215"/>
      <c r="AG1463" s="225"/>
      <c r="AN1463" s="215"/>
      <c r="AO1463" s="215"/>
      <c r="AP1463" s="215"/>
      <c r="AQ1463" s="215"/>
      <c r="AR1463" s="215"/>
      <c r="AS1463" s="215"/>
      <c r="AT1463" s="215"/>
      <c r="AU1463" s="215"/>
      <c r="AV1463" s="215"/>
      <c r="AW1463" s="215"/>
      <c r="AX1463" s="215"/>
      <c r="AY1463" s="215"/>
      <c r="AZ1463" s="215"/>
      <c r="BA1463" s="215"/>
      <c r="BB1463" s="215"/>
      <c r="BC1463" s="215"/>
      <c r="BD1463" s="215"/>
      <c r="BE1463" s="215"/>
      <c r="BF1463" s="215"/>
      <c r="BG1463" s="215"/>
      <c r="BH1463" s="215"/>
      <c r="BI1463" s="215"/>
      <c r="BJ1463" s="215"/>
      <c r="BK1463" s="215"/>
      <c r="BL1463" s="215"/>
    </row>
    <row r="1464" spans="3:64">
      <c r="C1464" s="38"/>
      <c r="D1464" s="38"/>
      <c r="AA1464" s="215"/>
      <c r="AB1464" s="215"/>
      <c r="AC1464" s="215"/>
      <c r="AD1464" s="215"/>
      <c r="AE1464" s="215"/>
      <c r="AG1464" s="225"/>
      <c r="AN1464" s="215"/>
      <c r="AO1464" s="215"/>
      <c r="AP1464" s="215"/>
      <c r="AQ1464" s="215"/>
      <c r="AR1464" s="215"/>
      <c r="AS1464" s="215"/>
      <c r="AT1464" s="215"/>
      <c r="AU1464" s="215"/>
      <c r="AV1464" s="215"/>
      <c r="AW1464" s="215"/>
      <c r="AX1464" s="215"/>
      <c r="AY1464" s="215"/>
      <c r="AZ1464" s="215"/>
      <c r="BA1464" s="215"/>
      <c r="BB1464" s="215"/>
      <c r="BC1464" s="215"/>
      <c r="BD1464" s="215"/>
      <c r="BE1464" s="215"/>
      <c r="BF1464" s="215"/>
      <c r="BG1464" s="215"/>
      <c r="BH1464" s="215"/>
      <c r="BI1464" s="215"/>
      <c r="BJ1464" s="215"/>
      <c r="BK1464" s="215"/>
      <c r="BL1464" s="215"/>
    </row>
    <row r="1465" spans="3:64">
      <c r="C1465" s="38"/>
      <c r="D1465" s="38"/>
      <c r="AA1465" s="215"/>
      <c r="AB1465" s="215"/>
      <c r="AC1465" s="215"/>
      <c r="AD1465" s="215"/>
      <c r="AE1465" s="215"/>
      <c r="AG1465" s="225"/>
      <c r="AN1465" s="215"/>
      <c r="AO1465" s="215"/>
      <c r="AP1465" s="215"/>
      <c r="AQ1465" s="215"/>
      <c r="AR1465" s="215"/>
      <c r="AS1465" s="215"/>
      <c r="AT1465" s="215"/>
      <c r="AU1465" s="215"/>
    </row>
    <row r="1466" spans="3:64">
      <c r="C1466" s="38"/>
      <c r="D1466" s="38"/>
      <c r="AA1466" s="215"/>
      <c r="AB1466" s="215"/>
      <c r="AC1466" s="215"/>
      <c r="AD1466" s="215"/>
      <c r="AE1466" s="215"/>
      <c r="AG1466" s="225"/>
      <c r="AN1466" s="215"/>
      <c r="AO1466" s="215"/>
      <c r="AP1466" s="215"/>
      <c r="AQ1466" s="215"/>
      <c r="AR1466" s="215"/>
      <c r="AS1466" s="215"/>
      <c r="AT1466" s="215"/>
      <c r="AU1466" s="215"/>
      <c r="AV1466" s="215"/>
      <c r="AW1466" s="215"/>
      <c r="AX1466" s="215"/>
      <c r="AY1466" s="215"/>
      <c r="AZ1466" s="215"/>
      <c r="BA1466" s="215"/>
      <c r="BB1466" s="215"/>
      <c r="BC1466" s="215"/>
      <c r="BD1466" s="215"/>
      <c r="BE1466" s="215"/>
      <c r="BF1466" s="215"/>
      <c r="BG1466" s="215"/>
      <c r="BH1466" s="215"/>
      <c r="BI1466" s="215"/>
      <c r="BJ1466" s="215"/>
      <c r="BK1466" s="215"/>
      <c r="BL1466" s="215"/>
    </row>
    <row r="1467" spans="3:64">
      <c r="C1467" s="38"/>
      <c r="D1467" s="38"/>
      <c r="AA1467" s="215"/>
      <c r="AB1467" s="215"/>
      <c r="AC1467" s="215"/>
      <c r="AD1467" s="215"/>
      <c r="AE1467" s="215"/>
      <c r="AG1467" s="225"/>
      <c r="AN1467" s="215"/>
      <c r="AO1467" s="215"/>
      <c r="AP1467" s="215"/>
      <c r="AQ1467" s="215"/>
      <c r="AR1467" s="215"/>
      <c r="AS1467" s="215"/>
      <c r="AT1467" s="215"/>
      <c r="AU1467" s="215"/>
      <c r="AV1467" s="215"/>
    </row>
    <row r="1468" spans="3:64">
      <c r="C1468" s="38"/>
      <c r="D1468" s="38"/>
      <c r="AA1468" s="215"/>
      <c r="AB1468" s="215"/>
      <c r="AC1468" s="215"/>
      <c r="AD1468" s="215"/>
      <c r="AE1468" s="215"/>
      <c r="AG1468" s="225"/>
      <c r="AN1468" s="215"/>
      <c r="AO1468" s="215"/>
      <c r="AP1468" s="215"/>
      <c r="AQ1468" s="215"/>
      <c r="AR1468" s="215"/>
      <c r="AS1468" s="215"/>
      <c r="AT1468" s="215"/>
      <c r="AU1468" s="215"/>
      <c r="AV1468" s="215"/>
    </row>
    <row r="1469" spans="3:64">
      <c r="C1469" s="38"/>
      <c r="D1469" s="38"/>
      <c r="AA1469" s="215"/>
      <c r="AB1469" s="215"/>
      <c r="AC1469" s="215"/>
      <c r="AD1469" s="215"/>
      <c r="AE1469" s="215"/>
      <c r="AG1469" s="225"/>
      <c r="AN1469" s="215"/>
      <c r="AO1469" s="215"/>
      <c r="AP1469" s="215"/>
      <c r="AQ1469" s="215"/>
      <c r="AR1469" s="215"/>
      <c r="AS1469" s="215"/>
      <c r="AT1469" s="215"/>
      <c r="AU1469" s="215"/>
    </row>
    <row r="1470" spans="3:64">
      <c r="C1470" s="38"/>
      <c r="D1470" s="38"/>
      <c r="AA1470" s="215"/>
      <c r="AB1470" s="215"/>
      <c r="AC1470" s="215"/>
      <c r="AD1470" s="215"/>
      <c r="AE1470" s="215"/>
      <c r="AG1470" s="225"/>
      <c r="AN1470" s="215"/>
      <c r="AO1470" s="215"/>
      <c r="AP1470" s="215"/>
      <c r="AQ1470" s="215"/>
      <c r="AR1470" s="215"/>
      <c r="AS1470" s="215"/>
      <c r="AT1470" s="215"/>
      <c r="AU1470" s="215"/>
      <c r="AV1470" s="215"/>
      <c r="AX1470" s="215"/>
      <c r="AY1470" s="215"/>
      <c r="AZ1470" s="215"/>
      <c r="BA1470" s="215"/>
      <c r="BB1470" s="215"/>
      <c r="BC1470" s="215"/>
      <c r="BD1470" s="215"/>
      <c r="BE1470" s="215"/>
      <c r="BF1470" s="215"/>
      <c r="BG1470" s="215"/>
      <c r="BH1470" s="215"/>
      <c r="BI1470" s="215"/>
      <c r="BJ1470" s="215"/>
      <c r="BK1470" s="215"/>
      <c r="BL1470" s="215"/>
    </row>
    <row r="1471" spans="3:64">
      <c r="C1471" s="38"/>
      <c r="D1471" s="38"/>
      <c r="AA1471" s="215"/>
      <c r="AB1471" s="215"/>
      <c r="AC1471" s="215"/>
      <c r="AD1471" s="215"/>
      <c r="AE1471" s="215"/>
      <c r="AG1471" s="225"/>
      <c r="AN1471" s="215"/>
      <c r="AO1471" s="215"/>
      <c r="AP1471" s="215"/>
      <c r="AQ1471" s="215"/>
      <c r="AR1471" s="215"/>
      <c r="AS1471" s="215"/>
      <c r="AT1471" s="215"/>
      <c r="AU1471" s="215"/>
      <c r="AV1471" s="215"/>
      <c r="AX1471" s="215"/>
    </row>
    <row r="1472" spans="3:64">
      <c r="C1472" s="38"/>
      <c r="D1472" s="38"/>
      <c r="AA1472" s="215"/>
      <c r="AB1472" s="215"/>
      <c r="AC1472" s="215"/>
      <c r="AD1472" s="215"/>
      <c r="AE1472" s="215"/>
      <c r="AG1472" s="225"/>
      <c r="AN1472" s="215"/>
      <c r="AO1472" s="215"/>
      <c r="AP1472" s="215"/>
      <c r="AQ1472" s="215"/>
      <c r="AR1472" s="215"/>
      <c r="AS1472" s="215"/>
      <c r="AT1472" s="215"/>
      <c r="AU1472" s="215"/>
      <c r="AV1472" s="215"/>
      <c r="AX1472" s="215"/>
    </row>
    <row r="1473" spans="3:64">
      <c r="C1473" s="38"/>
      <c r="D1473" s="38"/>
      <c r="AA1473" s="215"/>
      <c r="AB1473" s="215"/>
      <c r="AC1473" s="215"/>
      <c r="AD1473" s="215"/>
      <c r="AE1473" s="215"/>
      <c r="AG1473" s="225"/>
      <c r="AN1473" s="215"/>
      <c r="AO1473" s="215"/>
      <c r="AP1473" s="215"/>
      <c r="AQ1473" s="215"/>
      <c r="AR1473" s="215"/>
      <c r="AS1473" s="215"/>
      <c r="AT1473" s="215"/>
      <c r="AU1473" s="215"/>
      <c r="AV1473" s="215"/>
      <c r="AW1473" s="215"/>
      <c r="AX1473" s="215"/>
      <c r="AY1473" s="215"/>
      <c r="AZ1473" s="215"/>
      <c r="BA1473" s="215"/>
      <c r="BB1473" s="215"/>
      <c r="BC1473" s="215"/>
      <c r="BD1473" s="215"/>
      <c r="BE1473" s="215"/>
      <c r="BF1473" s="215"/>
      <c r="BG1473" s="215"/>
      <c r="BH1473" s="215"/>
      <c r="BI1473" s="215"/>
      <c r="BJ1473" s="215"/>
      <c r="BK1473" s="215"/>
      <c r="BL1473" s="215"/>
    </row>
    <row r="1474" spans="3:64">
      <c r="C1474" s="38"/>
      <c r="D1474" s="38"/>
      <c r="AA1474" s="215"/>
      <c r="AB1474" s="215"/>
      <c r="AC1474" s="215"/>
      <c r="AD1474" s="215"/>
      <c r="AE1474" s="215"/>
      <c r="AG1474" s="225"/>
      <c r="AN1474" s="215"/>
      <c r="AO1474" s="215"/>
      <c r="AP1474" s="215"/>
      <c r="AQ1474" s="215"/>
      <c r="AR1474" s="215"/>
      <c r="AS1474" s="215"/>
      <c r="AT1474" s="215"/>
      <c r="AU1474" s="215"/>
      <c r="AV1474" s="215"/>
      <c r="AW1474" s="215"/>
      <c r="AX1474" s="215"/>
      <c r="AY1474" s="215"/>
      <c r="AZ1474" s="215"/>
      <c r="BA1474" s="215"/>
      <c r="BB1474" s="215"/>
      <c r="BC1474" s="215"/>
      <c r="BD1474" s="215"/>
      <c r="BE1474" s="215"/>
      <c r="BF1474" s="215"/>
      <c r="BG1474" s="215"/>
      <c r="BH1474" s="215"/>
      <c r="BI1474" s="215"/>
      <c r="BJ1474" s="215"/>
      <c r="BK1474" s="215"/>
      <c r="BL1474" s="215"/>
    </row>
    <row r="1475" spans="3:64">
      <c r="C1475" s="38"/>
      <c r="D1475" s="38"/>
      <c r="AA1475" s="215"/>
      <c r="AB1475" s="215"/>
      <c r="AC1475" s="215"/>
      <c r="AD1475" s="215"/>
      <c r="AE1475" s="215"/>
      <c r="AG1475" s="225"/>
      <c r="AN1475" s="215"/>
      <c r="AO1475" s="215"/>
      <c r="AP1475" s="215"/>
      <c r="AQ1475" s="215"/>
      <c r="AR1475" s="215"/>
      <c r="AS1475" s="215"/>
      <c r="AT1475" s="215"/>
      <c r="AU1475" s="215"/>
      <c r="AV1475" s="215"/>
      <c r="AW1475" s="215"/>
      <c r="AX1475" s="215"/>
      <c r="AY1475" s="215"/>
      <c r="AZ1475" s="215"/>
      <c r="BA1475" s="215"/>
      <c r="BB1475" s="215"/>
      <c r="BC1475" s="215"/>
      <c r="BD1475" s="215"/>
      <c r="BE1475" s="215"/>
      <c r="BF1475" s="215"/>
      <c r="BG1475" s="215"/>
      <c r="BH1475" s="215"/>
      <c r="BI1475" s="215"/>
      <c r="BJ1475" s="215"/>
      <c r="BK1475" s="215"/>
      <c r="BL1475" s="215"/>
    </row>
    <row r="1476" spans="3:64">
      <c r="C1476" s="38"/>
      <c r="D1476" s="38"/>
      <c r="AA1476" s="215"/>
      <c r="AB1476" s="215"/>
      <c r="AC1476" s="215"/>
      <c r="AD1476" s="215"/>
      <c r="AE1476" s="215"/>
      <c r="AG1476" s="225"/>
      <c r="AN1476" s="215"/>
      <c r="AO1476" s="215"/>
      <c r="AP1476" s="215"/>
      <c r="AQ1476" s="215"/>
      <c r="AR1476" s="215"/>
      <c r="AS1476" s="215"/>
      <c r="AT1476" s="215"/>
      <c r="AU1476" s="215"/>
      <c r="AV1476" s="215"/>
      <c r="AW1476" s="215"/>
      <c r="AX1476" s="215"/>
      <c r="AY1476" s="215"/>
      <c r="AZ1476" s="215"/>
      <c r="BA1476" s="215"/>
      <c r="BB1476" s="215"/>
      <c r="BC1476" s="215"/>
      <c r="BD1476" s="215"/>
      <c r="BE1476" s="215"/>
      <c r="BF1476" s="215"/>
      <c r="BG1476" s="215"/>
      <c r="BH1476" s="215"/>
      <c r="BI1476" s="215"/>
      <c r="BJ1476" s="215"/>
      <c r="BK1476" s="215"/>
      <c r="BL1476" s="215"/>
    </row>
    <row r="1477" spans="3:64">
      <c r="C1477" s="38"/>
      <c r="D1477" s="38"/>
      <c r="AA1477" s="215"/>
      <c r="AB1477" s="215"/>
      <c r="AC1477" s="215"/>
      <c r="AD1477" s="215"/>
      <c r="AE1477" s="215"/>
      <c r="AG1477" s="225"/>
      <c r="AN1477" s="215"/>
      <c r="AO1477" s="215"/>
      <c r="AP1477" s="215"/>
      <c r="AQ1477" s="215"/>
      <c r="AR1477" s="215"/>
      <c r="AS1477" s="215"/>
      <c r="AT1477" s="215"/>
      <c r="AU1477" s="215"/>
      <c r="AV1477" s="215"/>
    </row>
    <row r="1478" spans="3:64">
      <c r="C1478" s="38"/>
      <c r="D1478" s="38"/>
      <c r="AA1478" s="215"/>
      <c r="AB1478" s="215"/>
      <c r="AC1478" s="215"/>
      <c r="AD1478" s="215"/>
      <c r="AE1478" s="215"/>
      <c r="AG1478" s="225"/>
      <c r="AN1478" s="215"/>
      <c r="AO1478" s="215"/>
      <c r="AP1478" s="215"/>
      <c r="AQ1478" s="215"/>
      <c r="AR1478" s="215"/>
      <c r="AS1478" s="215"/>
      <c r="AT1478" s="215"/>
      <c r="AU1478" s="215"/>
    </row>
    <row r="1479" spans="3:64">
      <c r="C1479" s="38"/>
      <c r="D1479" s="38"/>
      <c r="AA1479" s="215"/>
      <c r="AB1479" s="215"/>
      <c r="AC1479" s="215"/>
      <c r="AD1479" s="215"/>
      <c r="AE1479" s="215"/>
      <c r="AG1479" s="225"/>
      <c r="AN1479" s="215"/>
      <c r="AO1479" s="215"/>
      <c r="AP1479" s="215"/>
      <c r="AQ1479" s="215"/>
      <c r="AR1479" s="215"/>
      <c r="AS1479" s="215"/>
      <c r="AT1479" s="215"/>
      <c r="AU1479" s="215"/>
    </row>
    <row r="1480" spans="3:64">
      <c r="C1480" s="38"/>
      <c r="D1480" s="38"/>
      <c r="AA1480" s="215"/>
      <c r="AB1480" s="215"/>
      <c r="AC1480" s="215"/>
      <c r="AD1480" s="215"/>
      <c r="AE1480" s="215"/>
      <c r="AG1480" s="225"/>
      <c r="AN1480" s="215"/>
      <c r="AO1480" s="215"/>
      <c r="AP1480" s="215"/>
      <c r="AQ1480" s="215"/>
      <c r="AR1480" s="215"/>
      <c r="AS1480" s="215"/>
      <c r="AT1480" s="215"/>
      <c r="AU1480" s="215"/>
      <c r="AV1480" s="215"/>
    </row>
    <row r="1481" spans="3:64">
      <c r="C1481" s="38"/>
      <c r="D1481" s="38"/>
      <c r="AA1481" s="215"/>
      <c r="AB1481" s="215"/>
      <c r="AC1481" s="215"/>
      <c r="AD1481" s="215"/>
      <c r="AE1481" s="215"/>
      <c r="AG1481" s="225"/>
      <c r="AN1481" s="215"/>
      <c r="AO1481" s="215"/>
      <c r="AP1481" s="215"/>
      <c r="AQ1481" s="215"/>
      <c r="AR1481" s="215"/>
      <c r="AS1481" s="215"/>
      <c r="AT1481" s="215"/>
      <c r="AU1481" s="215"/>
      <c r="AV1481" s="215"/>
      <c r="AW1481" s="215"/>
      <c r="AX1481" s="215"/>
      <c r="AY1481" s="215"/>
      <c r="AZ1481" s="215"/>
      <c r="BA1481" s="215"/>
      <c r="BB1481" s="215"/>
      <c r="BC1481" s="215"/>
      <c r="BD1481" s="215"/>
      <c r="BE1481" s="215"/>
      <c r="BF1481" s="215"/>
      <c r="BG1481" s="215"/>
      <c r="BH1481" s="215"/>
      <c r="BI1481" s="215"/>
      <c r="BJ1481" s="215"/>
      <c r="BK1481" s="215"/>
      <c r="BL1481" s="215"/>
    </row>
    <row r="1482" spans="3:64">
      <c r="C1482" s="38"/>
      <c r="D1482" s="38"/>
      <c r="AA1482" s="215"/>
      <c r="AB1482" s="215"/>
      <c r="AC1482" s="215"/>
      <c r="AD1482" s="215"/>
      <c r="AE1482" s="215"/>
      <c r="AG1482" s="225"/>
      <c r="AN1482" s="215"/>
      <c r="AO1482" s="215"/>
      <c r="AP1482" s="215"/>
      <c r="AQ1482" s="215"/>
      <c r="AR1482" s="215"/>
      <c r="AS1482" s="215"/>
      <c r="AT1482" s="215"/>
      <c r="AU1482" s="215"/>
      <c r="AV1482" s="215"/>
      <c r="AW1482" s="215"/>
      <c r="AX1482" s="215"/>
      <c r="AY1482" s="215"/>
      <c r="AZ1482" s="215"/>
      <c r="BA1482" s="215"/>
      <c r="BB1482" s="215"/>
      <c r="BC1482" s="215"/>
      <c r="BD1482" s="215"/>
      <c r="BE1482" s="215"/>
      <c r="BF1482" s="215"/>
      <c r="BG1482" s="215"/>
      <c r="BH1482" s="215"/>
      <c r="BI1482" s="215"/>
      <c r="BJ1482" s="215"/>
      <c r="BK1482" s="215"/>
      <c r="BL1482" s="215"/>
    </row>
    <row r="1483" spans="3:64">
      <c r="C1483" s="38"/>
      <c r="D1483" s="38"/>
      <c r="AA1483" s="215"/>
      <c r="AB1483" s="215"/>
      <c r="AC1483" s="215"/>
      <c r="AD1483" s="215"/>
      <c r="AE1483" s="215"/>
      <c r="AG1483" s="225"/>
      <c r="AN1483" s="215"/>
      <c r="AO1483" s="215"/>
      <c r="AP1483" s="215"/>
      <c r="AQ1483" s="215"/>
      <c r="AR1483" s="215"/>
      <c r="AS1483" s="215"/>
      <c r="AT1483" s="215"/>
      <c r="AU1483" s="215"/>
    </row>
    <row r="1484" spans="3:64">
      <c r="C1484" s="38"/>
      <c r="D1484" s="38"/>
      <c r="AA1484" s="215"/>
      <c r="AB1484" s="215"/>
      <c r="AC1484" s="215"/>
      <c r="AD1484" s="215"/>
      <c r="AE1484" s="215"/>
      <c r="AG1484" s="225"/>
      <c r="AN1484" s="215"/>
      <c r="AO1484" s="215"/>
      <c r="AP1484" s="215"/>
      <c r="AQ1484" s="215"/>
      <c r="AR1484" s="215"/>
      <c r="AS1484" s="215"/>
      <c r="AT1484" s="215"/>
      <c r="AU1484" s="215"/>
      <c r="AV1484" s="215"/>
      <c r="AX1484" s="215"/>
    </row>
    <row r="1485" spans="3:64">
      <c r="C1485" s="38"/>
      <c r="D1485" s="38"/>
      <c r="AA1485" s="215"/>
      <c r="AB1485" s="215"/>
      <c r="AC1485" s="215"/>
      <c r="AD1485" s="215"/>
      <c r="AE1485" s="215"/>
      <c r="AG1485" s="225"/>
      <c r="AN1485" s="215"/>
      <c r="AO1485" s="215"/>
      <c r="AP1485" s="215"/>
      <c r="AQ1485" s="215"/>
      <c r="AR1485" s="215"/>
      <c r="AS1485" s="215"/>
      <c r="AT1485" s="215"/>
      <c r="AU1485" s="215"/>
      <c r="AV1485" s="215"/>
    </row>
    <row r="1486" spans="3:64">
      <c r="C1486" s="38"/>
      <c r="D1486" s="38"/>
      <c r="AA1486" s="215"/>
      <c r="AB1486" s="215"/>
      <c r="AC1486" s="215"/>
      <c r="AD1486" s="215"/>
      <c r="AE1486" s="215"/>
      <c r="AG1486" s="225"/>
      <c r="AN1486" s="215"/>
      <c r="AO1486" s="215"/>
      <c r="AP1486" s="215"/>
      <c r="AQ1486" s="215"/>
      <c r="AR1486" s="215"/>
      <c r="AS1486" s="215"/>
      <c r="AT1486" s="215"/>
      <c r="AU1486" s="215"/>
    </row>
    <row r="1487" spans="3:64">
      <c r="C1487" s="38"/>
      <c r="D1487" s="38"/>
      <c r="AA1487" s="215"/>
      <c r="AB1487" s="215"/>
      <c r="AC1487" s="215"/>
      <c r="AD1487" s="215"/>
      <c r="AE1487" s="215"/>
      <c r="AG1487" s="225"/>
      <c r="AN1487" s="215"/>
      <c r="AO1487" s="215"/>
      <c r="AP1487" s="215"/>
      <c r="AQ1487" s="215"/>
      <c r="AR1487" s="215"/>
      <c r="AS1487" s="215"/>
      <c r="AT1487" s="215"/>
      <c r="AU1487" s="215"/>
    </row>
    <row r="1488" spans="3:64">
      <c r="C1488" s="38"/>
      <c r="D1488" s="38"/>
      <c r="AA1488" s="215"/>
      <c r="AB1488" s="215"/>
      <c r="AC1488" s="215"/>
      <c r="AD1488" s="215"/>
      <c r="AE1488" s="215"/>
      <c r="AG1488" s="225"/>
      <c r="AN1488" s="215"/>
      <c r="AO1488" s="215"/>
      <c r="AP1488" s="215"/>
      <c r="AQ1488" s="215"/>
      <c r="AR1488" s="215"/>
      <c r="AS1488" s="215"/>
      <c r="AT1488" s="215"/>
      <c r="AU1488" s="215"/>
    </row>
    <row r="1489" spans="3:64">
      <c r="C1489" s="38"/>
      <c r="D1489" s="38"/>
      <c r="AA1489" s="215"/>
      <c r="AB1489" s="215"/>
      <c r="AC1489" s="215"/>
      <c r="AD1489" s="215"/>
      <c r="AE1489" s="215"/>
      <c r="AG1489" s="225"/>
      <c r="AN1489" s="215"/>
      <c r="AO1489" s="215"/>
      <c r="AP1489" s="215"/>
      <c r="AQ1489" s="215"/>
      <c r="AR1489" s="215"/>
      <c r="AS1489" s="215"/>
      <c r="AT1489" s="215"/>
      <c r="AU1489" s="215"/>
    </row>
    <row r="1490" spans="3:64">
      <c r="C1490" s="38"/>
      <c r="D1490" s="38"/>
      <c r="AA1490" s="215"/>
      <c r="AB1490" s="215"/>
      <c r="AC1490" s="215"/>
      <c r="AD1490" s="215"/>
      <c r="AE1490" s="215"/>
      <c r="AG1490" s="225"/>
      <c r="AN1490" s="215"/>
      <c r="AO1490" s="215"/>
      <c r="AP1490" s="215"/>
      <c r="AQ1490" s="215"/>
      <c r="AR1490" s="215"/>
      <c r="AS1490" s="215"/>
      <c r="AT1490" s="215"/>
      <c r="AU1490" s="215"/>
      <c r="AV1490" s="215"/>
      <c r="AW1490" s="215"/>
      <c r="AX1490" s="215"/>
      <c r="AY1490" s="215"/>
      <c r="AZ1490" s="215"/>
      <c r="BA1490" s="215"/>
      <c r="BB1490" s="215"/>
      <c r="BC1490" s="215"/>
      <c r="BD1490" s="215"/>
      <c r="BE1490" s="215"/>
      <c r="BF1490" s="215"/>
      <c r="BG1490" s="215"/>
      <c r="BH1490" s="215"/>
      <c r="BI1490" s="215"/>
      <c r="BJ1490" s="215"/>
      <c r="BK1490" s="215"/>
      <c r="BL1490" s="215"/>
    </row>
    <row r="1491" spans="3:64">
      <c r="C1491" s="38"/>
      <c r="D1491" s="38"/>
      <c r="AA1491" s="215"/>
      <c r="AB1491" s="215"/>
      <c r="AC1491" s="215"/>
      <c r="AD1491" s="215"/>
      <c r="AE1491" s="215"/>
      <c r="AG1491" s="225"/>
      <c r="AN1491" s="215"/>
      <c r="AO1491" s="215"/>
      <c r="AP1491" s="215"/>
      <c r="AQ1491" s="215"/>
      <c r="AR1491" s="215"/>
      <c r="AS1491" s="215"/>
      <c r="AT1491" s="215"/>
      <c r="AU1491" s="215"/>
    </row>
    <row r="1492" spans="3:64">
      <c r="C1492" s="38"/>
      <c r="D1492" s="38"/>
      <c r="AA1492" s="215"/>
      <c r="AB1492" s="215"/>
      <c r="AC1492" s="215"/>
      <c r="AD1492" s="215"/>
      <c r="AE1492" s="215"/>
      <c r="AG1492" s="225"/>
      <c r="AN1492" s="215"/>
      <c r="AO1492" s="215"/>
      <c r="AP1492" s="215"/>
      <c r="AQ1492" s="215"/>
      <c r="AR1492" s="215"/>
      <c r="AS1492" s="215"/>
      <c r="AT1492" s="215"/>
      <c r="AU1492" s="215"/>
      <c r="AV1492" s="215"/>
      <c r="AW1492" s="215"/>
      <c r="AX1492" s="215"/>
      <c r="AY1492" s="215"/>
      <c r="AZ1492" s="215"/>
      <c r="BA1492" s="215"/>
      <c r="BB1492" s="215"/>
      <c r="BC1492" s="215"/>
      <c r="BD1492" s="215"/>
      <c r="BE1492" s="215"/>
      <c r="BF1492" s="215"/>
      <c r="BG1492" s="215"/>
      <c r="BH1492" s="215"/>
      <c r="BI1492" s="215"/>
      <c r="BJ1492" s="215"/>
      <c r="BK1492" s="215"/>
      <c r="BL1492" s="215"/>
    </row>
    <row r="1493" spans="3:64">
      <c r="C1493" s="38"/>
      <c r="D1493" s="38"/>
      <c r="AA1493" s="215"/>
      <c r="AB1493" s="215"/>
      <c r="AC1493" s="215"/>
      <c r="AD1493" s="215"/>
      <c r="AE1493" s="215"/>
      <c r="AG1493" s="225"/>
      <c r="AN1493" s="215"/>
      <c r="AO1493" s="215"/>
      <c r="AP1493" s="215"/>
      <c r="AQ1493" s="215"/>
      <c r="AR1493" s="215"/>
      <c r="AS1493" s="215"/>
      <c r="AT1493" s="215"/>
      <c r="AU1493" s="215"/>
      <c r="AV1493" s="215"/>
      <c r="AX1493" s="215"/>
    </row>
    <row r="1494" spans="3:64">
      <c r="C1494" s="38"/>
      <c r="D1494" s="38"/>
      <c r="AA1494" s="215"/>
      <c r="AB1494" s="215"/>
      <c r="AC1494" s="215"/>
      <c r="AD1494" s="215"/>
      <c r="AE1494" s="215"/>
      <c r="AG1494" s="225"/>
      <c r="AN1494" s="215"/>
      <c r="AO1494" s="215"/>
      <c r="AP1494" s="215"/>
      <c r="AQ1494" s="215"/>
      <c r="AR1494" s="215"/>
      <c r="AS1494" s="215"/>
      <c r="AT1494" s="215"/>
      <c r="AU1494" s="215"/>
      <c r="AV1494" s="215"/>
    </row>
    <row r="1495" spans="3:64">
      <c r="C1495" s="38"/>
      <c r="D1495" s="38"/>
      <c r="AA1495" s="215"/>
      <c r="AB1495" s="215"/>
      <c r="AC1495" s="215"/>
      <c r="AD1495" s="215"/>
      <c r="AE1495" s="215"/>
      <c r="AG1495" s="225"/>
      <c r="AN1495" s="215"/>
      <c r="AO1495" s="215"/>
      <c r="AP1495" s="215"/>
      <c r="AQ1495" s="215"/>
      <c r="AR1495" s="215"/>
      <c r="AS1495" s="215"/>
      <c r="AT1495" s="215"/>
      <c r="AU1495" s="215"/>
      <c r="AV1495" s="215"/>
    </row>
    <row r="1496" spans="3:64">
      <c r="C1496" s="38"/>
      <c r="D1496" s="38"/>
      <c r="AA1496" s="215"/>
      <c r="AB1496" s="215"/>
      <c r="AC1496" s="215"/>
      <c r="AD1496" s="215"/>
      <c r="AE1496" s="215"/>
      <c r="AG1496" s="225"/>
      <c r="AN1496" s="215"/>
      <c r="AO1496" s="215"/>
      <c r="AP1496" s="215"/>
      <c r="AQ1496" s="215"/>
      <c r="AR1496" s="215"/>
      <c r="AS1496" s="215"/>
      <c r="AT1496" s="215"/>
      <c r="AU1496" s="215"/>
      <c r="AV1496" s="215"/>
      <c r="AX1496" s="215"/>
    </row>
    <row r="1497" spans="3:64">
      <c r="C1497" s="38"/>
      <c r="D1497" s="38"/>
      <c r="AA1497" s="215"/>
      <c r="AB1497" s="215"/>
      <c r="AC1497" s="215"/>
      <c r="AD1497" s="215"/>
      <c r="AE1497" s="215"/>
      <c r="AG1497" s="225"/>
      <c r="AN1497" s="215"/>
      <c r="AO1497" s="215"/>
      <c r="AP1497" s="215"/>
      <c r="AQ1497" s="215"/>
      <c r="AR1497" s="215"/>
      <c r="AS1497" s="215"/>
      <c r="AT1497" s="215"/>
      <c r="AU1497" s="215"/>
      <c r="AV1497" s="215"/>
      <c r="AW1497" s="215"/>
      <c r="AX1497" s="215"/>
      <c r="AY1497" s="215"/>
      <c r="AZ1497" s="215"/>
      <c r="BA1497" s="215"/>
      <c r="BB1497" s="215"/>
      <c r="BC1497" s="215"/>
      <c r="BD1497" s="215"/>
      <c r="BE1497" s="215"/>
      <c r="BF1497" s="215"/>
      <c r="BG1497" s="215"/>
      <c r="BH1497" s="215"/>
      <c r="BI1497" s="215"/>
      <c r="BJ1497" s="215"/>
      <c r="BK1497" s="215"/>
      <c r="BL1497" s="215"/>
    </row>
    <row r="1498" spans="3:64">
      <c r="C1498" s="38"/>
      <c r="D1498" s="38"/>
      <c r="AA1498" s="215"/>
      <c r="AB1498" s="215"/>
      <c r="AC1498" s="215"/>
      <c r="AD1498" s="215"/>
      <c r="AE1498" s="215"/>
      <c r="AG1498" s="225"/>
      <c r="AN1498" s="215"/>
      <c r="AO1498" s="215"/>
      <c r="AP1498" s="215"/>
      <c r="AQ1498" s="215"/>
      <c r="AR1498" s="215"/>
      <c r="AS1498" s="215"/>
      <c r="AT1498" s="215"/>
      <c r="AU1498" s="215"/>
      <c r="AV1498" s="215"/>
    </row>
    <row r="1499" spans="3:64">
      <c r="C1499" s="38"/>
      <c r="D1499" s="38"/>
      <c r="AA1499" s="215"/>
      <c r="AB1499" s="215"/>
      <c r="AC1499" s="215"/>
      <c r="AD1499" s="215"/>
      <c r="AE1499" s="215"/>
      <c r="AG1499" s="225"/>
      <c r="AN1499" s="215"/>
      <c r="AO1499" s="215"/>
      <c r="AP1499" s="215"/>
      <c r="AQ1499" s="215"/>
      <c r="AR1499" s="215"/>
      <c r="AS1499" s="215"/>
      <c r="AT1499" s="215"/>
      <c r="AU1499" s="215"/>
      <c r="AV1499" s="215"/>
      <c r="AX1499" s="215"/>
    </row>
    <row r="1500" spans="3:64">
      <c r="C1500" s="38"/>
      <c r="D1500" s="38"/>
      <c r="AA1500" s="215"/>
      <c r="AB1500" s="215"/>
      <c r="AC1500" s="215"/>
      <c r="AD1500" s="215"/>
      <c r="AE1500" s="215"/>
      <c r="AG1500" s="225"/>
      <c r="AN1500" s="215"/>
      <c r="AO1500" s="215"/>
      <c r="AP1500" s="215"/>
      <c r="AQ1500" s="215"/>
      <c r="AR1500" s="215"/>
      <c r="AS1500" s="215"/>
      <c r="AT1500" s="215"/>
      <c r="AU1500" s="215"/>
      <c r="AV1500" s="215"/>
      <c r="AW1500" s="215"/>
      <c r="AX1500" s="215"/>
      <c r="AY1500" s="215"/>
      <c r="AZ1500" s="215"/>
      <c r="BA1500" s="215"/>
      <c r="BB1500" s="215"/>
      <c r="BC1500" s="215"/>
      <c r="BD1500" s="215"/>
      <c r="BE1500" s="215"/>
      <c r="BF1500" s="215"/>
      <c r="BG1500" s="215"/>
      <c r="BH1500" s="215"/>
      <c r="BI1500" s="215"/>
      <c r="BJ1500" s="215"/>
      <c r="BK1500" s="215"/>
      <c r="BL1500" s="215"/>
    </row>
    <row r="1501" spans="3:64">
      <c r="C1501" s="38"/>
      <c r="D1501" s="38"/>
      <c r="AA1501" s="215"/>
      <c r="AB1501" s="215"/>
      <c r="AC1501" s="215"/>
      <c r="AD1501" s="215"/>
      <c r="AE1501" s="215"/>
      <c r="AG1501" s="225"/>
      <c r="AN1501" s="215"/>
      <c r="AO1501" s="215"/>
      <c r="AP1501" s="215"/>
      <c r="AQ1501" s="215"/>
      <c r="AR1501" s="215"/>
      <c r="AS1501" s="215"/>
      <c r="AT1501" s="215"/>
      <c r="AU1501" s="215"/>
      <c r="AV1501" s="215"/>
    </row>
    <row r="1502" spans="3:64">
      <c r="C1502" s="38"/>
      <c r="D1502" s="38"/>
      <c r="AA1502" s="215"/>
      <c r="AB1502" s="215"/>
      <c r="AC1502" s="215"/>
      <c r="AD1502" s="215"/>
      <c r="AE1502" s="215"/>
      <c r="AG1502" s="225"/>
      <c r="AN1502" s="215"/>
      <c r="AO1502" s="215"/>
      <c r="AP1502" s="215"/>
      <c r="AQ1502" s="215"/>
      <c r="AR1502" s="215"/>
      <c r="AS1502" s="215"/>
      <c r="AT1502" s="215"/>
      <c r="AU1502" s="215"/>
      <c r="AV1502" s="215"/>
    </row>
    <row r="1503" spans="3:64">
      <c r="C1503" s="38"/>
      <c r="D1503" s="38"/>
      <c r="AA1503" s="215"/>
      <c r="AB1503" s="215"/>
      <c r="AC1503" s="215"/>
      <c r="AD1503" s="215"/>
      <c r="AE1503" s="215"/>
      <c r="AG1503" s="225"/>
      <c r="AN1503" s="215"/>
      <c r="AO1503" s="215"/>
      <c r="AP1503" s="215"/>
      <c r="AQ1503" s="215"/>
      <c r="AR1503" s="215"/>
      <c r="AS1503" s="215"/>
      <c r="AT1503" s="215"/>
      <c r="AU1503" s="215"/>
      <c r="AV1503" s="215"/>
      <c r="AX1503" s="215"/>
      <c r="AY1503" s="215"/>
      <c r="AZ1503" s="215"/>
      <c r="BA1503" s="215"/>
      <c r="BB1503" s="215"/>
      <c r="BC1503" s="215"/>
      <c r="BD1503" s="215"/>
      <c r="BE1503" s="215"/>
      <c r="BF1503" s="215"/>
      <c r="BG1503" s="215"/>
      <c r="BH1503" s="215"/>
      <c r="BI1503" s="215"/>
      <c r="BJ1503" s="215"/>
      <c r="BK1503" s="215"/>
      <c r="BL1503" s="215"/>
    </row>
    <row r="1504" spans="3:64">
      <c r="C1504" s="38"/>
      <c r="D1504" s="38"/>
      <c r="AA1504" s="215"/>
      <c r="AB1504" s="215"/>
      <c r="AC1504" s="215"/>
      <c r="AD1504" s="215"/>
      <c r="AE1504" s="215"/>
      <c r="AG1504" s="225"/>
      <c r="AN1504" s="215"/>
      <c r="AO1504" s="215"/>
      <c r="AP1504" s="215"/>
      <c r="AQ1504" s="215"/>
      <c r="AR1504" s="215"/>
      <c r="AS1504" s="215"/>
      <c r="AT1504" s="215"/>
      <c r="AU1504" s="215"/>
      <c r="AV1504" s="215"/>
    </row>
    <row r="1505" spans="3:64">
      <c r="C1505" s="38"/>
      <c r="D1505" s="38"/>
      <c r="AA1505" s="215"/>
      <c r="AB1505" s="215"/>
      <c r="AC1505" s="215"/>
      <c r="AD1505" s="215"/>
      <c r="AE1505" s="215"/>
      <c r="AG1505" s="225"/>
      <c r="AN1505" s="215"/>
      <c r="AO1505" s="215"/>
      <c r="AP1505" s="215"/>
      <c r="AQ1505" s="215"/>
      <c r="AR1505" s="215"/>
      <c r="AS1505" s="215"/>
      <c r="AT1505" s="215"/>
      <c r="AU1505" s="215"/>
      <c r="AV1505" s="215"/>
      <c r="AX1505" s="215"/>
      <c r="AY1505" s="215"/>
      <c r="AZ1505" s="215"/>
      <c r="BA1505" s="215"/>
      <c r="BB1505" s="215"/>
      <c r="BC1505" s="215"/>
      <c r="BD1505" s="215"/>
      <c r="BE1505" s="215"/>
      <c r="BF1505" s="215"/>
      <c r="BG1505" s="215"/>
      <c r="BH1505" s="215"/>
      <c r="BI1505" s="215"/>
      <c r="BJ1505" s="215"/>
      <c r="BK1505" s="215"/>
      <c r="BL1505" s="215"/>
    </row>
    <row r="1506" spans="3:64">
      <c r="C1506" s="38"/>
      <c r="D1506" s="38"/>
      <c r="AA1506" s="215"/>
      <c r="AB1506" s="215"/>
      <c r="AC1506" s="215"/>
      <c r="AD1506" s="215"/>
      <c r="AE1506" s="215"/>
      <c r="AG1506" s="225"/>
      <c r="AN1506" s="215"/>
      <c r="AO1506" s="215"/>
      <c r="AP1506" s="215"/>
      <c r="AQ1506" s="215"/>
      <c r="AR1506" s="215"/>
      <c r="AS1506" s="215"/>
      <c r="AT1506" s="215"/>
      <c r="AU1506" s="215"/>
    </row>
    <row r="1507" spans="3:64">
      <c r="C1507" s="38"/>
      <c r="D1507" s="38"/>
      <c r="AA1507" s="215"/>
      <c r="AB1507" s="215"/>
      <c r="AC1507" s="215"/>
      <c r="AD1507" s="215"/>
      <c r="AE1507" s="215"/>
      <c r="AG1507" s="225"/>
      <c r="AN1507" s="215"/>
      <c r="AO1507" s="215"/>
      <c r="AP1507" s="215"/>
      <c r="AQ1507" s="215"/>
      <c r="AR1507" s="215"/>
      <c r="AS1507" s="215"/>
      <c r="AT1507" s="215"/>
      <c r="AU1507" s="215"/>
      <c r="AV1507" s="215"/>
      <c r="AX1507" s="215"/>
    </row>
    <row r="1508" spans="3:64">
      <c r="C1508" s="38"/>
      <c r="D1508" s="38"/>
      <c r="AA1508" s="215"/>
      <c r="AB1508" s="215"/>
      <c r="AC1508" s="215"/>
      <c r="AD1508" s="215"/>
      <c r="AE1508" s="215"/>
      <c r="AG1508" s="225"/>
      <c r="AN1508" s="215"/>
      <c r="AO1508" s="215"/>
      <c r="AP1508" s="215"/>
      <c r="AQ1508" s="215"/>
      <c r="AR1508" s="215"/>
      <c r="AS1508" s="215"/>
      <c r="AT1508" s="215"/>
      <c r="AU1508" s="215"/>
    </row>
    <row r="1509" spans="3:64">
      <c r="C1509" s="38"/>
      <c r="D1509" s="38"/>
      <c r="AA1509" s="215"/>
      <c r="AB1509" s="215"/>
      <c r="AC1509" s="215"/>
      <c r="AD1509" s="215"/>
      <c r="AE1509" s="215"/>
      <c r="AG1509" s="225"/>
      <c r="AN1509" s="215"/>
      <c r="AO1509" s="215"/>
      <c r="AP1509" s="215"/>
      <c r="AQ1509" s="215"/>
      <c r="AR1509" s="215"/>
      <c r="AS1509" s="215"/>
      <c r="AT1509" s="215"/>
      <c r="AU1509" s="215"/>
      <c r="AV1509" s="215"/>
    </row>
    <row r="1510" spans="3:64">
      <c r="C1510" s="38"/>
      <c r="D1510" s="38"/>
      <c r="AA1510" s="215"/>
      <c r="AB1510" s="215"/>
      <c r="AC1510" s="215"/>
      <c r="AD1510" s="215"/>
      <c r="AE1510" s="215"/>
      <c r="AG1510" s="225"/>
      <c r="AN1510" s="215"/>
      <c r="AO1510" s="215"/>
      <c r="AP1510" s="215"/>
      <c r="AQ1510" s="215"/>
      <c r="AR1510" s="215"/>
      <c r="AS1510" s="215"/>
      <c r="AT1510" s="215"/>
      <c r="AU1510" s="215"/>
      <c r="AV1510" s="215"/>
      <c r="AW1510" s="215"/>
      <c r="AX1510" s="215"/>
      <c r="AY1510" s="215"/>
      <c r="AZ1510" s="215"/>
      <c r="BA1510" s="215"/>
      <c r="BB1510" s="215"/>
      <c r="BC1510" s="215"/>
      <c r="BD1510" s="215"/>
      <c r="BE1510" s="215"/>
      <c r="BF1510" s="215"/>
      <c r="BG1510" s="215"/>
      <c r="BH1510" s="215"/>
      <c r="BI1510" s="215"/>
      <c r="BJ1510" s="215"/>
      <c r="BK1510" s="215"/>
      <c r="BL1510" s="215"/>
    </row>
    <row r="1511" spans="3:64">
      <c r="C1511" s="38"/>
      <c r="D1511" s="38"/>
      <c r="AA1511" s="215"/>
      <c r="AB1511" s="215"/>
      <c r="AC1511" s="215"/>
      <c r="AD1511" s="215"/>
      <c r="AE1511" s="215"/>
      <c r="AG1511" s="225"/>
      <c r="AN1511" s="215"/>
      <c r="AO1511" s="215"/>
      <c r="AP1511" s="215"/>
      <c r="AQ1511" s="215"/>
      <c r="AR1511" s="215"/>
      <c r="AS1511" s="215"/>
      <c r="AT1511" s="215"/>
      <c r="AU1511" s="215"/>
    </row>
    <row r="1512" spans="3:64">
      <c r="C1512" s="38"/>
      <c r="D1512" s="38"/>
      <c r="AA1512" s="215"/>
      <c r="AB1512" s="215"/>
      <c r="AC1512" s="215"/>
      <c r="AD1512" s="215"/>
      <c r="AE1512" s="215"/>
      <c r="AG1512" s="225"/>
      <c r="AN1512" s="215"/>
      <c r="AO1512" s="215"/>
      <c r="AP1512" s="215"/>
      <c r="AQ1512" s="215"/>
      <c r="AR1512" s="215"/>
      <c r="AS1512" s="215"/>
      <c r="AT1512" s="215"/>
      <c r="AU1512" s="215"/>
      <c r="AV1512" s="215"/>
      <c r="AX1512" s="215"/>
    </row>
    <row r="1513" spans="3:64">
      <c r="C1513" s="38"/>
      <c r="D1513" s="38"/>
      <c r="AA1513" s="215"/>
      <c r="AB1513" s="215"/>
      <c r="AC1513" s="215"/>
      <c r="AD1513" s="215"/>
      <c r="AE1513" s="215"/>
      <c r="AG1513" s="225"/>
      <c r="AN1513" s="215"/>
      <c r="AO1513" s="215"/>
      <c r="AP1513" s="215"/>
      <c r="AQ1513" s="215"/>
      <c r="AR1513" s="215"/>
      <c r="AS1513" s="215"/>
      <c r="AT1513" s="215"/>
      <c r="AU1513" s="215"/>
      <c r="AV1513" s="215"/>
      <c r="AW1513" s="215"/>
      <c r="AX1513" s="215"/>
      <c r="AY1513" s="215"/>
      <c r="AZ1513" s="215"/>
      <c r="BA1513" s="215"/>
      <c r="BB1513" s="215"/>
      <c r="BC1513" s="215"/>
      <c r="BD1513" s="215"/>
      <c r="BE1513" s="215"/>
      <c r="BF1513" s="215"/>
      <c r="BG1513" s="215"/>
      <c r="BH1513" s="215"/>
      <c r="BI1513" s="215"/>
      <c r="BJ1513" s="215"/>
      <c r="BK1513" s="215"/>
      <c r="BL1513" s="215"/>
    </row>
    <row r="1514" spans="3:64">
      <c r="C1514" s="38"/>
      <c r="D1514" s="38"/>
      <c r="AA1514" s="215"/>
      <c r="AB1514" s="215"/>
      <c r="AC1514" s="215"/>
      <c r="AD1514" s="215"/>
      <c r="AE1514" s="215"/>
      <c r="AG1514" s="225"/>
      <c r="AN1514" s="215"/>
      <c r="AO1514" s="215"/>
      <c r="AP1514" s="215"/>
      <c r="AQ1514" s="215"/>
      <c r="AR1514" s="215"/>
      <c r="AS1514" s="215"/>
      <c r="AT1514" s="215"/>
      <c r="AU1514" s="215"/>
      <c r="AV1514" s="215"/>
      <c r="AW1514" s="215"/>
      <c r="AX1514" s="215"/>
      <c r="AY1514" s="215"/>
      <c r="AZ1514" s="215"/>
      <c r="BA1514" s="215"/>
      <c r="BB1514" s="215"/>
      <c r="BC1514" s="215"/>
      <c r="BD1514" s="215"/>
      <c r="BE1514" s="215"/>
      <c r="BF1514" s="215"/>
      <c r="BG1514" s="215"/>
      <c r="BH1514" s="215"/>
      <c r="BI1514" s="215"/>
      <c r="BJ1514" s="215"/>
      <c r="BK1514" s="215"/>
      <c r="BL1514" s="215"/>
    </row>
    <row r="1515" spans="3:64">
      <c r="C1515" s="38"/>
      <c r="D1515" s="38"/>
      <c r="AA1515" s="215"/>
      <c r="AB1515" s="215"/>
      <c r="AC1515" s="215"/>
      <c r="AD1515" s="215"/>
      <c r="AE1515" s="215"/>
      <c r="AG1515" s="225"/>
      <c r="AN1515" s="215"/>
      <c r="AO1515" s="215"/>
      <c r="AP1515" s="215"/>
      <c r="AQ1515" s="215"/>
      <c r="AR1515" s="215"/>
      <c r="AS1515" s="215"/>
      <c r="AT1515" s="215"/>
      <c r="AU1515" s="215"/>
      <c r="AV1515" s="215"/>
      <c r="AW1515" s="215"/>
      <c r="AX1515" s="215"/>
      <c r="AY1515" s="215"/>
      <c r="AZ1515" s="215"/>
      <c r="BA1515" s="215"/>
      <c r="BB1515" s="215"/>
      <c r="BC1515" s="215"/>
      <c r="BD1515" s="215"/>
      <c r="BE1515" s="215"/>
      <c r="BF1515" s="215"/>
      <c r="BG1515" s="215"/>
      <c r="BH1515" s="215"/>
      <c r="BI1515" s="215"/>
      <c r="BJ1515" s="215"/>
      <c r="BK1515" s="215"/>
      <c r="BL1515" s="215"/>
    </row>
    <row r="1516" spans="3:64">
      <c r="C1516" s="38"/>
      <c r="D1516" s="38"/>
      <c r="AA1516" s="215"/>
      <c r="AB1516" s="215"/>
      <c r="AC1516" s="215"/>
      <c r="AD1516" s="215"/>
      <c r="AE1516" s="215"/>
      <c r="AG1516" s="225"/>
      <c r="AN1516" s="215"/>
      <c r="AO1516" s="215"/>
      <c r="AP1516" s="215"/>
      <c r="AQ1516" s="215"/>
      <c r="AR1516" s="215"/>
      <c r="AS1516" s="215"/>
      <c r="AT1516" s="215"/>
      <c r="AU1516" s="215"/>
      <c r="AV1516" s="215"/>
    </row>
    <row r="1517" spans="3:64">
      <c r="C1517" s="38"/>
      <c r="D1517" s="38"/>
      <c r="AA1517" s="215"/>
      <c r="AB1517" s="215"/>
      <c r="AC1517" s="215"/>
      <c r="AD1517" s="215"/>
      <c r="AE1517" s="215"/>
      <c r="AG1517" s="225"/>
      <c r="AN1517" s="215"/>
      <c r="AO1517" s="215"/>
      <c r="AP1517" s="215"/>
      <c r="AQ1517" s="215"/>
      <c r="AR1517" s="215"/>
      <c r="AS1517" s="215"/>
      <c r="AT1517" s="215"/>
      <c r="AU1517" s="215"/>
      <c r="AV1517" s="215"/>
    </row>
    <row r="1518" spans="3:64">
      <c r="C1518" s="38"/>
      <c r="D1518" s="38"/>
      <c r="AA1518" s="215"/>
      <c r="AB1518" s="215"/>
      <c r="AC1518" s="215"/>
      <c r="AD1518" s="215"/>
      <c r="AE1518" s="215"/>
      <c r="AG1518" s="225"/>
      <c r="AN1518" s="215"/>
      <c r="AO1518" s="215"/>
      <c r="AP1518" s="215"/>
      <c r="AQ1518" s="215"/>
      <c r="AR1518" s="215"/>
      <c r="AS1518" s="215"/>
      <c r="AT1518" s="215"/>
      <c r="AU1518" s="215"/>
      <c r="AV1518" s="215"/>
      <c r="AX1518" s="215"/>
      <c r="AY1518" s="215"/>
      <c r="AZ1518" s="215"/>
      <c r="BA1518" s="215"/>
      <c r="BB1518" s="215"/>
      <c r="BC1518" s="215"/>
      <c r="BD1518" s="215"/>
      <c r="BE1518" s="215"/>
      <c r="BF1518" s="215"/>
      <c r="BG1518" s="215"/>
      <c r="BH1518" s="215"/>
      <c r="BI1518" s="215"/>
      <c r="BJ1518" s="215"/>
      <c r="BK1518" s="215"/>
      <c r="BL1518" s="215"/>
    </row>
    <row r="1519" spans="3:64">
      <c r="C1519" s="38"/>
      <c r="D1519" s="38"/>
      <c r="AA1519" s="215"/>
      <c r="AB1519" s="215"/>
      <c r="AC1519" s="215"/>
      <c r="AD1519" s="215"/>
      <c r="AE1519" s="215"/>
      <c r="AG1519" s="225"/>
      <c r="AN1519" s="215"/>
      <c r="AO1519" s="215"/>
      <c r="AP1519" s="215"/>
      <c r="AQ1519" s="215"/>
      <c r="AR1519" s="215"/>
      <c r="AS1519" s="215"/>
      <c r="AT1519" s="215"/>
      <c r="AU1519" s="215"/>
      <c r="AV1519" s="215"/>
    </row>
    <row r="1520" spans="3:64">
      <c r="C1520" s="38"/>
      <c r="D1520" s="38"/>
      <c r="AA1520" s="215"/>
      <c r="AB1520" s="215"/>
      <c r="AC1520" s="215"/>
      <c r="AD1520" s="215"/>
      <c r="AE1520" s="215"/>
      <c r="AG1520" s="225"/>
      <c r="AN1520" s="215"/>
      <c r="AO1520" s="215"/>
      <c r="AP1520" s="215"/>
      <c r="AQ1520" s="215"/>
      <c r="AR1520" s="215"/>
      <c r="AS1520" s="215"/>
      <c r="AT1520" s="215"/>
      <c r="AU1520" s="215"/>
      <c r="AV1520" s="215"/>
      <c r="AX1520" s="215"/>
      <c r="AY1520" s="215"/>
      <c r="AZ1520" s="215"/>
      <c r="BA1520" s="215"/>
      <c r="BB1520" s="215"/>
      <c r="BC1520" s="215"/>
      <c r="BD1520" s="215"/>
      <c r="BE1520" s="215"/>
      <c r="BF1520" s="215"/>
      <c r="BG1520" s="215"/>
      <c r="BH1520" s="215"/>
      <c r="BI1520" s="215"/>
      <c r="BJ1520" s="215"/>
      <c r="BK1520" s="215"/>
      <c r="BL1520" s="215"/>
    </row>
    <row r="1521" spans="3:64">
      <c r="C1521" s="38"/>
      <c r="D1521" s="38"/>
      <c r="AA1521" s="215"/>
      <c r="AB1521" s="215"/>
      <c r="AC1521" s="215"/>
      <c r="AD1521" s="215"/>
      <c r="AE1521" s="215"/>
      <c r="AG1521" s="225"/>
      <c r="AN1521" s="215"/>
      <c r="AO1521" s="215"/>
      <c r="AP1521" s="215"/>
      <c r="AQ1521" s="215"/>
      <c r="AR1521" s="215"/>
      <c r="AS1521" s="215"/>
      <c r="AT1521" s="215"/>
      <c r="AU1521" s="215"/>
      <c r="AV1521" s="215"/>
    </row>
    <row r="1522" spans="3:64">
      <c r="C1522" s="38"/>
      <c r="D1522" s="38"/>
      <c r="AA1522" s="215"/>
      <c r="AB1522" s="215"/>
      <c r="AC1522" s="215"/>
      <c r="AD1522" s="215"/>
      <c r="AE1522" s="215"/>
      <c r="AG1522" s="225"/>
      <c r="AN1522" s="215"/>
      <c r="AO1522" s="215"/>
      <c r="AP1522" s="215"/>
      <c r="AQ1522" s="215"/>
      <c r="AR1522" s="215"/>
      <c r="AS1522" s="215"/>
      <c r="AT1522" s="215"/>
      <c r="AU1522" s="215"/>
      <c r="AV1522" s="215"/>
    </row>
    <row r="1523" spans="3:64">
      <c r="C1523" s="38"/>
      <c r="D1523" s="38"/>
      <c r="AA1523" s="215"/>
      <c r="AB1523" s="215"/>
      <c r="AC1523" s="215"/>
      <c r="AD1523" s="215"/>
      <c r="AE1523" s="215"/>
      <c r="AG1523" s="225"/>
      <c r="AN1523" s="215"/>
      <c r="AO1523" s="215"/>
      <c r="AP1523" s="215"/>
      <c r="AQ1523" s="215"/>
      <c r="AR1523" s="215"/>
      <c r="AS1523" s="215"/>
      <c r="AT1523" s="215"/>
      <c r="AU1523" s="215"/>
      <c r="AV1523" s="215"/>
      <c r="AX1523" s="215"/>
    </row>
    <row r="1524" spans="3:64">
      <c r="C1524" s="38"/>
      <c r="D1524" s="38"/>
      <c r="AA1524" s="215"/>
      <c r="AB1524" s="215"/>
      <c r="AC1524" s="215"/>
      <c r="AD1524" s="215"/>
      <c r="AE1524" s="215"/>
      <c r="AG1524" s="225"/>
      <c r="AN1524" s="215"/>
      <c r="AO1524" s="215"/>
      <c r="AP1524" s="215"/>
      <c r="AQ1524" s="215"/>
      <c r="AR1524" s="215"/>
      <c r="AS1524" s="215"/>
      <c r="AT1524" s="215"/>
      <c r="AU1524" s="215"/>
      <c r="AV1524" s="215"/>
    </row>
    <row r="1525" spans="3:64">
      <c r="C1525" s="38"/>
      <c r="D1525" s="38"/>
      <c r="AA1525" s="215"/>
      <c r="AB1525" s="215"/>
      <c r="AC1525" s="215"/>
      <c r="AD1525" s="215"/>
      <c r="AE1525" s="215"/>
      <c r="AG1525" s="225"/>
      <c r="AN1525" s="215"/>
      <c r="AO1525" s="215"/>
      <c r="AP1525" s="215"/>
      <c r="AQ1525" s="215"/>
      <c r="AR1525" s="215"/>
      <c r="AS1525" s="215"/>
      <c r="AT1525" s="215"/>
      <c r="AU1525" s="215"/>
      <c r="AV1525" s="215"/>
      <c r="AX1525" s="215"/>
    </row>
    <row r="1526" spans="3:64">
      <c r="C1526" s="38"/>
      <c r="D1526" s="38"/>
      <c r="AA1526" s="215"/>
      <c r="AB1526" s="215"/>
      <c r="AC1526" s="215"/>
      <c r="AD1526" s="215"/>
      <c r="AE1526" s="215"/>
      <c r="AG1526" s="225"/>
      <c r="AN1526" s="215"/>
      <c r="AO1526" s="215"/>
      <c r="AP1526" s="215"/>
      <c r="AQ1526" s="215"/>
      <c r="AR1526" s="215"/>
      <c r="AS1526" s="215"/>
      <c r="AT1526" s="215"/>
      <c r="AU1526" s="215"/>
      <c r="AV1526" s="215"/>
    </row>
    <row r="1527" spans="3:64">
      <c r="C1527" s="38"/>
      <c r="D1527" s="38"/>
      <c r="AA1527" s="215"/>
      <c r="AB1527" s="215"/>
      <c r="AC1527" s="215"/>
      <c r="AD1527" s="215"/>
      <c r="AE1527" s="215"/>
      <c r="AG1527" s="225"/>
      <c r="AN1527" s="215"/>
      <c r="AO1527" s="215"/>
      <c r="AP1527" s="215"/>
      <c r="AQ1527" s="215"/>
      <c r="AR1527" s="215"/>
      <c r="AS1527" s="215"/>
      <c r="AT1527" s="215"/>
      <c r="AU1527" s="215"/>
      <c r="AV1527" s="215"/>
    </row>
    <row r="1528" spans="3:64">
      <c r="C1528" s="38"/>
      <c r="D1528" s="38"/>
      <c r="AA1528" s="215"/>
      <c r="AB1528" s="215"/>
      <c r="AC1528" s="215"/>
      <c r="AD1528" s="215"/>
      <c r="AE1528" s="215"/>
      <c r="AG1528" s="225"/>
      <c r="AN1528" s="215"/>
      <c r="AO1528" s="215"/>
      <c r="AP1528" s="215"/>
      <c r="AQ1528" s="215"/>
      <c r="AR1528" s="215"/>
      <c r="AS1528" s="215"/>
      <c r="AT1528" s="215"/>
      <c r="AU1528" s="215"/>
      <c r="AV1528" s="215"/>
    </row>
    <row r="1529" spans="3:64">
      <c r="C1529" s="38"/>
      <c r="D1529" s="38"/>
      <c r="AA1529" s="215"/>
      <c r="AB1529" s="215"/>
      <c r="AC1529" s="215"/>
      <c r="AD1529" s="215"/>
      <c r="AE1529" s="215"/>
      <c r="AG1529" s="225"/>
      <c r="AN1529" s="215"/>
      <c r="AO1529" s="215"/>
      <c r="AP1529" s="215"/>
      <c r="AQ1529" s="215"/>
      <c r="AR1529" s="215"/>
      <c r="AS1529" s="215"/>
      <c r="AT1529" s="215"/>
      <c r="AU1529" s="215"/>
    </row>
    <row r="1530" spans="3:64">
      <c r="C1530" s="38"/>
      <c r="D1530" s="38"/>
      <c r="AA1530" s="215"/>
      <c r="AB1530" s="215"/>
      <c r="AC1530" s="215"/>
      <c r="AD1530" s="215"/>
      <c r="AE1530" s="215"/>
      <c r="AG1530" s="225"/>
      <c r="AN1530" s="215"/>
      <c r="AO1530" s="215"/>
      <c r="AP1530" s="215"/>
      <c r="AQ1530" s="215"/>
      <c r="AR1530" s="215"/>
      <c r="AS1530" s="215"/>
      <c r="AT1530" s="215"/>
      <c r="AU1530" s="215"/>
      <c r="AV1530" s="215"/>
    </row>
    <row r="1531" spans="3:64">
      <c r="C1531" s="38"/>
      <c r="D1531" s="38"/>
      <c r="AA1531" s="215"/>
      <c r="AB1531" s="215"/>
      <c r="AC1531" s="215"/>
      <c r="AD1531" s="215"/>
      <c r="AE1531" s="215"/>
      <c r="AG1531" s="225"/>
      <c r="AN1531" s="215"/>
      <c r="AO1531" s="215"/>
      <c r="AP1531" s="215"/>
      <c r="AQ1531" s="215"/>
      <c r="AR1531" s="215"/>
      <c r="AS1531" s="215"/>
      <c r="AT1531" s="215"/>
      <c r="AU1531" s="215"/>
      <c r="AV1531" s="215"/>
      <c r="AW1531" s="215"/>
      <c r="AX1531" s="215"/>
      <c r="AY1531" s="215"/>
      <c r="AZ1531" s="215"/>
      <c r="BA1531" s="215"/>
      <c r="BB1531" s="215"/>
      <c r="BC1531" s="215"/>
      <c r="BD1531" s="215"/>
      <c r="BE1531" s="215"/>
      <c r="BF1531" s="215"/>
      <c r="BG1531" s="215"/>
      <c r="BH1531" s="215"/>
      <c r="BI1531" s="215"/>
      <c r="BJ1531" s="215"/>
      <c r="BK1531" s="215"/>
      <c r="BL1531" s="215"/>
    </row>
    <row r="1532" spans="3:64">
      <c r="C1532" s="38"/>
      <c r="D1532" s="38"/>
      <c r="AA1532" s="215"/>
      <c r="AB1532" s="215"/>
      <c r="AC1532" s="215"/>
      <c r="AD1532" s="215"/>
      <c r="AE1532" s="215"/>
      <c r="AG1532" s="225"/>
      <c r="AN1532" s="215"/>
      <c r="AO1532" s="215"/>
      <c r="AP1532" s="215"/>
      <c r="AQ1532" s="215"/>
      <c r="AR1532" s="215"/>
      <c r="AS1532" s="215"/>
      <c r="AT1532" s="215"/>
      <c r="AU1532" s="215"/>
    </row>
    <row r="1533" spans="3:64">
      <c r="C1533" s="38"/>
      <c r="D1533" s="38"/>
      <c r="AA1533" s="215"/>
      <c r="AB1533" s="215"/>
      <c r="AC1533" s="215"/>
      <c r="AD1533" s="215"/>
      <c r="AE1533" s="215"/>
      <c r="AG1533" s="225"/>
      <c r="AN1533" s="215"/>
      <c r="AO1533" s="215"/>
      <c r="AP1533" s="215"/>
      <c r="AQ1533" s="215"/>
      <c r="AR1533" s="215"/>
      <c r="AS1533" s="215"/>
      <c r="AT1533" s="215"/>
      <c r="AU1533" s="215"/>
    </row>
    <row r="1534" spans="3:64">
      <c r="C1534" s="38"/>
      <c r="D1534" s="38"/>
      <c r="AA1534" s="215"/>
      <c r="AB1534" s="215"/>
      <c r="AC1534" s="215"/>
      <c r="AD1534" s="215"/>
      <c r="AE1534" s="215"/>
      <c r="AG1534" s="225"/>
      <c r="AN1534" s="215"/>
      <c r="AO1534" s="215"/>
      <c r="AP1534" s="215"/>
      <c r="AQ1534" s="215"/>
      <c r="AR1534" s="215"/>
      <c r="AS1534" s="215"/>
      <c r="AT1534" s="215"/>
      <c r="AU1534" s="215"/>
    </row>
    <row r="1535" spans="3:64">
      <c r="C1535" s="38"/>
      <c r="D1535" s="38"/>
      <c r="AA1535" s="215"/>
      <c r="AB1535" s="215"/>
      <c r="AC1535" s="215"/>
      <c r="AD1535" s="215"/>
      <c r="AE1535" s="215"/>
      <c r="AG1535" s="225"/>
      <c r="AN1535" s="215"/>
      <c r="AO1535" s="215"/>
      <c r="AP1535" s="215"/>
      <c r="AQ1535" s="215"/>
      <c r="AR1535" s="215"/>
      <c r="AS1535" s="215"/>
      <c r="AT1535" s="215"/>
      <c r="AU1535" s="215"/>
      <c r="AV1535" s="215"/>
    </row>
    <row r="1536" spans="3:64">
      <c r="C1536" s="38"/>
      <c r="D1536" s="38"/>
      <c r="AA1536" s="215"/>
      <c r="AB1536" s="215"/>
      <c r="AC1536" s="215"/>
      <c r="AD1536" s="215"/>
      <c r="AE1536" s="215"/>
      <c r="AG1536" s="225"/>
      <c r="AN1536" s="215"/>
      <c r="AO1536" s="215"/>
      <c r="AP1536" s="215"/>
      <c r="AQ1536" s="215"/>
      <c r="AR1536" s="215"/>
      <c r="AS1536" s="215"/>
      <c r="AT1536" s="215"/>
      <c r="AU1536" s="215"/>
      <c r="AV1536" s="215"/>
    </row>
    <row r="1537" spans="3:64">
      <c r="C1537" s="38"/>
      <c r="D1537" s="38"/>
      <c r="AA1537" s="215"/>
      <c r="AB1537" s="215"/>
      <c r="AC1537" s="215"/>
      <c r="AD1537" s="215"/>
      <c r="AE1537" s="215"/>
      <c r="AG1537" s="225"/>
      <c r="AN1537" s="215"/>
      <c r="AO1537" s="215"/>
      <c r="AP1537" s="215"/>
      <c r="AQ1537" s="215"/>
      <c r="AR1537" s="215"/>
      <c r="AS1537" s="215"/>
      <c r="AT1537" s="215"/>
      <c r="AU1537" s="215"/>
      <c r="AV1537" s="215"/>
    </row>
    <row r="1538" spans="3:64">
      <c r="C1538" s="38"/>
      <c r="D1538" s="38"/>
      <c r="AA1538" s="215"/>
      <c r="AB1538" s="215"/>
      <c r="AC1538" s="215"/>
      <c r="AD1538" s="215"/>
      <c r="AE1538" s="215"/>
      <c r="AG1538" s="225"/>
      <c r="AN1538" s="215"/>
      <c r="AO1538" s="215"/>
      <c r="AP1538" s="215"/>
      <c r="AQ1538" s="215"/>
      <c r="AR1538" s="215"/>
      <c r="AS1538" s="215"/>
      <c r="AT1538" s="215"/>
      <c r="AU1538" s="215"/>
    </row>
    <row r="1539" spans="3:64">
      <c r="C1539" s="38"/>
      <c r="D1539" s="38"/>
      <c r="AA1539" s="215"/>
      <c r="AB1539" s="215"/>
      <c r="AC1539" s="215"/>
      <c r="AD1539" s="215"/>
      <c r="AE1539" s="215"/>
      <c r="AG1539" s="225"/>
      <c r="AN1539" s="215"/>
      <c r="AO1539" s="215"/>
      <c r="AP1539" s="215"/>
      <c r="AQ1539" s="215"/>
      <c r="AR1539" s="215"/>
      <c r="AS1539" s="215"/>
      <c r="AT1539" s="215"/>
      <c r="AU1539" s="215"/>
      <c r="AV1539" s="215"/>
      <c r="AW1539" s="215"/>
      <c r="AX1539" s="215"/>
      <c r="AY1539" s="215"/>
      <c r="AZ1539" s="215"/>
      <c r="BA1539" s="215"/>
      <c r="BB1539" s="215"/>
      <c r="BC1539" s="215"/>
      <c r="BD1539" s="215"/>
      <c r="BE1539" s="215"/>
      <c r="BF1539" s="215"/>
      <c r="BG1539" s="215"/>
      <c r="BH1539" s="215"/>
      <c r="BI1539" s="215"/>
      <c r="BJ1539" s="215"/>
      <c r="BK1539" s="215"/>
      <c r="BL1539" s="215"/>
    </row>
    <row r="1540" spans="3:64">
      <c r="C1540" s="38"/>
      <c r="D1540" s="38"/>
      <c r="AA1540" s="215"/>
      <c r="AB1540" s="215"/>
      <c r="AC1540" s="215"/>
      <c r="AD1540" s="215"/>
      <c r="AE1540" s="215"/>
      <c r="AG1540" s="225"/>
      <c r="AN1540" s="215"/>
      <c r="AO1540" s="215"/>
      <c r="AP1540" s="215"/>
      <c r="AQ1540" s="215"/>
      <c r="AR1540" s="215"/>
      <c r="AS1540" s="215"/>
      <c r="AT1540" s="215"/>
      <c r="AU1540" s="215"/>
      <c r="AV1540" s="215"/>
      <c r="AX1540" s="215"/>
      <c r="AY1540" s="215"/>
      <c r="AZ1540" s="215"/>
      <c r="BA1540" s="215"/>
      <c r="BB1540" s="215"/>
      <c r="BC1540" s="215"/>
      <c r="BD1540" s="215"/>
      <c r="BE1540" s="215"/>
      <c r="BF1540" s="215"/>
      <c r="BG1540" s="215"/>
      <c r="BH1540" s="215"/>
      <c r="BI1540" s="215"/>
      <c r="BJ1540" s="215"/>
      <c r="BK1540" s="215"/>
      <c r="BL1540" s="215"/>
    </row>
    <row r="1541" spans="3:64">
      <c r="C1541" s="38"/>
      <c r="D1541" s="38"/>
      <c r="AA1541" s="215"/>
      <c r="AB1541" s="215"/>
      <c r="AC1541" s="215"/>
      <c r="AD1541" s="215"/>
      <c r="AE1541" s="215"/>
      <c r="AG1541" s="225"/>
      <c r="AN1541" s="215"/>
      <c r="AO1541" s="215"/>
      <c r="AP1541" s="215"/>
      <c r="AQ1541" s="215"/>
      <c r="AR1541" s="215"/>
      <c r="AS1541" s="215"/>
      <c r="AT1541" s="215"/>
      <c r="AU1541" s="215"/>
    </row>
    <row r="1542" spans="3:64">
      <c r="C1542" s="38"/>
      <c r="D1542" s="38"/>
      <c r="AA1542" s="215"/>
      <c r="AB1542" s="215"/>
      <c r="AC1542" s="215"/>
      <c r="AD1542" s="215"/>
      <c r="AE1542" s="215"/>
      <c r="AG1542" s="225"/>
      <c r="AN1542" s="215"/>
      <c r="AO1542" s="215"/>
      <c r="AP1542" s="215"/>
      <c r="AQ1542" s="215"/>
      <c r="AR1542" s="215"/>
      <c r="AS1542" s="215"/>
      <c r="AT1542" s="215"/>
      <c r="AU1542" s="215"/>
      <c r="AV1542" s="215"/>
    </row>
    <row r="1543" spans="3:64">
      <c r="C1543" s="38"/>
      <c r="D1543" s="38"/>
      <c r="AA1543" s="215"/>
      <c r="AB1543" s="215"/>
      <c r="AC1543" s="215"/>
      <c r="AD1543" s="215"/>
      <c r="AE1543" s="215"/>
      <c r="AG1543" s="225"/>
      <c r="AN1543" s="215"/>
      <c r="AO1543" s="215"/>
      <c r="AP1543" s="215"/>
      <c r="AQ1543" s="215"/>
      <c r="AR1543" s="215"/>
      <c r="AS1543" s="215"/>
      <c r="AT1543" s="215"/>
      <c r="AU1543" s="215"/>
    </row>
    <row r="1544" spans="3:64">
      <c r="C1544" s="38"/>
      <c r="D1544" s="38"/>
      <c r="AA1544" s="215"/>
      <c r="AB1544" s="215"/>
      <c r="AC1544" s="215"/>
      <c r="AD1544" s="215"/>
      <c r="AE1544" s="215"/>
      <c r="AG1544" s="225"/>
      <c r="AN1544" s="215"/>
      <c r="AO1544" s="215"/>
      <c r="AP1544" s="215"/>
      <c r="AQ1544" s="215"/>
      <c r="AR1544" s="215"/>
      <c r="AS1544" s="215"/>
      <c r="AT1544" s="215"/>
      <c r="AU1544" s="215"/>
      <c r="AV1544" s="215"/>
      <c r="AW1544" s="215"/>
      <c r="AX1544" s="215"/>
      <c r="AY1544" s="215"/>
      <c r="AZ1544" s="215"/>
      <c r="BA1544" s="215"/>
      <c r="BB1544" s="215"/>
      <c r="BC1544" s="215"/>
      <c r="BD1544" s="215"/>
      <c r="BE1544" s="215"/>
      <c r="BF1544" s="215"/>
      <c r="BG1544" s="215"/>
      <c r="BH1544" s="215"/>
      <c r="BI1544" s="215"/>
      <c r="BJ1544" s="215"/>
      <c r="BK1544" s="215"/>
      <c r="BL1544" s="215"/>
    </row>
    <row r="1545" spans="3:64">
      <c r="C1545" s="38"/>
      <c r="D1545" s="38"/>
      <c r="AA1545" s="215"/>
      <c r="AB1545" s="215"/>
      <c r="AC1545" s="215"/>
      <c r="AD1545" s="215"/>
      <c r="AE1545" s="215"/>
      <c r="AG1545" s="225"/>
      <c r="AN1545" s="215"/>
      <c r="AO1545" s="215"/>
      <c r="AP1545" s="215"/>
      <c r="AQ1545" s="215"/>
      <c r="AR1545" s="215"/>
      <c r="AS1545" s="215"/>
      <c r="AT1545" s="215"/>
      <c r="AU1545" s="215"/>
    </row>
    <row r="1546" spans="3:64">
      <c r="C1546" s="38"/>
      <c r="D1546" s="38"/>
      <c r="AA1546" s="215"/>
      <c r="AB1546" s="215"/>
      <c r="AC1546" s="215"/>
      <c r="AD1546" s="215"/>
      <c r="AE1546" s="215"/>
      <c r="AG1546" s="225"/>
      <c r="AN1546" s="215"/>
      <c r="AO1546" s="215"/>
      <c r="AP1546" s="215"/>
      <c r="AQ1546" s="215"/>
      <c r="AR1546" s="215"/>
      <c r="AS1546" s="215"/>
      <c r="AT1546" s="215"/>
      <c r="AU1546" s="215"/>
      <c r="AV1546" s="215"/>
      <c r="AX1546" s="215"/>
    </row>
    <row r="1547" spans="3:64">
      <c r="C1547" s="38"/>
      <c r="D1547" s="38"/>
      <c r="AA1547" s="215"/>
      <c r="AB1547" s="215"/>
      <c r="AC1547" s="215"/>
      <c r="AD1547" s="215"/>
      <c r="AE1547" s="215"/>
      <c r="AG1547" s="225"/>
      <c r="AN1547" s="215"/>
      <c r="AO1547" s="215"/>
      <c r="AP1547" s="215"/>
      <c r="AQ1547" s="215"/>
      <c r="AR1547" s="215"/>
      <c r="AS1547" s="215"/>
      <c r="AT1547" s="215"/>
      <c r="AU1547" s="215"/>
      <c r="AV1547" s="215"/>
      <c r="AX1547" s="215"/>
    </row>
    <row r="1548" spans="3:64">
      <c r="C1548" s="38"/>
      <c r="D1548" s="38"/>
      <c r="AA1548" s="215"/>
      <c r="AB1548" s="215"/>
      <c r="AC1548" s="215"/>
      <c r="AD1548" s="215"/>
      <c r="AE1548" s="215"/>
      <c r="AG1548" s="225"/>
      <c r="AN1548" s="215"/>
      <c r="AO1548" s="215"/>
      <c r="AP1548" s="215"/>
      <c r="AQ1548" s="215"/>
      <c r="AR1548" s="215"/>
      <c r="AS1548" s="215"/>
      <c r="AT1548" s="215"/>
      <c r="AU1548" s="215"/>
      <c r="AV1548" s="215"/>
      <c r="AX1548" s="215"/>
    </row>
    <row r="1549" spans="3:64">
      <c r="C1549" s="38"/>
      <c r="D1549" s="38"/>
      <c r="AA1549" s="215"/>
      <c r="AB1549" s="215"/>
      <c r="AC1549" s="215"/>
      <c r="AD1549" s="215"/>
      <c r="AE1549" s="215"/>
      <c r="AG1549" s="225"/>
      <c r="AN1549" s="215"/>
      <c r="AO1549" s="215"/>
      <c r="AP1549" s="215"/>
      <c r="AQ1549" s="215"/>
      <c r="AR1549" s="215"/>
      <c r="AS1549" s="215"/>
      <c r="AT1549" s="215"/>
      <c r="AU1549" s="215"/>
      <c r="AV1549" s="215"/>
    </row>
    <row r="1550" spans="3:64">
      <c r="C1550" s="38"/>
      <c r="D1550" s="38"/>
      <c r="AA1550" s="215"/>
      <c r="AB1550" s="215"/>
      <c r="AC1550" s="215"/>
      <c r="AD1550" s="215"/>
      <c r="AE1550" s="215"/>
      <c r="AG1550" s="225"/>
      <c r="AN1550" s="215"/>
      <c r="AO1550" s="215"/>
      <c r="AP1550" s="215"/>
      <c r="AQ1550" s="215"/>
      <c r="AR1550" s="215"/>
      <c r="AS1550" s="215"/>
      <c r="AT1550" s="215"/>
      <c r="AU1550" s="215"/>
    </row>
    <row r="1551" spans="3:64">
      <c r="C1551" s="38"/>
      <c r="D1551" s="38"/>
      <c r="AA1551" s="215"/>
      <c r="AB1551" s="215"/>
      <c r="AC1551" s="215"/>
      <c r="AD1551" s="215"/>
      <c r="AE1551" s="215"/>
      <c r="AG1551" s="225"/>
      <c r="AN1551" s="215"/>
      <c r="AO1551" s="215"/>
      <c r="AP1551" s="215"/>
      <c r="AQ1551" s="215"/>
      <c r="AR1551" s="215"/>
      <c r="AS1551" s="215"/>
      <c r="AT1551" s="215"/>
      <c r="AU1551" s="215"/>
      <c r="AV1551" s="215"/>
    </row>
    <row r="1552" spans="3:64">
      <c r="C1552" s="38"/>
      <c r="D1552" s="38"/>
      <c r="AA1552" s="215"/>
      <c r="AB1552" s="215"/>
      <c r="AC1552" s="215"/>
      <c r="AD1552" s="215"/>
      <c r="AE1552" s="215"/>
      <c r="AG1552" s="225"/>
      <c r="AN1552" s="215"/>
      <c r="AO1552" s="215"/>
      <c r="AP1552" s="215"/>
      <c r="AQ1552" s="215"/>
      <c r="AR1552" s="215"/>
      <c r="AS1552" s="215"/>
      <c r="AT1552" s="215"/>
      <c r="AU1552" s="215"/>
      <c r="AV1552" s="215"/>
    </row>
    <row r="1553" spans="3:64">
      <c r="C1553" s="38"/>
      <c r="D1553" s="38"/>
      <c r="AA1553" s="215"/>
      <c r="AB1553" s="215"/>
      <c r="AC1553" s="215"/>
      <c r="AD1553" s="215"/>
      <c r="AE1553" s="215"/>
      <c r="AG1553" s="225"/>
      <c r="AN1553" s="215"/>
      <c r="AO1553" s="215"/>
      <c r="AP1553" s="215"/>
      <c r="AQ1553" s="215"/>
      <c r="AR1553" s="215"/>
      <c r="AS1553" s="215"/>
      <c r="AT1553" s="215"/>
      <c r="AU1553" s="215"/>
      <c r="AV1553" s="215"/>
      <c r="AW1553" s="215"/>
      <c r="AX1553" s="215"/>
      <c r="AY1553" s="215"/>
      <c r="AZ1553" s="215"/>
      <c r="BA1553" s="215"/>
      <c r="BB1553" s="215"/>
      <c r="BC1553" s="215"/>
      <c r="BD1553" s="215"/>
      <c r="BE1553" s="215"/>
      <c r="BF1553" s="215"/>
      <c r="BG1553" s="215"/>
      <c r="BH1553" s="215"/>
      <c r="BI1553" s="215"/>
      <c r="BJ1553" s="215"/>
      <c r="BK1553" s="215"/>
      <c r="BL1553" s="215"/>
    </row>
    <row r="1554" spans="3:64">
      <c r="C1554" s="38"/>
      <c r="D1554" s="38"/>
      <c r="AA1554" s="215"/>
      <c r="AB1554" s="215"/>
      <c r="AC1554" s="215"/>
      <c r="AD1554" s="215"/>
      <c r="AE1554" s="215"/>
      <c r="AG1554" s="225"/>
      <c r="AN1554" s="215"/>
      <c r="AO1554" s="215"/>
      <c r="AP1554" s="215"/>
      <c r="AQ1554" s="215"/>
      <c r="AR1554" s="215"/>
      <c r="AS1554" s="215"/>
      <c r="AT1554" s="215"/>
      <c r="AU1554" s="215"/>
    </row>
    <row r="1555" spans="3:64">
      <c r="C1555" s="38"/>
      <c r="D1555" s="38"/>
      <c r="AA1555" s="215"/>
      <c r="AB1555" s="215"/>
      <c r="AC1555" s="215"/>
      <c r="AD1555" s="215"/>
      <c r="AE1555" s="215"/>
      <c r="AG1555" s="225"/>
      <c r="AN1555" s="215"/>
      <c r="AO1555" s="215"/>
      <c r="AP1555" s="215"/>
      <c r="AQ1555" s="215"/>
      <c r="AR1555" s="215"/>
      <c r="AS1555" s="215"/>
      <c r="AT1555" s="215"/>
      <c r="AU1555" s="215"/>
    </row>
    <row r="1556" spans="3:64">
      <c r="C1556" s="38"/>
      <c r="D1556" s="38"/>
      <c r="AA1556" s="215"/>
      <c r="AB1556" s="215"/>
      <c r="AC1556" s="215"/>
      <c r="AD1556" s="215"/>
      <c r="AE1556" s="215"/>
      <c r="AG1556" s="225"/>
      <c r="AN1556" s="215"/>
      <c r="AO1556" s="215"/>
      <c r="AP1556" s="215"/>
      <c r="AQ1556" s="215"/>
      <c r="AR1556" s="215"/>
      <c r="AS1556" s="215"/>
      <c r="AT1556" s="215"/>
      <c r="AU1556" s="215"/>
      <c r="AV1556" s="215"/>
      <c r="AW1556" s="215"/>
      <c r="AX1556" s="215"/>
      <c r="AY1556" s="215"/>
      <c r="AZ1556" s="215"/>
      <c r="BA1556" s="215"/>
      <c r="BB1556" s="215"/>
      <c r="BC1556" s="215"/>
      <c r="BD1556" s="215"/>
      <c r="BE1556" s="215"/>
      <c r="BF1556" s="215"/>
      <c r="BG1556" s="215"/>
      <c r="BH1556" s="215"/>
      <c r="BI1556" s="215"/>
      <c r="BJ1556" s="215"/>
      <c r="BK1556" s="215"/>
      <c r="BL1556" s="215"/>
    </row>
    <row r="1557" spans="3:64">
      <c r="C1557" s="38"/>
      <c r="D1557" s="38"/>
      <c r="AA1557" s="215"/>
      <c r="AB1557" s="215"/>
      <c r="AC1557" s="215"/>
      <c r="AD1557" s="215"/>
      <c r="AE1557" s="215"/>
      <c r="AG1557" s="225"/>
      <c r="AN1557" s="215"/>
      <c r="AO1557" s="215"/>
      <c r="AP1557" s="215"/>
      <c r="AQ1557" s="215"/>
      <c r="AR1557" s="215"/>
      <c r="AS1557" s="215"/>
      <c r="AT1557" s="215"/>
      <c r="AU1557" s="215"/>
      <c r="AV1557" s="215"/>
      <c r="AX1557" s="215"/>
      <c r="AY1557" s="215"/>
      <c r="AZ1557" s="215"/>
      <c r="BA1557" s="215"/>
      <c r="BB1557" s="215"/>
      <c r="BC1557" s="215"/>
      <c r="BD1557" s="215"/>
      <c r="BE1557" s="215"/>
      <c r="BF1557" s="215"/>
      <c r="BG1557" s="215"/>
      <c r="BH1557" s="215"/>
      <c r="BI1557" s="215"/>
      <c r="BJ1557" s="215"/>
      <c r="BK1557" s="215"/>
      <c r="BL1557" s="215"/>
    </row>
    <row r="1558" spans="3:64">
      <c r="C1558" s="38"/>
      <c r="D1558" s="38"/>
      <c r="AA1558" s="215"/>
      <c r="AB1558" s="215"/>
      <c r="AC1558" s="215"/>
      <c r="AD1558" s="215"/>
      <c r="AE1558" s="215"/>
      <c r="AG1558" s="225"/>
      <c r="AN1558" s="215"/>
      <c r="AO1558" s="215"/>
      <c r="AP1558" s="215"/>
      <c r="AQ1558" s="215"/>
      <c r="AR1558" s="215"/>
      <c r="AS1558" s="215"/>
      <c r="AT1558" s="215"/>
      <c r="AU1558" s="215"/>
      <c r="AV1558" s="215"/>
      <c r="AX1558" s="215"/>
    </row>
    <row r="1559" spans="3:64">
      <c r="C1559" s="38"/>
      <c r="D1559" s="38"/>
      <c r="AA1559" s="215"/>
      <c r="AB1559" s="215"/>
      <c r="AC1559" s="215"/>
      <c r="AD1559" s="215"/>
      <c r="AE1559" s="215"/>
      <c r="AG1559" s="225"/>
      <c r="AN1559" s="215"/>
      <c r="AO1559" s="215"/>
      <c r="AP1559" s="215"/>
      <c r="AQ1559" s="215"/>
      <c r="AR1559" s="215"/>
      <c r="AS1559" s="215"/>
      <c r="AT1559" s="215"/>
      <c r="AU1559" s="215"/>
    </row>
    <row r="1560" spans="3:64">
      <c r="C1560" s="38"/>
      <c r="D1560" s="38"/>
      <c r="AA1560" s="215"/>
      <c r="AB1560" s="215"/>
      <c r="AC1560" s="215"/>
      <c r="AD1560" s="215"/>
      <c r="AE1560" s="215"/>
      <c r="AG1560" s="225"/>
      <c r="AN1560" s="215"/>
      <c r="AO1560" s="215"/>
      <c r="AP1560" s="215"/>
      <c r="AQ1560" s="215"/>
      <c r="AR1560" s="215"/>
      <c r="AS1560" s="215"/>
      <c r="AT1560" s="215"/>
      <c r="AU1560" s="215"/>
      <c r="AV1560" s="215"/>
    </row>
    <row r="1561" spans="3:64">
      <c r="C1561" s="38"/>
      <c r="D1561" s="38"/>
      <c r="AA1561" s="215"/>
      <c r="AB1561" s="215"/>
      <c r="AC1561" s="215"/>
      <c r="AD1561" s="215"/>
      <c r="AE1561" s="215"/>
      <c r="AG1561" s="225"/>
      <c r="AN1561" s="215"/>
      <c r="AO1561" s="215"/>
      <c r="AP1561" s="215"/>
      <c r="AQ1561" s="215"/>
      <c r="AR1561" s="215"/>
      <c r="AS1561" s="215"/>
      <c r="AT1561" s="215"/>
      <c r="AU1561" s="215"/>
      <c r="AV1561" s="215"/>
    </row>
    <row r="1562" spans="3:64">
      <c r="C1562" s="38"/>
      <c r="D1562" s="38"/>
      <c r="AA1562" s="215"/>
      <c r="AB1562" s="215"/>
      <c r="AC1562" s="215"/>
      <c r="AD1562" s="215"/>
      <c r="AE1562" s="215"/>
      <c r="AG1562" s="225"/>
      <c r="AN1562" s="215"/>
      <c r="AO1562" s="215"/>
      <c r="AP1562" s="215"/>
      <c r="AQ1562" s="215"/>
      <c r="AR1562" s="215"/>
      <c r="AS1562" s="215"/>
      <c r="AT1562" s="215"/>
      <c r="AU1562" s="215"/>
      <c r="AV1562" s="215"/>
      <c r="AX1562" s="215"/>
    </row>
    <row r="1563" spans="3:64">
      <c r="C1563" s="38"/>
      <c r="D1563" s="38"/>
      <c r="AA1563" s="215"/>
      <c r="AB1563" s="215"/>
      <c r="AC1563" s="215"/>
      <c r="AD1563" s="215"/>
      <c r="AE1563" s="215"/>
      <c r="AG1563" s="225"/>
      <c r="AN1563" s="215"/>
      <c r="AO1563" s="215"/>
      <c r="AP1563" s="215"/>
      <c r="AQ1563" s="215"/>
      <c r="AR1563" s="215"/>
      <c r="AS1563" s="215"/>
      <c r="AT1563" s="215"/>
      <c r="AU1563" s="215"/>
      <c r="AV1563" s="215"/>
      <c r="AX1563" s="215"/>
      <c r="AY1563" s="215"/>
      <c r="AZ1563" s="215"/>
      <c r="BA1563" s="215"/>
      <c r="BB1563" s="215"/>
      <c r="BC1563" s="215"/>
      <c r="BD1563" s="215"/>
      <c r="BE1563" s="215"/>
      <c r="BF1563" s="215"/>
      <c r="BG1563" s="215"/>
      <c r="BH1563" s="215"/>
      <c r="BI1563" s="215"/>
      <c r="BJ1563" s="215"/>
      <c r="BK1563" s="215"/>
      <c r="BL1563" s="215"/>
    </row>
    <row r="1564" spans="3:64">
      <c r="C1564" s="38"/>
      <c r="D1564" s="38"/>
      <c r="AA1564" s="215"/>
      <c r="AB1564" s="215"/>
      <c r="AC1564" s="215"/>
      <c r="AD1564" s="215"/>
      <c r="AE1564" s="215"/>
      <c r="AG1564" s="225"/>
      <c r="AN1564" s="215"/>
      <c r="AO1564" s="215"/>
      <c r="AP1564" s="215"/>
      <c r="AQ1564" s="215"/>
      <c r="AR1564" s="215"/>
      <c r="AS1564" s="215"/>
      <c r="AT1564" s="215"/>
      <c r="AU1564" s="215"/>
      <c r="AV1564" s="215"/>
    </row>
    <row r="1565" spans="3:64">
      <c r="C1565" s="38"/>
      <c r="D1565" s="38"/>
      <c r="AA1565" s="215"/>
      <c r="AB1565" s="215"/>
      <c r="AC1565" s="215"/>
      <c r="AD1565" s="215"/>
      <c r="AE1565" s="215"/>
      <c r="AG1565" s="225"/>
      <c r="AN1565" s="215"/>
      <c r="AO1565" s="215"/>
      <c r="AP1565" s="215"/>
      <c r="AQ1565" s="215"/>
      <c r="AR1565" s="215"/>
      <c r="AS1565" s="215"/>
      <c r="AT1565" s="215"/>
      <c r="AU1565" s="215"/>
      <c r="AV1565" s="215"/>
    </row>
    <row r="1566" spans="3:64">
      <c r="C1566" s="38"/>
      <c r="D1566" s="38"/>
      <c r="AA1566" s="215"/>
      <c r="AB1566" s="215"/>
      <c r="AC1566" s="215"/>
      <c r="AD1566" s="215"/>
      <c r="AE1566" s="215"/>
      <c r="AG1566" s="225"/>
      <c r="AN1566" s="215"/>
      <c r="AO1566" s="215"/>
      <c r="AP1566" s="215"/>
      <c r="AQ1566" s="215"/>
      <c r="AR1566" s="215"/>
      <c r="AS1566" s="215"/>
      <c r="AT1566" s="215"/>
      <c r="AU1566" s="215"/>
      <c r="AV1566" s="215"/>
    </row>
    <row r="1567" spans="3:64">
      <c r="C1567" s="38"/>
      <c r="D1567" s="38"/>
      <c r="AA1567" s="215"/>
      <c r="AB1567" s="215"/>
      <c r="AC1567" s="215"/>
      <c r="AD1567" s="215"/>
      <c r="AE1567" s="215"/>
      <c r="AG1567" s="225"/>
      <c r="AN1567" s="215"/>
      <c r="AO1567" s="215"/>
      <c r="AP1567" s="215"/>
      <c r="AQ1567" s="215"/>
      <c r="AR1567" s="215"/>
      <c r="AS1567" s="215"/>
      <c r="AT1567" s="215"/>
      <c r="AU1567" s="215"/>
      <c r="AV1567" s="215"/>
      <c r="AX1567" s="215"/>
    </row>
    <row r="1568" spans="3:64">
      <c r="C1568" s="38"/>
      <c r="D1568" s="38"/>
      <c r="AA1568" s="215"/>
      <c r="AB1568" s="215"/>
      <c r="AC1568" s="215"/>
      <c r="AD1568" s="215"/>
      <c r="AE1568" s="215"/>
      <c r="AG1568" s="225"/>
      <c r="AN1568" s="215"/>
      <c r="AO1568" s="215"/>
      <c r="AP1568" s="215"/>
      <c r="AQ1568" s="215"/>
      <c r="AR1568" s="215"/>
      <c r="AS1568" s="215"/>
      <c r="AT1568" s="215"/>
      <c r="AU1568" s="215"/>
      <c r="AV1568" s="215"/>
      <c r="AX1568" s="215"/>
      <c r="AY1568" s="215"/>
      <c r="AZ1568" s="215"/>
      <c r="BA1568" s="215"/>
      <c r="BB1568" s="215"/>
      <c r="BC1568" s="215"/>
      <c r="BD1568" s="215"/>
      <c r="BE1568" s="215"/>
      <c r="BF1568" s="215"/>
      <c r="BG1568" s="215"/>
      <c r="BH1568" s="215"/>
      <c r="BI1568" s="215"/>
      <c r="BJ1568" s="215"/>
      <c r="BK1568" s="215"/>
      <c r="BL1568" s="215"/>
    </row>
    <row r="1569" spans="3:64">
      <c r="C1569" s="38"/>
      <c r="D1569" s="38"/>
      <c r="AA1569" s="215"/>
      <c r="AB1569" s="215"/>
      <c r="AC1569" s="215"/>
      <c r="AD1569" s="215"/>
      <c r="AE1569" s="215"/>
      <c r="AG1569" s="225"/>
      <c r="AN1569" s="215"/>
      <c r="AO1569" s="215"/>
      <c r="AP1569" s="215"/>
      <c r="AQ1569" s="215"/>
      <c r="AR1569" s="215"/>
      <c r="AS1569" s="215"/>
      <c r="AT1569" s="215"/>
      <c r="AU1569" s="215"/>
    </row>
    <row r="1570" spans="3:64">
      <c r="C1570" s="38"/>
      <c r="D1570" s="38"/>
      <c r="AA1570" s="215"/>
      <c r="AB1570" s="215"/>
      <c r="AC1570" s="215"/>
      <c r="AD1570" s="215"/>
      <c r="AE1570" s="215"/>
      <c r="AG1570" s="225"/>
      <c r="AN1570" s="215"/>
      <c r="AO1570" s="215"/>
      <c r="AP1570" s="215"/>
      <c r="AQ1570" s="215"/>
      <c r="AR1570" s="215"/>
      <c r="AS1570" s="215"/>
      <c r="AT1570" s="215"/>
      <c r="AU1570" s="215"/>
      <c r="AV1570" s="215"/>
    </row>
    <row r="1571" spans="3:64">
      <c r="C1571" s="38"/>
      <c r="D1571" s="38"/>
      <c r="AA1571" s="215"/>
      <c r="AB1571" s="215"/>
      <c r="AC1571" s="215"/>
      <c r="AD1571" s="215"/>
      <c r="AE1571" s="215"/>
      <c r="AG1571" s="225"/>
      <c r="AN1571" s="215"/>
      <c r="AO1571" s="215"/>
      <c r="AP1571" s="215"/>
      <c r="AQ1571" s="215"/>
      <c r="AR1571" s="215"/>
      <c r="AS1571" s="215"/>
      <c r="AT1571" s="215"/>
      <c r="AU1571" s="215"/>
      <c r="AV1571" s="215"/>
    </row>
    <row r="1572" spans="3:64">
      <c r="C1572" s="38"/>
      <c r="D1572" s="38"/>
      <c r="AA1572" s="215"/>
      <c r="AB1572" s="215"/>
      <c r="AC1572" s="215"/>
      <c r="AD1572" s="215"/>
      <c r="AE1572" s="215"/>
      <c r="AG1572" s="225"/>
      <c r="AN1572" s="215"/>
      <c r="AO1572" s="215"/>
      <c r="AP1572" s="215"/>
      <c r="AQ1572" s="215"/>
      <c r="AR1572" s="215"/>
      <c r="AS1572" s="215"/>
      <c r="AT1572" s="215"/>
      <c r="AU1572" s="215"/>
      <c r="AV1572" s="215"/>
      <c r="AX1572" s="215"/>
    </row>
    <row r="1573" spans="3:64">
      <c r="C1573" s="38"/>
      <c r="D1573" s="38"/>
      <c r="AA1573" s="215"/>
      <c r="AB1573" s="215"/>
      <c r="AC1573" s="215"/>
      <c r="AD1573" s="215"/>
      <c r="AE1573" s="215"/>
      <c r="AG1573" s="225"/>
      <c r="AN1573" s="215"/>
      <c r="AO1573" s="215"/>
      <c r="AP1573" s="215"/>
      <c r="AQ1573" s="215"/>
      <c r="AR1573" s="215"/>
      <c r="AS1573" s="215"/>
      <c r="AT1573" s="215"/>
      <c r="AU1573" s="215"/>
      <c r="AV1573" s="215"/>
    </row>
    <row r="1574" spans="3:64">
      <c r="C1574" s="38"/>
      <c r="D1574" s="38"/>
      <c r="AA1574" s="215"/>
      <c r="AB1574" s="215"/>
      <c r="AC1574" s="215"/>
      <c r="AD1574" s="215"/>
      <c r="AE1574" s="215"/>
      <c r="AG1574" s="225"/>
      <c r="AN1574" s="215"/>
      <c r="AO1574" s="215"/>
      <c r="AP1574" s="215"/>
      <c r="AQ1574" s="215"/>
      <c r="AR1574" s="215"/>
      <c r="AS1574" s="215"/>
      <c r="AT1574" s="215"/>
      <c r="AU1574" s="215"/>
    </row>
    <row r="1575" spans="3:64">
      <c r="C1575" s="38"/>
      <c r="D1575" s="38"/>
      <c r="AA1575" s="215"/>
      <c r="AB1575" s="215"/>
      <c r="AC1575" s="215"/>
      <c r="AD1575" s="215"/>
      <c r="AE1575" s="215"/>
      <c r="AG1575" s="225"/>
      <c r="AN1575" s="215"/>
      <c r="AO1575" s="215"/>
      <c r="AP1575" s="215"/>
      <c r="AQ1575" s="215"/>
      <c r="AR1575" s="215"/>
      <c r="AS1575" s="215"/>
      <c r="AT1575" s="215"/>
      <c r="AU1575" s="215"/>
    </row>
    <row r="1576" spans="3:64">
      <c r="C1576" s="38"/>
      <c r="D1576" s="38"/>
      <c r="AA1576" s="215"/>
      <c r="AB1576" s="215"/>
      <c r="AC1576" s="215"/>
      <c r="AD1576" s="215"/>
      <c r="AE1576" s="215"/>
      <c r="AG1576" s="225"/>
      <c r="AN1576" s="215"/>
      <c r="AO1576" s="215"/>
      <c r="AP1576" s="215"/>
      <c r="AQ1576" s="215"/>
      <c r="AR1576" s="215"/>
      <c r="AS1576" s="215"/>
      <c r="AT1576" s="215"/>
      <c r="AU1576" s="215"/>
      <c r="AV1576" s="215"/>
      <c r="AW1576" s="215"/>
      <c r="AX1576" s="215"/>
      <c r="AY1576" s="215"/>
      <c r="AZ1576" s="215"/>
      <c r="BA1576" s="215"/>
      <c r="BB1576" s="215"/>
      <c r="BC1576" s="215"/>
      <c r="BD1576" s="215"/>
      <c r="BE1576" s="215"/>
      <c r="BF1576" s="215"/>
      <c r="BG1576" s="215"/>
      <c r="BH1576" s="215"/>
      <c r="BI1576" s="215"/>
      <c r="BJ1576" s="215"/>
      <c r="BK1576" s="215"/>
      <c r="BL1576" s="215"/>
    </row>
    <row r="1577" spans="3:64">
      <c r="C1577" s="38"/>
      <c r="D1577" s="38"/>
      <c r="AA1577" s="215"/>
      <c r="AB1577" s="215"/>
      <c r="AC1577" s="215"/>
      <c r="AD1577" s="215"/>
      <c r="AE1577" s="215"/>
      <c r="AG1577" s="225"/>
      <c r="AN1577" s="215"/>
      <c r="AO1577" s="215"/>
      <c r="AP1577" s="215"/>
      <c r="AQ1577" s="215"/>
      <c r="AR1577" s="215"/>
      <c r="AS1577" s="215"/>
      <c r="AT1577" s="215"/>
      <c r="AU1577" s="215"/>
    </row>
    <row r="1578" spans="3:64">
      <c r="C1578" s="38"/>
      <c r="D1578" s="38"/>
      <c r="AA1578" s="215"/>
      <c r="AB1578" s="215"/>
      <c r="AC1578" s="215"/>
      <c r="AD1578" s="215"/>
      <c r="AE1578" s="215"/>
      <c r="AG1578" s="225"/>
      <c r="AN1578" s="215"/>
      <c r="AO1578" s="215"/>
      <c r="AP1578" s="215"/>
      <c r="AQ1578" s="215"/>
      <c r="AR1578" s="215"/>
      <c r="AS1578" s="215"/>
      <c r="AT1578" s="215"/>
      <c r="AU1578" s="215"/>
      <c r="AV1578" s="215"/>
      <c r="AW1578" s="215"/>
      <c r="AX1578" s="215"/>
      <c r="AY1578" s="215"/>
      <c r="AZ1578" s="215"/>
      <c r="BA1578" s="215"/>
      <c r="BB1578" s="215"/>
      <c r="BC1578" s="215"/>
      <c r="BD1578" s="215"/>
      <c r="BE1578" s="215"/>
      <c r="BF1578" s="215"/>
      <c r="BG1578" s="215"/>
      <c r="BH1578" s="215"/>
      <c r="BI1578" s="215"/>
      <c r="BJ1578" s="215"/>
      <c r="BK1578" s="215"/>
      <c r="BL1578" s="215"/>
    </row>
    <row r="1579" spans="3:64">
      <c r="C1579" s="38"/>
      <c r="D1579" s="38"/>
      <c r="AA1579" s="215"/>
      <c r="AB1579" s="215"/>
      <c r="AC1579" s="215"/>
      <c r="AD1579" s="215"/>
      <c r="AE1579" s="215"/>
      <c r="AG1579" s="225"/>
      <c r="AN1579" s="215"/>
      <c r="AO1579" s="215"/>
      <c r="AP1579" s="215"/>
      <c r="AQ1579" s="215"/>
      <c r="AR1579" s="215"/>
      <c r="AS1579" s="215"/>
      <c r="AT1579" s="215"/>
      <c r="AU1579" s="215"/>
      <c r="AV1579" s="215"/>
      <c r="AX1579" s="215"/>
      <c r="AY1579" s="215"/>
      <c r="AZ1579" s="215"/>
      <c r="BA1579" s="215"/>
      <c r="BB1579" s="215"/>
      <c r="BC1579" s="215"/>
      <c r="BD1579" s="215"/>
      <c r="BE1579" s="215"/>
      <c r="BF1579" s="215"/>
      <c r="BG1579" s="215"/>
      <c r="BH1579" s="215"/>
      <c r="BI1579" s="215"/>
      <c r="BJ1579" s="215"/>
      <c r="BK1579" s="215"/>
      <c r="BL1579" s="215"/>
    </row>
    <row r="1580" spans="3:64">
      <c r="C1580" s="38"/>
      <c r="D1580" s="38"/>
      <c r="AA1580" s="215"/>
      <c r="AB1580" s="215"/>
      <c r="AC1580" s="215"/>
      <c r="AD1580" s="215"/>
      <c r="AE1580" s="215"/>
      <c r="AG1580" s="225"/>
      <c r="AN1580" s="215"/>
      <c r="AO1580" s="215"/>
      <c r="AP1580" s="215"/>
      <c r="AQ1580" s="215"/>
      <c r="AR1580" s="215"/>
      <c r="AS1580" s="215"/>
      <c r="AT1580" s="215"/>
      <c r="AU1580" s="215"/>
      <c r="AV1580" s="215"/>
      <c r="AW1580" s="215"/>
      <c r="AX1580" s="215"/>
      <c r="AY1580" s="215"/>
      <c r="AZ1580" s="215"/>
      <c r="BA1580" s="215"/>
      <c r="BB1580" s="215"/>
      <c r="BC1580" s="215"/>
      <c r="BD1580" s="215"/>
      <c r="BE1580" s="215"/>
      <c r="BF1580" s="215"/>
      <c r="BG1580" s="215"/>
      <c r="BH1580" s="215"/>
      <c r="BI1580" s="215"/>
      <c r="BJ1580" s="215"/>
      <c r="BK1580" s="215"/>
      <c r="BL1580" s="215"/>
    </row>
    <row r="1581" spans="3:64">
      <c r="C1581" s="38"/>
      <c r="D1581" s="38"/>
      <c r="AA1581" s="215"/>
      <c r="AB1581" s="215"/>
      <c r="AC1581" s="215"/>
      <c r="AD1581" s="215"/>
      <c r="AE1581" s="215"/>
      <c r="AG1581" s="225"/>
      <c r="AN1581" s="215"/>
      <c r="AO1581" s="215"/>
      <c r="AP1581" s="215"/>
      <c r="AQ1581" s="215"/>
      <c r="AR1581" s="215"/>
      <c r="AS1581" s="215"/>
      <c r="AT1581" s="215"/>
      <c r="AU1581" s="215"/>
      <c r="AV1581" s="215"/>
      <c r="AX1581" s="215"/>
      <c r="AY1581" s="215"/>
      <c r="AZ1581" s="215"/>
      <c r="BA1581" s="215"/>
      <c r="BB1581" s="215"/>
      <c r="BC1581" s="215"/>
      <c r="BD1581" s="215"/>
      <c r="BE1581" s="215"/>
      <c r="BF1581" s="215"/>
      <c r="BG1581" s="215"/>
      <c r="BH1581" s="215"/>
      <c r="BI1581" s="215"/>
      <c r="BJ1581" s="215"/>
      <c r="BK1581" s="215"/>
      <c r="BL1581" s="215"/>
    </row>
    <row r="1582" spans="3:64">
      <c r="C1582" s="38"/>
      <c r="D1582" s="38"/>
      <c r="AA1582" s="215"/>
      <c r="AB1582" s="215"/>
      <c r="AC1582" s="215"/>
      <c r="AD1582" s="215"/>
      <c r="AE1582" s="215"/>
      <c r="AG1582" s="225"/>
      <c r="AN1582" s="215"/>
      <c r="AO1582" s="215"/>
      <c r="AP1582" s="215"/>
      <c r="AQ1582" s="215"/>
      <c r="AR1582" s="215"/>
      <c r="AS1582" s="215"/>
      <c r="AT1582" s="215"/>
      <c r="AU1582" s="215"/>
      <c r="AV1582" s="215"/>
      <c r="AW1582" s="215"/>
      <c r="AX1582" s="215"/>
      <c r="AY1582" s="215"/>
      <c r="AZ1582" s="215"/>
      <c r="BA1582" s="215"/>
      <c r="BB1582" s="215"/>
      <c r="BC1582" s="215"/>
      <c r="BD1582" s="215"/>
      <c r="BE1582" s="215"/>
      <c r="BF1582" s="215"/>
      <c r="BG1582" s="215"/>
      <c r="BH1582" s="215"/>
      <c r="BI1582" s="215"/>
      <c r="BJ1582" s="215"/>
      <c r="BK1582" s="215"/>
      <c r="BL1582" s="215"/>
    </row>
    <row r="1583" spans="3:64">
      <c r="C1583" s="38"/>
      <c r="D1583" s="38"/>
      <c r="AA1583" s="215"/>
      <c r="AB1583" s="215"/>
      <c r="AC1583" s="215"/>
      <c r="AD1583" s="215"/>
      <c r="AE1583" s="215"/>
      <c r="AG1583" s="225"/>
      <c r="AN1583" s="215"/>
      <c r="AO1583" s="215"/>
      <c r="AP1583" s="215"/>
      <c r="AQ1583" s="215"/>
      <c r="AR1583" s="215"/>
      <c r="AS1583" s="215"/>
      <c r="AT1583" s="215"/>
      <c r="AU1583" s="215"/>
      <c r="AV1583" s="215"/>
      <c r="AX1583" s="215"/>
    </row>
    <row r="1584" spans="3:64">
      <c r="C1584" s="38"/>
      <c r="D1584" s="38"/>
      <c r="AA1584" s="215"/>
      <c r="AB1584" s="215"/>
      <c r="AC1584" s="215"/>
      <c r="AD1584" s="215"/>
      <c r="AE1584" s="215"/>
      <c r="AG1584" s="225"/>
      <c r="AN1584" s="215"/>
      <c r="AO1584" s="215"/>
      <c r="AP1584" s="215"/>
      <c r="AQ1584" s="215"/>
      <c r="AR1584" s="215"/>
      <c r="AS1584" s="215"/>
      <c r="AT1584" s="215"/>
      <c r="AU1584" s="215"/>
      <c r="AV1584" s="215"/>
      <c r="AW1584" s="215"/>
      <c r="AX1584" s="215"/>
      <c r="AY1584" s="215"/>
      <c r="AZ1584" s="215"/>
      <c r="BA1584" s="215"/>
      <c r="BB1584" s="215"/>
      <c r="BC1584" s="215"/>
      <c r="BD1584" s="215"/>
      <c r="BE1584" s="215"/>
      <c r="BF1584" s="215"/>
      <c r="BG1584" s="215"/>
      <c r="BH1584" s="215"/>
      <c r="BI1584" s="215"/>
      <c r="BJ1584" s="215"/>
      <c r="BK1584" s="215"/>
      <c r="BL1584" s="215"/>
    </row>
    <row r="1585" spans="3:64">
      <c r="C1585" s="38"/>
      <c r="D1585" s="38"/>
      <c r="AA1585" s="215"/>
      <c r="AB1585" s="215"/>
      <c r="AC1585" s="215"/>
      <c r="AD1585" s="215"/>
      <c r="AE1585" s="215"/>
      <c r="AG1585" s="225"/>
      <c r="AN1585" s="215"/>
      <c r="AO1585" s="215"/>
      <c r="AP1585" s="215"/>
      <c r="AQ1585" s="215"/>
      <c r="AR1585" s="215"/>
      <c r="AS1585" s="215"/>
      <c r="AT1585" s="215"/>
      <c r="AU1585" s="215"/>
      <c r="AV1585" s="215"/>
      <c r="AX1585" s="215"/>
    </row>
    <row r="1586" spans="3:64">
      <c r="C1586" s="38"/>
      <c r="D1586" s="38"/>
      <c r="AA1586" s="215"/>
      <c r="AB1586" s="215"/>
      <c r="AC1586" s="215"/>
      <c r="AD1586" s="215"/>
      <c r="AE1586" s="215"/>
      <c r="AG1586" s="225"/>
      <c r="AN1586" s="215"/>
      <c r="AO1586" s="215"/>
      <c r="AP1586" s="215"/>
      <c r="AQ1586" s="215"/>
      <c r="AR1586" s="215"/>
      <c r="AS1586" s="215"/>
      <c r="AT1586" s="215"/>
      <c r="AU1586" s="215"/>
      <c r="AV1586" s="215"/>
      <c r="AW1586" s="215"/>
      <c r="AX1586" s="215"/>
      <c r="AY1586" s="215"/>
      <c r="AZ1586" s="215"/>
      <c r="BA1586" s="215"/>
      <c r="BB1586" s="215"/>
      <c r="BC1586" s="215"/>
      <c r="BD1586" s="215"/>
      <c r="BE1586" s="215"/>
      <c r="BF1586" s="215"/>
      <c r="BG1586" s="215"/>
      <c r="BH1586" s="215"/>
      <c r="BI1586" s="215"/>
      <c r="BJ1586" s="215"/>
      <c r="BK1586" s="215"/>
      <c r="BL1586" s="215"/>
    </row>
    <row r="1587" spans="3:64">
      <c r="C1587" s="38"/>
      <c r="D1587" s="38"/>
      <c r="AA1587" s="215"/>
      <c r="AB1587" s="215"/>
      <c r="AC1587" s="215"/>
      <c r="AD1587" s="215"/>
      <c r="AE1587" s="215"/>
      <c r="AG1587" s="225"/>
      <c r="AN1587" s="215"/>
      <c r="AO1587" s="215"/>
      <c r="AP1587" s="215"/>
      <c r="AQ1587" s="215"/>
      <c r="AR1587" s="215"/>
      <c r="AS1587" s="215"/>
      <c r="AT1587" s="215"/>
      <c r="AU1587" s="215"/>
      <c r="AV1587" s="215"/>
      <c r="AW1587" s="215"/>
      <c r="AX1587" s="215"/>
      <c r="AY1587" s="215"/>
      <c r="AZ1587" s="215"/>
      <c r="BA1587" s="215"/>
      <c r="BB1587" s="215"/>
      <c r="BC1587" s="215"/>
      <c r="BD1587" s="215"/>
      <c r="BE1587" s="215"/>
      <c r="BF1587" s="215"/>
      <c r="BG1587" s="215"/>
      <c r="BH1587" s="215"/>
      <c r="BI1587" s="215"/>
      <c r="BJ1587" s="215"/>
      <c r="BK1587" s="215"/>
      <c r="BL1587" s="215"/>
    </row>
    <row r="1588" spans="3:64">
      <c r="C1588" s="38"/>
      <c r="D1588" s="38"/>
      <c r="AA1588" s="215"/>
      <c r="AB1588" s="215"/>
      <c r="AC1588" s="215"/>
      <c r="AD1588" s="215"/>
      <c r="AE1588" s="215"/>
      <c r="AG1588" s="225"/>
      <c r="AN1588" s="215"/>
      <c r="AO1588" s="215"/>
      <c r="AP1588" s="215"/>
      <c r="AQ1588" s="215"/>
      <c r="AR1588" s="215"/>
      <c r="AS1588" s="215"/>
      <c r="AT1588" s="215"/>
      <c r="AU1588" s="215"/>
      <c r="AV1588" s="215"/>
      <c r="AW1588" s="215"/>
      <c r="AX1588" s="215"/>
      <c r="AY1588" s="215"/>
      <c r="AZ1588" s="215"/>
      <c r="BA1588" s="215"/>
      <c r="BB1588" s="215"/>
      <c r="BC1588" s="215"/>
      <c r="BD1588" s="215"/>
      <c r="BE1588" s="215"/>
      <c r="BF1588" s="215"/>
      <c r="BG1588" s="215"/>
      <c r="BH1588" s="215"/>
      <c r="BI1588" s="215"/>
      <c r="BJ1588" s="215"/>
      <c r="BK1588" s="215"/>
      <c r="BL1588" s="215"/>
    </row>
    <row r="1589" spans="3:64">
      <c r="C1589" s="38"/>
      <c r="D1589" s="38"/>
      <c r="AA1589" s="215"/>
      <c r="AB1589" s="215"/>
      <c r="AC1589" s="215"/>
      <c r="AD1589" s="215"/>
      <c r="AE1589" s="215"/>
      <c r="AG1589" s="225"/>
      <c r="AN1589" s="215"/>
      <c r="AO1589" s="215"/>
      <c r="AP1589" s="215"/>
      <c r="AQ1589" s="215"/>
      <c r="AR1589" s="215"/>
      <c r="AS1589" s="215"/>
      <c r="AT1589" s="215"/>
      <c r="AU1589" s="215"/>
      <c r="AV1589" s="215"/>
      <c r="AW1589" s="215"/>
      <c r="AX1589" s="215"/>
      <c r="AY1589" s="215"/>
      <c r="AZ1589" s="215"/>
      <c r="BA1589" s="215"/>
      <c r="BB1589" s="215"/>
      <c r="BC1589" s="215"/>
      <c r="BD1589" s="215"/>
      <c r="BE1589" s="215"/>
      <c r="BF1589" s="215"/>
      <c r="BG1589" s="215"/>
      <c r="BH1589" s="215"/>
      <c r="BI1589" s="215"/>
      <c r="BJ1589" s="215"/>
      <c r="BK1589" s="215"/>
      <c r="BL1589" s="215"/>
    </row>
    <row r="1590" spans="3:64">
      <c r="C1590" s="38"/>
      <c r="D1590" s="38"/>
      <c r="AA1590" s="215"/>
      <c r="AB1590" s="215"/>
      <c r="AC1590" s="215"/>
      <c r="AD1590" s="215"/>
      <c r="AE1590" s="215"/>
      <c r="AG1590" s="225"/>
      <c r="AN1590" s="215"/>
      <c r="AO1590" s="215"/>
      <c r="AP1590" s="215"/>
      <c r="AQ1590" s="215"/>
      <c r="AR1590" s="215"/>
      <c r="AS1590" s="215"/>
      <c r="AT1590" s="215"/>
      <c r="AU1590" s="215"/>
      <c r="AV1590" s="215"/>
      <c r="AX1590" s="215"/>
    </row>
    <row r="1591" spans="3:64">
      <c r="C1591" s="38"/>
      <c r="D1591" s="38"/>
      <c r="AA1591" s="215"/>
      <c r="AB1591" s="215"/>
      <c r="AC1591" s="215"/>
      <c r="AD1591" s="215"/>
      <c r="AE1591" s="215"/>
      <c r="AG1591" s="225"/>
      <c r="AN1591" s="215"/>
      <c r="AO1591" s="215"/>
      <c r="AP1591" s="215"/>
      <c r="AQ1591" s="215"/>
      <c r="AR1591" s="215"/>
      <c r="AS1591" s="215"/>
      <c r="AT1591" s="215"/>
      <c r="AU1591" s="215"/>
    </row>
    <row r="1592" spans="3:64">
      <c r="C1592" s="38"/>
      <c r="D1592" s="38"/>
      <c r="AA1592" s="215"/>
      <c r="AB1592" s="215"/>
      <c r="AC1592" s="215"/>
      <c r="AD1592" s="215"/>
      <c r="AE1592" s="215"/>
      <c r="AG1592" s="225"/>
      <c r="AN1592" s="215"/>
      <c r="AO1592" s="215"/>
      <c r="AP1592" s="215"/>
      <c r="AQ1592" s="215"/>
      <c r="AR1592" s="215"/>
      <c r="AS1592" s="215"/>
      <c r="AT1592" s="215"/>
      <c r="AU1592" s="215"/>
    </row>
    <row r="1593" spans="3:64">
      <c r="C1593" s="38"/>
      <c r="D1593" s="38"/>
      <c r="AA1593" s="215"/>
      <c r="AB1593" s="215"/>
      <c r="AC1593" s="215"/>
      <c r="AD1593" s="215"/>
      <c r="AE1593" s="215"/>
      <c r="AG1593" s="225"/>
      <c r="AN1593" s="215"/>
      <c r="AO1593" s="215"/>
      <c r="AP1593" s="215"/>
      <c r="AQ1593" s="215"/>
      <c r="AR1593" s="215"/>
      <c r="AS1593" s="215"/>
      <c r="AT1593" s="215"/>
      <c r="AU1593" s="215"/>
    </row>
    <row r="1594" spans="3:64">
      <c r="C1594" s="38"/>
      <c r="D1594" s="38"/>
      <c r="AA1594" s="215"/>
      <c r="AB1594" s="215"/>
      <c r="AC1594" s="215"/>
      <c r="AD1594" s="215"/>
      <c r="AE1594" s="215"/>
      <c r="AG1594" s="225"/>
      <c r="AN1594" s="215"/>
      <c r="AO1594" s="215"/>
      <c r="AP1594" s="215"/>
      <c r="AQ1594" s="215"/>
      <c r="AR1594" s="215"/>
      <c r="AS1594" s="215"/>
      <c r="AT1594" s="215"/>
      <c r="AU1594" s="215"/>
      <c r="AV1594" s="215"/>
    </row>
    <row r="1595" spans="3:64">
      <c r="C1595" s="38"/>
      <c r="D1595" s="38"/>
      <c r="AA1595" s="215"/>
      <c r="AB1595" s="215"/>
      <c r="AC1595" s="215"/>
      <c r="AD1595" s="215"/>
      <c r="AE1595" s="215"/>
      <c r="AG1595" s="225"/>
      <c r="AN1595" s="215"/>
      <c r="AO1595" s="215"/>
      <c r="AP1595" s="215"/>
      <c r="AQ1595" s="215"/>
      <c r="AR1595" s="215"/>
      <c r="AS1595" s="215"/>
      <c r="AT1595" s="215"/>
      <c r="AU1595" s="215"/>
      <c r="AV1595" s="215"/>
      <c r="AX1595" s="215"/>
    </row>
    <row r="1596" spans="3:64">
      <c r="C1596" s="38"/>
      <c r="D1596" s="38"/>
      <c r="AA1596" s="215"/>
      <c r="AB1596" s="215"/>
      <c r="AC1596" s="215"/>
      <c r="AD1596" s="215"/>
      <c r="AE1596" s="215"/>
      <c r="AG1596" s="225"/>
      <c r="AN1596" s="215"/>
      <c r="AO1596" s="215"/>
      <c r="AP1596" s="215"/>
      <c r="AQ1596" s="215"/>
      <c r="AR1596" s="215"/>
      <c r="AS1596" s="215"/>
      <c r="AT1596" s="215"/>
      <c r="AU1596" s="215"/>
      <c r="AV1596" s="215"/>
      <c r="AW1596" s="215"/>
      <c r="AX1596" s="215"/>
      <c r="AY1596" s="215"/>
      <c r="AZ1596" s="215"/>
      <c r="BA1596" s="215"/>
      <c r="BB1596" s="215"/>
      <c r="BC1596" s="215"/>
      <c r="BD1596" s="215"/>
      <c r="BE1596" s="215"/>
      <c r="BF1596" s="215"/>
      <c r="BG1596" s="215"/>
      <c r="BH1596" s="215"/>
      <c r="BI1596" s="215"/>
      <c r="BJ1596" s="215"/>
      <c r="BK1596" s="215"/>
      <c r="BL1596" s="215"/>
    </row>
    <row r="1597" spans="3:64">
      <c r="C1597" s="38"/>
      <c r="D1597" s="38"/>
      <c r="AA1597" s="215"/>
      <c r="AB1597" s="215"/>
      <c r="AC1597" s="215"/>
      <c r="AD1597" s="215"/>
      <c r="AE1597" s="215"/>
      <c r="AG1597" s="225"/>
      <c r="AN1597" s="215"/>
      <c r="AO1597" s="215"/>
      <c r="AP1597" s="215"/>
      <c r="AQ1597" s="215"/>
      <c r="AR1597" s="215"/>
      <c r="AS1597" s="215"/>
      <c r="AT1597" s="215"/>
      <c r="AU1597" s="215"/>
      <c r="AV1597" s="215"/>
    </row>
    <row r="1598" spans="3:64">
      <c r="C1598" s="38"/>
      <c r="D1598" s="38"/>
      <c r="AA1598" s="215"/>
      <c r="AB1598" s="215"/>
      <c r="AC1598" s="215"/>
      <c r="AD1598" s="215"/>
      <c r="AE1598" s="215"/>
      <c r="AG1598" s="225"/>
      <c r="AN1598" s="215"/>
      <c r="AO1598" s="215"/>
      <c r="AP1598" s="215"/>
      <c r="AQ1598" s="215"/>
      <c r="AR1598" s="215"/>
      <c r="AS1598" s="215"/>
      <c r="AT1598" s="215"/>
      <c r="AU1598" s="215"/>
      <c r="AV1598" s="215"/>
      <c r="AX1598" s="215"/>
    </row>
    <row r="1599" spans="3:64">
      <c r="C1599" s="38"/>
      <c r="D1599" s="38"/>
      <c r="AA1599" s="215"/>
      <c r="AB1599" s="215"/>
      <c r="AC1599" s="215"/>
      <c r="AD1599" s="215"/>
      <c r="AE1599" s="215"/>
      <c r="AG1599" s="225"/>
      <c r="AN1599" s="215"/>
      <c r="AO1599" s="215"/>
      <c r="AP1599" s="215"/>
      <c r="AQ1599" s="215"/>
      <c r="AR1599" s="215"/>
      <c r="AS1599" s="215"/>
      <c r="AT1599" s="215"/>
      <c r="AU1599" s="215"/>
    </row>
    <row r="1600" spans="3:64">
      <c r="C1600" s="38"/>
      <c r="D1600" s="38"/>
      <c r="AA1600" s="215"/>
      <c r="AB1600" s="215"/>
      <c r="AC1600" s="215"/>
      <c r="AD1600" s="215"/>
      <c r="AE1600" s="215"/>
      <c r="AG1600" s="225"/>
      <c r="AN1600" s="215"/>
      <c r="AO1600" s="215"/>
      <c r="AP1600" s="215"/>
      <c r="AQ1600" s="215"/>
      <c r="AR1600" s="215"/>
      <c r="AS1600" s="215"/>
      <c r="AT1600" s="215"/>
      <c r="AU1600" s="215"/>
      <c r="AV1600" s="215"/>
      <c r="AX1600" s="215"/>
    </row>
    <row r="1601" spans="3:64">
      <c r="C1601" s="38"/>
      <c r="D1601" s="38"/>
      <c r="AA1601" s="215"/>
      <c r="AB1601" s="215"/>
      <c r="AC1601" s="215"/>
      <c r="AD1601" s="215"/>
      <c r="AE1601" s="215"/>
      <c r="AG1601" s="225"/>
      <c r="AN1601" s="215"/>
      <c r="AO1601" s="215"/>
      <c r="AP1601" s="215"/>
      <c r="AQ1601" s="215"/>
      <c r="AR1601" s="215"/>
      <c r="AS1601" s="215"/>
      <c r="AT1601" s="215"/>
      <c r="AU1601" s="215"/>
    </row>
    <row r="1602" spans="3:64">
      <c r="C1602" s="38"/>
      <c r="D1602" s="38"/>
      <c r="AA1602" s="215"/>
      <c r="AB1602" s="215"/>
      <c r="AC1602" s="215"/>
      <c r="AD1602" s="215"/>
      <c r="AE1602" s="215"/>
      <c r="AG1602" s="225"/>
      <c r="AN1602" s="215"/>
      <c r="AO1602" s="215"/>
      <c r="AP1602" s="215"/>
      <c r="AQ1602" s="215"/>
      <c r="AR1602" s="215"/>
      <c r="AS1602" s="215"/>
      <c r="AT1602" s="215"/>
      <c r="AU1602" s="215"/>
      <c r="AV1602" s="215"/>
    </row>
    <row r="1603" spans="3:64">
      <c r="C1603" s="38"/>
      <c r="D1603" s="38"/>
      <c r="AA1603" s="215"/>
      <c r="AB1603" s="215"/>
      <c r="AC1603" s="215"/>
      <c r="AD1603" s="215"/>
      <c r="AE1603" s="215"/>
      <c r="AG1603" s="225"/>
      <c r="AN1603" s="215"/>
      <c r="AO1603" s="215"/>
      <c r="AP1603" s="215"/>
      <c r="AQ1603" s="215"/>
      <c r="AR1603" s="215"/>
      <c r="AS1603" s="215"/>
      <c r="AT1603" s="215"/>
      <c r="AU1603" s="215"/>
      <c r="AV1603" s="215"/>
      <c r="AW1603" s="215"/>
      <c r="AX1603" s="215"/>
      <c r="AY1603" s="215"/>
      <c r="AZ1603" s="215"/>
      <c r="BA1603" s="215"/>
      <c r="BB1603" s="215"/>
      <c r="BC1603" s="215"/>
      <c r="BD1603" s="215"/>
      <c r="BE1603" s="215"/>
      <c r="BF1603" s="215"/>
      <c r="BG1603" s="215"/>
      <c r="BH1603" s="215"/>
      <c r="BI1603" s="215"/>
      <c r="BJ1603" s="215"/>
      <c r="BK1603" s="215"/>
      <c r="BL1603" s="215"/>
    </row>
    <row r="1604" spans="3:64">
      <c r="C1604" s="38"/>
      <c r="D1604" s="38"/>
      <c r="AA1604" s="215"/>
      <c r="AB1604" s="215"/>
      <c r="AC1604" s="215"/>
      <c r="AD1604" s="215"/>
      <c r="AE1604" s="215"/>
      <c r="AG1604" s="225"/>
      <c r="AN1604" s="215"/>
      <c r="AO1604" s="215"/>
      <c r="AP1604" s="215"/>
      <c r="AQ1604" s="215"/>
      <c r="AR1604" s="215"/>
      <c r="AS1604" s="215"/>
      <c r="AT1604" s="215"/>
      <c r="AU1604" s="215"/>
    </row>
    <row r="1605" spans="3:64">
      <c r="C1605" s="38"/>
      <c r="D1605" s="38"/>
      <c r="AA1605" s="215"/>
      <c r="AB1605" s="215"/>
      <c r="AC1605" s="215"/>
      <c r="AD1605" s="215"/>
      <c r="AE1605" s="215"/>
      <c r="AG1605" s="225"/>
      <c r="AN1605" s="215"/>
      <c r="AO1605" s="215"/>
      <c r="AP1605" s="215"/>
      <c r="AQ1605" s="215"/>
      <c r="AR1605" s="215"/>
      <c r="AS1605" s="215"/>
      <c r="AT1605" s="215"/>
      <c r="AU1605" s="215"/>
      <c r="AV1605" s="215"/>
    </row>
    <row r="1606" spans="3:64">
      <c r="C1606" s="38"/>
      <c r="D1606" s="38"/>
      <c r="AA1606" s="215"/>
      <c r="AB1606" s="215"/>
      <c r="AC1606" s="215"/>
      <c r="AD1606" s="215"/>
      <c r="AE1606" s="215"/>
      <c r="AG1606" s="225"/>
      <c r="AN1606" s="215"/>
      <c r="AO1606" s="215"/>
      <c r="AP1606" s="215"/>
      <c r="AQ1606" s="215"/>
      <c r="AR1606" s="215"/>
      <c r="AS1606" s="215"/>
      <c r="AT1606" s="215"/>
      <c r="AU1606" s="215"/>
    </row>
    <row r="1607" spans="3:64">
      <c r="C1607" s="38"/>
      <c r="D1607" s="38"/>
      <c r="AA1607" s="215"/>
      <c r="AB1607" s="215"/>
      <c r="AC1607" s="215"/>
      <c r="AD1607" s="215"/>
      <c r="AE1607" s="215"/>
      <c r="AG1607" s="225"/>
      <c r="AN1607" s="215"/>
      <c r="AO1607" s="215"/>
      <c r="AP1607" s="215"/>
      <c r="AQ1607" s="215"/>
      <c r="AR1607" s="215"/>
      <c r="AS1607" s="215"/>
      <c r="AT1607" s="215"/>
      <c r="AU1607" s="215"/>
      <c r="AV1607" s="215"/>
      <c r="AX1607" s="215"/>
    </row>
    <row r="1608" spans="3:64">
      <c r="C1608" s="38"/>
      <c r="D1608" s="38"/>
      <c r="AA1608" s="215"/>
      <c r="AB1608" s="215"/>
      <c r="AC1608" s="215"/>
      <c r="AD1608" s="215"/>
      <c r="AE1608" s="215"/>
      <c r="AG1608" s="225"/>
      <c r="AN1608" s="215"/>
      <c r="AO1608" s="215"/>
      <c r="AP1608" s="215"/>
      <c r="AQ1608" s="215"/>
      <c r="AR1608" s="215"/>
      <c r="AS1608" s="215"/>
      <c r="AT1608" s="215"/>
      <c r="AU1608" s="215"/>
      <c r="AV1608" s="215"/>
    </row>
    <row r="1609" spans="3:64">
      <c r="C1609" s="38"/>
      <c r="D1609" s="38"/>
      <c r="AA1609" s="215"/>
      <c r="AB1609" s="215"/>
      <c r="AC1609" s="215"/>
      <c r="AD1609" s="215"/>
      <c r="AE1609" s="215"/>
      <c r="AG1609" s="225"/>
      <c r="AN1609" s="215"/>
      <c r="AO1609" s="215"/>
      <c r="AP1609" s="215"/>
      <c r="AQ1609" s="215"/>
      <c r="AR1609" s="215"/>
      <c r="AS1609" s="215"/>
      <c r="AT1609" s="215"/>
      <c r="AU1609" s="215"/>
    </row>
    <row r="1610" spans="3:64">
      <c r="C1610" s="38"/>
      <c r="D1610" s="38"/>
      <c r="AA1610" s="215"/>
      <c r="AB1610" s="215"/>
      <c r="AC1610" s="215"/>
      <c r="AD1610" s="215"/>
      <c r="AE1610" s="215"/>
      <c r="AG1610" s="225"/>
      <c r="AN1610" s="215"/>
      <c r="AO1610" s="215"/>
      <c r="AP1610" s="215"/>
      <c r="AQ1610" s="215"/>
      <c r="AR1610" s="215"/>
      <c r="AS1610" s="215"/>
      <c r="AT1610" s="215"/>
      <c r="AU1610" s="215"/>
    </row>
    <row r="1611" spans="3:64">
      <c r="C1611" s="38"/>
      <c r="D1611" s="38"/>
      <c r="AA1611" s="215"/>
      <c r="AB1611" s="215"/>
      <c r="AC1611" s="215"/>
      <c r="AD1611" s="215"/>
      <c r="AE1611" s="215"/>
      <c r="AG1611" s="225"/>
      <c r="AN1611" s="215"/>
      <c r="AO1611" s="215"/>
      <c r="AP1611" s="215"/>
      <c r="AQ1611" s="215"/>
      <c r="AR1611" s="215"/>
      <c r="AS1611" s="215"/>
      <c r="AT1611" s="215"/>
      <c r="AU1611" s="215"/>
      <c r="AV1611" s="215"/>
      <c r="AX1611" s="215"/>
      <c r="AY1611" s="215"/>
      <c r="AZ1611" s="215"/>
      <c r="BA1611" s="215"/>
      <c r="BB1611" s="215"/>
      <c r="BC1611" s="215"/>
      <c r="BD1611" s="215"/>
      <c r="BE1611" s="215"/>
      <c r="BF1611" s="215"/>
      <c r="BG1611" s="215"/>
      <c r="BH1611" s="215"/>
      <c r="BI1611" s="215"/>
      <c r="BJ1611" s="215"/>
      <c r="BK1611" s="215"/>
      <c r="BL1611" s="215"/>
    </row>
    <row r="1612" spans="3:64">
      <c r="C1612" s="38"/>
      <c r="D1612" s="38"/>
      <c r="AA1612" s="215"/>
      <c r="AB1612" s="215"/>
      <c r="AC1612" s="215"/>
      <c r="AD1612" s="215"/>
      <c r="AE1612" s="215"/>
      <c r="AG1612" s="225"/>
      <c r="AN1612" s="215"/>
      <c r="AO1612" s="215"/>
      <c r="AP1612" s="215"/>
      <c r="AQ1612" s="215"/>
      <c r="AR1612" s="215"/>
      <c r="AS1612" s="215"/>
      <c r="AT1612" s="215"/>
      <c r="AU1612" s="215"/>
      <c r="AV1612" s="215"/>
    </row>
    <row r="1613" spans="3:64">
      <c r="C1613" s="38"/>
      <c r="D1613" s="38"/>
      <c r="AA1613" s="215"/>
      <c r="AB1613" s="215"/>
      <c r="AC1613" s="215"/>
      <c r="AD1613" s="215"/>
      <c r="AE1613" s="215"/>
      <c r="AG1613" s="225"/>
      <c r="AN1613" s="215"/>
      <c r="AO1613" s="215"/>
      <c r="AP1613" s="215"/>
      <c r="AQ1613" s="215"/>
      <c r="AR1613" s="215"/>
      <c r="AS1613" s="215"/>
      <c r="AT1613" s="215"/>
      <c r="AU1613" s="215"/>
      <c r="AV1613" s="215"/>
    </row>
    <row r="1614" spans="3:64">
      <c r="C1614" s="38"/>
      <c r="D1614" s="38"/>
      <c r="AA1614" s="215"/>
      <c r="AB1614" s="215"/>
      <c r="AC1614" s="215"/>
      <c r="AD1614" s="215"/>
      <c r="AE1614" s="215"/>
      <c r="AG1614" s="225"/>
      <c r="AN1614" s="215"/>
      <c r="AO1614" s="215"/>
      <c r="AP1614" s="215"/>
      <c r="AQ1614" s="215"/>
      <c r="AR1614" s="215"/>
      <c r="AS1614" s="215"/>
      <c r="AT1614" s="215"/>
      <c r="AU1614" s="215"/>
      <c r="AV1614" s="215"/>
    </row>
    <row r="1615" spans="3:64">
      <c r="C1615" s="38"/>
      <c r="D1615" s="38"/>
      <c r="AA1615" s="215"/>
      <c r="AB1615" s="215"/>
      <c r="AC1615" s="215"/>
      <c r="AD1615" s="215"/>
      <c r="AE1615" s="215"/>
      <c r="AG1615" s="225"/>
      <c r="AN1615" s="215"/>
      <c r="AO1615" s="215"/>
      <c r="AP1615" s="215"/>
      <c r="AQ1615" s="215"/>
      <c r="AR1615" s="215"/>
      <c r="AS1615" s="215"/>
      <c r="AT1615" s="215"/>
      <c r="AU1615" s="215"/>
      <c r="AV1615" s="215"/>
      <c r="AX1615" s="215"/>
    </row>
    <row r="1616" spans="3:64">
      <c r="C1616" s="38"/>
      <c r="D1616" s="38"/>
      <c r="AA1616" s="215"/>
      <c r="AB1616" s="215"/>
      <c r="AC1616" s="215"/>
      <c r="AD1616" s="215"/>
      <c r="AE1616" s="215"/>
      <c r="AG1616" s="225"/>
      <c r="AN1616" s="215"/>
      <c r="AO1616" s="215"/>
      <c r="AP1616" s="215"/>
      <c r="AQ1616" s="215"/>
      <c r="AR1616" s="215"/>
      <c r="AS1616" s="215"/>
      <c r="AT1616" s="215"/>
      <c r="AU1616" s="215"/>
      <c r="AV1616" s="215"/>
    </row>
    <row r="1617" spans="3:64">
      <c r="C1617" s="38"/>
      <c r="D1617" s="38"/>
      <c r="AA1617" s="215"/>
      <c r="AB1617" s="215"/>
      <c r="AC1617" s="215"/>
      <c r="AD1617" s="215"/>
      <c r="AE1617" s="215"/>
      <c r="AG1617" s="225"/>
      <c r="AN1617" s="215"/>
      <c r="AO1617" s="215"/>
      <c r="AP1617" s="215"/>
      <c r="AQ1617" s="215"/>
      <c r="AR1617" s="215"/>
      <c r="AS1617" s="215"/>
      <c r="AT1617" s="215"/>
      <c r="AU1617" s="215"/>
      <c r="AV1617" s="215"/>
    </row>
    <row r="1618" spans="3:64">
      <c r="C1618" s="38"/>
      <c r="D1618" s="38"/>
      <c r="AA1618" s="215"/>
      <c r="AB1618" s="215"/>
      <c r="AC1618" s="215"/>
      <c r="AD1618" s="215"/>
      <c r="AE1618" s="215"/>
      <c r="AG1618" s="225"/>
      <c r="AN1618" s="215"/>
      <c r="AO1618" s="215"/>
      <c r="AP1618" s="215"/>
      <c r="AQ1618" s="215"/>
      <c r="AR1618" s="215"/>
      <c r="AS1618" s="215"/>
      <c r="AT1618" s="215"/>
      <c r="AU1618" s="215"/>
      <c r="AV1618" s="215"/>
      <c r="AW1618" s="215"/>
      <c r="AX1618" s="215"/>
      <c r="AY1618" s="215"/>
      <c r="AZ1618" s="215"/>
      <c r="BA1618" s="215"/>
      <c r="BB1618" s="215"/>
      <c r="BC1618" s="215"/>
      <c r="BD1618" s="215"/>
      <c r="BE1618" s="215"/>
      <c r="BF1618" s="215"/>
      <c r="BG1618" s="215"/>
      <c r="BH1618" s="215"/>
      <c r="BI1618" s="215"/>
      <c r="BJ1618" s="215"/>
      <c r="BK1618" s="215"/>
      <c r="BL1618" s="215"/>
    </row>
    <row r="1619" spans="3:64">
      <c r="C1619" s="38"/>
      <c r="D1619" s="38"/>
      <c r="AA1619" s="215"/>
      <c r="AB1619" s="215"/>
      <c r="AC1619" s="215"/>
      <c r="AD1619" s="215"/>
      <c r="AE1619" s="215"/>
      <c r="AG1619" s="225"/>
      <c r="AN1619" s="215"/>
      <c r="AO1619" s="215"/>
      <c r="AP1619" s="215"/>
      <c r="AQ1619" s="215"/>
      <c r="AR1619" s="215"/>
      <c r="AS1619" s="215"/>
      <c r="AT1619" s="215"/>
      <c r="AU1619" s="215"/>
      <c r="AV1619" s="215"/>
      <c r="AX1619" s="215"/>
      <c r="AY1619" s="215"/>
      <c r="AZ1619" s="215"/>
      <c r="BA1619" s="215"/>
      <c r="BB1619" s="215"/>
      <c r="BC1619" s="215"/>
      <c r="BD1619" s="215"/>
      <c r="BE1619" s="215"/>
      <c r="BF1619" s="215"/>
      <c r="BG1619" s="215"/>
      <c r="BH1619" s="215"/>
      <c r="BI1619" s="215"/>
      <c r="BJ1619" s="215"/>
      <c r="BK1619" s="215"/>
      <c r="BL1619" s="215"/>
    </row>
    <row r="1620" spans="3:64">
      <c r="C1620" s="38"/>
      <c r="D1620" s="38"/>
      <c r="AA1620" s="215"/>
      <c r="AB1620" s="215"/>
      <c r="AC1620" s="215"/>
      <c r="AD1620" s="215"/>
      <c r="AE1620" s="215"/>
      <c r="AG1620" s="225"/>
      <c r="AN1620" s="215"/>
      <c r="AO1620" s="215"/>
      <c r="AP1620" s="215"/>
      <c r="AQ1620" s="215"/>
      <c r="AR1620" s="215"/>
      <c r="AS1620" s="215"/>
      <c r="AT1620" s="215"/>
      <c r="AU1620" s="215"/>
      <c r="AV1620" s="215"/>
      <c r="AX1620" s="215"/>
    </row>
    <row r="1621" spans="3:64">
      <c r="C1621" s="38"/>
      <c r="D1621" s="38"/>
      <c r="AA1621" s="215"/>
      <c r="AB1621" s="215"/>
      <c r="AC1621" s="215"/>
      <c r="AD1621" s="215"/>
      <c r="AE1621" s="215"/>
      <c r="AG1621" s="225"/>
      <c r="AN1621" s="215"/>
      <c r="AO1621" s="215"/>
      <c r="AP1621" s="215"/>
      <c r="AQ1621" s="215"/>
      <c r="AR1621" s="215"/>
      <c r="AS1621" s="215"/>
      <c r="AT1621" s="215"/>
      <c r="AU1621" s="215"/>
      <c r="AV1621" s="215"/>
      <c r="AW1621" s="215"/>
      <c r="AX1621" s="215"/>
      <c r="AY1621" s="215"/>
      <c r="AZ1621" s="215"/>
      <c r="BA1621" s="215"/>
      <c r="BB1621" s="215"/>
      <c r="BC1621" s="215"/>
      <c r="BD1621" s="215"/>
      <c r="BE1621" s="215"/>
      <c r="BF1621" s="215"/>
      <c r="BG1621" s="215"/>
      <c r="BH1621" s="215"/>
      <c r="BI1621" s="215"/>
      <c r="BJ1621" s="215"/>
      <c r="BK1621" s="215"/>
      <c r="BL1621" s="215"/>
    </row>
    <row r="1622" spans="3:64">
      <c r="C1622" s="38"/>
      <c r="D1622" s="38"/>
      <c r="AA1622" s="215"/>
      <c r="AB1622" s="215"/>
      <c r="AC1622" s="215"/>
      <c r="AD1622" s="215"/>
      <c r="AE1622" s="215"/>
      <c r="AG1622" s="225"/>
      <c r="AN1622" s="215"/>
      <c r="AO1622" s="215"/>
      <c r="AP1622" s="215"/>
      <c r="AQ1622" s="215"/>
      <c r="AR1622" s="215"/>
      <c r="AS1622" s="215"/>
      <c r="AT1622" s="215"/>
      <c r="AU1622" s="215"/>
    </row>
    <row r="1623" spans="3:64">
      <c r="C1623" s="38"/>
      <c r="D1623" s="38"/>
      <c r="AA1623" s="215"/>
      <c r="AB1623" s="215"/>
      <c r="AC1623" s="215"/>
      <c r="AD1623" s="215"/>
      <c r="AE1623" s="215"/>
      <c r="AG1623" s="225"/>
      <c r="AN1623" s="215"/>
      <c r="AO1623" s="215"/>
      <c r="AP1623" s="215"/>
      <c r="AQ1623" s="215"/>
      <c r="AR1623" s="215"/>
      <c r="AS1623" s="215"/>
      <c r="AT1623" s="215"/>
      <c r="AU1623" s="215"/>
    </row>
    <row r="1624" spans="3:64">
      <c r="C1624" s="38"/>
      <c r="D1624" s="38"/>
      <c r="AA1624" s="215"/>
      <c r="AB1624" s="215"/>
      <c r="AC1624" s="215"/>
      <c r="AD1624" s="215"/>
      <c r="AE1624" s="215"/>
      <c r="AG1624" s="225"/>
      <c r="AN1624" s="215"/>
      <c r="AO1624" s="215"/>
      <c r="AP1624" s="215"/>
      <c r="AQ1624" s="215"/>
      <c r="AR1624" s="215"/>
      <c r="AS1624" s="215"/>
      <c r="AT1624" s="215"/>
      <c r="AU1624" s="215"/>
      <c r="AV1624" s="215"/>
      <c r="AX1624" s="215"/>
      <c r="AY1624" s="215"/>
      <c r="AZ1624" s="215"/>
      <c r="BA1624" s="215"/>
      <c r="BB1624" s="215"/>
      <c r="BC1624" s="215"/>
      <c r="BD1624" s="215"/>
      <c r="BE1624" s="215"/>
      <c r="BF1624" s="215"/>
      <c r="BG1624" s="215"/>
      <c r="BH1624" s="215"/>
      <c r="BI1624" s="215"/>
      <c r="BJ1624" s="215"/>
      <c r="BK1624" s="215"/>
      <c r="BL1624" s="215"/>
    </row>
    <row r="1625" spans="3:64">
      <c r="C1625" s="38"/>
      <c r="D1625" s="38"/>
      <c r="AA1625" s="215"/>
      <c r="AB1625" s="215"/>
      <c r="AC1625" s="215"/>
      <c r="AD1625" s="215"/>
      <c r="AE1625" s="215"/>
      <c r="AG1625" s="225"/>
      <c r="AN1625" s="215"/>
      <c r="AO1625" s="215"/>
      <c r="AP1625" s="215"/>
      <c r="AQ1625" s="215"/>
      <c r="AR1625" s="215"/>
      <c r="AS1625" s="215"/>
      <c r="AT1625" s="215"/>
      <c r="AU1625" s="215"/>
      <c r="AV1625" s="215"/>
    </row>
    <row r="1626" spans="3:64">
      <c r="C1626" s="38"/>
      <c r="D1626" s="38"/>
      <c r="AA1626" s="215"/>
      <c r="AB1626" s="215"/>
      <c r="AC1626" s="215"/>
      <c r="AD1626" s="215"/>
      <c r="AE1626" s="215"/>
      <c r="AG1626" s="225"/>
      <c r="AN1626" s="215"/>
      <c r="AO1626" s="215"/>
      <c r="AP1626" s="215"/>
      <c r="AQ1626" s="215"/>
      <c r="AR1626" s="215"/>
      <c r="AS1626" s="215"/>
      <c r="AT1626" s="215"/>
      <c r="AU1626" s="215"/>
      <c r="AV1626" s="215"/>
      <c r="AW1626" s="215"/>
      <c r="AX1626" s="215"/>
      <c r="AY1626" s="215"/>
      <c r="AZ1626" s="215"/>
      <c r="BA1626" s="215"/>
      <c r="BB1626" s="215"/>
      <c r="BC1626" s="215"/>
      <c r="BD1626" s="215"/>
      <c r="BE1626" s="215"/>
      <c r="BF1626" s="215"/>
      <c r="BG1626" s="215"/>
      <c r="BH1626" s="215"/>
      <c r="BI1626" s="215"/>
      <c r="BJ1626" s="215"/>
      <c r="BK1626" s="215"/>
      <c r="BL1626" s="215"/>
    </row>
    <row r="1627" spans="3:64">
      <c r="C1627" s="38"/>
      <c r="D1627" s="38"/>
      <c r="AA1627" s="215"/>
      <c r="AB1627" s="215"/>
      <c r="AC1627" s="215"/>
      <c r="AD1627" s="215"/>
      <c r="AE1627" s="215"/>
      <c r="AG1627" s="225"/>
      <c r="AN1627" s="215"/>
      <c r="AO1627" s="215"/>
      <c r="AP1627" s="215"/>
      <c r="AQ1627" s="215"/>
      <c r="AR1627" s="215"/>
      <c r="AS1627" s="215"/>
      <c r="AT1627" s="215"/>
      <c r="AU1627" s="215"/>
    </row>
    <row r="1628" spans="3:64">
      <c r="C1628" s="38"/>
      <c r="D1628" s="38"/>
      <c r="AA1628" s="215"/>
      <c r="AB1628" s="215"/>
      <c r="AC1628" s="215"/>
      <c r="AD1628" s="215"/>
      <c r="AE1628" s="215"/>
      <c r="AG1628" s="225"/>
      <c r="AN1628" s="215"/>
      <c r="AO1628" s="215"/>
      <c r="AP1628" s="215"/>
      <c r="AQ1628" s="215"/>
      <c r="AR1628" s="215"/>
      <c r="AS1628" s="215"/>
      <c r="AT1628" s="215"/>
      <c r="AU1628" s="215"/>
      <c r="AV1628" s="215"/>
      <c r="AW1628" s="215"/>
      <c r="AX1628" s="215"/>
      <c r="AY1628" s="215"/>
      <c r="AZ1628" s="215"/>
      <c r="BA1628" s="215"/>
      <c r="BB1628" s="215"/>
      <c r="BC1628" s="215"/>
      <c r="BD1628" s="215"/>
      <c r="BE1628" s="215"/>
      <c r="BF1628" s="215"/>
      <c r="BG1628" s="215"/>
      <c r="BH1628" s="215"/>
      <c r="BI1628" s="215"/>
      <c r="BJ1628" s="215"/>
      <c r="BK1628" s="215"/>
      <c r="BL1628" s="215"/>
    </row>
    <row r="1629" spans="3:64">
      <c r="C1629" s="38"/>
      <c r="D1629" s="38"/>
      <c r="AA1629" s="215"/>
      <c r="AB1629" s="215"/>
      <c r="AC1629" s="215"/>
      <c r="AD1629" s="215"/>
      <c r="AE1629" s="215"/>
      <c r="AG1629" s="225"/>
      <c r="AN1629" s="215"/>
      <c r="AO1629" s="215"/>
      <c r="AP1629" s="215"/>
      <c r="AQ1629" s="215"/>
      <c r="AR1629" s="215"/>
      <c r="AS1629" s="215"/>
      <c r="AT1629" s="215"/>
      <c r="AU1629" s="215"/>
    </row>
    <row r="1630" spans="3:64">
      <c r="C1630" s="38"/>
      <c r="D1630" s="38"/>
      <c r="AA1630" s="215"/>
      <c r="AB1630" s="215"/>
      <c r="AC1630" s="215"/>
      <c r="AD1630" s="215"/>
      <c r="AE1630" s="215"/>
      <c r="AG1630" s="225"/>
      <c r="AN1630" s="215"/>
      <c r="AO1630" s="215"/>
      <c r="AP1630" s="215"/>
      <c r="AQ1630" s="215"/>
      <c r="AR1630" s="215"/>
      <c r="AS1630" s="215"/>
      <c r="AT1630" s="215"/>
      <c r="AU1630" s="215"/>
    </row>
    <row r="1631" spans="3:64">
      <c r="C1631" s="38"/>
      <c r="D1631" s="38"/>
      <c r="AA1631" s="215"/>
      <c r="AB1631" s="215"/>
      <c r="AC1631" s="215"/>
      <c r="AD1631" s="215"/>
      <c r="AE1631" s="215"/>
      <c r="AG1631" s="225"/>
      <c r="AN1631" s="215"/>
      <c r="AO1631" s="215"/>
      <c r="AP1631" s="215"/>
      <c r="AQ1631" s="215"/>
      <c r="AR1631" s="215"/>
      <c r="AS1631" s="215"/>
      <c r="AT1631" s="215"/>
      <c r="AU1631" s="215"/>
    </row>
    <row r="1632" spans="3:64">
      <c r="C1632" s="38"/>
      <c r="D1632" s="38"/>
      <c r="AA1632" s="215"/>
      <c r="AB1632" s="215"/>
      <c r="AC1632" s="215"/>
      <c r="AD1632" s="215"/>
      <c r="AE1632" s="215"/>
      <c r="AG1632" s="225"/>
      <c r="AN1632" s="215"/>
      <c r="AO1632" s="215"/>
      <c r="AP1632" s="215"/>
      <c r="AQ1632" s="215"/>
      <c r="AR1632" s="215"/>
      <c r="AS1632" s="215"/>
      <c r="AT1632" s="215"/>
      <c r="AU1632" s="215"/>
    </row>
    <row r="1633" spans="3:64">
      <c r="C1633" s="38"/>
      <c r="D1633" s="38"/>
      <c r="AA1633" s="215"/>
      <c r="AB1633" s="215"/>
      <c r="AC1633" s="215"/>
      <c r="AD1633" s="215"/>
      <c r="AE1633" s="215"/>
      <c r="AG1633" s="225"/>
      <c r="AN1633" s="215"/>
      <c r="AO1633" s="215"/>
      <c r="AP1633" s="215"/>
      <c r="AQ1633" s="215"/>
      <c r="AR1633" s="215"/>
      <c r="AS1633" s="215"/>
      <c r="AT1633" s="215"/>
      <c r="AU1633" s="215"/>
    </row>
    <row r="1634" spans="3:64">
      <c r="C1634" s="38"/>
      <c r="D1634" s="38"/>
      <c r="AA1634" s="215"/>
      <c r="AB1634" s="215"/>
      <c r="AC1634" s="215"/>
      <c r="AD1634" s="215"/>
      <c r="AE1634" s="215"/>
      <c r="AG1634" s="225"/>
      <c r="AN1634" s="215"/>
      <c r="AO1634" s="215"/>
      <c r="AP1634" s="215"/>
      <c r="AQ1634" s="215"/>
      <c r="AR1634" s="215"/>
      <c r="AS1634" s="215"/>
      <c r="AT1634" s="215"/>
      <c r="AU1634" s="215"/>
      <c r="AV1634" s="215"/>
      <c r="AX1634" s="215"/>
    </row>
    <row r="1635" spans="3:64">
      <c r="C1635" s="38"/>
      <c r="D1635" s="38"/>
      <c r="AA1635" s="215"/>
      <c r="AB1635" s="215"/>
      <c r="AC1635" s="215"/>
      <c r="AD1635" s="215"/>
      <c r="AE1635" s="215"/>
      <c r="AG1635" s="225"/>
      <c r="AN1635" s="215"/>
      <c r="AO1635" s="215"/>
      <c r="AP1635" s="215"/>
      <c r="AQ1635" s="215"/>
      <c r="AR1635" s="215"/>
      <c r="AS1635" s="215"/>
      <c r="AT1635" s="215"/>
      <c r="AU1635" s="215"/>
      <c r="AV1635" s="215"/>
      <c r="AX1635" s="215"/>
    </row>
    <row r="1636" spans="3:64">
      <c r="C1636" s="38"/>
      <c r="D1636" s="38"/>
      <c r="AA1636" s="215"/>
      <c r="AB1636" s="215"/>
      <c r="AC1636" s="215"/>
      <c r="AD1636" s="215"/>
      <c r="AE1636" s="215"/>
      <c r="AG1636" s="225"/>
      <c r="AN1636" s="215"/>
      <c r="AO1636" s="215"/>
      <c r="AP1636" s="215"/>
      <c r="AQ1636" s="215"/>
      <c r="AR1636" s="215"/>
      <c r="AS1636" s="215"/>
      <c r="AT1636" s="215"/>
      <c r="AU1636" s="215"/>
      <c r="AV1636" s="215"/>
      <c r="AW1636" s="215"/>
      <c r="AX1636" s="215"/>
      <c r="AY1636" s="215"/>
      <c r="AZ1636" s="215"/>
      <c r="BA1636" s="215"/>
      <c r="BB1636" s="215"/>
      <c r="BC1636" s="215"/>
      <c r="BD1636" s="215"/>
      <c r="BE1636" s="215"/>
      <c r="BF1636" s="215"/>
      <c r="BG1636" s="215"/>
      <c r="BH1636" s="215"/>
      <c r="BI1636" s="215"/>
      <c r="BJ1636" s="215"/>
      <c r="BK1636" s="215"/>
      <c r="BL1636" s="215"/>
    </row>
    <row r="1637" spans="3:64">
      <c r="C1637" s="38"/>
      <c r="D1637" s="38"/>
      <c r="AA1637" s="215"/>
      <c r="AB1637" s="215"/>
      <c r="AC1637" s="215"/>
      <c r="AD1637" s="215"/>
      <c r="AE1637" s="215"/>
      <c r="AG1637" s="225"/>
      <c r="AN1637" s="215"/>
      <c r="AO1637" s="215"/>
      <c r="AP1637" s="215"/>
      <c r="AQ1637" s="215"/>
      <c r="AR1637" s="215"/>
      <c r="AS1637" s="215"/>
      <c r="AT1637" s="215"/>
      <c r="AU1637" s="215"/>
    </row>
    <row r="1638" spans="3:64">
      <c r="C1638" s="38"/>
      <c r="D1638" s="38"/>
      <c r="AA1638" s="215"/>
      <c r="AB1638" s="215"/>
      <c r="AC1638" s="215"/>
      <c r="AD1638" s="215"/>
      <c r="AE1638" s="215"/>
      <c r="AG1638" s="225"/>
      <c r="AN1638" s="215"/>
      <c r="AO1638" s="215"/>
      <c r="AP1638" s="215"/>
      <c r="AQ1638" s="215"/>
      <c r="AR1638" s="215"/>
      <c r="AS1638" s="215"/>
      <c r="AT1638" s="215"/>
      <c r="AU1638" s="215"/>
      <c r="AV1638" s="215"/>
      <c r="AX1638" s="215"/>
      <c r="AY1638" s="215"/>
      <c r="AZ1638" s="215"/>
      <c r="BA1638" s="215"/>
      <c r="BB1638" s="215"/>
      <c r="BC1638" s="215"/>
      <c r="BD1638" s="215"/>
      <c r="BE1638" s="215"/>
      <c r="BF1638" s="215"/>
      <c r="BG1638" s="215"/>
      <c r="BH1638" s="215"/>
      <c r="BI1638" s="215"/>
      <c r="BJ1638" s="215"/>
      <c r="BK1638" s="215"/>
      <c r="BL1638" s="215"/>
    </row>
    <row r="1639" spans="3:64">
      <c r="C1639" s="38"/>
      <c r="D1639" s="38"/>
      <c r="AA1639" s="215"/>
      <c r="AB1639" s="215"/>
      <c r="AC1639" s="215"/>
      <c r="AD1639" s="215"/>
      <c r="AE1639" s="215"/>
      <c r="AG1639" s="225"/>
      <c r="AN1639" s="215"/>
      <c r="AO1639" s="215"/>
      <c r="AP1639" s="215"/>
      <c r="AQ1639" s="215"/>
      <c r="AR1639" s="215"/>
      <c r="AS1639" s="215"/>
      <c r="AT1639" s="215"/>
      <c r="AU1639" s="215"/>
      <c r="AV1639" s="5"/>
    </row>
    <row r="1640" spans="3:64">
      <c r="C1640" s="38"/>
      <c r="D1640" s="38"/>
      <c r="AA1640" s="215"/>
      <c r="AB1640" s="215"/>
      <c r="AC1640" s="215"/>
      <c r="AD1640" s="215"/>
      <c r="AE1640" s="215"/>
      <c r="AG1640" s="225"/>
      <c r="AN1640" s="215"/>
      <c r="AO1640" s="215"/>
      <c r="AP1640" s="215"/>
      <c r="AQ1640" s="215"/>
      <c r="AR1640" s="215"/>
      <c r="AS1640" s="215"/>
      <c r="AT1640" s="215"/>
      <c r="AU1640" s="215"/>
      <c r="AV1640" s="215"/>
    </row>
    <row r="1641" spans="3:64">
      <c r="C1641" s="38"/>
      <c r="D1641" s="38"/>
      <c r="AA1641" s="215"/>
      <c r="AB1641" s="215"/>
      <c r="AC1641" s="215"/>
      <c r="AD1641" s="215"/>
      <c r="AE1641" s="215"/>
      <c r="AG1641" s="225"/>
      <c r="AN1641" s="215"/>
      <c r="AO1641" s="215"/>
      <c r="AP1641" s="215"/>
      <c r="AQ1641" s="215"/>
      <c r="AR1641" s="215"/>
      <c r="AS1641" s="215"/>
      <c r="AT1641" s="215"/>
      <c r="AU1641" s="215"/>
      <c r="AV1641" s="215"/>
      <c r="AX1641" s="215"/>
      <c r="AY1641" s="215"/>
      <c r="AZ1641" s="215"/>
      <c r="BA1641" s="215"/>
      <c r="BB1641" s="215"/>
      <c r="BC1641" s="215"/>
      <c r="BD1641" s="215"/>
      <c r="BE1641" s="215"/>
      <c r="BF1641" s="215"/>
      <c r="BG1641" s="215"/>
      <c r="BH1641" s="215"/>
      <c r="BI1641" s="215"/>
      <c r="BJ1641" s="215"/>
      <c r="BK1641" s="215"/>
      <c r="BL1641" s="215"/>
    </row>
    <row r="1642" spans="3:64">
      <c r="C1642" s="38"/>
      <c r="D1642" s="38"/>
      <c r="AA1642" s="215"/>
      <c r="AB1642" s="215"/>
      <c r="AC1642" s="215"/>
      <c r="AD1642" s="215"/>
      <c r="AE1642" s="215"/>
      <c r="AG1642" s="225"/>
      <c r="AN1642" s="215"/>
      <c r="AO1642" s="215"/>
      <c r="AP1642" s="215"/>
      <c r="AQ1642" s="215"/>
      <c r="AR1642" s="215"/>
      <c r="AS1642" s="215"/>
      <c r="AT1642" s="215"/>
      <c r="AU1642" s="215"/>
      <c r="AV1642" s="215"/>
    </row>
    <row r="1643" spans="3:64">
      <c r="C1643" s="38"/>
      <c r="D1643" s="38"/>
      <c r="AA1643" s="215"/>
      <c r="AB1643" s="215"/>
      <c r="AC1643" s="215"/>
      <c r="AD1643" s="215"/>
      <c r="AE1643" s="215"/>
      <c r="AG1643" s="225"/>
      <c r="AN1643" s="215"/>
      <c r="AO1643" s="215"/>
      <c r="AP1643" s="215"/>
      <c r="AQ1643" s="215"/>
      <c r="AR1643" s="215"/>
      <c r="AS1643" s="215"/>
      <c r="AT1643" s="215"/>
      <c r="AU1643" s="215"/>
      <c r="AV1643" s="215"/>
    </row>
    <row r="1644" spans="3:64">
      <c r="C1644" s="38"/>
      <c r="D1644" s="38"/>
      <c r="AA1644" s="215"/>
      <c r="AB1644" s="215"/>
      <c r="AC1644" s="215"/>
      <c r="AD1644" s="215"/>
      <c r="AE1644" s="215"/>
      <c r="AG1644" s="225"/>
      <c r="AN1644" s="215"/>
      <c r="AO1644" s="215"/>
      <c r="AP1644" s="215"/>
      <c r="AQ1644" s="215"/>
      <c r="AR1644" s="215"/>
      <c r="AS1644" s="215"/>
      <c r="AT1644" s="215"/>
      <c r="AU1644" s="215"/>
    </row>
    <row r="1645" spans="3:64">
      <c r="C1645" s="38"/>
      <c r="D1645" s="38"/>
      <c r="AA1645" s="215"/>
      <c r="AB1645" s="215"/>
      <c r="AC1645" s="215"/>
      <c r="AD1645" s="215"/>
      <c r="AE1645" s="215"/>
      <c r="AG1645" s="225"/>
      <c r="AN1645" s="215"/>
      <c r="AO1645" s="215"/>
      <c r="AP1645" s="215"/>
      <c r="AQ1645" s="215"/>
      <c r="AR1645" s="215"/>
      <c r="AS1645" s="215"/>
      <c r="AT1645" s="215"/>
      <c r="AU1645" s="215"/>
    </row>
    <row r="1646" spans="3:64">
      <c r="C1646" s="38"/>
      <c r="D1646" s="38"/>
      <c r="AA1646" s="215"/>
      <c r="AB1646" s="215"/>
      <c r="AC1646" s="215"/>
      <c r="AD1646" s="215"/>
      <c r="AE1646" s="215"/>
      <c r="AG1646" s="225"/>
      <c r="AN1646" s="215"/>
      <c r="AO1646" s="215"/>
      <c r="AP1646" s="215"/>
      <c r="AQ1646" s="215"/>
      <c r="AR1646" s="215"/>
      <c r="AS1646" s="215"/>
      <c r="AT1646" s="215"/>
      <c r="AU1646" s="215"/>
    </row>
    <row r="1647" spans="3:64">
      <c r="C1647" s="38"/>
      <c r="D1647" s="38"/>
      <c r="AA1647" s="215"/>
      <c r="AB1647" s="215"/>
      <c r="AC1647" s="215"/>
      <c r="AD1647" s="215"/>
      <c r="AE1647" s="215"/>
      <c r="AG1647" s="225"/>
      <c r="AN1647" s="215"/>
      <c r="AO1647" s="215"/>
      <c r="AP1647" s="215"/>
      <c r="AQ1647" s="215"/>
      <c r="AR1647" s="215"/>
      <c r="AS1647" s="215"/>
      <c r="AT1647" s="215"/>
      <c r="AU1647" s="215"/>
    </row>
    <row r="1648" spans="3:64">
      <c r="C1648" s="38"/>
      <c r="D1648" s="38"/>
      <c r="AA1648" s="215"/>
      <c r="AB1648" s="215"/>
      <c r="AC1648" s="215"/>
      <c r="AD1648" s="215"/>
      <c r="AE1648" s="215"/>
      <c r="AG1648" s="225"/>
      <c r="AN1648" s="215"/>
      <c r="AO1648" s="215"/>
      <c r="AP1648" s="215"/>
      <c r="AQ1648" s="215"/>
      <c r="AR1648" s="215"/>
      <c r="AS1648" s="215"/>
      <c r="AT1648" s="215"/>
      <c r="AU1648" s="215"/>
    </row>
    <row r="1649" spans="3:64">
      <c r="C1649" s="38"/>
      <c r="D1649" s="38"/>
      <c r="AA1649" s="215"/>
      <c r="AB1649" s="215"/>
      <c r="AC1649" s="215"/>
      <c r="AD1649" s="215"/>
      <c r="AE1649" s="215"/>
      <c r="AG1649" s="225"/>
      <c r="AN1649" s="215"/>
      <c r="AO1649" s="215"/>
      <c r="AP1649" s="215"/>
      <c r="AQ1649" s="215"/>
      <c r="AR1649" s="215"/>
      <c r="AS1649" s="215"/>
      <c r="AT1649" s="215"/>
      <c r="AU1649" s="215"/>
    </row>
    <row r="1650" spans="3:64">
      <c r="C1650" s="38"/>
      <c r="D1650" s="38"/>
      <c r="AA1650" s="215"/>
      <c r="AB1650" s="215"/>
      <c r="AC1650" s="215"/>
      <c r="AD1650" s="215"/>
      <c r="AE1650" s="215"/>
      <c r="AG1650" s="225"/>
      <c r="AN1650" s="215"/>
      <c r="AO1650" s="215"/>
      <c r="AP1650" s="215"/>
      <c r="AQ1650" s="215"/>
      <c r="AR1650" s="215"/>
      <c r="AS1650" s="215"/>
      <c r="AT1650" s="215"/>
      <c r="AU1650" s="215"/>
    </row>
    <row r="1651" spans="3:64">
      <c r="C1651" s="38"/>
      <c r="D1651" s="38"/>
      <c r="AA1651" s="215"/>
      <c r="AB1651" s="215"/>
      <c r="AC1651" s="215"/>
      <c r="AD1651" s="215"/>
      <c r="AE1651" s="215"/>
      <c r="AG1651" s="225"/>
      <c r="AN1651" s="215"/>
      <c r="AO1651" s="215"/>
      <c r="AP1651" s="215"/>
      <c r="AQ1651" s="215"/>
      <c r="AR1651" s="215"/>
      <c r="AS1651" s="215"/>
      <c r="AT1651" s="215"/>
      <c r="AU1651" s="215"/>
      <c r="AV1651" s="215"/>
    </row>
    <row r="1652" spans="3:64">
      <c r="C1652" s="38"/>
      <c r="D1652" s="38"/>
      <c r="AA1652" s="215"/>
      <c r="AB1652" s="215"/>
      <c r="AC1652" s="215"/>
      <c r="AD1652" s="215"/>
      <c r="AE1652" s="215"/>
      <c r="AG1652" s="225"/>
      <c r="AN1652" s="215"/>
      <c r="AO1652" s="215"/>
      <c r="AP1652" s="215"/>
      <c r="AQ1652" s="215"/>
      <c r="AR1652" s="215"/>
      <c r="AS1652" s="215"/>
      <c r="AT1652" s="215"/>
      <c r="AU1652" s="215"/>
      <c r="AV1652" s="215"/>
      <c r="AW1652" s="215"/>
      <c r="AX1652" s="215"/>
      <c r="AY1652" s="215"/>
      <c r="AZ1652" s="215"/>
      <c r="BA1652" s="215"/>
      <c r="BB1652" s="215"/>
      <c r="BC1652" s="215"/>
      <c r="BD1652" s="215"/>
      <c r="BE1652" s="215"/>
      <c r="BF1652" s="215"/>
      <c r="BG1652" s="215"/>
      <c r="BH1652" s="215"/>
      <c r="BI1652" s="215"/>
      <c r="BJ1652" s="215"/>
      <c r="BK1652" s="215"/>
      <c r="BL1652" s="215"/>
    </row>
    <row r="1653" spans="3:64">
      <c r="C1653" s="38"/>
      <c r="D1653" s="38"/>
      <c r="AA1653" s="215"/>
      <c r="AB1653" s="215"/>
      <c r="AC1653" s="215"/>
      <c r="AD1653" s="215"/>
      <c r="AE1653" s="215"/>
      <c r="AG1653" s="225"/>
      <c r="AN1653" s="215"/>
      <c r="AO1653" s="215"/>
      <c r="AP1653" s="215"/>
      <c r="AQ1653" s="215"/>
      <c r="AR1653" s="215"/>
      <c r="AS1653" s="215"/>
      <c r="AT1653" s="215"/>
      <c r="AU1653" s="215"/>
    </row>
    <row r="1654" spans="3:64">
      <c r="C1654" s="38"/>
      <c r="D1654" s="38"/>
      <c r="AA1654" s="215"/>
      <c r="AB1654" s="215"/>
      <c r="AC1654" s="215"/>
      <c r="AD1654" s="215"/>
      <c r="AE1654" s="215"/>
      <c r="AG1654" s="225"/>
      <c r="AN1654" s="215"/>
      <c r="AO1654" s="215"/>
      <c r="AP1654" s="215"/>
      <c r="AQ1654" s="215"/>
      <c r="AR1654" s="215"/>
      <c r="AS1654" s="215"/>
      <c r="AT1654" s="215"/>
      <c r="AU1654" s="215"/>
    </row>
    <row r="1655" spans="3:64">
      <c r="C1655" s="38"/>
      <c r="D1655" s="38"/>
      <c r="AA1655" s="215"/>
      <c r="AB1655" s="215"/>
      <c r="AC1655" s="215"/>
      <c r="AD1655" s="215"/>
      <c r="AE1655" s="215"/>
      <c r="AG1655" s="225"/>
      <c r="AN1655" s="215"/>
      <c r="AO1655" s="215"/>
      <c r="AP1655" s="215"/>
      <c r="AQ1655" s="215"/>
      <c r="AR1655" s="215"/>
      <c r="AS1655" s="215"/>
      <c r="AT1655" s="215"/>
      <c r="AU1655" s="215"/>
    </row>
    <row r="1656" spans="3:64">
      <c r="C1656" s="38"/>
      <c r="D1656" s="38"/>
      <c r="AA1656" s="215"/>
      <c r="AB1656" s="215"/>
      <c r="AC1656" s="215"/>
      <c r="AD1656" s="215"/>
      <c r="AE1656" s="215"/>
      <c r="AG1656" s="225"/>
      <c r="AN1656" s="215"/>
      <c r="AO1656" s="215"/>
      <c r="AP1656" s="215"/>
      <c r="AQ1656" s="215"/>
      <c r="AR1656" s="215"/>
      <c r="AS1656" s="215"/>
      <c r="AT1656" s="215"/>
      <c r="AU1656" s="215"/>
    </row>
    <row r="1657" spans="3:64">
      <c r="C1657" s="38"/>
      <c r="D1657" s="38"/>
      <c r="AA1657" s="215"/>
      <c r="AB1657" s="215"/>
      <c r="AC1657" s="215"/>
      <c r="AD1657" s="215"/>
      <c r="AE1657" s="215"/>
      <c r="AG1657" s="225"/>
      <c r="AN1657" s="215"/>
      <c r="AO1657" s="215"/>
      <c r="AP1657" s="215"/>
      <c r="AQ1657" s="215"/>
      <c r="AR1657" s="215"/>
      <c r="AS1657" s="215"/>
      <c r="AT1657" s="215"/>
      <c r="AU1657" s="215"/>
      <c r="AV1657" s="215"/>
      <c r="AW1657" s="215"/>
      <c r="AX1657" s="215"/>
      <c r="AY1657" s="215"/>
      <c r="AZ1657" s="215"/>
      <c r="BA1657" s="215"/>
      <c r="BB1657" s="215"/>
      <c r="BC1657" s="215"/>
      <c r="BD1657" s="215"/>
      <c r="BE1657" s="215"/>
      <c r="BF1657" s="215"/>
      <c r="BG1657" s="215"/>
      <c r="BH1657" s="215"/>
      <c r="BI1657" s="215"/>
      <c r="BJ1657" s="215"/>
      <c r="BK1657" s="215"/>
      <c r="BL1657" s="215"/>
    </row>
    <row r="1658" spans="3:64">
      <c r="C1658" s="38"/>
      <c r="D1658" s="38"/>
      <c r="AA1658" s="215"/>
      <c r="AB1658" s="215"/>
      <c r="AC1658" s="215"/>
      <c r="AD1658" s="215"/>
      <c r="AE1658" s="215"/>
      <c r="AG1658" s="225"/>
      <c r="AN1658" s="215"/>
      <c r="AO1658" s="215"/>
      <c r="AP1658" s="215"/>
      <c r="AQ1658" s="215"/>
      <c r="AR1658" s="215"/>
      <c r="AS1658" s="215"/>
      <c r="AT1658" s="215"/>
      <c r="AU1658" s="215"/>
    </row>
    <row r="1659" spans="3:64">
      <c r="C1659" s="38"/>
      <c r="D1659" s="38"/>
      <c r="AA1659" s="215"/>
      <c r="AB1659" s="215"/>
      <c r="AC1659" s="215"/>
      <c r="AD1659" s="215"/>
      <c r="AE1659" s="215"/>
      <c r="AG1659" s="225"/>
      <c r="AN1659" s="215"/>
      <c r="AO1659" s="215"/>
      <c r="AP1659" s="215"/>
      <c r="AQ1659" s="215"/>
      <c r="AR1659" s="215"/>
      <c r="AS1659" s="215"/>
      <c r="AT1659" s="215"/>
      <c r="AU1659" s="215"/>
    </row>
    <row r="1660" spans="3:64">
      <c r="C1660" s="38"/>
      <c r="D1660" s="38"/>
      <c r="AA1660" s="215"/>
      <c r="AB1660" s="215"/>
      <c r="AC1660" s="215"/>
      <c r="AD1660" s="215"/>
      <c r="AE1660" s="215"/>
      <c r="AG1660" s="225"/>
      <c r="AN1660" s="215"/>
      <c r="AO1660" s="215"/>
      <c r="AP1660" s="215"/>
      <c r="AQ1660" s="215"/>
      <c r="AR1660" s="215"/>
      <c r="AS1660" s="215"/>
      <c r="AT1660" s="215"/>
      <c r="AU1660" s="215"/>
      <c r="AV1660" s="215"/>
      <c r="AX1660" s="215"/>
    </row>
    <row r="1661" spans="3:64">
      <c r="C1661" s="38"/>
      <c r="D1661" s="38"/>
      <c r="AA1661" s="215"/>
      <c r="AB1661" s="215"/>
      <c r="AC1661" s="215"/>
      <c r="AD1661" s="215"/>
      <c r="AE1661" s="215"/>
      <c r="AG1661" s="225"/>
      <c r="AN1661" s="215"/>
      <c r="AO1661" s="215"/>
      <c r="AP1661" s="215"/>
      <c r="AQ1661" s="215"/>
      <c r="AR1661" s="215"/>
      <c r="AS1661" s="215"/>
      <c r="AT1661" s="215"/>
      <c r="AU1661" s="215"/>
      <c r="AV1661" s="215"/>
      <c r="AX1661" s="215"/>
      <c r="AY1661" s="215"/>
      <c r="AZ1661" s="215"/>
      <c r="BA1661" s="215"/>
      <c r="BB1661" s="215"/>
      <c r="BC1661" s="215"/>
      <c r="BD1661" s="215"/>
      <c r="BE1661" s="215"/>
      <c r="BF1661" s="215"/>
      <c r="BG1661" s="215"/>
      <c r="BH1661" s="215"/>
      <c r="BI1661" s="215"/>
      <c r="BJ1661" s="215"/>
      <c r="BK1661" s="215"/>
      <c r="BL1661" s="215"/>
    </row>
    <row r="1662" spans="3:64">
      <c r="C1662" s="38"/>
      <c r="D1662" s="38"/>
      <c r="AA1662" s="215"/>
      <c r="AB1662" s="215"/>
      <c r="AC1662" s="215"/>
      <c r="AD1662" s="215"/>
      <c r="AE1662" s="215"/>
      <c r="AG1662" s="225"/>
      <c r="AN1662" s="215"/>
      <c r="AO1662" s="215"/>
      <c r="AP1662" s="215"/>
      <c r="AQ1662" s="215"/>
      <c r="AR1662" s="215"/>
      <c r="AS1662" s="215"/>
      <c r="AT1662" s="215"/>
      <c r="AU1662" s="215"/>
      <c r="AV1662" s="215"/>
      <c r="AW1662" s="215"/>
      <c r="AX1662" s="215"/>
      <c r="AY1662" s="215"/>
      <c r="AZ1662" s="215"/>
      <c r="BA1662" s="215"/>
      <c r="BB1662" s="215"/>
      <c r="BC1662" s="215"/>
      <c r="BD1662" s="215"/>
      <c r="BE1662" s="215"/>
      <c r="BF1662" s="215"/>
      <c r="BG1662" s="215"/>
      <c r="BH1662" s="215"/>
      <c r="BI1662" s="215"/>
      <c r="BJ1662" s="215"/>
      <c r="BK1662" s="215"/>
      <c r="BL1662" s="215"/>
    </row>
    <row r="1663" spans="3:64">
      <c r="C1663" s="38"/>
      <c r="D1663" s="38"/>
      <c r="AA1663" s="215"/>
      <c r="AB1663" s="215"/>
      <c r="AC1663" s="215"/>
      <c r="AD1663" s="215"/>
      <c r="AE1663" s="215"/>
      <c r="AG1663" s="225"/>
      <c r="AN1663" s="215"/>
      <c r="AO1663" s="215"/>
      <c r="AP1663" s="215"/>
      <c r="AQ1663" s="215"/>
      <c r="AR1663" s="215"/>
      <c r="AS1663" s="215"/>
      <c r="AT1663" s="215"/>
      <c r="AU1663" s="215"/>
      <c r="AV1663" s="215"/>
    </row>
    <row r="1664" spans="3:64">
      <c r="C1664" s="38"/>
      <c r="D1664" s="38"/>
      <c r="AA1664" s="215"/>
      <c r="AB1664" s="215"/>
      <c r="AC1664" s="215"/>
      <c r="AD1664" s="215"/>
      <c r="AE1664" s="215"/>
      <c r="AG1664" s="225"/>
      <c r="AN1664" s="215"/>
      <c r="AO1664" s="215"/>
      <c r="AP1664" s="215"/>
      <c r="AQ1664" s="215"/>
      <c r="AR1664" s="215"/>
      <c r="AS1664" s="215"/>
      <c r="AT1664" s="215"/>
      <c r="AU1664" s="215"/>
    </row>
    <row r="1665" spans="3:64">
      <c r="C1665" s="38"/>
      <c r="D1665" s="38"/>
      <c r="AA1665" s="215"/>
      <c r="AB1665" s="215"/>
      <c r="AC1665" s="215"/>
      <c r="AD1665" s="215"/>
      <c r="AE1665" s="215"/>
      <c r="AG1665" s="225"/>
      <c r="AN1665" s="215"/>
      <c r="AO1665" s="215"/>
      <c r="AP1665" s="215"/>
      <c r="AQ1665" s="215"/>
      <c r="AR1665" s="215"/>
      <c r="AS1665" s="215"/>
      <c r="AT1665" s="215"/>
      <c r="AU1665" s="215"/>
      <c r="AV1665" s="215"/>
    </row>
    <row r="1666" spans="3:64">
      <c r="C1666" s="38"/>
      <c r="D1666" s="38"/>
      <c r="AA1666" s="215"/>
      <c r="AB1666" s="215"/>
      <c r="AC1666" s="215"/>
      <c r="AD1666" s="215"/>
      <c r="AE1666" s="215"/>
      <c r="AG1666" s="225"/>
      <c r="AN1666" s="215"/>
      <c r="AO1666" s="215"/>
      <c r="AP1666" s="215"/>
      <c r="AQ1666" s="215"/>
      <c r="AR1666" s="215"/>
      <c r="AS1666" s="215"/>
      <c r="AT1666" s="215"/>
      <c r="AU1666" s="215"/>
      <c r="AV1666" s="215"/>
    </row>
    <row r="1667" spans="3:64">
      <c r="C1667" s="38"/>
      <c r="D1667" s="38"/>
      <c r="AA1667" s="215"/>
      <c r="AB1667" s="215"/>
      <c r="AC1667" s="215"/>
      <c r="AD1667" s="215"/>
      <c r="AE1667" s="215"/>
      <c r="AG1667" s="225"/>
      <c r="AN1667" s="215"/>
      <c r="AO1667" s="215"/>
      <c r="AP1667" s="215"/>
      <c r="AQ1667" s="215"/>
      <c r="AR1667" s="215"/>
      <c r="AS1667" s="215"/>
      <c r="AT1667" s="215"/>
      <c r="AU1667" s="215"/>
    </row>
    <row r="1668" spans="3:64">
      <c r="C1668" s="38"/>
      <c r="D1668" s="38"/>
      <c r="AA1668" s="215"/>
      <c r="AB1668" s="215"/>
      <c r="AC1668" s="215"/>
      <c r="AD1668" s="215"/>
      <c r="AE1668" s="215"/>
      <c r="AG1668" s="225"/>
      <c r="AN1668" s="215"/>
      <c r="AO1668" s="215"/>
      <c r="AP1668" s="215"/>
      <c r="AQ1668" s="215"/>
      <c r="AR1668" s="215"/>
      <c r="AS1668" s="215"/>
      <c r="AT1668" s="215"/>
      <c r="AU1668" s="215"/>
      <c r="AV1668" s="215"/>
      <c r="AX1668" s="215"/>
    </row>
    <row r="1669" spans="3:64">
      <c r="C1669" s="38"/>
      <c r="D1669" s="38"/>
      <c r="AA1669" s="215"/>
      <c r="AB1669" s="215"/>
      <c r="AC1669" s="215"/>
      <c r="AD1669" s="215"/>
      <c r="AE1669" s="215"/>
      <c r="AG1669" s="225"/>
      <c r="AN1669" s="215"/>
      <c r="AO1669" s="215"/>
      <c r="AP1669" s="215"/>
      <c r="AQ1669" s="215"/>
      <c r="AR1669" s="215"/>
      <c r="AS1669" s="215"/>
      <c r="AT1669" s="215"/>
      <c r="AU1669" s="215"/>
    </row>
    <row r="1670" spans="3:64">
      <c r="C1670" s="38"/>
      <c r="D1670" s="38"/>
      <c r="AA1670" s="215"/>
      <c r="AB1670" s="215"/>
      <c r="AC1670" s="215"/>
      <c r="AD1670" s="215"/>
      <c r="AE1670" s="215"/>
      <c r="AG1670" s="225"/>
      <c r="AN1670" s="215"/>
      <c r="AO1670" s="215"/>
      <c r="AP1670" s="215"/>
      <c r="AQ1670" s="215"/>
      <c r="AR1670" s="215"/>
      <c r="AS1670" s="215"/>
      <c r="AT1670" s="215"/>
      <c r="AU1670" s="215"/>
    </row>
    <row r="1671" spans="3:64">
      <c r="C1671" s="38"/>
      <c r="D1671" s="38"/>
      <c r="AA1671" s="215"/>
      <c r="AB1671" s="215"/>
      <c r="AC1671" s="215"/>
      <c r="AD1671" s="215"/>
      <c r="AE1671" s="215"/>
      <c r="AG1671" s="225"/>
      <c r="AN1671" s="215"/>
      <c r="AO1671" s="215"/>
      <c r="AP1671" s="215"/>
      <c r="AQ1671" s="215"/>
      <c r="AR1671" s="215"/>
      <c r="AS1671" s="215"/>
      <c r="AT1671" s="215"/>
      <c r="AU1671" s="215"/>
    </row>
    <row r="1672" spans="3:64">
      <c r="C1672" s="38"/>
      <c r="D1672" s="38"/>
      <c r="AA1672" s="215"/>
      <c r="AB1672" s="215"/>
      <c r="AC1672" s="215"/>
      <c r="AD1672" s="215"/>
      <c r="AE1672" s="215"/>
      <c r="AG1672" s="225"/>
      <c r="AN1672" s="215"/>
      <c r="AO1672" s="215"/>
      <c r="AP1672" s="215"/>
      <c r="AQ1672" s="215"/>
      <c r="AR1672" s="215"/>
      <c r="AS1672" s="215"/>
      <c r="AT1672" s="215"/>
      <c r="AU1672" s="215"/>
      <c r="AV1672" s="215"/>
      <c r="AX1672" s="215"/>
    </row>
    <row r="1673" spans="3:64">
      <c r="C1673" s="38"/>
      <c r="D1673" s="38"/>
      <c r="AA1673" s="215"/>
      <c r="AB1673" s="215"/>
      <c r="AC1673" s="215"/>
      <c r="AD1673" s="215"/>
      <c r="AE1673" s="215"/>
      <c r="AG1673" s="225"/>
      <c r="AN1673" s="215"/>
      <c r="AO1673" s="215"/>
      <c r="AP1673" s="215"/>
      <c r="AQ1673" s="215"/>
      <c r="AR1673" s="215"/>
      <c r="AS1673" s="215"/>
      <c r="AT1673" s="215"/>
      <c r="AU1673" s="215"/>
      <c r="AV1673" s="215"/>
    </row>
    <row r="1674" spans="3:64">
      <c r="C1674" s="38"/>
      <c r="D1674" s="38"/>
      <c r="AA1674" s="215"/>
      <c r="AB1674" s="215"/>
      <c r="AC1674" s="215"/>
      <c r="AD1674" s="215"/>
      <c r="AE1674" s="215"/>
      <c r="AG1674" s="225"/>
      <c r="AN1674" s="215"/>
      <c r="AO1674" s="215"/>
      <c r="AP1674" s="215"/>
      <c r="AQ1674" s="215"/>
      <c r="AR1674" s="215"/>
      <c r="AS1674" s="215"/>
      <c r="AT1674" s="215"/>
      <c r="AU1674" s="215"/>
      <c r="AV1674" s="215"/>
      <c r="AW1674" s="215"/>
      <c r="AX1674" s="215"/>
      <c r="AY1674" s="215"/>
      <c r="AZ1674" s="215"/>
      <c r="BA1674" s="215"/>
      <c r="BB1674" s="215"/>
      <c r="BC1674" s="215"/>
      <c r="BD1674" s="215"/>
      <c r="BE1674" s="215"/>
      <c r="BF1674" s="215"/>
      <c r="BG1674" s="215"/>
      <c r="BH1674" s="215"/>
      <c r="BI1674" s="215"/>
      <c r="BJ1674" s="215"/>
      <c r="BK1674" s="215"/>
      <c r="BL1674" s="215"/>
    </row>
    <row r="1675" spans="3:64">
      <c r="C1675" s="38"/>
      <c r="D1675" s="38"/>
      <c r="AA1675" s="215"/>
      <c r="AB1675" s="215"/>
      <c r="AC1675" s="215"/>
      <c r="AD1675" s="215"/>
      <c r="AE1675" s="215"/>
      <c r="AG1675" s="225"/>
      <c r="AN1675" s="215"/>
      <c r="AO1675" s="215"/>
      <c r="AP1675" s="215"/>
      <c r="AQ1675" s="215"/>
      <c r="AR1675" s="215"/>
      <c r="AS1675" s="215"/>
      <c r="AT1675" s="215"/>
      <c r="AU1675" s="215"/>
      <c r="AV1675" s="215"/>
      <c r="AW1675" s="215"/>
      <c r="AX1675" s="215"/>
      <c r="AY1675" s="215"/>
      <c r="AZ1675" s="215"/>
      <c r="BA1675" s="215"/>
      <c r="BB1675" s="215"/>
      <c r="BC1675" s="215"/>
      <c r="BD1675" s="215"/>
      <c r="BE1675" s="215"/>
      <c r="BF1675" s="215"/>
      <c r="BG1675" s="215"/>
      <c r="BH1675" s="215"/>
      <c r="BI1675" s="215"/>
      <c r="BJ1675" s="215"/>
      <c r="BK1675" s="215"/>
      <c r="BL1675" s="215"/>
    </row>
    <row r="1676" spans="3:64">
      <c r="C1676" s="38"/>
      <c r="D1676" s="38"/>
      <c r="AA1676" s="215"/>
      <c r="AB1676" s="215"/>
      <c r="AC1676" s="215"/>
      <c r="AD1676" s="215"/>
      <c r="AE1676" s="215"/>
      <c r="AG1676" s="225"/>
      <c r="AN1676" s="215"/>
      <c r="AO1676" s="215"/>
      <c r="AP1676" s="215"/>
      <c r="AQ1676" s="215"/>
      <c r="AR1676" s="215"/>
      <c r="AS1676" s="215"/>
      <c r="AT1676" s="215"/>
      <c r="AU1676" s="215"/>
      <c r="AV1676" s="215"/>
      <c r="AW1676" s="215"/>
      <c r="AX1676" s="215"/>
      <c r="AY1676" s="215"/>
      <c r="AZ1676" s="215"/>
      <c r="BA1676" s="215"/>
      <c r="BB1676" s="215"/>
      <c r="BC1676" s="215"/>
      <c r="BD1676" s="215"/>
      <c r="BE1676" s="215"/>
      <c r="BF1676" s="215"/>
      <c r="BG1676" s="215"/>
      <c r="BH1676" s="215"/>
      <c r="BI1676" s="215"/>
      <c r="BJ1676" s="215"/>
      <c r="BK1676" s="215"/>
      <c r="BL1676" s="215"/>
    </row>
    <row r="1677" spans="3:64">
      <c r="C1677" s="38"/>
      <c r="D1677" s="38"/>
      <c r="AA1677" s="215"/>
      <c r="AB1677" s="215"/>
      <c r="AC1677" s="215"/>
      <c r="AD1677" s="215"/>
      <c r="AE1677" s="215"/>
      <c r="AG1677" s="225"/>
      <c r="AN1677" s="215"/>
      <c r="AO1677" s="215"/>
      <c r="AP1677" s="215"/>
      <c r="AQ1677" s="215"/>
      <c r="AR1677" s="215"/>
      <c r="AS1677" s="215"/>
      <c r="AT1677" s="215"/>
      <c r="AU1677" s="215"/>
      <c r="AV1677" s="215"/>
      <c r="AW1677" s="215"/>
      <c r="AX1677" s="215"/>
      <c r="AY1677" s="215"/>
      <c r="AZ1677" s="215"/>
      <c r="BA1677" s="215"/>
      <c r="BB1677" s="215"/>
      <c r="BC1677" s="215"/>
      <c r="BD1677" s="215"/>
      <c r="BE1677" s="215"/>
      <c r="BF1677" s="215"/>
      <c r="BG1677" s="215"/>
      <c r="BH1677" s="215"/>
      <c r="BI1677" s="215"/>
      <c r="BJ1677" s="215"/>
      <c r="BK1677" s="215"/>
      <c r="BL1677" s="215"/>
    </row>
    <row r="1678" spans="3:64">
      <c r="C1678" s="38"/>
      <c r="D1678" s="38"/>
      <c r="AA1678" s="215"/>
      <c r="AB1678" s="215"/>
      <c r="AC1678" s="215"/>
      <c r="AD1678" s="215"/>
      <c r="AE1678" s="215"/>
      <c r="AG1678" s="225"/>
      <c r="AN1678" s="215"/>
      <c r="AO1678" s="215"/>
      <c r="AP1678" s="215"/>
      <c r="AQ1678" s="215"/>
      <c r="AR1678" s="215"/>
      <c r="AS1678" s="215"/>
      <c r="AT1678" s="215"/>
      <c r="AU1678" s="215"/>
      <c r="AV1678" s="215"/>
      <c r="AX1678" s="215"/>
    </row>
    <row r="1679" spans="3:64">
      <c r="C1679" s="38"/>
      <c r="D1679" s="38"/>
      <c r="AA1679" s="215"/>
      <c r="AB1679" s="215"/>
      <c r="AC1679" s="215"/>
      <c r="AD1679" s="215"/>
      <c r="AE1679" s="215"/>
      <c r="AG1679" s="225"/>
      <c r="AN1679" s="215"/>
      <c r="AO1679" s="215"/>
      <c r="AP1679" s="215"/>
      <c r="AQ1679" s="215"/>
      <c r="AR1679" s="215"/>
      <c r="AS1679" s="215"/>
      <c r="AT1679" s="215"/>
      <c r="AU1679" s="215"/>
      <c r="AV1679" s="215"/>
      <c r="AW1679" s="215"/>
      <c r="AX1679" s="215"/>
      <c r="AY1679" s="215"/>
      <c r="AZ1679" s="215"/>
      <c r="BA1679" s="215"/>
      <c r="BB1679" s="215"/>
      <c r="BC1679" s="215"/>
      <c r="BD1679" s="215"/>
      <c r="BE1679" s="215"/>
      <c r="BF1679" s="215"/>
      <c r="BG1679" s="215"/>
      <c r="BH1679" s="215"/>
      <c r="BI1679" s="215"/>
      <c r="BJ1679" s="215"/>
      <c r="BK1679" s="215"/>
      <c r="BL1679" s="215"/>
    </row>
    <row r="1680" spans="3:64">
      <c r="C1680" s="38"/>
      <c r="D1680" s="38"/>
      <c r="AA1680" s="215"/>
      <c r="AB1680" s="215"/>
      <c r="AC1680" s="215"/>
      <c r="AD1680" s="215"/>
      <c r="AE1680" s="215"/>
      <c r="AG1680" s="225"/>
      <c r="AN1680" s="215"/>
      <c r="AO1680" s="215"/>
      <c r="AP1680" s="215"/>
      <c r="AQ1680" s="215"/>
      <c r="AR1680" s="215"/>
      <c r="AS1680" s="215"/>
      <c r="AT1680" s="215"/>
      <c r="AU1680" s="215"/>
      <c r="AV1680" s="215"/>
      <c r="AW1680" s="215"/>
      <c r="AX1680" s="215"/>
      <c r="AY1680" s="215"/>
      <c r="AZ1680" s="215"/>
      <c r="BA1680" s="215"/>
      <c r="BB1680" s="215"/>
      <c r="BC1680" s="215"/>
      <c r="BD1680" s="215"/>
      <c r="BE1680" s="215"/>
      <c r="BF1680" s="215"/>
      <c r="BG1680" s="215"/>
      <c r="BH1680" s="215"/>
      <c r="BI1680" s="215"/>
      <c r="BJ1680" s="215"/>
      <c r="BK1680" s="215"/>
      <c r="BL1680" s="215"/>
    </row>
    <row r="1681" spans="3:64">
      <c r="C1681" s="38"/>
      <c r="D1681" s="38"/>
      <c r="AA1681" s="215"/>
      <c r="AB1681" s="215"/>
      <c r="AC1681" s="215"/>
      <c r="AD1681" s="215"/>
      <c r="AE1681" s="215"/>
      <c r="AG1681" s="225"/>
      <c r="AN1681" s="215"/>
      <c r="AO1681" s="215"/>
      <c r="AP1681" s="215"/>
      <c r="AQ1681" s="215"/>
      <c r="AR1681" s="215"/>
      <c r="AS1681" s="215"/>
      <c r="AT1681" s="215"/>
      <c r="AU1681" s="215"/>
      <c r="AV1681" s="215"/>
      <c r="AX1681" s="215"/>
    </row>
    <row r="1682" spans="3:64">
      <c r="C1682" s="38"/>
      <c r="D1682" s="38"/>
      <c r="AA1682" s="215"/>
      <c r="AB1682" s="215"/>
      <c r="AC1682" s="215"/>
      <c r="AD1682" s="215"/>
      <c r="AE1682" s="215"/>
      <c r="AG1682" s="225"/>
      <c r="AN1682" s="215"/>
      <c r="AO1682" s="215"/>
      <c r="AP1682" s="215"/>
      <c r="AQ1682" s="215"/>
      <c r="AR1682" s="215"/>
      <c r="AS1682" s="215"/>
      <c r="AT1682" s="215"/>
      <c r="AU1682" s="215"/>
      <c r="AV1682" s="215"/>
      <c r="AX1682" s="215"/>
    </row>
    <row r="1683" spans="3:64">
      <c r="C1683" s="38"/>
      <c r="D1683" s="38"/>
      <c r="AA1683" s="215"/>
      <c r="AB1683" s="215"/>
      <c r="AC1683" s="215"/>
      <c r="AD1683" s="215"/>
      <c r="AE1683" s="215"/>
      <c r="AG1683" s="225"/>
      <c r="AN1683" s="215"/>
      <c r="AO1683" s="215"/>
      <c r="AP1683" s="215"/>
      <c r="AQ1683" s="215"/>
      <c r="AR1683" s="215"/>
      <c r="AS1683" s="215"/>
      <c r="AT1683" s="215"/>
      <c r="AU1683" s="215"/>
      <c r="AV1683" s="215"/>
      <c r="AX1683" s="215"/>
      <c r="AY1683" s="215"/>
      <c r="AZ1683" s="215"/>
      <c r="BA1683" s="215"/>
      <c r="BB1683" s="215"/>
      <c r="BC1683" s="215"/>
      <c r="BD1683" s="215"/>
      <c r="BE1683" s="215"/>
      <c r="BF1683" s="215"/>
      <c r="BG1683" s="215"/>
      <c r="BH1683" s="215"/>
      <c r="BI1683" s="215"/>
      <c r="BJ1683" s="215"/>
      <c r="BK1683" s="215"/>
      <c r="BL1683" s="215"/>
    </row>
    <row r="1684" spans="3:64">
      <c r="C1684" s="38"/>
      <c r="D1684" s="38"/>
      <c r="AA1684" s="215"/>
      <c r="AB1684" s="215"/>
      <c r="AC1684" s="215"/>
      <c r="AD1684" s="215"/>
      <c r="AE1684" s="215"/>
      <c r="AG1684" s="225"/>
      <c r="AN1684" s="215"/>
      <c r="AO1684" s="215"/>
      <c r="AP1684" s="215"/>
      <c r="AQ1684" s="215"/>
      <c r="AR1684" s="215"/>
      <c r="AS1684" s="215"/>
      <c r="AT1684" s="215"/>
      <c r="AU1684" s="215"/>
      <c r="AV1684" s="215"/>
      <c r="AW1684" s="215"/>
      <c r="AX1684" s="215"/>
      <c r="AY1684" s="215"/>
      <c r="AZ1684" s="215"/>
      <c r="BA1684" s="215"/>
      <c r="BB1684" s="215"/>
      <c r="BC1684" s="215"/>
      <c r="BD1684" s="215"/>
      <c r="BE1684" s="215"/>
      <c r="BF1684" s="215"/>
      <c r="BG1684" s="215"/>
      <c r="BH1684" s="215"/>
      <c r="BI1684" s="215"/>
      <c r="BJ1684" s="215"/>
      <c r="BK1684" s="215"/>
      <c r="BL1684" s="215"/>
    </row>
    <row r="1685" spans="3:64">
      <c r="C1685" s="38"/>
      <c r="D1685" s="38"/>
      <c r="AA1685" s="215"/>
      <c r="AB1685" s="215"/>
      <c r="AC1685" s="215"/>
      <c r="AD1685" s="215"/>
      <c r="AE1685" s="215"/>
      <c r="AG1685" s="225"/>
      <c r="AN1685" s="215"/>
      <c r="AO1685" s="215"/>
      <c r="AP1685" s="215"/>
      <c r="AQ1685" s="215"/>
      <c r="AR1685" s="215"/>
      <c r="AS1685" s="215"/>
      <c r="AT1685" s="215"/>
      <c r="AU1685" s="215"/>
      <c r="AV1685" s="215"/>
      <c r="AW1685" s="215"/>
      <c r="AX1685" s="215"/>
      <c r="AY1685" s="215"/>
      <c r="AZ1685" s="215"/>
      <c r="BA1685" s="215"/>
      <c r="BB1685" s="215"/>
      <c r="BC1685" s="215"/>
      <c r="BD1685" s="215"/>
      <c r="BE1685" s="215"/>
      <c r="BF1685" s="215"/>
      <c r="BG1685" s="215"/>
      <c r="BH1685" s="215"/>
      <c r="BI1685" s="215"/>
      <c r="BJ1685" s="215"/>
      <c r="BK1685" s="215"/>
      <c r="BL1685" s="215"/>
    </row>
    <row r="1686" spans="3:64">
      <c r="C1686" s="38"/>
      <c r="D1686" s="38"/>
      <c r="AA1686" s="215"/>
      <c r="AB1686" s="215"/>
      <c r="AC1686" s="215"/>
      <c r="AD1686" s="215"/>
      <c r="AE1686" s="215"/>
      <c r="AG1686" s="225"/>
      <c r="AN1686" s="215"/>
      <c r="AO1686" s="215"/>
      <c r="AP1686" s="215"/>
      <c r="AQ1686" s="215"/>
      <c r="AR1686" s="215"/>
      <c r="AS1686" s="215"/>
      <c r="AT1686" s="215"/>
      <c r="AU1686" s="215"/>
      <c r="AV1686" s="215"/>
    </row>
    <row r="1687" spans="3:64">
      <c r="C1687" s="38"/>
      <c r="D1687" s="38"/>
      <c r="AA1687" s="215"/>
      <c r="AB1687" s="215"/>
      <c r="AC1687" s="215"/>
      <c r="AD1687" s="215"/>
      <c r="AE1687" s="215"/>
      <c r="AG1687" s="225"/>
      <c r="AN1687" s="215"/>
      <c r="AO1687" s="215"/>
      <c r="AP1687" s="215"/>
      <c r="AQ1687" s="215"/>
      <c r="AR1687" s="215"/>
      <c r="AS1687" s="215"/>
      <c r="AT1687" s="215"/>
      <c r="AU1687" s="215"/>
      <c r="AV1687" s="215"/>
    </row>
    <row r="1688" spans="3:64">
      <c r="C1688" s="38"/>
      <c r="D1688" s="38"/>
      <c r="AA1688" s="215"/>
      <c r="AB1688" s="215"/>
      <c r="AC1688" s="215"/>
      <c r="AD1688" s="215"/>
      <c r="AE1688" s="215"/>
      <c r="AG1688" s="225"/>
      <c r="AN1688" s="215"/>
      <c r="AO1688" s="215"/>
      <c r="AP1688" s="215"/>
      <c r="AQ1688" s="215"/>
      <c r="AR1688" s="215"/>
      <c r="AS1688" s="215"/>
      <c r="AT1688" s="215"/>
      <c r="AU1688" s="215"/>
      <c r="AV1688" s="215"/>
    </row>
    <row r="1689" spans="3:64">
      <c r="C1689" s="38"/>
      <c r="D1689" s="38"/>
      <c r="AA1689" s="215"/>
      <c r="AB1689" s="215"/>
      <c r="AC1689" s="215"/>
      <c r="AD1689" s="215"/>
      <c r="AE1689" s="215"/>
      <c r="AG1689" s="225"/>
      <c r="AN1689" s="215"/>
      <c r="AO1689" s="215"/>
      <c r="AP1689" s="215"/>
      <c r="AQ1689" s="215"/>
      <c r="AR1689" s="215"/>
      <c r="AS1689" s="215"/>
      <c r="AT1689" s="215"/>
      <c r="AU1689" s="215"/>
      <c r="AV1689" s="215"/>
      <c r="AX1689" s="215"/>
    </row>
    <row r="1690" spans="3:64">
      <c r="C1690" s="38"/>
      <c r="D1690" s="38"/>
      <c r="AA1690" s="215"/>
      <c r="AB1690" s="215"/>
      <c r="AC1690" s="215"/>
      <c r="AD1690" s="215"/>
      <c r="AE1690" s="215"/>
      <c r="AG1690" s="225"/>
      <c r="AN1690" s="215"/>
      <c r="AO1690" s="215"/>
      <c r="AP1690" s="215"/>
      <c r="AQ1690" s="215"/>
      <c r="AR1690" s="215"/>
      <c r="AS1690" s="215"/>
      <c r="AT1690" s="215"/>
      <c r="AU1690" s="215"/>
      <c r="AV1690" s="215"/>
      <c r="AW1690" s="215"/>
      <c r="AX1690" s="215"/>
      <c r="AY1690" s="215"/>
      <c r="AZ1690" s="215"/>
      <c r="BA1690" s="215"/>
      <c r="BB1690" s="215"/>
      <c r="BC1690" s="215"/>
      <c r="BD1690" s="215"/>
      <c r="BE1690" s="215"/>
      <c r="BF1690" s="215"/>
      <c r="BG1690" s="215"/>
      <c r="BH1690" s="215"/>
      <c r="BI1690" s="215"/>
      <c r="BJ1690" s="215"/>
      <c r="BK1690" s="215"/>
      <c r="BL1690" s="215"/>
    </row>
    <row r="1691" spans="3:64">
      <c r="C1691" s="38"/>
      <c r="D1691" s="38"/>
      <c r="AA1691" s="215"/>
      <c r="AB1691" s="215"/>
      <c r="AC1691" s="215"/>
      <c r="AD1691" s="215"/>
      <c r="AE1691" s="215"/>
      <c r="AG1691" s="225"/>
      <c r="AN1691" s="215"/>
      <c r="AO1691" s="215"/>
      <c r="AP1691" s="215"/>
      <c r="AQ1691" s="215"/>
      <c r="AR1691" s="215"/>
      <c r="AS1691" s="215"/>
      <c r="AT1691" s="215"/>
      <c r="AU1691" s="215"/>
      <c r="AV1691" s="215"/>
      <c r="AW1691" s="215"/>
      <c r="AX1691" s="215"/>
      <c r="AY1691" s="215"/>
      <c r="AZ1691" s="215"/>
      <c r="BA1691" s="215"/>
      <c r="BB1691" s="215"/>
      <c r="BC1691" s="215"/>
      <c r="BD1691" s="215"/>
      <c r="BE1691" s="215"/>
      <c r="BF1691" s="215"/>
      <c r="BG1691" s="215"/>
      <c r="BH1691" s="215"/>
      <c r="BI1691" s="215"/>
      <c r="BJ1691" s="215"/>
      <c r="BK1691" s="215"/>
      <c r="BL1691" s="215"/>
    </row>
    <row r="1692" spans="3:64">
      <c r="C1692" s="38"/>
      <c r="D1692" s="38"/>
      <c r="AA1692" s="215"/>
      <c r="AB1692" s="215"/>
      <c r="AC1692" s="215"/>
      <c r="AD1692" s="215"/>
      <c r="AE1692" s="215"/>
      <c r="AG1692" s="225"/>
      <c r="AN1692" s="215"/>
      <c r="AO1692" s="215"/>
      <c r="AP1692" s="215"/>
      <c r="AQ1692" s="215"/>
      <c r="AR1692" s="215"/>
      <c r="AS1692" s="215"/>
      <c r="AT1692" s="215"/>
      <c r="AU1692" s="215"/>
    </row>
    <row r="1693" spans="3:64">
      <c r="C1693" s="38"/>
      <c r="D1693" s="38"/>
      <c r="AA1693" s="215"/>
      <c r="AB1693" s="215"/>
      <c r="AC1693" s="215"/>
      <c r="AD1693" s="215"/>
      <c r="AE1693" s="215"/>
      <c r="AG1693" s="225"/>
      <c r="AN1693" s="215"/>
      <c r="AO1693" s="215"/>
      <c r="AP1693" s="215"/>
      <c r="AQ1693" s="215"/>
      <c r="AR1693" s="215"/>
      <c r="AS1693" s="215"/>
      <c r="AT1693" s="215"/>
      <c r="AU1693" s="215"/>
      <c r="AV1693" s="215"/>
      <c r="AX1693" s="215"/>
    </row>
    <row r="1694" spans="3:64">
      <c r="C1694" s="38"/>
      <c r="D1694" s="38"/>
      <c r="AA1694" s="215"/>
      <c r="AB1694" s="215"/>
      <c r="AC1694" s="215"/>
      <c r="AD1694" s="215"/>
      <c r="AE1694" s="215"/>
      <c r="AG1694" s="225"/>
      <c r="AN1694" s="215"/>
      <c r="AO1694" s="215"/>
      <c r="AP1694" s="215"/>
      <c r="AQ1694" s="215"/>
      <c r="AR1694" s="215"/>
      <c r="AS1694" s="215"/>
      <c r="AT1694" s="215"/>
      <c r="AU1694" s="215"/>
      <c r="AV1694" s="215"/>
    </row>
    <row r="1695" spans="3:64">
      <c r="C1695" s="38"/>
      <c r="D1695" s="38"/>
      <c r="AA1695" s="215"/>
      <c r="AB1695" s="215"/>
      <c r="AC1695" s="215"/>
      <c r="AD1695" s="215"/>
      <c r="AE1695" s="215"/>
      <c r="AG1695" s="225"/>
      <c r="AN1695" s="215"/>
      <c r="AO1695" s="215"/>
      <c r="AP1695" s="215"/>
      <c r="AQ1695" s="215"/>
      <c r="AR1695" s="215"/>
      <c r="AS1695" s="215"/>
      <c r="AT1695" s="215"/>
      <c r="AU1695" s="215"/>
      <c r="AV1695" s="215"/>
    </row>
    <row r="1696" spans="3:64">
      <c r="C1696" s="38"/>
      <c r="D1696" s="38"/>
      <c r="AA1696" s="215"/>
      <c r="AB1696" s="215"/>
      <c r="AC1696" s="215"/>
      <c r="AD1696" s="215"/>
      <c r="AE1696" s="215"/>
      <c r="AG1696" s="225"/>
      <c r="AN1696" s="215"/>
      <c r="AO1696" s="215"/>
      <c r="AP1696" s="215"/>
      <c r="AQ1696" s="215"/>
      <c r="AR1696" s="215"/>
      <c r="AS1696" s="215"/>
      <c r="AT1696" s="215"/>
      <c r="AU1696" s="215"/>
    </row>
    <row r="1697" spans="3:64">
      <c r="C1697" s="38"/>
      <c r="D1697" s="38"/>
      <c r="AA1697" s="215"/>
      <c r="AB1697" s="215"/>
      <c r="AC1697" s="215"/>
      <c r="AD1697" s="215"/>
      <c r="AE1697" s="215"/>
      <c r="AG1697" s="225"/>
      <c r="AN1697" s="215"/>
      <c r="AO1697" s="215"/>
      <c r="AP1697" s="215"/>
      <c r="AQ1697" s="215"/>
      <c r="AR1697" s="215"/>
      <c r="AS1697" s="215"/>
      <c r="AT1697" s="215"/>
      <c r="AU1697" s="215"/>
    </row>
    <row r="1698" spans="3:64">
      <c r="C1698" s="38"/>
      <c r="D1698" s="38"/>
      <c r="AA1698" s="215"/>
      <c r="AB1698" s="215"/>
      <c r="AC1698" s="215"/>
      <c r="AD1698" s="215"/>
      <c r="AE1698" s="215"/>
      <c r="AG1698" s="225"/>
      <c r="AN1698" s="215"/>
      <c r="AO1698" s="215"/>
      <c r="AP1698" s="215"/>
      <c r="AQ1698" s="215"/>
      <c r="AR1698" s="215"/>
      <c r="AS1698" s="215"/>
      <c r="AT1698" s="215"/>
      <c r="AU1698" s="215"/>
    </row>
    <row r="1699" spans="3:64">
      <c r="C1699" s="38"/>
      <c r="D1699" s="38"/>
      <c r="AA1699" s="215"/>
      <c r="AB1699" s="215"/>
      <c r="AC1699" s="215"/>
      <c r="AD1699" s="215"/>
      <c r="AE1699" s="215"/>
      <c r="AG1699" s="225"/>
      <c r="AN1699" s="215"/>
      <c r="AO1699" s="215"/>
      <c r="AP1699" s="215"/>
      <c r="AQ1699" s="215"/>
      <c r="AR1699" s="215"/>
      <c r="AS1699" s="215"/>
      <c r="AT1699" s="215"/>
      <c r="AU1699" s="215"/>
    </row>
    <row r="1700" spans="3:64">
      <c r="C1700" s="38"/>
      <c r="D1700" s="38"/>
      <c r="AA1700" s="215"/>
      <c r="AB1700" s="215"/>
      <c r="AC1700" s="215"/>
      <c r="AD1700" s="215"/>
      <c r="AE1700" s="215"/>
      <c r="AG1700" s="225"/>
      <c r="AN1700" s="215"/>
      <c r="AO1700" s="215"/>
      <c r="AP1700" s="215"/>
      <c r="AQ1700" s="215"/>
      <c r="AR1700" s="215"/>
      <c r="AS1700" s="215"/>
      <c r="AT1700" s="215"/>
      <c r="AU1700" s="215"/>
    </row>
    <row r="1701" spans="3:64">
      <c r="C1701" s="38"/>
      <c r="D1701" s="38"/>
      <c r="AA1701" s="215"/>
      <c r="AB1701" s="215"/>
      <c r="AC1701" s="215"/>
      <c r="AD1701" s="215"/>
      <c r="AE1701" s="215"/>
      <c r="AG1701" s="225"/>
      <c r="AN1701" s="215"/>
      <c r="AO1701" s="215"/>
      <c r="AP1701" s="215"/>
      <c r="AQ1701" s="215"/>
      <c r="AR1701" s="215"/>
      <c r="AS1701" s="215"/>
      <c r="AT1701" s="215"/>
      <c r="AU1701" s="215"/>
    </row>
    <row r="1702" spans="3:64">
      <c r="C1702" s="38"/>
      <c r="D1702" s="38"/>
      <c r="AA1702" s="215"/>
      <c r="AB1702" s="215"/>
      <c r="AC1702" s="215"/>
      <c r="AD1702" s="215"/>
      <c r="AE1702" s="215"/>
      <c r="AG1702" s="225"/>
      <c r="AN1702" s="215"/>
      <c r="AO1702" s="215"/>
      <c r="AP1702" s="215"/>
      <c r="AQ1702" s="215"/>
      <c r="AR1702" s="215"/>
      <c r="AS1702" s="215"/>
      <c r="AT1702" s="215"/>
      <c r="AU1702" s="215"/>
    </row>
    <row r="1703" spans="3:64">
      <c r="C1703" s="38"/>
      <c r="D1703" s="38"/>
      <c r="AA1703" s="215"/>
      <c r="AB1703" s="215"/>
      <c r="AC1703" s="215"/>
      <c r="AD1703" s="215"/>
      <c r="AE1703" s="215"/>
      <c r="AG1703" s="225"/>
      <c r="AN1703" s="215"/>
      <c r="AO1703" s="215"/>
      <c r="AP1703" s="215"/>
      <c r="AQ1703" s="215"/>
      <c r="AR1703" s="215"/>
      <c r="AS1703" s="215"/>
      <c r="AT1703" s="215"/>
      <c r="AU1703" s="215"/>
    </row>
    <row r="1704" spans="3:64">
      <c r="C1704" s="38"/>
      <c r="D1704" s="38"/>
      <c r="AA1704" s="215"/>
      <c r="AB1704" s="215"/>
      <c r="AC1704" s="215"/>
      <c r="AD1704" s="215"/>
      <c r="AE1704" s="215"/>
      <c r="AG1704" s="225"/>
      <c r="AN1704" s="215"/>
      <c r="AO1704" s="215"/>
      <c r="AP1704" s="215"/>
      <c r="AQ1704" s="215"/>
      <c r="AR1704" s="215"/>
      <c r="AS1704" s="215"/>
      <c r="AT1704" s="215"/>
      <c r="AU1704" s="215"/>
      <c r="AV1704" s="215"/>
    </row>
    <row r="1705" spans="3:64">
      <c r="C1705" s="38"/>
      <c r="D1705" s="38"/>
      <c r="AA1705" s="215"/>
      <c r="AB1705" s="215"/>
      <c r="AC1705" s="215"/>
      <c r="AD1705" s="215"/>
      <c r="AE1705" s="215"/>
      <c r="AG1705" s="225"/>
      <c r="AN1705" s="215"/>
      <c r="AO1705" s="215"/>
      <c r="AP1705" s="215"/>
      <c r="AQ1705" s="215"/>
      <c r="AR1705" s="215"/>
      <c r="AS1705" s="215"/>
      <c r="AT1705" s="215"/>
      <c r="AU1705" s="215"/>
      <c r="AV1705" s="215"/>
      <c r="AW1705" s="215"/>
      <c r="AX1705" s="215"/>
      <c r="AY1705" s="215"/>
      <c r="AZ1705" s="215"/>
      <c r="BA1705" s="215"/>
      <c r="BB1705" s="215"/>
      <c r="BC1705" s="215"/>
      <c r="BD1705" s="215"/>
      <c r="BE1705" s="215"/>
      <c r="BF1705" s="215"/>
      <c r="BG1705" s="215"/>
      <c r="BH1705" s="215"/>
      <c r="BI1705" s="215"/>
      <c r="BJ1705" s="215"/>
      <c r="BK1705" s="215"/>
      <c r="BL1705" s="215"/>
    </row>
    <row r="1706" spans="3:64">
      <c r="C1706" s="38"/>
      <c r="D1706" s="38"/>
      <c r="AA1706" s="215"/>
      <c r="AB1706" s="215"/>
      <c r="AC1706" s="215"/>
      <c r="AD1706" s="215"/>
      <c r="AE1706" s="215"/>
      <c r="AG1706" s="225"/>
      <c r="AN1706" s="215"/>
      <c r="AO1706" s="215"/>
      <c r="AP1706" s="215"/>
      <c r="AQ1706" s="215"/>
      <c r="AR1706" s="215"/>
      <c r="AS1706" s="215"/>
      <c r="AT1706" s="215"/>
      <c r="AU1706" s="215"/>
      <c r="AV1706" s="215"/>
    </row>
    <row r="1707" spans="3:64">
      <c r="C1707" s="38"/>
      <c r="D1707" s="38"/>
      <c r="AA1707" s="215"/>
      <c r="AB1707" s="215"/>
      <c r="AC1707" s="215"/>
      <c r="AD1707" s="215"/>
      <c r="AE1707" s="215"/>
      <c r="AG1707" s="225"/>
      <c r="AN1707" s="215"/>
      <c r="AO1707" s="215"/>
      <c r="AP1707" s="215"/>
      <c r="AQ1707" s="215"/>
      <c r="AR1707" s="215"/>
      <c r="AS1707" s="215"/>
      <c r="AT1707" s="215"/>
      <c r="AU1707" s="215"/>
      <c r="AV1707" s="215"/>
    </row>
    <row r="1708" spans="3:64">
      <c r="C1708" s="38"/>
      <c r="D1708" s="38"/>
      <c r="AA1708" s="215"/>
      <c r="AB1708" s="215"/>
      <c r="AC1708" s="215"/>
      <c r="AD1708" s="215"/>
      <c r="AE1708" s="215"/>
      <c r="AG1708" s="225"/>
      <c r="AN1708" s="215"/>
      <c r="AO1708" s="215"/>
      <c r="AP1708" s="215"/>
      <c r="AQ1708" s="215"/>
      <c r="AR1708" s="215"/>
      <c r="AS1708" s="215"/>
      <c r="AT1708" s="215"/>
      <c r="AU1708" s="215"/>
      <c r="AV1708" s="215"/>
      <c r="AX1708" s="215"/>
    </row>
    <row r="1709" spans="3:64">
      <c r="C1709" s="38"/>
      <c r="D1709" s="38"/>
      <c r="AA1709" s="215"/>
      <c r="AB1709" s="215"/>
      <c r="AC1709" s="215"/>
      <c r="AD1709" s="215"/>
      <c r="AE1709" s="215"/>
      <c r="AG1709" s="225"/>
      <c r="AN1709" s="215"/>
      <c r="AO1709" s="215"/>
      <c r="AP1709" s="215"/>
      <c r="AQ1709" s="215"/>
      <c r="AR1709" s="215"/>
      <c r="AS1709" s="215"/>
      <c r="AT1709" s="215"/>
      <c r="AU1709" s="215"/>
      <c r="AV1709" s="215"/>
    </row>
    <row r="1710" spans="3:64">
      <c r="C1710" s="38"/>
      <c r="D1710" s="38"/>
      <c r="AA1710" s="215"/>
      <c r="AB1710" s="215"/>
      <c r="AC1710" s="215"/>
      <c r="AD1710" s="215"/>
      <c r="AE1710" s="215"/>
      <c r="AG1710" s="225"/>
      <c r="AN1710" s="215"/>
      <c r="AO1710" s="215"/>
      <c r="AP1710" s="215"/>
      <c r="AQ1710" s="215"/>
      <c r="AR1710" s="215"/>
      <c r="AS1710" s="215"/>
      <c r="AT1710" s="215"/>
      <c r="AU1710" s="215"/>
    </row>
    <row r="1711" spans="3:64">
      <c r="C1711" s="38"/>
      <c r="D1711" s="38"/>
      <c r="AA1711" s="215"/>
      <c r="AB1711" s="215"/>
      <c r="AC1711" s="215"/>
      <c r="AD1711" s="215"/>
      <c r="AE1711" s="215"/>
      <c r="AG1711" s="225"/>
      <c r="AN1711" s="215"/>
      <c r="AO1711" s="215"/>
      <c r="AP1711" s="215"/>
      <c r="AQ1711" s="215"/>
      <c r="AR1711" s="215"/>
      <c r="AS1711" s="215"/>
      <c r="AT1711" s="215"/>
      <c r="AU1711" s="215"/>
      <c r="AV1711" s="215"/>
      <c r="AX1711" s="215"/>
    </row>
    <row r="1712" spans="3:64">
      <c r="C1712" s="38"/>
      <c r="D1712" s="38"/>
      <c r="AA1712" s="215"/>
      <c r="AB1712" s="215"/>
      <c r="AC1712" s="215"/>
      <c r="AD1712" s="215"/>
      <c r="AE1712" s="215"/>
      <c r="AG1712" s="225"/>
      <c r="AN1712" s="215"/>
      <c r="AO1712" s="215"/>
      <c r="AP1712" s="215"/>
      <c r="AQ1712" s="215"/>
      <c r="AR1712" s="215"/>
      <c r="AS1712" s="215"/>
      <c r="AT1712" s="215"/>
      <c r="AU1712" s="215"/>
      <c r="AV1712" s="215"/>
      <c r="AX1712" s="215"/>
      <c r="AY1712" s="215"/>
      <c r="AZ1712" s="215"/>
      <c r="BA1712" s="215"/>
      <c r="BB1712" s="215"/>
      <c r="BC1712" s="215"/>
      <c r="BD1712" s="215"/>
      <c r="BE1712" s="215"/>
      <c r="BF1712" s="215"/>
      <c r="BG1712" s="215"/>
      <c r="BH1712" s="215"/>
      <c r="BI1712" s="215"/>
      <c r="BJ1712" s="215"/>
      <c r="BK1712" s="215"/>
      <c r="BL1712" s="215"/>
    </row>
    <row r="1713" spans="3:64">
      <c r="C1713" s="38"/>
      <c r="D1713" s="38"/>
      <c r="AA1713" s="215"/>
      <c r="AB1713" s="215"/>
      <c r="AC1713" s="215"/>
      <c r="AD1713" s="215"/>
      <c r="AE1713" s="215"/>
      <c r="AG1713" s="225"/>
      <c r="AN1713" s="215"/>
      <c r="AO1713" s="215"/>
      <c r="AP1713" s="215"/>
      <c r="AQ1713" s="215"/>
      <c r="AR1713" s="215"/>
      <c r="AS1713" s="215"/>
      <c r="AT1713" s="215"/>
      <c r="AU1713" s="215"/>
      <c r="AV1713" s="215"/>
      <c r="AW1713" s="215"/>
      <c r="AX1713" s="215"/>
      <c r="AY1713" s="215"/>
      <c r="AZ1713" s="215"/>
      <c r="BA1713" s="215"/>
      <c r="BB1713" s="215"/>
      <c r="BC1713" s="215"/>
      <c r="BD1713" s="215"/>
      <c r="BE1713" s="215"/>
      <c r="BF1713" s="215"/>
      <c r="BG1713" s="215"/>
      <c r="BH1713" s="215"/>
      <c r="BI1713" s="215"/>
      <c r="BJ1713" s="215"/>
      <c r="BK1713" s="215"/>
      <c r="BL1713" s="215"/>
    </row>
    <row r="1714" spans="3:64">
      <c r="C1714" s="38"/>
      <c r="D1714" s="38"/>
      <c r="AA1714" s="215"/>
      <c r="AB1714" s="215"/>
      <c r="AC1714" s="215"/>
      <c r="AD1714" s="215"/>
      <c r="AE1714" s="215"/>
      <c r="AG1714" s="225"/>
      <c r="AN1714" s="215"/>
      <c r="AO1714" s="215"/>
      <c r="AP1714" s="215"/>
      <c r="AQ1714" s="215"/>
      <c r="AR1714" s="215"/>
      <c r="AS1714" s="215"/>
      <c r="AT1714" s="215"/>
      <c r="AU1714" s="215"/>
      <c r="AV1714" s="215"/>
    </row>
    <row r="1715" spans="3:64">
      <c r="C1715" s="38"/>
      <c r="D1715" s="38"/>
      <c r="AA1715" s="215"/>
      <c r="AB1715" s="215"/>
      <c r="AC1715" s="215"/>
      <c r="AD1715" s="215"/>
      <c r="AE1715" s="215"/>
      <c r="AG1715" s="225"/>
      <c r="AN1715" s="215"/>
      <c r="AO1715" s="215"/>
      <c r="AP1715" s="215"/>
      <c r="AQ1715" s="215"/>
      <c r="AR1715" s="215"/>
      <c r="AS1715" s="215"/>
      <c r="AT1715" s="215"/>
      <c r="AU1715" s="215"/>
    </row>
    <row r="1716" spans="3:64">
      <c r="C1716" s="38"/>
      <c r="D1716" s="38"/>
      <c r="AA1716" s="215"/>
      <c r="AB1716" s="215"/>
      <c r="AC1716" s="215"/>
      <c r="AD1716" s="215"/>
      <c r="AE1716" s="215"/>
      <c r="AG1716" s="225"/>
      <c r="AN1716" s="215"/>
      <c r="AO1716" s="215"/>
      <c r="AP1716" s="215"/>
      <c r="AQ1716" s="215"/>
      <c r="AR1716" s="215"/>
      <c r="AS1716" s="215"/>
      <c r="AT1716" s="215"/>
      <c r="AU1716" s="215"/>
      <c r="AV1716" s="215"/>
    </row>
    <row r="1717" spans="3:64">
      <c r="C1717" s="38"/>
      <c r="D1717" s="38"/>
      <c r="AA1717" s="215"/>
      <c r="AB1717" s="215"/>
      <c r="AC1717" s="215"/>
      <c r="AD1717" s="215"/>
      <c r="AE1717" s="215"/>
      <c r="AG1717" s="225"/>
      <c r="AN1717" s="215"/>
      <c r="AO1717" s="215"/>
      <c r="AP1717" s="215"/>
      <c r="AQ1717" s="215"/>
      <c r="AR1717" s="215"/>
      <c r="AS1717" s="215"/>
      <c r="AT1717" s="215"/>
      <c r="AU1717" s="215"/>
      <c r="AV1717" s="215"/>
    </row>
    <row r="1718" spans="3:64">
      <c r="C1718" s="38"/>
      <c r="D1718" s="38"/>
      <c r="AA1718" s="215"/>
      <c r="AB1718" s="215"/>
      <c r="AC1718" s="215"/>
      <c r="AD1718" s="215"/>
      <c r="AE1718" s="215"/>
      <c r="AG1718" s="225"/>
      <c r="AN1718" s="215"/>
      <c r="AO1718" s="215"/>
      <c r="AP1718" s="215"/>
      <c r="AQ1718" s="215"/>
      <c r="AR1718" s="215"/>
      <c r="AS1718" s="215"/>
      <c r="AT1718" s="215"/>
      <c r="AU1718" s="215"/>
      <c r="AV1718" s="215"/>
    </row>
    <row r="1719" spans="3:64">
      <c r="C1719" s="38"/>
      <c r="D1719" s="38"/>
      <c r="AA1719" s="215"/>
      <c r="AB1719" s="215"/>
      <c r="AC1719" s="215"/>
      <c r="AD1719" s="215"/>
      <c r="AE1719" s="215"/>
      <c r="AG1719" s="225"/>
      <c r="AN1719" s="215"/>
      <c r="AO1719" s="215"/>
      <c r="AP1719" s="215"/>
      <c r="AQ1719" s="215"/>
      <c r="AR1719" s="215"/>
      <c r="AS1719" s="215"/>
      <c r="AT1719" s="215"/>
      <c r="AU1719" s="215"/>
      <c r="AV1719" s="215"/>
    </row>
    <row r="1720" spans="3:64">
      <c r="C1720" s="38"/>
      <c r="D1720" s="38"/>
      <c r="AA1720" s="215"/>
      <c r="AB1720" s="215"/>
      <c r="AC1720" s="215"/>
      <c r="AD1720" s="215"/>
      <c r="AE1720" s="215"/>
      <c r="AG1720" s="225"/>
      <c r="AN1720" s="215"/>
      <c r="AO1720" s="215"/>
      <c r="AP1720" s="215"/>
      <c r="AQ1720" s="215"/>
      <c r="AR1720" s="215"/>
      <c r="AS1720" s="215"/>
      <c r="AT1720" s="215"/>
      <c r="AU1720" s="215"/>
      <c r="AV1720" s="215"/>
    </row>
    <row r="1721" spans="3:64">
      <c r="C1721" s="38"/>
      <c r="D1721" s="38"/>
      <c r="AA1721" s="215"/>
      <c r="AB1721" s="215"/>
      <c r="AC1721" s="215"/>
      <c r="AD1721" s="215"/>
      <c r="AE1721" s="215"/>
      <c r="AG1721" s="225"/>
      <c r="AN1721" s="215"/>
      <c r="AO1721" s="215"/>
      <c r="AP1721" s="215"/>
      <c r="AQ1721" s="215"/>
      <c r="AR1721" s="215"/>
      <c r="AS1721" s="215"/>
      <c r="AT1721" s="215"/>
      <c r="AU1721" s="215"/>
      <c r="AV1721" s="215"/>
      <c r="AX1721" s="215"/>
      <c r="AY1721" s="215"/>
      <c r="AZ1721" s="215"/>
      <c r="BA1721" s="215"/>
      <c r="BB1721" s="215"/>
      <c r="BC1721" s="215"/>
      <c r="BD1721" s="215"/>
      <c r="BE1721" s="215"/>
      <c r="BF1721" s="215"/>
      <c r="BG1721" s="215"/>
      <c r="BH1721" s="215"/>
      <c r="BI1721" s="215"/>
      <c r="BJ1721" s="215"/>
      <c r="BK1721" s="215"/>
      <c r="BL1721" s="215"/>
    </row>
    <row r="1722" spans="3:64">
      <c r="C1722" s="38"/>
      <c r="D1722" s="38"/>
      <c r="AA1722" s="215"/>
      <c r="AB1722" s="215"/>
      <c r="AC1722" s="215"/>
      <c r="AD1722" s="215"/>
      <c r="AE1722" s="215"/>
      <c r="AG1722" s="225"/>
      <c r="AN1722" s="215"/>
      <c r="AO1722" s="215"/>
      <c r="AP1722" s="215"/>
      <c r="AQ1722" s="215"/>
      <c r="AR1722" s="215"/>
      <c r="AS1722" s="215"/>
      <c r="AT1722" s="215"/>
      <c r="AU1722" s="215"/>
    </row>
    <row r="1723" spans="3:64">
      <c r="C1723" s="38"/>
      <c r="D1723" s="38"/>
      <c r="AA1723" s="215"/>
      <c r="AB1723" s="215"/>
      <c r="AC1723" s="215"/>
      <c r="AD1723" s="215"/>
      <c r="AE1723" s="215"/>
      <c r="AG1723" s="225"/>
      <c r="AN1723" s="215"/>
      <c r="AO1723" s="215"/>
      <c r="AP1723" s="215"/>
      <c r="AQ1723" s="215"/>
      <c r="AR1723" s="215"/>
      <c r="AS1723" s="215"/>
      <c r="AT1723" s="215"/>
      <c r="AU1723" s="215"/>
      <c r="AV1723" s="215"/>
    </row>
    <row r="1724" spans="3:64">
      <c r="C1724" s="38"/>
      <c r="D1724" s="38"/>
      <c r="AA1724" s="215"/>
      <c r="AB1724" s="215"/>
      <c r="AC1724" s="215"/>
      <c r="AD1724" s="215"/>
      <c r="AE1724" s="215"/>
      <c r="AG1724" s="225"/>
      <c r="AN1724" s="215"/>
      <c r="AO1724" s="215"/>
      <c r="AP1724" s="215"/>
      <c r="AQ1724" s="215"/>
      <c r="AR1724" s="215"/>
      <c r="AS1724" s="215"/>
      <c r="AT1724" s="215"/>
      <c r="AU1724" s="215"/>
      <c r="AV1724" s="215"/>
    </row>
    <row r="1725" spans="3:64">
      <c r="C1725" s="38"/>
      <c r="D1725" s="38"/>
      <c r="AA1725" s="215"/>
      <c r="AB1725" s="215"/>
      <c r="AC1725" s="215"/>
      <c r="AD1725" s="215"/>
      <c r="AE1725" s="215"/>
      <c r="AG1725" s="225"/>
      <c r="AN1725" s="215"/>
      <c r="AO1725" s="215"/>
      <c r="AP1725" s="215"/>
      <c r="AQ1725" s="215"/>
      <c r="AR1725" s="215"/>
      <c r="AS1725" s="215"/>
      <c r="AT1725" s="215"/>
      <c r="AU1725" s="215"/>
    </row>
    <row r="1726" spans="3:64">
      <c r="C1726" s="38"/>
      <c r="D1726" s="38"/>
      <c r="AA1726" s="215"/>
      <c r="AB1726" s="215"/>
      <c r="AC1726" s="215"/>
      <c r="AD1726" s="215"/>
      <c r="AE1726" s="215"/>
      <c r="AG1726" s="225"/>
      <c r="AN1726" s="215"/>
      <c r="AO1726" s="215"/>
      <c r="AP1726" s="215"/>
      <c r="AQ1726" s="215"/>
      <c r="AR1726" s="215"/>
      <c r="AS1726" s="215"/>
      <c r="AT1726" s="215"/>
      <c r="AU1726" s="215"/>
      <c r="AV1726" s="215"/>
      <c r="AX1726" s="215"/>
      <c r="AY1726" s="215"/>
      <c r="AZ1726" s="215"/>
      <c r="BA1726" s="215"/>
      <c r="BB1726" s="215"/>
      <c r="BC1726" s="215"/>
      <c r="BD1726" s="215"/>
      <c r="BE1726" s="215"/>
      <c r="BF1726" s="215"/>
      <c r="BG1726" s="215"/>
      <c r="BH1726" s="215"/>
      <c r="BI1726" s="215"/>
      <c r="BJ1726" s="215"/>
      <c r="BK1726" s="215"/>
      <c r="BL1726" s="215"/>
    </row>
    <row r="1727" spans="3:64">
      <c r="C1727" s="38"/>
      <c r="D1727" s="38"/>
      <c r="AA1727" s="215"/>
      <c r="AB1727" s="215"/>
      <c r="AC1727" s="215"/>
      <c r="AD1727" s="215"/>
      <c r="AE1727" s="215"/>
      <c r="AG1727" s="225"/>
      <c r="AN1727" s="215"/>
      <c r="AO1727" s="215"/>
      <c r="AP1727" s="215"/>
      <c r="AQ1727" s="215"/>
      <c r="AR1727" s="215"/>
      <c r="AS1727" s="215"/>
      <c r="AT1727" s="215"/>
      <c r="AU1727" s="215"/>
      <c r="AV1727" s="215"/>
    </row>
    <row r="1728" spans="3:64">
      <c r="C1728" s="38"/>
      <c r="D1728" s="38"/>
      <c r="AA1728" s="215"/>
      <c r="AB1728" s="215"/>
      <c r="AC1728" s="215"/>
      <c r="AD1728" s="215"/>
      <c r="AE1728" s="215"/>
      <c r="AG1728" s="225"/>
      <c r="AN1728" s="215"/>
      <c r="AO1728" s="215"/>
      <c r="AP1728" s="215"/>
      <c r="AQ1728" s="215"/>
      <c r="AR1728" s="215"/>
      <c r="AS1728" s="215"/>
      <c r="AT1728" s="215"/>
      <c r="AU1728" s="215"/>
    </row>
    <row r="1729" spans="3:64">
      <c r="C1729" s="38"/>
      <c r="D1729" s="38"/>
      <c r="AA1729" s="215"/>
      <c r="AB1729" s="215"/>
      <c r="AC1729" s="215"/>
      <c r="AD1729" s="215"/>
      <c r="AE1729" s="215"/>
      <c r="AG1729" s="225"/>
      <c r="AN1729" s="215"/>
      <c r="AO1729" s="215"/>
      <c r="AP1729" s="215"/>
      <c r="AQ1729" s="215"/>
      <c r="AR1729" s="215"/>
      <c r="AS1729" s="215"/>
      <c r="AT1729" s="215"/>
      <c r="AU1729" s="215"/>
    </row>
    <row r="1730" spans="3:64">
      <c r="C1730" s="38"/>
      <c r="D1730" s="38"/>
      <c r="AA1730" s="215"/>
      <c r="AB1730" s="215"/>
      <c r="AC1730" s="215"/>
      <c r="AD1730" s="215"/>
      <c r="AE1730" s="215"/>
      <c r="AG1730" s="225"/>
      <c r="AN1730" s="215"/>
      <c r="AO1730" s="215"/>
      <c r="AP1730" s="215"/>
      <c r="AQ1730" s="215"/>
      <c r="AR1730" s="215"/>
      <c r="AS1730" s="215"/>
      <c r="AT1730" s="215"/>
      <c r="AU1730" s="215"/>
    </row>
    <row r="1731" spans="3:64">
      <c r="C1731" s="38"/>
      <c r="D1731" s="38"/>
      <c r="AA1731" s="215"/>
      <c r="AB1731" s="215"/>
      <c r="AC1731" s="215"/>
      <c r="AD1731" s="215"/>
      <c r="AE1731" s="215"/>
      <c r="AG1731" s="225"/>
      <c r="AN1731" s="215"/>
      <c r="AO1731" s="215"/>
      <c r="AP1731" s="215"/>
      <c r="AQ1731" s="215"/>
      <c r="AR1731" s="215"/>
      <c r="AS1731" s="215"/>
      <c r="AT1731" s="215"/>
      <c r="AU1731" s="215"/>
      <c r="AV1731" s="215"/>
      <c r="AX1731" s="215"/>
      <c r="AY1731" s="215"/>
      <c r="AZ1731" s="215"/>
      <c r="BA1731" s="215"/>
      <c r="BB1731" s="215"/>
      <c r="BC1731" s="215"/>
      <c r="BD1731" s="215"/>
      <c r="BE1731" s="215"/>
      <c r="BF1731" s="215"/>
      <c r="BG1731" s="215"/>
      <c r="BH1731" s="215"/>
      <c r="BI1731" s="215"/>
      <c r="BJ1731" s="215"/>
      <c r="BK1731" s="215"/>
      <c r="BL1731" s="215"/>
    </row>
    <row r="1732" spans="3:64">
      <c r="C1732" s="38"/>
      <c r="D1732" s="38"/>
      <c r="AA1732" s="215"/>
      <c r="AB1732" s="215"/>
      <c r="AC1732" s="215"/>
      <c r="AD1732" s="215"/>
      <c r="AE1732" s="215"/>
      <c r="AG1732" s="225"/>
      <c r="AN1732" s="215"/>
      <c r="AO1732" s="215"/>
      <c r="AP1732" s="215"/>
      <c r="AQ1732" s="215"/>
      <c r="AR1732" s="215"/>
      <c r="AS1732" s="215"/>
      <c r="AT1732" s="215"/>
      <c r="AU1732" s="215"/>
    </row>
    <row r="1733" spans="3:64">
      <c r="C1733" s="38"/>
      <c r="D1733" s="38"/>
      <c r="AA1733" s="215"/>
      <c r="AB1733" s="215"/>
      <c r="AC1733" s="215"/>
      <c r="AD1733" s="215"/>
      <c r="AE1733" s="215"/>
      <c r="AG1733" s="225"/>
      <c r="AN1733" s="215"/>
      <c r="AO1733" s="215"/>
      <c r="AP1733" s="215"/>
      <c r="AQ1733" s="215"/>
      <c r="AR1733" s="215"/>
      <c r="AS1733" s="215"/>
      <c r="AT1733" s="215"/>
      <c r="AU1733" s="215"/>
      <c r="AV1733" s="215"/>
      <c r="AX1733" s="215"/>
    </row>
    <row r="1734" spans="3:64">
      <c r="C1734" s="38"/>
      <c r="D1734" s="38"/>
      <c r="AA1734" s="215"/>
      <c r="AB1734" s="215"/>
      <c r="AC1734" s="215"/>
      <c r="AD1734" s="215"/>
      <c r="AE1734" s="215"/>
      <c r="AG1734" s="225"/>
      <c r="AN1734" s="215"/>
      <c r="AO1734" s="215"/>
      <c r="AP1734" s="215"/>
      <c r="AQ1734" s="215"/>
      <c r="AR1734" s="215"/>
      <c r="AS1734" s="215"/>
      <c r="AT1734" s="215"/>
      <c r="AU1734" s="215"/>
    </row>
    <row r="1735" spans="3:64">
      <c r="C1735" s="38"/>
      <c r="D1735" s="38"/>
      <c r="AA1735" s="215"/>
      <c r="AB1735" s="215"/>
      <c r="AC1735" s="215"/>
      <c r="AD1735" s="215"/>
      <c r="AE1735" s="215"/>
      <c r="AG1735" s="225"/>
      <c r="AN1735" s="215"/>
      <c r="AO1735" s="215"/>
      <c r="AP1735" s="215"/>
      <c r="AQ1735" s="215"/>
      <c r="AR1735" s="215"/>
      <c r="AS1735" s="215"/>
      <c r="AT1735" s="215"/>
      <c r="AU1735" s="215"/>
    </row>
    <row r="1736" spans="3:64">
      <c r="C1736" s="38"/>
      <c r="D1736" s="38"/>
      <c r="AA1736" s="215"/>
      <c r="AB1736" s="215"/>
      <c r="AC1736" s="215"/>
      <c r="AD1736" s="215"/>
      <c r="AE1736" s="215"/>
      <c r="AG1736" s="225"/>
      <c r="AN1736" s="215"/>
      <c r="AO1736" s="215"/>
      <c r="AP1736" s="215"/>
      <c r="AQ1736" s="215"/>
      <c r="AR1736" s="215"/>
      <c r="AS1736" s="215"/>
      <c r="AT1736" s="215"/>
      <c r="AU1736" s="215"/>
      <c r="AV1736" s="215"/>
      <c r="AW1736" s="215"/>
      <c r="AX1736" s="215"/>
      <c r="AY1736" s="215"/>
      <c r="AZ1736" s="215"/>
      <c r="BA1736" s="215"/>
      <c r="BB1736" s="215"/>
      <c r="BC1736" s="215"/>
      <c r="BD1736" s="215"/>
      <c r="BE1736" s="215"/>
      <c r="BF1736" s="215"/>
      <c r="BG1736" s="215"/>
      <c r="BH1736" s="215"/>
      <c r="BI1736" s="215"/>
      <c r="BJ1736" s="215"/>
      <c r="BK1736" s="215"/>
      <c r="BL1736" s="215"/>
    </row>
    <row r="1737" spans="3:64">
      <c r="C1737" s="38"/>
      <c r="D1737" s="38"/>
      <c r="AA1737" s="215"/>
      <c r="AB1737" s="215"/>
      <c r="AC1737" s="215"/>
      <c r="AD1737" s="215"/>
      <c r="AE1737" s="215"/>
      <c r="AG1737" s="225"/>
      <c r="AN1737" s="215"/>
      <c r="AO1737" s="215"/>
      <c r="AP1737" s="215"/>
      <c r="AQ1737" s="215"/>
      <c r="AR1737" s="215"/>
      <c r="AS1737" s="215"/>
      <c r="AT1737" s="215"/>
      <c r="AU1737" s="215"/>
      <c r="AV1737" s="215"/>
      <c r="AW1737" s="215"/>
      <c r="AX1737" s="215"/>
      <c r="AY1737" s="215"/>
      <c r="AZ1737" s="215"/>
      <c r="BA1737" s="215"/>
      <c r="BB1737" s="215"/>
      <c r="BC1737" s="215"/>
      <c r="BD1737" s="215"/>
      <c r="BE1737" s="215"/>
      <c r="BF1737" s="215"/>
      <c r="BG1737" s="215"/>
      <c r="BH1737" s="215"/>
      <c r="BI1737" s="215"/>
      <c r="BJ1737" s="215"/>
      <c r="BK1737" s="215"/>
      <c r="BL1737" s="215"/>
    </row>
    <row r="1738" spans="3:64">
      <c r="C1738" s="38"/>
      <c r="D1738" s="38"/>
      <c r="AA1738" s="215"/>
      <c r="AB1738" s="215"/>
      <c r="AC1738" s="215"/>
      <c r="AD1738" s="215"/>
      <c r="AE1738" s="215"/>
      <c r="AG1738" s="225"/>
      <c r="AN1738" s="215"/>
      <c r="AO1738" s="215"/>
      <c r="AP1738" s="215"/>
      <c r="AQ1738" s="215"/>
      <c r="AR1738" s="215"/>
      <c r="AS1738" s="215"/>
      <c r="AT1738" s="215"/>
      <c r="AU1738" s="215"/>
    </row>
    <row r="1739" spans="3:64">
      <c r="C1739" s="38"/>
      <c r="D1739" s="38"/>
      <c r="AA1739" s="215"/>
      <c r="AB1739" s="215"/>
      <c r="AC1739" s="215"/>
      <c r="AD1739" s="215"/>
      <c r="AE1739" s="215"/>
      <c r="AG1739" s="225"/>
      <c r="AN1739" s="215"/>
      <c r="AO1739" s="215"/>
      <c r="AP1739" s="215"/>
      <c r="AQ1739" s="215"/>
      <c r="AR1739" s="215"/>
      <c r="AS1739" s="215"/>
      <c r="AT1739" s="215"/>
      <c r="AU1739" s="215"/>
    </row>
    <row r="1740" spans="3:64">
      <c r="C1740" s="38"/>
      <c r="D1740" s="38"/>
      <c r="AA1740" s="215"/>
      <c r="AB1740" s="215"/>
      <c r="AC1740" s="215"/>
      <c r="AD1740" s="215"/>
      <c r="AE1740" s="215"/>
      <c r="AG1740" s="225"/>
      <c r="AN1740" s="215"/>
      <c r="AO1740" s="215"/>
      <c r="AP1740" s="215"/>
      <c r="AQ1740" s="215"/>
      <c r="AR1740" s="215"/>
      <c r="AS1740" s="215"/>
      <c r="AT1740" s="215"/>
      <c r="AU1740" s="215"/>
      <c r="AV1740" s="215"/>
    </row>
    <row r="1741" spans="3:64">
      <c r="C1741" s="38"/>
      <c r="D1741" s="38"/>
      <c r="AA1741" s="215"/>
      <c r="AB1741" s="215"/>
      <c r="AC1741" s="215"/>
      <c r="AD1741" s="215"/>
      <c r="AE1741" s="215"/>
      <c r="AG1741" s="225"/>
      <c r="AN1741" s="215"/>
      <c r="AO1741" s="215"/>
      <c r="AP1741" s="215"/>
      <c r="AQ1741" s="215"/>
      <c r="AR1741" s="215"/>
      <c r="AS1741" s="215"/>
      <c r="AT1741" s="215"/>
      <c r="AU1741" s="215"/>
    </row>
    <row r="1742" spans="3:64">
      <c r="C1742" s="38"/>
      <c r="D1742" s="38"/>
      <c r="AA1742" s="215"/>
      <c r="AB1742" s="215"/>
      <c r="AC1742" s="215"/>
      <c r="AD1742" s="215"/>
      <c r="AE1742" s="215"/>
      <c r="AG1742" s="225"/>
      <c r="AN1742" s="215"/>
      <c r="AO1742" s="215"/>
      <c r="AP1742" s="215"/>
      <c r="AQ1742" s="215"/>
      <c r="AR1742" s="215"/>
      <c r="AS1742" s="215"/>
      <c r="AT1742" s="215"/>
      <c r="AU1742" s="215"/>
    </row>
    <row r="1743" spans="3:64">
      <c r="C1743" s="38"/>
      <c r="D1743" s="38"/>
      <c r="AA1743" s="215"/>
      <c r="AB1743" s="215"/>
      <c r="AC1743" s="215"/>
      <c r="AD1743" s="215"/>
      <c r="AE1743" s="215"/>
      <c r="AG1743" s="225"/>
      <c r="AN1743" s="215"/>
      <c r="AO1743" s="215"/>
      <c r="AP1743" s="215"/>
      <c r="AQ1743" s="215"/>
      <c r="AR1743" s="215"/>
      <c r="AS1743" s="215"/>
      <c r="AT1743" s="215"/>
      <c r="AU1743" s="215"/>
    </row>
    <row r="1744" spans="3:64">
      <c r="C1744" s="38"/>
      <c r="D1744" s="38"/>
      <c r="AA1744" s="215"/>
      <c r="AB1744" s="215"/>
      <c r="AC1744" s="215"/>
      <c r="AD1744" s="215"/>
      <c r="AE1744" s="215"/>
      <c r="AG1744" s="225"/>
      <c r="AN1744" s="215"/>
      <c r="AO1744" s="215"/>
      <c r="AP1744" s="215"/>
      <c r="AQ1744" s="215"/>
      <c r="AR1744" s="215"/>
      <c r="AS1744" s="215"/>
      <c r="AT1744" s="215"/>
      <c r="AU1744" s="215"/>
    </row>
    <row r="1745" spans="3:64">
      <c r="C1745" s="38"/>
      <c r="D1745" s="38"/>
      <c r="AA1745" s="215"/>
      <c r="AB1745" s="215"/>
      <c r="AC1745" s="215"/>
      <c r="AD1745" s="215"/>
      <c r="AE1745" s="215"/>
      <c r="AG1745" s="225"/>
      <c r="AN1745" s="215"/>
      <c r="AO1745" s="215"/>
      <c r="AP1745" s="215"/>
      <c r="AQ1745" s="215"/>
      <c r="AR1745" s="215"/>
      <c r="AS1745" s="215"/>
      <c r="AT1745" s="215"/>
      <c r="AU1745" s="215"/>
    </row>
    <row r="1746" spans="3:64">
      <c r="C1746" s="38"/>
      <c r="D1746" s="38"/>
      <c r="AA1746" s="215"/>
      <c r="AB1746" s="215"/>
      <c r="AC1746" s="215"/>
      <c r="AD1746" s="215"/>
      <c r="AE1746" s="215"/>
      <c r="AG1746" s="225"/>
      <c r="AN1746" s="215"/>
      <c r="AO1746" s="215"/>
      <c r="AP1746" s="215"/>
      <c r="AQ1746" s="215"/>
      <c r="AR1746" s="215"/>
      <c r="AS1746" s="215"/>
      <c r="AT1746" s="215"/>
      <c r="AU1746" s="215"/>
      <c r="AV1746" s="215"/>
    </row>
    <row r="1747" spans="3:64">
      <c r="C1747" s="38"/>
      <c r="D1747" s="38"/>
      <c r="AA1747" s="215"/>
      <c r="AB1747" s="215"/>
      <c r="AC1747" s="215"/>
      <c r="AD1747" s="215"/>
      <c r="AE1747" s="215"/>
      <c r="AG1747" s="225"/>
      <c r="AN1747" s="215"/>
      <c r="AO1747" s="215"/>
      <c r="AP1747" s="215"/>
      <c r="AQ1747" s="215"/>
      <c r="AR1747" s="215"/>
      <c r="AS1747" s="215"/>
      <c r="AT1747" s="215"/>
      <c r="AU1747" s="215"/>
    </row>
    <row r="1748" spans="3:64">
      <c r="C1748" s="38"/>
      <c r="D1748" s="38"/>
      <c r="AA1748" s="215"/>
      <c r="AB1748" s="215"/>
      <c r="AC1748" s="215"/>
      <c r="AD1748" s="215"/>
      <c r="AE1748" s="215"/>
      <c r="AG1748" s="225"/>
      <c r="AN1748" s="215"/>
      <c r="AO1748" s="215"/>
      <c r="AP1748" s="215"/>
      <c r="AQ1748" s="215"/>
      <c r="AR1748" s="215"/>
      <c r="AS1748" s="215"/>
      <c r="AT1748" s="215"/>
      <c r="AU1748" s="215"/>
    </row>
    <row r="1749" spans="3:64">
      <c r="C1749" s="38"/>
      <c r="D1749" s="38"/>
      <c r="AA1749" s="215"/>
      <c r="AB1749" s="215"/>
      <c r="AC1749" s="215"/>
      <c r="AD1749" s="215"/>
      <c r="AE1749" s="215"/>
      <c r="AG1749" s="225"/>
      <c r="AN1749" s="215"/>
      <c r="AO1749" s="215"/>
      <c r="AP1749" s="215"/>
      <c r="AQ1749" s="215"/>
      <c r="AR1749" s="215"/>
      <c r="AS1749" s="215"/>
      <c r="AT1749" s="215"/>
      <c r="AU1749" s="215"/>
      <c r="AV1749" s="215"/>
      <c r="AW1749" s="215"/>
      <c r="AX1749" s="215"/>
      <c r="AY1749" s="215"/>
      <c r="AZ1749" s="215"/>
      <c r="BA1749" s="215"/>
      <c r="BB1749" s="215"/>
      <c r="BC1749" s="215"/>
      <c r="BD1749" s="215"/>
      <c r="BE1749" s="215"/>
      <c r="BF1749" s="215"/>
      <c r="BG1749" s="215"/>
      <c r="BH1749" s="215"/>
      <c r="BI1749" s="215"/>
      <c r="BJ1749" s="215"/>
      <c r="BK1749" s="215"/>
      <c r="BL1749" s="215"/>
    </row>
    <row r="1750" spans="3:64">
      <c r="C1750" s="38"/>
      <c r="D1750" s="38"/>
      <c r="AA1750" s="215"/>
      <c r="AB1750" s="215"/>
      <c r="AC1750" s="215"/>
      <c r="AD1750" s="215"/>
      <c r="AE1750" s="215"/>
      <c r="AG1750" s="225"/>
      <c r="AN1750" s="215"/>
      <c r="AO1750" s="215"/>
      <c r="AP1750" s="215"/>
      <c r="AQ1750" s="215"/>
      <c r="AR1750" s="215"/>
      <c r="AS1750" s="215"/>
      <c r="AT1750" s="215"/>
      <c r="AU1750" s="215"/>
    </row>
    <row r="1751" spans="3:64">
      <c r="C1751" s="38"/>
      <c r="D1751" s="38"/>
      <c r="AA1751" s="215"/>
      <c r="AB1751" s="215"/>
      <c r="AC1751" s="215"/>
      <c r="AD1751" s="215"/>
      <c r="AE1751" s="215"/>
      <c r="AG1751" s="225"/>
      <c r="AN1751" s="215"/>
      <c r="AO1751" s="215"/>
      <c r="AP1751" s="215"/>
      <c r="AQ1751" s="215"/>
      <c r="AR1751" s="215"/>
      <c r="AS1751" s="215"/>
      <c r="AT1751" s="215"/>
      <c r="AU1751" s="215"/>
    </row>
    <row r="1752" spans="3:64">
      <c r="C1752" s="38"/>
      <c r="D1752" s="38"/>
      <c r="AA1752" s="215"/>
      <c r="AB1752" s="215"/>
      <c r="AC1752" s="215"/>
      <c r="AD1752" s="215"/>
      <c r="AE1752" s="215"/>
      <c r="AG1752" s="225"/>
      <c r="AN1752" s="215"/>
      <c r="AO1752" s="215"/>
      <c r="AP1752" s="215"/>
      <c r="AQ1752" s="215"/>
      <c r="AR1752" s="215"/>
      <c r="AS1752" s="215"/>
      <c r="AT1752" s="215"/>
      <c r="AU1752" s="215"/>
    </row>
    <row r="1753" spans="3:64">
      <c r="C1753" s="38"/>
      <c r="D1753" s="38"/>
      <c r="AA1753" s="215"/>
      <c r="AB1753" s="215"/>
      <c r="AC1753" s="215"/>
      <c r="AD1753" s="215"/>
      <c r="AE1753" s="215"/>
      <c r="AG1753" s="225"/>
      <c r="AN1753" s="215"/>
      <c r="AO1753" s="215"/>
      <c r="AP1753" s="215"/>
      <c r="AQ1753" s="215"/>
      <c r="AR1753" s="215"/>
      <c r="AS1753" s="215"/>
      <c r="AT1753" s="215"/>
      <c r="AU1753" s="215"/>
    </row>
    <row r="1754" spans="3:64">
      <c r="C1754" s="38"/>
      <c r="D1754" s="38"/>
      <c r="AA1754" s="215"/>
      <c r="AB1754" s="215"/>
      <c r="AC1754" s="215"/>
      <c r="AD1754" s="215"/>
      <c r="AE1754" s="215"/>
      <c r="AG1754" s="225"/>
      <c r="AN1754" s="215"/>
      <c r="AO1754" s="215"/>
      <c r="AP1754" s="215"/>
      <c r="AQ1754" s="215"/>
      <c r="AR1754" s="215"/>
      <c r="AS1754" s="215"/>
      <c r="AT1754" s="215"/>
      <c r="AU1754" s="215"/>
    </row>
    <row r="1755" spans="3:64">
      <c r="C1755" s="38"/>
      <c r="D1755" s="38"/>
      <c r="AA1755" s="215"/>
      <c r="AB1755" s="215"/>
      <c r="AC1755" s="215"/>
      <c r="AD1755" s="215"/>
      <c r="AE1755" s="215"/>
      <c r="AG1755" s="225"/>
      <c r="AN1755" s="215"/>
      <c r="AO1755" s="215"/>
      <c r="AP1755" s="215"/>
      <c r="AQ1755" s="215"/>
      <c r="AR1755" s="215"/>
      <c r="AS1755" s="215"/>
      <c r="AT1755" s="215"/>
      <c r="AU1755" s="215"/>
      <c r="AV1755" s="215"/>
      <c r="AW1755" s="215"/>
      <c r="AX1755" s="215"/>
      <c r="AY1755" s="215"/>
      <c r="AZ1755" s="215"/>
      <c r="BA1755" s="215"/>
      <c r="BB1755" s="215"/>
      <c r="BC1755" s="215"/>
      <c r="BD1755" s="215"/>
      <c r="BE1755" s="215"/>
      <c r="BF1755" s="215"/>
      <c r="BG1755" s="215"/>
      <c r="BH1755" s="215"/>
      <c r="BI1755" s="215"/>
      <c r="BJ1755" s="215"/>
      <c r="BK1755" s="215"/>
      <c r="BL1755" s="215"/>
    </row>
    <row r="1756" spans="3:64">
      <c r="C1756" s="38"/>
      <c r="D1756" s="38"/>
      <c r="AA1756" s="215"/>
      <c r="AB1756" s="215"/>
      <c r="AC1756" s="215"/>
      <c r="AD1756" s="215"/>
      <c r="AE1756" s="215"/>
      <c r="AG1756" s="225"/>
      <c r="AN1756" s="215"/>
      <c r="AO1756" s="215"/>
      <c r="AP1756" s="215"/>
      <c r="AQ1756" s="215"/>
      <c r="AR1756" s="215"/>
      <c r="AS1756" s="215"/>
      <c r="AT1756" s="215"/>
      <c r="AU1756" s="215"/>
      <c r="AV1756" s="215"/>
      <c r="AW1756" s="215"/>
      <c r="AX1756" s="215"/>
      <c r="AY1756" s="215"/>
      <c r="AZ1756" s="215"/>
      <c r="BA1756" s="215"/>
      <c r="BB1756" s="215"/>
      <c r="BC1756" s="215"/>
      <c r="BD1756" s="215"/>
      <c r="BE1756" s="215"/>
      <c r="BF1756" s="215"/>
      <c r="BG1756" s="215"/>
      <c r="BH1756" s="215"/>
      <c r="BI1756" s="215"/>
      <c r="BJ1756" s="215"/>
      <c r="BK1756" s="215"/>
      <c r="BL1756" s="215"/>
    </row>
    <row r="1757" spans="3:64">
      <c r="C1757" s="38"/>
      <c r="D1757" s="38"/>
      <c r="AA1757" s="215"/>
      <c r="AB1757" s="215"/>
      <c r="AC1757" s="215"/>
      <c r="AD1757" s="215"/>
      <c r="AE1757" s="215"/>
      <c r="AG1757" s="225"/>
      <c r="AN1757" s="215"/>
      <c r="AO1757" s="215"/>
      <c r="AP1757" s="215"/>
      <c r="AQ1757" s="215"/>
      <c r="AR1757" s="215"/>
      <c r="AS1757" s="215"/>
      <c r="AT1757" s="215"/>
      <c r="AU1757" s="215"/>
      <c r="AV1757" s="215"/>
    </row>
    <row r="1758" spans="3:64">
      <c r="C1758" s="38"/>
      <c r="D1758" s="38"/>
      <c r="AA1758" s="215"/>
      <c r="AB1758" s="215"/>
      <c r="AC1758" s="215"/>
      <c r="AD1758" s="215"/>
      <c r="AE1758" s="215"/>
      <c r="AG1758" s="225"/>
      <c r="AN1758" s="215"/>
      <c r="AO1758" s="215"/>
      <c r="AP1758" s="215"/>
      <c r="AQ1758" s="215"/>
      <c r="AR1758" s="215"/>
      <c r="AS1758" s="215"/>
      <c r="AT1758" s="215"/>
      <c r="AU1758" s="215"/>
      <c r="AV1758" s="215"/>
    </row>
    <row r="1759" spans="3:64">
      <c r="C1759" s="38"/>
      <c r="D1759" s="38"/>
      <c r="AA1759" s="215"/>
      <c r="AB1759" s="215"/>
      <c r="AC1759" s="215"/>
      <c r="AD1759" s="215"/>
      <c r="AE1759" s="215"/>
      <c r="AG1759" s="225"/>
      <c r="AN1759" s="215"/>
      <c r="AO1759" s="215"/>
      <c r="AP1759" s="215"/>
      <c r="AQ1759" s="215"/>
      <c r="AR1759" s="215"/>
      <c r="AS1759" s="215"/>
      <c r="AT1759" s="215"/>
      <c r="AU1759" s="215"/>
    </row>
    <row r="1760" spans="3:64">
      <c r="C1760" s="38"/>
      <c r="D1760" s="38"/>
      <c r="AA1760" s="215"/>
      <c r="AB1760" s="215"/>
      <c r="AC1760" s="215"/>
      <c r="AD1760" s="215"/>
      <c r="AE1760" s="215"/>
      <c r="AG1760" s="225"/>
      <c r="AN1760" s="215"/>
      <c r="AO1760" s="215"/>
      <c r="AP1760" s="215"/>
      <c r="AQ1760" s="215"/>
      <c r="AR1760" s="215"/>
      <c r="AS1760" s="215"/>
      <c r="AT1760" s="215"/>
      <c r="AU1760" s="215"/>
    </row>
    <row r="1761" spans="3:64">
      <c r="C1761" s="38"/>
      <c r="D1761" s="38"/>
      <c r="AA1761" s="215"/>
      <c r="AB1761" s="215"/>
      <c r="AC1761" s="215"/>
      <c r="AD1761" s="215"/>
      <c r="AE1761" s="215"/>
      <c r="AG1761" s="225"/>
      <c r="AN1761" s="215"/>
      <c r="AO1761" s="215"/>
      <c r="AP1761" s="215"/>
      <c r="AQ1761" s="215"/>
      <c r="AR1761" s="215"/>
      <c r="AS1761" s="215"/>
      <c r="AT1761" s="215"/>
      <c r="AU1761" s="215"/>
      <c r="AV1761" s="215"/>
      <c r="AW1761" s="215"/>
      <c r="AX1761" s="215"/>
      <c r="AY1761" s="215"/>
      <c r="AZ1761" s="215"/>
      <c r="BA1761" s="215"/>
      <c r="BB1761" s="215"/>
      <c r="BC1761" s="215"/>
      <c r="BD1761" s="215"/>
      <c r="BE1761" s="215"/>
      <c r="BF1761" s="215"/>
      <c r="BG1761" s="215"/>
      <c r="BH1761" s="215"/>
      <c r="BI1761" s="215"/>
      <c r="BJ1761" s="215"/>
      <c r="BK1761" s="215"/>
      <c r="BL1761" s="215"/>
    </row>
    <row r="1762" spans="3:64">
      <c r="C1762" s="38"/>
      <c r="D1762" s="38"/>
      <c r="AA1762" s="215"/>
      <c r="AB1762" s="215"/>
      <c r="AC1762" s="215"/>
      <c r="AD1762" s="215"/>
      <c r="AE1762" s="215"/>
      <c r="AG1762" s="225"/>
      <c r="AN1762" s="215"/>
      <c r="AO1762" s="215"/>
      <c r="AP1762" s="215"/>
      <c r="AQ1762" s="215"/>
      <c r="AR1762" s="215"/>
      <c r="AS1762" s="215"/>
      <c r="AT1762" s="215"/>
      <c r="AU1762" s="215"/>
      <c r="AV1762" s="215"/>
      <c r="AX1762" s="215"/>
      <c r="AY1762" s="215"/>
      <c r="AZ1762" s="215"/>
      <c r="BA1762" s="215"/>
      <c r="BB1762" s="215"/>
      <c r="BC1762" s="215"/>
      <c r="BD1762" s="215"/>
      <c r="BE1762" s="215"/>
      <c r="BF1762" s="215"/>
      <c r="BG1762" s="215"/>
      <c r="BH1762" s="215"/>
      <c r="BI1762" s="215"/>
      <c r="BJ1762" s="215"/>
      <c r="BK1762" s="215"/>
      <c r="BL1762" s="215"/>
    </row>
    <row r="1763" spans="3:64">
      <c r="C1763" s="38"/>
      <c r="D1763" s="38"/>
      <c r="AA1763" s="215"/>
      <c r="AB1763" s="215"/>
      <c r="AC1763" s="215"/>
      <c r="AD1763" s="215"/>
      <c r="AE1763" s="215"/>
      <c r="AG1763" s="225"/>
      <c r="AN1763" s="215"/>
      <c r="AO1763" s="215"/>
      <c r="AP1763" s="215"/>
      <c r="AQ1763" s="215"/>
      <c r="AR1763" s="215"/>
      <c r="AS1763" s="215"/>
      <c r="AT1763" s="215"/>
      <c r="AU1763" s="215"/>
    </row>
    <row r="1764" spans="3:64">
      <c r="C1764" s="38"/>
      <c r="D1764" s="38"/>
      <c r="AA1764" s="215"/>
      <c r="AB1764" s="215"/>
      <c r="AC1764" s="215"/>
      <c r="AD1764" s="215"/>
      <c r="AE1764" s="215"/>
      <c r="AG1764" s="225"/>
      <c r="AN1764" s="215"/>
      <c r="AO1764" s="215"/>
      <c r="AP1764" s="215"/>
      <c r="AQ1764" s="215"/>
      <c r="AR1764" s="215"/>
      <c r="AS1764" s="215"/>
      <c r="AT1764" s="215"/>
      <c r="AU1764" s="215"/>
      <c r="AV1764" s="215"/>
    </row>
    <row r="1765" spans="3:64">
      <c r="C1765" s="38"/>
      <c r="D1765" s="38"/>
      <c r="AA1765" s="215"/>
      <c r="AB1765" s="215"/>
      <c r="AC1765" s="215"/>
      <c r="AD1765" s="215"/>
      <c r="AE1765" s="215"/>
      <c r="AG1765" s="225"/>
      <c r="AN1765" s="215"/>
      <c r="AO1765" s="215"/>
      <c r="AP1765" s="215"/>
      <c r="AQ1765" s="215"/>
      <c r="AR1765" s="215"/>
      <c r="AS1765" s="215"/>
      <c r="AT1765" s="215"/>
      <c r="AU1765" s="215"/>
    </row>
    <row r="1766" spans="3:64">
      <c r="C1766" s="38"/>
      <c r="D1766" s="38"/>
      <c r="AA1766" s="215"/>
      <c r="AB1766" s="215"/>
      <c r="AC1766" s="215"/>
      <c r="AD1766" s="215"/>
      <c r="AE1766" s="215"/>
      <c r="AG1766" s="225"/>
      <c r="AN1766" s="215"/>
      <c r="AO1766" s="215"/>
      <c r="AP1766" s="215"/>
      <c r="AQ1766" s="215"/>
      <c r="AR1766" s="215"/>
      <c r="AS1766" s="215"/>
      <c r="AT1766" s="215"/>
      <c r="AU1766" s="215"/>
      <c r="AV1766" s="215"/>
    </row>
    <row r="1767" spans="3:64">
      <c r="C1767" s="38"/>
      <c r="D1767" s="38"/>
      <c r="AA1767" s="215"/>
      <c r="AB1767" s="215"/>
      <c r="AC1767" s="215"/>
      <c r="AD1767" s="215"/>
      <c r="AE1767" s="215"/>
      <c r="AG1767" s="225"/>
      <c r="AN1767" s="215"/>
      <c r="AO1767" s="215"/>
      <c r="AP1767" s="215"/>
      <c r="AQ1767" s="215"/>
      <c r="AR1767" s="215"/>
      <c r="AS1767" s="215"/>
      <c r="AT1767" s="215"/>
      <c r="AU1767" s="215"/>
    </row>
    <row r="1768" spans="3:64">
      <c r="C1768" s="38"/>
      <c r="D1768" s="38"/>
      <c r="AA1768" s="215"/>
      <c r="AB1768" s="215"/>
      <c r="AC1768" s="215"/>
      <c r="AD1768" s="215"/>
      <c r="AE1768" s="215"/>
      <c r="AG1768" s="225"/>
      <c r="AN1768" s="215"/>
      <c r="AO1768" s="215"/>
      <c r="AP1768" s="215"/>
      <c r="AQ1768" s="215"/>
      <c r="AR1768" s="215"/>
      <c r="AS1768" s="215"/>
      <c r="AT1768" s="215"/>
      <c r="AU1768" s="215"/>
      <c r="AV1768" s="215"/>
    </row>
    <row r="1769" spans="3:64">
      <c r="C1769" s="38"/>
      <c r="D1769" s="38"/>
      <c r="AA1769" s="215"/>
      <c r="AB1769" s="215"/>
      <c r="AC1769" s="215"/>
      <c r="AD1769" s="215"/>
      <c r="AE1769" s="215"/>
      <c r="AG1769" s="225"/>
      <c r="AN1769" s="215"/>
      <c r="AO1769" s="215"/>
      <c r="AP1769" s="215"/>
      <c r="AQ1769" s="215"/>
      <c r="AR1769" s="215"/>
      <c r="AS1769" s="215"/>
      <c r="AT1769" s="215"/>
      <c r="AU1769" s="215"/>
      <c r="AV1769" s="215"/>
      <c r="AW1769" s="215"/>
      <c r="AX1769" s="215"/>
      <c r="AY1769" s="215"/>
      <c r="AZ1769" s="215"/>
      <c r="BA1769" s="215"/>
      <c r="BB1769" s="215"/>
      <c r="BC1769" s="215"/>
      <c r="BD1769" s="215"/>
      <c r="BE1769" s="215"/>
      <c r="BF1769" s="215"/>
      <c r="BG1769" s="215"/>
      <c r="BH1769" s="215"/>
      <c r="BI1769" s="215"/>
      <c r="BJ1769" s="215"/>
      <c r="BK1769" s="215"/>
      <c r="BL1769" s="215"/>
    </row>
    <row r="1770" spans="3:64">
      <c r="C1770" s="38"/>
      <c r="D1770" s="38"/>
      <c r="AA1770" s="215"/>
      <c r="AB1770" s="215"/>
      <c r="AC1770" s="215"/>
      <c r="AD1770" s="215"/>
      <c r="AE1770" s="215"/>
      <c r="AG1770" s="225"/>
      <c r="AN1770" s="215"/>
      <c r="AO1770" s="215"/>
      <c r="AP1770" s="215"/>
      <c r="AQ1770" s="215"/>
      <c r="AR1770" s="215"/>
      <c r="AS1770" s="215"/>
      <c r="AT1770" s="215"/>
      <c r="AU1770" s="215"/>
    </row>
    <row r="1771" spans="3:64">
      <c r="C1771" s="38"/>
      <c r="D1771" s="38"/>
      <c r="AA1771" s="215"/>
      <c r="AB1771" s="215"/>
      <c r="AC1771" s="215"/>
      <c r="AD1771" s="215"/>
      <c r="AE1771" s="215"/>
      <c r="AG1771" s="225"/>
      <c r="AN1771" s="215"/>
      <c r="AO1771" s="215"/>
      <c r="AP1771" s="215"/>
      <c r="AQ1771" s="215"/>
      <c r="AR1771" s="215"/>
      <c r="AS1771" s="215"/>
      <c r="AT1771" s="215"/>
      <c r="AU1771" s="215"/>
    </row>
    <row r="1772" spans="3:64">
      <c r="C1772" s="38"/>
      <c r="D1772" s="38"/>
      <c r="AA1772" s="215"/>
      <c r="AB1772" s="215"/>
      <c r="AC1772" s="215"/>
      <c r="AD1772" s="215"/>
      <c r="AE1772" s="215"/>
      <c r="AG1772" s="225"/>
      <c r="AN1772" s="215"/>
      <c r="AO1772" s="215"/>
      <c r="AP1772" s="215"/>
      <c r="AQ1772" s="215"/>
      <c r="AR1772" s="215"/>
      <c r="AS1772" s="215"/>
      <c r="AT1772" s="215"/>
      <c r="AU1772" s="215"/>
    </row>
    <row r="1773" spans="3:64">
      <c r="C1773" s="38"/>
      <c r="D1773" s="38"/>
      <c r="AA1773" s="215"/>
      <c r="AB1773" s="215"/>
      <c r="AC1773" s="215"/>
      <c r="AD1773" s="215"/>
      <c r="AE1773" s="215"/>
      <c r="AG1773" s="225"/>
      <c r="AN1773" s="215"/>
      <c r="AO1773" s="215"/>
      <c r="AP1773" s="215"/>
      <c r="AQ1773" s="215"/>
      <c r="AR1773" s="215"/>
      <c r="AS1773" s="215"/>
      <c r="AT1773" s="215"/>
      <c r="AU1773" s="215"/>
    </row>
    <row r="1774" spans="3:64">
      <c r="C1774" s="38"/>
      <c r="D1774" s="38"/>
      <c r="AA1774" s="215"/>
      <c r="AB1774" s="215"/>
      <c r="AC1774" s="215"/>
      <c r="AD1774" s="215"/>
      <c r="AE1774" s="215"/>
      <c r="AG1774" s="225"/>
      <c r="AN1774" s="215"/>
      <c r="AO1774" s="215"/>
      <c r="AP1774" s="215"/>
      <c r="AQ1774" s="215"/>
      <c r="AR1774" s="215"/>
      <c r="AS1774" s="215"/>
      <c r="AT1774" s="215"/>
      <c r="AU1774" s="215"/>
    </row>
    <row r="1775" spans="3:64">
      <c r="C1775" s="38"/>
      <c r="D1775" s="38"/>
      <c r="AA1775" s="215"/>
      <c r="AB1775" s="215"/>
      <c r="AC1775" s="215"/>
      <c r="AD1775" s="215"/>
      <c r="AE1775" s="215"/>
      <c r="AG1775" s="225"/>
      <c r="AN1775" s="215"/>
      <c r="AO1775" s="215"/>
      <c r="AP1775" s="215"/>
      <c r="AQ1775" s="215"/>
      <c r="AR1775" s="215"/>
      <c r="AS1775" s="215"/>
      <c r="AT1775" s="215"/>
      <c r="AU1775" s="215"/>
    </row>
    <row r="1776" spans="3:64">
      <c r="C1776" s="38"/>
      <c r="D1776" s="38"/>
      <c r="AA1776" s="215"/>
      <c r="AB1776" s="215"/>
      <c r="AC1776" s="215"/>
      <c r="AD1776" s="215"/>
      <c r="AE1776" s="215"/>
      <c r="AG1776" s="225"/>
      <c r="AN1776" s="215"/>
      <c r="AO1776" s="215"/>
      <c r="AP1776" s="215"/>
      <c r="AQ1776" s="215"/>
      <c r="AR1776" s="215"/>
      <c r="AS1776" s="215"/>
      <c r="AT1776" s="215"/>
      <c r="AU1776" s="215"/>
    </row>
    <row r="1777" spans="3:48">
      <c r="C1777" s="38"/>
      <c r="D1777" s="38"/>
      <c r="AA1777" s="215"/>
      <c r="AB1777" s="215"/>
      <c r="AC1777" s="215"/>
      <c r="AD1777" s="215"/>
      <c r="AE1777" s="215"/>
      <c r="AG1777" s="225"/>
      <c r="AN1777" s="215"/>
      <c r="AO1777" s="215"/>
      <c r="AP1777" s="215"/>
      <c r="AQ1777" s="215"/>
      <c r="AR1777" s="215"/>
      <c r="AS1777" s="215"/>
      <c r="AT1777" s="215"/>
      <c r="AU1777" s="215"/>
    </row>
    <row r="1778" spans="3:48">
      <c r="C1778" s="38"/>
      <c r="D1778" s="38"/>
      <c r="AA1778" s="215"/>
      <c r="AB1778" s="215"/>
      <c r="AC1778" s="215"/>
      <c r="AD1778" s="215"/>
      <c r="AE1778" s="215"/>
      <c r="AG1778" s="225"/>
      <c r="AN1778" s="215"/>
      <c r="AO1778" s="215"/>
      <c r="AP1778" s="215"/>
      <c r="AQ1778" s="215"/>
      <c r="AR1778" s="215"/>
      <c r="AS1778" s="215"/>
      <c r="AT1778" s="215"/>
      <c r="AU1778" s="215"/>
    </row>
    <row r="1779" spans="3:48">
      <c r="C1779" s="38"/>
      <c r="D1779" s="38"/>
      <c r="AA1779" s="215"/>
      <c r="AB1779" s="215"/>
      <c r="AC1779" s="215"/>
      <c r="AD1779" s="215"/>
      <c r="AE1779" s="215"/>
      <c r="AG1779" s="225"/>
      <c r="AN1779" s="215"/>
      <c r="AO1779" s="215"/>
      <c r="AP1779" s="215"/>
      <c r="AQ1779" s="215"/>
      <c r="AR1779" s="215"/>
      <c r="AS1779" s="215"/>
      <c r="AT1779" s="215"/>
      <c r="AU1779" s="215"/>
    </row>
    <row r="1780" spans="3:48">
      <c r="C1780" s="38"/>
      <c r="D1780" s="38"/>
      <c r="AA1780" s="215"/>
      <c r="AB1780" s="215"/>
      <c r="AC1780" s="215"/>
      <c r="AD1780" s="215"/>
      <c r="AE1780" s="215"/>
      <c r="AG1780" s="225"/>
      <c r="AN1780" s="215"/>
      <c r="AO1780" s="215"/>
      <c r="AP1780" s="215"/>
      <c r="AQ1780" s="215"/>
      <c r="AR1780" s="215"/>
      <c r="AS1780" s="215"/>
      <c r="AT1780" s="215"/>
      <c r="AU1780" s="215"/>
      <c r="AV1780" s="215"/>
    </row>
    <row r="1781" spans="3:48">
      <c r="C1781" s="38"/>
      <c r="D1781" s="38"/>
      <c r="AA1781" s="215"/>
      <c r="AB1781" s="215"/>
      <c r="AC1781" s="215"/>
      <c r="AD1781" s="215"/>
      <c r="AE1781" s="215"/>
      <c r="AG1781" s="225"/>
      <c r="AN1781" s="215"/>
      <c r="AO1781" s="215"/>
      <c r="AP1781" s="215"/>
      <c r="AQ1781" s="215"/>
      <c r="AR1781" s="215"/>
      <c r="AS1781" s="215"/>
      <c r="AT1781" s="215"/>
      <c r="AU1781" s="215"/>
    </row>
    <row r="1782" spans="3:48">
      <c r="C1782" s="38"/>
      <c r="D1782" s="38"/>
      <c r="AA1782" s="215"/>
      <c r="AB1782" s="215"/>
      <c r="AC1782" s="215"/>
      <c r="AD1782" s="215"/>
      <c r="AE1782" s="215"/>
      <c r="AG1782" s="225"/>
      <c r="AN1782" s="215"/>
      <c r="AO1782" s="215"/>
      <c r="AP1782" s="215"/>
      <c r="AQ1782" s="215"/>
      <c r="AR1782" s="215"/>
      <c r="AS1782" s="215"/>
      <c r="AT1782" s="215"/>
      <c r="AU1782" s="215"/>
    </row>
    <row r="1783" spans="3:48">
      <c r="C1783" s="38"/>
      <c r="D1783" s="38"/>
      <c r="AA1783" s="215"/>
      <c r="AB1783" s="215"/>
      <c r="AC1783" s="215"/>
      <c r="AD1783" s="215"/>
      <c r="AE1783" s="215"/>
      <c r="AG1783" s="225"/>
      <c r="AN1783" s="215"/>
      <c r="AO1783" s="215"/>
      <c r="AP1783" s="215"/>
      <c r="AQ1783" s="215"/>
      <c r="AR1783" s="215"/>
      <c r="AS1783" s="215"/>
      <c r="AT1783" s="215"/>
      <c r="AU1783" s="215"/>
    </row>
    <row r="1784" spans="3:48">
      <c r="C1784" s="38"/>
      <c r="D1784" s="38"/>
      <c r="AA1784" s="215"/>
      <c r="AB1784" s="215"/>
      <c r="AC1784" s="215"/>
      <c r="AD1784" s="215"/>
      <c r="AE1784" s="215"/>
      <c r="AG1784" s="225"/>
      <c r="AN1784" s="215"/>
      <c r="AO1784" s="215"/>
      <c r="AP1784" s="215"/>
      <c r="AQ1784" s="215"/>
      <c r="AR1784" s="215"/>
      <c r="AS1784" s="215"/>
      <c r="AT1784" s="215"/>
      <c r="AU1784" s="215"/>
    </row>
    <row r="1785" spans="3:48">
      <c r="C1785" s="38"/>
      <c r="D1785" s="38"/>
      <c r="AA1785" s="215"/>
      <c r="AB1785" s="215"/>
      <c r="AC1785" s="215"/>
      <c r="AD1785" s="215"/>
      <c r="AE1785" s="215"/>
      <c r="AG1785" s="225"/>
      <c r="AN1785" s="215"/>
      <c r="AO1785" s="215"/>
      <c r="AP1785" s="215"/>
      <c r="AQ1785" s="215"/>
      <c r="AR1785" s="215"/>
      <c r="AS1785" s="215"/>
      <c r="AT1785" s="215"/>
      <c r="AU1785" s="215"/>
      <c r="AV1785" s="215"/>
    </row>
    <row r="1786" spans="3:48">
      <c r="C1786" s="38"/>
      <c r="D1786" s="38"/>
      <c r="AA1786" s="215"/>
      <c r="AB1786" s="215"/>
      <c r="AC1786" s="215"/>
      <c r="AD1786" s="215"/>
      <c r="AE1786" s="215"/>
      <c r="AG1786" s="225"/>
      <c r="AN1786" s="215"/>
      <c r="AO1786" s="215"/>
      <c r="AP1786" s="215"/>
      <c r="AQ1786" s="215"/>
      <c r="AR1786" s="215"/>
      <c r="AS1786" s="215"/>
      <c r="AT1786" s="215"/>
      <c r="AU1786" s="215"/>
    </row>
    <row r="1787" spans="3:48">
      <c r="C1787" s="38"/>
      <c r="D1787" s="38"/>
      <c r="AA1787" s="215"/>
      <c r="AB1787" s="215"/>
      <c r="AC1787" s="215"/>
      <c r="AD1787" s="215"/>
      <c r="AE1787" s="215"/>
      <c r="AG1787" s="225"/>
      <c r="AN1787" s="215"/>
      <c r="AO1787" s="215"/>
      <c r="AP1787" s="215"/>
      <c r="AQ1787" s="215"/>
      <c r="AR1787" s="215"/>
      <c r="AS1787" s="215"/>
      <c r="AT1787" s="215"/>
      <c r="AU1787" s="215"/>
    </row>
    <row r="1788" spans="3:48">
      <c r="C1788" s="38"/>
      <c r="D1788" s="38"/>
      <c r="AA1788" s="215"/>
      <c r="AB1788" s="215"/>
      <c r="AC1788" s="215"/>
      <c r="AD1788" s="215"/>
      <c r="AE1788" s="215"/>
      <c r="AG1788" s="225"/>
      <c r="AN1788" s="215"/>
      <c r="AO1788" s="215"/>
      <c r="AP1788" s="215"/>
      <c r="AQ1788" s="215"/>
      <c r="AR1788" s="215"/>
      <c r="AS1788" s="215"/>
      <c r="AT1788" s="215"/>
      <c r="AU1788" s="215"/>
    </row>
    <row r="1789" spans="3:48">
      <c r="C1789" s="38"/>
      <c r="D1789" s="38"/>
      <c r="AA1789" s="215"/>
      <c r="AB1789" s="215"/>
      <c r="AC1789" s="215"/>
      <c r="AD1789" s="215"/>
      <c r="AE1789" s="215"/>
      <c r="AG1789" s="225"/>
      <c r="AN1789" s="215"/>
      <c r="AO1789" s="215"/>
      <c r="AP1789" s="215"/>
      <c r="AQ1789" s="215"/>
      <c r="AR1789" s="215"/>
      <c r="AS1789" s="215"/>
      <c r="AT1789" s="215"/>
      <c r="AU1789" s="215"/>
    </row>
    <row r="1790" spans="3:48">
      <c r="C1790" s="38"/>
      <c r="D1790" s="38"/>
      <c r="AA1790" s="215"/>
      <c r="AB1790" s="215"/>
      <c r="AC1790" s="215"/>
      <c r="AD1790" s="215"/>
      <c r="AE1790" s="215"/>
      <c r="AG1790" s="225"/>
      <c r="AN1790" s="215"/>
      <c r="AO1790" s="215"/>
      <c r="AP1790" s="215"/>
      <c r="AQ1790" s="215"/>
      <c r="AR1790" s="215"/>
      <c r="AS1790" s="215"/>
      <c r="AT1790" s="215"/>
      <c r="AU1790" s="215"/>
    </row>
    <row r="1791" spans="3:48">
      <c r="C1791" s="38"/>
      <c r="D1791" s="38"/>
      <c r="AA1791" s="215"/>
      <c r="AB1791" s="215"/>
      <c r="AC1791" s="215"/>
      <c r="AD1791" s="215"/>
      <c r="AE1791" s="215"/>
      <c r="AG1791" s="225"/>
      <c r="AN1791" s="215"/>
      <c r="AO1791" s="215"/>
      <c r="AP1791" s="215"/>
      <c r="AQ1791" s="215"/>
      <c r="AR1791" s="215"/>
      <c r="AS1791" s="215"/>
      <c r="AT1791" s="215"/>
      <c r="AU1791" s="215"/>
    </row>
    <row r="1792" spans="3:48">
      <c r="C1792" s="38"/>
      <c r="D1792" s="38"/>
      <c r="AA1792" s="215"/>
      <c r="AB1792" s="215"/>
      <c r="AC1792" s="215"/>
      <c r="AD1792" s="215"/>
      <c r="AE1792" s="215"/>
      <c r="AG1792" s="225"/>
      <c r="AN1792" s="215"/>
      <c r="AO1792" s="215"/>
      <c r="AP1792" s="215"/>
      <c r="AQ1792" s="215"/>
      <c r="AR1792" s="215"/>
      <c r="AS1792" s="215"/>
      <c r="AT1792" s="215"/>
      <c r="AU1792" s="215"/>
    </row>
    <row r="1793" spans="3:64">
      <c r="C1793" s="38"/>
      <c r="D1793" s="38"/>
      <c r="AA1793" s="215"/>
      <c r="AB1793" s="215"/>
      <c r="AC1793" s="215"/>
      <c r="AD1793" s="215"/>
      <c r="AE1793" s="215"/>
      <c r="AG1793" s="225"/>
      <c r="AN1793" s="215"/>
      <c r="AO1793" s="215"/>
      <c r="AP1793" s="215"/>
      <c r="AQ1793" s="215"/>
      <c r="AR1793" s="215"/>
      <c r="AS1793" s="215"/>
      <c r="AT1793" s="215"/>
      <c r="AU1793" s="215"/>
    </row>
    <row r="1794" spans="3:64">
      <c r="C1794" s="38"/>
      <c r="D1794" s="38"/>
      <c r="AA1794" s="215"/>
      <c r="AB1794" s="215"/>
      <c r="AC1794" s="215"/>
      <c r="AD1794" s="215"/>
      <c r="AE1794" s="215"/>
      <c r="AG1794" s="225"/>
      <c r="AN1794" s="215"/>
      <c r="AO1794" s="215"/>
      <c r="AP1794" s="215"/>
      <c r="AQ1794" s="215"/>
      <c r="AR1794" s="215"/>
      <c r="AS1794" s="215"/>
      <c r="AT1794" s="215"/>
      <c r="AU1794" s="215"/>
      <c r="AV1794" s="215"/>
    </row>
    <row r="1795" spans="3:64">
      <c r="C1795" s="38"/>
      <c r="D1795" s="38"/>
      <c r="AA1795" s="215"/>
      <c r="AB1795" s="215"/>
      <c r="AC1795" s="215"/>
      <c r="AD1795" s="215"/>
      <c r="AE1795" s="215"/>
      <c r="AG1795" s="225"/>
      <c r="AN1795" s="215"/>
      <c r="AO1795" s="215"/>
      <c r="AP1795" s="215"/>
      <c r="AQ1795" s="215"/>
      <c r="AR1795" s="215"/>
      <c r="AS1795" s="215"/>
      <c r="AT1795" s="215"/>
      <c r="AU1795" s="215"/>
    </row>
    <row r="1796" spans="3:64">
      <c r="C1796" s="38"/>
      <c r="D1796" s="38"/>
      <c r="AA1796" s="215"/>
      <c r="AB1796" s="215"/>
      <c r="AC1796" s="215"/>
      <c r="AD1796" s="215"/>
      <c r="AE1796" s="215"/>
      <c r="AG1796" s="225"/>
      <c r="AN1796" s="215"/>
      <c r="AO1796" s="215"/>
      <c r="AP1796" s="215"/>
      <c r="AQ1796" s="215"/>
      <c r="AR1796" s="215"/>
      <c r="AS1796" s="215"/>
      <c r="AT1796" s="215"/>
      <c r="AU1796" s="215"/>
      <c r="AV1796" s="215"/>
      <c r="AX1796" s="215"/>
    </row>
    <row r="1797" spans="3:64">
      <c r="C1797" s="38"/>
      <c r="D1797" s="38"/>
      <c r="AA1797" s="215"/>
      <c r="AB1797" s="215"/>
      <c r="AC1797" s="215"/>
      <c r="AD1797" s="215"/>
      <c r="AE1797" s="215"/>
      <c r="AG1797" s="225"/>
      <c r="AN1797" s="215"/>
      <c r="AO1797" s="215"/>
      <c r="AP1797" s="215"/>
      <c r="AQ1797" s="215"/>
      <c r="AR1797" s="215"/>
      <c r="AS1797" s="215"/>
      <c r="AT1797" s="215"/>
      <c r="AU1797" s="215"/>
      <c r="AV1797" s="215"/>
      <c r="AW1797" s="215"/>
      <c r="AX1797" s="215"/>
      <c r="AY1797" s="215"/>
      <c r="AZ1797" s="215"/>
      <c r="BA1797" s="215"/>
      <c r="BB1797" s="215"/>
      <c r="BC1797" s="215"/>
      <c r="BD1797" s="215"/>
      <c r="BE1797" s="215"/>
      <c r="BF1797" s="215"/>
      <c r="BG1797" s="215"/>
      <c r="BH1797" s="215"/>
      <c r="BI1797" s="215"/>
      <c r="BJ1797" s="215"/>
      <c r="BK1797" s="215"/>
      <c r="BL1797" s="215"/>
    </row>
    <row r="1798" spans="3:64">
      <c r="C1798" s="38"/>
      <c r="D1798" s="38"/>
      <c r="AA1798" s="215"/>
      <c r="AB1798" s="215"/>
      <c r="AC1798" s="215"/>
      <c r="AD1798" s="215"/>
      <c r="AE1798" s="215"/>
      <c r="AG1798" s="225"/>
      <c r="AN1798" s="215"/>
      <c r="AO1798" s="215"/>
      <c r="AP1798" s="215"/>
      <c r="AQ1798" s="215"/>
      <c r="AR1798" s="215"/>
      <c r="AS1798" s="215"/>
      <c r="AT1798" s="215"/>
      <c r="AU1798" s="215"/>
    </row>
    <row r="1799" spans="3:64">
      <c r="C1799" s="38"/>
      <c r="D1799" s="38"/>
      <c r="AA1799" s="215"/>
      <c r="AB1799" s="215"/>
      <c r="AC1799" s="215"/>
      <c r="AD1799" s="215"/>
      <c r="AE1799" s="215"/>
      <c r="AG1799" s="225"/>
      <c r="AN1799" s="215"/>
      <c r="AO1799" s="215"/>
      <c r="AP1799" s="215"/>
      <c r="AQ1799" s="215"/>
      <c r="AR1799" s="215"/>
      <c r="AS1799" s="215"/>
      <c r="AT1799" s="215"/>
      <c r="AU1799" s="215"/>
    </row>
    <row r="1800" spans="3:64">
      <c r="C1800" s="38"/>
      <c r="D1800" s="38"/>
      <c r="AA1800" s="215"/>
      <c r="AB1800" s="215"/>
      <c r="AC1800" s="215"/>
      <c r="AD1800" s="215"/>
      <c r="AE1800" s="215"/>
      <c r="AG1800" s="225"/>
      <c r="AN1800" s="215"/>
      <c r="AO1800" s="215"/>
      <c r="AP1800" s="215"/>
      <c r="AQ1800" s="215"/>
      <c r="AR1800" s="215"/>
      <c r="AS1800" s="215"/>
      <c r="AT1800" s="215"/>
      <c r="AU1800" s="215"/>
      <c r="AV1800" s="215"/>
      <c r="AX1800" s="215"/>
    </row>
    <row r="1801" spans="3:64">
      <c r="C1801" s="38"/>
      <c r="D1801" s="38"/>
      <c r="AA1801" s="215"/>
      <c r="AB1801" s="215"/>
      <c r="AC1801" s="215"/>
      <c r="AD1801" s="215"/>
      <c r="AE1801" s="215"/>
      <c r="AG1801" s="225"/>
      <c r="AN1801" s="215"/>
      <c r="AO1801" s="215"/>
      <c r="AP1801" s="215"/>
      <c r="AQ1801" s="215"/>
      <c r="AR1801" s="215"/>
      <c r="AS1801" s="215"/>
      <c r="AT1801" s="215"/>
      <c r="AU1801" s="215"/>
      <c r="AV1801" s="215"/>
      <c r="AW1801" s="215"/>
      <c r="AX1801" s="215"/>
      <c r="AY1801" s="215"/>
      <c r="AZ1801" s="215"/>
      <c r="BA1801" s="215"/>
      <c r="BB1801" s="215"/>
      <c r="BC1801" s="215"/>
      <c r="BD1801" s="215"/>
      <c r="BE1801" s="215"/>
      <c r="BF1801" s="215"/>
      <c r="BG1801" s="215"/>
      <c r="BH1801" s="215"/>
      <c r="BI1801" s="215"/>
      <c r="BJ1801" s="215"/>
      <c r="BK1801" s="215"/>
      <c r="BL1801" s="215"/>
    </row>
    <row r="1802" spans="3:64">
      <c r="C1802" s="38"/>
      <c r="D1802" s="38"/>
      <c r="AA1802" s="215"/>
      <c r="AB1802" s="215"/>
      <c r="AC1802" s="215"/>
      <c r="AD1802" s="215"/>
      <c r="AE1802" s="215"/>
      <c r="AG1802" s="225"/>
      <c r="AN1802" s="215"/>
      <c r="AO1802" s="215"/>
      <c r="AP1802" s="215"/>
      <c r="AQ1802" s="215"/>
      <c r="AR1802" s="215"/>
      <c r="AS1802" s="215"/>
      <c r="AT1802" s="215"/>
      <c r="AU1802" s="215"/>
    </row>
    <row r="1803" spans="3:64">
      <c r="C1803" s="38"/>
      <c r="D1803" s="38"/>
      <c r="AA1803" s="215"/>
      <c r="AB1803" s="215"/>
      <c r="AC1803" s="215"/>
      <c r="AD1803" s="215"/>
      <c r="AE1803" s="215"/>
      <c r="AG1803" s="225"/>
      <c r="AN1803" s="215"/>
      <c r="AO1803" s="215"/>
      <c r="AP1803" s="215"/>
      <c r="AQ1803" s="215"/>
      <c r="AR1803" s="215"/>
      <c r="AS1803" s="215"/>
      <c r="AT1803" s="215"/>
      <c r="AU1803" s="215"/>
    </row>
    <row r="1804" spans="3:64">
      <c r="C1804" s="38"/>
      <c r="D1804" s="38"/>
      <c r="AA1804" s="215"/>
      <c r="AB1804" s="215"/>
      <c r="AC1804" s="215"/>
      <c r="AD1804" s="215"/>
      <c r="AE1804" s="215"/>
      <c r="AG1804" s="225"/>
      <c r="AN1804" s="215"/>
      <c r="AO1804" s="215"/>
      <c r="AP1804" s="215"/>
      <c r="AQ1804" s="215"/>
      <c r="AR1804" s="215"/>
      <c r="AS1804" s="215"/>
      <c r="AT1804" s="215"/>
      <c r="AU1804" s="215"/>
    </row>
    <row r="1805" spans="3:64">
      <c r="C1805" s="38"/>
      <c r="D1805" s="38"/>
      <c r="AA1805" s="215"/>
      <c r="AB1805" s="215"/>
      <c r="AC1805" s="215"/>
      <c r="AD1805" s="215"/>
      <c r="AE1805" s="215"/>
      <c r="AG1805" s="225"/>
      <c r="AN1805" s="215"/>
      <c r="AO1805" s="215"/>
      <c r="AP1805" s="215"/>
      <c r="AQ1805" s="215"/>
      <c r="AR1805" s="215"/>
      <c r="AS1805" s="215"/>
      <c r="AT1805" s="215"/>
      <c r="AU1805" s="215"/>
    </row>
    <row r="1806" spans="3:64">
      <c r="C1806" s="38"/>
      <c r="D1806" s="38"/>
      <c r="AA1806" s="215"/>
      <c r="AB1806" s="215"/>
      <c r="AC1806" s="215"/>
      <c r="AD1806" s="215"/>
      <c r="AE1806" s="215"/>
      <c r="AG1806" s="225"/>
      <c r="AN1806" s="215"/>
      <c r="AO1806" s="215"/>
      <c r="AP1806" s="215"/>
      <c r="AQ1806" s="215"/>
      <c r="AR1806" s="215"/>
      <c r="AS1806" s="215"/>
      <c r="AT1806" s="215"/>
      <c r="AU1806" s="215"/>
      <c r="AV1806" s="215"/>
      <c r="AX1806" s="215"/>
    </row>
    <row r="1807" spans="3:64">
      <c r="C1807" s="38"/>
      <c r="D1807" s="38"/>
      <c r="AA1807" s="215"/>
      <c r="AB1807" s="215"/>
      <c r="AC1807" s="215"/>
      <c r="AD1807" s="215"/>
      <c r="AE1807" s="215"/>
      <c r="AG1807" s="225"/>
      <c r="AN1807" s="215"/>
      <c r="AO1807" s="215"/>
      <c r="AP1807" s="215"/>
      <c r="AQ1807" s="215"/>
      <c r="AR1807" s="215"/>
      <c r="AS1807" s="215"/>
      <c r="AT1807" s="215"/>
      <c r="AU1807" s="215"/>
    </row>
    <row r="1808" spans="3:64">
      <c r="C1808" s="38"/>
      <c r="D1808" s="38"/>
      <c r="AA1808" s="215"/>
      <c r="AB1808" s="215"/>
      <c r="AC1808" s="215"/>
      <c r="AD1808" s="215"/>
      <c r="AE1808" s="215"/>
      <c r="AG1808" s="225"/>
      <c r="AN1808" s="215"/>
      <c r="AO1808" s="215"/>
      <c r="AP1808" s="215"/>
      <c r="AQ1808" s="215"/>
      <c r="AR1808" s="215"/>
      <c r="AS1808" s="215"/>
      <c r="AT1808" s="215"/>
      <c r="AU1808" s="215"/>
    </row>
    <row r="1809" spans="3:64">
      <c r="C1809" s="38"/>
      <c r="D1809" s="38"/>
      <c r="AA1809" s="215"/>
      <c r="AB1809" s="215"/>
      <c r="AC1809" s="215"/>
      <c r="AD1809" s="215"/>
      <c r="AE1809" s="215"/>
      <c r="AG1809" s="225"/>
      <c r="AN1809" s="215"/>
      <c r="AO1809" s="215"/>
      <c r="AP1809" s="215"/>
      <c r="AQ1809" s="215"/>
      <c r="AR1809" s="215"/>
      <c r="AS1809" s="215"/>
      <c r="AT1809" s="215"/>
      <c r="AU1809" s="215"/>
    </row>
    <row r="1810" spans="3:64">
      <c r="C1810" s="38"/>
      <c r="D1810" s="38"/>
      <c r="AA1810" s="215"/>
      <c r="AB1810" s="215"/>
      <c r="AC1810" s="215"/>
      <c r="AD1810" s="215"/>
      <c r="AE1810" s="215"/>
      <c r="AG1810" s="225"/>
      <c r="AN1810" s="215"/>
      <c r="AO1810" s="215"/>
      <c r="AP1810" s="215"/>
      <c r="AQ1810" s="215"/>
      <c r="AR1810" s="215"/>
      <c r="AS1810" s="215"/>
      <c r="AT1810" s="215"/>
      <c r="AU1810" s="215"/>
    </row>
    <row r="1811" spans="3:64">
      <c r="C1811" s="38"/>
      <c r="D1811" s="38"/>
      <c r="AA1811" s="215"/>
      <c r="AB1811" s="215"/>
      <c r="AC1811" s="215"/>
      <c r="AD1811" s="215"/>
      <c r="AE1811" s="215"/>
      <c r="AG1811" s="225"/>
      <c r="AN1811" s="215"/>
      <c r="AO1811" s="215"/>
      <c r="AP1811" s="215"/>
      <c r="AQ1811" s="215"/>
      <c r="AR1811" s="215"/>
      <c r="AS1811" s="215"/>
      <c r="AT1811" s="215"/>
      <c r="AU1811" s="215"/>
    </row>
    <row r="1812" spans="3:64">
      <c r="C1812" s="38"/>
      <c r="D1812" s="38"/>
      <c r="AA1812" s="215"/>
      <c r="AB1812" s="215"/>
      <c r="AC1812" s="215"/>
      <c r="AD1812" s="215"/>
      <c r="AE1812" s="215"/>
      <c r="AG1812" s="225"/>
      <c r="AN1812" s="215"/>
      <c r="AO1812" s="215"/>
      <c r="AP1812" s="215"/>
      <c r="AQ1812" s="215"/>
      <c r="AR1812" s="215"/>
      <c r="AS1812" s="215"/>
      <c r="AT1812" s="215"/>
      <c r="AU1812" s="215"/>
    </row>
    <row r="1813" spans="3:64">
      <c r="C1813" s="38"/>
      <c r="D1813" s="38"/>
      <c r="AA1813" s="215"/>
      <c r="AB1813" s="215"/>
      <c r="AC1813" s="215"/>
      <c r="AD1813" s="215"/>
      <c r="AE1813" s="215"/>
      <c r="AG1813" s="225"/>
      <c r="AN1813" s="215"/>
      <c r="AO1813" s="215"/>
      <c r="AP1813" s="215"/>
      <c r="AQ1813" s="215"/>
      <c r="AR1813" s="215"/>
      <c r="AS1813" s="215"/>
      <c r="AT1813" s="215"/>
      <c r="AU1813" s="215"/>
      <c r="AV1813" s="215"/>
      <c r="AX1813" s="215"/>
      <c r="AY1813" s="215"/>
      <c r="AZ1813" s="215"/>
      <c r="BA1813" s="215"/>
      <c r="BB1813" s="215"/>
      <c r="BC1813" s="215"/>
      <c r="BD1813" s="215"/>
      <c r="BE1813" s="215"/>
      <c r="BF1813" s="215"/>
      <c r="BG1813" s="215"/>
      <c r="BH1813" s="215"/>
      <c r="BI1813" s="215"/>
      <c r="BJ1813" s="215"/>
      <c r="BK1813" s="215"/>
      <c r="BL1813" s="215"/>
    </row>
    <row r="1814" spans="3:64">
      <c r="C1814" s="38"/>
      <c r="D1814" s="38"/>
      <c r="AA1814" s="215"/>
      <c r="AB1814" s="215"/>
      <c r="AC1814" s="215"/>
      <c r="AD1814" s="215"/>
      <c r="AE1814" s="215"/>
      <c r="AG1814" s="225"/>
      <c r="AN1814" s="215"/>
      <c r="AO1814" s="215"/>
      <c r="AP1814" s="215"/>
      <c r="AQ1814" s="215"/>
      <c r="AR1814" s="215"/>
      <c r="AS1814" s="215"/>
      <c r="AT1814" s="215"/>
      <c r="AU1814" s="215"/>
      <c r="AV1814" s="215"/>
    </row>
    <row r="1815" spans="3:64">
      <c r="C1815" s="38"/>
      <c r="D1815" s="38"/>
      <c r="AA1815" s="215"/>
      <c r="AB1815" s="215"/>
      <c r="AC1815" s="215"/>
      <c r="AD1815" s="215"/>
      <c r="AE1815" s="215"/>
      <c r="AG1815" s="225"/>
      <c r="AN1815" s="215"/>
      <c r="AO1815" s="215"/>
      <c r="AP1815" s="215"/>
      <c r="AQ1815" s="215"/>
      <c r="AR1815" s="215"/>
      <c r="AS1815" s="215"/>
      <c r="AT1815" s="215"/>
      <c r="AU1815" s="215"/>
    </row>
    <row r="1816" spans="3:64">
      <c r="C1816" s="38"/>
      <c r="D1816" s="38"/>
      <c r="AA1816" s="215"/>
      <c r="AB1816" s="215"/>
      <c r="AC1816" s="215"/>
      <c r="AD1816" s="215"/>
      <c r="AE1816" s="215"/>
      <c r="AG1816" s="225"/>
      <c r="AN1816" s="215"/>
      <c r="AO1816" s="215"/>
      <c r="AP1816" s="215"/>
      <c r="AQ1816" s="215"/>
      <c r="AR1816" s="215"/>
      <c r="AS1816" s="215"/>
      <c r="AT1816" s="215"/>
      <c r="AU1816" s="215"/>
      <c r="AV1816" s="215"/>
    </row>
    <row r="1817" spans="3:64">
      <c r="C1817" s="38"/>
      <c r="D1817" s="38"/>
      <c r="AA1817" s="215"/>
      <c r="AB1817" s="215"/>
      <c r="AC1817" s="215"/>
      <c r="AD1817" s="215"/>
      <c r="AE1817" s="215"/>
      <c r="AG1817" s="225"/>
      <c r="AN1817" s="215"/>
      <c r="AO1817" s="215"/>
      <c r="AP1817" s="215"/>
      <c r="AQ1817" s="215"/>
      <c r="AR1817" s="215"/>
      <c r="AS1817" s="215"/>
      <c r="AT1817" s="215"/>
      <c r="AU1817" s="215"/>
    </row>
    <row r="1818" spans="3:64">
      <c r="C1818" s="38"/>
      <c r="D1818" s="38"/>
      <c r="AA1818" s="215"/>
      <c r="AB1818" s="215"/>
      <c r="AC1818" s="215"/>
      <c r="AD1818" s="215"/>
      <c r="AE1818" s="215"/>
      <c r="AG1818" s="225"/>
      <c r="AN1818" s="215"/>
      <c r="AO1818" s="215"/>
      <c r="AP1818" s="215"/>
      <c r="AQ1818" s="215"/>
      <c r="AR1818" s="215"/>
      <c r="AS1818" s="215"/>
      <c r="AT1818" s="215"/>
      <c r="AU1818" s="215"/>
    </row>
    <row r="1819" spans="3:64">
      <c r="C1819" s="38"/>
      <c r="D1819" s="38"/>
      <c r="AA1819" s="215"/>
      <c r="AB1819" s="215"/>
      <c r="AC1819" s="215"/>
      <c r="AD1819" s="215"/>
      <c r="AE1819" s="215"/>
      <c r="AG1819" s="225"/>
      <c r="AN1819" s="215"/>
      <c r="AO1819" s="215"/>
      <c r="AP1819" s="215"/>
      <c r="AQ1819" s="215"/>
      <c r="AR1819" s="215"/>
      <c r="AS1819" s="215"/>
      <c r="AT1819" s="215"/>
      <c r="AU1819" s="215"/>
    </row>
    <row r="1820" spans="3:64">
      <c r="C1820" s="38"/>
      <c r="D1820" s="38"/>
      <c r="AA1820" s="215"/>
      <c r="AB1820" s="215"/>
      <c r="AC1820" s="215"/>
      <c r="AD1820" s="215"/>
      <c r="AE1820" s="215"/>
      <c r="AG1820" s="225"/>
      <c r="AN1820" s="215"/>
      <c r="AO1820" s="215"/>
      <c r="AP1820" s="215"/>
      <c r="AQ1820" s="215"/>
      <c r="AR1820" s="215"/>
      <c r="AS1820" s="215"/>
      <c r="AT1820" s="215"/>
      <c r="AU1820" s="215"/>
    </row>
    <row r="1821" spans="3:64">
      <c r="C1821" s="38"/>
      <c r="D1821" s="38"/>
      <c r="AA1821" s="215"/>
      <c r="AB1821" s="215"/>
      <c r="AC1821" s="215"/>
      <c r="AD1821" s="215"/>
      <c r="AE1821" s="215"/>
      <c r="AG1821" s="225"/>
      <c r="AN1821" s="215"/>
      <c r="AO1821" s="215"/>
      <c r="AP1821" s="215"/>
      <c r="AQ1821" s="215"/>
      <c r="AR1821" s="215"/>
      <c r="AS1821" s="215"/>
      <c r="AT1821" s="215"/>
      <c r="AU1821" s="215"/>
    </row>
    <row r="1822" spans="3:64">
      <c r="C1822" s="38"/>
      <c r="D1822" s="38"/>
      <c r="AA1822" s="215"/>
      <c r="AB1822" s="215"/>
      <c r="AC1822" s="215"/>
      <c r="AD1822" s="215"/>
      <c r="AE1822" s="215"/>
      <c r="AG1822" s="225"/>
      <c r="AN1822" s="215"/>
      <c r="AO1822" s="215"/>
      <c r="AP1822" s="215"/>
      <c r="AQ1822" s="215"/>
      <c r="AR1822" s="215"/>
      <c r="AS1822" s="215"/>
      <c r="AT1822" s="215"/>
      <c r="AU1822" s="215"/>
    </row>
    <row r="1823" spans="3:64">
      <c r="C1823" s="38"/>
      <c r="D1823" s="38"/>
      <c r="AA1823" s="215"/>
      <c r="AB1823" s="215"/>
      <c r="AC1823" s="215"/>
      <c r="AD1823" s="215"/>
      <c r="AE1823" s="215"/>
      <c r="AG1823" s="225"/>
      <c r="AN1823" s="215"/>
      <c r="AO1823" s="215"/>
      <c r="AP1823" s="215"/>
      <c r="AQ1823" s="215"/>
      <c r="AR1823" s="215"/>
      <c r="AS1823" s="215"/>
      <c r="AT1823" s="215"/>
      <c r="AU1823" s="215"/>
    </row>
    <row r="1824" spans="3:64">
      <c r="C1824" s="38"/>
      <c r="D1824" s="38"/>
      <c r="AA1824" s="215"/>
      <c r="AB1824" s="215"/>
      <c r="AC1824" s="215"/>
      <c r="AD1824" s="215"/>
      <c r="AE1824" s="215"/>
      <c r="AG1824" s="225"/>
      <c r="AN1824" s="215"/>
      <c r="AO1824" s="215"/>
      <c r="AP1824" s="215"/>
      <c r="AQ1824" s="215"/>
      <c r="AR1824" s="215"/>
      <c r="AS1824" s="215"/>
      <c r="AT1824" s="215"/>
      <c r="AU1824" s="215"/>
    </row>
    <row r="1825" spans="3:64">
      <c r="C1825" s="38"/>
      <c r="D1825" s="38"/>
      <c r="AA1825" s="215"/>
      <c r="AB1825" s="215"/>
      <c r="AC1825" s="215"/>
      <c r="AD1825" s="215"/>
      <c r="AE1825" s="215"/>
      <c r="AG1825" s="225"/>
      <c r="AN1825" s="215"/>
      <c r="AO1825" s="215"/>
      <c r="AP1825" s="215"/>
      <c r="AQ1825" s="215"/>
      <c r="AR1825" s="215"/>
      <c r="AS1825" s="215"/>
      <c r="AT1825" s="215"/>
      <c r="AU1825" s="215"/>
    </row>
    <row r="1826" spans="3:64">
      <c r="C1826" s="38"/>
      <c r="D1826" s="38"/>
      <c r="AA1826" s="215"/>
      <c r="AB1826" s="215"/>
      <c r="AC1826" s="215"/>
      <c r="AD1826" s="215"/>
      <c r="AE1826" s="215"/>
      <c r="AG1826" s="225"/>
      <c r="AN1826" s="215"/>
      <c r="AO1826" s="215"/>
      <c r="AP1826" s="215"/>
      <c r="AQ1826" s="215"/>
      <c r="AR1826" s="215"/>
      <c r="AS1826" s="215"/>
      <c r="AT1826" s="215"/>
      <c r="AU1826" s="215"/>
      <c r="AV1826" s="215"/>
      <c r="AW1826" s="215"/>
      <c r="AX1826" s="215"/>
      <c r="AY1826" s="215"/>
      <c r="AZ1826" s="215"/>
      <c r="BA1826" s="215"/>
      <c r="BB1826" s="215"/>
      <c r="BC1826" s="215"/>
      <c r="BD1826" s="215"/>
      <c r="BE1826" s="215"/>
      <c r="BF1826" s="215"/>
      <c r="BG1826" s="215"/>
      <c r="BH1826" s="215"/>
      <c r="BI1826" s="215"/>
      <c r="BJ1826" s="215"/>
      <c r="BK1826" s="215"/>
      <c r="BL1826" s="215"/>
    </row>
    <row r="1827" spans="3:64">
      <c r="C1827" s="38"/>
      <c r="D1827" s="38"/>
      <c r="AA1827" s="215"/>
      <c r="AB1827" s="215"/>
      <c r="AC1827" s="215"/>
      <c r="AD1827" s="215"/>
      <c r="AE1827" s="215"/>
      <c r="AG1827" s="225"/>
      <c r="AN1827" s="215"/>
      <c r="AO1827" s="215"/>
      <c r="AP1827" s="215"/>
      <c r="AQ1827" s="215"/>
      <c r="AR1827" s="215"/>
      <c r="AS1827" s="215"/>
      <c r="AT1827" s="215"/>
      <c r="AU1827" s="215"/>
    </row>
    <row r="1828" spans="3:64">
      <c r="C1828" s="38"/>
      <c r="D1828" s="38"/>
      <c r="AA1828" s="215"/>
      <c r="AB1828" s="215"/>
      <c r="AC1828" s="215"/>
      <c r="AD1828" s="215"/>
      <c r="AE1828" s="215"/>
      <c r="AG1828" s="225"/>
      <c r="AN1828" s="215"/>
      <c r="AO1828" s="215"/>
      <c r="AP1828" s="215"/>
      <c r="AQ1828" s="215"/>
      <c r="AR1828" s="215"/>
      <c r="AS1828" s="215"/>
      <c r="AT1828" s="215"/>
      <c r="AU1828" s="215"/>
    </row>
    <row r="1829" spans="3:64">
      <c r="C1829" s="38"/>
      <c r="D1829" s="38"/>
      <c r="AA1829" s="215"/>
      <c r="AB1829" s="215"/>
      <c r="AC1829" s="215"/>
      <c r="AD1829" s="215"/>
      <c r="AE1829" s="215"/>
      <c r="AG1829" s="225"/>
      <c r="AN1829" s="215"/>
      <c r="AO1829" s="215"/>
      <c r="AP1829" s="215"/>
      <c r="AQ1829" s="215"/>
      <c r="AR1829" s="215"/>
      <c r="AS1829" s="215"/>
      <c r="AT1829" s="215"/>
      <c r="AU1829" s="215"/>
    </row>
    <row r="1830" spans="3:64">
      <c r="C1830" s="38"/>
      <c r="D1830" s="38"/>
      <c r="AA1830" s="215"/>
      <c r="AB1830" s="215"/>
      <c r="AC1830" s="215"/>
      <c r="AD1830" s="215"/>
      <c r="AE1830" s="215"/>
      <c r="AG1830" s="225"/>
      <c r="AN1830" s="215"/>
      <c r="AO1830" s="215"/>
      <c r="AP1830" s="215"/>
      <c r="AQ1830" s="215"/>
      <c r="AR1830" s="215"/>
      <c r="AS1830" s="215"/>
      <c r="AT1830" s="215"/>
      <c r="AU1830" s="215"/>
    </row>
    <row r="1831" spans="3:64">
      <c r="C1831" s="38"/>
      <c r="D1831" s="38"/>
      <c r="AA1831" s="215"/>
      <c r="AB1831" s="215"/>
      <c r="AC1831" s="215"/>
      <c r="AD1831" s="215"/>
      <c r="AE1831" s="215"/>
      <c r="AG1831" s="225"/>
      <c r="AN1831" s="215"/>
      <c r="AO1831" s="215"/>
      <c r="AP1831" s="215"/>
      <c r="AQ1831" s="215"/>
      <c r="AR1831" s="215"/>
      <c r="AS1831" s="215"/>
      <c r="AT1831" s="215"/>
      <c r="AU1831" s="215"/>
    </row>
    <row r="1832" spans="3:64">
      <c r="C1832" s="38"/>
      <c r="D1832" s="38"/>
      <c r="AA1832" s="215"/>
      <c r="AB1832" s="215"/>
      <c r="AC1832" s="215"/>
      <c r="AD1832" s="215"/>
      <c r="AE1832" s="215"/>
      <c r="AG1832" s="225"/>
      <c r="AN1832" s="215"/>
      <c r="AO1832" s="215"/>
      <c r="AP1832" s="215"/>
      <c r="AQ1832" s="215"/>
      <c r="AR1832" s="215"/>
      <c r="AS1832" s="215"/>
      <c r="AT1832" s="215"/>
      <c r="AU1832" s="215"/>
    </row>
    <row r="1833" spans="3:64">
      <c r="C1833" s="38"/>
      <c r="D1833" s="38"/>
      <c r="AA1833" s="215"/>
      <c r="AB1833" s="215"/>
      <c r="AC1833" s="215"/>
      <c r="AD1833" s="215"/>
      <c r="AE1833" s="215"/>
      <c r="AG1833" s="225"/>
      <c r="AN1833" s="215"/>
      <c r="AO1833" s="215"/>
      <c r="AP1833" s="215"/>
      <c r="AQ1833" s="215"/>
      <c r="AR1833" s="215"/>
      <c r="AS1833" s="215"/>
      <c r="AT1833" s="215"/>
      <c r="AU1833" s="215"/>
    </row>
    <row r="1834" spans="3:64">
      <c r="C1834" s="38"/>
      <c r="D1834" s="38"/>
      <c r="AA1834" s="215"/>
      <c r="AB1834" s="215"/>
      <c r="AC1834" s="215"/>
      <c r="AD1834" s="215"/>
      <c r="AE1834" s="215"/>
      <c r="AG1834" s="225"/>
      <c r="AN1834" s="215"/>
      <c r="AO1834" s="215"/>
      <c r="AP1834" s="215"/>
      <c r="AQ1834" s="215"/>
      <c r="AR1834" s="215"/>
      <c r="AS1834" s="215"/>
      <c r="AT1834" s="215"/>
      <c r="AU1834" s="215"/>
    </row>
    <row r="1835" spans="3:64">
      <c r="C1835" s="38"/>
      <c r="D1835" s="38"/>
      <c r="AA1835" s="215"/>
      <c r="AB1835" s="215"/>
      <c r="AC1835" s="215"/>
      <c r="AD1835" s="215"/>
      <c r="AE1835" s="215"/>
      <c r="AG1835" s="225"/>
      <c r="AN1835" s="215"/>
      <c r="AO1835" s="215"/>
      <c r="AP1835" s="215"/>
      <c r="AQ1835" s="215"/>
      <c r="AR1835" s="215"/>
      <c r="AS1835" s="215"/>
      <c r="AT1835" s="215"/>
      <c r="AU1835" s="215"/>
    </row>
    <row r="1836" spans="3:64">
      <c r="C1836" s="38"/>
      <c r="D1836" s="38"/>
      <c r="AA1836" s="215"/>
      <c r="AB1836" s="215"/>
      <c r="AC1836" s="215"/>
      <c r="AD1836" s="215"/>
      <c r="AE1836" s="215"/>
      <c r="AG1836" s="225"/>
      <c r="AN1836" s="215"/>
      <c r="AO1836" s="215"/>
      <c r="AP1836" s="215"/>
      <c r="AQ1836" s="215"/>
      <c r="AR1836" s="215"/>
      <c r="AS1836" s="215"/>
      <c r="AT1836" s="215"/>
      <c r="AU1836" s="215"/>
    </row>
    <row r="1837" spans="3:64">
      <c r="C1837" s="38"/>
      <c r="D1837" s="38"/>
      <c r="AA1837" s="215"/>
      <c r="AB1837" s="215"/>
      <c r="AC1837" s="215"/>
      <c r="AD1837" s="215"/>
      <c r="AE1837" s="215"/>
      <c r="AG1837" s="225"/>
      <c r="AN1837" s="215"/>
      <c r="AO1837" s="215"/>
      <c r="AP1837" s="215"/>
      <c r="AQ1837" s="215"/>
      <c r="AR1837" s="215"/>
      <c r="AS1837" s="215"/>
      <c r="AT1837" s="215"/>
      <c r="AU1837" s="215"/>
    </row>
    <row r="1838" spans="3:64">
      <c r="C1838" s="38"/>
      <c r="D1838" s="38"/>
      <c r="AA1838" s="215"/>
      <c r="AB1838" s="215"/>
      <c r="AC1838" s="215"/>
      <c r="AD1838" s="215"/>
      <c r="AE1838" s="215"/>
      <c r="AG1838" s="225"/>
      <c r="AN1838" s="215"/>
      <c r="AO1838" s="215"/>
      <c r="AP1838" s="215"/>
      <c r="AQ1838" s="215"/>
      <c r="AR1838" s="215"/>
      <c r="AS1838" s="215"/>
      <c r="AT1838" s="215"/>
      <c r="AU1838" s="215"/>
    </row>
    <row r="1839" spans="3:64">
      <c r="C1839" s="38"/>
      <c r="D1839" s="38"/>
      <c r="AA1839" s="215"/>
      <c r="AB1839" s="215"/>
      <c r="AC1839" s="215"/>
      <c r="AD1839" s="215"/>
      <c r="AE1839" s="215"/>
      <c r="AG1839" s="225"/>
      <c r="AN1839" s="215"/>
      <c r="AO1839" s="215"/>
      <c r="AP1839" s="215"/>
      <c r="AQ1839" s="215"/>
      <c r="AR1839" s="215"/>
      <c r="AS1839" s="215"/>
      <c r="AT1839" s="215"/>
      <c r="AU1839" s="215"/>
    </row>
    <row r="1840" spans="3:64">
      <c r="C1840" s="38"/>
      <c r="D1840" s="38"/>
      <c r="AA1840" s="215"/>
      <c r="AB1840" s="215"/>
      <c r="AC1840" s="215"/>
      <c r="AD1840" s="215"/>
      <c r="AE1840" s="215"/>
      <c r="AG1840" s="225"/>
      <c r="AN1840" s="215"/>
      <c r="AO1840" s="215"/>
      <c r="AP1840" s="215"/>
      <c r="AQ1840" s="215"/>
      <c r="AR1840" s="215"/>
      <c r="AS1840" s="215"/>
      <c r="AT1840" s="215"/>
      <c r="AU1840" s="215"/>
    </row>
    <row r="1841" spans="3:64">
      <c r="C1841" s="38"/>
      <c r="D1841" s="38"/>
      <c r="AA1841" s="215"/>
      <c r="AB1841" s="215"/>
      <c r="AC1841" s="215"/>
      <c r="AD1841" s="215"/>
      <c r="AE1841" s="215"/>
      <c r="AG1841" s="225"/>
      <c r="AN1841" s="215"/>
      <c r="AO1841" s="215"/>
      <c r="AP1841" s="215"/>
      <c r="AQ1841" s="215"/>
      <c r="AR1841" s="215"/>
      <c r="AS1841" s="215"/>
      <c r="AT1841" s="215"/>
      <c r="AU1841" s="215"/>
    </row>
    <row r="1842" spans="3:64">
      <c r="C1842" s="38"/>
      <c r="D1842" s="38"/>
      <c r="AA1842" s="215"/>
      <c r="AB1842" s="215"/>
      <c r="AC1842" s="215"/>
      <c r="AD1842" s="215"/>
      <c r="AE1842" s="215"/>
      <c r="AG1842" s="225"/>
      <c r="AN1842" s="215"/>
      <c r="AO1842" s="215"/>
      <c r="AP1842" s="215"/>
      <c r="AQ1842" s="215"/>
      <c r="AR1842" s="215"/>
      <c r="AS1842" s="215"/>
      <c r="AT1842" s="215"/>
      <c r="AU1842" s="215"/>
    </row>
    <row r="1843" spans="3:64">
      <c r="C1843" s="38"/>
      <c r="D1843" s="38"/>
      <c r="AA1843" s="215"/>
      <c r="AB1843" s="215"/>
      <c r="AC1843" s="215"/>
      <c r="AD1843" s="215"/>
      <c r="AE1843" s="215"/>
      <c r="AG1843" s="225"/>
      <c r="AN1843" s="215"/>
      <c r="AO1843" s="215"/>
      <c r="AP1843" s="215"/>
      <c r="AQ1843" s="215"/>
      <c r="AR1843" s="215"/>
      <c r="AS1843" s="215"/>
      <c r="AT1843" s="215"/>
      <c r="AU1843" s="215"/>
    </row>
    <row r="1844" spans="3:64">
      <c r="C1844" s="38"/>
      <c r="D1844" s="38"/>
      <c r="AA1844" s="215"/>
      <c r="AB1844" s="215"/>
      <c r="AC1844" s="215"/>
      <c r="AD1844" s="215"/>
      <c r="AE1844" s="215"/>
      <c r="AG1844" s="225"/>
      <c r="AN1844" s="215"/>
      <c r="AO1844" s="215"/>
      <c r="AP1844" s="215"/>
      <c r="AQ1844" s="215"/>
      <c r="AR1844" s="215"/>
      <c r="AS1844" s="215"/>
      <c r="AT1844" s="215"/>
      <c r="AU1844" s="215"/>
    </row>
    <row r="1845" spans="3:64">
      <c r="C1845" s="38"/>
      <c r="D1845" s="38"/>
      <c r="AA1845" s="215"/>
      <c r="AB1845" s="215"/>
      <c r="AC1845" s="215"/>
      <c r="AD1845" s="215"/>
      <c r="AE1845" s="215"/>
      <c r="AG1845" s="225"/>
      <c r="AN1845" s="215"/>
      <c r="AO1845" s="215"/>
      <c r="AP1845" s="215"/>
      <c r="AQ1845" s="215"/>
      <c r="AR1845" s="215"/>
      <c r="AS1845" s="215"/>
      <c r="AT1845" s="215"/>
      <c r="AU1845" s="215"/>
      <c r="AV1845" s="215"/>
    </row>
    <row r="1846" spans="3:64">
      <c r="C1846" s="38"/>
      <c r="D1846" s="38"/>
      <c r="AA1846" s="215"/>
      <c r="AB1846" s="215"/>
      <c r="AC1846" s="215"/>
      <c r="AD1846" s="215"/>
      <c r="AE1846" s="215"/>
      <c r="AG1846" s="225"/>
      <c r="AN1846" s="215"/>
      <c r="AO1846" s="215"/>
      <c r="AP1846" s="215"/>
      <c r="AQ1846" s="215"/>
      <c r="AR1846" s="215"/>
      <c r="AS1846" s="215"/>
      <c r="AT1846" s="215"/>
      <c r="AU1846" s="215"/>
    </row>
    <row r="1847" spans="3:64">
      <c r="C1847" s="38"/>
      <c r="D1847" s="38"/>
      <c r="AA1847" s="215"/>
      <c r="AB1847" s="215"/>
      <c r="AC1847" s="215"/>
      <c r="AD1847" s="215"/>
      <c r="AE1847" s="215"/>
      <c r="AG1847" s="225"/>
      <c r="AN1847" s="215"/>
      <c r="AO1847" s="215"/>
      <c r="AP1847" s="215"/>
      <c r="AQ1847" s="215"/>
      <c r="AR1847" s="215"/>
      <c r="AS1847" s="215"/>
      <c r="AT1847" s="215"/>
      <c r="AU1847" s="215"/>
      <c r="AV1847" s="215"/>
      <c r="AW1847" s="215"/>
      <c r="AX1847" s="215"/>
      <c r="AY1847" s="215"/>
      <c r="AZ1847" s="215"/>
      <c r="BA1847" s="215"/>
      <c r="BB1847" s="215"/>
      <c r="BC1847" s="215"/>
      <c r="BD1847" s="215"/>
      <c r="BE1847" s="215"/>
      <c r="BF1847" s="215"/>
      <c r="BG1847" s="215"/>
      <c r="BH1847" s="215"/>
      <c r="BI1847" s="215"/>
      <c r="BJ1847" s="215"/>
      <c r="BK1847" s="215"/>
      <c r="BL1847" s="215"/>
    </row>
    <row r="1848" spans="3:64">
      <c r="C1848" s="38"/>
      <c r="D1848" s="38"/>
      <c r="AA1848" s="215"/>
      <c r="AB1848" s="215"/>
      <c r="AC1848" s="215"/>
      <c r="AD1848" s="215"/>
      <c r="AE1848" s="215"/>
      <c r="AG1848" s="225"/>
      <c r="AN1848" s="215"/>
      <c r="AO1848" s="215"/>
      <c r="AP1848" s="215"/>
      <c r="AQ1848" s="215"/>
      <c r="AR1848" s="215"/>
      <c r="AS1848" s="215"/>
      <c r="AT1848" s="215"/>
      <c r="AU1848" s="215"/>
      <c r="AV1848" s="215"/>
    </row>
    <row r="1849" spans="3:64">
      <c r="C1849" s="38"/>
      <c r="D1849" s="38"/>
      <c r="AA1849" s="215"/>
      <c r="AB1849" s="215"/>
      <c r="AC1849" s="215"/>
      <c r="AD1849" s="215"/>
      <c r="AE1849" s="215"/>
      <c r="AG1849" s="225"/>
      <c r="AN1849" s="215"/>
      <c r="AO1849" s="215"/>
      <c r="AP1849" s="215"/>
      <c r="AQ1849" s="215"/>
      <c r="AR1849" s="215"/>
      <c r="AS1849" s="215"/>
      <c r="AT1849" s="215"/>
      <c r="AU1849" s="215"/>
    </row>
    <row r="1850" spans="3:64">
      <c r="C1850" s="38"/>
      <c r="D1850" s="38"/>
      <c r="AA1850" s="215"/>
      <c r="AB1850" s="215"/>
      <c r="AC1850" s="215"/>
      <c r="AD1850" s="215"/>
      <c r="AE1850" s="215"/>
      <c r="AG1850" s="225"/>
      <c r="AN1850" s="215"/>
      <c r="AO1850" s="215"/>
      <c r="AP1850" s="215"/>
      <c r="AQ1850" s="215"/>
      <c r="AR1850" s="215"/>
      <c r="AS1850" s="215"/>
      <c r="AT1850" s="215"/>
      <c r="AU1850" s="215"/>
    </row>
    <row r="1851" spans="3:64">
      <c r="C1851" s="38"/>
      <c r="D1851" s="38"/>
      <c r="AA1851" s="215"/>
      <c r="AB1851" s="215"/>
      <c r="AC1851" s="215"/>
      <c r="AD1851" s="215"/>
      <c r="AE1851" s="215"/>
      <c r="AG1851" s="225"/>
      <c r="AN1851" s="215"/>
      <c r="AO1851" s="215"/>
      <c r="AP1851" s="215"/>
      <c r="AQ1851" s="215"/>
      <c r="AR1851" s="215"/>
      <c r="AS1851" s="215"/>
      <c r="AT1851" s="215"/>
      <c r="AU1851" s="215"/>
    </row>
    <row r="1852" spans="3:64">
      <c r="C1852" s="38"/>
      <c r="D1852" s="38"/>
      <c r="AA1852" s="215"/>
      <c r="AB1852" s="215"/>
      <c r="AC1852" s="215"/>
      <c r="AD1852" s="215"/>
      <c r="AE1852" s="215"/>
      <c r="AG1852" s="225"/>
      <c r="AN1852" s="215"/>
      <c r="AO1852" s="215"/>
      <c r="AP1852" s="215"/>
      <c r="AQ1852" s="215"/>
      <c r="AR1852" s="215"/>
      <c r="AS1852" s="215"/>
      <c r="AT1852" s="215"/>
      <c r="AU1852" s="215"/>
    </row>
    <row r="1853" spans="3:64">
      <c r="C1853" s="38"/>
      <c r="D1853" s="38"/>
      <c r="AA1853" s="215"/>
      <c r="AB1853" s="215"/>
      <c r="AC1853" s="215"/>
      <c r="AD1853" s="215"/>
      <c r="AE1853" s="215"/>
      <c r="AG1853" s="225"/>
      <c r="AN1853" s="215"/>
      <c r="AO1853" s="215"/>
      <c r="AP1853" s="215"/>
      <c r="AQ1853" s="215"/>
      <c r="AR1853" s="215"/>
      <c r="AS1853" s="215"/>
      <c r="AT1853" s="215"/>
      <c r="AU1853" s="215"/>
    </row>
    <row r="1854" spans="3:64">
      <c r="C1854" s="38"/>
      <c r="D1854" s="38"/>
      <c r="AA1854" s="215"/>
      <c r="AB1854" s="215"/>
      <c r="AC1854" s="215"/>
      <c r="AD1854" s="215"/>
      <c r="AE1854" s="215"/>
      <c r="AG1854" s="225"/>
      <c r="AN1854" s="215"/>
      <c r="AO1854" s="215"/>
      <c r="AP1854" s="215"/>
      <c r="AQ1854" s="215"/>
      <c r="AR1854" s="215"/>
      <c r="AS1854" s="215"/>
      <c r="AT1854" s="215"/>
      <c r="AU1854" s="215"/>
    </row>
    <row r="1855" spans="3:64">
      <c r="C1855" s="38"/>
      <c r="D1855" s="38"/>
      <c r="AA1855" s="215"/>
      <c r="AB1855" s="215"/>
      <c r="AC1855" s="215"/>
      <c r="AD1855" s="215"/>
      <c r="AE1855" s="215"/>
      <c r="AG1855" s="225"/>
      <c r="AN1855" s="215"/>
      <c r="AO1855" s="215"/>
      <c r="AP1855" s="215"/>
      <c r="AQ1855" s="215"/>
      <c r="AR1855" s="215"/>
      <c r="AS1855" s="215"/>
      <c r="AT1855" s="215"/>
      <c r="AU1855" s="215"/>
    </row>
    <row r="1856" spans="3:64">
      <c r="C1856" s="38"/>
      <c r="D1856" s="38"/>
      <c r="AA1856" s="215"/>
      <c r="AB1856" s="215"/>
      <c r="AC1856" s="215"/>
      <c r="AD1856" s="215"/>
      <c r="AE1856" s="215"/>
      <c r="AG1856" s="225"/>
      <c r="AN1856" s="215"/>
      <c r="AO1856" s="215"/>
      <c r="AP1856" s="215"/>
      <c r="AQ1856" s="215"/>
      <c r="AR1856" s="215"/>
      <c r="AS1856" s="215"/>
      <c r="AT1856" s="215"/>
      <c r="AU1856" s="215"/>
    </row>
    <row r="1857" spans="3:47">
      <c r="C1857" s="38"/>
      <c r="D1857" s="38"/>
      <c r="AA1857" s="215"/>
      <c r="AB1857" s="215"/>
      <c r="AC1857" s="215"/>
      <c r="AD1857" s="215"/>
      <c r="AE1857" s="215"/>
      <c r="AG1857" s="225"/>
      <c r="AN1857" s="215"/>
      <c r="AO1857" s="215"/>
      <c r="AP1857" s="215"/>
      <c r="AQ1857" s="215"/>
      <c r="AR1857" s="215"/>
      <c r="AS1857" s="215"/>
      <c r="AT1857" s="215"/>
      <c r="AU1857" s="215"/>
    </row>
    <row r="1858" spans="3:47">
      <c r="C1858" s="38"/>
      <c r="D1858" s="38"/>
      <c r="AA1858" s="215"/>
      <c r="AB1858" s="215"/>
      <c r="AC1858" s="215"/>
      <c r="AD1858" s="215"/>
      <c r="AE1858" s="215"/>
      <c r="AG1858" s="225"/>
      <c r="AN1858" s="215"/>
      <c r="AO1858" s="215"/>
      <c r="AP1858" s="215"/>
      <c r="AQ1858" s="215"/>
      <c r="AR1858" s="215"/>
      <c r="AS1858" s="215"/>
      <c r="AT1858" s="215"/>
      <c r="AU1858" s="215"/>
    </row>
    <row r="1859" spans="3:47">
      <c r="C1859" s="38"/>
      <c r="D1859" s="38"/>
      <c r="AA1859" s="215"/>
      <c r="AB1859" s="215"/>
      <c r="AC1859" s="215"/>
      <c r="AD1859" s="215"/>
      <c r="AE1859" s="215"/>
      <c r="AG1859" s="225"/>
      <c r="AN1859" s="215"/>
      <c r="AO1859" s="215"/>
      <c r="AP1859" s="215"/>
      <c r="AQ1859" s="215"/>
      <c r="AR1859" s="215"/>
      <c r="AS1859" s="215"/>
      <c r="AT1859" s="215"/>
      <c r="AU1859" s="215"/>
    </row>
    <row r="1860" spans="3:47">
      <c r="C1860" s="38"/>
      <c r="D1860" s="38"/>
      <c r="AA1860" s="215"/>
      <c r="AB1860" s="215"/>
      <c r="AC1860" s="215"/>
      <c r="AD1860" s="215"/>
      <c r="AE1860" s="215"/>
      <c r="AG1860" s="225"/>
      <c r="AN1860" s="215"/>
      <c r="AO1860" s="215"/>
      <c r="AP1860" s="215"/>
      <c r="AQ1860" s="215"/>
      <c r="AR1860" s="215"/>
      <c r="AS1860" s="215"/>
      <c r="AT1860" s="215"/>
      <c r="AU1860" s="215"/>
    </row>
    <row r="1861" spans="3:47">
      <c r="C1861" s="38"/>
      <c r="D1861" s="38"/>
      <c r="AA1861" s="215"/>
      <c r="AB1861" s="215"/>
      <c r="AC1861" s="215"/>
      <c r="AD1861" s="215"/>
      <c r="AE1861" s="215"/>
      <c r="AG1861" s="225"/>
      <c r="AN1861" s="215"/>
      <c r="AO1861" s="215"/>
      <c r="AP1861" s="215"/>
      <c r="AQ1861" s="215"/>
      <c r="AR1861" s="215"/>
      <c r="AS1861" s="215"/>
      <c r="AT1861" s="215"/>
      <c r="AU1861" s="215"/>
    </row>
    <row r="1862" spans="3:47">
      <c r="C1862" s="38"/>
      <c r="D1862" s="38"/>
      <c r="AA1862" s="215"/>
      <c r="AB1862" s="215"/>
      <c r="AC1862" s="215"/>
      <c r="AD1862" s="215"/>
      <c r="AE1862" s="215"/>
      <c r="AG1862" s="225"/>
      <c r="AN1862" s="215"/>
      <c r="AO1862" s="215"/>
      <c r="AP1862" s="215"/>
      <c r="AQ1862" s="215"/>
      <c r="AR1862" s="215"/>
      <c r="AS1862" s="215"/>
      <c r="AT1862" s="215"/>
      <c r="AU1862" s="215"/>
    </row>
    <row r="1863" spans="3:47">
      <c r="C1863" s="38"/>
      <c r="D1863" s="38"/>
      <c r="AA1863" s="215"/>
      <c r="AB1863" s="215"/>
      <c r="AC1863" s="215"/>
      <c r="AD1863" s="215"/>
      <c r="AE1863" s="215"/>
      <c r="AG1863" s="225"/>
      <c r="AN1863" s="215"/>
      <c r="AO1863" s="215"/>
      <c r="AP1863" s="215"/>
      <c r="AQ1863" s="215"/>
      <c r="AR1863" s="215"/>
      <c r="AS1863" s="215"/>
      <c r="AT1863" s="215"/>
      <c r="AU1863" s="215"/>
    </row>
    <row r="1864" spans="3:47">
      <c r="C1864" s="38"/>
      <c r="D1864" s="38"/>
      <c r="AA1864" s="215"/>
      <c r="AB1864" s="215"/>
      <c r="AC1864" s="215"/>
      <c r="AD1864" s="215"/>
      <c r="AE1864" s="215"/>
      <c r="AG1864" s="225"/>
      <c r="AN1864" s="215"/>
      <c r="AO1864" s="215"/>
      <c r="AP1864" s="215"/>
      <c r="AQ1864" s="215"/>
      <c r="AR1864" s="215"/>
      <c r="AS1864" s="215"/>
      <c r="AT1864" s="215"/>
      <c r="AU1864" s="215"/>
    </row>
    <row r="1865" spans="3:47">
      <c r="C1865" s="38"/>
      <c r="D1865" s="38"/>
      <c r="AA1865" s="215"/>
      <c r="AB1865" s="215"/>
      <c r="AC1865" s="215"/>
      <c r="AD1865" s="215"/>
      <c r="AE1865" s="215"/>
      <c r="AG1865" s="225"/>
      <c r="AN1865" s="215"/>
      <c r="AO1865" s="215"/>
      <c r="AP1865" s="215"/>
      <c r="AQ1865" s="215"/>
      <c r="AR1865" s="215"/>
      <c r="AS1865" s="215"/>
      <c r="AT1865" s="215"/>
      <c r="AU1865" s="215"/>
    </row>
    <row r="1866" spans="3:47">
      <c r="C1866" s="38"/>
      <c r="D1866" s="38"/>
      <c r="AA1866" s="215"/>
      <c r="AB1866" s="215"/>
      <c r="AC1866" s="215"/>
      <c r="AD1866" s="215"/>
      <c r="AE1866" s="215"/>
      <c r="AG1866" s="225"/>
      <c r="AN1866" s="215"/>
      <c r="AO1866" s="215"/>
      <c r="AP1866" s="215"/>
      <c r="AQ1866" s="215"/>
      <c r="AR1866" s="215"/>
      <c r="AS1866" s="215"/>
      <c r="AT1866" s="215"/>
      <c r="AU1866" s="215"/>
    </row>
    <row r="1867" spans="3:47">
      <c r="C1867" s="38"/>
      <c r="D1867" s="38"/>
      <c r="AA1867" s="215"/>
      <c r="AB1867" s="215"/>
      <c r="AC1867" s="215"/>
      <c r="AD1867" s="215"/>
      <c r="AE1867" s="215"/>
      <c r="AG1867" s="225"/>
      <c r="AN1867" s="215"/>
      <c r="AO1867" s="215"/>
      <c r="AP1867" s="215"/>
      <c r="AQ1867" s="215"/>
      <c r="AR1867" s="215"/>
      <c r="AS1867" s="215"/>
      <c r="AT1867" s="215"/>
      <c r="AU1867" s="215"/>
    </row>
    <row r="1868" spans="3:47">
      <c r="C1868" s="38"/>
      <c r="D1868" s="38"/>
      <c r="AA1868" s="215"/>
      <c r="AB1868" s="215"/>
      <c r="AC1868" s="215"/>
      <c r="AD1868" s="215"/>
      <c r="AE1868" s="215"/>
      <c r="AG1868" s="225"/>
      <c r="AN1868" s="215"/>
      <c r="AO1868" s="215"/>
      <c r="AP1868" s="215"/>
      <c r="AQ1868" s="215"/>
      <c r="AR1868" s="215"/>
      <c r="AS1868" s="215"/>
      <c r="AT1868" s="215"/>
      <c r="AU1868" s="215"/>
    </row>
    <row r="1869" spans="3:47">
      <c r="C1869" s="38"/>
      <c r="D1869" s="38"/>
      <c r="AA1869" s="215"/>
      <c r="AB1869" s="215"/>
      <c r="AC1869" s="215"/>
      <c r="AD1869" s="215"/>
      <c r="AE1869" s="215"/>
      <c r="AG1869" s="225"/>
      <c r="AN1869" s="215"/>
      <c r="AO1869" s="215"/>
      <c r="AP1869" s="215"/>
      <c r="AQ1869" s="215"/>
      <c r="AR1869" s="215"/>
      <c r="AS1869" s="215"/>
      <c r="AT1869" s="215"/>
      <c r="AU1869" s="215"/>
    </row>
    <row r="1870" spans="3:47">
      <c r="C1870" s="38"/>
      <c r="D1870" s="38"/>
      <c r="AA1870" s="215"/>
      <c r="AB1870" s="215"/>
      <c r="AC1870" s="215"/>
      <c r="AD1870" s="215"/>
      <c r="AE1870" s="215"/>
      <c r="AG1870" s="225"/>
      <c r="AN1870" s="215"/>
      <c r="AO1870" s="215"/>
      <c r="AP1870" s="215"/>
      <c r="AQ1870" s="215"/>
      <c r="AR1870" s="215"/>
      <c r="AS1870" s="215"/>
      <c r="AT1870" s="215"/>
      <c r="AU1870" s="215"/>
    </row>
    <row r="1871" spans="3:47">
      <c r="C1871" s="38"/>
      <c r="D1871" s="38"/>
      <c r="AA1871" s="215"/>
      <c r="AB1871" s="215"/>
      <c r="AC1871" s="215"/>
      <c r="AD1871" s="215"/>
      <c r="AE1871" s="215"/>
      <c r="AG1871" s="225"/>
      <c r="AN1871" s="215"/>
      <c r="AO1871" s="215"/>
      <c r="AP1871" s="215"/>
      <c r="AQ1871" s="215"/>
      <c r="AR1871" s="215"/>
      <c r="AS1871" s="215"/>
      <c r="AT1871" s="215"/>
      <c r="AU1871" s="215"/>
    </row>
    <row r="1872" spans="3:47">
      <c r="C1872" s="38"/>
      <c r="D1872" s="38"/>
      <c r="AA1872" s="215"/>
      <c r="AB1872" s="215"/>
      <c r="AC1872" s="215"/>
      <c r="AD1872" s="215"/>
      <c r="AE1872" s="215"/>
      <c r="AG1872" s="225"/>
      <c r="AN1872" s="215"/>
      <c r="AO1872" s="215"/>
      <c r="AP1872" s="215"/>
      <c r="AQ1872" s="215"/>
      <c r="AR1872" s="215"/>
      <c r="AS1872" s="215"/>
      <c r="AT1872" s="215"/>
      <c r="AU1872" s="215"/>
    </row>
    <row r="1873" spans="3:47">
      <c r="C1873" s="38"/>
      <c r="D1873" s="38"/>
      <c r="AA1873" s="215"/>
      <c r="AB1873" s="215"/>
      <c r="AC1873" s="215"/>
      <c r="AD1873" s="215"/>
      <c r="AE1873" s="215"/>
      <c r="AG1873" s="225"/>
      <c r="AN1873" s="215"/>
      <c r="AO1873" s="215"/>
      <c r="AP1873" s="215"/>
      <c r="AQ1873" s="215"/>
      <c r="AR1873" s="215"/>
      <c r="AS1873" s="215"/>
      <c r="AT1873" s="215"/>
      <c r="AU1873" s="215"/>
    </row>
    <row r="1874" spans="3:47">
      <c r="C1874" s="38"/>
      <c r="D1874" s="38"/>
      <c r="AA1874" s="215"/>
      <c r="AB1874" s="215"/>
      <c r="AC1874" s="215"/>
      <c r="AD1874" s="215"/>
      <c r="AE1874" s="215"/>
      <c r="AG1874" s="225"/>
      <c r="AN1874" s="215"/>
      <c r="AO1874" s="215"/>
      <c r="AP1874" s="215"/>
      <c r="AQ1874" s="215"/>
      <c r="AR1874" s="215"/>
      <c r="AS1874" s="215"/>
      <c r="AT1874" s="215"/>
      <c r="AU1874" s="215"/>
    </row>
    <row r="1875" spans="3:47">
      <c r="C1875" s="38"/>
      <c r="D1875" s="38"/>
      <c r="AA1875" s="215"/>
      <c r="AB1875" s="215"/>
      <c r="AC1875" s="215"/>
      <c r="AD1875" s="215"/>
      <c r="AE1875" s="215"/>
      <c r="AG1875" s="225"/>
      <c r="AN1875" s="215"/>
      <c r="AO1875" s="215"/>
      <c r="AP1875" s="215"/>
      <c r="AQ1875" s="215"/>
      <c r="AR1875" s="215"/>
      <c r="AS1875" s="215"/>
      <c r="AT1875" s="215"/>
      <c r="AU1875" s="215"/>
    </row>
    <row r="1876" spans="3:47">
      <c r="C1876" s="38"/>
      <c r="D1876" s="38"/>
      <c r="AA1876" s="215"/>
      <c r="AB1876" s="215"/>
      <c r="AC1876" s="215"/>
      <c r="AD1876" s="215"/>
      <c r="AE1876" s="215"/>
      <c r="AG1876" s="225"/>
      <c r="AN1876" s="215"/>
      <c r="AO1876" s="215"/>
      <c r="AP1876" s="215"/>
      <c r="AQ1876" s="215"/>
      <c r="AR1876" s="215"/>
      <c r="AS1876" s="215"/>
      <c r="AT1876" s="215"/>
      <c r="AU1876" s="215"/>
    </row>
    <row r="1877" spans="3:47">
      <c r="C1877" s="38"/>
      <c r="D1877" s="38"/>
      <c r="AA1877" s="215"/>
      <c r="AB1877" s="215"/>
      <c r="AC1877" s="215"/>
      <c r="AD1877" s="215"/>
      <c r="AE1877" s="215"/>
      <c r="AG1877" s="225"/>
      <c r="AN1877" s="215"/>
      <c r="AO1877" s="215"/>
      <c r="AP1877" s="215"/>
      <c r="AQ1877" s="215"/>
      <c r="AR1877" s="215"/>
      <c r="AS1877" s="215"/>
      <c r="AT1877" s="215"/>
      <c r="AU1877" s="215"/>
    </row>
    <row r="1878" spans="3:47">
      <c r="C1878" s="38"/>
      <c r="D1878" s="38"/>
      <c r="AA1878" s="215"/>
      <c r="AB1878" s="215"/>
      <c r="AC1878" s="215"/>
      <c r="AD1878" s="215"/>
      <c r="AE1878" s="215"/>
      <c r="AG1878" s="225"/>
      <c r="AN1878" s="215"/>
      <c r="AO1878" s="215"/>
      <c r="AP1878" s="215"/>
      <c r="AQ1878" s="215"/>
      <c r="AR1878" s="215"/>
      <c r="AS1878" s="215"/>
      <c r="AT1878" s="215"/>
      <c r="AU1878" s="215"/>
    </row>
    <row r="1879" spans="3:47">
      <c r="C1879" s="38"/>
      <c r="D1879" s="38"/>
      <c r="AA1879" s="215"/>
      <c r="AB1879" s="215"/>
      <c r="AC1879" s="215"/>
      <c r="AD1879" s="215"/>
      <c r="AE1879" s="215"/>
      <c r="AG1879" s="225"/>
      <c r="AN1879" s="215"/>
      <c r="AO1879" s="215"/>
      <c r="AP1879" s="215"/>
      <c r="AQ1879" s="215"/>
      <c r="AR1879" s="215"/>
      <c r="AS1879" s="215"/>
      <c r="AT1879" s="215"/>
      <c r="AU1879" s="215"/>
    </row>
    <row r="1880" spans="3:47">
      <c r="C1880" s="38"/>
      <c r="D1880" s="38"/>
      <c r="AA1880" s="215"/>
      <c r="AB1880" s="215"/>
      <c r="AC1880" s="215"/>
      <c r="AD1880" s="215"/>
      <c r="AE1880" s="215"/>
      <c r="AG1880" s="225"/>
      <c r="AN1880" s="215"/>
      <c r="AO1880" s="215"/>
      <c r="AP1880" s="215"/>
      <c r="AQ1880" s="215"/>
      <c r="AR1880" s="215"/>
      <c r="AS1880" s="215"/>
      <c r="AT1880" s="215"/>
      <c r="AU1880" s="215"/>
    </row>
    <row r="1881" spans="3:47">
      <c r="C1881" s="38"/>
      <c r="D1881" s="38"/>
      <c r="AA1881" s="215"/>
      <c r="AB1881" s="215"/>
      <c r="AC1881" s="215"/>
      <c r="AD1881" s="215"/>
      <c r="AE1881" s="215"/>
      <c r="AG1881" s="225"/>
      <c r="AN1881" s="215"/>
      <c r="AO1881" s="215"/>
      <c r="AP1881" s="215"/>
      <c r="AQ1881" s="215"/>
      <c r="AR1881" s="215"/>
      <c r="AS1881" s="215"/>
      <c r="AT1881" s="215"/>
      <c r="AU1881" s="215"/>
    </row>
    <row r="1882" spans="3:47">
      <c r="C1882" s="38"/>
      <c r="D1882" s="38"/>
      <c r="AA1882" s="215"/>
      <c r="AB1882" s="215"/>
      <c r="AC1882" s="215"/>
      <c r="AD1882" s="215"/>
      <c r="AE1882" s="215"/>
      <c r="AG1882" s="225"/>
      <c r="AN1882" s="215"/>
      <c r="AO1882" s="215"/>
      <c r="AP1882" s="215"/>
      <c r="AQ1882" s="215"/>
      <c r="AR1882" s="215"/>
      <c r="AS1882" s="215"/>
      <c r="AT1882" s="215"/>
      <c r="AU1882" s="215"/>
    </row>
    <row r="1883" spans="3:47">
      <c r="C1883" s="38"/>
      <c r="D1883" s="38"/>
      <c r="AA1883" s="215"/>
      <c r="AB1883" s="215"/>
      <c r="AC1883" s="215"/>
      <c r="AD1883" s="215"/>
      <c r="AE1883" s="215"/>
      <c r="AG1883" s="225"/>
      <c r="AN1883" s="215"/>
      <c r="AO1883" s="215"/>
      <c r="AP1883" s="215"/>
      <c r="AQ1883" s="215"/>
      <c r="AR1883" s="215"/>
      <c r="AS1883" s="215"/>
      <c r="AT1883" s="215"/>
      <c r="AU1883" s="215"/>
    </row>
    <row r="1884" spans="3:47">
      <c r="C1884" s="38"/>
      <c r="D1884" s="38"/>
      <c r="AA1884" s="215"/>
      <c r="AB1884" s="215"/>
      <c r="AC1884" s="215"/>
      <c r="AD1884" s="215"/>
      <c r="AE1884" s="215"/>
      <c r="AG1884" s="225"/>
      <c r="AN1884" s="215"/>
      <c r="AO1884" s="215"/>
      <c r="AP1884" s="215"/>
      <c r="AQ1884" s="215"/>
      <c r="AR1884" s="215"/>
      <c r="AS1884" s="215"/>
      <c r="AT1884" s="215"/>
      <c r="AU1884" s="215"/>
    </row>
    <row r="1885" spans="3:47">
      <c r="C1885" s="38"/>
      <c r="D1885" s="38"/>
      <c r="AA1885" s="215"/>
      <c r="AB1885" s="215"/>
      <c r="AC1885" s="215"/>
      <c r="AD1885" s="215"/>
      <c r="AE1885" s="215"/>
      <c r="AG1885" s="225"/>
      <c r="AN1885" s="215"/>
      <c r="AO1885" s="215"/>
      <c r="AP1885" s="215"/>
      <c r="AQ1885" s="215"/>
      <c r="AR1885" s="215"/>
      <c r="AS1885" s="215"/>
      <c r="AT1885" s="215"/>
      <c r="AU1885" s="215"/>
    </row>
    <row r="1886" spans="3:47">
      <c r="C1886" s="38"/>
      <c r="D1886" s="38"/>
      <c r="AA1886" s="215"/>
      <c r="AB1886" s="215"/>
      <c r="AC1886" s="215"/>
      <c r="AD1886" s="215"/>
      <c r="AE1886" s="215"/>
      <c r="AG1886" s="225"/>
      <c r="AN1886" s="215"/>
      <c r="AO1886" s="215"/>
      <c r="AP1886" s="215"/>
      <c r="AQ1886" s="215"/>
      <c r="AR1886" s="215"/>
      <c r="AS1886" s="215"/>
      <c r="AT1886" s="215"/>
      <c r="AU1886" s="215"/>
    </row>
    <row r="1887" spans="3:47">
      <c r="C1887" s="38"/>
      <c r="D1887" s="38"/>
      <c r="AA1887" s="215"/>
      <c r="AB1887" s="215"/>
      <c r="AC1887" s="215"/>
      <c r="AD1887" s="215"/>
      <c r="AE1887" s="215"/>
      <c r="AG1887" s="225"/>
      <c r="AN1887" s="215"/>
      <c r="AO1887" s="215"/>
      <c r="AP1887" s="215"/>
      <c r="AQ1887" s="215"/>
      <c r="AR1887" s="215"/>
      <c r="AS1887" s="215"/>
      <c r="AT1887" s="215"/>
      <c r="AU1887" s="215"/>
    </row>
    <row r="1888" spans="3:47">
      <c r="C1888" s="38"/>
      <c r="D1888" s="38"/>
      <c r="AA1888" s="215"/>
      <c r="AB1888" s="215"/>
      <c r="AC1888" s="215"/>
      <c r="AD1888" s="215"/>
      <c r="AE1888" s="215"/>
      <c r="AG1888" s="225"/>
      <c r="AN1888" s="215"/>
      <c r="AO1888" s="215"/>
      <c r="AP1888" s="215"/>
      <c r="AQ1888" s="215"/>
      <c r="AR1888" s="215"/>
      <c r="AS1888" s="215"/>
      <c r="AT1888" s="215"/>
      <c r="AU1888" s="215"/>
    </row>
    <row r="1889" spans="3:47">
      <c r="C1889" s="38"/>
      <c r="D1889" s="38"/>
      <c r="AA1889" s="215"/>
      <c r="AB1889" s="215"/>
      <c r="AC1889" s="215"/>
      <c r="AD1889" s="215"/>
      <c r="AE1889" s="215"/>
      <c r="AG1889" s="225"/>
      <c r="AN1889" s="215"/>
      <c r="AO1889" s="215"/>
      <c r="AP1889" s="215"/>
      <c r="AQ1889" s="215"/>
      <c r="AR1889" s="215"/>
      <c r="AS1889" s="215"/>
      <c r="AT1889" s="215"/>
      <c r="AU1889" s="215"/>
    </row>
    <row r="1890" spans="3:47">
      <c r="C1890" s="38"/>
      <c r="D1890" s="38"/>
      <c r="AA1890" s="215"/>
      <c r="AB1890" s="215"/>
      <c r="AC1890" s="215"/>
      <c r="AD1890" s="215"/>
      <c r="AE1890" s="215"/>
      <c r="AG1890" s="225"/>
      <c r="AN1890" s="215"/>
      <c r="AO1890" s="215"/>
      <c r="AP1890" s="215"/>
      <c r="AQ1890" s="215"/>
      <c r="AR1890" s="215"/>
      <c r="AS1890" s="215"/>
      <c r="AT1890" s="215"/>
      <c r="AU1890" s="215"/>
    </row>
    <row r="1891" spans="3:47">
      <c r="C1891" s="38"/>
      <c r="D1891" s="38"/>
      <c r="AA1891" s="215"/>
      <c r="AB1891" s="215"/>
      <c r="AC1891" s="215"/>
      <c r="AD1891" s="215"/>
      <c r="AE1891" s="215"/>
      <c r="AG1891" s="225"/>
      <c r="AN1891" s="215"/>
      <c r="AO1891" s="215"/>
      <c r="AP1891" s="215"/>
      <c r="AQ1891" s="215"/>
      <c r="AR1891" s="215"/>
      <c r="AS1891" s="215"/>
      <c r="AT1891" s="215"/>
      <c r="AU1891" s="215"/>
    </row>
    <row r="1892" spans="3:47">
      <c r="C1892" s="38"/>
      <c r="D1892" s="38"/>
      <c r="AA1892" s="215"/>
      <c r="AB1892" s="215"/>
      <c r="AC1892" s="215"/>
      <c r="AD1892" s="215"/>
      <c r="AE1892" s="215"/>
      <c r="AG1892" s="225"/>
      <c r="AN1892" s="215"/>
      <c r="AO1892" s="215"/>
      <c r="AP1892" s="215"/>
      <c r="AQ1892" s="215"/>
      <c r="AR1892" s="215"/>
      <c r="AS1892" s="215"/>
      <c r="AT1892" s="215"/>
      <c r="AU1892" s="215"/>
    </row>
    <row r="1893" spans="3:47">
      <c r="C1893" s="38"/>
      <c r="D1893" s="38"/>
      <c r="AA1893" s="215"/>
      <c r="AB1893" s="215"/>
      <c r="AC1893" s="215"/>
      <c r="AD1893" s="215"/>
      <c r="AE1893" s="215"/>
      <c r="AG1893" s="225"/>
      <c r="AN1893" s="215"/>
      <c r="AO1893" s="215"/>
      <c r="AP1893" s="215"/>
      <c r="AQ1893" s="215"/>
      <c r="AR1893" s="215"/>
      <c r="AS1893" s="215"/>
      <c r="AT1893" s="215"/>
      <c r="AU1893" s="215"/>
    </row>
    <row r="1894" spans="3:47">
      <c r="C1894" s="38"/>
      <c r="D1894" s="38"/>
      <c r="AA1894" s="215"/>
      <c r="AB1894" s="215"/>
      <c r="AC1894" s="215"/>
      <c r="AD1894" s="215"/>
      <c r="AE1894" s="215"/>
      <c r="AG1894" s="225"/>
      <c r="AN1894" s="215"/>
      <c r="AO1894" s="215"/>
      <c r="AP1894" s="215"/>
      <c r="AQ1894" s="215"/>
      <c r="AR1894" s="215"/>
      <c r="AS1894" s="215"/>
      <c r="AT1894" s="215"/>
      <c r="AU1894" s="215"/>
    </row>
    <row r="1895" spans="3:47">
      <c r="C1895" s="38"/>
      <c r="D1895" s="38"/>
      <c r="AA1895" s="215"/>
      <c r="AB1895" s="215"/>
      <c r="AC1895" s="215"/>
      <c r="AD1895" s="215"/>
      <c r="AE1895" s="215"/>
      <c r="AG1895" s="225"/>
      <c r="AN1895" s="215"/>
      <c r="AO1895" s="215"/>
      <c r="AP1895" s="215"/>
      <c r="AQ1895" s="215"/>
      <c r="AR1895" s="215"/>
      <c r="AS1895" s="215"/>
      <c r="AT1895" s="215"/>
      <c r="AU1895" s="215"/>
    </row>
    <row r="1896" spans="3:47">
      <c r="C1896" s="38"/>
      <c r="D1896" s="38"/>
      <c r="AA1896" s="215"/>
      <c r="AB1896" s="215"/>
      <c r="AC1896" s="215"/>
      <c r="AD1896" s="215"/>
      <c r="AE1896" s="215"/>
      <c r="AG1896" s="225"/>
      <c r="AN1896" s="215"/>
      <c r="AO1896" s="215"/>
      <c r="AP1896" s="215"/>
      <c r="AQ1896" s="215"/>
      <c r="AR1896" s="215"/>
      <c r="AS1896" s="215"/>
      <c r="AT1896" s="215"/>
      <c r="AU1896" s="215"/>
    </row>
    <row r="1897" spans="3:47">
      <c r="C1897" s="38"/>
      <c r="D1897" s="38"/>
      <c r="AA1897" s="215"/>
      <c r="AB1897" s="215"/>
      <c r="AC1897" s="215"/>
      <c r="AD1897" s="215"/>
      <c r="AE1897" s="215"/>
      <c r="AG1897" s="225"/>
      <c r="AN1897" s="215"/>
      <c r="AO1897" s="215"/>
      <c r="AP1897" s="215"/>
      <c r="AQ1897" s="215"/>
      <c r="AR1897" s="215"/>
      <c r="AS1897" s="215"/>
      <c r="AT1897" s="215"/>
      <c r="AU1897" s="215"/>
    </row>
    <row r="1898" spans="3:47">
      <c r="C1898" s="38"/>
      <c r="D1898" s="38"/>
      <c r="AA1898" s="215"/>
      <c r="AB1898" s="215"/>
      <c r="AC1898" s="215"/>
      <c r="AD1898" s="215"/>
      <c r="AE1898" s="215"/>
      <c r="AG1898" s="225"/>
      <c r="AN1898" s="215"/>
      <c r="AO1898" s="215"/>
      <c r="AP1898" s="215"/>
      <c r="AQ1898" s="215"/>
      <c r="AR1898" s="215"/>
      <c r="AS1898" s="215"/>
      <c r="AT1898" s="215"/>
      <c r="AU1898" s="215"/>
    </row>
    <row r="1899" spans="3:47">
      <c r="C1899" s="38"/>
      <c r="D1899" s="38"/>
      <c r="AA1899" s="215"/>
      <c r="AB1899" s="215"/>
      <c r="AC1899" s="215"/>
      <c r="AD1899" s="215"/>
      <c r="AE1899" s="215"/>
      <c r="AG1899" s="225"/>
      <c r="AN1899" s="215"/>
      <c r="AO1899" s="215"/>
      <c r="AP1899" s="215"/>
      <c r="AQ1899" s="215"/>
      <c r="AR1899" s="215"/>
      <c r="AS1899" s="215"/>
      <c r="AT1899" s="215"/>
      <c r="AU1899" s="215"/>
    </row>
    <row r="1900" spans="3:47">
      <c r="C1900" s="38"/>
      <c r="D1900" s="38"/>
      <c r="AA1900" s="215"/>
      <c r="AB1900" s="215"/>
      <c r="AC1900" s="215"/>
      <c r="AD1900" s="215"/>
      <c r="AE1900" s="215"/>
      <c r="AG1900" s="225"/>
      <c r="AN1900" s="215"/>
      <c r="AO1900" s="215"/>
      <c r="AP1900" s="215"/>
      <c r="AQ1900" s="215"/>
      <c r="AR1900" s="215"/>
      <c r="AS1900" s="215"/>
      <c r="AT1900" s="215"/>
      <c r="AU1900" s="215"/>
    </row>
    <row r="1901" spans="3:47">
      <c r="C1901" s="38"/>
      <c r="D1901" s="38"/>
      <c r="AA1901" s="215"/>
      <c r="AB1901" s="215"/>
      <c r="AC1901" s="215"/>
      <c r="AD1901" s="215"/>
      <c r="AE1901" s="215"/>
      <c r="AG1901" s="225"/>
      <c r="AN1901" s="215"/>
      <c r="AO1901" s="215"/>
      <c r="AP1901" s="215"/>
      <c r="AQ1901" s="215"/>
      <c r="AR1901" s="215"/>
      <c r="AS1901" s="215"/>
      <c r="AT1901" s="215"/>
      <c r="AU1901" s="215"/>
    </row>
    <row r="1902" spans="3:47">
      <c r="C1902" s="38"/>
      <c r="D1902" s="38"/>
      <c r="AA1902" s="215"/>
      <c r="AB1902" s="215"/>
      <c r="AC1902" s="215"/>
      <c r="AD1902" s="215"/>
      <c r="AE1902" s="215"/>
      <c r="AG1902" s="225"/>
      <c r="AN1902" s="215"/>
      <c r="AO1902" s="215"/>
      <c r="AP1902" s="215"/>
      <c r="AQ1902" s="215"/>
      <c r="AR1902" s="215"/>
      <c r="AS1902" s="215"/>
      <c r="AT1902" s="215"/>
      <c r="AU1902" s="215"/>
    </row>
    <row r="1903" spans="3:47">
      <c r="C1903" s="38"/>
      <c r="D1903" s="38"/>
      <c r="AA1903" s="215"/>
      <c r="AB1903" s="215"/>
      <c r="AC1903" s="215"/>
      <c r="AD1903" s="215"/>
      <c r="AE1903" s="215"/>
      <c r="AG1903" s="225"/>
      <c r="AN1903" s="215"/>
      <c r="AO1903" s="215"/>
      <c r="AP1903" s="215"/>
      <c r="AQ1903" s="215"/>
      <c r="AR1903" s="215"/>
      <c r="AS1903" s="215"/>
      <c r="AT1903" s="215"/>
      <c r="AU1903" s="215"/>
    </row>
    <row r="1904" spans="3:47">
      <c r="C1904" s="38"/>
      <c r="D1904" s="38"/>
      <c r="AA1904" s="215"/>
      <c r="AB1904" s="215"/>
      <c r="AC1904" s="215"/>
      <c r="AD1904" s="215"/>
      <c r="AE1904" s="215"/>
      <c r="AG1904" s="225"/>
      <c r="AN1904" s="215"/>
      <c r="AO1904" s="215"/>
      <c r="AP1904" s="215"/>
      <c r="AQ1904" s="215"/>
      <c r="AR1904" s="215"/>
      <c r="AS1904" s="215"/>
      <c r="AT1904" s="215"/>
      <c r="AU1904" s="215"/>
    </row>
    <row r="1905" spans="3:48">
      <c r="C1905" s="38"/>
      <c r="D1905" s="38"/>
      <c r="AA1905" s="215"/>
      <c r="AB1905" s="215"/>
      <c r="AC1905" s="215"/>
      <c r="AD1905" s="215"/>
      <c r="AE1905" s="215"/>
      <c r="AG1905" s="225"/>
      <c r="AN1905" s="215"/>
      <c r="AO1905" s="215"/>
      <c r="AP1905" s="215"/>
      <c r="AQ1905" s="215"/>
      <c r="AR1905" s="215"/>
      <c r="AS1905" s="215"/>
      <c r="AT1905" s="215"/>
      <c r="AU1905" s="215"/>
    </row>
    <row r="1906" spans="3:48">
      <c r="C1906" s="38"/>
      <c r="D1906" s="38"/>
      <c r="AA1906" s="215"/>
      <c r="AB1906" s="215"/>
      <c r="AC1906" s="215"/>
      <c r="AD1906" s="215"/>
      <c r="AE1906" s="215"/>
      <c r="AG1906" s="225"/>
      <c r="AN1906" s="215"/>
      <c r="AO1906" s="215"/>
      <c r="AP1906" s="215"/>
      <c r="AQ1906" s="215"/>
      <c r="AR1906" s="215"/>
      <c r="AS1906" s="215"/>
      <c r="AT1906" s="215"/>
      <c r="AU1906" s="215"/>
    </row>
    <row r="1907" spans="3:48">
      <c r="C1907" s="38"/>
      <c r="D1907" s="38"/>
      <c r="AA1907" s="215"/>
      <c r="AB1907" s="215"/>
      <c r="AC1907" s="215"/>
      <c r="AD1907" s="215"/>
      <c r="AE1907" s="215"/>
      <c r="AG1907" s="225"/>
      <c r="AN1907" s="215"/>
      <c r="AO1907" s="215"/>
      <c r="AP1907" s="215"/>
      <c r="AQ1907" s="215"/>
      <c r="AR1907" s="215"/>
      <c r="AS1907" s="215"/>
      <c r="AT1907" s="215"/>
      <c r="AU1907" s="215"/>
    </row>
    <row r="1908" spans="3:48">
      <c r="C1908" s="38"/>
      <c r="D1908" s="38"/>
      <c r="AA1908" s="215"/>
      <c r="AB1908" s="215"/>
      <c r="AC1908" s="215"/>
      <c r="AD1908" s="215"/>
      <c r="AE1908" s="215"/>
      <c r="AG1908" s="225"/>
      <c r="AN1908" s="215"/>
      <c r="AO1908" s="215"/>
      <c r="AP1908" s="215"/>
      <c r="AQ1908" s="215"/>
      <c r="AR1908" s="215"/>
      <c r="AS1908" s="215"/>
      <c r="AT1908" s="215"/>
      <c r="AU1908" s="215"/>
    </row>
    <row r="1909" spans="3:48">
      <c r="C1909" s="38"/>
      <c r="D1909" s="38"/>
      <c r="AA1909" s="215"/>
      <c r="AB1909" s="215"/>
      <c r="AC1909" s="215"/>
      <c r="AD1909" s="215"/>
      <c r="AE1909" s="215"/>
      <c r="AG1909" s="225"/>
      <c r="AN1909" s="215"/>
      <c r="AO1909" s="215"/>
      <c r="AP1909" s="215"/>
      <c r="AQ1909" s="215"/>
      <c r="AR1909" s="215"/>
      <c r="AS1909" s="215"/>
      <c r="AT1909" s="215"/>
      <c r="AU1909" s="215"/>
    </row>
    <row r="1910" spans="3:48">
      <c r="C1910" s="38"/>
      <c r="D1910" s="38"/>
      <c r="AA1910" s="215"/>
      <c r="AB1910" s="215"/>
      <c r="AC1910" s="215"/>
      <c r="AD1910" s="215"/>
      <c r="AE1910" s="215"/>
      <c r="AG1910" s="225"/>
      <c r="AN1910" s="215"/>
      <c r="AO1910" s="215"/>
      <c r="AP1910" s="215"/>
      <c r="AQ1910" s="215"/>
      <c r="AR1910" s="215"/>
      <c r="AS1910" s="215"/>
      <c r="AT1910" s="215"/>
      <c r="AU1910" s="215"/>
    </row>
    <row r="1911" spans="3:48">
      <c r="C1911" s="38"/>
      <c r="D1911" s="38"/>
      <c r="AA1911" s="215"/>
      <c r="AB1911" s="215"/>
      <c r="AC1911" s="215"/>
      <c r="AD1911" s="215"/>
      <c r="AE1911" s="215"/>
      <c r="AG1911" s="225"/>
      <c r="AN1911" s="215"/>
      <c r="AO1911" s="215"/>
      <c r="AP1911" s="215"/>
      <c r="AQ1911" s="215"/>
      <c r="AR1911" s="215"/>
      <c r="AS1911" s="215"/>
      <c r="AT1911" s="215"/>
      <c r="AU1911" s="215"/>
      <c r="AV1911" s="215"/>
    </row>
    <row r="1912" spans="3:48">
      <c r="C1912" s="38"/>
      <c r="D1912" s="38"/>
      <c r="AA1912" s="215"/>
      <c r="AB1912" s="215"/>
      <c r="AC1912" s="215"/>
      <c r="AD1912" s="215"/>
      <c r="AE1912" s="215"/>
      <c r="AG1912" s="225"/>
      <c r="AN1912" s="215"/>
      <c r="AO1912" s="215"/>
      <c r="AP1912" s="215"/>
      <c r="AQ1912" s="215"/>
      <c r="AR1912" s="215"/>
      <c r="AS1912" s="215"/>
      <c r="AT1912" s="215"/>
      <c r="AU1912" s="215"/>
    </row>
    <row r="1913" spans="3:48">
      <c r="C1913" s="38"/>
      <c r="D1913" s="38"/>
      <c r="AA1913" s="215"/>
      <c r="AB1913" s="215"/>
      <c r="AC1913" s="215"/>
      <c r="AD1913" s="215"/>
      <c r="AE1913" s="215"/>
      <c r="AG1913" s="225"/>
      <c r="AN1913" s="215"/>
      <c r="AO1913" s="215"/>
      <c r="AP1913" s="215"/>
      <c r="AQ1913" s="215"/>
      <c r="AR1913" s="215"/>
      <c r="AS1913" s="215"/>
      <c r="AT1913" s="215"/>
      <c r="AU1913" s="215"/>
    </row>
    <row r="1914" spans="3:48">
      <c r="C1914" s="38"/>
      <c r="D1914" s="38"/>
      <c r="AA1914" s="215"/>
      <c r="AB1914" s="215"/>
      <c r="AC1914" s="215"/>
      <c r="AD1914" s="215"/>
      <c r="AE1914" s="215"/>
      <c r="AG1914" s="225"/>
      <c r="AN1914" s="215"/>
      <c r="AO1914" s="215"/>
      <c r="AP1914" s="215"/>
      <c r="AQ1914" s="215"/>
      <c r="AR1914" s="215"/>
      <c r="AS1914" s="215"/>
      <c r="AT1914" s="215"/>
      <c r="AU1914" s="215"/>
    </row>
    <row r="1915" spans="3:48">
      <c r="C1915" s="38"/>
      <c r="D1915" s="38"/>
      <c r="AA1915" s="215"/>
      <c r="AB1915" s="215"/>
      <c r="AC1915" s="215"/>
      <c r="AD1915" s="215"/>
      <c r="AE1915" s="215"/>
      <c r="AG1915" s="225"/>
      <c r="AN1915" s="215"/>
      <c r="AO1915" s="215"/>
      <c r="AP1915" s="215"/>
      <c r="AQ1915" s="215"/>
      <c r="AR1915" s="215"/>
      <c r="AS1915" s="215"/>
      <c r="AT1915" s="215"/>
      <c r="AU1915" s="215"/>
      <c r="AV1915" s="215"/>
    </row>
    <row r="1916" spans="3:48">
      <c r="C1916" s="38"/>
      <c r="D1916" s="38"/>
      <c r="AA1916" s="215"/>
      <c r="AB1916" s="215"/>
      <c r="AC1916" s="215"/>
      <c r="AD1916" s="215"/>
      <c r="AE1916" s="215"/>
      <c r="AG1916" s="225"/>
      <c r="AN1916" s="215"/>
      <c r="AO1916" s="215"/>
      <c r="AP1916" s="215"/>
      <c r="AQ1916" s="215"/>
      <c r="AR1916" s="215"/>
      <c r="AS1916" s="215"/>
      <c r="AT1916" s="215"/>
      <c r="AU1916" s="215"/>
    </row>
    <row r="1917" spans="3:48">
      <c r="C1917" s="38"/>
      <c r="D1917" s="38"/>
      <c r="AA1917" s="215"/>
      <c r="AB1917" s="215"/>
      <c r="AC1917" s="215"/>
      <c r="AD1917" s="215"/>
      <c r="AE1917" s="215"/>
      <c r="AG1917" s="225"/>
      <c r="AN1917" s="215"/>
      <c r="AO1917" s="215"/>
      <c r="AP1917" s="215"/>
      <c r="AQ1917" s="215"/>
      <c r="AR1917" s="215"/>
      <c r="AS1917" s="215"/>
      <c r="AT1917" s="215"/>
      <c r="AU1917" s="215"/>
    </row>
    <row r="1918" spans="3:48">
      <c r="C1918" s="38"/>
      <c r="D1918" s="38"/>
      <c r="AA1918" s="215"/>
      <c r="AB1918" s="215"/>
      <c r="AC1918" s="215"/>
      <c r="AD1918" s="215"/>
      <c r="AE1918" s="215"/>
      <c r="AG1918" s="225"/>
      <c r="AN1918" s="215"/>
      <c r="AO1918" s="215"/>
      <c r="AP1918" s="215"/>
      <c r="AQ1918" s="215"/>
      <c r="AR1918" s="215"/>
      <c r="AS1918" s="215"/>
      <c r="AT1918" s="215"/>
      <c r="AU1918" s="215"/>
      <c r="AV1918" s="215"/>
    </row>
    <row r="1919" spans="3:48">
      <c r="C1919" s="38"/>
      <c r="D1919" s="38"/>
      <c r="AA1919" s="215"/>
      <c r="AB1919" s="215"/>
      <c r="AC1919" s="215"/>
      <c r="AD1919" s="215"/>
      <c r="AE1919" s="215"/>
      <c r="AG1919" s="225"/>
      <c r="AN1919" s="215"/>
      <c r="AO1919" s="215"/>
      <c r="AP1919" s="215"/>
      <c r="AQ1919" s="215"/>
      <c r="AR1919" s="215"/>
      <c r="AS1919" s="215"/>
      <c r="AT1919" s="215"/>
      <c r="AU1919" s="215"/>
    </row>
    <row r="1920" spans="3:48">
      <c r="C1920" s="38"/>
      <c r="D1920" s="38"/>
      <c r="AA1920" s="215"/>
      <c r="AB1920" s="215"/>
      <c r="AC1920" s="215"/>
      <c r="AD1920" s="215"/>
      <c r="AE1920" s="215"/>
      <c r="AG1920" s="225"/>
      <c r="AN1920" s="215"/>
      <c r="AO1920" s="215"/>
      <c r="AP1920" s="215"/>
      <c r="AQ1920" s="215"/>
      <c r="AR1920" s="215"/>
      <c r="AS1920" s="215"/>
      <c r="AT1920" s="215"/>
      <c r="AU1920" s="215"/>
    </row>
    <row r="1921" spans="3:47">
      <c r="C1921" s="38"/>
      <c r="D1921" s="38"/>
      <c r="AA1921" s="215"/>
      <c r="AB1921" s="215"/>
      <c r="AC1921" s="215"/>
      <c r="AD1921" s="215"/>
      <c r="AE1921" s="215"/>
      <c r="AG1921" s="225"/>
      <c r="AN1921" s="215"/>
      <c r="AO1921" s="215"/>
      <c r="AP1921" s="215"/>
      <c r="AQ1921" s="215"/>
      <c r="AR1921" s="215"/>
      <c r="AS1921" s="215"/>
      <c r="AT1921" s="215"/>
      <c r="AU1921" s="215"/>
    </row>
    <row r="1922" spans="3:47">
      <c r="C1922" s="38"/>
      <c r="D1922" s="38"/>
      <c r="AA1922" s="215"/>
      <c r="AB1922" s="215"/>
      <c r="AC1922" s="215"/>
      <c r="AD1922" s="215"/>
      <c r="AE1922" s="215"/>
      <c r="AG1922" s="225"/>
      <c r="AN1922" s="215"/>
      <c r="AO1922" s="215"/>
      <c r="AP1922" s="215"/>
      <c r="AQ1922" s="215"/>
      <c r="AR1922" s="215"/>
      <c r="AS1922" s="215"/>
      <c r="AT1922" s="215"/>
      <c r="AU1922" s="215"/>
    </row>
    <row r="1923" spans="3:47">
      <c r="C1923" s="38"/>
      <c r="D1923" s="38"/>
      <c r="AA1923" s="215"/>
      <c r="AB1923" s="215"/>
      <c r="AC1923" s="215"/>
      <c r="AD1923" s="215"/>
      <c r="AE1923" s="215"/>
      <c r="AG1923" s="225"/>
      <c r="AN1923" s="215"/>
      <c r="AO1923" s="215"/>
      <c r="AP1923" s="215"/>
      <c r="AQ1923" s="215"/>
      <c r="AR1923" s="215"/>
      <c r="AS1923" s="215"/>
      <c r="AT1923" s="215"/>
      <c r="AU1923" s="215"/>
    </row>
    <row r="1924" spans="3:47">
      <c r="C1924" s="38"/>
      <c r="D1924" s="38"/>
      <c r="AA1924" s="215"/>
      <c r="AB1924" s="215"/>
      <c r="AC1924" s="215"/>
      <c r="AD1924" s="215"/>
      <c r="AE1924" s="215"/>
      <c r="AG1924" s="225"/>
      <c r="AN1924" s="215"/>
      <c r="AO1924" s="215"/>
      <c r="AP1924" s="215"/>
      <c r="AQ1924" s="215"/>
      <c r="AR1924" s="215"/>
      <c r="AS1924" s="215"/>
      <c r="AT1924" s="215"/>
      <c r="AU1924" s="215"/>
    </row>
    <row r="1925" spans="3:47">
      <c r="C1925" s="38"/>
      <c r="D1925" s="38"/>
      <c r="AA1925" s="215"/>
      <c r="AB1925" s="215"/>
      <c r="AC1925" s="215"/>
      <c r="AD1925" s="215"/>
      <c r="AE1925" s="215"/>
      <c r="AG1925" s="225"/>
      <c r="AN1925" s="215"/>
      <c r="AO1925" s="215"/>
      <c r="AP1925" s="215"/>
      <c r="AQ1925" s="215"/>
      <c r="AR1925" s="215"/>
      <c r="AS1925" s="215"/>
      <c r="AT1925" s="215"/>
      <c r="AU1925" s="215"/>
    </row>
    <row r="1926" spans="3:47">
      <c r="C1926" s="38"/>
      <c r="D1926" s="38"/>
      <c r="AA1926" s="215"/>
      <c r="AB1926" s="215"/>
      <c r="AC1926" s="215"/>
      <c r="AD1926" s="215"/>
      <c r="AE1926" s="215"/>
      <c r="AG1926" s="225"/>
      <c r="AN1926" s="215"/>
      <c r="AO1926" s="215"/>
      <c r="AP1926" s="215"/>
      <c r="AQ1926" s="215"/>
      <c r="AR1926" s="215"/>
      <c r="AS1926" s="215"/>
      <c r="AT1926" s="215"/>
      <c r="AU1926" s="215"/>
    </row>
    <row r="1927" spans="3:47">
      <c r="C1927" s="38"/>
      <c r="D1927" s="38"/>
      <c r="AA1927" s="215"/>
      <c r="AB1927" s="215"/>
      <c r="AC1927" s="215"/>
      <c r="AD1927" s="215"/>
      <c r="AE1927" s="215"/>
      <c r="AG1927" s="225"/>
      <c r="AN1927" s="215"/>
      <c r="AO1927" s="215"/>
      <c r="AP1927" s="215"/>
      <c r="AQ1927" s="215"/>
      <c r="AR1927" s="215"/>
      <c r="AS1927" s="215"/>
      <c r="AT1927" s="215"/>
      <c r="AU1927" s="215"/>
    </row>
    <row r="1928" spans="3:47">
      <c r="C1928" s="38"/>
      <c r="D1928" s="38"/>
      <c r="AA1928" s="215"/>
      <c r="AB1928" s="215"/>
      <c r="AC1928" s="215"/>
      <c r="AD1928" s="215"/>
      <c r="AE1928" s="215"/>
      <c r="AG1928" s="225"/>
      <c r="AN1928" s="215"/>
      <c r="AO1928" s="215"/>
      <c r="AP1928" s="215"/>
      <c r="AQ1928" s="215"/>
      <c r="AR1928" s="215"/>
      <c r="AS1928" s="215"/>
      <c r="AT1928" s="215"/>
      <c r="AU1928" s="215"/>
    </row>
    <row r="1929" spans="3:47">
      <c r="C1929" s="38"/>
      <c r="D1929" s="38"/>
      <c r="AA1929" s="215"/>
      <c r="AB1929" s="215"/>
      <c r="AC1929" s="215"/>
      <c r="AD1929" s="215"/>
      <c r="AE1929" s="215"/>
      <c r="AG1929" s="225"/>
      <c r="AN1929" s="215"/>
      <c r="AO1929" s="215"/>
      <c r="AP1929" s="215"/>
      <c r="AQ1929" s="215"/>
      <c r="AR1929" s="215"/>
      <c r="AS1929" s="215"/>
      <c r="AT1929" s="215"/>
      <c r="AU1929" s="215"/>
    </row>
    <row r="1930" spans="3:47">
      <c r="C1930" s="38"/>
      <c r="D1930" s="38"/>
      <c r="AA1930" s="215"/>
      <c r="AB1930" s="215"/>
      <c r="AC1930" s="215"/>
      <c r="AD1930" s="215"/>
      <c r="AE1930" s="215"/>
      <c r="AG1930" s="225"/>
      <c r="AN1930" s="215"/>
      <c r="AO1930" s="215"/>
      <c r="AP1930" s="215"/>
      <c r="AQ1930" s="215"/>
      <c r="AR1930" s="215"/>
      <c r="AS1930" s="215"/>
      <c r="AT1930" s="215"/>
      <c r="AU1930" s="215"/>
    </row>
    <row r="1931" spans="3:47">
      <c r="C1931" s="38"/>
      <c r="D1931" s="38"/>
      <c r="AA1931" s="215"/>
      <c r="AB1931" s="215"/>
      <c r="AC1931" s="215"/>
      <c r="AD1931" s="215"/>
      <c r="AE1931" s="215"/>
      <c r="AG1931" s="225"/>
      <c r="AN1931" s="215"/>
      <c r="AO1931" s="215"/>
      <c r="AP1931" s="215"/>
      <c r="AQ1931" s="215"/>
      <c r="AR1931" s="215"/>
      <c r="AS1931" s="215"/>
      <c r="AT1931" s="215"/>
      <c r="AU1931" s="215"/>
    </row>
    <row r="1932" spans="3:47">
      <c r="C1932" s="38"/>
      <c r="D1932" s="38"/>
      <c r="AA1932" s="215"/>
      <c r="AB1932" s="215"/>
      <c r="AC1932" s="215"/>
      <c r="AD1932" s="215"/>
      <c r="AE1932" s="215"/>
      <c r="AG1932" s="225"/>
      <c r="AN1932" s="215"/>
      <c r="AO1932" s="215"/>
      <c r="AP1932" s="215"/>
      <c r="AQ1932" s="215"/>
      <c r="AR1932" s="215"/>
      <c r="AS1932" s="215"/>
      <c r="AT1932" s="215"/>
      <c r="AU1932" s="215"/>
    </row>
    <row r="1933" spans="3:47">
      <c r="C1933" s="38"/>
      <c r="D1933" s="38"/>
      <c r="AA1933" s="215"/>
      <c r="AB1933" s="215"/>
      <c r="AC1933" s="215"/>
      <c r="AD1933" s="215"/>
      <c r="AE1933" s="215"/>
      <c r="AG1933" s="225"/>
      <c r="AN1933" s="215"/>
      <c r="AO1933" s="215"/>
      <c r="AP1933" s="215"/>
      <c r="AQ1933" s="215"/>
      <c r="AR1933" s="215"/>
      <c r="AS1933" s="215"/>
      <c r="AT1933" s="215"/>
      <c r="AU1933" s="215"/>
    </row>
    <row r="1934" spans="3:47">
      <c r="C1934" s="38"/>
      <c r="D1934" s="38"/>
      <c r="AA1934" s="215"/>
      <c r="AB1934" s="215"/>
      <c r="AC1934" s="215"/>
      <c r="AD1934" s="215"/>
      <c r="AE1934" s="215"/>
      <c r="AG1934" s="225"/>
      <c r="AN1934" s="215"/>
      <c r="AO1934" s="215"/>
      <c r="AP1934" s="215"/>
      <c r="AQ1934" s="215"/>
      <c r="AR1934" s="215"/>
      <c r="AS1934" s="215"/>
      <c r="AT1934" s="215"/>
      <c r="AU1934" s="215"/>
    </row>
    <row r="1935" spans="3:47">
      <c r="C1935" s="38"/>
      <c r="D1935" s="38"/>
      <c r="AA1935" s="215"/>
      <c r="AB1935" s="215"/>
      <c r="AC1935" s="215"/>
      <c r="AD1935" s="215"/>
      <c r="AE1935" s="215"/>
      <c r="AG1935" s="225"/>
      <c r="AN1935" s="215"/>
      <c r="AO1935" s="215"/>
      <c r="AP1935" s="215"/>
      <c r="AQ1935" s="215"/>
      <c r="AR1935" s="215"/>
      <c r="AS1935" s="215"/>
      <c r="AT1935" s="215"/>
      <c r="AU1935" s="215"/>
    </row>
    <row r="1936" spans="3:47">
      <c r="C1936" s="38"/>
      <c r="D1936" s="38"/>
      <c r="AA1936" s="215"/>
      <c r="AB1936" s="215"/>
      <c r="AC1936" s="215"/>
      <c r="AD1936" s="215"/>
      <c r="AE1936" s="215"/>
      <c r="AG1936" s="225"/>
      <c r="AN1936" s="215"/>
      <c r="AO1936" s="215"/>
      <c r="AP1936" s="215"/>
      <c r="AQ1936" s="215"/>
      <c r="AR1936" s="215"/>
      <c r="AS1936" s="215"/>
      <c r="AT1936" s="215"/>
      <c r="AU1936" s="215"/>
    </row>
    <row r="1937" spans="3:47">
      <c r="C1937" s="38"/>
      <c r="D1937" s="38"/>
      <c r="AA1937" s="215"/>
      <c r="AB1937" s="215"/>
      <c r="AC1937" s="215"/>
      <c r="AD1937" s="215"/>
      <c r="AE1937" s="215"/>
      <c r="AG1937" s="225"/>
      <c r="AN1937" s="215"/>
      <c r="AO1937" s="215"/>
      <c r="AP1937" s="215"/>
      <c r="AQ1937" s="215"/>
      <c r="AR1937" s="215"/>
      <c r="AS1937" s="215"/>
      <c r="AT1937" s="215"/>
      <c r="AU1937" s="215"/>
    </row>
    <row r="1938" spans="3:47">
      <c r="C1938" s="38"/>
      <c r="D1938" s="38"/>
      <c r="AA1938" s="215"/>
      <c r="AB1938" s="215"/>
      <c r="AC1938" s="215"/>
      <c r="AD1938" s="215"/>
      <c r="AE1938" s="215"/>
      <c r="AG1938" s="225"/>
      <c r="AN1938" s="215"/>
      <c r="AO1938" s="215"/>
      <c r="AP1938" s="215"/>
      <c r="AQ1938" s="215"/>
      <c r="AR1938" s="215"/>
      <c r="AS1938" s="215"/>
      <c r="AT1938" s="215"/>
      <c r="AU1938" s="215"/>
    </row>
    <row r="1939" spans="3:47">
      <c r="C1939" s="38"/>
      <c r="D1939" s="38"/>
      <c r="AA1939" s="215"/>
      <c r="AB1939" s="215"/>
      <c r="AC1939" s="215"/>
      <c r="AD1939" s="215"/>
      <c r="AE1939" s="215"/>
      <c r="AG1939" s="225"/>
      <c r="AN1939" s="215"/>
      <c r="AO1939" s="215"/>
      <c r="AP1939" s="215"/>
      <c r="AQ1939" s="215"/>
      <c r="AR1939" s="215"/>
      <c r="AS1939" s="215"/>
      <c r="AT1939" s="215"/>
      <c r="AU1939" s="215"/>
    </row>
    <row r="1940" spans="3:47">
      <c r="C1940" s="38"/>
      <c r="D1940" s="38"/>
      <c r="AA1940" s="215"/>
      <c r="AB1940" s="215"/>
      <c r="AC1940" s="215"/>
      <c r="AD1940" s="215"/>
      <c r="AE1940" s="215"/>
      <c r="AG1940" s="225"/>
      <c r="AN1940" s="215"/>
      <c r="AO1940" s="215"/>
      <c r="AP1940" s="215"/>
      <c r="AQ1940" s="215"/>
      <c r="AR1940" s="215"/>
      <c r="AS1940" s="215"/>
      <c r="AT1940" s="215"/>
      <c r="AU1940" s="215"/>
    </row>
    <row r="1941" spans="3:47">
      <c r="C1941" s="38"/>
      <c r="D1941" s="38"/>
      <c r="AA1941" s="215"/>
      <c r="AB1941" s="215"/>
      <c r="AC1941" s="215"/>
      <c r="AD1941" s="215"/>
      <c r="AE1941" s="215"/>
      <c r="AG1941" s="225"/>
      <c r="AN1941" s="215"/>
      <c r="AO1941" s="215"/>
      <c r="AP1941" s="215"/>
      <c r="AQ1941" s="215"/>
      <c r="AR1941" s="215"/>
      <c r="AS1941" s="215"/>
      <c r="AT1941" s="215"/>
      <c r="AU1941" s="215"/>
    </row>
    <row r="1942" spans="3:47">
      <c r="C1942" s="38"/>
      <c r="D1942" s="38"/>
      <c r="AA1942" s="215"/>
      <c r="AB1942" s="215"/>
      <c r="AC1942" s="215"/>
      <c r="AD1942" s="215"/>
      <c r="AE1942" s="215"/>
      <c r="AG1942" s="225"/>
      <c r="AN1942" s="215"/>
      <c r="AO1942" s="215"/>
      <c r="AP1942" s="215"/>
      <c r="AQ1942" s="215"/>
      <c r="AR1942" s="215"/>
      <c r="AS1942" s="215"/>
      <c r="AT1942" s="215"/>
      <c r="AU1942" s="215"/>
    </row>
    <row r="1943" spans="3:47">
      <c r="C1943" s="38"/>
      <c r="D1943" s="38"/>
      <c r="AA1943" s="215"/>
      <c r="AB1943" s="215"/>
      <c r="AC1943" s="215"/>
      <c r="AD1943" s="215"/>
      <c r="AE1943" s="215"/>
      <c r="AG1943" s="225"/>
      <c r="AN1943" s="215"/>
      <c r="AO1943" s="215"/>
      <c r="AP1943" s="215"/>
      <c r="AQ1943" s="215"/>
      <c r="AR1943" s="215"/>
      <c r="AS1943" s="215"/>
      <c r="AT1943" s="215"/>
      <c r="AU1943" s="215"/>
    </row>
    <row r="1944" spans="3:47">
      <c r="C1944" s="38"/>
      <c r="D1944" s="38"/>
      <c r="AA1944" s="215"/>
      <c r="AB1944" s="215"/>
      <c r="AC1944" s="215"/>
      <c r="AD1944" s="215"/>
      <c r="AE1944" s="215"/>
      <c r="AG1944" s="225"/>
      <c r="AN1944" s="215"/>
      <c r="AO1944" s="215"/>
      <c r="AP1944" s="215"/>
      <c r="AQ1944" s="215"/>
      <c r="AR1944" s="215"/>
      <c r="AS1944" s="215"/>
      <c r="AT1944" s="215"/>
      <c r="AU1944" s="215"/>
    </row>
    <row r="1945" spans="3:47">
      <c r="C1945" s="38"/>
      <c r="D1945" s="38"/>
      <c r="AA1945" s="215"/>
      <c r="AB1945" s="215"/>
      <c r="AC1945" s="215"/>
      <c r="AD1945" s="215"/>
      <c r="AE1945" s="215"/>
      <c r="AG1945" s="225"/>
      <c r="AN1945" s="215"/>
      <c r="AO1945" s="215"/>
      <c r="AP1945" s="215"/>
      <c r="AQ1945" s="215"/>
      <c r="AR1945" s="215"/>
      <c r="AS1945" s="215"/>
      <c r="AT1945" s="215"/>
      <c r="AU1945" s="215"/>
    </row>
    <row r="1946" spans="3:47">
      <c r="C1946" s="38"/>
      <c r="D1946" s="38"/>
      <c r="AA1946" s="215"/>
      <c r="AB1946" s="215"/>
      <c r="AC1946" s="215"/>
      <c r="AD1946" s="215"/>
      <c r="AE1946" s="215"/>
      <c r="AG1946" s="225"/>
      <c r="AN1946" s="215"/>
      <c r="AO1946" s="215"/>
      <c r="AP1946" s="215"/>
      <c r="AQ1946" s="215"/>
      <c r="AR1946" s="215"/>
      <c r="AS1946" s="215"/>
      <c r="AT1946" s="215"/>
      <c r="AU1946" s="215"/>
    </row>
    <row r="1947" spans="3:47">
      <c r="C1947" s="38"/>
      <c r="D1947" s="38"/>
      <c r="AA1947" s="215"/>
      <c r="AB1947" s="215"/>
      <c r="AC1947" s="215"/>
      <c r="AD1947" s="215"/>
      <c r="AE1947" s="215"/>
      <c r="AG1947" s="225"/>
      <c r="AN1947" s="215"/>
      <c r="AO1947" s="215"/>
      <c r="AP1947" s="215"/>
      <c r="AQ1947" s="215"/>
      <c r="AR1947" s="215"/>
      <c r="AS1947" s="215"/>
      <c r="AT1947" s="215"/>
      <c r="AU1947" s="215"/>
    </row>
    <row r="1948" spans="3:47">
      <c r="C1948" s="38"/>
      <c r="D1948" s="38"/>
      <c r="AA1948" s="215"/>
      <c r="AB1948" s="215"/>
      <c r="AC1948" s="215"/>
      <c r="AD1948" s="215"/>
      <c r="AE1948" s="215"/>
      <c r="AG1948" s="225"/>
      <c r="AN1948" s="215"/>
      <c r="AO1948" s="215"/>
      <c r="AP1948" s="215"/>
      <c r="AQ1948" s="215"/>
      <c r="AR1948" s="215"/>
      <c r="AS1948" s="215"/>
      <c r="AT1948" s="215"/>
      <c r="AU1948" s="215"/>
    </row>
    <row r="1949" spans="3:47">
      <c r="C1949" s="38"/>
      <c r="D1949" s="38"/>
      <c r="AA1949" s="215"/>
      <c r="AB1949" s="215"/>
      <c r="AC1949" s="215"/>
      <c r="AD1949" s="215"/>
      <c r="AE1949" s="215"/>
      <c r="AG1949" s="225"/>
      <c r="AN1949" s="215"/>
      <c r="AO1949" s="215"/>
      <c r="AP1949" s="215"/>
      <c r="AQ1949" s="215"/>
      <c r="AR1949" s="215"/>
      <c r="AS1949" s="215"/>
      <c r="AT1949" s="215"/>
      <c r="AU1949" s="215"/>
    </row>
    <row r="1950" spans="3:47">
      <c r="C1950" s="38"/>
      <c r="D1950" s="38"/>
      <c r="AA1950" s="215"/>
      <c r="AB1950" s="215"/>
      <c r="AC1950" s="215"/>
      <c r="AD1950" s="215"/>
      <c r="AE1950" s="215"/>
      <c r="AG1950" s="225"/>
      <c r="AN1950" s="215"/>
      <c r="AO1950" s="215"/>
      <c r="AP1950" s="215"/>
      <c r="AQ1950" s="215"/>
      <c r="AR1950" s="215"/>
      <c r="AS1950" s="215"/>
      <c r="AT1950" s="215"/>
      <c r="AU1950" s="215"/>
    </row>
    <row r="1951" spans="3:47">
      <c r="C1951" s="38"/>
      <c r="D1951" s="38"/>
      <c r="AA1951" s="215"/>
      <c r="AB1951" s="215"/>
      <c r="AC1951" s="215"/>
      <c r="AD1951" s="215"/>
      <c r="AE1951" s="215"/>
      <c r="AG1951" s="225"/>
      <c r="AN1951" s="215"/>
      <c r="AO1951" s="215"/>
      <c r="AP1951" s="215"/>
      <c r="AQ1951" s="215"/>
      <c r="AR1951" s="215"/>
      <c r="AS1951" s="215"/>
      <c r="AT1951" s="215"/>
      <c r="AU1951" s="215"/>
    </row>
    <row r="1952" spans="3:47">
      <c r="C1952" s="38"/>
      <c r="D1952" s="38"/>
      <c r="AA1952" s="215"/>
      <c r="AB1952" s="215"/>
      <c r="AC1952" s="215"/>
      <c r="AD1952" s="215"/>
      <c r="AE1952" s="215"/>
      <c r="AG1952" s="225"/>
      <c r="AN1952" s="215"/>
      <c r="AO1952" s="215"/>
      <c r="AP1952" s="215"/>
      <c r="AQ1952" s="215"/>
      <c r="AR1952" s="215"/>
      <c r="AS1952" s="215"/>
      <c r="AT1952" s="215"/>
      <c r="AU1952" s="215"/>
    </row>
    <row r="1953" spans="3:47">
      <c r="C1953" s="38"/>
      <c r="D1953" s="38"/>
      <c r="AA1953" s="215"/>
      <c r="AB1953" s="215"/>
      <c r="AC1953" s="215"/>
      <c r="AD1953" s="215"/>
      <c r="AE1953" s="215"/>
      <c r="AG1953" s="225"/>
      <c r="AN1953" s="215"/>
      <c r="AO1953" s="215"/>
      <c r="AP1953" s="215"/>
      <c r="AQ1953" s="215"/>
      <c r="AR1953" s="215"/>
      <c r="AS1953" s="215"/>
      <c r="AT1953" s="215"/>
      <c r="AU1953" s="215"/>
    </row>
    <row r="1954" spans="3:47">
      <c r="C1954" s="38"/>
      <c r="D1954" s="38"/>
      <c r="AA1954" s="215"/>
      <c r="AB1954" s="215"/>
      <c r="AC1954" s="215"/>
      <c r="AD1954" s="215"/>
      <c r="AE1954" s="215"/>
      <c r="AG1954" s="225"/>
      <c r="AN1954" s="215"/>
      <c r="AO1954" s="215"/>
      <c r="AP1954" s="215"/>
      <c r="AQ1954" s="215"/>
      <c r="AR1954" s="215"/>
      <c r="AS1954" s="215"/>
      <c r="AT1954" s="215"/>
      <c r="AU1954" s="215"/>
    </row>
    <row r="1955" spans="3:47">
      <c r="C1955" s="38"/>
      <c r="D1955" s="38"/>
      <c r="AA1955" s="215"/>
      <c r="AB1955" s="215"/>
      <c r="AC1955" s="215"/>
      <c r="AD1955" s="215"/>
      <c r="AE1955" s="215"/>
      <c r="AG1955" s="225"/>
      <c r="AN1955" s="215"/>
      <c r="AO1955" s="215"/>
      <c r="AP1955" s="215"/>
      <c r="AQ1955" s="215"/>
      <c r="AR1955" s="215"/>
      <c r="AS1955" s="215"/>
      <c r="AT1955" s="215"/>
      <c r="AU1955" s="215"/>
    </row>
    <row r="1956" spans="3:47">
      <c r="C1956" s="38"/>
      <c r="D1956" s="38"/>
      <c r="AA1956" s="215"/>
      <c r="AB1956" s="215"/>
      <c r="AC1956" s="215"/>
      <c r="AD1956" s="215"/>
      <c r="AE1956" s="215"/>
      <c r="AG1956" s="225"/>
      <c r="AN1956" s="215"/>
      <c r="AO1956" s="215"/>
      <c r="AP1956" s="215"/>
      <c r="AQ1956" s="215"/>
      <c r="AR1956" s="215"/>
      <c r="AS1956" s="215"/>
      <c r="AT1956" s="215"/>
      <c r="AU1956" s="215"/>
    </row>
    <row r="1957" spans="3:47">
      <c r="C1957" s="38"/>
      <c r="D1957" s="38"/>
      <c r="AA1957" s="215"/>
      <c r="AB1957" s="215"/>
      <c r="AC1957" s="215"/>
      <c r="AD1957" s="215"/>
      <c r="AE1957" s="215"/>
      <c r="AG1957" s="225"/>
      <c r="AN1957" s="215"/>
      <c r="AO1957" s="215"/>
      <c r="AP1957" s="215"/>
      <c r="AQ1957" s="215"/>
      <c r="AR1957" s="215"/>
      <c r="AS1957" s="215"/>
      <c r="AT1957" s="215"/>
      <c r="AU1957" s="215"/>
    </row>
    <row r="1958" spans="3:47">
      <c r="C1958" s="38"/>
      <c r="D1958" s="38"/>
      <c r="AA1958" s="215"/>
      <c r="AB1958" s="215"/>
      <c r="AC1958" s="215"/>
      <c r="AD1958" s="215"/>
      <c r="AE1958" s="215"/>
      <c r="AG1958" s="225"/>
      <c r="AN1958" s="215"/>
      <c r="AO1958" s="215"/>
      <c r="AP1958" s="215"/>
      <c r="AQ1958" s="215"/>
      <c r="AR1958" s="215"/>
      <c r="AS1958" s="215"/>
      <c r="AT1958" s="215"/>
      <c r="AU1958" s="215"/>
    </row>
    <row r="1959" spans="3:47">
      <c r="C1959" s="38"/>
      <c r="D1959" s="38"/>
      <c r="AA1959" s="215"/>
      <c r="AB1959" s="215"/>
      <c r="AC1959" s="215"/>
      <c r="AD1959" s="215"/>
      <c r="AE1959" s="215"/>
      <c r="AG1959" s="225"/>
      <c r="AN1959" s="215"/>
      <c r="AO1959" s="215"/>
      <c r="AP1959" s="215"/>
      <c r="AQ1959" s="215"/>
      <c r="AR1959" s="215"/>
      <c r="AS1959" s="215"/>
      <c r="AT1959" s="215"/>
      <c r="AU1959" s="215"/>
    </row>
    <row r="1960" spans="3:47">
      <c r="C1960" s="38"/>
      <c r="D1960" s="38"/>
      <c r="AA1960" s="215"/>
      <c r="AB1960" s="215"/>
      <c r="AC1960" s="215"/>
      <c r="AD1960" s="215"/>
      <c r="AE1960" s="215"/>
      <c r="AG1960" s="225"/>
      <c r="AN1960" s="215"/>
      <c r="AO1960" s="215"/>
      <c r="AP1960" s="215"/>
      <c r="AQ1960" s="215"/>
      <c r="AR1960" s="215"/>
      <c r="AS1960" s="215"/>
      <c r="AT1960" s="215"/>
      <c r="AU1960" s="215"/>
    </row>
    <row r="1961" spans="3:47">
      <c r="C1961" s="38"/>
      <c r="D1961" s="38"/>
      <c r="AA1961" s="215"/>
      <c r="AB1961" s="215"/>
      <c r="AC1961" s="215"/>
      <c r="AD1961" s="215"/>
      <c r="AE1961" s="215"/>
      <c r="AG1961" s="225"/>
      <c r="AN1961" s="215"/>
      <c r="AO1961" s="215"/>
      <c r="AP1961" s="215"/>
      <c r="AQ1961" s="215"/>
      <c r="AR1961" s="215"/>
      <c r="AS1961" s="215"/>
      <c r="AT1961" s="215"/>
      <c r="AU1961" s="215"/>
    </row>
    <row r="1962" spans="3:47">
      <c r="C1962" s="38"/>
      <c r="D1962" s="38"/>
      <c r="AA1962" s="215"/>
      <c r="AB1962" s="215"/>
      <c r="AC1962" s="215"/>
      <c r="AD1962" s="215"/>
      <c r="AE1962" s="215"/>
      <c r="AG1962" s="225"/>
      <c r="AN1962" s="215"/>
      <c r="AO1962" s="215"/>
      <c r="AP1962" s="215"/>
      <c r="AQ1962" s="215"/>
      <c r="AR1962" s="215"/>
      <c r="AS1962" s="215"/>
      <c r="AT1962" s="215"/>
      <c r="AU1962" s="215"/>
    </row>
    <row r="1963" spans="3:47">
      <c r="C1963" s="38"/>
      <c r="D1963" s="38"/>
      <c r="AA1963" s="215"/>
      <c r="AB1963" s="215"/>
      <c r="AC1963" s="215"/>
      <c r="AD1963" s="215"/>
      <c r="AE1963" s="215"/>
      <c r="AG1963" s="225"/>
      <c r="AN1963" s="215"/>
      <c r="AO1963" s="215"/>
      <c r="AP1963" s="215"/>
      <c r="AQ1963" s="215"/>
      <c r="AR1963" s="215"/>
      <c r="AS1963" s="215"/>
      <c r="AT1963" s="215"/>
      <c r="AU1963" s="215"/>
    </row>
    <row r="1964" spans="3:47">
      <c r="C1964" s="38"/>
      <c r="D1964" s="38"/>
      <c r="AA1964" s="215"/>
      <c r="AB1964" s="215"/>
      <c r="AC1964" s="215"/>
      <c r="AD1964" s="215"/>
      <c r="AE1964" s="215"/>
      <c r="AG1964" s="225"/>
      <c r="AN1964" s="215"/>
      <c r="AO1964" s="215"/>
      <c r="AP1964" s="215"/>
      <c r="AQ1964" s="215"/>
      <c r="AR1964" s="215"/>
      <c r="AS1964" s="215"/>
      <c r="AT1964" s="215"/>
      <c r="AU1964" s="215"/>
    </row>
    <row r="1965" spans="3:47">
      <c r="C1965" s="38"/>
      <c r="D1965" s="38"/>
      <c r="AA1965" s="215"/>
      <c r="AB1965" s="215"/>
      <c r="AC1965" s="215"/>
      <c r="AD1965" s="215"/>
      <c r="AE1965" s="215"/>
      <c r="AG1965" s="225"/>
      <c r="AN1965" s="215"/>
      <c r="AO1965" s="215"/>
      <c r="AP1965" s="215"/>
      <c r="AQ1965" s="215"/>
      <c r="AR1965" s="215"/>
      <c r="AS1965" s="215"/>
      <c r="AT1965" s="215"/>
      <c r="AU1965" s="215"/>
    </row>
    <row r="1966" spans="3:47">
      <c r="C1966" s="38"/>
      <c r="D1966" s="38"/>
      <c r="AA1966" s="215"/>
      <c r="AB1966" s="215"/>
      <c r="AC1966" s="215"/>
      <c r="AD1966" s="215"/>
      <c r="AE1966" s="215"/>
      <c r="AG1966" s="225"/>
      <c r="AN1966" s="215"/>
      <c r="AO1966" s="215"/>
      <c r="AP1966" s="215"/>
      <c r="AQ1966" s="215"/>
      <c r="AR1966" s="215"/>
      <c r="AS1966" s="215"/>
      <c r="AT1966" s="215"/>
      <c r="AU1966" s="215"/>
    </row>
    <row r="1967" spans="3:47">
      <c r="C1967" s="38"/>
      <c r="D1967" s="38"/>
      <c r="AA1967" s="215"/>
      <c r="AB1967" s="215"/>
      <c r="AC1967" s="215"/>
      <c r="AD1967" s="215"/>
      <c r="AE1967" s="215"/>
      <c r="AG1967" s="225"/>
      <c r="AN1967" s="215"/>
      <c r="AO1967" s="215"/>
      <c r="AP1967" s="215"/>
      <c r="AQ1967" s="215"/>
      <c r="AR1967" s="215"/>
      <c r="AS1967" s="215"/>
      <c r="AT1967" s="215"/>
      <c r="AU1967" s="215"/>
    </row>
    <row r="1968" spans="3:47">
      <c r="C1968" s="38"/>
      <c r="D1968" s="38"/>
      <c r="AA1968" s="215"/>
      <c r="AB1968" s="215"/>
      <c r="AC1968" s="215"/>
      <c r="AD1968" s="215"/>
      <c r="AE1968" s="215"/>
      <c r="AG1968" s="225"/>
      <c r="AN1968" s="215"/>
      <c r="AO1968" s="215"/>
      <c r="AP1968" s="215"/>
      <c r="AQ1968" s="215"/>
      <c r="AR1968" s="215"/>
      <c r="AS1968" s="215"/>
      <c r="AT1968" s="215"/>
      <c r="AU1968" s="215"/>
    </row>
    <row r="1969" spans="3:47">
      <c r="C1969" s="38"/>
      <c r="D1969" s="38"/>
      <c r="AA1969" s="215"/>
      <c r="AB1969" s="215"/>
      <c r="AC1969" s="215"/>
      <c r="AD1969" s="215"/>
      <c r="AE1969" s="215"/>
      <c r="AG1969" s="225"/>
      <c r="AN1969" s="215"/>
      <c r="AO1969" s="215"/>
      <c r="AP1969" s="215"/>
      <c r="AQ1969" s="215"/>
      <c r="AR1969" s="215"/>
      <c r="AS1969" s="215"/>
      <c r="AT1969" s="215"/>
      <c r="AU1969" s="215"/>
    </row>
    <row r="1970" spans="3:47">
      <c r="C1970" s="38"/>
      <c r="D1970" s="38"/>
      <c r="AA1970" s="215"/>
      <c r="AB1970" s="215"/>
      <c r="AC1970" s="215"/>
      <c r="AD1970" s="215"/>
      <c r="AE1970" s="215"/>
      <c r="AG1970" s="225"/>
      <c r="AN1970" s="215"/>
      <c r="AO1970" s="215"/>
      <c r="AP1970" s="215"/>
      <c r="AQ1970" s="215"/>
      <c r="AR1970" s="215"/>
      <c r="AS1970" s="215"/>
      <c r="AT1970" s="215"/>
      <c r="AU1970" s="215"/>
    </row>
    <row r="1971" spans="3:47">
      <c r="C1971" s="38"/>
      <c r="D1971" s="38"/>
      <c r="AA1971" s="215"/>
      <c r="AB1971" s="215"/>
      <c r="AC1971" s="215"/>
      <c r="AD1971" s="215"/>
      <c r="AE1971" s="215"/>
      <c r="AG1971" s="225"/>
      <c r="AN1971" s="215"/>
      <c r="AO1971" s="215"/>
      <c r="AP1971" s="215"/>
      <c r="AQ1971" s="215"/>
      <c r="AR1971" s="215"/>
      <c r="AS1971" s="215"/>
      <c r="AT1971" s="215"/>
      <c r="AU1971" s="215"/>
    </row>
    <row r="1972" spans="3:47">
      <c r="C1972" s="38"/>
      <c r="D1972" s="38"/>
      <c r="AA1972" s="215"/>
      <c r="AB1972" s="215"/>
      <c r="AC1972" s="215"/>
      <c r="AD1972" s="215"/>
      <c r="AE1972" s="215"/>
      <c r="AG1972" s="225"/>
      <c r="AN1972" s="215"/>
      <c r="AO1972" s="215"/>
      <c r="AP1972" s="215"/>
      <c r="AQ1972" s="215"/>
      <c r="AR1972" s="215"/>
      <c r="AS1972" s="215"/>
      <c r="AT1972" s="215"/>
      <c r="AU1972" s="215"/>
    </row>
    <row r="1973" spans="3:47">
      <c r="C1973" s="38"/>
      <c r="D1973" s="38"/>
      <c r="AA1973" s="215"/>
      <c r="AB1973" s="215"/>
      <c r="AC1973" s="215"/>
      <c r="AD1973" s="215"/>
      <c r="AE1973" s="215"/>
      <c r="AG1973" s="225"/>
      <c r="AN1973" s="215"/>
      <c r="AO1973" s="215"/>
      <c r="AP1973" s="215"/>
      <c r="AQ1973" s="215"/>
      <c r="AR1973" s="215"/>
      <c r="AS1973" s="215"/>
      <c r="AT1973" s="215"/>
      <c r="AU1973" s="215"/>
    </row>
    <row r="1974" spans="3:47">
      <c r="C1974" s="38"/>
      <c r="D1974" s="38"/>
      <c r="AA1974" s="215"/>
      <c r="AB1974" s="215"/>
      <c r="AC1974" s="215"/>
      <c r="AD1974" s="215"/>
      <c r="AE1974" s="215"/>
      <c r="AG1974" s="225"/>
      <c r="AN1974" s="215"/>
      <c r="AO1974" s="215"/>
      <c r="AP1974" s="215"/>
      <c r="AQ1974" s="215"/>
      <c r="AR1974" s="215"/>
      <c r="AS1974" s="215"/>
      <c r="AT1974" s="215"/>
      <c r="AU1974" s="215"/>
    </row>
    <row r="1975" spans="3:47">
      <c r="C1975" s="38"/>
      <c r="D1975" s="38"/>
      <c r="AA1975" s="215"/>
      <c r="AB1975" s="215"/>
      <c r="AC1975" s="215"/>
      <c r="AD1975" s="215"/>
      <c r="AE1975" s="215"/>
      <c r="AG1975" s="225"/>
      <c r="AN1975" s="215"/>
      <c r="AO1975" s="215"/>
      <c r="AP1975" s="215"/>
      <c r="AQ1975" s="215"/>
      <c r="AR1975" s="215"/>
      <c r="AS1975" s="215"/>
      <c r="AT1975" s="215"/>
      <c r="AU1975" s="215"/>
    </row>
    <row r="1976" spans="3:47">
      <c r="C1976" s="38"/>
      <c r="D1976" s="38"/>
      <c r="AA1976" s="215"/>
      <c r="AB1976" s="215"/>
      <c r="AC1976" s="215"/>
      <c r="AD1976" s="215"/>
      <c r="AE1976" s="215"/>
      <c r="AG1976" s="225"/>
      <c r="AN1976" s="215"/>
      <c r="AO1976" s="215"/>
      <c r="AP1976" s="215"/>
      <c r="AQ1976" s="215"/>
      <c r="AR1976" s="215"/>
      <c r="AS1976" s="215"/>
      <c r="AT1976" s="215"/>
      <c r="AU1976" s="215"/>
    </row>
    <row r="1977" spans="3:47">
      <c r="C1977" s="38"/>
      <c r="D1977" s="38"/>
      <c r="AA1977" s="215"/>
      <c r="AB1977" s="215"/>
      <c r="AC1977" s="215"/>
      <c r="AD1977" s="215"/>
      <c r="AE1977" s="215"/>
      <c r="AG1977" s="225"/>
      <c r="AN1977" s="215"/>
      <c r="AO1977" s="215"/>
      <c r="AP1977" s="215"/>
      <c r="AQ1977" s="215"/>
      <c r="AR1977" s="215"/>
      <c r="AS1977" s="215"/>
      <c r="AT1977" s="215"/>
      <c r="AU1977" s="215"/>
    </row>
    <row r="1978" spans="3:47">
      <c r="C1978" s="38"/>
      <c r="D1978" s="38"/>
      <c r="AA1978" s="215"/>
      <c r="AB1978" s="215"/>
      <c r="AC1978" s="215"/>
      <c r="AD1978" s="215"/>
      <c r="AE1978" s="215"/>
      <c r="AG1978" s="225"/>
      <c r="AN1978" s="215"/>
      <c r="AO1978" s="215"/>
      <c r="AP1978" s="215"/>
      <c r="AQ1978" s="215"/>
      <c r="AR1978" s="215"/>
      <c r="AS1978" s="215"/>
      <c r="AT1978" s="215"/>
      <c r="AU1978" s="215"/>
    </row>
    <row r="1979" spans="3:47">
      <c r="C1979" s="38"/>
      <c r="D1979" s="38"/>
      <c r="AA1979" s="215"/>
      <c r="AB1979" s="215"/>
      <c r="AC1979" s="215"/>
      <c r="AD1979" s="215"/>
      <c r="AE1979" s="215"/>
      <c r="AG1979" s="225"/>
      <c r="AN1979" s="215"/>
      <c r="AO1979" s="215"/>
      <c r="AP1979" s="215"/>
      <c r="AQ1979" s="215"/>
      <c r="AR1979" s="215"/>
      <c r="AS1979" s="215"/>
      <c r="AT1979" s="215"/>
      <c r="AU1979" s="215"/>
    </row>
    <row r="1980" spans="3:47">
      <c r="C1980" s="38"/>
      <c r="D1980" s="38"/>
      <c r="AA1980" s="215"/>
      <c r="AB1980" s="215"/>
      <c r="AC1980" s="215"/>
      <c r="AD1980" s="215"/>
      <c r="AE1980" s="215"/>
      <c r="AG1980" s="225"/>
      <c r="AN1980" s="215"/>
      <c r="AO1980" s="215"/>
      <c r="AP1980" s="215"/>
      <c r="AQ1980" s="215"/>
      <c r="AR1980" s="215"/>
      <c r="AS1980" s="215"/>
      <c r="AT1980" s="215"/>
      <c r="AU1980" s="215"/>
    </row>
    <row r="1981" spans="3:47">
      <c r="C1981" s="38"/>
      <c r="D1981" s="38"/>
      <c r="AA1981" s="215"/>
      <c r="AB1981" s="215"/>
      <c r="AC1981" s="215"/>
      <c r="AD1981" s="215"/>
      <c r="AE1981" s="215"/>
      <c r="AG1981" s="225"/>
      <c r="AN1981" s="215"/>
      <c r="AO1981" s="215"/>
      <c r="AP1981" s="215"/>
      <c r="AQ1981" s="215"/>
      <c r="AR1981" s="215"/>
      <c r="AS1981" s="215"/>
      <c r="AT1981" s="215"/>
      <c r="AU1981" s="215"/>
    </row>
    <row r="1982" spans="3:47">
      <c r="C1982" s="38"/>
      <c r="D1982" s="38"/>
      <c r="AA1982" s="215"/>
      <c r="AB1982" s="215"/>
      <c r="AC1982" s="215"/>
      <c r="AD1982" s="215"/>
      <c r="AE1982" s="215"/>
      <c r="AG1982" s="225"/>
      <c r="AN1982" s="215"/>
      <c r="AO1982" s="215"/>
      <c r="AP1982" s="215"/>
      <c r="AQ1982" s="215"/>
      <c r="AR1982" s="215"/>
      <c r="AS1982" s="215"/>
      <c r="AT1982" s="215"/>
      <c r="AU1982" s="215"/>
    </row>
    <row r="1983" spans="3:47">
      <c r="C1983" s="38"/>
      <c r="D1983" s="38"/>
      <c r="AA1983" s="215"/>
      <c r="AB1983" s="215"/>
      <c r="AC1983" s="215"/>
      <c r="AD1983" s="215"/>
      <c r="AE1983" s="215"/>
      <c r="AG1983" s="225"/>
      <c r="AN1983" s="215"/>
      <c r="AO1983" s="215"/>
      <c r="AP1983" s="215"/>
      <c r="AQ1983" s="215"/>
      <c r="AR1983" s="215"/>
      <c r="AS1983" s="215"/>
      <c r="AT1983" s="215"/>
      <c r="AU1983" s="215"/>
    </row>
    <row r="1984" spans="3:47">
      <c r="C1984" s="38"/>
      <c r="D1984" s="38"/>
      <c r="AA1984" s="215"/>
      <c r="AB1984" s="215"/>
      <c r="AC1984" s="215"/>
      <c r="AD1984" s="215"/>
      <c r="AE1984" s="215"/>
      <c r="AG1984" s="225"/>
      <c r="AN1984" s="215"/>
      <c r="AO1984" s="215"/>
      <c r="AP1984" s="215"/>
      <c r="AQ1984" s="215"/>
      <c r="AR1984" s="215"/>
      <c r="AS1984" s="215"/>
      <c r="AT1984" s="215"/>
      <c r="AU1984" s="215"/>
    </row>
    <row r="1985" spans="3:47">
      <c r="C1985" s="38"/>
      <c r="D1985" s="38"/>
      <c r="AA1985" s="215"/>
      <c r="AB1985" s="215"/>
      <c r="AC1985" s="215"/>
      <c r="AD1985" s="215"/>
      <c r="AE1985" s="215"/>
      <c r="AG1985" s="225"/>
      <c r="AN1985" s="215"/>
      <c r="AO1985" s="215"/>
      <c r="AP1985" s="215"/>
      <c r="AQ1985" s="215"/>
      <c r="AR1985" s="215"/>
      <c r="AS1985" s="215"/>
      <c r="AT1985" s="215"/>
      <c r="AU1985" s="215"/>
    </row>
    <row r="1986" spans="3:47">
      <c r="C1986" s="38"/>
      <c r="D1986" s="38"/>
      <c r="AA1986" s="215"/>
      <c r="AB1986" s="215"/>
      <c r="AC1986" s="215"/>
      <c r="AD1986" s="215"/>
      <c r="AE1986" s="215"/>
      <c r="AG1986" s="225"/>
      <c r="AN1986" s="215"/>
      <c r="AO1986" s="215"/>
      <c r="AP1986" s="215"/>
      <c r="AQ1986" s="215"/>
      <c r="AR1986" s="215"/>
      <c r="AS1986" s="215"/>
      <c r="AT1986" s="215"/>
      <c r="AU1986" s="215"/>
    </row>
    <row r="1987" spans="3:47">
      <c r="C1987" s="38"/>
      <c r="D1987" s="38"/>
      <c r="AA1987" s="215"/>
      <c r="AB1987" s="215"/>
      <c r="AC1987" s="215"/>
      <c r="AD1987" s="215"/>
      <c r="AE1987" s="215"/>
      <c r="AG1987" s="225"/>
      <c r="AN1987" s="215"/>
      <c r="AO1987" s="215"/>
      <c r="AP1987" s="215"/>
      <c r="AQ1987" s="215"/>
      <c r="AR1987" s="215"/>
      <c r="AS1987" s="215"/>
      <c r="AT1987" s="215"/>
      <c r="AU1987" s="215"/>
    </row>
    <row r="1988" spans="3:47">
      <c r="C1988" s="38"/>
      <c r="D1988" s="38"/>
      <c r="AA1988" s="215"/>
      <c r="AB1988" s="215"/>
      <c r="AC1988" s="215"/>
      <c r="AD1988" s="215"/>
      <c r="AE1988" s="215"/>
      <c r="AG1988" s="225"/>
      <c r="AN1988" s="215"/>
      <c r="AO1988" s="215"/>
      <c r="AP1988" s="215"/>
      <c r="AQ1988" s="215"/>
      <c r="AR1988" s="215"/>
      <c r="AS1988" s="215"/>
      <c r="AT1988" s="215"/>
      <c r="AU1988" s="215"/>
    </row>
    <row r="1989" spans="3:47">
      <c r="C1989" s="38"/>
      <c r="D1989" s="38"/>
      <c r="AA1989" s="215"/>
      <c r="AB1989" s="215"/>
      <c r="AC1989" s="215"/>
      <c r="AD1989" s="215"/>
      <c r="AE1989" s="215"/>
      <c r="AG1989" s="225"/>
      <c r="AN1989" s="215"/>
      <c r="AO1989" s="215"/>
      <c r="AP1989" s="215"/>
      <c r="AQ1989" s="215"/>
      <c r="AR1989" s="215"/>
      <c r="AS1989" s="215"/>
      <c r="AT1989" s="215"/>
      <c r="AU1989" s="215"/>
    </row>
    <row r="1990" spans="3:47">
      <c r="C1990" s="38"/>
      <c r="D1990" s="38"/>
      <c r="AA1990" s="215"/>
      <c r="AB1990" s="215"/>
      <c r="AC1990" s="215"/>
      <c r="AD1990" s="215"/>
      <c r="AE1990" s="215"/>
      <c r="AG1990" s="225"/>
      <c r="AN1990" s="215"/>
      <c r="AO1990" s="215"/>
      <c r="AP1990" s="215"/>
      <c r="AQ1990" s="215"/>
      <c r="AR1990" s="215"/>
      <c r="AS1990" s="215"/>
      <c r="AT1990" s="215"/>
      <c r="AU1990" s="215"/>
    </row>
    <row r="1991" spans="3:47">
      <c r="C1991" s="38"/>
      <c r="D1991" s="38"/>
      <c r="AA1991" s="215"/>
      <c r="AB1991" s="215"/>
      <c r="AC1991" s="215"/>
      <c r="AD1991" s="215"/>
      <c r="AE1991" s="215"/>
      <c r="AG1991" s="225"/>
      <c r="AN1991" s="215"/>
      <c r="AO1991" s="215"/>
      <c r="AP1991" s="215"/>
      <c r="AQ1991" s="215"/>
      <c r="AR1991" s="215"/>
      <c r="AS1991" s="215"/>
      <c r="AT1991" s="215"/>
      <c r="AU1991" s="215"/>
    </row>
    <row r="1992" spans="3:47">
      <c r="C1992" s="38"/>
      <c r="D1992" s="38"/>
      <c r="AA1992" s="215"/>
      <c r="AB1992" s="215"/>
      <c r="AC1992" s="215"/>
      <c r="AD1992" s="215"/>
      <c r="AE1992" s="215"/>
      <c r="AG1992" s="225"/>
      <c r="AN1992" s="215"/>
      <c r="AO1992" s="215"/>
      <c r="AP1992" s="215"/>
      <c r="AQ1992" s="215"/>
      <c r="AR1992" s="215"/>
      <c r="AS1992" s="215"/>
      <c r="AT1992" s="215"/>
      <c r="AU1992" s="215"/>
    </row>
    <row r="1993" spans="3:47">
      <c r="C1993" s="38"/>
      <c r="D1993" s="38"/>
      <c r="AA1993" s="215"/>
      <c r="AB1993" s="215"/>
      <c r="AC1993" s="215"/>
      <c r="AD1993" s="215"/>
      <c r="AE1993" s="215"/>
      <c r="AG1993" s="225"/>
      <c r="AN1993" s="215"/>
      <c r="AO1993" s="215"/>
      <c r="AP1993" s="215"/>
      <c r="AQ1993" s="215"/>
      <c r="AR1993" s="215"/>
      <c r="AS1993" s="215"/>
      <c r="AT1993" s="215"/>
      <c r="AU1993" s="215"/>
    </row>
    <row r="1994" spans="3:47">
      <c r="C1994" s="38"/>
      <c r="D1994" s="38"/>
      <c r="AA1994" s="215"/>
      <c r="AB1994" s="215"/>
      <c r="AC1994" s="215"/>
      <c r="AD1994" s="215"/>
      <c r="AE1994" s="215"/>
      <c r="AG1994" s="225"/>
      <c r="AN1994" s="215"/>
      <c r="AO1994" s="215"/>
      <c r="AP1994" s="215"/>
      <c r="AQ1994" s="215"/>
      <c r="AR1994" s="215"/>
      <c r="AS1994" s="215"/>
      <c r="AT1994" s="215"/>
      <c r="AU1994" s="215"/>
    </row>
    <row r="1995" spans="3:47">
      <c r="C1995" s="38"/>
      <c r="D1995" s="38"/>
      <c r="AA1995" s="215"/>
      <c r="AB1995" s="215"/>
      <c r="AC1995" s="215"/>
      <c r="AD1995" s="215"/>
      <c r="AE1995" s="215"/>
      <c r="AG1995" s="225"/>
      <c r="AN1995" s="215"/>
      <c r="AO1995" s="215"/>
      <c r="AP1995" s="215"/>
      <c r="AQ1995" s="215"/>
      <c r="AR1995" s="215"/>
      <c r="AS1995" s="215"/>
      <c r="AT1995" s="215"/>
      <c r="AU1995" s="215"/>
    </row>
    <row r="1996" spans="3:47">
      <c r="C1996" s="38"/>
      <c r="D1996" s="38"/>
      <c r="AA1996" s="215"/>
      <c r="AB1996" s="215"/>
      <c r="AC1996" s="215"/>
      <c r="AD1996" s="215"/>
      <c r="AE1996" s="215"/>
      <c r="AG1996" s="225"/>
      <c r="AN1996" s="215"/>
      <c r="AO1996" s="215"/>
      <c r="AP1996" s="215"/>
      <c r="AQ1996" s="215"/>
      <c r="AR1996" s="215"/>
      <c r="AS1996" s="215"/>
      <c r="AT1996" s="215"/>
      <c r="AU1996" s="215"/>
    </row>
    <row r="1997" spans="3:47">
      <c r="C1997" s="38"/>
      <c r="D1997" s="38"/>
      <c r="AA1997" s="215"/>
      <c r="AB1997" s="215"/>
      <c r="AC1997" s="215"/>
      <c r="AD1997" s="215"/>
      <c r="AE1997" s="215"/>
      <c r="AG1997" s="225"/>
      <c r="AN1997" s="215"/>
      <c r="AO1997" s="215"/>
      <c r="AP1997" s="215"/>
      <c r="AQ1997" s="215"/>
      <c r="AR1997" s="215"/>
      <c r="AS1997" s="215"/>
      <c r="AT1997" s="215"/>
      <c r="AU1997" s="215"/>
    </row>
    <row r="1998" spans="3:47">
      <c r="C1998" s="38"/>
      <c r="D1998" s="38"/>
      <c r="AA1998" s="215"/>
      <c r="AB1998" s="215"/>
      <c r="AC1998" s="215"/>
      <c r="AD1998" s="215"/>
      <c r="AE1998" s="215"/>
      <c r="AG1998" s="225"/>
      <c r="AN1998" s="215"/>
      <c r="AO1998" s="215"/>
      <c r="AP1998" s="215"/>
      <c r="AQ1998" s="215"/>
      <c r="AR1998" s="215"/>
      <c r="AS1998" s="215"/>
      <c r="AT1998" s="215"/>
      <c r="AU1998" s="215"/>
    </row>
    <row r="1999" spans="3:47">
      <c r="C1999" s="38"/>
      <c r="D1999" s="38"/>
      <c r="AA1999" s="215"/>
      <c r="AB1999" s="215"/>
      <c r="AC1999" s="215"/>
      <c r="AD1999" s="215"/>
      <c r="AE1999" s="215"/>
      <c r="AG1999" s="225"/>
      <c r="AN1999" s="215"/>
      <c r="AO1999" s="215"/>
      <c r="AP1999" s="215"/>
      <c r="AQ1999" s="215"/>
      <c r="AR1999" s="215"/>
      <c r="AS1999" s="215"/>
      <c r="AT1999" s="215"/>
      <c r="AU1999" s="215"/>
    </row>
    <row r="2000" spans="3:47">
      <c r="C2000" s="38"/>
      <c r="D2000" s="38"/>
      <c r="AA2000" s="215"/>
      <c r="AB2000" s="215"/>
      <c r="AC2000" s="215"/>
      <c r="AD2000" s="215"/>
      <c r="AE2000" s="215"/>
      <c r="AG2000" s="225"/>
      <c r="AN2000" s="215"/>
      <c r="AO2000" s="215"/>
      <c r="AP2000" s="215"/>
      <c r="AQ2000" s="215"/>
      <c r="AR2000" s="215"/>
      <c r="AS2000" s="215"/>
      <c r="AT2000" s="215"/>
      <c r="AU2000" s="215"/>
    </row>
    <row r="2001" spans="3:47">
      <c r="C2001" s="38"/>
      <c r="D2001" s="38"/>
      <c r="AA2001" s="215"/>
      <c r="AB2001" s="215"/>
      <c r="AC2001" s="215"/>
      <c r="AD2001" s="215"/>
      <c r="AE2001" s="215"/>
      <c r="AG2001" s="225"/>
      <c r="AN2001" s="215"/>
      <c r="AO2001" s="215"/>
      <c r="AP2001" s="215"/>
      <c r="AQ2001" s="215"/>
      <c r="AR2001" s="215"/>
      <c r="AS2001" s="215"/>
      <c r="AT2001" s="215"/>
      <c r="AU2001" s="215"/>
    </row>
    <row r="2002" spans="3:47">
      <c r="C2002" s="38"/>
      <c r="D2002" s="38"/>
      <c r="AA2002" s="215"/>
      <c r="AB2002" s="215"/>
      <c r="AC2002" s="215"/>
      <c r="AD2002" s="215"/>
      <c r="AE2002" s="215"/>
      <c r="AG2002" s="225"/>
      <c r="AN2002" s="215"/>
      <c r="AO2002" s="215"/>
      <c r="AP2002" s="215"/>
      <c r="AQ2002" s="215"/>
      <c r="AR2002" s="215"/>
      <c r="AS2002" s="215"/>
      <c r="AT2002" s="215"/>
      <c r="AU2002" s="215"/>
    </row>
    <row r="2003" spans="3:47">
      <c r="C2003" s="38"/>
      <c r="D2003" s="38"/>
      <c r="AA2003" s="215"/>
      <c r="AB2003" s="215"/>
      <c r="AC2003" s="215"/>
      <c r="AD2003" s="215"/>
      <c r="AE2003" s="215"/>
      <c r="AG2003" s="225"/>
      <c r="AN2003" s="215"/>
      <c r="AO2003" s="215"/>
      <c r="AP2003" s="215"/>
      <c r="AQ2003" s="215"/>
      <c r="AR2003" s="215"/>
      <c r="AS2003" s="215"/>
      <c r="AT2003" s="215"/>
      <c r="AU2003" s="215"/>
    </row>
    <row r="2004" spans="3:47">
      <c r="C2004" s="38"/>
      <c r="D2004" s="38"/>
      <c r="AA2004" s="215"/>
      <c r="AB2004" s="215"/>
      <c r="AC2004" s="215"/>
      <c r="AD2004" s="215"/>
      <c r="AE2004" s="215"/>
      <c r="AG2004" s="225"/>
      <c r="AN2004" s="215"/>
      <c r="AO2004" s="215"/>
      <c r="AP2004" s="215"/>
      <c r="AQ2004" s="215"/>
      <c r="AR2004" s="215"/>
      <c r="AS2004" s="215"/>
      <c r="AT2004" s="215"/>
      <c r="AU2004" s="215"/>
    </row>
    <row r="2005" spans="3:47">
      <c r="C2005" s="38"/>
      <c r="D2005" s="38"/>
      <c r="AA2005" s="215"/>
      <c r="AB2005" s="215"/>
      <c r="AC2005" s="215"/>
      <c r="AD2005" s="215"/>
      <c r="AE2005" s="215"/>
      <c r="AG2005" s="225"/>
      <c r="AN2005" s="215"/>
      <c r="AO2005" s="215"/>
      <c r="AP2005" s="215"/>
      <c r="AQ2005" s="215"/>
      <c r="AR2005" s="215"/>
      <c r="AS2005" s="215"/>
      <c r="AT2005" s="215"/>
      <c r="AU2005" s="215"/>
    </row>
    <row r="2006" spans="3:47">
      <c r="C2006" s="38"/>
      <c r="D2006" s="38"/>
      <c r="AA2006" s="215"/>
      <c r="AB2006" s="215"/>
      <c r="AC2006" s="215"/>
      <c r="AD2006" s="215"/>
      <c r="AE2006" s="215"/>
      <c r="AG2006" s="225"/>
      <c r="AN2006" s="215"/>
      <c r="AO2006" s="215"/>
      <c r="AP2006" s="215"/>
      <c r="AQ2006" s="215"/>
      <c r="AR2006" s="215"/>
      <c r="AS2006" s="215"/>
      <c r="AT2006" s="215"/>
      <c r="AU2006" s="215"/>
    </row>
    <row r="2007" spans="3:47">
      <c r="C2007" s="38"/>
      <c r="D2007" s="38"/>
      <c r="AA2007" s="215"/>
      <c r="AB2007" s="215"/>
      <c r="AC2007" s="215"/>
      <c r="AD2007" s="215"/>
      <c r="AE2007" s="215"/>
      <c r="AG2007" s="225"/>
      <c r="AN2007" s="215"/>
      <c r="AO2007" s="215"/>
      <c r="AP2007" s="215"/>
      <c r="AQ2007" s="215"/>
      <c r="AR2007" s="215"/>
      <c r="AS2007" s="215"/>
      <c r="AT2007" s="215"/>
      <c r="AU2007" s="215"/>
    </row>
    <row r="2008" spans="3:47">
      <c r="C2008" s="38"/>
      <c r="D2008" s="38"/>
      <c r="AA2008" s="215"/>
      <c r="AB2008" s="215"/>
      <c r="AC2008" s="215"/>
      <c r="AD2008" s="215"/>
      <c r="AE2008" s="215"/>
      <c r="AG2008" s="225"/>
      <c r="AN2008" s="215"/>
      <c r="AO2008" s="215"/>
      <c r="AP2008" s="215"/>
      <c r="AQ2008" s="215"/>
      <c r="AR2008" s="215"/>
      <c r="AS2008" s="215"/>
      <c r="AT2008" s="215"/>
      <c r="AU2008" s="215"/>
    </row>
    <row r="2009" spans="3:47">
      <c r="C2009" s="38"/>
      <c r="D2009" s="38"/>
      <c r="AA2009" s="215"/>
      <c r="AB2009" s="215"/>
      <c r="AC2009" s="215"/>
      <c r="AD2009" s="215"/>
      <c r="AE2009" s="215"/>
      <c r="AG2009" s="225"/>
      <c r="AN2009" s="215"/>
      <c r="AO2009" s="215"/>
      <c r="AP2009" s="215"/>
      <c r="AQ2009" s="215"/>
      <c r="AR2009" s="215"/>
      <c r="AS2009" s="215"/>
      <c r="AT2009" s="215"/>
      <c r="AU2009" s="215"/>
    </row>
    <row r="2010" spans="3:47">
      <c r="C2010" s="38"/>
      <c r="D2010" s="38"/>
      <c r="AA2010" s="215"/>
      <c r="AB2010" s="215"/>
      <c r="AC2010" s="215"/>
      <c r="AD2010" s="215"/>
      <c r="AE2010" s="215"/>
      <c r="AG2010" s="225"/>
      <c r="AN2010" s="215"/>
      <c r="AO2010" s="215"/>
      <c r="AP2010" s="215"/>
      <c r="AQ2010" s="215"/>
      <c r="AR2010" s="215"/>
      <c r="AS2010" s="215"/>
      <c r="AT2010" s="215"/>
      <c r="AU2010" s="215"/>
    </row>
    <row r="2011" spans="3:47">
      <c r="C2011" s="38"/>
      <c r="D2011" s="38"/>
      <c r="AA2011" s="215"/>
      <c r="AB2011" s="215"/>
      <c r="AC2011" s="215"/>
      <c r="AD2011" s="215"/>
      <c r="AE2011" s="215"/>
      <c r="AG2011" s="225"/>
      <c r="AN2011" s="215"/>
      <c r="AO2011" s="215"/>
      <c r="AP2011" s="215"/>
      <c r="AQ2011" s="215"/>
      <c r="AR2011" s="215"/>
      <c r="AS2011" s="215"/>
      <c r="AT2011" s="215"/>
      <c r="AU2011" s="215"/>
    </row>
    <row r="2012" spans="3:47">
      <c r="C2012" s="38"/>
      <c r="D2012" s="38"/>
      <c r="AA2012" s="215"/>
      <c r="AB2012" s="215"/>
      <c r="AC2012" s="215"/>
      <c r="AD2012" s="215"/>
      <c r="AE2012" s="215"/>
      <c r="AG2012" s="225"/>
      <c r="AN2012" s="215"/>
      <c r="AO2012" s="215"/>
      <c r="AP2012" s="215"/>
      <c r="AQ2012" s="215"/>
      <c r="AR2012" s="215"/>
      <c r="AS2012" s="215"/>
      <c r="AT2012" s="215"/>
      <c r="AU2012" s="215"/>
    </row>
    <row r="2013" spans="3:47">
      <c r="C2013" s="38"/>
      <c r="D2013" s="38"/>
      <c r="AA2013" s="215"/>
      <c r="AB2013" s="215"/>
      <c r="AC2013" s="215"/>
      <c r="AD2013" s="215"/>
      <c r="AE2013" s="215"/>
      <c r="AG2013" s="225"/>
      <c r="AN2013" s="215"/>
      <c r="AO2013" s="215"/>
      <c r="AP2013" s="215"/>
      <c r="AQ2013" s="215"/>
      <c r="AR2013" s="215"/>
      <c r="AS2013" s="215"/>
      <c r="AT2013" s="215"/>
      <c r="AU2013" s="215"/>
    </row>
    <row r="2014" spans="3:47">
      <c r="C2014" s="38"/>
      <c r="D2014" s="38"/>
      <c r="AA2014" s="215"/>
      <c r="AB2014" s="215"/>
      <c r="AC2014" s="215"/>
      <c r="AD2014" s="215"/>
      <c r="AE2014" s="215"/>
      <c r="AG2014" s="225"/>
      <c r="AN2014" s="215"/>
      <c r="AO2014" s="215"/>
      <c r="AP2014" s="215"/>
      <c r="AQ2014" s="215"/>
      <c r="AR2014" s="215"/>
      <c r="AS2014" s="215"/>
      <c r="AT2014" s="215"/>
      <c r="AU2014" s="215"/>
    </row>
    <row r="2015" spans="3:47">
      <c r="C2015" s="38"/>
      <c r="D2015" s="38"/>
      <c r="AA2015" s="215"/>
      <c r="AB2015" s="215"/>
      <c r="AC2015" s="215"/>
      <c r="AD2015" s="215"/>
      <c r="AE2015" s="215"/>
      <c r="AG2015" s="225"/>
      <c r="AN2015" s="215"/>
      <c r="AO2015" s="215"/>
      <c r="AP2015" s="215"/>
      <c r="AQ2015" s="215"/>
      <c r="AR2015" s="215"/>
      <c r="AS2015" s="215"/>
      <c r="AT2015" s="215"/>
      <c r="AU2015" s="215"/>
    </row>
    <row r="2016" spans="3:47">
      <c r="C2016" s="38"/>
      <c r="D2016" s="38"/>
      <c r="AA2016" s="215"/>
      <c r="AB2016" s="215"/>
      <c r="AC2016" s="215"/>
      <c r="AD2016" s="215"/>
      <c r="AE2016" s="215"/>
      <c r="AG2016" s="225"/>
      <c r="AN2016" s="215"/>
      <c r="AO2016" s="215"/>
      <c r="AP2016" s="215"/>
      <c r="AQ2016" s="215"/>
      <c r="AR2016" s="215"/>
      <c r="AS2016" s="215"/>
      <c r="AT2016" s="215"/>
      <c r="AU2016" s="215"/>
    </row>
    <row r="2017" spans="3:47">
      <c r="C2017" s="38"/>
      <c r="D2017" s="38"/>
      <c r="AA2017" s="215"/>
      <c r="AB2017" s="215"/>
      <c r="AC2017" s="215"/>
      <c r="AD2017" s="215"/>
      <c r="AE2017" s="215"/>
      <c r="AG2017" s="225"/>
      <c r="AN2017" s="215"/>
      <c r="AO2017" s="215"/>
      <c r="AP2017" s="215"/>
      <c r="AQ2017" s="215"/>
      <c r="AR2017" s="215"/>
      <c r="AS2017" s="215"/>
      <c r="AT2017" s="215"/>
      <c r="AU2017" s="215"/>
    </row>
    <row r="2018" spans="3:47">
      <c r="C2018" s="38"/>
      <c r="D2018" s="38"/>
      <c r="AA2018" s="215"/>
      <c r="AB2018" s="215"/>
      <c r="AC2018" s="215"/>
      <c r="AD2018" s="215"/>
      <c r="AE2018" s="215"/>
      <c r="AG2018" s="225"/>
      <c r="AN2018" s="215"/>
      <c r="AO2018" s="215"/>
      <c r="AP2018" s="215"/>
      <c r="AQ2018" s="215"/>
      <c r="AR2018" s="215"/>
      <c r="AS2018" s="215"/>
      <c r="AT2018" s="215"/>
      <c r="AU2018" s="215"/>
    </row>
    <row r="2019" spans="3:47">
      <c r="C2019" s="38"/>
      <c r="D2019" s="38"/>
      <c r="AA2019" s="215"/>
      <c r="AB2019" s="215"/>
      <c r="AC2019" s="215"/>
      <c r="AD2019" s="215"/>
      <c r="AE2019" s="215"/>
      <c r="AG2019" s="225"/>
      <c r="AN2019" s="215"/>
      <c r="AO2019" s="215"/>
      <c r="AP2019" s="215"/>
      <c r="AQ2019" s="215"/>
      <c r="AR2019" s="215"/>
      <c r="AS2019" s="215"/>
      <c r="AT2019" s="215"/>
      <c r="AU2019" s="215"/>
    </row>
    <row r="2020" spans="3:47">
      <c r="C2020" s="38"/>
      <c r="D2020" s="38"/>
      <c r="AA2020" s="215"/>
      <c r="AB2020" s="215"/>
      <c r="AC2020" s="215"/>
      <c r="AD2020" s="215"/>
      <c r="AE2020" s="215"/>
      <c r="AG2020" s="225"/>
      <c r="AN2020" s="215"/>
      <c r="AO2020" s="215"/>
      <c r="AP2020" s="215"/>
      <c r="AQ2020" s="215"/>
      <c r="AR2020" s="215"/>
      <c r="AS2020" s="215"/>
      <c r="AT2020" s="215"/>
      <c r="AU2020" s="215"/>
    </row>
    <row r="2021" spans="3:47">
      <c r="C2021" s="38"/>
      <c r="D2021" s="38"/>
      <c r="AA2021" s="215"/>
      <c r="AB2021" s="215"/>
      <c r="AC2021" s="215"/>
      <c r="AD2021" s="215"/>
      <c r="AE2021" s="215"/>
      <c r="AG2021" s="225"/>
      <c r="AN2021" s="215"/>
      <c r="AO2021" s="215"/>
      <c r="AP2021" s="215"/>
      <c r="AQ2021" s="215"/>
      <c r="AR2021" s="215"/>
      <c r="AS2021" s="215"/>
      <c r="AT2021" s="215"/>
      <c r="AU2021" s="215"/>
    </row>
    <row r="2022" spans="3:47">
      <c r="C2022" s="38"/>
      <c r="D2022" s="38"/>
      <c r="AA2022" s="215"/>
      <c r="AB2022" s="215"/>
      <c r="AC2022" s="215"/>
      <c r="AD2022" s="215"/>
      <c r="AE2022" s="215"/>
      <c r="AG2022" s="225"/>
      <c r="AN2022" s="215"/>
      <c r="AO2022" s="215"/>
      <c r="AP2022" s="215"/>
      <c r="AQ2022" s="215"/>
      <c r="AR2022" s="215"/>
      <c r="AS2022" s="215"/>
      <c r="AT2022" s="215"/>
      <c r="AU2022" s="215"/>
    </row>
    <row r="2023" spans="3:47">
      <c r="C2023" s="38"/>
      <c r="D2023" s="38"/>
      <c r="AA2023" s="215"/>
      <c r="AB2023" s="215"/>
      <c r="AC2023" s="215"/>
      <c r="AD2023" s="215"/>
      <c r="AE2023" s="215"/>
      <c r="AG2023" s="225"/>
      <c r="AN2023" s="215"/>
      <c r="AO2023" s="215"/>
      <c r="AP2023" s="215"/>
      <c r="AQ2023" s="215"/>
      <c r="AR2023" s="215"/>
      <c r="AS2023" s="215"/>
      <c r="AT2023" s="215"/>
      <c r="AU2023" s="215"/>
    </row>
    <row r="2024" spans="3:47">
      <c r="C2024" s="38"/>
      <c r="D2024" s="38"/>
      <c r="AA2024" s="215"/>
      <c r="AB2024" s="215"/>
      <c r="AC2024" s="215"/>
      <c r="AD2024" s="215"/>
      <c r="AE2024" s="215"/>
      <c r="AG2024" s="225"/>
      <c r="AN2024" s="215"/>
      <c r="AO2024" s="215"/>
      <c r="AP2024" s="215"/>
      <c r="AQ2024" s="215"/>
      <c r="AR2024" s="215"/>
      <c r="AS2024" s="215"/>
      <c r="AT2024" s="215"/>
      <c r="AU2024" s="215"/>
    </row>
    <row r="2025" spans="3:47">
      <c r="C2025" s="38"/>
      <c r="D2025" s="38"/>
      <c r="AA2025" s="215"/>
      <c r="AB2025" s="215"/>
      <c r="AC2025" s="215"/>
      <c r="AD2025" s="215"/>
      <c r="AE2025" s="215"/>
      <c r="AG2025" s="225"/>
      <c r="AN2025" s="215"/>
      <c r="AO2025" s="215"/>
      <c r="AP2025" s="215"/>
      <c r="AQ2025" s="215"/>
      <c r="AR2025" s="215"/>
      <c r="AS2025" s="215"/>
      <c r="AT2025" s="215"/>
      <c r="AU2025" s="215"/>
    </row>
    <row r="2026" spans="3:47">
      <c r="C2026" s="38"/>
      <c r="D2026" s="38"/>
      <c r="AA2026" s="215"/>
      <c r="AB2026" s="215"/>
      <c r="AC2026" s="215"/>
      <c r="AD2026" s="215"/>
      <c r="AE2026" s="215"/>
      <c r="AG2026" s="225"/>
      <c r="AN2026" s="215"/>
      <c r="AO2026" s="215"/>
      <c r="AP2026" s="215"/>
      <c r="AQ2026" s="215"/>
      <c r="AR2026" s="215"/>
      <c r="AS2026" s="215"/>
      <c r="AT2026" s="215"/>
      <c r="AU2026" s="215"/>
    </row>
    <row r="2027" spans="3:47">
      <c r="C2027" s="38"/>
      <c r="D2027" s="38"/>
      <c r="AA2027" s="215"/>
      <c r="AB2027" s="215"/>
      <c r="AC2027" s="215"/>
      <c r="AD2027" s="215"/>
      <c r="AE2027" s="215"/>
      <c r="AG2027" s="225"/>
      <c r="AN2027" s="215"/>
      <c r="AO2027" s="215"/>
      <c r="AP2027" s="215"/>
      <c r="AQ2027" s="215"/>
      <c r="AR2027" s="215"/>
      <c r="AS2027" s="215"/>
      <c r="AT2027" s="215"/>
      <c r="AU2027" s="215"/>
    </row>
    <row r="2028" spans="3:47">
      <c r="C2028" s="38"/>
      <c r="D2028" s="38"/>
      <c r="AA2028" s="215"/>
      <c r="AB2028" s="215"/>
      <c r="AC2028" s="215"/>
      <c r="AD2028" s="215"/>
      <c r="AE2028" s="215"/>
      <c r="AG2028" s="225"/>
      <c r="AN2028" s="215"/>
      <c r="AO2028" s="215"/>
      <c r="AP2028" s="215"/>
      <c r="AQ2028" s="215"/>
      <c r="AR2028" s="215"/>
      <c r="AS2028" s="215"/>
      <c r="AT2028" s="215"/>
      <c r="AU2028" s="215"/>
    </row>
    <row r="2029" spans="3:47">
      <c r="C2029" s="38"/>
      <c r="D2029" s="38"/>
      <c r="AA2029" s="215"/>
      <c r="AB2029" s="215"/>
      <c r="AC2029" s="215"/>
      <c r="AD2029" s="215"/>
      <c r="AE2029" s="215"/>
      <c r="AG2029" s="225"/>
      <c r="AN2029" s="215"/>
      <c r="AO2029" s="215"/>
      <c r="AP2029" s="215"/>
      <c r="AQ2029" s="215"/>
      <c r="AR2029" s="215"/>
      <c r="AS2029" s="215"/>
      <c r="AT2029" s="215"/>
      <c r="AU2029" s="215"/>
    </row>
    <row r="2030" spans="3:47">
      <c r="C2030" s="38"/>
      <c r="D2030" s="38"/>
      <c r="AA2030" s="215"/>
      <c r="AB2030" s="215"/>
      <c r="AC2030" s="215"/>
      <c r="AD2030" s="215"/>
      <c r="AE2030" s="215"/>
      <c r="AG2030" s="225"/>
      <c r="AN2030" s="215"/>
      <c r="AO2030" s="215"/>
      <c r="AP2030" s="215"/>
      <c r="AQ2030" s="215"/>
      <c r="AR2030" s="215"/>
      <c r="AS2030" s="215"/>
      <c r="AT2030" s="215"/>
      <c r="AU2030" s="215"/>
    </row>
    <row r="2031" spans="3:47">
      <c r="C2031" s="38"/>
      <c r="D2031" s="38"/>
      <c r="AA2031" s="215"/>
      <c r="AB2031" s="215"/>
      <c r="AC2031" s="215"/>
      <c r="AD2031" s="215"/>
      <c r="AE2031" s="215"/>
      <c r="AG2031" s="225"/>
      <c r="AN2031" s="215"/>
      <c r="AO2031" s="215"/>
      <c r="AP2031" s="215"/>
      <c r="AQ2031" s="215"/>
      <c r="AR2031" s="215"/>
      <c r="AS2031" s="215"/>
      <c r="AT2031" s="215"/>
      <c r="AU2031" s="215"/>
    </row>
    <row r="2032" spans="3:47">
      <c r="C2032" s="38"/>
      <c r="D2032" s="38"/>
      <c r="AA2032" s="215"/>
      <c r="AB2032" s="215"/>
      <c r="AC2032" s="215"/>
      <c r="AD2032" s="215"/>
      <c r="AE2032" s="215"/>
      <c r="AG2032" s="225"/>
      <c r="AN2032" s="215"/>
      <c r="AO2032" s="215"/>
      <c r="AP2032" s="215"/>
      <c r="AQ2032" s="215"/>
      <c r="AR2032" s="215"/>
      <c r="AS2032" s="215"/>
      <c r="AT2032" s="215"/>
      <c r="AU2032" s="215"/>
    </row>
    <row r="2033" spans="3:47">
      <c r="C2033" s="38"/>
      <c r="D2033" s="38"/>
      <c r="AA2033" s="215"/>
      <c r="AB2033" s="215"/>
      <c r="AC2033" s="215"/>
      <c r="AD2033" s="215"/>
      <c r="AE2033" s="215"/>
      <c r="AG2033" s="225"/>
      <c r="AN2033" s="215"/>
      <c r="AO2033" s="215"/>
      <c r="AP2033" s="215"/>
      <c r="AQ2033" s="215"/>
      <c r="AR2033" s="215"/>
      <c r="AS2033" s="215"/>
      <c r="AT2033" s="215"/>
      <c r="AU2033" s="215"/>
    </row>
    <row r="2034" spans="3:47">
      <c r="C2034" s="38"/>
      <c r="D2034" s="38"/>
      <c r="AA2034" s="215"/>
      <c r="AB2034" s="215"/>
      <c r="AC2034" s="215"/>
      <c r="AD2034" s="215"/>
      <c r="AE2034" s="215"/>
      <c r="AG2034" s="225"/>
      <c r="AN2034" s="215"/>
      <c r="AO2034" s="215"/>
      <c r="AP2034" s="215"/>
      <c r="AQ2034" s="215"/>
      <c r="AR2034" s="215"/>
      <c r="AS2034" s="215"/>
      <c r="AT2034" s="215"/>
      <c r="AU2034" s="215"/>
    </row>
    <row r="2035" spans="3:47">
      <c r="C2035" s="38"/>
      <c r="D2035" s="38"/>
      <c r="AA2035" s="215"/>
      <c r="AB2035" s="215"/>
      <c r="AC2035" s="215"/>
      <c r="AD2035" s="215"/>
      <c r="AE2035" s="215"/>
      <c r="AG2035" s="225"/>
      <c r="AN2035" s="215"/>
      <c r="AO2035" s="215"/>
      <c r="AP2035" s="215"/>
      <c r="AQ2035" s="215"/>
      <c r="AR2035" s="215"/>
      <c r="AS2035" s="215"/>
      <c r="AT2035" s="215"/>
      <c r="AU2035" s="215"/>
    </row>
    <row r="2036" spans="3:47">
      <c r="C2036" s="38"/>
      <c r="D2036" s="38"/>
      <c r="AA2036" s="215"/>
      <c r="AB2036" s="215"/>
      <c r="AC2036" s="215"/>
      <c r="AD2036" s="215"/>
      <c r="AE2036" s="215"/>
      <c r="AG2036" s="225"/>
      <c r="AN2036" s="215"/>
      <c r="AO2036" s="215"/>
      <c r="AP2036" s="215"/>
      <c r="AQ2036" s="215"/>
      <c r="AR2036" s="215"/>
      <c r="AS2036" s="215"/>
      <c r="AT2036" s="215"/>
      <c r="AU2036" s="215"/>
    </row>
    <row r="2037" spans="3:47">
      <c r="C2037" s="38"/>
      <c r="D2037" s="38"/>
      <c r="AA2037" s="215"/>
      <c r="AB2037" s="215"/>
      <c r="AC2037" s="215"/>
      <c r="AD2037" s="215"/>
      <c r="AE2037" s="215"/>
      <c r="AG2037" s="225"/>
      <c r="AN2037" s="215"/>
      <c r="AO2037" s="215"/>
      <c r="AP2037" s="215"/>
      <c r="AQ2037" s="215"/>
      <c r="AR2037" s="215"/>
      <c r="AS2037" s="215"/>
      <c r="AT2037" s="215"/>
      <c r="AU2037" s="215"/>
    </row>
    <row r="2038" spans="3:47">
      <c r="C2038" s="38"/>
      <c r="D2038" s="38"/>
      <c r="AA2038" s="215"/>
      <c r="AB2038" s="215"/>
      <c r="AC2038" s="215"/>
      <c r="AD2038" s="215"/>
      <c r="AE2038" s="215"/>
      <c r="AG2038" s="225"/>
      <c r="AN2038" s="215"/>
      <c r="AO2038" s="215"/>
      <c r="AP2038" s="215"/>
      <c r="AQ2038" s="215"/>
      <c r="AR2038" s="215"/>
      <c r="AS2038" s="215"/>
      <c r="AT2038" s="215"/>
      <c r="AU2038" s="215"/>
    </row>
    <row r="2039" spans="3:47">
      <c r="C2039" s="38"/>
      <c r="D2039" s="38"/>
      <c r="AA2039" s="215"/>
      <c r="AB2039" s="215"/>
      <c r="AC2039" s="215"/>
      <c r="AD2039" s="215"/>
      <c r="AE2039" s="215"/>
      <c r="AG2039" s="225"/>
      <c r="AN2039" s="215"/>
      <c r="AO2039" s="215"/>
      <c r="AP2039" s="215"/>
      <c r="AQ2039" s="215"/>
      <c r="AR2039" s="215"/>
      <c r="AS2039" s="215"/>
      <c r="AT2039" s="215"/>
      <c r="AU2039" s="215"/>
    </row>
    <row r="2040" spans="3:47">
      <c r="C2040" s="38"/>
      <c r="D2040" s="38"/>
      <c r="AA2040" s="215"/>
      <c r="AB2040" s="215"/>
      <c r="AC2040" s="215"/>
      <c r="AD2040" s="215"/>
      <c r="AE2040" s="215"/>
      <c r="AG2040" s="225"/>
      <c r="AN2040" s="215"/>
      <c r="AO2040" s="215"/>
      <c r="AP2040" s="215"/>
      <c r="AQ2040" s="215"/>
      <c r="AR2040" s="215"/>
      <c r="AS2040" s="215"/>
      <c r="AT2040" s="215"/>
      <c r="AU2040" s="215"/>
    </row>
    <row r="2041" spans="3:47">
      <c r="C2041" s="38"/>
      <c r="D2041" s="38"/>
      <c r="AA2041" s="215"/>
      <c r="AB2041" s="215"/>
      <c r="AC2041" s="215"/>
      <c r="AD2041" s="215"/>
      <c r="AE2041" s="215"/>
      <c r="AG2041" s="225"/>
      <c r="AN2041" s="215"/>
      <c r="AO2041" s="215"/>
      <c r="AP2041" s="215"/>
      <c r="AQ2041" s="215"/>
      <c r="AR2041" s="215"/>
      <c r="AS2041" s="215"/>
      <c r="AT2041" s="215"/>
      <c r="AU2041" s="215"/>
    </row>
    <row r="2042" spans="3:47">
      <c r="C2042" s="38"/>
      <c r="D2042" s="38"/>
      <c r="AA2042" s="215"/>
      <c r="AB2042" s="215"/>
      <c r="AC2042" s="215"/>
      <c r="AD2042" s="215"/>
      <c r="AE2042" s="215"/>
      <c r="AG2042" s="225"/>
      <c r="AN2042" s="215"/>
      <c r="AO2042" s="215"/>
      <c r="AP2042" s="215"/>
      <c r="AQ2042" s="215"/>
      <c r="AR2042" s="215"/>
      <c r="AS2042" s="215"/>
      <c r="AT2042" s="215"/>
      <c r="AU2042" s="215"/>
    </row>
    <row r="2043" spans="3:47">
      <c r="C2043" s="38"/>
      <c r="D2043" s="38"/>
      <c r="AA2043" s="215"/>
      <c r="AB2043" s="215"/>
      <c r="AC2043" s="215"/>
      <c r="AD2043" s="215"/>
      <c r="AE2043" s="215"/>
      <c r="AG2043" s="225"/>
      <c r="AN2043" s="215"/>
      <c r="AO2043" s="215"/>
      <c r="AP2043" s="215"/>
      <c r="AQ2043" s="215"/>
      <c r="AR2043" s="215"/>
      <c r="AS2043" s="215"/>
      <c r="AT2043" s="215"/>
      <c r="AU2043" s="215"/>
    </row>
    <row r="2044" spans="3:47">
      <c r="C2044" s="38"/>
      <c r="D2044" s="38"/>
      <c r="AA2044" s="215"/>
      <c r="AB2044" s="215"/>
      <c r="AC2044" s="215"/>
      <c r="AD2044" s="215"/>
      <c r="AE2044" s="215"/>
      <c r="AG2044" s="225"/>
      <c r="AN2044" s="215"/>
      <c r="AO2044" s="215"/>
      <c r="AP2044" s="215"/>
      <c r="AQ2044" s="215"/>
      <c r="AR2044" s="215"/>
      <c r="AS2044" s="215"/>
      <c r="AT2044" s="215"/>
      <c r="AU2044" s="215"/>
    </row>
    <row r="2045" spans="3:47">
      <c r="C2045" s="38"/>
      <c r="D2045" s="38"/>
      <c r="AA2045" s="215"/>
      <c r="AB2045" s="215"/>
      <c r="AC2045" s="215"/>
      <c r="AD2045" s="215"/>
      <c r="AE2045" s="215"/>
      <c r="AG2045" s="225"/>
      <c r="AN2045" s="215"/>
      <c r="AO2045" s="215"/>
      <c r="AP2045" s="215"/>
      <c r="AQ2045" s="215"/>
      <c r="AR2045" s="215"/>
      <c r="AS2045" s="215"/>
      <c r="AT2045" s="215"/>
      <c r="AU2045" s="215"/>
    </row>
    <row r="2046" spans="3:47">
      <c r="C2046" s="38"/>
      <c r="D2046" s="38"/>
      <c r="AA2046" s="215"/>
      <c r="AB2046" s="215"/>
      <c r="AC2046" s="215"/>
      <c r="AD2046" s="215"/>
      <c r="AE2046" s="215"/>
      <c r="AG2046" s="225"/>
      <c r="AN2046" s="215"/>
      <c r="AO2046" s="215"/>
      <c r="AP2046" s="215"/>
      <c r="AQ2046" s="215"/>
      <c r="AR2046" s="215"/>
      <c r="AS2046" s="215"/>
      <c r="AT2046" s="215"/>
      <c r="AU2046" s="215"/>
    </row>
    <row r="2047" spans="3:47">
      <c r="C2047" s="38"/>
      <c r="D2047" s="38"/>
      <c r="AA2047" s="215"/>
      <c r="AB2047" s="215"/>
      <c r="AC2047" s="215"/>
      <c r="AD2047" s="215"/>
      <c r="AE2047" s="215"/>
      <c r="AG2047" s="225"/>
      <c r="AN2047" s="215"/>
      <c r="AO2047" s="215"/>
      <c r="AP2047" s="215"/>
      <c r="AQ2047" s="215"/>
      <c r="AR2047" s="215"/>
      <c r="AS2047" s="215"/>
      <c r="AT2047" s="215"/>
      <c r="AU2047" s="215"/>
    </row>
    <row r="2048" spans="3:47">
      <c r="C2048" s="38"/>
      <c r="D2048" s="38"/>
      <c r="AA2048" s="215"/>
      <c r="AB2048" s="215"/>
      <c r="AC2048" s="215"/>
      <c r="AD2048" s="215"/>
      <c r="AE2048" s="215"/>
      <c r="AG2048" s="225"/>
      <c r="AN2048" s="215"/>
      <c r="AO2048" s="215"/>
      <c r="AP2048" s="215"/>
      <c r="AQ2048" s="215"/>
      <c r="AR2048" s="215"/>
      <c r="AS2048" s="215"/>
      <c r="AT2048" s="215"/>
      <c r="AU2048" s="215"/>
    </row>
    <row r="2049" spans="3:47">
      <c r="C2049" s="38"/>
      <c r="D2049" s="38"/>
      <c r="AA2049" s="215"/>
      <c r="AB2049" s="215"/>
      <c r="AC2049" s="215"/>
      <c r="AD2049" s="215"/>
      <c r="AE2049" s="215"/>
      <c r="AG2049" s="225"/>
      <c r="AN2049" s="215"/>
      <c r="AO2049" s="215"/>
      <c r="AP2049" s="215"/>
      <c r="AQ2049" s="215"/>
      <c r="AR2049" s="215"/>
      <c r="AS2049" s="215"/>
      <c r="AT2049" s="215"/>
      <c r="AU2049" s="215"/>
    </row>
    <row r="2050" spans="3:47">
      <c r="C2050" s="38"/>
      <c r="D2050" s="38"/>
      <c r="AA2050" s="215"/>
      <c r="AB2050" s="215"/>
      <c r="AC2050" s="215"/>
      <c r="AD2050" s="215"/>
      <c r="AE2050" s="215"/>
      <c r="AG2050" s="225"/>
      <c r="AN2050" s="215"/>
      <c r="AO2050" s="215"/>
      <c r="AP2050" s="215"/>
      <c r="AQ2050" s="215"/>
      <c r="AR2050" s="215"/>
      <c r="AS2050" s="215"/>
      <c r="AT2050" s="215"/>
      <c r="AU2050" s="215"/>
    </row>
    <row r="2051" spans="3:47">
      <c r="C2051" s="38"/>
      <c r="D2051" s="38"/>
      <c r="AA2051" s="215"/>
      <c r="AB2051" s="215"/>
      <c r="AC2051" s="215"/>
      <c r="AD2051" s="215"/>
      <c r="AE2051" s="215"/>
      <c r="AG2051" s="225"/>
      <c r="AN2051" s="215"/>
      <c r="AO2051" s="215"/>
      <c r="AP2051" s="215"/>
      <c r="AQ2051" s="215"/>
      <c r="AR2051" s="215"/>
      <c r="AS2051" s="215"/>
      <c r="AT2051" s="215"/>
      <c r="AU2051" s="215"/>
    </row>
    <row r="2052" spans="3:47">
      <c r="C2052" s="38"/>
      <c r="D2052" s="38"/>
      <c r="AA2052" s="215"/>
      <c r="AB2052" s="215"/>
      <c r="AC2052" s="215"/>
      <c r="AD2052" s="215"/>
      <c r="AE2052" s="215"/>
      <c r="AG2052" s="225"/>
      <c r="AN2052" s="215"/>
      <c r="AO2052" s="215"/>
      <c r="AP2052" s="215"/>
      <c r="AQ2052" s="215"/>
      <c r="AR2052" s="215"/>
      <c r="AS2052" s="215"/>
      <c r="AT2052" s="215"/>
      <c r="AU2052" s="215"/>
    </row>
    <row r="2053" spans="3:47">
      <c r="C2053" s="38"/>
      <c r="D2053" s="38"/>
      <c r="AA2053" s="215"/>
      <c r="AB2053" s="215"/>
      <c r="AC2053" s="215"/>
      <c r="AD2053" s="215"/>
      <c r="AE2053" s="215"/>
      <c r="AG2053" s="225"/>
      <c r="AN2053" s="215"/>
      <c r="AO2053" s="215"/>
      <c r="AP2053" s="215"/>
      <c r="AQ2053" s="215"/>
      <c r="AR2053" s="215"/>
      <c r="AS2053" s="215"/>
      <c r="AT2053" s="215"/>
      <c r="AU2053" s="215"/>
    </row>
    <row r="2054" spans="3:47">
      <c r="C2054" s="38"/>
      <c r="D2054" s="38"/>
      <c r="AA2054" s="215"/>
      <c r="AB2054" s="215"/>
      <c r="AC2054" s="215"/>
      <c r="AD2054" s="215"/>
      <c r="AE2054" s="215"/>
      <c r="AG2054" s="225"/>
      <c r="AN2054" s="215"/>
      <c r="AO2054" s="215"/>
      <c r="AP2054" s="215"/>
      <c r="AQ2054" s="215"/>
      <c r="AR2054" s="215"/>
      <c r="AS2054" s="215"/>
      <c r="AT2054" s="215"/>
      <c r="AU2054" s="215"/>
    </row>
    <row r="2055" spans="3:47">
      <c r="C2055" s="38"/>
      <c r="D2055" s="38"/>
      <c r="AA2055" s="215"/>
      <c r="AB2055" s="215"/>
      <c r="AC2055" s="215"/>
      <c r="AD2055" s="215"/>
      <c r="AE2055" s="215"/>
      <c r="AG2055" s="225"/>
      <c r="AN2055" s="215"/>
      <c r="AO2055" s="215"/>
      <c r="AP2055" s="215"/>
      <c r="AQ2055" s="215"/>
      <c r="AR2055" s="215"/>
      <c r="AS2055" s="215"/>
      <c r="AT2055" s="215"/>
      <c r="AU2055" s="215"/>
    </row>
    <row r="2056" spans="3:47">
      <c r="C2056" s="38"/>
      <c r="D2056" s="38"/>
      <c r="AA2056" s="215"/>
      <c r="AB2056" s="215"/>
      <c r="AC2056" s="215"/>
      <c r="AD2056" s="215"/>
      <c r="AE2056" s="215"/>
      <c r="AG2056" s="225"/>
      <c r="AN2056" s="215"/>
      <c r="AO2056" s="215"/>
      <c r="AP2056" s="215"/>
      <c r="AQ2056" s="215"/>
      <c r="AR2056" s="215"/>
      <c r="AS2056" s="215"/>
      <c r="AT2056" s="215"/>
      <c r="AU2056" s="215"/>
    </row>
    <row r="2057" spans="3:47">
      <c r="C2057" s="38"/>
      <c r="D2057" s="38"/>
      <c r="AA2057" s="215"/>
      <c r="AB2057" s="215"/>
      <c r="AC2057" s="215"/>
      <c r="AD2057" s="215"/>
      <c r="AE2057" s="215"/>
      <c r="AG2057" s="225"/>
      <c r="AN2057" s="215"/>
      <c r="AO2057" s="215"/>
      <c r="AP2057" s="215"/>
      <c r="AQ2057" s="215"/>
      <c r="AR2057" s="215"/>
      <c r="AS2057" s="215"/>
      <c r="AT2057" s="215"/>
      <c r="AU2057" s="215"/>
    </row>
    <row r="2058" spans="3:47">
      <c r="C2058" s="38"/>
      <c r="D2058" s="38"/>
      <c r="AA2058" s="215"/>
      <c r="AB2058" s="215"/>
      <c r="AC2058" s="215"/>
      <c r="AD2058" s="215"/>
      <c r="AE2058" s="215"/>
      <c r="AG2058" s="225"/>
      <c r="AN2058" s="215"/>
      <c r="AO2058" s="215"/>
      <c r="AP2058" s="215"/>
      <c r="AQ2058" s="215"/>
      <c r="AR2058" s="215"/>
      <c r="AS2058" s="215"/>
      <c r="AT2058" s="215"/>
      <c r="AU2058" s="215"/>
    </row>
    <row r="2059" spans="3:47">
      <c r="C2059" s="38"/>
      <c r="D2059" s="38"/>
      <c r="AA2059" s="215"/>
      <c r="AB2059" s="215"/>
      <c r="AC2059" s="215"/>
      <c r="AD2059" s="215"/>
      <c r="AE2059" s="215"/>
      <c r="AG2059" s="225"/>
      <c r="AN2059" s="215"/>
      <c r="AO2059" s="215"/>
      <c r="AP2059" s="215"/>
      <c r="AQ2059" s="215"/>
      <c r="AR2059" s="215"/>
      <c r="AS2059" s="215"/>
      <c r="AT2059" s="215"/>
      <c r="AU2059" s="215"/>
    </row>
    <row r="2060" spans="3:47">
      <c r="C2060" s="38"/>
      <c r="D2060" s="38"/>
      <c r="AA2060" s="215"/>
      <c r="AB2060" s="215"/>
      <c r="AC2060" s="215"/>
      <c r="AD2060" s="215"/>
      <c r="AE2060" s="215"/>
      <c r="AG2060" s="225"/>
      <c r="AN2060" s="215"/>
      <c r="AO2060" s="215"/>
      <c r="AP2060" s="215"/>
      <c r="AQ2060" s="215"/>
      <c r="AR2060" s="215"/>
      <c r="AS2060" s="215"/>
      <c r="AT2060" s="215"/>
      <c r="AU2060" s="215"/>
    </row>
    <row r="2061" spans="3:47">
      <c r="C2061" s="38"/>
      <c r="D2061" s="38"/>
      <c r="AA2061" s="215"/>
      <c r="AB2061" s="215"/>
      <c r="AC2061" s="215"/>
      <c r="AD2061" s="215"/>
      <c r="AE2061" s="215"/>
      <c r="AG2061" s="225"/>
      <c r="AN2061" s="215"/>
      <c r="AO2061" s="215"/>
      <c r="AP2061" s="215"/>
      <c r="AQ2061" s="215"/>
      <c r="AR2061" s="215"/>
      <c r="AS2061" s="215"/>
      <c r="AT2061" s="215"/>
      <c r="AU2061" s="215"/>
    </row>
    <row r="2062" spans="3:47">
      <c r="C2062" s="38"/>
      <c r="D2062" s="38"/>
      <c r="AA2062" s="215"/>
      <c r="AB2062" s="215"/>
      <c r="AC2062" s="215"/>
      <c r="AD2062" s="215"/>
      <c r="AE2062" s="215"/>
      <c r="AG2062" s="225"/>
      <c r="AN2062" s="215"/>
      <c r="AO2062" s="215"/>
      <c r="AP2062" s="215"/>
      <c r="AQ2062" s="215"/>
      <c r="AR2062" s="215"/>
      <c r="AS2062" s="215"/>
      <c r="AT2062" s="215"/>
      <c r="AU2062" s="215"/>
    </row>
    <row r="2063" spans="3:47">
      <c r="C2063" s="38"/>
      <c r="D2063" s="38"/>
      <c r="AA2063" s="215"/>
      <c r="AB2063" s="215"/>
      <c r="AC2063" s="215"/>
      <c r="AD2063" s="215"/>
      <c r="AE2063" s="215"/>
      <c r="AG2063" s="225"/>
      <c r="AN2063" s="215"/>
      <c r="AO2063" s="215"/>
      <c r="AP2063" s="215"/>
      <c r="AQ2063" s="215"/>
      <c r="AR2063" s="215"/>
      <c r="AS2063" s="215"/>
      <c r="AT2063" s="215"/>
      <c r="AU2063" s="215"/>
    </row>
    <row r="2064" spans="3:47">
      <c r="C2064" s="38"/>
      <c r="D2064" s="38"/>
      <c r="AA2064" s="215"/>
      <c r="AB2064" s="215"/>
      <c r="AC2064" s="215"/>
      <c r="AD2064" s="215"/>
      <c r="AE2064" s="215"/>
      <c r="AG2064" s="225"/>
      <c r="AN2064" s="215"/>
      <c r="AO2064" s="215"/>
      <c r="AP2064" s="215"/>
      <c r="AQ2064" s="215"/>
      <c r="AR2064" s="215"/>
      <c r="AS2064" s="215"/>
      <c r="AT2064" s="215"/>
      <c r="AU2064" s="215"/>
    </row>
    <row r="2065" spans="3:47">
      <c r="C2065" s="38"/>
      <c r="D2065" s="38"/>
      <c r="AA2065" s="215"/>
      <c r="AB2065" s="215"/>
      <c r="AC2065" s="215"/>
      <c r="AD2065" s="215"/>
      <c r="AE2065" s="215"/>
      <c r="AG2065" s="225"/>
      <c r="AN2065" s="215"/>
      <c r="AO2065" s="215"/>
      <c r="AP2065" s="215"/>
      <c r="AQ2065" s="215"/>
      <c r="AR2065" s="215"/>
      <c r="AS2065" s="215"/>
      <c r="AT2065" s="215"/>
      <c r="AU2065" s="215"/>
    </row>
    <row r="2066" spans="3:47">
      <c r="C2066" s="38"/>
      <c r="D2066" s="38"/>
      <c r="AA2066" s="215"/>
      <c r="AB2066" s="215"/>
      <c r="AC2066" s="215"/>
      <c r="AD2066" s="215"/>
      <c r="AE2066" s="215"/>
      <c r="AG2066" s="225"/>
      <c r="AN2066" s="215"/>
      <c r="AO2066" s="215"/>
      <c r="AP2066" s="215"/>
      <c r="AQ2066" s="215"/>
      <c r="AR2066" s="215"/>
      <c r="AS2066" s="215"/>
      <c r="AT2066" s="215"/>
      <c r="AU2066" s="215"/>
    </row>
    <row r="2067" spans="3:47">
      <c r="C2067" s="38"/>
      <c r="D2067" s="38"/>
      <c r="AA2067" s="215"/>
      <c r="AB2067" s="215"/>
      <c r="AC2067" s="215"/>
      <c r="AD2067" s="215"/>
      <c r="AE2067" s="215"/>
      <c r="AF2067" s="227"/>
      <c r="AG2067" s="225"/>
      <c r="AN2067" s="215"/>
      <c r="AO2067" s="215"/>
      <c r="AP2067" s="215"/>
      <c r="AQ2067" s="215"/>
      <c r="AR2067" s="215"/>
      <c r="AS2067" s="215"/>
      <c r="AT2067" s="215"/>
      <c r="AU2067" s="215"/>
    </row>
    <row r="2068" spans="3:47">
      <c r="C2068" s="38"/>
      <c r="D2068" s="38"/>
      <c r="AA2068" s="215"/>
      <c r="AB2068" s="215"/>
      <c r="AC2068" s="215"/>
      <c r="AD2068" s="215"/>
      <c r="AE2068" s="215"/>
      <c r="AF2068" s="227"/>
      <c r="AG2068" s="225"/>
      <c r="AN2068" s="215"/>
      <c r="AO2068" s="215"/>
      <c r="AP2068" s="215"/>
      <c r="AQ2068" s="215"/>
      <c r="AR2068" s="215"/>
      <c r="AS2068" s="215"/>
      <c r="AT2068" s="215"/>
      <c r="AU2068" s="215"/>
    </row>
    <row r="2069" spans="3:47">
      <c r="C2069" s="38"/>
      <c r="D2069" s="38"/>
      <c r="AA2069" s="215"/>
      <c r="AB2069" s="215"/>
      <c r="AC2069" s="215"/>
      <c r="AD2069" s="215"/>
      <c r="AE2069" s="215"/>
      <c r="AF2069" s="227"/>
      <c r="AG2069" s="225"/>
      <c r="AN2069" s="215"/>
      <c r="AO2069" s="215"/>
      <c r="AP2069" s="215"/>
      <c r="AQ2069" s="215"/>
      <c r="AR2069" s="215"/>
      <c r="AS2069" s="215"/>
      <c r="AT2069" s="215"/>
      <c r="AU2069" s="215"/>
    </row>
    <row r="2070" spans="3:47">
      <c r="C2070" s="38"/>
      <c r="D2070" s="38"/>
      <c r="AA2070" s="215"/>
      <c r="AB2070" s="215"/>
      <c r="AC2070" s="215"/>
      <c r="AD2070" s="215"/>
      <c r="AE2070" s="215"/>
      <c r="AF2070" s="227"/>
      <c r="AG2070" s="225"/>
      <c r="AN2070" s="215"/>
      <c r="AO2070" s="215"/>
      <c r="AP2070" s="215"/>
      <c r="AQ2070" s="215"/>
      <c r="AR2070" s="215"/>
      <c r="AS2070" s="215"/>
      <c r="AT2070" s="215"/>
      <c r="AU2070" s="215"/>
    </row>
    <row r="2071" spans="3:47">
      <c r="C2071" s="38"/>
      <c r="D2071" s="38"/>
      <c r="AA2071" s="215"/>
      <c r="AB2071" s="215"/>
      <c r="AC2071" s="215"/>
      <c r="AD2071" s="215"/>
      <c r="AE2071" s="215"/>
      <c r="AF2071" s="227"/>
      <c r="AG2071" s="225"/>
      <c r="AN2071" s="215"/>
      <c r="AO2071" s="215"/>
      <c r="AP2071" s="215"/>
      <c r="AQ2071" s="215"/>
      <c r="AR2071" s="215"/>
      <c r="AS2071" s="215"/>
      <c r="AT2071" s="215"/>
      <c r="AU2071" s="215"/>
    </row>
    <row r="2072" spans="3:47">
      <c r="C2072" s="38"/>
      <c r="D2072" s="38"/>
      <c r="AA2072" s="215"/>
      <c r="AB2072" s="215"/>
      <c r="AC2072" s="215"/>
      <c r="AD2072" s="215"/>
      <c r="AE2072" s="215"/>
      <c r="AF2072" s="227"/>
      <c r="AG2072" s="225"/>
      <c r="AN2072" s="215"/>
      <c r="AO2072" s="215"/>
      <c r="AP2072" s="215"/>
      <c r="AQ2072" s="215"/>
      <c r="AR2072" s="215"/>
      <c r="AS2072" s="215"/>
      <c r="AT2072" s="215"/>
      <c r="AU2072" s="215"/>
    </row>
    <row r="2073" spans="3:47">
      <c r="C2073" s="38"/>
      <c r="D2073" s="38"/>
      <c r="AA2073" s="215"/>
      <c r="AB2073" s="215"/>
      <c r="AC2073" s="215"/>
      <c r="AD2073" s="215"/>
      <c r="AE2073" s="215"/>
      <c r="AF2073" s="227"/>
      <c r="AG2073" s="225"/>
      <c r="AN2073" s="215"/>
      <c r="AO2073" s="215"/>
      <c r="AP2073" s="215"/>
      <c r="AQ2073" s="215"/>
      <c r="AR2073" s="215"/>
      <c r="AS2073" s="215"/>
      <c r="AT2073" s="215"/>
      <c r="AU2073" s="215"/>
    </row>
    <row r="2074" spans="3:47">
      <c r="C2074" s="38"/>
      <c r="D2074" s="38"/>
      <c r="AA2074" s="215"/>
      <c r="AB2074" s="215"/>
      <c r="AC2074" s="215"/>
      <c r="AD2074" s="215"/>
      <c r="AE2074" s="215"/>
      <c r="AF2074" s="227"/>
      <c r="AG2074" s="225"/>
      <c r="AN2074" s="215"/>
      <c r="AO2074" s="215"/>
      <c r="AP2074" s="215"/>
      <c r="AQ2074" s="215"/>
      <c r="AR2074" s="215"/>
      <c r="AS2074" s="215"/>
      <c r="AT2074" s="215"/>
      <c r="AU2074" s="215"/>
    </row>
    <row r="2075" spans="3:47">
      <c r="C2075" s="38"/>
      <c r="D2075" s="38"/>
      <c r="AA2075" s="215"/>
      <c r="AB2075" s="215"/>
      <c r="AC2075" s="215"/>
      <c r="AD2075" s="215"/>
      <c r="AE2075" s="215"/>
      <c r="AF2075" s="227"/>
      <c r="AG2075" s="225"/>
      <c r="AN2075" s="215"/>
      <c r="AO2075" s="215"/>
      <c r="AP2075" s="215"/>
      <c r="AQ2075" s="215"/>
      <c r="AR2075" s="215"/>
      <c r="AS2075" s="215"/>
      <c r="AT2075" s="215"/>
      <c r="AU2075" s="215"/>
    </row>
    <row r="2076" spans="3:47">
      <c r="C2076" s="38"/>
      <c r="D2076" s="38"/>
      <c r="AA2076" s="215"/>
      <c r="AB2076" s="215"/>
      <c r="AC2076" s="215"/>
      <c r="AD2076" s="215"/>
      <c r="AE2076" s="215"/>
      <c r="AF2076" s="227"/>
      <c r="AG2076" s="225"/>
      <c r="AN2076" s="215"/>
      <c r="AO2076" s="215"/>
      <c r="AP2076" s="215"/>
      <c r="AQ2076" s="215"/>
      <c r="AR2076" s="215"/>
      <c r="AS2076" s="215"/>
      <c r="AT2076" s="215"/>
      <c r="AU2076" s="215"/>
    </row>
    <row r="2077" spans="3:47">
      <c r="C2077" s="38"/>
      <c r="D2077" s="38"/>
      <c r="AA2077" s="215"/>
      <c r="AB2077" s="215"/>
      <c r="AC2077" s="215"/>
      <c r="AD2077" s="215"/>
      <c r="AE2077" s="215"/>
      <c r="AF2077" s="227"/>
      <c r="AG2077" s="225"/>
      <c r="AN2077" s="215"/>
      <c r="AO2077" s="215"/>
      <c r="AP2077" s="215"/>
      <c r="AQ2077" s="215"/>
      <c r="AR2077" s="215"/>
      <c r="AS2077" s="215"/>
      <c r="AT2077" s="215"/>
      <c r="AU2077" s="215"/>
    </row>
    <row r="2078" spans="3:47">
      <c r="C2078" s="38"/>
      <c r="D2078" s="38"/>
      <c r="AA2078" s="215"/>
      <c r="AB2078" s="215"/>
      <c r="AC2078" s="215"/>
      <c r="AD2078" s="215"/>
      <c r="AE2078" s="215"/>
      <c r="AF2078" s="227"/>
      <c r="AG2078" s="225"/>
      <c r="AN2078" s="215"/>
      <c r="AO2078" s="215"/>
      <c r="AP2078" s="215"/>
      <c r="AQ2078" s="215"/>
      <c r="AR2078" s="215"/>
      <c r="AS2078" s="215"/>
      <c r="AT2078" s="215"/>
      <c r="AU2078" s="215"/>
    </row>
    <row r="2079" spans="3:47">
      <c r="C2079" s="38"/>
      <c r="D2079" s="38"/>
      <c r="AA2079" s="215"/>
      <c r="AB2079" s="215"/>
      <c r="AC2079" s="215"/>
      <c r="AD2079" s="215"/>
      <c r="AE2079" s="215"/>
      <c r="AF2079" s="227"/>
      <c r="AG2079" s="225"/>
      <c r="AN2079" s="215"/>
      <c r="AO2079" s="215"/>
      <c r="AP2079" s="215"/>
      <c r="AQ2079" s="215"/>
      <c r="AR2079" s="215"/>
      <c r="AS2079" s="215"/>
      <c r="AT2079" s="215"/>
      <c r="AU2079" s="215"/>
    </row>
    <row r="2080" spans="3:47">
      <c r="C2080" s="38"/>
      <c r="D2080" s="38"/>
      <c r="AA2080" s="215"/>
      <c r="AB2080" s="215"/>
      <c r="AC2080" s="215"/>
      <c r="AD2080" s="215"/>
      <c r="AE2080" s="215"/>
      <c r="AF2080" s="227"/>
      <c r="AG2080" s="225"/>
      <c r="AN2080" s="215"/>
      <c r="AO2080" s="215"/>
      <c r="AP2080" s="215"/>
      <c r="AQ2080" s="215"/>
      <c r="AR2080" s="215"/>
      <c r="AS2080" s="215"/>
      <c r="AT2080" s="215"/>
      <c r="AU2080" s="215"/>
    </row>
    <row r="2081" spans="3:47">
      <c r="C2081" s="38"/>
      <c r="D2081" s="38"/>
      <c r="AA2081" s="215"/>
      <c r="AB2081" s="215"/>
      <c r="AC2081" s="215"/>
      <c r="AD2081" s="215"/>
      <c r="AE2081" s="215"/>
      <c r="AF2081" s="227"/>
      <c r="AG2081" s="225"/>
      <c r="AN2081" s="215"/>
      <c r="AO2081" s="215"/>
      <c r="AP2081" s="215"/>
      <c r="AQ2081" s="215"/>
      <c r="AR2081" s="215"/>
      <c r="AS2081" s="215"/>
      <c r="AT2081" s="215"/>
      <c r="AU2081" s="215"/>
    </row>
    <row r="2082" spans="3:47">
      <c r="C2082" s="38"/>
      <c r="D2082" s="38"/>
      <c r="AA2082" s="215"/>
      <c r="AB2082" s="215"/>
      <c r="AC2082" s="215"/>
      <c r="AD2082" s="215"/>
      <c r="AE2082" s="215"/>
      <c r="AF2082" s="227"/>
      <c r="AG2082" s="225"/>
      <c r="AN2082" s="215"/>
      <c r="AO2082" s="215"/>
      <c r="AP2082" s="215"/>
      <c r="AQ2082" s="215"/>
      <c r="AR2082" s="215"/>
      <c r="AS2082" s="215"/>
      <c r="AT2082" s="215"/>
      <c r="AU2082" s="215"/>
    </row>
    <row r="2083" spans="3:47">
      <c r="C2083" s="38"/>
      <c r="D2083" s="38"/>
      <c r="AA2083" s="215"/>
      <c r="AB2083" s="215"/>
      <c r="AC2083" s="215"/>
      <c r="AD2083" s="215"/>
      <c r="AE2083" s="215"/>
      <c r="AF2083" s="227"/>
      <c r="AG2083" s="225"/>
      <c r="AN2083" s="215"/>
      <c r="AO2083" s="215"/>
      <c r="AP2083" s="215"/>
      <c r="AQ2083" s="215"/>
      <c r="AR2083" s="215"/>
      <c r="AS2083" s="215"/>
      <c r="AT2083" s="215"/>
      <c r="AU2083" s="215"/>
    </row>
    <row r="2084" spans="3:47">
      <c r="C2084" s="38"/>
      <c r="D2084" s="38"/>
      <c r="AA2084" s="215"/>
      <c r="AB2084" s="215"/>
      <c r="AC2084" s="215"/>
      <c r="AD2084" s="215"/>
      <c r="AE2084" s="215"/>
      <c r="AF2084" s="227"/>
      <c r="AG2084" s="225"/>
      <c r="AN2084" s="215"/>
      <c r="AO2084" s="215"/>
      <c r="AP2084" s="215"/>
      <c r="AQ2084" s="215"/>
      <c r="AR2084" s="215"/>
      <c r="AS2084" s="215"/>
      <c r="AT2084" s="215"/>
      <c r="AU2084" s="215"/>
    </row>
    <row r="2085" spans="3:47">
      <c r="C2085" s="38"/>
      <c r="D2085" s="38"/>
      <c r="AA2085" s="215"/>
      <c r="AB2085" s="215"/>
      <c r="AC2085" s="215"/>
      <c r="AD2085" s="215"/>
      <c r="AE2085" s="215"/>
      <c r="AF2085" s="227"/>
      <c r="AG2085" s="225"/>
      <c r="AN2085" s="215"/>
      <c r="AO2085" s="215"/>
      <c r="AP2085" s="215"/>
      <c r="AQ2085" s="215"/>
      <c r="AR2085" s="215"/>
      <c r="AS2085" s="215"/>
      <c r="AT2085" s="215"/>
      <c r="AU2085" s="215"/>
    </row>
    <row r="2086" spans="3:47">
      <c r="C2086" s="38"/>
      <c r="D2086" s="38"/>
      <c r="AA2086" s="215"/>
      <c r="AB2086" s="215"/>
      <c r="AC2086" s="215"/>
      <c r="AD2086" s="215"/>
      <c r="AE2086" s="215"/>
      <c r="AF2086" s="227"/>
      <c r="AG2086" s="225"/>
      <c r="AN2086" s="215"/>
      <c r="AO2086" s="215"/>
      <c r="AP2086" s="215"/>
      <c r="AQ2086" s="215"/>
      <c r="AR2086" s="215"/>
      <c r="AS2086" s="215"/>
      <c r="AT2086" s="215"/>
      <c r="AU2086" s="215"/>
    </row>
    <row r="2087" spans="3:47">
      <c r="C2087" s="38"/>
      <c r="D2087" s="38"/>
      <c r="AA2087" s="215"/>
      <c r="AB2087" s="215"/>
      <c r="AC2087" s="215"/>
      <c r="AD2087" s="215"/>
      <c r="AE2087" s="215"/>
      <c r="AF2087" s="227"/>
      <c r="AG2087" s="225"/>
      <c r="AN2087" s="215"/>
      <c r="AO2087" s="215"/>
      <c r="AP2087" s="215"/>
      <c r="AQ2087" s="215"/>
      <c r="AR2087" s="215"/>
      <c r="AS2087" s="215"/>
      <c r="AT2087" s="215"/>
      <c r="AU2087" s="215"/>
    </row>
    <row r="2088" spans="3:47">
      <c r="C2088" s="38"/>
      <c r="D2088" s="38"/>
      <c r="AA2088" s="215"/>
      <c r="AB2088" s="215"/>
      <c r="AC2088" s="215"/>
      <c r="AD2088" s="215"/>
      <c r="AE2088" s="215"/>
      <c r="AF2088" s="227"/>
      <c r="AG2088" s="225"/>
      <c r="AN2088" s="215"/>
      <c r="AO2088" s="215"/>
      <c r="AP2088" s="215"/>
      <c r="AQ2088" s="215"/>
      <c r="AR2088" s="215"/>
      <c r="AS2088" s="215"/>
      <c r="AT2088" s="215"/>
      <c r="AU2088" s="215"/>
    </row>
    <row r="2089" spans="3:47">
      <c r="C2089" s="38"/>
      <c r="D2089" s="38"/>
      <c r="AA2089" s="215"/>
      <c r="AB2089" s="215"/>
      <c r="AC2089" s="215"/>
      <c r="AD2089" s="215"/>
      <c r="AE2089" s="215"/>
      <c r="AF2089" s="227"/>
      <c r="AG2089" s="225"/>
      <c r="AN2089" s="215"/>
      <c r="AO2089" s="215"/>
      <c r="AP2089" s="215"/>
      <c r="AQ2089" s="215"/>
      <c r="AR2089" s="215"/>
      <c r="AS2089" s="215"/>
      <c r="AT2089" s="215"/>
      <c r="AU2089" s="215"/>
    </row>
    <row r="2090" spans="3:47">
      <c r="C2090" s="38"/>
      <c r="D2090" s="38"/>
      <c r="AA2090" s="215"/>
      <c r="AB2090" s="215"/>
      <c r="AC2090" s="215"/>
      <c r="AD2090" s="215"/>
      <c r="AE2090" s="215"/>
      <c r="AF2090" s="227"/>
      <c r="AG2090" s="225"/>
      <c r="AN2090" s="215"/>
      <c r="AO2090" s="215"/>
      <c r="AP2090" s="215"/>
      <c r="AQ2090" s="215"/>
      <c r="AR2090" s="215"/>
      <c r="AS2090" s="215"/>
      <c r="AT2090" s="215"/>
      <c r="AU2090" s="215"/>
    </row>
    <row r="2091" spans="3:47">
      <c r="C2091" s="38"/>
      <c r="D2091" s="38"/>
      <c r="AA2091" s="215"/>
      <c r="AB2091" s="215"/>
      <c r="AC2091" s="215"/>
      <c r="AD2091" s="215"/>
      <c r="AE2091" s="215"/>
      <c r="AF2091" s="227"/>
      <c r="AG2091" s="225"/>
      <c r="AN2091" s="215"/>
      <c r="AO2091" s="215"/>
      <c r="AP2091" s="215"/>
      <c r="AQ2091" s="215"/>
      <c r="AR2091" s="215"/>
      <c r="AS2091" s="215"/>
      <c r="AT2091" s="215"/>
      <c r="AU2091" s="215"/>
    </row>
    <row r="2092" spans="3:47">
      <c r="C2092" s="38"/>
      <c r="D2092" s="38"/>
      <c r="AA2092" s="215"/>
      <c r="AB2092" s="215"/>
      <c r="AC2092" s="215"/>
      <c r="AD2092" s="215"/>
      <c r="AE2092" s="215"/>
      <c r="AF2092" s="227"/>
      <c r="AG2092" s="225"/>
      <c r="AN2092" s="215"/>
      <c r="AO2092" s="215"/>
      <c r="AP2092" s="215"/>
      <c r="AQ2092" s="215"/>
      <c r="AR2092" s="215"/>
      <c r="AS2092" s="215"/>
      <c r="AT2092" s="215"/>
      <c r="AU2092" s="215"/>
    </row>
    <row r="2093" spans="3:47">
      <c r="C2093" s="38"/>
      <c r="D2093" s="38"/>
      <c r="AA2093" s="215"/>
      <c r="AB2093" s="215"/>
      <c r="AC2093" s="215"/>
      <c r="AD2093" s="215"/>
      <c r="AE2093" s="215"/>
      <c r="AF2093" s="227"/>
      <c r="AG2093" s="225"/>
      <c r="AN2093" s="215"/>
      <c r="AO2093" s="215"/>
      <c r="AP2093" s="215"/>
      <c r="AQ2093" s="215"/>
      <c r="AR2093" s="215"/>
      <c r="AS2093" s="215"/>
      <c r="AT2093" s="215"/>
      <c r="AU2093" s="215"/>
    </row>
    <row r="2094" spans="3:47">
      <c r="C2094" s="38"/>
      <c r="D2094" s="38"/>
      <c r="AA2094" s="215"/>
      <c r="AB2094" s="215"/>
      <c r="AC2094" s="215"/>
      <c r="AD2094" s="215"/>
      <c r="AE2094" s="215"/>
      <c r="AF2094" s="227"/>
      <c r="AG2094" s="225"/>
      <c r="AN2094" s="215"/>
      <c r="AO2094" s="215"/>
      <c r="AP2094" s="215"/>
      <c r="AQ2094" s="215"/>
      <c r="AR2094" s="215"/>
      <c r="AS2094" s="215"/>
      <c r="AT2094" s="215"/>
      <c r="AU2094" s="215"/>
    </row>
    <row r="2095" spans="3:47">
      <c r="C2095" s="38"/>
      <c r="D2095" s="38"/>
      <c r="AA2095" s="215"/>
      <c r="AB2095" s="215"/>
      <c r="AC2095" s="215"/>
      <c r="AD2095" s="215"/>
      <c r="AE2095" s="215"/>
      <c r="AF2095" s="227"/>
      <c r="AG2095" s="225"/>
      <c r="AN2095" s="215"/>
      <c r="AO2095" s="215"/>
      <c r="AP2095" s="215"/>
      <c r="AQ2095" s="215"/>
      <c r="AR2095" s="215"/>
      <c r="AS2095" s="215"/>
      <c r="AT2095" s="215"/>
      <c r="AU2095" s="215"/>
    </row>
    <row r="2096" spans="3:47">
      <c r="C2096" s="38"/>
      <c r="D2096" s="38"/>
      <c r="AA2096" s="215"/>
      <c r="AB2096" s="215"/>
      <c r="AC2096" s="215"/>
      <c r="AD2096" s="215"/>
      <c r="AE2096" s="215"/>
      <c r="AF2096" s="227"/>
      <c r="AG2096" s="225"/>
      <c r="AN2096" s="215"/>
      <c r="AO2096" s="215"/>
      <c r="AP2096" s="215"/>
      <c r="AQ2096" s="215"/>
      <c r="AR2096" s="215"/>
      <c r="AS2096" s="215"/>
      <c r="AT2096" s="215"/>
      <c r="AU2096" s="215"/>
    </row>
    <row r="2097" spans="3:47">
      <c r="C2097" s="38"/>
      <c r="D2097" s="38"/>
      <c r="AA2097" s="215"/>
      <c r="AB2097" s="215"/>
      <c r="AC2097" s="215"/>
      <c r="AD2097" s="215"/>
      <c r="AE2097" s="215"/>
      <c r="AF2097" s="227"/>
      <c r="AG2097" s="225"/>
      <c r="AN2097" s="215"/>
      <c r="AO2097" s="215"/>
      <c r="AP2097" s="215"/>
      <c r="AQ2097" s="215"/>
      <c r="AR2097" s="215"/>
      <c r="AS2097" s="215"/>
      <c r="AT2097" s="215"/>
      <c r="AU2097" s="215"/>
    </row>
    <row r="2098" spans="3:47">
      <c r="C2098" s="38"/>
      <c r="D2098" s="38"/>
      <c r="AA2098" s="215"/>
      <c r="AB2098" s="215"/>
      <c r="AC2098" s="215"/>
      <c r="AD2098" s="215"/>
      <c r="AE2098" s="215"/>
      <c r="AF2098" s="227"/>
      <c r="AG2098" s="225"/>
      <c r="AN2098" s="215"/>
      <c r="AO2098" s="215"/>
      <c r="AP2098" s="215"/>
      <c r="AQ2098" s="215"/>
      <c r="AR2098" s="215"/>
      <c r="AS2098" s="215"/>
      <c r="AT2098" s="215"/>
      <c r="AU2098" s="215"/>
    </row>
    <row r="2099" spans="3:47">
      <c r="C2099" s="38"/>
      <c r="D2099" s="38"/>
      <c r="AA2099" s="215"/>
      <c r="AB2099" s="215"/>
      <c r="AC2099" s="215"/>
      <c r="AD2099" s="215"/>
      <c r="AE2099" s="215"/>
      <c r="AF2099" s="227"/>
      <c r="AG2099" s="225"/>
      <c r="AN2099" s="215"/>
      <c r="AO2099" s="215"/>
      <c r="AP2099" s="215"/>
      <c r="AQ2099" s="215"/>
      <c r="AR2099" s="215"/>
      <c r="AS2099" s="215"/>
      <c r="AT2099" s="215"/>
      <c r="AU2099" s="215"/>
    </row>
    <row r="2100" spans="3:47">
      <c r="C2100" s="38"/>
      <c r="D2100" s="38"/>
      <c r="AA2100" s="215"/>
      <c r="AB2100" s="215"/>
      <c r="AC2100" s="215"/>
      <c r="AD2100" s="215"/>
      <c r="AE2100" s="215"/>
      <c r="AF2100" s="227"/>
      <c r="AG2100" s="225"/>
      <c r="AN2100" s="215"/>
      <c r="AO2100" s="215"/>
      <c r="AP2100" s="215"/>
      <c r="AQ2100" s="215"/>
      <c r="AR2100" s="215"/>
      <c r="AS2100" s="215"/>
      <c r="AT2100" s="215"/>
      <c r="AU2100" s="215"/>
    </row>
    <row r="2101" spans="3:47">
      <c r="C2101" s="38"/>
      <c r="D2101" s="38"/>
      <c r="AA2101" s="215"/>
      <c r="AB2101" s="215"/>
      <c r="AC2101" s="215"/>
      <c r="AD2101" s="215"/>
      <c r="AE2101" s="215"/>
      <c r="AF2101" s="227"/>
      <c r="AG2101" s="225"/>
      <c r="AN2101" s="215"/>
      <c r="AO2101" s="215"/>
      <c r="AP2101" s="215"/>
      <c r="AQ2101" s="215"/>
      <c r="AR2101" s="215"/>
      <c r="AS2101" s="215"/>
      <c r="AT2101" s="215"/>
      <c r="AU2101" s="215"/>
    </row>
    <row r="2102" spans="3:47">
      <c r="C2102" s="38"/>
      <c r="D2102" s="38"/>
      <c r="AA2102" s="215"/>
      <c r="AB2102" s="215"/>
      <c r="AC2102" s="215"/>
      <c r="AD2102" s="215"/>
      <c r="AE2102" s="215"/>
      <c r="AF2102" s="227"/>
      <c r="AG2102" s="225"/>
      <c r="AN2102" s="215"/>
      <c r="AO2102" s="215"/>
      <c r="AP2102" s="215"/>
      <c r="AQ2102" s="215"/>
      <c r="AR2102" s="215"/>
      <c r="AS2102" s="215"/>
      <c r="AT2102" s="215"/>
      <c r="AU2102" s="215"/>
    </row>
    <row r="2103" spans="3:47">
      <c r="C2103" s="38"/>
      <c r="D2103" s="38"/>
      <c r="AA2103" s="215"/>
      <c r="AB2103" s="215"/>
      <c r="AC2103" s="215"/>
      <c r="AD2103" s="215"/>
      <c r="AE2103" s="215"/>
      <c r="AF2103" s="227"/>
      <c r="AG2103" s="225"/>
      <c r="AN2103" s="215"/>
      <c r="AO2103" s="215"/>
      <c r="AP2103" s="215"/>
      <c r="AQ2103" s="215"/>
      <c r="AR2103" s="215"/>
      <c r="AS2103" s="215"/>
      <c r="AT2103" s="215"/>
      <c r="AU2103" s="215"/>
    </row>
    <row r="2104" spans="3:47">
      <c r="C2104" s="38"/>
      <c r="D2104" s="38"/>
      <c r="AA2104" s="215"/>
      <c r="AB2104" s="215"/>
      <c r="AC2104" s="215"/>
      <c r="AD2104" s="215"/>
      <c r="AE2104" s="215"/>
      <c r="AF2104" s="227"/>
      <c r="AG2104" s="225"/>
      <c r="AN2104" s="215"/>
      <c r="AO2104" s="215"/>
      <c r="AP2104" s="215"/>
      <c r="AQ2104" s="215"/>
      <c r="AR2104" s="215"/>
      <c r="AS2104" s="215"/>
      <c r="AT2104" s="215"/>
      <c r="AU2104" s="215"/>
    </row>
    <row r="2105" spans="3:47">
      <c r="C2105" s="38"/>
      <c r="D2105" s="38"/>
      <c r="AA2105" s="215"/>
      <c r="AB2105" s="215"/>
      <c r="AC2105" s="215"/>
      <c r="AD2105" s="215"/>
      <c r="AE2105" s="215"/>
      <c r="AF2105" s="227"/>
      <c r="AG2105" s="225"/>
      <c r="AN2105" s="215"/>
      <c r="AO2105" s="215"/>
      <c r="AP2105" s="215"/>
      <c r="AQ2105" s="215"/>
      <c r="AR2105" s="215"/>
      <c r="AS2105" s="215"/>
      <c r="AT2105" s="215"/>
      <c r="AU2105" s="215"/>
    </row>
    <row r="2106" spans="3:47">
      <c r="C2106" s="38"/>
      <c r="D2106" s="38"/>
      <c r="AA2106" s="215"/>
      <c r="AB2106" s="215"/>
      <c r="AC2106" s="215"/>
      <c r="AD2106" s="215"/>
      <c r="AE2106" s="215"/>
      <c r="AF2106" s="227"/>
      <c r="AG2106" s="225"/>
      <c r="AN2106" s="215"/>
      <c r="AO2106" s="215"/>
      <c r="AP2106" s="215"/>
      <c r="AQ2106" s="215"/>
      <c r="AR2106" s="215"/>
      <c r="AS2106" s="215"/>
      <c r="AT2106" s="215"/>
      <c r="AU2106" s="215"/>
    </row>
    <row r="2107" spans="3:47">
      <c r="C2107" s="38"/>
      <c r="D2107" s="38"/>
      <c r="AA2107" s="215"/>
      <c r="AB2107" s="215"/>
      <c r="AC2107" s="215"/>
      <c r="AD2107" s="215"/>
      <c r="AE2107" s="215"/>
      <c r="AF2107" s="227"/>
      <c r="AG2107" s="225"/>
      <c r="AN2107" s="215"/>
      <c r="AO2107" s="215"/>
      <c r="AP2107" s="215"/>
      <c r="AQ2107" s="215"/>
      <c r="AR2107" s="215"/>
      <c r="AS2107" s="215"/>
      <c r="AT2107" s="215"/>
      <c r="AU2107" s="215"/>
    </row>
    <row r="2108" spans="3:47">
      <c r="C2108" s="38"/>
      <c r="D2108" s="38"/>
      <c r="AA2108" s="215"/>
      <c r="AB2108" s="215"/>
      <c r="AC2108" s="215"/>
      <c r="AD2108" s="215"/>
      <c r="AE2108" s="215"/>
      <c r="AF2108" s="227"/>
      <c r="AG2108" s="225"/>
      <c r="AN2108" s="215"/>
      <c r="AO2108" s="215"/>
      <c r="AP2108" s="215"/>
      <c r="AQ2108" s="215"/>
      <c r="AR2108" s="215"/>
      <c r="AS2108" s="215"/>
      <c r="AT2108" s="215"/>
      <c r="AU2108" s="215"/>
    </row>
    <row r="2109" spans="3:47">
      <c r="C2109" s="38"/>
      <c r="D2109" s="38"/>
      <c r="AA2109" s="215"/>
      <c r="AB2109" s="215"/>
      <c r="AC2109" s="215"/>
      <c r="AD2109" s="215"/>
      <c r="AE2109" s="215"/>
      <c r="AF2109" s="227"/>
      <c r="AG2109" s="225"/>
      <c r="AN2109" s="215"/>
      <c r="AO2109" s="215"/>
      <c r="AP2109" s="215"/>
      <c r="AQ2109" s="215"/>
      <c r="AR2109" s="215"/>
      <c r="AS2109" s="215"/>
      <c r="AT2109" s="215"/>
      <c r="AU2109" s="215"/>
    </row>
    <row r="2110" spans="3:47">
      <c r="C2110" s="38"/>
      <c r="D2110" s="38"/>
      <c r="AA2110" s="215"/>
      <c r="AB2110" s="215"/>
      <c r="AC2110" s="215"/>
      <c r="AD2110" s="215"/>
      <c r="AE2110" s="215"/>
      <c r="AF2110" s="227"/>
      <c r="AG2110" s="225"/>
      <c r="AN2110" s="215"/>
      <c r="AO2110" s="215"/>
      <c r="AP2110" s="215"/>
      <c r="AQ2110" s="215"/>
      <c r="AR2110" s="215"/>
      <c r="AS2110" s="215"/>
      <c r="AT2110" s="215"/>
      <c r="AU2110" s="215"/>
    </row>
    <row r="2111" spans="3:47">
      <c r="C2111" s="38"/>
      <c r="D2111" s="38"/>
      <c r="AA2111" s="215"/>
      <c r="AB2111" s="215"/>
      <c r="AC2111" s="215"/>
      <c r="AD2111" s="215"/>
      <c r="AE2111" s="215"/>
      <c r="AF2111" s="227"/>
      <c r="AG2111" s="225"/>
      <c r="AN2111" s="215"/>
      <c r="AO2111" s="215"/>
      <c r="AP2111" s="215"/>
      <c r="AQ2111" s="215"/>
      <c r="AR2111" s="215"/>
      <c r="AS2111" s="215"/>
      <c r="AT2111" s="215"/>
      <c r="AU2111" s="215"/>
    </row>
    <row r="2112" spans="3:47">
      <c r="C2112" s="38"/>
      <c r="D2112" s="38"/>
      <c r="AA2112" s="215"/>
      <c r="AB2112" s="215"/>
      <c r="AC2112" s="215"/>
      <c r="AD2112" s="215"/>
      <c r="AE2112" s="215"/>
      <c r="AF2112" s="227"/>
      <c r="AG2112" s="225"/>
      <c r="AN2112" s="215"/>
      <c r="AO2112" s="215"/>
      <c r="AP2112" s="215"/>
      <c r="AQ2112" s="215"/>
      <c r="AR2112" s="215"/>
      <c r="AS2112" s="215"/>
      <c r="AT2112" s="215"/>
      <c r="AU2112" s="215"/>
    </row>
    <row r="2113" spans="3:47">
      <c r="C2113" s="38"/>
      <c r="D2113" s="38"/>
      <c r="AA2113" s="215"/>
      <c r="AB2113" s="215"/>
      <c r="AC2113" s="215"/>
      <c r="AD2113" s="215"/>
      <c r="AE2113" s="215"/>
      <c r="AF2113" s="227"/>
      <c r="AG2113" s="225"/>
      <c r="AN2113" s="215"/>
      <c r="AO2113" s="215"/>
      <c r="AP2113" s="215"/>
      <c r="AQ2113" s="215"/>
      <c r="AR2113" s="215"/>
      <c r="AS2113" s="215"/>
      <c r="AT2113" s="215"/>
      <c r="AU2113" s="215"/>
    </row>
    <row r="2114" spans="3:47">
      <c r="C2114" s="38"/>
      <c r="D2114" s="38"/>
      <c r="AA2114" s="215"/>
      <c r="AB2114" s="215"/>
      <c r="AC2114" s="215"/>
      <c r="AD2114" s="215"/>
      <c r="AE2114" s="215"/>
      <c r="AF2114" s="227"/>
      <c r="AG2114" s="225"/>
      <c r="AN2114" s="215"/>
      <c r="AO2114" s="215"/>
      <c r="AP2114" s="215"/>
      <c r="AQ2114" s="215"/>
      <c r="AR2114" s="215"/>
      <c r="AS2114" s="215"/>
      <c r="AT2114" s="215"/>
      <c r="AU2114" s="215"/>
    </row>
    <row r="2115" spans="3:47">
      <c r="C2115" s="38"/>
      <c r="D2115" s="38"/>
      <c r="AA2115" s="215"/>
      <c r="AB2115" s="215"/>
      <c r="AC2115" s="215"/>
      <c r="AD2115" s="215"/>
      <c r="AE2115" s="215"/>
      <c r="AF2115" s="227"/>
      <c r="AG2115" s="225"/>
      <c r="AN2115" s="215"/>
      <c r="AO2115" s="215"/>
      <c r="AP2115" s="215"/>
      <c r="AQ2115" s="215"/>
      <c r="AR2115" s="215"/>
      <c r="AS2115" s="215"/>
      <c r="AT2115" s="215"/>
      <c r="AU2115" s="215"/>
    </row>
    <row r="2116" spans="3:47">
      <c r="C2116" s="38"/>
      <c r="D2116" s="38"/>
      <c r="AA2116" s="215"/>
      <c r="AB2116" s="215"/>
      <c r="AC2116" s="215"/>
      <c r="AD2116" s="215"/>
      <c r="AE2116" s="215"/>
      <c r="AF2116" s="227"/>
      <c r="AG2116" s="225"/>
      <c r="AN2116" s="215"/>
      <c r="AO2116" s="215"/>
      <c r="AP2116" s="215"/>
      <c r="AQ2116" s="215"/>
      <c r="AR2116" s="215"/>
      <c r="AS2116" s="215"/>
      <c r="AT2116" s="215"/>
      <c r="AU2116" s="215"/>
    </row>
    <row r="2117" spans="3:47">
      <c r="C2117" s="38"/>
      <c r="D2117" s="38"/>
      <c r="AA2117" s="215"/>
      <c r="AB2117" s="215"/>
      <c r="AC2117" s="215"/>
      <c r="AD2117" s="215"/>
      <c r="AE2117" s="215"/>
      <c r="AF2117" s="227"/>
      <c r="AG2117" s="225"/>
      <c r="AN2117" s="215"/>
      <c r="AO2117" s="215"/>
      <c r="AP2117" s="215"/>
      <c r="AQ2117" s="215"/>
      <c r="AR2117" s="215"/>
      <c r="AS2117" s="215"/>
      <c r="AT2117" s="215"/>
      <c r="AU2117" s="215"/>
    </row>
    <row r="2118" spans="3:47">
      <c r="C2118" s="38"/>
      <c r="D2118" s="38"/>
      <c r="AA2118" s="215"/>
      <c r="AB2118" s="215"/>
      <c r="AC2118" s="215"/>
      <c r="AD2118" s="215"/>
      <c r="AE2118" s="215"/>
      <c r="AF2118" s="227"/>
      <c r="AG2118" s="225"/>
      <c r="AN2118" s="215"/>
      <c r="AO2118" s="215"/>
      <c r="AP2118" s="215"/>
      <c r="AQ2118" s="215"/>
      <c r="AR2118" s="215"/>
      <c r="AS2118" s="215"/>
      <c r="AT2118" s="215"/>
      <c r="AU2118" s="215"/>
    </row>
    <row r="2119" spans="3:47">
      <c r="C2119" s="38"/>
      <c r="D2119" s="38"/>
      <c r="AA2119" s="215"/>
      <c r="AB2119" s="215"/>
      <c r="AC2119" s="215"/>
      <c r="AD2119" s="215"/>
      <c r="AE2119" s="215"/>
      <c r="AF2119" s="227"/>
      <c r="AG2119" s="225"/>
      <c r="AN2119" s="215"/>
      <c r="AO2119" s="215"/>
      <c r="AP2119" s="215"/>
      <c r="AQ2119" s="215"/>
      <c r="AR2119" s="215"/>
      <c r="AS2119" s="215"/>
      <c r="AT2119" s="215"/>
      <c r="AU2119" s="215"/>
    </row>
    <row r="2120" spans="3:47">
      <c r="C2120" s="38"/>
      <c r="D2120" s="38"/>
      <c r="AA2120" s="215"/>
      <c r="AB2120" s="215"/>
      <c r="AC2120" s="215"/>
      <c r="AD2120" s="215"/>
      <c r="AE2120" s="215"/>
      <c r="AF2120" s="227"/>
      <c r="AG2120" s="225"/>
      <c r="AN2120" s="215"/>
      <c r="AO2120" s="215"/>
      <c r="AP2120" s="215"/>
      <c r="AQ2120" s="215"/>
      <c r="AR2120" s="215"/>
      <c r="AS2120" s="215"/>
      <c r="AT2120" s="215"/>
      <c r="AU2120" s="215"/>
    </row>
    <row r="2121" spans="3:47">
      <c r="C2121" s="38"/>
      <c r="D2121" s="38"/>
      <c r="AA2121" s="215"/>
      <c r="AB2121" s="215"/>
      <c r="AC2121" s="215"/>
      <c r="AD2121" s="215"/>
      <c r="AE2121" s="215"/>
      <c r="AF2121" s="227"/>
      <c r="AG2121" s="225"/>
      <c r="AN2121" s="215"/>
      <c r="AO2121" s="215"/>
      <c r="AP2121" s="215"/>
      <c r="AQ2121" s="215"/>
      <c r="AR2121" s="215"/>
      <c r="AS2121" s="215"/>
      <c r="AT2121" s="215"/>
      <c r="AU2121" s="215"/>
    </row>
    <row r="2122" spans="3:47">
      <c r="C2122" s="38"/>
      <c r="D2122" s="38"/>
      <c r="AA2122" s="215"/>
      <c r="AB2122" s="215"/>
      <c r="AC2122" s="215"/>
      <c r="AD2122" s="215"/>
      <c r="AE2122" s="215"/>
      <c r="AF2122" s="227"/>
      <c r="AG2122" s="225"/>
      <c r="AN2122" s="215"/>
      <c r="AO2122" s="215"/>
      <c r="AP2122" s="215"/>
      <c r="AQ2122" s="215"/>
      <c r="AR2122" s="215"/>
      <c r="AS2122" s="215"/>
      <c r="AT2122" s="215"/>
      <c r="AU2122" s="215"/>
    </row>
    <row r="2123" spans="3:47">
      <c r="C2123" s="38"/>
      <c r="D2123" s="38"/>
      <c r="AA2123" s="215"/>
      <c r="AB2123" s="215"/>
      <c r="AC2123" s="215"/>
      <c r="AD2123" s="215"/>
      <c r="AE2123" s="215"/>
      <c r="AF2123" s="227"/>
      <c r="AG2123" s="225"/>
      <c r="AN2123" s="215"/>
      <c r="AO2123" s="215"/>
      <c r="AP2123" s="215"/>
      <c r="AQ2123" s="215"/>
      <c r="AR2123" s="215"/>
      <c r="AS2123" s="215"/>
      <c r="AT2123" s="215"/>
      <c r="AU2123" s="215"/>
    </row>
    <row r="2124" spans="3:47">
      <c r="C2124" s="38"/>
      <c r="D2124" s="38"/>
      <c r="AA2124" s="215"/>
      <c r="AB2124" s="215"/>
      <c r="AC2124" s="215"/>
      <c r="AD2124" s="215"/>
      <c r="AE2124" s="215"/>
      <c r="AF2124" s="227"/>
      <c r="AG2124" s="225"/>
      <c r="AN2124" s="215"/>
      <c r="AO2124" s="215"/>
      <c r="AP2124" s="215"/>
      <c r="AQ2124" s="215"/>
      <c r="AR2124" s="215"/>
      <c r="AS2124" s="215"/>
      <c r="AT2124" s="215"/>
      <c r="AU2124" s="215"/>
    </row>
    <row r="2125" spans="3:47">
      <c r="C2125" s="38"/>
      <c r="D2125" s="38"/>
      <c r="AA2125" s="215"/>
      <c r="AB2125" s="215"/>
      <c r="AC2125" s="215"/>
      <c r="AD2125" s="215"/>
      <c r="AE2125" s="215"/>
      <c r="AF2125" s="227"/>
      <c r="AG2125" s="225"/>
      <c r="AN2125" s="215"/>
      <c r="AO2125" s="215"/>
      <c r="AP2125" s="215"/>
      <c r="AQ2125" s="215"/>
      <c r="AR2125" s="215"/>
      <c r="AS2125" s="215"/>
      <c r="AT2125" s="215"/>
      <c r="AU2125" s="215"/>
    </row>
    <row r="2126" spans="3:47">
      <c r="C2126" s="38"/>
      <c r="D2126" s="38"/>
      <c r="AA2126" s="215"/>
      <c r="AB2126" s="215"/>
      <c r="AC2126" s="215"/>
      <c r="AD2126" s="215"/>
      <c r="AE2126" s="215"/>
      <c r="AF2126" s="227"/>
      <c r="AG2126" s="225"/>
      <c r="AN2126" s="215"/>
      <c r="AO2126" s="215"/>
      <c r="AP2126" s="215"/>
      <c r="AQ2126" s="215"/>
      <c r="AR2126" s="215"/>
      <c r="AS2126" s="215"/>
      <c r="AT2126" s="215"/>
      <c r="AU2126" s="215"/>
    </row>
    <row r="2127" spans="3:47">
      <c r="C2127" s="38"/>
      <c r="D2127" s="38"/>
      <c r="AA2127" s="215"/>
      <c r="AB2127" s="215"/>
      <c r="AC2127" s="215"/>
      <c r="AD2127" s="215"/>
      <c r="AE2127" s="215"/>
      <c r="AF2127" s="227"/>
      <c r="AG2127" s="225"/>
      <c r="AN2127" s="215"/>
      <c r="AO2127" s="215"/>
      <c r="AP2127" s="215"/>
      <c r="AQ2127" s="215"/>
      <c r="AR2127" s="215"/>
      <c r="AS2127" s="215"/>
      <c r="AT2127" s="215"/>
      <c r="AU2127" s="215"/>
    </row>
    <row r="2128" spans="3:47">
      <c r="C2128" s="38"/>
      <c r="D2128" s="38"/>
      <c r="AA2128" s="215"/>
      <c r="AB2128" s="215"/>
      <c r="AC2128" s="215"/>
      <c r="AD2128" s="215"/>
      <c r="AE2128" s="215"/>
      <c r="AF2128" s="227"/>
      <c r="AG2128" s="225"/>
      <c r="AN2128" s="215"/>
      <c r="AO2128" s="215"/>
      <c r="AP2128" s="215"/>
      <c r="AQ2128" s="215"/>
      <c r="AR2128" s="215"/>
      <c r="AS2128" s="215"/>
      <c r="AT2128" s="215"/>
      <c r="AU2128" s="215"/>
    </row>
    <row r="2129" spans="3:47">
      <c r="C2129" s="38"/>
      <c r="D2129" s="38"/>
      <c r="AA2129" s="215"/>
      <c r="AB2129" s="215"/>
      <c r="AC2129" s="215"/>
      <c r="AD2129" s="215"/>
      <c r="AE2129" s="215"/>
      <c r="AF2129" s="227"/>
      <c r="AG2129" s="225"/>
      <c r="AN2129" s="215"/>
      <c r="AO2129" s="215"/>
      <c r="AP2129" s="215"/>
      <c r="AQ2129" s="215"/>
      <c r="AR2129" s="215"/>
      <c r="AS2129" s="215"/>
      <c r="AT2129" s="215"/>
      <c r="AU2129" s="215"/>
    </row>
    <row r="2130" spans="3:47">
      <c r="C2130" s="38"/>
      <c r="D2130" s="38"/>
      <c r="AA2130" s="215"/>
      <c r="AB2130" s="215"/>
      <c r="AC2130" s="215"/>
      <c r="AD2130" s="215"/>
      <c r="AE2130" s="215"/>
      <c r="AF2130" s="227"/>
      <c r="AG2130" s="225"/>
      <c r="AN2130" s="215"/>
      <c r="AO2130" s="215"/>
      <c r="AP2130" s="215"/>
      <c r="AQ2130" s="215"/>
      <c r="AR2130" s="215"/>
      <c r="AS2130" s="215"/>
      <c r="AT2130" s="215"/>
      <c r="AU2130" s="215"/>
    </row>
    <row r="2131" spans="3:47">
      <c r="C2131" s="38"/>
      <c r="D2131" s="38"/>
      <c r="AA2131" s="215"/>
      <c r="AB2131" s="215"/>
      <c r="AC2131" s="215"/>
      <c r="AD2131" s="215"/>
      <c r="AE2131" s="215"/>
      <c r="AF2131" s="227"/>
      <c r="AG2131" s="225"/>
      <c r="AN2131" s="215"/>
      <c r="AO2131" s="215"/>
      <c r="AP2131" s="215"/>
      <c r="AQ2131" s="215"/>
      <c r="AR2131" s="215"/>
      <c r="AS2131" s="215"/>
      <c r="AT2131" s="215"/>
      <c r="AU2131" s="215"/>
    </row>
    <row r="2132" spans="3:47">
      <c r="C2132" s="38"/>
      <c r="D2132" s="38"/>
      <c r="AA2132" s="215"/>
      <c r="AB2132" s="215"/>
      <c r="AC2132" s="215"/>
      <c r="AD2132" s="215"/>
      <c r="AE2132" s="215"/>
      <c r="AF2132" s="227"/>
      <c r="AG2132" s="225"/>
      <c r="AN2132" s="215"/>
      <c r="AO2132" s="215"/>
      <c r="AP2132" s="215"/>
      <c r="AQ2132" s="215"/>
      <c r="AR2132" s="215"/>
      <c r="AS2132" s="215"/>
      <c r="AT2132" s="215"/>
      <c r="AU2132" s="215"/>
    </row>
    <row r="2133" spans="3:47">
      <c r="C2133" s="38"/>
      <c r="D2133" s="38"/>
      <c r="AA2133" s="215"/>
      <c r="AB2133" s="215"/>
      <c r="AC2133" s="215"/>
      <c r="AD2133" s="215"/>
      <c r="AE2133" s="215"/>
      <c r="AF2133" s="227"/>
      <c r="AG2133" s="225"/>
      <c r="AN2133" s="215"/>
      <c r="AO2133" s="215"/>
      <c r="AP2133" s="215"/>
      <c r="AQ2133" s="215"/>
      <c r="AR2133" s="215"/>
      <c r="AS2133" s="215"/>
      <c r="AT2133" s="215"/>
      <c r="AU2133" s="215"/>
    </row>
    <row r="2134" spans="3:47">
      <c r="C2134" s="38"/>
      <c r="D2134" s="38"/>
      <c r="AA2134" s="215"/>
      <c r="AB2134" s="215"/>
      <c r="AC2134" s="215"/>
      <c r="AD2134" s="215"/>
      <c r="AE2134" s="215"/>
      <c r="AF2134" s="227"/>
      <c r="AG2134" s="225"/>
      <c r="AN2134" s="215"/>
      <c r="AO2134" s="215"/>
      <c r="AP2134" s="215"/>
      <c r="AQ2134" s="215"/>
      <c r="AR2134" s="215"/>
      <c r="AS2134" s="215"/>
      <c r="AT2134" s="215"/>
      <c r="AU2134" s="215"/>
    </row>
    <row r="2135" spans="3:47">
      <c r="C2135" s="38"/>
      <c r="D2135" s="38"/>
      <c r="AA2135" s="215"/>
      <c r="AB2135" s="215"/>
      <c r="AC2135" s="215"/>
      <c r="AD2135" s="215"/>
      <c r="AE2135" s="215"/>
      <c r="AF2135" s="227"/>
      <c r="AG2135" s="225"/>
      <c r="AN2135" s="215"/>
      <c r="AO2135" s="215"/>
      <c r="AP2135" s="215"/>
      <c r="AQ2135" s="215"/>
      <c r="AR2135" s="215"/>
      <c r="AS2135" s="215"/>
      <c r="AT2135" s="215"/>
      <c r="AU2135" s="215"/>
    </row>
    <row r="2136" spans="3:47">
      <c r="C2136" s="38"/>
      <c r="D2136" s="38"/>
      <c r="AA2136" s="215"/>
      <c r="AB2136" s="215"/>
      <c r="AC2136" s="215"/>
      <c r="AD2136" s="215"/>
      <c r="AE2136" s="215"/>
      <c r="AF2136" s="227"/>
      <c r="AG2136" s="225"/>
      <c r="AN2136" s="215"/>
      <c r="AO2136" s="215"/>
      <c r="AP2136" s="215"/>
      <c r="AQ2136" s="215"/>
      <c r="AR2136" s="215"/>
      <c r="AS2136" s="215"/>
      <c r="AT2136" s="215"/>
      <c r="AU2136" s="215"/>
    </row>
    <row r="2137" spans="3:47">
      <c r="C2137" s="38"/>
      <c r="D2137" s="38"/>
      <c r="AA2137" s="215"/>
      <c r="AB2137" s="215"/>
      <c r="AC2137" s="215"/>
      <c r="AD2137" s="215"/>
      <c r="AE2137" s="215"/>
      <c r="AF2137" s="227"/>
      <c r="AG2137" s="225"/>
      <c r="AN2137" s="215"/>
      <c r="AO2137" s="215"/>
      <c r="AP2137" s="215"/>
      <c r="AQ2137" s="215"/>
      <c r="AR2137" s="215"/>
      <c r="AS2137" s="215"/>
      <c r="AT2137" s="215"/>
      <c r="AU2137" s="215"/>
    </row>
    <row r="2138" spans="3:47">
      <c r="C2138" s="38"/>
      <c r="D2138" s="38"/>
      <c r="AA2138" s="215"/>
      <c r="AB2138" s="215"/>
      <c r="AC2138" s="215"/>
      <c r="AD2138" s="215"/>
      <c r="AE2138" s="215"/>
      <c r="AF2138" s="227"/>
      <c r="AG2138" s="225"/>
      <c r="AN2138" s="215"/>
      <c r="AO2138" s="215"/>
      <c r="AP2138" s="215"/>
      <c r="AQ2138" s="215"/>
      <c r="AR2138" s="215"/>
      <c r="AS2138" s="215"/>
      <c r="AT2138" s="215"/>
      <c r="AU2138" s="215"/>
    </row>
    <row r="2139" spans="3:47">
      <c r="C2139" s="38"/>
      <c r="D2139" s="38"/>
      <c r="AA2139" s="215"/>
      <c r="AB2139" s="215"/>
      <c r="AC2139" s="215"/>
      <c r="AD2139" s="215"/>
      <c r="AE2139" s="215"/>
      <c r="AF2139" s="227"/>
      <c r="AG2139" s="225"/>
      <c r="AN2139" s="215"/>
      <c r="AO2139" s="215"/>
      <c r="AP2139" s="215"/>
      <c r="AQ2139" s="215"/>
      <c r="AR2139" s="215"/>
      <c r="AS2139" s="215"/>
      <c r="AT2139" s="215"/>
      <c r="AU2139" s="215"/>
    </row>
    <row r="2140" spans="3:47">
      <c r="C2140" s="38"/>
      <c r="D2140" s="38"/>
      <c r="AA2140" s="215"/>
      <c r="AB2140" s="215"/>
      <c r="AC2140" s="215"/>
      <c r="AD2140" s="215"/>
      <c r="AE2140" s="215"/>
      <c r="AF2140" s="227"/>
      <c r="AG2140" s="225"/>
      <c r="AN2140" s="215"/>
      <c r="AO2140" s="215"/>
      <c r="AP2140" s="215"/>
      <c r="AQ2140" s="215"/>
      <c r="AR2140" s="215"/>
      <c r="AS2140" s="215"/>
      <c r="AT2140" s="215"/>
      <c r="AU2140" s="215"/>
    </row>
    <row r="2141" spans="3:47">
      <c r="C2141" s="38"/>
      <c r="D2141" s="38"/>
      <c r="AA2141" s="215"/>
      <c r="AB2141" s="215"/>
      <c r="AC2141" s="215"/>
      <c r="AD2141" s="215"/>
      <c r="AE2141" s="215"/>
      <c r="AF2141" s="227"/>
      <c r="AG2141" s="225"/>
      <c r="AN2141" s="215"/>
      <c r="AO2141" s="215"/>
      <c r="AP2141" s="215"/>
      <c r="AQ2141" s="215"/>
      <c r="AR2141" s="215"/>
      <c r="AS2141" s="215"/>
      <c r="AT2141" s="215"/>
      <c r="AU2141" s="215"/>
    </row>
    <row r="2142" spans="3:47">
      <c r="C2142" s="38"/>
      <c r="D2142" s="38"/>
      <c r="AA2142" s="215"/>
      <c r="AB2142" s="215"/>
      <c r="AC2142" s="215"/>
      <c r="AD2142" s="215"/>
      <c r="AE2142" s="215"/>
      <c r="AF2142" s="227"/>
      <c r="AG2142" s="225"/>
      <c r="AN2142" s="215"/>
      <c r="AO2142" s="215"/>
      <c r="AP2142" s="215"/>
      <c r="AQ2142" s="215"/>
      <c r="AR2142" s="215"/>
      <c r="AS2142" s="215"/>
      <c r="AT2142" s="215"/>
      <c r="AU2142" s="215"/>
    </row>
    <row r="2143" spans="3:47">
      <c r="C2143" s="38"/>
      <c r="D2143" s="38"/>
      <c r="AA2143" s="215"/>
      <c r="AB2143" s="215"/>
      <c r="AC2143" s="215"/>
      <c r="AD2143" s="215"/>
      <c r="AE2143" s="215"/>
      <c r="AF2143" s="227"/>
      <c r="AG2143" s="225"/>
      <c r="AN2143" s="215"/>
      <c r="AO2143" s="215"/>
      <c r="AP2143" s="215"/>
      <c r="AQ2143" s="215"/>
      <c r="AR2143" s="215"/>
      <c r="AS2143" s="215"/>
      <c r="AT2143" s="215"/>
      <c r="AU2143" s="215"/>
    </row>
    <row r="2144" spans="3:47">
      <c r="C2144" s="38"/>
      <c r="D2144" s="38"/>
      <c r="AA2144" s="215"/>
      <c r="AB2144" s="215"/>
      <c r="AC2144" s="215"/>
      <c r="AD2144" s="215"/>
      <c r="AE2144" s="215"/>
      <c r="AF2144" s="227"/>
      <c r="AG2144" s="225"/>
      <c r="AN2144" s="215"/>
      <c r="AO2144" s="215"/>
      <c r="AP2144" s="215"/>
      <c r="AQ2144" s="215"/>
      <c r="AR2144" s="215"/>
      <c r="AS2144" s="215"/>
      <c r="AT2144" s="215"/>
      <c r="AU2144" s="215"/>
    </row>
    <row r="2145" spans="3:47">
      <c r="C2145" s="38"/>
      <c r="D2145" s="38"/>
      <c r="AA2145" s="215"/>
      <c r="AB2145" s="215"/>
      <c r="AC2145" s="215"/>
      <c r="AD2145" s="215"/>
      <c r="AE2145" s="215"/>
      <c r="AF2145" s="227"/>
      <c r="AG2145" s="225"/>
      <c r="AN2145" s="215"/>
      <c r="AO2145" s="215"/>
      <c r="AP2145" s="215"/>
      <c r="AQ2145" s="215"/>
      <c r="AR2145" s="215"/>
      <c r="AS2145" s="215"/>
      <c r="AT2145" s="215"/>
      <c r="AU2145" s="215"/>
    </row>
    <row r="2146" spans="3:47">
      <c r="C2146" s="38"/>
      <c r="D2146" s="38"/>
      <c r="AA2146" s="215"/>
      <c r="AB2146" s="215"/>
      <c r="AC2146" s="215"/>
      <c r="AD2146" s="215"/>
      <c r="AE2146" s="215"/>
      <c r="AF2146" s="227"/>
      <c r="AG2146" s="225"/>
      <c r="AN2146" s="215"/>
      <c r="AO2146" s="215"/>
      <c r="AP2146" s="215"/>
      <c r="AQ2146" s="215"/>
      <c r="AR2146" s="215"/>
      <c r="AS2146" s="215"/>
      <c r="AT2146" s="215"/>
      <c r="AU2146" s="215"/>
    </row>
    <row r="2147" spans="3:47">
      <c r="C2147" s="38"/>
      <c r="D2147" s="38"/>
      <c r="AA2147" s="215"/>
      <c r="AB2147" s="215"/>
      <c r="AC2147" s="215"/>
      <c r="AD2147" s="215"/>
      <c r="AE2147" s="215"/>
      <c r="AF2147" s="227"/>
      <c r="AG2147" s="225"/>
      <c r="AN2147" s="215"/>
      <c r="AO2147" s="215"/>
      <c r="AP2147" s="215"/>
      <c r="AQ2147" s="215"/>
      <c r="AR2147" s="215"/>
      <c r="AS2147" s="215"/>
      <c r="AT2147" s="215"/>
      <c r="AU2147" s="215"/>
    </row>
    <row r="2148" spans="3:47">
      <c r="C2148" s="38"/>
      <c r="D2148" s="38"/>
      <c r="AA2148" s="215"/>
      <c r="AB2148" s="215"/>
      <c r="AC2148" s="215"/>
      <c r="AD2148" s="215"/>
      <c r="AE2148" s="215"/>
      <c r="AF2148" s="227"/>
      <c r="AG2148" s="225"/>
      <c r="AN2148" s="215"/>
      <c r="AO2148" s="215"/>
      <c r="AP2148" s="215"/>
      <c r="AQ2148" s="215"/>
      <c r="AR2148" s="215"/>
      <c r="AS2148" s="215"/>
      <c r="AT2148" s="215"/>
      <c r="AU2148" s="215"/>
    </row>
    <row r="2149" spans="3:47">
      <c r="C2149" s="38"/>
      <c r="D2149" s="38"/>
      <c r="AA2149" s="215"/>
      <c r="AB2149" s="215"/>
      <c r="AC2149" s="215"/>
      <c r="AD2149" s="215"/>
      <c r="AE2149" s="215"/>
      <c r="AF2149" s="227"/>
      <c r="AG2149" s="225"/>
      <c r="AN2149" s="215"/>
      <c r="AO2149" s="215"/>
      <c r="AP2149" s="215"/>
      <c r="AQ2149" s="215"/>
      <c r="AR2149" s="215"/>
      <c r="AS2149" s="215"/>
      <c r="AT2149" s="215"/>
      <c r="AU2149" s="215"/>
    </row>
    <row r="2150" spans="3:47">
      <c r="C2150" s="38"/>
      <c r="D2150" s="38"/>
      <c r="AA2150" s="215"/>
      <c r="AB2150" s="215"/>
      <c r="AC2150" s="215"/>
      <c r="AD2150" s="215"/>
      <c r="AE2150" s="215"/>
      <c r="AF2150" s="227"/>
      <c r="AG2150" s="225"/>
      <c r="AN2150" s="215"/>
      <c r="AO2150" s="215"/>
      <c r="AP2150" s="215"/>
      <c r="AQ2150" s="215"/>
      <c r="AR2150" s="215"/>
      <c r="AS2150" s="215"/>
      <c r="AT2150" s="215"/>
      <c r="AU2150" s="215"/>
    </row>
    <row r="2151" spans="3:47">
      <c r="C2151" s="38"/>
      <c r="D2151" s="38"/>
      <c r="AA2151" s="215"/>
      <c r="AB2151" s="215"/>
      <c r="AC2151" s="215"/>
      <c r="AD2151" s="215"/>
      <c r="AE2151" s="215"/>
      <c r="AF2151" s="227"/>
      <c r="AG2151" s="225"/>
      <c r="AN2151" s="215"/>
      <c r="AO2151" s="215"/>
      <c r="AP2151" s="215"/>
      <c r="AQ2151" s="215"/>
      <c r="AR2151" s="215"/>
      <c r="AS2151" s="215"/>
      <c r="AT2151" s="215"/>
      <c r="AU2151" s="215"/>
    </row>
    <row r="2152" spans="3:47">
      <c r="C2152" s="38"/>
      <c r="D2152" s="38"/>
      <c r="AA2152" s="215"/>
      <c r="AB2152" s="215"/>
      <c r="AC2152" s="215"/>
      <c r="AD2152" s="215"/>
      <c r="AE2152" s="215"/>
      <c r="AF2152" s="227"/>
      <c r="AG2152" s="225"/>
      <c r="AN2152" s="215"/>
      <c r="AO2152" s="215"/>
      <c r="AP2152" s="215"/>
      <c r="AQ2152" s="215"/>
      <c r="AR2152" s="215"/>
      <c r="AS2152" s="215"/>
      <c r="AT2152" s="215"/>
      <c r="AU2152" s="215"/>
    </row>
    <row r="2153" spans="3:47">
      <c r="C2153" s="38"/>
      <c r="D2153" s="38"/>
      <c r="AA2153" s="215"/>
      <c r="AB2153" s="215"/>
      <c r="AC2153" s="215"/>
      <c r="AD2153" s="215"/>
      <c r="AE2153" s="215"/>
      <c r="AF2153" s="227"/>
      <c r="AG2153" s="225"/>
      <c r="AN2153" s="215"/>
      <c r="AO2153" s="215"/>
      <c r="AP2153" s="215"/>
      <c r="AQ2153" s="215"/>
      <c r="AR2153" s="215"/>
      <c r="AS2153" s="215"/>
      <c r="AT2153" s="215"/>
      <c r="AU2153" s="215"/>
    </row>
    <row r="2154" spans="3:47">
      <c r="C2154" s="38"/>
      <c r="D2154" s="38"/>
      <c r="AA2154" s="215"/>
      <c r="AB2154" s="215"/>
      <c r="AC2154" s="215"/>
      <c r="AD2154" s="215"/>
      <c r="AE2154" s="215"/>
      <c r="AF2154" s="227"/>
      <c r="AG2154" s="225"/>
      <c r="AN2154" s="215"/>
      <c r="AO2154" s="215"/>
      <c r="AP2154" s="215"/>
      <c r="AQ2154" s="215"/>
      <c r="AR2154" s="215"/>
      <c r="AS2154" s="215"/>
      <c r="AT2154" s="215"/>
      <c r="AU2154" s="215"/>
    </row>
    <row r="2155" spans="3:47">
      <c r="C2155" s="38"/>
      <c r="D2155" s="38"/>
      <c r="AA2155" s="215"/>
      <c r="AB2155" s="215"/>
      <c r="AC2155" s="215"/>
      <c r="AD2155" s="215"/>
      <c r="AE2155" s="215"/>
      <c r="AF2155" s="227"/>
      <c r="AG2155" s="225"/>
      <c r="AN2155" s="215"/>
      <c r="AO2155" s="215"/>
      <c r="AP2155" s="215"/>
      <c r="AQ2155" s="215"/>
      <c r="AR2155" s="215"/>
      <c r="AS2155" s="215"/>
      <c r="AT2155" s="215"/>
      <c r="AU2155" s="215"/>
    </row>
    <row r="2156" spans="3:47">
      <c r="C2156" s="38"/>
      <c r="D2156" s="38"/>
      <c r="AA2156" s="215"/>
      <c r="AB2156" s="215"/>
      <c r="AC2156" s="215"/>
      <c r="AD2156" s="215"/>
      <c r="AE2156" s="215"/>
      <c r="AF2156" s="227"/>
      <c r="AG2156" s="225"/>
      <c r="AN2156" s="215"/>
      <c r="AO2156" s="215"/>
      <c r="AP2156" s="215"/>
      <c r="AQ2156" s="215"/>
      <c r="AR2156" s="215"/>
      <c r="AS2156" s="215"/>
      <c r="AT2156" s="215"/>
      <c r="AU2156" s="215"/>
    </row>
    <row r="2157" spans="3:47">
      <c r="C2157" s="38"/>
      <c r="D2157" s="38"/>
      <c r="AA2157" s="215"/>
      <c r="AB2157" s="215"/>
      <c r="AC2157" s="215"/>
      <c r="AD2157" s="215"/>
      <c r="AE2157" s="215"/>
      <c r="AF2157" s="227"/>
      <c r="AG2157" s="225"/>
      <c r="AN2157" s="215"/>
      <c r="AO2157" s="215"/>
      <c r="AP2157" s="215"/>
      <c r="AQ2157" s="215"/>
      <c r="AR2157" s="215"/>
      <c r="AS2157" s="215"/>
      <c r="AT2157" s="215"/>
      <c r="AU2157" s="215"/>
    </row>
    <row r="2158" spans="3:47">
      <c r="C2158" s="38"/>
      <c r="D2158" s="38"/>
      <c r="AA2158" s="215"/>
      <c r="AB2158" s="215"/>
      <c r="AC2158" s="215"/>
      <c r="AD2158" s="215"/>
      <c r="AE2158" s="215"/>
      <c r="AF2158" s="227"/>
      <c r="AG2158" s="225"/>
      <c r="AN2158" s="215"/>
      <c r="AO2158" s="215"/>
      <c r="AP2158" s="215"/>
      <c r="AQ2158" s="215"/>
      <c r="AR2158" s="215"/>
      <c r="AS2158" s="215"/>
      <c r="AT2158" s="215"/>
      <c r="AU2158" s="215"/>
    </row>
    <row r="2159" spans="3:47">
      <c r="C2159" s="38"/>
      <c r="D2159" s="38"/>
      <c r="AA2159" s="215"/>
      <c r="AB2159" s="215"/>
      <c r="AC2159" s="215"/>
      <c r="AD2159" s="215"/>
      <c r="AE2159" s="215"/>
      <c r="AF2159" s="227"/>
      <c r="AG2159" s="225"/>
      <c r="AN2159" s="215"/>
      <c r="AO2159" s="215"/>
      <c r="AP2159" s="215"/>
      <c r="AQ2159" s="215"/>
      <c r="AR2159" s="215"/>
      <c r="AS2159" s="215"/>
      <c r="AT2159" s="215"/>
      <c r="AU2159" s="215"/>
    </row>
    <row r="2160" spans="3:47">
      <c r="C2160" s="38"/>
      <c r="D2160" s="38"/>
      <c r="AA2160" s="215"/>
      <c r="AB2160" s="215"/>
      <c r="AC2160" s="215"/>
      <c r="AD2160" s="215"/>
      <c r="AE2160" s="215"/>
      <c r="AF2160" s="227"/>
      <c r="AG2160" s="225"/>
      <c r="AN2160" s="215"/>
      <c r="AO2160" s="215"/>
      <c r="AP2160" s="215"/>
      <c r="AQ2160" s="215"/>
      <c r="AR2160" s="215"/>
      <c r="AS2160" s="215"/>
      <c r="AT2160" s="215"/>
      <c r="AU2160" s="215"/>
    </row>
    <row r="2161" spans="3:47">
      <c r="C2161" s="38"/>
      <c r="D2161" s="38"/>
      <c r="AA2161" s="215"/>
      <c r="AB2161" s="215"/>
      <c r="AC2161" s="215"/>
      <c r="AD2161" s="215"/>
      <c r="AE2161" s="215"/>
      <c r="AF2161" s="227"/>
      <c r="AG2161" s="225"/>
      <c r="AN2161" s="215"/>
      <c r="AO2161" s="215"/>
      <c r="AP2161" s="215"/>
      <c r="AQ2161" s="215"/>
      <c r="AR2161" s="215"/>
      <c r="AS2161" s="215"/>
      <c r="AT2161" s="215"/>
      <c r="AU2161" s="215"/>
    </row>
    <row r="2162" spans="3:47">
      <c r="C2162" s="38"/>
      <c r="D2162" s="38"/>
      <c r="AA2162" s="215"/>
      <c r="AB2162" s="215"/>
      <c r="AC2162" s="215"/>
      <c r="AD2162" s="215"/>
      <c r="AE2162" s="215"/>
      <c r="AF2162" s="227"/>
      <c r="AG2162" s="225"/>
      <c r="AN2162" s="215"/>
      <c r="AO2162" s="215"/>
      <c r="AP2162" s="215"/>
      <c r="AQ2162" s="215"/>
      <c r="AR2162" s="215"/>
      <c r="AS2162" s="215"/>
      <c r="AT2162" s="215"/>
      <c r="AU2162" s="215"/>
    </row>
    <row r="2163" spans="3:47">
      <c r="C2163" s="38"/>
      <c r="D2163" s="38"/>
      <c r="AA2163" s="215"/>
      <c r="AB2163" s="215"/>
      <c r="AC2163" s="215"/>
      <c r="AD2163" s="215"/>
      <c r="AE2163" s="215"/>
      <c r="AF2163" s="227"/>
      <c r="AG2163" s="225"/>
      <c r="AN2163" s="215"/>
      <c r="AO2163" s="215"/>
      <c r="AP2163" s="215"/>
      <c r="AQ2163" s="215"/>
      <c r="AR2163" s="215"/>
      <c r="AS2163" s="215"/>
      <c r="AT2163" s="215"/>
      <c r="AU2163" s="215"/>
    </row>
    <row r="2164" spans="3:47">
      <c r="C2164" s="38"/>
      <c r="D2164" s="38"/>
      <c r="AA2164" s="215"/>
      <c r="AB2164" s="215"/>
      <c r="AC2164" s="215"/>
      <c r="AD2164" s="215"/>
      <c r="AE2164" s="215"/>
      <c r="AF2164" s="227"/>
      <c r="AG2164" s="225"/>
      <c r="AN2164" s="215"/>
      <c r="AO2164" s="215"/>
      <c r="AP2164" s="215"/>
      <c r="AQ2164" s="215"/>
      <c r="AR2164" s="215"/>
      <c r="AS2164" s="215"/>
      <c r="AT2164" s="215"/>
      <c r="AU2164" s="215"/>
    </row>
    <row r="2165" spans="3:47">
      <c r="C2165" s="38"/>
      <c r="D2165" s="38"/>
      <c r="AA2165" s="215"/>
      <c r="AB2165" s="215"/>
      <c r="AC2165" s="215"/>
      <c r="AD2165" s="215"/>
      <c r="AE2165" s="215"/>
      <c r="AF2165" s="227"/>
      <c r="AG2165" s="225"/>
      <c r="AN2165" s="215"/>
      <c r="AO2165" s="215"/>
      <c r="AP2165" s="215"/>
      <c r="AQ2165" s="215"/>
      <c r="AR2165" s="215"/>
      <c r="AS2165" s="215"/>
      <c r="AT2165" s="215"/>
      <c r="AU2165" s="215"/>
    </row>
    <row r="2166" spans="3:47">
      <c r="C2166" s="38"/>
      <c r="D2166" s="38"/>
      <c r="AA2166" s="215"/>
      <c r="AB2166" s="215"/>
      <c r="AC2166" s="215"/>
      <c r="AD2166" s="215"/>
      <c r="AE2166" s="215"/>
      <c r="AF2166" s="227"/>
      <c r="AG2166" s="225"/>
      <c r="AN2166" s="215"/>
      <c r="AO2166" s="215"/>
      <c r="AP2166" s="215"/>
      <c r="AQ2166" s="215"/>
      <c r="AR2166" s="215"/>
      <c r="AS2166" s="215"/>
      <c r="AT2166" s="215"/>
      <c r="AU2166" s="215"/>
    </row>
    <row r="2167" spans="3:47">
      <c r="C2167" s="38"/>
      <c r="D2167" s="38"/>
      <c r="AA2167" s="215"/>
      <c r="AB2167" s="215"/>
      <c r="AC2167" s="215"/>
      <c r="AD2167" s="215"/>
      <c r="AE2167" s="215"/>
      <c r="AF2167" s="227"/>
      <c r="AG2167" s="225"/>
      <c r="AN2167" s="215"/>
      <c r="AO2167" s="215"/>
      <c r="AP2167" s="215"/>
      <c r="AQ2167" s="215"/>
      <c r="AR2167" s="215"/>
      <c r="AS2167" s="215"/>
      <c r="AT2167" s="215"/>
      <c r="AU2167" s="215"/>
    </row>
    <row r="2168" spans="3:47">
      <c r="C2168" s="38"/>
      <c r="D2168" s="38"/>
      <c r="AA2168" s="215"/>
      <c r="AB2168" s="215"/>
      <c r="AC2168" s="215"/>
      <c r="AD2168" s="215"/>
      <c r="AE2168" s="215"/>
      <c r="AF2168" s="227"/>
      <c r="AG2168" s="225"/>
      <c r="AN2168" s="215"/>
      <c r="AO2168" s="215"/>
      <c r="AP2168" s="215"/>
      <c r="AQ2168" s="215"/>
      <c r="AR2168" s="215"/>
      <c r="AS2168" s="215"/>
      <c r="AT2168" s="215"/>
      <c r="AU2168" s="215"/>
    </row>
    <row r="2169" spans="3:47">
      <c r="C2169" s="38"/>
      <c r="D2169" s="38"/>
      <c r="AA2169" s="215"/>
      <c r="AB2169" s="215"/>
      <c r="AC2169" s="215"/>
      <c r="AD2169" s="215"/>
      <c r="AE2169" s="215"/>
      <c r="AF2169" s="227"/>
      <c r="AG2169" s="225"/>
      <c r="AN2169" s="215"/>
      <c r="AO2169" s="215"/>
      <c r="AP2169" s="215"/>
      <c r="AQ2169" s="215"/>
      <c r="AR2169" s="215"/>
      <c r="AS2169" s="215"/>
      <c r="AT2169" s="215"/>
      <c r="AU2169" s="215"/>
    </row>
    <row r="2170" spans="3:47">
      <c r="C2170" s="38"/>
      <c r="D2170" s="38"/>
      <c r="AA2170" s="215"/>
      <c r="AB2170" s="215"/>
      <c r="AC2170" s="215"/>
      <c r="AD2170" s="215"/>
      <c r="AE2170" s="215"/>
      <c r="AF2170" s="227"/>
      <c r="AG2170" s="225"/>
      <c r="AN2170" s="215"/>
      <c r="AO2170" s="215"/>
      <c r="AP2170" s="215"/>
      <c r="AQ2170" s="215"/>
      <c r="AR2170" s="215"/>
      <c r="AS2170" s="215"/>
      <c r="AT2170" s="215"/>
      <c r="AU2170" s="215"/>
    </row>
    <row r="2171" spans="3:47">
      <c r="C2171" s="38"/>
      <c r="D2171" s="38"/>
      <c r="AA2171" s="215"/>
      <c r="AB2171" s="215"/>
      <c r="AC2171" s="215"/>
      <c r="AD2171" s="215"/>
      <c r="AE2171" s="215"/>
      <c r="AF2171" s="227"/>
      <c r="AG2171" s="225"/>
      <c r="AN2171" s="215"/>
      <c r="AO2171" s="215"/>
      <c r="AP2171" s="215"/>
      <c r="AQ2171" s="215"/>
      <c r="AR2171" s="215"/>
      <c r="AS2171" s="215"/>
      <c r="AT2171" s="215"/>
      <c r="AU2171" s="215"/>
    </row>
    <row r="2172" spans="3:47">
      <c r="C2172" s="38"/>
      <c r="D2172" s="38"/>
      <c r="AA2172" s="215"/>
      <c r="AB2172" s="215"/>
      <c r="AC2172" s="215"/>
      <c r="AD2172" s="215"/>
      <c r="AE2172" s="215"/>
      <c r="AF2172" s="227"/>
      <c r="AG2172" s="225"/>
      <c r="AN2172" s="215"/>
      <c r="AO2172" s="215"/>
      <c r="AP2172" s="215"/>
      <c r="AQ2172" s="215"/>
      <c r="AR2172" s="215"/>
      <c r="AS2172" s="215"/>
      <c r="AT2172" s="215"/>
      <c r="AU2172" s="215"/>
    </row>
    <row r="2173" spans="3:47">
      <c r="C2173" s="38"/>
      <c r="D2173" s="38"/>
      <c r="AA2173" s="215"/>
      <c r="AB2173" s="215"/>
      <c r="AC2173" s="215"/>
      <c r="AD2173" s="215"/>
      <c r="AE2173" s="215"/>
      <c r="AF2173" s="227"/>
      <c r="AG2173" s="225"/>
      <c r="AN2173" s="215"/>
      <c r="AO2173" s="215"/>
      <c r="AP2173" s="215"/>
      <c r="AQ2173" s="215"/>
      <c r="AR2173" s="215"/>
      <c r="AS2173" s="215"/>
      <c r="AT2173" s="215"/>
      <c r="AU2173" s="215"/>
    </row>
    <row r="2174" spans="3:47">
      <c r="C2174" s="38"/>
      <c r="D2174" s="38"/>
      <c r="AA2174" s="215"/>
      <c r="AB2174" s="215"/>
      <c r="AC2174" s="215"/>
      <c r="AD2174" s="215"/>
      <c r="AE2174" s="215"/>
      <c r="AF2174" s="227"/>
      <c r="AG2174" s="225"/>
      <c r="AN2174" s="215"/>
      <c r="AO2174" s="215"/>
      <c r="AP2174" s="215"/>
      <c r="AQ2174" s="215"/>
      <c r="AR2174" s="215"/>
      <c r="AS2174" s="215"/>
      <c r="AT2174" s="215"/>
      <c r="AU2174" s="215"/>
    </row>
    <row r="2175" spans="3:47">
      <c r="C2175" s="38"/>
      <c r="D2175" s="38"/>
      <c r="AA2175" s="215"/>
      <c r="AB2175" s="215"/>
      <c r="AC2175" s="215"/>
      <c r="AD2175" s="215"/>
      <c r="AE2175" s="215"/>
      <c r="AF2175" s="227"/>
      <c r="AG2175" s="225"/>
      <c r="AN2175" s="215"/>
      <c r="AO2175" s="215"/>
      <c r="AP2175" s="215"/>
      <c r="AQ2175" s="215"/>
      <c r="AR2175" s="215"/>
      <c r="AS2175" s="215"/>
      <c r="AT2175" s="215"/>
      <c r="AU2175" s="215"/>
    </row>
    <row r="2176" spans="3:47">
      <c r="C2176" s="38"/>
      <c r="D2176" s="38"/>
      <c r="AA2176" s="215"/>
      <c r="AB2176" s="215"/>
      <c r="AC2176" s="215"/>
      <c r="AD2176" s="215"/>
      <c r="AE2176" s="215"/>
      <c r="AF2176" s="227"/>
      <c r="AG2176" s="225"/>
      <c r="AN2176" s="215"/>
      <c r="AO2176" s="215"/>
      <c r="AP2176" s="215"/>
      <c r="AQ2176" s="215"/>
      <c r="AR2176" s="215"/>
      <c r="AS2176" s="215"/>
      <c r="AT2176" s="215"/>
      <c r="AU2176" s="215"/>
    </row>
    <row r="2177" spans="3:47">
      <c r="C2177" s="38"/>
      <c r="D2177" s="38"/>
      <c r="AA2177" s="215"/>
      <c r="AB2177" s="215"/>
      <c r="AC2177" s="215"/>
      <c r="AD2177" s="215"/>
      <c r="AE2177" s="215"/>
      <c r="AF2177" s="227"/>
      <c r="AG2177" s="225"/>
      <c r="AN2177" s="215"/>
      <c r="AO2177" s="215"/>
      <c r="AP2177" s="215"/>
      <c r="AQ2177" s="215"/>
      <c r="AR2177" s="215"/>
      <c r="AS2177" s="215"/>
      <c r="AT2177" s="215"/>
      <c r="AU2177" s="215"/>
    </row>
    <row r="2178" spans="3:47">
      <c r="C2178" s="38"/>
      <c r="D2178" s="38"/>
      <c r="AA2178" s="215"/>
      <c r="AB2178" s="215"/>
      <c r="AC2178" s="215"/>
      <c r="AD2178" s="215"/>
      <c r="AE2178" s="215"/>
      <c r="AF2178" s="227"/>
      <c r="AG2178" s="225"/>
      <c r="AN2178" s="215"/>
      <c r="AO2178" s="215"/>
      <c r="AP2178" s="215"/>
      <c r="AQ2178" s="215"/>
      <c r="AR2178" s="215"/>
      <c r="AS2178" s="215"/>
      <c r="AT2178" s="215"/>
      <c r="AU2178" s="215"/>
    </row>
    <row r="2179" spans="3:47">
      <c r="C2179" s="38"/>
      <c r="D2179" s="38"/>
      <c r="AA2179" s="215"/>
      <c r="AB2179" s="215"/>
      <c r="AC2179" s="215"/>
      <c r="AD2179" s="215"/>
      <c r="AE2179" s="215"/>
      <c r="AF2179" s="227"/>
      <c r="AG2179" s="225"/>
      <c r="AN2179" s="215"/>
      <c r="AO2179" s="215"/>
      <c r="AP2179" s="215"/>
      <c r="AQ2179" s="215"/>
      <c r="AR2179" s="215"/>
      <c r="AS2179" s="215"/>
      <c r="AT2179" s="215"/>
      <c r="AU2179" s="215"/>
    </row>
    <row r="2180" spans="3:47">
      <c r="C2180" s="38"/>
      <c r="D2180" s="38"/>
      <c r="AA2180" s="215"/>
      <c r="AB2180" s="215"/>
      <c r="AC2180" s="215"/>
      <c r="AD2180" s="215"/>
      <c r="AE2180" s="215"/>
      <c r="AF2180" s="227"/>
      <c r="AG2180" s="225"/>
      <c r="AN2180" s="215"/>
      <c r="AO2180" s="215"/>
      <c r="AP2180" s="215"/>
      <c r="AQ2180" s="215"/>
      <c r="AR2180" s="215"/>
      <c r="AS2180" s="215"/>
      <c r="AT2180" s="215"/>
      <c r="AU2180" s="215"/>
    </row>
    <row r="2181" spans="3:47">
      <c r="C2181" s="38"/>
      <c r="D2181" s="38"/>
      <c r="AA2181" s="215"/>
      <c r="AB2181" s="215"/>
      <c r="AC2181" s="215"/>
      <c r="AD2181" s="215"/>
      <c r="AE2181" s="215"/>
      <c r="AF2181" s="227"/>
      <c r="AG2181" s="225"/>
      <c r="AN2181" s="215"/>
      <c r="AO2181" s="215"/>
      <c r="AP2181" s="215"/>
      <c r="AQ2181" s="215"/>
      <c r="AR2181" s="215"/>
      <c r="AS2181" s="215"/>
      <c r="AT2181" s="215"/>
      <c r="AU2181" s="215"/>
    </row>
    <row r="2182" spans="3:47">
      <c r="C2182" s="38"/>
      <c r="D2182" s="38"/>
      <c r="AA2182" s="215"/>
      <c r="AB2182" s="215"/>
      <c r="AC2182" s="215"/>
      <c r="AD2182" s="215"/>
      <c r="AE2182" s="215"/>
      <c r="AF2182" s="227"/>
      <c r="AG2182" s="225"/>
      <c r="AN2182" s="215"/>
      <c r="AO2182" s="215"/>
      <c r="AP2182" s="215"/>
      <c r="AQ2182" s="215"/>
      <c r="AR2182" s="215"/>
      <c r="AS2182" s="215"/>
      <c r="AT2182" s="215"/>
      <c r="AU2182" s="215"/>
    </row>
    <row r="2183" spans="3:47">
      <c r="C2183" s="38"/>
      <c r="D2183" s="38"/>
      <c r="AA2183" s="215"/>
      <c r="AB2183" s="215"/>
      <c r="AC2183" s="215"/>
      <c r="AD2183" s="215"/>
      <c r="AE2183" s="215"/>
      <c r="AF2183" s="227"/>
      <c r="AG2183" s="225"/>
      <c r="AN2183" s="215"/>
      <c r="AO2183" s="215"/>
      <c r="AP2183" s="215"/>
      <c r="AQ2183" s="215"/>
      <c r="AR2183" s="215"/>
      <c r="AS2183" s="215"/>
      <c r="AT2183" s="215"/>
      <c r="AU2183" s="215"/>
    </row>
    <row r="2184" spans="3:47">
      <c r="C2184" s="38"/>
      <c r="D2184" s="38"/>
      <c r="AA2184" s="215"/>
      <c r="AB2184" s="215"/>
      <c r="AC2184" s="215"/>
      <c r="AD2184" s="215"/>
      <c r="AE2184" s="215"/>
      <c r="AF2184" s="227"/>
      <c r="AG2184" s="225"/>
      <c r="AN2184" s="215"/>
      <c r="AO2184" s="215"/>
      <c r="AP2184" s="215"/>
      <c r="AQ2184" s="215"/>
      <c r="AR2184" s="215"/>
      <c r="AS2184" s="215"/>
      <c r="AT2184" s="215"/>
      <c r="AU2184" s="215"/>
    </row>
    <row r="2185" spans="3:47">
      <c r="C2185" s="38"/>
      <c r="D2185" s="38"/>
      <c r="AA2185" s="215"/>
      <c r="AB2185" s="215"/>
      <c r="AC2185" s="215"/>
      <c r="AD2185" s="215"/>
      <c r="AE2185" s="215"/>
      <c r="AF2185" s="227"/>
      <c r="AG2185" s="225"/>
      <c r="AN2185" s="215"/>
      <c r="AO2185" s="215"/>
      <c r="AP2185" s="215"/>
      <c r="AQ2185" s="215"/>
      <c r="AR2185" s="215"/>
      <c r="AS2185" s="215"/>
      <c r="AT2185" s="215"/>
      <c r="AU2185" s="215"/>
    </row>
    <row r="2186" spans="3:47">
      <c r="C2186" s="38"/>
      <c r="D2186" s="38"/>
      <c r="AA2186" s="215"/>
      <c r="AB2186" s="215"/>
      <c r="AC2186" s="215"/>
      <c r="AD2186" s="215"/>
      <c r="AE2186" s="215"/>
      <c r="AF2186" s="227"/>
      <c r="AG2186" s="225"/>
      <c r="AN2186" s="215"/>
      <c r="AO2186" s="215"/>
      <c r="AP2186" s="215"/>
      <c r="AQ2186" s="215"/>
      <c r="AR2186" s="215"/>
      <c r="AS2186" s="215"/>
      <c r="AT2186" s="215"/>
      <c r="AU2186" s="215"/>
    </row>
    <row r="2187" spans="3:47">
      <c r="C2187" s="38"/>
      <c r="D2187" s="38"/>
      <c r="AA2187" s="215"/>
      <c r="AB2187" s="215"/>
      <c r="AC2187" s="215"/>
      <c r="AD2187" s="215"/>
      <c r="AE2187" s="215"/>
      <c r="AF2187" s="227"/>
      <c r="AG2187" s="225"/>
      <c r="AN2187" s="215"/>
      <c r="AO2187" s="215"/>
      <c r="AP2187" s="215"/>
      <c r="AQ2187" s="215"/>
      <c r="AR2187" s="215"/>
      <c r="AS2187" s="215"/>
      <c r="AT2187" s="215"/>
      <c r="AU2187" s="215"/>
    </row>
    <row r="2188" spans="3:47">
      <c r="C2188" s="38"/>
      <c r="D2188" s="38"/>
      <c r="AA2188" s="215"/>
      <c r="AB2188" s="215"/>
      <c r="AC2188" s="215"/>
      <c r="AD2188" s="215"/>
      <c r="AE2188" s="215"/>
      <c r="AF2188" s="227"/>
      <c r="AG2188" s="225"/>
      <c r="AN2188" s="215"/>
      <c r="AO2188" s="215"/>
      <c r="AP2188" s="215"/>
      <c r="AQ2188" s="215"/>
      <c r="AR2188" s="215"/>
      <c r="AS2188" s="215"/>
      <c r="AT2188" s="215"/>
      <c r="AU2188" s="215"/>
    </row>
    <row r="2189" spans="3:47">
      <c r="C2189" s="38"/>
      <c r="D2189" s="38"/>
      <c r="AA2189" s="215"/>
      <c r="AB2189" s="215"/>
      <c r="AC2189" s="215"/>
      <c r="AD2189" s="215"/>
      <c r="AE2189" s="215"/>
      <c r="AF2189" s="227"/>
      <c r="AG2189" s="225"/>
      <c r="AN2189" s="215"/>
      <c r="AO2189" s="215"/>
      <c r="AP2189" s="215"/>
      <c r="AQ2189" s="215"/>
      <c r="AR2189" s="215"/>
      <c r="AS2189" s="215"/>
      <c r="AT2189" s="215"/>
      <c r="AU2189" s="215"/>
    </row>
    <row r="2190" spans="3:47">
      <c r="C2190" s="38"/>
      <c r="D2190" s="38"/>
      <c r="AA2190" s="215"/>
      <c r="AB2190" s="215"/>
      <c r="AC2190" s="215"/>
      <c r="AD2190" s="215"/>
      <c r="AE2190" s="215"/>
      <c r="AF2190" s="227"/>
      <c r="AG2190" s="225"/>
      <c r="AN2190" s="215"/>
      <c r="AO2190" s="215"/>
      <c r="AP2190" s="215"/>
      <c r="AQ2190" s="215"/>
      <c r="AR2190" s="215"/>
      <c r="AS2190" s="215"/>
      <c r="AT2190" s="215"/>
      <c r="AU2190" s="215"/>
    </row>
    <row r="2191" spans="3:47">
      <c r="C2191" s="38"/>
      <c r="D2191" s="38"/>
      <c r="AA2191" s="215"/>
      <c r="AB2191" s="215"/>
      <c r="AC2191" s="215"/>
      <c r="AD2191" s="215"/>
      <c r="AE2191" s="215"/>
      <c r="AF2191" s="227"/>
      <c r="AG2191" s="225"/>
      <c r="AN2191" s="215"/>
      <c r="AO2191" s="215"/>
      <c r="AP2191" s="215"/>
      <c r="AQ2191" s="215"/>
      <c r="AR2191" s="215"/>
      <c r="AS2191" s="215"/>
      <c r="AT2191" s="215"/>
      <c r="AU2191" s="215"/>
    </row>
    <row r="2192" spans="3:47">
      <c r="C2192" s="38"/>
      <c r="D2192" s="38"/>
      <c r="AA2192" s="215"/>
      <c r="AB2192" s="215"/>
      <c r="AC2192" s="215"/>
      <c r="AD2192" s="215"/>
      <c r="AE2192" s="215"/>
      <c r="AF2192" s="227"/>
      <c r="AG2192" s="225"/>
      <c r="AN2192" s="215"/>
      <c r="AO2192" s="215"/>
      <c r="AP2192" s="215"/>
      <c r="AQ2192" s="215"/>
      <c r="AR2192" s="215"/>
      <c r="AS2192" s="215"/>
      <c r="AT2192" s="215"/>
      <c r="AU2192" s="215"/>
    </row>
    <row r="2193" spans="3:47">
      <c r="C2193" s="38"/>
      <c r="D2193" s="38"/>
      <c r="AA2193" s="215"/>
      <c r="AB2193" s="215"/>
      <c r="AC2193" s="215"/>
      <c r="AD2193" s="215"/>
      <c r="AE2193" s="215"/>
      <c r="AF2193" s="227"/>
      <c r="AG2193" s="225"/>
      <c r="AN2193" s="215"/>
      <c r="AO2193" s="215"/>
      <c r="AP2193" s="215"/>
      <c r="AQ2193" s="215"/>
      <c r="AR2193" s="215"/>
      <c r="AS2193" s="215"/>
      <c r="AT2193" s="215"/>
      <c r="AU2193" s="215"/>
    </row>
    <row r="2194" spans="3:47">
      <c r="C2194" s="38"/>
      <c r="D2194" s="38"/>
      <c r="AA2194" s="215"/>
      <c r="AB2194" s="215"/>
      <c r="AC2194" s="215"/>
      <c r="AD2194" s="215"/>
      <c r="AE2194" s="215"/>
      <c r="AF2194" s="227"/>
      <c r="AG2194" s="225"/>
      <c r="AN2194" s="215"/>
      <c r="AO2194" s="215"/>
      <c r="AP2194" s="215"/>
      <c r="AQ2194" s="215"/>
      <c r="AR2194" s="215"/>
      <c r="AS2194" s="215"/>
      <c r="AT2194" s="215"/>
      <c r="AU2194" s="215"/>
    </row>
    <row r="2195" spans="3:47">
      <c r="C2195" s="38"/>
      <c r="D2195" s="38"/>
      <c r="AA2195" s="215"/>
      <c r="AB2195" s="215"/>
      <c r="AC2195" s="215"/>
      <c r="AD2195" s="215"/>
      <c r="AE2195" s="215"/>
      <c r="AF2195" s="227"/>
      <c r="AG2195" s="225"/>
      <c r="AN2195" s="215"/>
      <c r="AO2195" s="215"/>
      <c r="AP2195" s="215"/>
      <c r="AQ2195" s="215"/>
      <c r="AR2195" s="215"/>
      <c r="AS2195" s="215"/>
      <c r="AT2195" s="215"/>
      <c r="AU2195" s="215"/>
    </row>
    <row r="2196" spans="3:47">
      <c r="C2196" s="38"/>
      <c r="D2196" s="38"/>
      <c r="AA2196" s="215"/>
      <c r="AB2196" s="215"/>
      <c r="AC2196" s="215"/>
      <c r="AD2196" s="215"/>
      <c r="AE2196" s="215"/>
      <c r="AF2196" s="227"/>
      <c r="AG2196" s="225"/>
      <c r="AN2196" s="215"/>
      <c r="AO2196" s="215"/>
      <c r="AP2196" s="215"/>
      <c r="AQ2196" s="215"/>
      <c r="AR2196" s="215"/>
      <c r="AS2196" s="215"/>
      <c r="AT2196" s="215"/>
      <c r="AU2196" s="215"/>
    </row>
    <row r="2197" spans="3:47">
      <c r="C2197" s="38"/>
      <c r="D2197" s="38"/>
      <c r="AA2197" s="215"/>
      <c r="AB2197" s="215"/>
      <c r="AC2197" s="215"/>
      <c r="AD2197" s="215"/>
      <c r="AE2197" s="215"/>
      <c r="AF2197" s="227"/>
      <c r="AG2197" s="225"/>
      <c r="AN2197" s="215"/>
      <c r="AO2197" s="215"/>
      <c r="AP2197" s="215"/>
      <c r="AQ2197" s="215"/>
      <c r="AR2197" s="215"/>
      <c r="AS2197" s="215"/>
      <c r="AT2197" s="215"/>
      <c r="AU2197" s="215"/>
    </row>
    <row r="2198" spans="3:47">
      <c r="C2198" s="38"/>
      <c r="D2198" s="38"/>
      <c r="AA2198" s="215"/>
      <c r="AB2198" s="215"/>
      <c r="AC2198" s="215"/>
      <c r="AD2198" s="215"/>
      <c r="AE2198" s="215"/>
      <c r="AF2198" s="227"/>
      <c r="AG2198" s="225"/>
      <c r="AN2198" s="215"/>
      <c r="AO2198" s="215"/>
      <c r="AP2198" s="215"/>
      <c r="AQ2198" s="215"/>
      <c r="AR2198" s="215"/>
      <c r="AS2198" s="215"/>
      <c r="AT2198" s="215"/>
      <c r="AU2198" s="215"/>
    </row>
    <row r="2199" spans="3:47">
      <c r="C2199" s="38"/>
      <c r="D2199" s="38"/>
      <c r="AA2199" s="215"/>
      <c r="AB2199" s="215"/>
      <c r="AC2199" s="215"/>
      <c r="AD2199" s="215"/>
      <c r="AE2199" s="215"/>
      <c r="AF2199" s="227"/>
      <c r="AG2199" s="225"/>
      <c r="AN2199" s="215"/>
      <c r="AO2199" s="215"/>
      <c r="AP2199" s="215"/>
      <c r="AQ2199" s="215"/>
      <c r="AR2199" s="215"/>
      <c r="AS2199" s="215"/>
      <c r="AT2199" s="215"/>
      <c r="AU2199" s="215"/>
    </row>
    <row r="2200" spans="3:47">
      <c r="C2200" s="38"/>
      <c r="D2200" s="38"/>
      <c r="AA2200" s="215"/>
      <c r="AB2200" s="215"/>
      <c r="AC2200" s="215"/>
      <c r="AD2200" s="215"/>
      <c r="AE2200" s="215"/>
      <c r="AF2200" s="227"/>
      <c r="AG2200" s="225"/>
      <c r="AN2200" s="215"/>
      <c r="AO2200" s="215"/>
      <c r="AP2200" s="215"/>
      <c r="AQ2200" s="215"/>
      <c r="AR2200" s="215"/>
      <c r="AS2200" s="215"/>
      <c r="AT2200" s="215"/>
      <c r="AU2200" s="215"/>
    </row>
    <row r="2201" spans="3:47">
      <c r="C2201" s="38"/>
      <c r="D2201" s="38"/>
      <c r="AA2201" s="215"/>
      <c r="AB2201" s="215"/>
      <c r="AC2201" s="215"/>
      <c r="AD2201" s="215"/>
      <c r="AE2201" s="215"/>
      <c r="AF2201" s="227"/>
      <c r="AG2201" s="225"/>
      <c r="AN2201" s="215"/>
      <c r="AO2201" s="215"/>
      <c r="AP2201" s="215"/>
      <c r="AQ2201" s="215"/>
      <c r="AR2201" s="215"/>
      <c r="AS2201" s="215"/>
      <c r="AT2201" s="215"/>
      <c r="AU2201" s="215"/>
    </row>
    <row r="2202" spans="3:47">
      <c r="C2202" s="38"/>
      <c r="D2202" s="38"/>
      <c r="AA2202" s="215"/>
      <c r="AB2202" s="215"/>
      <c r="AC2202" s="215"/>
      <c r="AD2202" s="215"/>
      <c r="AE2202" s="215"/>
      <c r="AF2202" s="227"/>
      <c r="AG2202" s="225"/>
      <c r="AN2202" s="215"/>
      <c r="AO2202" s="215"/>
      <c r="AP2202" s="215"/>
      <c r="AQ2202" s="215"/>
      <c r="AR2202" s="215"/>
      <c r="AS2202" s="215"/>
      <c r="AT2202" s="215"/>
      <c r="AU2202" s="215"/>
    </row>
    <row r="2203" spans="3:47">
      <c r="C2203" s="38"/>
      <c r="D2203" s="38"/>
      <c r="AA2203" s="215"/>
      <c r="AB2203" s="215"/>
      <c r="AC2203" s="215"/>
      <c r="AD2203" s="215"/>
      <c r="AE2203" s="215"/>
      <c r="AF2203" s="227"/>
      <c r="AG2203" s="225"/>
      <c r="AN2203" s="215"/>
      <c r="AO2203" s="215"/>
      <c r="AP2203" s="215"/>
      <c r="AQ2203" s="215"/>
      <c r="AR2203" s="215"/>
      <c r="AS2203" s="215"/>
      <c r="AT2203" s="215"/>
      <c r="AU2203" s="215"/>
    </row>
    <row r="2204" spans="3:47">
      <c r="C2204" s="38"/>
      <c r="D2204" s="38"/>
      <c r="AA2204" s="215"/>
      <c r="AB2204" s="215"/>
      <c r="AC2204" s="215"/>
      <c r="AD2204" s="215"/>
      <c r="AE2204" s="215"/>
      <c r="AF2204" s="227"/>
      <c r="AG2204" s="225"/>
      <c r="AN2204" s="215"/>
      <c r="AO2204" s="215"/>
      <c r="AP2204" s="215"/>
      <c r="AQ2204" s="215"/>
      <c r="AR2204" s="215"/>
      <c r="AS2204" s="215"/>
      <c r="AT2204" s="215"/>
      <c r="AU2204" s="215"/>
    </row>
    <row r="2205" spans="3:47">
      <c r="C2205" s="38"/>
      <c r="D2205" s="38"/>
      <c r="AA2205" s="215"/>
      <c r="AB2205" s="215"/>
      <c r="AC2205" s="215"/>
      <c r="AD2205" s="215"/>
      <c r="AE2205" s="215"/>
      <c r="AF2205" s="227"/>
      <c r="AG2205" s="225"/>
      <c r="AN2205" s="215"/>
      <c r="AO2205" s="215"/>
      <c r="AP2205" s="215"/>
      <c r="AQ2205" s="215"/>
      <c r="AR2205" s="215"/>
      <c r="AS2205" s="215"/>
      <c r="AT2205" s="215"/>
      <c r="AU2205" s="215"/>
    </row>
    <row r="2206" spans="3:47">
      <c r="C2206" s="38"/>
      <c r="D2206" s="38"/>
      <c r="AA2206" s="215"/>
      <c r="AB2206" s="215"/>
      <c r="AC2206" s="215"/>
      <c r="AD2206" s="215"/>
      <c r="AE2206" s="215"/>
      <c r="AF2206" s="227"/>
      <c r="AG2206" s="225"/>
      <c r="AN2206" s="215"/>
      <c r="AO2206" s="215"/>
      <c r="AP2206" s="215"/>
      <c r="AQ2206" s="215"/>
      <c r="AR2206" s="215"/>
      <c r="AS2206" s="215"/>
      <c r="AT2206" s="215"/>
      <c r="AU2206" s="215"/>
    </row>
    <row r="2207" spans="3:47">
      <c r="C2207" s="38"/>
      <c r="D2207" s="38"/>
      <c r="AA2207" s="215"/>
      <c r="AB2207" s="215"/>
      <c r="AC2207" s="215"/>
      <c r="AD2207" s="215"/>
      <c r="AE2207" s="215"/>
      <c r="AF2207" s="227"/>
      <c r="AG2207" s="225"/>
      <c r="AN2207" s="215"/>
      <c r="AO2207" s="215"/>
      <c r="AP2207" s="215"/>
      <c r="AQ2207" s="215"/>
      <c r="AR2207" s="215"/>
      <c r="AS2207" s="215"/>
      <c r="AT2207" s="215"/>
      <c r="AU2207" s="215"/>
    </row>
    <row r="2208" spans="3:47">
      <c r="C2208" s="38"/>
      <c r="D2208" s="38"/>
      <c r="AA2208" s="215"/>
      <c r="AB2208" s="215"/>
      <c r="AC2208" s="215"/>
      <c r="AD2208" s="215"/>
      <c r="AE2208" s="215"/>
      <c r="AF2208" s="227"/>
      <c r="AG2208" s="225"/>
      <c r="AN2208" s="215"/>
      <c r="AO2208" s="215"/>
      <c r="AP2208" s="215"/>
      <c r="AQ2208" s="215"/>
      <c r="AR2208" s="215"/>
      <c r="AS2208" s="215"/>
      <c r="AT2208" s="215"/>
      <c r="AU2208" s="215"/>
    </row>
    <row r="2209" spans="3:47">
      <c r="C2209" s="38"/>
      <c r="D2209" s="38"/>
      <c r="AA2209" s="215"/>
      <c r="AB2209" s="215"/>
      <c r="AC2209" s="215"/>
      <c r="AD2209" s="215"/>
      <c r="AE2209" s="215"/>
      <c r="AF2209" s="227"/>
      <c r="AG2209" s="225"/>
      <c r="AN2209" s="215"/>
      <c r="AO2209" s="215"/>
      <c r="AP2209" s="215"/>
      <c r="AQ2209" s="215"/>
      <c r="AR2209" s="215"/>
      <c r="AS2209" s="215"/>
      <c r="AT2209" s="215"/>
      <c r="AU2209" s="215"/>
    </row>
    <row r="2210" spans="3:47">
      <c r="C2210" s="38"/>
      <c r="D2210" s="38"/>
      <c r="AA2210" s="215"/>
      <c r="AB2210" s="215"/>
      <c r="AC2210" s="215"/>
      <c r="AD2210" s="215"/>
      <c r="AE2210" s="215"/>
      <c r="AF2210" s="227"/>
      <c r="AG2210" s="225"/>
      <c r="AN2210" s="215"/>
      <c r="AO2210" s="215"/>
      <c r="AP2210" s="215"/>
      <c r="AQ2210" s="215"/>
      <c r="AR2210" s="215"/>
      <c r="AS2210" s="215"/>
      <c r="AT2210" s="215"/>
      <c r="AU2210" s="215"/>
    </row>
    <row r="2211" spans="3:47">
      <c r="C2211" s="38"/>
      <c r="D2211" s="38"/>
      <c r="AA2211" s="215"/>
      <c r="AB2211" s="215"/>
      <c r="AC2211" s="215"/>
      <c r="AD2211" s="215"/>
      <c r="AE2211" s="215"/>
      <c r="AF2211" s="227"/>
      <c r="AG2211" s="225"/>
      <c r="AN2211" s="215"/>
      <c r="AO2211" s="215"/>
      <c r="AP2211" s="215"/>
      <c r="AQ2211" s="215"/>
      <c r="AR2211" s="215"/>
      <c r="AS2211" s="215"/>
      <c r="AT2211" s="215"/>
      <c r="AU2211" s="215"/>
    </row>
    <row r="2212" spans="3:47">
      <c r="C2212" s="38"/>
      <c r="D2212" s="38"/>
      <c r="AA2212" s="215"/>
      <c r="AB2212" s="215"/>
      <c r="AC2212" s="215"/>
      <c r="AD2212" s="215"/>
      <c r="AE2212" s="215"/>
      <c r="AF2212" s="227"/>
      <c r="AG2212" s="225"/>
      <c r="AN2212" s="215"/>
      <c r="AO2212" s="215"/>
      <c r="AP2212" s="215"/>
      <c r="AQ2212" s="215"/>
      <c r="AR2212" s="215"/>
      <c r="AS2212" s="215"/>
      <c r="AT2212" s="215"/>
      <c r="AU2212" s="215"/>
    </row>
    <row r="2213" spans="3:47">
      <c r="C2213" s="38"/>
      <c r="D2213" s="38"/>
      <c r="AA2213" s="215"/>
      <c r="AB2213" s="215"/>
      <c r="AC2213" s="215"/>
      <c r="AD2213" s="215"/>
      <c r="AE2213" s="215"/>
      <c r="AF2213" s="227"/>
      <c r="AG2213" s="225"/>
      <c r="AN2213" s="215"/>
      <c r="AO2213" s="215"/>
      <c r="AP2213" s="215"/>
      <c r="AQ2213" s="215"/>
      <c r="AR2213" s="215"/>
      <c r="AS2213" s="215"/>
      <c r="AT2213" s="215"/>
      <c r="AU2213" s="215"/>
    </row>
    <row r="2214" spans="3:47">
      <c r="C2214" s="38"/>
      <c r="D2214" s="38"/>
      <c r="AA2214" s="215"/>
      <c r="AB2214" s="215"/>
      <c r="AC2214" s="215"/>
      <c r="AD2214" s="215"/>
      <c r="AE2214" s="215"/>
      <c r="AF2214" s="227"/>
      <c r="AG2214" s="225"/>
      <c r="AN2214" s="215"/>
      <c r="AO2214" s="215"/>
      <c r="AP2214" s="215"/>
      <c r="AQ2214" s="215"/>
      <c r="AR2214" s="215"/>
      <c r="AS2214" s="215"/>
      <c r="AT2214" s="215"/>
      <c r="AU2214" s="215"/>
    </row>
    <row r="2215" spans="3:47">
      <c r="C2215" s="38"/>
      <c r="D2215" s="38"/>
      <c r="AA2215" s="215"/>
      <c r="AB2215" s="215"/>
      <c r="AC2215" s="215"/>
      <c r="AD2215" s="215"/>
      <c r="AE2215" s="215"/>
      <c r="AF2215" s="227"/>
      <c r="AG2215" s="225"/>
      <c r="AN2215" s="215"/>
      <c r="AO2215" s="215"/>
      <c r="AP2215" s="215"/>
      <c r="AQ2215" s="215"/>
      <c r="AR2215" s="215"/>
      <c r="AS2215" s="215"/>
      <c r="AT2215" s="215"/>
      <c r="AU2215" s="215"/>
    </row>
    <row r="2216" spans="3:47">
      <c r="C2216" s="38"/>
      <c r="D2216" s="38"/>
      <c r="AA2216" s="215"/>
      <c r="AB2216" s="215"/>
      <c r="AC2216" s="215"/>
      <c r="AD2216" s="215"/>
      <c r="AE2216" s="215"/>
      <c r="AF2216" s="227"/>
      <c r="AG2216" s="225"/>
      <c r="AN2216" s="215"/>
      <c r="AO2216" s="215"/>
      <c r="AP2216" s="215"/>
      <c r="AQ2216" s="215"/>
      <c r="AR2216" s="215"/>
      <c r="AS2216" s="215"/>
      <c r="AT2216" s="215"/>
      <c r="AU2216" s="215"/>
    </row>
    <row r="2217" spans="3:47">
      <c r="C2217" s="38"/>
      <c r="D2217" s="38"/>
      <c r="AA2217" s="215"/>
      <c r="AB2217" s="215"/>
      <c r="AC2217" s="215"/>
      <c r="AD2217" s="215"/>
      <c r="AE2217" s="215"/>
      <c r="AF2217" s="227"/>
      <c r="AG2217" s="225"/>
      <c r="AN2217" s="215"/>
      <c r="AO2217" s="215"/>
      <c r="AP2217" s="215"/>
      <c r="AQ2217" s="215"/>
      <c r="AR2217" s="215"/>
      <c r="AS2217" s="215"/>
      <c r="AT2217" s="215"/>
      <c r="AU2217" s="215"/>
    </row>
    <row r="2218" spans="3:47">
      <c r="C2218" s="38"/>
      <c r="D2218" s="38"/>
      <c r="AA2218" s="215"/>
      <c r="AB2218" s="215"/>
      <c r="AC2218" s="215"/>
      <c r="AD2218" s="215"/>
      <c r="AE2218" s="215"/>
      <c r="AF2218" s="227"/>
      <c r="AG2218" s="225"/>
      <c r="AN2218" s="215"/>
      <c r="AO2218" s="215"/>
      <c r="AP2218" s="215"/>
      <c r="AQ2218" s="215"/>
      <c r="AR2218" s="215"/>
      <c r="AS2218" s="215"/>
      <c r="AT2218" s="215"/>
      <c r="AU2218" s="215"/>
    </row>
    <row r="2219" spans="3:47">
      <c r="C2219" s="38"/>
      <c r="D2219" s="38"/>
      <c r="AA2219" s="215"/>
      <c r="AB2219" s="215"/>
      <c r="AC2219" s="215"/>
      <c r="AD2219" s="215"/>
      <c r="AE2219" s="215"/>
      <c r="AF2219" s="227"/>
      <c r="AG2219" s="225"/>
      <c r="AN2219" s="215"/>
      <c r="AO2219" s="215"/>
      <c r="AP2219" s="215"/>
      <c r="AQ2219" s="215"/>
      <c r="AR2219" s="215"/>
      <c r="AS2219" s="215"/>
      <c r="AT2219" s="215"/>
      <c r="AU2219" s="215"/>
    </row>
    <row r="2220" spans="3:47">
      <c r="C2220" s="38"/>
      <c r="D2220" s="38"/>
      <c r="AA2220" s="215"/>
      <c r="AB2220" s="215"/>
      <c r="AC2220" s="215"/>
      <c r="AD2220" s="215"/>
      <c r="AE2220" s="215"/>
      <c r="AF2220" s="227"/>
      <c r="AG2220" s="225"/>
      <c r="AN2220" s="215"/>
      <c r="AO2220" s="215"/>
      <c r="AP2220" s="215"/>
      <c r="AQ2220" s="215"/>
      <c r="AR2220" s="215"/>
      <c r="AS2220" s="215"/>
      <c r="AT2220" s="215"/>
      <c r="AU2220" s="215"/>
    </row>
    <row r="2221" spans="3:47">
      <c r="C2221" s="38"/>
      <c r="D2221" s="38"/>
      <c r="AA2221" s="215"/>
      <c r="AB2221" s="215"/>
      <c r="AC2221" s="215"/>
      <c r="AD2221" s="215"/>
      <c r="AE2221" s="215"/>
      <c r="AF2221" s="227"/>
      <c r="AG2221" s="225"/>
      <c r="AN2221" s="215"/>
      <c r="AO2221" s="215"/>
      <c r="AP2221" s="215"/>
      <c r="AQ2221" s="215"/>
      <c r="AR2221" s="215"/>
      <c r="AS2221" s="215"/>
      <c r="AT2221" s="215"/>
      <c r="AU2221" s="215"/>
    </row>
    <row r="2222" spans="3:47">
      <c r="C2222" s="38"/>
      <c r="D2222" s="38"/>
      <c r="AA2222" s="215"/>
      <c r="AB2222" s="215"/>
      <c r="AC2222" s="215"/>
      <c r="AD2222" s="215"/>
      <c r="AE2222" s="215"/>
      <c r="AF2222" s="227"/>
      <c r="AG2222" s="225"/>
      <c r="AN2222" s="215"/>
      <c r="AO2222" s="215"/>
      <c r="AP2222" s="215"/>
      <c r="AQ2222" s="215"/>
      <c r="AR2222" s="215"/>
      <c r="AS2222" s="215"/>
      <c r="AT2222" s="215"/>
      <c r="AU2222" s="215"/>
    </row>
    <row r="2223" spans="3:47">
      <c r="C2223" s="38"/>
      <c r="D2223" s="38"/>
      <c r="AA2223" s="215"/>
      <c r="AB2223" s="215"/>
      <c r="AC2223" s="215"/>
      <c r="AD2223" s="215"/>
      <c r="AE2223" s="215"/>
      <c r="AF2223" s="227"/>
      <c r="AG2223" s="225"/>
      <c r="AN2223" s="215"/>
      <c r="AO2223" s="215"/>
      <c r="AP2223" s="215"/>
      <c r="AQ2223" s="215"/>
      <c r="AR2223" s="215"/>
      <c r="AS2223" s="215"/>
      <c r="AT2223" s="215"/>
      <c r="AU2223" s="215"/>
    </row>
    <row r="2224" spans="3:47">
      <c r="C2224" s="38"/>
      <c r="D2224" s="38"/>
      <c r="AA2224" s="215"/>
      <c r="AB2224" s="215"/>
      <c r="AC2224" s="215"/>
      <c r="AD2224" s="215"/>
      <c r="AE2224" s="215"/>
      <c r="AF2224" s="227"/>
      <c r="AG2224" s="225"/>
      <c r="AN2224" s="215"/>
      <c r="AO2224" s="215"/>
      <c r="AP2224" s="215"/>
      <c r="AQ2224" s="215"/>
      <c r="AR2224" s="215"/>
      <c r="AS2224" s="215"/>
      <c r="AT2224" s="215"/>
      <c r="AU2224" s="215"/>
    </row>
    <row r="2225" spans="3:47">
      <c r="C2225" s="38"/>
      <c r="D2225" s="38"/>
      <c r="AA2225" s="215"/>
      <c r="AB2225" s="215"/>
      <c r="AC2225" s="215"/>
      <c r="AD2225" s="215"/>
      <c r="AE2225" s="215"/>
      <c r="AF2225" s="227"/>
      <c r="AG2225" s="225"/>
      <c r="AN2225" s="215"/>
      <c r="AO2225" s="215"/>
      <c r="AP2225" s="215"/>
      <c r="AQ2225" s="215"/>
      <c r="AR2225" s="215"/>
      <c r="AS2225" s="215"/>
      <c r="AT2225" s="215"/>
      <c r="AU2225" s="215"/>
    </row>
    <row r="2226" spans="3:47">
      <c r="C2226" s="38"/>
      <c r="D2226" s="38"/>
      <c r="AA2226" s="215"/>
      <c r="AB2226" s="215"/>
      <c r="AC2226" s="215"/>
      <c r="AD2226" s="215"/>
      <c r="AE2226" s="215"/>
      <c r="AF2226" s="227"/>
      <c r="AG2226" s="225"/>
      <c r="AN2226" s="215"/>
      <c r="AO2226" s="215"/>
      <c r="AP2226" s="215"/>
      <c r="AQ2226" s="215"/>
      <c r="AR2226" s="215"/>
      <c r="AS2226" s="215"/>
      <c r="AT2226" s="215"/>
      <c r="AU2226" s="215"/>
    </row>
    <row r="2227" spans="3:47">
      <c r="C2227" s="38"/>
      <c r="D2227" s="38"/>
      <c r="AA2227" s="215"/>
      <c r="AB2227" s="215"/>
      <c r="AC2227" s="215"/>
      <c r="AD2227" s="215"/>
      <c r="AE2227" s="215"/>
      <c r="AF2227" s="227"/>
      <c r="AG2227" s="225"/>
      <c r="AN2227" s="215"/>
      <c r="AO2227" s="215"/>
      <c r="AP2227" s="215"/>
      <c r="AQ2227" s="215"/>
      <c r="AR2227" s="215"/>
      <c r="AS2227" s="215"/>
      <c r="AT2227" s="215"/>
      <c r="AU2227" s="215"/>
    </row>
    <row r="2228" spans="3:47">
      <c r="C2228" s="38"/>
      <c r="D2228" s="38"/>
      <c r="AA2228" s="215"/>
      <c r="AB2228" s="215"/>
      <c r="AC2228" s="215"/>
      <c r="AD2228" s="215"/>
      <c r="AE2228" s="215"/>
      <c r="AF2228" s="227"/>
      <c r="AG2228" s="225"/>
      <c r="AN2228" s="215"/>
      <c r="AO2228" s="215"/>
      <c r="AP2228" s="215"/>
      <c r="AQ2228" s="215"/>
      <c r="AR2228" s="215"/>
      <c r="AS2228" s="215"/>
      <c r="AT2228" s="215"/>
      <c r="AU2228" s="215"/>
    </row>
    <row r="2229" spans="3:47">
      <c r="C2229" s="38"/>
      <c r="D2229" s="38"/>
      <c r="AA2229" s="215"/>
      <c r="AB2229" s="215"/>
      <c r="AC2229" s="215"/>
      <c r="AD2229" s="215"/>
      <c r="AE2229" s="215"/>
      <c r="AF2229" s="227"/>
      <c r="AG2229" s="225"/>
      <c r="AN2229" s="215"/>
      <c r="AO2229" s="215"/>
      <c r="AP2229" s="215"/>
      <c r="AQ2229" s="215"/>
      <c r="AR2229" s="215"/>
      <c r="AS2229" s="215"/>
      <c r="AT2229" s="215"/>
      <c r="AU2229" s="215"/>
    </row>
    <row r="2230" spans="3:47">
      <c r="C2230" s="38"/>
      <c r="D2230" s="38"/>
      <c r="AA2230" s="215"/>
      <c r="AB2230" s="215"/>
      <c r="AC2230" s="215"/>
      <c r="AD2230" s="215"/>
      <c r="AE2230" s="215"/>
      <c r="AF2230" s="227"/>
      <c r="AG2230" s="225"/>
      <c r="AN2230" s="215"/>
      <c r="AO2230" s="215"/>
      <c r="AP2230" s="215"/>
      <c r="AQ2230" s="215"/>
      <c r="AR2230" s="215"/>
      <c r="AS2230" s="215"/>
      <c r="AT2230" s="215"/>
      <c r="AU2230" s="215"/>
    </row>
    <row r="2231" spans="3:47">
      <c r="C2231" s="38"/>
      <c r="D2231" s="38"/>
      <c r="AA2231" s="215"/>
      <c r="AB2231" s="215"/>
      <c r="AC2231" s="215"/>
      <c r="AD2231" s="215"/>
      <c r="AE2231" s="215"/>
      <c r="AF2231" s="227"/>
      <c r="AG2231" s="225"/>
      <c r="AN2231" s="215"/>
      <c r="AO2231" s="215"/>
      <c r="AP2231" s="215"/>
      <c r="AQ2231" s="215"/>
      <c r="AR2231" s="215"/>
      <c r="AS2231" s="215"/>
      <c r="AT2231" s="215"/>
      <c r="AU2231" s="215"/>
    </row>
    <row r="2232" spans="3:47">
      <c r="C2232" s="38"/>
      <c r="D2232" s="38"/>
      <c r="AA2232" s="215"/>
      <c r="AB2232" s="215"/>
      <c r="AC2232" s="215"/>
      <c r="AD2232" s="215"/>
      <c r="AE2232" s="215"/>
      <c r="AF2232" s="227"/>
      <c r="AG2232" s="225"/>
      <c r="AN2232" s="215"/>
      <c r="AO2232" s="215"/>
      <c r="AP2232" s="215"/>
      <c r="AQ2232" s="215"/>
      <c r="AR2232" s="215"/>
      <c r="AS2232" s="215"/>
      <c r="AT2232" s="215"/>
      <c r="AU2232" s="215"/>
    </row>
    <row r="2233" spans="3:47">
      <c r="C2233" s="38"/>
      <c r="D2233" s="38"/>
      <c r="AA2233" s="215"/>
      <c r="AB2233" s="215"/>
      <c r="AC2233" s="215"/>
      <c r="AD2233" s="215"/>
      <c r="AE2233" s="215"/>
      <c r="AF2233" s="227"/>
      <c r="AG2233" s="225"/>
      <c r="AN2233" s="215"/>
      <c r="AO2233" s="215"/>
      <c r="AP2233" s="215"/>
      <c r="AQ2233" s="215"/>
      <c r="AR2233" s="215"/>
      <c r="AS2233" s="215"/>
      <c r="AT2233" s="215"/>
      <c r="AU2233" s="215"/>
    </row>
    <row r="2234" spans="3:47">
      <c r="C2234" s="38"/>
      <c r="D2234" s="38"/>
      <c r="AA2234" s="215"/>
      <c r="AB2234" s="215"/>
      <c r="AC2234" s="215"/>
      <c r="AD2234" s="215"/>
      <c r="AE2234" s="215"/>
      <c r="AF2234" s="227"/>
      <c r="AG2234" s="225"/>
      <c r="AN2234" s="215"/>
      <c r="AO2234" s="215"/>
      <c r="AP2234" s="215"/>
      <c r="AQ2234" s="215"/>
      <c r="AR2234" s="215"/>
      <c r="AS2234" s="215"/>
      <c r="AT2234" s="215"/>
      <c r="AU2234" s="215"/>
    </row>
    <row r="2235" spans="3:47">
      <c r="C2235" s="38"/>
      <c r="D2235" s="38"/>
      <c r="AA2235" s="215"/>
      <c r="AB2235" s="215"/>
      <c r="AC2235" s="215"/>
      <c r="AD2235" s="215"/>
      <c r="AE2235" s="215"/>
      <c r="AF2235" s="227"/>
      <c r="AG2235" s="225"/>
      <c r="AN2235" s="215"/>
      <c r="AO2235" s="215"/>
      <c r="AP2235" s="215"/>
      <c r="AQ2235" s="215"/>
      <c r="AR2235" s="215"/>
      <c r="AS2235" s="215"/>
      <c r="AT2235" s="215"/>
      <c r="AU2235" s="215"/>
    </row>
    <row r="2236" spans="3:47">
      <c r="C2236" s="38"/>
      <c r="D2236" s="38"/>
      <c r="AA2236" s="215"/>
      <c r="AB2236" s="215"/>
      <c r="AC2236" s="215"/>
      <c r="AD2236" s="215"/>
      <c r="AE2236" s="215"/>
      <c r="AF2236" s="227"/>
      <c r="AG2236" s="225"/>
      <c r="AN2236" s="215"/>
      <c r="AO2236" s="215"/>
      <c r="AP2236" s="215"/>
      <c r="AQ2236" s="215"/>
      <c r="AR2236" s="215"/>
      <c r="AS2236" s="215"/>
      <c r="AT2236" s="215"/>
      <c r="AU2236" s="215"/>
    </row>
    <row r="2237" spans="3:47">
      <c r="C2237" s="38"/>
      <c r="D2237" s="38"/>
      <c r="AA2237" s="215"/>
      <c r="AB2237" s="215"/>
      <c r="AC2237" s="215"/>
      <c r="AD2237" s="215"/>
      <c r="AE2237" s="215"/>
      <c r="AF2237" s="227"/>
      <c r="AG2237" s="225"/>
      <c r="AN2237" s="215"/>
      <c r="AO2237" s="215"/>
      <c r="AP2237" s="215"/>
      <c r="AQ2237" s="215"/>
      <c r="AR2237" s="215"/>
      <c r="AS2237" s="215"/>
      <c r="AT2237" s="215"/>
      <c r="AU2237" s="215"/>
    </row>
    <row r="2238" spans="3:47">
      <c r="C2238" s="38"/>
      <c r="D2238" s="38"/>
      <c r="AA2238" s="215"/>
      <c r="AB2238" s="215"/>
      <c r="AC2238" s="215"/>
      <c r="AD2238" s="215"/>
      <c r="AE2238" s="215"/>
      <c r="AF2238" s="227"/>
      <c r="AG2238" s="225"/>
      <c r="AN2238" s="215"/>
      <c r="AO2238" s="215"/>
      <c r="AP2238" s="215"/>
      <c r="AQ2238" s="215"/>
      <c r="AR2238" s="215"/>
      <c r="AS2238" s="215"/>
      <c r="AT2238" s="215"/>
      <c r="AU2238" s="215"/>
    </row>
    <row r="2239" spans="3:47">
      <c r="C2239" s="38"/>
      <c r="D2239" s="38"/>
      <c r="AA2239" s="215"/>
      <c r="AB2239" s="215"/>
      <c r="AC2239" s="215"/>
      <c r="AD2239" s="215"/>
      <c r="AE2239" s="215"/>
      <c r="AF2239" s="227"/>
      <c r="AG2239" s="225"/>
      <c r="AN2239" s="215"/>
      <c r="AO2239" s="215"/>
      <c r="AP2239" s="215"/>
      <c r="AQ2239" s="215"/>
      <c r="AR2239" s="215"/>
      <c r="AS2239" s="215"/>
      <c r="AT2239" s="215"/>
      <c r="AU2239" s="215"/>
    </row>
    <row r="2240" spans="3:47">
      <c r="C2240" s="38"/>
      <c r="D2240" s="38"/>
      <c r="AA2240" s="215"/>
      <c r="AB2240" s="215"/>
      <c r="AC2240" s="215"/>
      <c r="AD2240" s="215"/>
      <c r="AE2240" s="215"/>
      <c r="AF2240" s="227"/>
      <c r="AG2240" s="225"/>
      <c r="AN2240" s="215"/>
      <c r="AO2240" s="215"/>
      <c r="AP2240" s="215"/>
      <c r="AQ2240" s="215"/>
      <c r="AR2240" s="215"/>
      <c r="AS2240" s="215"/>
      <c r="AT2240" s="215"/>
      <c r="AU2240" s="215"/>
    </row>
    <row r="2241" spans="3:47">
      <c r="C2241" s="38"/>
      <c r="D2241" s="38"/>
      <c r="AA2241" s="215"/>
      <c r="AB2241" s="215"/>
      <c r="AC2241" s="215"/>
      <c r="AD2241" s="215"/>
      <c r="AE2241" s="215"/>
      <c r="AF2241" s="227"/>
      <c r="AG2241" s="225"/>
      <c r="AN2241" s="215"/>
      <c r="AO2241" s="215"/>
      <c r="AP2241" s="215"/>
      <c r="AQ2241" s="215"/>
      <c r="AR2241" s="215"/>
      <c r="AS2241" s="215"/>
      <c r="AT2241" s="215"/>
      <c r="AU2241" s="215"/>
    </row>
    <row r="2242" spans="3:47">
      <c r="C2242" s="38"/>
      <c r="D2242" s="38"/>
      <c r="AA2242" s="215"/>
      <c r="AB2242" s="215"/>
      <c r="AC2242" s="215"/>
      <c r="AD2242" s="215"/>
      <c r="AE2242" s="215"/>
      <c r="AF2242" s="227"/>
      <c r="AG2242" s="225"/>
      <c r="AN2242" s="215"/>
      <c r="AO2242" s="215"/>
      <c r="AP2242" s="215"/>
      <c r="AQ2242" s="215"/>
      <c r="AR2242" s="215"/>
      <c r="AS2242" s="215"/>
      <c r="AT2242" s="215"/>
      <c r="AU2242" s="215"/>
    </row>
    <row r="2243" spans="3:47">
      <c r="C2243" s="38"/>
      <c r="D2243" s="38"/>
      <c r="AA2243" s="215"/>
      <c r="AB2243" s="215"/>
      <c r="AC2243" s="215"/>
      <c r="AD2243" s="215"/>
      <c r="AE2243" s="215"/>
      <c r="AF2243" s="227"/>
      <c r="AG2243" s="225"/>
      <c r="AN2243" s="215"/>
      <c r="AO2243" s="215"/>
      <c r="AP2243" s="215"/>
      <c r="AQ2243" s="215"/>
      <c r="AR2243" s="215"/>
      <c r="AS2243" s="215"/>
      <c r="AT2243" s="215"/>
      <c r="AU2243" s="215"/>
    </row>
    <row r="2244" spans="3:47">
      <c r="C2244" s="38"/>
      <c r="D2244" s="38"/>
      <c r="AA2244" s="215"/>
      <c r="AB2244" s="215"/>
      <c r="AC2244" s="215"/>
      <c r="AD2244" s="215"/>
      <c r="AE2244" s="215"/>
      <c r="AF2244" s="227"/>
      <c r="AG2244" s="225"/>
      <c r="AN2244" s="215"/>
      <c r="AO2244" s="215"/>
      <c r="AP2244" s="215"/>
      <c r="AQ2244" s="215"/>
      <c r="AR2244" s="215"/>
      <c r="AS2244" s="215"/>
      <c r="AT2244" s="215"/>
      <c r="AU2244" s="215"/>
    </row>
    <row r="2245" spans="3:47">
      <c r="C2245" s="38"/>
      <c r="D2245" s="38"/>
      <c r="AA2245" s="215"/>
      <c r="AB2245" s="215"/>
      <c r="AC2245" s="215"/>
      <c r="AD2245" s="215"/>
      <c r="AE2245" s="215"/>
      <c r="AF2245" s="227"/>
      <c r="AG2245" s="225"/>
      <c r="AN2245" s="215"/>
      <c r="AO2245" s="215"/>
      <c r="AP2245" s="215"/>
      <c r="AQ2245" s="215"/>
      <c r="AR2245" s="215"/>
      <c r="AS2245" s="215"/>
      <c r="AT2245" s="215"/>
      <c r="AU2245" s="215"/>
    </row>
    <row r="2246" spans="3:47">
      <c r="C2246" s="38"/>
      <c r="D2246" s="38"/>
      <c r="AA2246" s="215"/>
      <c r="AB2246" s="215"/>
      <c r="AC2246" s="215"/>
      <c r="AD2246" s="215"/>
      <c r="AE2246" s="215"/>
      <c r="AF2246" s="227"/>
      <c r="AG2246" s="225"/>
      <c r="AN2246" s="215"/>
      <c r="AO2246" s="215"/>
      <c r="AP2246" s="215"/>
      <c r="AQ2246" s="215"/>
      <c r="AR2246" s="215"/>
      <c r="AS2246" s="215"/>
      <c r="AT2246" s="215"/>
      <c r="AU2246" s="215"/>
    </row>
    <row r="2247" spans="3:47">
      <c r="C2247" s="38"/>
      <c r="D2247" s="38"/>
      <c r="AA2247" s="215"/>
      <c r="AB2247" s="215"/>
      <c r="AC2247" s="215"/>
      <c r="AD2247" s="215"/>
      <c r="AE2247" s="215"/>
      <c r="AF2247" s="227"/>
      <c r="AG2247" s="225"/>
      <c r="AN2247" s="215"/>
      <c r="AO2247" s="215"/>
      <c r="AP2247" s="215"/>
      <c r="AQ2247" s="215"/>
      <c r="AR2247" s="215"/>
      <c r="AS2247" s="215"/>
      <c r="AT2247" s="215"/>
      <c r="AU2247" s="215"/>
    </row>
    <row r="2248" spans="3:47">
      <c r="C2248" s="38"/>
      <c r="D2248" s="38"/>
      <c r="AA2248" s="215"/>
      <c r="AB2248" s="215"/>
      <c r="AC2248" s="215"/>
      <c r="AD2248" s="215"/>
      <c r="AE2248" s="215"/>
      <c r="AF2248" s="227"/>
      <c r="AG2248" s="225"/>
      <c r="AN2248" s="215"/>
      <c r="AO2248" s="215"/>
      <c r="AP2248" s="215"/>
      <c r="AQ2248" s="215"/>
      <c r="AR2248" s="215"/>
      <c r="AS2248" s="215"/>
      <c r="AT2248" s="215"/>
      <c r="AU2248" s="215"/>
    </row>
    <row r="2249" spans="3:47">
      <c r="C2249" s="38"/>
      <c r="D2249" s="38"/>
      <c r="AA2249" s="215"/>
      <c r="AB2249" s="215"/>
      <c r="AC2249" s="215"/>
      <c r="AD2249" s="215"/>
      <c r="AE2249" s="215"/>
      <c r="AF2249" s="227"/>
      <c r="AG2249" s="225"/>
      <c r="AN2249" s="215"/>
      <c r="AO2249" s="215"/>
      <c r="AP2249" s="215"/>
      <c r="AQ2249" s="215"/>
      <c r="AR2249" s="215"/>
      <c r="AS2249" s="215"/>
      <c r="AT2249" s="215"/>
      <c r="AU2249" s="215"/>
    </row>
    <row r="2250" spans="3:47">
      <c r="C2250" s="38"/>
      <c r="D2250" s="38"/>
      <c r="AA2250" s="215"/>
      <c r="AB2250" s="215"/>
      <c r="AC2250" s="215"/>
      <c r="AD2250" s="215"/>
      <c r="AE2250" s="215"/>
      <c r="AF2250" s="227"/>
      <c r="AG2250" s="225"/>
      <c r="AN2250" s="215"/>
      <c r="AO2250" s="215"/>
      <c r="AP2250" s="215"/>
      <c r="AQ2250" s="215"/>
      <c r="AR2250" s="215"/>
      <c r="AS2250" s="215"/>
      <c r="AT2250" s="215"/>
      <c r="AU2250" s="215"/>
    </row>
    <row r="2251" spans="3:47">
      <c r="C2251" s="38"/>
      <c r="D2251" s="38"/>
      <c r="AA2251" s="215"/>
      <c r="AB2251" s="215"/>
      <c r="AC2251" s="215"/>
      <c r="AD2251" s="215"/>
      <c r="AE2251" s="215"/>
      <c r="AF2251" s="227"/>
      <c r="AG2251" s="225"/>
      <c r="AN2251" s="215"/>
      <c r="AO2251" s="215"/>
      <c r="AP2251" s="215"/>
      <c r="AQ2251" s="215"/>
      <c r="AR2251" s="215"/>
      <c r="AS2251" s="215"/>
      <c r="AT2251" s="215"/>
      <c r="AU2251" s="215"/>
    </row>
    <row r="2252" spans="3:47">
      <c r="C2252" s="38"/>
      <c r="D2252" s="38"/>
      <c r="AA2252" s="215"/>
      <c r="AB2252" s="215"/>
      <c r="AC2252" s="215"/>
      <c r="AD2252" s="215"/>
      <c r="AE2252" s="215"/>
      <c r="AF2252" s="227"/>
      <c r="AG2252" s="225"/>
      <c r="AN2252" s="215"/>
      <c r="AO2252" s="215"/>
      <c r="AP2252" s="215"/>
      <c r="AQ2252" s="215"/>
      <c r="AR2252" s="215"/>
      <c r="AS2252" s="215"/>
      <c r="AT2252" s="215"/>
      <c r="AU2252" s="215"/>
    </row>
    <row r="2253" spans="3:47">
      <c r="C2253" s="38"/>
      <c r="D2253" s="38"/>
      <c r="AA2253" s="215"/>
      <c r="AB2253" s="215"/>
      <c r="AC2253" s="215"/>
      <c r="AD2253" s="215"/>
      <c r="AE2253" s="215"/>
      <c r="AF2253" s="227"/>
      <c r="AG2253" s="225"/>
      <c r="AN2253" s="215"/>
      <c r="AO2253" s="215"/>
      <c r="AP2253" s="215"/>
      <c r="AQ2253" s="215"/>
      <c r="AR2253" s="215"/>
      <c r="AS2253" s="215"/>
      <c r="AT2253" s="215"/>
      <c r="AU2253" s="215"/>
    </row>
    <row r="2254" spans="3:47">
      <c r="C2254" s="38"/>
      <c r="D2254" s="38"/>
      <c r="AA2254" s="215"/>
      <c r="AB2254" s="215"/>
      <c r="AC2254" s="215"/>
      <c r="AD2254" s="215"/>
      <c r="AE2254" s="215"/>
      <c r="AF2254" s="227"/>
      <c r="AG2254" s="225"/>
      <c r="AN2254" s="215"/>
      <c r="AO2254" s="215"/>
      <c r="AP2254" s="215"/>
      <c r="AQ2254" s="215"/>
      <c r="AR2254" s="215"/>
      <c r="AS2254" s="215"/>
      <c r="AT2254" s="215"/>
      <c r="AU2254" s="215"/>
    </row>
    <row r="2255" spans="3:47">
      <c r="C2255" s="38"/>
      <c r="D2255" s="38"/>
      <c r="AA2255" s="215"/>
      <c r="AB2255" s="215"/>
      <c r="AC2255" s="215"/>
      <c r="AD2255" s="215"/>
      <c r="AE2255" s="215"/>
      <c r="AF2255" s="227"/>
      <c r="AG2255" s="225"/>
      <c r="AN2255" s="215"/>
      <c r="AO2255" s="215"/>
      <c r="AP2255" s="215"/>
      <c r="AQ2255" s="215"/>
      <c r="AR2255" s="215"/>
      <c r="AS2255" s="215"/>
      <c r="AT2255" s="215"/>
      <c r="AU2255" s="215"/>
    </row>
    <row r="2256" spans="3:47">
      <c r="C2256" s="38"/>
      <c r="D2256" s="38"/>
      <c r="AA2256" s="215"/>
      <c r="AB2256" s="215"/>
      <c r="AC2256" s="215"/>
      <c r="AD2256" s="215"/>
      <c r="AE2256" s="215"/>
      <c r="AF2256" s="227"/>
      <c r="AG2256" s="225"/>
      <c r="AN2256" s="215"/>
      <c r="AO2256" s="215"/>
      <c r="AP2256" s="215"/>
      <c r="AQ2256" s="215"/>
      <c r="AR2256" s="215"/>
      <c r="AS2256" s="215"/>
      <c r="AT2256" s="215"/>
      <c r="AU2256" s="215"/>
    </row>
    <row r="2257" spans="3:47">
      <c r="C2257" s="38"/>
      <c r="D2257" s="38"/>
      <c r="AA2257" s="215"/>
      <c r="AB2257" s="215"/>
      <c r="AC2257" s="215"/>
      <c r="AD2257" s="215"/>
      <c r="AE2257" s="215"/>
      <c r="AF2257" s="227"/>
      <c r="AG2257" s="225"/>
      <c r="AN2257" s="215"/>
      <c r="AO2257" s="215"/>
      <c r="AP2257" s="215"/>
      <c r="AQ2257" s="215"/>
      <c r="AR2257" s="215"/>
      <c r="AS2257" s="215"/>
      <c r="AT2257" s="215"/>
      <c r="AU2257" s="215"/>
    </row>
    <row r="2258" spans="3:47">
      <c r="C2258" s="38"/>
      <c r="D2258" s="38"/>
      <c r="AA2258" s="215"/>
      <c r="AB2258" s="215"/>
      <c r="AC2258" s="215"/>
      <c r="AD2258" s="215"/>
      <c r="AE2258" s="215"/>
      <c r="AF2258" s="227"/>
      <c r="AG2258" s="225"/>
      <c r="AN2258" s="215"/>
      <c r="AO2258" s="215"/>
      <c r="AP2258" s="215"/>
      <c r="AQ2258" s="215"/>
      <c r="AR2258" s="215"/>
      <c r="AS2258" s="215"/>
      <c r="AT2258" s="215"/>
      <c r="AU2258" s="215"/>
    </row>
    <row r="2259" spans="3:47">
      <c r="C2259" s="38"/>
      <c r="D2259" s="38"/>
      <c r="AA2259" s="215"/>
      <c r="AB2259" s="215"/>
      <c r="AC2259" s="215"/>
      <c r="AD2259" s="215"/>
      <c r="AE2259" s="215"/>
      <c r="AF2259" s="227"/>
      <c r="AG2259" s="225"/>
      <c r="AN2259" s="215"/>
      <c r="AO2259" s="215"/>
      <c r="AP2259" s="215"/>
      <c r="AQ2259" s="215"/>
      <c r="AR2259" s="215"/>
      <c r="AS2259" s="215"/>
      <c r="AT2259" s="215"/>
      <c r="AU2259" s="215"/>
    </row>
    <row r="2260" spans="3:47">
      <c r="C2260" s="38"/>
      <c r="D2260" s="38"/>
      <c r="AA2260" s="215"/>
      <c r="AB2260" s="215"/>
      <c r="AC2260" s="215"/>
      <c r="AD2260" s="215"/>
      <c r="AE2260" s="215"/>
      <c r="AF2260" s="227"/>
      <c r="AG2260" s="225"/>
      <c r="AN2260" s="215"/>
      <c r="AO2260" s="215"/>
      <c r="AP2260" s="215"/>
      <c r="AQ2260" s="215"/>
      <c r="AR2260" s="215"/>
      <c r="AS2260" s="215"/>
      <c r="AT2260" s="215"/>
      <c r="AU2260" s="215"/>
    </row>
    <row r="2261" spans="3:47">
      <c r="C2261" s="38"/>
      <c r="D2261" s="38"/>
      <c r="AA2261" s="215"/>
      <c r="AB2261" s="215"/>
      <c r="AC2261" s="215"/>
      <c r="AD2261" s="215"/>
      <c r="AE2261" s="215"/>
      <c r="AF2261" s="227"/>
      <c r="AG2261" s="225"/>
      <c r="AN2261" s="215"/>
      <c r="AO2261" s="215"/>
      <c r="AP2261" s="215"/>
      <c r="AQ2261" s="215"/>
      <c r="AR2261" s="215"/>
      <c r="AS2261" s="215"/>
      <c r="AT2261" s="215"/>
      <c r="AU2261" s="215"/>
    </row>
    <row r="2262" spans="3:47">
      <c r="C2262" s="38"/>
      <c r="D2262" s="38"/>
      <c r="AA2262" s="215"/>
      <c r="AB2262" s="215"/>
      <c r="AC2262" s="215"/>
      <c r="AD2262" s="215"/>
      <c r="AE2262" s="215"/>
      <c r="AF2262" s="227"/>
      <c r="AG2262" s="225"/>
      <c r="AN2262" s="215"/>
      <c r="AO2262" s="215"/>
      <c r="AP2262" s="215"/>
      <c r="AQ2262" s="215"/>
      <c r="AR2262" s="215"/>
      <c r="AS2262" s="215"/>
      <c r="AT2262" s="215"/>
      <c r="AU2262" s="215"/>
    </row>
    <row r="2263" spans="3:47">
      <c r="C2263" s="38"/>
      <c r="D2263" s="38"/>
      <c r="AA2263" s="215"/>
      <c r="AB2263" s="215"/>
      <c r="AC2263" s="215"/>
      <c r="AD2263" s="215"/>
      <c r="AE2263" s="215"/>
      <c r="AF2263" s="227"/>
      <c r="AG2263" s="225"/>
      <c r="AN2263" s="215"/>
      <c r="AO2263" s="215"/>
      <c r="AP2263" s="215"/>
      <c r="AQ2263" s="215"/>
      <c r="AR2263" s="215"/>
      <c r="AS2263" s="215"/>
      <c r="AT2263" s="215"/>
      <c r="AU2263" s="215"/>
    </row>
    <row r="2264" spans="3:47">
      <c r="C2264" s="38"/>
      <c r="D2264" s="38"/>
      <c r="AA2264" s="215"/>
      <c r="AB2264" s="215"/>
      <c r="AC2264" s="215"/>
      <c r="AD2264" s="215"/>
      <c r="AE2264" s="215"/>
      <c r="AF2264" s="227"/>
      <c r="AG2264" s="225"/>
      <c r="AN2264" s="215"/>
      <c r="AO2264" s="215"/>
      <c r="AP2264" s="215"/>
      <c r="AQ2264" s="215"/>
      <c r="AR2264" s="215"/>
      <c r="AS2264" s="215"/>
      <c r="AT2264" s="215"/>
      <c r="AU2264" s="215"/>
    </row>
    <row r="2265" spans="3:47">
      <c r="C2265" s="38"/>
      <c r="D2265" s="38"/>
      <c r="AA2265" s="215"/>
      <c r="AB2265" s="215"/>
      <c r="AC2265" s="215"/>
      <c r="AD2265" s="215"/>
      <c r="AE2265" s="215"/>
      <c r="AF2265" s="227"/>
      <c r="AG2265" s="225"/>
      <c r="AN2265" s="215"/>
      <c r="AO2265" s="215"/>
      <c r="AP2265" s="215"/>
      <c r="AQ2265" s="215"/>
      <c r="AR2265" s="215"/>
      <c r="AS2265" s="215"/>
      <c r="AT2265" s="215"/>
      <c r="AU2265" s="215"/>
    </row>
    <row r="2266" spans="3:47">
      <c r="C2266" s="38"/>
      <c r="D2266" s="38"/>
      <c r="AA2266" s="215"/>
      <c r="AB2266" s="215"/>
      <c r="AC2266" s="215"/>
      <c r="AD2266" s="215"/>
      <c r="AE2266" s="215"/>
      <c r="AF2266" s="227"/>
      <c r="AG2266" s="225"/>
      <c r="AN2266" s="215"/>
      <c r="AO2266" s="215"/>
      <c r="AP2266" s="215"/>
      <c r="AQ2266" s="215"/>
      <c r="AR2266" s="215"/>
      <c r="AS2266" s="215"/>
      <c r="AT2266" s="215"/>
      <c r="AU2266" s="215"/>
    </row>
    <row r="2267" spans="3:47">
      <c r="C2267" s="38"/>
      <c r="D2267" s="38"/>
      <c r="AA2267" s="215"/>
      <c r="AB2267" s="215"/>
      <c r="AC2267" s="215"/>
      <c r="AD2267" s="215"/>
      <c r="AE2267" s="215"/>
      <c r="AF2267" s="227"/>
      <c r="AG2267" s="225"/>
      <c r="AN2267" s="215"/>
      <c r="AO2267" s="215"/>
      <c r="AP2267" s="215"/>
      <c r="AQ2267" s="215"/>
      <c r="AR2267" s="215"/>
      <c r="AS2267" s="215"/>
      <c r="AT2267" s="215"/>
      <c r="AU2267" s="215"/>
    </row>
    <row r="2268" spans="3:47">
      <c r="C2268" s="38"/>
      <c r="D2268" s="38"/>
      <c r="AA2268" s="215"/>
      <c r="AB2268" s="215"/>
      <c r="AC2268" s="215"/>
      <c r="AD2268" s="215"/>
      <c r="AE2268" s="215"/>
      <c r="AF2268" s="227"/>
      <c r="AG2268" s="225"/>
      <c r="AN2268" s="215"/>
      <c r="AO2268" s="215"/>
      <c r="AP2268" s="215"/>
      <c r="AQ2268" s="215"/>
      <c r="AR2268" s="215"/>
      <c r="AS2268" s="215"/>
      <c r="AT2268" s="215"/>
      <c r="AU2268" s="215"/>
    </row>
    <row r="2269" spans="3:47">
      <c r="C2269" s="38"/>
      <c r="D2269" s="38"/>
      <c r="AA2269" s="215"/>
      <c r="AB2269" s="215"/>
      <c r="AC2269" s="215"/>
      <c r="AD2269" s="215"/>
      <c r="AE2269" s="215"/>
      <c r="AF2269" s="227"/>
      <c r="AG2269" s="225"/>
      <c r="AN2269" s="215"/>
      <c r="AO2269" s="215"/>
      <c r="AP2269" s="215"/>
      <c r="AQ2269" s="215"/>
      <c r="AR2269" s="215"/>
      <c r="AS2269" s="215"/>
      <c r="AT2269" s="215"/>
      <c r="AU2269" s="215"/>
    </row>
    <row r="2270" spans="3:47">
      <c r="C2270" s="38"/>
      <c r="D2270" s="38"/>
      <c r="AA2270" s="215"/>
      <c r="AB2270" s="215"/>
      <c r="AC2270" s="215"/>
      <c r="AD2270" s="215"/>
      <c r="AE2270" s="215"/>
      <c r="AF2270" s="227"/>
      <c r="AG2270" s="225"/>
      <c r="AN2270" s="215"/>
      <c r="AO2270" s="215"/>
      <c r="AP2270" s="215"/>
      <c r="AQ2270" s="215"/>
      <c r="AR2270" s="215"/>
      <c r="AS2270" s="215"/>
      <c r="AT2270" s="215"/>
      <c r="AU2270" s="215"/>
    </row>
    <row r="2271" spans="3:47">
      <c r="C2271" s="38"/>
      <c r="D2271" s="38"/>
      <c r="AA2271" s="215"/>
      <c r="AB2271" s="215"/>
      <c r="AC2271" s="215"/>
      <c r="AD2271" s="215"/>
      <c r="AE2271" s="215"/>
      <c r="AF2271" s="227"/>
      <c r="AG2271" s="225"/>
      <c r="AN2271" s="215"/>
      <c r="AO2271" s="215"/>
      <c r="AP2271" s="215"/>
      <c r="AQ2271" s="215"/>
      <c r="AR2271" s="215"/>
      <c r="AS2271" s="215"/>
      <c r="AT2271" s="215"/>
      <c r="AU2271" s="215"/>
    </row>
    <row r="2272" spans="3:47">
      <c r="C2272" s="38"/>
      <c r="D2272" s="38"/>
      <c r="AA2272" s="215"/>
      <c r="AB2272" s="215"/>
      <c r="AC2272" s="215"/>
      <c r="AD2272" s="215"/>
      <c r="AE2272" s="215"/>
      <c r="AF2272" s="227"/>
      <c r="AG2272" s="225"/>
      <c r="AN2272" s="215"/>
      <c r="AO2272" s="215"/>
      <c r="AP2272" s="215"/>
      <c r="AQ2272" s="215"/>
      <c r="AR2272" s="215"/>
      <c r="AS2272" s="215"/>
      <c r="AT2272" s="215"/>
      <c r="AU2272" s="215"/>
    </row>
    <row r="2273" spans="3:47">
      <c r="C2273" s="38"/>
      <c r="D2273" s="38"/>
      <c r="AA2273" s="215"/>
      <c r="AB2273" s="215"/>
      <c r="AC2273" s="215"/>
      <c r="AD2273" s="215"/>
      <c r="AE2273" s="215"/>
      <c r="AF2273" s="227"/>
      <c r="AG2273" s="225"/>
      <c r="AN2273" s="215"/>
      <c r="AO2273" s="215"/>
      <c r="AP2273" s="215"/>
      <c r="AQ2273" s="215"/>
      <c r="AR2273" s="215"/>
      <c r="AS2273" s="215"/>
      <c r="AT2273" s="215"/>
      <c r="AU2273" s="215"/>
    </row>
    <row r="2274" spans="3:47">
      <c r="C2274" s="38"/>
      <c r="D2274" s="38"/>
      <c r="AA2274" s="215"/>
      <c r="AB2274" s="215"/>
      <c r="AC2274" s="215"/>
      <c r="AD2274" s="215"/>
      <c r="AE2274" s="215"/>
      <c r="AF2274" s="227"/>
      <c r="AG2274" s="225"/>
      <c r="AN2274" s="215"/>
      <c r="AO2274" s="215"/>
      <c r="AP2274" s="215"/>
      <c r="AQ2274" s="215"/>
      <c r="AR2274" s="215"/>
      <c r="AS2274" s="215"/>
      <c r="AT2274" s="215"/>
      <c r="AU2274" s="215"/>
    </row>
    <row r="2275" spans="3:47">
      <c r="C2275" s="38"/>
      <c r="D2275" s="38"/>
      <c r="AA2275" s="215"/>
      <c r="AB2275" s="215"/>
      <c r="AC2275" s="215"/>
      <c r="AD2275" s="215"/>
      <c r="AE2275" s="215"/>
      <c r="AF2275" s="227"/>
      <c r="AG2275" s="225"/>
      <c r="AN2275" s="215"/>
      <c r="AO2275" s="215"/>
      <c r="AP2275" s="215"/>
      <c r="AQ2275" s="215"/>
      <c r="AR2275" s="215"/>
      <c r="AS2275" s="215"/>
      <c r="AT2275" s="215"/>
      <c r="AU2275" s="215"/>
    </row>
    <row r="2276" spans="3:47">
      <c r="C2276" s="38"/>
      <c r="D2276" s="38"/>
      <c r="AA2276" s="215"/>
      <c r="AB2276" s="215"/>
      <c r="AC2276" s="215"/>
      <c r="AD2276" s="215"/>
      <c r="AE2276" s="215"/>
      <c r="AF2276" s="227"/>
      <c r="AG2276" s="225"/>
      <c r="AN2276" s="215"/>
      <c r="AO2276" s="215"/>
      <c r="AP2276" s="215"/>
      <c r="AQ2276" s="215"/>
      <c r="AR2276" s="215"/>
      <c r="AS2276" s="215"/>
      <c r="AT2276" s="215"/>
      <c r="AU2276" s="215"/>
    </row>
    <row r="2277" spans="3:47">
      <c r="C2277" s="38"/>
      <c r="D2277" s="38"/>
      <c r="AA2277" s="215"/>
      <c r="AB2277" s="215"/>
      <c r="AC2277" s="215"/>
      <c r="AD2277" s="215"/>
      <c r="AE2277" s="215"/>
      <c r="AF2277" s="227"/>
      <c r="AG2277" s="225"/>
      <c r="AN2277" s="215"/>
      <c r="AO2277" s="215"/>
      <c r="AP2277" s="215"/>
      <c r="AQ2277" s="215"/>
      <c r="AR2277" s="215"/>
      <c r="AS2277" s="215"/>
      <c r="AT2277" s="215"/>
      <c r="AU2277" s="215"/>
    </row>
    <row r="2278" spans="3:47">
      <c r="C2278" s="38"/>
      <c r="D2278" s="38"/>
      <c r="AA2278" s="215"/>
      <c r="AB2278" s="215"/>
      <c r="AC2278" s="215"/>
      <c r="AD2278" s="215"/>
      <c r="AE2278" s="215"/>
      <c r="AF2278" s="227"/>
      <c r="AG2278" s="225"/>
      <c r="AN2278" s="215"/>
      <c r="AO2278" s="215"/>
      <c r="AP2278" s="215"/>
      <c r="AQ2278" s="215"/>
      <c r="AR2278" s="215"/>
      <c r="AS2278" s="215"/>
      <c r="AT2278" s="215"/>
      <c r="AU2278" s="215"/>
    </row>
    <row r="2279" spans="3:47">
      <c r="C2279" s="38"/>
      <c r="D2279" s="38"/>
      <c r="AA2279" s="215"/>
      <c r="AB2279" s="215"/>
      <c r="AC2279" s="215"/>
      <c r="AD2279" s="215"/>
      <c r="AE2279" s="215"/>
      <c r="AF2279" s="227"/>
      <c r="AG2279" s="225"/>
      <c r="AN2279" s="215"/>
      <c r="AO2279" s="215"/>
      <c r="AP2279" s="215"/>
      <c r="AQ2279" s="215"/>
      <c r="AR2279" s="215"/>
      <c r="AS2279" s="215"/>
      <c r="AT2279" s="215"/>
      <c r="AU2279" s="215"/>
    </row>
    <row r="2280" spans="3:47">
      <c r="C2280" s="38"/>
      <c r="D2280" s="38"/>
      <c r="AA2280" s="215"/>
      <c r="AB2280" s="215"/>
      <c r="AC2280" s="215"/>
      <c r="AD2280" s="215"/>
      <c r="AE2280" s="215"/>
      <c r="AF2280" s="227"/>
      <c r="AG2280" s="225"/>
      <c r="AN2280" s="215"/>
      <c r="AO2280" s="215"/>
      <c r="AP2280" s="215"/>
      <c r="AQ2280" s="215"/>
      <c r="AR2280" s="215"/>
      <c r="AS2280" s="215"/>
      <c r="AT2280" s="215"/>
      <c r="AU2280" s="215"/>
    </row>
    <row r="2281" spans="3:47">
      <c r="C2281" s="38"/>
      <c r="D2281" s="38"/>
      <c r="AA2281" s="215"/>
      <c r="AB2281" s="215"/>
      <c r="AC2281" s="215"/>
      <c r="AD2281" s="215"/>
      <c r="AE2281" s="215"/>
      <c r="AF2281" s="227"/>
      <c r="AG2281" s="225"/>
      <c r="AN2281" s="215"/>
      <c r="AO2281" s="215"/>
      <c r="AP2281" s="215"/>
      <c r="AQ2281" s="215"/>
      <c r="AR2281" s="215"/>
      <c r="AS2281" s="215"/>
      <c r="AT2281" s="215"/>
      <c r="AU2281" s="215"/>
    </row>
    <row r="2282" spans="3:47">
      <c r="C2282" s="38"/>
      <c r="D2282" s="38"/>
      <c r="AA2282" s="215"/>
      <c r="AB2282" s="215"/>
      <c r="AC2282" s="215"/>
      <c r="AD2282" s="215"/>
      <c r="AE2282" s="215"/>
      <c r="AF2282" s="227"/>
      <c r="AG2282" s="225"/>
      <c r="AN2282" s="215"/>
      <c r="AO2282" s="215"/>
      <c r="AP2282" s="215"/>
      <c r="AQ2282" s="215"/>
      <c r="AR2282" s="215"/>
      <c r="AS2282" s="215"/>
      <c r="AT2282" s="215"/>
      <c r="AU2282" s="215"/>
    </row>
    <row r="2283" spans="3:47">
      <c r="C2283" s="38"/>
      <c r="D2283" s="38"/>
      <c r="AA2283" s="215"/>
      <c r="AB2283" s="215"/>
      <c r="AC2283" s="215"/>
      <c r="AD2283" s="215"/>
      <c r="AE2283" s="215"/>
      <c r="AF2283" s="227"/>
      <c r="AG2283" s="225"/>
      <c r="AN2283" s="215"/>
      <c r="AO2283" s="215"/>
      <c r="AP2283" s="215"/>
      <c r="AQ2283" s="215"/>
      <c r="AR2283" s="215"/>
      <c r="AS2283" s="215"/>
      <c r="AT2283" s="215"/>
      <c r="AU2283" s="215"/>
    </row>
    <row r="2284" spans="3:47">
      <c r="C2284" s="38"/>
      <c r="D2284" s="38"/>
      <c r="AA2284" s="215"/>
      <c r="AB2284" s="215"/>
      <c r="AC2284" s="215"/>
      <c r="AD2284" s="215"/>
      <c r="AE2284" s="215"/>
      <c r="AF2284" s="227"/>
      <c r="AG2284" s="225"/>
      <c r="AN2284" s="215"/>
      <c r="AO2284" s="215"/>
      <c r="AP2284" s="215"/>
      <c r="AQ2284" s="215"/>
      <c r="AR2284" s="215"/>
      <c r="AS2284" s="215"/>
      <c r="AT2284" s="215"/>
      <c r="AU2284" s="215"/>
    </row>
    <row r="2285" spans="3:47">
      <c r="C2285" s="38"/>
      <c r="D2285" s="38"/>
      <c r="AA2285" s="215"/>
      <c r="AB2285" s="215"/>
      <c r="AC2285" s="215"/>
      <c r="AD2285" s="215"/>
      <c r="AE2285" s="215"/>
      <c r="AF2285" s="227"/>
      <c r="AG2285" s="225"/>
      <c r="AN2285" s="215"/>
      <c r="AO2285" s="215"/>
      <c r="AP2285" s="215"/>
      <c r="AQ2285" s="215"/>
      <c r="AR2285" s="215"/>
      <c r="AS2285" s="215"/>
      <c r="AT2285" s="215"/>
      <c r="AU2285" s="215"/>
    </row>
    <row r="2286" spans="3:47">
      <c r="C2286" s="38"/>
      <c r="D2286" s="38"/>
      <c r="AA2286" s="215"/>
      <c r="AB2286" s="215"/>
      <c r="AC2286" s="215"/>
      <c r="AD2286" s="215"/>
      <c r="AE2286" s="215"/>
      <c r="AF2286" s="227"/>
      <c r="AG2286" s="225"/>
      <c r="AN2286" s="215"/>
      <c r="AO2286" s="215"/>
      <c r="AP2286" s="215"/>
      <c r="AQ2286" s="215"/>
      <c r="AR2286" s="215"/>
      <c r="AS2286" s="215"/>
      <c r="AT2286" s="215"/>
      <c r="AU2286" s="215"/>
    </row>
    <row r="2287" spans="3:47">
      <c r="C2287" s="38"/>
      <c r="D2287" s="38"/>
      <c r="AA2287" s="215"/>
      <c r="AB2287" s="215"/>
      <c r="AC2287" s="215"/>
      <c r="AD2287" s="215"/>
      <c r="AE2287" s="215"/>
      <c r="AF2287" s="227"/>
      <c r="AG2287" s="225"/>
      <c r="AN2287" s="215"/>
      <c r="AO2287" s="215"/>
      <c r="AP2287" s="215"/>
      <c r="AQ2287" s="215"/>
      <c r="AR2287" s="215"/>
      <c r="AS2287" s="215"/>
      <c r="AT2287" s="215"/>
      <c r="AU2287" s="215"/>
    </row>
    <row r="2288" spans="3:47">
      <c r="C2288" s="38"/>
      <c r="D2288" s="38"/>
      <c r="AA2288" s="215"/>
      <c r="AB2288" s="215"/>
      <c r="AC2288" s="215"/>
      <c r="AD2288" s="215"/>
      <c r="AE2288" s="215"/>
      <c r="AF2288" s="227"/>
      <c r="AG2288" s="225"/>
      <c r="AN2288" s="215"/>
      <c r="AO2288" s="215"/>
      <c r="AP2288" s="215"/>
      <c r="AQ2288" s="215"/>
      <c r="AR2288" s="215"/>
      <c r="AS2288" s="215"/>
      <c r="AT2288" s="215"/>
      <c r="AU2288" s="215"/>
    </row>
    <row r="2289" spans="3:47">
      <c r="C2289" s="38"/>
      <c r="D2289" s="38"/>
      <c r="AA2289" s="215"/>
      <c r="AB2289" s="215"/>
      <c r="AC2289" s="215"/>
      <c r="AD2289" s="215"/>
      <c r="AE2289" s="215"/>
      <c r="AF2289" s="227"/>
      <c r="AG2289" s="225"/>
      <c r="AN2289" s="215"/>
      <c r="AO2289" s="215"/>
      <c r="AP2289" s="215"/>
      <c r="AQ2289" s="215"/>
      <c r="AR2289" s="215"/>
      <c r="AS2289" s="215"/>
      <c r="AT2289" s="215"/>
      <c r="AU2289" s="215"/>
    </row>
    <row r="2290" spans="3:47">
      <c r="C2290" s="38"/>
      <c r="D2290" s="38"/>
      <c r="AA2290" s="215"/>
      <c r="AB2290" s="215"/>
      <c r="AC2290" s="215"/>
      <c r="AD2290" s="215"/>
      <c r="AE2290" s="215"/>
      <c r="AF2290" s="227"/>
      <c r="AG2290" s="225"/>
      <c r="AN2290" s="215"/>
      <c r="AO2290" s="215"/>
      <c r="AP2290" s="215"/>
      <c r="AQ2290" s="215"/>
      <c r="AR2290" s="215"/>
      <c r="AS2290" s="215"/>
      <c r="AT2290" s="215"/>
      <c r="AU2290" s="215"/>
    </row>
    <row r="2291" spans="3:47">
      <c r="C2291" s="38"/>
      <c r="D2291" s="38"/>
      <c r="AA2291" s="215"/>
      <c r="AB2291" s="215"/>
      <c r="AC2291" s="215"/>
      <c r="AD2291" s="215"/>
      <c r="AE2291" s="215"/>
      <c r="AF2291" s="227"/>
      <c r="AG2291" s="225"/>
      <c r="AN2291" s="215"/>
      <c r="AO2291" s="215"/>
      <c r="AP2291" s="215"/>
      <c r="AQ2291" s="215"/>
      <c r="AR2291" s="215"/>
      <c r="AS2291" s="215"/>
      <c r="AT2291" s="215"/>
      <c r="AU2291" s="215"/>
    </row>
    <row r="2292" spans="3:47">
      <c r="C2292" s="38"/>
      <c r="D2292" s="38"/>
      <c r="AA2292" s="215"/>
      <c r="AB2292" s="215"/>
      <c r="AC2292" s="215"/>
      <c r="AD2292" s="215"/>
      <c r="AE2292" s="215"/>
      <c r="AF2292" s="227"/>
      <c r="AG2292" s="225"/>
      <c r="AN2292" s="215"/>
      <c r="AO2292" s="215"/>
      <c r="AP2292" s="215"/>
      <c r="AQ2292" s="215"/>
      <c r="AR2292" s="215"/>
      <c r="AS2292" s="215"/>
      <c r="AT2292" s="215"/>
      <c r="AU2292" s="215"/>
    </row>
    <row r="2293" spans="3:47">
      <c r="C2293" s="38"/>
      <c r="D2293" s="38"/>
      <c r="AA2293" s="215"/>
      <c r="AB2293" s="215"/>
      <c r="AC2293" s="215"/>
      <c r="AD2293" s="215"/>
      <c r="AE2293" s="215"/>
      <c r="AF2293" s="227"/>
      <c r="AG2293" s="225"/>
      <c r="AN2293" s="215"/>
      <c r="AO2293" s="215"/>
      <c r="AP2293" s="215"/>
      <c r="AQ2293" s="215"/>
      <c r="AR2293" s="215"/>
      <c r="AS2293" s="215"/>
      <c r="AT2293" s="215"/>
      <c r="AU2293" s="215"/>
    </row>
    <row r="2294" spans="3:47">
      <c r="C2294" s="38"/>
      <c r="D2294" s="38"/>
      <c r="AA2294" s="215"/>
      <c r="AB2294" s="215"/>
      <c r="AC2294" s="215"/>
      <c r="AD2294" s="215"/>
      <c r="AE2294" s="215"/>
      <c r="AF2294" s="227"/>
      <c r="AG2294" s="225"/>
      <c r="AN2294" s="215"/>
      <c r="AO2294" s="215"/>
      <c r="AP2294" s="215"/>
      <c r="AQ2294" s="215"/>
      <c r="AR2294" s="215"/>
      <c r="AS2294" s="215"/>
      <c r="AT2294" s="215"/>
      <c r="AU2294" s="215"/>
    </row>
    <row r="2295" spans="3:47">
      <c r="C2295" s="38"/>
      <c r="D2295" s="38"/>
      <c r="AA2295" s="215"/>
      <c r="AB2295" s="215"/>
      <c r="AC2295" s="215"/>
      <c r="AD2295" s="215"/>
      <c r="AE2295" s="215"/>
      <c r="AF2295" s="227"/>
      <c r="AG2295" s="225"/>
      <c r="AN2295" s="215"/>
      <c r="AO2295" s="215"/>
      <c r="AP2295" s="215"/>
      <c r="AQ2295" s="215"/>
      <c r="AR2295" s="215"/>
      <c r="AS2295" s="215"/>
      <c r="AT2295" s="215"/>
      <c r="AU2295" s="215"/>
    </row>
    <row r="2296" spans="3:47">
      <c r="C2296" s="38"/>
      <c r="D2296" s="38"/>
      <c r="AA2296" s="215"/>
      <c r="AB2296" s="215"/>
      <c r="AC2296" s="215"/>
      <c r="AD2296" s="215"/>
      <c r="AE2296" s="215"/>
      <c r="AF2296" s="227"/>
      <c r="AG2296" s="225"/>
      <c r="AN2296" s="215"/>
      <c r="AO2296" s="215"/>
      <c r="AP2296" s="215"/>
      <c r="AQ2296" s="215"/>
      <c r="AR2296" s="215"/>
      <c r="AS2296" s="215"/>
      <c r="AT2296" s="215"/>
      <c r="AU2296" s="215"/>
    </row>
    <row r="2297" spans="3:47">
      <c r="C2297" s="38"/>
      <c r="D2297" s="38"/>
      <c r="AA2297" s="215"/>
      <c r="AB2297" s="215"/>
      <c r="AC2297" s="215"/>
      <c r="AD2297" s="215"/>
      <c r="AE2297" s="215"/>
      <c r="AF2297" s="227"/>
      <c r="AG2297" s="225"/>
      <c r="AN2297" s="215"/>
      <c r="AO2297" s="215"/>
      <c r="AP2297" s="215"/>
      <c r="AQ2297" s="215"/>
      <c r="AR2297" s="215"/>
      <c r="AS2297" s="215"/>
      <c r="AT2297" s="215"/>
      <c r="AU2297" s="215"/>
    </row>
    <row r="2298" spans="3:47">
      <c r="C2298" s="38"/>
      <c r="D2298" s="38"/>
      <c r="AA2298" s="215"/>
      <c r="AB2298" s="215"/>
      <c r="AC2298" s="215"/>
      <c r="AD2298" s="215"/>
      <c r="AE2298" s="215"/>
      <c r="AF2298" s="227"/>
      <c r="AG2298" s="225"/>
      <c r="AN2298" s="215"/>
      <c r="AO2298" s="215"/>
      <c r="AP2298" s="215"/>
      <c r="AQ2298" s="215"/>
      <c r="AR2298" s="215"/>
      <c r="AS2298" s="215"/>
      <c r="AT2298" s="215"/>
      <c r="AU2298" s="215"/>
    </row>
    <row r="2299" spans="3:47">
      <c r="C2299" s="38"/>
      <c r="D2299" s="38"/>
      <c r="AA2299" s="215"/>
      <c r="AB2299" s="215"/>
      <c r="AC2299" s="215"/>
      <c r="AD2299" s="215"/>
      <c r="AE2299" s="215"/>
      <c r="AF2299" s="227"/>
      <c r="AG2299" s="225"/>
      <c r="AN2299" s="215"/>
      <c r="AO2299" s="215"/>
      <c r="AP2299" s="215"/>
      <c r="AQ2299" s="215"/>
      <c r="AR2299" s="215"/>
      <c r="AS2299" s="215"/>
      <c r="AT2299" s="215"/>
      <c r="AU2299" s="215"/>
    </row>
    <row r="2300" spans="3:47">
      <c r="C2300" s="38"/>
      <c r="D2300" s="38"/>
      <c r="AA2300" s="215"/>
      <c r="AB2300" s="215"/>
      <c r="AC2300" s="215"/>
      <c r="AD2300" s="215"/>
      <c r="AE2300" s="215"/>
      <c r="AF2300" s="227"/>
      <c r="AG2300" s="225"/>
      <c r="AN2300" s="215"/>
      <c r="AO2300" s="215"/>
      <c r="AP2300" s="215"/>
      <c r="AQ2300" s="215"/>
      <c r="AR2300" s="215"/>
      <c r="AS2300" s="215"/>
      <c r="AT2300" s="215"/>
      <c r="AU2300" s="215"/>
    </row>
    <row r="2301" spans="3:47">
      <c r="C2301" s="38"/>
      <c r="D2301" s="38"/>
      <c r="AA2301" s="215"/>
      <c r="AB2301" s="215"/>
      <c r="AC2301" s="215"/>
      <c r="AD2301" s="215"/>
      <c r="AE2301" s="215"/>
      <c r="AF2301" s="227"/>
      <c r="AG2301" s="225"/>
      <c r="AN2301" s="215"/>
      <c r="AO2301" s="215"/>
      <c r="AP2301" s="215"/>
      <c r="AQ2301" s="215"/>
      <c r="AR2301" s="215"/>
      <c r="AS2301" s="215"/>
      <c r="AT2301" s="215"/>
      <c r="AU2301" s="215"/>
    </row>
    <row r="2302" spans="3:47">
      <c r="C2302" s="38"/>
      <c r="D2302" s="38"/>
      <c r="AA2302" s="215"/>
      <c r="AB2302" s="215"/>
      <c r="AC2302" s="215"/>
      <c r="AD2302" s="215"/>
      <c r="AE2302" s="215"/>
      <c r="AF2302" s="227"/>
      <c r="AG2302" s="225"/>
      <c r="AN2302" s="215"/>
      <c r="AO2302" s="215"/>
      <c r="AP2302" s="215"/>
      <c r="AQ2302" s="215"/>
      <c r="AR2302" s="215"/>
      <c r="AS2302" s="215"/>
      <c r="AT2302" s="215"/>
      <c r="AU2302" s="215"/>
    </row>
    <row r="2303" spans="3:47">
      <c r="C2303" s="38"/>
      <c r="D2303" s="38"/>
      <c r="AA2303" s="215"/>
      <c r="AB2303" s="215"/>
      <c r="AC2303" s="215"/>
      <c r="AD2303" s="215"/>
      <c r="AE2303" s="215"/>
      <c r="AF2303" s="227"/>
      <c r="AG2303" s="225"/>
      <c r="AN2303" s="215"/>
      <c r="AO2303" s="215"/>
      <c r="AP2303" s="215"/>
      <c r="AQ2303" s="215"/>
      <c r="AR2303" s="215"/>
      <c r="AS2303" s="215"/>
      <c r="AT2303" s="215"/>
      <c r="AU2303" s="215"/>
    </row>
    <row r="2304" spans="3:47">
      <c r="C2304" s="38"/>
      <c r="D2304" s="38"/>
      <c r="AA2304" s="215"/>
      <c r="AB2304" s="215"/>
      <c r="AC2304" s="215"/>
      <c r="AD2304" s="215"/>
      <c r="AE2304" s="215"/>
      <c r="AF2304" s="227"/>
      <c r="AG2304" s="225"/>
      <c r="AN2304" s="215"/>
      <c r="AO2304" s="215"/>
      <c r="AP2304" s="215"/>
      <c r="AQ2304" s="215"/>
      <c r="AR2304" s="215"/>
      <c r="AS2304" s="215"/>
      <c r="AT2304" s="215"/>
      <c r="AU2304" s="215"/>
    </row>
    <row r="2305" spans="3:47">
      <c r="C2305" s="38"/>
      <c r="D2305" s="38"/>
      <c r="AA2305" s="215"/>
      <c r="AB2305" s="215"/>
      <c r="AC2305" s="215"/>
      <c r="AD2305" s="215"/>
      <c r="AE2305" s="215"/>
      <c r="AF2305" s="227"/>
      <c r="AG2305" s="225"/>
      <c r="AN2305" s="215"/>
      <c r="AO2305" s="215"/>
      <c r="AP2305" s="215"/>
      <c r="AQ2305" s="215"/>
      <c r="AR2305" s="215"/>
      <c r="AS2305" s="215"/>
      <c r="AT2305" s="215"/>
      <c r="AU2305" s="215"/>
    </row>
    <row r="2306" spans="3:47">
      <c r="C2306" s="38"/>
      <c r="D2306" s="38"/>
      <c r="AA2306" s="215"/>
      <c r="AB2306" s="215"/>
      <c r="AC2306" s="215"/>
      <c r="AD2306" s="215"/>
      <c r="AE2306" s="215"/>
      <c r="AF2306" s="227"/>
      <c r="AG2306" s="225"/>
      <c r="AN2306" s="215"/>
      <c r="AO2306" s="215"/>
      <c r="AP2306" s="215"/>
      <c r="AQ2306" s="215"/>
      <c r="AR2306" s="215"/>
      <c r="AS2306" s="215"/>
      <c r="AT2306" s="215"/>
      <c r="AU2306" s="215"/>
    </row>
    <row r="2307" spans="3:47">
      <c r="C2307" s="38"/>
      <c r="D2307" s="38"/>
      <c r="AA2307" s="215"/>
      <c r="AB2307" s="215"/>
      <c r="AC2307" s="215"/>
      <c r="AD2307" s="215"/>
      <c r="AE2307" s="215"/>
      <c r="AF2307" s="227"/>
      <c r="AG2307" s="225"/>
      <c r="AN2307" s="215"/>
      <c r="AO2307" s="215"/>
      <c r="AP2307" s="215"/>
      <c r="AQ2307" s="215"/>
      <c r="AR2307" s="215"/>
      <c r="AS2307" s="215"/>
      <c r="AT2307" s="215"/>
      <c r="AU2307" s="215"/>
    </row>
    <row r="2308" spans="3:47">
      <c r="C2308" s="38"/>
      <c r="D2308" s="38"/>
      <c r="AA2308" s="215"/>
      <c r="AB2308" s="215"/>
      <c r="AC2308" s="215"/>
      <c r="AD2308" s="215"/>
      <c r="AE2308" s="215"/>
      <c r="AF2308" s="227"/>
      <c r="AG2308" s="225"/>
      <c r="AN2308" s="215"/>
      <c r="AO2308" s="215"/>
      <c r="AP2308" s="215"/>
      <c r="AQ2308" s="215"/>
      <c r="AR2308" s="215"/>
      <c r="AS2308" s="215"/>
      <c r="AT2308" s="215"/>
      <c r="AU2308" s="215"/>
    </row>
    <row r="2309" spans="3:47">
      <c r="C2309" s="38"/>
      <c r="D2309" s="38"/>
      <c r="AA2309" s="215"/>
      <c r="AB2309" s="215"/>
      <c r="AC2309" s="215"/>
      <c r="AD2309" s="215"/>
      <c r="AE2309" s="215"/>
      <c r="AF2309" s="227"/>
      <c r="AG2309" s="225"/>
      <c r="AN2309" s="215"/>
      <c r="AO2309" s="215"/>
      <c r="AP2309" s="215"/>
      <c r="AQ2309" s="215"/>
      <c r="AR2309" s="215"/>
      <c r="AS2309" s="215"/>
      <c r="AT2309" s="215"/>
      <c r="AU2309" s="215"/>
    </row>
    <row r="2310" spans="3:47">
      <c r="C2310" s="38"/>
      <c r="D2310" s="38"/>
      <c r="AA2310" s="215"/>
      <c r="AB2310" s="215"/>
      <c r="AC2310" s="215"/>
      <c r="AD2310" s="215"/>
      <c r="AE2310" s="215"/>
      <c r="AF2310" s="227"/>
      <c r="AG2310" s="225"/>
      <c r="AN2310" s="215"/>
      <c r="AO2310" s="215"/>
      <c r="AP2310" s="215"/>
      <c r="AQ2310" s="215"/>
      <c r="AR2310" s="215"/>
      <c r="AS2310" s="215"/>
      <c r="AT2310" s="215"/>
      <c r="AU2310" s="215"/>
    </row>
    <row r="2311" spans="3:47">
      <c r="C2311" s="38"/>
      <c r="D2311" s="38"/>
      <c r="AA2311" s="215"/>
      <c r="AB2311" s="215"/>
      <c r="AC2311" s="215"/>
      <c r="AD2311" s="215"/>
      <c r="AE2311" s="215"/>
      <c r="AF2311" s="227"/>
      <c r="AG2311" s="225"/>
      <c r="AN2311" s="215"/>
      <c r="AO2311" s="215"/>
      <c r="AP2311" s="215"/>
      <c r="AQ2311" s="215"/>
      <c r="AR2311" s="215"/>
      <c r="AS2311" s="215"/>
      <c r="AT2311" s="215"/>
      <c r="AU2311" s="215"/>
    </row>
    <row r="2312" spans="3:47">
      <c r="C2312" s="38"/>
      <c r="D2312" s="38"/>
      <c r="AA2312" s="215"/>
      <c r="AB2312" s="215"/>
      <c r="AC2312" s="215"/>
      <c r="AD2312" s="215"/>
      <c r="AE2312" s="215"/>
      <c r="AF2312" s="227"/>
      <c r="AG2312" s="225"/>
      <c r="AN2312" s="215"/>
      <c r="AO2312" s="215"/>
      <c r="AP2312" s="215"/>
      <c r="AQ2312" s="215"/>
      <c r="AR2312" s="215"/>
      <c r="AS2312" s="215"/>
      <c r="AT2312" s="215"/>
      <c r="AU2312" s="215"/>
    </row>
    <row r="2313" spans="3:47">
      <c r="C2313" s="38"/>
      <c r="D2313" s="38"/>
      <c r="AA2313" s="215"/>
      <c r="AB2313" s="215"/>
      <c r="AC2313" s="215"/>
      <c r="AD2313" s="215"/>
      <c r="AE2313" s="215"/>
      <c r="AF2313" s="227"/>
      <c r="AG2313" s="225"/>
      <c r="AN2313" s="215"/>
      <c r="AO2313" s="215"/>
      <c r="AP2313" s="215"/>
      <c r="AQ2313" s="215"/>
      <c r="AR2313" s="215"/>
      <c r="AS2313" s="215"/>
      <c r="AT2313" s="215"/>
      <c r="AU2313" s="215"/>
    </row>
    <row r="2314" spans="3:47">
      <c r="C2314" s="38"/>
      <c r="D2314" s="38"/>
      <c r="AA2314" s="215"/>
      <c r="AB2314" s="215"/>
      <c r="AC2314" s="215"/>
      <c r="AD2314" s="215"/>
      <c r="AE2314" s="215"/>
      <c r="AF2314" s="227"/>
      <c r="AG2314" s="225"/>
      <c r="AN2314" s="215"/>
      <c r="AO2314" s="215"/>
      <c r="AP2314" s="215"/>
      <c r="AQ2314" s="215"/>
      <c r="AR2314" s="215"/>
      <c r="AS2314" s="215"/>
      <c r="AT2314" s="215"/>
      <c r="AU2314" s="215"/>
    </row>
    <row r="2315" spans="3:47">
      <c r="C2315" s="38"/>
      <c r="D2315" s="38"/>
      <c r="AA2315" s="215"/>
      <c r="AB2315" s="215"/>
      <c r="AC2315" s="215"/>
      <c r="AD2315" s="215"/>
      <c r="AE2315" s="215"/>
      <c r="AF2315" s="227"/>
      <c r="AG2315" s="225"/>
      <c r="AN2315" s="215"/>
      <c r="AO2315" s="215"/>
      <c r="AP2315" s="215"/>
      <c r="AQ2315" s="215"/>
      <c r="AR2315" s="215"/>
      <c r="AS2315" s="215"/>
      <c r="AT2315" s="215"/>
      <c r="AU2315" s="215"/>
    </row>
    <row r="2316" spans="3:47">
      <c r="C2316" s="38"/>
      <c r="D2316" s="38"/>
      <c r="AA2316" s="215"/>
      <c r="AB2316" s="215"/>
      <c r="AC2316" s="215"/>
      <c r="AD2316" s="215"/>
      <c r="AE2316" s="215"/>
      <c r="AF2316" s="227"/>
      <c r="AG2316" s="225"/>
      <c r="AN2316" s="215"/>
      <c r="AO2316" s="215"/>
      <c r="AP2316" s="215"/>
      <c r="AQ2316" s="215"/>
      <c r="AR2316" s="215"/>
      <c r="AS2316" s="215"/>
      <c r="AT2316" s="215"/>
      <c r="AU2316" s="215"/>
    </row>
    <row r="2317" spans="3:47">
      <c r="C2317" s="38"/>
      <c r="D2317" s="38"/>
      <c r="AA2317" s="215"/>
      <c r="AB2317" s="215"/>
      <c r="AC2317" s="215"/>
      <c r="AD2317" s="215"/>
      <c r="AE2317" s="215"/>
      <c r="AF2317" s="227"/>
      <c r="AG2317" s="225"/>
      <c r="AN2317" s="215"/>
      <c r="AO2317" s="215"/>
      <c r="AP2317" s="215"/>
      <c r="AQ2317" s="215"/>
      <c r="AR2317" s="215"/>
      <c r="AS2317" s="215"/>
      <c r="AT2317" s="215"/>
      <c r="AU2317" s="215"/>
    </row>
    <row r="2318" spans="3:47">
      <c r="C2318" s="38"/>
      <c r="D2318" s="38"/>
      <c r="AA2318" s="215"/>
      <c r="AB2318" s="215"/>
      <c r="AC2318" s="215"/>
      <c r="AD2318" s="215"/>
      <c r="AE2318" s="215"/>
      <c r="AF2318" s="227"/>
      <c r="AG2318" s="225"/>
      <c r="AN2318" s="215"/>
      <c r="AO2318" s="215"/>
      <c r="AP2318" s="215"/>
      <c r="AQ2318" s="215"/>
      <c r="AR2318" s="215"/>
      <c r="AS2318" s="215"/>
      <c r="AT2318" s="215"/>
      <c r="AU2318" s="215"/>
    </row>
    <row r="2319" spans="3:47">
      <c r="C2319" s="38"/>
      <c r="D2319" s="38"/>
      <c r="AA2319" s="215"/>
      <c r="AB2319" s="215"/>
      <c r="AC2319" s="215"/>
      <c r="AD2319" s="215"/>
      <c r="AE2319" s="215"/>
      <c r="AF2319" s="227"/>
      <c r="AG2319" s="225"/>
      <c r="AN2319" s="215"/>
      <c r="AO2319" s="215"/>
      <c r="AP2319" s="215"/>
      <c r="AQ2319" s="215"/>
      <c r="AR2319" s="215"/>
      <c r="AS2319" s="215"/>
      <c r="AT2319" s="215"/>
      <c r="AU2319" s="215"/>
    </row>
    <row r="2320" spans="3:47">
      <c r="C2320" s="38"/>
      <c r="D2320" s="38"/>
      <c r="AA2320" s="215"/>
      <c r="AB2320" s="215"/>
      <c r="AC2320" s="215"/>
      <c r="AD2320" s="215"/>
      <c r="AE2320" s="215"/>
      <c r="AF2320" s="227"/>
      <c r="AG2320" s="225"/>
      <c r="AN2320" s="215"/>
      <c r="AO2320" s="215"/>
      <c r="AP2320" s="215"/>
      <c r="AQ2320" s="215"/>
      <c r="AR2320" s="215"/>
      <c r="AS2320" s="215"/>
      <c r="AT2320" s="215"/>
      <c r="AU2320" s="215"/>
    </row>
    <row r="2321" spans="3:47">
      <c r="C2321" s="38"/>
      <c r="D2321" s="38"/>
      <c r="AA2321" s="215"/>
      <c r="AB2321" s="215"/>
      <c r="AC2321" s="215"/>
      <c r="AD2321" s="215"/>
      <c r="AE2321" s="215"/>
      <c r="AF2321" s="227"/>
      <c r="AG2321" s="225"/>
      <c r="AN2321" s="215"/>
      <c r="AO2321" s="215"/>
      <c r="AP2321" s="215"/>
      <c r="AQ2321" s="215"/>
      <c r="AR2321" s="215"/>
      <c r="AS2321" s="215"/>
      <c r="AT2321" s="215"/>
      <c r="AU2321" s="215"/>
    </row>
    <row r="2322" spans="3:47">
      <c r="C2322" s="38"/>
      <c r="D2322" s="38"/>
      <c r="AA2322" s="215"/>
      <c r="AB2322" s="215"/>
      <c r="AC2322" s="215"/>
      <c r="AD2322" s="215"/>
      <c r="AE2322" s="215"/>
      <c r="AF2322" s="227"/>
      <c r="AG2322" s="225"/>
      <c r="AN2322" s="215"/>
      <c r="AO2322" s="215"/>
      <c r="AP2322" s="215"/>
      <c r="AQ2322" s="215"/>
      <c r="AR2322" s="215"/>
      <c r="AS2322" s="215"/>
      <c r="AT2322" s="215"/>
      <c r="AU2322" s="215"/>
    </row>
    <row r="2323" spans="3:47">
      <c r="C2323" s="38"/>
      <c r="D2323" s="38"/>
      <c r="AA2323" s="215"/>
      <c r="AB2323" s="215"/>
      <c r="AC2323" s="215"/>
      <c r="AD2323" s="215"/>
      <c r="AE2323" s="215"/>
      <c r="AF2323" s="227"/>
      <c r="AG2323" s="225"/>
      <c r="AN2323" s="215"/>
      <c r="AO2323" s="215"/>
      <c r="AP2323" s="215"/>
      <c r="AQ2323" s="215"/>
      <c r="AR2323" s="215"/>
      <c r="AS2323" s="215"/>
      <c r="AT2323" s="215"/>
      <c r="AU2323" s="215"/>
    </row>
    <row r="2324" spans="3:47">
      <c r="C2324" s="38"/>
      <c r="D2324" s="38"/>
      <c r="AA2324" s="215"/>
      <c r="AB2324" s="215"/>
      <c r="AC2324" s="215"/>
      <c r="AD2324" s="215"/>
      <c r="AE2324" s="215"/>
      <c r="AF2324" s="227"/>
      <c r="AG2324" s="225"/>
      <c r="AN2324" s="215"/>
      <c r="AO2324" s="215"/>
      <c r="AP2324" s="215"/>
      <c r="AQ2324" s="215"/>
      <c r="AR2324" s="215"/>
      <c r="AS2324" s="215"/>
      <c r="AT2324" s="215"/>
      <c r="AU2324" s="215"/>
    </row>
    <row r="2325" spans="3:47">
      <c r="C2325" s="38"/>
      <c r="D2325" s="38"/>
      <c r="AA2325" s="215"/>
      <c r="AB2325" s="215"/>
      <c r="AC2325" s="215"/>
      <c r="AD2325" s="215"/>
      <c r="AE2325" s="215"/>
      <c r="AF2325" s="227"/>
      <c r="AG2325" s="225"/>
      <c r="AN2325" s="215"/>
      <c r="AO2325" s="215"/>
      <c r="AP2325" s="215"/>
      <c r="AQ2325" s="215"/>
      <c r="AR2325" s="215"/>
      <c r="AS2325" s="215"/>
      <c r="AT2325" s="215"/>
      <c r="AU2325" s="215"/>
    </row>
    <row r="2326" spans="3:47">
      <c r="C2326" s="38"/>
      <c r="D2326" s="38"/>
      <c r="AA2326" s="215"/>
      <c r="AB2326" s="215"/>
      <c r="AC2326" s="215"/>
      <c r="AD2326" s="215"/>
      <c r="AE2326" s="215"/>
      <c r="AF2326" s="227"/>
      <c r="AG2326" s="225"/>
      <c r="AN2326" s="215"/>
      <c r="AO2326" s="215"/>
      <c r="AP2326" s="215"/>
      <c r="AQ2326" s="215"/>
      <c r="AR2326" s="215"/>
      <c r="AS2326" s="215"/>
      <c r="AT2326" s="215"/>
      <c r="AU2326" s="215"/>
    </row>
    <row r="2327" spans="3:47">
      <c r="C2327" s="38"/>
      <c r="D2327" s="38"/>
      <c r="AA2327" s="215"/>
      <c r="AB2327" s="215"/>
      <c r="AC2327" s="215"/>
      <c r="AD2327" s="215"/>
      <c r="AE2327" s="215"/>
      <c r="AF2327" s="227"/>
      <c r="AG2327" s="225"/>
      <c r="AN2327" s="215"/>
      <c r="AO2327" s="215"/>
      <c r="AP2327" s="215"/>
      <c r="AQ2327" s="215"/>
      <c r="AR2327" s="215"/>
      <c r="AS2327" s="215"/>
      <c r="AT2327" s="215"/>
      <c r="AU2327" s="215"/>
    </row>
    <row r="2328" spans="3:47">
      <c r="C2328" s="38"/>
      <c r="D2328" s="38"/>
      <c r="AA2328" s="215"/>
      <c r="AB2328" s="215"/>
      <c r="AC2328" s="215"/>
      <c r="AD2328" s="215"/>
      <c r="AE2328" s="215"/>
      <c r="AF2328" s="227"/>
      <c r="AG2328" s="225"/>
      <c r="AN2328" s="215"/>
      <c r="AO2328" s="215"/>
      <c r="AP2328" s="215"/>
      <c r="AQ2328" s="215"/>
      <c r="AR2328" s="215"/>
      <c r="AS2328" s="215"/>
      <c r="AT2328" s="215"/>
      <c r="AU2328" s="215"/>
    </row>
    <row r="2329" spans="3:47">
      <c r="C2329" s="38"/>
      <c r="D2329" s="38"/>
      <c r="AA2329" s="215"/>
      <c r="AB2329" s="215"/>
      <c r="AC2329" s="215"/>
      <c r="AD2329" s="215"/>
      <c r="AE2329" s="215"/>
      <c r="AF2329" s="227"/>
      <c r="AG2329" s="225"/>
      <c r="AN2329" s="215"/>
      <c r="AO2329" s="215"/>
      <c r="AP2329" s="215"/>
      <c r="AQ2329" s="215"/>
      <c r="AR2329" s="215"/>
      <c r="AS2329" s="215"/>
      <c r="AT2329" s="215"/>
      <c r="AU2329" s="215"/>
    </row>
    <row r="2330" spans="3:47">
      <c r="C2330" s="38"/>
      <c r="D2330" s="38"/>
      <c r="AA2330" s="215"/>
      <c r="AB2330" s="215"/>
      <c r="AC2330" s="215"/>
      <c r="AD2330" s="215"/>
      <c r="AE2330" s="215"/>
      <c r="AF2330" s="227"/>
      <c r="AG2330" s="225"/>
      <c r="AN2330" s="215"/>
      <c r="AO2330" s="215"/>
      <c r="AP2330" s="215"/>
      <c r="AQ2330" s="215"/>
      <c r="AR2330" s="215"/>
      <c r="AS2330" s="215"/>
      <c r="AT2330" s="215"/>
      <c r="AU2330" s="215"/>
    </row>
    <row r="2331" spans="3:47">
      <c r="C2331" s="38"/>
      <c r="D2331" s="38"/>
      <c r="AA2331" s="215"/>
      <c r="AB2331" s="215"/>
      <c r="AC2331" s="215"/>
      <c r="AD2331" s="215"/>
      <c r="AE2331" s="215"/>
      <c r="AF2331" s="227"/>
      <c r="AG2331" s="225"/>
      <c r="AN2331" s="215"/>
      <c r="AO2331" s="215"/>
      <c r="AP2331" s="215"/>
      <c r="AQ2331" s="215"/>
      <c r="AR2331" s="215"/>
      <c r="AS2331" s="215"/>
      <c r="AT2331" s="215"/>
      <c r="AU2331" s="215"/>
    </row>
    <row r="2332" spans="3:47">
      <c r="C2332" s="38"/>
      <c r="D2332" s="38"/>
      <c r="AA2332" s="215"/>
      <c r="AB2332" s="215"/>
      <c r="AC2332" s="215"/>
      <c r="AD2332" s="215"/>
      <c r="AE2332" s="215"/>
      <c r="AF2332" s="227"/>
      <c r="AG2332" s="225"/>
      <c r="AN2332" s="215"/>
      <c r="AO2332" s="215"/>
      <c r="AP2332" s="215"/>
      <c r="AQ2332" s="215"/>
      <c r="AR2332" s="215"/>
      <c r="AS2332" s="215"/>
      <c r="AT2332" s="215"/>
      <c r="AU2332" s="215"/>
    </row>
    <row r="2333" spans="3:47">
      <c r="C2333" s="38"/>
      <c r="D2333" s="38"/>
      <c r="AA2333" s="215"/>
      <c r="AB2333" s="215"/>
      <c r="AC2333" s="215"/>
      <c r="AD2333" s="215"/>
      <c r="AE2333" s="215"/>
      <c r="AF2333" s="227"/>
      <c r="AG2333" s="225"/>
      <c r="AN2333" s="215"/>
      <c r="AO2333" s="215"/>
      <c r="AP2333" s="215"/>
      <c r="AQ2333" s="215"/>
      <c r="AR2333" s="215"/>
      <c r="AS2333" s="215"/>
      <c r="AT2333" s="215"/>
      <c r="AU2333" s="215"/>
    </row>
    <row r="2334" spans="3:47">
      <c r="C2334" s="38"/>
      <c r="D2334" s="38"/>
      <c r="AA2334" s="215"/>
      <c r="AB2334" s="215"/>
      <c r="AC2334" s="215"/>
      <c r="AD2334" s="215"/>
      <c r="AE2334" s="215"/>
      <c r="AF2334" s="227"/>
      <c r="AG2334" s="225"/>
      <c r="AN2334" s="215"/>
      <c r="AO2334" s="215"/>
      <c r="AP2334" s="215"/>
      <c r="AQ2334" s="215"/>
      <c r="AR2334" s="215"/>
      <c r="AS2334" s="215"/>
      <c r="AT2334" s="215"/>
      <c r="AU2334" s="215"/>
    </row>
    <row r="2335" spans="3:47">
      <c r="C2335" s="38"/>
      <c r="D2335" s="38"/>
      <c r="AA2335" s="215"/>
      <c r="AB2335" s="215"/>
      <c r="AC2335" s="215"/>
      <c r="AD2335" s="215"/>
      <c r="AE2335" s="215"/>
      <c r="AF2335" s="227"/>
      <c r="AG2335" s="225"/>
      <c r="AN2335" s="215"/>
      <c r="AO2335" s="215"/>
      <c r="AP2335" s="215"/>
      <c r="AQ2335" s="215"/>
      <c r="AR2335" s="215"/>
      <c r="AS2335" s="215"/>
      <c r="AT2335" s="215"/>
      <c r="AU2335" s="215"/>
    </row>
    <row r="2336" spans="3:47">
      <c r="C2336" s="38"/>
      <c r="D2336" s="38"/>
      <c r="AA2336" s="215"/>
      <c r="AB2336" s="215"/>
      <c r="AC2336" s="215"/>
      <c r="AD2336" s="215"/>
      <c r="AE2336" s="215"/>
      <c r="AF2336" s="227"/>
      <c r="AG2336" s="225"/>
      <c r="AN2336" s="215"/>
      <c r="AO2336" s="215"/>
      <c r="AP2336" s="215"/>
      <c r="AQ2336" s="215"/>
      <c r="AR2336" s="215"/>
      <c r="AS2336" s="215"/>
      <c r="AT2336" s="215"/>
      <c r="AU2336" s="215"/>
    </row>
    <row r="2337" spans="3:47">
      <c r="C2337" s="38"/>
      <c r="D2337" s="38"/>
      <c r="AA2337" s="215"/>
      <c r="AB2337" s="215"/>
      <c r="AC2337" s="215"/>
      <c r="AD2337" s="215"/>
      <c r="AE2337" s="215"/>
      <c r="AF2337" s="227"/>
      <c r="AG2337" s="225"/>
      <c r="AN2337" s="215"/>
      <c r="AO2337" s="215"/>
      <c r="AP2337" s="215"/>
      <c r="AQ2337" s="215"/>
      <c r="AR2337" s="215"/>
      <c r="AS2337" s="215"/>
      <c r="AT2337" s="215"/>
      <c r="AU2337" s="215"/>
    </row>
    <row r="2338" spans="3:47">
      <c r="C2338" s="38"/>
      <c r="D2338" s="38"/>
      <c r="AA2338" s="215"/>
      <c r="AB2338" s="215"/>
      <c r="AC2338" s="215"/>
      <c r="AD2338" s="215"/>
      <c r="AE2338" s="215"/>
      <c r="AF2338" s="227"/>
      <c r="AG2338" s="225"/>
      <c r="AN2338" s="215"/>
      <c r="AO2338" s="215"/>
      <c r="AP2338" s="215"/>
      <c r="AQ2338" s="215"/>
      <c r="AR2338" s="215"/>
      <c r="AS2338" s="215"/>
      <c r="AT2338" s="215"/>
      <c r="AU2338" s="215"/>
    </row>
    <row r="2339" spans="3:47">
      <c r="C2339" s="38"/>
      <c r="D2339" s="38"/>
      <c r="AA2339" s="215"/>
      <c r="AB2339" s="215"/>
      <c r="AC2339" s="215"/>
      <c r="AD2339" s="215"/>
      <c r="AE2339" s="215"/>
      <c r="AF2339" s="227"/>
      <c r="AG2339" s="225"/>
      <c r="AN2339" s="215"/>
      <c r="AO2339" s="215"/>
      <c r="AP2339" s="215"/>
      <c r="AQ2339" s="215"/>
      <c r="AR2339" s="215"/>
      <c r="AS2339" s="215"/>
      <c r="AT2339" s="215"/>
      <c r="AU2339" s="215"/>
    </row>
    <row r="2340" spans="3:47">
      <c r="C2340" s="38"/>
      <c r="D2340" s="38"/>
      <c r="AA2340" s="215"/>
      <c r="AB2340" s="215"/>
      <c r="AC2340" s="215"/>
      <c r="AD2340" s="215"/>
      <c r="AE2340" s="215"/>
      <c r="AF2340" s="227"/>
      <c r="AG2340" s="225"/>
      <c r="AN2340" s="215"/>
      <c r="AO2340" s="215"/>
      <c r="AP2340" s="215"/>
      <c r="AQ2340" s="215"/>
      <c r="AR2340" s="215"/>
      <c r="AS2340" s="215"/>
      <c r="AT2340" s="215"/>
      <c r="AU2340" s="215"/>
    </row>
    <row r="2341" spans="3:47">
      <c r="C2341" s="38"/>
      <c r="D2341" s="38"/>
      <c r="AA2341" s="215"/>
      <c r="AB2341" s="215"/>
      <c r="AC2341" s="215"/>
      <c r="AD2341" s="215"/>
      <c r="AE2341" s="215"/>
      <c r="AF2341" s="227"/>
      <c r="AG2341" s="225"/>
      <c r="AN2341" s="215"/>
      <c r="AO2341" s="215"/>
      <c r="AP2341" s="215"/>
      <c r="AQ2341" s="215"/>
      <c r="AR2341" s="215"/>
      <c r="AS2341" s="215"/>
      <c r="AT2341" s="215"/>
      <c r="AU2341" s="215"/>
    </row>
    <row r="2342" spans="3:47">
      <c r="C2342" s="38"/>
      <c r="D2342" s="38"/>
      <c r="AA2342" s="215"/>
      <c r="AB2342" s="215"/>
      <c r="AC2342" s="215"/>
      <c r="AD2342" s="215"/>
      <c r="AE2342" s="215"/>
      <c r="AF2342" s="227"/>
      <c r="AG2342" s="225"/>
      <c r="AN2342" s="215"/>
      <c r="AO2342" s="215"/>
      <c r="AP2342" s="215"/>
      <c r="AQ2342" s="215"/>
      <c r="AR2342" s="215"/>
      <c r="AS2342" s="215"/>
      <c r="AT2342" s="215"/>
      <c r="AU2342" s="215"/>
    </row>
    <row r="2343" spans="3:47">
      <c r="C2343" s="38"/>
      <c r="D2343" s="38"/>
      <c r="AA2343" s="215"/>
      <c r="AB2343" s="215"/>
      <c r="AC2343" s="215"/>
      <c r="AD2343" s="215"/>
      <c r="AE2343" s="215"/>
      <c r="AF2343" s="227"/>
      <c r="AG2343" s="225"/>
      <c r="AN2343" s="215"/>
      <c r="AO2343" s="215"/>
      <c r="AP2343" s="215"/>
      <c r="AQ2343" s="215"/>
      <c r="AR2343" s="215"/>
      <c r="AS2343" s="215"/>
      <c r="AT2343" s="215"/>
      <c r="AU2343" s="215"/>
    </row>
    <row r="2344" spans="3:47">
      <c r="C2344" s="38"/>
      <c r="D2344" s="38"/>
      <c r="AA2344" s="215"/>
      <c r="AB2344" s="215"/>
      <c r="AC2344" s="215"/>
      <c r="AD2344" s="215"/>
      <c r="AE2344" s="215"/>
      <c r="AF2344" s="227"/>
      <c r="AG2344" s="225"/>
      <c r="AN2344" s="215"/>
      <c r="AO2344" s="215"/>
      <c r="AP2344" s="215"/>
      <c r="AQ2344" s="215"/>
      <c r="AR2344" s="215"/>
      <c r="AS2344" s="215"/>
      <c r="AT2344" s="215"/>
      <c r="AU2344" s="215"/>
    </row>
    <row r="2345" spans="3:47">
      <c r="C2345" s="38"/>
      <c r="D2345" s="38"/>
      <c r="AA2345" s="215"/>
      <c r="AB2345" s="215"/>
      <c r="AC2345" s="215"/>
      <c r="AD2345" s="215"/>
      <c r="AE2345" s="215"/>
      <c r="AF2345" s="227"/>
      <c r="AG2345" s="225"/>
      <c r="AN2345" s="215"/>
      <c r="AO2345" s="215"/>
      <c r="AP2345" s="215"/>
      <c r="AQ2345" s="215"/>
      <c r="AR2345" s="215"/>
      <c r="AS2345" s="215"/>
      <c r="AT2345" s="215"/>
      <c r="AU2345" s="215"/>
    </row>
    <row r="2346" spans="3:47">
      <c r="C2346" s="38"/>
      <c r="D2346" s="38"/>
      <c r="AA2346" s="215"/>
      <c r="AB2346" s="215"/>
      <c r="AC2346" s="215"/>
      <c r="AD2346" s="215"/>
      <c r="AE2346" s="215"/>
      <c r="AF2346" s="227"/>
      <c r="AG2346" s="225"/>
      <c r="AN2346" s="215"/>
      <c r="AO2346" s="215"/>
      <c r="AP2346" s="215"/>
      <c r="AQ2346" s="215"/>
      <c r="AR2346" s="215"/>
      <c r="AS2346" s="215"/>
      <c r="AT2346" s="215"/>
      <c r="AU2346" s="215"/>
    </row>
    <row r="2347" spans="3:47">
      <c r="C2347" s="38"/>
      <c r="D2347" s="38"/>
      <c r="AA2347" s="215"/>
      <c r="AB2347" s="215"/>
      <c r="AC2347" s="215"/>
      <c r="AD2347" s="215"/>
      <c r="AE2347" s="215"/>
      <c r="AF2347" s="227"/>
      <c r="AG2347" s="225"/>
      <c r="AN2347" s="215"/>
      <c r="AO2347" s="215"/>
      <c r="AP2347" s="215"/>
      <c r="AQ2347" s="215"/>
      <c r="AR2347" s="215"/>
      <c r="AS2347" s="215"/>
      <c r="AT2347" s="215"/>
      <c r="AU2347" s="215"/>
    </row>
    <row r="2348" spans="3:47">
      <c r="C2348" s="38"/>
      <c r="D2348" s="38"/>
      <c r="AA2348" s="215"/>
      <c r="AB2348" s="215"/>
      <c r="AC2348" s="215"/>
      <c r="AD2348" s="215"/>
      <c r="AE2348" s="215"/>
      <c r="AF2348" s="227"/>
      <c r="AG2348" s="225"/>
      <c r="AN2348" s="215"/>
      <c r="AO2348" s="215"/>
      <c r="AP2348" s="215"/>
      <c r="AQ2348" s="215"/>
      <c r="AR2348" s="215"/>
      <c r="AS2348" s="215"/>
      <c r="AT2348" s="215"/>
      <c r="AU2348" s="215"/>
    </row>
    <row r="2349" spans="3:47">
      <c r="C2349" s="38"/>
      <c r="D2349" s="38"/>
      <c r="AA2349" s="215"/>
      <c r="AB2349" s="215"/>
      <c r="AC2349" s="215"/>
      <c r="AD2349" s="215"/>
      <c r="AE2349" s="215"/>
      <c r="AF2349" s="227"/>
      <c r="AG2349" s="225"/>
      <c r="AN2349" s="215"/>
      <c r="AO2349" s="215"/>
      <c r="AP2349" s="215"/>
      <c r="AQ2349" s="215"/>
      <c r="AR2349" s="215"/>
      <c r="AS2349" s="215"/>
      <c r="AT2349" s="215"/>
      <c r="AU2349" s="215"/>
    </row>
    <row r="2350" spans="3:47">
      <c r="C2350" s="38"/>
      <c r="D2350" s="38"/>
      <c r="AA2350" s="215"/>
      <c r="AB2350" s="215"/>
      <c r="AC2350" s="215"/>
      <c r="AD2350" s="215"/>
      <c r="AE2350" s="215"/>
      <c r="AF2350" s="227"/>
      <c r="AG2350" s="225"/>
      <c r="AN2350" s="215"/>
      <c r="AO2350" s="215"/>
      <c r="AP2350" s="215"/>
      <c r="AQ2350" s="215"/>
      <c r="AR2350" s="215"/>
      <c r="AS2350" s="215"/>
      <c r="AT2350" s="215"/>
      <c r="AU2350" s="215"/>
    </row>
    <row r="2351" spans="3:47">
      <c r="C2351" s="38"/>
      <c r="D2351" s="38"/>
      <c r="AA2351" s="215"/>
      <c r="AB2351" s="215"/>
      <c r="AC2351" s="215"/>
      <c r="AD2351" s="215"/>
      <c r="AE2351" s="215"/>
      <c r="AF2351" s="227"/>
      <c r="AG2351" s="225"/>
      <c r="AN2351" s="215"/>
      <c r="AO2351" s="215"/>
      <c r="AP2351" s="215"/>
      <c r="AQ2351" s="215"/>
      <c r="AR2351" s="215"/>
      <c r="AS2351" s="215"/>
      <c r="AT2351" s="215"/>
      <c r="AU2351" s="215"/>
    </row>
    <row r="2352" spans="3:47">
      <c r="C2352" s="38"/>
      <c r="D2352" s="38"/>
      <c r="AA2352" s="215"/>
      <c r="AB2352" s="215"/>
      <c r="AC2352" s="215"/>
      <c r="AD2352" s="215"/>
      <c r="AE2352" s="215"/>
      <c r="AF2352" s="227"/>
      <c r="AG2352" s="225"/>
      <c r="AN2352" s="215"/>
      <c r="AO2352" s="215"/>
      <c r="AP2352" s="215"/>
      <c r="AQ2352" s="215"/>
      <c r="AR2352" s="215"/>
      <c r="AS2352" s="215"/>
      <c r="AT2352" s="215"/>
      <c r="AU2352" s="215"/>
    </row>
    <row r="2353" spans="3:47">
      <c r="C2353" s="38"/>
      <c r="D2353" s="38"/>
      <c r="AA2353" s="215"/>
      <c r="AB2353" s="215"/>
      <c r="AC2353" s="215"/>
      <c r="AD2353" s="215"/>
      <c r="AE2353" s="215"/>
      <c r="AF2353" s="227"/>
      <c r="AG2353" s="225"/>
      <c r="AN2353" s="215"/>
      <c r="AO2353" s="215"/>
      <c r="AP2353" s="215"/>
      <c r="AQ2353" s="215"/>
      <c r="AR2353" s="215"/>
      <c r="AS2353" s="215"/>
      <c r="AT2353" s="215"/>
      <c r="AU2353" s="215"/>
    </row>
    <row r="2354" spans="3:47">
      <c r="C2354" s="38"/>
      <c r="D2354" s="38"/>
      <c r="AA2354" s="215"/>
      <c r="AB2354" s="215"/>
      <c r="AC2354" s="215"/>
      <c r="AD2354" s="215"/>
      <c r="AE2354" s="215"/>
      <c r="AF2354" s="227"/>
      <c r="AG2354" s="225"/>
      <c r="AN2354" s="215"/>
      <c r="AO2354" s="215"/>
      <c r="AP2354" s="215"/>
      <c r="AQ2354" s="215"/>
      <c r="AR2354" s="215"/>
      <c r="AS2354" s="215"/>
      <c r="AT2354" s="215"/>
      <c r="AU2354" s="215"/>
    </row>
    <row r="2355" spans="3:47">
      <c r="C2355" s="38"/>
      <c r="D2355" s="38"/>
      <c r="AA2355" s="215"/>
      <c r="AB2355" s="215"/>
      <c r="AC2355" s="215"/>
      <c r="AD2355" s="215"/>
      <c r="AE2355" s="215"/>
      <c r="AF2355" s="227"/>
      <c r="AG2355" s="225"/>
      <c r="AN2355" s="215"/>
      <c r="AO2355" s="215"/>
      <c r="AP2355" s="215"/>
      <c r="AQ2355" s="215"/>
      <c r="AR2355" s="215"/>
      <c r="AS2355" s="215"/>
      <c r="AT2355" s="215"/>
      <c r="AU2355" s="215"/>
    </row>
    <row r="2356" spans="3:47">
      <c r="C2356" s="38"/>
      <c r="D2356" s="38"/>
      <c r="AA2356" s="215"/>
      <c r="AB2356" s="215"/>
      <c r="AC2356" s="215"/>
      <c r="AD2356" s="215"/>
      <c r="AE2356" s="215"/>
      <c r="AF2356" s="227"/>
      <c r="AG2356" s="225"/>
      <c r="AN2356" s="215"/>
      <c r="AO2356" s="215"/>
      <c r="AP2356" s="215"/>
      <c r="AQ2356" s="215"/>
      <c r="AR2356" s="215"/>
      <c r="AS2356" s="215"/>
      <c r="AT2356" s="215"/>
      <c r="AU2356" s="215"/>
    </row>
    <row r="2357" spans="3:47">
      <c r="C2357" s="38"/>
      <c r="D2357" s="38"/>
      <c r="AA2357" s="215"/>
      <c r="AB2357" s="215"/>
      <c r="AC2357" s="215"/>
      <c r="AD2357" s="215"/>
      <c r="AE2357" s="215"/>
      <c r="AF2357" s="227"/>
      <c r="AG2357" s="225"/>
      <c r="AN2357" s="215"/>
      <c r="AO2357" s="215"/>
      <c r="AP2357" s="215"/>
      <c r="AQ2357" s="215"/>
      <c r="AR2357" s="215"/>
      <c r="AS2357" s="215"/>
      <c r="AT2357" s="215"/>
      <c r="AU2357" s="215"/>
    </row>
    <row r="2358" spans="3:47">
      <c r="C2358" s="38"/>
      <c r="D2358" s="38"/>
      <c r="AA2358" s="215"/>
      <c r="AB2358" s="215"/>
      <c r="AC2358" s="215"/>
      <c r="AD2358" s="215"/>
      <c r="AE2358" s="215"/>
      <c r="AF2358" s="227"/>
      <c r="AG2358" s="225"/>
      <c r="AN2358" s="215"/>
      <c r="AO2358" s="215"/>
      <c r="AP2358" s="215"/>
      <c r="AQ2358" s="215"/>
      <c r="AR2358" s="215"/>
      <c r="AS2358" s="215"/>
      <c r="AT2358" s="215"/>
      <c r="AU2358" s="215"/>
    </row>
    <row r="2359" spans="3:47">
      <c r="C2359" s="38"/>
      <c r="D2359" s="38"/>
      <c r="AA2359" s="215"/>
      <c r="AB2359" s="215"/>
      <c r="AC2359" s="215"/>
      <c r="AD2359" s="215"/>
      <c r="AE2359" s="215"/>
      <c r="AF2359" s="227"/>
      <c r="AG2359" s="225"/>
      <c r="AN2359" s="215"/>
      <c r="AO2359" s="215"/>
      <c r="AP2359" s="215"/>
      <c r="AQ2359" s="215"/>
      <c r="AR2359" s="215"/>
      <c r="AS2359" s="215"/>
      <c r="AT2359" s="215"/>
      <c r="AU2359" s="215"/>
    </row>
    <row r="2360" spans="3:47">
      <c r="C2360" s="38"/>
      <c r="D2360" s="38"/>
      <c r="AA2360" s="215"/>
      <c r="AB2360" s="215"/>
      <c r="AC2360" s="215"/>
      <c r="AD2360" s="215"/>
      <c r="AE2360" s="215"/>
      <c r="AF2360" s="227"/>
      <c r="AG2360" s="225"/>
      <c r="AN2360" s="215"/>
      <c r="AO2360" s="215"/>
      <c r="AP2360" s="215"/>
      <c r="AQ2360" s="215"/>
      <c r="AR2360" s="215"/>
      <c r="AS2360" s="215"/>
      <c r="AT2360" s="215"/>
      <c r="AU2360" s="215"/>
    </row>
    <row r="2361" spans="3:47">
      <c r="C2361" s="38"/>
      <c r="D2361" s="38"/>
      <c r="AA2361" s="215"/>
      <c r="AB2361" s="215"/>
      <c r="AC2361" s="215"/>
      <c r="AD2361" s="215"/>
      <c r="AE2361" s="215"/>
      <c r="AF2361" s="227"/>
      <c r="AG2361" s="225"/>
      <c r="AN2361" s="215"/>
      <c r="AO2361" s="215"/>
      <c r="AP2361" s="215"/>
      <c r="AQ2361" s="215"/>
      <c r="AR2361" s="215"/>
      <c r="AS2361" s="215"/>
      <c r="AT2361" s="215"/>
      <c r="AU2361" s="215"/>
    </row>
    <row r="2362" spans="3:47">
      <c r="C2362" s="38"/>
      <c r="D2362" s="38"/>
      <c r="AA2362" s="215"/>
      <c r="AB2362" s="215"/>
      <c r="AC2362" s="215"/>
      <c r="AD2362" s="215"/>
      <c r="AE2362" s="215"/>
      <c r="AF2362" s="227"/>
      <c r="AG2362" s="225"/>
      <c r="AN2362" s="215"/>
      <c r="AO2362" s="215"/>
      <c r="AP2362" s="215"/>
      <c r="AQ2362" s="215"/>
      <c r="AR2362" s="215"/>
      <c r="AS2362" s="215"/>
      <c r="AT2362" s="215"/>
      <c r="AU2362" s="215"/>
    </row>
    <row r="2363" spans="3:47">
      <c r="C2363" s="38"/>
      <c r="D2363" s="38"/>
      <c r="AA2363" s="215"/>
      <c r="AB2363" s="215"/>
      <c r="AC2363" s="215"/>
      <c r="AD2363" s="215"/>
      <c r="AE2363" s="215"/>
      <c r="AF2363" s="227"/>
      <c r="AG2363" s="225"/>
      <c r="AN2363" s="215"/>
      <c r="AO2363" s="215"/>
      <c r="AP2363" s="215"/>
      <c r="AQ2363" s="215"/>
      <c r="AR2363" s="215"/>
      <c r="AS2363" s="215"/>
      <c r="AT2363" s="215"/>
      <c r="AU2363" s="215"/>
    </row>
    <row r="2364" spans="3:47">
      <c r="C2364" s="38"/>
      <c r="D2364" s="38"/>
      <c r="AA2364" s="215"/>
      <c r="AB2364" s="215"/>
      <c r="AC2364" s="215"/>
      <c r="AD2364" s="215"/>
      <c r="AE2364" s="215"/>
      <c r="AF2364" s="227"/>
      <c r="AG2364" s="225"/>
      <c r="AN2364" s="215"/>
      <c r="AO2364" s="215"/>
      <c r="AP2364" s="215"/>
      <c r="AQ2364" s="215"/>
      <c r="AR2364" s="215"/>
      <c r="AS2364" s="215"/>
      <c r="AT2364" s="215"/>
      <c r="AU2364" s="215"/>
    </row>
    <row r="2365" spans="3:47">
      <c r="C2365" s="38"/>
      <c r="D2365" s="38"/>
      <c r="AA2365" s="215"/>
      <c r="AB2365" s="215"/>
      <c r="AC2365" s="215"/>
      <c r="AD2365" s="215"/>
      <c r="AE2365" s="215"/>
      <c r="AF2365" s="227"/>
      <c r="AG2365" s="225"/>
      <c r="AN2365" s="215"/>
      <c r="AO2365" s="215"/>
      <c r="AP2365" s="215"/>
      <c r="AQ2365" s="215"/>
      <c r="AR2365" s="215"/>
      <c r="AS2365" s="215"/>
      <c r="AT2365" s="215"/>
      <c r="AU2365" s="215"/>
    </row>
    <row r="2366" spans="3:47">
      <c r="C2366" s="38"/>
      <c r="D2366" s="38"/>
      <c r="AA2366" s="215"/>
      <c r="AB2366" s="215"/>
      <c r="AC2366" s="215"/>
      <c r="AD2366" s="215"/>
      <c r="AE2366" s="215"/>
      <c r="AF2366" s="227"/>
      <c r="AG2366" s="225"/>
      <c r="AN2366" s="215"/>
      <c r="AO2366" s="215"/>
      <c r="AP2366" s="215"/>
      <c r="AQ2366" s="215"/>
      <c r="AR2366" s="215"/>
      <c r="AS2366" s="215"/>
      <c r="AT2366" s="215"/>
      <c r="AU2366" s="215"/>
    </row>
    <row r="2367" spans="3:47">
      <c r="C2367" s="38"/>
      <c r="D2367" s="38"/>
      <c r="AA2367" s="215"/>
      <c r="AB2367" s="215"/>
      <c r="AC2367" s="215"/>
      <c r="AD2367" s="215"/>
      <c r="AE2367" s="215"/>
      <c r="AF2367" s="227"/>
      <c r="AG2367" s="225"/>
      <c r="AN2367" s="215"/>
      <c r="AO2367" s="215"/>
      <c r="AP2367" s="215"/>
      <c r="AQ2367" s="215"/>
      <c r="AR2367" s="215"/>
      <c r="AS2367" s="215"/>
      <c r="AT2367" s="215"/>
      <c r="AU2367" s="215"/>
    </row>
    <row r="2368" spans="3:47">
      <c r="C2368" s="38"/>
      <c r="D2368" s="38"/>
      <c r="AA2368" s="215"/>
      <c r="AB2368" s="215"/>
      <c r="AC2368" s="215"/>
      <c r="AD2368" s="215"/>
      <c r="AE2368" s="215"/>
      <c r="AF2368" s="227"/>
      <c r="AG2368" s="225"/>
      <c r="AN2368" s="215"/>
      <c r="AO2368" s="215"/>
      <c r="AP2368" s="215"/>
      <c r="AQ2368" s="215"/>
      <c r="AR2368" s="215"/>
      <c r="AS2368" s="215"/>
      <c r="AT2368" s="215"/>
      <c r="AU2368" s="215"/>
    </row>
    <row r="2369" spans="3:47">
      <c r="C2369" s="38"/>
      <c r="D2369" s="38"/>
      <c r="AA2369" s="215"/>
      <c r="AB2369" s="215"/>
      <c r="AC2369" s="215"/>
      <c r="AD2369" s="215"/>
      <c r="AE2369" s="215"/>
      <c r="AF2369" s="227"/>
      <c r="AG2369" s="225"/>
      <c r="AN2369" s="215"/>
      <c r="AO2369" s="215"/>
      <c r="AP2369" s="215"/>
      <c r="AQ2369" s="215"/>
      <c r="AR2369" s="215"/>
      <c r="AS2369" s="215"/>
      <c r="AT2369" s="215"/>
      <c r="AU2369" s="215"/>
    </row>
    <row r="2370" spans="3:47">
      <c r="C2370" s="38"/>
      <c r="D2370" s="38"/>
      <c r="AA2370" s="215"/>
      <c r="AB2370" s="215"/>
      <c r="AC2370" s="215"/>
      <c r="AD2370" s="215"/>
      <c r="AE2370" s="215"/>
      <c r="AF2370" s="227"/>
      <c r="AG2370" s="225"/>
      <c r="AN2370" s="215"/>
      <c r="AO2370" s="215"/>
      <c r="AP2370" s="215"/>
      <c r="AQ2370" s="215"/>
      <c r="AR2370" s="215"/>
      <c r="AS2370" s="215"/>
      <c r="AT2370" s="215"/>
      <c r="AU2370" s="215"/>
    </row>
    <row r="2371" spans="3:47">
      <c r="C2371" s="38"/>
      <c r="D2371" s="38"/>
      <c r="AA2371" s="215"/>
      <c r="AB2371" s="215"/>
      <c r="AC2371" s="215"/>
      <c r="AD2371" s="215"/>
      <c r="AE2371" s="215"/>
      <c r="AF2371" s="227"/>
      <c r="AG2371" s="225"/>
      <c r="AN2371" s="215"/>
      <c r="AO2371" s="215"/>
      <c r="AP2371" s="215"/>
      <c r="AQ2371" s="215"/>
      <c r="AR2371" s="215"/>
      <c r="AS2371" s="215"/>
      <c r="AT2371" s="215"/>
      <c r="AU2371" s="215"/>
    </row>
    <row r="2372" spans="3:47">
      <c r="C2372" s="38"/>
      <c r="D2372" s="38"/>
      <c r="AA2372" s="215"/>
      <c r="AB2372" s="215"/>
      <c r="AC2372" s="215"/>
      <c r="AD2372" s="215"/>
      <c r="AE2372" s="215"/>
      <c r="AF2372" s="227"/>
      <c r="AG2372" s="225"/>
      <c r="AN2372" s="215"/>
      <c r="AO2372" s="215"/>
      <c r="AP2372" s="215"/>
      <c r="AQ2372" s="215"/>
      <c r="AR2372" s="215"/>
      <c r="AS2372" s="215"/>
      <c r="AT2372" s="215"/>
      <c r="AU2372" s="215"/>
    </row>
    <row r="2373" spans="3:47">
      <c r="C2373" s="38"/>
      <c r="D2373" s="38"/>
      <c r="AA2373" s="215"/>
      <c r="AB2373" s="215"/>
      <c r="AC2373" s="215"/>
      <c r="AD2373" s="215"/>
      <c r="AE2373" s="215"/>
      <c r="AF2373" s="227"/>
      <c r="AG2373" s="225"/>
      <c r="AN2373" s="215"/>
      <c r="AO2373" s="215"/>
      <c r="AP2373" s="215"/>
      <c r="AQ2373" s="215"/>
      <c r="AR2373" s="215"/>
      <c r="AS2373" s="215"/>
      <c r="AT2373" s="215"/>
      <c r="AU2373" s="215"/>
    </row>
    <row r="2374" spans="3:47">
      <c r="C2374" s="38"/>
      <c r="D2374" s="38"/>
      <c r="AA2374" s="215"/>
      <c r="AB2374" s="215"/>
      <c r="AC2374" s="215"/>
      <c r="AD2374" s="215"/>
      <c r="AE2374" s="215"/>
      <c r="AF2374" s="227"/>
      <c r="AG2374" s="225"/>
      <c r="AN2374" s="215"/>
      <c r="AO2374" s="215"/>
      <c r="AP2374" s="215"/>
      <c r="AQ2374" s="215"/>
      <c r="AR2374" s="215"/>
      <c r="AS2374" s="215"/>
      <c r="AT2374" s="215"/>
      <c r="AU2374" s="215"/>
    </row>
    <row r="2375" spans="3:47">
      <c r="C2375" s="38"/>
      <c r="D2375" s="38"/>
      <c r="AA2375" s="215"/>
      <c r="AB2375" s="215"/>
      <c r="AC2375" s="215"/>
      <c r="AD2375" s="215"/>
      <c r="AE2375" s="215"/>
      <c r="AF2375" s="227"/>
      <c r="AG2375" s="225"/>
      <c r="AN2375" s="215"/>
      <c r="AO2375" s="215"/>
      <c r="AP2375" s="215"/>
      <c r="AQ2375" s="215"/>
      <c r="AR2375" s="215"/>
      <c r="AS2375" s="215"/>
      <c r="AT2375" s="215"/>
      <c r="AU2375" s="215"/>
    </row>
    <row r="2376" spans="3:47">
      <c r="C2376" s="38"/>
      <c r="D2376" s="38"/>
      <c r="AA2376" s="215"/>
      <c r="AB2376" s="215"/>
      <c r="AC2376" s="215"/>
      <c r="AD2376" s="215"/>
      <c r="AE2376" s="215"/>
      <c r="AF2376" s="227"/>
      <c r="AG2376" s="225"/>
      <c r="AN2376" s="215"/>
      <c r="AO2376" s="215"/>
      <c r="AP2376" s="215"/>
      <c r="AQ2376" s="215"/>
      <c r="AR2376" s="215"/>
      <c r="AS2376" s="215"/>
      <c r="AT2376" s="215"/>
      <c r="AU2376" s="215"/>
    </row>
    <row r="2377" spans="3:47">
      <c r="C2377" s="38"/>
      <c r="D2377" s="38"/>
      <c r="AA2377" s="215"/>
      <c r="AB2377" s="215"/>
      <c r="AC2377" s="215"/>
      <c r="AD2377" s="215"/>
      <c r="AE2377" s="215"/>
      <c r="AF2377" s="227"/>
      <c r="AG2377" s="225"/>
      <c r="AN2377" s="215"/>
      <c r="AO2377" s="215"/>
      <c r="AP2377" s="215"/>
      <c r="AQ2377" s="215"/>
      <c r="AR2377" s="215"/>
      <c r="AS2377" s="215"/>
      <c r="AT2377" s="215"/>
      <c r="AU2377" s="215"/>
    </row>
    <row r="2378" spans="3:47">
      <c r="C2378" s="38"/>
      <c r="D2378" s="38"/>
      <c r="AA2378" s="215"/>
      <c r="AB2378" s="215"/>
      <c r="AC2378" s="215"/>
      <c r="AD2378" s="215"/>
      <c r="AE2378" s="215"/>
      <c r="AF2378" s="227"/>
      <c r="AG2378" s="225"/>
      <c r="AN2378" s="215"/>
      <c r="AO2378" s="215"/>
      <c r="AP2378" s="215"/>
      <c r="AQ2378" s="215"/>
      <c r="AR2378" s="215"/>
      <c r="AS2378" s="215"/>
      <c r="AT2378" s="215"/>
      <c r="AU2378" s="215"/>
    </row>
    <row r="2379" spans="3:47">
      <c r="C2379" s="38"/>
      <c r="D2379" s="38"/>
      <c r="AA2379" s="215"/>
      <c r="AB2379" s="215"/>
      <c r="AC2379" s="215"/>
      <c r="AD2379" s="215"/>
      <c r="AE2379" s="215"/>
      <c r="AF2379" s="227"/>
      <c r="AG2379" s="225"/>
      <c r="AN2379" s="215"/>
      <c r="AO2379" s="215"/>
      <c r="AP2379" s="215"/>
      <c r="AQ2379" s="215"/>
      <c r="AR2379" s="215"/>
      <c r="AS2379" s="215"/>
      <c r="AT2379" s="215"/>
      <c r="AU2379" s="215"/>
    </row>
    <row r="2380" spans="3:47">
      <c r="C2380" s="38"/>
      <c r="D2380" s="38"/>
      <c r="AA2380" s="215"/>
      <c r="AB2380" s="215"/>
      <c r="AC2380" s="215"/>
      <c r="AD2380" s="215"/>
      <c r="AE2380" s="215"/>
      <c r="AF2380" s="227"/>
      <c r="AG2380" s="225"/>
      <c r="AN2380" s="215"/>
      <c r="AO2380" s="215"/>
      <c r="AP2380" s="215"/>
      <c r="AQ2380" s="215"/>
      <c r="AR2380" s="215"/>
      <c r="AS2380" s="215"/>
      <c r="AT2380" s="215"/>
      <c r="AU2380" s="215"/>
    </row>
    <row r="2381" spans="3:47">
      <c r="C2381" s="38"/>
      <c r="D2381" s="38"/>
      <c r="AA2381" s="215"/>
      <c r="AB2381" s="215"/>
      <c r="AC2381" s="215"/>
      <c r="AD2381" s="215"/>
      <c r="AE2381" s="215"/>
      <c r="AF2381" s="227"/>
      <c r="AG2381" s="225"/>
      <c r="AN2381" s="215"/>
      <c r="AO2381" s="215"/>
      <c r="AP2381" s="215"/>
      <c r="AQ2381" s="215"/>
      <c r="AR2381" s="215"/>
      <c r="AS2381" s="215"/>
      <c r="AT2381" s="215"/>
      <c r="AU2381" s="215"/>
    </row>
    <row r="2382" spans="3:47">
      <c r="C2382" s="38"/>
      <c r="D2382" s="38"/>
      <c r="AA2382" s="215"/>
      <c r="AB2382" s="215"/>
      <c r="AC2382" s="215"/>
      <c r="AD2382" s="215"/>
      <c r="AE2382" s="215"/>
      <c r="AF2382" s="227"/>
      <c r="AG2382" s="225"/>
      <c r="AN2382" s="215"/>
      <c r="AO2382" s="215"/>
      <c r="AP2382" s="215"/>
      <c r="AQ2382" s="215"/>
      <c r="AR2382" s="215"/>
      <c r="AS2382" s="215"/>
      <c r="AT2382" s="215"/>
      <c r="AU2382" s="215"/>
    </row>
    <row r="2383" spans="3:47">
      <c r="C2383" s="38"/>
      <c r="D2383" s="38"/>
      <c r="AA2383" s="215"/>
      <c r="AB2383" s="215"/>
      <c r="AC2383" s="215"/>
      <c r="AD2383" s="215"/>
      <c r="AE2383" s="215"/>
      <c r="AF2383" s="227"/>
      <c r="AG2383" s="225"/>
      <c r="AN2383" s="215"/>
      <c r="AO2383" s="215"/>
      <c r="AP2383" s="215"/>
      <c r="AQ2383" s="215"/>
      <c r="AR2383" s="215"/>
      <c r="AS2383" s="215"/>
      <c r="AT2383" s="215"/>
      <c r="AU2383" s="215"/>
    </row>
    <row r="2384" spans="3:47">
      <c r="C2384" s="38"/>
      <c r="D2384" s="38"/>
      <c r="AA2384" s="215"/>
      <c r="AB2384" s="215"/>
      <c r="AC2384" s="215"/>
      <c r="AD2384" s="215"/>
      <c r="AE2384" s="215"/>
      <c r="AF2384" s="227"/>
      <c r="AG2384" s="225"/>
      <c r="AN2384" s="215"/>
      <c r="AO2384" s="215"/>
      <c r="AP2384" s="215"/>
      <c r="AQ2384" s="215"/>
      <c r="AR2384" s="215"/>
      <c r="AS2384" s="215"/>
      <c r="AT2384" s="215"/>
      <c r="AU2384" s="215"/>
    </row>
    <row r="2385" spans="3:47">
      <c r="C2385" s="38"/>
      <c r="D2385" s="38"/>
      <c r="AA2385" s="215"/>
      <c r="AB2385" s="215"/>
      <c r="AC2385" s="215"/>
      <c r="AD2385" s="215"/>
      <c r="AE2385" s="215"/>
      <c r="AF2385" s="227"/>
      <c r="AG2385" s="225"/>
      <c r="AN2385" s="215"/>
      <c r="AO2385" s="215"/>
      <c r="AP2385" s="215"/>
      <c r="AQ2385" s="215"/>
      <c r="AR2385" s="215"/>
      <c r="AS2385" s="215"/>
      <c r="AT2385" s="215"/>
      <c r="AU2385" s="215"/>
    </row>
    <row r="2386" spans="3:47">
      <c r="C2386" s="38"/>
      <c r="D2386" s="38"/>
      <c r="AA2386" s="215"/>
      <c r="AB2386" s="215"/>
      <c r="AC2386" s="215"/>
      <c r="AD2386" s="215"/>
      <c r="AE2386" s="215"/>
      <c r="AF2386" s="227"/>
      <c r="AG2386" s="225"/>
      <c r="AN2386" s="215"/>
      <c r="AO2386" s="215"/>
      <c r="AP2386" s="215"/>
      <c r="AQ2386" s="215"/>
      <c r="AR2386" s="215"/>
      <c r="AS2386" s="215"/>
      <c r="AT2386" s="215"/>
      <c r="AU2386" s="215"/>
    </row>
    <row r="2387" spans="3:47">
      <c r="C2387" s="38"/>
      <c r="D2387" s="38"/>
      <c r="AA2387" s="215"/>
      <c r="AB2387" s="215"/>
      <c r="AC2387" s="215"/>
      <c r="AD2387" s="215"/>
      <c r="AE2387" s="215"/>
      <c r="AF2387" s="227"/>
      <c r="AG2387" s="225"/>
      <c r="AN2387" s="215"/>
      <c r="AO2387" s="215"/>
      <c r="AP2387" s="215"/>
      <c r="AQ2387" s="215"/>
      <c r="AR2387" s="215"/>
      <c r="AS2387" s="215"/>
      <c r="AT2387" s="215"/>
      <c r="AU2387" s="215"/>
    </row>
    <row r="2388" spans="3:47">
      <c r="C2388" s="38"/>
      <c r="D2388" s="38"/>
      <c r="AA2388" s="215"/>
      <c r="AB2388" s="215"/>
      <c r="AC2388" s="215"/>
      <c r="AD2388" s="215"/>
      <c r="AE2388" s="215"/>
      <c r="AF2388" s="227"/>
      <c r="AG2388" s="225"/>
      <c r="AN2388" s="215"/>
      <c r="AO2388" s="215"/>
      <c r="AP2388" s="215"/>
      <c r="AQ2388" s="215"/>
      <c r="AR2388" s="215"/>
      <c r="AS2388" s="215"/>
      <c r="AT2388" s="215"/>
      <c r="AU2388" s="215"/>
    </row>
    <row r="2389" spans="3:47">
      <c r="C2389" s="38"/>
      <c r="D2389" s="38"/>
      <c r="AA2389" s="215"/>
      <c r="AB2389" s="215"/>
      <c r="AC2389" s="215"/>
      <c r="AD2389" s="215"/>
      <c r="AE2389" s="215"/>
      <c r="AF2389" s="227"/>
      <c r="AG2389" s="225"/>
      <c r="AN2389" s="215"/>
      <c r="AO2389" s="215"/>
      <c r="AP2389" s="215"/>
      <c r="AQ2389" s="215"/>
      <c r="AR2389" s="215"/>
      <c r="AS2389" s="215"/>
      <c r="AT2389" s="215"/>
      <c r="AU2389" s="215"/>
    </row>
    <row r="2390" spans="3:47">
      <c r="C2390" s="38"/>
      <c r="D2390" s="38"/>
      <c r="AA2390" s="215"/>
      <c r="AB2390" s="215"/>
      <c r="AC2390" s="215"/>
      <c r="AD2390" s="215"/>
      <c r="AE2390" s="215"/>
      <c r="AF2390" s="227"/>
      <c r="AG2390" s="225"/>
      <c r="AN2390" s="215"/>
      <c r="AO2390" s="215"/>
      <c r="AP2390" s="215"/>
      <c r="AQ2390" s="215"/>
      <c r="AR2390" s="215"/>
      <c r="AS2390" s="215"/>
      <c r="AT2390" s="215"/>
      <c r="AU2390" s="215"/>
    </row>
    <row r="2391" spans="3:47">
      <c r="C2391" s="38"/>
      <c r="D2391" s="38"/>
      <c r="AA2391" s="215"/>
      <c r="AB2391" s="215"/>
      <c r="AC2391" s="215"/>
      <c r="AD2391" s="215"/>
      <c r="AE2391" s="215"/>
      <c r="AF2391" s="227"/>
      <c r="AG2391" s="225"/>
      <c r="AN2391" s="215"/>
      <c r="AO2391" s="215"/>
      <c r="AP2391" s="215"/>
      <c r="AQ2391" s="215"/>
      <c r="AR2391" s="215"/>
      <c r="AS2391" s="215"/>
      <c r="AT2391" s="215"/>
      <c r="AU2391" s="215"/>
    </row>
    <row r="2392" spans="3:47">
      <c r="C2392" s="38"/>
      <c r="D2392" s="38"/>
      <c r="AA2392" s="215"/>
      <c r="AB2392" s="215"/>
      <c r="AC2392" s="215"/>
      <c r="AD2392" s="215"/>
      <c r="AE2392" s="215"/>
      <c r="AF2392" s="227"/>
      <c r="AG2392" s="225"/>
      <c r="AN2392" s="215"/>
      <c r="AO2392" s="215"/>
      <c r="AP2392" s="215"/>
      <c r="AQ2392" s="215"/>
      <c r="AR2392" s="215"/>
      <c r="AS2392" s="215"/>
      <c r="AT2392" s="215"/>
      <c r="AU2392" s="215"/>
    </row>
    <row r="2393" spans="3:47">
      <c r="C2393" s="38"/>
      <c r="D2393" s="38"/>
      <c r="AA2393" s="215"/>
      <c r="AB2393" s="215"/>
      <c r="AC2393" s="215"/>
      <c r="AD2393" s="215"/>
      <c r="AE2393" s="215"/>
      <c r="AF2393" s="227"/>
      <c r="AG2393" s="225"/>
      <c r="AN2393" s="215"/>
      <c r="AO2393" s="215"/>
      <c r="AP2393" s="215"/>
      <c r="AQ2393" s="215"/>
      <c r="AR2393" s="215"/>
      <c r="AS2393" s="215"/>
      <c r="AT2393" s="215"/>
      <c r="AU2393" s="215"/>
    </row>
    <row r="2394" spans="3:47">
      <c r="C2394" s="38"/>
      <c r="D2394" s="38"/>
      <c r="AA2394" s="215"/>
      <c r="AB2394" s="215"/>
      <c r="AC2394" s="215"/>
      <c r="AD2394" s="215"/>
      <c r="AE2394" s="215"/>
      <c r="AF2394" s="227"/>
      <c r="AG2394" s="225"/>
      <c r="AN2394" s="215"/>
      <c r="AO2394" s="215"/>
      <c r="AP2394" s="215"/>
      <c r="AQ2394" s="215"/>
      <c r="AR2394" s="215"/>
      <c r="AS2394" s="215"/>
      <c r="AT2394" s="215"/>
      <c r="AU2394" s="215"/>
    </row>
    <row r="2395" spans="3:47">
      <c r="C2395" s="38"/>
      <c r="D2395" s="38"/>
      <c r="AA2395" s="215"/>
      <c r="AB2395" s="215"/>
      <c r="AC2395" s="215"/>
      <c r="AD2395" s="215"/>
      <c r="AE2395" s="215"/>
      <c r="AF2395" s="227"/>
      <c r="AG2395" s="225"/>
      <c r="AN2395" s="215"/>
      <c r="AO2395" s="215"/>
      <c r="AP2395" s="215"/>
      <c r="AQ2395" s="215"/>
      <c r="AR2395" s="215"/>
      <c r="AS2395" s="215"/>
      <c r="AT2395" s="215"/>
      <c r="AU2395" s="215"/>
    </row>
    <row r="2396" spans="3:47">
      <c r="C2396" s="38"/>
      <c r="D2396" s="38"/>
      <c r="AA2396" s="215"/>
      <c r="AB2396" s="215"/>
      <c r="AC2396" s="215"/>
      <c r="AD2396" s="215"/>
      <c r="AE2396" s="215"/>
      <c r="AF2396" s="227"/>
      <c r="AG2396" s="225"/>
      <c r="AN2396" s="215"/>
      <c r="AO2396" s="215"/>
      <c r="AP2396" s="215"/>
      <c r="AQ2396" s="215"/>
      <c r="AR2396" s="215"/>
      <c r="AS2396" s="215"/>
      <c r="AT2396" s="215"/>
      <c r="AU2396" s="215"/>
    </row>
    <row r="2397" spans="3:47">
      <c r="C2397" s="38"/>
      <c r="D2397" s="38"/>
      <c r="AA2397" s="215"/>
      <c r="AB2397" s="215"/>
      <c r="AC2397" s="215"/>
      <c r="AD2397" s="215"/>
      <c r="AE2397" s="215"/>
      <c r="AF2397" s="227"/>
      <c r="AG2397" s="225"/>
      <c r="AN2397" s="215"/>
      <c r="AO2397" s="215"/>
      <c r="AP2397" s="215"/>
      <c r="AQ2397" s="215"/>
      <c r="AR2397" s="215"/>
      <c r="AS2397" s="215"/>
      <c r="AT2397" s="215"/>
      <c r="AU2397" s="215"/>
    </row>
    <row r="2398" spans="3:47">
      <c r="C2398" s="38"/>
      <c r="D2398" s="38"/>
      <c r="AA2398" s="215"/>
      <c r="AB2398" s="215"/>
      <c r="AC2398" s="215"/>
      <c r="AD2398" s="215"/>
      <c r="AE2398" s="215"/>
      <c r="AF2398" s="227"/>
      <c r="AG2398" s="225"/>
      <c r="AN2398" s="215"/>
      <c r="AO2398" s="215"/>
      <c r="AP2398" s="215"/>
      <c r="AQ2398" s="215"/>
      <c r="AR2398" s="215"/>
      <c r="AS2398" s="215"/>
      <c r="AT2398" s="215"/>
      <c r="AU2398" s="215"/>
    </row>
    <row r="2399" spans="3:47">
      <c r="C2399" s="38"/>
      <c r="D2399" s="38"/>
      <c r="AA2399" s="215"/>
      <c r="AB2399" s="215"/>
      <c r="AC2399" s="215"/>
      <c r="AD2399" s="215"/>
      <c r="AE2399" s="215"/>
      <c r="AF2399" s="227"/>
      <c r="AG2399" s="225"/>
      <c r="AN2399" s="215"/>
      <c r="AO2399" s="215"/>
      <c r="AP2399" s="215"/>
      <c r="AQ2399" s="215"/>
      <c r="AR2399" s="215"/>
      <c r="AS2399" s="215"/>
      <c r="AT2399" s="215"/>
      <c r="AU2399" s="215"/>
    </row>
    <row r="2400" spans="3:47">
      <c r="C2400" s="38"/>
      <c r="D2400" s="38"/>
      <c r="AA2400" s="215"/>
      <c r="AB2400" s="215"/>
      <c r="AC2400" s="215"/>
      <c r="AD2400" s="215"/>
      <c r="AE2400" s="215"/>
      <c r="AF2400" s="227"/>
      <c r="AG2400" s="225"/>
      <c r="AN2400" s="215"/>
      <c r="AO2400" s="215"/>
      <c r="AP2400" s="215"/>
      <c r="AQ2400" s="215"/>
      <c r="AR2400" s="215"/>
      <c r="AS2400" s="215"/>
      <c r="AT2400" s="215"/>
      <c r="AU2400" s="215"/>
    </row>
    <row r="2401" spans="3:47">
      <c r="C2401" s="38"/>
      <c r="D2401" s="38"/>
      <c r="AA2401" s="215"/>
      <c r="AB2401" s="215"/>
      <c r="AC2401" s="215"/>
      <c r="AD2401" s="215"/>
      <c r="AE2401" s="215"/>
      <c r="AF2401" s="227"/>
      <c r="AG2401" s="225"/>
      <c r="AN2401" s="215"/>
      <c r="AO2401" s="215"/>
      <c r="AP2401" s="215"/>
      <c r="AQ2401" s="215"/>
      <c r="AR2401" s="215"/>
      <c r="AS2401" s="215"/>
      <c r="AT2401" s="215"/>
      <c r="AU2401" s="215"/>
    </row>
    <row r="2402" spans="3:47">
      <c r="C2402" s="38"/>
      <c r="D2402" s="38"/>
      <c r="AA2402" s="215"/>
      <c r="AB2402" s="215"/>
      <c r="AC2402" s="215"/>
      <c r="AD2402" s="215"/>
      <c r="AE2402" s="215"/>
      <c r="AF2402" s="227"/>
      <c r="AG2402" s="225"/>
      <c r="AN2402" s="215"/>
      <c r="AO2402" s="215"/>
      <c r="AP2402" s="215"/>
      <c r="AQ2402" s="215"/>
      <c r="AR2402" s="215"/>
      <c r="AS2402" s="215"/>
      <c r="AT2402" s="215"/>
      <c r="AU2402" s="215"/>
    </row>
    <row r="2403" spans="3:47">
      <c r="C2403" s="38"/>
      <c r="D2403" s="38"/>
      <c r="AA2403" s="215"/>
      <c r="AB2403" s="215"/>
      <c r="AC2403" s="215"/>
      <c r="AD2403" s="215"/>
      <c r="AE2403" s="215"/>
      <c r="AF2403" s="227"/>
      <c r="AG2403" s="225"/>
      <c r="AN2403" s="215"/>
      <c r="AO2403" s="215"/>
      <c r="AP2403" s="215"/>
      <c r="AQ2403" s="215"/>
      <c r="AR2403" s="215"/>
      <c r="AS2403" s="215"/>
      <c r="AT2403" s="215"/>
      <c r="AU2403" s="215"/>
    </row>
    <row r="2404" spans="3:47">
      <c r="C2404" s="38"/>
      <c r="D2404" s="38"/>
      <c r="AA2404" s="215"/>
      <c r="AB2404" s="215"/>
      <c r="AC2404" s="215"/>
      <c r="AD2404" s="215"/>
      <c r="AE2404" s="215"/>
      <c r="AF2404" s="227"/>
      <c r="AG2404" s="225"/>
      <c r="AN2404" s="215"/>
      <c r="AO2404" s="215"/>
      <c r="AP2404" s="215"/>
      <c r="AQ2404" s="215"/>
      <c r="AR2404" s="215"/>
      <c r="AS2404" s="215"/>
      <c r="AT2404" s="215"/>
      <c r="AU2404" s="215"/>
    </row>
    <row r="2405" spans="3:47">
      <c r="C2405" s="38"/>
      <c r="D2405" s="38"/>
      <c r="AA2405" s="215"/>
      <c r="AB2405" s="215"/>
      <c r="AC2405" s="215"/>
      <c r="AD2405" s="215"/>
      <c r="AE2405" s="215"/>
      <c r="AF2405" s="227"/>
      <c r="AG2405" s="225"/>
      <c r="AN2405" s="215"/>
      <c r="AO2405" s="215"/>
      <c r="AP2405" s="215"/>
      <c r="AQ2405" s="215"/>
      <c r="AR2405" s="215"/>
      <c r="AS2405" s="215"/>
      <c r="AT2405" s="215"/>
      <c r="AU2405" s="215"/>
    </row>
    <row r="2406" spans="3:47">
      <c r="C2406" s="38"/>
      <c r="D2406" s="38"/>
      <c r="AA2406" s="215"/>
      <c r="AB2406" s="215"/>
      <c r="AC2406" s="215"/>
      <c r="AD2406" s="215"/>
      <c r="AE2406" s="215"/>
      <c r="AF2406" s="227"/>
      <c r="AG2406" s="225"/>
      <c r="AN2406" s="215"/>
      <c r="AO2406" s="215"/>
      <c r="AP2406" s="215"/>
      <c r="AQ2406" s="215"/>
      <c r="AR2406" s="215"/>
      <c r="AS2406" s="215"/>
      <c r="AT2406" s="215"/>
      <c r="AU2406" s="215"/>
    </row>
    <row r="2407" spans="3:47">
      <c r="C2407" s="38"/>
      <c r="D2407" s="38"/>
      <c r="AA2407" s="215"/>
      <c r="AB2407" s="215"/>
      <c r="AC2407" s="215"/>
      <c r="AD2407" s="215"/>
      <c r="AE2407" s="215"/>
      <c r="AF2407" s="227"/>
      <c r="AG2407" s="225"/>
      <c r="AN2407" s="215"/>
      <c r="AO2407" s="215"/>
      <c r="AP2407" s="215"/>
      <c r="AQ2407" s="215"/>
      <c r="AR2407" s="215"/>
      <c r="AS2407" s="215"/>
      <c r="AT2407" s="215"/>
      <c r="AU2407" s="215"/>
    </row>
    <row r="2408" spans="3:47">
      <c r="C2408" s="38"/>
      <c r="D2408" s="38"/>
      <c r="AA2408" s="215"/>
      <c r="AB2408" s="215"/>
      <c r="AC2408" s="215"/>
      <c r="AD2408" s="215"/>
      <c r="AE2408" s="215"/>
      <c r="AF2408" s="227"/>
      <c r="AG2408" s="225"/>
      <c r="AN2408" s="215"/>
      <c r="AO2408" s="215"/>
      <c r="AP2408" s="215"/>
      <c r="AQ2408" s="215"/>
      <c r="AR2408" s="215"/>
      <c r="AS2408" s="215"/>
      <c r="AT2408" s="215"/>
      <c r="AU2408" s="215"/>
    </row>
    <row r="2409" spans="3:47">
      <c r="C2409" s="38"/>
      <c r="D2409" s="38"/>
      <c r="AA2409" s="215"/>
      <c r="AB2409" s="215"/>
      <c r="AC2409" s="215"/>
      <c r="AD2409" s="215"/>
      <c r="AE2409" s="215"/>
      <c r="AF2409" s="227"/>
      <c r="AG2409" s="225"/>
      <c r="AN2409" s="215"/>
      <c r="AO2409" s="215"/>
      <c r="AP2409" s="215"/>
      <c r="AQ2409" s="215"/>
      <c r="AR2409" s="215"/>
      <c r="AS2409" s="215"/>
      <c r="AT2409" s="215"/>
      <c r="AU2409" s="215"/>
    </row>
    <row r="2410" spans="3:47">
      <c r="C2410" s="38"/>
      <c r="D2410" s="38"/>
      <c r="AA2410" s="215"/>
      <c r="AB2410" s="215"/>
      <c r="AC2410" s="215"/>
      <c r="AD2410" s="215"/>
      <c r="AE2410" s="215"/>
      <c r="AF2410" s="227"/>
      <c r="AG2410" s="225"/>
      <c r="AN2410" s="215"/>
      <c r="AO2410" s="215"/>
      <c r="AP2410" s="215"/>
      <c r="AQ2410" s="215"/>
      <c r="AR2410" s="215"/>
      <c r="AS2410" s="215"/>
      <c r="AT2410" s="215"/>
      <c r="AU2410" s="215"/>
    </row>
    <row r="2411" spans="3:47">
      <c r="C2411" s="38"/>
      <c r="D2411" s="38"/>
      <c r="AA2411" s="215"/>
      <c r="AB2411" s="215"/>
      <c r="AC2411" s="215"/>
      <c r="AD2411" s="215"/>
      <c r="AE2411" s="215"/>
      <c r="AF2411" s="227"/>
      <c r="AG2411" s="225"/>
      <c r="AN2411" s="215"/>
      <c r="AO2411" s="215"/>
      <c r="AP2411" s="215"/>
      <c r="AQ2411" s="215"/>
      <c r="AR2411" s="215"/>
      <c r="AS2411" s="215"/>
      <c r="AT2411" s="215"/>
      <c r="AU2411" s="215"/>
    </row>
    <row r="2412" spans="3:47">
      <c r="C2412" s="38"/>
      <c r="D2412" s="38"/>
      <c r="AA2412" s="215"/>
      <c r="AB2412" s="215"/>
      <c r="AC2412" s="215"/>
      <c r="AD2412" s="215"/>
      <c r="AE2412" s="215"/>
      <c r="AF2412" s="227"/>
      <c r="AG2412" s="225"/>
      <c r="AN2412" s="215"/>
      <c r="AO2412" s="215"/>
      <c r="AP2412" s="215"/>
      <c r="AQ2412" s="215"/>
      <c r="AR2412" s="215"/>
      <c r="AS2412" s="215"/>
      <c r="AT2412" s="215"/>
      <c r="AU2412" s="215"/>
    </row>
    <row r="2413" spans="3:47">
      <c r="C2413" s="38"/>
      <c r="D2413" s="38"/>
      <c r="AA2413" s="215"/>
      <c r="AB2413" s="215"/>
      <c r="AC2413" s="215"/>
      <c r="AD2413" s="215"/>
      <c r="AE2413" s="215"/>
      <c r="AF2413" s="227"/>
      <c r="AG2413" s="225"/>
      <c r="AN2413" s="215"/>
      <c r="AO2413" s="215"/>
      <c r="AP2413" s="215"/>
      <c r="AQ2413" s="215"/>
      <c r="AR2413" s="215"/>
      <c r="AS2413" s="215"/>
      <c r="AT2413" s="215"/>
      <c r="AU2413" s="215"/>
    </row>
    <row r="2414" spans="3:47">
      <c r="C2414" s="38"/>
      <c r="D2414" s="38"/>
      <c r="AA2414" s="215"/>
      <c r="AB2414" s="215"/>
      <c r="AC2414" s="215"/>
      <c r="AD2414" s="215"/>
      <c r="AE2414" s="215"/>
      <c r="AF2414" s="227"/>
      <c r="AG2414" s="225"/>
      <c r="AN2414" s="215"/>
      <c r="AO2414" s="215"/>
      <c r="AP2414" s="215"/>
      <c r="AQ2414" s="215"/>
      <c r="AR2414" s="215"/>
      <c r="AS2414" s="215"/>
      <c r="AT2414" s="215"/>
      <c r="AU2414" s="215"/>
    </row>
    <row r="2415" spans="3:47">
      <c r="C2415" s="38"/>
      <c r="D2415" s="38"/>
      <c r="AA2415" s="215"/>
      <c r="AB2415" s="215"/>
      <c r="AC2415" s="215"/>
      <c r="AD2415" s="215"/>
      <c r="AE2415" s="215"/>
      <c r="AF2415" s="227"/>
      <c r="AG2415" s="225"/>
      <c r="AN2415" s="215"/>
      <c r="AO2415" s="215"/>
      <c r="AP2415" s="215"/>
      <c r="AQ2415" s="215"/>
      <c r="AR2415" s="215"/>
      <c r="AS2415" s="215"/>
      <c r="AT2415" s="215"/>
      <c r="AU2415" s="215"/>
    </row>
    <row r="2416" spans="3:47">
      <c r="C2416" s="38"/>
      <c r="D2416" s="38"/>
      <c r="AA2416" s="215"/>
      <c r="AB2416" s="215"/>
      <c r="AC2416" s="215"/>
      <c r="AD2416" s="215"/>
      <c r="AE2416" s="215"/>
      <c r="AF2416" s="227"/>
      <c r="AG2416" s="225"/>
      <c r="AN2416" s="215"/>
      <c r="AO2416" s="215"/>
      <c r="AP2416" s="215"/>
      <c r="AQ2416" s="215"/>
      <c r="AR2416" s="215"/>
      <c r="AS2416" s="215"/>
      <c r="AT2416" s="215"/>
      <c r="AU2416" s="215"/>
    </row>
    <row r="2417" spans="3:47">
      <c r="C2417" s="38"/>
      <c r="D2417" s="38"/>
      <c r="AA2417" s="215"/>
      <c r="AB2417" s="215"/>
      <c r="AC2417" s="215"/>
      <c r="AD2417" s="215"/>
      <c r="AE2417" s="215"/>
      <c r="AF2417" s="227"/>
      <c r="AG2417" s="225"/>
      <c r="AN2417" s="215"/>
      <c r="AO2417" s="215"/>
      <c r="AP2417" s="215"/>
      <c r="AQ2417" s="215"/>
      <c r="AR2417" s="215"/>
      <c r="AS2417" s="215"/>
      <c r="AT2417" s="215"/>
      <c r="AU2417" s="215"/>
    </row>
    <row r="2418" spans="3:47">
      <c r="C2418" s="38"/>
      <c r="D2418" s="38"/>
      <c r="AA2418" s="215"/>
      <c r="AB2418" s="215"/>
      <c r="AC2418" s="215"/>
      <c r="AD2418" s="215"/>
      <c r="AE2418" s="215"/>
      <c r="AF2418" s="227"/>
      <c r="AG2418" s="225"/>
      <c r="AN2418" s="215"/>
      <c r="AO2418" s="215"/>
      <c r="AP2418" s="215"/>
      <c r="AQ2418" s="215"/>
      <c r="AR2418" s="215"/>
      <c r="AS2418" s="215"/>
      <c r="AT2418" s="215"/>
      <c r="AU2418" s="215"/>
    </row>
    <row r="2419" spans="3:47">
      <c r="C2419" s="38"/>
      <c r="D2419" s="38"/>
      <c r="AA2419" s="215"/>
      <c r="AB2419" s="215"/>
      <c r="AC2419" s="215"/>
      <c r="AD2419" s="215"/>
      <c r="AE2419" s="215"/>
      <c r="AF2419" s="227"/>
      <c r="AG2419" s="225"/>
      <c r="AN2419" s="215"/>
      <c r="AO2419" s="215"/>
      <c r="AP2419" s="215"/>
      <c r="AQ2419" s="215"/>
      <c r="AR2419" s="215"/>
      <c r="AS2419" s="215"/>
      <c r="AT2419" s="215"/>
      <c r="AU2419" s="215"/>
    </row>
    <row r="2420" spans="3:47">
      <c r="C2420" s="38"/>
      <c r="D2420" s="38"/>
      <c r="AA2420" s="215"/>
      <c r="AB2420" s="215"/>
      <c r="AC2420" s="215"/>
      <c r="AD2420" s="215"/>
      <c r="AE2420" s="215"/>
      <c r="AF2420" s="227"/>
      <c r="AG2420" s="225"/>
      <c r="AN2420" s="215"/>
      <c r="AO2420" s="215"/>
      <c r="AP2420" s="215"/>
      <c r="AQ2420" s="215"/>
      <c r="AR2420" s="215"/>
      <c r="AS2420" s="215"/>
      <c r="AT2420" s="215"/>
      <c r="AU2420" s="215"/>
    </row>
    <row r="2421" spans="3:47">
      <c r="C2421" s="38"/>
      <c r="D2421" s="38"/>
      <c r="AA2421" s="215"/>
      <c r="AB2421" s="215"/>
      <c r="AC2421" s="215"/>
      <c r="AD2421" s="215"/>
      <c r="AE2421" s="215"/>
      <c r="AF2421" s="227"/>
      <c r="AG2421" s="225"/>
      <c r="AN2421" s="215"/>
      <c r="AO2421" s="215"/>
      <c r="AP2421" s="215"/>
      <c r="AQ2421" s="215"/>
      <c r="AR2421" s="215"/>
      <c r="AS2421" s="215"/>
      <c r="AT2421" s="215"/>
      <c r="AU2421" s="215"/>
    </row>
    <row r="2422" spans="3:47">
      <c r="C2422" s="38"/>
      <c r="D2422" s="38"/>
      <c r="AA2422" s="215"/>
      <c r="AB2422" s="215"/>
      <c r="AC2422" s="215"/>
      <c r="AD2422" s="215"/>
      <c r="AE2422" s="215"/>
      <c r="AF2422" s="227"/>
      <c r="AG2422" s="225"/>
      <c r="AN2422" s="215"/>
      <c r="AO2422" s="215"/>
      <c r="AP2422" s="215"/>
      <c r="AQ2422" s="215"/>
      <c r="AR2422" s="215"/>
      <c r="AS2422" s="215"/>
      <c r="AT2422" s="215"/>
      <c r="AU2422" s="215"/>
    </row>
    <row r="2423" spans="3:47">
      <c r="C2423" s="38"/>
      <c r="D2423" s="38"/>
      <c r="AA2423" s="215"/>
      <c r="AB2423" s="215"/>
      <c r="AC2423" s="215"/>
      <c r="AD2423" s="215"/>
      <c r="AE2423" s="215"/>
      <c r="AF2423" s="227"/>
      <c r="AG2423" s="225"/>
      <c r="AN2423" s="215"/>
      <c r="AO2423" s="215"/>
      <c r="AP2423" s="215"/>
      <c r="AQ2423" s="215"/>
      <c r="AR2423" s="215"/>
      <c r="AS2423" s="215"/>
      <c r="AT2423" s="215"/>
      <c r="AU2423" s="215"/>
    </row>
    <row r="2424" spans="3:47">
      <c r="C2424" s="38"/>
      <c r="D2424" s="38"/>
      <c r="AA2424" s="215"/>
      <c r="AB2424" s="215"/>
      <c r="AC2424" s="215"/>
      <c r="AD2424" s="215"/>
      <c r="AE2424" s="215"/>
      <c r="AF2424" s="227"/>
      <c r="AG2424" s="225"/>
      <c r="AN2424" s="215"/>
      <c r="AO2424" s="215"/>
      <c r="AP2424" s="215"/>
      <c r="AQ2424" s="215"/>
      <c r="AR2424" s="215"/>
      <c r="AS2424" s="215"/>
      <c r="AT2424" s="215"/>
      <c r="AU2424" s="215"/>
    </row>
    <row r="2425" spans="3:47">
      <c r="C2425" s="38"/>
      <c r="D2425" s="38"/>
      <c r="AA2425" s="215"/>
      <c r="AB2425" s="215"/>
      <c r="AC2425" s="215"/>
      <c r="AD2425" s="215"/>
      <c r="AE2425" s="215"/>
      <c r="AF2425" s="227"/>
      <c r="AG2425" s="225"/>
      <c r="AN2425" s="215"/>
      <c r="AO2425" s="215"/>
      <c r="AP2425" s="215"/>
      <c r="AQ2425" s="215"/>
      <c r="AR2425" s="215"/>
      <c r="AS2425" s="215"/>
      <c r="AT2425" s="215"/>
      <c r="AU2425" s="215"/>
    </row>
    <row r="2426" spans="3:47">
      <c r="C2426" s="38"/>
      <c r="D2426" s="38"/>
      <c r="AA2426" s="215"/>
      <c r="AB2426" s="215"/>
      <c r="AC2426" s="215"/>
      <c r="AD2426" s="215"/>
      <c r="AE2426" s="215"/>
      <c r="AF2426" s="227"/>
      <c r="AG2426" s="225"/>
      <c r="AN2426" s="215"/>
      <c r="AO2426" s="215"/>
      <c r="AP2426" s="215"/>
      <c r="AQ2426" s="215"/>
      <c r="AR2426" s="215"/>
      <c r="AS2426" s="215"/>
      <c r="AT2426" s="215"/>
      <c r="AU2426" s="215"/>
    </row>
    <row r="2427" spans="3:47">
      <c r="C2427" s="38"/>
      <c r="D2427" s="38"/>
      <c r="AA2427" s="215"/>
      <c r="AB2427" s="215"/>
      <c r="AC2427" s="215"/>
      <c r="AD2427" s="215"/>
      <c r="AE2427" s="215"/>
      <c r="AF2427" s="227"/>
      <c r="AG2427" s="225"/>
      <c r="AN2427" s="215"/>
      <c r="AO2427" s="215"/>
      <c r="AP2427" s="215"/>
      <c r="AQ2427" s="215"/>
      <c r="AR2427" s="215"/>
      <c r="AS2427" s="215"/>
      <c r="AT2427" s="215"/>
      <c r="AU2427" s="215"/>
    </row>
    <row r="2428" spans="3:47">
      <c r="C2428" s="38"/>
      <c r="D2428" s="38"/>
      <c r="AA2428" s="215"/>
      <c r="AB2428" s="215"/>
      <c r="AC2428" s="215"/>
      <c r="AD2428" s="215"/>
      <c r="AE2428" s="215"/>
      <c r="AF2428" s="227"/>
      <c r="AG2428" s="225"/>
      <c r="AN2428" s="215"/>
      <c r="AO2428" s="215"/>
      <c r="AP2428" s="215"/>
      <c r="AQ2428" s="215"/>
      <c r="AR2428" s="215"/>
      <c r="AS2428" s="215"/>
      <c r="AT2428" s="215"/>
      <c r="AU2428" s="215"/>
    </row>
    <row r="2429" spans="3:47">
      <c r="C2429" s="38"/>
      <c r="D2429" s="38"/>
      <c r="AA2429" s="215"/>
      <c r="AB2429" s="215"/>
      <c r="AC2429" s="215"/>
      <c r="AD2429" s="215"/>
      <c r="AE2429" s="215"/>
      <c r="AF2429" s="227"/>
      <c r="AG2429" s="225"/>
      <c r="AN2429" s="215"/>
      <c r="AO2429" s="215"/>
      <c r="AP2429" s="215"/>
      <c r="AQ2429" s="215"/>
      <c r="AR2429" s="215"/>
      <c r="AS2429" s="215"/>
      <c r="AT2429" s="215"/>
      <c r="AU2429" s="215"/>
    </row>
    <row r="2430" spans="3:47">
      <c r="C2430" s="38"/>
      <c r="D2430" s="38"/>
      <c r="AA2430" s="215"/>
      <c r="AB2430" s="215"/>
      <c r="AC2430" s="215"/>
      <c r="AD2430" s="215"/>
      <c r="AE2430" s="215"/>
      <c r="AF2430" s="227"/>
      <c r="AG2430" s="225"/>
      <c r="AN2430" s="215"/>
      <c r="AO2430" s="215"/>
      <c r="AP2430" s="215"/>
      <c r="AQ2430" s="215"/>
      <c r="AR2430" s="215"/>
      <c r="AS2430" s="215"/>
      <c r="AT2430" s="215"/>
      <c r="AU2430" s="215"/>
    </row>
    <row r="2431" spans="3:47">
      <c r="C2431" s="38"/>
      <c r="D2431" s="38"/>
      <c r="AA2431" s="215"/>
      <c r="AB2431" s="215"/>
      <c r="AC2431" s="215"/>
      <c r="AD2431" s="215"/>
      <c r="AE2431" s="215"/>
      <c r="AF2431" s="227"/>
      <c r="AG2431" s="225"/>
      <c r="AN2431" s="215"/>
      <c r="AO2431" s="215"/>
      <c r="AP2431" s="215"/>
      <c r="AQ2431" s="215"/>
      <c r="AR2431" s="215"/>
      <c r="AS2431" s="215"/>
      <c r="AT2431" s="215"/>
      <c r="AU2431" s="215"/>
    </row>
    <row r="2432" spans="3:47">
      <c r="C2432" s="38"/>
      <c r="D2432" s="38"/>
      <c r="AA2432" s="215"/>
      <c r="AB2432" s="215"/>
      <c r="AC2432" s="215"/>
      <c r="AD2432" s="215"/>
      <c r="AE2432" s="215"/>
      <c r="AF2432" s="227"/>
      <c r="AG2432" s="225"/>
      <c r="AN2432" s="215"/>
      <c r="AO2432" s="215"/>
      <c r="AP2432" s="215"/>
      <c r="AQ2432" s="215"/>
      <c r="AR2432" s="215"/>
      <c r="AS2432" s="215"/>
      <c r="AT2432" s="215"/>
      <c r="AU2432" s="215"/>
    </row>
    <row r="2433" spans="3:47">
      <c r="C2433" s="38"/>
      <c r="D2433" s="38"/>
      <c r="AA2433" s="215"/>
      <c r="AB2433" s="215"/>
      <c r="AC2433" s="215"/>
      <c r="AD2433" s="215"/>
      <c r="AE2433" s="215"/>
      <c r="AF2433" s="227"/>
      <c r="AG2433" s="225"/>
      <c r="AN2433" s="215"/>
      <c r="AO2433" s="215"/>
      <c r="AP2433" s="215"/>
      <c r="AQ2433" s="215"/>
      <c r="AR2433" s="215"/>
      <c r="AS2433" s="215"/>
      <c r="AT2433" s="215"/>
      <c r="AU2433" s="215"/>
    </row>
    <row r="2434" spans="3:47">
      <c r="C2434" s="38"/>
      <c r="D2434" s="38"/>
      <c r="AA2434" s="215"/>
      <c r="AB2434" s="215"/>
      <c r="AC2434" s="215"/>
      <c r="AD2434" s="215"/>
      <c r="AE2434" s="215"/>
      <c r="AF2434" s="227"/>
      <c r="AG2434" s="225"/>
      <c r="AN2434" s="215"/>
      <c r="AO2434" s="215"/>
      <c r="AP2434" s="215"/>
      <c r="AQ2434" s="215"/>
      <c r="AR2434" s="215"/>
      <c r="AS2434" s="215"/>
      <c r="AT2434" s="215"/>
      <c r="AU2434" s="215"/>
    </row>
    <row r="2435" spans="3:47">
      <c r="C2435" s="38"/>
      <c r="D2435" s="38"/>
      <c r="AA2435" s="215"/>
      <c r="AB2435" s="215"/>
      <c r="AC2435" s="215"/>
      <c r="AD2435" s="215"/>
      <c r="AE2435" s="215"/>
      <c r="AF2435" s="227"/>
      <c r="AG2435" s="225"/>
      <c r="AN2435" s="215"/>
      <c r="AO2435" s="215"/>
      <c r="AP2435" s="215"/>
      <c r="AQ2435" s="215"/>
      <c r="AR2435" s="215"/>
      <c r="AS2435" s="215"/>
      <c r="AT2435" s="215"/>
      <c r="AU2435" s="215"/>
    </row>
    <row r="2436" spans="3:47">
      <c r="C2436" s="38"/>
      <c r="D2436" s="38"/>
      <c r="AA2436" s="215"/>
      <c r="AB2436" s="215"/>
      <c r="AC2436" s="215"/>
      <c r="AD2436" s="215"/>
      <c r="AE2436" s="215"/>
      <c r="AF2436" s="227"/>
      <c r="AG2436" s="225"/>
      <c r="AN2436" s="215"/>
      <c r="AO2436" s="215"/>
      <c r="AP2436" s="215"/>
      <c r="AQ2436" s="215"/>
      <c r="AR2436" s="215"/>
      <c r="AS2436" s="215"/>
      <c r="AT2436" s="215"/>
      <c r="AU2436" s="215"/>
    </row>
    <row r="2437" spans="3:47">
      <c r="C2437" s="38"/>
      <c r="D2437" s="38"/>
      <c r="AA2437" s="215"/>
      <c r="AB2437" s="215"/>
      <c r="AC2437" s="215"/>
      <c r="AD2437" s="215"/>
      <c r="AE2437" s="215"/>
      <c r="AF2437" s="227"/>
      <c r="AG2437" s="225"/>
      <c r="AN2437" s="215"/>
      <c r="AO2437" s="215"/>
      <c r="AP2437" s="215"/>
      <c r="AQ2437" s="215"/>
      <c r="AR2437" s="215"/>
      <c r="AS2437" s="215"/>
      <c r="AT2437" s="215"/>
      <c r="AU2437" s="215"/>
    </row>
    <row r="2438" spans="3:47">
      <c r="C2438" s="38"/>
      <c r="D2438" s="38"/>
      <c r="AA2438" s="215"/>
      <c r="AB2438" s="215"/>
      <c r="AC2438" s="215"/>
      <c r="AD2438" s="215"/>
      <c r="AE2438" s="215"/>
      <c r="AF2438" s="227"/>
      <c r="AG2438" s="225"/>
      <c r="AN2438" s="215"/>
      <c r="AO2438" s="215"/>
      <c r="AP2438" s="215"/>
      <c r="AQ2438" s="215"/>
      <c r="AR2438" s="215"/>
      <c r="AS2438" s="215"/>
      <c r="AT2438" s="215"/>
      <c r="AU2438" s="215"/>
    </row>
    <row r="2439" spans="3:47">
      <c r="C2439" s="38"/>
      <c r="D2439" s="38"/>
      <c r="AA2439" s="215"/>
      <c r="AB2439" s="215"/>
      <c r="AC2439" s="215"/>
      <c r="AD2439" s="215"/>
      <c r="AE2439" s="215"/>
      <c r="AF2439" s="227"/>
      <c r="AG2439" s="225"/>
      <c r="AN2439" s="215"/>
      <c r="AO2439" s="215"/>
      <c r="AP2439" s="215"/>
      <c r="AQ2439" s="215"/>
      <c r="AR2439" s="215"/>
      <c r="AS2439" s="215"/>
      <c r="AT2439" s="215"/>
      <c r="AU2439" s="215"/>
    </row>
    <row r="2440" spans="3:47">
      <c r="C2440" s="38"/>
      <c r="D2440" s="38"/>
      <c r="AA2440" s="215"/>
      <c r="AB2440" s="215"/>
      <c r="AC2440" s="215"/>
      <c r="AD2440" s="215"/>
      <c r="AE2440" s="215"/>
      <c r="AF2440" s="227"/>
      <c r="AG2440" s="225"/>
      <c r="AN2440" s="215"/>
      <c r="AO2440" s="215"/>
      <c r="AP2440" s="215"/>
      <c r="AQ2440" s="215"/>
      <c r="AR2440" s="215"/>
      <c r="AS2440" s="215"/>
      <c r="AT2440" s="215"/>
      <c r="AU2440" s="215"/>
    </row>
    <row r="2441" spans="3:47">
      <c r="C2441" s="38"/>
      <c r="D2441" s="38"/>
      <c r="AA2441" s="215"/>
      <c r="AB2441" s="215"/>
      <c r="AC2441" s="215"/>
      <c r="AD2441" s="215"/>
      <c r="AE2441" s="215"/>
      <c r="AF2441" s="227"/>
      <c r="AG2441" s="225"/>
      <c r="AN2441" s="215"/>
      <c r="AO2441" s="215"/>
      <c r="AP2441" s="215"/>
      <c r="AQ2441" s="215"/>
      <c r="AR2441" s="215"/>
      <c r="AS2441" s="215"/>
      <c r="AT2441" s="215"/>
      <c r="AU2441" s="215"/>
    </row>
    <row r="2442" spans="3:47">
      <c r="C2442" s="38"/>
      <c r="D2442" s="38"/>
      <c r="AA2442" s="215"/>
      <c r="AB2442" s="215"/>
      <c r="AC2442" s="215"/>
      <c r="AD2442" s="215"/>
      <c r="AE2442" s="215"/>
      <c r="AF2442" s="227"/>
      <c r="AG2442" s="225"/>
      <c r="AN2442" s="215"/>
      <c r="AO2442" s="215"/>
      <c r="AP2442" s="215"/>
      <c r="AQ2442" s="215"/>
      <c r="AR2442" s="215"/>
      <c r="AS2442" s="215"/>
      <c r="AT2442" s="215"/>
      <c r="AU2442" s="215"/>
    </row>
    <row r="2443" spans="3:47">
      <c r="C2443" s="38"/>
      <c r="D2443" s="38"/>
      <c r="AA2443" s="215"/>
      <c r="AB2443" s="215"/>
      <c r="AC2443" s="215"/>
      <c r="AD2443" s="215"/>
      <c r="AE2443" s="215"/>
      <c r="AF2443" s="227"/>
      <c r="AG2443" s="225"/>
      <c r="AN2443" s="215"/>
      <c r="AO2443" s="215"/>
      <c r="AP2443" s="215"/>
      <c r="AQ2443" s="215"/>
      <c r="AR2443" s="215"/>
      <c r="AS2443" s="215"/>
      <c r="AT2443" s="215"/>
      <c r="AU2443" s="215"/>
    </row>
    <row r="2444" spans="3:47">
      <c r="C2444" s="38"/>
      <c r="D2444" s="38"/>
      <c r="AA2444" s="215"/>
      <c r="AB2444" s="215"/>
      <c r="AC2444" s="215"/>
      <c r="AD2444" s="215"/>
      <c r="AE2444" s="215"/>
      <c r="AF2444" s="227"/>
      <c r="AG2444" s="225"/>
      <c r="AN2444" s="215"/>
      <c r="AO2444" s="215"/>
      <c r="AP2444" s="215"/>
      <c r="AQ2444" s="215"/>
      <c r="AR2444" s="215"/>
      <c r="AS2444" s="215"/>
      <c r="AT2444" s="215"/>
      <c r="AU2444" s="215"/>
    </row>
    <row r="2445" spans="3:47">
      <c r="C2445" s="38"/>
      <c r="D2445" s="38"/>
      <c r="AA2445" s="215"/>
      <c r="AB2445" s="215"/>
      <c r="AC2445" s="215"/>
      <c r="AD2445" s="215"/>
      <c r="AE2445" s="215"/>
      <c r="AF2445" s="227"/>
      <c r="AG2445" s="225"/>
      <c r="AN2445" s="215"/>
      <c r="AO2445" s="215"/>
      <c r="AP2445" s="215"/>
      <c r="AQ2445" s="215"/>
      <c r="AR2445" s="215"/>
      <c r="AS2445" s="215"/>
      <c r="AT2445" s="215"/>
      <c r="AU2445" s="215"/>
    </row>
    <row r="2446" spans="3:47">
      <c r="C2446" s="38"/>
      <c r="D2446" s="38"/>
      <c r="AA2446" s="215"/>
      <c r="AB2446" s="215"/>
      <c r="AC2446" s="215"/>
      <c r="AD2446" s="215"/>
      <c r="AE2446" s="215"/>
      <c r="AF2446" s="227"/>
      <c r="AG2446" s="225"/>
      <c r="AN2446" s="215"/>
      <c r="AO2446" s="215"/>
      <c r="AP2446" s="215"/>
      <c r="AQ2446" s="215"/>
      <c r="AR2446" s="215"/>
      <c r="AS2446" s="215"/>
      <c r="AT2446" s="215"/>
      <c r="AU2446" s="215"/>
    </row>
    <row r="2447" spans="3:47">
      <c r="C2447" s="38"/>
      <c r="D2447" s="38"/>
      <c r="AA2447" s="215"/>
      <c r="AB2447" s="215"/>
      <c r="AC2447" s="215"/>
      <c r="AD2447" s="215"/>
      <c r="AE2447" s="215"/>
      <c r="AF2447" s="227"/>
      <c r="AG2447" s="225"/>
      <c r="AN2447" s="215"/>
      <c r="AO2447" s="215"/>
      <c r="AP2447" s="215"/>
      <c r="AQ2447" s="215"/>
      <c r="AR2447" s="215"/>
      <c r="AS2447" s="215"/>
      <c r="AT2447" s="215"/>
      <c r="AU2447" s="215"/>
    </row>
    <row r="2448" spans="3:47">
      <c r="C2448" s="38"/>
      <c r="D2448" s="38"/>
      <c r="AA2448" s="215"/>
      <c r="AB2448" s="215"/>
      <c r="AC2448" s="215"/>
      <c r="AD2448" s="215"/>
      <c r="AE2448" s="215"/>
      <c r="AF2448" s="227"/>
      <c r="AG2448" s="225"/>
      <c r="AN2448" s="215"/>
      <c r="AO2448" s="215"/>
      <c r="AP2448" s="215"/>
      <c r="AQ2448" s="215"/>
      <c r="AR2448" s="215"/>
      <c r="AS2448" s="215"/>
      <c r="AT2448" s="215"/>
      <c r="AU2448" s="215"/>
    </row>
    <row r="2449" spans="3:47">
      <c r="C2449" s="38"/>
      <c r="D2449" s="38"/>
      <c r="AA2449" s="215"/>
      <c r="AB2449" s="215"/>
      <c r="AC2449" s="215"/>
      <c r="AD2449" s="215"/>
      <c r="AE2449" s="215"/>
      <c r="AF2449" s="227"/>
      <c r="AG2449" s="225"/>
      <c r="AN2449" s="215"/>
      <c r="AO2449" s="215"/>
      <c r="AP2449" s="215"/>
      <c r="AQ2449" s="215"/>
      <c r="AR2449" s="215"/>
      <c r="AS2449" s="215"/>
      <c r="AT2449" s="215"/>
      <c r="AU2449" s="215"/>
    </row>
    <row r="2450" spans="3:47">
      <c r="C2450" s="38"/>
      <c r="D2450" s="38"/>
      <c r="AA2450" s="215"/>
      <c r="AB2450" s="215"/>
      <c r="AC2450" s="215"/>
      <c r="AD2450" s="215"/>
      <c r="AE2450" s="215"/>
      <c r="AF2450" s="227"/>
      <c r="AG2450" s="225"/>
      <c r="AN2450" s="215"/>
      <c r="AO2450" s="215"/>
      <c r="AP2450" s="215"/>
      <c r="AQ2450" s="215"/>
      <c r="AR2450" s="215"/>
      <c r="AS2450" s="215"/>
      <c r="AT2450" s="215"/>
      <c r="AU2450" s="215"/>
    </row>
    <row r="2451" spans="3:47">
      <c r="C2451" s="38"/>
      <c r="D2451" s="38"/>
      <c r="AA2451" s="215"/>
      <c r="AB2451" s="215"/>
      <c r="AC2451" s="215"/>
      <c r="AD2451" s="215"/>
      <c r="AE2451" s="215"/>
      <c r="AF2451" s="227"/>
      <c r="AG2451" s="225"/>
      <c r="AN2451" s="215"/>
      <c r="AO2451" s="215"/>
      <c r="AP2451" s="215"/>
      <c r="AQ2451" s="215"/>
      <c r="AR2451" s="215"/>
      <c r="AS2451" s="215"/>
      <c r="AT2451" s="215"/>
      <c r="AU2451" s="215"/>
    </row>
    <row r="2452" spans="3:47">
      <c r="C2452" s="38"/>
      <c r="D2452" s="38"/>
      <c r="AA2452" s="215"/>
      <c r="AB2452" s="215"/>
      <c r="AC2452" s="215"/>
      <c r="AD2452" s="215"/>
      <c r="AE2452" s="215"/>
      <c r="AF2452" s="227"/>
      <c r="AG2452" s="225"/>
      <c r="AN2452" s="215"/>
      <c r="AO2452" s="215"/>
      <c r="AP2452" s="215"/>
      <c r="AQ2452" s="215"/>
      <c r="AR2452" s="215"/>
      <c r="AS2452" s="215"/>
      <c r="AT2452" s="215"/>
      <c r="AU2452" s="215"/>
    </row>
    <row r="2453" spans="3:47">
      <c r="C2453" s="38"/>
      <c r="D2453" s="38"/>
      <c r="AA2453" s="215"/>
      <c r="AB2453" s="215"/>
      <c r="AC2453" s="215"/>
      <c r="AD2453" s="215"/>
      <c r="AE2453" s="215"/>
      <c r="AF2453" s="227"/>
      <c r="AG2453" s="225"/>
      <c r="AN2453" s="215"/>
      <c r="AO2453" s="215"/>
      <c r="AP2453" s="215"/>
      <c r="AQ2453" s="215"/>
      <c r="AR2453" s="215"/>
      <c r="AS2453" s="215"/>
      <c r="AT2453" s="215"/>
      <c r="AU2453" s="215"/>
    </row>
    <row r="2454" spans="3:47">
      <c r="C2454" s="38"/>
      <c r="D2454" s="38"/>
      <c r="AA2454" s="215"/>
      <c r="AB2454" s="215"/>
      <c r="AC2454" s="215"/>
      <c r="AD2454" s="215"/>
      <c r="AE2454" s="215"/>
      <c r="AF2454" s="227"/>
      <c r="AG2454" s="225"/>
      <c r="AN2454" s="215"/>
      <c r="AO2454" s="215"/>
      <c r="AP2454" s="215"/>
      <c r="AQ2454" s="215"/>
      <c r="AR2454" s="215"/>
      <c r="AS2454" s="215"/>
      <c r="AT2454" s="215"/>
      <c r="AU2454" s="215"/>
    </row>
    <row r="2455" spans="3:47">
      <c r="C2455" s="38"/>
      <c r="D2455" s="38"/>
      <c r="AA2455" s="215"/>
      <c r="AB2455" s="215"/>
      <c r="AC2455" s="215"/>
      <c r="AD2455" s="215"/>
      <c r="AE2455" s="215"/>
      <c r="AF2455" s="227"/>
      <c r="AG2455" s="225"/>
      <c r="AN2455" s="215"/>
      <c r="AO2455" s="215"/>
      <c r="AP2455" s="215"/>
      <c r="AQ2455" s="215"/>
      <c r="AR2455" s="215"/>
      <c r="AS2455" s="215"/>
      <c r="AT2455" s="215"/>
      <c r="AU2455" s="215"/>
    </row>
    <row r="2456" spans="3:47">
      <c r="C2456" s="38"/>
      <c r="D2456" s="38"/>
      <c r="AA2456" s="215"/>
      <c r="AB2456" s="215"/>
      <c r="AC2456" s="215"/>
      <c r="AD2456" s="215"/>
      <c r="AE2456" s="215"/>
      <c r="AF2456" s="227"/>
      <c r="AG2456" s="225"/>
      <c r="AN2456" s="215"/>
      <c r="AO2456" s="215"/>
      <c r="AP2456" s="215"/>
      <c r="AQ2456" s="215"/>
      <c r="AR2456" s="215"/>
      <c r="AS2456" s="215"/>
      <c r="AT2456" s="215"/>
      <c r="AU2456" s="215"/>
    </row>
    <row r="2457" spans="3:47">
      <c r="C2457" s="38"/>
      <c r="D2457" s="38"/>
      <c r="AA2457" s="215"/>
      <c r="AB2457" s="215"/>
      <c r="AC2457" s="215"/>
      <c r="AD2457" s="215"/>
      <c r="AE2457" s="215"/>
      <c r="AF2457" s="227"/>
      <c r="AG2457" s="225"/>
      <c r="AN2457" s="215"/>
      <c r="AO2457" s="215"/>
      <c r="AP2457" s="215"/>
      <c r="AQ2457" s="215"/>
      <c r="AR2457" s="215"/>
      <c r="AS2457" s="215"/>
      <c r="AT2457" s="215"/>
      <c r="AU2457" s="215"/>
    </row>
    <row r="2458" spans="3:47">
      <c r="C2458" s="38"/>
      <c r="D2458" s="38"/>
      <c r="AA2458" s="215"/>
      <c r="AB2458" s="215"/>
      <c r="AC2458" s="215"/>
      <c r="AD2458" s="215"/>
      <c r="AE2458" s="215"/>
      <c r="AF2458" s="227"/>
      <c r="AG2458" s="225"/>
      <c r="AN2458" s="215"/>
      <c r="AO2458" s="215"/>
      <c r="AP2458" s="215"/>
      <c r="AQ2458" s="215"/>
      <c r="AR2458" s="215"/>
      <c r="AS2458" s="215"/>
      <c r="AT2458" s="215"/>
      <c r="AU2458" s="215"/>
    </row>
    <row r="2459" spans="3:47">
      <c r="C2459" s="38"/>
      <c r="D2459" s="38"/>
      <c r="AA2459" s="215"/>
      <c r="AB2459" s="215"/>
      <c r="AC2459" s="215"/>
      <c r="AD2459" s="215"/>
      <c r="AE2459" s="215"/>
      <c r="AF2459" s="227"/>
      <c r="AG2459" s="225"/>
      <c r="AN2459" s="215"/>
      <c r="AO2459" s="215"/>
      <c r="AP2459" s="215"/>
      <c r="AQ2459" s="215"/>
      <c r="AR2459" s="215"/>
      <c r="AS2459" s="215"/>
      <c r="AT2459" s="215"/>
      <c r="AU2459" s="215"/>
    </row>
    <row r="2460" spans="3:47">
      <c r="C2460" s="38"/>
      <c r="D2460" s="38"/>
      <c r="AA2460" s="215"/>
      <c r="AB2460" s="215"/>
      <c r="AC2460" s="215"/>
      <c r="AD2460" s="215"/>
      <c r="AE2460" s="215"/>
      <c r="AF2460" s="227"/>
      <c r="AG2460" s="225"/>
      <c r="AN2460" s="215"/>
      <c r="AO2460" s="215"/>
      <c r="AP2460" s="215"/>
      <c r="AQ2460" s="215"/>
      <c r="AR2460" s="215"/>
      <c r="AS2460" s="215"/>
      <c r="AT2460" s="215"/>
      <c r="AU2460" s="215"/>
    </row>
    <row r="2461" spans="3:47">
      <c r="C2461" s="38"/>
      <c r="D2461" s="38"/>
      <c r="AA2461" s="215"/>
      <c r="AB2461" s="215"/>
      <c r="AC2461" s="215"/>
      <c r="AD2461" s="215"/>
      <c r="AE2461" s="215"/>
      <c r="AF2461" s="227"/>
      <c r="AG2461" s="225"/>
      <c r="AN2461" s="215"/>
      <c r="AO2461" s="215"/>
      <c r="AP2461" s="215"/>
      <c r="AQ2461" s="215"/>
      <c r="AR2461" s="215"/>
      <c r="AS2461" s="215"/>
      <c r="AT2461" s="215"/>
      <c r="AU2461" s="215"/>
    </row>
    <row r="2462" spans="3:47">
      <c r="C2462" s="38"/>
      <c r="D2462" s="38"/>
      <c r="AA2462" s="215"/>
      <c r="AB2462" s="215"/>
      <c r="AC2462" s="215"/>
      <c r="AD2462" s="215"/>
      <c r="AE2462" s="215"/>
      <c r="AF2462" s="227"/>
      <c r="AG2462" s="225"/>
      <c r="AN2462" s="215"/>
      <c r="AO2462" s="215"/>
      <c r="AP2462" s="215"/>
      <c r="AQ2462" s="215"/>
      <c r="AR2462" s="215"/>
      <c r="AS2462" s="215"/>
      <c r="AT2462" s="215"/>
      <c r="AU2462" s="215"/>
    </row>
    <row r="2463" spans="3:47">
      <c r="C2463" s="38"/>
      <c r="D2463" s="38"/>
      <c r="AA2463" s="215"/>
      <c r="AB2463" s="215"/>
      <c r="AC2463" s="215"/>
      <c r="AD2463" s="215"/>
      <c r="AE2463" s="215"/>
      <c r="AF2463" s="227"/>
      <c r="AG2463" s="225"/>
      <c r="AN2463" s="215"/>
      <c r="AO2463" s="215"/>
      <c r="AP2463" s="215"/>
      <c r="AQ2463" s="215"/>
      <c r="AR2463" s="215"/>
      <c r="AS2463" s="215"/>
      <c r="AT2463" s="215"/>
      <c r="AU2463" s="215"/>
    </row>
    <row r="2464" spans="3:47">
      <c r="C2464" s="38"/>
      <c r="D2464" s="38"/>
      <c r="AA2464" s="215"/>
      <c r="AB2464" s="215"/>
      <c r="AC2464" s="215"/>
      <c r="AD2464" s="215"/>
      <c r="AE2464" s="215"/>
      <c r="AF2464" s="227"/>
      <c r="AG2464" s="225"/>
      <c r="AN2464" s="215"/>
      <c r="AO2464" s="215"/>
      <c r="AP2464" s="215"/>
      <c r="AQ2464" s="215"/>
      <c r="AR2464" s="215"/>
      <c r="AS2464" s="215"/>
      <c r="AT2464" s="215"/>
      <c r="AU2464" s="215"/>
    </row>
    <row r="2465" spans="3:47">
      <c r="C2465" s="38"/>
      <c r="D2465" s="38"/>
      <c r="AA2465" s="215"/>
      <c r="AB2465" s="215"/>
      <c r="AC2465" s="215"/>
      <c r="AD2465" s="215"/>
      <c r="AE2465" s="215"/>
      <c r="AF2465" s="227"/>
      <c r="AG2465" s="225"/>
      <c r="AN2465" s="215"/>
      <c r="AO2465" s="215"/>
      <c r="AP2465" s="215"/>
      <c r="AQ2465" s="215"/>
      <c r="AR2465" s="215"/>
      <c r="AS2465" s="215"/>
      <c r="AT2465" s="215"/>
      <c r="AU2465" s="215"/>
    </row>
    <row r="2466" spans="3:47">
      <c r="C2466" s="38"/>
      <c r="D2466" s="38"/>
      <c r="AA2466" s="215"/>
      <c r="AB2466" s="215"/>
      <c r="AC2466" s="215"/>
      <c r="AD2466" s="215"/>
      <c r="AE2466" s="215"/>
      <c r="AF2466" s="227"/>
      <c r="AG2466" s="225"/>
      <c r="AN2466" s="215"/>
      <c r="AO2466" s="215"/>
      <c r="AP2466" s="215"/>
      <c r="AQ2466" s="215"/>
      <c r="AR2466" s="215"/>
      <c r="AS2466" s="215"/>
      <c r="AT2466" s="215"/>
      <c r="AU2466" s="215"/>
    </row>
    <row r="2467" spans="3:47">
      <c r="C2467" s="38"/>
      <c r="D2467" s="38"/>
      <c r="AA2467" s="215"/>
      <c r="AB2467" s="215"/>
      <c r="AC2467" s="215"/>
      <c r="AD2467" s="215"/>
      <c r="AE2467" s="215"/>
      <c r="AF2467" s="227"/>
      <c r="AG2467" s="225"/>
      <c r="AN2467" s="215"/>
      <c r="AO2467" s="215"/>
      <c r="AP2467" s="215"/>
      <c r="AQ2467" s="215"/>
      <c r="AR2467" s="215"/>
      <c r="AS2467" s="215"/>
      <c r="AT2467" s="215"/>
      <c r="AU2467" s="215"/>
    </row>
    <row r="2468" spans="3:47">
      <c r="C2468" s="38"/>
      <c r="D2468" s="38"/>
      <c r="AA2468" s="215"/>
      <c r="AB2468" s="215"/>
      <c r="AC2468" s="215"/>
      <c r="AD2468" s="215"/>
      <c r="AE2468" s="215"/>
      <c r="AF2468" s="227"/>
      <c r="AG2468" s="225"/>
      <c r="AN2468" s="215"/>
      <c r="AO2468" s="215"/>
      <c r="AP2468" s="215"/>
      <c r="AQ2468" s="215"/>
      <c r="AR2468" s="215"/>
      <c r="AS2468" s="215"/>
      <c r="AT2468" s="215"/>
      <c r="AU2468" s="215"/>
    </row>
    <row r="2469" spans="3:47">
      <c r="C2469" s="38"/>
      <c r="D2469" s="38"/>
      <c r="AA2469" s="215"/>
      <c r="AB2469" s="215"/>
      <c r="AC2469" s="215"/>
      <c r="AD2469" s="215"/>
      <c r="AE2469" s="215"/>
      <c r="AF2469" s="227"/>
      <c r="AG2469" s="225"/>
      <c r="AN2469" s="215"/>
      <c r="AO2469" s="215"/>
      <c r="AP2469" s="215"/>
      <c r="AQ2469" s="215"/>
      <c r="AR2469" s="215"/>
      <c r="AS2469" s="215"/>
      <c r="AT2469" s="215"/>
      <c r="AU2469" s="215"/>
    </row>
    <row r="2470" spans="3:47">
      <c r="C2470" s="38"/>
      <c r="D2470" s="38"/>
      <c r="AA2470" s="215"/>
      <c r="AB2470" s="215"/>
      <c r="AC2470" s="215"/>
      <c r="AD2470" s="215"/>
      <c r="AE2470" s="215"/>
      <c r="AF2470" s="227"/>
      <c r="AG2470" s="225"/>
      <c r="AN2470" s="215"/>
      <c r="AO2470" s="215"/>
      <c r="AP2470" s="215"/>
      <c r="AQ2470" s="215"/>
      <c r="AR2470" s="215"/>
      <c r="AS2470" s="215"/>
      <c r="AT2470" s="215"/>
      <c r="AU2470" s="215"/>
    </row>
    <row r="2471" spans="3:47">
      <c r="C2471" s="38"/>
      <c r="D2471" s="38"/>
      <c r="AA2471" s="215"/>
      <c r="AB2471" s="215"/>
      <c r="AC2471" s="215"/>
      <c r="AD2471" s="215"/>
      <c r="AE2471" s="215"/>
      <c r="AF2471" s="227"/>
      <c r="AG2471" s="225"/>
      <c r="AN2471" s="215"/>
      <c r="AO2471" s="215"/>
      <c r="AP2471" s="215"/>
      <c r="AQ2471" s="215"/>
      <c r="AR2471" s="215"/>
      <c r="AS2471" s="215"/>
      <c r="AT2471" s="215"/>
      <c r="AU2471" s="215"/>
    </row>
    <row r="2472" spans="3:47">
      <c r="C2472" s="38"/>
      <c r="D2472" s="38"/>
      <c r="AA2472" s="215"/>
      <c r="AB2472" s="215"/>
      <c r="AC2472" s="215"/>
      <c r="AD2472" s="215"/>
      <c r="AE2472" s="215"/>
      <c r="AF2472" s="227"/>
      <c r="AG2472" s="225"/>
      <c r="AN2472" s="215"/>
      <c r="AO2472" s="215"/>
      <c r="AP2472" s="215"/>
      <c r="AQ2472" s="215"/>
      <c r="AR2472" s="215"/>
      <c r="AS2472" s="215"/>
      <c r="AT2472" s="215"/>
      <c r="AU2472" s="215"/>
    </row>
    <row r="2473" spans="3:47">
      <c r="C2473" s="38"/>
      <c r="D2473" s="38"/>
      <c r="AA2473" s="215"/>
      <c r="AB2473" s="215"/>
      <c r="AC2473" s="215"/>
      <c r="AD2473" s="215"/>
      <c r="AE2473" s="215"/>
      <c r="AF2473" s="227"/>
      <c r="AG2473" s="225"/>
      <c r="AN2473" s="215"/>
      <c r="AO2473" s="215"/>
      <c r="AP2473" s="215"/>
      <c r="AQ2473" s="215"/>
      <c r="AR2473" s="215"/>
      <c r="AS2473" s="215"/>
      <c r="AT2473" s="215"/>
      <c r="AU2473" s="215"/>
    </row>
    <row r="2474" spans="3:47">
      <c r="C2474" s="38"/>
      <c r="D2474" s="38"/>
      <c r="AA2474" s="215"/>
      <c r="AB2474" s="215"/>
      <c r="AC2474" s="215"/>
      <c r="AD2474" s="215"/>
      <c r="AE2474" s="215"/>
      <c r="AF2474" s="227"/>
      <c r="AG2474" s="225"/>
      <c r="AN2474" s="215"/>
      <c r="AO2474" s="215"/>
      <c r="AP2474" s="215"/>
      <c r="AQ2474" s="215"/>
      <c r="AR2474" s="215"/>
      <c r="AS2474" s="215"/>
      <c r="AT2474" s="215"/>
      <c r="AU2474" s="215"/>
    </row>
    <row r="2475" spans="3:47">
      <c r="C2475" s="38"/>
      <c r="D2475" s="38"/>
      <c r="AA2475" s="215"/>
      <c r="AB2475" s="215"/>
      <c r="AC2475" s="215"/>
      <c r="AD2475" s="215"/>
      <c r="AE2475" s="215"/>
      <c r="AF2475" s="227"/>
      <c r="AG2475" s="225"/>
      <c r="AN2475" s="215"/>
      <c r="AO2475" s="215"/>
      <c r="AP2475" s="215"/>
      <c r="AQ2475" s="215"/>
      <c r="AR2475" s="215"/>
      <c r="AS2475" s="215"/>
      <c r="AT2475" s="215"/>
      <c r="AU2475" s="215"/>
    </row>
    <row r="2476" spans="3:47">
      <c r="C2476" s="38"/>
      <c r="D2476" s="38"/>
      <c r="AA2476" s="215"/>
      <c r="AB2476" s="215"/>
      <c r="AC2476" s="215"/>
      <c r="AD2476" s="215"/>
      <c r="AE2476" s="215"/>
      <c r="AF2476" s="227"/>
      <c r="AG2476" s="225"/>
      <c r="AN2476" s="215"/>
      <c r="AO2476" s="215"/>
      <c r="AP2476" s="215"/>
      <c r="AQ2476" s="215"/>
      <c r="AR2476" s="215"/>
      <c r="AS2476" s="215"/>
      <c r="AT2476" s="215"/>
      <c r="AU2476" s="215"/>
    </row>
    <row r="2477" spans="3:47">
      <c r="C2477" s="38"/>
      <c r="D2477" s="38"/>
      <c r="AA2477" s="215"/>
      <c r="AB2477" s="215"/>
      <c r="AC2477" s="215"/>
      <c r="AD2477" s="215"/>
      <c r="AE2477" s="215"/>
      <c r="AF2477" s="227"/>
      <c r="AG2477" s="225"/>
      <c r="AN2477" s="215"/>
      <c r="AO2477" s="215"/>
      <c r="AP2477" s="215"/>
      <c r="AQ2477" s="215"/>
      <c r="AR2477" s="215"/>
      <c r="AS2477" s="215"/>
      <c r="AT2477" s="215"/>
      <c r="AU2477" s="215"/>
    </row>
    <row r="2478" spans="3:47">
      <c r="C2478" s="38"/>
      <c r="D2478" s="38"/>
      <c r="AA2478" s="215"/>
      <c r="AB2478" s="215"/>
      <c r="AC2478" s="215"/>
      <c r="AD2478" s="215"/>
      <c r="AE2478" s="215"/>
      <c r="AF2478" s="227"/>
      <c r="AG2478" s="225"/>
      <c r="AN2478" s="215"/>
      <c r="AO2478" s="215"/>
      <c r="AP2478" s="215"/>
      <c r="AQ2478" s="215"/>
      <c r="AR2478" s="215"/>
      <c r="AS2478" s="215"/>
      <c r="AT2478" s="215"/>
      <c r="AU2478" s="215"/>
    </row>
    <row r="2479" spans="3:47">
      <c r="C2479" s="38"/>
      <c r="D2479" s="38"/>
      <c r="AA2479" s="215"/>
      <c r="AB2479" s="215"/>
      <c r="AC2479" s="215"/>
      <c r="AD2479" s="215"/>
      <c r="AE2479" s="215"/>
      <c r="AF2479" s="227"/>
      <c r="AG2479" s="225"/>
      <c r="AN2479" s="215"/>
      <c r="AO2479" s="215"/>
      <c r="AP2479" s="215"/>
      <c r="AQ2479" s="215"/>
      <c r="AR2479" s="215"/>
      <c r="AS2479" s="215"/>
      <c r="AT2479" s="215"/>
      <c r="AU2479" s="215"/>
    </row>
    <row r="2480" spans="3:47">
      <c r="C2480" s="38"/>
      <c r="D2480" s="38"/>
      <c r="AA2480" s="215"/>
      <c r="AB2480" s="215"/>
      <c r="AC2480" s="215"/>
      <c r="AD2480" s="215"/>
      <c r="AE2480" s="215"/>
      <c r="AF2480" s="227"/>
      <c r="AG2480" s="225"/>
      <c r="AN2480" s="215"/>
      <c r="AO2480" s="215"/>
      <c r="AP2480" s="215"/>
      <c r="AQ2480" s="215"/>
      <c r="AR2480" s="215"/>
      <c r="AS2480" s="215"/>
      <c r="AT2480" s="215"/>
      <c r="AU2480" s="215"/>
    </row>
    <row r="2481" spans="3:47">
      <c r="C2481" s="38"/>
      <c r="D2481" s="38"/>
      <c r="AA2481" s="215"/>
      <c r="AB2481" s="215"/>
      <c r="AC2481" s="215"/>
      <c r="AD2481" s="215"/>
      <c r="AE2481" s="215"/>
      <c r="AF2481" s="227"/>
      <c r="AG2481" s="225"/>
      <c r="AN2481" s="215"/>
      <c r="AO2481" s="215"/>
      <c r="AP2481" s="215"/>
      <c r="AQ2481" s="215"/>
      <c r="AR2481" s="215"/>
      <c r="AS2481" s="215"/>
      <c r="AT2481" s="215"/>
      <c r="AU2481" s="215"/>
    </row>
    <row r="2482" spans="3:47">
      <c r="C2482" s="38"/>
      <c r="D2482" s="38"/>
      <c r="AA2482" s="215"/>
      <c r="AB2482" s="215"/>
      <c r="AC2482" s="215"/>
      <c r="AD2482" s="215"/>
      <c r="AE2482" s="215"/>
      <c r="AF2482" s="227"/>
      <c r="AG2482" s="225"/>
      <c r="AN2482" s="215"/>
      <c r="AO2482" s="215"/>
      <c r="AP2482" s="215"/>
      <c r="AQ2482" s="215"/>
      <c r="AR2482" s="215"/>
      <c r="AS2482" s="215"/>
      <c r="AT2482" s="215"/>
      <c r="AU2482" s="215"/>
    </row>
    <row r="2483" spans="3:47">
      <c r="C2483" s="38"/>
      <c r="D2483" s="38"/>
      <c r="AA2483" s="215"/>
      <c r="AB2483" s="215"/>
      <c r="AC2483" s="215"/>
      <c r="AD2483" s="215"/>
      <c r="AE2483" s="215"/>
      <c r="AF2483" s="227"/>
      <c r="AG2483" s="225"/>
      <c r="AN2483" s="215"/>
      <c r="AO2483" s="215"/>
      <c r="AP2483" s="215"/>
      <c r="AQ2483" s="215"/>
      <c r="AR2483" s="215"/>
      <c r="AS2483" s="215"/>
      <c r="AT2483" s="215"/>
      <c r="AU2483" s="215"/>
    </row>
    <row r="2484" spans="3:47">
      <c r="C2484" s="38"/>
      <c r="D2484" s="38"/>
      <c r="AA2484" s="215"/>
      <c r="AB2484" s="215"/>
      <c r="AC2484" s="215"/>
      <c r="AD2484" s="215"/>
      <c r="AE2484" s="215"/>
      <c r="AF2484" s="227"/>
      <c r="AG2484" s="225"/>
      <c r="AN2484" s="215"/>
      <c r="AO2484" s="215"/>
      <c r="AP2484" s="215"/>
      <c r="AQ2484" s="215"/>
      <c r="AR2484" s="215"/>
      <c r="AS2484" s="215"/>
      <c r="AT2484" s="215"/>
      <c r="AU2484" s="215"/>
    </row>
    <row r="2485" spans="3:47">
      <c r="C2485" s="38"/>
      <c r="D2485" s="38"/>
      <c r="AA2485" s="215"/>
      <c r="AB2485" s="215"/>
      <c r="AC2485" s="215"/>
      <c r="AD2485" s="215"/>
      <c r="AE2485" s="215"/>
      <c r="AF2485" s="227"/>
      <c r="AG2485" s="225"/>
      <c r="AN2485" s="215"/>
      <c r="AO2485" s="215"/>
      <c r="AP2485" s="215"/>
      <c r="AQ2485" s="215"/>
      <c r="AR2485" s="215"/>
      <c r="AS2485" s="215"/>
      <c r="AT2485" s="215"/>
      <c r="AU2485" s="215"/>
    </row>
    <row r="2486" spans="3:47">
      <c r="C2486" s="38"/>
      <c r="D2486" s="38"/>
      <c r="AA2486" s="215"/>
      <c r="AB2486" s="215"/>
      <c r="AC2486" s="215"/>
      <c r="AD2486" s="215"/>
      <c r="AE2486" s="215"/>
      <c r="AF2486" s="227"/>
      <c r="AG2486" s="225"/>
      <c r="AN2486" s="215"/>
      <c r="AO2486" s="215"/>
      <c r="AP2486" s="215"/>
      <c r="AQ2486" s="215"/>
      <c r="AR2486" s="215"/>
      <c r="AS2486" s="215"/>
      <c r="AT2486" s="215"/>
      <c r="AU2486" s="215"/>
    </row>
    <row r="2487" spans="3:47">
      <c r="C2487" s="38"/>
      <c r="D2487" s="38"/>
      <c r="AA2487" s="215"/>
      <c r="AB2487" s="215"/>
      <c r="AC2487" s="215"/>
      <c r="AD2487" s="215"/>
      <c r="AE2487" s="215"/>
      <c r="AF2487" s="227"/>
      <c r="AG2487" s="225"/>
      <c r="AN2487" s="215"/>
      <c r="AO2487" s="215"/>
      <c r="AP2487" s="215"/>
      <c r="AQ2487" s="215"/>
      <c r="AR2487" s="215"/>
      <c r="AS2487" s="215"/>
      <c r="AT2487" s="215"/>
      <c r="AU2487" s="215"/>
    </row>
    <row r="2488" spans="3:47">
      <c r="C2488" s="38"/>
      <c r="D2488" s="38"/>
      <c r="AA2488" s="215"/>
      <c r="AB2488" s="215"/>
      <c r="AC2488" s="215"/>
      <c r="AD2488" s="215"/>
      <c r="AE2488" s="215"/>
      <c r="AF2488" s="227"/>
      <c r="AG2488" s="225"/>
      <c r="AN2488" s="215"/>
      <c r="AO2488" s="215"/>
      <c r="AP2488" s="215"/>
      <c r="AQ2488" s="215"/>
      <c r="AR2488" s="215"/>
      <c r="AS2488" s="215"/>
      <c r="AT2488" s="215"/>
      <c r="AU2488" s="215"/>
    </row>
    <row r="2489" spans="3:47">
      <c r="C2489" s="38"/>
      <c r="D2489" s="38"/>
      <c r="AA2489" s="215"/>
      <c r="AB2489" s="215"/>
      <c r="AC2489" s="215"/>
      <c r="AD2489" s="215"/>
      <c r="AE2489" s="215"/>
      <c r="AF2489" s="227"/>
      <c r="AG2489" s="225"/>
      <c r="AN2489" s="215"/>
      <c r="AO2489" s="215"/>
      <c r="AP2489" s="215"/>
      <c r="AQ2489" s="215"/>
      <c r="AR2489" s="215"/>
      <c r="AS2489" s="215"/>
      <c r="AT2489" s="215"/>
      <c r="AU2489" s="215"/>
    </row>
    <row r="2490" spans="3:47">
      <c r="C2490" s="38"/>
      <c r="D2490" s="38"/>
      <c r="AA2490" s="215"/>
      <c r="AB2490" s="215"/>
      <c r="AC2490" s="215"/>
      <c r="AD2490" s="215"/>
      <c r="AE2490" s="215"/>
      <c r="AF2490" s="227"/>
      <c r="AG2490" s="225"/>
      <c r="AN2490" s="215"/>
      <c r="AO2490" s="215"/>
      <c r="AP2490" s="215"/>
      <c r="AQ2490" s="215"/>
      <c r="AR2490" s="215"/>
      <c r="AS2490" s="215"/>
      <c r="AT2490" s="215"/>
      <c r="AU2490" s="215"/>
    </row>
    <row r="2491" spans="3:47">
      <c r="C2491" s="38"/>
      <c r="D2491" s="38"/>
      <c r="AA2491" s="215"/>
      <c r="AB2491" s="215"/>
      <c r="AC2491" s="215"/>
      <c r="AD2491" s="215"/>
      <c r="AE2491" s="215"/>
      <c r="AF2491" s="227"/>
      <c r="AG2491" s="225"/>
      <c r="AN2491" s="215"/>
      <c r="AO2491" s="215"/>
      <c r="AP2491" s="215"/>
      <c r="AQ2491" s="215"/>
      <c r="AR2491" s="215"/>
      <c r="AS2491" s="215"/>
      <c r="AT2491" s="215"/>
      <c r="AU2491" s="215"/>
    </row>
    <row r="2492" spans="3:47">
      <c r="C2492" s="38"/>
      <c r="D2492" s="38"/>
      <c r="AA2492" s="215"/>
      <c r="AB2492" s="215"/>
      <c r="AC2492" s="215"/>
      <c r="AD2492" s="215"/>
      <c r="AE2492" s="215"/>
      <c r="AF2492" s="227"/>
      <c r="AG2492" s="225"/>
      <c r="AN2492" s="215"/>
      <c r="AO2492" s="215"/>
      <c r="AP2492" s="215"/>
      <c r="AQ2492" s="215"/>
      <c r="AR2492" s="215"/>
      <c r="AS2492" s="215"/>
      <c r="AT2492" s="215"/>
      <c r="AU2492" s="215"/>
    </row>
    <row r="2493" spans="3:47">
      <c r="C2493" s="38"/>
      <c r="D2493" s="38"/>
      <c r="AA2493" s="215"/>
      <c r="AB2493" s="215"/>
      <c r="AC2493" s="215"/>
      <c r="AD2493" s="215"/>
      <c r="AE2493" s="215"/>
      <c r="AF2493" s="227"/>
      <c r="AG2493" s="225"/>
      <c r="AN2493" s="215"/>
      <c r="AO2493" s="215"/>
      <c r="AP2493" s="215"/>
      <c r="AQ2493" s="215"/>
      <c r="AR2493" s="215"/>
      <c r="AS2493" s="215"/>
      <c r="AT2493" s="215"/>
      <c r="AU2493" s="215"/>
    </row>
    <row r="2494" spans="3:47">
      <c r="C2494" s="38"/>
      <c r="D2494" s="38"/>
      <c r="AA2494" s="215"/>
      <c r="AB2494" s="215"/>
      <c r="AC2494" s="215"/>
      <c r="AD2494" s="215"/>
      <c r="AE2494" s="215"/>
      <c r="AF2494" s="227"/>
      <c r="AG2494" s="225"/>
      <c r="AN2494" s="215"/>
      <c r="AO2494" s="215"/>
      <c r="AP2494" s="215"/>
      <c r="AQ2494" s="215"/>
      <c r="AR2494" s="215"/>
      <c r="AS2494" s="215"/>
      <c r="AT2494" s="215"/>
      <c r="AU2494" s="215"/>
    </row>
    <row r="2495" spans="3:47">
      <c r="C2495" s="38"/>
      <c r="D2495" s="38"/>
      <c r="AA2495" s="215"/>
      <c r="AB2495" s="215"/>
      <c r="AC2495" s="215"/>
      <c r="AD2495" s="215"/>
      <c r="AE2495" s="215"/>
      <c r="AF2495" s="227"/>
      <c r="AG2495" s="225"/>
      <c r="AN2495" s="215"/>
      <c r="AO2495" s="215"/>
      <c r="AP2495" s="215"/>
      <c r="AQ2495" s="215"/>
      <c r="AR2495" s="215"/>
      <c r="AS2495" s="215"/>
      <c r="AT2495" s="215"/>
      <c r="AU2495" s="215"/>
    </row>
    <row r="2496" spans="3:47">
      <c r="C2496" s="38"/>
      <c r="D2496" s="38"/>
      <c r="AA2496" s="215"/>
      <c r="AB2496" s="215"/>
      <c r="AC2496" s="215"/>
      <c r="AD2496" s="215"/>
      <c r="AE2496" s="215"/>
      <c r="AF2496" s="227"/>
      <c r="AG2496" s="225"/>
      <c r="AN2496" s="215"/>
      <c r="AO2496" s="215"/>
      <c r="AP2496" s="215"/>
      <c r="AQ2496" s="215"/>
      <c r="AR2496" s="215"/>
      <c r="AS2496" s="215"/>
      <c r="AT2496" s="215"/>
      <c r="AU2496" s="215"/>
    </row>
    <row r="2497" spans="3:47">
      <c r="C2497" s="38"/>
      <c r="D2497" s="38"/>
      <c r="AA2497" s="215"/>
      <c r="AB2497" s="215"/>
      <c r="AC2497" s="215"/>
      <c r="AD2497" s="215"/>
      <c r="AE2497" s="215"/>
      <c r="AF2497" s="227"/>
      <c r="AG2497" s="225"/>
      <c r="AN2497" s="215"/>
      <c r="AO2497" s="215"/>
      <c r="AP2497" s="215"/>
      <c r="AQ2497" s="215"/>
      <c r="AR2497" s="215"/>
      <c r="AS2497" s="215"/>
      <c r="AT2497" s="215"/>
      <c r="AU2497" s="215"/>
    </row>
    <row r="2498" spans="3:47">
      <c r="C2498" s="38"/>
      <c r="D2498" s="38"/>
      <c r="AA2498" s="215"/>
      <c r="AB2498" s="215"/>
      <c r="AC2498" s="215"/>
      <c r="AD2498" s="215"/>
      <c r="AE2498" s="215"/>
      <c r="AF2498" s="227"/>
      <c r="AG2498" s="225"/>
      <c r="AN2498" s="215"/>
      <c r="AO2498" s="215"/>
      <c r="AP2498" s="215"/>
      <c r="AQ2498" s="215"/>
      <c r="AR2498" s="215"/>
      <c r="AS2498" s="215"/>
      <c r="AT2498" s="215"/>
      <c r="AU2498" s="215"/>
    </row>
    <row r="2499" spans="3:47">
      <c r="C2499" s="38"/>
      <c r="D2499" s="38"/>
      <c r="AA2499" s="215"/>
      <c r="AB2499" s="215"/>
      <c r="AC2499" s="215"/>
      <c r="AD2499" s="215"/>
      <c r="AE2499" s="215"/>
      <c r="AF2499" s="227"/>
      <c r="AG2499" s="225"/>
      <c r="AN2499" s="215"/>
      <c r="AO2499" s="215"/>
      <c r="AP2499" s="215"/>
      <c r="AQ2499" s="215"/>
      <c r="AR2499" s="215"/>
      <c r="AS2499" s="215"/>
      <c r="AT2499" s="215"/>
      <c r="AU2499" s="215"/>
    </row>
    <row r="2500" spans="3:47">
      <c r="C2500" s="38"/>
      <c r="D2500" s="38"/>
      <c r="AA2500" s="215"/>
      <c r="AB2500" s="215"/>
      <c r="AC2500" s="215"/>
      <c r="AD2500" s="215"/>
      <c r="AE2500" s="215"/>
      <c r="AF2500" s="227"/>
      <c r="AG2500" s="225"/>
      <c r="AN2500" s="215"/>
      <c r="AO2500" s="215"/>
      <c r="AP2500" s="215"/>
      <c r="AQ2500" s="215"/>
      <c r="AR2500" s="215"/>
      <c r="AS2500" s="215"/>
      <c r="AT2500" s="215"/>
      <c r="AU2500" s="215"/>
    </row>
    <row r="2501" spans="3:47">
      <c r="C2501" s="38"/>
      <c r="D2501" s="38"/>
      <c r="AA2501" s="215"/>
      <c r="AB2501" s="215"/>
      <c r="AC2501" s="215"/>
      <c r="AD2501" s="215"/>
      <c r="AE2501" s="215"/>
      <c r="AF2501" s="227"/>
      <c r="AG2501" s="225"/>
      <c r="AN2501" s="215"/>
      <c r="AO2501" s="215"/>
      <c r="AP2501" s="215"/>
      <c r="AQ2501" s="215"/>
      <c r="AR2501" s="215"/>
      <c r="AS2501" s="215"/>
      <c r="AT2501" s="215"/>
      <c r="AU2501" s="215"/>
    </row>
    <row r="2502" spans="3:47">
      <c r="C2502" s="38"/>
      <c r="D2502" s="38"/>
      <c r="AA2502" s="215"/>
      <c r="AB2502" s="215"/>
      <c r="AC2502" s="215"/>
      <c r="AD2502" s="215"/>
      <c r="AE2502" s="215"/>
      <c r="AF2502" s="227"/>
      <c r="AG2502" s="225"/>
      <c r="AN2502" s="215"/>
      <c r="AO2502" s="215"/>
      <c r="AP2502" s="215"/>
      <c r="AQ2502" s="215"/>
      <c r="AR2502" s="215"/>
      <c r="AS2502" s="215"/>
      <c r="AT2502" s="215"/>
      <c r="AU2502" s="215"/>
    </row>
    <row r="2503" spans="3:47">
      <c r="C2503" s="38"/>
      <c r="D2503" s="38"/>
      <c r="AA2503" s="215"/>
      <c r="AB2503" s="215"/>
      <c r="AC2503" s="215"/>
      <c r="AD2503" s="215"/>
      <c r="AE2503" s="215"/>
      <c r="AF2503" s="227"/>
      <c r="AG2503" s="225"/>
      <c r="AN2503" s="215"/>
      <c r="AO2503" s="215"/>
      <c r="AP2503" s="215"/>
      <c r="AQ2503" s="215"/>
      <c r="AR2503" s="215"/>
      <c r="AS2503" s="215"/>
      <c r="AT2503" s="215"/>
      <c r="AU2503" s="215"/>
    </row>
    <row r="2504" spans="3:47">
      <c r="C2504" s="38"/>
      <c r="D2504" s="38"/>
      <c r="AA2504" s="215"/>
      <c r="AB2504" s="215"/>
      <c r="AC2504" s="215"/>
      <c r="AD2504" s="215"/>
      <c r="AE2504" s="215"/>
      <c r="AF2504" s="227"/>
      <c r="AG2504" s="225"/>
      <c r="AN2504" s="215"/>
      <c r="AO2504" s="215"/>
      <c r="AP2504" s="215"/>
      <c r="AQ2504" s="215"/>
      <c r="AR2504" s="215"/>
      <c r="AS2504" s="215"/>
      <c r="AT2504" s="215"/>
      <c r="AU2504" s="215"/>
    </row>
    <row r="2505" spans="3:47">
      <c r="C2505" s="38"/>
      <c r="D2505" s="38"/>
      <c r="AA2505" s="215"/>
      <c r="AB2505" s="215"/>
      <c r="AC2505" s="215"/>
      <c r="AD2505" s="215"/>
      <c r="AE2505" s="215"/>
      <c r="AF2505" s="227"/>
      <c r="AG2505" s="225"/>
      <c r="AN2505" s="215"/>
      <c r="AO2505" s="215"/>
      <c r="AP2505" s="215"/>
      <c r="AQ2505" s="215"/>
      <c r="AR2505" s="215"/>
      <c r="AS2505" s="215"/>
      <c r="AT2505" s="215"/>
      <c r="AU2505" s="215"/>
    </row>
    <row r="2506" spans="3:47">
      <c r="C2506" s="38"/>
      <c r="D2506" s="38"/>
      <c r="AA2506" s="215"/>
      <c r="AB2506" s="215"/>
      <c r="AC2506" s="215"/>
      <c r="AD2506" s="215"/>
      <c r="AE2506" s="215"/>
      <c r="AF2506" s="227"/>
      <c r="AG2506" s="225"/>
      <c r="AN2506" s="215"/>
      <c r="AO2506" s="215"/>
      <c r="AP2506" s="215"/>
      <c r="AQ2506" s="215"/>
      <c r="AR2506" s="215"/>
      <c r="AS2506" s="215"/>
      <c r="AT2506" s="215"/>
      <c r="AU2506" s="215"/>
    </row>
    <row r="2507" spans="3:47">
      <c r="C2507" s="38"/>
      <c r="D2507" s="38"/>
      <c r="AA2507" s="215"/>
      <c r="AB2507" s="215"/>
      <c r="AC2507" s="215"/>
      <c r="AD2507" s="215"/>
      <c r="AE2507" s="215"/>
      <c r="AF2507" s="227"/>
      <c r="AG2507" s="225"/>
      <c r="AN2507" s="215"/>
      <c r="AO2507" s="215"/>
      <c r="AP2507" s="215"/>
      <c r="AQ2507" s="215"/>
      <c r="AR2507" s="215"/>
      <c r="AS2507" s="215"/>
      <c r="AT2507" s="215"/>
      <c r="AU2507" s="215"/>
    </row>
    <row r="2508" spans="3:47">
      <c r="C2508" s="38"/>
      <c r="D2508" s="38"/>
      <c r="AA2508" s="215"/>
      <c r="AB2508" s="215"/>
      <c r="AC2508" s="215"/>
      <c r="AD2508" s="215"/>
      <c r="AE2508" s="215"/>
      <c r="AF2508" s="227"/>
      <c r="AG2508" s="225"/>
      <c r="AN2508" s="215"/>
      <c r="AO2508" s="215"/>
      <c r="AP2508" s="215"/>
      <c r="AQ2508" s="215"/>
      <c r="AR2508" s="215"/>
      <c r="AS2508" s="215"/>
      <c r="AT2508" s="215"/>
      <c r="AU2508" s="215"/>
    </row>
    <row r="2509" spans="3:47">
      <c r="C2509" s="38"/>
      <c r="D2509" s="38"/>
      <c r="AA2509" s="215"/>
      <c r="AB2509" s="215"/>
      <c r="AC2509" s="215"/>
      <c r="AD2509" s="215"/>
      <c r="AE2509" s="215"/>
      <c r="AF2509" s="227"/>
      <c r="AG2509" s="225"/>
      <c r="AN2509" s="215"/>
      <c r="AO2509" s="215"/>
      <c r="AP2509" s="215"/>
      <c r="AQ2509" s="215"/>
      <c r="AR2509" s="215"/>
      <c r="AS2509" s="215"/>
      <c r="AT2509" s="215"/>
      <c r="AU2509" s="215"/>
    </row>
    <row r="2510" spans="3:47">
      <c r="C2510" s="38"/>
      <c r="D2510" s="38"/>
      <c r="AA2510" s="215"/>
      <c r="AB2510" s="215"/>
      <c r="AC2510" s="215"/>
      <c r="AD2510" s="215"/>
      <c r="AE2510" s="215"/>
      <c r="AF2510" s="227"/>
      <c r="AG2510" s="225"/>
      <c r="AN2510" s="215"/>
      <c r="AO2510" s="215"/>
      <c r="AP2510" s="215"/>
      <c r="AQ2510" s="215"/>
      <c r="AR2510" s="215"/>
      <c r="AS2510" s="215"/>
      <c r="AT2510" s="215"/>
      <c r="AU2510" s="215"/>
    </row>
    <row r="2511" spans="3:47">
      <c r="C2511" s="38"/>
      <c r="D2511" s="38"/>
      <c r="AA2511" s="215"/>
      <c r="AB2511" s="215"/>
      <c r="AC2511" s="215"/>
      <c r="AD2511" s="215"/>
      <c r="AE2511" s="215"/>
      <c r="AF2511" s="227"/>
      <c r="AG2511" s="225"/>
      <c r="AN2511" s="215"/>
      <c r="AO2511" s="215"/>
      <c r="AP2511" s="215"/>
      <c r="AQ2511" s="215"/>
      <c r="AR2511" s="215"/>
      <c r="AS2511" s="215"/>
      <c r="AT2511" s="215"/>
      <c r="AU2511" s="215"/>
    </row>
    <row r="2512" spans="3:47">
      <c r="C2512" s="38"/>
      <c r="D2512" s="38"/>
      <c r="AA2512" s="215"/>
      <c r="AB2512" s="215"/>
      <c r="AC2512" s="215"/>
      <c r="AD2512" s="215"/>
      <c r="AE2512" s="215"/>
      <c r="AF2512" s="227"/>
      <c r="AG2512" s="225"/>
      <c r="AN2512" s="215"/>
      <c r="AO2512" s="215"/>
      <c r="AP2512" s="215"/>
      <c r="AQ2512" s="215"/>
      <c r="AR2512" s="215"/>
      <c r="AS2512" s="215"/>
      <c r="AT2512" s="215"/>
      <c r="AU2512" s="215"/>
    </row>
    <row r="2513" spans="3:47">
      <c r="C2513" s="38"/>
      <c r="D2513" s="38"/>
      <c r="AA2513" s="215"/>
      <c r="AB2513" s="215"/>
      <c r="AC2513" s="215"/>
      <c r="AD2513" s="215"/>
      <c r="AE2513" s="215"/>
      <c r="AF2513" s="227"/>
      <c r="AG2513" s="225"/>
      <c r="AN2513" s="215"/>
      <c r="AO2513" s="215"/>
      <c r="AP2513" s="215"/>
      <c r="AQ2513" s="215"/>
      <c r="AR2513" s="215"/>
      <c r="AS2513" s="215"/>
      <c r="AT2513" s="215"/>
      <c r="AU2513" s="215"/>
    </row>
    <row r="2514" spans="3:47">
      <c r="C2514" s="38"/>
      <c r="D2514" s="38"/>
      <c r="AA2514" s="215"/>
      <c r="AB2514" s="215"/>
      <c r="AC2514" s="215"/>
      <c r="AD2514" s="215"/>
      <c r="AE2514" s="215"/>
      <c r="AF2514" s="227"/>
      <c r="AG2514" s="225"/>
      <c r="AN2514" s="215"/>
      <c r="AO2514" s="215"/>
      <c r="AP2514" s="215"/>
      <c r="AQ2514" s="215"/>
      <c r="AR2514" s="215"/>
      <c r="AS2514" s="215"/>
      <c r="AT2514" s="215"/>
      <c r="AU2514" s="215"/>
    </row>
    <row r="2515" spans="3:47">
      <c r="C2515" s="38"/>
      <c r="D2515" s="38"/>
      <c r="AA2515" s="215"/>
      <c r="AB2515" s="215"/>
      <c r="AC2515" s="215"/>
      <c r="AD2515" s="215"/>
      <c r="AE2515" s="215"/>
      <c r="AF2515" s="227"/>
      <c r="AG2515" s="225"/>
      <c r="AN2515" s="215"/>
      <c r="AO2515" s="215"/>
      <c r="AP2515" s="215"/>
      <c r="AQ2515" s="215"/>
      <c r="AR2515" s="215"/>
      <c r="AS2515" s="215"/>
      <c r="AT2515" s="215"/>
      <c r="AU2515" s="215"/>
    </row>
    <row r="2516" spans="3:47">
      <c r="C2516" s="38"/>
      <c r="D2516" s="38"/>
      <c r="AA2516" s="215"/>
      <c r="AB2516" s="215"/>
      <c r="AC2516" s="215"/>
      <c r="AD2516" s="215"/>
      <c r="AE2516" s="215"/>
      <c r="AF2516" s="227"/>
      <c r="AG2516" s="225"/>
      <c r="AN2516" s="215"/>
      <c r="AO2516" s="215"/>
      <c r="AP2516" s="215"/>
      <c r="AQ2516" s="215"/>
      <c r="AR2516" s="215"/>
      <c r="AS2516" s="215"/>
      <c r="AT2516" s="215"/>
      <c r="AU2516" s="215"/>
    </row>
    <row r="2517" spans="3:47">
      <c r="C2517" s="38"/>
      <c r="D2517" s="38"/>
      <c r="AA2517" s="215"/>
      <c r="AB2517" s="215"/>
      <c r="AC2517" s="215"/>
      <c r="AD2517" s="215"/>
      <c r="AE2517" s="215"/>
      <c r="AF2517" s="227"/>
      <c r="AG2517" s="225"/>
      <c r="AN2517" s="215"/>
      <c r="AO2517" s="215"/>
      <c r="AP2517" s="215"/>
      <c r="AQ2517" s="215"/>
      <c r="AR2517" s="215"/>
      <c r="AS2517" s="215"/>
      <c r="AT2517" s="215"/>
      <c r="AU2517" s="215"/>
    </row>
    <row r="2518" spans="3:47">
      <c r="C2518" s="38"/>
      <c r="D2518" s="38"/>
      <c r="AA2518" s="215"/>
      <c r="AB2518" s="215"/>
      <c r="AC2518" s="215"/>
      <c r="AD2518" s="215"/>
      <c r="AE2518" s="215"/>
      <c r="AF2518" s="227"/>
      <c r="AG2518" s="225"/>
      <c r="AN2518" s="215"/>
      <c r="AO2518" s="215"/>
      <c r="AP2518" s="215"/>
      <c r="AQ2518" s="215"/>
      <c r="AR2518" s="215"/>
      <c r="AS2518" s="215"/>
      <c r="AT2518" s="215"/>
      <c r="AU2518" s="215"/>
    </row>
    <row r="2519" spans="3:47">
      <c r="C2519" s="38"/>
      <c r="D2519" s="38"/>
      <c r="AA2519" s="215"/>
      <c r="AB2519" s="215"/>
      <c r="AC2519" s="215"/>
      <c r="AD2519" s="215"/>
      <c r="AE2519" s="215"/>
      <c r="AF2519" s="227"/>
      <c r="AG2519" s="225"/>
      <c r="AN2519" s="215"/>
      <c r="AO2519" s="215"/>
      <c r="AP2519" s="215"/>
      <c r="AQ2519" s="215"/>
      <c r="AR2519" s="215"/>
      <c r="AS2519" s="215"/>
      <c r="AT2519" s="215"/>
      <c r="AU2519" s="215"/>
    </row>
    <row r="2520" spans="3:47">
      <c r="C2520" s="38"/>
      <c r="D2520" s="38"/>
      <c r="AA2520" s="215"/>
      <c r="AB2520" s="215"/>
      <c r="AC2520" s="215"/>
      <c r="AD2520" s="215"/>
      <c r="AE2520" s="215"/>
      <c r="AF2520" s="227"/>
      <c r="AG2520" s="225"/>
      <c r="AN2520" s="215"/>
      <c r="AO2520" s="215"/>
      <c r="AP2520" s="215"/>
      <c r="AQ2520" s="215"/>
      <c r="AR2520" s="215"/>
      <c r="AS2520" s="215"/>
      <c r="AT2520" s="215"/>
      <c r="AU2520" s="215"/>
    </row>
    <row r="2521" spans="3:47">
      <c r="C2521" s="38"/>
      <c r="D2521" s="38"/>
      <c r="AA2521" s="215"/>
      <c r="AB2521" s="215"/>
      <c r="AC2521" s="215"/>
      <c r="AD2521" s="215"/>
      <c r="AE2521" s="215"/>
      <c r="AF2521" s="227"/>
      <c r="AG2521" s="225"/>
      <c r="AN2521" s="215"/>
      <c r="AO2521" s="215"/>
      <c r="AP2521" s="215"/>
      <c r="AQ2521" s="215"/>
      <c r="AR2521" s="215"/>
      <c r="AS2521" s="215"/>
      <c r="AT2521" s="215"/>
      <c r="AU2521" s="215"/>
    </row>
    <row r="2522" spans="3:47">
      <c r="C2522" s="38"/>
      <c r="D2522" s="38"/>
      <c r="AA2522" s="215"/>
      <c r="AB2522" s="215"/>
      <c r="AC2522" s="215"/>
      <c r="AD2522" s="215"/>
      <c r="AE2522" s="215"/>
      <c r="AF2522" s="227"/>
      <c r="AG2522" s="225"/>
      <c r="AN2522" s="215"/>
      <c r="AO2522" s="215"/>
      <c r="AP2522" s="215"/>
      <c r="AQ2522" s="215"/>
      <c r="AR2522" s="215"/>
      <c r="AS2522" s="215"/>
      <c r="AT2522" s="215"/>
      <c r="AU2522" s="215"/>
    </row>
    <row r="2523" spans="3:47">
      <c r="C2523" s="38"/>
      <c r="D2523" s="38"/>
      <c r="AA2523" s="215"/>
      <c r="AB2523" s="215"/>
      <c r="AC2523" s="215"/>
      <c r="AD2523" s="215"/>
      <c r="AE2523" s="215"/>
      <c r="AF2523" s="227"/>
      <c r="AG2523" s="225"/>
      <c r="AN2523" s="215"/>
      <c r="AO2523" s="215"/>
      <c r="AP2523" s="215"/>
      <c r="AQ2523" s="215"/>
      <c r="AR2523" s="215"/>
      <c r="AS2523" s="215"/>
      <c r="AT2523" s="215"/>
      <c r="AU2523" s="215"/>
    </row>
    <row r="2524" spans="3:47">
      <c r="C2524" s="38"/>
      <c r="D2524" s="38"/>
      <c r="AA2524" s="215"/>
      <c r="AB2524" s="215"/>
      <c r="AC2524" s="215"/>
      <c r="AD2524" s="215"/>
      <c r="AE2524" s="215"/>
      <c r="AF2524" s="227"/>
      <c r="AG2524" s="225"/>
      <c r="AN2524" s="215"/>
      <c r="AO2524" s="215"/>
      <c r="AP2524" s="215"/>
      <c r="AQ2524" s="215"/>
      <c r="AR2524" s="215"/>
      <c r="AS2524" s="215"/>
      <c r="AT2524" s="215"/>
      <c r="AU2524" s="215"/>
    </row>
    <row r="2525" spans="3:47">
      <c r="C2525" s="38"/>
      <c r="D2525" s="38"/>
      <c r="AA2525" s="215"/>
      <c r="AB2525" s="215"/>
      <c r="AC2525" s="215"/>
      <c r="AD2525" s="215"/>
      <c r="AE2525" s="215"/>
      <c r="AF2525" s="227"/>
      <c r="AG2525" s="225"/>
      <c r="AN2525" s="215"/>
      <c r="AO2525" s="215"/>
      <c r="AP2525" s="215"/>
      <c r="AQ2525" s="215"/>
      <c r="AR2525" s="215"/>
      <c r="AS2525" s="215"/>
      <c r="AT2525" s="215"/>
      <c r="AU2525" s="215"/>
    </row>
    <row r="2526" spans="3:47">
      <c r="C2526" s="38"/>
      <c r="D2526" s="38"/>
      <c r="AA2526" s="215"/>
      <c r="AB2526" s="215"/>
      <c r="AC2526" s="215"/>
      <c r="AD2526" s="215"/>
      <c r="AE2526" s="215"/>
      <c r="AF2526" s="227"/>
      <c r="AG2526" s="225"/>
      <c r="AN2526" s="215"/>
      <c r="AO2526" s="215"/>
      <c r="AP2526" s="215"/>
      <c r="AQ2526" s="215"/>
      <c r="AR2526" s="215"/>
      <c r="AS2526" s="215"/>
      <c r="AT2526" s="215"/>
      <c r="AU2526" s="215"/>
    </row>
    <row r="2527" spans="3:47">
      <c r="C2527" s="38"/>
      <c r="D2527" s="38"/>
      <c r="AA2527" s="215"/>
      <c r="AB2527" s="215"/>
      <c r="AC2527" s="215"/>
      <c r="AD2527" s="215"/>
      <c r="AE2527" s="215"/>
      <c r="AF2527" s="227"/>
      <c r="AG2527" s="225"/>
      <c r="AN2527" s="215"/>
      <c r="AO2527" s="215"/>
      <c r="AP2527" s="215"/>
      <c r="AQ2527" s="215"/>
      <c r="AR2527" s="215"/>
      <c r="AS2527" s="215"/>
      <c r="AT2527" s="215"/>
      <c r="AU2527" s="215"/>
    </row>
    <row r="2528" spans="3:47">
      <c r="C2528" s="38"/>
      <c r="D2528" s="38"/>
      <c r="AA2528" s="215"/>
      <c r="AB2528" s="215"/>
      <c r="AC2528" s="215"/>
      <c r="AD2528" s="215"/>
      <c r="AE2528" s="215"/>
      <c r="AF2528" s="227"/>
      <c r="AG2528" s="225"/>
      <c r="AN2528" s="215"/>
      <c r="AO2528" s="215"/>
      <c r="AP2528" s="215"/>
      <c r="AQ2528" s="215"/>
      <c r="AR2528" s="215"/>
      <c r="AS2528" s="215"/>
      <c r="AT2528" s="215"/>
      <c r="AU2528" s="215"/>
    </row>
    <row r="2529" spans="3:47">
      <c r="C2529" s="38"/>
      <c r="D2529" s="38"/>
      <c r="AA2529" s="215"/>
      <c r="AB2529" s="215"/>
      <c r="AC2529" s="215"/>
      <c r="AD2529" s="215"/>
      <c r="AE2529" s="215"/>
      <c r="AF2529" s="227"/>
      <c r="AG2529" s="225"/>
      <c r="AN2529" s="215"/>
      <c r="AO2529" s="215"/>
      <c r="AP2529" s="215"/>
      <c r="AQ2529" s="215"/>
      <c r="AR2529" s="215"/>
      <c r="AS2529" s="215"/>
      <c r="AT2529" s="215"/>
      <c r="AU2529" s="215"/>
    </row>
    <row r="2530" spans="3:47">
      <c r="C2530" s="38"/>
      <c r="D2530" s="38"/>
      <c r="AA2530" s="215"/>
      <c r="AB2530" s="215"/>
      <c r="AC2530" s="215"/>
      <c r="AD2530" s="215"/>
      <c r="AE2530" s="215"/>
      <c r="AF2530" s="227"/>
      <c r="AG2530" s="225"/>
      <c r="AN2530" s="215"/>
      <c r="AO2530" s="215"/>
      <c r="AP2530" s="215"/>
      <c r="AQ2530" s="215"/>
      <c r="AR2530" s="215"/>
      <c r="AS2530" s="215"/>
      <c r="AT2530" s="215"/>
      <c r="AU2530" s="215"/>
    </row>
    <row r="2531" spans="3:47">
      <c r="C2531" s="38"/>
      <c r="D2531" s="38"/>
      <c r="AA2531" s="215"/>
      <c r="AB2531" s="215"/>
      <c r="AC2531" s="215"/>
      <c r="AD2531" s="215"/>
      <c r="AE2531" s="215"/>
      <c r="AF2531" s="227"/>
      <c r="AG2531" s="225"/>
      <c r="AN2531" s="215"/>
      <c r="AO2531" s="215"/>
      <c r="AP2531" s="215"/>
      <c r="AQ2531" s="215"/>
      <c r="AR2531" s="215"/>
      <c r="AS2531" s="215"/>
      <c r="AT2531" s="215"/>
      <c r="AU2531" s="215"/>
    </row>
    <row r="2532" spans="3:47">
      <c r="C2532" s="38"/>
      <c r="D2532" s="38"/>
      <c r="AA2532" s="215"/>
      <c r="AB2532" s="215"/>
      <c r="AC2532" s="215"/>
      <c r="AD2532" s="215"/>
      <c r="AE2532" s="215"/>
      <c r="AF2532" s="227"/>
      <c r="AG2532" s="225"/>
      <c r="AN2532" s="215"/>
      <c r="AO2532" s="215"/>
      <c r="AP2532" s="215"/>
      <c r="AQ2532" s="215"/>
      <c r="AR2532" s="215"/>
      <c r="AS2532" s="215"/>
      <c r="AT2532" s="215"/>
      <c r="AU2532" s="215"/>
    </row>
    <row r="2533" spans="3:47">
      <c r="C2533" s="38"/>
      <c r="D2533" s="38"/>
      <c r="AA2533" s="215"/>
      <c r="AB2533" s="215"/>
      <c r="AC2533" s="215"/>
      <c r="AD2533" s="215"/>
      <c r="AE2533" s="215"/>
      <c r="AF2533" s="227"/>
      <c r="AG2533" s="225"/>
      <c r="AN2533" s="215"/>
      <c r="AO2533" s="215"/>
      <c r="AP2533" s="215"/>
      <c r="AQ2533" s="215"/>
      <c r="AR2533" s="215"/>
      <c r="AS2533" s="215"/>
      <c r="AT2533" s="215"/>
      <c r="AU2533" s="215"/>
    </row>
    <row r="2534" spans="3:47">
      <c r="C2534" s="38"/>
      <c r="D2534" s="38"/>
      <c r="AA2534" s="215"/>
      <c r="AB2534" s="215"/>
      <c r="AC2534" s="215"/>
      <c r="AD2534" s="215"/>
      <c r="AE2534" s="215"/>
      <c r="AF2534" s="227"/>
      <c r="AG2534" s="225"/>
      <c r="AN2534" s="215"/>
      <c r="AO2534" s="215"/>
      <c r="AP2534" s="215"/>
      <c r="AQ2534" s="215"/>
      <c r="AR2534" s="215"/>
      <c r="AS2534" s="215"/>
      <c r="AT2534" s="215"/>
      <c r="AU2534" s="215"/>
    </row>
    <row r="2535" spans="3:47">
      <c r="C2535" s="38"/>
      <c r="D2535" s="38"/>
      <c r="AA2535" s="215"/>
      <c r="AB2535" s="215"/>
      <c r="AC2535" s="215"/>
      <c r="AD2535" s="215"/>
      <c r="AE2535" s="215"/>
      <c r="AF2535" s="227"/>
      <c r="AG2535" s="225"/>
      <c r="AN2535" s="215"/>
      <c r="AO2535" s="215"/>
      <c r="AP2535" s="215"/>
      <c r="AQ2535" s="215"/>
      <c r="AR2535" s="215"/>
      <c r="AS2535" s="215"/>
      <c r="AT2535" s="215"/>
      <c r="AU2535" s="215"/>
    </row>
    <row r="2536" spans="3:47">
      <c r="C2536" s="38"/>
      <c r="D2536" s="38"/>
      <c r="AA2536" s="215"/>
      <c r="AB2536" s="215"/>
      <c r="AC2536" s="215"/>
      <c r="AD2536" s="215"/>
      <c r="AE2536" s="215"/>
      <c r="AF2536" s="227"/>
      <c r="AG2536" s="225"/>
      <c r="AN2536" s="215"/>
      <c r="AO2536" s="215"/>
      <c r="AP2536" s="215"/>
      <c r="AQ2536" s="215"/>
      <c r="AR2536" s="215"/>
      <c r="AS2536" s="215"/>
      <c r="AT2536" s="215"/>
      <c r="AU2536" s="215"/>
    </row>
    <row r="2537" spans="3:47">
      <c r="C2537" s="38"/>
      <c r="D2537" s="38"/>
      <c r="AA2537" s="215"/>
      <c r="AB2537" s="215"/>
      <c r="AC2537" s="215"/>
      <c r="AD2537" s="215"/>
      <c r="AE2537" s="215"/>
      <c r="AF2537" s="227"/>
      <c r="AG2537" s="225"/>
      <c r="AN2537" s="215"/>
      <c r="AO2537" s="215"/>
      <c r="AP2537" s="215"/>
      <c r="AQ2537" s="215"/>
      <c r="AR2537" s="215"/>
      <c r="AS2537" s="215"/>
      <c r="AT2537" s="215"/>
      <c r="AU2537" s="215"/>
    </row>
    <row r="2538" spans="3:47">
      <c r="C2538" s="38"/>
      <c r="D2538" s="38"/>
      <c r="AA2538" s="215"/>
      <c r="AB2538" s="215"/>
      <c r="AC2538" s="215"/>
      <c r="AD2538" s="215"/>
      <c r="AE2538" s="215"/>
      <c r="AF2538" s="227"/>
      <c r="AG2538" s="225"/>
      <c r="AN2538" s="215"/>
      <c r="AO2538" s="215"/>
      <c r="AP2538" s="215"/>
      <c r="AQ2538" s="215"/>
      <c r="AR2538" s="215"/>
      <c r="AS2538" s="215"/>
      <c r="AT2538" s="215"/>
      <c r="AU2538" s="215"/>
    </row>
    <row r="2539" spans="3:47">
      <c r="C2539" s="38"/>
      <c r="D2539" s="38"/>
    </row>
    <row r="2540" spans="3:47">
      <c r="C2540" s="38"/>
      <c r="D2540" s="38"/>
    </row>
    <row r="2541" spans="3:47">
      <c r="C2541" s="38"/>
      <c r="D2541" s="38"/>
    </row>
    <row r="2542" spans="3:47">
      <c r="C2542" s="38"/>
      <c r="D2542" s="38"/>
    </row>
    <row r="2543" spans="3:47">
      <c r="C2543" s="38"/>
      <c r="D2543" s="38"/>
    </row>
    <row r="2544" spans="3:47">
      <c r="C2544" s="38"/>
      <c r="D2544" s="38"/>
    </row>
    <row r="2545" spans="3:4">
      <c r="C2545" s="38"/>
      <c r="D2545" s="38"/>
    </row>
    <row r="2546" spans="3:4">
      <c r="C2546" s="38"/>
      <c r="D2546" s="38"/>
    </row>
    <row r="2547" spans="3:4">
      <c r="C2547" s="38"/>
      <c r="D2547" s="38"/>
    </row>
    <row r="2548" spans="3:4">
      <c r="C2548" s="38"/>
      <c r="D2548" s="38"/>
    </row>
    <row r="2549" spans="3:4">
      <c r="C2549" s="38"/>
      <c r="D2549" s="38"/>
    </row>
    <row r="2550" spans="3:4">
      <c r="C2550" s="38"/>
      <c r="D2550" s="38"/>
    </row>
    <row r="2551" spans="3:4">
      <c r="C2551" s="38"/>
      <c r="D2551" s="38"/>
    </row>
    <row r="2552" spans="3:4">
      <c r="C2552" s="38"/>
      <c r="D2552" s="38"/>
    </row>
    <row r="2553" spans="3:4">
      <c r="C2553" s="38"/>
      <c r="D2553" s="38"/>
    </row>
    <row r="2554" spans="3:4">
      <c r="C2554" s="38"/>
      <c r="D2554" s="38"/>
    </row>
    <row r="2555" spans="3:4">
      <c r="C2555" s="38"/>
      <c r="D2555" s="38"/>
    </row>
    <row r="2556" spans="3:4">
      <c r="C2556" s="38"/>
      <c r="D2556" s="38"/>
    </row>
    <row r="2557" spans="3:4">
      <c r="C2557" s="38"/>
      <c r="D2557" s="38"/>
    </row>
    <row r="2558" spans="3:4">
      <c r="C2558" s="38"/>
      <c r="D2558" s="38"/>
    </row>
    <row r="2559" spans="3:4">
      <c r="C2559" s="38"/>
      <c r="D2559" s="38"/>
    </row>
    <row r="2560" spans="3:4">
      <c r="C2560" s="38"/>
      <c r="D2560" s="38"/>
    </row>
    <row r="2561" spans="3:4">
      <c r="C2561" s="38"/>
      <c r="D2561" s="38"/>
    </row>
    <row r="2562" spans="3:4">
      <c r="C2562" s="38"/>
      <c r="D2562" s="38"/>
    </row>
    <row r="2563" spans="3:4">
      <c r="C2563" s="38"/>
      <c r="D2563" s="38"/>
    </row>
    <row r="2564" spans="3:4">
      <c r="C2564" s="38"/>
      <c r="D2564" s="38"/>
    </row>
    <row r="2565" spans="3:4">
      <c r="C2565" s="38"/>
      <c r="D2565" s="38"/>
    </row>
    <row r="2566" spans="3:4">
      <c r="C2566" s="38"/>
      <c r="D2566" s="38"/>
    </row>
    <row r="2567" spans="3:4">
      <c r="C2567" s="38"/>
      <c r="D2567" s="38"/>
    </row>
    <row r="2568" spans="3:4">
      <c r="C2568" s="38"/>
      <c r="D2568" s="38"/>
    </row>
    <row r="2569" spans="3:4">
      <c r="C2569" s="38"/>
      <c r="D2569" s="38"/>
    </row>
    <row r="2570" spans="3:4">
      <c r="C2570" s="38"/>
      <c r="D2570" s="38"/>
    </row>
    <row r="2571" spans="3:4">
      <c r="C2571" s="38"/>
      <c r="D2571" s="38"/>
    </row>
    <row r="2572" spans="3:4">
      <c r="C2572" s="38"/>
      <c r="D2572" s="38"/>
    </row>
    <row r="2573" spans="3:4">
      <c r="C2573" s="38"/>
      <c r="D2573" s="38"/>
    </row>
    <row r="2574" spans="3:4">
      <c r="C2574" s="38"/>
      <c r="D2574" s="38"/>
    </row>
    <row r="2575" spans="3:4">
      <c r="C2575" s="38"/>
      <c r="D2575" s="38"/>
    </row>
    <row r="2576" spans="3:4">
      <c r="C2576" s="38"/>
      <c r="D2576" s="38"/>
    </row>
    <row r="2577" spans="3:4">
      <c r="C2577" s="38"/>
      <c r="D2577" s="38"/>
    </row>
    <row r="2578" spans="3:4">
      <c r="C2578" s="38"/>
      <c r="D2578" s="38"/>
    </row>
    <row r="2579" spans="3:4">
      <c r="C2579" s="38"/>
      <c r="D2579" s="38"/>
    </row>
    <row r="2580" spans="3:4">
      <c r="C2580" s="38"/>
      <c r="D2580" s="38"/>
    </row>
    <row r="2581" spans="3:4">
      <c r="C2581" s="38"/>
      <c r="D2581" s="38"/>
    </row>
    <row r="2582" spans="3:4">
      <c r="C2582" s="38"/>
      <c r="D2582" s="38"/>
    </row>
    <row r="2583" spans="3:4">
      <c r="C2583" s="38"/>
      <c r="D2583" s="38"/>
    </row>
    <row r="2584" spans="3:4">
      <c r="C2584" s="38"/>
      <c r="D2584" s="38"/>
    </row>
    <row r="2585" spans="3:4">
      <c r="C2585" s="38"/>
      <c r="D2585" s="38"/>
    </row>
    <row r="2586" spans="3:4">
      <c r="C2586" s="38"/>
      <c r="D2586" s="38"/>
    </row>
    <row r="2587" spans="3:4">
      <c r="C2587" s="38"/>
      <c r="D2587" s="38"/>
    </row>
    <row r="2588" spans="3:4">
      <c r="C2588" s="38"/>
      <c r="D2588" s="38"/>
    </row>
    <row r="2589" spans="3:4">
      <c r="C2589" s="38"/>
      <c r="D2589" s="38"/>
    </row>
    <row r="2590" spans="3:4">
      <c r="C2590" s="38"/>
      <c r="D2590" s="38"/>
    </row>
    <row r="2591" spans="3:4">
      <c r="C2591" s="38"/>
      <c r="D2591" s="38"/>
    </row>
    <row r="2592" spans="3:4">
      <c r="C2592" s="38"/>
      <c r="D2592" s="38"/>
    </row>
    <row r="2593" spans="3:4">
      <c r="C2593" s="38"/>
      <c r="D2593" s="38"/>
    </row>
    <row r="2594" spans="3:4">
      <c r="C2594" s="38"/>
      <c r="D2594" s="38"/>
    </row>
    <row r="2595" spans="3:4">
      <c r="C2595" s="38"/>
      <c r="D2595" s="38"/>
    </row>
    <row r="2596" spans="3:4">
      <c r="C2596" s="38"/>
      <c r="D2596" s="38"/>
    </row>
    <row r="2597" spans="3:4">
      <c r="C2597" s="38"/>
      <c r="D2597" s="38"/>
    </row>
    <row r="2598" spans="3:4">
      <c r="C2598" s="38"/>
      <c r="D2598" s="38"/>
    </row>
    <row r="2599" spans="3:4">
      <c r="C2599" s="38"/>
      <c r="D2599" s="38"/>
    </row>
    <row r="2600" spans="3:4">
      <c r="C2600" s="38"/>
      <c r="D2600" s="38"/>
    </row>
    <row r="2601" spans="3:4">
      <c r="C2601" s="38"/>
      <c r="D2601" s="38"/>
    </row>
    <row r="2602" spans="3:4">
      <c r="C2602" s="38"/>
      <c r="D2602" s="38"/>
    </row>
    <row r="2603" spans="3:4">
      <c r="C2603" s="38"/>
      <c r="D2603" s="38"/>
    </row>
    <row r="2604" spans="3:4">
      <c r="C2604" s="38"/>
      <c r="D2604" s="38"/>
    </row>
    <row r="2605" spans="3:4">
      <c r="C2605" s="38"/>
      <c r="D2605" s="38"/>
    </row>
    <row r="2606" spans="3:4">
      <c r="C2606" s="38"/>
      <c r="D2606" s="38"/>
    </row>
    <row r="2607" spans="3:4">
      <c r="C2607" s="38"/>
      <c r="D2607" s="38"/>
    </row>
    <row r="2608" spans="3:4">
      <c r="C2608" s="38"/>
      <c r="D2608" s="38"/>
    </row>
    <row r="2609" spans="3:4">
      <c r="C2609" s="38"/>
      <c r="D2609" s="38"/>
    </row>
    <row r="2610" spans="3:4">
      <c r="C2610" s="38"/>
      <c r="D2610" s="38"/>
    </row>
    <row r="2611" spans="3:4">
      <c r="C2611" s="38"/>
      <c r="D2611" s="38"/>
    </row>
    <row r="2612" spans="3:4">
      <c r="C2612" s="38"/>
      <c r="D2612" s="38"/>
    </row>
    <row r="2613" spans="3:4">
      <c r="C2613" s="38"/>
      <c r="D2613" s="38"/>
    </row>
    <row r="2614" spans="3:4">
      <c r="C2614" s="38"/>
      <c r="D2614" s="38"/>
    </row>
    <row r="2615" spans="3:4">
      <c r="C2615" s="38"/>
      <c r="D2615" s="38"/>
    </row>
    <row r="2616" spans="3:4">
      <c r="C2616" s="38"/>
      <c r="D2616" s="38"/>
    </row>
    <row r="2617" spans="3:4">
      <c r="C2617" s="38"/>
      <c r="D2617" s="38"/>
    </row>
    <row r="2618" spans="3:4">
      <c r="C2618" s="38"/>
      <c r="D2618" s="38"/>
    </row>
    <row r="2619" spans="3:4">
      <c r="C2619" s="38"/>
      <c r="D2619" s="38"/>
    </row>
    <row r="2620" spans="3:4">
      <c r="C2620" s="38"/>
      <c r="D2620" s="38"/>
    </row>
    <row r="2621" spans="3:4">
      <c r="C2621" s="38"/>
      <c r="D2621" s="38"/>
    </row>
    <row r="2622" spans="3:4">
      <c r="C2622" s="38"/>
      <c r="D2622" s="38"/>
    </row>
    <row r="2623" spans="3:4">
      <c r="C2623" s="38"/>
      <c r="D2623" s="38"/>
    </row>
    <row r="2624" spans="3:4">
      <c r="C2624" s="38"/>
      <c r="D2624" s="38"/>
    </row>
    <row r="2625" spans="3:4">
      <c r="C2625" s="38"/>
      <c r="D2625" s="38"/>
    </row>
    <row r="2626" spans="3:4">
      <c r="C2626" s="38"/>
      <c r="D2626" s="38"/>
    </row>
    <row r="2627" spans="3:4">
      <c r="C2627" s="38"/>
      <c r="D2627" s="38"/>
    </row>
    <row r="2628" spans="3:4">
      <c r="C2628" s="38"/>
      <c r="D2628" s="38"/>
    </row>
    <row r="2629" spans="3:4">
      <c r="C2629" s="38"/>
      <c r="D2629" s="38"/>
    </row>
    <row r="2630" spans="3:4">
      <c r="C2630" s="38"/>
      <c r="D2630" s="38"/>
    </row>
    <row r="2631" spans="3:4">
      <c r="C2631" s="38"/>
      <c r="D2631" s="38"/>
    </row>
    <row r="2632" spans="3:4">
      <c r="C2632" s="38"/>
      <c r="D2632" s="38"/>
    </row>
    <row r="2633" spans="3:4">
      <c r="C2633" s="38"/>
      <c r="D2633" s="38"/>
    </row>
    <row r="2634" spans="3:4">
      <c r="C2634" s="38"/>
      <c r="D2634" s="38"/>
    </row>
    <row r="2635" spans="3:4">
      <c r="C2635" s="38"/>
      <c r="D2635" s="38"/>
    </row>
    <row r="2636" spans="3:4">
      <c r="C2636" s="38"/>
      <c r="D2636" s="38"/>
    </row>
    <row r="2637" spans="3:4">
      <c r="C2637" s="38"/>
      <c r="D2637" s="38"/>
    </row>
    <row r="2638" spans="3:4">
      <c r="C2638" s="38"/>
      <c r="D2638" s="38"/>
    </row>
    <row r="2639" spans="3:4">
      <c r="C2639" s="38"/>
      <c r="D2639" s="38"/>
    </row>
    <row r="2640" spans="3:4">
      <c r="C2640" s="38"/>
      <c r="D2640" s="38"/>
    </row>
    <row r="2641" spans="3:4">
      <c r="C2641" s="38"/>
      <c r="D2641" s="38"/>
    </row>
    <row r="2642" spans="3:4">
      <c r="C2642" s="38"/>
      <c r="D2642" s="38"/>
    </row>
    <row r="2643" spans="3:4">
      <c r="C2643" s="38"/>
      <c r="D2643" s="38"/>
    </row>
    <row r="2644" spans="3:4">
      <c r="C2644" s="38"/>
      <c r="D2644" s="38"/>
    </row>
    <row r="2645" spans="3:4">
      <c r="C2645" s="38"/>
      <c r="D2645" s="38"/>
    </row>
    <row r="2646" spans="3:4">
      <c r="C2646" s="38"/>
      <c r="D2646" s="38"/>
    </row>
    <row r="2647" spans="3:4">
      <c r="C2647" s="38"/>
      <c r="D2647" s="38"/>
    </row>
    <row r="2648" spans="3:4">
      <c r="C2648" s="38"/>
      <c r="D2648" s="38"/>
    </row>
    <row r="2649" spans="3:4">
      <c r="C2649" s="38"/>
      <c r="D2649" s="38"/>
    </row>
    <row r="2650" spans="3:4">
      <c r="C2650" s="38"/>
      <c r="D2650" s="38"/>
    </row>
    <row r="2651" spans="3:4">
      <c r="C2651" s="38"/>
      <c r="D2651" s="38"/>
    </row>
    <row r="2652" spans="3:4">
      <c r="C2652" s="38"/>
      <c r="D2652" s="38"/>
    </row>
    <row r="2653" spans="3:4">
      <c r="C2653" s="38"/>
      <c r="D2653" s="38"/>
    </row>
    <row r="2654" spans="3:4">
      <c r="C2654" s="38"/>
      <c r="D2654" s="38"/>
    </row>
    <row r="2655" spans="3:4">
      <c r="C2655" s="38"/>
      <c r="D2655" s="38"/>
    </row>
    <row r="2656" spans="3:4">
      <c r="C2656" s="38"/>
      <c r="D2656" s="38"/>
    </row>
    <row r="2657" spans="3:4">
      <c r="C2657" s="38"/>
      <c r="D2657" s="38"/>
    </row>
    <row r="2658" spans="3:4">
      <c r="C2658" s="38"/>
      <c r="D2658" s="38"/>
    </row>
    <row r="2659" spans="3:4">
      <c r="C2659" s="38"/>
      <c r="D2659" s="38"/>
    </row>
    <row r="2660" spans="3:4">
      <c r="C2660" s="38"/>
      <c r="D2660" s="38"/>
    </row>
    <row r="2661" spans="3:4">
      <c r="C2661" s="38"/>
      <c r="D2661" s="38"/>
    </row>
    <row r="2662" spans="3:4">
      <c r="C2662" s="38"/>
      <c r="D2662" s="38"/>
    </row>
    <row r="2663" spans="3:4">
      <c r="C2663" s="38"/>
      <c r="D2663" s="38"/>
    </row>
    <row r="2664" spans="3:4">
      <c r="C2664" s="38"/>
      <c r="D2664" s="38"/>
    </row>
    <row r="2665" spans="3:4">
      <c r="C2665" s="38"/>
      <c r="D2665" s="38"/>
    </row>
    <row r="2666" spans="3:4">
      <c r="C2666" s="38"/>
      <c r="D2666" s="38"/>
    </row>
    <row r="2667" spans="3:4">
      <c r="C2667" s="38"/>
      <c r="D2667" s="38"/>
    </row>
    <row r="2668" spans="3:4">
      <c r="C2668" s="38"/>
      <c r="D2668" s="38"/>
    </row>
    <row r="2669" spans="3:4">
      <c r="C2669" s="38"/>
      <c r="D2669" s="38"/>
    </row>
    <row r="2670" spans="3:4">
      <c r="C2670" s="38"/>
      <c r="D2670" s="38"/>
    </row>
    <row r="2671" spans="3:4">
      <c r="C2671" s="38"/>
      <c r="D2671" s="38"/>
    </row>
    <row r="2672" spans="3:4">
      <c r="C2672" s="38"/>
      <c r="D2672" s="38"/>
    </row>
    <row r="2673" spans="3:4">
      <c r="C2673" s="38"/>
      <c r="D2673" s="38"/>
    </row>
    <row r="2674" spans="3:4">
      <c r="C2674" s="38"/>
      <c r="D2674" s="38"/>
    </row>
    <row r="2675" spans="3:4">
      <c r="C2675" s="38"/>
      <c r="D2675" s="38"/>
    </row>
    <row r="2676" spans="3:4">
      <c r="C2676" s="38"/>
      <c r="D2676" s="38"/>
    </row>
    <row r="2677" spans="3:4">
      <c r="C2677" s="38"/>
      <c r="D2677" s="38"/>
    </row>
    <row r="2678" spans="3:4">
      <c r="C2678" s="38"/>
      <c r="D2678" s="38"/>
    </row>
    <row r="2679" spans="3:4">
      <c r="C2679" s="38"/>
      <c r="D2679" s="38"/>
    </row>
    <row r="2680" spans="3:4">
      <c r="C2680" s="38"/>
      <c r="D2680" s="38"/>
    </row>
    <row r="2681" spans="3:4">
      <c r="C2681" s="38"/>
      <c r="D2681" s="38"/>
    </row>
    <row r="2682" spans="3:4">
      <c r="C2682" s="38"/>
      <c r="D2682" s="38"/>
    </row>
    <row r="2683" spans="3:4">
      <c r="C2683" s="38"/>
      <c r="D2683" s="38"/>
    </row>
    <row r="2684" spans="3:4">
      <c r="C2684" s="38"/>
      <c r="D2684" s="38"/>
    </row>
    <row r="2685" spans="3:4">
      <c r="C2685" s="38"/>
      <c r="D2685" s="38"/>
    </row>
    <row r="2686" spans="3:4">
      <c r="C2686" s="38"/>
      <c r="D2686" s="38"/>
    </row>
    <row r="2687" spans="3:4">
      <c r="C2687" s="38"/>
      <c r="D2687" s="38"/>
    </row>
    <row r="2688" spans="3:4">
      <c r="C2688" s="38"/>
      <c r="D2688" s="38"/>
    </row>
    <row r="2689" spans="3:4">
      <c r="C2689" s="38"/>
      <c r="D2689" s="38"/>
    </row>
    <row r="2690" spans="3:4">
      <c r="C2690" s="38"/>
      <c r="D2690" s="38"/>
    </row>
    <row r="2691" spans="3:4">
      <c r="C2691" s="38"/>
      <c r="D2691" s="38"/>
    </row>
    <row r="2692" spans="3:4">
      <c r="C2692" s="38"/>
      <c r="D2692" s="38"/>
    </row>
    <row r="2693" spans="3:4">
      <c r="C2693" s="38"/>
      <c r="D2693" s="38"/>
    </row>
    <row r="2694" spans="3:4">
      <c r="C2694" s="38"/>
      <c r="D2694" s="38"/>
    </row>
    <row r="2695" spans="3:4">
      <c r="C2695" s="38"/>
      <c r="D2695" s="38"/>
    </row>
    <row r="2696" spans="3:4">
      <c r="C2696" s="38"/>
      <c r="D2696" s="38"/>
    </row>
    <row r="2697" spans="3:4">
      <c r="C2697" s="38"/>
      <c r="D2697" s="38"/>
    </row>
    <row r="2698" spans="3:4">
      <c r="C2698" s="38"/>
      <c r="D2698" s="38"/>
    </row>
    <row r="2699" spans="3:4">
      <c r="C2699" s="38"/>
      <c r="D2699" s="38"/>
    </row>
    <row r="2700" spans="3:4">
      <c r="C2700" s="38"/>
      <c r="D2700" s="38"/>
    </row>
    <row r="2701" spans="3:4">
      <c r="C2701" s="38"/>
      <c r="D2701" s="38"/>
    </row>
    <row r="2702" spans="3:4">
      <c r="C2702" s="38"/>
      <c r="D2702" s="38"/>
    </row>
    <row r="2703" spans="3:4">
      <c r="C2703" s="38"/>
      <c r="D2703" s="38"/>
    </row>
    <row r="2704" spans="3:4">
      <c r="C2704" s="38"/>
      <c r="D2704" s="38"/>
    </row>
    <row r="2705" spans="3:4">
      <c r="C2705" s="38"/>
      <c r="D2705" s="38"/>
    </row>
    <row r="2706" spans="3:4">
      <c r="C2706" s="38"/>
      <c r="D2706" s="38"/>
    </row>
    <row r="2707" spans="3:4">
      <c r="C2707" s="38"/>
      <c r="D2707" s="38"/>
    </row>
    <row r="2708" spans="3:4">
      <c r="C2708" s="38"/>
      <c r="D2708" s="38"/>
    </row>
    <row r="2709" spans="3:4">
      <c r="C2709" s="38"/>
      <c r="D2709" s="38"/>
    </row>
    <row r="2710" spans="3:4">
      <c r="C2710" s="38"/>
      <c r="D2710" s="38"/>
    </row>
    <row r="2711" spans="3:4">
      <c r="C2711" s="38"/>
      <c r="D2711" s="38"/>
    </row>
    <row r="2712" spans="3:4">
      <c r="C2712" s="38"/>
      <c r="D2712" s="38"/>
    </row>
    <row r="2713" spans="3:4">
      <c r="C2713" s="38"/>
      <c r="D2713" s="38"/>
    </row>
    <row r="2714" spans="3:4">
      <c r="C2714" s="38"/>
      <c r="D2714" s="38"/>
    </row>
    <row r="2715" spans="3:4">
      <c r="C2715" s="38"/>
      <c r="D2715" s="38"/>
    </row>
    <row r="2716" spans="3:4">
      <c r="C2716" s="38"/>
      <c r="D2716" s="38"/>
    </row>
    <row r="2717" spans="3:4">
      <c r="C2717" s="38"/>
      <c r="D2717" s="38"/>
    </row>
    <row r="2718" spans="3:4">
      <c r="C2718" s="38"/>
      <c r="D2718" s="38"/>
    </row>
    <row r="2719" spans="3:4">
      <c r="C2719" s="38"/>
      <c r="D2719" s="38"/>
    </row>
    <row r="2720" spans="3:4">
      <c r="C2720" s="38"/>
      <c r="D2720" s="38"/>
    </row>
    <row r="2721" spans="3:4">
      <c r="C2721" s="38"/>
      <c r="D2721" s="38"/>
    </row>
    <row r="2722" spans="3:4">
      <c r="C2722" s="38"/>
      <c r="D2722" s="38"/>
    </row>
    <row r="2723" spans="3:4">
      <c r="C2723" s="38"/>
      <c r="D2723" s="38"/>
    </row>
    <row r="2724" spans="3:4">
      <c r="C2724" s="38"/>
      <c r="D2724" s="38"/>
    </row>
    <row r="2725" spans="3:4">
      <c r="C2725" s="38"/>
      <c r="D2725" s="38"/>
    </row>
    <row r="2726" spans="3:4">
      <c r="C2726" s="38"/>
      <c r="D2726" s="38"/>
    </row>
    <row r="2727" spans="3:4">
      <c r="C2727" s="38"/>
      <c r="D2727" s="38"/>
    </row>
    <row r="2728" spans="3:4">
      <c r="C2728" s="38"/>
      <c r="D2728" s="38"/>
    </row>
    <row r="2729" spans="3:4">
      <c r="C2729" s="38"/>
      <c r="D2729" s="38"/>
    </row>
    <row r="2730" spans="3:4">
      <c r="C2730" s="38"/>
      <c r="D2730" s="38"/>
    </row>
    <row r="2731" spans="3:4">
      <c r="C2731" s="38"/>
      <c r="D2731" s="38"/>
    </row>
    <row r="2732" spans="3:4">
      <c r="C2732" s="38"/>
      <c r="D2732" s="38"/>
    </row>
    <row r="2733" spans="3:4">
      <c r="C2733" s="38"/>
      <c r="D2733" s="38"/>
    </row>
    <row r="2734" spans="3:4">
      <c r="C2734" s="38"/>
      <c r="D2734" s="38"/>
    </row>
    <row r="2735" spans="3:4">
      <c r="C2735" s="38"/>
      <c r="D2735" s="38"/>
    </row>
    <row r="2736" spans="3:4">
      <c r="C2736" s="38"/>
      <c r="D2736" s="38"/>
    </row>
    <row r="2737" spans="3:4">
      <c r="C2737" s="38"/>
      <c r="D2737" s="38"/>
    </row>
    <row r="2738" spans="3:4">
      <c r="C2738" s="38"/>
      <c r="D2738" s="38"/>
    </row>
    <row r="2739" spans="3:4">
      <c r="C2739" s="38"/>
      <c r="D2739" s="38"/>
    </row>
    <row r="2740" spans="3:4">
      <c r="C2740" s="38"/>
      <c r="D2740" s="38"/>
    </row>
    <row r="2741" spans="3:4">
      <c r="C2741" s="38"/>
      <c r="D2741" s="38"/>
    </row>
    <row r="2742" spans="3:4">
      <c r="C2742" s="38"/>
      <c r="D2742" s="38"/>
    </row>
    <row r="2743" spans="3:4">
      <c r="C2743" s="38"/>
      <c r="D2743" s="38"/>
    </row>
    <row r="2744" spans="3:4">
      <c r="C2744" s="38"/>
      <c r="D2744" s="38"/>
    </row>
    <row r="2745" spans="3:4">
      <c r="C2745" s="38"/>
      <c r="D2745" s="38"/>
    </row>
    <row r="2746" spans="3:4">
      <c r="C2746" s="38"/>
      <c r="D2746" s="38"/>
    </row>
    <row r="2747" spans="3:4">
      <c r="C2747" s="38"/>
      <c r="D2747" s="38"/>
    </row>
    <row r="2748" spans="3:4">
      <c r="C2748" s="38"/>
      <c r="D2748" s="38"/>
    </row>
    <row r="2749" spans="3:4">
      <c r="C2749" s="38"/>
      <c r="D2749" s="38"/>
    </row>
    <row r="2750" spans="3:4">
      <c r="C2750" s="38"/>
      <c r="D2750" s="38"/>
    </row>
    <row r="2751" spans="3:4">
      <c r="C2751" s="38"/>
      <c r="D2751" s="38"/>
    </row>
    <row r="2752" spans="3:4">
      <c r="C2752" s="38"/>
      <c r="D2752" s="38"/>
    </row>
    <row r="2753" spans="3:4">
      <c r="C2753" s="38"/>
      <c r="D2753" s="38"/>
    </row>
    <row r="2754" spans="3:4">
      <c r="C2754" s="38"/>
      <c r="D2754" s="38"/>
    </row>
    <row r="2755" spans="3:4">
      <c r="C2755" s="38"/>
      <c r="D2755" s="38"/>
    </row>
    <row r="2756" spans="3:4">
      <c r="C2756" s="38"/>
      <c r="D2756" s="38"/>
    </row>
    <row r="2757" spans="3:4">
      <c r="C2757" s="38"/>
      <c r="D2757" s="38"/>
    </row>
    <row r="2758" spans="3:4">
      <c r="C2758" s="38"/>
      <c r="D2758" s="38"/>
    </row>
    <row r="2759" spans="3:4">
      <c r="C2759" s="38"/>
      <c r="D2759" s="38"/>
    </row>
    <row r="2760" spans="3:4">
      <c r="C2760" s="38"/>
      <c r="D2760" s="38"/>
    </row>
    <row r="2761" spans="3:4">
      <c r="C2761" s="38"/>
      <c r="D2761" s="38"/>
    </row>
    <row r="2762" spans="3:4">
      <c r="C2762" s="38"/>
      <c r="D2762" s="38"/>
    </row>
    <row r="2763" spans="3:4">
      <c r="C2763" s="38"/>
      <c r="D2763" s="38"/>
    </row>
    <row r="2764" spans="3:4">
      <c r="C2764" s="38"/>
      <c r="D2764" s="38"/>
    </row>
    <row r="2765" spans="3:4">
      <c r="C2765" s="38"/>
      <c r="D2765" s="38"/>
    </row>
    <row r="2766" spans="3:4">
      <c r="C2766" s="38"/>
      <c r="D2766" s="38"/>
    </row>
    <row r="2767" spans="3:4">
      <c r="C2767" s="38"/>
      <c r="D2767" s="38"/>
    </row>
    <row r="2768" spans="3:4">
      <c r="C2768" s="38"/>
      <c r="D2768" s="38"/>
    </row>
    <row r="2769" spans="3:4">
      <c r="C2769" s="38"/>
      <c r="D2769" s="38"/>
    </row>
    <row r="2770" spans="3:4">
      <c r="C2770" s="38"/>
      <c r="D2770" s="38"/>
    </row>
    <row r="2771" spans="3:4">
      <c r="C2771" s="38"/>
      <c r="D2771" s="38"/>
    </row>
    <row r="2772" spans="3:4">
      <c r="C2772" s="38"/>
      <c r="D2772" s="38"/>
    </row>
    <row r="2773" spans="3:4">
      <c r="C2773" s="38"/>
      <c r="D2773" s="38"/>
    </row>
    <row r="2774" spans="3:4">
      <c r="C2774" s="38"/>
      <c r="D2774" s="38"/>
    </row>
    <row r="2775" spans="3:4">
      <c r="C2775" s="38"/>
      <c r="D2775" s="38"/>
    </row>
    <row r="2776" spans="3:4">
      <c r="C2776" s="38"/>
      <c r="D2776" s="38"/>
    </row>
    <row r="2777" spans="3:4">
      <c r="C2777" s="38"/>
      <c r="D2777" s="38"/>
    </row>
    <row r="2778" spans="3:4">
      <c r="C2778" s="38"/>
      <c r="D2778" s="38"/>
    </row>
    <row r="2779" spans="3:4">
      <c r="C2779" s="38"/>
      <c r="D2779" s="38"/>
    </row>
    <row r="2780" spans="3:4">
      <c r="C2780" s="38"/>
      <c r="D2780" s="38"/>
    </row>
    <row r="2781" spans="3:4">
      <c r="C2781" s="38"/>
      <c r="D2781" s="38"/>
    </row>
    <row r="2782" spans="3:4">
      <c r="C2782" s="38"/>
      <c r="D2782" s="38"/>
    </row>
    <row r="2783" spans="3:4">
      <c r="C2783" s="38"/>
      <c r="D2783" s="38"/>
    </row>
    <row r="2784" spans="3:4">
      <c r="C2784" s="38"/>
      <c r="D2784" s="38"/>
    </row>
    <row r="2785" spans="3:4">
      <c r="C2785" s="38"/>
      <c r="D2785" s="38"/>
    </row>
    <row r="2786" spans="3:4">
      <c r="C2786" s="38"/>
      <c r="D2786" s="38"/>
    </row>
    <row r="2787" spans="3:4">
      <c r="C2787" s="38"/>
      <c r="D2787" s="38"/>
    </row>
    <row r="2788" spans="3:4">
      <c r="C2788" s="38"/>
      <c r="D2788" s="38"/>
    </row>
    <row r="2789" spans="3:4">
      <c r="C2789" s="38"/>
      <c r="D2789" s="38"/>
    </row>
    <row r="2790" spans="3:4">
      <c r="C2790" s="38"/>
      <c r="D2790" s="38"/>
    </row>
    <row r="2791" spans="3:4">
      <c r="C2791" s="38"/>
      <c r="D2791" s="38"/>
    </row>
    <row r="2792" spans="3:4">
      <c r="C2792" s="38"/>
      <c r="D2792" s="38"/>
    </row>
    <row r="2793" spans="3:4">
      <c r="C2793" s="38"/>
      <c r="D2793" s="38"/>
    </row>
    <row r="2794" spans="3:4">
      <c r="C2794" s="38"/>
      <c r="D2794" s="38"/>
    </row>
    <row r="2795" spans="3:4">
      <c r="C2795" s="38"/>
      <c r="D2795" s="38"/>
    </row>
    <row r="2796" spans="3:4">
      <c r="C2796" s="38"/>
      <c r="D2796" s="38"/>
    </row>
    <row r="2797" spans="3:4">
      <c r="C2797" s="38"/>
      <c r="D2797" s="38"/>
    </row>
    <row r="2798" spans="3:4">
      <c r="C2798" s="38"/>
      <c r="D2798" s="38"/>
    </row>
    <row r="2799" spans="3:4">
      <c r="C2799" s="38"/>
      <c r="D2799" s="38"/>
    </row>
    <row r="2800" spans="3:4">
      <c r="C2800" s="38"/>
      <c r="D2800" s="38"/>
    </row>
    <row r="2801" spans="3:4">
      <c r="C2801" s="38"/>
      <c r="D2801" s="38"/>
    </row>
    <row r="2802" spans="3:4">
      <c r="C2802" s="38"/>
      <c r="D2802" s="38"/>
    </row>
    <row r="2803" spans="3:4">
      <c r="C2803" s="38"/>
      <c r="D2803" s="38"/>
    </row>
    <row r="2804" spans="3:4">
      <c r="C2804" s="38"/>
      <c r="D2804" s="38"/>
    </row>
    <row r="2805" spans="3:4">
      <c r="C2805" s="38"/>
      <c r="D2805" s="38"/>
    </row>
    <row r="2806" spans="3:4">
      <c r="C2806" s="38"/>
      <c r="D2806" s="38"/>
    </row>
    <row r="2807" spans="3:4">
      <c r="C2807" s="38"/>
      <c r="D2807" s="38"/>
    </row>
    <row r="2808" spans="3:4">
      <c r="C2808" s="38"/>
      <c r="D2808" s="38"/>
    </row>
    <row r="2809" spans="3:4">
      <c r="C2809" s="38"/>
      <c r="D2809" s="38"/>
    </row>
    <row r="2810" spans="3:4">
      <c r="C2810" s="38"/>
      <c r="D2810" s="38"/>
    </row>
    <row r="2811" spans="3:4">
      <c r="C2811" s="38"/>
      <c r="D2811" s="38"/>
    </row>
    <row r="2812" spans="3:4">
      <c r="C2812" s="38"/>
      <c r="D2812" s="38"/>
    </row>
    <row r="2813" spans="3:4">
      <c r="C2813" s="38"/>
      <c r="D2813" s="38"/>
    </row>
    <row r="2814" spans="3:4">
      <c r="C2814" s="38"/>
      <c r="D2814" s="38"/>
    </row>
    <row r="2815" spans="3:4">
      <c r="C2815" s="38"/>
      <c r="D2815" s="38"/>
    </row>
    <row r="2816" spans="3:4">
      <c r="C2816" s="38"/>
      <c r="D2816" s="38"/>
    </row>
    <row r="2817" spans="3:4">
      <c r="C2817" s="38"/>
      <c r="D2817" s="38"/>
    </row>
    <row r="2818" spans="3:4">
      <c r="C2818" s="38"/>
      <c r="D2818" s="38"/>
    </row>
    <row r="2819" spans="3:4">
      <c r="C2819" s="38"/>
      <c r="D2819" s="38"/>
    </row>
    <row r="2820" spans="3:4">
      <c r="C2820" s="38"/>
      <c r="D2820" s="38"/>
    </row>
    <row r="2821" spans="3:4">
      <c r="C2821" s="38"/>
      <c r="D2821" s="38"/>
    </row>
    <row r="2822" spans="3:4">
      <c r="C2822" s="38"/>
      <c r="D2822" s="38"/>
    </row>
    <row r="2823" spans="3:4">
      <c r="C2823" s="38"/>
      <c r="D2823" s="38"/>
    </row>
    <row r="2824" spans="3:4">
      <c r="C2824" s="38"/>
      <c r="D2824" s="38"/>
    </row>
    <row r="2825" spans="3:4">
      <c r="C2825" s="38"/>
      <c r="D2825" s="38"/>
    </row>
    <row r="2826" spans="3:4">
      <c r="C2826" s="38"/>
      <c r="D2826" s="38"/>
    </row>
    <row r="2827" spans="3:4">
      <c r="C2827" s="38"/>
      <c r="D2827" s="38"/>
    </row>
    <row r="2828" spans="3:4">
      <c r="C2828" s="38"/>
      <c r="D2828" s="38"/>
    </row>
    <row r="2829" spans="3:4">
      <c r="C2829" s="38"/>
      <c r="D2829" s="38"/>
    </row>
    <row r="2830" spans="3:4">
      <c r="C2830" s="38"/>
      <c r="D2830" s="38"/>
    </row>
    <row r="2831" spans="3:4">
      <c r="C2831" s="38"/>
      <c r="D2831" s="38"/>
    </row>
    <row r="2832" spans="3:4">
      <c r="C2832" s="38"/>
      <c r="D2832" s="38"/>
    </row>
    <row r="2833" spans="3:4">
      <c r="C2833" s="38"/>
      <c r="D2833" s="38"/>
    </row>
    <row r="2834" spans="3:4">
      <c r="C2834" s="38"/>
      <c r="D2834" s="38"/>
    </row>
    <row r="2835" spans="3:4">
      <c r="C2835" s="38"/>
      <c r="D2835" s="38"/>
    </row>
    <row r="2836" spans="3:4">
      <c r="C2836" s="38"/>
      <c r="D2836" s="38"/>
    </row>
    <row r="2837" spans="3:4">
      <c r="C2837" s="38"/>
      <c r="D2837" s="38"/>
    </row>
    <row r="2838" spans="3:4">
      <c r="C2838" s="38"/>
      <c r="D2838" s="38"/>
    </row>
    <row r="2839" spans="3:4">
      <c r="C2839" s="38"/>
      <c r="D2839" s="38"/>
    </row>
    <row r="2840" spans="3:4">
      <c r="C2840" s="38"/>
      <c r="D2840" s="38"/>
    </row>
    <row r="2841" spans="3:4">
      <c r="C2841" s="38"/>
      <c r="D2841" s="38"/>
    </row>
    <row r="2842" spans="3:4">
      <c r="C2842" s="38"/>
      <c r="D2842" s="38"/>
    </row>
    <row r="2843" spans="3:4">
      <c r="C2843" s="38"/>
      <c r="D2843" s="38"/>
    </row>
    <row r="2844" spans="3:4">
      <c r="C2844" s="38"/>
      <c r="D2844" s="38"/>
    </row>
    <row r="2845" spans="3:4">
      <c r="C2845" s="38"/>
      <c r="D2845" s="38"/>
    </row>
    <row r="2846" spans="3:4">
      <c r="C2846" s="38"/>
      <c r="D2846" s="38"/>
    </row>
    <row r="2847" spans="3:4">
      <c r="C2847" s="38"/>
      <c r="D2847" s="38"/>
    </row>
    <row r="2848" spans="3:4">
      <c r="C2848" s="38"/>
      <c r="D2848" s="38"/>
    </row>
    <row r="2849" spans="3:4">
      <c r="C2849" s="38"/>
      <c r="D2849" s="38"/>
    </row>
    <row r="2850" spans="3:4">
      <c r="C2850" s="38"/>
      <c r="D2850" s="38"/>
    </row>
    <row r="2851" spans="3:4">
      <c r="C2851" s="38"/>
      <c r="D2851" s="38"/>
    </row>
    <row r="2852" spans="3:4">
      <c r="C2852" s="38"/>
      <c r="D2852" s="38"/>
    </row>
    <row r="2853" spans="3:4">
      <c r="C2853" s="38"/>
      <c r="D2853" s="38"/>
    </row>
    <row r="2854" spans="3:4">
      <c r="C2854" s="38"/>
      <c r="D2854" s="38"/>
    </row>
    <row r="2855" spans="3:4">
      <c r="C2855" s="38"/>
      <c r="D2855" s="38"/>
    </row>
    <row r="2856" spans="3:4">
      <c r="C2856" s="38"/>
      <c r="D2856" s="38"/>
    </row>
    <row r="2857" spans="3:4">
      <c r="C2857" s="38"/>
      <c r="D2857" s="38"/>
    </row>
    <row r="2858" spans="3:4">
      <c r="C2858" s="38"/>
      <c r="D2858" s="38"/>
    </row>
    <row r="2859" spans="3:4">
      <c r="C2859" s="38"/>
      <c r="D2859" s="38"/>
    </row>
    <row r="2860" spans="3:4">
      <c r="C2860" s="38"/>
      <c r="D2860" s="38"/>
    </row>
    <row r="2861" spans="3:4">
      <c r="C2861" s="38"/>
      <c r="D2861" s="38"/>
    </row>
    <row r="2862" spans="3:4">
      <c r="C2862" s="38"/>
      <c r="D2862" s="38"/>
    </row>
    <row r="2863" spans="3:4">
      <c r="C2863" s="38"/>
      <c r="D2863" s="38"/>
    </row>
    <row r="2864" spans="3:4">
      <c r="C2864" s="38"/>
      <c r="D2864" s="38"/>
    </row>
    <row r="2865" spans="3:4">
      <c r="C2865" s="38"/>
      <c r="D2865" s="38"/>
    </row>
    <row r="2866" spans="3:4">
      <c r="C2866" s="38"/>
      <c r="D2866" s="38"/>
    </row>
    <row r="2867" spans="3:4">
      <c r="C2867" s="38"/>
      <c r="D2867" s="38"/>
    </row>
    <row r="2868" spans="3:4">
      <c r="C2868" s="38"/>
      <c r="D2868" s="38"/>
    </row>
    <row r="2869" spans="3:4">
      <c r="C2869" s="38"/>
      <c r="D2869" s="38"/>
    </row>
    <row r="2870" spans="3:4">
      <c r="C2870" s="38"/>
      <c r="D2870" s="38"/>
    </row>
    <row r="2871" spans="3:4">
      <c r="C2871" s="38"/>
      <c r="D2871" s="38"/>
    </row>
    <row r="2872" spans="3:4">
      <c r="C2872" s="38"/>
      <c r="D2872" s="38"/>
    </row>
    <row r="2873" spans="3:4">
      <c r="C2873" s="38"/>
      <c r="D2873" s="38"/>
    </row>
    <row r="2874" spans="3:4">
      <c r="C2874" s="38"/>
      <c r="D2874" s="38"/>
    </row>
    <row r="2875" spans="3:4">
      <c r="C2875" s="38"/>
      <c r="D2875" s="38"/>
    </row>
    <row r="2876" spans="3:4">
      <c r="C2876" s="38"/>
      <c r="D2876" s="38"/>
    </row>
    <row r="2877" spans="3:4">
      <c r="C2877" s="38"/>
      <c r="D2877" s="38"/>
    </row>
    <row r="2878" spans="3:4">
      <c r="C2878" s="38"/>
      <c r="D2878" s="38"/>
    </row>
    <row r="2879" spans="3:4">
      <c r="C2879" s="38"/>
      <c r="D2879" s="38"/>
    </row>
    <row r="2880" spans="3:4">
      <c r="C2880" s="38"/>
      <c r="D2880" s="38"/>
    </row>
    <row r="2881" spans="3:4">
      <c r="C2881" s="38"/>
      <c r="D2881" s="38"/>
    </row>
    <row r="2882" spans="3:4">
      <c r="C2882" s="38"/>
      <c r="D2882" s="38"/>
    </row>
    <row r="2883" spans="3:4">
      <c r="C2883" s="38"/>
      <c r="D2883" s="38"/>
    </row>
    <row r="2884" spans="3:4">
      <c r="C2884" s="38"/>
      <c r="D2884" s="38"/>
    </row>
    <row r="2885" spans="3:4">
      <c r="C2885" s="38"/>
      <c r="D2885" s="38"/>
    </row>
    <row r="2886" spans="3:4">
      <c r="C2886" s="38"/>
      <c r="D2886" s="38"/>
    </row>
    <row r="2887" spans="3:4">
      <c r="C2887" s="38"/>
      <c r="D2887" s="38"/>
    </row>
    <row r="2888" spans="3:4">
      <c r="C2888" s="38"/>
      <c r="D2888" s="38"/>
    </row>
    <row r="2889" spans="3:4">
      <c r="C2889" s="38"/>
      <c r="D2889" s="38"/>
    </row>
    <row r="2890" spans="3:4">
      <c r="C2890" s="38"/>
      <c r="D2890" s="38"/>
    </row>
    <row r="2891" spans="3:4">
      <c r="C2891" s="38"/>
      <c r="D2891" s="38"/>
    </row>
    <row r="2892" spans="3:4">
      <c r="C2892" s="38"/>
      <c r="D2892" s="38"/>
    </row>
    <row r="2893" spans="3:4">
      <c r="C2893" s="38"/>
      <c r="D2893" s="38"/>
    </row>
    <row r="2894" spans="3:4">
      <c r="C2894" s="38"/>
      <c r="D2894" s="38"/>
    </row>
    <row r="2895" spans="3:4">
      <c r="C2895" s="38"/>
      <c r="D2895" s="38"/>
    </row>
    <row r="2896" spans="3:4">
      <c r="C2896" s="38"/>
      <c r="D2896" s="38"/>
    </row>
    <row r="2897" spans="3:4">
      <c r="C2897" s="38"/>
      <c r="D2897" s="38"/>
    </row>
    <row r="2898" spans="3:4">
      <c r="C2898" s="38"/>
      <c r="D2898" s="38"/>
    </row>
    <row r="2899" spans="3:4">
      <c r="C2899" s="38"/>
      <c r="D2899" s="38"/>
    </row>
    <row r="2900" spans="3:4">
      <c r="C2900" s="38"/>
      <c r="D2900" s="38"/>
    </row>
    <row r="2901" spans="3:4">
      <c r="C2901" s="38"/>
      <c r="D2901" s="38"/>
    </row>
    <row r="2902" spans="3:4">
      <c r="C2902" s="38"/>
      <c r="D2902" s="38"/>
    </row>
    <row r="2903" spans="3:4">
      <c r="C2903" s="38"/>
      <c r="D2903" s="38"/>
    </row>
    <row r="2904" spans="3:4">
      <c r="C2904" s="38"/>
      <c r="D2904" s="38"/>
    </row>
    <row r="2905" spans="3:4">
      <c r="C2905" s="38"/>
      <c r="D2905" s="38"/>
    </row>
    <row r="2906" spans="3:4">
      <c r="C2906" s="38"/>
      <c r="D2906" s="38"/>
    </row>
    <row r="2907" spans="3:4">
      <c r="C2907" s="38"/>
      <c r="D2907" s="38"/>
    </row>
    <row r="2908" spans="3:4">
      <c r="C2908" s="38"/>
      <c r="D2908" s="38"/>
    </row>
    <row r="2909" spans="3:4">
      <c r="C2909" s="38"/>
      <c r="D2909" s="38"/>
    </row>
    <row r="2910" spans="3:4">
      <c r="C2910" s="38"/>
      <c r="D2910" s="38"/>
    </row>
    <row r="2911" spans="3:4">
      <c r="C2911" s="38"/>
      <c r="D2911" s="38"/>
    </row>
    <row r="2912" spans="3:4">
      <c r="C2912" s="38"/>
      <c r="D2912" s="38"/>
    </row>
    <row r="2913" spans="3:4">
      <c r="C2913" s="38"/>
      <c r="D2913" s="38"/>
    </row>
    <row r="2914" spans="3:4">
      <c r="C2914" s="38"/>
      <c r="D2914" s="38"/>
    </row>
    <row r="2915" spans="3:4">
      <c r="C2915" s="38"/>
      <c r="D2915" s="38"/>
    </row>
    <row r="2916" spans="3:4">
      <c r="C2916" s="38"/>
      <c r="D2916" s="38"/>
    </row>
    <row r="2917" spans="3:4">
      <c r="C2917" s="38"/>
      <c r="D2917" s="38"/>
    </row>
    <row r="2918" spans="3:4">
      <c r="C2918" s="38"/>
      <c r="D2918" s="38"/>
    </row>
    <row r="2919" spans="3:4">
      <c r="C2919" s="38"/>
      <c r="D2919" s="38"/>
    </row>
    <row r="2920" spans="3:4">
      <c r="C2920" s="38"/>
      <c r="D2920" s="38"/>
    </row>
    <row r="2921" spans="3:4">
      <c r="C2921" s="38"/>
      <c r="D2921" s="38"/>
    </row>
    <row r="2922" spans="3:4">
      <c r="C2922" s="38"/>
      <c r="D2922" s="38"/>
    </row>
    <row r="2923" spans="3:4">
      <c r="C2923" s="38"/>
      <c r="D2923" s="38"/>
    </row>
    <row r="2924" spans="3:4">
      <c r="C2924" s="38"/>
      <c r="D2924" s="38"/>
    </row>
    <row r="2925" spans="3:4">
      <c r="C2925" s="38"/>
      <c r="D2925" s="38"/>
    </row>
    <row r="2926" spans="3:4">
      <c r="C2926" s="38"/>
      <c r="D2926" s="38"/>
    </row>
    <row r="2927" spans="3:4">
      <c r="C2927" s="38"/>
      <c r="D2927" s="38"/>
    </row>
    <row r="2928" spans="3:4">
      <c r="C2928" s="38"/>
      <c r="D2928" s="38"/>
    </row>
    <row r="2929" spans="3:4">
      <c r="C2929" s="38"/>
      <c r="D2929" s="38"/>
    </row>
    <row r="2930" spans="3:4">
      <c r="C2930" s="38"/>
      <c r="D2930" s="38"/>
    </row>
    <row r="2931" spans="3:4">
      <c r="C2931" s="38"/>
      <c r="D2931" s="38"/>
    </row>
    <row r="2932" spans="3:4">
      <c r="C2932" s="38"/>
      <c r="D2932" s="38"/>
    </row>
    <row r="2933" spans="3:4">
      <c r="C2933" s="38"/>
      <c r="D2933" s="38"/>
    </row>
    <row r="2934" spans="3:4">
      <c r="C2934" s="38"/>
      <c r="D2934" s="38"/>
    </row>
    <row r="2935" spans="3:4">
      <c r="C2935" s="38"/>
      <c r="D2935" s="38"/>
    </row>
    <row r="2936" spans="3:4">
      <c r="C2936" s="38"/>
      <c r="D2936" s="38"/>
    </row>
    <row r="2937" spans="3:4">
      <c r="C2937" s="38"/>
      <c r="D2937" s="38"/>
    </row>
    <row r="2938" spans="3:4">
      <c r="C2938" s="38"/>
      <c r="D2938" s="38"/>
    </row>
    <row r="2939" spans="3:4">
      <c r="C2939" s="38"/>
      <c r="D2939" s="38"/>
    </row>
    <row r="2940" spans="3:4">
      <c r="C2940" s="38"/>
      <c r="D2940" s="38"/>
    </row>
    <row r="2941" spans="3:4">
      <c r="C2941" s="38"/>
      <c r="D2941" s="38"/>
    </row>
    <row r="2942" spans="3:4">
      <c r="C2942" s="38"/>
      <c r="D2942" s="38"/>
    </row>
    <row r="2943" spans="3:4">
      <c r="C2943" s="38"/>
      <c r="D2943" s="38"/>
    </row>
    <row r="2944" spans="3:4">
      <c r="C2944" s="38"/>
      <c r="D2944" s="38"/>
    </row>
    <row r="2945" spans="3:4">
      <c r="C2945" s="38"/>
      <c r="D2945" s="38"/>
    </row>
    <row r="2946" spans="3:4">
      <c r="C2946" s="38"/>
      <c r="D2946" s="38"/>
    </row>
    <row r="2947" spans="3:4">
      <c r="C2947" s="38"/>
      <c r="D2947" s="38"/>
    </row>
    <row r="2948" spans="3:4">
      <c r="C2948" s="38"/>
      <c r="D2948" s="38"/>
    </row>
    <row r="2949" spans="3:4">
      <c r="C2949" s="38"/>
      <c r="D2949" s="38"/>
    </row>
    <row r="2950" spans="3:4">
      <c r="C2950" s="38"/>
      <c r="D2950" s="38"/>
    </row>
    <row r="2951" spans="3:4">
      <c r="C2951" s="38"/>
      <c r="D2951" s="38"/>
    </row>
    <row r="2952" spans="3:4">
      <c r="C2952" s="38"/>
      <c r="D2952" s="38"/>
    </row>
    <row r="2953" spans="3:4">
      <c r="C2953" s="38"/>
      <c r="D2953" s="38"/>
    </row>
    <row r="2954" spans="3:4">
      <c r="C2954" s="38"/>
      <c r="D2954" s="38"/>
    </row>
    <row r="2955" spans="3:4">
      <c r="C2955" s="38"/>
      <c r="D2955" s="38"/>
    </row>
    <row r="2956" spans="3:4">
      <c r="C2956" s="38"/>
      <c r="D2956" s="38"/>
    </row>
    <row r="2957" spans="3:4">
      <c r="C2957" s="38"/>
      <c r="D2957" s="38"/>
    </row>
    <row r="2958" spans="3:4">
      <c r="C2958" s="38"/>
      <c r="D2958" s="38"/>
    </row>
    <row r="2959" spans="3:4">
      <c r="C2959" s="38"/>
      <c r="D2959" s="38"/>
    </row>
    <row r="2960" spans="3:4">
      <c r="C2960" s="38"/>
      <c r="D2960" s="38"/>
    </row>
    <row r="2961" spans="3:4">
      <c r="C2961" s="38"/>
      <c r="D2961" s="38"/>
    </row>
    <row r="2962" spans="3:4">
      <c r="C2962" s="38"/>
      <c r="D2962" s="38"/>
    </row>
    <row r="2963" spans="3:4">
      <c r="C2963" s="38"/>
      <c r="D2963" s="38"/>
    </row>
    <row r="2964" spans="3:4">
      <c r="C2964" s="38"/>
      <c r="D2964" s="38"/>
    </row>
    <row r="2965" spans="3:4">
      <c r="C2965" s="38"/>
      <c r="D2965" s="38"/>
    </row>
    <row r="2966" spans="3:4">
      <c r="C2966" s="38"/>
      <c r="D2966" s="38"/>
    </row>
    <row r="2967" spans="3:4">
      <c r="C2967" s="38"/>
      <c r="D2967" s="38"/>
    </row>
    <row r="2968" spans="3:4">
      <c r="C2968" s="38"/>
      <c r="D2968" s="38"/>
    </row>
    <row r="2969" spans="3:4">
      <c r="C2969" s="38"/>
      <c r="D2969" s="38"/>
    </row>
    <row r="2970" spans="3:4">
      <c r="C2970" s="38"/>
      <c r="D2970" s="38"/>
    </row>
    <row r="2971" spans="3:4">
      <c r="C2971" s="38"/>
      <c r="D2971" s="38"/>
    </row>
    <row r="2972" spans="3:4">
      <c r="C2972" s="38"/>
      <c r="D2972" s="38"/>
    </row>
    <row r="2973" spans="3:4">
      <c r="C2973" s="38"/>
      <c r="D2973" s="38"/>
    </row>
    <row r="2974" spans="3:4">
      <c r="C2974" s="38"/>
      <c r="D2974" s="38"/>
    </row>
    <row r="2975" spans="3:4">
      <c r="C2975" s="38"/>
      <c r="D2975" s="38"/>
    </row>
    <row r="2976" spans="3:4">
      <c r="C2976" s="38"/>
      <c r="D2976" s="38"/>
    </row>
    <row r="2977" spans="3:4">
      <c r="C2977" s="38"/>
      <c r="D2977" s="38"/>
    </row>
    <row r="2978" spans="3:4">
      <c r="C2978" s="38"/>
      <c r="D2978" s="38"/>
    </row>
    <row r="2979" spans="3:4">
      <c r="C2979" s="38"/>
      <c r="D2979" s="38"/>
    </row>
    <row r="2980" spans="3:4">
      <c r="C2980" s="38"/>
      <c r="D2980" s="38"/>
    </row>
    <row r="2981" spans="3:4">
      <c r="C2981" s="38"/>
      <c r="D2981" s="38"/>
    </row>
    <row r="2982" spans="3:4">
      <c r="C2982" s="38"/>
      <c r="D2982" s="38"/>
    </row>
    <row r="2983" spans="3:4">
      <c r="C2983" s="38"/>
      <c r="D2983" s="38"/>
    </row>
    <row r="2984" spans="3:4">
      <c r="C2984" s="38"/>
      <c r="D2984" s="38"/>
    </row>
    <row r="2985" spans="3:4">
      <c r="C2985" s="38"/>
      <c r="D2985" s="38"/>
    </row>
    <row r="2986" spans="3:4">
      <c r="C2986" s="38"/>
      <c r="D2986" s="38"/>
    </row>
    <row r="2987" spans="3:4">
      <c r="C2987" s="38"/>
      <c r="D2987" s="38"/>
    </row>
    <row r="2988" spans="3:4">
      <c r="C2988" s="38"/>
      <c r="D2988" s="38"/>
    </row>
    <row r="2989" spans="3:4">
      <c r="C2989" s="38"/>
      <c r="D2989" s="38"/>
    </row>
    <row r="2990" spans="3:4">
      <c r="C2990" s="38"/>
      <c r="D2990" s="38"/>
    </row>
    <row r="2991" spans="3:4">
      <c r="C2991" s="38"/>
      <c r="D2991" s="38"/>
    </row>
    <row r="2992" spans="3:4">
      <c r="C2992" s="38"/>
      <c r="D2992" s="38"/>
    </row>
    <row r="2993" spans="3:4">
      <c r="C2993" s="38"/>
      <c r="D2993" s="38"/>
    </row>
    <row r="2994" spans="3:4">
      <c r="C2994" s="38"/>
      <c r="D2994" s="38"/>
    </row>
    <row r="2995" spans="3:4">
      <c r="C2995" s="38"/>
      <c r="D2995" s="38"/>
    </row>
    <row r="2996" spans="3:4">
      <c r="C2996" s="38"/>
      <c r="D2996" s="38"/>
    </row>
    <row r="2997" spans="3:4">
      <c r="C2997" s="38"/>
      <c r="D2997" s="38"/>
    </row>
    <row r="2998" spans="3:4">
      <c r="C2998" s="38"/>
      <c r="D2998" s="38"/>
    </row>
    <row r="2999" spans="3:4">
      <c r="C2999" s="38"/>
      <c r="D2999" s="38"/>
    </row>
    <row r="3000" spans="3:4">
      <c r="C3000" s="38"/>
      <c r="D3000" s="38"/>
    </row>
    <row r="3001" spans="3:4">
      <c r="C3001" s="38"/>
      <c r="D3001" s="38"/>
    </row>
    <row r="3002" spans="3:4">
      <c r="C3002" s="38"/>
      <c r="D3002" s="38"/>
    </row>
    <row r="3003" spans="3:4">
      <c r="C3003" s="38"/>
      <c r="D3003" s="38"/>
    </row>
    <row r="3004" spans="3:4">
      <c r="C3004" s="38"/>
      <c r="D3004" s="38"/>
    </row>
    <row r="3005" spans="3:4">
      <c r="C3005" s="38"/>
      <c r="D3005" s="38"/>
    </row>
    <row r="3006" spans="3:4">
      <c r="C3006" s="38"/>
      <c r="D3006" s="38"/>
    </row>
    <row r="3007" spans="3:4">
      <c r="C3007" s="38"/>
      <c r="D3007" s="38"/>
    </row>
    <row r="3008" spans="3:4">
      <c r="C3008" s="38"/>
      <c r="D3008" s="38"/>
    </row>
    <row r="3009" spans="3:4">
      <c r="C3009" s="38"/>
      <c r="D3009" s="38"/>
    </row>
    <row r="3010" spans="3:4">
      <c r="C3010" s="38"/>
      <c r="D3010" s="38"/>
    </row>
    <row r="3011" spans="3:4">
      <c r="C3011" s="38"/>
      <c r="D3011" s="38"/>
    </row>
    <row r="3012" spans="3:4">
      <c r="C3012" s="38"/>
      <c r="D3012" s="38"/>
    </row>
    <row r="3013" spans="3:4">
      <c r="C3013" s="38"/>
      <c r="D3013" s="38"/>
    </row>
    <row r="3014" spans="3:4">
      <c r="C3014" s="38"/>
      <c r="D3014" s="38"/>
    </row>
    <row r="3015" spans="3:4">
      <c r="C3015" s="38"/>
      <c r="D3015" s="38"/>
    </row>
    <row r="3016" spans="3:4">
      <c r="C3016" s="38"/>
      <c r="D3016" s="38"/>
    </row>
    <row r="3017" spans="3:4">
      <c r="C3017" s="38"/>
      <c r="D3017" s="38"/>
    </row>
    <row r="3018" spans="3:4">
      <c r="C3018" s="38"/>
      <c r="D3018" s="38"/>
    </row>
    <row r="3019" spans="3:4">
      <c r="C3019" s="38"/>
      <c r="D3019" s="38"/>
    </row>
    <row r="3020" spans="3:4">
      <c r="C3020" s="38"/>
      <c r="D3020" s="38"/>
    </row>
    <row r="3021" spans="3:4">
      <c r="C3021" s="38"/>
      <c r="D3021" s="38"/>
    </row>
    <row r="3022" spans="3:4">
      <c r="C3022" s="38"/>
      <c r="D3022" s="38"/>
    </row>
    <row r="3023" spans="3:4">
      <c r="C3023" s="38"/>
      <c r="D3023" s="38"/>
    </row>
    <row r="3024" spans="3:4">
      <c r="C3024" s="38"/>
      <c r="D3024" s="38"/>
    </row>
    <row r="3025" spans="3:4">
      <c r="C3025" s="38"/>
      <c r="D3025" s="38"/>
    </row>
    <row r="3026" spans="3:4">
      <c r="C3026" s="38"/>
      <c r="D3026" s="38"/>
    </row>
    <row r="3027" spans="3:4">
      <c r="C3027" s="38"/>
      <c r="D3027" s="38"/>
    </row>
    <row r="3028" spans="3:4">
      <c r="C3028" s="38"/>
      <c r="D3028" s="38"/>
    </row>
    <row r="3029" spans="3:4">
      <c r="C3029" s="38"/>
      <c r="D3029" s="38"/>
    </row>
    <row r="3030" spans="3:4">
      <c r="C3030" s="38"/>
      <c r="D3030" s="38"/>
    </row>
    <row r="3031" spans="3:4">
      <c r="C3031" s="38"/>
      <c r="D3031" s="38"/>
    </row>
    <row r="3032" spans="3:4">
      <c r="C3032" s="38"/>
      <c r="D3032" s="38"/>
    </row>
    <row r="3033" spans="3:4">
      <c r="C3033" s="38"/>
      <c r="D3033" s="38"/>
    </row>
    <row r="3034" spans="3:4">
      <c r="C3034" s="38"/>
      <c r="D3034" s="38"/>
    </row>
    <row r="3035" spans="3:4">
      <c r="C3035" s="38"/>
      <c r="D3035" s="38"/>
    </row>
    <row r="3036" spans="3:4">
      <c r="C3036" s="38"/>
      <c r="D3036" s="38"/>
    </row>
    <row r="3037" spans="3:4">
      <c r="C3037" s="38"/>
      <c r="D3037" s="38"/>
    </row>
    <row r="3038" spans="3:4">
      <c r="C3038" s="38"/>
      <c r="D3038" s="38"/>
    </row>
    <row r="3039" spans="3:4">
      <c r="C3039" s="38"/>
      <c r="D3039" s="38"/>
    </row>
    <row r="3040" spans="3:4">
      <c r="C3040" s="38"/>
      <c r="D3040" s="38"/>
    </row>
    <row r="3041" spans="3:4">
      <c r="C3041" s="38"/>
      <c r="D3041" s="38"/>
    </row>
    <row r="3042" spans="3:4">
      <c r="C3042" s="38"/>
      <c r="D3042" s="38"/>
    </row>
    <row r="3043" spans="3:4">
      <c r="C3043" s="38"/>
      <c r="D3043" s="38"/>
    </row>
    <row r="3044" spans="3:4">
      <c r="C3044" s="38"/>
      <c r="D3044" s="38"/>
    </row>
    <row r="3045" spans="3:4">
      <c r="C3045" s="38"/>
      <c r="D3045" s="38"/>
    </row>
    <row r="3046" spans="3:4">
      <c r="C3046" s="38"/>
      <c r="D3046" s="38"/>
    </row>
    <row r="3047" spans="3:4">
      <c r="C3047" s="38"/>
      <c r="D3047" s="38"/>
    </row>
    <row r="3048" spans="3:4">
      <c r="C3048" s="38"/>
      <c r="D3048" s="38"/>
    </row>
    <row r="3049" spans="3:4">
      <c r="C3049" s="38"/>
      <c r="D3049" s="38"/>
    </row>
    <row r="3050" spans="3:4">
      <c r="C3050" s="38"/>
      <c r="D3050" s="38"/>
    </row>
    <row r="3051" spans="3:4">
      <c r="C3051" s="38"/>
      <c r="D3051" s="38"/>
    </row>
    <row r="3052" spans="3:4">
      <c r="C3052" s="38"/>
      <c r="D3052" s="38"/>
    </row>
    <row r="3053" spans="3:4">
      <c r="C3053" s="38"/>
      <c r="D3053" s="38"/>
    </row>
    <row r="3054" spans="3:4">
      <c r="C3054" s="38"/>
      <c r="D3054" s="38"/>
    </row>
    <row r="3055" spans="3:4">
      <c r="C3055" s="38"/>
      <c r="D3055" s="38"/>
    </row>
    <row r="3056" spans="3:4">
      <c r="C3056" s="38"/>
      <c r="D3056" s="38"/>
    </row>
    <row r="3057" spans="3:4">
      <c r="C3057" s="38"/>
      <c r="D3057" s="38"/>
    </row>
    <row r="3058" spans="3:4">
      <c r="C3058" s="38"/>
      <c r="D3058" s="38"/>
    </row>
    <row r="3059" spans="3:4">
      <c r="C3059" s="38"/>
      <c r="D3059" s="38"/>
    </row>
    <row r="3060" spans="3:4">
      <c r="C3060" s="38"/>
      <c r="D3060" s="38"/>
    </row>
    <row r="3061" spans="3:4">
      <c r="C3061" s="38"/>
      <c r="D3061" s="38"/>
    </row>
    <row r="3062" spans="3:4">
      <c r="C3062" s="38"/>
      <c r="D3062" s="38"/>
    </row>
    <row r="3063" spans="3:4">
      <c r="C3063" s="38"/>
      <c r="D3063" s="38"/>
    </row>
    <row r="3064" spans="3:4">
      <c r="C3064" s="38"/>
      <c r="D3064" s="38"/>
    </row>
    <row r="3065" spans="3:4">
      <c r="C3065" s="38"/>
      <c r="D3065" s="38"/>
    </row>
    <row r="3066" spans="3:4">
      <c r="C3066" s="38"/>
      <c r="D3066" s="38"/>
    </row>
    <row r="3067" spans="3:4">
      <c r="C3067" s="38"/>
      <c r="D3067" s="38"/>
    </row>
    <row r="3068" spans="3:4">
      <c r="C3068" s="38"/>
      <c r="D3068" s="38"/>
    </row>
    <row r="3069" spans="3:4">
      <c r="C3069" s="38"/>
      <c r="D3069" s="38"/>
    </row>
    <row r="3070" spans="3:4">
      <c r="C3070" s="38"/>
      <c r="D3070" s="38"/>
    </row>
    <row r="3071" spans="3:4">
      <c r="C3071" s="38"/>
      <c r="D3071" s="38"/>
    </row>
    <row r="3072" spans="3:4">
      <c r="C3072" s="38"/>
      <c r="D3072" s="38"/>
    </row>
    <row r="3073" spans="3:4">
      <c r="C3073" s="38"/>
      <c r="D3073" s="38"/>
    </row>
    <row r="3074" spans="3:4">
      <c r="C3074" s="38"/>
      <c r="D3074" s="38"/>
    </row>
    <row r="3075" spans="3:4">
      <c r="C3075" s="38"/>
      <c r="D3075" s="38"/>
    </row>
    <row r="3076" spans="3:4">
      <c r="C3076" s="38"/>
      <c r="D3076" s="38"/>
    </row>
    <row r="3077" spans="3:4">
      <c r="C3077" s="38"/>
      <c r="D3077" s="38"/>
    </row>
    <row r="3078" spans="3:4">
      <c r="C3078" s="38"/>
      <c r="D3078" s="38"/>
    </row>
    <row r="3079" spans="3:4">
      <c r="C3079" s="38"/>
      <c r="D3079" s="38"/>
    </row>
    <row r="3080" spans="3:4">
      <c r="C3080" s="38"/>
      <c r="D3080" s="38"/>
    </row>
    <row r="3081" spans="3:4">
      <c r="C3081" s="38"/>
      <c r="D3081" s="38"/>
    </row>
    <row r="3082" spans="3:4">
      <c r="C3082" s="38"/>
      <c r="D3082" s="38"/>
    </row>
    <row r="3083" spans="3:4">
      <c r="C3083" s="38"/>
      <c r="D3083" s="38"/>
    </row>
    <row r="3084" spans="3:4">
      <c r="C3084" s="38"/>
      <c r="D3084" s="38"/>
    </row>
    <row r="3085" spans="3:4">
      <c r="C3085" s="38"/>
      <c r="D3085" s="38"/>
    </row>
    <row r="3086" spans="3:4">
      <c r="C3086" s="38"/>
      <c r="D3086" s="38"/>
    </row>
    <row r="3087" spans="3:4">
      <c r="C3087" s="38"/>
      <c r="D3087" s="38"/>
    </row>
    <row r="3088" spans="3:4">
      <c r="C3088" s="38"/>
      <c r="D3088" s="38"/>
    </row>
    <row r="3089" spans="3:4">
      <c r="C3089" s="38"/>
      <c r="D3089" s="38"/>
    </row>
    <row r="3090" spans="3:4">
      <c r="C3090" s="38"/>
      <c r="D3090" s="38"/>
    </row>
    <row r="3091" spans="3:4">
      <c r="C3091" s="38"/>
      <c r="D3091" s="38"/>
    </row>
    <row r="3092" spans="3:4">
      <c r="C3092" s="38"/>
      <c r="D3092" s="38"/>
    </row>
    <row r="3093" spans="3:4">
      <c r="C3093" s="38"/>
      <c r="D3093" s="38"/>
    </row>
    <row r="3094" spans="3:4">
      <c r="C3094" s="38"/>
      <c r="D3094" s="38"/>
    </row>
    <row r="3095" spans="3:4">
      <c r="C3095" s="38"/>
      <c r="D3095" s="38"/>
    </row>
    <row r="3096" spans="3:4">
      <c r="C3096" s="38"/>
      <c r="D3096" s="38"/>
    </row>
    <row r="3097" spans="3:4">
      <c r="C3097" s="38"/>
      <c r="D3097" s="38"/>
    </row>
    <row r="3098" spans="3:4">
      <c r="C3098" s="38"/>
      <c r="D3098" s="38"/>
    </row>
    <row r="3099" spans="3:4">
      <c r="C3099" s="38"/>
      <c r="D3099" s="38"/>
    </row>
    <row r="3100" spans="3:4">
      <c r="C3100" s="38"/>
      <c r="D3100" s="38"/>
    </row>
    <row r="3101" spans="3:4">
      <c r="C3101" s="38"/>
      <c r="D3101" s="38"/>
    </row>
    <row r="3102" spans="3:4">
      <c r="C3102" s="38"/>
      <c r="D3102" s="38"/>
    </row>
    <row r="3103" spans="3:4">
      <c r="C3103" s="38"/>
      <c r="D3103" s="38"/>
    </row>
    <row r="3104" spans="3:4">
      <c r="C3104" s="38"/>
      <c r="D3104" s="38"/>
    </row>
    <row r="3105" spans="3:4">
      <c r="C3105" s="38"/>
      <c r="D3105" s="38"/>
    </row>
    <row r="3106" spans="3:4">
      <c r="C3106" s="38"/>
      <c r="D3106" s="38"/>
    </row>
    <row r="3107" spans="3:4">
      <c r="C3107" s="38"/>
      <c r="D3107" s="38"/>
    </row>
    <row r="3108" spans="3:4">
      <c r="C3108" s="38"/>
      <c r="D3108" s="38"/>
    </row>
    <row r="3109" spans="3:4">
      <c r="C3109" s="38"/>
      <c r="D3109" s="38"/>
    </row>
    <row r="3110" spans="3:4">
      <c r="C3110" s="38"/>
      <c r="D3110" s="38"/>
    </row>
    <row r="3111" spans="3:4">
      <c r="C3111" s="38"/>
      <c r="D3111" s="38"/>
    </row>
    <row r="3112" spans="3:4">
      <c r="C3112" s="38"/>
      <c r="D3112" s="38"/>
    </row>
    <row r="3113" spans="3:4">
      <c r="C3113" s="38"/>
      <c r="D3113" s="38"/>
    </row>
    <row r="3114" spans="3:4">
      <c r="C3114" s="38"/>
      <c r="D3114" s="38"/>
    </row>
    <row r="3115" spans="3:4">
      <c r="C3115" s="38"/>
      <c r="D3115" s="38"/>
    </row>
    <row r="3116" spans="3:4">
      <c r="C3116" s="38"/>
      <c r="D3116" s="38"/>
    </row>
    <row r="3117" spans="3:4">
      <c r="C3117" s="38"/>
      <c r="D3117" s="38"/>
    </row>
    <row r="3118" spans="3:4">
      <c r="C3118" s="38"/>
      <c r="D3118" s="38"/>
    </row>
    <row r="3119" spans="3:4">
      <c r="C3119" s="38"/>
      <c r="D3119" s="38"/>
    </row>
    <row r="3120" spans="3:4">
      <c r="C3120" s="38"/>
      <c r="D3120" s="38"/>
    </row>
    <row r="3121" spans="3:4">
      <c r="C3121" s="38"/>
      <c r="D3121" s="38"/>
    </row>
    <row r="3122" spans="3:4">
      <c r="C3122" s="38"/>
      <c r="D3122" s="38"/>
    </row>
    <row r="3123" spans="3:4">
      <c r="C3123" s="38"/>
      <c r="D3123" s="38"/>
    </row>
    <row r="3124" spans="3:4">
      <c r="C3124" s="38"/>
      <c r="D3124" s="38"/>
    </row>
    <row r="3125" spans="3:4">
      <c r="C3125" s="38"/>
      <c r="D3125" s="38"/>
    </row>
    <row r="3126" spans="3:4">
      <c r="C3126" s="38"/>
      <c r="D3126" s="38"/>
    </row>
    <row r="3127" spans="3:4">
      <c r="C3127" s="38"/>
      <c r="D3127" s="38"/>
    </row>
    <row r="3128" spans="3:4">
      <c r="C3128" s="38"/>
      <c r="D3128" s="38"/>
    </row>
    <row r="3129" spans="3:4">
      <c r="C3129" s="38"/>
      <c r="D3129" s="38"/>
    </row>
    <row r="3130" spans="3:4">
      <c r="C3130" s="38"/>
      <c r="D3130" s="38"/>
    </row>
    <row r="3131" spans="3:4">
      <c r="C3131" s="38"/>
      <c r="D3131" s="38"/>
    </row>
    <row r="3132" spans="3:4">
      <c r="C3132" s="38"/>
      <c r="D3132" s="38"/>
    </row>
    <row r="3133" spans="3:4">
      <c r="C3133" s="38"/>
      <c r="D3133" s="38"/>
    </row>
    <row r="3134" spans="3:4">
      <c r="C3134" s="38"/>
      <c r="D3134" s="38"/>
    </row>
    <row r="3135" spans="3:4">
      <c r="C3135" s="38"/>
      <c r="D3135" s="38"/>
    </row>
    <row r="3136" spans="3:4">
      <c r="C3136" s="38"/>
      <c r="D3136" s="38"/>
    </row>
    <row r="3137" spans="3:4">
      <c r="C3137" s="38"/>
      <c r="D3137" s="38"/>
    </row>
    <row r="3138" spans="3:4">
      <c r="C3138" s="38"/>
      <c r="D3138" s="38"/>
    </row>
    <row r="3139" spans="3:4">
      <c r="C3139" s="38"/>
      <c r="D3139" s="38"/>
    </row>
    <row r="3140" spans="3:4">
      <c r="C3140" s="38"/>
      <c r="D3140" s="38"/>
    </row>
    <row r="3141" spans="3:4">
      <c r="C3141" s="38"/>
      <c r="D3141" s="38"/>
    </row>
    <row r="3142" spans="3:4">
      <c r="C3142" s="38"/>
      <c r="D3142" s="38"/>
    </row>
    <row r="3143" spans="3:4">
      <c r="C3143" s="38"/>
      <c r="D3143" s="38"/>
    </row>
    <row r="3144" spans="3:4">
      <c r="C3144" s="38"/>
      <c r="D3144" s="38"/>
    </row>
    <row r="3145" spans="3:4">
      <c r="C3145" s="38"/>
      <c r="D3145" s="38"/>
    </row>
    <row r="3146" spans="3:4">
      <c r="C3146" s="38"/>
      <c r="D3146" s="38"/>
    </row>
    <row r="3147" spans="3:4">
      <c r="C3147" s="38"/>
      <c r="D3147" s="38"/>
    </row>
    <row r="3148" spans="3:4">
      <c r="C3148" s="38"/>
      <c r="D3148" s="38"/>
    </row>
    <row r="3149" spans="3:4">
      <c r="C3149" s="38"/>
      <c r="D3149" s="38"/>
    </row>
    <row r="3150" spans="3:4">
      <c r="C3150" s="38"/>
      <c r="D3150" s="38"/>
    </row>
    <row r="3151" spans="3:4">
      <c r="C3151" s="38"/>
      <c r="D3151" s="38"/>
    </row>
    <row r="3152" spans="3:4">
      <c r="C3152" s="38"/>
      <c r="D3152" s="38"/>
    </row>
    <row r="3153" spans="3:4">
      <c r="C3153" s="38"/>
      <c r="D3153" s="38"/>
    </row>
    <row r="3154" spans="3:4">
      <c r="C3154" s="38"/>
      <c r="D3154" s="38"/>
    </row>
    <row r="3155" spans="3:4">
      <c r="C3155" s="38"/>
      <c r="D3155" s="38"/>
    </row>
    <row r="3156" spans="3:4">
      <c r="C3156" s="38"/>
      <c r="D3156" s="38"/>
    </row>
    <row r="3157" spans="3:4">
      <c r="C3157" s="38"/>
      <c r="D3157" s="38"/>
    </row>
    <row r="3158" spans="3:4">
      <c r="C3158" s="38"/>
      <c r="D3158" s="38"/>
    </row>
    <row r="3159" spans="3:4">
      <c r="C3159" s="38"/>
      <c r="D3159" s="38"/>
    </row>
    <row r="3160" spans="3:4">
      <c r="C3160" s="38"/>
      <c r="D3160" s="38"/>
    </row>
    <row r="3161" spans="3:4">
      <c r="C3161" s="38"/>
      <c r="D3161" s="38"/>
    </row>
    <row r="3162" spans="3:4">
      <c r="C3162" s="38"/>
      <c r="D3162" s="38"/>
    </row>
    <row r="3163" spans="3:4">
      <c r="C3163" s="38"/>
      <c r="D3163" s="38"/>
    </row>
    <row r="3164" spans="3:4">
      <c r="C3164" s="38"/>
      <c r="D3164" s="38"/>
    </row>
    <row r="3165" spans="3:4">
      <c r="C3165" s="38"/>
      <c r="D3165" s="38"/>
    </row>
    <row r="3166" spans="3:4">
      <c r="C3166" s="38"/>
      <c r="D3166" s="38"/>
    </row>
    <row r="3167" spans="3:4">
      <c r="C3167" s="38"/>
      <c r="D3167" s="38"/>
    </row>
    <row r="3168" spans="3:4">
      <c r="C3168" s="38"/>
      <c r="D3168" s="38"/>
    </row>
    <row r="3169" spans="3:4">
      <c r="C3169" s="38"/>
      <c r="D3169" s="38"/>
    </row>
    <row r="3170" spans="3:4">
      <c r="C3170" s="38"/>
      <c r="D3170" s="38"/>
    </row>
    <row r="3171" spans="3:4">
      <c r="C3171" s="38"/>
      <c r="D3171" s="38"/>
    </row>
    <row r="3172" spans="3:4">
      <c r="C3172" s="38"/>
      <c r="D3172" s="38"/>
    </row>
    <row r="3173" spans="3:4">
      <c r="C3173" s="38"/>
      <c r="D3173" s="38"/>
    </row>
    <row r="3174" spans="3:4">
      <c r="C3174" s="38"/>
      <c r="D3174" s="38"/>
    </row>
    <row r="3175" spans="3:4">
      <c r="C3175" s="38"/>
      <c r="D3175" s="38"/>
    </row>
    <row r="3176" spans="3:4">
      <c r="C3176" s="38"/>
      <c r="D3176" s="38"/>
    </row>
    <row r="3177" spans="3:4">
      <c r="C3177" s="38"/>
      <c r="D3177" s="38"/>
    </row>
    <row r="3178" spans="3:4">
      <c r="C3178" s="38"/>
      <c r="D3178" s="38"/>
    </row>
    <row r="3179" spans="3:4">
      <c r="C3179" s="38"/>
      <c r="D3179" s="38"/>
    </row>
    <row r="3180" spans="3:4">
      <c r="C3180" s="38"/>
      <c r="D3180" s="38"/>
    </row>
    <row r="3181" spans="3:4">
      <c r="C3181" s="38"/>
      <c r="D3181" s="38"/>
    </row>
    <row r="3182" spans="3:4">
      <c r="C3182" s="38"/>
      <c r="D3182" s="38"/>
    </row>
    <row r="3183" spans="3:4">
      <c r="C3183" s="38"/>
      <c r="D3183" s="38"/>
    </row>
    <row r="3184" spans="3:4">
      <c r="C3184" s="38"/>
      <c r="D3184" s="38"/>
    </row>
    <row r="3185" spans="3:4">
      <c r="C3185" s="38"/>
      <c r="D3185" s="38"/>
    </row>
    <row r="3186" spans="3:4">
      <c r="C3186" s="38"/>
      <c r="D3186" s="38"/>
    </row>
    <row r="3187" spans="3:4">
      <c r="C3187" s="38"/>
      <c r="D3187" s="38"/>
    </row>
    <row r="3188" spans="3:4">
      <c r="C3188" s="38"/>
      <c r="D3188" s="38"/>
    </row>
    <row r="3189" spans="3:4">
      <c r="C3189" s="38"/>
      <c r="D3189" s="38"/>
    </row>
    <row r="3190" spans="3:4">
      <c r="C3190" s="38"/>
      <c r="D3190" s="38"/>
    </row>
    <row r="3191" spans="3:4">
      <c r="C3191" s="38"/>
      <c r="D3191" s="38"/>
    </row>
    <row r="3192" spans="3:4">
      <c r="C3192" s="38"/>
      <c r="D3192" s="38"/>
    </row>
    <row r="3193" spans="3:4">
      <c r="C3193" s="38"/>
      <c r="D3193" s="38"/>
    </row>
    <row r="3194" spans="3:4">
      <c r="C3194" s="38"/>
      <c r="D3194" s="38"/>
    </row>
    <row r="3195" spans="3:4">
      <c r="C3195" s="38"/>
      <c r="D3195" s="38"/>
    </row>
    <row r="3196" spans="3:4">
      <c r="C3196" s="38"/>
      <c r="D3196" s="38"/>
    </row>
    <row r="3197" spans="3:4">
      <c r="C3197" s="38"/>
      <c r="D3197" s="38"/>
    </row>
    <row r="3198" spans="3:4">
      <c r="C3198" s="38"/>
      <c r="D3198" s="38"/>
    </row>
    <row r="3199" spans="3:4">
      <c r="C3199" s="38"/>
      <c r="D3199" s="38"/>
    </row>
    <row r="3200" spans="3:4">
      <c r="C3200" s="38"/>
      <c r="D3200" s="38"/>
    </row>
    <row r="3201" spans="3:4">
      <c r="C3201" s="38"/>
      <c r="D3201" s="38"/>
    </row>
    <row r="3202" spans="3:4">
      <c r="C3202" s="38"/>
      <c r="D3202" s="38"/>
    </row>
    <row r="3203" spans="3:4">
      <c r="C3203" s="38"/>
      <c r="D3203" s="38"/>
    </row>
    <row r="3204" spans="3:4">
      <c r="C3204" s="38"/>
      <c r="D3204" s="38"/>
    </row>
    <row r="3205" spans="3:4">
      <c r="C3205" s="38"/>
      <c r="D3205" s="38"/>
    </row>
    <row r="3206" spans="3:4">
      <c r="C3206" s="38"/>
      <c r="D3206" s="38"/>
    </row>
    <row r="3207" spans="3:4">
      <c r="C3207" s="38"/>
      <c r="D3207" s="38"/>
    </row>
    <row r="3208" spans="3:4">
      <c r="C3208" s="38"/>
      <c r="D3208" s="38"/>
    </row>
    <row r="3209" spans="3:4">
      <c r="C3209" s="38"/>
      <c r="D3209" s="38"/>
    </row>
    <row r="3210" spans="3:4">
      <c r="C3210" s="38"/>
      <c r="D3210" s="38"/>
    </row>
    <row r="3211" spans="3:4">
      <c r="C3211" s="38"/>
      <c r="D3211" s="38"/>
    </row>
    <row r="3212" spans="3:4">
      <c r="C3212" s="38"/>
      <c r="D3212" s="38"/>
    </row>
    <row r="3213" spans="3:4">
      <c r="C3213" s="38"/>
      <c r="D3213" s="38"/>
    </row>
    <row r="3214" spans="3:4">
      <c r="C3214" s="38"/>
      <c r="D3214" s="38"/>
    </row>
    <row r="3215" spans="3:4">
      <c r="C3215" s="38"/>
      <c r="D3215" s="38"/>
    </row>
    <row r="3216" spans="3:4">
      <c r="C3216" s="38"/>
      <c r="D3216" s="38"/>
    </row>
    <row r="3217" spans="3:4">
      <c r="C3217" s="38"/>
      <c r="D3217" s="38"/>
    </row>
    <row r="3218" spans="3:4">
      <c r="C3218" s="38"/>
      <c r="D3218" s="38"/>
    </row>
    <row r="3219" spans="3:4">
      <c r="C3219" s="38"/>
      <c r="D3219" s="38"/>
    </row>
    <row r="3220" spans="3:4">
      <c r="C3220" s="38"/>
      <c r="D3220" s="38"/>
    </row>
    <row r="3221" spans="3:4">
      <c r="C3221" s="38"/>
      <c r="D3221" s="38"/>
    </row>
    <row r="3222" spans="3:4">
      <c r="C3222" s="38"/>
      <c r="D3222" s="38"/>
    </row>
    <row r="3223" spans="3:4">
      <c r="C3223" s="38"/>
      <c r="D3223" s="38"/>
    </row>
    <row r="3224" spans="3:4">
      <c r="C3224" s="38"/>
      <c r="D3224" s="38"/>
    </row>
    <row r="3225" spans="3:4">
      <c r="C3225" s="38"/>
      <c r="D3225" s="38"/>
    </row>
    <row r="3226" spans="3:4">
      <c r="C3226" s="38"/>
      <c r="D3226" s="38"/>
    </row>
    <row r="3227" spans="3:4">
      <c r="C3227" s="38"/>
      <c r="D3227" s="38"/>
    </row>
    <row r="3228" spans="3:4">
      <c r="C3228" s="38"/>
      <c r="D3228" s="38"/>
    </row>
    <row r="3229" spans="3:4">
      <c r="C3229" s="38"/>
      <c r="D3229" s="38"/>
    </row>
    <row r="3230" spans="3:4">
      <c r="C3230" s="38"/>
      <c r="D3230" s="38"/>
    </row>
    <row r="3231" spans="3:4">
      <c r="C3231" s="38"/>
      <c r="D3231" s="38"/>
    </row>
    <row r="3232" spans="3:4">
      <c r="C3232" s="38"/>
      <c r="D3232" s="38"/>
    </row>
    <row r="3233" spans="3:4">
      <c r="C3233" s="38"/>
      <c r="D3233" s="38"/>
    </row>
    <row r="3234" spans="3:4">
      <c r="C3234" s="38"/>
      <c r="D3234" s="38"/>
    </row>
    <row r="3235" spans="3:4">
      <c r="C3235" s="38"/>
      <c r="D3235" s="38"/>
    </row>
    <row r="3236" spans="3:4">
      <c r="C3236" s="38"/>
      <c r="D3236" s="38"/>
    </row>
    <row r="3237" spans="3:4">
      <c r="C3237" s="38"/>
      <c r="D3237" s="38"/>
    </row>
    <row r="3238" spans="3:4">
      <c r="C3238" s="38"/>
      <c r="D3238" s="38"/>
    </row>
    <row r="3239" spans="3:4">
      <c r="C3239" s="38"/>
      <c r="D3239" s="38"/>
    </row>
    <row r="3240" spans="3:4">
      <c r="C3240" s="38"/>
      <c r="D3240" s="38"/>
    </row>
    <row r="3241" spans="3:4">
      <c r="C3241" s="38"/>
      <c r="D3241" s="38"/>
    </row>
    <row r="3242" spans="3:4">
      <c r="C3242" s="38"/>
      <c r="D3242" s="38"/>
    </row>
    <row r="3243" spans="3:4">
      <c r="C3243" s="38"/>
      <c r="D3243" s="38"/>
    </row>
    <row r="3244" spans="3:4">
      <c r="C3244" s="38"/>
      <c r="D3244" s="38"/>
    </row>
    <row r="3245" spans="3:4">
      <c r="C3245" s="38"/>
      <c r="D3245" s="38"/>
    </row>
    <row r="3246" spans="3:4">
      <c r="C3246" s="38"/>
      <c r="D3246" s="38"/>
    </row>
    <row r="3247" spans="3:4">
      <c r="C3247" s="38"/>
      <c r="D3247" s="38"/>
    </row>
    <row r="3248" spans="3:4">
      <c r="C3248" s="38"/>
      <c r="D3248" s="38"/>
    </row>
    <row r="3249" spans="3:4">
      <c r="C3249" s="38"/>
      <c r="D3249" s="38"/>
    </row>
    <row r="3250" spans="3:4">
      <c r="C3250" s="38"/>
      <c r="D3250" s="38"/>
    </row>
    <row r="3251" spans="3:4">
      <c r="C3251" s="38"/>
      <c r="D3251" s="38"/>
    </row>
    <row r="3252" spans="3:4">
      <c r="C3252" s="38"/>
      <c r="D3252" s="38"/>
    </row>
    <row r="3253" spans="3:4">
      <c r="C3253" s="38"/>
      <c r="D3253" s="38"/>
    </row>
    <row r="3254" spans="3:4">
      <c r="C3254" s="38"/>
      <c r="D3254" s="38"/>
    </row>
    <row r="3255" spans="3:4">
      <c r="C3255" s="38"/>
      <c r="D3255" s="38"/>
    </row>
    <row r="3256" spans="3:4">
      <c r="C3256" s="38"/>
      <c r="D3256" s="38"/>
    </row>
    <row r="3257" spans="3:4">
      <c r="C3257" s="38"/>
      <c r="D3257" s="38"/>
    </row>
    <row r="3258" spans="3:4">
      <c r="C3258" s="38"/>
      <c r="D3258" s="38"/>
    </row>
    <row r="3259" spans="3:4">
      <c r="C3259" s="38"/>
      <c r="D3259" s="38"/>
    </row>
    <row r="3260" spans="3:4">
      <c r="C3260" s="38"/>
      <c r="D3260" s="38"/>
    </row>
    <row r="3261" spans="3:4">
      <c r="C3261" s="38"/>
      <c r="D3261" s="38"/>
    </row>
    <row r="3262" spans="3:4">
      <c r="C3262" s="38"/>
      <c r="D3262" s="38"/>
    </row>
    <row r="3263" spans="3:4">
      <c r="C3263" s="38"/>
      <c r="D3263" s="38"/>
    </row>
    <row r="3264" spans="3:4">
      <c r="C3264" s="38"/>
      <c r="D3264" s="38"/>
    </row>
    <row r="3265" spans="3:4">
      <c r="C3265" s="38"/>
      <c r="D3265" s="38"/>
    </row>
    <row r="3266" spans="3:4">
      <c r="C3266" s="38"/>
      <c r="D3266" s="38"/>
    </row>
    <row r="3267" spans="3:4">
      <c r="C3267" s="38"/>
      <c r="D3267" s="38"/>
    </row>
    <row r="3268" spans="3:4">
      <c r="C3268" s="38"/>
      <c r="D3268" s="38"/>
    </row>
    <row r="3269" spans="3:4">
      <c r="C3269" s="38"/>
      <c r="D3269" s="38"/>
    </row>
    <row r="3270" spans="3:4">
      <c r="C3270" s="38"/>
      <c r="D3270" s="38"/>
    </row>
    <row r="3271" spans="3:4">
      <c r="C3271" s="38"/>
      <c r="D3271" s="38"/>
    </row>
    <row r="3272" spans="3:4">
      <c r="C3272" s="38"/>
      <c r="D3272" s="38"/>
    </row>
    <row r="3273" spans="3:4">
      <c r="C3273" s="38"/>
      <c r="D3273" s="38"/>
    </row>
    <row r="3274" spans="3:4">
      <c r="C3274" s="38"/>
      <c r="D3274" s="38"/>
    </row>
    <row r="3275" spans="3:4">
      <c r="C3275" s="38"/>
      <c r="D3275" s="38"/>
    </row>
    <row r="3276" spans="3:4">
      <c r="C3276" s="38"/>
      <c r="D3276" s="38"/>
    </row>
    <row r="3277" spans="3:4">
      <c r="C3277" s="38"/>
      <c r="D3277" s="38"/>
    </row>
    <row r="3278" spans="3:4">
      <c r="C3278" s="38"/>
      <c r="D3278" s="38"/>
    </row>
    <row r="3279" spans="3:4">
      <c r="C3279" s="38"/>
      <c r="D3279" s="38"/>
    </row>
    <row r="3280" spans="3:4">
      <c r="C3280" s="38"/>
      <c r="D3280" s="38"/>
    </row>
    <row r="3281" spans="3:4">
      <c r="C3281" s="38"/>
      <c r="D3281" s="38"/>
    </row>
    <row r="3282" spans="3:4">
      <c r="C3282" s="38"/>
      <c r="D3282" s="38"/>
    </row>
    <row r="3283" spans="3:4">
      <c r="C3283" s="38"/>
      <c r="D3283" s="38"/>
    </row>
    <row r="3284" spans="3:4">
      <c r="C3284" s="38"/>
      <c r="D3284" s="38"/>
    </row>
    <row r="3285" spans="3:4">
      <c r="C3285" s="38"/>
      <c r="D3285" s="38"/>
    </row>
    <row r="3286" spans="3:4">
      <c r="C3286" s="38"/>
      <c r="D3286" s="38"/>
    </row>
    <row r="3287" spans="3:4">
      <c r="C3287" s="38"/>
      <c r="D3287" s="38"/>
    </row>
    <row r="3288" spans="3:4">
      <c r="C3288" s="38"/>
      <c r="D3288" s="38"/>
    </row>
    <row r="3289" spans="3:4">
      <c r="C3289" s="38"/>
      <c r="D3289" s="38"/>
    </row>
    <row r="3290" spans="3:4">
      <c r="C3290" s="38"/>
      <c r="D3290" s="38"/>
    </row>
    <row r="3291" spans="3:4">
      <c r="C3291" s="38"/>
      <c r="D3291" s="38"/>
    </row>
    <row r="3292" spans="3:4">
      <c r="C3292" s="38"/>
      <c r="D3292" s="38"/>
    </row>
    <row r="3293" spans="3:4">
      <c r="C3293" s="38"/>
      <c r="D3293" s="38"/>
    </row>
    <row r="3294" spans="3:4">
      <c r="C3294" s="38"/>
      <c r="D3294" s="38"/>
    </row>
    <row r="3295" spans="3:4">
      <c r="C3295" s="38"/>
      <c r="D3295" s="38"/>
    </row>
    <row r="3296" spans="3:4">
      <c r="C3296" s="38"/>
      <c r="D3296" s="38"/>
    </row>
    <row r="3297" spans="3:4">
      <c r="C3297" s="38"/>
      <c r="D3297" s="38"/>
    </row>
    <row r="3298" spans="3:4">
      <c r="C3298" s="38"/>
      <c r="D3298" s="38"/>
    </row>
    <row r="3299" spans="3:4">
      <c r="C3299" s="38"/>
      <c r="D3299" s="38"/>
    </row>
    <row r="3300" spans="3:4">
      <c r="C3300" s="38"/>
      <c r="D3300" s="38"/>
    </row>
    <row r="3301" spans="3:4">
      <c r="C3301" s="38"/>
      <c r="D3301" s="38"/>
    </row>
    <row r="3302" spans="3:4">
      <c r="C3302" s="38"/>
      <c r="D3302" s="38"/>
    </row>
    <row r="3303" spans="3:4">
      <c r="C3303" s="38"/>
      <c r="D3303" s="38"/>
    </row>
    <row r="3304" spans="3:4">
      <c r="C3304" s="38"/>
      <c r="D3304" s="38"/>
    </row>
    <row r="3305" spans="3:4">
      <c r="C3305" s="38"/>
      <c r="D3305" s="38"/>
    </row>
    <row r="3306" spans="3:4">
      <c r="C3306" s="38"/>
      <c r="D3306" s="38"/>
    </row>
    <row r="3307" spans="3:4">
      <c r="C3307" s="38"/>
      <c r="D3307" s="38"/>
    </row>
    <row r="3308" spans="3:4">
      <c r="C3308" s="38"/>
      <c r="D3308" s="38"/>
    </row>
    <row r="3309" spans="3:4">
      <c r="C3309" s="38"/>
      <c r="D3309" s="38"/>
    </row>
    <row r="3310" spans="3:4">
      <c r="C3310" s="38"/>
      <c r="D3310" s="38"/>
    </row>
    <row r="3311" spans="3:4">
      <c r="C3311" s="38"/>
      <c r="D3311" s="38"/>
    </row>
    <row r="3312" spans="3:4">
      <c r="C3312" s="38"/>
      <c r="D3312" s="38"/>
    </row>
    <row r="3313" spans="3:4">
      <c r="C3313" s="38"/>
      <c r="D3313" s="38"/>
    </row>
    <row r="3314" spans="3:4">
      <c r="C3314" s="38"/>
      <c r="D3314" s="38"/>
    </row>
    <row r="3315" spans="3:4">
      <c r="C3315" s="38"/>
      <c r="D3315" s="38"/>
    </row>
    <row r="3316" spans="3:4">
      <c r="C3316" s="38"/>
      <c r="D3316" s="38"/>
    </row>
    <row r="3317" spans="3:4">
      <c r="C3317" s="38"/>
      <c r="D3317" s="38"/>
    </row>
    <row r="3318" spans="3:4">
      <c r="C3318" s="38"/>
      <c r="D3318" s="38"/>
    </row>
    <row r="3319" spans="3:4">
      <c r="C3319" s="38"/>
      <c r="D3319" s="38"/>
    </row>
    <row r="3320" spans="3:4">
      <c r="C3320" s="38"/>
      <c r="D3320" s="38"/>
    </row>
    <row r="3321" spans="3:4">
      <c r="C3321" s="38"/>
      <c r="D3321" s="38"/>
    </row>
    <row r="3322" spans="3:4">
      <c r="C3322" s="38"/>
      <c r="D3322" s="38"/>
    </row>
    <row r="3323" spans="3:4">
      <c r="C3323" s="38"/>
      <c r="D3323" s="38"/>
    </row>
    <row r="3324" spans="3:4">
      <c r="C3324" s="38"/>
      <c r="D3324" s="38"/>
    </row>
    <row r="3325" spans="3:4">
      <c r="C3325" s="38"/>
      <c r="D3325" s="38"/>
    </row>
    <row r="3326" spans="3:4">
      <c r="C3326" s="38"/>
      <c r="D3326" s="38"/>
    </row>
    <row r="3327" spans="3:4">
      <c r="C3327" s="38"/>
      <c r="D3327" s="38"/>
    </row>
    <row r="3328" spans="3:4">
      <c r="C3328" s="38"/>
      <c r="D3328" s="38"/>
    </row>
    <row r="3329" spans="3:4">
      <c r="C3329" s="38"/>
      <c r="D3329" s="38"/>
    </row>
    <row r="3330" spans="3:4">
      <c r="C3330" s="38"/>
      <c r="D3330" s="38"/>
    </row>
    <row r="3331" spans="3:4">
      <c r="C3331" s="38"/>
      <c r="D3331" s="38"/>
    </row>
    <row r="3332" spans="3:4">
      <c r="C3332" s="38"/>
      <c r="D3332" s="38"/>
    </row>
    <row r="3333" spans="3:4">
      <c r="C3333" s="38"/>
      <c r="D3333" s="38"/>
    </row>
    <row r="3334" spans="3:4">
      <c r="C3334" s="38"/>
      <c r="D3334" s="38"/>
    </row>
    <row r="3335" spans="3:4">
      <c r="C3335" s="38"/>
      <c r="D3335" s="38"/>
    </row>
    <row r="3336" spans="3:4">
      <c r="C3336" s="38"/>
      <c r="D3336" s="38"/>
    </row>
    <row r="3337" spans="3:4">
      <c r="C3337" s="38"/>
      <c r="D3337" s="38"/>
    </row>
    <row r="3338" spans="3:4">
      <c r="C3338" s="38"/>
      <c r="D3338" s="38"/>
    </row>
    <row r="3339" spans="3:4">
      <c r="C3339" s="38"/>
      <c r="D3339" s="38"/>
    </row>
    <row r="3340" spans="3:4">
      <c r="C3340" s="38"/>
      <c r="D3340" s="38"/>
    </row>
    <row r="3341" spans="3:4">
      <c r="C3341" s="38"/>
      <c r="D3341" s="38"/>
    </row>
    <row r="3342" spans="3:4">
      <c r="C3342" s="38"/>
      <c r="D3342" s="38"/>
    </row>
    <row r="3343" spans="3:4">
      <c r="C3343" s="38"/>
      <c r="D3343" s="38"/>
    </row>
    <row r="3344" spans="3:4">
      <c r="C3344" s="38"/>
      <c r="D3344" s="38"/>
    </row>
    <row r="3345" spans="3:4">
      <c r="C3345" s="38"/>
      <c r="D3345" s="38"/>
    </row>
    <row r="3346" spans="3:4">
      <c r="C3346" s="38"/>
      <c r="D3346" s="38"/>
    </row>
    <row r="3347" spans="3:4">
      <c r="C3347" s="38"/>
      <c r="D3347" s="38"/>
    </row>
    <row r="3348" spans="3:4">
      <c r="C3348" s="38"/>
      <c r="D3348" s="38"/>
    </row>
    <row r="3349" spans="3:4">
      <c r="C3349" s="38"/>
      <c r="D3349" s="38"/>
    </row>
    <row r="3350" spans="3:4">
      <c r="C3350" s="38"/>
      <c r="D3350" s="38"/>
    </row>
    <row r="3351" spans="3:4">
      <c r="C3351" s="38"/>
      <c r="D3351" s="38"/>
    </row>
    <row r="3352" spans="3:4">
      <c r="C3352" s="38"/>
      <c r="D3352" s="38"/>
    </row>
    <row r="3353" spans="3:4">
      <c r="C3353" s="38"/>
      <c r="D3353" s="38"/>
    </row>
    <row r="3354" spans="3:4">
      <c r="C3354" s="38"/>
      <c r="D3354" s="38"/>
    </row>
    <row r="3355" spans="3:4">
      <c r="C3355" s="38"/>
      <c r="D3355" s="38"/>
    </row>
    <row r="3356" spans="3:4">
      <c r="C3356" s="38"/>
      <c r="D3356" s="38"/>
    </row>
    <row r="3357" spans="3:4">
      <c r="C3357" s="38"/>
      <c r="D3357" s="38"/>
    </row>
    <row r="3358" spans="3:4">
      <c r="C3358" s="38"/>
      <c r="D3358" s="38"/>
    </row>
    <row r="3359" spans="3:4">
      <c r="C3359" s="38"/>
      <c r="D3359" s="38"/>
    </row>
    <row r="3360" spans="3:4">
      <c r="C3360" s="38"/>
      <c r="D3360" s="38"/>
    </row>
    <row r="3361" spans="3:4">
      <c r="C3361" s="38"/>
      <c r="D3361" s="38"/>
    </row>
    <row r="3362" spans="3:4">
      <c r="C3362" s="38"/>
      <c r="D3362" s="38"/>
    </row>
    <row r="3363" spans="3:4">
      <c r="C3363" s="38"/>
      <c r="D3363" s="38"/>
    </row>
    <row r="3364" spans="3:4">
      <c r="C3364" s="38"/>
      <c r="D3364" s="38"/>
    </row>
    <row r="3365" spans="3:4">
      <c r="C3365" s="38"/>
      <c r="D3365" s="38"/>
    </row>
    <row r="3366" spans="3:4">
      <c r="C3366" s="38"/>
      <c r="D3366" s="38"/>
    </row>
    <row r="3367" spans="3:4">
      <c r="C3367" s="38"/>
      <c r="D3367" s="38"/>
    </row>
    <row r="3368" spans="3:4">
      <c r="C3368" s="38"/>
      <c r="D3368" s="38"/>
    </row>
    <row r="3369" spans="3:4">
      <c r="C3369" s="38"/>
      <c r="D3369" s="38"/>
    </row>
    <row r="3370" spans="3:4">
      <c r="C3370" s="38"/>
      <c r="D3370" s="38"/>
    </row>
    <row r="3371" spans="3:4">
      <c r="C3371" s="38"/>
      <c r="D3371" s="38"/>
    </row>
    <row r="3372" spans="3:4">
      <c r="C3372" s="38"/>
      <c r="D3372" s="38"/>
    </row>
    <row r="3373" spans="3:4">
      <c r="C3373" s="38"/>
      <c r="D3373" s="38"/>
    </row>
    <row r="3374" spans="3:4">
      <c r="C3374" s="38"/>
      <c r="D3374" s="38"/>
    </row>
    <row r="3375" spans="3:4">
      <c r="C3375" s="38"/>
      <c r="D3375" s="38"/>
    </row>
    <row r="3376" spans="3:4">
      <c r="C3376" s="38"/>
      <c r="D3376" s="38"/>
    </row>
    <row r="3377" spans="3:4">
      <c r="C3377" s="38"/>
      <c r="D3377" s="38"/>
    </row>
    <row r="3378" spans="3:4">
      <c r="C3378" s="38"/>
      <c r="D3378" s="38"/>
    </row>
    <row r="3379" spans="3:4">
      <c r="C3379" s="38"/>
      <c r="D3379" s="38"/>
    </row>
    <row r="3380" spans="3:4">
      <c r="C3380" s="38"/>
      <c r="D3380" s="38"/>
    </row>
    <row r="3381" spans="3:4">
      <c r="C3381" s="38"/>
      <c r="D3381" s="38"/>
    </row>
    <row r="3382" spans="3:4">
      <c r="C3382" s="38"/>
      <c r="D3382" s="38"/>
    </row>
    <row r="3383" spans="3:4">
      <c r="C3383" s="38"/>
      <c r="D3383" s="38"/>
    </row>
    <row r="3384" spans="3:4">
      <c r="C3384" s="38"/>
      <c r="D3384" s="38"/>
    </row>
    <row r="3385" spans="3:4">
      <c r="C3385" s="38"/>
      <c r="D3385" s="38"/>
    </row>
    <row r="3386" spans="3:4">
      <c r="C3386" s="38"/>
      <c r="D3386" s="38"/>
    </row>
    <row r="3387" spans="3:4">
      <c r="C3387" s="38"/>
      <c r="D3387" s="38"/>
    </row>
    <row r="3388" spans="3:4">
      <c r="C3388" s="38"/>
      <c r="D3388" s="38"/>
    </row>
    <row r="3389" spans="3:4">
      <c r="C3389" s="38"/>
      <c r="D3389" s="38"/>
    </row>
    <row r="3390" spans="3:4">
      <c r="C3390" s="38"/>
      <c r="D3390" s="38"/>
    </row>
    <row r="3391" spans="3:4">
      <c r="C3391" s="38"/>
      <c r="D3391" s="38"/>
    </row>
    <row r="3392" spans="3:4">
      <c r="C3392" s="38"/>
      <c r="D3392" s="38"/>
    </row>
    <row r="3393" spans="3:4">
      <c r="C3393" s="38"/>
      <c r="D3393" s="38"/>
    </row>
    <row r="3394" spans="3:4">
      <c r="C3394" s="38"/>
      <c r="D3394" s="38"/>
    </row>
    <row r="3395" spans="3:4">
      <c r="C3395" s="38"/>
      <c r="D3395" s="38"/>
    </row>
    <row r="3396" spans="3:4">
      <c r="C3396" s="38"/>
      <c r="D3396" s="38"/>
    </row>
    <row r="3397" spans="3:4">
      <c r="C3397" s="38"/>
      <c r="D3397" s="38"/>
    </row>
    <row r="3398" spans="3:4">
      <c r="C3398" s="38"/>
      <c r="D3398" s="38"/>
    </row>
    <row r="3399" spans="3:4">
      <c r="C3399" s="38"/>
      <c r="D3399" s="38"/>
    </row>
    <row r="3400" spans="3:4">
      <c r="C3400" s="38"/>
      <c r="D3400" s="38"/>
    </row>
    <row r="3401" spans="3:4">
      <c r="C3401" s="38"/>
      <c r="D3401" s="38"/>
    </row>
    <row r="3402" spans="3:4">
      <c r="C3402" s="38"/>
      <c r="D3402" s="38"/>
    </row>
    <row r="3403" spans="3:4">
      <c r="C3403" s="38"/>
      <c r="D3403" s="38"/>
    </row>
    <row r="3404" spans="3:4">
      <c r="C3404" s="38"/>
      <c r="D3404" s="38"/>
    </row>
    <row r="3405" spans="3:4">
      <c r="C3405" s="38"/>
      <c r="D3405" s="38"/>
    </row>
    <row r="3406" spans="3:4">
      <c r="C3406" s="38"/>
      <c r="D3406" s="38"/>
    </row>
    <row r="3407" spans="3:4">
      <c r="C3407" s="38"/>
      <c r="D3407" s="38"/>
    </row>
    <row r="3408" spans="3:4">
      <c r="C3408" s="38"/>
      <c r="D3408" s="38"/>
    </row>
    <row r="3409" spans="3:4">
      <c r="C3409" s="38"/>
      <c r="D3409" s="38"/>
    </row>
    <row r="3410" spans="3:4">
      <c r="C3410" s="38"/>
      <c r="D3410" s="38"/>
    </row>
    <row r="3411" spans="3:4">
      <c r="C3411" s="38"/>
      <c r="D3411" s="38"/>
    </row>
    <row r="3412" spans="3:4">
      <c r="C3412" s="38"/>
      <c r="D3412" s="38"/>
    </row>
    <row r="3413" spans="3:4">
      <c r="C3413" s="38"/>
      <c r="D3413" s="38"/>
    </row>
    <row r="3414" spans="3:4">
      <c r="C3414" s="38"/>
      <c r="D3414" s="38"/>
    </row>
    <row r="3415" spans="3:4">
      <c r="C3415" s="38"/>
      <c r="D3415" s="38"/>
    </row>
    <row r="3416" spans="3:4">
      <c r="C3416" s="38"/>
      <c r="D3416" s="38"/>
    </row>
    <row r="3417" spans="3:4">
      <c r="C3417" s="38"/>
      <c r="D3417" s="38"/>
    </row>
    <row r="3418" spans="3:4">
      <c r="C3418" s="38"/>
      <c r="D3418" s="38"/>
    </row>
    <row r="3419" spans="3:4">
      <c r="C3419" s="38"/>
      <c r="D3419" s="38"/>
    </row>
    <row r="3420" spans="3:4">
      <c r="C3420" s="38"/>
      <c r="D3420" s="38"/>
    </row>
    <row r="3421" spans="3:4">
      <c r="C3421" s="38"/>
      <c r="D3421" s="38"/>
    </row>
    <row r="3422" spans="3:4">
      <c r="C3422" s="38"/>
      <c r="D3422" s="38"/>
    </row>
    <row r="3423" spans="3:4">
      <c r="C3423" s="38"/>
      <c r="D3423" s="38"/>
    </row>
    <row r="3424" spans="3:4">
      <c r="C3424" s="38"/>
      <c r="D3424" s="38"/>
    </row>
    <row r="3425" spans="3:4">
      <c r="C3425" s="38"/>
      <c r="D3425" s="38"/>
    </row>
    <row r="3426" spans="3:4">
      <c r="C3426" s="38"/>
      <c r="D3426" s="38"/>
    </row>
    <row r="3427" spans="3:4">
      <c r="C3427" s="38"/>
      <c r="D3427" s="38"/>
    </row>
    <row r="3428" spans="3:4">
      <c r="C3428" s="38"/>
      <c r="D3428" s="38"/>
    </row>
    <row r="3429" spans="3:4">
      <c r="C3429" s="38"/>
      <c r="D3429" s="38"/>
    </row>
    <row r="3430" spans="3:4">
      <c r="C3430" s="38"/>
      <c r="D3430" s="38"/>
    </row>
    <row r="3431" spans="3:4">
      <c r="C3431" s="38"/>
      <c r="D3431" s="38"/>
    </row>
    <row r="3432" spans="3:4">
      <c r="C3432" s="38"/>
      <c r="D3432" s="38"/>
    </row>
    <row r="3433" spans="3:4">
      <c r="C3433" s="38"/>
      <c r="D3433" s="38"/>
    </row>
    <row r="3434" spans="3:4">
      <c r="C3434" s="38"/>
      <c r="D3434" s="38"/>
    </row>
    <row r="3435" spans="3:4">
      <c r="C3435" s="38"/>
      <c r="D3435" s="38"/>
    </row>
    <row r="3436" spans="3:4">
      <c r="C3436" s="38"/>
      <c r="D3436" s="38"/>
    </row>
    <row r="3437" spans="3:4">
      <c r="C3437" s="38"/>
      <c r="D3437" s="38"/>
    </row>
    <row r="3438" spans="3:4">
      <c r="C3438" s="38"/>
      <c r="D3438" s="38"/>
    </row>
    <row r="3439" spans="3:4">
      <c r="C3439" s="38"/>
      <c r="D3439" s="38"/>
    </row>
    <row r="3440" spans="3:4">
      <c r="C3440" s="38"/>
      <c r="D3440" s="38"/>
    </row>
    <row r="3441" spans="3:4">
      <c r="C3441" s="38"/>
      <c r="D3441" s="38"/>
    </row>
    <row r="3442" spans="3:4">
      <c r="C3442" s="38"/>
      <c r="D3442" s="38"/>
    </row>
    <row r="3443" spans="3:4">
      <c r="C3443" s="38"/>
      <c r="D3443" s="38"/>
    </row>
    <row r="3444" spans="3:4">
      <c r="C3444" s="38"/>
      <c r="D3444" s="38"/>
    </row>
    <row r="3445" spans="3:4">
      <c r="C3445" s="38"/>
      <c r="D3445" s="38"/>
    </row>
    <row r="3446" spans="3:4">
      <c r="C3446" s="38"/>
      <c r="D3446" s="38"/>
    </row>
    <row r="3447" spans="3:4">
      <c r="C3447" s="38"/>
      <c r="D3447" s="38"/>
    </row>
    <row r="3448" spans="3:4">
      <c r="C3448" s="38"/>
      <c r="D3448" s="38"/>
    </row>
    <row r="3449" spans="3:4">
      <c r="C3449" s="38"/>
      <c r="D3449" s="38"/>
    </row>
    <row r="3450" spans="3:4">
      <c r="C3450" s="38"/>
      <c r="D3450" s="38"/>
    </row>
    <row r="3451" spans="3:4">
      <c r="C3451" s="38"/>
      <c r="D3451" s="38"/>
    </row>
    <row r="3452" spans="3:4">
      <c r="C3452" s="38"/>
      <c r="D3452" s="38"/>
    </row>
    <row r="3453" spans="3:4">
      <c r="C3453" s="38"/>
      <c r="D3453" s="38"/>
    </row>
    <row r="3454" spans="3:4">
      <c r="C3454" s="38"/>
      <c r="D3454" s="38"/>
    </row>
    <row r="3455" spans="3:4">
      <c r="C3455" s="38"/>
      <c r="D3455" s="38"/>
    </row>
    <row r="3456" spans="3:4">
      <c r="C3456" s="38"/>
      <c r="D3456" s="38"/>
    </row>
    <row r="3457" spans="3:4">
      <c r="C3457" s="38"/>
      <c r="D3457" s="38"/>
    </row>
    <row r="3458" spans="3:4">
      <c r="C3458" s="38"/>
      <c r="D3458" s="38"/>
    </row>
    <row r="3459" spans="3:4">
      <c r="C3459" s="38"/>
      <c r="D3459" s="38"/>
    </row>
    <row r="3460" spans="3:4">
      <c r="C3460" s="38"/>
      <c r="D3460" s="38"/>
    </row>
    <row r="3461" spans="3:4">
      <c r="C3461" s="38"/>
      <c r="D3461" s="38"/>
    </row>
    <row r="3462" spans="3:4">
      <c r="C3462" s="38"/>
      <c r="D3462" s="38"/>
    </row>
    <row r="3463" spans="3:4">
      <c r="C3463" s="38"/>
      <c r="D3463" s="38"/>
    </row>
    <row r="3464" spans="3:4">
      <c r="C3464" s="38"/>
      <c r="D3464" s="38"/>
    </row>
    <row r="3465" spans="3:4">
      <c r="C3465" s="38"/>
      <c r="D3465" s="38"/>
    </row>
    <row r="3466" spans="3:4">
      <c r="C3466" s="38"/>
      <c r="D3466" s="38"/>
    </row>
    <row r="3467" spans="3:4">
      <c r="C3467" s="38"/>
      <c r="D3467" s="38"/>
    </row>
    <row r="3468" spans="3:4">
      <c r="C3468" s="38"/>
      <c r="D3468" s="38"/>
    </row>
    <row r="3469" spans="3:4">
      <c r="C3469" s="38"/>
      <c r="D3469" s="38"/>
    </row>
    <row r="3470" spans="3:4">
      <c r="C3470" s="38"/>
      <c r="D3470" s="38"/>
    </row>
    <row r="3471" spans="3:4">
      <c r="C3471" s="38"/>
      <c r="D3471" s="38"/>
    </row>
    <row r="3472" spans="3:4">
      <c r="C3472" s="38"/>
      <c r="D3472" s="38"/>
    </row>
    <row r="3473" spans="3:4">
      <c r="C3473" s="38"/>
      <c r="D3473" s="38"/>
    </row>
    <row r="3474" spans="3:4">
      <c r="C3474" s="38"/>
      <c r="D3474" s="38"/>
    </row>
    <row r="3475" spans="3:4">
      <c r="C3475" s="38"/>
      <c r="D3475" s="38"/>
    </row>
    <row r="3476" spans="3:4">
      <c r="C3476" s="38"/>
      <c r="D3476" s="38"/>
    </row>
    <row r="3477" spans="3:4">
      <c r="C3477" s="38"/>
      <c r="D3477" s="38"/>
    </row>
    <row r="3478" spans="3:4">
      <c r="C3478" s="38"/>
      <c r="D3478" s="38"/>
    </row>
    <row r="3479" spans="3:4">
      <c r="C3479" s="38"/>
      <c r="D3479" s="38"/>
    </row>
    <row r="3480" spans="3:4">
      <c r="C3480" s="38"/>
      <c r="D3480" s="38"/>
    </row>
    <row r="3481" spans="3:4">
      <c r="C3481" s="38"/>
      <c r="D3481" s="38"/>
    </row>
    <row r="3482" spans="3:4">
      <c r="C3482" s="38"/>
      <c r="D3482" s="38"/>
    </row>
    <row r="3483" spans="3:4">
      <c r="C3483" s="38"/>
      <c r="D3483" s="38"/>
    </row>
    <row r="3484" spans="3:4">
      <c r="C3484" s="38"/>
      <c r="D3484" s="38"/>
    </row>
    <row r="3485" spans="3:4">
      <c r="C3485" s="38"/>
      <c r="D3485" s="38"/>
    </row>
    <row r="3486" spans="3:4">
      <c r="C3486" s="38"/>
      <c r="D3486" s="38"/>
    </row>
    <row r="3487" spans="3:4">
      <c r="C3487" s="38"/>
      <c r="D3487" s="38"/>
    </row>
    <row r="3488" spans="3:4">
      <c r="C3488" s="38"/>
      <c r="D3488" s="38"/>
    </row>
    <row r="3489" spans="3:4">
      <c r="C3489" s="38"/>
      <c r="D3489" s="38"/>
    </row>
    <row r="3490" spans="3:4">
      <c r="C3490" s="38"/>
      <c r="D3490" s="38"/>
    </row>
    <row r="3491" spans="3:4">
      <c r="C3491" s="38"/>
      <c r="D3491" s="38"/>
    </row>
    <row r="3492" spans="3:4">
      <c r="C3492" s="38"/>
      <c r="D3492" s="38"/>
    </row>
    <row r="3493" spans="3:4">
      <c r="C3493" s="38"/>
      <c r="D3493" s="38"/>
    </row>
    <row r="3494" spans="3:4">
      <c r="C3494" s="38"/>
      <c r="D3494" s="38"/>
    </row>
    <row r="3495" spans="3:4">
      <c r="C3495" s="38"/>
      <c r="D3495" s="38"/>
    </row>
    <row r="3496" spans="3:4">
      <c r="C3496" s="38"/>
      <c r="D3496" s="38"/>
    </row>
    <row r="3497" spans="3:4">
      <c r="C3497" s="38"/>
      <c r="D3497" s="38"/>
    </row>
    <row r="3498" spans="3:4">
      <c r="C3498" s="38"/>
      <c r="D3498" s="38"/>
    </row>
    <row r="3499" spans="3:4">
      <c r="C3499" s="38"/>
      <c r="D3499" s="38"/>
    </row>
    <row r="3500" spans="3:4">
      <c r="C3500" s="38"/>
      <c r="D3500" s="38"/>
    </row>
    <row r="3501" spans="3:4">
      <c r="C3501" s="38"/>
      <c r="D3501" s="38"/>
    </row>
    <row r="3502" spans="3:4">
      <c r="C3502" s="38"/>
      <c r="D3502" s="38"/>
    </row>
    <row r="3503" spans="3:4">
      <c r="C3503" s="38"/>
      <c r="D3503" s="38"/>
    </row>
    <row r="3504" spans="3:4">
      <c r="C3504" s="38"/>
      <c r="D3504" s="38"/>
    </row>
    <row r="3505" spans="3:4">
      <c r="C3505" s="38"/>
      <c r="D3505" s="38"/>
    </row>
    <row r="3506" spans="3:4">
      <c r="C3506" s="38"/>
      <c r="D3506" s="38"/>
    </row>
    <row r="3507" spans="3:4">
      <c r="C3507" s="38"/>
      <c r="D3507" s="38"/>
    </row>
    <row r="3508" spans="3:4">
      <c r="C3508" s="38"/>
      <c r="D3508" s="38"/>
    </row>
    <row r="3509" spans="3:4">
      <c r="C3509" s="38"/>
      <c r="D3509" s="38"/>
    </row>
    <row r="3510" spans="3:4">
      <c r="C3510" s="38"/>
      <c r="D3510" s="38"/>
    </row>
    <row r="3511" spans="3:4">
      <c r="C3511" s="38"/>
      <c r="D3511" s="38"/>
    </row>
    <row r="3512" spans="3:4">
      <c r="C3512" s="38"/>
      <c r="D3512" s="38"/>
    </row>
    <row r="3513" spans="3:4">
      <c r="C3513" s="38"/>
      <c r="D3513" s="38"/>
    </row>
    <row r="3514" spans="3:4">
      <c r="C3514" s="38"/>
      <c r="D3514" s="38"/>
    </row>
    <row r="3515" spans="3:4">
      <c r="C3515" s="38"/>
      <c r="D3515" s="38"/>
    </row>
    <row r="3516" spans="3:4">
      <c r="C3516" s="38"/>
      <c r="D3516" s="38"/>
    </row>
    <row r="3517" spans="3:4">
      <c r="C3517" s="38"/>
      <c r="D3517" s="38"/>
    </row>
    <row r="3518" spans="3:4">
      <c r="C3518" s="38"/>
      <c r="D3518" s="38"/>
    </row>
    <row r="3519" spans="3:4">
      <c r="C3519" s="38"/>
      <c r="D3519" s="38"/>
    </row>
    <row r="3520" spans="3:4">
      <c r="C3520" s="38"/>
      <c r="D3520" s="38"/>
    </row>
    <row r="3521" spans="3:4">
      <c r="C3521" s="38"/>
      <c r="D3521" s="38"/>
    </row>
    <row r="3522" spans="3:4">
      <c r="C3522" s="38"/>
      <c r="D3522" s="38"/>
    </row>
    <row r="3523" spans="3:4">
      <c r="C3523" s="38"/>
      <c r="D3523" s="38"/>
    </row>
    <row r="3524" spans="3:4">
      <c r="C3524" s="38"/>
      <c r="D3524" s="38"/>
    </row>
    <row r="3525" spans="3:4">
      <c r="C3525" s="38"/>
      <c r="D3525" s="38"/>
    </row>
    <row r="3526" spans="3:4">
      <c r="C3526" s="38"/>
      <c r="D3526" s="38"/>
    </row>
    <row r="3527" spans="3:4">
      <c r="C3527" s="38"/>
      <c r="D3527" s="38"/>
    </row>
    <row r="3528" spans="3:4">
      <c r="C3528" s="38"/>
      <c r="D3528" s="38"/>
    </row>
    <row r="3529" spans="3:4">
      <c r="C3529" s="38"/>
      <c r="D3529" s="38"/>
    </row>
    <row r="3530" spans="3:4">
      <c r="C3530" s="38"/>
      <c r="D3530" s="38"/>
    </row>
    <row r="3531" spans="3:4">
      <c r="C3531" s="38"/>
      <c r="D3531" s="38"/>
    </row>
    <row r="3532" spans="3:4">
      <c r="C3532" s="38"/>
      <c r="D3532" s="38"/>
    </row>
    <row r="3533" spans="3:4">
      <c r="C3533" s="38"/>
      <c r="D3533" s="38"/>
    </row>
    <row r="3534" spans="3:4">
      <c r="C3534" s="38"/>
      <c r="D3534" s="38"/>
    </row>
    <row r="3535" spans="3:4">
      <c r="C3535" s="38"/>
      <c r="D3535" s="38"/>
    </row>
    <row r="3536" spans="3:4">
      <c r="C3536" s="38"/>
      <c r="D3536" s="38"/>
    </row>
    <row r="3537" spans="3:4">
      <c r="C3537" s="38"/>
      <c r="D3537" s="38"/>
    </row>
    <row r="3538" spans="3:4">
      <c r="C3538" s="38"/>
      <c r="D3538" s="38"/>
    </row>
    <row r="3539" spans="3:4">
      <c r="C3539" s="38"/>
      <c r="D3539" s="38"/>
    </row>
    <row r="3540" spans="3:4">
      <c r="C3540" s="38"/>
      <c r="D3540" s="38"/>
    </row>
    <row r="3541" spans="3:4">
      <c r="C3541" s="38"/>
      <c r="D3541" s="38"/>
    </row>
    <row r="3542" spans="3:4">
      <c r="C3542" s="38"/>
      <c r="D3542" s="38"/>
    </row>
    <row r="3543" spans="3:4">
      <c r="C3543" s="38"/>
      <c r="D3543" s="38"/>
    </row>
    <row r="3544" spans="3:4">
      <c r="C3544" s="38"/>
      <c r="D3544" s="38"/>
    </row>
    <row r="3545" spans="3:4">
      <c r="C3545" s="38"/>
      <c r="D3545" s="38"/>
    </row>
    <row r="3546" spans="3:4">
      <c r="C3546" s="38"/>
      <c r="D3546" s="38"/>
    </row>
    <row r="3547" spans="3:4">
      <c r="C3547" s="38"/>
      <c r="D3547" s="38"/>
    </row>
    <row r="3548" spans="3:4">
      <c r="C3548" s="38"/>
      <c r="D3548" s="38"/>
    </row>
    <row r="3549" spans="3:4">
      <c r="C3549" s="38"/>
      <c r="D3549" s="38"/>
    </row>
    <row r="3550" spans="3:4">
      <c r="C3550" s="38"/>
      <c r="D3550" s="38"/>
    </row>
    <row r="3551" spans="3:4">
      <c r="C3551" s="38"/>
      <c r="D3551" s="38"/>
    </row>
    <row r="3552" spans="3:4">
      <c r="C3552" s="38"/>
      <c r="D3552" s="38"/>
    </row>
    <row r="3553" spans="3:4">
      <c r="C3553" s="38"/>
      <c r="D3553" s="38"/>
    </row>
    <row r="3554" spans="3:4">
      <c r="C3554" s="38"/>
      <c r="D3554" s="38"/>
    </row>
    <row r="3555" spans="3:4">
      <c r="C3555" s="38"/>
      <c r="D3555" s="38"/>
    </row>
    <row r="3556" spans="3:4">
      <c r="C3556" s="38"/>
      <c r="D3556" s="38"/>
    </row>
    <row r="3557" spans="3:4">
      <c r="C3557" s="38"/>
      <c r="D3557" s="38"/>
    </row>
    <row r="3558" spans="3:4">
      <c r="C3558" s="38"/>
      <c r="D3558" s="38"/>
    </row>
    <row r="3559" spans="3:4">
      <c r="C3559" s="38"/>
      <c r="D3559" s="38"/>
    </row>
    <row r="3560" spans="3:4">
      <c r="C3560" s="38"/>
      <c r="D3560" s="38"/>
    </row>
    <row r="3561" spans="3:4">
      <c r="C3561" s="38"/>
      <c r="D3561" s="38"/>
    </row>
    <row r="3562" spans="3:4">
      <c r="C3562" s="38"/>
      <c r="D3562" s="38"/>
    </row>
    <row r="3563" spans="3:4">
      <c r="C3563" s="38"/>
      <c r="D3563" s="38"/>
    </row>
    <row r="3564" spans="3:4">
      <c r="C3564" s="38"/>
      <c r="D3564" s="38"/>
    </row>
    <row r="3565" spans="3:4">
      <c r="C3565" s="38"/>
      <c r="D3565" s="38"/>
    </row>
    <row r="3566" spans="3:4">
      <c r="C3566" s="38"/>
      <c r="D3566" s="38"/>
    </row>
    <row r="3567" spans="3:4">
      <c r="C3567" s="38"/>
      <c r="D3567" s="38"/>
    </row>
    <row r="3568" spans="3:4">
      <c r="C3568" s="38"/>
      <c r="D3568" s="38"/>
    </row>
    <row r="3569" spans="3:4">
      <c r="C3569" s="38"/>
      <c r="D3569" s="38"/>
    </row>
    <row r="3570" spans="3:4">
      <c r="C3570" s="38"/>
      <c r="D3570" s="38"/>
    </row>
    <row r="3571" spans="3:4">
      <c r="C3571" s="38"/>
      <c r="D3571" s="38"/>
    </row>
    <row r="3572" spans="3:4">
      <c r="C3572" s="38"/>
      <c r="D3572" s="38"/>
    </row>
    <row r="3573" spans="3:4">
      <c r="C3573" s="38"/>
      <c r="D3573" s="38"/>
    </row>
    <row r="3574" spans="3:4">
      <c r="C3574" s="38"/>
      <c r="D3574" s="38"/>
    </row>
    <row r="3575" spans="3:4">
      <c r="C3575" s="38"/>
      <c r="D3575" s="38"/>
    </row>
    <row r="3576" spans="3:4">
      <c r="C3576" s="38"/>
      <c r="D3576" s="38"/>
    </row>
    <row r="3577" spans="3:4">
      <c r="C3577" s="38"/>
      <c r="D3577" s="38"/>
    </row>
    <row r="3578" spans="3:4">
      <c r="C3578" s="38"/>
      <c r="D3578" s="38"/>
    </row>
    <row r="3579" spans="3:4">
      <c r="C3579" s="38"/>
      <c r="D3579" s="38"/>
    </row>
    <row r="3580" spans="3:4">
      <c r="C3580" s="38"/>
      <c r="D3580" s="38"/>
    </row>
    <row r="3581" spans="3:4">
      <c r="C3581" s="38"/>
      <c r="D3581" s="38"/>
    </row>
    <row r="3582" spans="3:4">
      <c r="C3582" s="38"/>
      <c r="D3582" s="38"/>
    </row>
    <row r="3583" spans="3:4">
      <c r="C3583" s="38"/>
      <c r="D3583" s="38"/>
    </row>
    <row r="3584" spans="3:4">
      <c r="C3584" s="38"/>
      <c r="D3584" s="38"/>
    </row>
    <row r="3585" spans="3:4">
      <c r="C3585" s="38"/>
      <c r="D3585" s="38"/>
    </row>
    <row r="3586" spans="3:4">
      <c r="C3586" s="38"/>
      <c r="D3586" s="38"/>
    </row>
    <row r="3587" spans="3:4">
      <c r="C3587" s="38"/>
      <c r="D3587" s="38"/>
    </row>
    <row r="3588" spans="3:4">
      <c r="C3588" s="38"/>
      <c r="D3588" s="38"/>
    </row>
    <row r="3589" spans="3:4">
      <c r="C3589" s="38"/>
      <c r="D3589" s="38"/>
    </row>
    <row r="3590" spans="3:4">
      <c r="C3590" s="38"/>
      <c r="D3590" s="38"/>
    </row>
    <row r="3591" spans="3:4">
      <c r="C3591" s="38"/>
      <c r="D3591" s="38"/>
    </row>
    <row r="3592" spans="3:4">
      <c r="C3592" s="38"/>
      <c r="D3592" s="38"/>
    </row>
    <row r="3593" spans="3:4">
      <c r="C3593" s="38"/>
      <c r="D3593" s="38"/>
    </row>
    <row r="3594" spans="3:4">
      <c r="C3594" s="38"/>
      <c r="D3594" s="38"/>
    </row>
    <row r="3595" spans="3:4">
      <c r="C3595" s="38"/>
      <c r="D3595" s="38"/>
    </row>
    <row r="3596" spans="3:4">
      <c r="C3596" s="38"/>
      <c r="D3596" s="38"/>
    </row>
    <row r="3597" spans="3:4">
      <c r="C3597" s="38"/>
      <c r="D3597" s="38"/>
    </row>
    <row r="3598" spans="3:4">
      <c r="C3598" s="38"/>
      <c r="D3598" s="38"/>
    </row>
    <row r="3599" spans="3:4">
      <c r="C3599" s="38"/>
      <c r="D3599" s="38"/>
    </row>
    <row r="3600" spans="3:4">
      <c r="C3600" s="38"/>
      <c r="D3600" s="38"/>
    </row>
    <row r="3601" spans="3:4">
      <c r="C3601" s="38"/>
      <c r="D3601" s="38"/>
    </row>
    <row r="3602" spans="3:4">
      <c r="C3602" s="38"/>
      <c r="D3602" s="38"/>
    </row>
    <row r="3603" spans="3:4">
      <c r="C3603" s="38"/>
      <c r="D3603" s="38"/>
    </row>
    <row r="3604" spans="3:4">
      <c r="C3604" s="38"/>
      <c r="D3604" s="38"/>
    </row>
    <row r="3605" spans="3:4">
      <c r="C3605" s="38"/>
      <c r="D3605" s="38"/>
    </row>
    <row r="3606" spans="3:4">
      <c r="C3606" s="38"/>
      <c r="D3606" s="38"/>
    </row>
    <row r="3607" spans="3:4">
      <c r="C3607" s="38"/>
      <c r="D3607" s="38"/>
    </row>
    <row r="3608" spans="3:4">
      <c r="C3608" s="38"/>
      <c r="D3608" s="38"/>
    </row>
    <row r="3609" spans="3:4">
      <c r="C3609" s="38"/>
      <c r="D3609" s="38"/>
    </row>
    <row r="3610" spans="3:4">
      <c r="C3610" s="38"/>
      <c r="D3610" s="38"/>
    </row>
    <row r="3611" spans="3:4">
      <c r="C3611" s="38"/>
      <c r="D3611" s="38"/>
    </row>
    <row r="3612" spans="3:4">
      <c r="C3612" s="38"/>
      <c r="D3612" s="38"/>
    </row>
    <row r="3613" spans="3:4">
      <c r="C3613" s="38"/>
      <c r="D3613" s="38"/>
    </row>
    <row r="3614" spans="3:4">
      <c r="C3614" s="38"/>
      <c r="D3614" s="38"/>
    </row>
    <row r="3615" spans="3:4">
      <c r="C3615" s="38"/>
      <c r="D3615" s="38"/>
    </row>
    <row r="3616" spans="3:4">
      <c r="C3616" s="38"/>
      <c r="D3616" s="38"/>
    </row>
    <row r="3617" spans="3:4">
      <c r="C3617" s="38"/>
      <c r="D3617" s="38"/>
    </row>
    <row r="3618" spans="3:4">
      <c r="C3618" s="38"/>
      <c r="D3618" s="38"/>
    </row>
    <row r="3619" spans="3:4">
      <c r="C3619" s="38"/>
      <c r="D3619" s="38"/>
    </row>
    <row r="3620" spans="3:4">
      <c r="C3620" s="38"/>
      <c r="D3620" s="38"/>
    </row>
    <row r="3621" spans="3:4">
      <c r="C3621" s="38"/>
      <c r="D3621" s="38"/>
    </row>
    <row r="3622" spans="3:4">
      <c r="C3622" s="38"/>
      <c r="D3622" s="38"/>
    </row>
    <row r="3623" spans="3:4">
      <c r="C3623" s="38"/>
      <c r="D3623" s="38"/>
    </row>
    <row r="3624" spans="3:4">
      <c r="C3624" s="38"/>
      <c r="D3624" s="38"/>
    </row>
    <row r="3625" spans="3:4">
      <c r="C3625" s="38"/>
      <c r="D3625" s="38"/>
    </row>
    <row r="3626" spans="3:4">
      <c r="C3626" s="38"/>
      <c r="D3626" s="38"/>
    </row>
    <row r="3627" spans="3:4">
      <c r="C3627" s="38"/>
      <c r="D3627" s="38"/>
    </row>
    <row r="3628" spans="3:4">
      <c r="C3628" s="38"/>
      <c r="D3628" s="38"/>
    </row>
    <row r="3629" spans="3:4">
      <c r="C3629" s="38"/>
      <c r="D3629" s="38"/>
    </row>
    <row r="3630" spans="3:4">
      <c r="C3630" s="38"/>
      <c r="D3630" s="38"/>
    </row>
    <row r="3631" spans="3:4">
      <c r="C3631" s="38"/>
      <c r="D3631" s="38"/>
    </row>
    <row r="3632" spans="3:4">
      <c r="C3632" s="38"/>
      <c r="D3632" s="38"/>
    </row>
    <row r="3633" spans="3:4">
      <c r="C3633" s="38"/>
      <c r="D3633" s="38"/>
    </row>
    <row r="3634" spans="3:4">
      <c r="C3634" s="38"/>
      <c r="D3634" s="38"/>
    </row>
    <row r="3635" spans="3:4">
      <c r="C3635" s="38"/>
      <c r="D3635" s="38"/>
    </row>
    <row r="3636" spans="3:4">
      <c r="C3636" s="38"/>
      <c r="D3636" s="38"/>
    </row>
    <row r="3637" spans="3:4">
      <c r="C3637" s="38"/>
      <c r="D3637" s="38"/>
    </row>
    <row r="3638" spans="3:4">
      <c r="C3638" s="38"/>
      <c r="D3638" s="38"/>
    </row>
    <row r="3639" spans="3:4">
      <c r="C3639" s="38"/>
      <c r="D3639" s="38"/>
    </row>
    <row r="3640" spans="3:4">
      <c r="C3640" s="38"/>
      <c r="D3640" s="38"/>
    </row>
    <row r="3641" spans="3:4">
      <c r="C3641" s="38"/>
      <c r="D3641" s="38"/>
    </row>
    <row r="3642" spans="3:4">
      <c r="C3642" s="38"/>
      <c r="D3642" s="38"/>
    </row>
    <row r="3643" spans="3:4">
      <c r="C3643" s="38"/>
      <c r="D3643" s="38"/>
    </row>
    <row r="3644" spans="3:4">
      <c r="C3644" s="38"/>
      <c r="D3644" s="38"/>
    </row>
    <row r="3645" spans="3:4">
      <c r="C3645" s="38"/>
      <c r="D3645" s="38"/>
    </row>
    <row r="3646" spans="3:4">
      <c r="C3646" s="38"/>
      <c r="D3646" s="38"/>
    </row>
    <row r="3647" spans="3:4">
      <c r="C3647" s="38"/>
      <c r="D3647" s="38"/>
    </row>
    <row r="3648" spans="3:4">
      <c r="C3648" s="38"/>
      <c r="D3648" s="38"/>
    </row>
    <row r="3649" spans="3:4">
      <c r="C3649" s="38"/>
      <c r="D3649" s="38"/>
    </row>
    <row r="3650" spans="3:4">
      <c r="C3650" s="38"/>
      <c r="D3650" s="38"/>
    </row>
    <row r="3651" spans="3:4">
      <c r="C3651" s="38"/>
      <c r="D3651" s="38"/>
    </row>
    <row r="3652" spans="3:4">
      <c r="C3652" s="38"/>
      <c r="D3652" s="38"/>
    </row>
    <row r="3653" spans="3:4">
      <c r="C3653" s="38"/>
      <c r="D3653" s="38"/>
    </row>
    <row r="3654" spans="3:4">
      <c r="C3654" s="38"/>
      <c r="D3654" s="38"/>
    </row>
    <row r="3655" spans="3:4">
      <c r="C3655" s="38"/>
      <c r="D3655" s="38"/>
    </row>
    <row r="3656" spans="3:4">
      <c r="C3656" s="38"/>
      <c r="D3656" s="38"/>
    </row>
    <row r="3657" spans="3:4">
      <c r="C3657" s="38"/>
      <c r="D3657" s="38"/>
    </row>
    <row r="3658" spans="3:4">
      <c r="C3658" s="38"/>
      <c r="D3658" s="38"/>
    </row>
    <row r="3659" spans="3:4">
      <c r="C3659" s="38"/>
      <c r="D3659" s="38"/>
    </row>
    <row r="3660" spans="3:4">
      <c r="C3660" s="38"/>
      <c r="D3660" s="38"/>
    </row>
    <row r="3661" spans="3:4">
      <c r="C3661" s="38"/>
      <c r="D3661" s="38"/>
    </row>
    <row r="3662" spans="3:4">
      <c r="C3662" s="38"/>
      <c r="D3662" s="38"/>
    </row>
    <row r="3663" spans="3:4">
      <c r="C3663" s="38"/>
      <c r="D3663" s="38"/>
    </row>
    <row r="3664" spans="3:4">
      <c r="C3664" s="38"/>
      <c r="D3664" s="38"/>
    </row>
    <row r="3665" spans="3:4">
      <c r="C3665" s="38"/>
      <c r="D3665" s="38"/>
    </row>
    <row r="3666" spans="3:4">
      <c r="C3666" s="38"/>
      <c r="D3666" s="38"/>
    </row>
    <row r="3667" spans="3:4">
      <c r="C3667" s="38"/>
      <c r="D3667" s="38"/>
    </row>
    <row r="3668" spans="3:4">
      <c r="C3668" s="38"/>
      <c r="D3668" s="38"/>
    </row>
    <row r="3669" spans="3:4">
      <c r="C3669" s="38"/>
      <c r="D3669" s="38"/>
    </row>
    <row r="3670" spans="3:4">
      <c r="C3670" s="38"/>
      <c r="D3670" s="38"/>
    </row>
    <row r="3671" spans="3:4">
      <c r="C3671" s="38"/>
      <c r="D3671" s="38"/>
    </row>
    <row r="3672" spans="3:4">
      <c r="C3672" s="38"/>
      <c r="D3672" s="38"/>
    </row>
    <row r="3673" spans="3:4">
      <c r="C3673" s="38"/>
      <c r="D3673" s="38"/>
    </row>
    <row r="3674" spans="3:4">
      <c r="C3674" s="38"/>
      <c r="D3674" s="38"/>
    </row>
    <row r="3675" spans="3:4">
      <c r="C3675" s="38"/>
      <c r="D3675" s="38"/>
    </row>
    <row r="3676" spans="3:4">
      <c r="C3676" s="38"/>
      <c r="D3676" s="38"/>
    </row>
    <row r="3677" spans="3:4">
      <c r="C3677" s="38"/>
      <c r="D3677" s="38"/>
    </row>
    <row r="3678" spans="3:4">
      <c r="C3678" s="38"/>
      <c r="D3678" s="38"/>
    </row>
    <row r="3679" spans="3:4">
      <c r="C3679" s="38"/>
      <c r="D3679" s="38"/>
    </row>
    <row r="3680" spans="3:4">
      <c r="C3680" s="38"/>
      <c r="D3680" s="38"/>
    </row>
    <row r="3681" spans="3:4">
      <c r="C3681" s="38"/>
      <c r="D3681" s="38"/>
    </row>
    <row r="3682" spans="3:4">
      <c r="C3682" s="38"/>
      <c r="D3682" s="38"/>
    </row>
    <row r="3683" spans="3:4">
      <c r="C3683" s="38"/>
      <c r="D3683" s="38"/>
    </row>
    <row r="3684" spans="3:4">
      <c r="C3684" s="38"/>
      <c r="D3684" s="38"/>
    </row>
    <row r="3685" spans="3:4">
      <c r="C3685" s="38"/>
      <c r="D3685" s="38"/>
    </row>
    <row r="3686" spans="3:4">
      <c r="C3686" s="38"/>
      <c r="D3686" s="38"/>
    </row>
    <row r="3687" spans="3:4">
      <c r="C3687" s="38"/>
      <c r="D3687" s="38"/>
    </row>
    <row r="3688" spans="3:4">
      <c r="C3688" s="38"/>
      <c r="D3688" s="38"/>
    </row>
    <row r="3689" spans="3:4">
      <c r="C3689" s="38"/>
      <c r="D3689" s="38"/>
    </row>
    <row r="3690" spans="3:4">
      <c r="C3690" s="38"/>
      <c r="D3690" s="38"/>
    </row>
    <row r="3691" spans="3:4">
      <c r="C3691" s="38"/>
      <c r="D3691" s="38"/>
    </row>
    <row r="3692" spans="3:4">
      <c r="C3692" s="38"/>
      <c r="D3692" s="38"/>
    </row>
    <row r="3693" spans="3:4">
      <c r="C3693" s="38"/>
      <c r="D3693" s="38"/>
    </row>
    <row r="3694" spans="3:4">
      <c r="C3694" s="38"/>
      <c r="D3694" s="38"/>
    </row>
    <row r="3695" spans="3:4">
      <c r="C3695" s="38"/>
      <c r="D3695" s="38"/>
    </row>
    <row r="3696" spans="3:4">
      <c r="C3696" s="38"/>
      <c r="D3696" s="38"/>
    </row>
    <row r="3697" spans="3:4">
      <c r="C3697" s="38"/>
      <c r="D3697" s="38"/>
    </row>
    <row r="3698" spans="3:4">
      <c r="C3698" s="38"/>
      <c r="D3698" s="38"/>
    </row>
    <row r="3699" spans="3:4">
      <c r="C3699" s="38"/>
      <c r="D3699" s="38"/>
    </row>
    <row r="3700" spans="3:4">
      <c r="C3700" s="38"/>
      <c r="D3700" s="38"/>
    </row>
    <row r="3701" spans="3:4">
      <c r="C3701" s="38"/>
      <c r="D3701" s="38"/>
    </row>
    <row r="3702" spans="3:4">
      <c r="C3702" s="38"/>
      <c r="D3702" s="38"/>
    </row>
    <row r="3703" spans="3:4">
      <c r="C3703" s="38"/>
      <c r="D3703" s="38"/>
    </row>
    <row r="3704" spans="3:4">
      <c r="C3704" s="38"/>
      <c r="D3704" s="38"/>
    </row>
    <row r="3705" spans="3:4">
      <c r="C3705" s="38"/>
      <c r="D3705" s="38"/>
    </row>
    <row r="3706" spans="3:4">
      <c r="C3706" s="38"/>
      <c r="D3706" s="38"/>
    </row>
    <row r="3707" spans="3:4">
      <c r="C3707" s="38"/>
      <c r="D3707" s="38"/>
    </row>
    <row r="3708" spans="3:4">
      <c r="C3708" s="38"/>
      <c r="D3708" s="38"/>
    </row>
    <row r="3709" spans="3:4">
      <c r="C3709" s="38"/>
      <c r="D3709" s="38"/>
    </row>
    <row r="3710" spans="3:4">
      <c r="C3710" s="38"/>
      <c r="D3710" s="38"/>
    </row>
    <row r="3711" spans="3:4">
      <c r="C3711" s="38"/>
      <c r="D3711" s="38"/>
    </row>
    <row r="3712" spans="3:4">
      <c r="C3712" s="38"/>
      <c r="D3712" s="38"/>
    </row>
    <row r="3713" spans="3:4">
      <c r="C3713" s="38"/>
      <c r="D3713" s="38"/>
    </row>
    <row r="3714" spans="3:4">
      <c r="C3714" s="38"/>
      <c r="D3714" s="38"/>
    </row>
    <row r="3715" spans="3:4">
      <c r="C3715" s="38"/>
      <c r="D3715" s="38"/>
    </row>
    <row r="3716" spans="3:4">
      <c r="C3716" s="38"/>
      <c r="D3716" s="38"/>
    </row>
    <row r="3717" spans="3:4">
      <c r="C3717" s="38"/>
      <c r="D3717" s="38"/>
    </row>
    <row r="3718" spans="3:4">
      <c r="C3718" s="38"/>
      <c r="D3718" s="38"/>
    </row>
    <row r="3719" spans="3:4">
      <c r="C3719" s="38"/>
      <c r="D3719" s="38"/>
    </row>
    <row r="3720" spans="3:4">
      <c r="C3720" s="38"/>
      <c r="D3720" s="38"/>
    </row>
    <row r="3721" spans="3:4">
      <c r="C3721" s="38"/>
      <c r="D3721" s="38"/>
    </row>
    <row r="3722" spans="3:4">
      <c r="C3722" s="38"/>
      <c r="D3722" s="38"/>
    </row>
    <row r="3723" spans="3:4">
      <c r="C3723" s="38"/>
      <c r="D3723" s="38"/>
    </row>
    <row r="3724" spans="3:4">
      <c r="C3724" s="38"/>
      <c r="D3724" s="38"/>
    </row>
    <row r="3725" spans="3:4">
      <c r="C3725" s="38"/>
      <c r="D3725" s="38"/>
    </row>
    <row r="3726" spans="3:4">
      <c r="C3726" s="38"/>
      <c r="D3726" s="38"/>
    </row>
    <row r="3727" spans="3:4">
      <c r="C3727" s="38"/>
      <c r="D3727" s="38"/>
    </row>
    <row r="3728" spans="3:4">
      <c r="C3728" s="38"/>
      <c r="D3728" s="38"/>
    </row>
    <row r="3729" spans="3:4">
      <c r="C3729" s="38"/>
      <c r="D3729" s="38"/>
    </row>
    <row r="3730" spans="3:4">
      <c r="C3730" s="38"/>
      <c r="D3730" s="38"/>
    </row>
    <row r="3731" spans="3:4">
      <c r="C3731" s="38"/>
      <c r="D3731" s="38"/>
    </row>
    <row r="3732" spans="3:4">
      <c r="C3732" s="38"/>
      <c r="D3732" s="38"/>
    </row>
    <row r="3733" spans="3:4">
      <c r="C3733" s="38"/>
      <c r="D3733" s="38"/>
    </row>
    <row r="3734" spans="3:4">
      <c r="C3734" s="38"/>
      <c r="D3734" s="38"/>
    </row>
    <row r="3735" spans="3:4">
      <c r="C3735" s="38"/>
      <c r="D3735" s="38"/>
    </row>
    <row r="3736" spans="3:4">
      <c r="C3736" s="38"/>
      <c r="D3736" s="38"/>
    </row>
    <row r="3737" spans="3:4">
      <c r="C3737" s="38"/>
      <c r="D3737" s="38"/>
    </row>
    <row r="3738" spans="3:4">
      <c r="C3738" s="38"/>
      <c r="D3738" s="38"/>
    </row>
    <row r="3739" spans="3:4">
      <c r="C3739" s="38"/>
      <c r="D3739" s="38"/>
    </row>
    <row r="3740" spans="3:4">
      <c r="C3740" s="38"/>
      <c r="D3740" s="38"/>
    </row>
    <row r="3741" spans="3:4">
      <c r="C3741" s="38"/>
      <c r="D3741" s="38"/>
    </row>
    <row r="3742" spans="3:4">
      <c r="C3742" s="38"/>
      <c r="D3742" s="38"/>
    </row>
    <row r="3743" spans="3:4">
      <c r="C3743" s="38"/>
      <c r="D3743" s="38"/>
    </row>
    <row r="3744" spans="3:4">
      <c r="C3744" s="38"/>
      <c r="D3744" s="38"/>
    </row>
    <row r="3745" spans="3:4">
      <c r="C3745" s="38"/>
      <c r="D3745" s="38"/>
    </row>
    <row r="3746" spans="3:4">
      <c r="C3746" s="38"/>
      <c r="D3746" s="38"/>
    </row>
    <row r="3747" spans="3:4">
      <c r="C3747" s="38"/>
      <c r="D3747" s="38"/>
    </row>
    <row r="3748" spans="3:4">
      <c r="C3748" s="38"/>
      <c r="D3748" s="38"/>
    </row>
    <row r="3749" spans="3:4">
      <c r="C3749" s="38"/>
      <c r="D3749" s="38"/>
    </row>
    <row r="3750" spans="3:4">
      <c r="C3750" s="38"/>
      <c r="D3750" s="38"/>
    </row>
    <row r="3751" spans="3:4">
      <c r="C3751" s="38"/>
      <c r="D3751" s="38"/>
    </row>
    <row r="3752" spans="3:4">
      <c r="C3752" s="38"/>
      <c r="D3752" s="38"/>
    </row>
    <row r="3753" spans="3:4">
      <c r="C3753" s="38"/>
      <c r="D3753" s="38"/>
    </row>
    <row r="3754" spans="3:4">
      <c r="C3754" s="38"/>
      <c r="D3754" s="38"/>
    </row>
    <row r="3755" spans="3:4">
      <c r="C3755" s="38"/>
      <c r="D3755" s="38"/>
    </row>
    <row r="3756" spans="3:4">
      <c r="C3756" s="38"/>
      <c r="D3756" s="38"/>
    </row>
    <row r="3757" spans="3:4">
      <c r="C3757" s="38"/>
      <c r="D3757" s="38"/>
    </row>
    <row r="3758" spans="3:4">
      <c r="C3758" s="38"/>
      <c r="D3758" s="38"/>
    </row>
    <row r="3759" spans="3:4">
      <c r="C3759" s="38"/>
      <c r="D3759" s="38"/>
    </row>
    <row r="3760" spans="3:4">
      <c r="C3760" s="38"/>
      <c r="D3760" s="38"/>
    </row>
    <row r="3761" spans="3:4">
      <c r="C3761" s="38"/>
      <c r="D3761" s="38"/>
    </row>
    <row r="3762" spans="3:4">
      <c r="C3762" s="38"/>
      <c r="D3762" s="38"/>
    </row>
    <row r="3763" spans="3:4">
      <c r="C3763" s="38"/>
      <c r="D3763" s="38"/>
    </row>
    <row r="3764" spans="3:4">
      <c r="C3764" s="38"/>
      <c r="D3764" s="38"/>
    </row>
    <row r="3765" spans="3:4">
      <c r="C3765" s="38"/>
      <c r="D3765" s="38"/>
    </row>
    <row r="3766" spans="3:4">
      <c r="C3766" s="38"/>
      <c r="D3766" s="38"/>
    </row>
    <row r="3767" spans="3:4">
      <c r="C3767" s="38"/>
      <c r="D3767" s="38"/>
    </row>
    <row r="3768" spans="3:4">
      <c r="C3768" s="38"/>
      <c r="D3768" s="38"/>
    </row>
    <row r="3769" spans="3:4">
      <c r="C3769" s="38"/>
      <c r="D3769" s="38"/>
    </row>
    <row r="3770" spans="3:4">
      <c r="C3770" s="38"/>
      <c r="D3770" s="38"/>
    </row>
    <row r="3771" spans="3:4">
      <c r="C3771" s="38"/>
      <c r="D3771" s="38"/>
    </row>
    <row r="3772" spans="3:4">
      <c r="C3772" s="38"/>
      <c r="D3772" s="38"/>
    </row>
    <row r="3773" spans="3:4">
      <c r="C3773" s="38"/>
      <c r="D3773" s="38"/>
    </row>
    <row r="3774" spans="3:4">
      <c r="C3774" s="38"/>
      <c r="D3774" s="38"/>
    </row>
    <row r="3775" spans="3:4">
      <c r="C3775" s="38"/>
      <c r="D3775" s="38"/>
    </row>
    <row r="3776" spans="3:4">
      <c r="C3776" s="38"/>
      <c r="D3776" s="38"/>
    </row>
    <row r="3777" spans="3:4">
      <c r="C3777" s="38"/>
      <c r="D3777" s="38"/>
    </row>
    <row r="3778" spans="3:4">
      <c r="C3778" s="38"/>
      <c r="D3778" s="38"/>
    </row>
    <row r="3779" spans="3:4">
      <c r="C3779" s="38"/>
      <c r="D3779" s="38"/>
    </row>
    <row r="3780" spans="3:4">
      <c r="C3780" s="38"/>
      <c r="D3780" s="38"/>
    </row>
    <row r="3781" spans="3:4">
      <c r="C3781" s="38"/>
      <c r="D3781" s="38"/>
    </row>
    <row r="3782" spans="3:4">
      <c r="C3782" s="38"/>
      <c r="D3782" s="38"/>
    </row>
    <row r="3783" spans="3:4">
      <c r="C3783" s="38"/>
      <c r="D3783" s="38"/>
    </row>
    <row r="3784" spans="3:4">
      <c r="C3784" s="38"/>
      <c r="D3784" s="38"/>
    </row>
    <row r="3785" spans="3:4">
      <c r="C3785" s="38"/>
      <c r="D3785" s="38"/>
    </row>
    <row r="3786" spans="3:4">
      <c r="C3786" s="38"/>
      <c r="D3786" s="38"/>
    </row>
    <row r="3787" spans="3:4">
      <c r="C3787" s="38"/>
      <c r="D3787" s="38"/>
    </row>
    <row r="3788" spans="3:4">
      <c r="C3788" s="38"/>
      <c r="D3788" s="38"/>
    </row>
    <row r="3789" spans="3:4">
      <c r="C3789" s="38"/>
      <c r="D3789" s="38"/>
    </row>
    <row r="3790" spans="3:4">
      <c r="C3790" s="38"/>
      <c r="D3790" s="38"/>
    </row>
    <row r="3791" spans="3:4">
      <c r="C3791" s="38"/>
      <c r="D3791" s="38"/>
    </row>
    <row r="3792" spans="3:4">
      <c r="C3792" s="38"/>
      <c r="D3792" s="38"/>
    </row>
    <row r="3793" spans="3:4">
      <c r="C3793" s="38"/>
      <c r="D3793" s="38"/>
    </row>
    <row r="3794" spans="3:4">
      <c r="C3794" s="38"/>
      <c r="D3794" s="38"/>
    </row>
    <row r="3795" spans="3:4">
      <c r="C3795" s="38"/>
      <c r="D3795" s="38"/>
    </row>
    <row r="3796" spans="3:4">
      <c r="C3796" s="38"/>
      <c r="D3796" s="38"/>
    </row>
    <row r="3797" spans="3:4">
      <c r="C3797" s="38"/>
      <c r="D3797" s="38"/>
    </row>
    <row r="3798" spans="3:4">
      <c r="C3798" s="38"/>
      <c r="D3798" s="38"/>
    </row>
    <row r="3799" spans="3:4">
      <c r="C3799" s="38"/>
      <c r="D3799" s="38"/>
    </row>
    <row r="3800" spans="3:4">
      <c r="C3800" s="38"/>
      <c r="D3800" s="38"/>
    </row>
    <row r="3801" spans="3:4">
      <c r="C3801" s="38"/>
      <c r="D3801" s="38"/>
    </row>
    <row r="3802" spans="3:4">
      <c r="C3802" s="38"/>
      <c r="D3802" s="38"/>
    </row>
    <row r="3803" spans="3:4">
      <c r="C3803" s="38"/>
      <c r="D3803" s="38"/>
    </row>
    <row r="3804" spans="3:4">
      <c r="C3804" s="38"/>
      <c r="D3804" s="38"/>
    </row>
    <row r="3805" spans="3:4">
      <c r="C3805" s="38"/>
      <c r="D3805" s="38"/>
    </row>
    <row r="3806" spans="3:4">
      <c r="C3806" s="38"/>
      <c r="D3806" s="38"/>
    </row>
    <row r="3807" spans="3:4">
      <c r="C3807" s="38"/>
      <c r="D3807" s="38"/>
    </row>
    <row r="3808" spans="3:4">
      <c r="C3808" s="38"/>
      <c r="D3808" s="38"/>
    </row>
    <row r="3809" spans="3:4">
      <c r="C3809" s="38"/>
      <c r="D3809" s="38"/>
    </row>
    <row r="3810" spans="3:4">
      <c r="C3810" s="38"/>
      <c r="D3810" s="38"/>
    </row>
    <row r="3811" spans="3:4">
      <c r="C3811" s="38"/>
      <c r="D3811" s="38"/>
    </row>
    <row r="3812" spans="3:4">
      <c r="C3812" s="38"/>
      <c r="D3812" s="38"/>
    </row>
    <row r="3813" spans="3:4">
      <c r="C3813" s="38"/>
      <c r="D3813" s="38"/>
    </row>
    <row r="3814" spans="3:4">
      <c r="C3814" s="38"/>
      <c r="D3814" s="38"/>
    </row>
    <row r="3815" spans="3:4">
      <c r="C3815" s="38"/>
      <c r="D3815" s="38"/>
    </row>
    <row r="3816" spans="3:4">
      <c r="C3816" s="38"/>
      <c r="D3816" s="38"/>
    </row>
    <row r="3817" spans="3:4">
      <c r="C3817" s="38"/>
      <c r="D3817" s="38"/>
    </row>
    <row r="3818" spans="3:4">
      <c r="C3818" s="38"/>
      <c r="D3818" s="38"/>
    </row>
    <row r="3819" spans="3:4">
      <c r="C3819" s="38"/>
      <c r="D3819" s="38"/>
    </row>
    <row r="3820" spans="3:4">
      <c r="C3820" s="38"/>
      <c r="D3820" s="38"/>
    </row>
    <row r="3821" spans="3:4">
      <c r="C3821" s="38"/>
      <c r="D3821" s="38"/>
    </row>
    <row r="3822" spans="3:4">
      <c r="C3822" s="38"/>
      <c r="D3822" s="38"/>
    </row>
    <row r="3823" spans="3:4">
      <c r="C3823" s="38"/>
      <c r="D3823" s="38"/>
    </row>
    <row r="3824" spans="3:4">
      <c r="C3824" s="38"/>
      <c r="D3824" s="38"/>
    </row>
    <row r="3825" spans="3:4">
      <c r="C3825" s="38"/>
      <c r="D3825" s="38"/>
    </row>
    <row r="3826" spans="3:4">
      <c r="C3826" s="38"/>
      <c r="D3826" s="38"/>
    </row>
    <row r="3827" spans="3:4">
      <c r="C3827" s="38"/>
      <c r="D3827" s="38"/>
    </row>
    <row r="3828" spans="3:4">
      <c r="C3828" s="38"/>
      <c r="D3828" s="38"/>
    </row>
    <row r="3829" spans="3:4">
      <c r="C3829" s="38"/>
      <c r="D3829" s="38"/>
    </row>
    <row r="3830" spans="3:4">
      <c r="C3830" s="38"/>
      <c r="D3830" s="38"/>
    </row>
    <row r="3831" spans="3:4">
      <c r="C3831" s="38"/>
      <c r="D3831" s="38"/>
    </row>
    <row r="3832" spans="3:4">
      <c r="C3832" s="38"/>
      <c r="D3832" s="38"/>
    </row>
    <row r="3833" spans="3:4">
      <c r="C3833" s="38"/>
      <c r="D3833" s="38"/>
    </row>
    <row r="3834" spans="3:4">
      <c r="C3834" s="38"/>
      <c r="D3834" s="38"/>
    </row>
    <row r="3835" spans="3:4">
      <c r="C3835" s="38"/>
      <c r="D3835" s="38"/>
    </row>
    <row r="3836" spans="3:4">
      <c r="C3836" s="38"/>
      <c r="D3836" s="38"/>
    </row>
    <row r="3837" spans="3:4">
      <c r="C3837" s="38"/>
      <c r="D3837" s="38"/>
    </row>
    <row r="3838" spans="3:4">
      <c r="C3838" s="38"/>
      <c r="D3838" s="38"/>
    </row>
    <row r="3839" spans="3:4">
      <c r="C3839" s="38"/>
      <c r="D3839" s="38"/>
    </row>
    <row r="3840" spans="3:4">
      <c r="C3840" s="38"/>
      <c r="D3840" s="38"/>
    </row>
    <row r="3841" spans="3:4">
      <c r="C3841" s="38"/>
      <c r="D3841" s="38"/>
    </row>
    <row r="3842" spans="3:4">
      <c r="C3842" s="38"/>
      <c r="D3842" s="38"/>
    </row>
    <row r="3843" spans="3:4">
      <c r="C3843" s="38"/>
      <c r="D3843" s="38"/>
    </row>
    <row r="3844" spans="3:4">
      <c r="C3844" s="38"/>
      <c r="D3844" s="38"/>
    </row>
    <row r="3845" spans="3:4">
      <c r="C3845" s="38"/>
      <c r="D3845" s="38"/>
    </row>
    <row r="3846" spans="3:4">
      <c r="C3846" s="38"/>
      <c r="D3846" s="38"/>
    </row>
    <row r="3847" spans="3:4">
      <c r="C3847" s="38"/>
      <c r="D3847" s="38"/>
    </row>
    <row r="3848" spans="3:4">
      <c r="C3848" s="38"/>
      <c r="D3848" s="38"/>
    </row>
    <row r="3849" spans="3:4">
      <c r="C3849" s="38"/>
      <c r="D3849" s="38"/>
    </row>
    <row r="3850" spans="3:4">
      <c r="C3850" s="38"/>
      <c r="D3850" s="38"/>
    </row>
    <row r="3851" spans="3:4">
      <c r="C3851" s="38"/>
      <c r="D3851" s="38"/>
    </row>
    <row r="3852" spans="3:4">
      <c r="C3852" s="38"/>
      <c r="D3852" s="38"/>
    </row>
    <row r="3853" spans="3:4">
      <c r="C3853" s="38"/>
      <c r="D3853" s="38"/>
    </row>
    <row r="3854" spans="3:4">
      <c r="C3854" s="38"/>
      <c r="D3854" s="38"/>
    </row>
    <row r="3855" spans="3:4">
      <c r="C3855" s="38"/>
      <c r="D3855" s="38"/>
    </row>
    <row r="3856" spans="3:4">
      <c r="C3856" s="38"/>
      <c r="D3856" s="38"/>
    </row>
    <row r="3857" spans="3:4">
      <c r="C3857" s="38"/>
      <c r="D3857" s="38"/>
    </row>
    <row r="3858" spans="3:4">
      <c r="C3858" s="38"/>
      <c r="D3858" s="38"/>
    </row>
    <row r="3859" spans="3:4">
      <c r="C3859" s="38"/>
      <c r="D3859" s="38"/>
    </row>
    <row r="3860" spans="3:4">
      <c r="C3860" s="38"/>
      <c r="D3860" s="38"/>
    </row>
    <row r="3861" spans="3:4">
      <c r="C3861" s="38"/>
      <c r="D3861" s="38"/>
    </row>
    <row r="3862" spans="3:4">
      <c r="C3862" s="38"/>
      <c r="D3862" s="38"/>
    </row>
    <row r="3863" spans="3:4">
      <c r="C3863" s="38"/>
      <c r="D3863" s="38"/>
    </row>
    <row r="3864" spans="3:4">
      <c r="C3864" s="38"/>
      <c r="D3864" s="38"/>
    </row>
    <row r="3865" spans="3:4">
      <c r="C3865" s="38"/>
      <c r="D3865" s="38"/>
    </row>
    <row r="3866" spans="3:4">
      <c r="C3866" s="38"/>
      <c r="D3866" s="38"/>
    </row>
    <row r="3867" spans="3:4">
      <c r="C3867" s="38"/>
      <c r="D3867" s="38"/>
    </row>
    <row r="3868" spans="3:4">
      <c r="C3868" s="38"/>
      <c r="D3868" s="38"/>
    </row>
    <row r="3869" spans="3:4">
      <c r="C3869" s="38"/>
      <c r="D3869" s="38"/>
    </row>
    <row r="3870" spans="3:4">
      <c r="C3870" s="38"/>
      <c r="D3870" s="38"/>
    </row>
    <row r="3871" spans="3:4">
      <c r="C3871" s="38"/>
      <c r="D3871" s="38"/>
    </row>
    <row r="3872" spans="3:4">
      <c r="C3872" s="38"/>
      <c r="D3872" s="38"/>
    </row>
    <row r="3873" spans="3:4">
      <c r="C3873" s="38"/>
      <c r="D3873" s="38"/>
    </row>
    <row r="3874" spans="3:4">
      <c r="C3874" s="38"/>
      <c r="D3874" s="38"/>
    </row>
    <row r="3875" spans="3:4">
      <c r="C3875" s="38"/>
      <c r="D3875" s="38"/>
    </row>
    <row r="3876" spans="3:4">
      <c r="C3876" s="38"/>
      <c r="D3876" s="38"/>
    </row>
    <row r="3877" spans="3:4">
      <c r="C3877" s="38"/>
      <c r="D3877" s="38"/>
    </row>
    <row r="3878" spans="3:4">
      <c r="C3878" s="38"/>
      <c r="D3878" s="38"/>
    </row>
    <row r="3879" spans="3:4">
      <c r="C3879" s="38"/>
      <c r="D3879" s="38"/>
    </row>
    <row r="3880" spans="3:4">
      <c r="C3880" s="38"/>
      <c r="D3880" s="38"/>
    </row>
    <row r="3881" spans="3:4">
      <c r="C3881" s="38"/>
      <c r="D3881" s="38"/>
    </row>
    <row r="3882" spans="3:4">
      <c r="C3882" s="38"/>
      <c r="D3882" s="38"/>
    </row>
    <row r="3883" spans="3:4">
      <c r="C3883" s="38"/>
      <c r="D3883" s="38"/>
    </row>
    <row r="3884" spans="3:4">
      <c r="C3884" s="38"/>
      <c r="D3884" s="38"/>
    </row>
    <row r="3885" spans="3:4">
      <c r="C3885" s="38"/>
      <c r="D3885" s="38"/>
    </row>
    <row r="3886" spans="3:4">
      <c r="C3886" s="38"/>
      <c r="D3886" s="38"/>
    </row>
    <row r="3887" spans="3:4">
      <c r="C3887" s="38"/>
      <c r="D3887" s="38"/>
    </row>
    <row r="3888" spans="3:4">
      <c r="C3888" s="38"/>
      <c r="D3888" s="38"/>
    </row>
    <row r="3889" spans="3:4">
      <c r="C3889" s="38"/>
      <c r="D3889" s="38"/>
    </row>
    <row r="3890" spans="3:4">
      <c r="C3890" s="38"/>
      <c r="D3890" s="38"/>
    </row>
    <row r="3891" spans="3:4">
      <c r="C3891" s="38"/>
      <c r="D3891" s="38"/>
    </row>
    <row r="3892" spans="3:4">
      <c r="C3892" s="38"/>
      <c r="D3892" s="38"/>
    </row>
    <row r="3893" spans="3:4">
      <c r="C3893" s="38"/>
      <c r="D3893" s="38"/>
    </row>
    <row r="3894" spans="3:4">
      <c r="C3894" s="38"/>
      <c r="D3894" s="38"/>
    </row>
    <row r="3895" spans="3:4">
      <c r="C3895" s="38"/>
      <c r="D3895" s="38"/>
    </row>
    <row r="3896" spans="3:4">
      <c r="C3896" s="38"/>
      <c r="D3896" s="38"/>
    </row>
    <row r="3897" spans="3:4">
      <c r="C3897" s="38"/>
      <c r="D3897" s="38"/>
    </row>
    <row r="3898" spans="3:4">
      <c r="C3898" s="38"/>
      <c r="D3898" s="38"/>
    </row>
    <row r="3899" spans="3:4">
      <c r="C3899" s="38"/>
      <c r="D3899" s="38"/>
    </row>
    <row r="3900" spans="3:4">
      <c r="C3900" s="38"/>
      <c r="D3900" s="38"/>
    </row>
    <row r="3901" spans="3:4">
      <c r="C3901" s="38"/>
      <c r="D3901" s="38"/>
    </row>
    <row r="3902" spans="3:4">
      <c r="C3902" s="38"/>
      <c r="D3902" s="38"/>
    </row>
    <row r="3903" spans="3:4">
      <c r="C3903" s="38"/>
      <c r="D3903" s="38"/>
    </row>
    <row r="3904" spans="3:4">
      <c r="C3904" s="38"/>
      <c r="D3904" s="38"/>
    </row>
    <row r="3905" spans="3:4">
      <c r="C3905" s="38"/>
      <c r="D3905" s="38"/>
    </row>
    <row r="3906" spans="3:4">
      <c r="C3906" s="38"/>
      <c r="D3906" s="38"/>
    </row>
    <row r="3907" spans="3:4">
      <c r="C3907" s="38"/>
      <c r="D3907" s="38"/>
    </row>
    <row r="3908" spans="3:4">
      <c r="C3908" s="38"/>
      <c r="D3908" s="38"/>
    </row>
    <row r="3909" spans="3:4">
      <c r="C3909" s="38"/>
      <c r="D3909" s="38"/>
    </row>
    <row r="3910" spans="3:4">
      <c r="C3910" s="38"/>
      <c r="D3910" s="38"/>
    </row>
    <row r="3911" spans="3:4">
      <c r="C3911" s="38"/>
      <c r="D3911" s="38"/>
    </row>
    <row r="3912" spans="3:4">
      <c r="C3912" s="38"/>
      <c r="D3912" s="38"/>
    </row>
    <row r="3913" spans="3:4">
      <c r="C3913" s="38"/>
      <c r="D3913" s="38"/>
    </row>
    <row r="3914" spans="3:4">
      <c r="C3914" s="38"/>
      <c r="D3914" s="38"/>
    </row>
    <row r="3915" spans="3:4">
      <c r="C3915" s="38"/>
      <c r="D3915" s="38"/>
    </row>
    <row r="3916" spans="3:4">
      <c r="C3916" s="38"/>
      <c r="D3916" s="38"/>
    </row>
    <row r="3917" spans="3:4">
      <c r="C3917" s="38"/>
      <c r="D3917" s="38"/>
    </row>
    <row r="3918" spans="3:4">
      <c r="C3918" s="38"/>
      <c r="D3918" s="38"/>
    </row>
    <row r="3919" spans="3:4">
      <c r="C3919" s="38"/>
      <c r="D3919" s="38"/>
    </row>
    <row r="3920" spans="3:4">
      <c r="C3920" s="38"/>
      <c r="D3920" s="38"/>
    </row>
    <row r="3921" spans="3:4">
      <c r="C3921" s="38"/>
      <c r="D3921" s="38"/>
    </row>
    <row r="3922" spans="3:4">
      <c r="C3922" s="38"/>
      <c r="D3922" s="38"/>
    </row>
    <row r="3923" spans="3:4">
      <c r="C3923" s="38"/>
      <c r="D3923" s="38"/>
    </row>
    <row r="3924" spans="3:4">
      <c r="C3924" s="38"/>
      <c r="D3924" s="38"/>
    </row>
    <row r="3925" spans="3:4">
      <c r="C3925" s="38"/>
      <c r="D3925" s="38"/>
    </row>
    <row r="3926" spans="3:4">
      <c r="C3926" s="38"/>
      <c r="D3926" s="38"/>
    </row>
    <row r="3927" spans="3:4">
      <c r="C3927" s="38"/>
      <c r="D3927" s="38"/>
    </row>
    <row r="3928" spans="3:4">
      <c r="C3928" s="38"/>
      <c r="D3928" s="38"/>
    </row>
    <row r="3929" spans="3:4">
      <c r="C3929" s="38"/>
      <c r="D3929" s="38"/>
    </row>
    <row r="3930" spans="3:4">
      <c r="C3930" s="38"/>
      <c r="D3930" s="38"/>
    </row>
    <row r="3931" spans="3:4">
      <c r="C3931" s="38"/>
      <c r="D3931" s="38"/>
    </row>
    <row r="3932" spans="3:4">
      <c r="C3932" s="38"/>
      <c r="D3932" s="38"/>
    </row>
    <row r="3933" spans="3:4">
      <c r="C3933" s="38"/>
      <c r="D3933" s="38"/>
    </row>
    <row r="3934" spans="3:4">
      <c r="C3934" s="38"/>
      <c r="D3934" s="38"/>
    </row>
    <row r="3935" spans="3:4">
      <c r="C3935" s="38"/>
      <c r="D3935" s="38"/>
    </row>
    <row r="3936" spans="3:4">
      <c r="C3936" s="38"/>
      <c r="D3936" s="38"/>
    </row>
    <row r="3937" spans="3:4">
      <c r="C3937" s="38"/>
      <c r="D3937" s="38"/>
    </row>
    <row r="3938" spans="3:4">
      <c r="C3938" s="38"/>
      <c r="D3938" s="38"/>
    </row>
    <row r="3939" spans="3:4">
      <c r="C3939" s="38"/>
      <c r="D3939" s="38"/>
    </row>
    <row r="3940" spans="3:4">
      <c r="C3940" s="38"/>
      <c r="D3940" s="38"/>
    </row>
    <row r="3941" spans="3:4">
      <c r="C3941" s="38"/>
      <c r="D3941" s="38"/>
    </row>
    <row r="3942" spans="3:4">
      <c r="C3942" s="38"/>
      <c r="D3942" s="38"/>
    </row>
    <row r="3943" spans="3:4">
      <c r="C3943" s="38"/>
      <c r="D3943" s="38"/>
    </row>
    <row r="3944" spans="3:4">
      <c r="C3944" s="38"/>
      <c r="D3944" s="38"/>
    </row>
    <row r="3945" spans="3:4">
      <c r="C3945" s="38"/>
      <c r="D3945" s="38"/>
    </row>
    <row r="3946" spans="3:4">
      <c r="C3946" s="38"/>
      <c r="D3946" s="38"/>
    </row>
    <row r="3947" spans="3:4">
      <c r="C3947" s="38"/>
      <c r="D3947" s="38"/>
    </row>
    <row r="3948" spans="3:4">
      <c r="C3948" s="38"/>
      <c r="D3948" s="38"/>
    </row>
    <row r="3949" spans="3:4">
      <c r="C3949" s="38"/>
      <c r="D3949" s="38"/>
    </row>
    <row r="3950" spans="3:4">
      <c r="C3950" s="38"/>
      <c r="D3950" s="38"/>
    </row>
    <row r="3951" spans="3:4">
      <c r="C3951" s="38"/>
      <c r="D3951" s="38"/>
    </row>
    <row r="3952" spans="3:4">
      <c r="C3952" s="38"/>
      <c r="D3952" s="38"/>
    </row>
    <row r="3953" spans="3:4">
      <c r="C3953" s="38"/>
      <c r="D3953" s="38"/>
    </row>
    <row r="3954" spans="3:4">
      <c r="C3954" s="38"/>
      <c r="D3954" s="38"/>
    </row>
    <row r="3955" spans="3:4">
      <c r="C3955" s="38"/>
      <c r="D3955" s="38"/>
    </row>
    <row r="3956" spans="3:4">
      <c r="C3956" s="38"/>
      <c r="D3956" s="38"/>
    </row>
    <row r="3957" spans="3:4">
      <c r="C3957" s="38"/>
      <c r="D3957" s="38"/>
    </row>
    <row r="3958" spans="3:4">
      <c r="C3958" s="38"/>
      <c r="D3958" s="38"/>
    </row>
    <row r="3959" spans="3:4">
      <c r="C3959" s="38"/>
      <c r="D3959" s="38"/>
    </row>
    <row r="3960" spans="3:4">
      <c r="C3960" s="38"/>
      <c r="D3960" s="38"/>
    </row>
    <row r="3961" spans="3:4">
      <c r="C3961" s="38"/>
      <c r="D3961" s="38"/>
    </row>
    <row r="3962" spans="3:4">
      <c r="C3962" s="38"/>
      <c r="D3962" s="38"/>
    </row>
    <row r="3963" spans="3:4">
      <c r="C3963" s="38"/>
      <c r="D3963" s="38"/>
    </row>
    <row r="3964" spans="3:4">
      <c r="C3964" s="38"/>
      <c r="D3964" s="38"/>
    </row>
    <row r="3965" spans="3:4">
      <c r="C3965" s="38"/>
      <c r="D3965" s="38"/>
    </row>
    <row r="3966" spans="3:4">
      <c r="C3966" s="38"/>
      <c r="D3966" s="38"/>
    </row>
    <row r="3967" spans="3:4">
      <c r="C3967" s="38"/>
      <c r="D3967" s="38"/>
    </row>
    <row r="3968" spans="3:4">
      <c r="C3968" s="38"/>
      <c r="D3968" s="38"/>
    </row>
    <row r="3969" spans="3:4">
      <c r="C3969" s="38"/>
      <c r="D3969" s="38"/>
    </row>
    <row r="3970" spans="3:4">
      <c r="C3970" s="38"/>
      <c r="D3970" s="38"/>
    </row>
    <row r="3971" spans="3:4">
      <c r="C3971" s="38"/>
      <c r="D3971" s="38"/>
    </row>
    <row r="3972" spans="3:4">
      <c r="C3972" s="38"/>
      <c r="D3972" s="38"/>
    </row>
    <row r="3973" spans="3:4">
      <c r="C3973" s="38"/>
      <c r="D3973" s="38"/>
    </row>
    <row r="3974" spans="3:4">
      <c r="C3974" s="38"/>
      <c r="D3974" s="38"/>
    </row>
    <row r="3975" spans="3:4">
      <c r="C3975" s="38"/>
      <c r="D3975" s="38"/>
    </row>
    <row r="3976" spans="3:4">
      <c r="C3976" s="38"/>
      <c r="D3976" s="38"/>
    </row>
    <row r="3977" spans="3:4">
      <c r="C3977" s="38"/>
      <c r="D3977" s="38"/>
    </row>
    <row r="3978" spans="3:4">
      <c r="C3978" s="38"/>
      <c r="D3978" s="38"/>
    </row>
    <row r="3979" spans="3:4">
      <c r="C3979" s="38"/>
      <c r="D3979" s="38"/>
    </row>
    <row r="3980" spans="3:4">
      <c r="C3980" s="38"/>
      <c r="D3980" s="38"/>
    </row>
    <row r="3981" spans="3:4">
      <c r="C3981" s="38"/>
      <c r="D3981" s="38"/>
    </row>
    <row r="3982" spans="3:4">
      <c r="C3982" s="38"/>
      <c r="D3982" s="38"/>
    </row>
    <row r="3983" spans="3:4">
      <c r="C3983" s="38"/>
      <c r="D3983" s="38"/>
    </row>
    <row r="3984" spans="3:4">
      <c r="C3984" s="38"/>
      <c r="D3984" s="38"/>
    </row>
    <row r="3985" spans="3:4">
      <c r="C3985" s="38"/>
      <c r="D3985" s="38"/>
    </row>
    <row r="3986" spans="3:4">
      <c r="C3986" s="38"/>
      <c r="D3986" s="38"/>
    </row>
    <row r="3987" spans="3:4">
      <c r="C3987" s="38"/>
      <c r="D3987" s="38"/>
    </row>
    <row r="3988" spans="3:4">
      <c r="C3988" s="38"/>
      <c r="D3988" s="38"/>
    </row>
    <row r="3989" spans="3:4">
      <c r="C3989" s="38"/>
      <c r="D3989" s="38"/>
    </row>
    <row r="3990" spans="3:4">
      <c r="C3990" s="38"/>
      <c r="D3990" s="38"/>
    </row>
    <row r="3991" spans="3:4">
      <c r="C3991" s="38"/>
      <c r="D3991" s="38"/>
    </row>
    <row r="3992" spans="3:4">
      <c r="C3992" s="38"/>
      <c r="D3992" s="38"/>
    </row>
    <row r="3993" spans="3:4">
      <c r="C3993" s="38"/>
      <c r="D3993" s="38"/>
    </row>
    <row r="3994" spans="3:4">
      <c r="C3994" s="38"/>
      <c r="D3994" s="38"/>
    </row>
    <row r="3995" spans="3:4">
      <c r="C3995" s="38"/>
      <c r="D3995" s="38"/>
    </row>
    <row r="3996" spans="3:4">
      <c r="C3996" s="38"/>
      <c r="D3996" s="38"/>
    </row>
    <row r="3997" spans="3:4">
      <c r="C3997" s="38"/>
      <c r="D3997" s="38"/>
    </row>
    <row r="3998" spans="3:4">
      <c r="C3998" s="38"/>
      <c r="D3998" s="38"/>
    </row>
    <row r="3999" spans="3:4">
      <c r="C3999" s="38"/>
      <c r="D3999" s="38"/>
    </row>
    <row r="4000" spans="3:4">
      <c r="C4000" s="38"/>
      <c r="D4000" s="38"/>
    </row>
    <row r="4001" spans="3:4">
      <c r="C4001" s="38"/>
      <c r="D4001" s="38"/>
    </row>
    <row r="4002" spans="3:4">
      <c r="C4002" s="38"/>
      <c r="D4002" s="38"/>
    </row>
    <row r="4003" spans="3:4">
      <c r="C4003" s="38"/>
      <c r="D4003" s="38"/>
    </row>
    <row r="4004" spans="3:4">
      <c r="C4004" s="38"/>
      <c r="D4004" s="38"/>
    </row>
    <row r="4005" spans="3:4">
      <c r="C4005" s="38"/>
      <c r="D4005" s="38"/>
    </row>
    <row r="4006" spans="3:4">
      <c r="C4006" s="38"/>
      <c r="D4006" s="38"/>
    </row>
    <row r="4007" spans="3:4">
      <c r="C4007" s="38"/>
      <c r="D4007" s="38"/>
    </row>
    <row r="4008" spans="3:4">
      <c r="C4008" s="38"/>
      <c r="D4008" s="38"/>
    </row>
    <row r="4009" spans="3:4">
      <c r="C4009" s="38"/>
      <c r="D4009" s="38"/>
    </row>
    <row r="4010" spans="3:4">
      <c r="C4010" s="38"/>
      <c r="D4010" s="38"/>
    </row>
    <row r="4011" spans="3:4">
      <c r="C4011" s="38"/>
      <c r="D4011" s="38"/>
    </row>
    <row r="4012" spans="3:4">
      <c r="C4012" s="38"/>
      <c r="D4012" s="38"/>
    </row>
    <row r="4013" spans="3:4">
      <c r="C4013" s="38"/>
      <c r="D4013" s="38"/>
    </row>
    <row r="4014" spans="3:4">
      <c r="C4014" s="38"/>
      <c r="D4014" s="38"/>
    </row>
    <row r="4015" spans="3:4">
      <c r="C4015" s="38"/>
      <c r="D4015" s="38"/>
    </row>
    <row r="4016" spans="3:4">
      <c r="C4016" s="38"/>
      <c r="D4016" s="38"/>
    </row>
    <row r="4017" spans="3:4">
      <c r="C4017" s="38"/>
      <c r="D4017" s="38"/>
    </row>
    <row r="4018" spans="3:4">
      <c r="C4018" s="38"/>
      <c r="D4018" s="38"/>
    </row>
    <row r="4019" spans="3:4">
      <c r="C4019" s="38"/>
      <c r="D4019" s="38"/>
    </row>
    <row r="4020" spans="3:4">
      <c r="C4020" s="38"/>
      <c r="D4020" s="38"/>
    </row>
    <row r="4021" spans="3:4">
      <c r="C4021" s="38"/>
      <c r="D4021" s="38"/>
    </row>
    <row r="4022" spans="3:4">
      <c r="C4022" s="38"/>
      <c r="D4022" s="38"/>
    </row>
    <row r="4023" spans="3:4">
      <c r="C4023" s="38"/>
      <c r="D4023" s="38"/>
    </row>
    <row r="4024" spans="3:4">
      <c r="C4024" s="38"/>
      <c r="D4024" s="38"/>
    </row>
    <row r="4025" spans="3:4">
      <c r="C4025" s="38"/>
      <c r="D4025" s="38"/>
    </row>
    <row r="4026" spans="3:4">
      <c r="C4026" s="38"/>
      <c r="D4026" s="38"/>
    </row>
    <row r="4027" spans="3:4">
      <c r="C4027" s="38"/>
      <c r="D4027" s="38"/>
    </row>
    <row r="4028" spans="3:4">
      <c r="C4028" s="38"/>
      <c r="D4028" s="38"/>
    </row>
    <row r="4029" spans="3:4">
      <c r="C4029" s="38"/>
      <c r="D4029" s="38"/>
    </row>
    <row r="4030" spans="3:4">
      <c r="C4030" s="38"/>
      <c r="D4030" s="38"/>
    </row>
    <row r="4031" spans="3:4">
      <c r="C4031" s="38"/>
      <c r="D4031" s="38"/>
    </row>
    <row r="4032" spans="3:4">
      <c r="C4032" s="38"/>
      <c r="D4032" s="38"/>
    </row>
    <row r="4033" spans="3:4">
      <c r="C4033" s="38"/>
      <c r="D4033" s="38"/>
    </row>
    <row r="4034" spans="3:4">
      <c r="C4034" s="38"/>
      <c r="D4034" s="38"/>
    </row>
    <row r="4035" spans="3:4">
      <c r="C4035" s="38"/>
      <c r="D4035" s="38"/>
    </row>
    <row r="4036" spans="3:4">
      <c r="C4036" s="38"/>
      <c r="D4036" s="38"/>
    </row>
    <row r="4037" spans="3:4">
      <c r="C4037" s="38"/>
      <c r="D4037" s="38"/>
    </row>
    <row r="4038" spans="3:4">
      <c r="C4038" s="38"/>
      <c r="D4038" s="38"/>
    </row>
    <row r="4039" spans="3:4">
      <c r="C4039" s="38"/>
      <c r="D4039" s="38"/>
    </row>
    <row r="4040" spans="3:4">
      <c r="C4040" s="38"/>
      <c r="D4040" s="38"/>
    </row>
    <row r="4041" spans="3:4">
      <c r="C4041" s="38"/>
      <c r="D4041" s="38"/>
    </row>
    <row r="4042" spans="3:4">
      <c r="C4042" s="38"/>
      <c r="D4042" s="38"/>
    </row>
    <row r="4043" spans="3:4">
      <c r="C4043" s="38"/>
      <c r="D4043" s="38"/>
    </row>
    <row r="4044" spans="3:4">
      <c r="C4044" s="38"/>
      <c r="D4044" s="38"/>
    </row>
    <row r="4045" spans="3:4">
      <c r="C4045" s="38"/>
      <c r="D4045" s="38"/>
    </row>
    <row r="4046" spans="3:4">
      <c r="C4046" s="38"/>
      <c r="D4046" s="38"/>
    </row>
    <row r="4047" spans="3:4">
      <c r="C4047" s="38"/>
      <c r="D4047" s="38"/>
    </row>
    <row r="4048" spans="3:4">
      <c r="C4048" s="38"/>
      <c r="D4048" s="38"/>
    </row>
    <row r="4049" spans="3:4">
      <c r="C4049" s="38"/>
      <c r="D4049" s="38"/>
    </row>
    <row r="4050" spans="3:4">
      <c r="C4050" s="38"/>
      <c r="D4050" s="38"/>
    </row>
    <row r="4051" spans="3:4">
      <c r="C4051" s="38"/>
      <c r="D4051" s="38"/>
    </row>
    <row r="4052" spans="3:4">
      <c r="C4052" s="38"/>
      <c r="D4052" s="38"/>
    </row>
    <row r="4053" spans="3:4">
      <c r="C4053" s="38"/>
      <c r="D4053" s="38"/>
    </row>
    <row r="4054" spans="3:4">
      <c r="C4054" s="38"/>
      <c r="D4054" s="38"/>
    </row>
    <row r="4055" spans="3:4">
      <c r="C4055" s="38"/>
      <c r="D4055" s="38"/>
    </row>
    <row r="4056" spans="3:4">
      <c r="C4056" s="38"/>
      <c r="D4056" s="38"/>
    </row>
    <row r="4057" spans="3:4">
      <c r="C4057" s="38"/>
      <c r="D4057" s="38"/>
    </row>
    <row r="4058" spans="3:4">
      <c r="C4058" s="38"/>
      <c r="D4058" s="38"/>
    </row>
    <row r="4059" spans="3:4">
      <c r="C4059" s="38"/>
      <c r="D4059" s="38"/>
    </row>
    <row r="4060" spans="3:4">
      <c r="C4060" s="38"/>
      <c r="D4060" s="38"/>
    </row>
    <row r="4061" spans="3:4">
      <c r="C4061" s="38"/>
      <c r="D4061" s="38"/>
    </row>
    <row r="4062" spans="3:4">
      <c r="C4062" s="38"/>
      <c r="D4062" s="38"/>
    </row>
    <row r="4063" spans="3:4">
      <c r="C4063" s="38"/>
      <c r="D4063" s="38"/>
    </row>
    <row r="4064" spans="3:4">
      <c r="C4064" s="38"/>
      <c r="D4064" s="38"/>
    </row>
    <row r="4065" spans="3:4">
      <c r="C4065" s="38"/>
      <c r="D4065" s="38"/>
    </row>
    <row r="4066" spans="3:4">
      <c r="C4066" s="38"/>
      <c r="D4066" s="38"/>
    </row>
    <row r="4067" spans="3:4">
      <c r="C4067" s="38"/>
      <c r="D4067" s="38"/>
    </row>
    <row r="4068" spans="3:4">
      <c r="C4068" s="38"/>
      <c r="D4068" s="38"/>
    </row>
    <row r="4069" spans="3:4">
      <c r="C4069" s="38"/>
      <c r="D4069" s="38"/>
    </row>
    <row r="4070" spans="3:4">
      <c r="C4070" s="38"/>
      <c r="D4070" s="38"/>
    </row>
    <row r="4071" spans="3:4">
      <c r="C4071" s="38"/>
      <c r="D4071" s="38"/>
    </row>
    <row r="4072" spans="3:4">
      <c r="C4072" s="38"/>
      <c r="D4072" s="38"/>
    </row>
    <row r="4073" spans="3:4">
      <c r="C4073" s="38"/>
      <c r="D4073" s="38"/>
    </row>
    <row r="4074" spans="3:4">
      <c r="C4074" s="38"/>
      <c r="D4074" s="38"/>
    </row>
    <row r="4075" spans="3:4">
      <c r="C4075" s="38"/>
      <c r="D4075" s="38"/>
    </row>
    <row r="4076" spans="3:4">
      <c r="C4076" s="38"/>
      <c r="D4076" s="38"/>
    </row>
    <row r="4077" spans="3:4">
      <c r="C4077" s="38"/>
      <c r="D4077" s="38"/>
    </row>
    <row r="4078" spans="3:4">
      <c r="C4078" s="38"/>
      <c r="D4078" s="38"/>
    </row>
    <row r="4079" spans="3:4">
      <c r="C4079" s="38"/>
      <c r="D4079" s="38"/>
    </row>
    <row r="4080" spans="3:4">
      <c r="C4080" s="38"/>
      <c r="D4080" s="38"/>
    </row>
    <row r="4081" spans="3:4">
      <c r="C4081" s="38"/>
      <c r="D4081" s="38"/>
    </row>
    <row r="4082" spans="3:4">
      <c r="C4082" s="38"/>
      <c r="D4082" s="38"/>
    </row>
    <row r="4083" spans="3:4">
      <c r="C4083" s="38"/>
      <c r="D4083" s="38"/>
    </row>
    <row r="4084" spans="3:4">
      <c r="C4084" s="38"/>
      <c r="D4084" s="38"/>
    </row>
    <row r="4085" spans="3:4">
      <c r="C4085" s="38"/>
      <c r="D4085" s="38"/>
    </row>
    <row r="4086" spans="3:4">
      <c r="C4086" s="38"/>
      <c r="D4086" s="38"/>
    </row>
    <row r="4087" spans="3:4">
      <c r="C4087" s="38"/>
      <c r="D4087" s="38"/>
    </row>
    <row r="4088" spans="3:4">
      <c r="C4088" s="38"/>
      <c r="D4088" s="38"/>
    </row>
    <row r="4089" spans="3:4">
      <c r="C4089" s="38"/>
      <c r="D4089" s="38"/>
    </row>
    <row r="4090" spans="3:4">
      <c r="C4090" s="38"/>
      <c r="D4090" s="38"/>
    </row>
    <row r="4091" spans="3:4">
      <c r="C4091" s="38"/>
      <c r="D4091" s="38"/>
    </row>
    <row r="4092" spans="3:4">
      <c r="C4092" s="38"/>
      <c r="D4092" s="38"/>
    </row>
    <row r="4093" spans="3:4">
      <c r="C4093" s="38"/>
      <c r="D4093" s="38"/>
    </row>
    <row r="4094" spans="3:4">
      <c r="C4094" s="38"/>
      <c r="D4094" s="38"/>
    </row>
    <row r="4095" spans="3:4">
      <c r="C4095" s="38"/>
      <c r="D4095" s="38"/>
    </row>
    <row r="4096" spans="3:4">
      <c r="C4096" s="38"/>
      <c r="D4096" s="38"/>
    </row>
    <row r="4097" spans="3:4">
      <c r="C4097" s="38"/>
      <c r="D4097" s="38"/>
    </row>
    <row r="4098" spans="3:4">
      <c r="C4098" s="38"/>
      <c r="D4098" s="38"/>
    </row>
    <row r="4099" spans="3:4">
      <c r="C4099" s="38"/>
      <c r="D4099" s="38"/>
    </row>
    <row r="4100" spans="3:4">
      <c r="C4100" s="38"/>
      <c r="D4100" s="38"/>
    </row>
    <row r="4101" spans="3:4">
      <c r="C4101" s="38"/>
      <c r="D4101" s="38"/>
    </row>
    <row r="4102" spans="3:4">
      <c r="C4102" s="38"/>
      <c r="D4102" s="38"/>
    </row>
    <row r="4103" spans="3:4">
      <c r="C4103" s="38"/>
      <c r="D4103" s="38"/>
    </row>
    <row r="4104" spans="3:4">
      <c r="C4104" s="38"/>
      <c r="D4104" s="38"/>
    </row>
    <row r="4105" spans="3:4">
      <c r="C4105" s="38"/>
      <c r="D4105" s="38"/>
    </row>
    <row r="4106" spans="3:4">
      <c r="C4106" s="38"/>
      <c r="D4106" s="38"/>
    </row>
    <row r="4107" spans="3:4">
      <c r="C4107" s="38"/>
      <c r="D4107" s="38"/>
    </row>
    <row r="4108" spans="3:4">
      <c r="C4108" s="38"/>
      <c r="D4108" s="38"/>
    </row>
    <row r="4109" spans="3:4">
      <c r="C4109" s="38"/>
      <c r="D4109" s="38"/>
    </row>
    <row r="4110" spans="3:4">
      <c r="C4110" s="38"/>
      <c r="D4110" s="38"/>
    </row>
    <row r="4111" spans="3:4">
      <c r="C4111" s="38"/>
      <c r="D4111" s="38"/>
    </row>
    <row r="4112" spans="3:4">
      <c r="C4112" s="38"/>
      <c r="D4112" s="38"/>
    </row>
    <row r="4113" spans="3:4">
      <c r="C4113" s="38"/>
      <c r="D4113" s="38"/>
    </row>
    <row r="4114" spans="3:4">
      <c r="C4114" s="38"/>
      <c r="D4114" s="38"/>
    </row>
    <row r="4115" spans="3:4">
      <c r="C4115" s="38"/>
      <c r="D4115" s="38"/>
    </row>
    <row r="4116" spans="3:4">
      <c r="C4116" s="38"/>
      <c r="D4116" s="38"/>
    </row>
    <row r="4117" spans="3:4">
      <c r="C4117" s="38"/>
      <c r="D4117" s="38"/>
    </row>
    <row r="4118" spans="3:4">
      <c r="C4118" s="38"/>
      <c r="D4118" s="38"/>
    </row>
    <row r="4119" spans="3:4">
      <c r="C4119" s="38"/>
      <c r="D4119" s="38"/>
    </row>
    <row r="4120" spans="3:4">
      <c r="C4120" s="38"/>
      <c r="D4120" s="38"/>
    </row>
    <row r="4121" spans="3:4">
      <c r="C4121" s="38"/>
      <c r="D4121" s="38"/>
    </row>
    <row r="4122" spans="3:4">
      <c r="C4122" s="38"/>
      <c r="D4122" s="38"/>
    </row>
    <row r="4123" spans="3:4">
      <c r="C4123" s="38"/>
      <c r="D4123" s="38"/>
    </row>
    <row r="4124" spans="3:4">
      <c r="C4124" s="38"/>
      <c r="D4124" s="38"/>
    </row>
    <row r="4125" spans="3:4">
      <c r="C4125" s="38"/>
      <c r="D4125" s="38"/>
    </row>
    <row r="4126" spans="3:4">
      <c r="C4126" s="38"/>
      <c r="D4126" s="38"/>
    </row>
    <row r="4127" spans="3:4">
      <c r="C4127" s="38"/>
      <c r="D4127" s="38"/>
    </row>
    <row r="4128" spans="3:4">
      <c r="C4128" s="38"/>
      <c r="D4128" s="38"/>
    </row>
    <row r="4129" spans="3:4">
      <c r="C4129" s="38"/>
      <c r="D4129" s="38"/>
    </row>
    <row r="4130" spans="3:4">
      <c r="C4130" s="38"/>
      <c r="D4130" s="38"/>
    </row>
    <row r="4131" spans="3:4">
      <c r="C4131" s="38"/>
      <c r="D4131" s="38"/>
    </row>
    <row r="4132" spans="3:4">
      <c r="C4132" s="38"/>
      <c r="D4132" s="38"/>
    </row>
    <row r="4133" spans="3:4">
      <c r="C4133" s="38"/>
      <c r="D4133" s="38"/>
    </row>
    <row r="4134" spans="3:4">
      <c r="C4134" s="38"/>
      <c r="D4134" s="38"/>
    </row>
    <row r="4135" spans="3:4">
      <c r="C4135" s="38"/>
      <c r="D4135" s="38"/>
    </row>
    <row r="4136" spans="3:4">
      <c r="C4136" s="38"/>
      <c r="D4136" s="38"/>
    </row>
    <row r="4137" spans="3:4">
      <c r="C4137" s="38"/>
      <c r="D4137" s="38"/>
    </row>
    <row r="4138" spans="3:4">
      <c r="C4138" s="38"/>
      <c r="D4138" s="38"/>
    </row>
    <row r="4139" spans="3:4">
      <c r="C4139" s="38"/>
      <c r="D4139" s="38"/>
    </row>
    <row r="4140" spans="3:4">
      <c r="C4140" s="38"/>
      <c r="D4140" s="38"/>
    </row>
    <row r="4141" spans="3:4">
      <c r="C4141" s="38"/>
      <c r="D4141" s="38"/>
    </row>
    <row r="4142" spans="3:4">
      <c r="C4142" s="38"/>
      <c r="D4142" s="38"/>
    </row>
    <row r="4143" spans="3:4">
      <c r="C4143" s="38"/>
      <c r="D4143" s="38"/>
    </row>
    <row r="4144" spans="3:4">
      <c r="C4144" s="38"/>
      <c r="D4144" s="38"/>
    </row>
    <row r="4145" spans="3:4">
      <c r="C4145" s="38"/>
      <c r="D4145" s="38"/>
    </row>
    <row r="4146" spans="3:4">
      <c r="C4146" s="38"/>
      <c r="D4146" s="38"/>
    </row>
    <row r="4147" spans="3:4">
      <c r="C4147" s="38"/>
      <c r="D4147" s="38"/>
    </row>
    <row r="4148" spans="3:4">
      <c r="C4148" s="38"/>
      <c r="D4148" s="38"/>
    </row>
    <row r="4149" spans="3:4">
      <c r="C4149" s="38"/>
      <c r="D4149" s="38"/>
    </row>
    <row r="4150" spans="3:4">
      <c r="C4150" s="38"/>
      <c r="D4150" s="38"/>
    </row>
    <row r="4151" spans="3:4">
      <c r="C4151" s="38"/>
      <c r="D4151" s="38"/>
    </row>
    <row r="4152" spans="3:4">
      <c r="C4152" s="38"/>
      <c r="D4152" s="38"/>
    </row>
    <row r="4153" spans="3:4">
      <c r="C4153" s="38"/>
      <c r="D4153" s="38"/>
    </row>
    <row r="4154" spans="3:4">
      <c r="C4154" s="38"/>
      <c r="D4154" s="38"/>
    </row>
    <row r="4155" spans="3:4">
      <c r="C4155" s="38"/>
      <c r="D4155" s="38"/>
    </row>
    <row r="4156" spans="3:4">
      <c r="C4156" s="38"/>
      <c r="D4156" s="38"/>
    </row>
    <row r="4157" spans="3:4">
      <c r="C4157" s="38"/>
      <c r="D4157" s="38"/>
    </row>
    <row r="4158" spans="3:4">
      <c r="C4158" s="38"/>
      <c r="D4158" s="38"/>
    </row>
    <row r="4159" spans="3:4">
      <c r="C4159" s="38"/>
      <c r="D4159" s="38"/>
    </row>
    <row r="4160" spans="3:4">
      <c r="C4160" s="38"/>
      <c r="D4160" s="38"/>
    </row>
    <row r="4161" spans="3:4">
      <c r="C4161" s="38"/>
      <c r="D4161" s="38"/>
    </row>
    <row r="4162" spans="3:4">
      <c r="C4162" s="38"/>
      <c r="D4162" s="38"/>
    </row>
    <row r="4163" spans="3:4">
      <c r="C4163" s="38"/>
      <c r="D4163" s="38"/>
    </row>
    <row r="4164" spans="3:4">
      <c r="C4164" s="38"/>
      <c r="D4164" s="38"/>
    </row>
    <row r="4165" spans="3:4">
      <c r="C4165" s="38"/>
      <c r="D4165" s="38"/>
    </row>
    <row r="4166" spans="3:4">
      <c r="C4166" s="38"/>
      <c r="D4166" s="38"/>
    </row>
    <row r="4167" spans="3:4">
      <c r="C4167" s="38"/>
      <c r="D4167" s="38"/>
    </row>
    <row r="4168" spans="3:4">
      <c r="C4168" s="38"/>
      <c r="D4168" s="38"/>
    </row>
    <row r="4169" spans="3:4">
      <c r="C4169" s="38"/>
      <c r="D4169" s="38"/>
    </row>
    <row r="4170" spans="3:4">
      <c r="C4170" s="38"/>
      <c r="D4170" s="38"/>
    </row>
    <row r="4171" spans="3:4">
      <c r="C4171" s="38"/>
      <c r="D4171" s="38"/>
    </row>
    <row r="4172" spans="3:4">
      <c r="C4172" s="38"/>
      <c r="D4172" s="38"/>
    </row>
    <row r="4173" spans="3:4">
      <c r="C4173" s="38"/>
      <c r="D4173" s="38"/>
    </row>
    <row r="4174" spans="3:4">
      <c r="C4174" s="38"/>
      <c r="D4174" s="38"/>
    </row>
    <row r="4175" spans="3:4">
      <c r="C4175" s="38"/>
      <c r="D4175" s="38"/>
    </row>
    <row r="4176" spans="3:4">
      <c r="C4176" s="38"/>
      <c r="D4176" s="38"/>
    </row>
    <row r="4177" spans="3:4">
      <c r="C4177" s="38"/>
      <c r="D4177" s="38"/>
    </row>
    <row r="4178" spans="3:4">
      <c r="C4178" s="38"/>
      <c r="D4178" s="38"/>
    </row>
    <row r="4179" spans="3:4">
      <c r="C4179" s="38"/>
      <c r="D4179" s="38"/>
    </row>
    <row r="4180" spans="3:4">
      <c r="C4180" s="38"/>
      <c r="D4180" s="38"/>
    </row>
    <row r="4181" spans="3:4">
      <c r="C4181" s="38"/>
      <c r="D4181" s="38"/>
    </row>
    <row r="4182" spans="3:4">
      <c r="C4182" s="38"/>
      <c r="D4182" s="38"/>
    </row>
    <row r="4183" spans="3:4">
      <c r="C4183" s="38"/>
      <c r="D4183" s="38"/>
    </row>
    <row r="4184" spans="3:4">
      <c r="C4184" s="38"/>
      <c r="D4184" s="38"/>
    </row>
    <row r="4185" spans="3:4">
      <c r="C4185" s="38"/>
      <c r="D4185" s="38"/>
    </row>
    <row r="4186" spans="3:4">
      <c r="C4186" s="38"/>
      <c r="D4186" s="38"/>
    </row>
    <row r="4187" spans="3:4">
      <c r="C4187" s="38"/>
      <c r="D4187" s="38"/>
    </row>
    <row r="4188" spans="3:4">
      <c r="C4188" s="38"/>
      <c r="D4188" s="38"/>
    </row>
    <row r="4189" spans="3:4">
      <c r="C4189" s="38"/>
      <c r="D4189" s="38"/>
    </row>
    <row r="4190" spans="3:4">
      <c r="C4190" s="38"/>
      <c r="D4190" s="38"/>
    </row>
    <row r="4191" spans="3:4">
      <c r="C4191" s="38"/>
      <c r="D4191" s="38"/>
    </row>
    <row r="4192" spans="3:4">
      <c r="C4192" s="38"/>
      <c r="D4192" s="38"/>
    </row>
    <row r="4193" spans="3:4">
      <c r="C4193" s="38"/>
      <c r="D4193" s="38"/>
    </row>
    <row r="4194" spans="3:4">
      <c r="C4194" s="38"/>
      <c r="D4194" s="38"/>
    </row>
    <row r="4195" spans="3:4">
      <c r="C4195" s="38"/>
      <c r="D4195" s="38"/>
    </row>
    <row r="4196" spans="3:4">
      <c r="C4196" s="38"/>
      <c r="D4196" s="38"/>
    </row>
    <row r="4197" spans="3:4">
      <c r="C4197" s="38"/>
      <c r="D4197" s="38"/>
    </row>
    <row r="4198" spans="3:4">
      <c r="C4198" s="38"/>
      <c r="D4198" s="38"/>
    </row>
    <row r="4199" spans="3:4">
      <c r="C4199" s="38"/>
      <c r="D4199" s="38"/>
    </row>
    <row r="4200" spans="3:4">
      <c r="C4200" s="38"/>
      <c r="D4200" s="38"/>
    </row>
    <row r="4201" spans="3:4">
      <c r="C4201" s="38"/>
      <c r="D4201" s="38"/>
    </row>
    <row r="4202" spans="3:4">
      <c r="C4202" s="38"/>
      <c r="D4202" s="38"/>
    </row>
    <row r="4203" spans="3:4">
      <c r="C4203" s="38"/>
      <c r="D4203" s="38"/>
    </row>
    <row r="4204" spans="3:4">
      <c r="C4204" s="38"/>
      <c r="D4204" s="38"/>
    </row>
    <row r="4205" spans="3:4">
      <c r="C4205" s="38"/>
      <c r="D4205" s="38"/>
    </row>
    <row r="4206" spans="3:4">
      <c r="C4206" s="38"/>
      <c r="D4206" s="38"/>
    </row>
    <row r="4207" spans="3:4">
      <c r="C4207" s="38"/>
      <c r="D4207" s="38"/>
    </row>
    <row r="4208" spans="3:4">
      <c r="C4208" s="38"/>
      <c r="D4208" s="38"/>
    </row>
    <row r="4209" spans="3:4">
      <c r="C4209" s="38"/>
      <c r="D4209" s="38"/>
    </row>
    <row r="4210" spans="3:4">
      <c r="C4210" s="38"/>
      <c r="D4210" s="38"/>
    </row>
    <row r="4211" spans="3:4">
      <c r="C4211" s="38"/>
      <c r="D4211" s="38"/>
    </row>
    <row r="4212" spans="3:4">
      <c r="C4212" s="38"/>
      <c r="D4212" s="38"/>
    </row>
    <row r="4213" spans="3:4">
      <c r="C4213" s="38"/>
      <c r="D4213" s="38"/>
    </row>
    <row r="4214" spans="3:4">
      <c r="C4214" s="38"/>
      <c r="D4214" s="38"/>
    </row>
    <row r="4215" spans="3:4">
      <c r="C4215" s="38"/>
      <c r="D4215" s="38"/>
    </row>
    <row r="4216" spans="3:4">
      <c r="C4216" s="38"/>
      <c r="D4216" s="38"/>
    </row>
    <row r="4217" spans="3:4">
      <c r="C4217" s="38"/>
      <c r="D4217" s="38"/>
    </row>
    <row r="4218" spans="3:4">
      <c r="C4218" s="38"/>
      <c r="D4218" s="38"/>
    </row>
    <row r="4219" spans="3:4">
      <c r="C4219" s="38"/>
      <c r="D4219" s="38"/>
    </row>
    <row r="4220" spans="3:4">
      <c r="C4220" s="38"/>
      <c r="D4220" s="38"/>
    </row>
    <row r="4221" spans="3:4">
      <c r="C4221" s="38"/>
      <c r="D4221" s="38"/>
    </row>
    <row r="4222" spans="3:4">
      <c r="C4222" s="38"/>
      <c r="D4222" s="38"/>
    </row>
    <row r="4223" spans="3:4">
      <c r="C4223" s="38"/>
      <c r="D4223" s="38"/>
    </row>
    <row r="4224" spans="3:4">
      <c r="C4224" s="38"/>
      <c r="D4224" s="38"/>
    </row>
    <row r="4225" spans="3:4">
      <c r="C4225" s="38"/>
      <c r="D4225" s="38"/>
    </row>
    <row r="4226" spans="3:4">
      <c r="C4226" s="38"/>
      <c r="D4226" s="38"/>
    </row>
    <row r="4227" spans="3:4">
      <c r="C4227" s="38"/>
      <c r="D4227" s="38"/>
    </row>
    <row r="4228" spans="3:4">
      <c r="C4228" s="38"/>
      <c r="D4228" s="38"/>
    </row>
    <row r="4229" spans="3:4">
      <c r="C4229" s="38"/>
      <c r="D4229" s="38"/>
    </row>
    <row r="4230" spans="3:4">
      <c r="C4230" s="38"/>
      <c r="D4230" s="38"/>
    </row>
    <row r="4231" spans="3:4">
      <c r="C4231" s="38"/>
      <c r="D4231" s="38"/>
    </row>
    <row r="4232" spans="3:4">
      <c r="C4232" s="38"/>
      <c r="D4232" s="38"/>
    </row>
    <row r="4233" spans="3:4">
      <c r="C4233" s="38"/>
      <c r="D4233" s="38"/>
    </row>
    <row r="4234" spans="3:4">
      <c r="C4234" s="38"/>
      <c r="D4234" s="38"/>
    </row>
    <row r="4235" spans="3:4">
      <c r="C4235" s="38"/>
      <c r="D4235" s="38"/>
    </row>
    <row r="4236" spans="3:4">
      <c r="C4236" s="38"/>
      <c r="D4236" s="38"/>
    </row>
    <row r="4237" spans="3:4">
      <c r="C4237" s="38"/>
      <c r="D4237" s="38"/>
    </row>
    <row r="4238" spans="3:4">
      <c r="C4238" s="38"/>
      <c r="D4238" s="38"/>
    </row>
    <row r="4239" spans="3:4">
      <c r="C4239" s="38"/>
      <c r="D4239" s="38"/>
    </row>
    <row r="4240" spans="3:4">
      <c r="C4240" s="38"/>
      <c r="D4240" s="38"/>
    </row>
    <row r="4241" spans="3:4">
      <c r="C4241" s="38"/>
      <c r="D4241" s="38"/>
    </row>
    <row r="4242" spans="3:4">
      <c r="C4242" s="38"/>
      <c r="D4242" s="38"/>
    </row>
    <row r="4243" spans="3:4">
      <c r="C4243" s="38"/>
      <c r="D4243" s="38"/>
    </row>
    <row r="4244" spans="3:4">
      <c r="C4244" s="38"/>
      <c r="D4244" s="38"/>
    </row>
    <row r="4245" spans="3:4">
      <c r="C4245" s="38"/>
      <c r="D4245" s="38"/>
    </row>
    <row r="4246" spans="3:4">
      <c r="C4246" s="38"/>
      <c r="D4246" s="38"/>
    </row>
    <row r="4247" spans="3:4">
      <c r="C4247" s="38"/>
      <c r="D4247" s="38"/>
    </row>
    <row r="4248" spans="3:4">
      <c r="C4248" s="38"/>
      <c r="D4248" s="38"/>
    </row>
    <row r="4249" spans="3:4">
      <c r="C4249" s="38"/>
      <c r="D4249" s="38"/>
    </row>
    <row r="4250" spans="3:4">
      <c r="C4250" s="38"/>
      <c r="D4250" s="38"/>
    </row>
    <row r="4251" spans="3:4">
      <c r="C4251" s="38"/>
      <c r="D4251" s="38"/>
    </row>
    <row r="4252" spans="3:4">
      <c r="C4252" s="38"/>
      <c r="D4252" s="38"/>
    </row>
    <row r="4253" spans="3:4">
      <c r="C4253" s="38"/>
      <c r="D4253" s="38"/>
    </row>
    <row r="4254" spans="3:4">
      <c r="C4254" s="38"/>
      <c r="D4254" s="38"/>
    </row>
    <row r="4255" spans="3:4">
      <c r="C4255" s="38"/>
      <c r="D4255" s="38"/>
    </row>
    <row r="4256" spans="3:4">
      <c r="C4256" s="38"/>
      <c r="D4256" s="38"/>
    </row>
    <row r="4257" spans="3:4">
      <c r="C4257" s="38"/>
      <c r="D4257" s="38"/>
    </row>
    <row r="4258" spans="3:4">
      <c r="C4258" s="38"/>
      <c r="D4258" s="38"/>
    </row>
    <row r="4259" spans="3:4">
      <c r="C4259" s="38"/>
      <c r="D4259" s="38"/>
    </row>
    <row r="4260" spans="3:4">
      <c r="C4260" s="38"/>
      <c r="D4260" s="38"/>
    </row>
    <row r="4261" spans="3:4">
      <c r="C4261" s="38"/>
      <c r="D4261" s="38"/>
    </row>
    <row r="4262" spans="3:4">
      <c r="C4262" s="38"/>
      <c r="D4262" s="38"/>
    </row>
    <row r="4263" spans="3:4">
      <c r="C4263" s="38"/>
      <c r="D4263" s="38"/>
    </row>
    <row r="4264" spans="3:4">
      <c r="C4264" s="38"/>
      <c r="D4264" s="38"/>
    </row>
    <row r="4265" spans="3:4">
      <c r="C4265" s="38"/>
      <c r="D4265" s="38"/>
    </row>
    <row r="4266" spans="3:4">
      <c r="C4266" s="38"/>
      <c r="D4266" s="38"/>
    </row>
    <row r="4267" spans="3:4">
      <c r="C4267" s="38"/>
      <c r="D4267" s="38"/>
    </row>
    <row r="4268" spans="3:4">
      <c r="C4268" s="38"/>
      <c r="D4268" s="38"/>
    </row>
    <row r="4269" spans="3:4">
      <c r="C4269" s="38"/>
      <c r="D4269" s="38"/>
    </row>
    <row r="4270" spans="3:4">
      <c r="C4270" s="38"/>
      <c r="D4270" s="38"/>
    </row>
    <row r="4271" spans="3:4">
      <c r="C4271" s="38"/>
      <c r="D4271" s="38"/>
    </row>
    <row r="4272" spans="3:4">
      <c r="C4272" s="38"/>
      <c r="D4272" s="38"/>
    </row>
    <row r="4273" spans="3:4">
      <c r="C4273" s="38"/>
      <c r="D4273" s="38"/>
    </row>
    <row r="4274" spans="3:4">
      <c r="C4274" s="38"/>
      <c r="D4274" s="38"/>
    </row>
    <row r="4275" spans="3:4">
      <c r="C4275" s="38"/>
      <c r="D4275" s="38"/>
    </row>
    <row r="4276" spans="3:4">
      <c r="C4276" s="38"/>
      <c r="D4276" s="38"/>
    </row>
    <row r="4277" spans="3:4">
      <c r="C4277" s="38"/>
      <c r="D4277" s="38"/>
    </row>
    <row r="4278" spans="3:4">
      <c r="C4278" s="38"/>
      <c r="D4278" s="38"/>
    </row>
    <row r="4279" spans="3:4">
      <c r="C4279" s="38"/>
      <c r="D4279" s="38"/>
    </row>
    <row r="4280" spans="3:4">
      <c r="C4280" s="38"/>
      <c r="D4280" s="38"/>
    </row>
    <row r="4281" spans="3:4">
      <c r="C4281" s="38"/>
      <c r="D4281" s="38"/>
    </row>
    <row r="4282" spans="3:4">
      <c r="C4282" s="38"/>
      <c r="D4282" s="38"/>
    </row>
    <row r="4283" spans="3:4">
      <c r="C4283" s="38"/>
      <c r="D4283" s="38"/>
    </row>
    <row r="4284" spans="3:4">
      <c r="C4284" s="38"/>
      <c r="D4284" s="38"/>
    </row>
    <row r="4285" spans="3:4">
      <c r="C4285" s="38"/>
      <c r="D4285" s="38"/>
    </row>
    <row r="4286" spans="3:4">
      <c r="C4286" s="38"/>
      <c r="D4286" s="38"/>
    </row>
    <row r="4287" spans="3:4">
      <c r="C4287" s="38"/>
      <c r="D4287" s="38"/>
    </row>
    <row r="4288" spans="3:4">
      <c r="C4288" s="38"/>
      <c r="D4288" s="38"/>
    </row>
    <row r="4289" spans="3:4">
      <c r="C4289" s="38"/>
      <c r="D4289" s="38"/>
    </row>
    <row r="4290" spans="3:4">
      <c r="C4290" s="38"/>
      <c r="D4290" s="38"/>
    </row>
    <row r="4291" spans="3:4">
      <c r="C4291" s="38"/>
      <c r="D4291" s="38"/>
    </row>
    <row r="4292" spans="3:4">
      <c r="C4292" s="38"/>
      <c r="D4292" s="38"/>
    </row>
    <row r="4293" spans="3:4">
      <c r="C4293" s="38"/>
      <c r="D4293" s="38"/>
    </row>
    <row r="4294" spans="3:4">
      <c r="C4294" s="38"/>
      <c r="D4294" s="38"/>
    </row>
    <row r="4295" spans="3:4">
      <c r="C4295" s="38"/>
      <c r="D4295" s="38"/>
    </row>
    <row r="4296" spans="3:4">
      <c r="C4296" s="38"/>
      <c r="D4296" s="38"/>
    </row>
    <row r="4297" spans="3:4">
      <c r="C4297" s="38"/>
      <c r="D4297" s="38"/>
    </row>
    <row r="4298" spans="3:4">
      <c r="C4298" s="38"/>
      <c r="D4298" s="38"/>
    </row>
    <row r="4299" spans="3:4">
      <c r="C4299" s="38"/>
      <c r="D4299" s="38"/>
    </row>
    <row r="4300" spans="3:4">
      <c r="C4300" s="38"/>
      <c r="D4300" s="38"/>
    </row>
    <row r="4301" spans="3:4">
      <c r="C4301" s="38"/>
      <c r="D4301" s="38"/>
    </row>
    <row r="4302" spans="3:4">
      <c r="C4302" s="38"/>
      <c r="D4302" s="38"/>
    </row>
    <row r="4303" spans="3:4">
      <c r="C4303" s="38"/>
      <c r="D4303" s="38"/>
    </row>
    <row r="4304" spans="3:4">
      <c r="C4304" s="38"/>
      <c r="D4304" s="38"/>
    </row>
    <row r="4305" spans="3:4">
      <c r="C4305" s="38"/>
      <c r="D4305" s="38"/>
    </row>
    <row r="4306" spans="3:4">
      <c r="C4306" s="38"/>
      <c r="D4306" s="38"/>
    </row>
    <row r="4307" spans="3:4">
      <c r="C4307" s="38"/>
      <c r="D4307" s="38"/>
    </row>
    <row r="4308" spans="3:4">
      <c r="C4308" s="38"/>
      <c r="D4308" s="38"/>
    </row>
    <row r="4309" spans="3:4">
      <c r="C4309" s="38"/>
      <c r="D4309" s="38"/>
    </row>
    <row r="4310" spans="3:4">
      <c r="C4310" s="38"/>
      <c r="D4310" s="38"/>
    </row>
    <row r="4311" spans="3:4">
      <c r="C4311" s="38"/>
      <c r="D4311" s="38"/>
    </row>
    <row r="4312" spans="3:4">
      <c r="C4312" s="38"/>
      <c r="D4312" s="38"/>
    </row>
    <row r="4313" spans="3:4">
      <c r="C4313" s="38"/>
      <c r="D4313" s="38"/>
    </row>
    <row r="4314" spans="3:4">
      <c r="C4314" s="38"/>
      <c r="D4314" s="38"/>
    </row>
    <row r="4315" spans="3:4">
      <c r="C4315" s="38"/>
      <c r="D4315" s="38"/>
    </row>
    <row r="4316" spans="3:4">
      <c r="C4316" s="38"/>
      <c r="D4316" s="38"/>
    </row>
    <row r="4317" spans="3:4">
      <c r="C4317" s="38"/>
      <c r="D4317" s="38"/>
    </row>
    <row r="4318" spans="3:4">
      <c r="C4318" s="38"/>
      <c r="D4318" s="38"/>
    </row>
    <row r="4319" spans="3:4">
      <c r="C4319" s="38"/>
      <c r="D4319" s="38"/>
    </row>
    <row r="4320" spans="3:4">
      <c r="C4320" s="38"/>
      <c r="D4320" s="38"/>
    </row>
    <row r="4321" spans="3:4">
      <c r="C4321" s="38"/>
      <c r="D4321" s="38"/>
    </row>
    <row r="4322" spans="3:4">
      <c r="C4322" s="38"/>
      <c r="D4322" s="38"/>
    </row>
    <row r="4323" spans="3:4">
      <c r="C4323" s="38"/>
      <c r="D4323" s="38"/>
    </row>
    <row r="4324" spans="3:4">
      <c r="C4324" s="38"/>
      <c r="D4324" s="38"/>
    </row>
    <row r="4325" spans="3:4">
      <c r="C4325" s="38"/>
      <c r="D4325" s="38"/>
    </row>
    <row r="4326" spans="3:4">
      <c r="C4326" s="38"/>
      <c r="D4326" s="38"/>
    </row>
    <row r="4327" spans="3:4">
      <c r="C4327" s="38"/>
      <c r="D4327" s="38"/>
    </row>
    <row r="4328" spans="3:4">
      <c r="C4328" s="38"/>
      <c r="D4328" s="38"/>
    </row>
    <row r="4329" spans="3:4">
      <c r="C4329" s="38"/>
      <c r="D4329" s="38"/>
    </row>
    <row r="4330" spans="3:4">
      <c r="C4330" s="38"/>
      <c r="D4330" s="38"/>
    </row>
    <row r="4331" spans="3:4">
      <c r="C4331" s="38"/>
      <c r="D4331" s="38"/>
    </row>
    <row r="4332" spans="3:4">
      <c r="C4332" s="38"/>
      <c r="D4332" s="38"/>
    </row>
    <row r="4333" spans="3:4">
      <c r="C4333" s="38"/>
      <c r="D4333" s="38"/>
    </row>
    <row r="4334" spans="3:4">
      <c r="C4334" s="38"/>
      <c r="D4334" s="38"/>
    </row>
    <row r="4335" spans="3:4">
      <c r="C4335" s="38"/>
      <c r="D4335" s="38"/>
    </row>
    <row r="4336" spans="3:4">
      <c r="C4336" s="38"/>
      <c r="D4336" s="38"/>
    </row>
    <row r="4337" spans="3:4">
      <c r="C4337" s="38"/>
      <c r="D4337" s="38"/>
    </row>
    <row r="4338" spans="3:4">
      <c r="C4338" s="38"/>
      <c r="D4338" s="38"/>
    </row>
    <row r="4339" spans="3:4">
      <c r="C4339" s="38"/>
      <c r="D4339" s="38"/>
    </row>
    <row r="4340" spans="3:4">
      <c r="C4340" s="38"/>
      <c r="D4340" s="38"/>
    </row>
    <row r="4341" spans="3:4">
      <c r="C4341" s="38"/>
      <c r="D4341" s="38"/>
    </row>
    <row r="4342" spans="3:4">
      <c r="C4342" s="38"/>
      <c r="D4342" s="38"/>
    </row>
    <row r="4343" spans="3:4">
      <c r="C4343" s="38"/>
      <c r="D4343" s="38"/>
    </row>
    <row r="4344" spans="3:4">
      <c r="C4344" s="38"/>
      <c r="D4344" s="38"/>
    </row>
    <row r="4345" spans="3:4">
      <c r="C4345" s="38"/>
      <c r="D4345" s="38"/>
    </row>
    <row r="4346" spans="3:4">
      <c r="C4346" s="38"/>
      <c r="D4346" s="38"/>
    </row>
    <row r="4347" spans="3:4">
      <c r="C4347" s="38"/>
      <c r="D4347" s="38"/>
    </row>
    <row r="4348" spans="3:4">
      <c r="C4348" s="38"/>
      <c r="D4348" s="38"/>
    </row>
    <row r="4349" spans="3:4">
      <c r="C4349" s="38"/>
      <c r="D4349" s="38"/>
    </row>
    <row r="4350" spans="3:4">
      <c r="C4350" s="38"/>
      <c r="D4350" s="38"/>
    </row>
    <row r="4351" spans="3:4">
      <c r="C4351" s="38"/>
      <c r="D4351" s="38"/>
    </row>
    <row r="4352" spans="3:4">
      <c r="C4352" s="38"/>
      <c r="D4352" s="38"/>
    </row>
    <row r="4353" spans="3:4">
      <c r="C4353" s="38"/>
      <c r="D4353" s="38"/>
    </row>
    <row r="4354" spans="3:4">
      <c r="C4354" s="38"/>
      <c r="D4354" s="38"/>
    </row>
    <row r="4355" spans="3:4">
      <c r="C4355" s="38"/>
      <c r="D4355" s="38"/>
    </row>
    <row r="4356" spans="3:4">
      <c r="C4356" s="38"/>
      <c r="D4356" s="38"/>
    </row>
    <row r="4357" spans="3:4">
      <c r="C4357" s="38"/>
      <c r="D4357" s="38"/>
    </row>
    <row r="4358" spans="3:4">
      <c r="C4358" s="38"/>
      <c r="D4358" s="38"/>
    </row>
    <row r="4359" spans="3:4">
      <c r="C4359" s="38"/>
      <c r="D4359" s="38"/>
    </row>
    <row r="4360" spans="3:4">
      <c r="C4360" s="38"/>
      <c r="D4360" s="38"/>
    </row>
    <row r="4361" spans="3:4">
      <c r="C4361" s="38"/>
      <c r="D4361" s="38"/>
    </row>
    <row r="4362" spans="3:4">
      <c r="C4362" s="38"/>
      <c r="D4362" s="38"/>
    </row>
    <row r="4363" spans="3:4">
      <c r="C4363" s="38"/>
      <c r="D4363" s="38"/>
    </row>
    <row r="4364" spans="3:4">
      <c r="C4364" s="38"/>
      <c r="D4364" s="38"/>
    </row>
    <row r="4365" spans="3:4">
      <c r="C4365" s="38"/>
      <c r="D4365" s="38"/>
    </row>
    <row r="4366" spans="3:4">
      <c r="C4366" s="38"/>
      <c r="D4366" s="38"/>
    </row>
    <row r="4367" spans="3:4">
      <c r="C4367" s="38"/>
      <c r="D4367" s="38"/>
    </row>
    <row r="4368" spans="3:4">
      <c r="C4368" s="38"/>
      <c r="D4368" s="38"/>
    </row>
    <row r="4369" spans="3:4">
      <c r="C4369" s="38"/>
      <c r="D4369" s="38"/>
    </row>
    <row r="4370" spans="3:4">
      <c r="C4370" s="38"/>
      <c r="D4370" s="38"/>
    </row>
    <row r="4371" spans="3:4">
      <c r="C4371" s="38"/>
      <c r="D4371" s="38"/>
    </row>
    <row r="4372" spans="3:4">
      <c r="C4372" s="38"/>
      <c r="D4372" s="38"/>
    </row>
    <row r="4373" spans="3:4">
      <c r="C4373" s="38"/>
      <c r="D4373" s="38"/>
    </row>
    <row r="4374" spans="3:4">
      <c r="C4374" s="38"/>
      <c r="D4374" s="38"/>
    </row>
    <row r="4375" spans="3:4">
      <c r="C4375" s="38"/>
      <c r="D4375" s="38"/>
    </row>
    <row r="4376" spans="3:4">
      <c r="C4376" s="38"/>
      <c r="D4376" s="38"/>
    </row>
    <row r="4377" spans="3:4">
      <c r="C4377" s="38"/>
      <c r="D4377" s="38"/>
    </row>
    <row r="4378" spans="3:4">
      <c r="C4378" s="38"/>
      <c r="D4378" s="38"/>
    </row>
    <row r="4379" spans="3:4">
      <c r="C4379" s="38"/>
      <c r="D4379" s="38"/>
    </row>
    <row r="4380" spans="3:4">
      <c r="C4380" s="38"/>
      <c r="D4380" s="38"/>
    </row>
    <row r="4381" spans="3:4">
      <c r="C4381" s="38"/>
      <c r="D4381" s="38"/>
    </row>
    <row r="4382" spans="3:4">
      <c r="C4382" s="38"/>
      <c r="D4382" s="38"/>
    </row>
    <row r="4383" spans="3:4">
      <c r="C4383" s="38"/>
      <c r="D4383" s="38"/>
    </row>
    <row r="4384" spans="3:4">
      <c r="C4384" s="38"/>
      <c r="D4384" s="38"/>
    </row>
    <row r="4385" spans="3:4">
      <c r="C4385" s="38"/>
      <c r="D4385" s="38"/>
    </row>
    <row r="4386" spans="3:4">
      <c r="C4386" s="38"/>
      <c r="D4386" s="38"/>
    </row>
    <row r="4387" spans="3:4">
      <c r="C4387" s="38"/>
      <c r="D4387" s="38"/>
    </row>
    <row r="4388" spans="3:4">
      <c r="C4388" s="38"/>
      <c r="D4388" s="38"/>
    </row>
    <row r="4389" spans="3:4">
      <c r="C4389" s="38"/>
      <c r="D4389" s="38"/>
    </row>
    <row r="4390" spans="3:4">
      <c r="C4390" s="38"/>
      <c r="D4390" s="38"/>
    </row>
    <row r="4391" spans="3:4">
      <c r="C4391" s="38"/>
      <c r="D4391" s="38"/>
    </row>
    <row r="4392" spans="3:4">
      <c r="C4392" s="38"/>
      <c r="D4392" s="38"/>
    </row>
    <row r="4393" spans="3:4">
      <c r="C4393" s="38"/>
      <c r="D4393" s="38"/>
    </row>
    <row r="4394" spans="3:4">
      <c r="C4394" s="38"/>
      <c r="D4394" s="38"/>
    </row>
    <row r="4395" spans="3:4">
      <c r="C4395" s="38"/>
      <c r="D4395" s="38"/>
    </row>
    <row r="4396" spans="3:4">
      <c r="C4396" s="38"/>
      <c r="D4396" s="38"/>
    </row>
    <row r="4397" spans="3:4">
      <c r="C4397" s="38"/>
      <c r="D4397" s="38"/>
    </row>
    <row r="4398" spans="3:4">
      <c r="C4398" s="38"/>
      <c r="D4398" s="38"/>
    </row>
    <row r="4399" spans="3:4">
      <c r="C4399" s="38"/>
      <c r="D4399" s="38"/>
    </row>
    <row r="4400" spans="3:4">
      <c r="C4400" s="38"/>
      <c r="D4400" s="38"/>
    </row>
    <row r="4401" spans="3:4">
      <c r="C4401" s="38"/>
      <c r="D4401" s="38"/>
    </row>
    <row r="4402" spans="3:4">
      <c r="C4402" s="38"/>
      <c r="D4402" s="38"/>
    </row>
    <row r="4403" spans="3:4">
      <c r="C4403" s="38"/>
      <c r="D4403" s="38"/>
    </row>
    <row r="4404" spans="3:4">
      <c r="C4404" s="38"/>
      <c r="D4404" s="38"/>
    </row>
    <row r="4405" spans="3:4">
      <c r="C4405" s="38"/>
      <c r="D4405" s="38"/>
    </row>
    <row r="4406" spans="3:4">
      <c r="C4406" s="38"/>
      <c r="D4406" s="38"/>
    </row>
    <row r="4407" spans="3:4">
      <c r="C4407" s="38"/>
      <c r="D4407" s="38"/>
    </row>
    <row r="4408" spans="3:4">
      <c r="C4408" s="38"/>
      <c r="D4408" s="38"/>
    </row>
    <row r="4409" spans="3:4">
      <c r="C4409" s="38"/>
      <c r="D4409" s="38"/>
    </row>
    <row r="4410" spans="3:4">
      <c r="C4410" s="38"/>
      <c r="D4410" s="38"/>
    </row>
    <row r="4411" spans="3:4">
      <c r="C4411" s="38"/>
      <c r="D4411" s="38"/>
    </row>
    <row r="4412" spans="3:4">
      <c r="C4412" s="38"/>
      <c r="D4412" s="38"/>
    </row>
    <row r="4413" spans="3:4">
      <c r="C4413" s="38"/>
      <c r="D4413" s="38"/>
    </row>
    <row r="4414" spans="3:4">
      <c r="C4414" s="38"/>
      <c r="D4414" s="38"/>
    </row>
    <row r="4415" spans="3:4">
      <c r="C4415" s="38"/>
      <c r="D4415" s="38"/>
    </row>
    <row r="4416" spans="3:4">
      <c r="C4416" s="38"/>
      <c r="D4416" s="38"/>
    </row>
    <row r="4417" spans="3:4">
      <c r="C4417" s="38"/>
      <c r="D4417" s="38"/>
    </row>
    <row r="4418" spans="3:4">
      <c r="C4418" s="38"/>
      <c r="D4418" s="38"/>
    </row>
    <row r="4419" spans="3:4">
      <c r="C4419" s="38"/>
      <c r="D4419" s="38"/>
    </row>
    <row r="4420" spans="3:4">
      <c r="C4420" s="38"/>
      <c r="D4420" s="38"/>
    </row>
    <row r="4421" spans="3:4">
      <c r="C4421" s="38"/>
      <c r="D4421" s="38"/>
    </row>
    <row r="4422" spans="3:4">
      <c r="C4422" s="38"/>
      <c r="D4422" s="38"/>
    </row>
    <row r="4423" spans="3:4">
      <c r="C4423" s="38"/>
      <c r="D4423" s="38"/>
    </row>
    <row r="4424" spans="3:4">
      <c r="C4424" s="38"/>
      <c r="D4424" s="38"/>
    </row>
    <row r="4425" spans="3:4">
      <c r="C4425" s="38"/>
      <c r="D4425" s="38"/>
    </row>
    <row r="4426" spans="3:4">
      <c r="C4426" s="38"/>
      <c r="D4426" s="38"/>
    </row>
    <row r="4427" spans="3:4">
      <c r="C4427" s="38"/>
      <c r="D4427" s="38"/>
    </row>
    <row r="4428" spans="3:4">
      <c r="C4428" s="38"/>
      <c r="D4428" s="38"/>
    </row>
    <row r="4429" spans="3:4">
      <c r="C4429" s="38"/>
      <c r="D4429" s="38"/>
    </row>
    <row r="4430" spans="3:4">
      <c r="C4430" s="38"/>
      <c r="D4430" s="38"/>
    </row>
    <row r="4431" spans="3:4">
      <c r="C4431" s="38"/>
      <c r="D4431" s="38"/>
    </row>
    <row r="4432" spans="3:4">
      <c r="C4432" s="38"/>
      <c r="D4432" s="38"/>
    </row>
    <row r="4433" spans="3:4">
      <c r="C4433" s="38"/>
      <c r="D4433" s="38"/>
    </row>
    <row r="4434" spans="3:4">
      <c r="C4434" s="38"/>
      <c r="D4434" s="38"/>
    </row>
    <row r="4435" spans="3:4">
      <c r="C4435" s="38"/>
      <c r="D4435" s="38"/>
    </row>
    <row r="4436" spans="3:4">
      <c r="C4436" s="38"/>
      <c r="D4436" s="38"/>
    </row>
    <row r="4437" spans="3:4">
      <c r="C4437" s="38"/>
      <c r="D4437" s="38"/>
    </row>
    <row r="4438" spans="3:4">
      <c r="C4438" s="38"/>
      <c r="D4438" s="38"/>
    </row>
    <row r="4439" spans="3:4">
      <c r="C4439" s="38"/>
      <c r="D4439" s="38"/>
    </row>
    <row r="4440" spans="3:4">
      <c r="C4440" s="38"/>
      <c r="D4440" s="38"/>
    </row>
    <row r="4441" spans="3:4">
      <c r="C4441" s="38"/>
      <c r="D4441" s="38"/>
    </row>
    <row r="4442" spans="3:4">
      <c r="C4442" s="38"/>
      <c r="D4442" s="38"/>
    </row>
    <row r="4443" spans="3:4">
      <c r="C4443" s="38"/>
      <c r="D4443" s="38"/>
    </row>
    <row r="4444" spans="3:4">
      <c r="C4444" s="38"/>
      <c r="D4444" s="38"/>
    </row>
    <row r="4445" spans="3:4">
      <c r="C4445" s="38"/>
      <c r="D4445" s="38"/>
    </row>
    <row r="4446" spans="3:4">
      <c r="C4446" s="38"/>
      <c r="D4446" s="38"/>
    </row>
    <row r="4447" spans="3:4">
      <c r="C4447" s="38"/>
      <c r="D4447" s="38"/>
    </row>
    <row r="4448" spans="3:4">
      <c r="C4448" s="38"/>
      <c r="D4448" s="38"/>
    </row>
    <row r="4449" spans="3:4">
      <c r="C4449" s="38"/>
      <c r="D4449" s="38"/>
    </row>
    <row r="4450" spans="3:4">
      <c r="C4450" s="38"/>
      <c r="D4450" s="38"/>
    </row>
    <row r="4451" spans="3:4">
      <c r="C4451" s="38"/>
      <c r="D4451" s="38"/>
    </row>
    <row r="4452" spans="3:4">
      <c r="C4452" s="38"/>
      <c r="D4452" s="38"/>
    </row>
    <row r="4453" spans="3:4">
      <c r="C4453" s="38"/>
      <c r="D4453" s="38"/>
    </row>
    <row r="4454" spans="3:4">
      <c r="C4454" s="38"/>
      <c r="D4454" s="38"/>
    </row>
    <row r="4455" spans="3:4">
      <c r="C4455" s="38"/>
      <c r="D4455" s="38"/>
    </row>
    <row r="4456" spans="3:4">
      <c r="C4456" s="38"/>
      <c r="D4456" s="38"/>
    </row>
    <row r="4457" spans="3:4">
      <c r="C4457" s="38"/>
      <c r="D4457" s="38"/>
    </row>
    <row r="4458" spans="3:4">
      <c r="C4458" s="38"/>
      <c r="D4458" s="38"/>
    </row>
    <row r="4459" spans="3:4">
      <c r="C4459" s="38"/>
      <c r="D4459" s="38"/>
    </row>
    <row r="4460" spans="3:4">
      <c r="C4460" s="38"/>
      <c r="D4460" s="38"/>
    </row>
    <row r="4461" spans="3:4">
      <c r="C4461" s="38"/>
      <c r="D4461" s="38"/>
    </row>
    <row r="4462" spans="3:4">
      <c r="C4462" s="38"/>
      <c r="D4462" s="38"/>
    </row>
    <row r="4463" spans="3:4">
      <c r="C4463" s="38"/>
      <c r="D4463" s="38"/>
    </row>
    <row r="4464" spans="3:4">
      <c r="C4464" s="38"/>
      <c r="D4464" s="38"/>
    </row>
    <row r="4465" spans="3:4">
      <c r="C4465" s="38"/>
      <c r="D4465" s="38"/>
    </row>
    <row r="4466" spans="3:4">
      <c r="C4466" s="38"/>
      <c r="D4466" s="38"/>
    </row>
    <row r="4467" spans="3:4">
      <c r="C4467" s="38"/>
      <c r="D4467" s="38"/>
    </row>
    <row r="4468" spans="3:4">
      <c r="C4468" s="38"/>
      <c r="D4468" s="38"/>
    </row>
    <row r="4469" spans="3:4">
      <c r="C4469" s="38"/>
      <c r="D4469" s="38"/>
    </row>
    <row r="4470" spans="3:4">
      <c r="C4470" s="38"/>
      <c r="D4470" s="38"/>
    </row>
    <row r="4471" spans="3:4">
      <c r="C4471" s="38"/>
      <c r="D4471" s="38"/>
    </row>
    <row r="4472" spans="3:4">
      <c r="C4472" s="38"/>
      <c r="D4472" s="38"/>
    </row>
    <row r="4473" spans="3:4">
      <c r="C4473" s="38"/>
      <c r="D4473" s="38"/>
    </row>
    <row r="4474" spans="3:4">
      <c r="C4474" s="38"/>
      <c r="D4474" s="38"/>
    </row>
    <row r="4475" spans="3:4">
      <c r="C4475" s="38"/>
      <c r="D4475" s="38"/>
    </row>
    <row r="4476" spans="3:4">
      <c r="C4476" s="38"/>
      <c r="D4476" s="38"/>
    </row>
    <row r="4477" spans="3:4">
      <c r="C4477" s="38"/>
      <c r="D4477" s="38"/>
    </row>
    <row r="4478" spans="3:4">
      <c r="C4478" s="38"/>
      <c r="D4478" s="38"/>
    </row>
    <row r="4479" spans="3:4">
      <c r="C4479" s="38"/>
      <c r="D4479" s="38"/>
    </row>
    <row r="4480" spans="3:4">
      <c r="C4480" s="38"/>
      <c r="D4480" s="38"/>
    </row>
    <row r="4481" spans="3:4">
      <c r="C4481" s="38"/>
      <c r="D4481" s="38"/>
    </row>
    <row r="4482" spans="3:4">
      <c r="C4482" s="38"/>
      <c r="D4482" s="38"/>
    </row>
    <row r="4483" spans="3:4">
      <c r="C4483" s="38"/>
      <c r="D4483" s="38"/>
    </row>
    <row r="4484" spans="3:4">
      <c r="C4484" s="38"/>
      <c r="D4484" s="38"/>
    </row>
    <row r="4485" spans="3:4">
      <c r="C4485" s="38"/>
      <c r="D4485" s="38"/>
    </row>
    <row r="4486" spans="3:4">
      <c r="C4486" s="38"/>
      <c r="D4486" s="38"/>
    </row>
    <row r="4487" spans="3:4">
      <c r="C4487" s="38"/>
      <c r="D4487" s="38"/>
    </row>
    <row r="4488" spans="3:4">
      <c r="C4488" s="38"/>
      <c r="D4488" s="38"/>
    </row>
    <row r="4489" spans="3:4">
      <c r="C4489" s="38"/>
      <c r="D4489" s="38"/>
    </row>
    <row r="4490" spans="3:4">
      <c r="C4490" s="38"/>
      <c r="D4490" s="38"/>
    </row>
    <row r="4491" spans="3:4">
      <c r="C4491" s="38"/>
      <c r="D4491" s="38"/>
    </row>
    <row r="4492" spans="3:4">
      <c r="C4492" s="38"/>
      <c r="D4492" s="38"/>
    </row>
    <row r="4493" spans="3:4">
      <c r="C4493" s="38"/>
      <c r="D4493" s="38"/>
    </row>
    <row r="4494" spans="3:4">
      <c r="C4494" s="38"/>
      <c r="D4494" s="38"/>
    </row>
    <row r="4495" spans="3:4">
      <c r="C4495" s="38"/>
      <c r="D4495" s="38"/>
    </row>
    <row r="4496" spans="3:4">
      <c r="C4496" s="38"/>
      <c r="D4496" s="38"/>
    </row>
    <row r="4497" spans="3:4">
      <c r="C4497" s="38"/>
      <c r="D4497" s="38"/>
    </row>
    <row r="4498" spans="3:4">
      <c r="C4498" s="38"/>
      <c r="D4498" s="38"/>
    </row>
    <row r="4499" spans="3:4">
      <c r="C4499" s="38"/>
      <c r="D4499" s="38"/>
    </row>
    <row r="4500" spans="3:4">
      <c r="C4500" s="38"/>
      <c r="D4500" s="38"/>
    </row>
    <row r="4501" spans="3:4">
      <c r="C4501" s="38"/>
      <c r="D4501" s="38"/>
    </row>
    <row r="4502" spans="3:4">
      <c r="C4502" s="38"/>
      <c r="D4502" s="38"/>
    </row>
    <row r="4503" spans="3:4">
      <c r="C4503" s="38"/>
      <c r="D4503" s="38"/>
    </row>
    <row r="4504" spans="3:4">
      <c r="C4504" s="38"/>
      <c r="D4504" s="38"/>
    </row>
    <row r="4505" spans="3:4">
      <c r="C4505" s="38"/>
      <c r="D4505" s="38"/>
    </row>
    <row r="4506" spans="3:4">
      <c r="C4506" s="38"/>
      <c r="D4506" s="38"/>
    </row>
    <row r="4507" spans="3:4">
      <c r="C4507" s="38"/>
      <c r="D4507" s="38"/>
    </row>
    <row r="4508" spans="3:4">
      <c r="C4508" s="38"/>
      <c r="D4508" s="38"/>
    </row>
    <row r="4509" spans="3:4">
      <c r="C4509" s="38"/>
      <c r="D4509" s="38"/>
    </row>
    <row r="4510" spans="3:4">
      <c r="C4510" s="38"/>
      <c r="D4510" s="38"/>
    </row>
    <row r="4511" spans="3:4">
      <c r="C4511" s="38"/>
      <c r="D4511" s="38"/>
    </row>
    <row r="4512" spans="3:4">
      <c r="C4512" s="38"/>
      <c r="D4512" s="38"/>
    </row>
    <row r="4513" spans="3:4">
      <c r="C4513" s="38"/>
      <c r="D4513" s="38"/>
    </row>
    <row r="4514" spans="3:4">
      <c r="C4514" s="38"/>
      <c r="D4514" s="38"/>
    </row>
    <row r="4515" spans="3:4">
      <c r="C4515" s="38"/>
      <c r="D4515" s="38"/>
    </row>
    <row r="4516" spans="3:4">
      <c r="C4516" s="38"/>
      <c r="D4516" s="38"/>
    </row>
    <row r="4517" spans="3:4">
      <c r="C4517" s="38"/>
      <c r="D4517" s="38"/>
    </row>
    <row r="4518" spans="3:4">
      <c r="C4518" s="38"/>
      <c r="D4518" s="38"/>
    </row>
    <row r="4519" spans="3:4">
      <c r="C4519" s="38"/>
      <c r="D4519" s="38"/>
    </row>
    <row r="4520" spans="3:4">
      <c r="C4520" s="38"/>
      <c r="D4520" s="38"/>
    </row>
    <row r="4521" spans="3:4">
      <c r="C4521" s="38"/>
      <c r="D4521" s="38"/>
    </row>
    <row r="4522" spans="3:4">
      <c r="C4522" s="38"/>
      <c r="D4522" s="38"/>
    </row>
    <row r="4523" spans="3:4">
      <c r="C4523" s="38"/>
      <c r="D4523" s="38"/>
    </row>
    <row r="4524" spans="3:4">
      <c r="C4524" s="38"/>
      <c r="D4524" s="38"/>
    </row>
    <row r="4525" spans="3:4">
      <c r="C4525" s="38"/>
      <c r="D4525" s="38"/>
    </row>
    <row r="4526" spans="3:4">
      <c r="C4526" s="38"/>
      <c r="D4526" s="38"/>
    </row>
    <row r="4527" spans="3:4">
      <c r="C4527" s="38"/>
      <c r="D4527" s="38"/>
    </row>
    <row r="4528" spans="3:4">
      <c r="C4528" s="38"/>
      <c r="D4528" s="38"/>
    </row>
    <row r="4529" spans="3:4">
      <c r="C4529" s="38"/>
      <c r="D4529" s="38"/>
    </row>
    <row r="4530" spans="3:4">
      <c r="C4530" s="38"/>
      <c r="D4530" s="38"/>
    </row>
    <row r="4531" spans="3:4">
      <c r="C4531" s="38"/>
      <c r="D4531" s="38"/>
    </row>
    <row r="4532" spans="3:4">
      <c r="C4532" s="38"/>
      <c r="D4532" s="38"/>
    </row>
    <row r="4533" spans="3:4">
      <c r="C4533" s="38"/>
      <c r="D4533" s="38"/>
    </row>
    <row r="4534" spans="3:4">
      <c r="C4534" s="38"/>
      <c r="D4534" s="38"/>
    </row>
    <row r="4535" spans="3:4">
      <c r="C4535" s="38"/>
      <c r="D4535" s="38"/>
    </row>
    <row r="4536" spans="3:4">
      <c r="C4536" s="38"/>
      <c r="D4536" s="38"/>
    </row>
    <row r="4537" spans="3:4">
      <c r="C4537" s="38"/>
      <c r="D4537" s="38"/>
    </row>
    <row r="4538" spans="3:4">
      <c r="C4538" s="38"/>
      <c r="D4538" s="38"/>
    </row>
    <row r="4539" spans="3:4">
      <c r="C4539" s="38"/>
      <c r="D4539" s="38"/>
    </row>
    <row r="4540" spans="3:4">
      <c r="C4540" s="38"/>
      <c r="D4540" s="38"/>
    </row>
    <row r="4541" spans="3:4">
      <c r="C4541" s="38"/>
      <c r="D4541" s="38"/>
    </row>
    <row r="4542" spans="3:4">
      <c r="C4542" s="38"/>
      <c r="D4542" s="38"/>
    </row>
    <row r="4543" spans="3:4">
      <c r="C4543" s="38"/>
      <c r="D4543" s="38"/>
    </row>
    <row r="4544" spans="3:4">
      <c r="C4544" s="38"/>
      <c r="D4544" s="38"/>
    </row>
    <row r="4545" spans="3:4">
      <c r="C4545" s="38"/>
      <c r="D4545" s="38"/>
    </row>
    <row r="4546" spans="3:4">
      <c r="C4546" s="38"/>
      <c r="D4546" s="38"/>
    </row>
    <row r="4547" spans="3:4">
      <c r="C4547" s="38"/>
      <c r="D4547" s="38"/>
    </row>
    <row r="4548" spans="3:4">
      <c r="C4548" s="38"/>
      <c r="D4548" s="38"/>
    </row>
    <row r="4549" spans="3:4">
      <c r="C4549" s="38"/>
      <c r="D4549" s="38"/>
    </row>
    <row r="4550" spans="3:4">
      <c r="C4550" s="38"/>
      <c r="D4550" s="38"/>
    </row>
    <row r="4551" spans="3:4">
      <c r="C4551" s="38"/>
      <c r="D4551" s="38"/>
    </row>
    <row r="4552" spans="3:4">
      <c r="C4552" s="38"/>
      <c r="D4552" s="38"/>
    </row>
    <row r="4553" spans="3:4">
      <c r="C4553" s="38"/>
      <c r="D4553" s="38"/>
    </row>
    <row r="4554" spans="3:4">
      <c r="C4554" s="38"/>
      <c r="D4554" s="38"/>
    </row>
    <row r="4555" spans="3:4">
      <c r="C4555" s="38"/>
      <c r="D4555" s="38"/>
    </row>
    <row r="4556" spans="3:4">
      <c r="C4556" s="38"/>
      <c r="D4556" s="38"/>
    </row>
    <row r="4557" spans="3:4">
      <c r="C4557" s="38"/>
      <c r="D4557" s="38"/>
    </row>
    <row r="4558" spans="3:4">
      <c r="C4558" s="38"/>
      <c r="D4558" s="38"/>
    </row>
    <row r="4559" spans="3:4">
      <c r="C4559" s="38"/>
      <c r="D4559" s="38"/>
    </row>
    <row r="4560" spans="3:4">
      <c r="C4560" s="38"/>
      <c r="D4560" s="38"/>
    </row>
    <row r="4561" spans="3:4">
      <c r="C4561" s="38"/>
      <c r="D4561" s="38"/>
    </row>
    <row r="4562" spans="3:4">
      <c r="C4562" s="38"/>
      <c r="D4562" s="38"/>
    </row>
    <row r="4563" spans="3:4">
      <c r="C4563" s="38"/>
      <c r="D4563" s="38"/>
    </row>
    <row r="4564" spans="3:4">
      <c r="C4564" s="38"/>
      <c r="D4564" s="38"/>
    </row>
    <row r="4565" spans="3:4">
      <c r="C4565" s="38"/>
      <c r="D4565" s="38"/>
    </row>
    <row r="4566" spans="3:4">
      <c r="C4566" s="38"/>
      <c r="D4566" s="38"/>
    </row>
    <row r="4567" spans="3:4">
      <c r="C4567" s="38"/>
      <c r="D4567" s="38"/>
    </row>
    <row r="4568" spans="3:4">
      <c r="C4568" s="38"/>
      <c r="D4568" s="38"/>
    </row>
    <row r="4569" spans="3:4">
      <c r="C4569" s="38"/>
      <c r="D4569" s="38"/>
    </row>
    <row r="4570" spans="3:4">
      <c r="C4570" s="38"/>
      <c r="D4570" s="38"/>
    </row>
    <row r="4571" spans="3:4">
      <c r="C4571" s="38"/>
      <c r="D4571" s="38"/>
    </row>
    <row r="4572" spans="3:4">
      <c r="C4572" s="38"/>
      <c r="D4572" s="38"/>
    </row>
    <row r="4573" spans="3:4">
      <c r="C4573" s="38"/>
      <c r="D4573" s="38"/>
    </row>
    <row r="4574" spans="3:4">
      <c r="C4574" s="38"/>
      <c r="D4574" s="38"/>
    </row>
    <row r="4575" spans="3:4">
      <c r="C4575" s="38"/>
      <c r="D4575" s="38"/>
    </row>
    <row r="4576" spans="3:4">
      <c r="C4576" s="38"/>
      <c r="D4576" s="38"/>
    </row>
    <row r="4577" spans="3:4">
      <c r="C4577" s="38"/>
      <c r="D4577" s="38"/>
    </row>
    <row r="4578" spans="3:4">
      <c r="C4578" s="38"/>
      <c r="D4578" s="38"/>
    </row>
    <row r="4579" spans="3:4">
      <c r="C4579" s="38"/>
      <c r="D4579" s="38"/>
    </row>
    <row r="4580" spans="3:4">
      <c r="C4580" s="38"/>
      <c r="D4580" s="38"/>
    </row>
    <row r="4581" spans="3:4">
      <c r="C4581" s="38"/>
      <c r="D4581" s="38"/>
    </row>
    <row r="4582" spans="3:4">
      <c r="C4582" s="38"/>
      <c r="D4582" s="38"/>
    </row>
    <row r="4583" spans="3:4">
      <c r="C4583" s="38"/>
      <c r="D4583" s="38"/>
    </row>
    <row r="4584" spans="3:4">
      <c r="C4584" s="38"/>
      <c r="D4584" s="38"/>
    </row>
    <row r="4585" spans="3:4">
      <c r="C4585" s="38"/>
      <c r="D4585" s="38"/>
    </row>
    <row r="4586" spans="3:4">
      <c r="C4586" s="38"/>
      <c r="D4586" s="38"/>
    </row>
    <row r="4587" spans="3:4">
      <c r="C4587" s="38"/>
      <c r="D4587" s="38"/>
    </row>
    <row r="4588" spans="3:4">
      <c r="C4588" s="38"/>
      <c r="D4588" s="38"/>
    </row>
    <row r="4589" spans="3:4">
      <c r="C4589" s="38"/>
      <c r="D4589" s="38"/>
    </row>
    <row r="4590" spans="3:4">
      <c r="C4590" s="38"/>
      <c r="D4590" s="38"/>
    </row>
    <row r="4591" spans="3:4">
      <c r="C4591" s="38"/>
      <c r="D4591" s="38"/>
    </row>
    <row r="4592" spans="3:4">
      <c r="C4592" s="38"/>
      <c r="D4592" s="38"/>
    </row>
    <row r="4593" spans="3:4">
      <c r="C4593" s="38"/>
      <c r="D4593" s="38"/>
    </row>
    <row r="4594" spans="3:4">
      <c r="C4594" s="38"/>
      <c r="D4594" s="38"/>
    </row>
    <row r="4595" spans="3:4">
      <c r="C4595" s="38"/>
      <c r="D4595" s="38"/>
    </row>
    <row r="4596" spans="3:4">
      <c r="C4596" s="38"/>
      <c r="D4596" s="38"/>
    </row>
    <row r="4597" spans="3:4">
      <c r="C4597" s="38"/>
      <c r="D4597" s="38"/>
    </row>
    <row r="4598" spans="3:4">
      <c r="C4598" s="38"/>
      <c r="D4598" s="38"/>
    </row>
    <row r="4599" spans="3:4">
      <c r="C4599" s="38"/>
      <c r="D4599" s="38"/>
    </row>
    <row r="4600" spans="3:4">
      <c r="C4600" s="38"/>
      <c r="D4600" s="38"/>
    </row>
    <row r="4601" spans="3:4">
      <c r="C4601" s="38"/>
      <c r="D4601" s="38"/>
    </row>
    <row r="4602" spans="3:4">
      <c r="C4602" s="38"/>
      <c r="D4602" s="38"/>
    </row>
    <row r="4603" spans="3:4">
      <c r="C4603" s="38"/>
      <c r="D4603" s="38"/>
    </row>
    <row r="4604" spans="3:4">
      <c r="C4604" s="38"/>
      <c r="D4604" s="38"/>
    </row>
    <row r="4605" spans="3:4">
      <c r="C4605" s="38"/>
      <c r="D4605" s="38"/>
    </row>
    <row r="4606" spans="3:4">
      <c r="C4606" s="38"/>
      <c r="D4606" s="38"/>
    </row>
    <row r="4607" spans="3:4">
      <c r="C4607" s="38"/>
      <c r="D4607" s="38"/>
    </row>
    <row r="4608" spans="3:4">
      <c r="C4608" s="38"/>
      <c r="D4608" s="38"/>
    </row>
    <row r="4609" spans="3:4">
      <c r="C4609" s="38"/>
      <c r="D4609" s="38"/>
    </row>
    <row r="4610" spans="3:4">
      <c r="C4610" s="38"/>
      <c r="D4610" s="38"/>
    </row>
    <row r="4611" spans="3:4">
      <c r="C4611" s="38"/>
      <c r="D4611" s="38"/>
    </row>
    <row r="4612" spans="3:4">
      <c r="C4612" s="38"/>
      <c r="D4612" s="38"/>
    </row>
    <row r="4613" spans="3:4">
      <c r="C4613" s="38"/>
      <c r="D4613" s="38"/>
    </row>
    <row r="4614" spans="3:4">
      <c r="C4614" s="38"/>
      <c r="D4614" s="38"/>
    </row>
    <row r="4615" spans="3:4">
      <c r="C4615" s="38"/>
      <c r="D4615" s="38"/>
    </row>
    <row r="4616" spans="3:4">
      <c r="C4616" s="38"/>
      <c r="D4616" s="38"/>
    </row>
    <row r="4617" spans="3:4">
      <c r="C4617" s="38"/>
      <c r="D4617" s="38"/>
    </row>
    <row r="4618" spans="3:4">
      <c r="C4618" s="38"/>
      <c r="D4618" s="38"/>
    </row>
    <row r="4619" spans="3:4">
      <c r="C4619" s="38"/>
      <c r="D4619" s="38"/>
    </row>
    <row r="4620" spans="3:4">
      <c r="C4620" s="38"/>
      <c r="D4620" s="38"/>
    </row>
    <row r="4621" spans="3:4">
      <c r="C4621" s="38"/>
      <c r="D4621" s="38"/>
    </row>
    <row r="4622" spans="3:4">
      <c r="C4622" s="38"/>
      <c r="D4622" s="38"/>
    </row>
    <row r="4623" spans="3:4">
      <c r="C4623" s="38"/>
      <c r="D4623" s="38"/>
    </row>
    <row r="4624" spans="3:4">
      <c r="C4624" s="38"/>
      <c r="D4624" s="38"/>
    </row>
    <row r="4625" spans="3:4">
      <c r="C4625" s="38"/>
      <c r="D4625" s="38"/>
    </row>
    <row r="4626" spans="3:4">
      <c r="C4626" s="38"/>
      <c r="D4626" s="38"/>
    </row>
    <row r="4627" spans="3:4">
      <c r="C4627" s="38"/>
      <c r="D4627" s="38"/>
    </row>
    <row r="4628" spans="3:4">
      <c r="C4628" s="38"/>
      <c r="D4628" s="38"/>
    </row>
    <row r="4629" spans="3:4">
      <c r="C4629" s="38"/>
      <c r="D4629" s="38"/>
    </row>
    <row r="4630" spans="3:4">
      <c r="C4630" s="38"/>
      <c r="D4630" s="38"/>
    </row>
    <row r="4631" spans="3:4">
      <c r="C4631" s="38"/>
      <c r="D4631" s="38"/>
    </row>
    <row r="4632" spans="3:4">
      <c r="C4632" s="38"/>
      <c r="D4632" s="38"/>
    </row>
    <row r="4633" spans="3:4">
      <c r="C4633" s="38"/>
      <c r="D4633" s="38"/>
    </row>
    <row r="4634" spans="3:4">
      <c r="C4634" s="38"/>
      <c r="D4634" s="38"/>
    </row>
    <row r="4635" spans="3:4">
      <c r="C4635" s="38"/>
      <c r="D4635" s="38"/>
    </row>
    <row r="4636" spans="3:4">
      <c r="C4636" s="38"/>
      <c r="D4636" s="38"/>
    </row>
    <row r="4637" spans="3:4">
      <c r="C4637" s="38"/>
      <c r="D4637" s="38"/>
    </row>
    <row r="4638" spans="3:4">
      <c r="C4638" s="38"/>
      <c r="D4638" s="38"/>
    </row>
    <row r="4639" spans="3:4">
      <c r="C4639" s="38"/>
      <c r="D4639" s="38"/>
    </row>
    <row r="4640" spans="3:4">
      <c r="C4640" s="38"/>
      <c r="D4640" s="38"/>
    </row>
    <row r="4641" spans="3:4">
      <c r="C4641" s="38"/>
      <c r="D4641" s="38"/>
    </row>
    <row r="4642" spans="3:4">
      <c r="C4642" s="38"/>
      <c r="D4642" s="38"/>
    </row>
    <row r="4643" spans="3:4">
      <c r="C4643" s="38"/>
      <c r="D4643" s="38"/>
    </row>
    <row r="4644" spans="3:4">
      <c r="C4644" s="38"/>
      <c r="D4644" s="38"/>
    </row>
    <row r="4645" spans="3:4">
      <c r="C4645" s="38"/>
      <c r="D4645" s="38"/>
    </row>
    <row r="4646" spans="3:4">
      <c r="C4646" s="38"/>
      <c r="D4646" s="38"/>
    </row>
    <row r="4647" spans="3:4">
      <c r="C4647" s="38"/>
      <c r="D4647" s="38"/>
    </row>
    <row r="4648" spans="3:4">
      <c r="C4648" s="38"/>
      <c r="D4648" s="38"/>
    </row>
    <row r="4649" spans="3:4">
      <c r="C4649" s="38"/>
      <c r="D4649" s="38"/>
    </row>
    <row r="4650" spans="3:4">
      <c r="C4650" s="38"/>
      <c r="D4650" s="38"/>
    </row>
    <row r="4651" spans="3:4">
      <c r="C4651" s="38"/>
      <c r="D4651" s="38"/>
    </row>
    <row r="4652" spans="3:4">
      <c r="C4652" s="38"/>
      <c r="D4652" s="38"/>
    </row>
    <row r="4653" spans="3:4">
      <c r="C4653" s="38"/>
      <c r="D4653" s="38"/>
    </row>
    <row r="4654" spans="3:4">
      <c r="C4654" s="38"/>
      <c r="D4654" s="38"/>
    </row>
    <row r="4655" spans="3:4">
      <c r="C4655" s="38"/>
      <c r="D4655" s="38"/>
    </row>
    <row r="4656" spans="3:4">
      <c r="C4656" s="38"/>
      <c r="D4656" s="38"/>
    </row>
    <row r="4657" spans="3:4">
      <c r="C4657" s="38"/>
      <c r="D4657" s="38"/>
    </row>
    <row r="4658" spans="3:4">
      <c r="C4658" s="38"/>
      <c r="D4658" s="38"/>
    </row>
    <row r="4659" spans="3:4">
      <c r="C4659" s="38"/>
      <c r="D4659" s="38"/>
    </row>
    <row r="4660" spans="3:4">
      <c r="C4660" s="38"/>
      <c r="D4660" s="38"/>
    </row>
    <row r="4661" spans="3:4">
      <c r="C4661" s="38"/>
      <c r="D4661" s="38"/>
    </row>
    <row r="4662" spans="3:4">
      <c r="C4662" s="38"/>
      <c r="D4662" s="38"/>
    </row>
    <row r="4663" spans="3:4">
      <c r="C4663" s="38"/>
      <c r="D4663" s="38"/>
    </row>
    <row r="4664" spans="3:4">
      <c r="C4664" s="38"/>
      <c r="D4664" s="38"/>
    </row>
    <row r="4665" spans="3:4">
      <c r="C4665" s="38"/>
      <c r="D4665" s="38"/>
    </row>
    <row r="4666" spans="3:4">
      <c r="C4666" s="38"/>
      <c r="D4666" s="38"/>
    </row>
    <row r="4667" spans="3:4">
      <c r="C4667" s="38"/>
      <c r="D4667" s="38"/>
    </row>
    <row r="4668" spans="3:4">
      <c r="C4668" s="38"/>
      <c r="D4668" s="38"/>
    </row>
    <row r="4669" spans="3:4">
      <c r="C4669" s="38"/>
      <c r="D4669" s="38"/>
    </row>
    <row r="4670" spans="3:4">
      <c r="C4670" s="38"/>
      <c r="D4670" s="38"/>
    </row>
    <row r="4671" spans="3:4">
      <c r="C4671" s="38"/>
      <c r="D4671" s="38"/>
    </row>
    <row r="4672" spans="3:4">
      <c r="C4672" s="38"/>
      <c r="D4672" s="38"/>
    </row>
    <row r="4673" spans="3:4">
      <c r="C4673" s="38"/>
      <c r="D4673" s="38"/>
    </row>
    <row r="4674" spans="3:4">
      <c r="C4674" s="38"/>
      <c r="D4674" s="38"/>
    </row>
    <row r="4675" spans="3:4">
      <c r="C4675" s="38"/>
      <c r="D4675" s="38"/>
    </row>
    <row r="4676" spans="3:4">
      <c r="C4676" s="38"/>
      <c r="D4676" s="38"/>
    </row>
    <row r="4677" spans="3:4">
      <c r="C4677" s="38"/>
      <c r="D4677" s="38"/>
    </row>
    <row r="4678" spans="3:4">
      <c r="C4678" s="38"/>
      <c r="D4678" s="38"/>
    </row>
    <row r="4679" spans="3:4">
      <c r="C4679" s="38"/>
      <c r="D4679" s="38"/>
    </row>
    <row r="4680" spans="3:4">
      <c r="C4680" s="38"/>
      <c r="D4680" s="38"/>
    </row>
    <row r="4681" spans="3:4">
      <c r="C4681" s="38"/>
      <c r="D4681" s="38"/>
    </row>
    <row r="4682" spans="3:4">
      <c r="C4682" s="38"/>
      <c r="D4682" s="38"/>
    </row>
    <row r="4683" spans="3:4">
      <c r="C4683" s="38"/>
      <c r="D4683" s="38"/>
    </row>
    <row r="4684" spans="3:4">
      <c r="C4684" s="38"/>
      <c r="D4684" s="38"/>
    </row>
    <row r="4685" spans="3:4">
      <c r="C4685" s="38"/>
      <c r="D4685" s="38"/>
    </row>
    <row r="4686" spans="3:4">
      <c r="C4686" s="38"/>
      <c r="D4686" s="38"/>
    </row>
    <row r="4687" spans="3:4">
      <c r="C4687" s="38"/>
      <c r="D4687" s="38"/>
    </row>
    <row r="4688" spans="3:4">
      <c r="C4688" s="38"/>
      <c r="D4688" s="38"/>
    </row>
    <row r="4689" spans="3:4">
      <c r="C4689" s="38"/>
      <c r="D4689" s="38"/>
    </row>
    <row r="4690" spans="3:4">
      <c r="C4690" s="38"/>
      <c r="D4690" s="38"/>
    </row>
    <row r="4691" spans="3:4">
      <c r="C4691" s="38"/>
      <c r="D4691" s="38"/>
    </row>
    <row r="4692" spans="3:4">
      <c r="C4692" s="38"/>
      <c r="D4692" s="38"/>
    </row>
    <row r="4693" spans="3:4">
      <c r="C4693" s="38"/>
      <c r="D4693" s="38"/>
    </row>
    <row r="4694" spans="3:4">
      <c r="C4694" s="38"/>
      <c r="D4694" s="38"/>
    </row>
    <row r="4695" spans="3:4">
      <c r="C4695" s="38"/>
      <c r="D4695" s="38"/>
    </row>
    <row r="4696" spans="3:4">
      <c r="C4696" s="38"/>
      <c r="D4696" s="38"/>
    </row>
    <row r="4697" spans="3:4">
      <c r="C4697" s="38"/>
      <c r="D4697" s="38"/>
    </row>
    <row r="4698" spans="3:4">
      <c r="C4698" s="38"/>
      <c r="D4698" s="38"/>
    </row>
    <row r="4699" spans="3:4">
      <c r="C4699" s="38"/>
      <c r="D4699" s="38"/>
    </row>
    <row r="4700" spans="3:4">
      <c r="C4700" s="38"/>
      <c r="D4700" s="38"/>
    </row>
    <row r="4701" spans="3:4">
      <c r="C4701" s="38"/>
      <c r="D4701" s="38"/>
    </row>
    <row r="4702" spans="3:4">
      <c r="C4702" s="38"/>
      <c r="D4702" s="38"/>
    </row>
    <row r="4703" spans="3:4">
      <c r="C4703" s="38"/>
      <c r="D4703" s="38"/>
    </row>
    <row r="4704" spans="3:4">
      <c r="C4704" s="38"/>
      <c r="D4704" s="38"/>
    </row>
    <row r="4705" spans="3:4">
      <c r="C4705" s="38"/>
      <c r="D4705" s="38"/>
    </row>
    <row r="4706" spans="3:4">
      <c r="C4706" s="38"/>
      <c r="D4706" s="38"/>
    </row>
    <row r="4707" spans="3:4">
      <c r="C4707" s="38"/>
      <c r="D4707" s="38"/>
    </row>
    <row r="4708" spans="3:4">
      <c r="C4708" s="38"/>
      <c r="D4708" s="38"/>
    </row>
    <row r="4709" spans="3:4">
      <c r="C4709" s="38"/>
      <c r="D4709" s="38"/>
    </row>
    <row r="4710" spans="3:4">
      <c r="C4710" s="38"/>
      <c r="D4710" s="38"/>
    </row>
    <row r="4711" spans="3:4">
      <c r="C4711" s="38"/>
      <c r="D4711" s="38"/>
    </row>
    <row r="4712" spans="3:4">
      <c r="C4712" s="38"/>
      <c r="D4712" s="38"/>
    </row>
    <row r="4713" spans="3:4">
      <c r="C4713" s="38"/>
      <c r="D4713" s="38"/>
    </row>
    <row r="4714" spans="3:4">
      <c r="C4714" s="38"/>
      <c r="D4714" s="38"/>
    </row>
    <row r="4715" spans="3:4">
      <c r="C4715" s="38"/>
      <c r="D4715" s="38"/>
    </row>
    <row r="4716" spans="3:4">
      <c r="C4716" s="38"/>
      <c r="D4716" s="38"/>
    </row>
    <row r="4717" spans="3:4">
      <c r="C4717" s="38"/>
      <c r="D4717" s="38"/>
    </row>
    <row r="4718" spans="3:4">
      <c r="C4718" s="38"/>
      <c r="D4718" s="38"/>
    </row>
    <row r="4719" spans="3:4">
      <c r="C4719" s="38"/>
      <c r="D4719" s="38"/>
    </row>
    <row r="4720" spans="3:4">
      <c r="C4720" s="38"/>
      <c r="D4720" s="38"/>
    </row>
    <row r="4721" spans="3:4">
      <c r="C4721" s="38"/>
      <c r="D4721" s="38"/>
    </row>
    <row r="4722" spans="3:4">
      <c r="C4722" s="38"/>
      <c r="D4722" s="38"/>
    </row>
    <row r="4723" spans="3:4">
      <c r="C4723" s="38"/>
      <c r="D4723" s="38"/>
    </row>
    <row r="4724" spans="3:4">
      <c r="C4724" s="38"/>
      <c r="D4724" s="38"/>
    </row>
    <row r="4725" spans="3:4">
      <c r="C4725" s="38"/>
      <c r="D4725" s="38"/>
    </row>
    <row r="4726" spans="3:4">
      <c r="C4726" s="38"/>
      <c r="D4726" s="38"/>
    </row>
    <row r="4727" spans="3:4">
      <c r="C4727" s="38"/>
      <c r="D4727" s="38"/>
    </row>
    <row r="4728" spans="3:4">
      <c r="C4728" s="38"/>
      <c r="D4728" s="38"/>
    </row>
    <row r="4729" spans="3:4">
      <c r="C4729" s="38"/>
      <c r="D4729" s="38"/>
    </row>
    <row r="4730" spans="3:4">
      <c r="C4730" s="38"/>
      <c r="D4730" s="38"/>
    </row>
    <row r="4731" spans="3:4">
      <c r="C4731" s="38"/>
      <c r="D4731" s="38"/>
    </row>
    <row r="4732" spans="3:4">
      <c r="C4732" s="38"/>
      <c r="D4732" s="38"/>
    </row>
    <row r="4733" spans="3:4">
      <c r="C4733" s="38"/>
      <c r="D4733" s="38"/>
    </row>
    <row r="4734" spans="3:4">
      <c r="C4734" s="38"/>
      <c r="D4734" s="38"/>
    </row>
    <row r="4735" spans="3:4">
      <c r="C4735" s="38"/>
      <c r="D4735" s="38"/>
    </row>
    <row r="4736" spans="3:4">
      <c r="C4736" s="38"/>
      <c r="D4736" s="38"/>
    </row>
    <row r="4737" spans="3:4">
      <c r="C4737" s="38"/>
      <c r="D4737" s="38"/>
    </row>
    <row r="4738" spans="3:4">
      <c r="C4738" s="38"/>
      <c r="D4738" s="38"/>
    </row>
    <row r="4739" spans="3:4">
      <c r="C4739" s="38"/>
      <c r="D4739" s="38"/>
    </row>
    <row r="4740" spans="3:4">
      <c r="C4740" s="38"/>
      <c r="D4740" s="38"/>
    </row>
    <row r="4741" spans="3:4">
      <c r="C4741" s="38"/>
      <c r="D4741" s="38"/>
    </row>
    <row r="4742" spans="3:4">
      <c r="C4742" s="38"/>
      <c r="D4742" s="38"/>
    </row>
    <row r="4743" spans="3:4">
      <c r="C4743" s="38"/>
      <c r="D4743" s="38"/>
    </row>
    <row r="4744" spans="3:4">
      <c r="C4744" s="38"/>
      <c r="D4744" s="38"/>
    </row>
    <row r="4745" spans="3:4">
      <c r="C4745" s="38"/>
      <c r="D4745" s="38"/>
    </row>
    <row r="4746" spans="3:4">
      <c r="C4746" s="38"/>
      <c r="D4746" s="38"/>
    </row>
    <row r="4747" spans="3:4">
      <c r="C4747" s="38"/>
      <c r="D4747" s="38"/>
    </row>
    <row r="4748" spans="3:4">
      <c r="C4748" s="38"/>
      <c r="D4748" s="38"/>
    </row>
    <row r="4749" spans="3:4">
      <c r="C4749" s="38"/>
      <c r="D4749" s="38"/>
    </row>
    <row r="4750" spans="3:4">
      <c r="C4750" s="38"/>
      <c r="D4750" s="38"/>
    </row>
    <row r="4751" spans="3:4">
      <c r="C4751" s="38"/>
      <c r="D4751" s="38"/>
    </row>
    <row r="4752" spans="3:4">
      <c r="C4752" s="38"/>
      <c r="D4752" s="38"/>
    </row>
    <row r="4753" spans="3:4">
      <c r="C4753" s="38"/>
      <c r="D4753" s="38"/>
    </row>
    <row r="4754" spans="3:4">
      <c r="C4754" s="38"/>
      <c r="D4754" s="38"/>
    </row>
    <row r="4755" spans="3:4">
      <c r="C4755" s="38"/>
      <c r="D4755" s="38"/>
    </row>
    <row r="4756" spans="3:4">
      <c r="C4756" s="38"/>
      <c r="D4756" s="38"/>
    </row>
    <row r="4757" spans="3:4">
      <c r="C4757" s="38"/>
      <c r="D4757" s="38"/>
    </row>
    <row r="4758" spans="3:4">
      <c r="C4758" s="38"/>
      <c r="D4758" s="38"/>
    </row>
    <row r="4759" spans="3:4">
      <c r="C4759" s="38"/>
      <c r="D4759" s="38"/>
    </row>
    <row r="4760" spans="3:4">
      <c r="C4760" s="38"/>
      <c r="D4760" s="38"/>
    </row>
    <row r="4761" spans="3:4">
      <c r="C4761" s="38"/>
      <c r="D4761" s="38"/>
    </row>
    <row r="4762" spans="3:4">
      <c r="C4762" s="38"/>
      <c r="D4762" s="38"/>
    </row>
    <row r="4763" spans="3:4">
      <c r="C4763" s="38"/>
      <c r="D4763" s="38"/>
    </row>
    <row r="4764" spans="3:4">
      <c r="C4764" s="38"/>
      <c r="D4764" s="38"/>
    </row>
    <row r="4765" spans="3:4">
      <c r="C4765" s="38"/>
      <c r="D4765" s="38"/>
    </row>
    <row r="4766" spans="3:4">
      <c r="C4766" s="38"/>
      <c r="D4766" s="38"/>
    </row>
    <row r="4767" spans="3:4">
      <c r="C4767" s="38"/>
      <c r="D4767" s="38"/>
    </row>
    <row r="4768" spans="3:4">
      <c r="C4768" s="38"/>
      <c r="D4768" s="38"/>
    </row>
    <row r="4769" spans="3:4">
      <c r="C4769" s="38"/>
      <c r="D4769" s="38"/>
    </row>
    <row r="4770" spans="3:4">
      <c r="C4770" s="38"/>
      <c r="D4770" s="38"/>
    </row>
    <row r="4771" spans="3:4">
      <c r="C4771" s="38"/>
      <c r="D4771" s="38"/>
    </row>
    <row r="4772" spans="3:4">
      <c r="C4772" s="38"/>
      <c r="D4772" s="38"/>
    </row>
    <row r="4773" spans="3:4">
      <c r="C4773" s="38"/>
      <c r="D4773" s="38"/>
    </row>
    <row r="4774" spans="3:4">
      <c r="C4774" s="38"/>
      <c r="D4774" s="38"/>
    </row>
    <row r="4775" spans="3:4">
      <c r="C4775" s="38"/>
      <c r="D4775" s="38"/>
    </row>
    <row r="4776" spans="3:4">
      <c r="C4776" s="38"/>
      <c r="D4776" s="38"/>
    </row>
    <row r="4777" spans="3:4">
      <c r="C4777" s="38"/>
      <c r="D4777" s="38"/>
    </row>
    <row r="4778" spans="3:4">
      <c r="C4778" s="38"/>
      <c r="D4778" s="38"/>
    </row>
    <row r="4779" spans="3:4">
      <c r="C4779" s="38"/>
      <c r="D4779" s="38"/>
    </row>
    <row r="4780" spans="3:4">
      <c r="C4780" s="38"/>
      <c r="D4780" s="38"/>
    </row>
    <row r="4781" spans="3:4">
      <c r="C4781" s="38"/>
      <c r="D4781" s="38"/>
    </row>
    <row r="4782" spans="3:4">
      <c r="C4782" s="38"/>
      <c r="D4782" s="38"/>
    </row>
    <row r="4783" spans="3:4">
      <c r="C4783" s="38"/>
      <c r="D4783" s="38"/>
    </row>
    <row r="4784" spans="3:4">
      <c r="C4784" s="38"/>
      <c r="D4784" s="38"/>
    </row>
    <row r="4785" spans="3:4">
      <c r="C4785" s="38"/>
      <c r="D4785" s="38"/>
    </row>
    <row r="4786" spans="3:4">
      <c r="C4786" s="38"/>
      <c r="D4786" s="38"/>
    </row>
    <row r="4787" spans="3:4">
      <c r="C4787" s="38"/>
      <c r="D4787" s="38"/>
    </row>
    <row r="4788" spans="3:4">
      <c r="C4788" s="38"/>
      <c r="D4788" s="38"/>
    </row>
    <row r="4789" spans="3:4">
      <c r="C4789" s="38"/>
      <c r="D4789" s="38"/>
    </row>
    <row r="4790" spans="3:4">
      <c r="C4790" s="38"/>
      <c r="D4790" s="38"/>
    </row>
    <row r="4791" spans="3:4">
      <c r="C4791" s="38"/>
      <c r="D4791" s="38"/>
    </row>
    <row r="4792" spans="3:4">
      <c r="C4792" s="38"/>
      <c r="D4792" s="38"/>
    </row>
    <row r="4793" spans="3:4">
      <c r="C4793" s="38"/>
      <c r="D4793" s="38"/>
    </row>
    <row r="4794" spans="3:4">
      <c r="C4794" s="38"/>
      <c r="D4794" s="38"/>
    </row>
    <row r="4795" spans="3:4">
      <c r="C4795" s="38"/>
      <c r="D4795" s="38"/>
    </row>
    <row r="4796" spans="3:4">
      <c r="C4796" s="38"/>
      <c r="D4796" s="38"/>
    </row>
    <row r="4797" spans="3:4">
      <c r="C4797" s="38"/>
      <c r="D4797" s="38"/>
    </row>
    <row r="4798" spans="3:4">
      <c r="C4798" s="38"/>
      <c r="D4798" s="38"/>
    </row>
    <row r="4799" spans="3:4">
      <c r="C4799" s="38"/>
      <c r="D4799" s="38"/>
    </row>
    <row r="4800" spans="3:4">
      <c r="C4800" s="38"/>
      <c r="D4800" s="38"/>
    </row>
    <row r="4801" spans="3:4">
      <c r="C4801" s="38"/>
      <c r="D4801" s="38"/>
    </row>
    <row r="4802" spans="3:4">
      <c r="C4802" s="38"/>
      <c r="D4802" s="38"/>
    </row>
    <row r="4803" spans="3:4">
      <c r="C4803" s="38"/>
      <c r="D4803" s="38"/>
    </row>
    <row r="4804" spans="3:4">
      <c r="C4804" s="38"/>
      <c r="D4804" s="38"/>
    </row>
    <row r="4805" spans="3:4">
      <c r="C4805" s="38"/>
      <c r="D4805" s="38"/>
    </row>
    <row r="4806" spans="3:4">
      <c r="C4806" s="38"/>
      <c r="D4806" s="38"/>
    </row>
    <row r="4807" spans="3:4">
      <c r="C4807" s="38"/>
      <c r="D4807" s="38"/>
    </row>
    <row r="4808" spans="3:4">
      <c r="C4808" s="38"/>
      <c r="D4808" s="38"/>
    </row>
    <row r="4809" spans="3:4">
      <c r="C4809" s="38"/>
      <c r="D4809" s="38"/>
    </row>
    <row r="4810" spans="3:4">
      <c r="C4810" s="38"/>
      <c r="D4810" s="38"/>
    </row>
    <row r="4811" spans="3:4">
      <c r="C4811" s="38"/>
      <c r="D4811" s="38"/>
    </row>
    <row r="4812" spans="3:4">
      <c r="C4812" s="38"/>
      <c r="D4812" s="38"/>
    </row>
    <row r="4813" spans="3:4">
      <c r="C4813" s="38"/>
      <c r="D4813" s="38"/>
    </row>
    <row r="4814" spans="3:4">
      <c r="C4814" s="38"/>
      <c r="D4814" s="38"/>
    </row>
    <row r="4815" spans="3:4">
      <c r="C4815" s="38"/>
      <c r="D4815" s="38"/>
    </row>
    <row r="4816" spans="3:4">
      <c r="C4816" s="38"/>
      <c r="D4816" s="38"/>
    </row>
    <row r="4817" spans="3:4">
      <c r="C4817" s="38"/>
      <c r="D4817" s="38"/>
    </row>
    <row r="4818" spans="3:4">
      <c r="C4818" s="38"/>
      <c r="D4818" s="38"/>
    </row>
    <row r="4819" spans="3:4">
      <c r="C4819" s="38"/>
      <c r="D4819" s="38"/>
    </row>
    <row r="4820" spans="3:4">
      <c r="C4820" s="38"/>
      <c r="D4820" s="38"/>
    </row>
    <row r="4821" spans="3:4">
      <c r="C4821" s="38"/>
      <c r="D4821" s="38"/>
    </row>
    <row r="4822" spans="3:4">
      <c r="C4822" s="38"/>
      <c r="D4822" s="38"/>
    </row>
    <row r="4823" spans="3:4">
      <c r="C4823" s="38"/>
      <c r="D4823" s="38"/>
    </row>
    <row r="4824" spans="3:4">
      <c r="C4824" s="38"/>
      <c r="D4824" s="38"/>
    </row>
    <row r="4825" spans="3:4">
      <c r="C4825" s="38"/>
      <c r="D4825" s="38"/>
    </row>
    <row r="4826" spans="3:4">
      <c r="C4826" s="38"/>
      <c r="D4826" s="38"/>
    </row>
    <row r="4827" spans="3:4">
      <c r="C4827" s="38"/>
      <c r="D4827" s="38"/>
    </row>
    <row r="4828" spans="3:4">
      <c r="C4828" s="38"/>
      <c r="D4828" s="38"/>
    </row>
    <row r="4829" spans="3:4">
      <c r="C4829" s="38"/>
      <c r="D4829" s="38"/>
    </row>
    <row r="4830" spans="3:4">
      <c r="C4830" s="38"/>
      <c r="D4830" s="38"/>
    </row>
    <row r="4831" spans="3:4">
      <c r="C4831" s="38"/>
      <c r="D4831" s="38"/>
    </row>
    <row r="4832" spans="3:4">
      <c r="C4832" s="38"/>
      <c r="D4832" s="38"/>
    </row>
    <row r="4833" spans="3:4">
      <c r="C4833" s="38"/>
      <c r="D4833" s="38"/>
    </row>
    <row r="4834" spans="3:4">
      <c r="C4834" s="38"/>
      <c r="D4834" s="38"/>
    </row>
    <row r="4835" spans="3:4">
      <c r="C4835" s="38"/>
      <c r="D4835" s="38"/>
    </row>
    <row r="4836" spans="3:4">
      <c r="C4836" s="38"/>
      <c r="D4836" s="38"/>
    </row>
    <row r="4837" spans="3:4">
      <c r="C4837" s="38"/>
      <c r="D4837" s="38"/>
    </row>
    <row r="4838" spans="3:4">
      <c r="C4838" s="38"/>
      <c r="D4838" s="38"/>
    </row>
    <row r="4839" spans="3:4">
      <c r="C4839" s="38"/>
      <c r="D4839" s="38"/>
    </row>
    <row r="4840" spans="3:4">
      <c r="C4840" s="38"/>
      <c r="D4840" s="38"/>
    </row>
    <row r="4841" spans="3:4">
      <c r="C4841" s="38"/>
      <c r="D4841" s="38"/>
    </row>
    <row r="4842" spans="3:4">
      <c r="C4842" s="38"/>
      <c r="D4842" s="38"/>
    </row>
    <row r="4843" spans="3:4">
      <c r="C4843" s="38"/>
      <c r="D4843" s="38"/>
    </row>
    <row r="4844" spans="3:4">
      <c r="C4844" s="38"/>
      <c r="D4844" s="38"/>
    </row>
    <row r="4845" spans="3:4">
      <c r="C4845" s="38"/>
      <c r="D4845" s="38"/>
    </row>
    <row r="4846" spans="3:4">
      <c r="C4846" s="38"/>
      <c r="D4846" s="38"/>
    </row>
    <row r="4847" spans="3:4">
      <c r="C4847" s="38"/>
      <c r="D4847" s="38"/>
    </row>
    <row r="4848" spans="3:4">
      <c r="C4848" s="38"/>
      <c r="D4848" s="38"/>
    </row>
    <row r="4849" spans="3:4">
      <c r="C4849" s="38"/>
      <c r="D4849" s="38"/>
    </row>
    <row r="4850" spans="3:4">
      <c r="C4850" s="38"/>
      <c r="D4850" s="38"/>
    </row>
    <row r="4851" spans="3:4">
      <c r="C4851" s="38"/>
      <c r="D4851" s="38"/>
    </row>
    <row r="4852" spans="3:4">
      <c r="C4852" s="38"/>
      <c r="D4852" s="38"/>
    </row>
    <row r="4853" spans="3:4">
      <c r="C4853" s="38"/>
      <c r="D4853" s="38"/>
    </row>
    <row r="4854" spans="3:4">
      <c r="C4854" s="38"/>
      <c r="D4854" s="38"/>
    </row>
    <row r="4855" spans="3:4">
      <c r="C4855" s="38"/>
      <c r="D4855" s="38"/>
    </row>
    <row r="4856" spans="3:4">
      <c r="C4856" s="38"/>
      <c r="D4856" s="38"/>
    </row>
    <row r="4857" spans="3:4">
      <c r="C4857" s="38"/>
      <c r="D4857" s="38"/>
    </row>
    <row r="4858" spans="3:4">
      <c r="C4858" s="38"/>
      <c r="D4858" s="38"/>
    </row>
    <row r="4859" spans="3:4">
      <c r="C4859" s="38"/>
      <c r="D4859" s="38"/>
    </row>
    <row r="4860" spans="3:4">
      <c r="C4860" s="38"/>
      <c r="D4860" s="38"/>
    </row>
    <row r="4861" spans="3:4">
      <c r="C4861" s="38"/>
      <c r="D4861" s="38"/>
    </row>
    <row r="4862" spans="3:4">
      <c r="C4862" s="38"/>
      <c r="D4862" s="38"/>
    </row>
    <row r="4863" spans="3:4">
      <c r="C4863" s="38"/>
      <c r="D4863" s="38"/>
    </row>
    <row r="4864" spans="3:4">
      <c r="C4864" s="38"/>
      <c r="D4864" s="38"/>
    </row>
    <row r="4865" spans="3:4">
      <c r="C4865" s="38"/>
      <c r="D4865" s="38"/>
    </row>
    <row r="4866" spans="3:4">
      <c r="C4866" s="38"/>
      <c r="D4866" s="38"/>
    </row>
    <row r="4867" spans="3:4">
      <c r="C4867" s="38"/>
      <c r="D4867" s="38"/>
    </row>
    <row r="4868" spans="3:4">
      <c r="C4868" s="38"/>
      <c r="D4868" s="38"/>
    </row>
    <row r="4869" spans="3:4">
      <c r="C4869" s="38"/>
      <c r="D4869" s="38"/>
    </row>
    <row r="4870" spans="3:4">
      <c r="C4870" s="38"/>
      <c r="D4870" s="38"/>
    </row>
    <row r="4871" spans="3:4">
      <c r="C4871" s="38"/>
      <c r="D4871" s="38"/>
    </row>
    <row r="4872" spans="3:4">
      <c r="C4872" s="38"/>
      <c r="D4872" s="38"/>
    </row>
    <row r="4873" spans="3:4">
      <c r="C4873" s="38"/>
      <c r="D4873" s="38"/>
    </row>
    <row r="4874" spans="3:4">
      <c r="C4874" s="38"/>
      <c r="D4874" s="38"/>
    </row>
    <row r="4875" spans="3:4">
      <c r="C4875" s="38"/>
      <c r="D4875" s="38"/>
    </row>
    <row r="4876" spans="3:4">
      <c r="C4876" s="38"/>
      <c r="D4876" s="38"/>
    </row>
    <row r="4877" spans="3:4">
      <c r="C4877" s="38"/>
      <c r="D4877" s="38"/>
    </row>
    <row r="4878" spans="3:4">
      <c r="C4878" s="38"/>
      <c r="D4878" s="38"/>
    </row>
    <row r="4879" spans="3:4">
      <c r="C4879" s="38"/>
      <c r="D4879" s="38"/>
    </row>
    <row r="4880" spans="3:4">
      <c r="C4880" s="38"/>
      <c r="D4880" s="38"/>
    </row>
    <row r="4881" spans="3:4">
      <c r="C4881" s="38"/>
      <c r="D4881" s="38"/>
    </row>
    <row r="4882" spans="3:4">
      <c r="C4882" s="38"/>
      <c r="D4882" s="38"/>
    </row>
    <row r="4883" spans="3:4">
      <c r="C4883" s="38"/>
      <c r="D4883" s="38"/>
    </row>
    <row r="4884" spans="3:4">
      <c r="C4884" s="38"/>
      <c r="D4884" s="38"/>
    </row>
    <row r="4885" spans="3:4">
      <c r="C4885" s="38"/>
      <c r="D4885" s="38"/>
    </row>
    <row r="4886" spans="3:4">
      <c r="C4886" s="38"/>
      <c r="D4886" s="38"/>
    </row>
    <row r="4887" spans="3:4">
      <c r="C4887" s="38"/>
      <c r="D4887" s="38"/>
    </row>
    <row r="4888" spans="3:4">
      <c r="C4888" s="38"/>
      <c r="D4888" s="38"/>
    </row>
    <row r="4889" spans="3:4">
      <c r="C4889" s="38"/>
      <c r="D4889" s="38"/>
    </row>
    <row r="4890" spans="3:4">
      <c r="C4890" s="38"/>
      <c r="D4890" s="38"/>
    </row>
    <row r="4891" spans="3:4">
      <c r="C4891" s="38"/>
      <c r="D4891" s="38"/>
    </row>
    <row r="4892" spans="3:4">
      <c r="C4892" s="38"/>
      <c r="D4892" s="38"/>
    </row>
    <row r="4893" spans="3:4">
      <c r="C4893" s="38"/>
      <c r="D4893" s="38"/>
    </row>
    <row r="4894" spans="3:4">
      <c r="C4894" s="38"/>
      <c r="D4894" s="38"/>
    </row>
    <row r="4895" spans="3:4">
      <c r="C4895" s="38"/>
      <c r="D4895" s="38"/>
    </row>
    <row r="4896" spans="3:4">
      <c r="C4896" s="38"/>
      <c r="D4896" s="38"/>
    </row>
    <row r="4897" spans="3:4">
      <c r="C4897" s="38"/>
      <c r="D4897" s="38"/>
    </row>
    <row r="4898" spans="3:4">
      <c r="C4898" s="38"/>
      <c r="D4898" s="38"/>
    </row>
    <row r="4899" spans="3:4">
      <c r="C4899" s="38"/>
      <c r="D4899" s="38"/>
    </row>
    <row r="4900" spans="3:4">
      <c r="C4900" s="38"/>
      <c r="D4900" s="38"/>
    </row>
    <row r="4901" spans="3:4">
      <c r="C4901" s="38"/>
      <c r="D4901" s="38"/>
    </row>
    <row r="4902" spans="3:4">
      <c r="C4902" s="38"/>
      <c r="D4902" s="38"/>
    </row>
    <row r="4903" spans="3:4">
      <c r="C4903" s="38"/>
      <c r="D4903" s="38"/>
    </row>
    <row r="4904" spans="3:4">
      <c r="C4904" s="38"/>
      <c r="D4904" s="38"/>
    </row>
    <row r="4905" spans="3:4">
      <c r="C4905" s="38"/>
      <c r="D4905" s="38"/>
    </row>
    <row r="4906" spans="3:4">
      <c r="C4906" s="38"/>
      <c r="D4906" s="38"/>
    </row>
    <row r="4907" spans="3:4">
      <c r="C4907" s="38"/>
      <c r="D4907" s="38"/>
    </row>
    <row r="4908" spans="3:4">
      <c r="C4908" s="38"/>
      <c r="D4908" s="38"/>
    </row>
    <row r="4909" spans="3:4">
      <c r="C4909" s="38"/>
      <c r="D4909" s="38"/>
    </row>
    <row r="4910" spans="3:4">
      <c r="C4910" s="38"/>
      <c r="D4910" s="38"/>
    </row>
    <row r="4911" spans="3:4">
      <c r="C4911" s="38"/>
      <c r="D4911" s="38"/>
    </row>
    <row r="4912" spans="3:4">
      <c r="C4912" s="38"/>
      <c r="D4912" s="38"/>
    </row>
    <row r="4913" spans="3:4">
      <c r="C4913" s="38"/>
      <c r="D4913" s="38"/>
    </row>
    <row r="4914" spans="3:4">
      <c r="C4914" s="38"/>
      <c r="D4914" s="38"/>
    </row>
    <row r="4915" spans="3:4">
      <c r="C4915" s="38"/>
      <c r="D4915" s="38"/>
    </row>
    <row r="4916" spans="3:4">
      <c r="C4916" s="38"/>
      <c r="D4916" s="38"/>
    </row>
    <row r="4917" spans="3:4">
      <c r="C4917" s="38"/>
      <c r="D4917" s="38"/>
    </row>
    <row r="4918" spans="3:4">
      <c r="C4918" s="38"/>
      <c r="D4918" s="38"/>
    </row>
    <row r="4919" spans="3:4">
      <c r="C4919" s="38"/>
      <c r="D4919" s="38"/>
    </row>
    <row r="4920" spans="3:4">
      <c r="C4920" s="38"/>
      <c r="D4920" s="38"/>
    </row>
    <row r="4921" spans="3:4">
      <c r="C4921" s="38"/>
      <c r="D4921" s="38"/>
    </row>
    <row r="4922" spans="3:4">
      <c r="C4922" s="38"/>
      <c r="D4922" s="38"/>
    </row>
    <row r="4923" spans="3:4">
      <c r="C4923" s="38"/>
      <c r="D4923" s="38"/>
    </row>
    <row r="4924" spans="3:4">
      <c r="C4924" s="38"/>
      <c r="D4924" s="38"/>
    </row>
    <row r="4925" spans="3:4">
      <c r="C4925" s="38"/>
      <c r="D4925" s="38"/>
    </row>
    <row r="4926" spans="3:4">
      <c r="C4926" s="38"/>
      <c r="D4926" s="38"/>
    </row>
    <row r="4927" spans="3:4">
      <c r="C4927" s="38"/>
      <c r="D4927" s="38"/>
    </row>
    <row r="4928" spans="3:4">
      <c r="C4928" s="38"/>
      <c r="D4928" s="38"/>
    </row>
    <row r="4929" spans="3:4">
      <c r="C4929" s="38"/>
      <c r="D4929" s="38"/>
    </row>
    <row r="4930" spans="3:4">
      <c r="C4930" s="38"/>
      <c r="D4930" s="38"/>
    </row>
    <row r="4931" spans="3:4">
      <c r="C4931" s="38"/>
      <c r="D4931" s="38"/>
    </row>
    <row r="4932" spans="3:4">
      <c r="C4932" s="38"/>
      <c r="D4932" s="38"/>
    </row>
    <row r="4933" spans="3:4">
      <c r="C4933" s="38"/>
      <c r="D4933" s="38"/>
    </row>
    <row r="4934" spans="3:4">
      <c r="C4934" s="38"/>
      <c r="D4934" s="38"/>
    </row>
    <row r="4935" spans="3:4">
      <c r="C4935" s="38"/>
      <c r="D4935" s="38"/>
    </row>
    <row r="4936" spans="3:4">
      <c r="C4936" s="38"/>
      <c r="D4936" s="38"/>
    </row>
    <row r="4937" spans="3:4">
      <c r="C4937" s="38"/>
      <c r="D4937" s="38"/>
    </row>
    <row r="4938" spans="3:4">
      <c r="C4938" s="38"/>
      <c r="D4938" s="38"/>
    </row>
    <row r="4939" spans="3:4">
      <c r="C4939" s="38"/>
      <c r="D4939" s="38"/>
    </row>
    <row r="4940" spans="3:4">
      <c r="C4940" s="38"/>
      <c r="D4940" s="38"/>
    </row>
    <row r="4941" spans="3:4">
      <c r="C4941" s="38"/>
      <c r="D4941" s="38"/>
    </row>
    <row r="4942" spans="3:4">
      <c r="C4942" s="38"/>
      <c r="D4942" s="38"/>
    </row>
    <row r="4943" spans="3:4">
      <c r="C4943" s="38"/>
      <c r="D4943" s="38"/>
    </row>
    <row r="4944" spans="3:4">
      <c r="C4944" s="38"/>
      <c r="D4944" s="38"/>
    </row>
    <row r="4945" spans="3:4">
      <c r="C4945" s="38"/>
      <c r="D4945" s="38"/>
    </row>
    <row r="4946" spans="3:4">
      <c r="C4946" s="38"/>
      <c r="D4946" s="38"/>
    </row>
    <row r="4947" spans="3:4">
      <c r="C4947" s="38"/>
      <c r="D4947" s="38"/>
    </row>
    <row r="4948" spans="3:4">
      <c r="C4948" s="38"/>
      <c r="D4948" s="38"/>
    </row>
    <row r="4949" spans="3:4">
      <c r="C4949" s="38"/>
      <c r="D4949" s="38"/>
    </row>
    <row r="4950" spans="3:4">
      <c r="C4950" s="38"/>
      <c r="D4950" s="38"/>
    </row>
    <row r="4951" spans="3:4">
      <c r="C4951" s="38"/>
      <c r="D4951" s="38"/>
    </row>
    <row r="4952" spans="3:4">
      <c r="C4952" s="38"/>
      <c r="D4952" s="38"/>
    </row>
    <row r="4953" spans="3:4">
      <c r="C4953" s="38"/>
      <c r="D4953" s="38"/>
    </row>
    <row r="4954" spans="3:4">
      <c r="C4954" s="38"/>
      <c r="D4954" s="38"/>
    </row>
    <row r="4955" spans="3:4">
      <c r="C4955" s="38"/>
      <c r="D4955" s="38"/>
    </row>
    <row r="4956" spans="3:4">
      <c r="C4956" s="38"/>
      <c r="D4956" s="38"/>
    </row>
    <row r="4957" spans="3:4">
      <c r="C4957" s="38"/>
      <c r="D4957" s="38"/>
    </row>
    <row r="4958" spans="3:4">
      <c r="C4958" s="38"/>
      <c r="D4958" s="38"/>
    </row>
    <row r="4959" spans="3:4">
      <c r="C4959" s="38"/>
      <c r="D4959" s="38"/>
    </row>
    <row r="4960" spans="3:4">
      <c r="C4960" s="38"/>
      <c r="D4960" s="38"/>
    </row>
    <row r="4961" spans="3:4">
      <c r="C4961" s="38"/>
      <c r="D4961" s="38"/>
    </row>
    <row r="4962" spans="3:4">
      <c r="C4962" s="38"/>
      <c r="D4962" s="38"/>
    </row>
    <row r="4963" spans="3:4">
      <c r="C4963" s="38"/>
      <c r="D4963" s="38"/>
    </row>
    <row r="4964" spans="3:4">
      <c r="C4964" s="38"/>
      <c r="D4964" s="38"/>
    </row>
    <row r="4965" spans="3:4">
      <c r="C4965" s="38"/>
      <c r="D4965" s="38"/>
    </row>
    <row r="4966" spans="3:4">
      <c r="C4966" s="38"/>
      <c r="D4966" s="38"/>
    </row>
    <row r="4967" spans="3:4">
      <c r="C4967" s="38"/>
      <c r="D4967" s="38"/>
    </row>
    <row r="4968" spans="3:4">
      <c r="C4968" s="38"/>
      <c r="D4968" s="38"/>
    </row>
    <row r="4969" spans="3:4">
      <c r="C4969" s="38"/>
      <c r="D4969" s="38"/>
    </row>
    <row r="4970" spans="3:4">
      <c r="C4970" s="38"/>
      <c r="D4970" s="38"/>
    </row>
    <row r="4971" spans="3:4">
      <c r="C4971" s="38"/>
      <c r="D4971" s="38"/>
    </row>
    <row r="4972" spans="3:4">
      <c r="C4972" s="38"/>
      <c r="D4972" s="38"/>
    </row>
    <row r="4973" spans="3:4">
      <c r="C4973" s="38"/>
      <c r="D4973" s="38"/>
    </row>
    <row r="4974" spans="3:4">
      <c r="C4974" s="38"/>
      <c r="D4974" s="38"/>
    </row>
    <row r="4975" spans="3:4">
      <c r="C4975" s="38"/>
      <c r="D4975" s="38"/>
    </row>
    <row r="4976" spans="3:4">
      <c r="C4976" s="38"/>
      <c r="D4976" s="38"/>
    </row>
    <row r="4977" spans="3:4">
      <c r="C4977" s="38"/>
      <c r="D4977" s="38"/>
    </row>
    <row r="4978" spans="3:4">
      <c r="C4978" s="38"/>
      <c r="D4978" s="38"/>
    </row>
    <row r="4979" spans="3:4">
      <c r="C4979" s="38"/>
      <c r="D4979" s="38"/>
    </row>
    <row r="4980" spans="3:4">
      <c r="C4980" s="38"/>
      <c r="D4980" s="38"/>
    </row>
    <row r="4981" spans="3:4">
      <c r="C4981" s="38"/>
      <c r="D4981" s="38"/>
    </row>
    <row r="4982" spans="3:4">
      <c r="C4982" s="38"/>
      <c r="D4982" s="38"/>
    </row>
    <row r="4983" spans="3:4">
      <c r="C4983" s="38"/>
      <c r="D4983" s="38"/>
    </row>
    <row r="4984" spans="3:4">
      <c r="C4984" s="38"/>
      <c r="D4984" s="38"/>
    </row>
    <row r="4985" spans="3:4">
      <c r="C4985" s="38"/>
      <c r="D4985" s="38"/>
    </row>
    <row r="4986" spans="3:4">
      <c r="C4986" s="38"/>
      <c r="D4986" s="38"/>
    </row>
    <row r="4987" spans="3:4">
      <c r="C4987" s="38"/>
      <c r="D4987" s="38"/>
    </row>
    <row r="4988" spans="3:4">
      <c r="C4988" s="38"/>
      <c r="D4988" s="38"/>
    </row>
    <row r="4989" spans="3:4">
      <c r="C4989" s="38"/>
      <c r="D4989" s="38"/>
    </row>
    <row r="4990" spans="3:4">
      <c r="C4990" s="38"/>
      <c r="D4990" s="38"/>
    </row>
    <row r="4991" spans="3:4">
      <c r="C4991" s="38"/>
      <c r="D4991" s="38"/>
    </row>
    <row r="4992" spans="3:4">
      <c r="C4992" s="38"/>
      <c r="D4992" s="38"/>
    </row>
    <row r="4993" spans="3:4">
      <c r="C4993" s="38"/>
      <c r="D4993" s="38"/>
    </row>
    <row r="4994" spans="3:4">
      <c r="C4994" s="38"/>
      <c r="D4994" s="38"/>
    </row>
    <row r="4995" spans="3:4">
      <c r="C4995" s="38"/>
      <c r="D4995" s="38"/>
    </row>
    <row r="4996" spans="3:4">
      <c r="C4996" s="38"/>
      <c r="D4996" s="38"/>
    </row>
    <row r="4997" spans="3:4">
      <c r="C4997" s="38"/>
      <c r="D4997" s="38"/>
    </row>
    <row r="4998" spans="3:4">
      <c r="C4998" s="38"/>
      <c r="D4998" s="38"/>
    </row>
    <row r="4999" spans="3:4">
      <c r="C4999" s="38"/>
      <c r="D4999" s="38"/>
    </row>
    <row r="5000" spans="3:4">
      <c r="C5000" s="38"/>
      <c r="D5000" s="38"/>
    </row>
    <row r="5001" spans="3:4">
      <c r="C5001" s="38"/>
      <c r="D5001" s="38"/>
    </row>
    <row r="5002" spans="3:4">
      <c r="C5002" s="38"/>
      <c r="D5002" s="38"/>
    </row>
    <row r="5003" spans="3:4">
      <c r="C5003" s="38"/>
      <c r="D5003" s="38"/>
    </row>
    <row r="5004" spans="3:4">
      <c r="C5004" s="38"/>
      <c r="D5004" s="38"/>
    </row>
    <row r="5005" spans="3:4">
      <c r="C5005" s="38"/>
      <c r="D5005" s="38"/>
    </row>
    <row r="5006" spans="3:4">
      <c r="C5006" s="38"/>
      <c r="D5006" s="38"/>
    </row>
    <row r="5007" spans="3:4">
      <c r="C5007" s="38"/>
      <c r="D5007" s="38"/>
    </row>
    <row r="5008" spans="3:4">
      <c r="C5008" s="38"/>
      <c r="D5008" s="38"/>
    </row>
    <row r="5009" spans="3:4">
      <c r="C5009" s="38"/>
      <c r="D5009" s="38"/>
    </row>
    <row r="5010" spans="3:4">
      <c r="C5010" s="38"/>
      <c r="D5010" s="38"/>
    </row>
    <row r="5011" spans="3:4">
      <c r="C5011" s="38"/>
      <c r="D5011" s="38"/>
    </row>
    <row r="5012" spans="3:4">
      <c r="C5012" s="38"/>
      <c r="D5012" s="38"/>
    </row>
    <row r="5013" spans="3:4">
      <c r="C5013" s="38"/>
      <c r="D5013" s="38"/>
    </row>
    <row r="5014" spans="3:4">
      <c r="C5014" s="38"/>
      <c r="D5014" s="38"/>
    </row>
    <row r="5015" spans="3:4">
      <c r="C5015" s="38"/>
      <c r="D5015" s="38"/>
    </row>
    <row r="5016" spans="3:4">
      <c r="C5016" s="38"/>
      <c r="D5016" s="38"/>
    </row>
    <row r="5017" spans="3:4">
      <c r="C5017" s="38"/>
      <c r="D5017" s="38"/>
    </row>
    <row r="5018" spans="3:4">
      <c r="C5018" s="38"/>
      <c r="D5018" s="38"/>
    </row>
    <row r="5019" spans="3:4">
      <c r="C5019" s="38"/>
      <c r="D5019" s="38"/>
    </row>
    <row r="5020" spans="3:4">
      <c r="C5020" s="38"/>
      <c r="D5020" s="38"/>
    </row>
    <row r="5021" spans="3:4">
      <c r="C5021" s="38"/>
      <c r="D5021" s="38"/>
    </row>
    <row r="5022" spans="3:4">
      <c r="C5022" s="38"/>
      <c r="D5022" s="38"/>
    </row>
    <row r="5023" spans="3:4">
      <c r="C5023" s="38"/>
      <c r="D5023" s="38"/>
    </row>
    <row r="5024" spans="3:4">
      <c r="C5024" s="38"/>
      <c r="D5024" s="38"/>
    </row>
    <row r="5025" spans="3:4">
      <c r="C5025" s="38"/>
      <c r="D5025" s="38"/>
    </row>
    <row r="5026" spans="3:4">
      <c r="C5026" s="38"/>
      <c r="D5026" s="38"/>
    </row>
    <row r="5027" spans="3:4">
      <c r="C5027" s="38"/>
      <c r="D5027" s="38"/>
    </row>
    <row r="5028" spans="3:4">
      <c r="C5028" s="38"/>
      <c r="D5028" s="38"/>
    </row>
    <row r="5029" spans="3:4">
      <c r="C5029" s="38"/>
      <c r="D5029" s="38"/>
    </row>
    <row r="5030" spans="3:4">
      <c r="C5030" s="38"/>
      <c r="D5030" s="38"/>
    </row>
    <row r="5031" spans="3:4">
      <c r="C5031" s="38"/>
      <c r="D5031" s="38"/>
    </row>
    <row r="5032" spans="3:4">
      <c r="C5032" s="38"/>
      <c r="D5032" s="38"/>
    </row>
    <row r="5033" spans="3:4">
      <c r="C5033" s="38"/>
      <c r="D5033" s="38"/>
    </row>
    <row r="5034" spans="3:4">
      <c r="C5034" s="38"/>
      <c r="D5034" s="38"/>
    </row>
    <row r="5035" spans="3:4">
      <c r="C5035" s="38"/>
      <c r="D5035" s="38"/>
    </row>
    <row r="5036" spans="3:4">
      <c r="C5036" s="38"/>
      <c r="D5036" s="38"/>
    </row>
    <row r="5037" spans="3:4">
      <c r="C5037" s="38"/>
      <c r="D5037" s="38"/>
    </row>
    <row r="5038" spans="3:4">
      <c r="C5038" s="38"/>
      <c r="D5038" s="38"/>
    </row>
    <row r="5039" spans="3:4">
      <c r="C5039" s="38"/>
      <c r="D5039" s="38"/>
    </row>
    <row r="5040" spans="3:4">
      <c r="C5040" s="38"/>
      <c r="D5040" s="38"/>
    </row>
    <row r="5041" spans="3:4">
      <c r="C5041" s="38"/>
      <c r="D5041" s="38"/>
    </row>
    <row r="5042" spans="3:4">
      <c r="C5042" s="38"/>
      <c r="D5042" s="38"/>
    </row>
    <row r="5043" spans="3:4">
      <c r="C5043" s="38"/>
      <c r="D5043" s="38"/>
    </row>
    <row r="5044" spans="3:4">
      <c r="C5044" s="38"/>
      <c r="D5044" s="38"/>
    </row>
    <row r="5045" spans="3:4">
      <c r="C5045" s="38"/>
      <c r="D5045" s="38"/>
    </row>
    <row r="5046" spans="3:4">
      <c r="C5046" s="38"/>
      <c r="D5046" s="38"/>
    </row>
    <row r="5047" spans="3:4">
      <c r="C5047" s="38"/>
      <c r="D5047" s="38"/>
    </row>
    <row r="5048" spans="3:4">
      <c r="C5048" s="38"/>
      <c r="D5048" s="38"/>
    </row>
    <row r="5049" spans="3:4">
      <c r="C5049" s="38"/>
      <c r="D5049" s="38"/>
    </row>
    <row r="5050" spans="3:4">
      <c r="C5050" s="38"/>
      <c r="D5050" s="38"/>
    </row>
    <row r="5051" spans="3:4">
      <c r="C5051" s="38"/>
      <c r="D5051" s="38"/>
    </row>
    <row r="5052" spans="3:4">
      <c r="C5052" s="38"/>
      <c r="D5052" s="38"/>
    </row>
    <row r="5053" spans="3:4">
      <c r="C5053" s="38"/>
      <c r="D5053" s="38"/>
    </row>
    <row r="5054" spans="3:4">
      <c r="C5054" s="38"/>
      <c r="D5054" s="38"/>
    </row>
    <row r="5055" spans="3:4">
      <c r="C5055" s="38"/>
      <c r="D5055" s="38"/>
    </row>
    <row r="5056" spans="3:4">
      <c r="C5056" s="38"/>
      <c r="D5056" s="38"/>
    </row>
    <row r="5057" spans="3:4">
      <c r="C5057" s="38"/>
      <c r="D5057" s="38"/>
    </row>
    <row r="5058" spans="3:4">
      <c r="C5058" s="38"/>
      <c r="D5058" s="38"/>
    </row>
    <row r="5059" spans="3:4">
      <c r="C5059" s="38"/>
      <c r="D5059" s="38"/>
    </row>
    <row r="5060" spans="3:4">
      <c r="C5060" s="38"/>
      <c r="D5060" s="38"/>
    </row>
    <row r="5061" spans="3:4">
      <c r="C5061" s="38"/>
      <c r="D5061" s="38"/>
    </row>
    <row r="5062" spans="3:4">
      <c r="C5062" s="38"/>
      <c r="D5062" s="38"/>
    </row>
    <row r="5063" spans="3:4">
      <c r="C5063" s="38"/>
      <c r="D5063" s="38"/>
    </row>
    <row r="5064" spans="3:4">
      <c r="C5064" s="38"/>
      <c r="D5064" s="38"/>
    </row>
    <row r="5065" spans="3:4">
      <c r="C5065" s="38"/>
      <c r="D5065" s="38"/>
    </row>
    <row r="5066" spans="3:4">
      <c r="C5066" s="38"/>
      <c r="D5066" s="38"/>
    </row>
    <row r="5067" spans="3:4">
      <c r="C5067" s="38"/>
      <c r="D5067" s="38"/>
    </row>
    <row r="5068" spans="3:4">
      <c r="C5068" s="38"/>
      <c r="D5068" s="38"/>
    </row>
    <row r="5069" spans="3:4">
      <c r="C5069" s="38"/>
      <c r="D5069" s="38"/>
    </row>
    <row r="5070" spans="3:4">
      <c r="C5070" s="38"/>
      <c r="D5070" s="38"/>
    </row>
    <row r="5071" spans="3:4">
      <c r="C5071" s="38"/>
      <c r="D5071" s="38"/>
    </row>
    <row r="5072" spans="3:4">
      <c r="C5072" s="38"/>
      <c r="D5072" s="38"/>
    </row>
    <row r="5073" spans="3:4">
      <c r="C5073" s="38"/>
      <c r="D5073" s="38"/>
    </row>
    <row r="5074" spans="3:4">
      <c r="C5074" s="38"/>
      <c r="D5074" s="38"/>
    </row>
    <row r="5075" spans="3:4">
      <c r="C5075" s="38"/>
      <c r="D5075" s="38"/>
    </row>
    <row r="5076" spans="3:4">
      <c r="C5076" s="38"/>
      <c r="D5076" s="38"/>
    </row>
    <row r="5077" spans="3:4">
      <c r="C5077" s="38"/>
      <c r="D5077" s="38"/>
    </row>
    <row r="5078" spans="3:4">
      <c r="C5078" s="38"/>
      <c r="D5078" s="38"/>
    </row>
    <row r="5079" spans="3:4">
      <c r="C5079" s="38"/>
      <c r="D5079" s="38"/>
    </row>
    <row r="5080" spans="3:4">
      <c r="C5080" s="38"/>
      <c r="D5080" s="38"/>
    </row>
    <row r="5081" spans="3:4">
      <c r="C5081" s="38"/>
      <c r="D5081" s="38"/>
    </row>
    <row r="5082" spans="3:4">
      <c r="C5082" s="38"/>
      <c r="D5082" s="38"/>
    </row>
    <row r="5083" spans="3:4">
      <c r="C5083" s="38"/>
      <c r="D5083" s="38"/>
    </row>
    <row r="5084" spans="3:4">
      <c r="C5084" s="38"/>
      <c r="D5084" s="38"/>
    </row>
    <row r="5085" spans="3:4">
      <c r="C5085" s="38"/>
      <c r="D5085" s="38"/>
    </row>
    <row r="5086" spans="3:4">
      <c r="C5086" s="38"/>
      <c r="D5086" s="38"/>
    </row>
    <row r="5087" spans="3:4">
      <c r="C5087" s="38"/>
      <c r="D5087" s="38"/>
    </row>
    <row r="5088" spans="3:4">
      <c r="C5088" s="38"/>
      <c r="D5088" s="38"/>
    </row>
    <row r="5089" spans="3:4">
      <c r="C5089" s="38"/>
      <c r="D5089" s="38"/>
    </row>
    <row r="5090" spans="3:4">
      <c r="C5090" s="38"/>
      <c r="D5090" s="38"/>
    </row>
    <row r="5091" spans="3:4">
      <c r="C5091" s="38"/>
      <c r="D5091" s="38"/>
    </row>
    <row r="5092" spans="3:4">
      <c r="C5092" s="38"/>
      <c r="D5092" s="38"/>
    </row>
    <row r="5093" spans="3:4">
      <c r="C5093" s="38"/>
      <c r="D5093" s="38"/>
    </row>
    <row r="5094" spans="3:4">
      <c r="C5094" s="38"/>
      <c r="D5094" s="38"/>
    </row>
    <row r="5095" spans="3:4">
      <c r="C5095" s="38"/>
      <c r="D5095" s="38"/>
    </row>
    <row r="5096" spans="3:4">
      <c r="C5096" s="38"/>
      <c r="D5096" s="38"/>
    </row>
    <row r="5097" spans="3:4">
      <c r="C5097" s="38"/>
      <c r="D5097" s="38"/>
    </row>
    <row r="5098" spans="3:4">
      <c r="C5098" s="38"/>
      <c r="D5098" s="38"/>
    </row>
    <row r="5099" spans="3:4">
      <c r="C5099" s="38"/>
      <c r="D5099" s="38"/>
    </row>
    <row r="5100" spans="3:4">
      <c r="C5100" s="38"/>
      <c r="D5100" s="38"/>
    </row>
    <row r="5101" spans="3:4">
      <c r="C5101" s="38"/>
      <c r="D5101" s="38"/>
    </row>
    <row r="5102" spans="3:4">
      <c r="C5102" s="38"/>
      <c r="D5102" s="38"/>
    </row>
    <row r="5103" spans="3:4">
      <c r="C5103" s="38"/>
      <c r="D5103" s="38"/>
    </row>
    <row r="5104" spans="3:4">
      <c r="C5104" s="38"/>
      <c r="D5104" s="38"/>
    </row>
    <row r="5105" spans="3:4">
      <c r="C5105" s="38"/>
      <c r="D5105" s="38"/>
    </row>
    <row r="5106" spans="3:4">
      <c r="C5106" s="38"/>
      <c r="D5106" s="38"/>
    </row>
    <row r="5107" spans="3:4">
      <c r="C5107" s="38"/>
      <c r="D5107" s="38"/>
    </row>
    <row r="5108" spans="3:4">
      <c r="C5108" s="38"/>
      <c r="D5108" s="38"/>
    </row>
    <row r="5109" spans="3:4">
      <c r="C5109" s="38"/>
      <c r="D5109" s="38"/>
    </row>
    <row r="5110" spans="3:4">
      <c r="C5110" s="38"/>
      <c r="D5110" s="38"/>
    </row>
    <row r="5111" spans="3:4">
      <c r="C5111" s="38"/>
      <c r="D5111" s="38"/>
    </row>
    <row r="5112" spans="3:4">
      <c r="C5112" s="38"/>
      <c r="D5112" s="38"/>
    </row>
    <row r="5113" spans="3:4">
      <c r="C5113" s="38"/>
      <c r="D5113" s="38"/>
    </row>
    <row r="5114" spans="3:4">
      <c r="C5114" s="38"/>
      <c r="D5114" s="38"/>
    </row>
    <row r="5115" spans="3:4">
      <c r="C5115" s="38"/>
      <c r="D5115" s="38"/>
    </row>
    <row r="5116" spans="3:4">
      <c r="C5116" s="38"/>
      <c r="D5116" s="38"/>
    </row>
    <row r="5117" spans="3:4">
      <c r="C5117" s="38"/>
      <c r="D5117" s="38"/>
    </row>
    <row r="5118" spans="3:4">
      <c r="C5118" s="38"/>
      <c r="D5118" s="38"/>
    </row>
    <row r="5119" spans="3:4">
      <c r="C5119" s="38"/>
      <c r="D5119" s="38"/>
    </row>
    <row r="5120" spans="3:4">
      <c r="C5120" s="38"/>
      <c r="D5120" s="38"/>
    </row>
    <row r="5121" spans="3:4">
      <c r="C5121" s="38"/>
      <c r="D5121" s="38"/>
    </row>
    <row r="5122" spans="3:4">
      <c r="C5122" s="38"/>
      <c r="D5122" s="38"/>
    </row>
    <row r="5123" spans="3:4">
      <c r="C5123" s="38"/>
      <c r="D5123" s="38"/>
    </row>
    <row r="5124" spans="3:4">
      <c r="C5124" s="38"/>
      <c r="D5124" s="38"/>
    </row>
    <row r="5125" spans="3:4">
      <c r="C5125" s="38"/>
      <c r="D5125" s="38"/>
    </row>
    <row r="5126" spans="3:4">
      <c r="C5126" s="38"/>
      <c r="D5126" s="38"/>
    </row>
    <row r="5127" spans="3:4">
      <c r="C5127" s="38"/>
      <c r="D5127" s="38"/>
    </row>
    <row r="5128" spans="3:4">
      <c r="C5128" s="38"/>
      <c r="D5128" s="38"/>
    </row>
    <row r="5129" spans="3:4">
      <c r="C5129" s="38"/>
      <c r="D5129" s="38"/>
    </row>
    <row r="5130" spans="3:4">
      <c r="C5130" s="38"/>
      <c r="D5130" s="38"/>
    </row>
    <row r="5131" spans="3:4">
      <c r="C5131" s="38"/>
      <c r="D5131" s="38"/>
    </row>
    <row r="5132" spans="3:4">
      <c r="C5132" s="38"/>
      <c r="D5132" s="38"/>
    </row>
    <row r="5133" spans="3:4">
      <c r="C5133" s="38"/>
      <c r="D5133" s="38"/>
    </row>
    <row r="5134" spans="3:4">
      <c r="C5134" s="38"/>
      <c r="D5134" s="38"/>
    </row>
    <row r="5135" spans="3:4">
      <c r="C5135" s="38"/>
      <c r="D5135" s="38"/>
    </row>
    <row r="5136" spans="3:4">
      <c r="C5136" s="38"/>
      <c r="D5136" s="38"/>
    </row>
    <row r="5137" spans="3:4">
      <c r="C5137" s="38"/>
      <c r="D5137" s="38"/>
    </row>
    <row r="5138" spans="3:4">
      <c r="C5138" s="38"/>
      <c r="D5138" s="38"/>
    </row>
    <row r="5139" spans="3:4">
      <c r="C5139" s="38"/>
      <c r="D5139" s="38"/>
    </row>
    <row r="5140" spans="3:4">
      <c r="C5140" s="38"/>
      <c r="D5140" s="38"/>
    </row>
    <row r="5141" spans="3:4">
      <c r="C5141" s="38"/>
      <c r="D5141" s="38"/>
    </row>
    <row r="5142" spans="3:4">
      <c r="C5142" s="38"/>
      <c r="D5142" s="38"/>
    </row>
    <row r="5143" spans="3:4">
      <c r="C5143" s="38"/>
      <c r="D5143" s="38"/>
    </row>
    <row r="5144" spans="3:4">
      <c r="C5144" s="38"/>
      <c r="D5144" s="38"/>
    </row>
    <row r="5145" spans="3:4">
      <c r="C5145" s="38"/>
      <c r="D5145" s="38"/>
    </row>
    <row r="5146" spans="3:4">
      <c r="C5146" s="38"/>
      <c r="D5146" s="38"/>
    </row>
    <row r="5147" spans="3:4">
      <c r="C5147" s="38"/>
      <c r="D5147" s="38"/>
    </row>
    <row r="5148" spans="3:4">
      <c r="C5148" s="38"/>
      <c r="D5148" s="38"/>
    </row>
    <row r="5149" spans="3:4">
      <c r="C5149" s="38"/>
      <c r="D5149" s="38"/>
    </row>
    <row r="5150" spans="3:4">
      <c r="C5150" s="38"/>
      <c r="D5150" s="38"/>
    </row>
    <row r="5151" spans="3:4">
      <c r="C5151" s="38"/>
      <c r="D5151" s="38"/>
    </row>
    <row r="5152" spans="3:4">
      <c r="C5152" s="38"/>
      <c r="D5152" s="38"/>
    </row>
    <row r="5153" spans="3:4">
      <c r="C5153" s="38"/>
      <c r="D5153" s="38"/>
    </row>
    <row r="5154" spans="3:4">
      <c r="C5154" s="38"/>
      <c r="D5154" s="38"/>
    </row>
    <row r="5155" spans="3:4">
      <c r="C5155" s="38"/>
      <c r="D5155" s="38"/>
    </row>
    <row r="5156" spans="3:4">
      <c r="C5156" s="38"/>
      <c r="D5156" s="38"/>
    </row>
    <row r="5157" spans="3:4">
      <c r="C5157" s="38"/>
      <c r="D5157" s="38"/>
    </row>
    <row r="5158" spans="3:4">
      <c r="C5158" s="38"/>
      <c r="D5158" s="38"/>
    </row>
    <row r="5159" spans="3:4">
      <c r="C5159" s="38"/>
      <c r="D5159" s="38"/>
    </row>
    <row r="5160" spans="3:4">
      <c r="C5160" s="38"/>
      <c r="D5160" s="38"/>
    </row>
    <row r="5161" spans="3:4">
      <c r="C5161" s="38"/>
      <c r="D5161" s="38"/>
    </row>
    <row r="5162" spans="3:4">
      <c r="C5162" s="38"/>
      <c r="D5162" s="38"/>
    </row>
    <row r="5163" spans="3:4">
      <c r="C5163" s="38"/>
      <c r="D5163" s="38"/>
    </row>
    <row r="5164" spans="3:4">
      <c r="C5164" s="38"/>
      <c r="D5164" s="38"/>
    </row>
    <row r="5165" spans="3:4">
      <c r="C5165" s="38"/>
      <c r="D5165" s="38"/>
    </row>
    <row r="5166" spans="3:4">
      <c r="C5166" s="38"/>
      <c r="D5166" s="38"/>
    </row>
    <row r="5167" spans="3:4">
      <c r="C5167" s="38"/>
      <c r="D5167" s="38"/>
    </row>
    <row r="5168" spans="3:4">
      <c r="C5168" s="38"/>
      <c r="D5168" s="38"/>
    </row>
    <row r="5169" spans="3:4">
      <c r="C5169" s="38"/>
      <c r="D5169" s="38"/>
    </row>
    <row r="5170" spans="3:4">
      <c r="C5170" s="38"/>
      <c r="D5170" s="38"/>
    </row>
    <row r="5171" spans="3:4">
      <c r="C5171" s="38"/>
      <c r="D5171" s="38"/>
    </row>
    <row r="5172" spans="3:4">
      <c r="C5172" s="38"/>
      <c r="D5172" s="38"/>
    </row>
    <row r="5173" spans="3:4">
      <c r="C5173" s="38"/>
      <c r="D5173" s="38"/>
    </row>
    <row r="5174" spans="3:4">
      <c r="C5174" s="38"/>
      <c r="D5174" s="38"/>
    </row>
    <row r="5175" spans="3:4">
      <c r="C5175" s="38"/>
      <c r="D5175" s="38"/>
    </row>
    <row r="5176" spans="3:4">
      <c r="C5176" s="38"/>
      <c r="D5176" s="38"/>
    </row>
    <row r="5177" spans="3:4">
      <c r="C5177" s="38"/>
      <c r="D5177" s="38"/>
    </row>
    <row r="5178" spans="3:4">
      <c r="C5178" s="38"/>
      <c r="D5178" s="38"/>
    </row>
    <row r="5179" spans="3:4">
      <c r="C5179" s="38"/>
      <c r="D5179" s="38"/>
    </row>
    <row r="5180" spans="3:4">
      <c r="C5180" s="38"/>
      <c r="D5180" s="38"/>
    </row>
    <row r="5181" spans="3:4">
      <c r="C5181" s="38"/>
      <c r="D5181" s="38"/>
    </row>
    <row r="5182" spans="3:4">
      <c r="C5182" s="38"/>
      <c r="D5182" s="38"/>
    </row>
    <row r="5183" spans="3:4">
      <c r="C5183" s="38"/>
      <c r="D5183" s="38"/>
    </row>
    <row r="5184" spans="3:4">
      <c r="C5184" s="38"/>
      <c r="D5184" s="38"/>
    </row>
    <row r="5185" spans="3:4">
      <c r="C5185" s="38"/>
      <c r="D5185" s="38"/>
    </row>
    <row r="5186" spans="3:4">
      <c r="C5186" s="38"/>
      <c r="D5186" s="38"/>
    </row>
    <row r="5187" spans="3:4">
      <c r="C5187" s="38"/>
      <c r="D5187" s="38"/>
    </row>
    <row r="5188" spans="3:4">
      <c r="C5188" s="38"/>
      <c r="D5188" s="38"/>
    </row>
    <row r="5189" spans="3:4">
      <c r="C5189" s="38"/>
      <c r="D5189" s="38"/>
    </row>
    <row r="5190" spans="3:4">
      <c r="C5190" s="38"/>
      <c r="D5190" s="38"/>
    </row>
    <row r="5191" spans="3:4">
      <c r="C5191" s="38"/>
      <c r="D5191" s="38"/>
    </row>
    <row r="5192" spans="3:4">
      <c r="C5192" s="38"/>
      <c r="D5192" s="38"/>
    </row>
    <row r="5193" spans="3:4">
      <c r="C5193" s="38"/>
      <c r="D5193" s="38"/>
    </row>
    <row r="5194" spans="3:4">
      <c r="C5194" s="38"/>
      <c r="D5194" s="38"/>
    </row>
    <row r="5195" spans="3:4">
      <c r="C5195" s="38"/>
      <c r="D5195" s="38"/>
    </row>
    <row r="5196" spans="3:4">
      <c r="C5196" s="38"/>
      <c r="D5196" s="38"/>
    </row>
    <row r="5197" spans="3:4">
      <c r="C5197" s="38"/>
      <c r="D5197" s="38"/>
    </row>
    <row r="5198" spans="3:4">
      <c r="C5198" s="38"/>
      <c r="D5198" s="38"/>
    </row>
    <row r="5199" spans="3:4">
      <c r="C5199" s="38"/>
      <c r="D5199" s="38"/>
    </row>
    <row r="5200" spans="3:4">
      <c r="C5200" s="38"/>
      <c r="D5200" s="38"/>
    </row>
    <row r="5201" spans="3:4">
      <c r="C5201" s="38"/>
      <c r="D5201" s="38"/>
    </row>
    <row r="5202" spans="3:4">
      <c r="C5202" s="38"/>
      <c r="D5202" s="38"/>
    </row>
    <row r="5203" spans="3:4">
      <c r="C5203" s="38"/>
      <c r="D5203" s="38"/>
    </row>
    <row r="5204" spans="3:4">
      <c r="C5204" s="38"/>
      <c r="D5204" s="38"/>
    </row>
    <row r="5205" spans="3:4">
      <c r="C5205" s="38"/>
      <c r="D5205" s="38"/>
    </row>
    <row r="5206" spans="3:4">
      <c r="C5206" s="38"/>
      <c r="D5206" s="38"/>
    </row>
    <row r="5207" spans="3:4">
      <c r="C5207" s="38"/>
      <c r="D5207" s="38"/>
    </row>
    <row r="5208" spans="3:4">
      <c r="C5208" s="38"/>
      <c r="D5208" s="38"/>
    </row>
    <row r="5209" spans="3:4">
      <c r="C5209" s="38"/>
      <c r="D5209" s="38"/>
    </row>
    <row r="5210" spans="3:4">
      <c r="C5210" s="38"/>
      <c r="D5210" s="38"/>
    </row>
    <row r="5211" spans="3:4">
      <c r="C5211" s="38"/>
      <c r="D5211" s="38"/>
    </row>
    <row r="5212" spans="3:4">
      <c r="C5212" s="38"/>
      <c r="D5212" s="38"/>
    </row>
    <row r="5213" spans="3:4">
      <c r="C5213" s="38"/>
      <c r="D5213" s="38"/>
    </row>
    <row r="5214" spans="3:4">
      <c r="C5214" s="38"/>
      <c r="D5214" s="38"/>
    </row>
    <row r="5215" spans="3:4">
      <c r="C5215" s="38"/>
      <c r="D5215" s="38"/>
    </row>
    <row r="5216" spans="3:4">
      <c r="C5216" s="38"/>
      <c r="D5216" s="38"/>
    </row>
    <row r="5217" spans="3:4">
      <c r="C5217" s="38"/>
      <c r="D5217" s="38"/>
    </row>
    <row r="5218" spans="3:4">
      <c r="C5218" s="38"/>
      <c r="D5218" s="38"/>
    </row>
    <row r="5219" spans="3:4">
      <c r="C5219" s="38"/>
      <c r="D5219" s="38"/>
    </row>
    <row r="5220" spans="3:4">
      <c r="C5220" s="38"/>
      <c r="D5220" s="38"/>
    </row>
    <row r="5221" spans="3:4">
      <c r="C5221" s="38"/>
      <c r="D5221" s="38"/>
    </row>
    <row r="5222" spans="3:4">
      <c r="C5222" s="38"/>
      <c r="D5222" s="38"/>
    </row>
    <row r="5223" spans="3:4">
      <c r="C5223" s="38"/>
      <c r="D5223" s="38"/>
    </row>
    <row r="5224" spans="3:4">
      <c r="C5224" s="38"/>
      <c r="D5224" s="38"/>
    </row>
    <row r="5225" spans="3:4">
      <c r="C5225" s="38"/>
      <c r="D5225" s="38"/>
    </row>
    <row r="5226" spans="3:4">
      <c r="C5226" s="38"/>
      <c r="D5226" s="38"/>
    </row>
    <row r="5227" spans="3:4">
      <c r="C5227" s="38"/>
      <c r="D5227" s="38"/>
    </row>
    <row r="5228" spans="3:4">
      <c r="C5228" s="38"/>
      <c r="D5228" s="38"/>
    </row>
    <row r="5229" spans="3:4">
      <c r="C5229" s="38"/>
      <c r="D5229" s="38"/>
    </row>
    <row r="5230" spans="3:4">
      <c r="C5230" s="38"/>
      <c r="D5230" s="38"/>
    </row>
    <row r="5231" spans="3:4">
      <c r="C5231" s="38"/>
      <c r="D5231" s="38"/>
    </row>
    <row r="5232" spans="3:4">
      <c r="C5232" s="38"/>
      <c r="D5232" s="38"/>
    </row>
    <row r="5233" spans="3:4">
      <c r="C5233" s="38"/>
      <c r="D5233" s="38"/>
    </row>
    <row r="5234" spans="3:4">
      <c r="C5234" s="38"/>
      <c r="D5234" s="38"/>
    </row>
    <row r="5235" spans="3:4">
      <c r="C5235" s="38"/>
      <c r="D5235" s="38"/>
    </row>
    <row r="5236" spans="3:4">
      <c r="C5236" s="38"/>
      <c r="D5236" s="38"/>
    </row>
    <row r="5237" spans="3:4">
      <c r="C5237" s="38"/>
      <c r="D5237" s="38"/>
    </row>
    <row r="5238" spans="3:4">
      <c r="C5238" s="38"/>
      <c r="D5238" s="38"/>
    </row>
    <row r="5239" spans="3:4">
      <c r="C5239" s="38"/>
      <c r="D5239" s="38"/>
    </row>
    <row r="5240" spans="3:4">
      <c r="C5240" s="38"/>
      <c r="D5240" s="38"/>
    </row>
    <row r="5241" spans="3:4">
      <c r="C5241" s="38"/>
      <c r="D5241" s="38"/>
    </row>
    <row r="5242" spans="3:4">
      <c r="C5242" s="38"/>
      <c r="D5242" s="38"/>
    </row>
    <row r="5243" spans="3:4">
      <c r="C5243" s="38"/>
      <c r="D5243" s="38"/>
    </row>
    <row r="5244" spans="3:4">
      <c r="C5244" s="38"/>
      <c r="D5244" s="38"/>
    </row>
    <row r="5245" spans="3:4">
      <c r="C5245" s="38"/>
      <c r="D5245" s="38"/>
    </row>
    <row r="5246" spans="3:4">
      <c r="C5246" s="38"/>
      <c r="D5246" s="38"/>
    </row>
    <row r="5247" spans="3:4">
      <c r="C5247" s="38"/>
      <c r="D5247" s="38"/>
    </row>
    <row r="5248" spans="3:4">
      <c r="C5248" s="38"/>
      <c r="D5248" s="38"/>
    </row>
    <row r="5249" spans="3:4">
      <c r="C5249" s="38"/>
      <c r="D5249" s="38"/>
    </row>
    <row r="5250" spans="3:4">
      <c r="C5250" s="38"/>
      <c r="D5250" s="38"/>
    </row>
    <row r="5251" spans="3:4">
      <c r="C5251" s="38"/>
      <c r="D5251" s="38"/>
    </row>
    <row r="5252" spans="3:4">
      <c r="C5252" s="38"/>
      <c r="D5252" s="38"/>
    </row>
    <row r="5253" spans="3:4">
      <c r="C5253" s="38"/>
      <c r="D5253" s="38"/>
    </row>
    <row r="5254" spans="3:4">
      <c r="C5254" s="38"/>
      <c r="D5254" s="38"/>
    </row>
    <row r="5255" spans="3:4">
      <c r="C5255" s="38"/>
      <c r="D5255" s="38"/>
    </row>
    <row r="5256" spans="3:4">
      <c r="C5256" s="38"/>
      <c r="D5256" s="38"/>
    </row>
    <row r="5257" spans="3:4">
      <c r="C5257" s="38"/>
      <c r="D5257" s="38"/>
    </row>
    <row r="5258" spans="3:4">
      <c r="C5258" s="38"/>
      <c r="D5258" s="38"/>
    </row>
    <row r="5259" spans="3:4">
      <c r="C5259" s="38"/>
      <c r="D5259" s="38"/>
    </row>
    <row r="5260" spans="3:4">
      <c r="C5260" s="38"/>
      <c r="D5260" s="38"/>
    </row>
    <row r="5261" spans="3:4">
      <c r="C5261" s="38"/>
      <c r="D5261" s="38"/>
    </row>
    <row r="5262" spans="3:4">
      <c r="C5262" s="38"/>
      <c r="D5262" s="38"/>
    </row>
    <row r="5263" spans="3:4">
      <c r="C5263" s="38"/>
      <c r="D5263" s="38"/>
    </row>
  </sheetData>
  <protectedRanges>
    <protectedRange sqref="A172:D172" name="Range1"/>
  </protectedRanges>
  <phoneticPr fontId="0" type="noConversion"/>
  <hyperlinks>
    <hyperlink ref="H827" r:id="rId1" display="http://vsolj.cetus-net.org/bulletin.html" xr:uid="{00000000-0004-0000-0B00-000000000000}"/>
  </hyperlinks>
  <pageMargins left="0.75" right="0.75" top="1" bottom="1" header="0.5" footer="0.5"/>
  <pageSetup orientation="portrait" horizontalDpi="300" verticalDpi="300" r:id="rId2"/>
  <headerFooter alignWithMargins="0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indexed="14"/>
  </sheetPr>
  <dimension ref="A1:AI949"/>
  <sheetViews>
    <sheetView workbookViewId="0"/>
  </sheetViews>
  <sheetFormatPr defaultRowHeight="12.75"/>
  <cols>
    <col min="2" max="2" width="10.7109375" customWidth="1"/>
    <col min="5" max="5" width="10.7109375" customWidth="1"/>
    <col min="6" max="6" width="12.42578125" bestFit="1" customWidth="1"/>
  </cols>
  <sheetData>
    <row r="1" spans="1:35" ht="18.75" thickBot="1">
      <c r="A1" s="46" t="s">
        <v>78</v>
      </c>
      <c r="B1" s="47"/>
      <c r="C1" s="47"/>
      <c r="D1" s="48" t="s">
        <v>79</v>
      </c>
      <c r="E1" s="47"/>
      <c r="F1" s="47"/>
      <c r="G1" s="47"/>
      <c r="H1" s="47"/>
      <c r="I1" s="47"/>
      <c r="J1" s="47"/>
      <c r="K1" s="47"/>
      <c r="L1" s="47"/>
      <c r="M1" s="49" t="s">
        <v>80</v>
      </c>
      <c r="N1" s="47" t="s">
        <v>81</v>
      </c>
      <c r="O1" s="47">
        <f ca="1">H18*J18-I18*I18</f>
        <v>834.78402502626966</v>
      </c>
      <c r="P1" s="47" t="s">
        <v>172</v>
      </c>
      <c r="Q1" s="47"/>
      <c r="R1" s="47"/>
      <c r="S1" s="47"/>
      <c r="T1" s="47"/>
      <c r="U1" s="9" t="s">
        <v>138</v>
      </c>
      <c r="V1" s="77" t="s">
        <v>140</v>
      </c>
      <c r="W1" s="47"/>
      <c r="X1" s="47"/>
      <c r="Y1" s="47"/>
      <c r="Z1" s="47"/>
      <c r="AA1" s="47">
        <v>1</v>
      </c>
      <c r="AB1" s="47" t="s">
        <v>82</v>
      </c>
      <c r="AC1" s="47"/>
      <c r="AD1" s="47"/>
      <c r="AE1" s="47"/>
      <c r="AF1" s="47"/>
      <c r="AG1" s="47"/>
      <c r="AH1" s="47"/>
      <c r="AI1" s="47"/>
    </row>
    <row r="2" spans="1:35">
      <c r="A2" s="67" t="s">
        <v>184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9" t="s">
        <v>83</v>
      </c>
      <c r="N2" s="47" t="s">
        <v>84</v>
      </c>
      <c r="O2" s="47">
        <f ca="1">+F18*J18-H18*I18</f>
        <v>299.93380595842859</v>
      </c>
      <c r="P2" s="47" t="s">
        <v>173</v>
      </c>
      <c r="Q2" s="47"/>
      <c r="R2" s="47"/>
      <c r="S2" s="47"/>
      <c r="T2" s="47"/>
      <c r="U2" s="47">
        <v>-1.2</v>
      </c>
      <c r="V2" s="47">
        <f t="shared" ref="V2:V23" ca="1" si="0">+E$4+E$5*U2+E$6*U2^2</f>
        <v>5.3327052697170335E-2</v>
      </c>
      <c r="W2" s="47"/>
      <c r="X2" s="47"/>
      <c r="Y2" s="47"/>
      <c r="Z2" s="47"/>
      <c r="AA2" s="47">
        <v>2</v>
      </c>
      <c r="AB2" s="47" t="s">
        <v>85</v>
      </c>
      <c r="AC2" s="47"/>
      <c r="AD2" s="47"/>
      <c r="AE2" s="47"/>
      <c r="AF2" s="47"/>
      <c r="AG2" s="47"/>
      <c r="AH2" s="47"/>
      <c r="AI2" s="47"/>
    </row>
    <row r="3" spans="1:35" ht="13.5" thickBot="1">
      <c r="A3" s="47" t="s">
        <v>86</v>
      </c>
      <c r="B3" s="47" t="s">
        <v>87</v>
      </c>
      <c r="C3" s="47"/>
      <c r="D3" s="47"/>
      <c r="E3" s="50" t="s">
        <v>88</v>
      </c>
      <c r="F3" s="50" t="s">
        <v>89</v>
      </c>
      <c r="G3" s="50" t="s">
        <v>90</v>
      </c>
      <c r="H3" s="50" t="s">
        <v>91</v>
      </c>
      <c r="I3" s="47"/>
      <c r="J3" s="47"/>
      <c r="K3" s="47"/>
      <c r="L3" s="47"/>
      <c r="M3" s="49" t="s">
        <v>92</v>
      </c>
      <c r="N3" s="47" t="s">
        <v>93</v>
      </c>
      <c r="O3" s="47">
        <f ca="1">+F18*I18-H18*H18</f>
        <v>-1173.197116967787</v>
      </c>
      <c r="P3" s="47" t="s">
        <v>174</v>
      </c>
      <c r="Q3" s="47"/>
      <c r="R3" s="47"/>
      <c r="S3" s="47"/>
      <c r="T3" s="47"/>
      <c r="U3" s="47">
        <v>-1.1000000000000001</v>
      </c>
      <c r="V3" s="47">
        <f t="shared" ca="1" si="0"/>
        <v>4.5557992243775783E-2</v>
      </c>
      <c r="W3" s="47"/>
      <c r="X3" s="47"/>
      <c r="Y3" s="47"/>
      <c r="Z3" s="47"/>
      <c r="AA3" s="47">
        <v>3</v>
      </c>
      <c r="AB3" s="47" t="s">
        <v>94</v>
      </c>
      <c r="AC3" s="47"/>
      <c r="AD3" s="47"/>
      <c r="AE3" s="47"/>
      <c r="AF3" s="47"/>
      <c r="AG3" s="47"/>
      <c r="AH3" s="47"/>
      <c r="AI3" s="47"/>
    </row>
    <row r="4" spans="1:35">
      <c r="A4" s="47" t="s">
        <v>95</v>
      </c>
      <c r="B4" s="47" t="s">
        <v>96</v>
      </c>
      <c r="C4" s="47"/>
      <c r="D4" s="51" t="s">
        <v>97</v>
      </c>
      <c r="E4" s="52">
        <f ca="1">(G18*O1-K18*O2+L18*O3)/O7</f>
        <v>1.4580882515158435E-3</v>
      </c>
      <c r="F4" s="53">
        <f ca="1">+E7/O7*O18</f>
        <v>4.1640888425149115E-4</v>
      </c>
      <c r="G4" s="54">
        <f>+B18</f>
        <v>1</v>
      </c>
      <c r="H4" s="55">
        <f ca="1">ABS(F4/E4)</f>
        <v>0.28558551501844159</v>
      </c>
      <c r="I4" s="47"/>
      <c r="J4" s="47"/>
      <c r="K4" s="47"/>
      <c r="L4" s="47"/>
      <c r="M4" s="49" t="s">
        <v>98</v>
      </c>
      <c r="N4" s="47" t="s">
        <v>99</v>
      </c>
      <c r="O4" s="47">
        <f ca="1">+C18*J18-H18*H18</f>
        <v>1706.3072158834111</v>
      </c>
      <c r="P4" s="47" t="s">
        <v>175</v>
      </c>
      <c r="Q4" s="47"/>
      <c r="R4" s="47"/>
      <c r="S4" s="47"/>
      <c r="T4" s="47"/>
      <c r="U4" s="47">
        <v>-1</v>
      </c>
      <c r="V4" s="47">
        <f t="shared" ca="1" si="0"/>
        <v>3.8415594835761221E-2</v>
      </c>
      <c r="W4" s="47"/>
      <c r="X4" s="47"/>
      <c r="Y4" s="47"/>
      <c r="Z4" s="47"/>
      <c r="AA4" s="47">
        <v>4</v>
      </c>
      <c r="AB4" s="47" t="s">
        <v>100</v>
      </c>
      <c r="AC4" s="47"/>
      <c r="AD4" s="47"/>
      <c r="AE4" s="47"/>
      <c r="AF4" s="47"/>
      <c r="AG4" s="47"/>
      <c r="AH4" s="47"/>
      <c r="AI4" s="47"/>
    </row>
    <row r="5" spans="1:35">
      <c r="A5" s="47" t="s">
        <v>101</v>
      </c>
      <c r="B5" s="56">
        <v>40323</v>
      </c>
      <c r="C5" s="47"/>
      <c r="D5" s="57" t="s">
        <v>102</v>
      </c>
      <c r="E5" s="58">
        <f ca="1">+(-G18*O2+K18*O4-L18*O5)/O7</f>
        <v>-5.6243543152451891E-3</v>
      </c>
      <c r="F5" s="59">
        <f ca="1">P18*E7/O7</f>
        <v>5.9682493235102552E-4</v>
      </c>
      <c r="G5" s="60">
        <f>+B18/A18</f>
        <v>1E-4</v>
      </c>
      <c r="H5" s="55">
        <f ca="1">ABS(F5/E5)</f>
        <v>0.10611439089697666</v>
      </c>
      <c r="I5" s="47"/>
      <c r="J5" s="47"/>
      <c r="K5" s="47"/>
      <c r="L5" s="47"/>
      <c r="M5" s="49" t="s">
        <v>103</v>
      </c>
      <c r="N5" s="47" t="s">
        <v>104</v>
      </c>
      <c r="O5" s="47">
        <f ca="1">+C18*I18-F18*H18</f>
        <v>-1463.2393703063592</v>
      </c>
      <c r="P5" s="47" t="s">
        <v>176</v>
      </c>
      <c r="Q5" s="47"/>
      <c r="R5" s="47"/>
      <c r="S5" s="47"/>
      <c r="T5" s="47"/>
      <c r="U5" s="47">
        <v>-0.9</v>
      </c>
      <c r="V5" s="47">
        <f t="shared" ca="1" si="0"/>
        <v>3.1899860473126665E-2</v>
      </c>
      <c r="W5" s="47"/>
      <c r="X5" s="47"/>
      <c r="Y5" s="47"/>
      <c r="Z5" s="47"/>
      <c r="AA5" s="47">
        <v>5</v>
      </c>
      <c r="AB5" s="47" t="s">
        <v>105</v>
      </c>
      <c r="AC5" s="47"/>
      <c r="AD5" s="47"/>
      <c r="AE5" s="47"/>
      <c r="AF5" s="47"/>
      <c r="AG5" s="47"/>
      <c r="AH5" s="47"/>
      <c r="AI5" s="47"/>
    </row>
    <row r="6" spans="1:35" ht="13.5" thickBot="1">
      <c r="A6" s="47"/>
      <c r="B6" s="47"/>
      <c r="C6" s="47"/>
      <c r="D6" s="61" t="s">
        <v>106</v>
      </c>
      <c r="E6" s="62">
        <f ca="1">+(G18*O3-K18*O5+L18*O6)/O7</f>
        <v>3.1333152269000186E-2</v>
      </c>
      <c r="F6" s="63">
        <f ca="1">Q18*E7/O7</f>
        <v>8.5702612991124636E-4</v>
      </c>
      <c r="G6" s="64">
        <f>+B18/A18^2</f>
        <v>1E-8</v>
      </c>
      <c r="H6" s="55">
        <f ca="1">ABS(F6/E6)</f>
        <v>2.7352055821052993E-2</v>
      </c>
      <c r="I6" s="47"/>
      <c r="J6" s="47"/>
      <c r="K6" s="47"/>
      <c r="L6" s="47"/>
      <c r="M6" s="65" t="s">
        <v>107</v>
      </c>
      <c r="N6" s="66" t="s">
        <v>108</v>
      </c>
      <c r="O6" s="66">
        <f ca="1">+C18*H18-F18*F18</f>
        <v>3521.09185144095</v>
      </c>
      <c r="P6" s="47" t="s">
        <v>177</v>
      </c>
      <c r="Q6" s="47"/>
      <c r="R6" s="47"/>
      <c r="S6" s="47"/>
      <c r="T6" s="47"/>
      <c r="U6" s="47">
        <v>-0.80000000000000104</v>
      </c>
      <c r="V6" s="47">
        <f t="shared" ca="1" si="0"/>
        <v>2.6010789155872172E-2</v>
      </c>
      <c r="W6" s="47"/>
      <c r="X6" s="47"/>
      <c r="Y6" s="47"/>
      <c r="Z6" s="47"/>
      <c r="AA6" s="47">
        <v>6</v>
      </c>
      <c r="AB6" s="47" t="s">
        <v>109</v>
      </c>
      <c r="AC6" s="47"/>
      <c r="AD6" s="47"/>
      <c r="AE6" s="47"/>
      <c r="AF6" s="47"/>
      <c r="AG6" s="47"/>
      <c r="AH6" s="47"/>
      <c r="AI6" s="47"/>
    </row>
    <row r="7" spans="1:35">
      <c r="A7" s="47"/>
      <c r="B7" s="47"/>
      <c r="C7" s="47"/>
      <c r="D7" s="48" t="s">
        <v>110</v>
      </c>
      <c r="E7" s="67">
        <f ca="1">SQRT(N18/(B15-3))</f>
        <v>2.919463971492581E-3</v>
      </c>
      <c r="F7" s="47"/>
      <c r="G7" s="68">
        <f>+B22</f>
        <v>4.7995000000810251E-2</v>
      </c>
      <c r="H7" s="47"/>
      <c r="I7" s="47"/>
      <c r="J7" s="47"/>
      <c r="K7" s="47"/>
      <c r="L7" s="47"/>
      <c r="M7" s="49" t="s">
        <v>111</v>
      </c>
      <c r="N7" s="47" t="s">
        <v>112</v>
      </c>
      <c r="O7" s="47">
        <f ca="1">+C18*O1-F18*O2+H18*O3</f>
        <v>39907.068927630782</v>
      </c>
      <c r="P7" s="47"/>
      <c r="Q7" s="47"/>
      <c r="R7" s="47"/>
      <c r="S7" s="47"/>
      <c r="T7" s="47"/>
      <c r="U7" s="47">
        <v>-0.70000000000000095</v>
      </c>
      <c r="V7" s="47">
        <f t="shared" ca="1" si="0"/>
        <v>2.0748380883997615E-2</v>
      </c>
      <c r="W7" s="47"/>
      <c r="X7" s="47"/>
      <c r="Y7" s="47"/>
      <c r="Z7" s="47"/>
      <c r="AA7" s="47">
        <v>7</v>
      </c>
      <c r="AB7" s="47" t="s">
        <v>113</v>
      </c>
      <c r="AC7" s="47"/>
      <c r="AD7" s="47"/>
      <c r="AE7" s="47"/>
      <c r="AF7" s="47"/>
      <c r="AG7" s="47"/>
      <c r="AH7" s="47"/>
      <c r="AI7" s="47"/>
    </row>
    <row r="8" spans="1:35">
      <c r="A8" s="72">
        <v>21</v>
      </c>
      <c r="B8" s="47" t="s">
        <v>118</v>
      </c>
      <c r="C8" s="89">
        <v>21</v>
      </c>
      <c r="D8" s="48" t="s">
        <v>114</v>
      </c>
      <c r="E8" s="47"/>
      <c r="F8" s="90">
        <f ca="1">CORREL(INDIRECT(E12):INDIRECT(E13),INDIRECT(M12):INDIRECT(M13))</f>
        <v>0.98211938982088132</v>
      </c>
      <c r="G8" s="67"/>
      <c r="H8" s="47"/>
      <c r="I8" s="47"/>
      <c r="J8" s="47"/>
      <c r="K8" s="68"/>
      <c r="L8" s="47"/>
      <c r="M8" s="47"/>
      <c r="N8" s="47"/>
      <c r="O8" s="47"/>
      <c r="P8" s="47"/>
      <c r="Q8" s="47"/>
      <c r="R8" s="47"/>
      <c r="S8" s="47"/>
      <c r="T8" s="47"/>
      <c r="U8" s="47">
        <v>-0.60000000000000098</v>
      </c>
      <c r="V8" s="47">
        <f t="shared" ca="1" si="0"/>
        <v>1.6112635657503066E-2</v>
      </c>
      <c r="W8" s="47"/>
      <c r="X8" s="47"/>
      <c r="Y8" s="47"/>
      <c r="Z8" s="47"/>
      <c r="AA8" s="47">
        <v>8</v>
      </c>
      <c r="AB8" s="47" t="s">
        <v>115</v>
      </c>
      <c r="AC8" s="47"/>
      <c r="AD8" s="47"/>
      <c r="AE8" s="47"/>
      <c r="AF8" s="47"/>
      <c r="AG8" s="47"/>
      <c r="AH8" s="47"/>
      <c r="AI8" s="47"/>
    </row>
    <row r="9" spans="1:35">
      <c r="A9" s="72">
        <f>20+COUNT(A21:A1444)</f>
        <v>122</v>
      </c>
      <c r="B9" s="47" t="s">
        <v>120</v>
      </c>
      <c r="C9" s="89">
        <f>A9</f>
        <v>122</v>
      </c>
      <c r="D9" s="47"/>
      <c r="E9" s="69">
        <f ca="1">E6*G6</f>
        <v>3.1333152269000189E-10</v>
      </c>
      <c r="F9" s="70">
        <f ca="1">H6</f>
        <v>2.7352055821052993E-2</v>
      </c>
      <c r="G9" s="71">
        <f ca="1">F8</f>
        <v>0.98211938982088132</v>
      </c>
      <c r="H9" s="47"/>
      <c r="I9" s="47"/>
      <c r="J9" s="47"/>
      <c r="K9" s="68"/>
      <c r="L9" s="47"/>
      <c r="M9" s="47"/>
      <c r="N9" s="47">
        <f ca="1">SQRT(N18/B15)</f>
        <v>2.8762102622345151E-3</v>
      </c>
      <c r="O9" s="47"/>
      <c r="P9" s="47"/>
      <c r="Q9" s="47"/>
      <c r="R9" s="47"/>
      <c r="S9" s="47"/>
      <c r="T9" s="47"/>
      <c r="U9" s="47">
        <v>-0.500000000000001</v>
      </c>
      <c r="V9" s="47">
        <f t="shared" ca="1" si="0"/>
        <v>1.2103553476388522E-2</v>
      </c>
      <c r="W9" s="47"/>
      <c r="X9" s="47"/>
      <c r="Y9" s="47"/>
      <c r="Z9" s="47"/>
      <c r="AA9" s="47">
        <v>9</v>
      </c>
      <c r="AB9" s="47" t="s">
        <v>59</v>
      </c>
      <c r="AC9" s="47"/>
      <c r="AD9" s="47"/>
      <c r="AE9" s="47"/>
      <c r="AF9" s="47"/>
      <c r="AG9" s="47"/>
      <c r="AH9" s="47"/>
      <c r="AI9" s="47"/>
    </row>
    <row r="10" spans="1:35">
      <c r="A10" s="93" t="s">
        <v>19</v>
      </c>
      <c r="B10" s="94">
        <f>'A (3)'!C8</f>
        <v>0.42402393999999999</v>
      </c>
      <c r="C10" s="47"/>
      <c r="D10" s="47" t="s">
        <v>166</v>
      </c>
      <c r="E10" s="47">
        <f ca="1">2*E9*365.2422/B10</f>
        <v>5.3978978015555547E-7</v>
      </c>
      <c r="F10">
        <f ca="1">+F9*E10</f>
        <v>1.4764360198448677E-8</v>
      </c>
      <c r="G10" s="47" t="s">
        <v>167</v>
      </c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>
        <v>-0.40000000000000102</v>
      </c>
      <c r="V10" s="47">
        <f t="shared" ca="1" si="0"/>
        <v>8.7211343406539792E-3</v>
      </c>
      <c r="W10" s="47"/>
      <c r="X10" s="47"/>
      <c r="Y10" s="47"/>
      <c r="Z10" s="47"/>
      <c r="AA10" s="47">
        <v>10</v>
      </c>
      <c r="AB10" s="47" t="s">
        <v>116</v>
      </c>
      <c r="AC10" s="47"/>
      <c r="AD10" s="47"/>
      <c r="AE10" s="47"/>
      <c r="AF10" s="47"/>
      <c r="AG10" s="47"/>
      <c r="AH10" s="47"/>
      <c r="AI10" s="47"/>
    </row>
    <row r="11" spans="1:35">
      <c r="A11" s="47"/>
      <c r="B11" s="47"/>
      <c r="C11" s="47"/>
      <c r="D11" s="47" t="s">
        <v>183</v>
      </c>
      <c r="E11" s="47">
        <f ca="1">E10*F9</f>
        <v>1.4764360198448677E-8</v>
      </c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>
        <v>-0.30000000000000099</v>
      </c>
      <c r="V11" s="47">
        <f t="shared" ca="1" si="0"/>
        <v>5.9653782502994412E-3</v>
      </c>
      <c r="W11" s="47"/>
      <c r="X11" s="47"/>
      <c r="Y11" s="47"/>
      <c r="Z11" s="47"/>
      <c r="AA11" s="47">
        <v>11</v>
      </c>
      <c r="AB11" s="47" t="s">
        <v>117</v>
      </c>
      <c r="AC11" s="47"/>
      <c r="AD11" s="47"/>
      <c r="AE11" s="47"/>
      <c r="AF11" s="47"/>
      <c r="AG11" s="47"/>
      <c r="AH11" s="47"/>
      <c r="AI11" s="47"/>
    </row>
    <row r="12" spans="1:35">
      <c r="A12" s="47"/>
      <c r="B12" s="47"/>
      <c r="C12" s="6" t="str">
        <f t="shared" ref="C12:F13" si="1">C$15&amp;$C8</f>
        <v>C21</v>
      </c>
      <c r="D12" s="6" t="str">
        <f t="shared" si="1"/>
        <v>D21</v>
      </c>
      <c r="E12" s="6" t="str">
        <f t="shared" si="1"/>
        <v>E21</v>
      </c>
      <c r="F12" s="6" t="str">
        <f t="shared" si="1"/>
        <v>F21</v>
      </c>
      <c r="G12" s="6" t="str">
        <f t="shared" ref="G12:Q12" si="2">G15&amp;$C8</f>
        <v>G21</v>
      </c>
      <c r="H12" s="6" t="str">
        <f t="shared" si="2"/>
        <v>H21</v>
      </c>
      <c r="I12" s="6" t="str">
        <f t="shared" si="2"/>
        <v>I21</v>
      </c>
      <c r="J12" s="6" t="str">
        <f t="shared" si="2"/>
        <v>J21</v>
      </c>
      <c r="K12" s="6" t="str">
        <f t="shared" si="2"/>
        <v>K21</v>
      </c>
      <c r="L12" s="6" t="str">
        <f t="shared" si="2"/>
        <v>L21</v>
      </c>
      <c r="M12" s="6" t="str">
        <f t="shared" si="2"/>
        <v>M21</v>
      </c>
      <c r="N12" s="6" t="str">
        <f t="shared" si="2"/>
        <v>N21</v>
      </c>
      <c r="O12" s="6" t="str">
        <f t="shared" si="2"/>
        <v>O21</v>
      </c>
      <c r="P12" s="6" t="str">
        <f t="shared" si="2"/>
        <v>P21</v>
      </c>
      <c r="Q12" s="6" t="str">
        <f t="shared" si="2"/>
        <v>Q21</v>
      </c>
      <c r="R12" s="47"/>
      <c r="S12" s="47"/>
      <c r="T12" s="47"/>
      <c r="U12" s="47">
        <v>-0.20000000000000101</v>
      </c>
      <c r="V12" s="47">
        <f t="shared" ca="1" si="0"/>
        <v>3.8362852053249073E-3</v>
      </c>
      <c r="W12" s="47"/>
      <c r="X12" s="47"/>
      <c r="Y12" s="47"/>
      <c r="Z12" s="47"/>
      <c r="AA12" s="47">
        <v>12</v>
      </c>
      <c r="AB12" s="47" t="s">
        <v>119</v>
      </c>
      <c r="AC12" s="47"/>
      <c r="AD12" s="47"/>
      <c r="AE12" s="47"/>
      <c r="AF12" s="47"/>
      <c r="AG12" s="47"/>
      <c r="AH12" s="47"/>
      <c r="AI12" s="47"/>
    </row>
    <row r="13" spans="1:35">
      <c r="A13" s="47"/>
      <c r="B13" s="47"/>
      <c r="C13" s="6" t="str">
        <f t="shared" si="1"/>
        <v>C122</v>
      </c>
      <c r="D13" s="6" t="str">
        <f t="shared" si="1"/>
        <v>D122</v>
      </c>
      <c r="E13" s="6" t="str">
        <f t="shared" si="1"/>
        <v>E122</v>
      </c>
      <c r="F13" s="6" t="str">
        <f t="shared" si="1"/>
        <v>F122</v>
      </c>
      <c r="G13" s="6" t="str">
        <f t="shared" ref="G13:Q13" si="3">G$15&amp;$C9</f>
        <v>G122</v>
      </c>
      <c r="H13" s="6" t="str">
        <f t="shared" si="3"/>
        <v>H122</v>
      </c>
      <c r="I13" s="6" t="str">
        <f t="shared" si="3"/>
        <v>I122</v>
      </c>
      <c r="J13" s="6" t="str">
        <f t="shared" si="3"/>
        <v>J122</v>
      </c>
      <c r="K13" s="6" t="str">
        <f t="shared" si="3"/>
        <v>K122</v>
      </c>
      <c r="L13" s="6" t="str">
        <f t="shared" si="3"/>
        <v>L122</v>
      </c>
      <c r="M13" s="6" t="str">
        <f t="shared" si="3"/>
        <v>M122</v>
      </c>
      <c r="N13" s="6" t="str">
        <f t="shared" si="3"/>
        <v>N122</v>
      </c>
      <c r="O13" s="6" t="str">
        <f t="shared" si="3"/>
        <v>O122</v>
      </c>
      <c r="P13" s="6" t="str">
        <f t="shared" si="3"/>
        <v>P122</v>
      </c>
      <c r="Q13" s="6" t="str">
        <f t="shared" si="3"/>
        <v>Q122</v>
      </c>
      <c r="R13" s="47"/>
      <c r="S13" s="47"/>
      <c r="T13" s="47"/>
      <c r="U13" s="47">
        <v>-9.9999999999999895E-2</v>
      </c>
      <c r="V13" s="47">
        <f t="shared" ca="1" si="0"/>
        <v>2.333855205730363E-3</v>
      </c>
      <c r="W13" s="47"/>
      <c r="X13" s="47"/>
      <c r="Y13" s="47"/>
      <c r="Z13" s="47"/>
      <c r="AA13" s="47">
        <v>13</v>
      </c>
      <c r="AB13" s="47" t="s">
        <v>121</v>
      </c>
      <c r="AC13" s="47"/>
      <c r="AD13" s="47"/>
      <c r="AE13" s="47"/>
      <c r="AF13" s="47"/>
      <c r="AG13" s="47"/>
      <c r="AH13" s="47"/>
      <c r="AI13" s="47"/>
    </row>
    <row r="14" spans="1:35">
      <c r="A14" s="47"/>
      <c r="B14" s="47"/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>
        <v>0</v>
      </c>
      <c r="V14" s="47">
        <f t="shared" ca="1" si="0"/>
        <v>1.4580882515158435E-3</v>
      </c>
      <c r="W14" s="47"/>
      <c r="X14" s="47"/>
      <c r="Y14" s="47"/>
      <c r="Z14" s="47"/>
      <c r="AA14" s="47">
        <v>14</v>
      </c>
      <c r="AB14" s="47" t="s">
        <v>122</v>
      </c>
      <c r="AC14" s="47"/>
      <c r="AD14" s="47"/>
      <c r="AE14" s="47"/>
      <c r="AF14" s="47"/>
      <c r="AG14" s="47"/>
      <c r="AH14" s="47"/>
      <c r="AI14" s="47"/>
    </row>
    <row r="15" spans="1:35">
      <c r="A15" s="48" t="s">
        <v>126</v>
      </c>
      <c r="B15" s="48">
        <f>C9-C8+1</f>
        <v>102</v>
      </c>
      <c r="C15" s="6" t="str">
        <f t="shared" ref="C15:Q15" si="4">VLOOKUP(C16,$AA1:$AB26,2,FALSE)</f>
        <v>C</v>
      </c>
      <c r="D15" s="6" t="str">
        <f t="shared" si="4"/>
        <v>D</v>
      </c>
      <c r="E15" s="6" t="str">
        <f t="shared" si="4"/>
        <v>E</v>
      </c>
      <c r="F15" s="6" t="str">
        <f t="shared" si="4"/>
        <v>F</v>
      </c>
      <c r="G15" s="6" t="str">
        <f t="shared" si="4"/>
        <v>G</v>
      </c>
      <c r="H15" s="6" t="str">
        <f t="shared" si="4"/>
        <v>H</v>
      </c>
      <c r="I15" s="6" t="str">
        <f t="shared" si="4"/>
        <v>I</v>
      </c>
      <c r="J15" s="6" t="str">
        <f t="shared" si="4"/>
        <v>J</v>
      </c>
      <c r="K15" s="6" t="str">
        <f t="shared" si="4"/>
        <v>K</v>
      </c>
      <c r="L15" s="6" t="str">
        <f t="shared" si="4"/>
        <v>L</v>
      </c>
      <c r="M15" s="6" t="str">
        <f t="shared" si="4"/>
        <v>M</v>
      </c>
      <c r="N15" s="6" t="str">
        <f t="shared" si="4"/>
        <v>N</v>
      </c>
      <c r="O15" s="6" t="str">
        <f t="shared" si="4"/>
        <v>O</v>
      </c>
      <c r="P15" s="6" t="str">
        <f t="shared" si="4"/>
        <v>P</v>
      </c>
      <c r="Q15" s="6" t="str">
        <f t="shared" si="4"/>
        <v>Q</v>
      </c>
      <c r="R15" s="47"/>
      <c r="S15" s="47"/>
      <c r="T15" s="47"/>
      <c r="U15" s="47">
        <v>0.1</v>
      </c>
      <c r="V15" s="47">
        <f t="shared" ca="1" si="0"/>
        <v>1.2089843426813264E-3</v>
      </c>
      <c r="W15" s="47"/>
      <c r="X15" s="47"/>
      <c r="Y15" s="47"/>
      <c r="Z15" s="47"/>
      <c r="AA15" s="47">
        <v>15</v>
      </c>
      <c r="AB15" s="47" t="s">
        <v>123</v>
      </c>
      <c r="AC15" s="47"/>
      <c r="AD15" s="47"/>
      <c r="AE15" s="47"/>
      <c r="AF15" s="47"/>
      <c r="AG15" s="47"/>
      <c r="AH15" s="47"/>
      <c r="AI15" s="47"/>
    </row>
    <row r="16" spans="1:35">
      <c r="A16" s="6"/>
      <c r="B16" s="47"/>
      <c r="C16" s="6">
        <f>COLUMN()</f>
        <v>3</v>
      </c>
      <c r="D16" s="6">
        <f>COLUMN()</f>
        <v>4</v>
      </c>
      <c r="E16" s="6">
        <f>COLUMN()</f>
        <v>5</v>
      </c>
      <c r="F16" s="6">
        <f>COLUMN()</f>
        <v>6</v>
      </c>
      <c r="G16" s="6">
        <f>COLUMN()</f>
        <v>7</v>
      </c>
      <c r="H16" s="6">
        <f>COLUMN()</f>
        <v>8</v>
      </c>
      <c r="I16" s="6">
        <f>COLUMN()</f>
        <v>9</v>
      </c>
      <c r="J16" s="6">
        <f>COLUMN()</f>
        <v>10</v>
      </c>
      <c r="K16" s="6">
        <f>COLUMN()</f>
        <v>11</v>
      </c>
      <c r="L16" s="6">
        <f>COLUMN()</f>
        <v>12</v>
      </c>
      <c r="M16" s="6">
        <f>COLUMN()</f>
        <v>13</v>
      </c>
      <c r="N16" s="6">
        <f>COLUMN()</f>
        <v>14</v>
      </c>
      <c r="O16" s="6">
        <f>COLUMN()</f>
        <v>15</v>
      </c>
      <c r="P16" s="6">
        <f>COLUMN()</f>
        <v>16</v>
      </c>
      <c r="Q16" s="6">
        <f>COLUMN()</f>
        <v>17</v>
      </c>
      <c r="R16" s="47"/>
      <c r="S16" s="47"/>
      <c r="T16" s="47"/>
      <c r="U16" s="47">
        <v>0.2</v>
      </c>
      <c r="V16" s="47">
        <f t="shared" ca="1" si="0"/>
        <v>1.5865434792268133E-3</v>
      </c>
      <c r="W16" s="47"/>
      <c r="X16" s="47"/>
      <c r="Y16" s="47"/>
      <c r="Z16" s="47"/>
      <c r="AA16" s="47">
        <v>16</v>
      </c>
      <c r="AB16" s="47" t="s">
        <v>124</v>
      </c>
      <c r="AC16" s="47"/>
      <c r="AD16" s="47"/>
      <c r="AE16" s="47"/>
      <c r="AF16" s="47"/>
      <c r="AG16" s="47"/>
      <c r="AH16" s="47"/>
      <c r="AI16" s="47"/>
    </row>
    <row r="17" spans="1:35">
      <c r="A17" s="48" t="s">
        <v>125</v>
      </c>
      <c r="B17" s="47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>
        <v>0.3</v>
      </c>
      <c r="V17" s="47">
        <f t="shared" ca="1" si="0"/>
        <v>2.5907656611523031E-3</v>
      </c>
      <c r="W17" s="47"/>
      <c r="X17" s="47"/>
      <c r="Y17" s="47"/>
      <c r="Z17" s="47"/>
      <c r="AA17" s="47">
        <v>17</v>
      </c>
      <c r="AB17" s="47" t="s">
        <v>127</v>
      </c>
      <c r="AC17" s="47"/>
      <c r="AD17" s="47"/>
      <c r="AE17" s="47"/>
      <c r="AF17" s="47"/>
      <c r="AG17" s="47"/>
      <c r="AH17" s="47"/>
      <c r="AI17" s="47"/>
    </row>
    <row r="18" spans="1:35">
      <c r="A18" s="73">
        <v>10000</v>
      </c>
      <c r="B18" s="73">
        <v>1</v>
      </c>
      <c r="C18" s="47">
        <f ca="1">SUM(INDIRECT(C12):INDIRECT(C13))</f>
        <v>96.9</v>
      </c>
      <c r="D18" s="91">
        <f ca="1">SUM(INDIRECT(D12):INDIRECT(D13))</f>
        <v>-17.040150000000004</v>
      </c>
      <c r="E18" s="91">
        <f ca="1">SUM(INDIRECT(E12):INDIRECT(E13))</f>
        <v>1.5225949999585282</v>
      </c>
      <c r="F18" s="48">
        <f ca="1">SUM(INDIRECT(F12):INDIRECT(F13))</f>
        <v>-16.552800000000008</v>
      </c>
      <c r="G18" s="48">
        <f ca="1">SUM(INDIRECT(G12):INDIRECT(G13))</f>
        <v>1.4615499999650634</v>
      </c>
      <c r="H18" s="48">
        <f ca="1">SUM(INDIRECT(H12):INDIRECT(H13))</f>
        <v>39.164984925500001</v>
      </c>
      <c r="I18" s="48">
        <f ca="1">SUM(INDIRECT(I12):INDIRECT(I13))</f>
        <v>-21.790810451818121</v>
      </c>
      <c r="J18" s="48">
        <f ca="1">SUM(INDIRECT(J12):INDIRECT(J13))</f>
        <v>33.438630135170825</v>
      </c>
      <c r="K18" s="48">
        <f ca="1">SUM(INDIRECT(K12):INDIRECT(K13))</f>
        <v>-0.92718797713367773</v>
      </c>
      <c r="L18" s="48">
        <f ca="1">SUM(INDIRECT(L12):INDIRECT(L13))</f>
        <v>1.2274029328801253</v>
      </c>
      <c r="M18" s="47"/>
      <c r="N18" s="47">
        <f ca="1">SUM(INDIRECT(N12):INDIRECT(N13))</f>
        <v>8.4380371820348015E-4</v>
      </c>
      <c r="O18" s="47">
        <f ca="1">SQRT(SUM(INDIRECT(O12):INDIRECT(O13)))</f>
        <v>5692.0236756360036</v>
      </c>
      <c r="P18" s="47">
        <f ca="1">SQRT(SUM(INDIRECT(P12):INDIRECT(P13)))</f>
        <v>8158.1872376675365</v>
      </c>
      <c r="Q18" s="47">
        <f ca="1">SQRT(SUM(INDIRECT(Q12):INDIRECT(Q13)))</f>
        <v>11714.959038067263</v>
      </c>
      <c r="R18" s="47"/>
      <c r="S18" s="47"/>
      <c r="T18" s="47"/>
      <c r="U18" s="47">
        <v>0.4</v>
      </c>
      <c r="V18" s="47">
        <f t="shared" ca="1" si="0"/>
        <v>4.2216508884577991E-3</v>
      </c>
      <c r="W18" s="47"/>
      <c r="X18" s="47"/>
      <c r="Y18" s="47"/>
      <c r="Z18" s="47"/>
      <c r="AA18" s="47">
        <v>18</v>
      </c>
      <c r="AB18" s="47" t="s">
        <v>128</v>
      </c>
      <c r="AC18" s="47"/>
      <c r="AD18" s="47"/>
      <c r="AE18" s="47"/>
      <c r="AF18" s="47"/>
      <c r="AG18" s="47"/>
      <c r="AH18" s="47"/>
      <c r="AI18" s="47"/>
    </row>
    <row r="19" spans="1:35">
      <c r="A19" s="74" t="s">
        <v>129</v>
      </c>
      <c r="B19" s="47"/>
      <c r="C19" s="47"/>
      <c r="D19" s="47"/>
      <c r="E19" s="47"/>
      <c r="F19" s="75" t="s">
        <v>130</v>
      </c>
      <c r="G19" s="75" t="s">
        <v>131</v>
      </c>
      <c r="H19" s="75" t="s">
        <v>132</v>
      </c>
      <c r="I19" s="75" t="s">
        <v>133</v>
      </c>
      <c r="J19" s="75" t="s">
        <v>134</v>
      </c>
      <c r="K19" s="75" t="s">
        <v>135</v>
      </c>
      <c r="L19" s="75" t="s">
        <v>136</v>
      </c>
      <c r="M19" s="76"/>
      <c r="N19" s="76"/>
      <c r="O19" s="76"/>
      <c r="P19" s="76"/>
      <c r="Q19" s="76"/>
      <c r="R19" s="47"/>
      <c r="S19" s="47"/>
      <c r="T19" s="47"/>
      <c r="U19" s="47">
        <v>0.5</v>
      </c>
      <c r="V19" s="47">
        <f t="shared" ca="1" si="0"/>
        <v>6.4791991611432955E-3</v>
      </c>
      <c r="W19" s="47"/>
      <c r="X19" s="47"/>
      <c r="Y19" s="47"/>
      <c r="Z19" s="47"/>
      <c r="AA19" s="47">
        <v>19</v>
      </c>
      <c r="AB19" s="47" t="s">
        <v>137</v>
      </c>
      <c r="AC19" s="47"/>
      <c r="AD19" s="47"/>
      <c r="AE19" s="47"/>
      <c r="AF19" s="47"/>
      <c r="AG19" s="47"/>
      <c r="AH19" s="47"/>
      <c r="AI19" s="47"/>
    </row>
    <row r="20" spans="1:35" ht="15" thickBot="1">
      <c r="A20" s="9" t="s">
        <v>138</v>
      </c>
      <c r="B20" s="9" t="s">
        <v>139</v>
      </c>
      <c r="C20" s="9" t="s">
        <v>168</v>
      </c>
      <c r="D20" s="9" t="s">
        <v>138</v>
      </c>
      <c r="E20" s="9" t="s">
        <v>139</v>
      </c>
      <c r="F20" s="9" t="s">
        <v>169</v>
      </c>
      <c r="G20" s="9" t="s">
        <v>170</v>
      </c>
      <c r="H20" s="9" t="s">
        <v>178</v>
      </c>
      <c r="I20" s="9" t="s">
        <v>179</v>
      </c>
      <c r="J20" s="9" t="s">
        <v>180</v>
      </c>
      <c r="K20" s="9" t="s">
        <v>171</v>
      </c>
      <c r="L20" s="9" t="s">
        <v>181</v>
      </c>
      <c r="M20" s="77" t="s">
        <v>140</v>
      </c>
      <c r="N20" s="9" t="s">
        <v>141</v>
      </c>
      <c r="O20" s="9" t="s">
        <v>142</v>
      </c>
      <c r="P20" s="9" t="s">
        <v>143</v>
      </c>
      <c r="Q20" s="9" t="s">
        <v>144</v>
      </c>
      <c r="R20" s="50" t="s">
        <v>145</v>
      </c>
      <c r="S20" s="47"/>
      <c r="T20" s="47"/>
      <c r="U20" s="47">
        <v>0.6</v>
      </c>
      <c r="V20" s="47">
        <f t="shared" ca="1" si="0"/>
        <v>9.3634104792087967E-3</v>
      </c>
      <c r="W20" s="47"/>
      <c r="X20" s="47"/>
      <c r="Y20" s="47"/>
      <c r="Z20" s="47"/>
      <c r="AA20" s="47">
        <v>20</v>
      </c>
      <c r="AB20" s="47" t="s">
        <v>146</v>
      </c>
      <c r="AC20" s="47"/>
      <c r="AD20" s="47"/>
      <c r="AE20" s="47"/>
      <c r="AF20" s="47"/>
      <c r="AG20" s="47"/>
      <c r="AH20" s="47"/>
      <c r="AI20" s="47"/>
    </row>
    <row r="21" spans="1:35">
      <c r="A21" s="78">
        <v>-11319</v>
      </c>
      <c r="B21" s="78">
        <v>4.8169999994570389E-2</v>
      </c>
      <c r="C21" s="92">
        <v>0.5</v>
      </c>
      <c r="D21" s="79">
        <f t="shared" ref="D21:D84" si="5">A21/A$18</f>
        <v>-1.1318999999999999</v>
      </c>
      <c r="E21" s="79">
        <f t="shared" ref="E21:E84" si="6">B21/B$18</f>
        <v>4.8169999994570389E-2</v>
      </c>
      <c r="F21" s="72">
        <f t="shared" ref="F21:F84" si="7">$C21*D21</f>
        <v>-0.56594999999999995</v>
      </c>
      <c r="G21" s="72">
        <f t="shared" ref="G21:G84" si="8">$C21*E21</f>
        <v>2.4084999997285195E-2</v>
      </c>
      <c r="H21" s="72">
        <f t="shared" ref="H21:H84" si="9">C21*D21*D21</f>
        <v>0.64059880499999988</v>
      </c>
      <c r="I21" s="72">
        <f t="shared" ref="I21:I84" si="10">C21*D21*D21*D21</f>
        <v>-0.72509378737949981</v>
      </c>
      <c r="J21" s="72">
        <f t="shared" ref="J21:J84" si="11">C21*D21*D21*D21*D21</f>
        <v>0.82073365793485575</v>
      </c>
      <c r="K21" s="72">
        <f t="shared" ref="K21:K84" si="12">C21*E21*D21</f>
        <v>-2.7261811496927111E-2</v>
      </c>
      <c r="L21" s="72">
        <f t="shared" ref="L21:L84" si="13">C21*E21*D21*D21</f>
        <v>3.0857644433371793E-2</v>
      </c>
      <c r="M21" s="72">
        <f t="shared" ref="M21:M84" ca="1" si="14">+E$4+E$5*D21+E$6*D21^2</f>
        <v>4.7968254701750979E-2</v>
      </c>
      <c r="N21" s="72">
        <f t="shared" ref="N21:N84" ca="1" si="15">C21*(M21-E21)^2</f>
        <v>2.0350581587394899E-8</v>
      </c>
      <c r="O21" s="80">
        <f t="shared" ref="O21:O84" ca="1" si="16">(C21*O$1-O$2*F21+O$3*H21)^2</f>
        <v>27030.359121820853</v>
      </c>
      <c r="P21" s="72">
        <f t="shared" ref="P21:P84" ca="1" si="17">(-C21*O$2+O$4*F21-O$5*H21)^2</f>
        <v>31791.631647178183</v>
      </c>
      <c r="Q21" s="72">
        <f t="shared" ref="Q21:Q84" ca="1" si="18">+(C21*O$3-F21*O$5+H21*O$6)^2</f>
        <v>707093.22089848039</v>
      </c>
      <c r="R21" s="47">
        <f t="shared" ref="R21:R84" ca="1" si="19">+E21-M21</f>
        <v>2.0174529281941078E-4</v>
      </c>
      <c r="S21" s="47"/>
      <c r="T21" s="47"/>
      <c r="U21" s="47">
        <v>0.7</v>
      </c>
      <c r="V21" s="47">
        <f t="shared" ca="1" si="0"/>
        <v>1.28742848426543E-2</v>
      </c>
      <c r="W21" s="47"/>
      <c r="X21" s="47"/>
      <c r="Y21" s="47"/>
      <c r="Z21" s="47"/>
      <c r="AA21" s="47">
        <v>21</v>
      </c>
      <c r="AB21" s="47" t="s">
        <v>147</v>
      </c>
      <c r="AC21" s="47"/>
      <c r="AD21" s="47"/>
      <c r="AE21" s="47"/>
      <c r="AF21" s="47"/>
      <c r="AG21" s="47"/>
      <c r="AH21" s="47"/>
      <c r="AI21" s="47"/>
    </row>
    <row r="22" spans="1:35">
      <c r="A22" s="78">
        <v>-11316.5</v>
      </c>
      <c r="B22" s="78">
        <v>4.7995000000810251E-2</v>
      </c>
      <c r="C22" s="78">
        <v>1</v>
      </c>
      <c r="D22" s="79">
        <f t="shared" si="5"/>
        <v>-1.13165</v>
      </c>
      <c r="E22" s="79">
        <f t="shared" si="6"/>
        <v>4.7995000000810251E-2</v>
      </c>
      <c r="F22" s="72">
        <f t="shared" si="7"/>
        <v>-1.13165</v>
      </c>
      <c r="G22" s="72">
        <f t="shared" si="8"/>
        <v>4.7995000000810251E-2</v>
      </c>
      <c r="H22" s="72">
        <f t="shared" si="9"/>
        <v>1.2806317225000001</v>
      </c>
      <c r="I22" s="72">
        <f t="shared" si="10"/>
        <v>-1.4492268887671251</v>
      </c>
      <c r="J22" s="72">
        <f t="shared" si="11"/>
        <v>1.6400176086733171</v>
      </c>
      <c r="K22" s="72">
        <f t="shared" si="12"/>
        <v>-5.4313541750916919E-2</v>
      </c>
      <c r="L22" s="72">
        <f t="shared" si="13"/>
        <v>6.1463919522425137E-2</v>
      </c>
      <c r="M22" s="72">
        <f t="shared" ca="1" si="14"/>
        <v>4.7949117573967553E-2</v>
      </c>
      <c r="N22" s="72">
        <f t="shared" ca="1" si="15"/>
        <v>2.1051970929754574E-9</v>
      </c>
      <c r="O22" s="80">
        <f t="shared" ca="1" si="16"/>
        <v>107734.4918875811</v>
      </c>
      <c r="P22" s="72">
        <f t="shared" ca="1" si="17"/>
        <v>127453.00670506668</v>
      </c>
      <c r="Q22" s="72">
        <f t="shared" ca="1" si="18"/>
        <v>2822903.9298113664</v>
      </c>
      <c r="R22" s="47">
        <f t="shared" ca="1" si="19"/>
        <v>4.5882426842697166E-5</v>
      </c>
      <c r="S22" s="47"/>
      <c r="T22" s="47"/>
      <c r="U22" s="47">
        <v>0.8</v>
      </c>
      <c r="V22" s="47">
        <f t="shared" ca="1" si="0"/>
        <v>1.7011822251479815E-2</v>
      </c>
      <c r="W22" s="47"/>
      <c r="X22" s="47"/>
      <c r="Y22" s="47"/>
      <c r="Z22" s="47"/>
      <c r="AA22" s="47">
        <v>22</v>
      </c>
      <c r="AB22" s="47" t="s">
        <v>148</v>
      </c>
      <c r="AC22" s="47"/>
      <c r="AD22" s="47"/>
      <c r="AE22" s="47"/>
      <c r="AF22" s="47"/>
      <c r="AG22" s="47"/>
      <c r="AH22" s="47"/>
      <c r="AI22" s="47"/>
    </row>
    <row r="23" spans="1:35">
      <c r="A23" s="78">
        <v>-11283.5</v>
      </c>
      <c r="B23" s="78">
        <v>4.740499999752501E-2</v>
      </c>
      <c r="C23" s="78">
        <v>1</v>
      </c>
      <c r="D23" s="79">
        <f t="shared" si="5"/>
        <v>-1.12835</v>
      </c>
      <c r="E23" s="79">
        <f t="shared" si="6"/>
        <v>4.740499999752501E-2</v>
      </c>
      <c r="F23" s="72">
        <f t="shared" si="7"/>
        <v>-1.12835</v>
      </c>
      <c r="G23" s="72">
        <f t="shared" si="8"/>
        <v>4.740499999752501E-2</v>
      </c>
      <c r="H23" s="72">
        <f t="shared" si="9"/>
        <v>1.2731737224999999</v>
      </c>
      <c r="I23" s="72">
        <f t="shared" si="10"/>
        <v>-1.4365855697828749</v>
      </c>
      <c r="J23" s="72">
        <f t="shared" si="11"/>
        <v>1.6209713276645068</v>
      </c>
      <c r="K23" s="72">
        <f t="shared" si="12"/>
        <v>-5.3489431747207342E-2</v>
      </c>
      <c r="L23" s="72">
        <f t="shared" si="13"/>
        <v>6.0354800311961401E-2</v>
      </c>
      <c r="M23" s="72">
        <f t="shared" ca="1" si="14"/>
        <v>4.7696874555105039E-2</v>
      </c>
      <c r="N23" s="72">
        <f t="shared" ca="1" si="15"/>
        <v>8.5190757362537239E-8</v>
      </c>
      <c r="O23" s="80">
        <f t="shared" ca="1" si="16"/>
        <v>102700.63996194734</v>
      </c>
      <c r="P23" s="72">
        <f t="shared" ca="1" si="17"/>
        <v>131252.33192229902</v>
      </c>
      <c r="Q23" s="72">
        <f t="shared" ca="1" si="18"/>
        <v>2751346.5955137955</v>
      </c>
      <c r="R23" s="47">
        <f t="shared" ca="1" si="19"/>
        <v>-2.9187455758002828E-4</v>
      </c>
      <c r="S23" s="47"/>
      <c r="T23" s="47"/>
      <c r="U23" s="47">
        <v>0.9</v>
      </c>
      <c r="V23" s="47">
        <f t="shared" ca="1" si="0"/>
        <v>2.1776022705685329E-2</v>
      </c>
      <c r="W23" s="47"/>
      <c r="X23" s="47"/>
      <c r="Y23" s="47"/>
      <c r="Z23" s="47"/>
      <c r="AA23" s="47">
        <v>23</v>
      </c>
      <c r="AB23" s="47" t="s">
        <v>149</v>
      </c>
      <c r="AC23" s="47"/>
      <c r="AD23" s="47"/>
      <c r="AE23" s="47"/>
      <c r="AF23" s="47"/>
      <c r="AG23" s="47"/>
      <c r="AH23" s="47"/>
      <c r="AI23" s="47"/>
    </row>
    <row r="24" spans="1:35">
      <c r="A24" s="78">
        <v>-11281</v>
      </c>
      <c r="B24" s="78">
        <v>4.5830000002752058E-2</v>
      </c>
      <c r="C24" s="78">
        <v>1</v>
      </c>
      <c r="D24" s="79">
        <f t="shared" si="5"/>
        <v>-1.1281000000000001</v>
      </c>
      <c r="E24" s="79">
        <f t="shared" si="6"/>
        <v>4.5830000002752058E-2</v>
      </c>
      <c r="F24" s="72">
        <f t="shared" si="7"/>
        <v>-1.1281000000000001</v>
      </c>
      <c r="G24" s="72">
        <f t="shared" si="8"/>
        <v>4.5830000002752058E-2</v>
      </c>
      <c r="H24" s="72">
        <f t="shared" si="9"/>
        <v>1.2726096100000002</v>
      </c>
      <c r="I24" s="72">
        <f t="shared" si="10"/>
        <v>-1.4356309010410002</v>
      </c>
      <c r="J24" s="72">
        <f t="shared" si="11"/>
        <v>1.6195352194643524</v>
      </c>
      <c r="K24" s="72">
        <f t="shared" si="12"/>
        <v>-5.17008230031046E-2</v>
      </c>
      <c r="L24" s="72">
        <f t="shared" si="13"/>
        <v>5.8323698429802305E-2</v>
      </c>
      <c r="M24" s="72">
        <f t="shared" ca="1" si="14"/>
        <v>4.7677793043666886E-2</v>
      </c>
      <c r="N24" s="72">
        <f t="shared" ca="1" si="15"/>
        <v>3.4143391220532651E-6</v>
      </c>
      <c r="O24" s="80">
        <f t="shared" ca="1" si="16"/>
        <v>102324.86111657468</v>
      </c>
      <c r="P24" s="72">
        <f t="shared" ca="1" si="17"/>
        <v>131541.49134455217</v>
      </c>
      <c r="Q24" s="72">
        <f t="shared" ca="1" si="18"/>
        <v>2745973.3747070977</v>
      </c>
      <c r="R24" s="47">
        <f t="shared" ca="1" si="19"/>
        <v>-1.8477930409148274E-3</v>
      </c>
      <c r="S24" s="47"/>
      <c r="T24" s="47"/>
      <c r="U24" s="47"/>
      <c r="V24" s="47"/>
      <c r="W24" s="47"/>
      <c r="X24" s="47"/>
      <c r="Y24" s="47"/>
      <c r="Z24" s="47"/>
      <c r="AA24" s="47">
        <v>24</v>
      </c>
      <c r="AB24" s="47" t="s">
        <v>138</v>
      </c>
      <c r="AC24" s="47"/>
      <c r="AD24" s="47"/>
      <c r="AE24" s="47"/>
      <c r="AF24" s="47"/>
      <c r="AG24" s="47"/>
      <c r="AH24" s="47"/>
      <c r="AI24" s="47"/>
    </row>
    <row r="25" spans="1:35">
      <c r="A25" s="78">
        <v>-11255</v>
      </c>
      <c r="B25" s="78">
        <v>4.7149999998509884E-2</v>
      </c>
      <c r="C25" s="78">
        <v>1</v>
      </c>
      <c r="D25" s="79">
        <f t="shared" si="5"/>
        <v>-1.1254999999999999</v>
      </c>
      <c r="E25" s="79">
        <f t="shared" si="6"/>
        <v>4.7149999998509884E-2</v>
      </c>
      <c r="F25" s="72">
        <f t="shared" si="7"/>
        <v>-1.1254999999999999</v>
      </c>
      <c r="G25" s="72">
        <f t="shared" si="8"/>
        <v>4.7149999998509884E-2</v>
      </c>
      <c r="H25" s="72">
        <f t="shared" si="9"/>
        <v>1.2667502499999999</v>
      </c>
      <c r="I25" s="72">
        <f t="shared" si="10"/>
        <v>-1.4257274063749998</v>
      </c>
      <c r="J25" s="72">
        <f t="shared" si="11"/>
        <v>1.6046561958750623</v>
      </c>
      <c r="K25" s="72">
        <f t="shared" si="12"/>
        <v>-5.3067324998322875E-2</v>
      </c>
      <c r="L25" s="72">
        <f t="shared" si="13"/>
        <v>5.9727274285612392E-2</v>
      </c>
      <c r="M25" s="72">
        <f t="shared" ca="1" si="14"/>
        <v>4.7479577503368356E-2</v>
      </c>
      <c r="N25" s="72">
        <f t="shared" ca="1" si="15"/>
        <v>1.0862133170873616E-7</v>
      </c>
      <c r="O25" s="80">
        <f t="shared" ca="1" si="16"/>
        <v>98463.045495637183</v>
      </c>
      <c r="P25" s="72">
        <f t="shared" ca="1" si="17"/>
        <v>134559.65570653995</v>
      </c>
      <c r="Q25" s="72">
        <f t="shared" ca="1" si="18"/>
        <v>2690488.8052857933</v>
      </c>
      <c r="R25" s="47">
        <f t="shared" ca="1" si="19"/>
        <v>-3.2957750485847204E-4</v>
      </c>
      <c r="S25" s="47"/>
      <c r="T25" s="47"/>
      <c r="U25" s="47"/>
      <c r="V25" s="47"/>
      <c r="W25" s="47"/>
      <c r="X25" s="47"/>
      <c r="Y25" s="47"/>
      <c r="Z25" s="47"/>
      <c r="AA25" s="47">
        <v>25</v>
      </c>
      <c r="AB25" s="47" t="s">
        <v>139</v>
      </c>
      <c r="AC25" s="47"/>
      <c r="AD25" s="47"/>
      <c r="AE25" s="47"/>
      <c r="AF25" s="47"/>
      <c r="AG25" s="47"/>
      <c r="AH25" s="47"/>
      <c r="AI25" s="47"/>
    </row>
    <row r="26" spans="1:35">
      <c r="A26" s="78">
        <v>-11248</v>
      </c>
      <c r="B26" s="78">
        <v>4.6839999995427206E-2</v>
      </c>
      <c r="C26" s="78">
        <v>1</v>
      </c>
      <c r="D26" s="79">
        <f t="shared" si="5"/>
        <v>-1.1248</v>
      </c>
      <c r="E26" s="79">
        <f t="shared" si="6"/>
        <v>4.6839999995427206E-2</v>
      </c>
      <c r="F26" s="72">
        <f t="shared" si="7"/>
        <v>-1.1248</v>
      </c>
      <c r="G26" s="72">
        <f t="shared" si="8"/>
        <v>4.6839999995427206E-2</v>
      </c>
      <c r="H26" s="72">
        <f t="shared" si="9"/>
        <v>1.2651750400000001</v>
      </c>
      <c r="I26" s="72">
        <f t="shared" si="10"/>
        <v>-1.4230688849920001</v>
      </c>
      <c r="J26" s="72">
        <f t="shared" si="11"/>
        <v>1.6006678818390019</v>
      </c>
      <c r="K26" s="72">
        <f t="shared" si="12"/>
        <v>-5.268563199485652E-2</v>
      </c>
      <c r="L26" s="72">
        <f t="shared" si="13"/>
        <v>5.9260798867814615E-2</v>
      </c>
      <c r="M26" s="72">
        <f t="shared" ca="1" si="14"/>
        <v>4.7426284160562042E-2</v>
      </c>
      <c r="N26" s="72">
        <f t="shared" ca="1" si="15"/>
        <v>3.437291222878514E-7</v>
      </c>
      <c r="O26" s="80">
        <f t="shared" ca="1" si="16"/>
        <v>97437.709539485091</v>
      </c>
      <c r="P26" s="72">
        <f t="shared" ca="1" si="17"/>
        <v>135375.60020122348</v>
      </c>
      <c r="Q26" s="72">
        <f t="shared" ca="1" si="18"/>
        <v>2675674.0166443437</v>
      </c>
      <c r="R26" s="47">
        <f t="shared" ca="1" si="19"/>
        <v>-5.8628416513483578E-4</v>
      </c>
      <c r="S26" s="47"/>
      <c r="T26" s="47"/>
      <c r="U26" s="47"/>
      <c r="V26" s="47"/>
      <c r="W26" s="47"/>
      <c r="X26" s="47"/>
      <c r="Y26" s="47"/>
      <c r="Z26" s="47"/>
      <c r="AA26" s="47">
        <v>26</v>
      </c>
      <c r="AB26" s="47" t="s">
        <v>150</v>
      </c>
      <c r="AC26" s="47"/>
      <c r="AD26" s="47"/>
      <c r="AE26" s="47"/>
      <c r="AF26" s="47"/>
      <c r="AG26" s="47"/>
      <c r="AH26" s="47"/>
      <c r="AI26" s="47"/>
    </row>
    <row r="27" spans="1:35">
      <c r="A27" s="78">
        <v>-11238.5</v>
      </c>
      <c r="B27" s="78">
        <v>4.3754999998782296E-2</v>
      </c>
      <c r="C27" s="78">
        <v>1</v>
      </c>
      <c r="D27" s="79">
        <f t="shared" si="5"/>
        <v>-1.12385</v>
      </c>
      <c r="E27" s="79">
        <f t="shared" si="6"/>
        <v>4.3754999998782296E-2</v>
      </c>
      <c r="F27" s="72">
        <f t="shared" si="7"/>
        <v>-1.12385</v>
      </c>
      <c r="G27" s="72">
        <f t="shared" si="8"/>
        <v>4.3754999998782296E-2</v>
      </c>
      <c r="H27" s="72">
        <f t="shared" si="9"/>
        <v>1.2630388225</v>
      </c>
      <c r="I27" s="72">
        <f t="shared" si="10"/>
        <v>-1.4194661806666251</v>
      </c>
      <c r="J27" s="72">
        <f t="shared" si="11"/>
        <v>1.5952670671421867</v>
      </c>
      <c r="K27" s="72">
        <f t="shared" si="12"/>
        <v>-4.9174056748631484E-2</v>
      </c>
      <c r="L27" s="72">
        <f t="shared" si="13"/>
        <v>5.526426367694949E-2</v>
      </c>
      <c r="M27" s="72">
        <f t="shared" ca="1" si="14"/>
        <v>4.7354006595755345E-2</v>
      </c>
      <c r="N27" s="72">
        <f t="shared" ca="1" si="15"/>
        <v>1.2952848485055528E-5</v>
      </c>
      <c r="O27" s="80">
        <f t="shared" ca="1" si="16"/>
        <v>96055.905899244462</v>
      </c>
      <c r="P27" s="72">
        <f t="shared" ca="1" si="17"/>
        <v>136485.20370098986</v>
      </c>
      <c r="Q27" s="72">
        <f t="shared" ca="1" si="18"/>
        <v>2655651.6405814867</v>
      </c>
      <c r="R27" s="47">
        <f t="shared" ca="1" si="19"/>
        <v>-3.5990065969730492E-3</v>
      </c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</row>
    <row r="28" spans="1:35">
      <c r="A28" s="78">
        <v>-11197</v>
      </c>
      <c r="B28" s="78">
        <v>4.3510000003152527E-2</v>
      </c>
      <c r="C28" s="78">
        <v>1</v>
      </c>
      <c r="D28" s="79">
        <f t="shared" si="5"/>
        <v>-1.1196999999999999</v>
      </c>
      <c r="E28" s="79">
        <f t="shared" si="6"/>
        <v>4.3510000003152527E-2</v>
      </c>
      <c r="F28" s="72">
        <f t="shared" si="7"/>
        <v>-1.1196999999999999</v>
      </c>
      <c r="G28" s="72">
        <f t="shared" si="8"/>
        <v>4.3510000003152527E-2</v>
      </c>
      <c r="H28" s="72">
        <f t="shared" si="9"/>
        <v>1.2537280899999999</v>
      </c>
      <c r="I28" s="72">
        <f t="shared" si="10"/>
        <v>-1.4037993423729997</v>
      </c>
      <c r="J28" s="72">
        <f t="shared" si="11"/>
        <v>1.5718341236550477</v>
      </c>
      <c r="K28" s="72">
        <f t="shared" si="12"/>
        <v>-4.8718147003529881E-2</v>
      </c>
      <c r="L28" s="72">
        <f t="shared" si="13"/>
        <v>5.4549709199852407E-2</v>
      </c>
      <c r="M28" s="72">
        <f t="shared" ca="1" si="14"/>
        <v>4.7038930926188646E-2</v>
      </c>
      <c r="N28" s="72">
        <f t="shared" ca="1" si="15"/>
        <v>1.2453353459560558E-5</v>
      </c>
      <c r="O28" s="80">
        <f t="shared" ca="1" si="16"/>
        <v>90150.226491585214</v>
      </c>
      <c r="P28" s="72">
        <f t="shared" ca="1" si="17"/>
        <v>141362.23470142583</v>
      </c>
      <c r="Q28" s="72">
        <f t="shared" ca="1" si="18"/>
        <v>2569306.1115662623</v>
      </c>
      <c r="R28" s="47">
        <f t="shared" ca="1" si="19"/>
        <v>-3.5289309230361193E-3</v>
      </c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</row>
    <row r="29" spans="1:35">
      <c r="A29" s="78">
        <v>-11180.5</v>
      </c>
      <c r="B29" s="78">
        <v>4.7415000000910368E-2</v>
      </c>
      <c r="C29" s="78">
        <v>1</v>
      </c>
      <c r="D29" s="79">
        <f t="shared" si="5"/>
        <v>-1.11805</v>
      </c>
      <c r="E29" s="79">
        <f t="shared" si="6"/>
        <v>4.7415000000910368E-2</v>
      </c>
      <c r="F29" s="72">
        <f t="shared" si="7"/>
        <v>-1.11805</v>
      </c>
      <c r="G29" s="72">
        <f t="shared" si="8"/>
        <v>4.7415000000910368E-2</v>
      </c>
      <c r="H29" s="72">
        <f t="shared" si="9"/>
        <v>1.2500358025</v>
      </c>
      <c r="I29" s="72">
        <f t="shared" si="10"/>
        <v>-1.397602528985125</v>
      </c>
      <c r="J29" s="72">
        <f t="shared" si="11"/>
        <v>1.562589507531819</v>
      </c>
      <c r="K29" s="72">
        <f t="shared" si="12"/>
        <v>-5.3012340751017836E-2</v>
      </c>
      <c r="L29" s="72">
        <f t="shared" si="13"/>
        <v>5.9270447576675489E-2</v>
      </c>
      <c r="M29" s="72">
        <f t="shared" ca="1" si="14"/>
        <v>4.6913959735110075E-2</v>
      </c>
      <c r="N29" s="72">
        <f t="shared" ca="1" si="15"/>
        <v>2.5104134795322798E-7</v>
      </c>
      <c r="O29" s="80">
        <f t="shared" ca="1" si="16"/>
        <v>87860.893515639502</v>
      </c>
      <c r="P29" s="72">
        <f t="shared" ca="1" si="17"/>
        <v>143314.47880131073</v>
      </c>
      <c r="Q29" s="72">
        <f t="shared" ca="1" si="18"/>
        <v>2535479.7444290994</v>
      </c>
      <c r="R29" s="47">
        <f t="shared" ca="1" si="19"/>
        <v>5.0104026580029271E-4</v>
      </c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</row>
    <row r="30" spans="1:35">
      <c r="A30" s="78">
        <v>-11178.5</v>
      </c>
      <c r="B30" s="78">
        <v>4.2254999993019737E-2</v>
      </c>
      <c r="C30" s="78">
        <v>1</v>
      </c>
      <c r="D30" s="79">
        <f t="shared" si="5"/>
        <v>-1.11785</v>
      </c>
      <c r="E30" s="79">
        <f t="shared" si="6"/>
        <v>4.2254999993019737E-2</v>
      </c>
      <c r="F30" s="72">
        <f t="shared" si="7"/>
        <v>-1.11785</v>
      </c>
      <c r="G30" s="72">
        <f t="shared" si="8"/>
        <v>4.2254999993019737E-2</v>
      </c>
      <c r="H30" s="72">
        <f t="shared" si="9"/>
        <v>1.2495886224999999</v>
      </c>
      <c r="I30" s="72">
        <f t="shared" si="10"/>
        <v>-1.3968526416616249</v>
      </c>
      <c r="J30" s="72">
        <f t="shared" si="11"/>
        <v>1.5614717254814474</v>
      </c>
      <c r="K30" s="72">
        <f t="shared" si="12"/>
        <v>-4.7234751742197115E-2</v>
      </c>
      <c r="L30" s="72">
        <f t="shared" si="13"/>
        <v>5.2801367235015044E-2</v>
      </c>
      <c r="M30" s="72">
        <f t="shared" ca="1" si="14"/>
        <v>4.6898823305215366E-2</v>
      </c>
      <c r="N30" s="72">
        <f t="shared" ca="1" si="15"/>
        <v>2.156509495489158E-5</v>
      </c>
      <c r="O30" s="80">
        <f t="shared" ca="1" si="16"/>
        <v>87585.656290802537</v>
      </c>
      <c r="P30" s="72">
        <f t="shared" ca="1" si="17"/>
        <v>143551.61395373582</v>
      </c>
      <c r="Q30" s="72">
        <f t="shared" ca="1" si="18"/>
        <v>2531398.9558018367</v>
      </c>
      <c r="R30" s="47">
        <f t="shared" ca="1" si="19"/>
        <v>-4.6438233121956288E-3</v>
      </c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</row>
    <row r="31" spans="1:35">
      <c r="A31" s="78">
        <v>-11171</v>
      </c>
      <c r="B31" s="78">
        <v>3.8430000000516884E-2</v>
      </c>
      <c r="C31" s="78">
        <v>1</v>
      </c>
      <c r="D31" s="79">
        <f t="shared" si="5"/>
        <v>-1.1171</v>
      </c>
      <c r="E31" s="79">
        <f t="shared" si="6"/>
        <v>3.8430000000516884E-2</v>
      </c>
      <c r="F31" s="72">
        <f t="shared" si="7"/>
        <v>-1.1171</v>
      </c>
      <c r="G31" s="72">
        <f t="shared" si="8"/>
        <v>3.8430000000516884E-2</v>
      </c>
      <c r="H31" s="72">
        <f t="shared" si="9"/>
        <v>1.2479124099999999</v>
      </c>
      <c r="I31" s="72">
        <f t="shared" si="10"/>
        <v>-1.3940429532109999</v>
      </c>
      <c r="J31" s="72">
        <f t="shared" si="11"/>
        <v>1.5572853830320079</v>
      </c>
      <c r="K31" s="72">
        <f t="shared" si="12"/>
        <v>-4.2930153000577412E-2</v>
      </c>
      <c r="L31" s="72">
        <f t="shared" si="13"/>
        <v>4.7957273916945029E-2</v>
      </c>
      <c r="M31" s="72">
        <f t="shared" ca="1" si="14"/>
        <v>4.6842084017981227E-2</v>
      </c>
      <c r="N31" s="72">
        <f t="shared" ca="1" si="15"/>
        <v>7.076315751687903E-5</v>
      </c>
      <c r="O31" s="80">
        <f t="shared" ca="1" si="16"/>
        <v>86557.854159085939</v>
      </c>
      <c r="P31" s="72">
        <f t="shared" ca="1" si="17"/>
        <v>144441.82416814181</v>
      </c>
      <c r="Q31" s="72">
        <f t="shared" ca="1" si="18"/>
        <v>2516133.2287957752</v>
      </c>
      <c r="R31" s="47">
        <f t="shared" ca="1" si="19"/>
        <v>-8.4120840174643427E-3</v>
      </c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</row>
    <row r="32" spans="1:35">
      <c r="A32" s="78">
        <v>-11103</v>
      </c>
      <c r="B32" s="78">
        <v>4.5590000001539011E-2</v>
      </c>
      <c r="C32" s="78">
        <v>1</v>
      </c>
      <c r="D32" s="79">
        <f t="shared" si="5"/>
        <v>-1.1103000000000001</v>
      </c>
      <c r="E32" s="79">
        <f t="shared" si="6"/>
        <v>4.5590000001539011E-2</v>
      </c>
      <c r="F32" s="72">
        <f t="shared" si="7"/>
        <v>-1.1103000000000001</v>
      </c>
      <c r="G32" s="72">
        <f t="shared" si="8"/>
        <v>4.5590000001539011E-2</v>
      </c>
      <c r="H32" s="72">
        <f t="shared" si="9"/>
        <v>1.2327660900000001</v>
      </c>
      <c r="I32" s="72">
        <f t="shared" si="10"/>
        <v>-1.3687401897270002</v>
      </c>
      <c r="J32" s="72">
        <f t="shared" si="11"/>
        <v>1.5197122326538883</v>
      </c>
      <c r="K32" s="72">
        <f t="shared" si="12"/>
        <v>-5.0618577001708763E-2</v>
      </c>
      <c r="L32" s="72">
        <f t="shared" si="13"/>
        <v>5.6201806044997242E-2</v>
      </c>
      <c r="M32" s="72">
        <f t="shared" ca="1" si="14"/>
        <v>4.632925645776257E-2</v>
      </c>
      <c r="N32" s="72">
        <f t="shared" ca="1" si="15"/>
        <v>5.4650010806821564E-7</v>
      </c>
      <c r="O32" s="80">
        <f t="shared" ca="1" si="16"/>
        <v>77549.491271003557</v>
      </c>
      <c r="P32" s="72">
        <f t="shared" ca="1" si="17"/>
        <v>152579.9457965029</v>
      </c>
      <c r="Q32" s="72">
        <f t="shared" ca="1" si="18"/>
        <v>2380388.72810524</v>
      </c>
      <c r="R32" s="47">
        <f t="shared" ca="1" si="19"/>
        <v>-7.3925645622355957E-4</v>
      </c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</row>
    <row r="33" spans="1:35">
      <c r="A33" s="78">
        <v>-11037</v>
      </c>
      <c r="B33" s="78">
        <v>4.5010000001639128E-2</v>
      </c>
      <c r="C33" s="78">
        <v>1</v>
      </c>
      <c r="D33" s="79">
        <f t="shared" si="5"/>
        <v>-1.1036999999999999</v>
      </c>
      <c r="E33" s="79">
        <f t="shared" si="6"/>
        <v>4.5010000001639128E-2</v>
      </c>
      <c r="F33" s="72">
        <f t="shared" si="7"/>
        <v>-1.1036999999999999</v>
      </c>
      <c r="G33" s="72">
        <f t="shared" si="8"/>
        <v>4.5010000001639128E-2</v>
      </c>
      <c r="H33" s="72">
        <f t="shared" si="9"/>
        <v>1.2181536899999998</v>
      </c>
      <c r="I33" s="72">
        <f t="shared" si="10"/>
        <v>-1.3444762276529998</v>
      </c>
      <c r="J33" s="72">
        <f t="shared" si="11"/>
        <v>1.4838984124606158</v>
      </c>
      <c r="K33" s="72">
        <f t="shared" si="12"/>
        <v>-4.9677537001809102E-2</v>
      </c>
      <c r="L33" s="72">
        <f t="shared" si="13"/>
        <v>5.4829097588896702E-2</v>
      </c>
      <c r="M33" s="72">
        <f t="shared" ca="1" si="14"/>
        <v>4.5834283165066401E-2</v>
      </c>
      <c r="N33" s="72">
        <f t="shared" ca="1" si="15"/>
        <v>6.7944273350967372E-7</v>
      </c>
      <c r="O33" s="80">
        <f t="shared" ca="1" si="16"/>
        <v>69333.962665397063</v>
      </c>
      <c r="P33" s="72">
        <f t="shared" ca="1" si="17"/>
        <v>160588.25316821394</v>
      </c>
      <c r="Q33" s="72">
        <f t="shared" ca="1" si="18"/>
        <v>2253170.9815098168</v>
      </c>
      <c r="R33" s="47">
        <f t="shared" ca="1" si="19"/>
        <v>-8.2428316342727376E-4</v>
      </c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</row>
    <row r="34" spans="1:35">
      <c r="A34" s="78">
        <v>-9511</v>
      </c>
      <c r="B34" s="78">
        <v>3.7330000006477349E-2</v>
      </c>
      <c r="C34" s="78">
        <v>1</v>
      </c>
      <c r="D34" s="79">
        <f t="shared" si="5"/>
        <v>-0.95109999999999995</v>
      </c>
      <c r="E34" s="79">
        <f t="shared" si="6"/>
        <v>3.7330000006477349E-2</v>
      </c>
      <c r="F34" s="72">
        <f t="shared" si="7"/>
        <v>-0.95109999999999995</v>
      </c>
      <c r="G34" s="72">
        <f t="shared" si="8"/>
        <v>3.7330000006477349E-2</v>
      </c>
      <c r="H34" s="72">
        <f t="shared" si="9"/>
        <v>0.90459120999999987</v>
      </c>
      <c r="I34" s="72">
        <f t="shared" si="10"/>
        <v>-0.86035669983099983</v>
      </c>
      <c r="J34" s="72">
        <f t="shared" si="11"/>
        <v>0.81828525720926393</v>
      </c>
      <c r="K34" s="72">
        <f t="shared" si="12"/>
        <v>-3.5504563006160603E-2</v>
      </c>
      <c r="L34" s="72">
        <f t="shared" si="13"/>
        <v>3.3768389875159351E-2</v>
      </c>
      <c r="M34" s="72">
        <f t="shared" ca="1" si="14"/>
        <v>3.5151105764874666E-2</v>
      </c>
      <c r="N34" s="72">
        <f t="shared" ca="1" si="15"/>
        <v>4.747580116089331E-6</v>
      </c>
      <c r="O34" s="80">
        <f t="shared" ca="1" si="16"/>
        <v>3455.9429102879049</v>
      </c>
      <c r="P34" s="72">
        <f t="shared" ca="1" si="17"/>
        <v>359003.64212689415</v>
      </c>
      <c r="Q34" s="72">
        <f t="shared" ca="1" si="18"/>
        <v>384728.24391691334</v>
      </c>
      <c r="R34" s="47">
        <f t="shared" ca="1" si="19"/>
        <v>2.178894241602683E-3</v>
      </c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</row>
    <row r="35" spans="1:35">
      <c r="A35" s="78">
        <v>-9492</v>
      </c>
      <c r="B35" s="78">
        <v>3.4960000004502945E-2</v>
      </c>
      <c r="C35" s="78">
        <v>1</v>
      </c>
      <c r="D35" s="79">
        <f t="shared" si="5"/>
        <v>-0.94920000000000004</v>
      </c>
      <c r="E35" s="79">
        <f t="shared" si="6"/>
        <v>3.4960000004502945E-2</v>
      </c>
      <c r="F35" s="72">
        <f t="shared" si="7"/>
        <v>-0.94920000000000004</v>
      </c>
      <c r="G35" s="72">
        <f t="shared" si="8"/>
        <v>3.4960000004502945E-2</v>
      </c>
      <c r="H35" s="72">
        <f t="shared" si="9"/>
        <v>0.90098064000000011</v>
      </c>
      <c r="I35" s="72">
        <f t="shared" si="10"/>
        <v>-0.85521082348800015</v>
      </c>
      <c r="J35" s="72">
        <f t="shared" si="11"/>
        <v>0.81176611365480977</v>
      </c>
      <c r="K35" s="72">
        <f t="shared" si="12"/>
        <v>-3.3184032004274194E-2</v>
      </c>
      <c r="L35" s="72">
        <f t="shared" si="13"/>
        <v>3.1498283178457064E-2</v>
      </c>
      <c r="M35" s="72">
        <f t="shared" ca="1" si="14"/>
        <v>3.5027288952087822E-2</v>
      </c>
      <c r="N35" s="72">
        <f t="shared" ca="1" si="15"/>
        <v>4.5278024670803648E-9</v>
      </c>
      <c r="O35" s="80">
        <f t="shared" ca="1" si="16"/>
        <v>3900.4152242609998</v>
      </c>
      <c r="P35" s="72">
        <f t="shared" ca="1" si="17"/>
        <v>361453.7898875259</v>
      </c>
      <c r="Q35" s="72">
        <f t="shared" ca="1" si="18"/>
        <v>372504.73830795818</v>
      </c>
      <c r="R35" s="47">
        <f t="shared" ca="1" si="19"/>
        <v>-6.7288947584877301E-5</v>
      </c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</row>
    <row r="36" spans="1:35">
      <c r="A36" s="78">
        <v>-9461.5</v>
      </c>
      <c r="B36" s="78">
        <v>3.5744999993767124E-2</v>
      </c>
      <c r="C36" s="78">
        <v>1</v>
      </c>
      <c r="D36" s="79">
        <f t="shared" si="5"/>
        <v>-0.94615000000000005</v>
      </c>
      <c r="E36" s="79">
        <f t="shared" si="6"/>
        <v>3.5744999993767124E-2</v>
      </c>
      <c r="F36" s="72">
        <f t="shared" si="7"/>
        <v>-0.94615000000000005</v>
      </c>
      <c r="G36" s="72">
        <f t="shared" si="8"/>
        <v>3.5744999993767124E-2</v>
      </c>
      <c r="H36" s="72">
        <f t="shared" si="9"/>
        <v>0.89519982250000008</v>
      </c>
      <c r="I36" s="72">
        <f t="shared" si="10"/>
        <v>-0.84699331205837514</v>
      </c>
      <c r="J36" s="72">
        <f t="shared" si="11"/>
        <v>0.80138272220403173</v>
      </c>
      <c r="K36" s="72">
        <f t="shared" si="12"/>
        <v>-3.3820131744102769E-2</v>
      </c>
      <c r="L36" s="72">
        <f t="shared" si="13"/>
        <v>3.1998917649682837E-2</v>
      </c>
      <c r="M36" s="72">
        <f t="shared" ca="1" si="14"/>
        <v>3.4829003436459519E-2</v>
      </c>
      <c r="N36" s="72">
        <f t="shared" ca="1" si="15"/>
        <v>8.3904969299938472E-7</v>
      </c>
      <c r="O36" s="80">
        <f t="shared" ca="1" si="16"/>
        <v>4667.6968235630338</v>
      </c>
      <c r="P36" s="72">
        <f t="shared" ca="1" si="17"/>
        <v>365377.63845744554</v>
      </c>
      <c r="Q36" s="72">
        <f t="shared" ca="1" si="18"/>
        <v>353358.62022369361</v>
      </c>
      <c r="R36" s="47">
        <f t="shared" ca="1" si="19"/>
        <v>9.159965573076051E-4</v>
      </c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</row>
    <row r="37" spans="1:35">
      <c r="A37" s="78">
        <v>-9461.5</v>
      </c>
      <c r="B37" s="78">
        <v>3.5744999993767124E-2</v>
      </c>
      <c r="C37" s="78">
        <v>1</v>
      </c>
      <c r="D37" s="79">
        <f t="shared" si="5"/>
        <v>-0.94615000000000005</v>
      </c>
      <c r="E37" s="79">
        <f t="shared" si="6"/>
        <v>3.5744999993767124E-2</v>
      </c>
      <c r="F37" s="72">
        <f t="shared" si="7"/>
        <v>-0.94615000000000005</v>
      </c>
      <c r="G37" s="72">
        <f t="shared" si="8"/>
        <v>3.5744999993767124E-2</v>
      </c>
      <c r="H37" s="72">
        <f t="shared" si="9"/>
        <v>0.89519982250000008</v>
      </c>
      <c r="I37" s="72">
        <f t="shared" si="10"/>
        <v>-0.84699331205837514</v>
      </c>
      <c r="J37" s="72">
        <f t="shared" si="11"/>
        <v>0.80138272220403173</v>
      </c>
      <c r="K37" s="72">
        <f t="shared" si="12"/>
        <v>-3.3820131744102769E-2</v>
      </c>
      <c r="L37" s="72">
        <f t="shared" si="13"/>
        <v>3.1998917649682837E-2</v>
      </c>
      <c r="M37" s="72">
        <f t="shared" ca="1" si="14"/>
        <v>3.4829003436459519E-2</v>
      </c>
      <c r="N37" s="72">
        <f t="shared" ca="1" si="15"/>
        <v>8.3904969299938472E-7</v>
      </c>
      <c r="O37" s="80">
        <f t="shared" ca="1" si="16"/>
        <v>4667.6968235630338</v>
      </c>
      <c r="P37" s="72">
        <f t="shared" ca="1" si="17"/>
        <v>365377.63845744554</v>
      </c>
      <c r="Q37" s="72">
        <f t="shared" ca="1" si="18"/>
        <v>353358.62022369361</v>
      </c>
      <c r="R37" s="47">
        <f t="shared" ca="1" si="19"/>
        <v>9.159965573076051E-4</v>
      </c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</row>
    <row r="38" spans="1:35">
      <c r="A38" s="78">
        <v>-9454</v>
      </c>
      <c r="B38" s="78">
        <v>3.5420000000158325E-2</v>
      </c>
      <c r="C38" s="78">
        <v>1</v>
      </c>
      <c r="D38" s="79">
        <f t="shared" si="5"/>
        <v>-0.94540000000000002</v>
      </c>
      <c r="E38" s="79">
        <f t="shared" si="6"/>
        <v>3.5420000000158325E-2</v>
      </c>
      <c r="F38" s="72">
        <f t="shared" si="7"/>
        <v>-0.94540000000000002</v>
      </c>
      <c r="G38" s="72">
        <f t="shared" si="8"/>
        <v>3.5420000000158325E-2</v>
      </c>
      <c r="H38" s="72">
        <f t="shared" si="9"/>
        <v>0.89378116000000007</v>
      </c>
      <c r="I38" s="72">
        <f t="shared" si="10"/>
        <v>-0.8449807086640001</v>
      </c>
      <c r="J38" s="72">
        <f t="shared" si="11"/>
        <v>0.79884476197094567</v>
      </c>
      <c r="K38" s="72">
        <f t="shared" si="12"/>
        <v>-3.348606800014968E-2</v>
      </c>
      <c r="L38" s="72">
        <f t="shared" si="13"/>
        <v>3.1657728687341506E-2</v>
      </c>
      <c r="M38" s="72">
        <f t="shared" ca="1" si="14"/>
        <v>3.478033400259227E-2</v>
      </c>
      <c r="N38" s="72">
        <f t="shared" ca="1" si="15"/>
        <v>4.0917258844217647E-7</v>
      </c>
      <c r="O38" s="80">
        <f t="shared" ca="1" si="16"/>
        <v>4866.452726183059</v>
      </c>
      <c r="P38" s="72">
        <f t="shared" ca="1" si="17"/>
        <v>366340.71603759134</v>
      </c>
      <c r="Q38" s="72">
        <f t="shared" ca="1" si="18"/>
        <v>348739.7850154909</v>
      </c>
      <c r="R38" s="47">
        <f t="shared" ca="1" si="19"/>
        <v>6.3966599756605513E-4</v>
      </c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</row>
    <row r="39" spans="1:35">
      <c r="A39" s="78">
        <v>-9428.5</v>
      </c>
      <c r="B39" s="78">
        <v>3.2155000000784639E-2</v>
      </c>
      <c r="C39" s="78">
        <v>1</v>
      </c>
      <c r="D39" s="79">
        <f t="shared" si="5"/>
        <v>-0.94284999999999997</v>
      </c>
      <c r="E39" s="79">
        <f t="shared" si="6"/>
        <v>3.2155000000784639E-2</v>
      </c>
      <c r="F39" s="72">
        <f t="shared" si="7"/>
        <v>-0.94284999999999997</v>
      </c>
      <c r="G39" s="72">
        <f t="shared" si="8"/>
        <v>3.2155000000784639E-2</v>
      </c>
      <c r="H39" s="72">
        <f t="shared" si="9"/>
        <v>0.88896612249999996</v>
      </c>
      <c r="I39" s="72">
        <f t="shared" si="10"/>
        <v>-0.83816170859912498</v>
      </c>
      <c r="J39" s="72">
        <f t="shared" si="11"/>
        <v>0.79026076695268499</v>
      </c>
      <c r="K39" s="72">
        <f t="shared" si="12"/>
        <v>-3.0317341750739794E-2</v>
      </c>
      <c r="L39" s="72">
        <f t="shared" si="13"/>
        <v>2.8584705669685014E-2</v>
      </c>
      <c r="M39" s="72">
        <f t="shared" ca="1" si="14"/>
        <v>3.4615121595919944E-2</v>
      </c>
      <c r="N39" s="72">
        <f t="shared" ca="1" si="15"/>
        <v>6.0521982628510768E-6</v>
      </c>
      <c r="O39" s="80">
        <f t="shared" ca="1" si="16"/>
        <v>5571.7449454398193</v>
      </c>
      <c r="P39" s="72">
        <f t="shared" ca="1" si="17"/>
        <v>369609.6895294658</v>
      </c>
      <c r="Q39" s="72">
        <f t="shared" ca="1" si="18"/>
        <v>333297.24263351073</v>
      </c>
      <c r="R39" s="47">
        <f t="shared" ca="1" si="19"/>
        <v>-2.4601215951353048E-3</v>
      </c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</row>
    <row r="40" spans="1:35">
      <c r="A40" s="78">
        <v>-9141</v>
      </c>
      <c r="B40" s="78">
        <v>3.2530000004044268E-2</v>
      </c>
      <c r="C40" s="78">
        <v>1</v>
      </c>
      <c r="D40" s="79">
        <f t="shared" si="5"/>
        <v>-0.91410000000000002</v>
      </c>
      <c r="E40" s="79">
        <f t="shared" si="6"/>
        <v>3.2530000004044268E-2</v>
      </c>
      <c r="F40" s="72">
        <f t="shared" si="7"/>
        <v>-0.91410000000000002</v>
      </c>
      <c r="G40" s="72">
        <f t="shared" si="8"/>
        <v>3.2530000004044268E-2</v>
      </c>
      <c r="H40" s="72">
        <f t="shared" si="9"/>
        <v>0.83557881000000001</v>
      </c>
      <c r="I40" s="72">
        <f t="shared" si="10"/>
        <v>-0.76380259022100006</v>
      </c>
      <c r="J40" s="72">
        <f t="shared" si="11"/>
        <v>0.69819194772101612</v>
      </c>
      <c r="K40" s="72">
        <f t="shared" si="12"/>
        <v>-2.9735673003696866E-2</v>
      </c>
      <c r="L40" s="72">
        <f t="shared" si="13"/>
        <v>2.7181378692679305E-2</v>
      </c>
      <c r="M40" s="72">
        <f t="shared" ca="1" si="14"/>
        <v>3.2780628617561446E-2</v>
      </c>
      <c r="N40" s="72">
        <f t="shared" ca="1" si="15"/>
        <v>6.2814701913542634E-8</v>
      </c>
      <c r="O40" s="80">
        <f t="shared" ca="1" si="16"/>
        <v>16552.07458703221</v>
      </c>
      <c r="P40" s="72">
        <f t="shared" ca="1" si="17"/>
        <v>405791.1936531922</v>
      </c>
      <c r="Q40" s="72">
        <f t="shared" ca="1" si="18"/>
        <v>186110.71730502797</v>
      </c>
      <c r="R40" s="47">
        <f t="shared" ca="1" si="19"/>
        <v>-2.506286135171773E-4</v>
      </c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</row>
    <row r="41" spans="1:35">
      <c r="A41" s="78">
        <v>-8784.5</v>
      </c>
      <c r="B41" s="78">
        <v>2.9934999998658895E-2</v>
      </c>
      <c r="C41" s="78">
        <v>1</v>
      </c>
      <c r="D41" s="79">
        <f t="shared" si="5"/>
        <v>-0.87844999999999995</v>
      </c>
      <c r="E41" s="79">
        <f t="shared" si="6"/>
        <v>2.9934999998658895E-2</v>
      </c>
      <c r="F41" s="72">
        <f t="shared" si="7"/>
        <v>-0.87844999999999995</v>
      </c>
      <c r="G41" s="72">
        <f t="shared" si="8"/>
        <v>2.9934999998658895E-2</v>
      </c>
      <c r="H41" s="72">
        <f t="shared" si="9"/>
        <v>0.77167440249999997</v>
      </c>
      <c r="I41" s="72">
        <f t="shared" si="10"/>
        <v>-0.67787737887612498</v>
      </c>
      <c r="J41" s="72">
        <f t="shared" si="11"/>
        <v>0.59548138347373192</v>
      </c>
      <c r="K41" s="72">
        <f t="shared" si="12"/>
        <v>-2.6296400748821905E-2</v>
      </c>
      <c r="L41" s="72">
        <f t="shared" si="13"/>
        <v>2.3100073237802603E-2</v>
      </c>
      <c r="M41" s="72">
        <f t="shared" ca="1" si="14"/>
        <v>3.0577793855365215E-2</v>
      </c>
      <c r="N41" s="72">
        <f t="shared" ca="1" si="15"/>
        <v>4.1318394221938455E-7</v>
      </c>
      <c r="O41" s="80">
        <f t="shared" ca="1" si="16"/>
        <v>37223.795616224059</v>
      </c>
      <c r="P41" s="72">
        <f t="shared" ca="1" si="17"/>
        <v>448491.41037756787</v>
      </c>
      <c r="Q41" s="72">
        <f t="shared" ca="1" si="18"/>
        <v>66851.571662853676</v>
      </c>
      <c r="R41" s="47">
        <f t="shared" ca="1" si="19"/>
        <v>-6.4279385670631961E-4</v>
      </c>
      <c r="S41" s="47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</row>
    <row r="42" spans="1:35">
      <c r="A42" s="78">
        <v>-8468.5</v>
      </c>
      <c r="B42" s="78">
        <v>3.2454999993206002E-2</v>
      </c>
      <c r="C42" s="78">
        <v>1</v>
      </c>
      <c r="D42" s="79">
        <f t="shared" si="5"/>
        <v>-0.84684999999999999</v>
      </c>
      <c r="E42" s="79">
        <f t="shared" si="6"/>
        <v>3.2454999993206002E-2</v>
      </c>
      <c r="F42" s="72">
        <f t="shared" si="7"/>
        <v>-0.84684999999999999</v>
      </c>
      <c r="G42" s="72">
        <f t="shared" si="8"/>
        <v>3.2454999993206002E-2</v>
      </c>
      <c r="H42" s="72">
        <f t="shared" si="9"/>
        <v>0.71715492250000001</v>
      </c>
      <c r="I42" s="72">
        <f t="shared" si="10"/>
        <v>-0.60732264611912501</v>
      </c>
      <c r="J42" s="72">
        <f t="shared" si="11"/>
        <v>0.51431118286598099</v>
      </c>
      <c r="K42" s="72">
        <f t="shared" si="12"/>
        <v>-2.7484516744246502E-2</v>
      </c>
      <c r="L42" s="72">
        <f t="shared" si="13"/>
        <v>2.3275263004865151E-2</v>
      </c>
      <c r="M42" s="72">
        <f t="shared" ca="1" si="14"/>
        <v>2.869179709053676E-2</v>
      </c>
      <c r="N42" s="72">
        <f t="shared" ca="1" si="15"/>
        <v>1.4161696086658205E-5</v>
      </c>
      <c r="O42" s="80">
        <f t="shared" ca="1" si="16"/>
        <v>61216.102727699486</v>
      </c>
      <c r="P42" s="72">
        <f t="shared" ca="1" si="17"/>
        <v>483790.85211096186</v>
      </c>
      <c r="Q42" s="72">
        <f t="shared" ca="1" si="18"/>
        <v>12729.926541237925</v>
      </c>
      <c r="R42" s="47">
        <f t="shared" ca="1" si="19"/>
        <v>3.7632029026692417E-3</v>
      </c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</row>
    <row r="43" spans="1:35">
      <c r="A43" s="78">
        <v>-7942.5</v>
      </c>
      <c r="B43" s="78">
        <v>2.9575000000477303E-2</v>
      </c>
      <c r="C43" s="78">
        <v>1</v>
      </c>
      <c r="D43" s="79">
        <f t="shared" si="5"/>
        <v>-0.79425000000000001</v>
      </c>
      <c r="E43" s="79">
        <f t="shared" si="6"/>
        <v>2.9575000000477303E-2</v>
      </c>
      <c r="F43" s="72">
        <f t="shared" si="7"/>
        <v>-0.79425000000000001</v>
      </c>
      <c r="G43" s="72">
        <f t="shared" si="8"/>
        <v>2.9575000000477303E-2</v>
      </c>
      <c r="H43" s="72">
        <f t="shared" si="9"/>
        <v>0.63083306250000004</v>
      </c>
      <c r="I43" s="72">
        <f t="shared" si="10"/>
        <v>-0.50103915989062509</v>
      </c>
      <c r="J43" s="72">
        <f t="shared" si="11"/>
        <v>0.39795035274312895</v>
      </c>
      <c r="K43" s="72">
        <f t="shared" si="12"/>
        <v>-2.3489943750379098E-2</v>
      </c>
      <c r="L43" s="72">
        <f t="shared" si="13"/>
        <v>1.8656887823738599E-2</v>
      </c>
      <c r="M43" s="72">
        <f t="shared" ca="1" si="14"/>
        <v>2.5691220070031547E-2</v>
      </c>
      <c r="N43" s="72">
        <f t="shared" ca="1" si="15"/>
        <v>1.5083746548133238E-5</v>
      </c>
      <c r="O43" s="80">
        <f t="shared" ca="1" si="16"/>
        <v>110832.34408897039</v>
      </c>
      <c r="P43" s="72">
        <f t="shared" ca="1" si="17"/>
        <v>535982.91292488098</v>
      </c>
      <c r="Q43" s="72">
        <f t="shared" ca="1" si="18"/>
        <v>13031.097096662565</v>
      </c>
      <c r="R43" s="47">
        <f t="shared" ca="1" si="19"/>
        <v>3.8837799304457556E-3</v>
      </c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</row>
    <row r="44" spans="1:35">
      <c r="A44" s="78">
        <v>-7272.5</v>
      </c>
      <c r="B44" s="78">
        <v>2.1274999999150168E-2</v>
      </c>
      <c r="C44" s="78">
        <v>1</v>
      </c>
      <c r="D44" s="79">
        <f t="shared" si="5"/>
        <v>-0.72724999999999995</v>
      </c>
      <c r="E44" s="79">
        <f t="shared" si="6"/>
        <v>2.1274999999150168E-2</v>
      </c>
      <c r="F44" s="72">
        <f t="shared" si="7"/>
        <v>-0.72724999999999995</v>
      </c>
      <c r="G44" s="72">
        <f t="shared" si="8"/>
        <v>2.1274999999150168E-2</v>
      </c>
      <c r="H44" s="72">
        <f t="shared" si="9"/>
        <v>0.52889256249999994</v>
      </c>
      <c r="I44" s="72">
        <f t="shared" si="10"/>
        <v>-0.38463711607812495</v>
      </c>
      <c r="J44" s="72">
        <f t="shared" si="11"/>
        <v>0.27972734266781635</v>
      </c>
      <c r="K44" s="72">
        <f t="shared" si="12"/>
        <v>-1.5472243749381959E-2</v>
      </c>
      <c r="L44" s="72">
        <f t="shared" si="13"/>
        <v>1.1252189266738028E-2</v>
      </c>
      <c r="M44" s="72">
        <f t="shared" ca="1" si="14"/>
        <v>2.2120271122032104E-2</v>
      </c>
      <c r="N44" s="72">
        <f t="shared" ca="1" si="15"/>
        <v>7.1448327117808792E-7</v>
      </c>
      <c r="O44" s="80">
        <f t="shared" ca="1" si="16"/>
        <v>186983.29946641691</v>
      </c>
      <c r="P44" s="72">
        <f t="shared" ca="1" si="17"/>
        <v>588211.24195806438</v>
      </c>
      <c r="Q44" s="72">
        <f t="shared" ca="1" si="18"/>
        <v>140668.9961280938</v>
      </c>
      <c r="R44" s="47">
        <f t="shared" ca="1" si="19"/>
        <v>-8.452711228819354E-4</v>
      </c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</row>
    <row r="45" spans="1:35">
      <c r="A45" s="78">
        <v>-7157</v>
      </c>
      <c r="B45" s="78">
        <v>2.4109999998472631E-2</v>
      </c>
      <c r="C45" s="78">
        <v>0.6</v>
      </c>
      <c r="D45" s="79">
        <f t="shared" si="5"/>
        <v>-0.7157</v>
      </c>
      <c r="E45" s="79">
        <f t="shared" si="6"/>
        <v>2.4109999998472631E-2</v>
      </c>
      <c r="F45" s="72">
        <f t="shared" si="7"/>
        <v>-0.42941999999999997</v>
      </c>
      <c r="G45" s="72">
        <f t="shared" si="8"/>
        <v>1.4465999999083578E-2</v>
      </c>
      <c r="H45" s="72">
        <f t="shared" si="9"/>
        <v>0.307335894</v>
      </c>
      <c r="I45" s="72">
        <f t="shared" si="10"/>
        <v>-0.2199602993358</v>
      </c>
      <c r="J45" s="72">
        <f t="shared" si="11"/>
        <v>0.15742558623463207</v>
      </c>
      <c r="K45" s="72">
        <f t="shared" si="12"/>
        <v>-1.0353316199344117E-2</v>
      </c>
      <c r="L45" s="72">
        <f t="shared" si="13"/>
        <v>7.4098684038705846E-3</v>
      </c>
      <c r="M45" s="72">
        <f t="shared" ca="1" si="14"/>
        <v>2.1533109242322327E-2</v>
      </c>
      <c r="N45" s="72">
        <f t="shared" ca="1" si="15"/>
        <v>3.9842195814797303E-6</v>
      </c>
      <c r="O45" s="80">
        <f t="shared" ca="1" si="16"/>
        <v>72416.104478457812</v>
      </c>
      <c r="P45" s="72">
        <f t="shared" ca="1" si="17"/>
        <v>214347.46938367016</v>
      </c>
      <c r="Q45" s="72">
        <f t="shared" ca="1" si="18"/>
        <v>62552.315222405283</v>
      </c>
      <c r="R45" s="47">
        <f t="shared" ca="1" si="19"/>
        <v>2.5768907561503039E-3</v>
      </c>
      <c r="S45" s="47"/>
      <c r="T45" s="47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</row>
    <row r="46" spans="1:35">
      <c r="A46" s="78">
        <v>-7157</v>
      </c>
      <c r="B46" s="78">
        <v>2.5110000002314337E-2</v>
      </c>
      <c r="C46" s="78">
        <v>1</v>
      </c>
      <c r="D46" s="79">
        <f t="shared" si="5"/>
        <v>-0.7157</v>
      </c>
      <c r="E46" s="79">
        <f t="shared" si="6"/>
        <v>2.5110000002314337E-2</v>
      </c>
      <c r="F46" s="72">
        <f t="shared" si="7"/>
        <v>-0.7157</v>
      </c>
      <c r="G46" s="72">
        <f t="shared" si="8"/>
        <v>2.5110000002314337E-2</v>
      </c>
      <c r="H46" s="72">
        <f t="shared" si="9"/>
        <v>0.51222648999999998</v>
      </c>
      <c r="I46" s="72">
        <f t="shared" si="10"/>
        <v>-0.366600498893</v>
      </c>
      <c r="J46" s="72">
        <f t="shared" si="11"/>
        <v>0.26237597705772009</v>
      </c>
      <c r="K46" s="72">
        <f t="shared" si="12"/>
        <v>-1.7971227001656372E-2</v>
      </c>
      <c r="L46" s="72">
        <f t="shared" si="13"/>
        <v>1.2862007165085466E-2</v>
      </c>
      <c r="M46" s="72">
        <f t="shared" ca="1" si="14"/>
        <v>2.1533109242322327E-2</v>
      </c>
      <c r="N46" s="72">
        <f t="shared" ca="1" si="15"/>
        <v>1.2794147508916216E-5</v>
      </c>
      <c r="O46" s="80">
        <f t="shared" ca="1" si="16"/>
        <v>201155.84577349402</v>
      </c>
      <c r="P46" s="72">
        <f t="shared" ca="1" si="17"/>
        <v>595409.63717686187</v>
      </c>
      <c r="Q46" s="72">
        <f t="shared" ca="1" si="18"/>
        <v>173756.43117334828</v>
      </c>
      <c r="R46" s="47">
        <f t="shared" ca="1" si="19"/>
        <v>3.5768907599920095E-3</v>
      </c>
      <c r="S46" s="47"/>
      <c r="T46" s="47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</row>
    <row r="47" spans="1:35">
      <c r="A47" s="78">
        <v>-6886</v>
      </c>
      <c r="B47" s="78">
        <v>2.2479999999632128E-2</v>
      </c>
      <c r="C47" s="78">
        <v>1</v>
      </c>
      <c r="D47" s="79">
        <f t="shared" si="5"/>
        <v>-0.68859999999999999</v>
      </c>
      <c r="E47" s="79">
        <f t="shared" si="6"/>
        <v>2.2479999999632128E-2</v>
      </c>
      <c r="F47" s="72">
        <f t="shared" si="7"/>
        <v>-0.68859999999999999</v>
      </c>
      <c r="G47" s="72">
        <f t="shared" si="8"/>
        <v>2.2479999999632128E-2</v>
      </c>
      <c r="H47" s="72">
        <f t="shared" si="9"/>
        <v>0.47416996</v>
      </c>
      <c r="I47" s="72">
        <f t="shared" si="10"/>
        <v>-0.32651343445600001</v>
      </c>
      <c r="J47" s="72">
        <f t="shared" si="11"/>
        <v>0.22483715096640161</v>
      </c>
      <c r="K47" s="72">
        <f t="shared" si="12"/>
        <v>-1.5479727999746683E-2</v>
      </c>
      <c r="L47" s="72">
        <f t="shared" si="13"/>
        <v>1.0659340700625566E-2</v>
      </c>
      <c r="M47" s="72">
        <f t="shared" ca="1" si="14"/>
        <v>2.0188258191059408E-2</v>
      </c>
      <c r="N47" s="72">
        <f t="shared" ca="1" si="15"/>
        <v>5.2520805171601574E-6</v>
      </c>
      <c r="O47" s="80">
        <f t="shared" ca="1" si="16"/>
        <v>235247.90592858801</v>
      </c>
      <c r="P47" s="72">
        <f t="shared" ca="1" si="17"/>
        <v>610074.72066061851</v>
      </c>
      <c r="Q47" s="72">
        <f t="shared" ca="1" si="18"/>
        <v>261312.93109250927</v>
      </c>
      <c r="R47" s="47">
        <f t="shared" ca="1" si="19"/>
        <v>2.2917418085727191E-3</v>
      </c>
      <c r="S47" s="47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</row>
    <row r="48" spans="1:35">
      <c r="A48" s="78">
        <v>-6886</v>
      </c>
      <c r="B48" s="78">
        <v>2.3580000000947621E-2</v>
      </c>
      <c r="C48" s="78">
        <v>1</v>
      </c>
      <c r="D48" s="79">
        <f t="shared" si="5"/>
        <v>-0.68859999999999999</v>
      </c>
      <c r="E48" s="79">
        <f t="shared" si="6"/>
        <v>2.3580000000947621E-2</v>
      </c>
      <c r="F48" s="72">
        <f t="shared" si="7"/>
        <v>-0.68859999999999999</v>
      </c>
      <c r="G48" s="72">
        <f t="shared" si="8"/>
        <v>2.3580000000947621E-2</v>
      </c>
      <c r="H48" s="72">
        <f t="shared" si="9"/>
        <v>0.47416996</v>
      </c>
      <c r="I48" s="72">
        <f t="shared" si="10"/>
        <v>-0.32651343445600001</v>
      </c>
      <c r="J48" s="72">
        <f t="shared" si="11"/>
        <v>0.22483715096640161</v>
      </c>
      <c r="K48" s="72">
        <f t="shared" si="12"/>
        <v>-1.623718800065253E-2</v>
      </c>
      <c r="L48" s="72">
        <f t="shared" si="13"/>
        <v>1.1180927657249332E-2</v>
      </c>
      <c r="M48" s="72">
        <f t="shared" ca="1" si="14"/>
        <v>2.0188258191059408E-2</v>
      </c>
      <c r="N48" s="72">
        <f t="shared" ca="1" si="15"/>
        <v>1.1503912504943766E-5</v>
      </c>
      <c r="O48" s="80">
        <f t="shared" ca="1" si="16"/>
        <v>235247.90592858801</v>
      </c>
      <c r="P48" s="72">
        <f t="shared" ca="1" si="17"/>
        <v>610074.72066061851</v>
      </c>
      <c r="Q48" s="72">
        <f t="shared" ca="1" si="18"/>
        <v>261312.93109250927</v>
      </c>
      <c r="R48" s="47">
        <f t="shared" ca="1" si="19"/>
        <v>3.3917418098882123E-3</v>
      </c>
      <c r="S48" s="47"/>
      <c r="T48" s="47"/>
      <c r="U48" s="47"/>
      <c r="V48" s="47"/>
      <c r="W48" s="47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</row>
    <row r="49" spans="1:35">
      <c r="A49" s="78">
        <v>-6454</v>
      </c>
      <c r="B49" s="78">
        <v>1.9119999997201376E-2</v>
      </c>
      <c r="C49" s="78">
        <v>0.6</v>
      </c>
      <c r="D49" s="79">
        <f t="shared" si="5"/>
        <v>-0.64539999999999997</v>
      </c>
      <c r="E49" s="79">
        <f t="shared" si="6"/>
        <v>1.9119999997201376E-2</v>
      </c>
      <c r="F49" s="72">
        <f t="shared" si="7"/>
        <v>-0.38723999999999997</v>
      </c>
      <c r="G49" s="72">
        <f t="shared" si="8"/>
        <v>1.1471999998320825E-2</v>
      </c>
      <c r="H49" s="72">
        <f t="shared" si="9"/>
        <v>0.24992469599999997</v>
      </c>
      <c r="I49" s="72">
        <f t="shared" si="10"/>
        <v>-0.16130139879839997</v>
      </c>
      <c r="J49" s="72">
        <f t="shared" si="11"/>
        <v>0.10410392278448734</v>
      </c>
      <c r="K49" s="72">
        <f t="shared" si="12"/>
        <v>-7.4040287989162604E-3</v>
      </c>
      <c r="L49" s="72">
        <f t="shared" si="13"/>
        <v>4.7785601868205541E-3</v>
      </c>
      <c r="M49" s="72">
        <f t="shared" ca="1" si="14"/>
        <v>1.8139594119161058E-2</v>
      </c>
      <c r="N49" s="72">
        <f t="shared" ca="1" si="15"/>
        <v>5.7671741141760373E-7</v>
      </c>
      <c r="O49" s="80">
        <f t="shared" ca="1" si="16"/>
        <v>104850.22799481875</v>
      </c>
      <c r="P49" s="72">
        <f t="shared" ca="1" si="17"/>
        <v>225635.4834237383</v>
      </c>
      <c r="Q49" s="72">
        <f t="shared" ca="1" si="18"/>
        <v>152517.7997529369</v>
      </c>
      <c r="R49" s="47">
        <f t="shared" ca="1" si="19"/>
        <v>9.804058780403177E-4</v>
      </c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</row>
    <row r="50" spans="1:35">
      <c r="A50" s="78">
        <v>-6454</v>
      </c>
      <c r="B50" s="78">
        <v>1.9919999998819549E-2</v>
      </c>
      <c r="C50" s="78">
        <v>1</v>
      </c>
      <c r="D50" s="79">
        <f t="shared" si="5"/>
        <v>-0.64539999999999997</v>
      </c>
      <c r="E50" s="79">
        <f t="shared" si="6"/>
        <v>1.9919999998819549E-2</v>
      </c>
      <c r="F50" s="72">
        <f t="shared" si="7"/>
        <v>-0.64539999999999997</v>
      </c>
      <c r="G50" s="72">
        <f t="shared" si="8"/>
        <v>1.9919999998819549E-2</v>
      </c>
      <c r="H50" s="72">
        <f t="shared" si="9"/>
        <v>0.41654115999999997</v>
      </c>
      <c r="I50" s="72">
        <f t="shared" si="10"/>
        <v>-0.26883566466399994</v>
      </c>
      <c r="J50" s="72">
        <f t="shared" si="11"/>
        <v>0.17350653797414556</v>
      </c>
      <c r="K50" s="72">
        <f t="shared" si="12"/>
        <v>-1.2856367999238135E-2</v>
      </c>
      <c r="L50" s="72">
        <f t="shared" si="13"/>
        <v>8.2974999067082916E-3</v>
      </c>
      <c r="M50" s="72">
        <f t="shared" ca="1" si="14"/>
        <v>1.8139594119161058E-2</v>
      </c>
      <c r="N50" s="72">
        <f t="shared" ca="1" si="15"/>
        <v>3.1698450963225241E-6</v>
      </c>
      <c r="O50" s="80">
        <f t="shared" ca="1" si="16"/>
        <v>291250.63331894111</v>
      </c>
      <c r="P50" s="72">
        <f t="shared" ca="1" si="17"/>
        <v>626765.23173260665</v>
      </c>
      <c r="Q50" s="72">
        <f t="shared" ca="1" si="18"/>
        <v>423660.55486926931</v>
      </c>
      <c r="R50" s="47">
        <f t="shared" ca="1" si="19"/>
        <v>1.7804058796584907E-3</v>
      </c>
      <c r="S50" s="47"/>
      <c r="T50" s="47"/>
      <c r="U50" s="47"/>
      <c r="V50" s="47"/>
      <c r="W50" s="47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</row>
    <row r="51" spans="1:35">
      <c r="A51" s="78">
        <v>-5907.5</v>
      </c>
      <c r="B51" s="78">
        <v>2.5624999994761311E-2</v>
      </c>
      <c r="C51" s="78">
        <v>1</v>
      </c>
      <c r="D51" s="79">
        <f t="shared" si="5"/>
        <v>-0.59075</v>
      </c>
      <c r="E51" s="79">
        <f t="shared" si="6"/>
        <v>2.5624999994761311E-2</v>
      </c>
      <c r="F51" s="72">
        <f t="shared" si="7"/>
        <v>-0.59075</v>
      </c>
      <c r="G51" s="72">
        <f t="shared" si="8"/>
        <v>2.5624999994761311E-2</v>
      </c>
      <c r="H51" s="72">
        <f t="shared" si="9"/>
        <v>0.34898556250000001</v>
      </c>
      <c r="I51" s="72">
        <f t="shared" si="10"/>
        <v>-0.20616322104687501</v>
      </c>
      <c r="J51" s="72">
        <f t="shared" si="11"/>
        <v>0.12179092283344141</v>
      </c>
      <c r="K51" s="72">
        <f t="shared" si="12"/>
        <v>-1.5137968746905244E-2</v>
      </c>
      <c r="L51" s="72">
        <f t="shared" si="13"/>
        <v>8.9427550372342731E-3</v>
      </c>
      <c r="M51" s="72">
        <f t="shared" ca="1" si="14"/>
        <v>1.5715493332742123E-2</v>
      </c>
      <c r="N51" s="72">
        <f t="shared" ca="1" si="15"/>
        <v>9.8198322284602662E-5</v>
      </c>
      <c r="O51" s="80">
        <f t="shared" ca="1" si="16"/>
        <v>363055.73514127801</v>
      </c>
      <c r="P51" s="72">
        <f t="shared" ca="1" si="17"/>
        <v>635663.9756039175</v>
      </c>
      <c r="Q51" s="72">
        <f t="shared" ca="1" si="18"/>
        <v>654150.24911966419</v>
      </c>
      <c r="R51" s="47">
        <f t="shared" ca="1" si="19"/>
        <v>9.909506662019188E-3</v>
      </c>
      <c r="S51" s="47"/>
      <c r="T51" s="47"/>
      <c r="U51" s="47"/>
      <c r="V51" s="47"/>
      <c r="W51" s="47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</row>
    <row r="52" spans="1:35">
      <c r="A52" s="78">
        <v>-5471</v>
      </c>
      <c r="B52" s="78">
        <v>1.7530000004626345E-2</v>
      </c>
      <c r="C52" s="78">
        <v>1</v>
      </c>
      <c r="D52" s="79">
        <f t="shared" si="5"/>
        <v>-0.54710000000000003</v>
      </c>
      <c r="E52" s="79">
        <f t="shared" si="6"/>
        <v>1.7530000004626345E-2</v>
      </c>
      <c r="F52" s="72">
        <f t="shared" si="7"/>
        <v>-0.54710000000000003</v>
      </c>
      <c r="G52" s="72">
        <f t="shared" si="8"/>
        <v>1.7530000004626345E-2</v>
      </c>
      <c r="H52" s="72">
        <f t="shared" si="9"/>
        <v>0.29931841000000003</v>
      </c>
      <c r="I52" s="72">
        <f t="shared" si="10"/>
        <v>-0.16375710211100003</v>
      </c>
      <c r="J52" s="72">
        <f t="shared" si="11"/>
        <v>8.9591510564928117E-2</v>
      </c>
      <c r="K52" s="72">
        <f t="shared" si="12"/>
        <v>-9.5906630025310736E-3</v>
      </c>
      <c r="L52" s="72">
        <f t="shared" si="13"/>
        <v>5.2470517286847505E-3</v>
      </c>
      <c r="M52" s="72">
        <f t="shared" ca="1" si="14"/>
        <v>1.3913761814831515E-2</v>
      </c>
      <c r="N52" s="72">
        <f t="shared" ca="1" si="15"/>
        <v>1.3077178645330588E-5</v>
      </c>
      <c r="O52" s="80">
        <f t="shared" ca="1" si="16"/>
        <v>419539.01506663731</v>
      </c>
      <c r="P52" s="72">
        <f t="shared" ca="1" si="17"/>
        <v>632788.43357991881</v>
      </c>
      <c r="Q52" s="72">
        <f t="shared" ca="1" si="18"/>
        <v>846046.31908168679</v>
      </c>
      <c r="R52" s="47">
        <f t="shared" ca="1" si="19"/>
        <v>3.6162381897948299E-3</v>
      </c>
      <c r="S52" s="47"/>
      <c r="T52" s="47"/>
      <c r="U52" s="47"/>
      <c r="V52" s="47"/>
      <c r="W52" s="47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</row>
    <row r="53" spans="1:35">
      <c r="A53" s="78">
        <v>-5449.5</v>
      </c>
      <c r="B53" s="78">
        <v>1.6884999997273553E-2</v>
      </c>
      <c r="C53" s="78">
        <v>1</v>
      </c>
      <c r="D53" s="79">
        <f t="shared" si="5"/>
        <v>-0.54495000000000005</v>
      </c>
      <c r="E53" s="79">
        <f t="shared" si="6"/>
        <v>1.6884999997273553E-2</v>
      </c>
      <c r="F53" s="72">
        <f t="shared" si="7"/>
        <v>-0.54495000000000005</v>
      </c>
      <c r="G53" s="72">
        <f t="shared" si="8"/>
        <v>1.6884999997273553E-2</v>
      </c>
      <c r="H53" s="72">
        <f t="shared" si="9"/>
        <v>0.29697050250000007</v>
      </c>
      <c r="I53" s="72">
        <f t="shared" si="10"/>
        <v>-0.16183407533737504</v>
      </c>
      <c r="J53" s="72">
        <f t="shared" si="11"/>
        <v>8.8191479355102534E-2</v>
      </c>
      <c r="K53" s="72">
        <f t="shared" si="12"/>
        <v>-9.2014807485142243E-3</v>
      </c>
      <c r="L53" s="72">
        <f t="shared" si="13"/>
        <v>5.0143469339028269E-3</v>
      </c>
      <c r="M53" s="72">
        <f t="shared" ca="1" si="14"/>
        <v>1.3828102109842713E-2</v>
      </c>
      <c r="N53" s="72">
        <f t="shared" ca="1" si="15"/>
        <v>9.3446246941791325E-6</v>
      </c>
      <c r="O53" s="80">
        <f t="shared" ca="1" si="16"/>
        <v>422276.44937235495</v>
      </c>
      <c r="P53" s="72">
        <f t="shared" ca="1" si="17"/>
        <v>632417.77856565965</v>
      </c>
      <c r="Q53" s="72">
        <f t="shared" ca="1" si="18"/>
        <v>855493.64643021254</v>
      </c>
      <c r="R53" s="47">
        <f t="shared" ca="1" si="19"/>
        <v>3.05689788743084E-3</v>
      </c>
      <c r="S53" s="47"/>
      <c r="T53" s="47"/>
      <c r="U53" s="47"/>
      <c r="V53" s="47"/>
      <c r="W53" s="47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</row>
    <row r="54" spans="1:35">
      <c r="A54" s="78">
        <v>-5435.5</v>
      </c>
      <c r="B54" s="78">
        <v>1.2464999999792781E-2</v>
      </c>
      <c r="C54" s="78">
        <v>1</v>
      </c>
      <c r="D54" s="79">
        <f t="shared" si="5"/>
        <v>-0.54354999999999998</v>
      </c>
      <c r="E54" s="79">
        <f t="shared" si="6"/>
        <v>1.2464999999792781E-2</v>
      </c>
      <c r="F54" s="72">
        <f t="shared" si="7"/>
        <v>-0.54354999999999998</v>
      </c>
      <c r="G54" s="72">
        <f t="shared" si="8"/>
        <v>1.2464999999792781E-2</v>
      </c>
      <c r="H54" s="72">
        <f t="shared" si="9"/>
        <v>0.29544660249999999</v>
      </c>
      <c r="I54" s="72">
        <f t="shared" si="10"/>
        <v>-0.16059000078887498</v>
      </c>
      <c r="J54" s="72">
        <f t="shared" si="11"/>
        <v>8.7288694928792987E-2</v>
      </c>
      <c r="K54" s="72">
        <f t="shared" si="12"/>
        <v>-6.775350749887366E-3</v>
      </c>
      <c r="L54" s="72">
        <f t="shared" si="13"/>
        <v>3.6827419001012776E-3</v>
      </c>
      <c r="M54" s="72">
        <f t="shared" ca="1" si="14"/>
        <v>1.3772479423058636E-2</v>
      </c>
      <c r="N54" s="72">
        <f t="shared" ca="1" si="15"/>
        <v>1.7095024422636126E-6</v>
      </c>
      <c r="O54" s="80">
        <f t="shared" ca="1" si="16"/>
        <v>424056.15615888062</v>
      </c>
      <c r="P54" s="72">
        <f t="shared" ca="1" si="17"/>
        <v>632164.9158981482</v>
      </c>
      <c r="Q54" s="72">
        <f t="shared" ca="1" si="18"/>
        <v>861641.1045361096</v>
      </c>
      <c r="R54" s="47">
        <f t="shared" ca="1" si="19"/>
        <v>-1.3074794232658549E-3</v>
      </c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</row>
    <row r="55" spans="1:35">
      <c r="A55" s="78">
        <v>-5185.5</v>
      </c>
      <c r="B55" s="78">
        <v>1.7964999999094289E-2</v>
      </c>
      <c r="C55" s="78">
        <v>1</v>
      </c>
      <c r="D55" s="79">
        <f t="shared" si="5"/>
        <v>-0.51854999999999996</v>
      </c>
      <c r="E55" s="79">
        <f t="shared" si="6"/>
        <v>1.7964999999094289E-2</v>
      </c>
      <c r="F55" s="72">
        <f t="shared" si="7"/>
        <v>-0.51854999999999996</v>
      </c>
      <c r="G55" s="72">
        <f t="shared" si="8"/>
        <v>1.7964999999094289E-2</v>
      </c>
      <c r="H55" s="72">
        <f t="shared" si="9"/>
        <v>0.26889410249999995</v>
      </c>
      <c r="I55" s="72">
        <f t="shared" si="10"/>
        <v>-0.13943503685137495</v>
      </c>
      <c r="J55" s="72">
        <f t="shared" si="11"/>
        <v>7.2304038359280481E-2</v>
      </c>
      <c r="K55" s="72">
        <f t="shared" si="12"/>
        <v>-9.3157507495303434E-3</v>
      </c>
      <c r="L55" s="72">
        <f t="shared" si="13"/>
        <v>4.8306825511689588E-3</v>
      </c>
      <c r="M55" s="72">
        <f t="shared" ca="1" si="14"/>
        <v>1.2799897039554878E-2</v>
      </c>
      <c r="N55" s="72">
        <f t="shared" ca="1" si="15"/>
        <v>2.6678288582642782E-5</v>
      </c>
      <c r="O55" s="80">
        <f t="shared" ca="1" si="16"/>
        <v>455421.05710944626</v>
      </c>
      <c r="P55" s="72">
        <f t="shared" ca="1" si="17"/>
        <v>626128.74736927287</v>
      </c>
      <c r="Q55" s="72">
        <f t="shared" ca="1" si="18"/>
        <v>970538.37197677535</v>
      </c>
      <c r="R55" s="47">
        <f t="shared" ca="1" si="19"/>
        <v>5.165102959539411E-3</v>
      </c>
      <c r="S55" s="47"/>
      <c r="T55" s="47"/>
      <c r="U55" s="47"/>
      <c r="V55" s="47"/>
      <c r="W55" s="47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</row>
    <row r="56" spans="1:35">
      <c r="A56" s="78">
        <v>-5185.5</v>
      </c>
      <c r="B56" s="78">
        <v>1.9365000000107102E-2</v>
      </c>
      <c r="C56" s="78">
        <v>1</v>
      </c>
      <c r="D56" s="79">
        <f t="shared" si="5"/>
        <v>-0.51854999999999996</v>
      </c>
      <c r="E56" s="79">
        <f t="shared" si="6"/>
        <v>1.9365000000107102E-2</v>
      </c>
      <c r="F56" s="72">
        <f t="shared" si="7"/>
        <v>-0.51854999999999996</v>
      </c>
      <c r="G56" s="72">
        <f t="shared" si="8"/>
        <v>1.9365000000107102E-2</v>
      </c>
      <c r="H56" s="72">
        <f t="shared" si="9"/>
        <v>0.26889410249999995</v>
      </c>
      <c r="I56" s="72">
        <f t="shared" si="10"/>
        <v>-0.13943503685137495</v>
      </c>
      <c r="J56" s="72">
        <f t="shared" si="11"/>
        <v>7.2304038359280481E-2</v>
      </c>
      <c r="K56" s="72">
        <f t="shared" si="12"/>
        <v>-1.0041720750055537E-2</v>
      </c>
      <c r="L56" s="72">
        <f t="shared" si="13"/>
        <v>5.2071342949412984E-3</v>
      </c>
      <c r="M56" s="72">
        <f t="shared" ca="1" si="14"/>
        <v>1.2799897039554878E-2</v>
      </c>
      <c r="N56" s="72">
        <f t="shared" ca="1" si="15"/>
        <v>4.3100576882651584E-5</v>
      </c>
      <c r="O56" s="80">
        <f t="shared" ca="1" si="16"/>
        <v>455421.05710944626</v>
      </c>
      <c r="P56" s="72">
        <f t="shared" ca="1" si="17"/>
        <v>626128.74736927287</v>
      </c>
      <c r="Q56" s="72">
        <f t="shared" ca="1" si="18"/>
        <v>970538.37197677535</v>
      </c>
      <c r="R56" s="47">
        <f t="shared" ca="1" si="19"/>
        <v>6.5651029605522243E-3</v>
      </c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</row>
    <row r="57" spans="1:35">
      <c r="A57" s="78">
        <v>-4549</v>
      </c>
      <c r="B57" s="78">
        <v>1.4370000004419126E-2</v>
      </c>
      <c r="C57" s="78">
        <v>1</v>
      </c>
      <c r="D57" s="79">
        <f t="shared" si="5"/>
        <v>-0.45490000000000003</v>
      </c>
      <c r="E57" s="79">
        <f t="shared" si="6"/>
        <v>1.4370000004419126E-2</v>
      </c>
      <c r="F57" s="72">
        <f t="shared" si="7"/>
        <v>-0.45490000000000003</v>
      </c>
      <c r="G57" s="72">
        <f t="shared" si="8"/>
        <v>1.4370000004419126E-2</v>
      </c>
      <c r="H57" s="72">
        <f t="shared" si="9"/>
        <v>0.20693401000000003</v>
      </c>
      <c r="I57" s="72">
        <f t="shared" si="10"/>
        <v>-9.4134281149000021E-2</v>
      </c>
      <c r="J57" s="72">
        <f t="shared" si="11"/>
        <v>4.2821684494680115E-2</v>
      </c>
      <c r="K57" s="72">
        <f t="shared" si="12"/>
        <v>-6.536913002010261E-3</v>
      </c>
      <c r="L57" s="72">
        <f t="shared" si="13"/>
        <v>2.9736417246144678E-3</v>
      </c>
      <c r="M57" s="72">
        <f t="shared" ca="1" si="14"/>
        <v>1.0500501874485688E-2</v>
      </c>
      <c r="N57" s="72">
        <f t="shared" ca="1" si="15"/>
        <v>1.4973015777558373E-5</v>
      </c>
      <c r="O57" s="80">
        <f t="shared" ca="1" si="16"/>
        <v>530638.71691538906</v>
      </c>
      <c r="P57" s="72">
        <f t="shared" ca="1" si="17"/>
        <v>598053.15939083823</v>
      </c>
      <c r="Q57" s="72">
        <f t="shared" ca="1" si="18"/>
        <v>1232524.1677735415</v>
      </c>
      <c r="R57" s="47">
        <f t="shared" ca="1" si="19"/>
        <v>3.869498129933438E-3</v>
      </c>
      <c r="S57" s="47"/>
      <c r="T57" s="47"/>
      <c r="U57" s="47"/>
      <c r="V57" s="47"/>
      <c r="W57" s="47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</row>
    <row r="58" spans="1:35">
      <c r="A58" s="78">
        <v>-2756.5</v>
      </c>
      <c r="B58" s="78">
        <v>1.209499999822583E-2</v>
      </c>
      <c r="C58" s="78">
        <v>0.4</v>
      </c>
      <c r="D58" s="79">
        <f t="shared" si="5"/>
        <v>-0.27565000000000001</v>
      </c>
      <c r="E58" s="79">
        <f t="shared" si="6"/>
        <v>1.209499999822583E-2</v>
      </c>
      <c r="F58" s="72">
        <f t="shared" si="7"/>
        <v>-0.11026000000000001</v>
      </c>
      <c r="G58" s="72">
        <f t="shared" si="8"/>
        <v>4.8379999992903327E-3</v>
      </c>
      <c r="H58" s="72">
        <f t="shared" si="9"/>
        <v>3.0393169000000005E-2</v>
      </c>
      <c r="I58" s="72">
        <f t="shared" si="10"/>
        <v>-8.3778770348500019E-3</v>
      </c>
      <c r="J58" s="72">
        <f t="shared" si="11"/>
        <v>2.3093618046564029E-3</v>
      </c>
      <c r="K58" s="72">
        <f t="shared" si="12"/>
        <v>-1.3335946998043803E-3</v>
      </c>
      <c r="L58" s="72">
        <f t="shared" si="13"/>
        <v>3.6760537900107744E-4</v>
      </c>
      <c r="M58" s="72">
        <f t="shared" ca="1" si="14"/>
        <v>5.3892259990493208E-3</v>
      </c>
      <c r="N58" s="72">
        <f t="shared" ca="1" si="15"/>
        <v>1.7986961971212689E-5</v>
      </c>
      <c r="O58" s="80">
        <f t="shared" ca="1" si="16"/>
        <v>109777.66920060676</v>
      </c>
      <c r="P58" s="72">
        <f t="shared" ca="1" si="17"/>
        <v>69505.245256460868</v>
      </c>
      <c r="Q58" s="72">
        <f t="shared" ca="1" si="18"/>
        <v>274155.36831247795</v>
      </c>
      <c r="R58" s="47">
        <f t="shared" ca="1" si="19"/>
        <v>6.7057739991765097E-3</v>
      </c>
      <c r="S58" s="47"/>
      <c r="T58" s="47"/>
      <c r="U58" s="47"/>
      <c r="V58" s="47"/>
      <c r="W58" s="47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</row>
    <row r="59" spans="1:35">
      <c r="A59" s="78">
        <v>-1933.5</v>
      </c>
      <c r="B59" s="78">
        <v>7.0049999994807877E-3</v>
      </c>
      <c r="C59" s="78">
        <v>1</v>
      </c>
      <c r="D59" s="79">
        <f t="shared" si="5"/>
        <v>-0.19334999999999999</v>
      </c>
      <c r="E59" s="79">
        <f t="shared" si="6"/>
        <v>7.0049999994807877E-3</v>
      </c>
      <c r="F59" s="72">
        <f t="shared" si="7"/>
        <v>-0.19334999999999999</v>
      </c>
      <c r="G59" s="72">
        <f t="shared" si="8"/>
        <v>7.0049999994807877E-3</v>
      </c>
      <c r="H59" s="72">
        <f t="shared" si="9"/>
        <v>3.7384222499999994E-2</v>
      </c>
      <c r="I59" s="72">
        <f t="shared" si="10"/>
        <v>-7.2282394203749987E-3</v>
      </c>
      <c r="J59" s="72">
        <f t="shared" si="11"/>
        <v>1.3975800919295059E-3</v>
      </c>
      <c r="K59" s="72">
        <f t="shared" si="12"/>
        <v>-1.3544167498996103E-3</v>
      </c>
      <c r="L59" s="72">
        <f t="shared" si="13"/>
        <v>2.6187647859308966E-4</v>
      </c>
      <c r="M59" s="72">
        <f t="shared" ca="1" si="14"/>
        <v>3.7169226944191837E-3</v>
      </c>
      <c r="N59" s="72">
        <f t="shared" ca="1" si="15"/>
        <v>1.081145236406118E-5</v>
      </c>
      <c r="O59" s="80">
        <f t="shared" ca="1" si="16"/>
        <v>720660.35193016648</v>
      </c>
      <c r="P59" s="72">
        <f t="shared" ca="1" si="17"/>
        <v>330793.19733919791</v>
      </c>
      <c r="Q59" s="72">
        <f t="shared" ca="1" si="18"/>
        <v>1754250.3643848326</v>
      </c>
      <c r="R59" s="47">
        <f t="shared" ca="1" si="19"/>
        <v>3.2880773050616039E-3</v>
      </c>
      <c r="S59" s="47"/>
      <c r="T59" s="47"/>
      <c r="U59" s="47"/>
      <c r="V59" s="47"/>
      <c r="W59" s="47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</row>
    <row r="60" spans="1:35">
      <c r="A60" s="78">
        <v>-1874.5</v>
      </c>
      <c r="B60" s="78">
        <v>-4.6650000003864989E-3</v>
      </c>
      <c r="C60" s="78">
        <v>1</v>
      </c>
      <c r="D60" s="79">
        <f t="shared" si="5"/>
        <v>-0.18745000000000001</v>
      </c>
      <c r="E60" s="79">
        <f t="shared" si="6"/>
        <v>-4.6650000003864989E-3</v>
      </c>
      <c r="F60" s="72">
        <f t="shared" si="7"/>
        <v>-0.18745000000000001</v>
      </c>
      <c r="G60" s="72">
        <f t="shared" si="8"/>
        <v>-4.6650000003864989E-3</v>
      </c>
      <c r="H60" s="72">
        <f t="shared" si="9"/>
        <v>3.5137502500000001E-2</v>
      </c>
      <c r="I60" s="72">
        <f t="shared" si="10"/>
        <v>-6.5865248436250004E-3</v>
      </c>
      <c r="J60" s="72">
        <f t="shared" si="11"/>
        <v>1.2346440819375063E-3</v>
      </c>
      <c r="K60" s="72">
        <f t="shared" si="12"/>
        <v>8.7445425007244928E-4</v>
      </c>
      <c r="L60" s="72">
        <f t="shared" si="13"/>
        <v>-1.6391644917608062E-4</v>
      </c>
      <c r="M60" s="72">
        <f t="shared" ca="1" si="14"/>
        <v>3.6133421840934287E-3</v>
      </c>
      <c r="N60" s="72">
        <f t="shared" ca="1" si="15"/>
        <v>6.8530949323339892E-5</v>
      </c>
      <c r="O60" s="80">
        <f t="shared" ca="1" si="16"/>
        <v>722131.82746405888</v>
      </c>
      <c r="P60" s="72">
        <f t="shared" ca="1" si="17"/>
        <v>323040.4971278336</v>
      </c>
      <c r="Q60" s="72">
        <f t="shared" ca="1" si="18"/>
        <v>1752337.7926496328</v>
      </c>
      <c r="R60" s="47">
        <f t="shared" ca="1" si="19"/>
        <v>-8.2783421844799272E-3</v>
      </c>
      <c r="S60" s="47"/>
      <c r="T60" s="47"/>
      <c r="U60" s="47"/>
      <c r="V60" s="47"/>
      <c r="W60" s="47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</row>
    <row r="61" spans="1:35">
      <c r="A61" s="78">
        <v>-1676.5</v>
      </c>
      <c r="B61" s="78">
        <v>3.8949999943724833E-3</v>
      </c>
      <c r="C61" s="78">
        <v>1</v>
      </c>
      <c r="D61" s="79">
        <f t="shared" si="5"/>
        <v>-0.16764999999999999</v>
      </c>
      <c r="E61" s="79">
        <f t="shared" si="6"/>
        <v>3.8949999943724833E-3</v>
      </c>
      <c r="F61" s="72">
        <f t="shared" si="7"/>
        <v>-0.16764999999999999</v>
      </c>
      <c r="G61" s="72">
        <f t="shared" si="8"/>
        <v>3.8949999943724833E-3</v>
      </c>
      <c r="H61" s="72">
        <f t="shared" si="9"/>
        <v>2.8106522499999998E-2</v>
      </c>
      <c r="I61" s="72">
        <f t="shared" si="10"/>
        <v>-4.7120584971249999E-3</v>
      </c>
      <c r="J61" s="72">
        <f t="shared" si="11"/>
        <v>7.8997660704300621E-4</v>
      </c>
      <c r="K61" s="72">
        <f t="shared" si="12"/>
        <v>-6.529967490565468E-4</v>
      </c>
      <c r="L61" s="72">
        <f t="shared" si="13"/>
        <v>1.0947490497933007E-4</v>
      </c>
      <c r="M61" s="72">
        <f t="shared" ca="1" si="14"/>
        <v>3.281677201711279E-3</v>
      </c>
      <c r="N61" s="72">
        <f t="shared" ca="1" si="15"/>
        <v>3.761648479977387E-7</v>
      </c>
      <c r="O61" s="80">
        <f t="shared" ca="1" si="16"/>
        <v>726063.22440744424</v>
      </c>
      <c r="P61" s="72">
        <f t="shared" ca="1" si="17"/>
        <v>296882.92504802119</v>
      </c>
      <c r="Q61" s="72">
        <f t="shared" ca="1" si="18"/>
        <v>1741195.1804853033</v>
      </c>
      <c r="R61" s="47">
        <f t="shared" ca="1" si="19"/>
        <v>6.1332279266120438E-4</v>
      </c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</row>
    <row r="62" spans="1:35">
      <c r="A62" s="78">
        <v>-1660</v>
      </c>
      <c r="B62" s="78">
        <v>3.8999999960651621E-3</v>
      </c>
      <c r="C62" s="78">
        <v>1</v>
      </c>
      <c r="D62" s="79">
        <f t="shared" si="5"/>
        <v>-0.16600000000000001</v>
      </c>
      <c r="E62" s="79">
        <f t="shared" si="6"/>
        <v>3.8999999960651621E-3</v>
      </c>
      <c r="F62" s="72">
        <f t="shared" si="7"/>
        <v>-0.16600000000000001</v>
      </c>
      <c r="G62" s="72">
        <f t="shared" si="8"/>
        <v>3.8999999960651621E-3</v>
      </c>
      <c r="H62" s="72">
        <f t="shared" si="9"/>
        <v>2.7556000000000004E-2</v>
      </c>
      <c r="I62" s="72">
        <f t="shared" si="10"/>
        <v>-4.5742960000000011E-3</v>
      </c>
      <c r="J62" s="72">
        <f t="shared" si="11"/>
        <v>7.5933313600000027E-4</v>
      </c>
      <c r="K62" s="72">
        <f t="shared" si="12"/>
        <v>-6.47399999346817E-4</v>
      </c>
      <c r="L62" s="72">
        <f t="shared" si="13"/>
        <v>1.0746839989157163E-4</v>
      </c>
      <c r="M62" s="72">
        <f t="shared" ca="1" si="14"/>
        <v>3.2551474117711145E-3</v>
      </c>
      <c r="N62" s="72">
        <f t="shared" ca="1" si="15"/>
        <v>4.1583485547071179E-7</v>
      </c>
      <c r="O62" s="80">
        <f t="shared" ca="1" si="16"/>
        <v>726320.54641028773</v>
      </c>
      <c r="P62" s="72">
        <f t="shared" ca="1" si="17"/>
        <v>294696.74042343779</v>
      </c>
      <c r="Q62" s="72">
        <f t="shared" ca="1" si="18"/>
        <v>1739939.4530892232</v>
      </c>
      <c r="R62" s="47">
        <f t="shared" ca="1" si="19"/>
        <v>6.4485258429404762E-4</v>
      </c>
      <c r="S62" s="47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</row>
    <row r="63" spans="1:35">
      <c r="A63" s="78">
        <v>-1655.5</v>
      </c>
      <c r="B63" s="78">
        <v>4.4649999981629662E-3</v>
      </c>
      <c r="C63" s="78">
        <v>1</v>
      </c>
      <c r="D63" s="79">
        <f t="shared" si="5"/>
        <v>-0.16555</v>
      </c>
      <c r="E63" s="79">
        <f t="shared" si="6"/>
        <v>4.4649999981629662E-3</v>
      </c>
      <c r="F63" s="72">
        <f t="shared" si="7"/>
        <v>-0.16555</v>
      </c>
      <c r="G63" s="72">
        <f t="shared" si="8"/>
        <v>4.4649999981629662E-3</v>
      </c>
      <c r="H63" s="72">
        <f t="shared" si="9"/>
        <v>2.7406802500000001E-2</v>
      </c>
      <c r="I63" s="72">
        <f t="shared" si="10"/>
        <v>-4.5371961538749998E-3</v>
      </c>
      <c r="J63" s="72">
        <f t="shared" si="11"/>
        <v>7.5113282327400621E-4</v>
      </c>
      <c r="K63" s="72">
        <f t="shared" si="12"/>
        <v>-7.3918074969587903E-4</v>
      </c>
      <c r="L63" s="72">
        <f t="shared" si="13"/>
        <v>1.2237137311215277E-4</v>
      </c>
      <c r="M63" s="72">
        <f t="shared" ca="1" si="14"/>
        <v>3.2479416243435997E-3</v>
      </c>
      <c r="N63" s="72">
        <f t="shared" ca="1" si="15"/>
        <v>1.4812310852838411E-6</v>
      </c>
      <c r="O63" s="80">
        <f t="shared" ca="1" si="16"/>
        <v>726388.84324281919</v>
      </c>
      <c r="P63" s="72">
        <f t="shared" ca="1" si="17"/>
        <v>294100.41063443257</v>
      </c>
      <c r="Q63" s="72">
        <f t="shared" ca="1" si="18"/>
        <v>1739588.2832554816</v>
      </c>
      <c r="R63" s="47">
        <f t="shared" ca="1" si="19"/>
        <v>1.2170583738193665E-3</v>
      </c>
      <c r="S63" s="47"/>
      <c r="T63" s="47"/>
      <c r="U63" s="47"/>
      <c r="V63" s="47"/>
      <c r="W63" s="47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</row>
    <row r="64" spans="1:35">
      <c r="A64" s="78">
        <v>-1254</v>
      </c>
      <c r="B64" s="78">
        <v>2.6199999992968515E-3</v>
      </c>
      <c r="C64" s="78">
        <v>1</v>
      </c>
      <c r="D64" s="79">
        <f t="shared" si="5"/>
        <v>-0.12540000000000001</v>
      </c>
      <c r="E64" s="79">
        <f t="shared" si="6"/>
        <v>2.6199999992968515E-3</v>
      </c>
      <c r="F64" s="72">
        <f t="shared" si="7"/>
        <v>-0.12540000000000001</v>
      </c>
      <c r="G64" s="72">
        <f t="shared" si="8"/>
        <v>2.6199999992968515E-3</v>
      </c>
      <c r="H64" s="72">
        <f t="shared" si="9"/>
        <v>1.5725160000000002E-2</v>
      </c>
      <c r="I64" s="72">
        <f t="shared" si="10"/>
        <v>-1.9719350640000004E-3</v>
      </c>
      <c r="J64" s="72">
        <f t="shared" si="11"/>
        <v>2.4728065702560005E-4</v>
      </c>
      <c r="K64" s="72">
        <f t="shared" si="12"/>
        <v>-3.2854799991182521E-4</v>
      </c>
      <c r="L64" s="72">
        <f t="shared" si="13"/>
        <v>4.1199919188942886E-5</v>
      </c>
      <c r="M64" s="72">
        <f t="shared" ca="1" si="14"/>
        <v>2.6561011153819814E-3</v>
      </c>
      <c r="N64" s="72">
        <f t="shared" ca="1" si="15"/>
        <v>1.3032905825920305E-9</v>
      </c>
      <c r="O64" s="80">
        <f t="shared" ca="1" si="16"/>
        <v>729225.49916299665</v>
      </c>
      <c r="P64" s="72">
        <f t="shared" ca="1" si="17"/>
        <v>240977.95758969683</v>
      </c>
      <c r="Q64" s="72">
        <f t="shared" ca="1" si="18"/>
        <v>1693427.4993636531</v>
      </c>
      <c r="R64" s="47">
        <f t="shared" ca="1" si="19"/>
        <v>-3.6101116085129979E-5</v>
      </c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</row>
    <row r="65" spans="1:35">
      <c r="A65" s="78">
        <v>-1254</v>
      </c>
      <c r="B65" s="78">
        <v>3.2199999986914918E-3</v>
      </c>
      <c r="C65" s="78">
        <v>1</v>
      </c>
      <c r="D65" s="79">
        <f t="shared" si="5"/>
        <v>-0.12540000000000001</v>
      </c>
      <c r="E65" s="79">
        <f t="shared" si="6"/>
        <v>3.2199999986914918E-3</v>
      </c>
      <c r="F65" s="72">
        <f t="shared" si="7"/>
        <v>-0.12540000000000001</v>
      </c>
      <c r="G65" s="72">
        <f t="shared" si="8"/>
        <v>3.2199999986914918E-3</v>
      </c>
      <c r="H65" s="72">
        <f t="shared" si="9"/>
        <v>1.5725160000000002E-2</v>
      </c>
      <c r="I65" s="72">
        <f t="shared" si="10"/>
        <v>-1.9719350640000004E-3</v>
      </c>
      <c r="J65" s="72">
        <f t="shared" si="11"/>
        <v>2.4728065702560005E-4</v>
      </c>
      <c r="K65" s="72">
        <f t="shared" si="12"/>
        <v>-4.0378799983591308E-4</v>
      </c>
      <c r="L65" s="72">
        <f t="shared" si="13"/>
        <v>5.0635015179423506E-5</v>
      </c>
      <c r="M65" s="72">
        <f t="shared" ca="1" si="14"/>
        <v>2.6561011153819814E-3</v>
      </c>
      <c r="N65" s="72">
        <f t="shared" ca="1" si="15"/>
        <v>3.1798195059771274E-7</v>
      </c>
      <c r="O65" s="80">
        <f t="shared" ca="1" si="16"/>
        <v>729225.49916299665</v>
      </c>
      <c r="P65" s="72">
        <f t="shared" ca="1" si="17"/>
        <v>240977.95758969683</v>
      </c>
      <c r="Q65" s="72">
        <f t="shared" ca="1" si="18"/>
        <v>1693427.4993636531</v>
      </c>
      <c r="R65" s="47">
        <f t="shared" ca="1" si="19"/>
        <v>5.6389888330951035E-4</v>
      </c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</row>
    <row r="66" spans="1:35">
      <c r="A66" s="78">
        <v>-1106</v>
      </c>
      <c r="B66" s="78">
        <v>4.1800000035436824E-3</v>
      </c>
      <c r="C66" s="78">
        <v>1</v>
      </c>
      <c r="D66" s="79">
        <f t="shared" si="5"/>
        <v>-0.1106</v>
      </c>
      <c r="E66" s="79">
        <f t="shared" si="6"/>
        <v>4.1800000035436824E-3</v>
      </c>
      <c r="F66" s="72">
        <f t="shared" si="7"/>
        <v>-0.1106</v>
      </c>
      <c r="G66" s="72">
        <f t="shared" si="8"/>
        <v>4.1800000035436824E-3</v>
      </c>
      <c r="H66" s="72">
        <f t="shared" si="9"/>
        <v>1.2232360000000001E-2</v>
      </c>
      <c r="I66" s="72">
        <f t="shared" si="10"/>
        <v>-1.3528990160000002E-3</v>
      </c>
      <c r="J66" s="72">
        <f t="shared" si="11"/>
        <v>1.4963063116960003E-4</v>
      </c>
      <c r="K66" s="72">
        <f t="shared" si="12"/>
        <v>-4.6230800039193131E-4</v>
      </c>
      <c r="L66" s="72">
        <f t="shared" si="13"/>
        <v>5.1131264843347606E-5</v>
      </c>
      <c r="M66" s="72">
        <f t="shared" ca="1" si="14"/>
        <v>2.4634202372711884E-3</v>
      </c>
      <c r="N66" s="72">
        <f t="shared" ca="1" si="15"/>
        <v>2.9466460939761302E-6</v>
      </c>
      <c r="O66" s="80">
        <f t="shared" ca="1" si="16"/>
        <v>728642.74993638881</v>
      </c>
      <c r="P66" s="72">
        <f t="shared" ca="1" si="17"/>
        <v>221607.9287701445</v>
      </c>
      <c r="Q66" s="72">
        <f t="shared" ca="1" si="18"/>
        <v>1669160.9728683229</v>
      </c>
      <c r="R66" s="47">
        <f t="shared" ca="1" si="19"/>
        <v>1.716579766272494E-3</v>
      </c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</row>
    <row r="67" spans="1:35">
      <c r="A67" s="78">
        <v>-851</v>
      </c>
      <c r="B67" s="78">
        <v>2.630000002682209E-3</v>
      </c>
      <c r="C67" s="78">
        <v>1</v>
      </c>
      <c r="D67" s="79">
        <f t="shared" si="5"/>
        <v>-8.5099999999999995E-2</v>
      </c>
      <c r="E67" s="79">
        <f t="shared" si="6"/>
        <v>2.630000002682209E-3</v>
      </c>
      <c r="F67" s="72">
        <f t="shared" si="7"/>
        <v>-8.5099999999999995E-2</v>
      </c>
      <c r="G67" s="72">
        <f t="shared" si="8"/>
        <v>2.630000002682209E-3</v>
      </c>
      <c r="H67" s="72">
        <f t="shared" si="9"/>
        <v>7.2420099999999992E-3</v>
      </c>
      <c r="I67" s="72">
        <f t="shared" si="10"/>
        <v>-6.162950509999999E-4</v>
      </c>
      <c r="J67" s="72">
        <f t="shared" si="11"/>
        <v>5.2446708840099985E-5</v>
      </c>
      <c r="K67" s="72">
        <f t="shared" si="12"/>
        <v>-2.2381300022825598E-4</v>
      </c>
      <c r="L67" s="72">
        <f t="shared" si="13"/>
        <v>1.9046486319424584E-5</v>
      </c>
      <c r="M67" s="72">
        <f t="shared" ca="1" si="14"/>
        <v>2.1636358058068311E-3</v>
      </c>
      <c r="N67" s="72">
        <f t="shared" ca="1" si="15"/>
        <v>2.1749556412721623E-7</v>
      </c>
      <c r="O67" s="80">
        <f t="shared" ca="1" si="16"/>
        <v>725583.83098054037</v>
      </c>
      <c r="P67" s="72">
        <f t="shared" ca="1" si="17"/>
        <v>188828.27577251929</v>
      </c>
      <c r="Q67" s="72">
        <f t="shared" ca="1" si="18"/>
        <v>1618541.1966368924</v>
      </c>
      <c r="R67" s="47">
        <f t="shared" ca="1" si="19"/>
        <v>4.6636419687537791E-4</v>
      </c>
      <c r="S67" s="47"/>
      <c r="T67" s="47"/>
      <c r="U67" s="47"/>
      <c r="V67" s="47"/>
      <c r="W67" s="47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</row>
    <row r="68" spans="1:35">
      <c r="A68" s="78">
        <v>-733.5</v>
      </c>
      <c r="B68" s="78">
        <v>8.0499999603489414E-4</v>
      </c>
      <c r="C68" s="78">
        <v>1</v>
      </c>
      <c r="D68" s="79">
        <f t="shared" si="5"/>
        <v>-7.3349999999999999E-2</v>
      </c>
      <c r="E68" s="79">
        <f t="shared" si="6"/>
        <v>8.0499999603489414E-4</v>
      </c>
      <c r="F68" s="72">
        <f t="shared" si="7"/>
        <v>-7.3349999999999999E-2</v>
      </c>
      <c r="G68" s="72">
        <f t="shared" si="8"/>
        <v>8.0499999603489414E-4</v>
      </c>
      <c r="H68" s="72">
        <f t="shared" si="9"/>
        <v>5.3802225000000002E-3</v>
      </c>
      <c r="I68" s="72">
        <f t="shared" si="10"/>
        <v>-3.9463932037499998E-4</v>
      </c>
      <c r="J68" s="72">
        <f t="shared" si="11"/>
        <v>2.8946794149506247E-5</v>
      </c>
      <c r="K68" s="72">
        <f t="shared" si="12"/>
        <v>-5.9046749709159483E-5</v>
      </c>
      <c r="L68" s="72">
        <f t="shared" si="13"/>
        <v>4.3310790911668481E-6</v>
      </c>
      <c r="M68" s="72">
        <f t="shared" ca="1" si="14"/>
        <v>2.0392139713726791E-3</v>
      </c>
      <c r="N68" s="72">
        <f t="shared" ca="1" si="15"/>
        <v>1.5232841369190984E-6</v>
      </c>
      <c r="O68" s="80">
        <f t="shared" ca="1" si="16"/>
        <v>723302.80677117</v>
      </c>
      <c r="P68" s="72">
        <f t="shared" ca="1" si="17"/>
        <v>174071.59955308857</v>
      </c>
      <c r="Q68" s="72">
        <f t="shared" ca="1" si="18"/>
        <v>1591587.7983221235</v>
      </c>
      <c r="R68" s="47">
        <f t="shared" ca="1" si="19"/>
        <v>-1.234213975337785E-3</v>
      </c>
      <c r="S68" s="47"/>
      <c r="T68" s="47"/>
      <c r="U68" s="47"/>
      <c r="V68" s="47"/>
      <c r="W68" s="47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</row>
    <row r="69" spans="1:35">
      <c r="A69" s="78">
        <v>-700.5</v>
      </c>
      <c r="B69" s="78">
        <v>1.1149999991175719E-3</v>
      </c>
      <c r="C69" s="78">
        <v>1</v>
      </c>
      <c r="D69" s="79">
        <f t="shared" si="5"/>
        <v>-7.0050000000000001E-2</v>
      </c>
      <c r="E69" s="79">
        <f t="shared" si="6"/>
        <v>1.1149999991175719E-3</v>
      </c>
      <c r="F69" s="72">
        <f t="shared" si="7"/>
        <v>-7.0050000000000001E-2</v>
      </c>
      <c r="G69" s="72">
        <f t="shared" si="8"/>
        <v>1.1149999991175719E-3</v>
      </c>
      <c r="H69" s="72">
        <f t="shared" si="9"/>
        <v>4.9070025000000003E-3</v>
      </c>
      <c r="I69" s="72">
        <f t="shared" si="10"/>
        <v>-3.4373552512500003E-4</v>
      </c>
      <c r="J69" s="72">
        <f t="shared" si="11"/>
        <v>2.4078673535006253E-5</v>
      </c>
      <c r="K69" s="72">
        <f t="shared" si="12"/>
        <v>-7.8105749938185904E-5</v>
      </c>
      <c r="L69" s="72">
        <f t="shared" si="13"/>
        <v>5.4713077831699228E-6</v>
      </c>
      <c r="M69" s="72">
        <f t="shared" ca="1" si="14"/>
        <v>2.0058261278156336E-3</v>
      </c>
      <c r="N69" s="72">
        <f t="shared" ca="1" si="15"/>
        <v>7.9357119157117561E-7</v>
      </c>
      <c r="O69" s="80">
        <f t="shared" ca="1" si="16"/>
        <v>722563.76321786758</v>
      </c>
      <c r="P69" s="72">
        <f t="shared" ca="1" si="17"/>
        <v>169975.21660296438</v>
      </c>
      <c r="Q69" s="72">
        <f t="shared" ca="1" si="18"/>
        <v>1583618.4508881825</v>
      </c>
      <c r="R69" s="47">
        <f t="shared" ca="1" si="19"/>
        <v>-8.908261286980617E-4</v>
      </c>
      <c r="S69" s="47"/>
      <c r="T69" s="47"/>
      <c r="U69" s="47"/>
      <c r="V69" s="47"/>
      <c r="W69" s="47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</row>
    <row r="70" spans="1:35">
      <c r="A70" s="78">
        <v>-585</v>
      </c>
      <c r="B70" s="78">
        <v>1.5500000008614734E-3</v>
      </c>
      <c r="C70" s="78">
        <v>1</v>
      </c>
      <c r="D70" s="79">
        <f t="shared" si="5"/>
        <v>-5.8500000000000003E-2</v>
      </c>
      <c r="E70" s="79">
        <f t="shared" si="6"/>
        <v>1.5500000008614734E-3</v>
      </c>
      <c r="F70" s="72">
        <f t="shared" si="7"/>
        <v>-5.8500000000000003E-2</v>
      </c>
      <c r="G70" s="72">
        <f t="shared" si="8"/>
        <v>1.5500000008614734E-3</v>
      </c>
      <c r="H70" s="72">
        <f t="shared" si="9"/>
        <v>3.4222500000000004E-3</v>
      </c>
      <c r="I70" s="72">
        <f t="shared" si="10"/>
        <v>-2.0020162500000003E-4</v>
      </c>
      <c r="J70" s="72">
        <f t="shared" si="11"/>
        <v>1.1711795062500003E-5</v>
      </c>
      <c r="K70" s="72">
        <f t="shared" si="12"/>
        <v>-9.0675000050396192E-5</v>
      </c>
      <c r="L70" s="72">
        <f t="shared" si="13"/>
        <v>5.3044875029481775E-6</v>
      </c>
      <c r="M70" s="72">
        <f t="shared" ca="1" si="14"/>
        <v>1.8943428593102729E-3</v>
      </c>
      <c r="N70" s="72">
        <f t="shared" ca="1" si="15"/>
        <v>1.1857200416469E-7</v>
      </c>
      <c r="O70" s="80">
        <f t="shared" ca="1" si="16"/>
        <v>719638.64265253802</v>
      </c>
      <c r="P70" s="72">
        <f t="shared" ca="1" si="17"/>
        <v>155823.77856993111</v>
      </c>
      <c r="Q70" s="72">
        <f t="shared" ca="1" si="18"/>
        <v>1554376.9937040734</v>
      </c>
      <c r="R70" s="47">
        <f t="shared" ca="1" si="19"/>
        <v>-3.4434285844879954E-4</v>
      </c>
      <c r="S70" s="47"/>
      <c r="T70" s="47"/>
      <c r="U70" s="47"/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</row>
    <row r="71" spans="1:35">
      <c r="A71" s="78">
        <v>-525</v>
      </c>
      <c r="B71" s="78">
        <v>1.9499999980325811E-3</v>
      </c>
      <c r="C71" s="78">
        <v>1</v>
      </c>
      <c r="D71" s="79">
        <f t="shared" si="5"/>
        <v>-5.2499999999999998E-2</v>
      </c>
      <c r="E71" s="79">
        <f t="shared" si="6"/>
        <v>1.9499999980325811E-3</v>
      </c>
      <c r="F71" s="72">
        <f t="shared" si="7"/>
        <v>-5.2499999999999998E-2</v>
      </c>
      <c r="G71" s="72">
        <f t="shared" si="8"/>
        <v>1.9499999980325811E-3</v>
      </c>
      <c r="H71" s="72">
        <f t="shared" si="9"/>
        <v>2.7562499999999996E-3</v>
      </c>
      <c r="I71" s="72">
        <f t="shared" si="10"/>
        <v>-1.4470312499999997E-4</v>
      </c>
      <c r="J71" s="72">
        <f t="shared" si="11"/>
        <v>7.5969140624999981E-6</v>
      </c>
      <c r="K71" s="72">
        <f t="shared" si="12"/>
        <v>-1.0237499989671051E-4</v>
      </c>
      <c r="L71" s="72">
        <f t="shared" si="13"/>
        <v>5.3746874945773014E-6</v>
      </c>
      <c r="M71" s="72">
        <f t="shared" ca="1" si="14"/>
        <v>1.8397288540076477E-3</v>
      </c>
      <c r="N71" s="72">
        <f t="shared" ca="1" si="15"/>
        <v>1.2159725204567598E-8</v>
      </c>
      <c r="O71" s="80">
        <f t="shared" ca="1" si="16"/>
        <v>717912.07959816838</v>
      </c>
      <c r="P71" s="72">
        <f t="shared" ca="1" si="17"/>
        <v>148596.28079354958</v>
      </c>
      <c r="Q71" s="72">
        <f t="shared" ca="1" si="18"/>
        <v>1538374.2901963899</v>
      </c>
      <c r="R71" s="47">
        <f t="shared" ca="1" si="19"/>
        <v>1.1027114402493337E-4</v>
      </c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</row>
    <row r="72" spans="1:35">
      <c r="A72" s="78">
        <v>-421.5</v>
      </c>
      <c r="B72" s="78">
        <v>9.4499999977415428E-4</v>
      </c>
      <c r="C72" s="78">
        <v>1</v>
      </c>
      <c r="D72" s="79">
        <f t="shared" si="5"/>
        <v>-4.215E-2</v>
      </c>
      <c r="E72" s="79">
        <f t="shared" si="6"/>
        <v>9.4499999977415428E-4</v>
      </c>
      <c r="F72" s="72">
        <f t="shared" si="7"/>
        <v>-4.215E-2</v>
      </c>
      <c r="G72" s="72">
        <f t="shared" si="8"/>
        <v>9.4499999977415428E-4</v>
      </c>
      <c r="H72" s="72">
        <f t="shared" si="9"/>
        <v>1.7766225E-3</v>
      </c>
      <c r="I72" s="72">
        <f t="shared" si="10"/>
        <v>-7.4884638374999994E-5</v>
      </c>
      <c r="J72" s="72">
        <f t="shared" si="11"/>
        <v>3.1563875075062496E-6</v>
      </c>
      <c r="K72" s="72">
        <f t="shared" si="12"/>
        <v>-3.98317499904806E-5</v>
      </c>
      <c r="L72" s="72">
        <f t="shared" si="13"/>
        <v>1.6789082620987573E-6</v>
      </c>
      <c r="M72" s="72">
        <f t="shared" ca="1" si="14"/>
        <v>1.75082196922046E-3</v>
      </c>
      <c r="N72" s="72">
        <f t="shared" ca="1" si="15"/>
        <v>6.4934904644232294E-7</v>
      </c>
      <c r="O72" s="80">
        <f t="shared" ca="1" si="16"/>
        <v>714602.93897377735</v>
      </c>
      <c r="P72" s="72">
        <f t="shared" ca="1" si="17"/>
        <v>136349.27800724184</v>
      </c>
      <c r="Q72" s="72">
        <f t="shared" ca="1" si="18"/>
        <v>1509499.746003187</v>
      </c>
      <c r="R72" s="47">
        <f t="shared" ca="1" si="19"/>
        <v>-8.0582196944630575E-4</v>
      </c>
      <c r="S72" s="47"/>
      <c r="T72" s="47"/>
      <c r="U72" s="47"/>
      <c r="V72" s="47"/>
      <c r="W72" s="47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</row>
    <row r="73" spans="1:35">
      <c r="A73" s="78">
        <v>-358</v>
      </c>
      <c r="B73" s="78">
        <v>-5.6000000040512532E-4</v>
      </c>
      <c r="C73" s="78">
        <v>1</v>
      </c>
      <c r="D73" s="79">
        <f t="shared" si="5"/>
        <v>-3.5799999999999998E-2</v>
      </c>
      <c r="E73" s="79">
        <f t="shared" si="6"/>
        <v>-5.6000000040512532E-4</v>
      </c>
      <c r="F73" s="72">
        <f t="shared" si="7"/>
        <v>-3.5799999999999998E-2</v>
      </c>
      <c r="G73" s="72">
        <f t="shared" si="8"/>
        <v>-5.6000000040512532E-4</v>
      </c>
      <c r="H73" s="72">
        <f t="shared" si="9"/>
        <v>1.2816399999999999E-3</v>
      </c>
      <c r="I73" s="72">
        <f t="shared" si="10"/>
        <v>-4.5882711999999993E-5</v>
      </c>
      <c r="J73" s="72">
        <f t="shared" si="11"/>
        <v>1.6426010895999996E-6</v>
      </c>
      <c r="K73" s="72">
        <f t="shared" si="12"/>
        <v>2.0048000014503486E-5</v>
      </c>
      <c r="L73" s="72">
        <f t="shared" si="13"/>
        <v>-7.1771840051922481E-7</v>
      </c>
      <c r="M73" s="72">
        <f t="shared" ca="1" si="14"/>
        <v>1.6995979572756628E-3</v>
      </c>
      <c r="N73" s="72">
        <f t="shared" ca="1" si="15"/>
        <v>5.1057829303551897E-6</v>
      </c>
      <c r="O73" s="80">
        <f t="shared" ca="1" si="16"/>
        <v>712366.45003348822</v>
      </c>
      <c r="P73" s="72">
        <f t="shared" ca="1" si="17"/>
        <v>128984.59818401825</v>
      </c>
      <c r="Q73" s="72">
        <f t="shared" ca="1" si="18"/>
        <v>1491007.8281001954</v>
      </c>
      <c r="R73" s="47">
        <f t="shared" ca="1" si="19"/>
        <v>-2.2595979576807883E-3</v>
      </c>
      <c r="S73" s="47"/>
      <c r="T73" s="47"/>
      <c r="U73" s="47"/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</row>
    <row r="74" spans="1:35">
      <c r="A74" s="78">
        <v>-349</v>
      </c>
      <c r="B74" s="78">
        <v>-8.2999999722233042E-4</v>
      </c>
      <c r="C74" s="78">
        <v>1</v>
      </c>
      <c r="D74" s="79">
        <f t="shared" si="5"/>
        <v>-3.49E-2</v>
      </c>
      <c r="E74" s="79">
        <f t="shared" si="6"/>
        <v>-8.2999999722233042E-4</v>
      </c>
      <c r="F74" s="72">
        <f t="shared" si="7"/>
        <v>-3.49E-2</v>
      </c>
      <c r="G74" s="72">
        <f t="shared" si="8"/>
        <v>-8.2999999722233042E-4</v>
      </c>
      <c r="H74" s="72">
        <f t="shared" si="9"/>
        <v>1.2180100000000001E-3</v>
      </c>
      <c r="I74" s="72">
        <f t="shared" si="10"/>
        <v>-4.2508549000000002E-5</v>
      </c>
      <c r="J74" s="72">
        <f t="shared" si="11"/>
        <v>1.4835483601E-6</v>
      </c>
      <c r="K74" s="72">
        <f t="shared" si="12"/>
        <v>2.8966999903059331E-5</v>
      </c>
      <c r="L74" s="72">
        <f t="shared" si="13"/>
        <v>-1.0109482966167706E-6</v>
      </c>
      <c r="M74" s="72">
        <f t="shared" ca="1" si="14"/>
        <v>1.6925423099130655E-3</v>
      </c>
      <c r="N74" s="72">
        <f t="shared" ca="1" si="15"/>
        <v>6.3632196912879674E-6</v>
      </c>
      <c r="O74" s="80">
        <f t="shared" ca="1" si="16"/>
        <v>712036.83178692707</v>
      </c>
      <c r="P74" s="72">
        <f t="shared" ca="1" si="17"/>
        <v>127950.49731713388</v>
      </c>
      <c r="Q74" s="72">
        <f t="shared" ca="1" si="18"/>
        <v>1488340.0886123369</v>
      </c>
      <c r="R74" s="47">
        <f t="shared" ca="1" si="19"/>
        <v>-2.5225423071353961E-3</v>
      </c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</row>
    <row r="75" spans="1:35">
      <c r="A75" s="78">
        <v>-348.5</v>
      </c>
      <c r="B75" s="78">
        <v>2.8549999988172203E-3</v>
      </c>
      <c r="C75" s="78">
        <v>1</v>
      </c>
      <c r="D75" s="79">
        <f t="shared" si="5"/>
        <v>-3.4849999999999999E-2</v>
      </c>
      <c r="E75" s="79">
        <f t="shared" si="6"/>
        <v>2.8549999988172203E-3</v>
      </c>
      <c r="F75" s="72">
        <f t="shared" si="7"/>
        <v>-3.4849999999999999E-2</v>
      </c>
      <c r="G75" s="72">
        <f t="shared" si="8"/>
        <v>2.8549999988172203E-3</v>
      </c>
      <c r="H75" s="72">
        <f t="shared" si="9"/>
        <v>1.2145225E-3</v>
      </c>
      <c r="I75" s="72">
        <f t="shared" si="10"/>
        <v>-4.2326109124999999E-5</v>
      </c>
      <c r="J75" s="72">
        <f t="shared" si="11"/>
        <v>1.47506490300625E-6</v>
      </c>
      <c r="K75" s="72">
        <f t="shared" si="12"/>
        <v>-9.949674995878012E-5</v>
      </c>
      <c r="L75" s="72">
        <f t="shared" si="13"/>
        <v>3.4674617360634872E-6</v>
      </c>
      <c r="M75" s="72">
        <f t="shared" ca="1" si="14"/>
        <v>1.6921518178287652E-3</v>
      </c>
      <c r="N75" s="72">
        <f t="shared" ca="1" si="15"/>
        <v>1.3522158920281588E-6</v>
      </c>
      <c r="O75" s="80">
        <f t="shared" ca="1" si="16"/>
        <v>712018.4278526369</v>
      </c>
      <c r="P75" s="72">
        <f t="shared" ca="1" si="17"/>
        <v>127893.11959134447</v>
      </c>
      <c r="Q75" s="72">
        <f t="shared" ca="1" si="18"/>
        <v>1488191.542836719</v>
      </c>
      <c r="R75" s="47">
        <f t="shared" ca="1" si="19"/>
        <v>1.1628481809884551E-3</v>
      </c>
      <c r="S75" s="47"/>
      <c r="T75" s="47"/>
      <c r="U75" s="47"/>
      <c r="V75" s="47"/>
      <c r="W75" s="47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</row>
    <row r="76" spans="1:35">
      <c r="A76" s="78">
        <v>-308.5</v>
      </c>
      <c r="B76" s="78">
        <v>4.5500000123865902E-4</v>
      </c>
      <c r="C76" s="78">
        <v>1</v>
      </c>
      <c r="D76" s="79">
        <f t="shared" si="5"/>
        <v>-3.0849999999999999E-2</v>
      </c>
      <c r="E76" s="79">
        <f t="shared" si="6"/>
        <v>4.5500000123865902E-4</v>
      </c>
      <c r="F76" s="72">
        <f t="shared" si="7"/>
        <v>-3.0849999999999999E-2</v>
      </c>
      <c r="G76" s="72">
        <f t="shared" si="8"/>
        <v>4.5500000123865902E-4</v>
      </c>
      <c r="H76" s="72">
        <f t="shared" si="9"/>
        <v>9.5172249999999996E-4</v>
      </c>
      <c r="I76" s="72">
        <f t="shared" si="10"/>
        <v>-2.9360639124999998E-5</v>
      </c>
      <c r="J76" s="72">
        <f t="shared" si="11"/>
        <v>9.0577571700624991E-7</v>
      </c>
      <c r="K76" s="72">
        <f t="shared" si="12"/>
        <v>-1.403675003821263E-5</v>
      </c>
      <c r="L76" s="72">
        <f t="shared" si="13"/>
        <v>4.330337386788596E-7</v>
      </c>
      <c r="M76" s="72">
        <f t="shared" ca="1" si="14"/>
        <v>1.6614200481514911E-3</v>
      </c>
      <c r="N76" s="72">
        <f t="shared" ca="1" si="15"/>
        <v>1.45544932959316E-6</v>
      </c>
      <c r="O76" s="80">
        <f t="shared" ca="1" si="16"/>
        <v>710514.84262413555</v>
      </c>
      <c r="P76" s="72">
        <f t="shared" ca="1" si="17"/>
        <v>123327.94427073409</v>
      </c>
      <c r="Q76" s="72">
        <f t="shared" ca="1" si="18"/>
        <v>1476193.2867315602</v>
      </c>
      <c r="R76" s="47">
        <f t="shared" ca="1" si="19"/>
        <v>-1.2064200469128321E-3</v>
      </c>
      <c r="S76" s="47"/>
      <c r="T76" s="47"/>
      <c r="U76" s="47"/>
      <c r="V76" s="47"/>
      <c r="W76" s="47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</row>
    <row r="77" spans="1:35">
      <c r="A77" s="78">
        <v>-233</v>
      </c>
      <c r="B77" s="78">
        <v>-1.3099999996484257E-3</v>
      </c>
      <c r="C77" s="78">
        <v>1</v>
      </c>
      <c r="D77" s="79">
        <f t="shared" si="5"/>
        <v>-2.3300000000000001E-2</v>
      </c>
      <c r="E77" s="79">
        <f t="shared" si="6"/>
        <v>-1.3099999996484257E-3</v>
      </c>
      <c r="F77" s="72">
        <f t="shared" si="7"/>
        <v>-2.3300000000000001E-2</v>
      </c>
      <c r="G77" s="72">
        <f t="shared" si="8"/>
        <v>-1.3099999996484257E-3</v>
      </c>
      <c r="H77" s="72">
        <f t="shared" si="9"/>
        <v>5.4289000000000008E-4</v>
      </c>
      <c r="I77" s="72">
        <f t="shared" si="10"/>
        <v>-1.2649337000000002E-5</v>
      </c>
      <c r="J77" s="72">
        <f t="shared" si="11"/>
        <v>2.9472955210000008E-7</v>
      </c>
      <c r="K77" s="72">
        <f t="shared" si="12"/>
        <v>3.0522999991808323E-5</v>
      </c>
      <c r="L77" s="72">
        <f t="shared" si="13"/>
        <v>-7.11185899809134E-7</v>
      </c>
      <c r="M77" s="72">
        <f t="shared" ca="1" si="14"/>
        <v>1.606146162096374E-3</v>
      </c>
      <c r="N77" s="72">
        <f t="shared" ca="1" si="15"/>
        <v>8.503908436658927E-6</v>
      </c>
      <c r="O77" s="80">
        <f t="shared" ca="1" si="16"/>
        <v>707509.03992292401</v>
      </c>
      <c r="P77" s="72">
        <f t="shared" ca="1" si="17"/>
        <v>114850.76048911482</v>
      </c>
      <c r="Q77" s="72">
        <f t="shared" ca="1" si="18"/>
        <v>1452938.6029278641</v>
      </c>
      <c r="R77" s="47">
        <f t="shared" ca="1" si="19"/>
        <v>-2.9161461617447995E-3</v>
      </c>
      <c r="S77" s="47"/>
      <c r="T77" s="47"/>
      <c r="U77" s="47"/>
      <c r="V77" s="47"/>
      <c r="W77" s="47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</row>
    <row r="78" spans="1:35">
      <c r="A78" s="78">
        <v>21.5</v>
      </c>
      <c r="B78" s="78">
        <v>-3.2449999998789281E-3</v>
      </c>
      <c r="C78" s="78">
        <v>1</v>
      </c>
      <c r="D78" s="79">
        <f t="shared" si="5"/>
        <v>2.15E-3</v>
      </c>
      <c r="E78" s="79">
        <f t="shared" si="6"/>
        <v>-3.2449999998789281E-3</v>
      </c>
      <c r="F78" s="72">
        <f t="shared" si="7"/>
        <v>2.15E-3</v>
      </c>
      <c r="G78" s="72">
        <f t="shared" si="8"/>
        <v>-3.2449999998789281E-3</v>
      </c>
      <c r="H78" s="72">
        <f t="shared" si="9"/>
        <v>4.6225000000000002E-6</v>
      </c>
      <c r="I78" s="72">
        <f t="shared" si="10"/>
        <v>9.9383749999999998E-9</v>
      </c>
      <c r="J78" s="72">
        <f t="shared" si="11"/>
        <v>2.136750625E-11</v>
      </c>
      <c r="K78" s="72">
        <f t="shared" si="12"/>
        <v>-6.9767499997396955E-6</v>
      </c>
      <c r="L78" s="72">
        <f t="shared" si="13"/>
        <v>-1.5000012499440344E-8</v>
      </c>
      <c r="M78" s="72">
        <f t="shared" ca="1" si="14"/>
        <v>1.4461407272344296E-3</v>
      </c>
      <c r="N78" s="72">
        <f t="shared" ca="1" si="15"/>
        <v>2.2006801321581639E-5</v>
      </c>
      <c r="O78" s="80">
        <f t="shared" ca="1" si="16"/>
        <v>695779.10327948455</v>
      </c>
      <c r="P78" s="72">
        <f t="shared" ca="1" si="17"/>
        <v>87769.087931959715</v>
      </c>
      <c r="Q78" s="72">
        <f t="shared" ca="1" si="18"/>
        <v>1368981.6112307755</v>
      </c>
      <c r="R78" s="47">
        <f t="shared" ca="1" si="19"/>
        <v>-4.6911407271133573E-3</v>
      </c>
      <c r="S78" s="47"/>
      <c r="T78" s="47"/>
      <c r="U78" s="47"/>
      <c r="V78" s="47"/>
      <c r="W78" s="47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</row>
    <row r="79" spans="1:35">
      <c r="A79" s="78">
        <v>24</v>
      </c>
      <c r="B79" s="78">
        <v>1.079999994544778E-3</v>
      </c>
      <c r="C79" s="78">
        <v>1</v>
      </c>
      <c r="D79" s="79">
        <f t="shared" si="5"/>
        <v>2.3999999999999998E-3</v>
      </c>
      <c r="E79" s="79">
        <f t="shared" si="6"/>
        <v>1.079999994544778E-3</v>
      </c>
      <c r="F79" s="72">
        <f t="shared" si="7"/>
        <v>2.3999999999999998E-3</v>
      </c>
      <c r="G79" s="72">
        <f t="shared" si="8"/>
        <v>1.079999994544778E-3</v>
      </c>
      <c r="H79" s="72">
        <f t="shared" si="9"/>
        <v>5.7599999999999991E-6</v>
      </c>
      <c r="I79" s="72">
        <f t="shared" si="10"/>
        <v>1.3823999999999997E-8</v>
      </c>
      <c r="J79" s="72">
        <f t="shared" si="11"/>
        <v>3.3177599999999987E-11</v>
      </c>
      <c r="K79" s="72">
        <f t="shared" si="12"/>
        <v>2.5919999869074671E-6</v>
      </c>
      <c r="L79" s="72">
        <f t="shared" si="13"/>
        <v>6.2207999685779205E-9</v>
      </c>
      <c r="M79" s="72">
        <f t="shared" ca="1" si="14"/>
        <v>1.4447702801163244E-3</v>
      </c>
      <c r="N79" s="72">
        <f t="shared" ca="1" si="15"/>
        <v>1.330573612359475E-7</v>
      </c>
      <c r="O79" s="80">
        <f t="shared" ca="1" si="16"/>
        <v>695651.79032710532</v>
      </c>
      <c r="P79" s="72">
        <f t="shared" ca="1" si="17"/>
        <v>87515.531124197063</v>
      </c>
      <c r="Q79" s="72">
        <f t="shared" ca="1" si="18"/>
        <v>1368116.3549007112</v>
      </c>
      <c r="R79" s="47">
        <f t="shared" ca="1" si="19"/>
        <v>-3.6477028557154638E-4</v>
      </c>
      <c r="S79" s="47"/>
      <c r="T79" s="47"/>
      <c r="U79" s="47"/>
      <c r="V79" s="47"/>
      <c r="W79" s="47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</row>
    <row r="80" spans="1:35">
      <c r="A80" s="78">
        <v>26</v>
      </c>
      <c r="B80" s="78">
        <v>2.5200000018230639E-3</v>
      </c>
      <c r="C80" s="78">
        <v>1</v>
      </c>
      <c r="D80" s="79">
        <f t="shared" si="5"/>
        <v>2.5999999999999999E-3</v>
      </c>
      <c r="E80" s="79">
        <f t="shared" si="6"/>
        <v>2.5200000018230639E-3</v>
      </c>
      <c r="F80" s="72">
        <f t="shared" si="7"/>
        <v>2.5999999999999999E-3</v>
      </c>
      <c r="G80" s="72">
        <f t="shared" si="8"/>
        <v>2.5200000018230639E-3</v>
      </c>
      <c r="H80" s="72">
        <f t="shared" si="9"/>
        <v>6.7599999999999997E-6</v>
      </c>
      <c r="I80" s="72">
        <f t="shared" si="10"/>
        <v>1.7575999999999998E-8</v>
      </c>
      <c r="J80" s="72">
        <f t="shared" si="11"/>
        <v>4.5697599999999992E-11</v>
      </c>
      <c r="K80" s="72">
        <f t="shared" si="12"/>
        <v>6.552000004739966E-6</v>
      </c>
      <c r="L80" s="72">
        <f t="shared" si="13"/>
        <v>1.703520001232391E-8</v>
      </c>
      <c r="M80" s="72">
        <f t="shared" ca="1" si="14"/>
        <v>1.4436767424055444E-3</v>
      </c>
      <c r="N80" s="72">
        <f t="shared" ca="1" si="15"/>
        <v>1.158471758763153E-6</v>
      </c>
      <c r="O80" s="80">
        <f t="shared" ca="1" si="16"/>
        <v>695549.77223280969</v>
      </c>
      <c r="P80" s="72">
        <f t="shared" ca="1" si="17"/>
        <v>87312.871933959963</v>
      </c>
      <c r="Q80" s="72">
        <f t="shared" ca="1" si="18"/>
        <v>1367423.6056336123</v>
      </c>
      <c r="R80" s="47">
        <f t="shared" ca="1" si="19"/>
        <v>1.0763232594175195E-3</v>
      </c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</row>
    <row r="81" spans="1:35">
      <c r="A81" s="78">
        <v>26.5</v>
      </c>
      <c r="B81" s="78">
        <v>-4.9500000022817403E-4</v>
      </c>
      <c r="C81" s="78">
        <v>1</v>
      </c>
      <c r="D81" s="79">
        <f t="shared" si="5"/>
        <v>2.65E-3</v>
      </c>
      <c r="E81" s="79">
        <f t="shared" si="6"/>
        <v>-4.9500000022817403E-4</v>
      </c>
      <c r="F81" s="72">
        <f t="shared" si="7"/>
        <v>2.65E-3</v>
      </c>
      <c r="G81" s="72">
        <f t="shared" si="8"/>
        <v>-4.9500000022817403E-4</v>
      </c>
      <c r="H81" s="72">
        <f t="shared" si="9"/>
        <v>7.0225000000000001E-6</v>
      </c>
      <c r="I81" s="72">
        <f t="shared" si="10"/>
        <v>1.8609624999999999E-8</v>
      </c>
      <c r="J81" s="72">
        <f t="shared" si="11"/>
        <v>4.931550625E-11</v>
      </c>
      <c r="K81" s="72">
        <f t="shared" si="12"/>
        <v>-1.3117500006046612E-6</v>
      </c>
      <c r="L81" s="72">
        <f t="shared" si="13"/>
        <v>-3.4761375016023522E-9</v>
      </c>
      <c r="M81" s="72">
        <f t="shared" ca="1" si="14"/>
        <v>1.4434037496422528E-3</v>
      </c>
      <c r="N81" s="72">
        <f t="shared" ca="1" si="15"/>
        <v>3.7574090975117321E-6</v>
      </c>
      <c r="O81" s="80">
        <f t="shared" ca="1" si="16"/>
        <v>695524.24441755307</v>
      </c>
      <c r="P81" s="72">
        <f t="shared" ca="1" si="17"/>
        <v>87262.233036626159</v>
      </c>
      <c r="Q81" s="72">
        <f t="shared" ca="1" si="18"/>
        <v>1367250.3427982423</v>
      </c>
      <c r="R81" s="47">
        <f t="shared" ca="1" si="19"/>
        <v>-1.9384037498704268E-3</v>
      </c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</row>
    <row r="82" spans="1:35">
      <c r="A82" s="78">
        <v>118</v>
      </c>
      <c r="B82" s="78">
        <v>-8.4000000060768798E-4</v>
      </c>
      <c r="C82" s="78">
        <v>1</v>
      </c>
      <c r="D82" s="79">
        <f t="shared" si="5"/>
        <v>1.18E-2</v>
      </c>
      <c r="E82" s="79">
        <f t="shared" si="6"/>
        <v>-8.4000000060768798E-4</v>
      </c>
      <c r="F82" s="72">
        <f t="shared" si="7"/>
        <v>1.18E-2</v>
      </c>
      <c r="G82" s="72">
        <f t="shared" si="8"/>
        <v>-8.4000000060768798E-4</v>
      </c>
      <c r="H82" s="72">
        <f t="shared" si="9"/>
        <v>1.3924E-4</v>
      </c>
      <c r="I82" s="72">
        <f t="shared" si="10"/>
        <v>1.643032E-6</v>
      </c>
      <c r="J82" s="72">
        <f t="shared" si="11"/>
        <v>1.93877776E-8</v>
      </c>
      <c r="K82" s="72">
        <f t="shared" si="12"/>
        <v>-9.9120000071707176E-6</v>
      </c>
      <c r="L82" s="72">
        <f t="shared" si="13"/>
        <v>-1.1696160008461447E-7</v>
      </c>
      <c r="M82" s="72">
        <f t="shared" ca="1" si="14"/>
        <v>1.3960836987178859E-3</v>
      </c>
      <c r="N82" s="72">
        <f t="shared" ca="1" si="15"/>
        <v>5.0000703103895435E-6</v>
      </c>
      <c r="O82" s="80">
        <f t="shared" ca="1" si="16"/>
        <v>690696.37678241904</v>
      </c>
      <c r="P82" s="72">
        <f t="shared" ca="1" si="17"/>
        <v>78173.721549732742</v>
      </c>
      <c r="Q82" s="72">
        <f t="shared" ca="1" si="18"/>
        <v>1335043.016105955</v>
      </c>
      <c r="R82" s="47">
        <f t="shared" ca="1" si="19"/>
        <v>-2.2360836993255738E-3</v>
      </c>
      <c r="S82" s="47"/>
      <c r="T82" s="47"/>
      <c r="U82" s="47"/>
      <c r="V82" s="47"/>
      <c r="W82" s="47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</row>
    <row r="83" spans="1:35">
      <c r="A83" s="78">
        <v>160.5</v>
      </c>
      <c r="B83" s="78">
        <v>1.4849999934085645E-3</v>
      </c>
      <c r="C83" s="78">
        <v>0.6</v>
      </c>
      <c r="D83" s="79">
        <f t="shared" si="5"/>
        <v>1.6049999999999998E-2</v>
      </c>
      <c r="E83" s="79">
        <f t="shared" si="6"/>
        <v>1.4849999934085645E-3</v>
      </c>
      <c r="F83" s="72">
        <f t="shared" si="7"/>
        <v>9.6299999999999979E-3</v>
      </c>
      <c r="G83" s="72">
        <f t="shared" si="8"/>
        <v>8.9099999604513869E-4</v>
      </c>
      <c r="H83" s="72">
        <f t="shared" si="9"/>
        <v>1.5456149999999995E-4</v>
      </c>
      <c r="I83" s="72">
        <f t="shared" si="10"/>
        <v>2.4807120749999988E-6</v>
      </c>
      <c r="J83" s="72">
        <f t="shared" si="11"/>
        <v>3.9815428803749974E-8</v>
      </c>
      <c r="K83" s="72">
        <f t="shared" si="12"/>
        <v>1.4300549936524474E-5</v>
      </c>
      <c r="L83" s="72">
        <f t="shared" si="13"/>
        <v>2.2952382648121778E-7</v>
      </c>
      <c r="M83" s="72">
        <f t="shared" ca="1" si="14"/>
        <v>1.3758888631135331E-3</v>
      </c>
      <c r="N83" s="72">
        <f t="shared" ca="1" si="15"/>
        <v>7.143143252555582E-9</v>
      </c>
      <c r="O83" s="80">
        <f t="shared" ca="1" si="16"/>
        <v>247805.55818473222</v>
      </c>
      <c r="P83" s="72">
        <f t="shared" ca="1" si="17"/>
        <v>26667.668820673098</v>
      </c>
      <c r="Q83" s="72">
        <f t="shared" ca="1" si="18"/>
        <v>475111.12275044713</v>
      </c>
      <c r="R83" s="47">
        <f t="shared" ca="1" si="19"/>
        <v>1.0911113029503134E-4</v>
      </c>
      <c r="S83" s="47"/>
      <c r="T83" s="47"/>
      <c r="U83" s="47"/>
      <c r="V83" s="47"/>
      <c r="W83" s="47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</row>
    <row r="84" spans="1:35">
      <c r="A84" s="78">
        <v>512</v>
      </c>
      <c r="B84" s="78">
        <v>1.2399999977787957E-3</v>
      </c>
      <c r="C84" s="78">
        <v>0.6</v>
      </c>
      <c r="D84" s="79">
        <f t="shared" si="5"/>
        <v>5.1200000000000002E-2</v>
      </c>
      <c r="E84" s="79">
        <f t="shared" si="6"/>
        <v>1.2399999977787957E-3</v>
      </c>
      <c r="F84" s="72">
        <f t="shared" si="7"/>
        <v>3.0720000000000001E-2</v>
      </c>
      <c r="G84" s="72">
        <f t="shared" si="8"/>
        <v>7.4399999866727742E-4</v>
      </c>
      <c r="H84" s="72">
        <f t="shared" si="9"/>
        <v>1.5728640000000002E-3</v>
      </c>
      <c r="I84" s="72">
        <f t="shared" si="10"/>
        <v>8.0530636800000009E-5</v>
      </c>
      <c r="J84" s="72">
        <f t="shared" si="11"/>
        <v>4.1231686041600009E-6</v>
      </c>
      <c r="K84" s="72">
        <f t="shared" si="12"/>
        <v>3.8092799931764607E-5</v>
      </c>
      <c r="L84" s="72">
        <f t="shared" si="13"/>
        <v>1.950351356506348E-6</v>
      </c>
      <c r="M84" s="72">
        <f t="shared" ca="1" si="14"/>
        <v>1.2522592892593375E-3</v>
      </c>
      <c r="N84" s="72">
        <f t="shared" ca="1" si="15"/>
        <v>9.0174136562932086E-11</v>
      </c>
      <c r="O84" s="80">
        <f t="shared" ca="1" si="16"/>
        <v>239914.98126395734</v>
      </c>
      <c r="P84" s="72">
        <f t="shared" ca="1" si="17"/>
        <v>15685.320448346101</v>
      </c>
      <c r="Q84" s="72">
        <f t="shared" ca="1" si="18"/>
        <v>426969.92604140035</v>
      </c>
      <c r="R84" s="47">
        <f t="shared" ca="1" si="19"/>
        <v>-1.2259291480541884E-5</v>
      </c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</row>
    <row r="85" spans="1:35">
      <c r="A85" s="78">
        <v>512.5</v>
      </c>
      <c r="B85" s="78">
        <v>-4.974999996193219E-3</v>
      </c>
      <c r="C85" s="78">
        <v>0.2</v>
      </c>
      <c r="D85" s="79">
        <f t="shared" ref="D85:D148" si="20">A85/A$18</f>
        <v>5.1249999999999997E-2</v>
      </c>
      <c r="E85" s="79">
        <f t="shared" ref="E85:E148" si="21">B85/B$18</f>
        <v>-4.974999996193219E-3</v>
      </c>
      <c r="F85" s="72">
        <f t="shared" ref="F85:F148" si="22">$C85*D85</f>
        <v>1.025E-2</v>
      </c>
      <c r="G85" s="72">
        <f t="shared" ref="G85:G148" si="23">$C85*E85</f>
        <v>-9.9499999923864375E-4</v>
      </c>
      <c r="H85" s="72">
        <f t="shared" ref="H85:H148" si="24">C85*D85*D85</f>
        <v>5.2531249999999995E-4</v>
      </c>
      <c r="I85" s="72">
        <f t="shared" ref="I85:I148" si="25">C85*D85*D85*D85</f>
        <v>2.6922265624999996E-5</v>
      </c>
      <c r="J85" s="72">
        <f t="shared" ref="J85:J148" si="26">C85*D85*D85*D85*D85</f>
        <v>1.3797661132812498E-6</v>
      </c>
      <c r="K85" s="72">
        <f t="shared" ref="K85:K148" si="27">C85*E85*D85</f>
        <v>-5.0993749960980488E-5</v>
      </c>
      <c r="L85" s="72">
        <f t="shared" ref="L85:L148" si="28">C85*E85*D85*D85</f>
        <v>-2.6134296855002499E-6</v>
      </c>
      <c r="M85" s="72">
        <f t="shared" ref="M85:M148" ca="1" si="29">+E$4+E$5*D85+E$6*D85^2</f>
        <v>1.2521385756160733E-3</v>
      </c>
      <c r="N85" s="72">
        <f t="shared" ref="N85:N148" ca="1" si="30">C85*(M85-E85)^2</f>
        <v>7.7554509585030172E-6</v>
      </c>
      <c r="O85" s="80">
        <f t="shared" ref="O85:O148" ca="1" si="31">(C85*O$1-O$2*F85+O$3*H85)^2</f>
        <v>26655.848269332975</v>
      </c>
      <c r="P85" s="72">
        <f t="shared" ref="P85:P148" ca="1" si="32">(-C85*O$2+O$4*F85-O$5*H85)^2</f>
        <v>1741.2638980307299</v>
      </c>
      <c r="Q85" s="72">
        <f t="shared" ref="Q85:Q148" ca="1" si="33">+(C85*O$3-F85*O$5+H85*O$6)^2</f>
        <v>47433.157633083734</v>
      </c>
      <c r="R85" s="47">
        <f t="shared" ref="R85:R148" ca="1" si="34">+E85-M85</f>
        <v>-6.2271385718092927E-3</v>
      </c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</row>
    <row r="86" spans="1:35">
      <c r="A86" s="78">
        <v>514.5</v>
      </c>
      <c r="B86" s="78">
        <v>-8.349999989150092E-4</v>
      </c>
      <c r="C86" s="78">
        <v>1</v>
      </c>
      <c r="D86" s="79">
        <f t="shared" si="20"/>
        <v>5.1450000000000003E-2</v>
      </c>
      <c r="E86" s="79">
        <f t="shared" si="21"/>
        <v>-8.349999989150092E-4</v>
      </c>
      <c r="F86" s="72">
        <f t="shared" si="22"/>
        <v>5.1450000000000003E-2</v>
      </c>
      <c r="G86" s="72">
        <f t="shared" si="23"/>
        <v>-8.349999989150092E-4</v>
      </c>
      <c r="H86" s="72">
        <f t="shared" si="24"/>
        <v>2.6471025000000003E-3</v>
      </c>
      <c r="I86" s="72">
        <f t="shared" si="25"/>
        <v>1.3619342362500002E-4</v>
      </c>
      <c r="J86" s="72">
        <f t="shared" si="26"/>
        <v>7.0071516455062515E-6</v>
      </c>
      <c r="K86" s="72">
        <f t="shared" si="27"/>
        <v>-4.2960749944177222E-5</v>
      </c>
      <c r="L86" s="72">
        <f t="shared" si="28"/>
        <v>-2.210330584627918E-6</v>
      </c>
      <c r="M86" s="72">
        <f t="shared" ca="1" si="29"/>
        <v>1.2516572877006296E-3</v>
      </c>
      <c r="N86" s="72">
        <f t="shared" ca="1" si="30"/>
        <v>4.3541386317861402E-6</v>
      </c>
      <c r="O86" s="80">
        <f t="shared" ca="1" si="31"/>
        <v>666258.93268617126</v>
      </c>
      <c r="P86" s="72">
        <f t="shared" ca="1" si="32"/>
        <v>43376.790740761586</v>
      </c>
      <c r="Q86" s="72">
        <f t="shared" ca="1" si="33"/>
        <v>1185034.1978273129</v>
      </c>
      <c r="R86" s="47">
        <f t="shared" ca="1" si="34"/>
        <v>-2.0866572866156388E-3</v>
      </c>
      <c r="S86" s="47"/>
      <c r="T86" s="47"/>
      <c r="U86" s="47"/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</row>
    <row r="87" spans="1:35">
      <c r="A87" s="78">
        <v>790.5</v>
      </c>
      <c r="B87" s="78">
        <v>3.3849999963422306E-3</v>
      </c>
      <c r="C87" s="78">
        <v>0.4</v>
      </c>
      <c r="D87" s="79">
        <f t="shared" si="20"/>
        <v>7.9049999999999995E-2</v>
      </c>
      <c r="E87" s="79">
        <f t="shared" si="21"/>
        <v>3.3849999963422306E-3</v>
      </c>
      <c r="F87" s="72">
        <f t="shared" si="22"/>
        <v>3.1620000000000002E-2</v>
      </c>
      <c r="G87" s="72">
        <f t="shared" si="23"/>
        <v>1.3539999985368923E-3</v>
      </c>
      <c r="H87" s="72">
        <f t="shared" si="24"/>
        <v>2.499561E-3</v>
      </c>
      <c r="I87" s="72">
        <f t="shared" si="25"/>
        <v>1.9759029704999998E-4</v>
      </c>
      <c r="J87" s="72">
        <f t="shared" si="26"/>
        <v>1.5619512981802497E-5</v>
      </c>
      <c r="K87" s="72">
        <f t="shared" si="27"/>
        <v>1.0703369988434134E-4</v>
      </c>
      <c r="L87" s="72">
        <f t="shared" si="28"/>
        <v>8.4610139758571816E-6</v>
      </c>
      <c r="M87" s="72">
        <f t="shared" ca="1" si="29"/>
        <v>1.2092808564423472E-3</v>
      </c>
      <c r="N87" s="72">
        <f t="shared" ca="1" si="30"/>
        <v>1.8935015102906754E-6</v>
      </c>
      <c r="O87" s="80">
        <f t="shared" ca="1" si="31"/>
        <v>103360.46588023962</v>
      </c>
      <c r="P87" s="72">
        <f t="shared" ca="1" si="32"/>
        <v>3889.0978891072205</v>
      </c>
      <c r="Q87" s="72">
        <f t="shared" ca="1" si="33"/>
        <v>171569.95229009673</v>
      </c>
      <c r="R87" s="47">
        <f t="shared" ca="1" si="34"/>
        <v>2.1757191398998833E-3</v>
      </c>
      <c r="S87" s="47"/>
      <c r="T87" s="47"/>
      <c r="U87" s="47"/>
      <c r="V87" s="47"/>
      <c r="W87" s="47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</row>
    <row r="88" spans="1:35">
      <c r="A88" s="78">
        <v>962.5</v>
      </c>
      <c r="B88" s="78">
        <v>9.2500000027939677E-4</v>
      </c>
      <c r="C88" s="78">
        <v>1</v>
      </c>
      <c r="D88" s="79">
        <f t="shared" si="20"/>
        <v>9.6250000000000002E-2</v>
      </c>
      <c r="E88" s="79">
        <f t="shared" si="21"/>
        <v>9.2500000027939677E-4</v>
      </c>
      <c r="F88" s="72">
        <f t="shared" si="22"/>
        <v>9.6250000000000002E-2</v>
      </c>
      <c r="G88" s="72">
        <f t="shared" si="23"/>
        <v>9.2500000027939677E-4</v>
      </c>
      <c r="H88" s="72">
        <f t="shared" si="24"/>
        <v>9.2640624999999997E-3</v>
      </c>
      <c r="I88" s="72">
        <f t="shared" si="25"/>
        <v>8.9166601562500004E-4</v>
      </c>
      <c r="J88" s="72">
        <f t="shared" si="26"/>
        <v>8.5822854003906254E-5</v>
      </c>
      <c r="K88" s="72">
        <f t="shared" si="27"/>
        <v>8.903125002689194E-5</v>
      </c>
      <c r="L88" s="72">
        <f t="shared" si="28"/>
        <v>8.56925781508835E-6</v>
      </c>
      <c r="M88" s="72">
        <f t="shared" ca="1" si="29"/>
        <v>1.2070164296155285E-3</v>
      </c>
      <c r="N88" s="72">
        <f t="shared" ca="1" si="30"/>
        <v>7.9533266415501372E-8</v>
      </c>
      <c r="O88" s="80">
        <f t="shared" ca="1" si="31"/>
        <v>632099.45360287547</v>
      </c>
      <c r="P88" s="72">
        <f t="shared" ca="1" si="32"/>
        <v>14919.69306307365</v>
      </c>
      <c r="Q88" s="72">
        <f t="shared" ca="1" si="33"/>
        <v>999481.49242157827</v>
      </c>
      <c r="R88" s="47">
        <f t="shared" ca="1" si="34"/>
        <v>-2.820164293361317E-4</v>
      </c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</row>
    <row r="89" spans="1:35">
      <c r="A89" s="78">
        <v>965</v>
      </c>
      <c r="B89" s="78">
        <v>2.499999973224476E-4</v>
      </c>
      <c r="C89" s="78">
        <v>1</v>
      </c>
      <c r="D89" s="79">
        <f t="shared" si="20"/>
        <v>9.6500000000000002E-2</v>
      </c>
      <c r="E89" s="79">
        <f t="shared" si="21"/>
        <v>2.499999973224476E-4</v>
      </c>
      <c r="F89" s="72">
        <f t="shared" si="22"/>
        <v>9.6500000000000002E-2</v>
      </c>
      <c r="G89" s="72">
        <f t="shared" si="23"/>
        <v>2.499999973224476E-4</v>
      </c>
      <c r="H89" s="72">
        <f t="shared" si="24"/>
        <v>9.3122500000000011E-3</v>
      </c>
      <c r="I89" s="72">
        <f t="shared" si="25"/>
        <v>8.9863212500000016E-4</v>
      </c>
      <c r="J89" s="72">
        <f t="shared" si="26"/>
        <v>8.6718000062500019E-5</v>
      </c>
      <c r="K89" s="72">
        <f t="shared" si="27"/>
        <v>2.4124999741616195E-5</v>
      </c>
      <c r="L89" s="72">
        <f t="shared" si="28"/>
        <v>2.3280624750659628E-6</v>
      </c>
      <c r="M89" s="72">
        <f t="shared" ca="1" si="29"/>
        <v>1.2071202073116799E-3</v>
      </c>
      <c r="N89" s="72">
        <f t="shared" ca="1" si="30"/>
        <v>9.1607909636983204E-7</v>
      </c>
      <c r="O89" s="80">
        <f t="shared" ca="1" si="31"/>
        <v>631890.34673184087</v>
      </c>
      <c r="P89" s="72">
        <f t="shared" ca="1" si="32"/>
        <v>14798.505671723296</v>
      </c>
      <c r="Q89" s="72">
        <f t="shared" ca="1" si="33"/>
        <v>998411.09193841566</v>
      </c>
      <c r="R89" s="47">
        <f t="shared" ca="1" si="34"/>
        <v>-9.5712020998923227E-4</v>
      </c>
      <c r="S89" s="47"/>
      <c r="T89" s="47"/>
      <c r="U89" s="47"/>
      <c r="V89" s="47"/>
      <c r="W89" s="47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</row>
    <row r="90" spans="1:35">
      <c r="A90" s="78">
        <v>1373</v>
      </c>
      <c r="B90" s="78">
        <v>5.1000000530621037E-4</v>
      </c>
      <c r="C90" s="78">
        <v>1</v>
      </c>
      <c r="D90" s="79">
        <f t="shared" si="20"/>
        <v>0.13730000000000001</v>
      </c>
      <c r="E90" s="79">
        <f t="shared" si="21"/>
        <v>5.1000000530621037E-4</v>
      </c>
      <c r="F90" s="72">
        <f t="shared" si="22"/>
        <v>0.13730000000000001</v>
      </c>
      <c r="G90" s="72">
        <f t="shared" si="23"/>
        <v>5.1000000530621037E-4</v>
      </c>
      <c r="H90" s="72">
        <f t="shared" si="24"/>
        <v>1.8851290000000003E-2</v>
      </c>
      <c r="I90" s="72">
        <f t="shared" si="25"/>
        <v>2.5882821170000007E-3</v>
      </c>
      <c r="J90" s="72">
        <f t="shared" si="26"/>
        <v>3.5537113466410013E-4</v>
      </c>
      <c r="K90" s="72">
        <f t="shared" si="27"/>
        <v>7.0023000728542691E-5</v>
      </c>
      <c r="L90" s="72">
        <f t="shared" si="28"/>
        <v>9.6141580000289112E-6</v>
      </c>
      <c r="M90" s="72">
        <f t="shared" ca="1" si="29"/>
        <v>1.2765347440697595E-3</v>
      </c>
      <c r="N90" s="72">
        <f t="shared" ca="1" si="30"/>
        <v>5.875755057313026E-7</v>
      </c>
      <c r="O90" s="80">
        <f t="shared" ca="1" si="31"/>
        <v>595191.9356356432</v>
      </c>
      <c r="P90" s="72">
        <f t="shared" ca="1" si="32"/>
        <v>1449.6199962423655</v>
      </c>
      <c r="Q90" s="72">
        <f t="shared" ca="1" si="33"/>
        <v>820686.02365486568</v>
      </c>
      <c r="R90" s="47">
        <f t="shared" ca="1" si="34"/>
        <v>-7.6653473876354917E-4</v>
      </c>
      <c r="S90" s="47"/>
      <c r="T90" s="47"/>
      <c r="U90" s="47"/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</row>
    <row r="91" spans="1:35">
      <c r="A91" s="78">
        <v>1377.5</v>
      </c>
      <c r="B91" s="78">
        <v>2.7499999850988388E-4</v>
      </c>
      <c r="C91" s="78">
        <v>1</v>
      </c>
      <c r="D91" s="79">
        <f t="shared" si="20"/>
        <v>0.13775000000000001</v>
      </c>
      <c r="E91" s="79">
        <f t="shared" si="21"/>
        <v>2.7499999850988388E-4</v>
      </c>
      <c r="F91" s="72">
        <f t="shared" si="22"/>
        <v>0.13775000000000001</v>
      </c>
      <c r="G91" s="72">
        <f t="shared" si="23"/>
        <v>2.7499999850988388E-4</v>
      </c>
      <c r="H91" s="72">
        <f t="shared" si="24"/>
        <v>1.8975062500000004E-2</v>
      </c>
      <c r="I91" s="72">
        <f t="shared" si="25"/>
        <v>2.6138148593750007E-3</v>
      </c>
      <c r="J91" s="72">
        <f t="shared" si="26"/>
        <v>3.6005299687890638E-4</v>
      </c>
      <c r="K91" s="72">
        <f t="shared" si="27"/>
        <v>3.7881249794736509E-5</v>
      </c>
      <c r="L91" s="72">
        <f t="shared" si="28"/>
        <v>5.2181421592249544E-6</v>
      </c>
      <c r="M91" s="72">
        <f t="shared" ca="1" si="29"/>
        <v>1.2778819672171142E-3</v>
      </c>
      <c r="N91" s="72">
        <f t="shared" ca="1" si="30"/>
        <v>1.00577224315809E-6</v>
      </c>
      <c r="O91" s="80">
        <f t="shared" ca="1" si="31"/>
        <v>594759.70415517839</v>
      </c>
      <c r="P91" s="72">
        <f t="shared" ca="1" si="32"/>
        <v>1378.2603136401333</v>
      </c>
      <c r="Q91" s="72">
        <f t="shared" ca="1" si="33"/>
        <v>818704.5812680067</v>
      </c>
      <c r="R91" s="47">
        <f t="shared" ca="1" si="34"/>
        <v>-1.0028819687072303E-3</v>
      </c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</row>
    <row r="92" spans="1:35">
      <c r="A92" s="78">
        <v>1410.5</v>
      </c>
      <c r="B92" s="78">
        <v>2.9849999991711229E-3</v>
      </c>
      <c r="C92" s="78">
        <v>1</v>
      </c>
      <c r="D92" s="79">
        <f t="shared" si="20"/>
        <v>0.14105000000000001</v>
      </c>
      <c r="E92" s="79">
        <f t="shared" si="21"/>
        <v>2.9849999991711229E-3</v>
      </c>
      <c r="F92" s="72">
        <f t="shared" si="22"/>
        <v>0.14105000000000001</v>
      </c>
      <c r="G92" s="72">
        <f t="shared" si="23"/>
        <v>2.9849999991711229E-3</v>
      </c>
      <c r="H92" s="72">
        <f t="shared" si="24"/>
        <v>1.9895102500000001E-2</v>
      </c>
      <c r="I92" s="72">
        <f t="shared" si="25"/>
        <v>2.8062042076250002E-3</v>
      </c>
      <c r="J92" s="72">
        <f t="shared" si="26"/>
        <v>3.9581510348550629E-4</v>
      </c>
      <c r="K92" s="72">
        <f t="shared" si="27"/>
        <v>4.2103424988308691E-4</v>
      </c>
      <c r="L92" s="72">
        <f t="shared" si="28"/>
        <v>5.9386880946009415E-5</v>
      </c>
      <c r="M92" s="72">
        <f t="shared" ca="1" si="29"/>
        <v>1.2881493513903757E-3</v>
      </c>
      <c r="N92" s="72">
        <f t="shared" ca="1" si="30"/>
        <v>2.8793021208739412E-6</v>
      </c>
      <c r="O92" s="80">
        <f t="shared" ca="1" si="31"/>
        <v>591572.47052609269</v>
      </c>
      <c r="P92" s="72">
        <f t="shared" ca="1" si="32"/>
        <v>908.89442151050139</v>
      </c>
      <c r="Q92" s="72">
        <f t="shared" ca="1" si="33"/>
        <v>804169.02872063615</v>
      </c>
      <c r="R92" s="47">
        <f t="shared" ca="1" si="34"/>
        <v>1.6968506477807472E-3</v>
      </c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</row>
    <row r="93" spans="1:35">
      <c r="A93" s="78">
        <v>1851.5</v>
      </c>
      <c r="B93" s="78">
        <v>-4.5000000682193786E-5</v>
      </c>
      <c r="C93" s="78">
        <v>1</v>
      </c>
      <c r="D93" s="79">
        <f t="shared" si="20"/>
        <v>0.18515000000000001</v>
      </c>
      <c r="E93" s="79">
        <f t="shared" si="21"/>
        <v>-4.5000000682193786E-5</v>
      </c>
      <c r="F93" s="72">
        <f t="shared" si="22"/>
        <v>0.18515000000000001</v>
      </c>
      <c r="G93" s="72">
        <f t="shared" si="23"/>
        <v>-4.5000000682193786E-5</v>
      </c>
      <c r="H93" s="72">
        <f t="shared" si="24"/>
        <v>3.4280522500000001E-2</v>
      </c>
      <c r="I93" s="72">
        <f t="shared" si="25"/>
        <v>6.3470387408750004E-3</v>
      </c>
      <c r="J93" s="72">
        <f t="shared" si="26"/>
        <v>1.1751542228730064E-3</v>
      </c>
      <c r="K93" s="72">
        <f t="shared" si="27"/>
        <v>-8.3317501263081795E-6</v>
      </c>
      <c r="L93" s="72">
        <f t="shared" si="28"/>
        <v>-1.5426235358859596E-6</v>
      </c>
      <c r="M93" s="72">
        <f t="shared" ca="1" si="29"/>
        <v>1.4908558814015836E-3</v>
      </c>
      <c r="N93" s="72">
        <f t="shared" ca="1" si="30"/>
        <v>2.358853290531338E-6</v>
      </c>
      <c r="O93" s="80">
        <f t="shared" ca="1" si="31"/>
        <v>546170.47079702874</v>
      </c>
      <c r="P93" s="72">
        <f t="shared" ca="1" si="32"/>
        <v>4375.7676246534165</v>
      </c>
      <c r="Q93" s="72">
        <f t="shared" ca="1" si="33"/>
        <v>610857.10326010885</v>
      </c>
      <c r="R93" s="47">
        <f t="shared" ca="1" si="34"/>
        <v>-1.5358558820837774E-3</v>
      </c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</row>
    <row r="94" spans="1:35">
      <c r="A94" s="78">
        <v>2146</v>
      </c>
      <c r="B94" s="78">
        <v>1.6200000027311035E-3</v>
      </c>
      <c r="C94" s="78">
        <v>1</v>
      </c>
      <c r="D94" s="79">
        <f t="shared" si="20"/>
        <v>0.21460000000000001</v>
      </c>
      <c r="E94" s="79">
        <f t="shared" si="21"/>
        <v>1.6200000027311035E-3</v>
      </c>
      <c r="F94" s="72">
        <f t="shared" si="22"/>
        <v>0.21460000000000001</v>
      </c>
      <c r="G94" s="72">
        <f t="shared" si="23"/>
        <v>1.6200000027311035E-3</v>
      </c>
      <c r="H94" s="72">
        <f t="shared" si="24"/>
        <v>4.6053160000000003E-2</v>
      </c>
      <c r="I94" s="72">
        <f t="shared" si="25"/>
        <v>9.8830081360000016E-3</v>
      </c>
      <c r="J94" s="72">
        <f t="shared" si="26"/>
        <v>2.1208935459856005E-3</v>
      </c>
      <c r="K94" s="72">
        <f t="shared" si="27"/>
        <v>3.4765200058609481E-4</v>
      </c>
      <c r="L94" s="72">
        <f t="shared" si="28"/>
        <v>7.4606119325775955E-5</v>
      </c>
      <c r="M94" s="72">
        <f t="shared" ca="1" si="29"/>
        <v>1.6940924902128544E-3</v>
      </c>
      <c r="N94" s="72">
        <f t="shared" ca="1" si="30"/>
        <v>5.4896967012334172E-9</v>
      </c>
      <c r="O94" s="80">
        <f t="shared" ca="1" si="31"/>
        <v>513212.90664509346</v>
      </c>
      <c r="P94" s="72">
        <f t="shared" ca="1" si="32"/>
        <v>17856.046689409148</v>
      </c>
      <c r="Q94" s="72">
        <f t="shared" ca="1" si="33"/>
        <v>485848.7879317929</v>
      </c>
      <c r="R94" s="47">
        <f t="shared" ca="1" si="34"/>
        <v>-7.4092487481750924E-5</v>
      </c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</row>
    <row r="95" spans="1:35">
      <c r="A95" s="78">
        <v>2245.5</v>
      </c>
      <c r="B95" s="78">
        <v>-3.3649999968474731E-3</v>
      </c>
      <c r="C95" s="78">
        <v>1</v>
      </c>
      <c r="D95" s="79">
        <f t="shared" si="20"/>
        <v>0.22455</v>
      </c>
      <c r="E95" s="79">
        <f t="shared" si="21"/>
        <v>-3.3649999968474731E-3</v>
      </c>
      <c r="F95" s="72">
        <f t="shared" si="22"/>
        <v>0.22455</v>
      </c>
      <c r="G95" s="72">
        <f t="shared" si="23"/>
        <v>-3.3649999968474731E-3</v>
      </c>
      <c r="H95" s="72">
        <f t="shared" si="24"/>
        <v>5.04227025E-2</v>
      </c>
      <c r="I95" s="72">
        <f t="shared" si="25"/>
        <v>1.1322417846374999E-2</v>
      </c>
      <c r="J95" s="72">
        <f t="shared" si="26"/>
        <v>2.5424489274035061E-3</v>
      </c>
      <c r="K95" s="72">
        <f t="shared" si="27"/>
        <v>-7.5561074929210003E-4</v>
      </c>
      <c r="L95" s="72">
        <f t="shared" si="28"/>
        <v>-1.6967239375354105E-4</v>
      </c>
      <c r="M95" s="72">
        <f t="shared" ca="1" si="29"/>
        <v>1.7750417052745328E-3</v>
      </c>
      <c r="N95" s="72">
        <f t="shared" ca="1" si="30"/>
        <v>2.6420028699553291E-5</v>
      </c>
      <c r="O95" s="80">
        <f t="shared" ca="1" si="31"/>
        <v>501657.89483950654</v>
      </c>
      <c r="P95" s="72">
        <f t="shared" ca="1" si="32"/>
        <v>24648.360330709078</v>
      </c>
      <c r="Q95" s="72">
        <f t="shared" ca="1" si="33"/>
        <v>445000.72880043346</v>
      </c>
      <c r="R95" s="47">
        <f t="shared" ca="1" si="34"/>
        <v>-5.1400417021220061E-3</v>
      </c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</row>
    <row r="96" spans="1:35">
      <c r="A96" s="78">
        <v>2260</v>
      </c>
      <c r="B96" s="78">
        <v>4.6999999904073775E-4</v>
      </c>
      <c r="C96" s="78">
        <v>1</v>
      </c>
      <c r="D96" s="79">
        <f t="shared" si="20"/>
        <v>0.22600000000000001</v>
      </c>
      <c r="E96" s="79">
        <f t="shared" si="21"/>
        <v>4.6999999904073775E-4</v>
      </c>
      <c r="F96" s="72">
        <f t="shared" si="22"/>
        <v>0.22600000000000001</v>
      </c>
      <c r="G96" s="72">
        <f t="shared" si="23"/>
        <v>4.6999999904073775E-4</v>
      </c>
      <c r="H96" s="72">
        <f t="shared" si="24"/>
        <v>5.1076000000000003E-2</v>
      </c>
      <c r="I96" s="72">
        <f t="shared" si="25"/>
        <v>1.1543176E-2</v>
      </c>
      <c r="J96" s="72">
        <f t="shared" si="26"/>
        <v>2.6087577760000001E-3</v>
      </c>
      <c r="K96" s="72">
        <f t="shared" si="27"/>
        <v>1.0621999978320674E-4</v>
      </c>
      <c r="L96" s="72">
        <f t="shared" si="28"/>
        <v>2.4005719951004722E-5</v>
      </c>
      <c r="M96" s="72">
        <f t="shared" ca="1" si="29"/>
        <v>1.7873562615618843E-3</v>
      </c>
      <c r="N96" s="72">
        <f t="shared" ca="1" si="30"/>
        <v>1.7354275224036839E-6</v>
      </c>
      <c r="O96" s="80">
        <f t="shared" ca="1" si="31"/>
        <v>499957.55716532242</v>
      </c>
      <c r="P96" s="72">
        <f t="shared" ca="1" si="32"/>
        <v>25737.155668184394</v>
      </c>
      <c r="Q96" s="72">
        <f t="shared" ca="1" si="33"/>
        <v>439120.57089071523</v>
      </c>
      <c r="R96" s="47">
        <f t="shared" ca="1" si="34"/>
        <v>-1.3173562625211465E-3</v>
      </c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</row>
    <row r="97" spans="1:35">
      <c r="A97" s="78">
        <v>2278.5</v>
      </c>
      <c r="B97" s="78">
        <v>1.4450000016950071E-3</v>
      </c>
      <c r="C97" s="78">
        <v>1</v>
      </c>
      <c r="D97" s="79">
        <f t="shared" si="20"/>
        <v>0.22785</v>
      </c>
      <c r="E97" s="79">
        <f t="shared" si="21"/>
        <v>1.4450000016950071E-3</v>
      </c>
      <c r="F97" s="72">
        <f t="shared" si="22"/>
        <v>0.22785</v>
      </c>
      <c r="G97" s="72">
        <f t="shared" si="23"/>
        <v>1.4450000016950071E-3</v>
      </c>
      <c r="H97" s="72">
        <f t="shared" si="24"/>
        <v>5.1915622500000001E-2</v>
      </c>
      <c r="I97" s="72">
        <f t="shared" si="25"/>
        <v>1.1828974586624999E-2</v>
      </c>
      <c r="J97" s="72">
        <f t="shared" si="26"/>
        <v>2.695231859562506E-3</v>
      </c>
      <c r="K97" s="72">
        <f t="shared" si="27"/>
        <v>3.2924325038620738E-4</v>
      </c>
      <c r="L97" s="72">
        <f t="shared" si="28"/>
        <v>7.5018074600497348E-5</v>
      </c>
      <c r="M97" s="72">
        <f t="shared" ca="1" si="29"/>
        <v>1.8032592257196593E-3</v>
      </c>
      <c r="N97" s="72">
        <f t="shared" ca="1" si="30"/>
        <v>1.2834967159874594E-7</v>
      </c>
      <c r="O97" s="80">
        <f t="shared" ca="1" si="31"/>
        <v>497782.24486795824</v>
      </c>
      <c r="P97" s="72">
        <f t="shared" ca="1" si="32"/>
        <v>27163.415931536256</v>
      </c>
      <c r="Q97" s="72">
        <f t="shared" ca="1" si="33"/>
        <v>431646.83334318956</v>
      </c>
      <c r="R97" s="47">
        <f t="shared" ca="1" si="34"/>
        <v>-3.5825922402465222E-4</v>
      </c>
      <c r="S97" s="47"/>
      <c r="T97" s="47"/>
      <c r="U97" s="47"/>
      <c r="V97" s="47"/>
      <c r="W97" s="47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</row>
    <row r="98" spans="1:35">
      <c r="A98" s="78">
        <v>2376</v>
      </c>
      <c r="B98" s="78">
        <v>2.6199999992968515E-3</v>
      </c>
      <c r="C98" s="78">
        <v>1</v>
      </c>
      <c r="D98" s="79">
        <f t="shared" si="20"/>
        <v>0.23760000000000001</v>
      </c>
      <c r="E98" s="79">
        <f t="shared" si="21"/>
        <v>2.6199999992968515E-3</v>
      </c>
      <c r="F98" s="72">
        <f t="shared" si="22"/>
        <v>0.23760000000000001</v>
      </c>
      <c r="G98" s="72">
        <f t="shared" si="23"/>
        <v>2.6199999992968515E-3</v>
      </c>
      <c r="H98" s="72">
        <f t="shared" si="24"/>
        <v>5.6453760000000006E-2</v>
      </c>
      <c r="I98" s="72">
        <f t="shared" si="25"/>
        <v>1.3413413376000001E-2</v>
      </c>
      <c r="J98" s="72">
        <f t="shared" si="26"/>
        <v>3.1870270181376002E-3</v>
      </c>
      <c r="K98" s="72">
        <f t="shared" si="27"/>
        <v>6.225119998329319E-4</v>
      </c>
      <c r="L98" s="72">
        <f t="shared" si="28"/>
        <v>1.4790885116030463E-4</v>
      </c>
      <c r="M98" s="72">
        <f t="shared" ca="1" si="29"/>
        <v>1.8906159244511786E-3</v>
      </c>
      <c r="N98" s="72">
        <f t="shared" ca="1" si="30"/>
        <v>5.320011286384781E-7</v>
      </c>
      <c r="O98" s="80">
        <f t="shared" ca="1" si="31"/>
        <v>486211.062927583</v>
      </c>
      <c r="P98" s="72">
        <f t="shared" ca="1" si="32"/>
        <v>35377.905568777183</v>
      </c>
      <c r="Q98" s="72">
        <f t="shared" ca="1" si="33"/>
        <v>392818.78182526055</v>
      </c>
      <c r="R98" s="47">
        <f t="shared" ca="1" si="34"/>
        <v>7.2938407484567287E-4</v>
      </c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</row>
    <row r="99" spans="1:35">
      <c r="A99" s="78">
        <v>3179.5</v>
      </c>
      <c r="B99" s="78">
        <v>2.6149999976041727E-3</v>
      </c>
      <c r="C99" s="78">
        <v>1</v>
      </c>
      <c r="D99" s="79">
        <f t="shared" si="20"/>
        <v>0.31795000000000001</v>
      </c>
      <c r="E99" s="79">
        <f t="shared" si="21"/>
        <v>2.6149999976041727E-3</v>
      </c>
      <c r="F99" s="72">
        <f t="shared" si="22"/>
        <v>0.31795000000000001</v>
      </c>
      <c r="G99" s="72">
        <f t="shared" si="23"/>
        <v>2.6149999976041727E-3</v>
      </c>
      <c r="H99" s="72">
        <f t="shared" si="24"/>
        <v>0.10109220250000001</v>
      </c>
      <c r="I99" s="72">
        <f t="shared" si="25"/>
        <v>3.2142265784875002E-2</v>
      </c>
      <c r="J99" s="72">
        <f t="shared" si="26"/>
        <v>1.0219633406301007E-2</v>
      </c>
      <c r="K99" s="72">
        <f t="shared" si="27"/>
        <v>8.3143924923824669E-4</v>
      </c>
      <c r="L99" s="72">
        <f t="shared" si="28"/>
        <v>2.6435610929530055E-4</v>
      </c>
      <c r="M99" s="72">
        <f t="shared" ca="1" si="29"/>
        <v>2.8373621711247372E-3</v>
      </c>
      <c r="N99" s="72">
        <f t="shared" ca="1" si="30"/>
        <v>4.9444936212789635E-8</v>
      </c>
      <c r="O99" s="80">
        <f t="shared" ca="1" si="31"/>
        <v>385416.21946316655</v>
      </c>
      <c r="P99" s="72">
        <f t="shared" ca="1" si="32"/>
        <v>152497.01670646091</v>
      </c>
      <c r="Q99" s="72">
        <f t="shared" ca="1" si="33"/>
        <v>123907.68104052522</v>
      </c>
      <c r="R99" s="47">
        <f t="shared" ca="1" si="34"/>
        <v>-2.2236217352056449E-4</v>
      </c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7"/>
      <c r="AG99" s="47"/>
      <c r="AH99" s="47"/>
      <c r="AI99" s="47"/>
    </row>
    <row r="100" spans="1:35">
      <c r="A100" s="78">
        <v>3328</v>
      </c>
      <c r="B100" s="78">
        <v>-3.4000000596279278E-4</v>
      </c>
      <c r="C100" s="78">
        <v>1</v>
      </c>
      <c r="D100" s="79">
        <f t="shared" si="20"/>
        <v>0.33279999999999998</v>
      </c>
      <c r="E100" s="79">
        <f t="shared" si="21"/>
        <v>-3.4000000596279278E-4</v>
      </c>
      <c r="F100" s="72">
        <f t="shared" si="22"/>
        <v>0.33279999999999998</v>
      </c>
      <c r="G100" s="72">
        <f t="shared" si="23"/>
        <v>-3.4000000596279278E-4</v>
      </c>
      <c r="H100" s="72">
        <f t="shared" si="24"/>
        <v>0.11075583999999999</v>
      </c>
      <c r="I100" s="72">
        <f t="shared" si="25"/>
        <v>3.6859543551999996E-2</v>
      </c>
      <c r="J100" s="72">
        <f t="shared" si="26"/>
        <v>1.2266856094105598E-2</v>
      </c>
      <c r="K100" s="72">
        <f t="shared" si="27"/>
        <v>-1.1315200198441744E-4</v>
      </c>
      <c r="L100" s="72">
        <f t="shared" si="28"/>
        <v>-3.7656986260414124E-5</v>
      </c>
      <c r="M100" s="72">
        <f t="shared" ca="1" si="29"/>
        <v>3.0566327348032661E-3</v>
      </c>
      <c r="N100" s="72">
        <f t="shared" ca="1" si="30"/>
        <v>1.1537113975643949E-5</v>
      </c>
      <c r="O100" s="80">
        <f t="shared" ca="1" si="31"/>
        <v>366058.42365881801</v>
      </c>
      <c r="P100" s="72">
        <f t="shared" ca="1" si="32"/>
        <v>184889.28547277834</v>
      </c>
      <c r="Q100" s="72">
        <f t="shared" ca="1" si="33"/>
        <v>87763.807017938263</v>
      </c>
      <c r="R100" s="47">
        <f t="shared" ca="1" si="34"/>
        <v>-3.3966327407660589E-3</v>
      </c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</row>
    <row r="101" spans="1:35">
      <c r="A101" s="78">
        <v>3753</v>
      </c>
      <c r="B101" s="78">
        <v>1.3699999981326982E-3</v>
      </c>
      <c r="C101" s="78">
        <v>1</v>
      </c>
      <c r="D101" s="79">
        <f t="shared" si="20"/>
        <v>0.37530000000000002</v>
      </c>
      <c r="E101" s="79">
        <f t="shared" si="21"/>
        <v>1.3699999981326982E-3</v>
      </c>
      <c r="F101" s="72">
        <f t="shared" si="22"/>
        <v>0.37530000000000002</v>
      </c>
      <c r="G101" s="72">
        <f t="shared" si="23"/>
        <v>1.3699999981326982E-3</v>
      </c>
      <c r="H101" s="72">
        <f t="shared" si="24"/>
        <v>0.14085009000000001</v>
      </c>
      <c r="I101" s="72">
        <f t="shared" si="25"/>
        <v>5.2861038777000005E-2</v>
      </c>
      <c r="J101" s="72">
        <f t="shared" si="26"/>
        <v>1.9838747853008102E-2</v>
      </c>
      <c r="K101" s="72">
        <f t="shared" si="27"/>
        <v>5.1416099929920171E-4</v>
      </c>
      <c r="L101" s="72">
        <f t="shared" si="28"/>
        <v>1.9296462303699041E-4</v>
      </c>
      <c r="M101" s="72">
        <f t="shared" ca="1" si="29"/>
        <v>3.7605453940767045E-3</v>
      </c>
      <c r="N101" s="72">
        <f t="shared" ca="1" si="30"/>
        <v>5.7147072900690862E-6</v>
      </c>
      <c r="O101" s="80">
        <f t="shared" ca="1" si="31"/>
        <v>310219.97890378331</v>
      </c>
      <c r="P101" s="72">
        <f t="shared" ca="1" si="32"/>
        <v>298706.72490946593</v>
      </c>
      <c r="Q101" s="72">
        <f t="shared" ca="1" si="33"/>
        <v>16408.912405067684</v>
      </c>
      <c r="R101" s="47">
        <f t="shared" ca="1" si="34"/>
        <v>-2.3905453959440063E-3</v>
      </c>
      <c r="S101" s="47"/>
      <c r="T101" s="47"/>
      <c r="U101" s="47"/>
      <c r="V101" s="47"/>
      <c r="W101" s="47"/>
      <c r="X101" s="47"/>
      <c r="Y101" s="47"/>
      <c r="Z101" s="47"/>
      <c r="AA101" s="47"/>
      <c r="AB101" s="47"/>
      <c r="AC101" s="47"/>
      <c r="AD101" s="47"/>
      <c r="AE101" s="47"/>
      <c r="AF101" s="47"/>
      <c r="AG101" s="47"/>
      <c r="AH101" s="47"/>
      <c r="AI101" s="47"/>
    </row>
    <row r="102" spans="1:35">
      <c r="A102" s="78">
        <v>4174.5</v>
      </c>
      <c r="B102" s="78">
        <v>7.3500000144122168E-4</v>
      </c>
      <c r="C102" s="78">
        <v>1</v>
      </c>
      <c r="D102" s="79">
        <f t="shared" si="20"/>
        <v>0.41744999999999999</v>
      </c>
      <c r="E102" s="79">
        <f t="shared" si="21"/>
        <v>7.3500000144122168E-4</v>
      </c>
      <c r="F102" s="72">
        <f t="shared" si="22"/>
        <v>0.41744999999999999</v>
      </c>
      <c r="G102" s="72">
        <f t="shared" si="23"/>
        <v>7.3500000144122168E-4</v>
      </c>
      <c r="H102" s="72">
        <f t="shared" si="24"/>
        <v>0.1742645025</v>
      </c>
      <c r="I102" s="72">
        <f t="shared" si="25"/>
        <v>7.2746716568624997E-2</v>
      </c>
      <c r="J102" s="72">
        <f t="shared" si="26"/>
        <v>3.0368116831572506E-2</v>
      </c>
      <c r="K102" s="72">
        <f t="shared" si="27"/>
        <v>3.0682575060163796E-4</v>
      </c>
      <c r="L102" s="72">
        <f t="shared" si="28"/>
        <v>1.2808440958865375E-4</v>
      </c>
      <c r="M102" s="72">
        <f t="shared" ca="1" si="29"/>
        <v>4.5704577345308025E-3</v>
      </c>
      <c r="N102" s="72">
        <f t="shared" ca="1" si="30"/>
        <v>1.4710736022316667E-5</v>
      </c>
      <c r="O102" s="80">
        <f t="shared" ca="1" si="31"/>
        <v>255156.36317607065</v>
      </c>
      <c r="P102" s="72">
        <f t="shared" ca="1" si="32"/>
        <v>445362.45873621991</v>
      </c>
      <c r="Q102" s="72">
        <f t="shared" ca="1" si="33"/>
        <v>2624.8692592425723</v>
      </c>
      <c r="R102" s="47">
        <f t="shared" ca="1" si="34"/>
        <v>-3.8354577330895808E-3</v>
      </c>
      <c r="S102" s="47"/>
      <c r="T102" s="47"/>
      <c r="U102" s="47"/>
      <c r="V102" s="47"/>
      <c r="W102" s="47"/>
      <c r="X102" s="47"/>
      <c r="Y102" s="47"/>
      <c r="Z102" s="47"/>
      <c r="AA102" s="47"/>
      <c r="AB102" s="47"/>
      <c r="AC102" s="47"/>
      <c r="AD102" s="47"/>
      <c r="AE102" s="47"/>
      <c r="AF102" s="47"/>
      <c r="AG102" s="47"/>
      <c r="AH102" s="47"/>
      <c r="AI102" s="47"/>
    </row>
    <row r="103" spans="1:35">
      <c r="A103" s="78">
        <v>4196</v>
      </c>
      <c r="B103" s="78">
        <v>2.0000000222353265E-4</v>
      </c>
      <c r="C103" s="78">
        <v>1</v>
      </c>
      <c r="D103" s="79">
        <f t="shared" si="20"/>
        <v>0.41959999999999997</v>
      </c>
      <c r="E103" s="79">
        <f t="shared" si="21"/>
        <v>2.0000000222353265E-4</v>
      </c>
      <c r="F103" s="72">
        <f t="shared" si="22"/>
        <v>0.41959999999999997</v>
      </c>
      <c r="G103" s="72">
        <f t="shared" si="23"/>
        <v>2.0000000222353265E-4</v>
      </c>
      <c r="H103" s="72">
        <f t="shared" si="24"/>
        <v>0.17606415999999997</v>
      </c>
      <c r="I103" s="72">
        <f t="shared" si="25"/>
        <v>7.3876521535999981E-2</v>
      </c>
      <c r="J103" s="72">
        <f t="shared" si="26"/>
        <v>3.0998588436505589E-2</v>
      </c>
      <c r="K103" s="72">
        <f t="shared" si="27"/>
        <v>8.3920000932994292E-5</v>
      </c>
      <c r="L103" s="72">
        <f t="shared" si="28"/>
        <v>3.5212832391484402E-5</v>
      </c>
      <c r="M103" s="72">
        <f t="shared" ca="1" si="29"/>
        <v>4.6147543152325731E-3</v>
      </c>
      <c r="N103" s="72">
        <f t="shared" ca="1" si="30"/>
        <v>1.9490055644231923E-5</v>
      </c>
      <c r="O103" s="80">
        <f t="shared" ca="1" si="31"/>
        <v>252379.47022599541</v>
      </c>
      <c r="P103" s="72">
        <f t="shared" ca="1" si="32"/>
        <v>453813.36621300154</v>
      </c>
      <c r="Q103" s="72">
        <f t="shared" ca="1" si="33"/>
        <v>3686.4571755363854</v>
      </c>
      <c r="R103" s="47">
        <f t="shared" ca="1" si="34"/>
        <v>-4.4147543130090405E-3</v>
      </c>
      <c r="S103" s="47"/>
      <c r="T103" s="47"/>
      <c r="U103" s="47"/>
      <c r="V103" s="47"/>
      <c r="W103" s="47"/>
      <c r="X103" s="47"/>
      <c r="Y103" s="47"/>
      <c r="Z103" s="47"/>
      <c r="AA103" s="47"/>
      <c r="AB103" s="47"/>
      <c r="AC103" s="47"/>
      <c r="AD103" s="47"/>
      <c r="AE103" s="47"/>
      <c r="AF103" s="47"/>
      <c r="AG103" s="47"/>
      <c r="AH103" s="47"/>
      <c r="AI103" s="47"/>
    </row>
    <row r="104" spans="1:35">
      <c r="A104" s="78">
        <v>4882</v>
      </c>
      <c r="B104" s="78">
        <v>2.7400000035413541E-3</v>
      </c>
      <c r="C104" s="78">
        <v>1</v>
      </c>
      <c r="D104" s="79">
        <f t="shared" si="20"/>
        <v>0.48820000000000002</v>
      </c>
      <c r="E104" s="79">
        <f t="shared" si="21"/>
        <v>2.7400000035413541E-3</v>
      </c>
      <c r="F104" s="72">
        <f t="shared" si="22"/>
        <v>0.48820000000000002</v>
      </c>
      <c r="G104" s="72">
        <f t="shared" si="23"/>
        <v>2.7400000035413541E-3</v>
      </c>
      <c r="H104" s="72">
        <f t="shared" si="24"/>
        <v>0.23833924000000004</v>
      </c>
      <c r="I104" s="72">
        <f t="shared" si="25"/>
        <v>0.11635721696800003</v>
      </c>
      <c r="J104" s="72">
        <f t="shared" si="26"/>
        <v>5.6805593323777617E-2</v>
      </c>
      <c r="K104" s="72">
        <f t="shared" si="27"/>
        <v>1.3376680017288891E-3</v>
      </c>
      <c r="L104" s="72">
        <f t="shared" si="28"/>
        <v>6.5304951844404372E-4</v>
      </c>
      <c r="M104" s="72">
        <f t="shared" ca="1" si="29"/>
        <v>6.1801981734109232E-3</v>
      </c>
      <c r="N104" s="72">
        <f t="shared" ca="1" si="30"/>
        <v>1.1834963447973933E-5</v>
      </c>
      <c r="O104" s="80">
        <f t="shared" ca="1" si="31"/>
        <v>167066.28809647728</v>
      </c>
      <c r="P104" s="72">
        <f t="shared" ca="1" si="32"/>
        <v>777628.97479755722</v>
      </c>
      <c r="Q104" s="72">
        <f t="shared" ca="1" si="33"/>
        <v>144681.86900647753</v>
      </c>
      <c r="R104" s="47">
        <f t="shared" ca="1" si="34"/>
        <v>-3.4401981698695691E-3</v>
      </c>
      <c r="S104" s="47"/>
      <c r="T104" s="47"/>
      <c r="U104" s="47"/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  <c r="AH104" s="47"/>
      <c r="AI104" s="47"/>
    </row>
    <row r="105" spans="1:35">
      <c r="A105" s="78">
        <v>5762</v>
      </c>
      <c r="B105" s="78">
        <v>7.2399999990011565E-3</v>
      </c>
      <c r="C105" s="78">
        <v>0.6</v>
      </c>
      <c r="D105" s="79">
        <f t="shared" si="20"/>
        <v>0.57620000000000005</v>
      </c>
      <c r="E105" s="79">
        <f t="shared" si="21"/>
        <v>7.2399999990011565E-3</v>
      </c>
      <c r="F105" s="72">
        <f t="shared" si="22"/>
        <v>0.34572000000000003</v>
      </c>
      <c r="G105" s="72">
        <f t="shared" si="23"/>
        <v>4.3439999994006936E-3</v>
      </c>
      <c r="H105" s="72">
        <f t="shared" si="24"/>
        <v>0.19920386400000004</v>
      </c>
      <c r="I105" s="72">
        <f t="shared" si="25"/>
        <v>0.11478126643680003</v>
      </c>
      <c r="J105" s="72">
        <f t="shared" si="26"/>
        <v>6.6136965720884178E-2</v>
      </c>
      <c r="K105" s="72">
        <f t="shared" si="27"/>
        <v>2.5030127996546799E-3</v>
      </c>
      <c r="L105" s="72">
        <f t="shared" si="28"/>
        <v>1.4422359751610266E-3</v>
      </c>
      <c r="M105" s="72">
        <f t="shared" ca="1" si="29"/>
        <v>8.6201436338802419E-3</v>
      </c>
      <c r="N105" s="72">
        <f t="shared" ca="1" si="30"/>
        <v>1.1428778717383525E-6</v>
      </c>
      <c r="O105" s="80">
        <f t="shared" ca="1" si="31"/>
        <v>26723.062313949238</v>
      </c>
      <c r="P105" s="72">
        <f t="shared" ca="1" si="32"/>
        <v>492000.09392404452</v>
      </c>
      <c r="Q105" s="72">
        <f t="shared" ca="1" si="33"/>
        <v>253379.29029612159</v>
      </c>
      <c r="R105" s="47">
        <f t="shared" ca="1" si="34"/>
        <v>-1.3801436348790854E-3</v>
      </c>
      <c r="S105" s="47"/>
      <c r="T105" s="47"/>
      <c r="U105" s="47"/>
      <c r="V105" s="47"/>
      <c r="W105" s="47"/>
      <c r="X105" s="47"/>
      <c r="Y105" s="47"/>
      <c r="Z105" s="47"/>
      <c r="AA105" s="47"/>
      <c r="AB105" s="47"/>
      <c r="AC105" s="47"/>
      <c r="AD105" s="47"/>
      <c r="AE105" s="47"/>
      <c r="AF105" s="47"/>
      <c r="AG105" s="47"/>
      <c r="AH105" s="47"/>
      <c r="AI105" s="47"/>
    </row>
    <row r="106" spans="1:35">
      <c r="A106" s="78">
        <v>6101</v>
      </c>
      <c r="B106" s="78">
        <v>5.6899999981396832E-3</v>
      </c>
      <c r="C106" s="78">
        <v>1</v>
      </c>
      <c r="D106" s="79">
        <f t="shared" si="20"/>
        <v>0.61009999999999998</v>
      </c>
      <c r="E106" s="79">
        <f t="shared" si="21"/>
        <v>5.6899999981396832E-3</v>
      </c>
      <c r="F106" s="72">
        <f t="shared" si="22"/>
        <v>0.61009999999999998</v>
      </c>
      <c r="G106" s="72">
        <f t="shared" si="23"/>
        <v>5.6899999981396832E-3</v>
      </c>
      <c r="H106" s="72">
        <f t="shared" si="24"/>
        <v>0.37222200999999999</v>
      </c>
      <c r="I106" s="72">
        <f t="shared" si="25"/>
        <v>0.22709264830099998</v>
      </c>
      <c r="J106" s="72">
        <f t="shared" si="26"/>
        <v>0.13854922472844008</v>
      </c>
      <c r="K106" s="72">
        <f t="shared" si="27"/>
        <v>3.4714689988650208E-3</v>
      </c>
      <c r="L106" s="72">
        <f t="shared" si="28"/>
        <v>2.1179432362075489E-3</v>
      </c>
      <c r="M106" s="72">
        <f t="shared" ca="1" si="29"/>
        <v>9.6895586009880623E-3</v>
      </c>
      <c r="N106" s="72">
        <f t="shared" ca="1" si="30"/>
        <v>1.5996469017618479E-5</v>
      </c>
      <c r="O106" s="80">
        <f t="shared" ca="1" si="31"/>
        <v>46269.997978598483</v>
      </c>
      <c r="P106" s="72">
        <f t="shared" ca="1" si="32"/>
        <v>1653112.242705974</v>
      </c>
      <c r="Q106" s="72">
        <f t="shared" ca="1" si="33"/>
        <v>1061215.4283822603</v>
      </c>
      <c r="R106" s="47">
        <f t="shared" ca="1" si="34"/>
        <v>-3.9995586028483791E-3</v>
      </c>
      <c r="S106" s="47"/>
      <c r="T106" s="47"/>
      <c r="U106" s="47"/>
      <c r="V106" s="47"/>
      <c r="W106" s="47"/>
      <c r="X106" s="47"/>
      <c r="Y106" s="47"/>
      <c r="Z106" s="47"/>
      <c r="AA106" s="47"/>
      <c r="AB106" s="47"/>
      <c r="AC106" s="47"/>
      <c r="AD106" s="47"/>
      <c r="AE106" s="47"/>
      <c r="AF106" s="47"/>
      <c r="AG106" s="47"/>
      <c r="AH106" s="47"/>
      <c r="AI106" s="47"/>
    </row>
    <row r="107" spans="1:35">
      <c r="A107" s="78">
        <v>6138</v>
      </c>
      <c r="B107" s="78">
        <v>3.3899999980349094E-3</v>
      </c>
      <c r="C107" s="78">
        <v>1</v>
      </c>
      <c r="D107" s="79">
        <f t="shared" si="20"/>
        <v>0.61380000000000001</v>
      </c>
      <c r="E107" s="79">
        <f t="shared" si="21"/>
        <v>3.3899999980349094E-3</v>
      </c>
      <c r="F107" s="72">
        <f t="shared" si="22"/>
        <v>0.61380000000000001</v>
      </c>
      <c r="G107" s="72">
        <f t="shared" si="23"/>
        <v>3.3899999980349094E-3</v>
      </c>
      <c r="H107" s="72">
        <f t="shared" si="24"/>
        <v>0.37675044000000002</v>
      </c>
      <c r="I107" s="72">
        <f t="shared" si="25"/>
        <v>0.23124942007200003</v>
      </c>
      <c r="J107" s="72">
        <f t="shared" si="26"/>
        <v>0.14194089404019361</v>
      </c>
      <c r="K107" s="72">
        <f t="shared" si="27"/>
        <v>2.0807819987938275E-3</v>
      </c>
      <c r="L107" s="72">
        <f t="shared" si="28"/>
        <v>1.2771839908596514E-3</v>
      </c>
      <c r="M107" s="72">
        <f t="shared" ca="1" si="29"/>
        <v>9.8106384767511663E-3</v>
      </c>
      <c r="N107" s="72">
        <f t="shared" ca="1" si="30"/>
        <v>4.122459847437181E-5</v>
      </c>
      <c r="O107" s="80">
        <f t="shared" ca="1" si="31"/>
        <v>43548.229254716185</v>
      </c>
      <c r="P107" s="72">
        <f t="shared" ca="1" si="32"/>
        <v>1686553.2225530795</v>
      </c>
      <c r="Q107" s="72">
        <f t="shared" ca="1" si="33"/>
        <v>1105677.7234430343</v>
      </c>
      <c r="R107" s="47">
        <f t="shared" ca="1" si="34"/>
        <v>-6.420638478716257E-3</v>
      </c>
      <c r="S107" s="47"/>
      <c r="T107" s="47"/>
      <c r="U107" s="47"/>
      <c r="V107" s="47"/>
      <c r="W107" s="47"/>
      <c r="X107" s="47"/>
      <c r="Y107" s="47"/>
      <c r="Z107" s="47"/>
      <c r="AA107" s="47"/>
      <c r="AB107" s="47"/>
      <c r="AC107" s="47"/>
      <c r="AD107" s="47"/>
      <c r="AE107" s="47"/>
      <c r="AF107" s="47"/>
      <c r="AG107" s="47"/>
      <c r="AH107" s="47"/>
      <c r="AI107" s="47"/>
    </row>
    <row r="108" spans="1:35">
      <c r="A108" s="78">
        <v>6173.5</v>
      </c>
      <c r="B108" s="78">
        <v>8.1849999987753108E-3</v>
      </c>
      <c r="C108" s="78">
        <v>1</v>
      </c>
      <c r="D108" s="79">
        <f t="shared" si="20"/>
        <v>0.61734999999999995</v>
      </c>
      <c r="E108" s="79">
        <f t="shared" si="21"/>
        <v>8.1849999987753108E-3</v>
      </c>
      <c r="F108" s="72">
        <f t="shared" si="22"/>
        <v>0.61734999999999995</v>
      </c>
      <c r="G108" s="72">
        <f t="shared" si="23"/>
        <v>8.1849999987753108E-3</v>
      </c>
      <c r="H108" s="72">
        <f t="shared" si="24"/>
        <v>0.38112102249999996</v>
      </c>
      <c r="I108" s="72">
        <f t="shared" si="25"/>
        <v>0.23528506324037496</v>
      </c>
      <c r="J108" s="72">
        <f t="shared" si="26"/>
        <v>0.14525323379144547</v>
      </c>
      <c r="K108" s="72">
        <f t="shared" si="27"/>
        <v>5.0530097492439375E-3</v>
      </c>
      <c r="L108" s="72">
        <f t="shared" si="28"/>
        <v>3.1194755686957446E-3</v>
      </c>
      <c r="M108" s="72">
        <f t="shared" ca="1" si="29"/>
        <v>9.9276161459087714E-3</v>
      </c>
      <c r="N108" s="72">
        <f t="shared" ca="1" si="30"/>
        <v>3.0367110362502668E-6</v>
      </c>
      <c r="O108" s="80">
        <f t="shared" ca="1" si="31"/>
        <v>41002.121171468491</v>
      </c>
      <c r="P108" s="72">
        <f t="shared" ca="1" si="32"/>
        <v>1719052.0139141015</v>
      </c>
      <c r="Q108" s="72">
        <f t="shared" ca="1" si="33"/>
        <v>1149389.4794853206</v>
      </c>
      <c r="R108" s="47">
        <f t="shared" ca="1" si="34"/>
        <v>-1.7426161471334606E-3</v>
      </c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</row>
    <row r="109" spans="1:35">
      <c r="A109" s="78">
        <v>6286.5</v>
      </c>
      <c r="B109" s="78">
        <v>1.1585000000195578E-2</v>
      </c>
      <c r="C109" s="78">
        <v>1</v>
      </c>
      <c r="D109" s="79">
        <f t="shared" si="20"/>
        <v>0.62865000000000004</v>
      </c>
      <c r="E109" s="79">
        <f t="shared" si="21"/>
        <v>1.1585000000195578E-2</v>
      </c>
      <c r="F109" s="72">
        <f t="shared" si="22"/>
        <v>0.62865000000000004</v>
      </c>
      <c r="G109" s="72">
        <f t="shared" si="23"/>
        <v>1.1585000000195578E-2</v>
      </c>
      <c r="H109" s="72">
        <f t="shared" si="24"/>
        <v>0.39520082250000005</v>
      </c>
      <c r="I109" s="72">
        <f t="shared" si="25"/>
        <v>0.24844299706462505</v>
      </c>
      <c r="J109" s="72">
        <f t="shared" si="26"/>
        <v>0.15618369010467656</v>
      </c>
      <c r="K109" s="72">
        <f t="shared" si="27"/>
        <v>7.2829102501229502E-3</v>
      </c>
      <c r="L109" s="72">
        <f t="shared" si="28"/>
        <v>4.5784015287397926E-3</v>
      </c>
      <c r="M109" s="72">
        <f t="shared" ca="1" si="29"/>
        <v>1.0305225459463571E-2</v>
      </c>
      <c r="N109" s="72">
        <f t="shared" ca="1" si="30"/>
        <v>1.6378228751058193E-6</v>
      </c>
      <c r="O109" s="80">
        <f t="shared" ca="1" si="31"/>
        <v>33336.249652816769</v>
      </c>
      <c r="P109" s="72">
        <f t="shared" ca="1" si="32"/>
        <v>1825227.0148571895</v>
      </c>
      <c r="Q109" s="72">
        <f t="shared" ca="1" si="33"/>
        <v>1295514.5123279672</v>
      </c>
      <c r="R109" s="47">
        <f t="shared" ca="1" si="34"/>
        <v>1.2797745407320069E-3</v>
      </c>
      <c r="S109" s="47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</row>
    <row r="110" spans="1:35">
      <c r="A110" s="78">
        <v>6668</v>
      </c>
      <c r="B110" s="78">
        <v>9.7600000008242205E-3</v>
      </c>
      <c r="C110" s="78">
        <v>1</v>
      </c>
      <c r="D110" s="79">
        <f t="shared" si="20"/>
        <v>0.66679999999999995</v>
      </c>
      <c r="E110" s="79">
        <f t="shared" si="21"/>
        <v>9.7600000008242205E-3</v>
      </c>
      <c r="F110" s="72">
        <f t="shared" si="22"/>
        <v>0.66679999999999995</v>
      </c>
      <c r="G110" s="72">
        <f t="shared" si="23"/>
        <v>9.7600000008242205E-3</v>
      </c>
      <c r="H110" s="72">
        <f t="shared" si="24"/>
        <v>0.44462223999999995</v>
      </c>
      <c r="I110" s="72">
        <f t="shared" si="25"/>
        <v>0.29647410963199994</v>
      </c>
      <c r="J110" s="72">
        <f t="shared" si="26"/>
        <v>0.19768893630261755</v>
      </c>
      <c r="K110" s="72">
        <f t="shared" si="27"/>
        <v>6.5079680005495893E-3</v>
      </c>
      <c r="L110" s="72">
        <f t="shared" si="28"/>
        <v>4.3395130627664662E-3</v>
      </c>
      <c r="M110" s="72">
        <f t="shared" ca="1" si="29"/>
        <v>1.1639185142214296E-2</v>
      </c>
      <c r="N110" s="72">
        <f t="shared" ca="1" si="30"/>
        <v>3.531336795621237E-6</v>
      </c>
      <c r="O110" s="80">
        <f t="shared" ca="1" si="31"/>
        <v>12804.876246289345</v>
      </c>
      <c r="P110" s="72">
        <f t="shared" ca="1" si="32"/>
        <v>2215395.9184480291</v>
      </c>
      <c r="Q110" s="72">
        <f t="shared" ca="1" si="33"/>
        <v>1871551.6130072838</v>
      </c>
      <c r="R110" s="47">
        <f t="shared" ca="1" si="34"/>
        <v>-1.8791851413900752E-3</v>
      </c>
      <c r="S110" s="47"/>
      <c r="T110" s="47"/>
      <c r="U110" s="47"/>
      <c r="V110" s="47"/>
      <c r="W110" s="47"/>
      <c r="X110" s="47"/>
      <c r="Y110" s="47"/>
      <c r="Z110" s="47"/>
      <c r="AA110" s="47"/>
      <c r="AB110" s="47"/>
      <c r="AC110" s="47"/>
      <c r="AD110" s="47"/>
      <c r="AE110" s="47"/>
      <c r="AF110" s="47"/>
      <c r="AG110" s="47"/>
      <c r="AH110" s="47"/>
      <c r="AI110" s="47"/>
    </row>
    <row r="111" spans="1:35">
      <c r="A111" s="78">
        <v>7377</v>
      </c>
      <c r="B111" s="78">
        <v>1.7290000003413297E-2</v>
      </c>
      <c r="C111" s="78">
        <v>0.4</v>
      </c>
      <c r="D111" s="79">
        <f t="shared" si="20"/>
        <v>0.73770000000000002</v>
      </c>
      <c r="E111" s="79">
        <f t="shared" si="21"/>
        <v>1.7290000003413297E-2</v>
      </c>
      <c r="F111" s="72">
        <f t="shared" si="22"/>
        <v>0.29508000000000001</v>
      </c>
      <c r="G111" s="72">
        <f t="shared" si="23"/>
        <v>6.9160000013653196E-3</v>
      </c>
      <c r="H111" s="72">
        <f t="shared" si="24"/>
        <v>0.21768051600000002</v>
      </c>
      <c r="I111" s="72">
        <f t="shared" si="25"/>
        <v>0.16058291665320001</v>
      </c>
      <c r="J111" s="72">
        <f t="shared" si="26"/>
        <v>0.11846201761506565</v>
      </c>
      <c r="K111" s="72">
        <f t="shared" si="27"/>
        <v>5.1019332010071965E-3</v>
      </c>
      <c r="L111" s="72">
        <f t="shared" si="28"/>
        <v>3.7636961223830091E-3</v>
      </c>
      <c r="M111" s="72">
        <f t="shared" ca="1" si="29"/>
        <v>1.4360543957715799E-2</v>
      </c>
      <c r="N111" s="72">
        <f t="shared" ca="1" si="30"/>
        <v>3.4326850894694492E-6</v>
      </c>
      <c r="O111" s="80">
        <f t="shared" ca="1" si="31"/>
        <v>99.460953252315093</v>
      </c>
      <c r="P111" s="72">
        <f t="shared" ca="1" si="32"/>
        <v>492863.40789349831</v>
      </c>
      <c r="Q111" s="72">
        <f t="shared" ca="1" si="33"/>
        <v>531392.76711262483</v>
      </c>
      <c r="R111" s="47">
        <f t="shared" ca="1" si="34"/>
        <v>2.9294560456974983E-3</v>
      </c>
      <c r="S111" s="47"/>
      <c r="T111" s="47"/>
      <c r="U111" s="47"/>
      <c r="V111" s="47"/>
      <c r="W111" s="47"/>
      <c r="X111" s="47"/>
      <c r="Y111" s="47"/>
      <c r="Z111" s="47"/>
      <c r="AA111" s="47"/>
      <c r="AB111" s="47"/>
      <c r="AC111" s="47"/>
      <c r="AD111" s="47"/>
      <c r="AE111" s="47"/>
      <c r="AF111" s="47"/>
      <c r="AG111" s="47"/>
      <c r="AH111" s="47"/>
      <c r="AI111" s="47"/>
    </row>
    <row r="112" spans="1:35">
      <c r="A112" s="78">
        <v>7415</v>
      </c>
      <c r="B112" s="78">
        <v>1.6389999997045379E-2</v>
      </c>
      <c r="C112" s="78">
        <v>1</v>
      </c>
      <c r="D112" s="79">
        <f t="shared" si="20"/>
        <v>0.74150000000000005</v>
      </c>
      <c r="E112" s="79">
        <f t="shared" si="21"/>
        <v>1.6389999997045379E-2</v>
      </c>
      <c r="F112" s="72">
        <f t="shared" si="22"/>
        <v>0.74150000000000005</v>
      </c>
      <c r="G112" s="72">
        <f t="shared" si="23"/>
        <v>1.6389999997045379E-2</v>
      </c>
      <c r="H112" s="72">
        <f t="shared" si="24"/>
        <v>0.54982225000000007</v>
      </c>
      <c r="I112" s="72">
        <f t="shared" si="25"/>
        <v>0.40769319837500007</v>
      </c>
      <c r="J112" s="72">
        <f t="shared" si="26"/>
        <v>0.30230450659506258</v>
      </c>
      <c r="K112" s="72">
        <f t="shared" si="27"/>
        <v>1.2153184997809149E-2</v>
      </c>
      <c r="L112" s="72">
        <f t="shared" si="28"/>
        <v>9.0115866758754843E-3</v>
      </c>
      <c r="M112" s="72">
        <f t="shared" ca="1" si="29"/>
        <v>1.4515293806895826E-2</v>
      </c>
      <c r="N112" s="72">
        <f t="shared" ca="1" si="30"/>
        <v>3.5145232993850505E-6</v>
      </c>
      <c r="O112" s="80">
        <f t="shared" ca="1" si="31"/>
        <v>1067.1179038273037</v>
      </c>
      <c r="P112" s="72">
        <f t="shared" ca="1" si="32"/>
        <v>3132243.5679019196</v>
      </c>
      <c r="Q112" s="72">
        <f t="shared" ca="1" si="33"/>
        <v>3414252.2002616953</v>
      </c>
      <c r="R112" s="47">
        <f t="shared" ca="1" si="34"/>
        <v>1.8747061901495526E-3</v>
      </c>
      <c r="S112" s="47"/>
      <c r="T112" s="47"/>
      <c r="U112" s="47"/>
      <c r="V112" s="47"/>
      <c r="W112" s="47"/>
      <c r="X112" s="47"/>
      <c r="Y112" s="47"/>
      <c r="Z112" s="47"/>
      <c r="AA112" s="47"/>
      <c r="AB112" s="47"/>
      <c r="AC112" s="47"/>
      <c r="AD112" s="47"/>
      <c r="AE112" s="47"/>
      <c r="AF112" s="47"/>
      <c r="AG112" s="47"/>
      <c r="AH112" s="47"/>
      <c r="AI112" s="47"/>
    </row>
    <row r="113" spans="1:35">
      <c r="A113" s="78">
        <v>7415</v>
      </c>
      <c r="B113" s="78">
        <v>1.6600000002654269E-2</v>
      </c>
      <c r="C113" s="78">
        <v>1</v>
      </c>
      <c r="D113" s="79">
        <f t="shared" si="20"/>
        <v>0.74150000000000005</v>
      </c>
      <c r="E113" s="79">
        <f t="shared" si="21"/>
        <v>1.6600000002654269E-2</v>
      </c>
      <c r="F113" s="72">
        <f t="shared" si="22"/>
        <v>0.74150000000000005</v>
      </c>
      <c r="G113" s="72">
        <f t="shared" si="23"/>
        <v>1.6600000002654269E-2</v>
      </c>
      <c r="H113" s="72">
        <f t="shared" si="24"/>
        <v>0.54982225000000007</v>
      </c>
      <c r="I113" s="72">
        <f t="shared" si="25"/>
        <v>0.40769319837500007</v>
      </c>
      <c r="J113" s="72">
        <f t="shared" si="26"/>
        <v>0.30230450659506258</v>
      </c>
      <c r="K113" s="72">
        <f t="shared" si="27"/>
        <v>1.2308900001968142E-2</v>
      </c>
      <c r="L113" s="72">
        <f t="shared" si="28"/>
        <v>9.1270493514593772E-3</v>
      </c>
      <c r="M113" s="72">
        <f t="shared" ca="1" si="29"/>
        <v>1.4515293806895826E-2</v>
      </c>
      <c r="N113" s="72">
        <f t="shared" ca="1" si="30"/>
        <v>4.345999922633639E-6</v>
      </c>
      <c r="O113" s="80">
        <f t="shared" ca="1" si="31"/>
        <v>1067.1179038273037</v>
      </c>
      <c r="P113" s="72">
        <f t="shared" ca="1" si="32"/>
        <v>3132243.5679019196</v>
      </c>
      <c r="Q113" s="72">
        <f t="shared" ca="1" si="33"/>
        <v>3414252.2002616953</v>
      </c>
      <c r="R113" s="47">
        <f t="shared" ca="1" si="34"/>
        <v>2.0847061957584428E-3</v>
      </c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</row>
    <row r="114" spans="1:35">
      <c r="A114" s="78">
        <v>7415</v>
      </c>
      <c r="B114" s="78">
        <v>1.7460000002756715E-2</v>
      </c>
      <c r="C114" s="78">
        <v>1</v>
      </c>
      <c r="D114" s="79">
        <f t="shared" si="20"/>
        <v>0.74150000000000005</v>
      </c>
      <c r="E114" s="79">
        <f t="shared" si="21"/>
        <v>1.7460000002756715E-2</v>
      </c>
      <c r="F114" s="72">
        <f t="shared" si="22"/>
        <v>0.74150000000000005</v>
      </c>
      <c r="G114" s="72">
        <f t="shared" si="23"/>
        <v>1.7460000002756715E-2</v>
      </c>
      <c r="H114" s="72">
        <f t="shared" si="24"/>
        <v>0.54982225000000007</v>
      </c>
      <c r="I114" s="72">
        <f t="shared" si="25"/>
        <v>0.40769319837500007</v>
      </c>
      <c r="J114" s="72">
        <f t="shared" si="26"/>
        <v>0.30230450659506258</v>
      </c>
      <c r="K114" s="72">
        <f t="shared" si="27"/>
        <v>1.2946590002044105E-2</v>
      </c>
      <c r="L114" s="72">
        <f t="shared" si="28"/>
        <v>9.5998964865157046E-3</v>
      </c>
      <c r="M114" s="72">
        <f t="shared" ca="1" si="29"/>
        <v>1.4515293806895826E-2</v>
      </c>
      <c r="N114" s="72">
        <f t="shared" ca="1" si="30"/>
        <v>8.6712945799415036E-6</v>
      </c>
      <c r="O114" s="80">
        <f t="shared" ca="1" si="31"/>
        <v>1067.1179038273037</v>
      </c>
      <c r="P114" s="72">
        <f t="shared" ca="1" si="32"/>
        <v>3132243.5679019196</v>
      </c>
      <c r="Q114" s="72">
        <f t="shared" ca="1" si="33"/>
        <v>3414252.2002616953</v>
      </c>
      <c r="R114" s="47">
        <f t="shared" ca="1" si="34"/>
        <v>2.9447061958608883E-3</v>
      </c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</row>
    <row r="115" spans="1:35">
      <c r="A115" s="78">
        <v>7415</v>
      </c>
      <c r="B115" s="78">
        <v>1.8219999998109415E-2</v>
      </c>
      <c r="C115" s="78">
        <v>1</v>
      </c>
      <c r="D115" s="79">
        <f t="shared" si="20"/>
        <v>0.74150000000000005</v>
      </c>
      <c r="E115" s="79">
        <f t="shared" si="21"/>
        <v>1.8219999998109415E-2</v>
      </c>
      <c r="F115" s="72">
        <f t="shared" si="22"/>
        <v>0.74150000000000005</v>
      </c>
      <c r="G115" s="72">
        <f t="shared" si="23"/>
        <v>1.8219999998109415E-2</v>
      </c>
      <c r="H115" s="72">
        <f t="shared" si="24"/>
        <v>0.54982225000000007</v>
      </c>
      <c r="I115" s="72">
        <f t="shared" si="25"/>
        <v>0.40769319837500007</v>
      </c>
      <c r="J115" s="72">
        <f t="shared" si="26"/>
        <v>0.30230450659506258</v>
      </c>
      <c r="K115" s="72">
        <f t="shared" si="27"/>
        <v>1.3510129998598132E-2</v>
      </c>
      <c r="L115" s="72">
        <f t="shared" si="28"/>
        <v>1.0017761393960515E-2</v>
      </c>
      <c r="M115" s="72">
        <f t="shared" ca="1" si="29"/>
        <v>1.4515293806895826E-2</v>
      </c>
      <c r="N115" s="72">
        <f t="shared" ca="1" si="30"/>
        <v>1.3724847963216296E-5</v>
      </c>
      <c r="O115" s="80">
        <f t="shared" ca="1" si="31"/>
        <v>1067.1179038273037</v>
      </c>
      <c r="P115" s="72">
        <f t="shared" ca="1" si="32"/>
        <v>3132243.5679019196</v>
      </c>
      <c r="Q115" s="72">
        <f t="shared" ca="1" si="33"/>
        <v>3414252.2002616953</v>
      </c>
      <c r="R115" s="47">
        <f t="shared" ca="1" si="34"/>
        <v>3.7047061912135887E-3</v>
      </c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  <c r="AD115" s="47"/>
      <c r="AE115" s="47"/>
      <c r="AF115" s="47"/>
      <c r="AG115" s="47"/>
      <c r="AH115" s="47"/>
      <c r="AI115" s="47"/>
    </row>
    <row r="116" spans="1:35">
      <c r="A116" s="78">
        <v>7487.5</v>
      </c>
      <c r="B116" s="78">
        <v>1.7305000001215376E-2</v>
      </c>
      <c r="C116" s="78">
        <v>1</v>
      </c>
      <c r="D116" s="79">
        <f t="shared" si="20"/>
        <v>0.74875000000000003</v>
      </c>
      <c r="E116" s="79">
        <f t="shared" si="21"/>
        <v>1.7305000001215376E-2</v>
      </c>
      <c r="F116" s="72">
        <f t="shared" si="22"/>
        <v>0.74875000000000003</v>
      </c>
      <c r="G116" s="72">
        <f t="shared" si="23"/>
        <v>1.7305000001215376E-2</v>
      </c>
      <c r="H116" s="72">
        <f t="shared" si="24"/>
        <v>0.56062656250000009</v>
      </c>
      <c r="I116" s="72">
        <f t="shared" si="25"/>
        <v>0.4197691386718751</v>
      </c>
      <c r="J116" s="72">
        <f t="shared" si="26"/>
        <v>0.31430214258056649</v>
      </c>
      <c r="K116" s="72">
        <f t="shared" si="27"/>
        <v>1.2957118750910013E-2</v>
      </c>
      <c r="L116" s="72">
        <f t="shared" si="28"/>
        <v>9.7016426647438727E-3</v>
      </c>
      <c r="M116" s="72">
        <f t="shared" ca="1" si="29"/>
        <v>1.4813050406834661E-2</v>
      </c>
      <c r="N116" s="72">
        <f t="shared" ca="1" si="30"/>
        <v>6.20981278093421E-6</v>
      </c>
      <c r="O116" s="80">
        <f t="shared" ca="1" si="31"/>
        <v>2257.8537904389887</v>
      </c>
      <c r="P116" s="72">
        <f t="shared" ca="1" si="32"/>
        <v>3232784.5105141387</v>
      </c>
      <c r="Q116" s="72">
        <f t="shared" ca="1" si="33"/>
        <v>3596412.5427494473</v>
      </c>
      <c r="R116" s="47">
        <f t="shared" ca="1" si="34"/>
        <v>2.491949594380715E-3</v>
      </c>
      <c r="S116" s="47"/>
      <c r="T116" s="47"/>
      <c r="U116" s="47"/>
      <c r="V116" s="47"/>
      <c r="W116" s="47"/>
      <c r="X116" s="47"/>
      <c r="Y116" s="47"/>
      <c r="Z116" s="47"/>
      <c r="AA116" s="47"/>
      <c r="AB116" s="47"/>
      <c r="AC116" s="47"/>
      <c r="AD116" s="47"/>
      <c r="AE116" s="47"/>
      <c r="AF116" s="47"/>
      <c r="AG116" s="47"/>
      <c r="AH116" s="47"/>
      <c r="AI116" s="47"/>
    </row>
    <row r="117" spans="1:35">
      <c r="A117" s="78">
        <v>7494.5</v>
      </c>
      <c r="B117" s="78">
        <v>1.7554999998537824E-2</v>
      </c>
      <c r="C117" s="78">
        <v>1</v>
      </c>
      <c r="D117" s="79">
        <f t="shared" si="20"/>
        <v>0.74944999999999995</v>
      </c>
      <c r="E117" s="79">
        <f t="shared" si="21"/>
        <v>1.7554999998537824E-2</v>
      </c>
      <c r="F117" s="72">
        <f t="shared" si="22"/>
        <v>0.74944999999999995</v>
      </c>
      <c r="G117" s="72">
        <f t="shared" si="23"/>
        <v>1.7554999998537824E-2</v>
      </c>
      <c r="H117" s="72">
        <f t="shared" si="24"/>
        <v>0.56167530249999997</v>
      </c>
      <c r="I117" s="72">
        <f t="shared" si="25"/>
        <v>0.42094755545862494</v>
      </c>
      <c r="J117" s="72">
        <f t="shared" si="26"/>
        <v>0.31547914543846645</v>
      </c>
      <c r="K117" s="72">
        <f t="shared" si="27"/>
        <v>1.315659474890417E-2</v>
      </c>
      <c r="L117" s="72">
        <f t="shared" si="28"/>
        <v>9.8602099345662299E-3</v>
      </c>
      <c r="M117" s="72">
        <f t="shared" ca="1" si="29"/>
        <v>1.4841973688924578E-2</v>
      </c>
      <c r="N117" s="72">
        <f t="shared" ca="1" si="30"/>
        <v>7.3605117566536638E-6</v>
      </c>
      <c r="O117" s="80">
        <f t="shared" ca="1" si="31"/>
        <v>2396.808549462929</v>
      </c>
      <c r="P117" s="72">
        <f t="shared" ca="1" si="32"/>
        <v>3242605.3140845043</v>
      </c>
      <c r="Q117" s="72">
        <f t="shared" ca="1" si="33"/>
        <v>3614325.5425601653</v>
      </c>
      <c r="R117" s="47">
        <f t="shared" ca="1" si="34"/>
        <v>2.7130263096132451E-3</v>
      </c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</row>
    <row r="118" spans="1:35">
      <c r="A118" s="78">
        <v>7567.5</v>
      </c>
      <c r="B118" s="78">
        <v>1.6774999996414408E-2</v>
      </c>
      <c r="C118" s="78">
        <v>1</v>
      </c>
      <c r="D118" s="79">
        <f t="shared" si="20"/>
        <v>0.75675000000000003</v>
      </c>
      <c r="E118" s="79">
        <f t="shared" si="21"/>
        <v>1.6774999996414408E-2</v>
      </c>
      <c r="F118" s="72">
        <f t="shared" si="22"/>
        <v>0.75675000000000003</v>
      </c>
      <c r="G118" s="72">
        <f t="shared" si="23"/>
        <v>1.6774999996414408E-2</v>
      </c>
      <c r="H118" s="72">
        <f t="shared" si="24"/>
        <v>0.57267056250000004</v>
      </c>
      <c r="I118" s="72">
        <f t="shared" si="25"/>
        <v>0.43336844817187503</v>
      </c>
      <c r="J118" s="72">
        <f t="shared" si="26"/>
        <v>0.32795157315406642</v>
      </c>
      <c r="K118" s="72">
        <f t="shared" si="27"/>
        <v>1.2694481247286603E-2</v>
      </c>
      <c r="L118" s="72">
        <f t="shared" si="28"/>
        <v>9.606548683884138E-3</v>
      </c>
      <c r="M118" s="72">
        <f t="shared" ca="1" si="29"/>
        <v>1.5145432058240534E-2</v>
      </c>
      <c r="N118" s="72">
        <f t="shared" ca="1" si="30"/>
        <v>2.6554916651242504E-6</v>
      </c>
      <c r="O118" s="80">
        <f t="shared" ca="1" si="31"/>
        <v>4101.9330948331317</v>
      </c>
      <c r="P118" s="72">
        <f t="shared" ca="1" si="32"/>
        <v>3346222.4875074439</v>
      </c>
      <c r="Q118" s="72">
        <f t="shared" ca="1" si="33"/>
        <v>3804586.5041402164</v>
      </c>
      <c r="R118" s="47">
        <f t="shared" ca="1" si="34"/>
        <v>1.6295679381738738E-3</v>
      </c>
      <c r="S118" s="47"/>
      <c r="T118" s="47"/>
      <c r="U118" s="47"/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</row>
    <row r="119" spans="1:35">
      <c r="A119" s="78">
        <v>7574.5</v>
      </c>
      <c r="B119" s="78">
        <v>1.9274999998742715E-2</v>
      </c>
      <c r="C119" s="78">
        <v>1</v>
      </c>
      <c r="D119" s="79">
        <f t="shared" si="20"/>
        <v>0.75744999999999996</v>
      </c>
      <c r="E119" s="79">
        <f t="shared" si="21"/>
        <v>1.9274999998742715E-2</v>
      </c>
      <c r="F119" s="72">
        <f t="shared" si="22"/>
        <v>0.75744999999999996</v>
      </c>
      <c r="G119" s="72">
        <f t="shared" si="23"/>
        <v>1.9274999998742715E-2</v>
      </c>
      <c r="H119" s="72">
        <f t="shared" si="24"/>
        <v>0.57373050249999991</v>
      </c>
      <c r="I119" s="72">
        <f t="shared" si="25"/>
        <v>0.4345721691186249</v>
      </c>
      <c r="J119" s="72">
        <f t="shared" si="26"/>
        <v>0.32916668949890243</v>
      </c>
      <c r="K119" s="72">
        <f t="shared" si="27"/>
        <v>1.4599848749047668E-2</v>
      </c>
      <c r="L119" s="72">
        <f t="shared" si="28"/>
        <v>1.1058655434966156E-2</v>
      </c>
      <c r="M119" s="72">
        <f t="shared" ca="1" si="29"/>
        <v>1.5174706271635866E-2</v>
      </c>
      <c r="N119" s="72">
        <f t="shared" ca="1" si="30"/>
        <v>1.6812408648551769E-5</v>
      </c>
      <c r="O119" s="80">
        <f t="shared" ca="1" si="31"/>
        <v>4290.224814818198</v>
      </c>
      <c r="P119" s="72">
        <f t="shared" ca="1" si="32"/>
        <v>3356274.0281350636</v>
      </c>
      <c r="Q119" s="72">
        <f t="shared" ca="1" si="33"/>
        <v>3823164.2295451262</v>
      </c>
      <c r="R119" s="47">
        <f t="shared" ca="1" si="34"/>
        <v>4.1002937271068483E-3</v>
      </c>
      <c r="S119" s="47"/>
      <c r="T119" s="47"/>
      <c r="U119" s="47"/>
      <c r="V119" s="47"/>
      <c r="W119" s="47"/>
      <c r="X119" s="47"/>
      <c r="Y119" s="47"/>
      <c r="Z119" s="47"/>
      <c r="AA119" s="47"/>
      <c r="AB119" s="47"/>
      <c r="AC119" s="47"/>
      <c r="AD119" s="47"/>
      <c r="AE119" s="47"/>
      <c r="AF119" s="47"/>
      <c r="AG119" s="47"/>
      <c r="AH119" s="47"/>
      <c r="AI119" s="47"/>
    </row>
    <row r="120" spans="1:35">
      <c r="A120" s="78">
        <v>7577</v>
      </c>
      <c r="B120" s="78">
        <v>1.8140000000130385E-2</v>
      </c>
      <c r="C120" s="78">
        <v>1</v>
      </c>
      <c r="D120" s="79">
        <f t="shared" si="20"/>
        <v>0.75770000000000004</v>
      </c>
      <c r="E120" s="79">
        <f t="shared" si="21"/>
        <v>1.8140000000130385E-2</v>
      </c>
      <c r="F120" s="72">
        <f t="shared" si="22"/>
        <v>0.75770000000000004</v>
      </c>
      <c r="G120" s="72">
        <f t="shared" si="23"/>
        <v>1.8140000000130385E-2</v>
      </c>
      <c r="H120" s="72">
        <f t="shared" si="24"/>
        <v>0.57410929000000011</v>
      </c>
      <c r="I120" s="72">
        <f t="shared" si="25"/>
        <v>0.43500260903300009</v>
      </c>
      <c r="J120" s="72">
        <f t="shared" si="26"/>
        <v>0.32960147686430419</v>
      </c>
      <c r="K120" s="72">
        <f t="shared" si="27"/>
        <v>1.3744678000098794E-2</v>
      </c>
      <c r="L120" s="72">
        <f t="shared" si="28"/>
        <v>1.0414342520674857E-2</v>
      </c>
      <c r="M120" s="72">
        <f t="shared" ca="1" si="29"/>
        <v>1.5185168789472153E-2</v>
      </c>
      <c r="N120" s="72">
        <f t="shared" ca="1" si="30"/>
        <v>8.731027483479993E-6</v>
      </c>
      <c r="O120" s="80">
        <f t="shared" ca="1" si="31"/>
        <v>4358.5326033233941</v>
      </c>
      <c r="P120" s="72">
        <f t="shared" ca="1" si="32"/>
        <v>3359868.7912166175</v>
      </c>
      <c r="Q120" s="72">
        <f t="shared" ca="1" si="33"/>
        <v>3829813.3700363077</v>
      </c>
      <c r="R120" s="47">
        <f t="shared" ca="1" si="34"/>
        <v>2.954831210658232E-3</v>
      </c>
      <c r="S120" s="47"/>
      <c r="T120" s="47"/>
      <c r="U120" s="47"/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</row>
    <row r="121" spans="1:35">
      <c r="A121" s="78">
        <v>7579.5</v>
      </c>
      <c r="B121" s="78">
        <v>1.8815000003087334E-2</v>
      </c>
      <c r="C121" s="78">
        <v>1</v>
      </c>
      <c r="D121" s="79">
        <f t="shared" si="20"/>
        <v>0.75795000000000001</v>
      </c>
      <c r="E121" s="79">
        <f t="shared" si="21"/>
        <v>1.8815000003087334E-2</v>
      </c>
      <c r="F121" s="72">
        <f t="shared" si="22"/>
        <v>0.75795000000000001</v>
      </c>
      <c r="G121" s="72">
        <f t="shared" si="23"/>
        <v>1.8815000003087334E-2</v>
      </c>
      <c r="H121" s="72">
        <f t="shared" si="24"/>
        <v>0.57448820249999999</v>
      </c>
      <c r="I121" s="72">
        <f t="shared" si="25"/>
        <v>0.43543333308487497</v>
      </c>
      <c r="J121" s="72">
        <f t="shared" si="26"/>
        <v>0.33003669481168102</v>
      </c>
      <c r="K121" s="72">
        <f t="shared" si="27"/>
        <v>1.4260829252340046E-2</v>
      </c>
      <c r="L121" s="72">
        <f t="shared" si="28"/>
        <v>1.0808995531811139E-2</v>
      </c>
      <c r="M121" s="72">
        <f t="shared" ca="1" si="29"/>
        <v>1.5195635223952467E-2</v>
      </c>
      <c r="N121" s="72">
        <f t="shared" ca="1" si="30"/>
        <v>1.3099801404441989E-5</v>
      </c>
      <c r="O121" s="80">
        <f t="shared" ca="1" si="31"/>
        <v>4427.3994101179214</v>
      </c>
      <c r="P121" s="72">
        <f t="shared" ca="1" si="32"/>
        <v>3363466.1492534759</v>
      </c>
      <c r="Q121" s="72">
        <f t="shared" ca="1" si="33"/>
        <v>3836470.0116871935</v>
      </c>
      <c r="R121" s="47">
        <f t="shared" ca="1" si="34"/>
        <v>3.6193647791348676E-3</v>
      </c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</row>
    <row r="122" spans="1:35">
      <c r="A122" s="78">
        <v>7674.5</v>
      </c>
      <c r="B122" s="78">
        <v>1.7265000002225861E-2</v>
      </c>
      <c r="C122" s="78">
        <v>1</v>
      </c>
      <c r="D122" s="79">
        <f t="shared" si="20"/>
        <v>0.76744999999999997</v>
      </c>
      <c r="E122" s="79">
        <f t="shared" si="21"/>
        <v>1.7265000002225861E-2</v>
      </c>
      <c r="F122" s="72">
        <f t="shared" si="22"/>
        <v>0.76744999999999997</v>
      </c>
      <c r="G122" s="72">
        <f t="shared" si="23"/>
        <v>1.7265000002225861E-2</v>
      </c>
      <c r="H122" s="72">
        <f t="shared" si="24"/>
        <v>0.58897950249999997</v>
      </c>
      <c r="I122" s="72">
        <f t="shared" si="25"/>
        <v>0.45201231919362495</v>
      </c>
      <c r="J122" s="72">
        <f t="shared" si="26"/>
        <v>0.34689685436514744</v>
      </c>
      <c r="K122" s="72">
        <f t="shared" si="27"/>
        <v>1.3250024251708237E-2</v>
      </c>
      <c r="L122" s="72">
        <f t="shared" si="28"/>
        <v>1.0168731111973486E-2</v>
      </c>
      <c r="M122" s="72">
        <f t="shared" ca="1" si="29"/>
        <v>1.5596261967433399E-2</v>
      </c>
      <c r="N122" s="72">
        <f t="shared" ca="1" si="30"/>
        <v>2.7846866287630073E-6</v>
      </c>
      <c r="O122" s="80">
        <f t="shared" ca="1" si="31"/>
        <v>7463.0988254716831</v>
      </c>
      <c r="P122" s="72">
        <f t="shared" ca="1" si="32"/>
        <v>3502099.2716543772</v>
      </c>
      <c r="Q122" s="72">
        <f t="shared" ca="1" si="33"/>
        <v>4095025.2150671873</v>
      </c>
      <c r="R122" s="47">
        <f t="shared" ca="1" si="34"/>
        <v>1.6687380347924618E-3</v>
      </c>
      <c r="S122" s="47"/>
      <c r="T122" s="47"/>
      <c r="U122" s="47"/>
      <c r="V122" s="47"/>
      <c r="W122" s="47"/>
      <c r="X122" s="47"/>
      <c r="Y122" s="47"/>
      <c r="Z122" s="47"/>
      <c r="AA122" s="47"/>
      <c r="AB122" s="47"/>
      <c r="AC122" s="47"/>
      <c r="AD122" s="47"/>
      <c r="AE122" s="47"/>
      <c r="AF122" s="47"/>
      <c r="AG122" s="47"/>
      <c r="AH122" s="47"/>
      <c r="AI122" s="47"/>
    </row>
    <row r="123" spans="1:35">
      <c r="A123" s="78"/>
      <c r="B123" s="78"/>
      <c r="C123" s="78"/>
      <c r="D123" s="79">
        <f t="shared" si="20"/>
        <v>0</v>
      </c>
      <c r="E123" s="79">
        <f t="shared" si="21"/>
        <v>0</v>
      </c>
      <c r="F123" s="72">
        <f t="shared" si="22"/>
        <v>0</v>
      </c>
      <c r="G123" s="72">
        <f t="shared" si="23"/>
        <v>0</v>
      </c>
      <c r="H123" s="72">
        <f t="shared" si="24"/>
        <v>0</v>
      </c>
      <c r="I123" s="72">
        <f t="shared" si="25"/>
        <v>0</v>
      </c>
      <c r="J123" s="72">
        <f t="shared" si="26"/>
        <v>0</v>
      </c>
      <c r="K123" s="72">
        <f t="shared" si="27"/>
        <v>0</v>
      </c>
      <c r="L123" s="72">
        <f t="shared" si="28"/>
        <v>0</v>
      </c>
      <c r="M123" s="72">
        <f t="shared" ca="1" si="29"/>
        <v>1.4580882515158435E-3</v>
      </c>
      <c r="N123" s="72">
        <f t="shared" ca="1" si="30"/>
        <v>0</v>
      </c>
      <c r="O123" s="80">
        <f t="shared" ca="1" si="31"/>
        <v>0</v>
      </c>
      <c r="P123" s="72">
        <f t="shared" ca="1" si="32"/>
        <v>0</v>
      </c>
      <c r="Q123" s="72">
        <f t="shared" ca="1" si="33"/>
        <v>0</v>
      </c>
      <c r="R123" s="47">
        <f t="shared" ca="1" si="34"/>
        <v>-1.4580882515158435E-3</v>
      </c>
      <c r="S123" s="47"/>
      <c r="T123" s="47"/>
      <c r="U123" s="47"/>
      <c r="V123" s="47"/>
      <c r="W123" s="47"/>
      <c r="X123" s="47"/>
      <c r="Y123" s="47"/>
      <c r="Z123" s="47"/>
      <c r="AA123" s="47"/>
      <c r="AB123" s="47"/>
      <c r="AC123" s="47"/>
      <c r="AD123" s="47"/>
      <c r="AE123" s="47"/>
      <c r="AF123" s="47"/>
      <c r="AG123" s="47"/>
      <c r="AH123" s="47"/>
      <c r="AI123" s="47"/>
    </row>
    <row r="124" spans="1:35">
      <c r="A124" s="78"/>
      <c r="B124" s="78"/>
      <c r="C124" s="78"/>
      <c r="D124" s="79">
        <f t="shared" si="20"/>
        <v>0</v>
      </c>
      <c r="E124" s="79">
        <f t="shared" si="21"/>
        <v>0</v>
      </c>
      <c r="F124" s="72">
        <f t="shared" si="22"/>
        <v>0</v>
      </c>
      <c r="G124" s="72">
        <f t="shared" si="23"/>
        <v>0</v>
      </c>
      <c r="H124" s="72">
        <f t="shared" si="24"/>
        <v>0</v>
      </c>
      <c r="I124" s="72">
        <f t="shared" si="25"/>
        <v>0</v>
      </c>
      <c r="J124" s="72">
        <f t="shared" si="26"/>
        <v>0</v>
      </c>
      <c r="K124" s="72">
        <f t="shared" si="27"/>
        <v>0</v>
      </c>
      <c r="L124" s="72">
        <f t="shared" si="28"/>
        <v>0</v>
      </c>
      <c r="M124" s="72">
        <f t="shared" ca="1" si="29"/>
        <v>1.4580882515158435E-3</v>
      </c>
      <c r="N124" s="72">
        <f t="shared" ca="1" si="30"/>
        <v>0</v>
      </c>
      <c r="O124" s="80">
        <f t="shared" ca="1" si="31"/>
        <v>0</v>
      </c>
      <c r="P124" s="72">
        <f t="shared" ca="1" si="32"/>
        <v>0</v>
      </c>
      <c r="Q124" s="72">
        <f t="shared" ca="1" si="33"/>
        <v>0</v>
      </c>
      <c r="R124" s="47">
        <f t="shared" ca="1" si="34"/>
        <v>-1.4580882515158435E-3</v>
      </c>
      <c r="S124" s="47"/>
      <c r="T124" s="47"/>
      <c r="U124" s="47"/>
      <c r="V124" s="47"/>
      <c r="W124" s="47"/>
      <c r="X124" s="47"/>
      <c r="Y124" s="47"/>
      <c r="Z124" s="47"/>
      <c r="AA124" s="47"/>
      <c r="AB124" s="47"/>
      <c r="AC124" s="47"/>
      <c r="AD124" s="47"/>
      <c r="AE124" s="47"/>
      <c r="AF124" s="47"/>
      <c r="AG124" s="47"/>
      <c r="AH124" s="47"/>
      <c r="AI124" s="47"/>
    </row>
    <row r="125" spans="1:35">
      <c r="A125" s="78"/>
      <c r="B125" s="78"/>
      <c r="C125" s="78"/>
      <c r="D125" s="79">
        <f t="shared" si="20"/>
        <v>0</v>
      </c>
      <c r="E125" s="79">
        <f t="shared" si="21"/>
        <v>0</v>
      </c>
      <c r="F125" s="72">
        <f t="shared" si="22"/>
        <v>0</v>
      </c>
      <c r="G125" s="72">
        <f t="shared" si="23"/>
        <v>0</v>
      </c>
      <c r="H125" s="72">
        <f t="shared" si="24"/>
        <v>0</v>
      </c>
      <c r="I125" s="72">
        <f t="shared" si="25"/>
        <v>0</v>
      </c>
      <c r="J125" s="72">
        <f t="shared" si="26"/>
        <v>0</v>
      </c>
      <c r="K125" s="72">
        <f t="shared" si="27"/>
        <v>0</v>
      </c>
      <c r="L125" s="72">
        <f t="shared" si="28"/>
        <v>0</v>
      </c>
      <c r="M125" s="72">
        <f t="shared" ca="1" si="29"/>
        <v>1.4580882515158435E-3</v>
      </c>
      <c r="N125" s="72">
        <f t="shared" ca="1" si="30"/>
        <v>0</v>
      </c>
      <c r="O125" s="80">
        <f t="shared" ca="1" si="31"/>
        <v>0</v>
      </c>
      <c r="P125" s="72">
        <f t="shared" ca="1" si="32"/>
        <v>0</v>
      </c>
      <c r="Q125" s="72">
        <f t="shared" ca="1" si="33"/>
        <v>0</v>
      </c>
      <c r="R125" s="47">
        <f t="shared" ca="1" si="34"/>
        <v>-1.4580882515158435E-3</v>
      </c>
      <c r="S125" s="47"/>
      <c r="T125" s="47"/>
      <c r="U125" s="47"/>
      <c r="V125" s="47"/>
      <c r="W125" s="47"/>
      <c r="X125" s="47"/>
      <c r="Y125" s="47"/>
      <c r="Z125" s="47"/>
      <c r="AA125" s="47"/>
      <c r="AB125" s="47"/>
      <c r="AC125" s="47"/>
      <c r="AD125" s="47"/>
      <c r="AE125" s="47"/>
      <c r="AF125" s="47"/>
      <c r="AG125" s="47"/>
      <c r="AH125" s="47"/>
      <c r="AI125" s="47"/>
    </row>
    <row r="126" spans="1:35">
      <c r="A126" s="78"/>
      <c r="B126" s="78"/>
      <c r="C126" s="78"/>
      <c r="D126" s="79">
        <f t="shared" si="20"/>
        <v>0</v>
      </c>
      <c r="E126" s="79">
        <f t="shared" si="21"/>
        <v>0</v>
      </c>
      <c r="F126" s="72">
        <f t="shared" si="22"/>
        <v>0</v>
      </c>
      <c r="G126" s="72">
        <f t="shared" si="23"/>
        <v>0</v>
      </c>
      <c r="H126" s="72">
        <f t="shared" si="24"/>
        <v>0</v>
      </c>
      <c r="I126" s="72">
        <f t="shared" si="25"/>
        <v>0</v>
      </c>
      <c r="J126" s="72">
        <f t="shared" si="26"/>
        <v>0</v>
      </c>
      <c r="K126" s="72">
        <f t="shared" si="27"/>
        <v>0</v>
      </c>
      <c r="L126" s="72">
        <f t="shared" si="28"/>
        <v>0</v>
      </c>
      <c r="M126" s="72">
        <f t="shared" ca="1" si="29"/>
        <v>1.4580882515158435E-3</v>
      </c>
      <c r="N126" s="72">
        <f t="shared" ca="1" si="30"/>
        <v>0</v>
      </c>
      <c r="O126" s="80">
        <f t="shared" ca="1" si="31"/>
        <v>0</v>
      </c>
      <c r="P126" s="72">
        <f t="shared" ca="1" si="32"/>
        <v>0</v>
      </c>
      <c r="Q126" s="72">
        <f t="shared" ca="1" si="33"/>
        <v>0</v>
      </c>
      <c r="R126" s="47">
        <f t="shared" ca="1" si="34"/>
        <v>-1.4580882515158435E-3</v>
      </c>
      <c r="S126" s="47"/>
      <c r="T126" s="47"/>
      <c r="U126" s="47"/>
      <c r="V126" s="47"/>
      <c r="W126" s="47"/>
      <c r="X126" s="47"/>
      <c r="Y126" s="47"/>
      <c r="Z126" s="47"/>
      <c r="AA126" s="47"/>
      <c r="AB126" s="47"/>
      <c r="AC126" s="47"/>
      <c r="AD126" s="47"/>
      <c r="AE126" s="47"/>
      <c r="AF126" s="47"/>
      <c r="AG126" s="47"/>
      <c r="AH126" s="47"/>
      <c r="AI126" s="47"/>
    </row>
    <row r="127" spans="1:35">
      <c r="A127" s="78"/>
      <c r="B127" s="78"/>
      <c r="C127" s="78"/>
      <c r="D127" s="79">
        <f t="shared" si="20"/>
        <v>0</v>
      </c>
      <c r="E127" s="79">
        <f t="shared" si="21"/>
        <v>0</v>
      </c>
      <c r="F127" s="72">
        <f t="shared" si="22"/>
        <v>0</v>
      </c>
      <c r="G127" s="72">
        <f t="shared" si="23"/>
        <v>0</v>
      </c>
      <c r="H127" s="72">
        <f t="shared" si="24"/>
        <v>0</v>
      </c>
      <c r="I127" s="72">
        <f t="shared" si="25"/>
        <v>0</v>
      </c>
      <c r="J127" s="72">
        <f t="shared" si="26"/>
        <v>0</v>
      </c>
      <c r="K127" s="72">
        <f t="shared" si="27"/>
        <v>0</v>
      </c>
      <c r="L127" s="72">
        <f t="shared" si="28"/>
        <v>0</v>
      </c>
      <c r="M127" s="72">
        <f t="shared" ca="1" si="29"/>
        <v>1.4580882515158435E-3</v>
      </c>
      <c r="N127" s="72">
        <f t="shared" ca="1" si="30"/>
        <v>0</v>
      </c>
      <c r="O127" s="80">
        <f t="shared" ca="1" si="31"/>
        <v>0</v>
      </c>
      <c r="P127" s="72">
        <f t="shared" ca="1" si="32"/>
        <v>0</v>
      </c>
      <c r="Q127" s="72">
        <f t="shared" ca="1" si="33"/>
        <v>0</v>
      </c>
      <c r="R127" s="47">
        <f t="shared" ca="1" si="34"/>
        <v>-1.4580882515158435E-3</v>
      </c>
      <c r="S127" s="47"/>
      <c r="T127" s="47"/>
      <c r="U127" s="47"/>
      <c r="V127" s="47"/>
      <c r="W127" s="47"/>
      <c r="X127" s="47"/>
      <c r="Y127" s="47"/>
      <c r="Z127" s="47"/>
      <c r="AA127" s="47"/>
      <c r="AB127" s="47"/>
      <c r="AC127" s="47"/>
      <c r="AD127" s="47"/>
      <c r="AE127" s="47"/>
      <c r="AF127" s="47"/>
      <c r="AG127" s="47"/>
      <c r="AH127" s="47"/>
      <c r="AI127" s="47"/>
    </row>
    <row r="128" spans="1:35">
      <c r="A128" s="78"/>
      <c r="B128" s="78"/>
      <c r="C128" s="78"/>
      <c r="D128" s="79">
        <f t="shared" si="20"/>
        <v>0</v>
      </c>
      <c r="E128" s="79">
        <f t="shared" si="21"/>
        <v>0</v>
      </c>
      <c r="F128" s="72">
        <f t="shared" si="22"/>
        <v>0</v>
      </c>
      <c r="G128" s="72">
        <f t="shared" si="23"/>
        <v>0</v>
      </c>
      <c r="H128" s="72">
        <f t="shared" si="24"/>
        <v>0</v>
      </c>
      <c r="I128" s="72">
        <f t="shared" si="25"/>
        <v>0</v>
      </c>
      <c r="J128" s="72">
        <f t="shared" si="26"/>
        <v>0</v>
      </c>
      <c r="K128" s="72">
        <f t="shared" si="27"/>
        <v>0</v>
      </c>
      <c r="L128" s="72">
        <f t="shared" si="28"/>
        <v>0</v>
      </c>
      <c r="M128" s="72">
        <f t="shared" ca="1" si="29"/>
        <v>1.4580882515158435E-3</v>
      </c>
      <c r="N128" s="72">
        <f t="shared" ca="1" si="30"/>
        <v>0</v>
      </c>
      <c r="O128" s="80">
        <f t="shared" ca="1" si="31"/>
        <v>0</v>
      </c>
      <c r="P128" s="72">
        <f t="shared" ca="1" si="32"/>
        <v>0</v>
      </c>
      <c r="Q128" s="72">
        <f t="shared" ca="1" si="33"/>
        <v>0</v>
      </c>
      <c r="R128" s="47">
        <f t="shared" ca="1" si="34"/>
        <v>-1.4580882515158435E-3</v>
      </c>
      <c r="S128" s="47"/>
      <c r="T128" s="47"/>
      <c r="U128" s="47"/>
      <c r="V128" s="47"/>
      <c r="W128" s="47"/>
      <c r="X128" s="47"/>
      <c r="Y128" s="47"/>
      <c r="Z128" s="47"/>
      <c r="AA128" s="47"/>
      <c r="AB128" s="47"/>
      <c r="AC128" s="47"/>
      <c r="AD128" s="47"/>
      <c r="AE128" s="47"/>
      <c r="AF128" s="47"/>
      <c r="AG128" s="47"/>
      <c r="AH128" s="47"/>
      <c r="AI128" s="47"/>
    </row>
    <row r="129" spans="1:35">
      <c r="A129" s="78"/>
      <c r="B129" s="78"/>
      <c r="C129" s="78"/>
      <c r="D129" s="79">
        <f t="shared" si="20"/>
        <v>0</v>
      </c>
      <c r="E129" s="79">
        <f t="shared" si="21"/>
        <v>0</v>
      </c>
      <c r="F129" s="72">
        <f t="shared" si="22"/>
        <v>0</v>
      </c>
      <c r="G129" s="72">
        <f t="shared" si="23"/>
        <v>0</v>
      </c>
      <c r="H129" s="72">
        <f t="shared" si="24"/>
        <v>0</v>
      </c>
      <c r="I129" s="72">
        <f t="shared" si="25"/>
        <v>0</v>
      </c>
      <c r="J129" s="72">
        <f t="shared" si="26"/>
        <v>0</v>
      </c>
      <c r="K129" s="72">
        <f t="shared" si="27"/>
        <v>0</v>
      </c>
      <c r="L129" s="72">
        <f t="shared" si="28"/>
        <v>0</v>
      </c>
      <c r="M129" s="72">
        <f t="shared" ca="1" si="29"/>
        <v>1.4580882515158435E-3</v>
      </c>
      <c r="N129" s="72">
        <f t="shared" ca="1" si="30"/>
        <v>0</v>
      </c>
      <c r="O129" s="80">
        <f t="shared" ca="1" si="31"/>
        <v>0</v>
      </c>
      <c r="P129" s="72">
        <f t="shared" ca="1" si="32"/>
        <v>0</v>
      </c>
      <c r="Q129" s="72">
        <f t="shared" ca="1" si="33"/>
        <v>0</v>
      </c>
      <c r="R129" s="47">
        <f t="shared" ca="1" si="34"/>
        <v>-1.4580882515158435E-3</v>
      </c>
      <c r="S129" s="47"/>
      <c r="T129" s="47"/>
      <c r="U129" s="47"/>
      <c r="V129" s="47"/>
      <c r="W129" s="47"/>
      <c r="X129" s="47"/>
      <c r="Y129" s="47"/>
      <c r="Z129" s="47"/>
      <c r="AA129" s="47"/>
      <c r="AB129" s="47"/>
      <c r="AC129" s="47"/>
      <c r="AD129" s="47"/>
      <c r="AE129" s="47"/>
      <c r="AF129" s="47"/>
      <c r="AG129" s="47"/>
      <c r="AH129" s="47"/>
      <c r="AI129" s="47"/>
    </row>
    <row r="130" spans="1:35">
      <c r="A130" s="78"/>
      <c r="B130" s="78"/>
      <c r="C130" s="78"/>
      <c r="D130" s="79">
        <f t="shared" si="20"/>
        <v>0</v>
      </c>
      <c r="E130" s="79">
        <f t="shared" si="21"/>
        <v>0</v>
      </c>
      <c r="F130" s="72">
        <f t="shared" si="22"/>
        <v>0</v>
      </c>
      <c r="G130" s="72">
        <f t="shared" si="23"/>
        <v>0</v>
      </c>
      <c r="H130" s="72">
        <f t="shared" si="24"/>
        <v>0</v>
      </c>
      <c r="I130" s="72">
        <f t="shared" si="25"/>
        <v>0</v>
      </c>
      <c r="J130" s="72">
        <f t="shared" si="26"/>
        <v>0</v>
      </c>
      <c r="K130" s="72">
        <f t="shared" si="27"/>
        <v>0</v>
      </c>
      <c r="L130" s="72">
        <f t="shared" si="28"/>
        <v>0</v>
      </c>
      <c r="M130" s="72">
        <f t="shared" ca="1" si="29"/>
        <v>1.4580882515158435E-3</v>
      </c>
      <c r="N130" s="72">
        <f t="shared" ca="1" si="30"/>
        <v>0</v>
      </c>
      <c r="O130" s="80">
        <f t="shared" ca="1" si="31"/>
        <v>0</v>
      </c>
      <c r="P130" s="72">
        <f t="shared" ca="1" si="32"/>
        <v>0</v>
      </c>
      <c r="Q130" s="72">
        <f t="shared" ca="1" si="33"/>
        <v>0</v>
      </c>
      <c r="R130" s="47">
        <f t="shared" ca="1" si="34"/>
        <v>-1.4580882515158435E-3</v>
      </c>
      <c r="S130" s="47"/>
      <c r="T130" s="47"/>
      <c r="U130" s="47"/>
      <c r="V130" s="47"/>
      <c r="W130" s="47"/>
      <c r="X130" s="47"/>
      <c r="Y130" s="47"/>
      <c r="Z130" s="47"/>
      <c r="AA130" s="47"/>
      <c r="AB130" s="47"/>
      <c r="AC130" s="47"/>
      <c r="AD130" s="47"/>
      <c r="AE130" s="47"/>
      <c r="AF130" s="47"/>
      <c r="AG130" s="47"/>
      <c r="AH130" s="47"/>
      <c r="AI130" s="47"/>
    </row>
    <row r="131" spans="1:35">
      <c r="A131" s="78"/>
      <c r="B131" s="78"/>
      <c r="C131" s="78"/>
      <c r="D131" s="79">
        <f t="shared" si="20"/>
        <v>0</v>
      </c>
      <c r="E131" s="79">
        <f t="shared" si="21"/>
        <v>0</v>
      </c>
      <c r="F131" s="72">
        <f t="shared" si="22"/>
        <v>0</v>
      </c>
      <c r="G131" s="72">
        <f t="shared" si="23"/>
        <v>0</v>
      </c>
      <c r="H131" s="72">
        <f t="shared" si="24"/>
        <v>0</v>
      </c>
      <c r="I131" s="72">
        <f t="shared" si="25"/>
        <v>0</v>
      </c>
      <c r="J131" s="72">
        <f t="shared" si="26"/>
        <v>0</v>
      </c>
      <c r="K131" s="72">
        <f t="shared" si="27"/>
        <v>0</v>
      </c>
      <c r="L131" s="72">
        <f t="shared" si="28"/>
        <v>0</v>
      </c>
      <c r="M131" s="72">
        <f t="shared" ca="1" si="29"/>
        <v>1.4580882515158435E-3</v>
      </c>
      <c r="N131" s="72">
        <f t="shared" ca="1" si="30"/>
        <v>0</v>
      </c>
      <c r="O131" s="80">
        <f t="shared" ca="1" si="31"/>
        <v>0</v>
      </c>
      <c r="P131" s="72">
        <f t="shared" ca="1" si="32"/>
        <v>0</v>
      </c>
      <c r="Q131" s="72">
        <f t="shared" ca="1" si="33"/>
        <v>0</v>
      </c>
      <c r="R131" s="47">
        <f t="shared" ca="1" si="34"/>
        <v>-1.4580882515158435E-3</v>
      </c>
      <c r="S131" s="47"/>
      <c r="T131" s="47"/>
      <c r="U131" s="47"/>
      <c r="V131" s="47"/>
      <c r="W131" s="47"/>
      <c r="X131" s="47"/>
      <c r="Y131" s="47"/>
      <c r="Z131" s="47"/>
      <c r="AA131" s="47"/>
      <c r="AB131" s="47"/>
      <c r="AC131" s="47"/>
      <c r="AD131" s="47"/>
      <c r="AE131" s="47"/>
      <c r="AF131" s="47"/>
      <c r="AG131" s="47"/>
      <c r="AH131" s="47"/>
      <c r="AI131" s="47"/>
    </row>
    <row r="132" spans="1:35">
      <c r="A132" s="78"/>
      <c r="B132" s="78"/>
      <c r="C132" s="78"/>
      <c r="D132" s="79">
        <f t="shared" si="20"/>
        <v>0</v>
      </c>
      <c r="E132" s="79">
        <f t="shared" si="21"/>
        <v>0</v>
      </c>
      <c r="F132" s="72">
        <f t="shared" si="22"/>
        <v>0</v>
      </c>
      <c r="G132" s="72">
        <f t="shared" si="23"/>
        <v>0</v>
      </c>
      <c r="H132" s="72">
        <f t="shared" si="24"/>
        <v>0</v>
      </c>
      <c r="I132" s="72">
        <f t="shared" si="25"/>
        <v>0</v>
      </c>
      <c r="J132" s="72">
        <f t="shared" si="26"/>
        <v>0</v>
      </c>
      <c r="K132" s="72">
        <f t="shared" si="27"/>
        <v>0</v>
      </c>
      <c r="L132" s="72">
        <f t="shared" si="28"/>
        <v>0</v>
      </c>
      <c r="M132" s="72">
        <f t="shared" ca="1" si="29"/>
        <v>1.4580882515158435E-3</v>
      </c>
      <c r="N132" s="72">
        <f t="shared" ca="1" si="30"/>
        <v>0</v>
      </c>
      <c r="O132" s="80">
        <f t="shared" ca="1" si="31"/>
        <v>0</v>
      </c>
      <c r="P132" s="72">
        <f t="shared" ca="1" si="32"/>
        <v>0</v>
      </c>
      <c r="Q132" s="72">
        <f t="shared" ca="1" si="33"/>
        <v>0</v>
      </c>
      <c r="R132" s="47">
        <f t="shared" ca="1" si="34"/>
        <v>-1.4580882515158435E-3</v>
      </c>
      <c r="S132" s="47"/>
      <c r="T132" s="47"/>
      <c r="U132" s="47"/>
      <c r="V132" s="47"/>
      <c r="W132" s="47"/>
      <c r="X132" s="47"/>
      <c r="Y132" s="47"/>
      <c r="Z132" s="47"/>
      <c r="AA132" s="47"/>
      <c r="AB132" s="47"/>
      <c r="AC132" s="47"/>
      <c r="AD132" s="47"/>
      <c r="AE132" s="47"/>
      <c r="AF132" s="47"/>
      <c r="AG132" s="47"/>
      <c r="AH132" s="47"/>
      <c r="AI132" s="47"/>
    </row>
    <row r="133" spans="1:35">
      <c r="A133" s="78"/>
      <c r="B133" s="78"/>
      <c r="C133" s="78"/>
      <c r="D133" s="79">
        <f t="shared" si="20"/>
        <v>0</v>
      </c>
      <c r="E133" s="79">
        <f t="shared" si="21"/>
        <v>0</v>
      </c>
      <c r="F133" s="72">
        <f t="shared" si="22"/>
        <v>0</v>
      </c>
      <c r="G133" s="72">
        <f t="shared" si="23"/>
        <v>0</v>
      </c>
      <c r="H133" s="72">
        <f t="shared" si="24"/>
        <v>0</v>
      </c>
      <c r="I133" s="72">
        <f t="shared" si="25"/>
        <v>0</v>
      </c>
      <c r="J133" s="72">
        <f t="shared" si="26"/>
        <v>0</v>
      </c>
      <c r="K133" s="72">
        <f t="shared" si="27"/>
        <v>0</v>
      </c>
      <c r="L133" s="72">
        <f t="shared" si="28"/>
        <v>0</v>
      </c>
      <c r="M133" s="72">
        <f t="shared" ca="1" si="29"/>
        <v>1.4580882515158435E-3</v>
      </c>
      <c r="N133" s="72">
        <f t="shared" ca="1" si="30"/>
        <v>0</v>
      </c>
      <c r="O133" s="80">
        <f t="shared" ca="1" si="31"/>
        <v>0</v>
      </c>
      <c r="P133" s="72">
        <f t="shared" ca="1" si="32"/>
        <v>0</v>
      </c>
      <c r="Q133" s="72">
        <f t="shared" ca="1" si="33"/>
        <v>0</v>
      </c>
      <c r="R133" s="47">
        <f t="shared" ca="1" si="34"/>
        <v>-1.4580882515158435E-3</v>
      </c>
      <c r="S133" s="47"/>
      <c r="T133" s="47"/>
      <c r="U133" s="47"/>
      <c r="V133" s="47"/>
      <c r="W133" s="47"/>
      <c r="X133" s="47"/>
      <c r="Y133" s="47"/>
      <c r="Z133" s="47"/>
      <c r="AA133" s="47"/>
      <c r="AB133" s="47"/>
      <c r="AC133" s="47"/>
      <c r="AD133" s="47"/>
      <c r="AE133" s="47"/>
      <c r="AF133" s="47"/>
      <c r="AG133" s="47"/>
      <c r="AH133" s="47"/>
      <c r="AI133" s="47"/>
    </row>
    <row r="134" spans="1:35">
      <c r="A134" s="78"/>
      <c r="B134" s="78"/>
      <c r="C134" s="78"/>
      <c r="D134" s="79">
        <f t="shared" si="20"/>
        <v>0</v>
      </c>
      <c r="E134" s="79">
        <f t="shared" si="21"/>
        <v>0</v>
      </c>
      <c r="F134" s="72">
        <f t="shared" si="22"/>
        <v>0</v>
      </c>
      <c r="G134" s="72">
        <f t="shared" si="23"/>
        <v>0</v>
      </c>
      <c r="H134" s="72">
        <f t="shared" si="24"/>
        <v>0</v>
      </c>
      <c r="I134" s="72">
        <f t="shared" si="25"/>
        <v>0</v>
      </c>
      <c r="J134" s="72">
        <f t="shared" si="26"/>
        <v>0</v>
      </c>
      <c r="K134" s="72">
        <f t="shared" si="27"/>
        <v>0</v>
      </c>
      <c r="L134" s="72">
        <f t="shared" si="28"/>
        <v>0</v>
      </c>
      <c r="M134" s="72">
        <f t="shared" ca="1" si="29"/>
        <v>1.4580882515158435E-3</v>
      </c>
      <c r="N134" s="72">
        <f t="shared" ca="1" si="30"/>
        <v>0</v>
      </c>
      <c r="O134" s="80">
        <f t="shared" ca="1" si="31"/>
        <v>0</v>
      </c>
      <c r="P134" s="72">
        <f t="shared" ca="1" si="32"/>
        <v>0</v>
      </c>
      <c r="Q134" s="72">
        <f t="shared" ca="1" si="33"/>
        <v>0</v>
      </c>
      <c r="R134" s="47">
        <f t="shared" ca="1" si="34"/>
        <v>-1.4580882515158435E-3</v>
      </c>
      <c r="S134" s="47"/>
      <c r="T134" s="47"/>
      <c r="U134" s="47"/>
      <c r="V134" s="47"/>
      <c r="W134" s="47"/>
      <c r="X134" s="47"/>
      <c r="Y134" s="47"/>
      <c r="Z134" s="47"/>
      <c r="AA134" s="47"/>
      <c r="AB134" s="47"/>
      <c r="AC134" s="47"/>
      <c r="AD134" s="47"/>
      <c r="AE134" s="47"/>
      <c r="AF134" s="47"/>
      <c r="AG134" s="47"/>
      <c r="AH134" s="47"/>
      <c r="AI134" s="47"/>
    </row>
    <row r="135" spans="1:35">
      <c r="A135" s="78"/>
      <c r="B135" s="78"/>
      <c r="C135" s="78"/>
      <c r="D135" s="79">
        <f t="shared" si="20"/>
        <v>0</v>
      </c>
      <c r="E135" s="79">
        <f t="shared" si="21"/>
        <v>0</v>
      </c>
      <c r="F135" s="72">
        <f t="shared" si="22"/>
        <v>0</v>
      </c>
      <c r="G135" s="72">
        <f t="shared" si="23"/>
        <v>0</v>
      </c>
      <c r="H135" s="72">
        <f t="shared" si="24"/>
        <v>0</v>
      </c>
      <c r="I135" s="72">
        <f t="shared" si="25"/>
        <v>0</v>
      </c>
      <c r="J135" s="72">
        <f t="shared" si="26"/>
        <v>0</v>
      </c>
      <c r="K135" s="72">
        <f t="shared" si="27"/>
        <v>0</v>
      </c>
      <c r="L135" s="72">
        <f t="shared" si="28"/>
        <v>0</v>
      </c>
      <c r="M135" s="72">
        <f t="shared" ca="1" si="29"/>
        <v>1.4580882515158435E-3</v>
      </c>
      <c r="N135" s="72">
        <f t="shared" ca="1" si="30"/>
        <v>0</v>
      </c>
      <c r="O135" s="80">
        <f t="shared" ca="1" si="31"/>
        <v>0</v>
      </c>
      <c r="P135" s="72">
        <f t="shared" ca="1" si="32"/>
        <v>0</v>
      </c>
      <c r="Q135" s="72">
        <f t="shared" ca="1" si="33"/>
        <v>0</v>
      </c>
      <c r="R135" s="47">
        <f t="shared" ca="1" si="34"/>
        <v>-1.4580882515158435E-3</v>
      </c>
      <c r="S135" s="47"/>
      <c r="T135" s="47"/>
      <c r="U135" s="47"/>
      <c r="V135" s="47"/>
      <c r="W135" s="47"/>
      <c r="X135" s="47"/>
      <c r="Y135" s="47"/>
      <c r="Z135" s="47"/>
      <c r="AA135" s="47"/>
      <c r="AB135" s="47"/>
      <c r="AC135" s="47"/>
      <c r="AD135" s="47"/>
      <c r="AE135" s="47"/>
      <c r="AF135" s="47"/>
      <c r="AG135" s="47"/>
      <c r="AH135" s="47"/>
      <c r="AI135" s="47"/>
    </row>
    <row r="136" spans="1:35">
      <c r="A136" s="78"/>
      <c r="B136" s="78"/>
      <c r="C136" s="78"/>
      <c r="D136" s="79">
        <f t="shared" si="20"/>
        <v>0</v>
      </c>
      <c r="E136" s="79">
        <f t="shared" si="21"/>
        <v>0</v>
      </c>
      <c r="F136" s="72">
        <f t="shared" si="22"/>
        <v>0</v>
      </c>
      <c r="G136" s="72">
        <f t="shared" si="23"/>
        <v>0</v>
      </c>
      <c r="H136" s="72">
        <f t="shared" si="24"/>
        <v>0</v>
      </c>
      <c r="I136" s="72">
        <f t="shared" si="25"/>
        <v>0</v>
      </c>
      <c r="J136" s="72">
        <f t="shared" si="26"/>
        <v>0</v>
      </c>
      <c r="K136" s="72">
        <f t="shared" si="27"/>
        <v>0</v>
      </c>
      <c r="L136" s="72">
        <f t="shared" si="28"/>
        <v>0</v>
      </c>
      <c r="M136" s="72">
        <f t="shared" ca="1" si="29"/>
        <v>1.4580882515158435E-3</v>
      </c>
      <c r="N136" s="72">
        <f t="shared" ca="1" si="30"/>
        <v>0</v>
      </c>
      <c r="O136" s="80">
        <f t="shared" ca="1" si="31"/>
        <v>0</v>
      </c>
      <c r="P136" s="72">
        <f t="shared" ca="1" si="32"/>
        <v>0</v>
      </c>
      <c r="Q136" s="72">
        <f t="shared" ca="1" si="33"/>
        <v>0</v>
      </c>
      <c r="R136" s="47">
        <f t="shared" ca="1" si="34"/>
        <v>-1.4580882515158435E-3</v>
      </c>
      <c r="S136" s="47"/>
      <c r="T136" s="47"/>
      <c r="U136" s="47"/>
      <c r="V136" s="47"/>
      <c r="W136" s="47"/>
      <c r="X136" s="47"/>
      <c r="Y136" s="47"/>
      <c r="Z136" s="47"/>
      <c r="AA136" s="47"/>
      <c r="AB136" s="47"/>
      <c r="AC136" s="47"/>
      <c r="AD136" s="47"/>
      <c r="AE136" s="47"/>
      <c r="AF136" s="47"/>
      <c r="AG136" s="47"/>
      <c r="AH136" s="47"/>
      <c r="AI136" s="47"/>
    </row>
    <row r="137" spans="1:35">
      <c r="A137" s="78"/>
      <c r="B137" s="78"/>
      <c r="C137" s="78"/>
      <c r="D137" s="79">
        <f t="shared" si="20"/>
        <v>0</v>
      </c>
      <c r="E137" s="79">
        <f t="shared" si="21"/>
        <v>0</v>
      </c>
      <c r="F137" s="72">
        <f t="shared" si="22"/>
        <v>0</v>
      </c>
      <c r="G137" s="72">
        <f t="shared" si="23"/>
        <v>0</v>
      </c>
      <c r="H137" s="72">
        <f t="shared" si="24"/>
        <v>0</v>
      </c>
      <c r="I137" s="72">
        <f t="shared" si="25"/>
        <v>0</v>
      </c>
      <c r="J137" s="72">
        <f t="shared" si="26"/>
        <v>0</v>
      </c>
      <c r="K137" s="72">
        <f t="shared" si="27"/>
        <v>0</v>
      </c>
      <c r="L137" s="72">
        <f t="shared" si="28"/>
        <v>0</v>
      </c>
      <c r="M137" s="72">
        <f t="shared" ca="1" si="29"/>
        <v>1.4580882515158435E-3</v>
      </c>
      <c r="N137" s="72">
        <f t="shared" ca="1" si="30"/>
        <v>0</v>
      </c>
      <c r="O137" s="80">
        <f t="shared" ca="1" si="31"/>
        <v>0</v>
      </c>
      <c r="P137" s="72">
        <f t="shared" ca="1" si="32"/>
        <v>0</v>
      </c>
      <c r="Q137" s="72">
        <f t="shared" ca="1" si="33"/>
        <v>0</v>
      </c>
      <c r="R137" s="47">
        <f t="shared" ca="1" si="34"/>
        <v>-1.4580882515158435E-3</v>
      </c>
      <c r="S137" s="47"/>
      <c r="T137" s="47"/>
      <c r="U137" s="47"/>
      <c r="V137" s="47"/>
      <c r="W137" s="47"/>
      <c r="X137" s="47"/>
      <c r="Y137" s="47"/>
      <c r="Z137" s="47"/>
      <c r="AA137" s="47"/>
      <c r="AB137" s="47"/>
      <c r="AC137" s="47"/>
      <c r="AD137" s="47"/>
      <c r="AE137" s="47"/>
      <c r="AF137" s="47"/>
      <c r="AG137" s="47"/>
      <c r="AH137" s="47"/>
      <c r="AI137" s="47"/>
    </row>
    <row r="138" spans="1:35">
      <c r="A138" s="78"/>
      <c r="B138" s="78"/>
      <c r="C138" s="78"/>
      <c r="D138" s="79">
        <f t="shared" si="20"/>
        <v>0</v>
      </c>
      <c r="E138" s="79">
        <f t="shared" si="21"/>
        <v>0</v>
      </c>
      <c r="F138" s="72">
        <f t="shared" si="22"/>
        <v>0</v>
      </c>
      <c r="G138" s="72">
        <f t="shared" si="23"/>
        <v>0</v>
      </c>
      <c r="H138" s="72">
        <f t="shared" si="24"/>
        <v>0</v>
      </c>
      <c r="I138" s="72">
        <f t="shared" si="25"/>
        <v>0</v>
      </c>
      <c r="J138" s="72">
        <f t="shared" si="26"/>
        <v>0</v>
      </c>
      <c r="K138" s="72">
        <f t="shared" si="27"/>
        <v>0</v>
      </c>
      <c r="L138" s="72">
        <f t="shared" si="28"/>
        <v>0</v>
      </c>
      <c r="M138" s="72">
        <f t="shared" ca="1" si="29"/>
        <v>1.4580882515158435E-3</v>
      </c>
      <c r="N138" s="72">
        <f t="shared" ca="1" si="30"/>
        <v>0</v>
      </c>
      <c r="O138" s="80">
        <f t="shared" ca="1" si="31"/>
        <v>0</v>
      </c>
      <c r="P138" s="72">
        <f t="shared" ca="1" si="32"/>
        <v>0</v>
      </c>
      <c r="Q138" s="72">
        <f t="shared" ca="1" si="33"/>
        <v>0</v>
      </c>
      <c r="R138" s="47">
        <f t="shared" ca="1" si="34"/>
        <v>-1.4580882515158435E-3</v>
      </c>
      <c r="S138" s="47"/>
      <c r="T138" s="47"/>
      <c r="U138" s="47"/>
      <c r="V138" s="47"/>
      <c r="W138" s="47"/>
      <c r="X138" s="47"/>
      <c r="Y138" s="47"/>
      <c r="Z138" s="47"/>
      <c r="AA138" s="47"/>
      <c r="AB138" s="47"/>
      <c r="AC138" s="47"/>
      <c r="AD138" s="47"/>
      <c r="AE138" s="47"/>
      <c r="AF138" s="47"/>
      <c r="AG138" s="47"/>
      <c r="AH138" s="47"/>
      <c r="AI138" s="47"/>
    </row>
    <row r="139" spans="1:35">
      <c r="A139" s="78"/>
      <c r="B139" s="78"/>
      <c r="C139" s="78"/>
      <c r="D139" s="79">
        <f t="shared" si="20"/>
        <v>0</v>
      </c>
      <c r="E139" s="79">
        <f t="shared" si="21"/>
        <v>0</v>
      </c>
      <c r="F139" s="72">
        <f t="shared" si="22"/>
        <v>0</v>
      </c>
      <c r="G139" s="72">
        <f t="shared" si="23"/>
        <v>0</v>
      </c>
      <c r="H139" s="72">
        <f t="shared" si="24"/>
        <v>0</v>
      </c>
      <c r="I139" s="72">
        <f t="shared" si="25"/>
        <v>0</v>
      </c>
      <c r="J139" s="72">
        <f t="shared" si="26"/>
        <v>0</v>
      </c>
      <c r="K139" s="72">
        <f t="shared" si="27"/>
        <v>0</v>
      </c>
      <c r="L139" s="72">
        <f t="shared" si="28"/>
        <v>0</v>
      </c>
      <c r="M139" s="72">
        <f t="shared" ca="1" si="29"/>
        <v>1.4580882515158435E-3</v>
      </c>
      <c r="N139" s="72">
        <f t="shared" ca="1" si="30"/>
        <v>0</v>
      </c>
      <c r="O139" s="80">
        <f t="shared" ca="1" si="31"/>
        <v>0</v>
      </c>
      <c r="P139" s="72">
        <f t="shared" ca="1" si="32"/>
        <v>0</v>
      </c>
      <c r="Q139" s="72">
        <f t="shared" ca="1" si="33"/>
        <v>0</v>
      </c>
      <c r="R139" s="47">
        <f t="shared" ca="1" si="34"/>
        <v>-1.4580882515158435E-3</v>
      </c>
      <c r="S139" s="47"/>
      <c r="T139" s="47"/>
      <c r="U139" s="47"/>
      <c r="V139" s="47"/>
      <c r="W139" s="47"/>
      <c r="X139" s="47"/>
      <c r="Y139" s="47"/>
      <c r="Z139" s="47"/>
      <c r="AA139" s="47"/>
      <c r="AB139" s="47"/>
      <c r="AC139" s="47"/>
      <c r="AD139" s="47"/>
      <c r="AE139" s="47"/>
      <c r="AF139" s="47"/>
      <c r="AG139" s="47"/>
      <c r="AH139" s="47"/>
      <c r="AI139" s="47"/>
    </row>
    <row r="140" spans="1:35">
      <c r="A140" s="78"/>
      <c r="B140" s="78"/>
      <c r="C140" s="78"/>
      <c r="D140" s="79">
        <f t="shared" si="20"/>
        <v>0</v>
      </c>
      <c r="E140" s="79">
        <f t="shared" si="21"/>
        <v>0</v>
      </c>
      <c r="F140" s="72">
        <f t="shared" si="22"/>
        <v>0</v>
      </c>
      <c r="G140" s="72">
        <f t="shared" si="23"/>
        <v>0</v>
      </c>
      <c r="H140" s="72">
        <f t="shared" si="24"/>
        <v>0</v>
      </c>
      <c r="I140" s="72">
        <f t="shared" si="25"/>
        <v>0</v>
      </c>
      <c r="J140" s="72">
        <f t="shared" si="26"/>
        <v>0</v>
      </c>
      <c r="K140" s="72">
        <f t="shared" si="27"/>
        <v>0</v>
      </c>
      <c r="L140" s="72">
        <f t="shared" si="28"/>
        <v>0</v>
      </c>
      <c r="M140" s="72">
        <f t="shared" ca="1" si="29"/>
        <v>1.4580882515158435E-3</v>
      </c>
      <c r="N140" s="72">
        <f t="shared" ca="1" si="30"/>
        <v>0</v>
      </c>
      <c r="O140" s="80">
        <f t="shared" ca="1" si="31"/>
        <v>0</v>
      </c>
      <c r="P140" s="72">
        <f t="shared" ca="1" si="32"/>
        <v>0</v>
      </c>
      <c r="Q140" s="72">
        <f t="shared" ca="1" si="33"/>
        <v>0</v>
      </c>
      <c r="R140" s="47">
        <f t="shared" ca="1" si="34"/>
        <v>-1.4580882515158435E-3</v>
      </c>
      <c r="S140" s="47"/>
      <c r="T140" s="47"/>
      <c r="U140" s="47"/>
      <c r="V140" s="47"/>
      <c r="W140" s="47"/>
      <c r="X140" s="47"/>
      <c r="Y140" s="47"/>
      <c r="Z140" s="47"/>
      <c r="AA140" s="47"/>
      <c r="AB140" s="47"/>
      <c r="AC140" s="47"/>
      <c r="AD140" s="47"/>
      <c r="AE140" s="47"/>
      <c r="AF140" s="47"/>
      <c r="AG140" s="47"/>
      <c r="AH140" s="47"/>
      <c r="AI140" s="47"/>
    </row>
    <row r="141" spans="1:35">
      <c r="A141" s="78"/>
      <c r="B141" s="78"/>
      <c r="C141" s="78"/>
      <c r="D141" s="79">
        <f t="shared" si="20"/>
        <v>0</v>
      </c>
      <c r="E141" s="79">
        <f t="shared" si="21"/>
        <v>0</v>
      </c>
      <c r="F141" s="72">
        <f t="shared" si="22"/>
        <v>0</v>
      </c>
      <c r="G141" s="72">
        <f t="shared" si="23"/>
        <v>0</v>
      </c>
      <c r="H141" s="72">
        <f t="shared" si="24"/>
        <v>0</v>
      </c>
      <c r="I141" s="72">
        <f t="shared" si="25"/>
        <v>0</v>
      </c>
      <c r="J141" s="72">
        <f t="shared" si="26"/>
        <v>0</v>
      </c>
      <c r="K141" s="72">
        <f t="shared" si="27"/>
        <v>0</v>
      </c>
      <c r="L141" s="72">
        <f t="shared" si="28"/>
        <v>0</v>
      </c>
      <c r="M141" s="72">
        <f t="shared" ca="1" si="29"/>
        <v>1.4580882515158435E-3</v>
      </c>
      <c r="N141" s="72">
        <f t="shared" ca="1" si="30"/>
        <v>0</v>
      </c>
      <c r="O141" s="80">
        <f t="shared" ca="1" si="31"/>
        <v>0</v>
      </c>
      <c r="P141" s="72">
        <f t="shared" ca="1" si="32"/>
        <v>0</v>
      </c>
      <c r="Q141" s="72">
        <f t="shared" ca="1" si="33"/>
        <v>0</v>
      </c>
      <c r="R141" s="47">
        <f t="shared" ca="1" si="34"/>
        <v>-1.4580882515158435E-3</v>
      </c>
      <c r="S141" s="47"/>
      <c r="T141" s="47"/>
      <c r="U141" s="47"/>
      <c r="V141" s="47"/>
      <c r="W141" s="47"/>
      <c r="X141" s="47"/>
      <c r="Y141" s="47"/>
      <c r="Z141" s="47"/>
      <c r="AA141" s="47"/>
      <c r="AB141" s="47"/>
      <c r="AC141" s="47"/>
      <c r="AD141" s="47"/>
      <c r="AE141" s="47"/>
      <c r="AF141" s="47"/>
      <c r="AG141" s="47"/>
      <c r="AH141" s="47"/>
      <c r="AI141" s="47"/>
    </row>
    <row r="142" spans="1:35">
      <c r="A142" s="78"/>
      <c r="B142" s="78"/>
      <c r="C142" s="78"/>
      <c r="D142" s="79">
        <f t="shared" si="20"/>
        <v>0</v>
      </c>
      <c r="E142" s="79">
        <f t="shared" si="21"/>
        <v>0</v>
      </c>
      <c r="F142" s="72">
        <f t="shared" si="22"/>
        <v>0</v>
      </c>
      <c r="G142" s="72">
        <f t="shared" si="23"/>
        <v>0</v>
      </c>
      <c r="H142" s="72">
        <f t="shared" si="24"/>
        <v>0</v>
      </c>
      <c r="I142" s="72">
        <f t="shared" si="25"/>
        <v>0</v>
      </c>
      <c r="J142" s="72">
        <f t="shared" si="26"/>
        <v>0</v>
      </c>
      <c r="K142" s="72">
        <f t="shared" si="27"/>
        <v>0</v>
      </c>
      <c r="L142" s="72">
        <f t="shared" si="28"/>
        <v>0</v>
      </c>
      <c r="M142" s="72">
        <f t="shared" ca="1" si="29"/>
        <v>1.4580882515158435E-3</v>
      </c>
      <c r="N142" s="72">
        <f t="shared" ca="1" si="30"/>
        <v>0</v>
      </c>
      <c r="O142" s="80">
        <f t="shared" ca="1" si="31"/>
        <v>0</v>
      </c>
      <c r="P142" s="72">
        <f t="shared" ca="1" si="32"/>
        <v>0</v>
      </c>
      <c r="Q142" s="72">
        <f t="shared" ca="1" si="33"/>
        <v>0</v>
      </c>
      <c r="R142" s="47">
        <f t="shared" ca="1" si="34"/>
        <v>-1.4580882515158435E-3</v>
      </c>
      <c r="S142" s="47"/>
      <c r="T142" s="47"/>
      <c r="U142" s="47"/>
      <c r="V142" s="47"/>
      <c r="W142" s="47"/>
      <c r="X142" s="47"/>
      <c r="Y142" s="47"/>
      <c r="Z142" s="47"/>
      <c r="AA142" s="47"/>
      <c r="AB142" s="47"/>
      <c r="AC142" s="47"/>
      <c r="AD142" s="47"/>
      <c r="AE142" s="47"/>
      <c r="AF142" s="47"/>
      <c r="AG142" s="47"/>
      <c r="AH142" s="47"/>
      <c r="AI142" s="47"/>
    </row>
    <row r="143" spans="1:35">
      <c r="A143" s="78"/>
      <c r="B143" s="78"/>
      <c r="C143" s="78"/>
      <c r="D143" s="79">
        <f t="shared" si="20"/>
        <v>0</v>
      </c>
      <c r="E143" s="79">
        <f t="shared" si="21"/>
        <v>0</v>
      </c>
      <c r="F143" s="72">
        <f t="shared" si="22"/>
        <v>0</v>
      </c>
      <c r="G143" s="72">
        <f t="shared" si="23"/>
        <v>0</v>
      </c>
      <c r="H143" s="72">
        <f t="shared" si="24"/>
        <v>0</v>
      </c>
      <c r="I143" s="72">
        <f t="shared" si="25"/>
        <v>0</v>
      </c>
      <c r="J143" s="72">
        <f t="shared" si="26"/>
        <v>0</v>
      </c>
      <c r="K143" s="72">
        <f t="shared" si="27"/>
        <v>0</v>
      </c>
      <c r="L143" s="72">
        <f t="shared" si="28"/>
        <v>0</v>
      </c>
      <c r="M143" s="72">
        <f t="shared" ca="1" si="29"/>
        <v>1.4580882515158435E-3</v>
      </c>
      <c r="N143" s="72">
        <f t="shared" ca="1" si="30"/>
        <v>0</v>
      </c>
      <c r="O143" s="80">
        <f t="shared" ca="1" si="31"/>
        <v>0</v>
      </c>
      <c r="P143" s="72">
        <f t="shared" ca="1" si="32"/>
        <v>0</v>
      </c>
      <c r="Q143" s="72">
        <f t="shared" ca="1" si="33"/>
        <v>0</v>
      </c>
      <c r="R143" s="47">
        <f t="shared" ca="1" si="34"/>
        <v>-1.4580882515158435E-3</v>
      </c>
      <c r="S143" s="47"/>
      <c r="T143" s="47"/>
      <c r="U143" s="47"/>
      <c r="V143" s="47"/>
      <c r="W143" s="47"/>
      <c r="X143" s="47"/>
      <c r="Y143" s="47"/>
      <c r="Z143" s="47"/>
      <c r="AA143" s="47"/>
      <c r="AB143" s="47"/>
      <c r="AC143" s="47"/>
      <c r="AD143" s="47"/>
      <c r="AE143" s="47"/>
      <c r="AF143" s="47"/>
      <c r="AG143" s="47"/>
      <c r="AH143" s="47"/>
      <c r="AI143" s="47"/>
    </row>
    <row r="144" spans="1:35">
      <c r="A144" s="78"/>
      <c r="B144" s="78"/>
      <c r="C144" s="78"/>
      <c r="D144" s="79">
        <f t="shared" si="20"/>
        <v>0</v>
      </c>
      <c r="E144" s="79">
        <f t="shared" si="21"/>
        <v>0</v>
      </c>
      <c r="F144" s="72">
        <f t="shared" si="22"/>
        <v>0</v>
      </c>
      <c r="G144" s="72">
        <f t="shared" si="23"/>
        <v>0</v>
      </c>
      <c r="H144" s="72">
        <f t="shared" si="24"/>
        <v>0</v>
      </c>
      <c r="I144" s="72">
        <f t="shared" si="25"/>
        <v>0</v>
      </c>
      <c r="J144" s="72">
        <f t="shared" si="26"/>
        <v>0</v>
      </c>
      <c r="K144" s="72">
        <f t="shared" si="27"/>
        <v>0</v>
      </c>
      <c r="L144" s="72">
        <f t="shared" si="28"/>
        <v>0</v>
      </c>
      <c r="M144" s="72">
        <f t="shared" ca="1" si="29"/>
        <v>1.4580882515158435E-3</v>
      </c>
      <c r="N144" s="72">
        <f t="shared" ca="1" si="30"/>
        <v>0</v>
      </c>
      <c r="O144" s="80">
        <f t="shared" ca="1" si="31"/>
        <v>0</v>
      </c>
      <c r="P144" s="72">
        <f t="shared" ca="1" si="32"/>
        <v>0</v>
      </c>
      <c r="Q144" s="72">
        <f t="shared" ca="1" si="33"/>
        <v>0</v>
      </c>
      <c r="R144" s="47">
        <f t="shared" ca="1" si="34"/>
        <v>-1.4580882515158435E-3</v>
      </c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47"/>
      <c r="AD144" s="47"/>
      <c r="AE144" s="47"/>
      <c r="AF144" s="47"/>
      <c r="AG144" s="47"/>
      <c r="AH144" s="47"/>
      <c r="AI144" s="47"/>
    </row>
    <row r="145" spans="1:35">
      <c r="A145" s="78"/>
      <c r="B145" s="78"/>
      <c r="C145" s="78"/>
      <c r="D145" s="79">
        <f t="shared" si="20"/>
        <v>0</v>
      </c>
      <c r="E145" s="79">
        <f t="shared" si="21"/>
        <v>0</v>
      </c>
      <c r="F145" s="72">
        <f t="shared" si="22"/>
        <v>0</v>
      </c>
      <c r="G145" s="72">
        <f t="shared" si="23"/>
        <v>0</v>
      </c>
      <c r="H145" s="72">
        <f t="shared" si="24"/>
        <v>0</v>
      </c>
      <c r="I145" s="72">
        <f t="shared" si="25"/>
        <v>0</v>
      </c>
      <c r="J145" s="72">
        <f t="shared" si="26"/>
        <v>0</v>
      </c>
      <c r="K145" s="72">
        <f t="shared" si="27"/>
        <v>0</v>
      </c>
      <c r="L145" s="72">
        <f t="shared" si="28"/>
        <v>0</v>
      </c>
      <c r="M145" s="72">
        <f t="shared" ca="1" si="29"/>
        <v>1.4580882515158435E-3</v>
      </c>
      <c r="N145" s="72">
        <f t="shared" ca="1" si="30"/>
        <v>0</v>
      </c>
      <c r="O145" s="80">
        <f t="shared" ca="1" si="31"/>
        <v>0</v>
      </c>
      <c r="P145" s="72">
        <f t="shared" ca="1" si="32"/>
        <v>0</v>
      </c>
      <c r="Q145" s="72">
        <f t="shared" ca="1" si="33"/>
        <v>0</v>
      </c>
      <c r="R145" s="47">
        <f t="shared" ca="1" si="34"/>
        <v>-1.4580882515158435E-3</v>
      </c>
      <c r="S145" s="47"/>
      <c r="T145" s="47"/>
      <c r="U145" s="47"/>
      <c r="V145" s="47"/>
      <c r="W145" s="47"/>
      <c r="X145" s="47"/>
      <c r="Y145" s="47"/>
      <c r="Z145" s="47"/>
      <c r="AA145" s="47"/>
      <c r="AB145" s="47"/>
      <c r="AC145" s="47"/>
      <c r="AD145" s="47"/>
      <c r="AE145" s="47"/>
      <c r="AF145" s="47"/>
      <c r="AG145" s="47"/>
      <c r="AH145" s="47"/>
      <c r="AI145" s="47"/>
    </row>
    <row r="146" spans="1:35">
      <c r="A146" s="78"/>
      <c r="B146" s="78"/>
      <c r="C146" s="78"/>
      <c r="D146" s="79">
        <f t="shared" si="20"/>
        <v>0</v>
      </c>
      <c r="E146" s="79">
        <f t="shared" si="21"/>
        <v>0</v>
      </c>
      <c r="F146" s="72">
        <f t="shared" si="22"/>
        <v>0</v>
      </c>
      <c r="G146" s="72">
        <f t="shared" si="23"/>
        <v>0</v>
      </c>
      <c r="H146" s="72">
        <f t="shared" si="24"/>
        <v>0</v>
      </c>
      <c r="I146" s="72">
        <f t="shared" si="25"/>
        <v>0</v>
      </c>
      <c r="J146" s="72">
        <f t="shared" si="26"/>
        <v>0</v>
      </c>
      <c r="K146" s="72">
        <f t="shared" si="27"/>
        <v>0</v>
      </c>
      <c r="L146" s="72">
        <f t="shared" si="28"/>
        <v>0</v>
      </c>
      <c r="M146" s="72">
        <f t="shared" ca="1" si="29"/>
        <v>1.4580882515158435E-3</v>
      </c>
      <c r="N146" s="72">
        <f t="shared" ca="1" si="30"/>
        <v>0</v>
      </c>
      <c r="O146" s="80">
        <f t="shared" ca="1" si="31"/>
        <v>0</v>
      </c>
      <c r="P146" s="72">
        <f t="shared" ca="1" si="32"/>
        <v>0</v>
      </c>
      <c r="Q146" s="72">
        <f t="shared" ca="1" si="33"/>
        <v>0</v>
      </c>
      <c r="R146" s="47">
        <f t="shared" ca="1" si="34"/>
        <v>-1.4580882515158435E-3</v>
      </c>
      <c r="S146" s="47"/>
      <c r="T146" s="47"/>
      <c r="U146" s="47"/>
      <c r="V146" s="47"/>
      <c r="W146" s="47"/>
      <c r="X146" s="47"/>
      <c r="Y146" s="47"/>
      <c r="Z146" s="47"/>
      <c r="AA146" s="47"/>
      <c r="AB146" s="47"/>
      <c r="AC146" s="47"/>
      <c r="AD146" s="47"/>
      <c r="AE146" s="47"/>
      <c r="AF146" s="47"/>
      <c r="AG146" s="47"/>
      <c r="AH146" s="47"/>
      <c r="AI146" s="47"/>
    </row>
    <row r="147" spans="1:35">
      <c r="A147" s="78"/>
      <c r="B147" s="78"/>
      <c r="C147" s="78"/>
      <c r="D147" s="79">
        <f t="shared" si="20"/>
        <v>0</v>
      </c>
      <c r="E147" s="79">
        <f t="shared" si="21"/>
        <v>0</v>
      </c>
      <c r="F147" s="72">
        <f t="shared" si="22"/>
        <v>0</v>
      </c>
      <c r="G147" s="72">
        <f t="shared" si="23"/>
        <v>0</v>
      </c>
      <c r="H147" s="72">
        <f t="shared" si="24"/>
        <v>0</v>
      </c>
      <c r="I147" s="72">
        <f t="shared" si="25"/>
        <v>0</v>
      </c>
      <c r="J147" s="72">
        <f t="shared" si="26"/>
        <v>0</v>
      </c>
      <c r="K147" s="72">
        <f t="shared" si="27"/>
        <v>0</v>
      </c>
      <c r="L147" s="72">
        <f t="shared" si="28"/>
        <v>0</v>
      </c>
      <c r="M147" s="72">
        <f t="shared" ca="1" si="29"/>
        <v>1.4580882515158435E-3</v>
      </c>
      <c r="N147" s="72">
        <f t="shared" ca="1" si="30"/>
        <v>0</v>
      </c>
      <c r="O147" s="80">
        <f t="shared" ca="1" si="31"/>
        <v>0</v>
      </c>
      <c r="P147" s="72">
        <f t="shared" ca="1" si="32"/>
        <v>0</v>
      </c>
      <c r="Q147" s="72">
        <f t="shared" ca="1" si="33"/>
        <v>0</v>
      </c>
      <c r="R147" s="47">
        <f t="shared" ca="1" si="34"/>
        <v>-1.4580882515158435E-3</v>
      </c>
      <c r="S147" s="47"/>
      <c r="T147" s="47"/>
      <c r="U147" s="47"/>
      <c r="V147" s="47"/>
      <c r="W147" s="47"/>
      <c r="X147" s="47"/>
      <c r="Y147" s="47"/>
      <c r="Z147" s="47"/>
      <c r="AA147" s="47"/>
      <c r="AB147" s="47"/>
      <c r="AC147" s="47"/>
      <c r="AD147" s="47"/>
      <c r="AE147" s="47"/>
      <c r="AF147" s="47"/>
      <c r="AG147" s="47"/>
      <c r="AH147" s="47"/>
      <c r="AI147" s="47"/>
    </row>
    <row r="148" spans="1:35">
      <c r="A148" s="78"/>
      <c r="B148" s="78"/>
      <c r="C148" s="78"/>
      <c r="D148" s="79">
        <f t="shared" si="20"/>
        <v>0</v>
      </c>
      <c r="E148" s="79">
        <f t="shared" si="21"/>
        <v>0</v>
      </c>
      <c r="F148" s="72">
        <f t="shared" si="22"/>
        <v>0</v>
      </c>
      <c r="G148" s="72">
        <f t="shared" si="23"/>
        <v>0</v>
      </c>
      <c r="H148" s="72">
        <f t="shared" si="24"/>
        <v>0</v>
      </c>
      <c r="I148" s="72">
        <f t="shared" si="25"/>
        <v>0</v>
      </c>
      <c r="J148" s="72">
        <f t="shared" si="26"/>
        <v>0</v>
      </c>
      <c r="K148" s="72">
        <f t="shared" si="27"/>
        <v>0</v>
      </c>
      <c r="L148" s="72">
        <f t="shared" si="28"/>
        <v>0</v>
      </c>
      <c r="M148" s="72">
        <f t="shared" ca="1" si="29"/>
        <v>1.4580882515158435E-3</v>
      </c>
      <c r="N148" s="72">
        <f t="shared" ca="1" si="30"/>
        <v>0</v>
      </c>
      <c r="O148" s="80">
        <f t="shared" ca="1" si="31"/>
        <v>0</v>
      </c>
      <c r="P148" s="72">
        <f t="shared" ca="1" si="32"/>
        <v>0</v>
      </c>
      <c r="Q148" s="72">
        <f t="shared" ca="1" si="33"/>
        <v>0</v>
      </c>
      <c r="R148" s="47">
        <f t="shared" ca="1" si="34"/>
        <v>-1.4580882515158435E-3</v>
      </c>
      <c r="S148" s="47"/>
      <c r="T148" s="47"/>
      <c r="U148" s="47"/>
      <c r="V148" s="47"/>
      <c r="W148" s="47"/>
      <c r="X148" s="47"/>
      <c r="Y148" s="47"/>
      <c r="Z148" s="47"/>
      <c r="AA148" s="47"/>
      <c r="AB148" s="47"/>
      <c r="AC148" s="47"/>
      <c r="AD148" s="47"/>
      <c r="AE148" s="47"/>
      <c r="AF148" s="47"/>
      <c r="AG148" s="47"/>
      <c r="AH148" s="47"/>
      <c r="AI148" s="47"/>
    </row>
    <row r="149" spans="1:35">
      <c r="A149" s="78"/>
      <c r="B149" s="78"/>
      <c r="C149" s="78"/>
      <c r="D149" s="79">
        <f t="shared" ref="D149:D212" si="35">A149/A$18</f>
        <v>0</v>
      </c>
      <c r="E149" s="79">
        <f t="shared" ref="E149:E212" si="36">B149/B$18</f>
        <v>0</v>
      </c>
      <c r="F149" s="72">
        <f t="shared" ref="F149:F212" si="37">$C149*D149</f>
        <v>0</v>
      </c>
      <c r="G149" s="72">
        <f t="shared" ref="G149:G212" si="38">$C149*E149</f>
        <v>0</v>
      </c>
      <c r="H149" s="72">
        <f t="shared" ref="H149:H212" si="39">C149*D149*D149</f>
        <v>0</v>
      </c>
      <c r="I149" s="72">
        <f t="shared" ref="I149:I212" si="40">C149*D149*D149*D149</f>
        <v>0</v>
      </c>
      <c r="J149" s="72">
        <f t="shared" ref="J149:J212" si="41">C149*D149*D149*D149*D149</f>
        <v>0</v>
      </c>
      <c r="K149" s="72">
        <f t="shared" ref="K149:K212" si="42">C149*E149*D149</f>
        <v>0</v>
      </c>
      <c r="L149" s="72">
        <f t="shared" ref="L149:L212" si="43">C149*E149*D149*D149</f>
        <v>0</v>
      </c>
      <c r="M149" s="72">
        <f t="shared" ref="M149:M212" ca="1" si="44">+E$4+E$5*D149+E$6*D149^2</f>
        <v>1.4580882515158435E-3</v>
      </c>
      <c r="N149" s="72">
        <f t="shared" ref="N149:N212" ca="1" si="45">C149*(M149-E149)^2</f>
        <v>0</v>
      </c>
      <c r="O149" s="80">
        <f t="shared" ref="O149:O212" ca="1" si="46">(C149*O$1-O$2*F149+O$3*H149)^2</f>
        <v>0</v>
      </c>
      <c r="P149" s="72">
        <f t="shared" ref="P149:P212" ca="1" si="47">(-C149*O$2+O$4*F149-O$5*H149)^2</f>
        <v>0</v>
      </c>
      <c r="Q149" s="72">
        <f t="shared" ref="Q149:Q212" ca="1" si="48">+(C149*O$3-F149*O$5+H149*O$6)^2</f>
        <v>0</v>
      </c>
      <c r="R149" s="47">
        <f t="shared" ref="R149:R212" ca="1" si="49">+E149-M149</f>
        <v>-1.4580882515158435E-3</v>
      </c>
      <c r="S149" s="47"/>
      <c r="T149" s="47"/>
      <c r="U149" s="47"/>
      <c r="V149" s="47"/>
      <c r="W149" s="47"/>
      <c r="X149" s="47"/>
      <c r="Y149" s="47"/>
      <c r="Z149" s="47"/>
      <c r="AA149" s="47"/>
      <c r="AB149" s="47"/>
      <c r="AC149" s="47"/>
      <c r="AD149" s="47"/>
      <c r="AE149" s="47"/>
      <c r="AF149" s="47"/>
      <c r="AG149" s="47"/>
      <c r="AH149" s="47"/>
      <c r="AI149" s="47"/>
    </row>
    <row r="150" spans="1:35">
      <c r="A150" s="78"/>
      <c r="B150" s="78"/>
      <c r="C150" s="78"/>
      <c r="D150" s="79">
        <f t="shared" si="35"/>
        <v>0</v>
      </c>
      <c r="E150" s="79">
        <f t="shared" si="36"/>
        <v>0</v>
      </c>
      <c r="F150" s="72">
        <f t="shared" si="37"/>
        <v>0</v>
      </c>
      <c r="G150" s="72">
        <f t="shared" si="38"/>
        <v>0</v>
      </c>
      <c r="H150" s="72">
        <f t="shared" si="39"/>
        <v>0</v>
      </c>
      <c r="I150" s="72">
        <f t="shared" si="40"/>
        <v>0</v>
      </c>
      <c r="J150" s="72">
        <f t="shared" si="41"/>
        <v>0</v>
      </c>
      <c r="K150" s="72">
        <f t="shared" si="42"/>
        <v>0</v>
      </c>
      <c r="L150" s="72">
        <f t="shared" si="43"/>
        <v>0</v>
      </c>
      <c r="M150" s="72">
        <f t="shared" ca="1" si="44"/>
        <v>1.4580882515158435E-3</v>
      </c>
      <c r="N150" s="72">
        <f t="shared" ca="1" si="45"/>
        <v>0</v>
      </c>
      <c r="O150" s="80">
        <f t="shared" ca="1" si="46"/>
        <v>0</v>
      </c>
      <c r="P150" s="72">
        <f t="shared" ca="1" si="47"/>
        <v>0</v>
      </c>
      <c r="Q150" s="72">
        <f t="shared" ca="1" si="48"/>
        <v>0</v>
      </c>
      <c r="R150" s="47">
        <f t="shared" ca="1" si="49"/>
        <v>-1.4580882515158435E-3</v>
      </c>
      <c r="S150" s="47"/>
      <c r="T150" s="47"/>
      <c r="U150" s="47"/>
      <c r="V150" s="47"/>
      <c r="W150" s="47"/>
      <c r="X150" s="47"/>
      <c r="Y150" s="47"/>
      <c r="Z150" s="47"/>
      <c r="AA150" s="47"/>
      <c r="AB150" s="47"/>
      <c r="AC150" s="47"/>
      <c r="AD150" s="47"/>
      <c r="AE150" s="47"/>
      <c r="AF150" s="47"/>
      <c r="AG150" s="47"/>
      <c r="AH150" s="47"/>
      <c r="AI150" s="47"/>
    </row>
    <row r="151" spans="1:35">
      <c r="A151" s="78"/>
      <c r="B151" s="78"/>
      <c r="C151" s="78"/>
      <c r="D151" s="79">
        <f t="shared" si="35"/>
        <v>0</v>
      </c>
      <c r="E151" s="79">
        <f t="shared" si="36"/>
        <v>0</v>
      </c>
      <c r="F151" s="72">
        <f t="shared" si="37"/>
        <v>0</v>
      </c>
      <c r="G151" s="72">
        <f t="shared" si="38"/>
        <v>0</v>
      </c>
      <c r="H151" s="72">
        <f t="shared" si="39"/>
        <v>0</v>
      </c>
      <c r="I151" s="72">
        <f t="shared" si="40"/>
        <v>0</v>
      </c>
      <c r="J151" s="72">
        <f t="shared" si="41"/>
        <v>0</v>
      </c>
      <c r="K151" s="72">
        <f t="shared" si="42"/>
        <v>0</v>
      </c>
      <c r="L151" s="72">
        <f t="shared" si="43"/>
        <v>0</v>
      </c>
      <c r="M151" s="72">
        <f t="shared" ca="1" si="44"/>
        <v>1.4580882515158435E-3</v>
      </c>
      <c r="N151" s="72">
        <f t="shared" ca="1" si="45"/>
        <v>0</v>
      </c>
      <c r="O151" s="80">
        <f t="shared" ca="1" si="46"/>
        <v>0</v>
      </c>
      <c r="P151" s="72">
        <f t="shared" ca="1" si="47"/>
        <v>0</v>
      </c>
      <c r="Q151" s="72">
        <f t="shared" ca="1" si="48"/>
        <v>0</v>
      </c>
      <c r="R151" s="47">
        <f t="shared" ca="1" si="49"/>
        <v>-1.4580882515158435E-3</v>
      </c>
      <c r="S151" s="47"/>
      <c r="T151" s="47"/>
      <c r="U151" s="47"/>
      <c r="V151" s="47"/>
      <c r="W151" s="47"/>
      <c r="X151" s="47"/>
      <c r="Y151" s="47"/>
      <c r="Z151" s="47"/>
      <c r="AA151" s="47"/>
      <c r="AB151" s="47"/>
      <c r="AC151" s="47"/>
      <c r="AD151" s="47"/>
      <c r="AE151" s="47"/>
      <c r="AF151" s="47"/>
      <c r="AG151" s="47"/>
      <c r="AH151" s="47"/>
      <c r="AI151" s="47"/>
    </row>
    <row r="152" spans="1:35">
      <c r="A152" s="78"/>
      <c r="B152" s="78"/>
      <c r="C152" s="78"/>
      <c r="D152" s="79">
        <f t="shared" si="35"/>
        <v>0</v>
      </c>
      <c r="E152" s="79">
        <f t="shared" si="36"/>
        <v>0</v>
      </c>
      <c r="F152" s="72">
        <f t="shared" si="37"/>
        <v>0</v>
      </c>
      <c r="G152" s="72">
        <f t="shared" si="38"/>
        <v>0</v>
      </c>
      <c r="H152" s="72">
        <f t="shared" si="39"/>
        <v>0</v>
      </c>
      <c r="I152" s="72">
        <f t="shared" si="40"/>
        <v>0</v>
      </c>
      <c r="J152" s="72">
        <f t="shared" si="41"/>
        <v>0</v>
      </c>
      <c r="K152" s="72">
        <f t="shared" si="42"/>
        <v>0</v>
      </c>
      <c r="L152" s="72">
        <f t="shared" si="43"/>
        <v>0</v>
      </c>
      <c r="M152" s="72">
        <f t="shared" ca="1" si="44"/>
        <v>1.4580882515158435E-3</v>
      </c>
      <c r="N152" s="72">
        <f t="shared" ca="1" si="45"/>
        <v>0</v>
      </c>
      <c r="O152" s="80">
        <f t="shared" ca="1" si="46"/>
        <v>0</v>
      </c>
      <c r="P152" s="72">
        <f t="shared" ca="1" si="47"/>
        <v>0</v>
      </c>
      <c r="Q152" s="72">
        <f t="shared" ca="1" si="48"/>
        <v>0</v>
      </c>
      <c r="R152" s="47">
        <f t="shared" ca="1" si="49"/>
        <v>-1.4580882515158435E-3</v>
      </c>
      <c r="S152" s="47"/>
      <c r="T152" s="47"/>
      <c r="U152" s="47"/>
      <c r="V152" s="47"/>
      <c r="W152" s="47"/>
      <c r="X152" s="47"/>
      <c r="Y152" s="47"/>
      <c r="Z152" s="47"/>
      <c r="AA152" s="47"/>
      <c r="AB152" s="47"/>
      <c r="AC152" s="47"/>
      <c r="AD152" s="47"/>
      <c r="AE152" s="47"/>
      <c r="AF152" s="47"/>
      <c r="AG152" s="47"/>
      <c r="AH152" s="47"/>
      <c r="AI152" s="47"/>
    </row>
    <row r="153" spans="1:35">
      <c r="A153" s="78"/>
      <c r="B153" s="78"/>
      <c r="C153" s="78"/>
      <c r="D153" s="79">
        <f t="shared" si="35"/>
        <v>0</v>
      </c>
      <c r="E153" s="79">
        <f t="shared" si="36"/>
        <v>0</v>
      </c>
      <c r="F153" s="72">
        <f t="shared" si="37"/>
        <v>0</v>
      </c>
      <c r="G153" s="72">
        <f t="shared" si="38"/>
        <v>0</v>
      </c>
      <c r="H153" s="72">
        <f t="shared" si="39"/>
        <v>0</v>
      </c>
      <c r="I153" s="72">
        <f t="shared" si="40"/>
        <v>0</v>
      </c>
      <c r="J153" s="72">
        <f t="shared" si="41"/>
        <v>0</v>
      </c>
      <c r="K153" s="72">
        <f t="shared" si="42"/>
        <v>0</v>
      </c>
      <c r="L153" s="72">
        <f t="shared" si="43"/>
        <v>0</v>
      </c>
      <c r="M153" s="72">
        <f t="shared" ca="1" si="44"/>
        <v>1.4580882515158435E-3</v>
      </c>
      <c r="N153" s="72">
        <f t="shared" ca="1" si="45"/>
        <v>0</v>
      </c>
      <c r="O153" s="80">
        <f t="shared" ca="1" si="46"/>
        <v>0</v>
      </c>
      <c r="P153" s="72">
        <f t="shared" ca="1" si="47"/>
        <v>0</v>
      </c>
      <c r="Q153" s="72">
        <f t="shared" ca="1" si="48"/>
        <v>0</v>
      </c>
      <c r="R153" s="47">
        <f t="shared" ca="1" si="49"/>
        <v>-1.4580882515158435E-3</v>
      </c>
      <c r="S153" s="47"/>
      <c r="T153" s="47"/>
      <c r="U153" s="47"/>
      <c r="V153" s="47"/>
      <c r="W153" s="47"/>
      <c r="X153" s="47"/>
      <c r="Y153" s="47"/>
      <c r="Z153" s="47"/>
      <c r="AA153" s="47"/>
      <c r="AB153" s="47"/>
      <c r="AC153" s="47"/>
      <c r="AD153" s="47"/>
      <c r="AE153" s="47"/>
      <c r="AF153" s="47"/>
      <c r="AG153" s="47"/>
      <c r="AH153" s="47"/>
      <c r="AI153" s="47"/>
    </row>
    <row r="154" spans="1:35">
      <c r="A154" s="78"/>
      <c r="B154" s="78"/>
      <c r="C154" s="78"/>
      <c r="D154" s="79">
        <f t="shared" si="35"/>
        <v>0</v>
      </c>
      <c r="E154" s="79">
        <f t="shared" si="36"/>
        <v>0</v>
      </c>
      <c r="F154" s="72">
        <f t="shared" si="37"/>
        <v>0</v>
      </c>
      <c r="G154" s="72">
        <f t="shared" si="38"/>
        <v>0</v>
      </c>
      <c r="H154" s="72">
        <f t="shared" si="39"/>
        <v>0</v>
      </c>
      <c r="I154" s="72">
        <f t="shared" si="40"/>
        <v>0</v>
      </c>
      <c r="J154" s="72">
        <f t="shared" si="41"/>
        <v>0</v>
      </c>
      <c r="K154" s="72">
        <f t="shared" si="42"/>
        <v>0</v>
      </c>
      <c r="L154" s="72">
        <f t="shared" si="43"/>
        <v>0</v>
      </c>
      <c r="M154" s="72">
        <f t="shared" ca="1" si="44"/>
        <v>1.4580882515158435E-3</v>
      </c>
      <c r="N154" s="72">
        <f t="shared" ca="1" si="45"/>
        <v>0</v>
      </c>
      <c r="O154" s="80">
        <f t="shared" ca="1" si="46"/>
        <v>0</v>
      </c>
      <c r="P154" s="72">
        <f t="shared" ca="1" si="47"/>
        <v>0</v>
      </c>
      <c r="Q154" s="72">
        <f t="shared" ca="1" si="48"/>
        <v>0</v>
      </c>
      <c r="R154" s="47">
        <f t="shared" ca="1" si="49"/>
        <v>-1.4580882515158435E-3</v>
      </c>
      <c r="S154" s="47"/>
      <c r="T154" s="47"/>
      <c r="U154" s="47"/>
      <c r="V154" s="47"/>
      <c r="W154" s="47"/>
      <c r="X154" s="47"/>
      <c r="Y154" s="47"/>
      <c r="Z154" s="47"/>
      <c r="AA154" s="47"/>
      <c r="AB154" s="47"/>
      <c r="AC154" s="47"/>
      <c r="AD154" s="47"/>
      <c r="AE154" s="47"/>
      <c r="AF154" s="47"/>
      <c r="AG154" s="47"/>
      <c r="AH154" s="47"/>
      <c r="AI154" s="47"/>
    </row>
    <row r="155" spans="1:35">
      <c r="A155" s="78"/>
      <c r="B155" s="78"/>
      <c r="C155" s="78"/>
      <c r="D155" s="79">
        <f t="shared" si="35"/>
        <v>0</v>
      </c>
      <c r="E155" s="79">
        <f t="shared" si="36"/>
        <v>0</v>
      </c>
      <c r="F155" s="72">
        <f t="shared" si="37"/>
        <v>0</v>
      </c>
      <c r="G155" s="72">
        <f t="shared" si="38"/>
        <v>0</v>
      </c>
      <c r="H155" s="72">
        <f t="shared" si="39"/>
        <v>0</v>
      </c>
      <c r="I155" s="72">
        <f t="shared" si="40"/>
        <v>0</v>
      </c>
      <c r="J155" s="72">
        <f t="shared" si="41"/>
        <v>0</v>
      </c>
      <c r="K155" s="72">
        <f t="shared" si="42"/>
        <v>0</v>
      </c>
      <c r="L155" s="72">
        <f t="shared" si="43"/>
        <v>0</v>
      </c>
      <c r="M155" s="72">
        <f t="shared" ca="1" si="44"/>
        <v>1.4580882515158435E-3</v>
      </c>
      <c r="N155" s="72">
        <f t="shared" ca="1" si="45"/>
        <v>0</v>
      </c>
      <c r="O155" s="80">
        <f t="shared" ca="1" si="46"/>
        <v>0</v>
      </c>
      <c r="P155" s="72">
        <f t="shared" ca="1" si="47"/>
        <v>0</v>
      </c>
      <c r="Q155" s="72">
        <f t="shared" ca="1" si="48"/>
        <v>0</v>
      </c>
      <c r="R155" s="47">
        <f t="shared" ca="1" si="49"/>
        <v>-1.4580882515158435E-3</v>
      </c>
      <c r="S155" s="47"/>
      <c r="T155" s="47"/>
      <c r="U155" s="47"/>
      <c r="V155" s="47"/>
      <c r="W155" s="47"/>
      <c r="X155" s="47"/>
      <c r="Y155" s="47"/>
      <c r="Z155" s="47"/>
      <c r="AA155" s="47"/>
      <c r="AB155" s="47"/>
      <c r="AC155" s="47"/>
      <c r="AD155" s="47"/>
      <c r="AE155" s="47"/>
      <c r="AF155" s="47"/>
      <c r="AG155" s="47"/>
      <c r="AH155" s="47"/>
      <c r="AI155" s="47"/>
    </row>
    <row r="156" spans="1:35">
      <c r="A156" s="78"/>
      <c r="B156" s="78"/>
      <c r="C156" s="78"/>
      <c r="D156" s="79">
        <f t="shared" si="35"/>
        <v>0</v>
      </c>
      <c r="E156" s="79">
        <f t="shared" si="36"/>
        <v>0</v>
      </c>
      <c r="F156" s="72">
        <f t="shared" si="37"/>
        <v>0</v>
      </c>
      <c r="G156" s="72">
        <f t="shared" si="38"/>
        <v>0</v>
      </c>
      <c r="H156" s="72">
        <f t="shared" si="39"/>
        <v>0</v>
      </c>
      <c r="I156" s="72">
        <f t="shared" si="40"/>
        <v>0</v>
      </c>
      <c r="J156" s="72">
        <f t="shared" si="41"/>
        <v>0</v>
      </c>
      <c r="K156" s="72">
        <f t="shared" si="42"/>
        <v>0</v>
      </c>
      <c r="L156" s="72">
        <f t="shared" si="43"/>
        <v>0</v>
      </c>
      <c r="M156" s="72">
        <f t="shared" ca="1" si="44"/>
        <v>1.4580882515158435E-3</v>
      </c>
      <c r="N156" s="72">
        <f t="shared" ca="1" si="45"/>
        <v>0</v>
      </c>
      <c r="O156" s="80">
        <f t="shared" ca="1" si="46"/>
        <v>0</v>
      </c>
      <c r="P156" s="72">
        <f t="shared" ca="1" si="47"/>
        <v>0</v>
      </c>
      <c r="Q156" s="72">
        <f t="shared" ca="1" si="48"/>
        <v>0</v>
      </c>
      <c r="R156" s="47">
        <f t="shared" ca="1" si="49"/>
        <v>-1.4580882515158435E-3</v>
      </c>
      <c r="S156" s="47"/>
      <c r="T156" s="47"/>
      <c r="U156" s="47"/>
      <c r="V156" s="47"/>
      <c r="W156" s="47"/>
      <c r="X156" s="47"/>
      <c r="Y156" s="47"/>
      <c r="Z156" s="47"/>
      <c r="AA156" s="47"/>
      <c r="AB156" s="47"/>
      <c r="AC156" s="47"/>
      <c r="AD156" s="47"/>
      <c r="AE156" s="47"/>
      <c r="AF156" s="47"/>
      <c r="AG156" s="47"/>
      <c r="AH156" s="47"/>
      <c r="AI156" s="47"/>
    </row>
    <row r="157" spans="1:35">
      <c r="A157" s="78"/>
      <c r="B157" s="78"/>
      <c r="C157" s="78"/>
      <c r="D157" s="79">
        <f t="shared" si="35"/>
        <v>0</v>
      </c>
      <c r="E157" s="79">
        <f t="shared" si="36"/>
        <v>0</v>
      </c>
      <c r="F157" s="72">
        <f t="shared" si="37"/>
        <v>0</v>
      </c>
      <c r="G157" s="72">
        <f t="shared" si="38"/>
        <v>0</v>
      </c>
      <c r="H157" s="72">
        <f t="shared" si="39"/>
        <v>0</v>
      </c>
      <c r="I157" s="72">
        <f t="shared" si="40"/>
        <v>0</v>
      </c>
      <c r="J157" s="72">
        <f t="shared" si="41"/>
        <v>0</v>
      </c>
      <c r="K157" s="72">
        <f t="shared" si="42"/>
        <v>0</v>
      </c>
      <c r="L157" s="72">
        <f t="shared" si="43"/>
        <v>0</v>
      </c>
      <c r="M157" s="72">
        <f t="shared" ca="1" si="44"/>
        <v>1.4580882515158435E-3</v>
      </c>
      <c r="N157" s="72">
        <f t="shared" ca="1" si="45"/>
        <v>0</v>
      </c>
      <c r="O157" s="80">
        <f t="shared" ca="1" si="46"/>
        <v>0</v>
      </c>
      <c r="P157" s="72">
        <f t="shared" ca="1" si="47"/>
        <v>0</v>
      </c>
      <c r="Q157" s="72">
        <f t="shared" ca="1" si="48"/>
        <v>0</v>
      </c>
      <c r="R157" s="47">
        <f t="shared" ca="1" si="49"/>
        <v>-1.4580882515158435E-3</v>
      </c>
      <c r="S157" s="47"/>
      <c r="T157" s="47"/>
      <c r="U157" s="47"/>
      <c r="V157" s="47"/>
      <c r="W157" s="47"/>
      <c r="X157" s="47"/>
      <c r="Y157" s="47"/>
      <c r="Z157" s="47"/>
      <c r="AA157" s="47"/>
      <c r="AB157" s="47"/>
      <c r="AC157" s="47"/>
      <c r="AD157" s="47"/>
      <c r="AE157" s="47"/>
      <c r="AF157" s="47"/>
      <c r="AG157" s="47"/>
      <c r="AH157" s="47"/>
      <c r="AI157" s="47"/>
    </row>
    <row r="158" spans="1:35">
      <c r="A158" s="78"/>
      <c r="B158" s="78"/>
      <c r="C158" s="78"/>
      <c r="D158" s="79">
        <f t="shared" si="35"/>
        <v>0</v>
      </c>
      <c r="E158" s="79">
        <f t="shared" si="36"/>
        <v>0</v>
      </c>
      <c r="F158" s="72">
        <f t="shared" si="37"/>
        <v>0</v>
      </c>
      <c r="G158" s="72">
        <f t="shared" si="38"/>
        <v>0</v>
      </c>
      <c r="H158" s="72">
        <f t="shared" si="39"/>
        <v>0</v>
      </c>
      <c r="I158" s="72">
        <f t="shared" si="40"/>
        <v>0</v>
      </c>
      <c r="J158" s="72">
        <f t="shared" si="41"/>
        <v>0</v>
      </c>
      <c r="K158" s="72">
        <f t="shared" si="42"/>
        <v>0</v>
      </c>
      <c r="L158" s="72">
        <f t="shared" si="43"/>
        <v>0</v>
      </c>
      <c r="M158" s="72">
        <f t="shared" ca="1" si="44"/>
        <v>1.4580882515158435E-3</v>
      </c>
      <c r="N158" s="72">
        <f t="shared" ca="1" si="45"/>
        <v>0</v>
      </c>
      <c r="O158" s="80">
        <f t="shared" ca="1" si="46"/>
        <v>0</v>
      </c>
      <c r="P158" s="72">
        <f t="shared" ca="1" si="47"/>
        <v>0</v>
      </c>
      <c r="Q158" s="72">
        <f t="shared" ca="1" si="48"/>
        <v>0</v>
      </c>
      <c r="R158" s="47">
        <f t="shared" ca="1" si="49"/>
        <v>-1.4580882515158435E-3</v>
      </c>
      <c r="S158" s="47"/>
      <c r="T158" s="47"/>
      <c r="U158" s="47"/>
      <c r="V158" s="47"/>
      <c r="W158" s="47"/>
      <c r="X158" s="47"/>
      <c r="Y158" s="47"/>
      <c r="Z158" s="47"/>
      <c r="AA158" s="47"/>
      <c r="AB158" s="47"/>
      <c r="AC158" s="47"/>
      <c r="AD158" s="47"/>
      <c r="AE158" s="47"/>
      <c r="AF158" s="47"/>
      <c r="AG158" s="47"/>
      <c r="AH158" s="47"/>
      <c r="AI158" s="47"/>
    </row>
    <row r="159" spans="1:35">
      <c r="A159" s="78"/>
      <c r="B159" s="78"/>
      <c r="C159" s="78"/>
      <c r="D159" s="79">
        <f t="shared" si="35"/>
        <v>0</v>
      </c>
      <c r="E159" s="79">
        <f t="shared" si="36"/>
        <v>0</v>
      </c>
      <c r="F159" s="72">
        <f t="shared" si="37"/>
        <v>0</v>
      </c>
      <c r="G159" s="72">
        <f t="shared" si="38"/>
        <v>0</v>
      </c>
      <c r="H159" s="72">
        <f t="shared" si="39"/>
        <v>0</v>
      </c>
      <c r="I159" s="72">
        <f t="shared" si="40"/>
        <v>0</v>
      </c>
      <c r="J159" s="72">
        <f t="shared" si="41"/>
        <v>0</v>
      </c>
      <c r="K159" s="72">
        <f t="shared" si="42"/>
        <v>0</v>
      </c>
      <c r="L159" s="72">
        <f t="shared" si="43"/>
        <v>0</v>
      </c>
      <c r="M159" s="72">
        <f t="shared" ca="1" si="44"/>
        <v>1.4580882515158435E-3</v>
      </c>
      <c r="N159" s="72">
        <f t="shared" ca="1" si="45"/>
        <v>0</v>
      </c>
      <c r="O159" s="80">
        <f t="shared" ca="1" si="46"/>
        <v>0</v>
      </c>
      <c r="P159" s="72">
        <f t="shared" ca="1" si="47"/>
        <v>0</v>
      </c>
      <c r="Q159" s="72">
        <f t="shared" ca="1" si="48"/>
        <v>0</v>
      </c>
      <c r="R159" s="47">
        <f t="shared" ca="1" si="49"/>
        <v>-1.4580882515158435E-3</v>
      </c>
      <c r="S159" s="47"/>
      <c r="T159" s="47"/>
      <c r="U159" s="47"/>
      <c r="V159" s="47"/>
      <c r="W159" s="47"/>
      <c r="X159" s="47"/>
      <c r="Y159" s="47"/>
      <c r="Z159" s="47"/>
      <c r="AA159" s="47"/>
      <c r="AB159" s="47"/>
      <c r="AC159" s="47"/>
      <c r="AD159" s="47"/>
      <c r="AE159" s="47"/>
      <c r="AF159" s="47"/>
      <c r="AG159" s="47"/>
      <c r="AH159" s="47"/>
      <c r="AI159" s="47"/>
    </row>
    <row r="160" spans="1:35">
      <c r="A160" s="78"/>
      <c r="B160" s="78"/>
      <c r="C160" s="78"/>
      <c r="D160" s="79">
        <f t="shared" si="35"/>
        <v>0</v>
      </c>
      <c r="E160" s="79">
        <f t="shared" si="36"/>
        <v>0</v>
      </c>
      <c r="F160" s="72">
        <f t="shared" si="37"/>
        <v>0</v>
      </c>
      <c r="G160" s="72">
        <f t="shared" si="38"/>
        <v>0</v>
      </c>
      <c r="H160" s="72">
        <f t="shared" si="39"/>
        <v>0</v>
      </c>
      <c r="I160" s="72">
        <f t="shared" si="40"/>
        <v>0</v>
      </c>
      <c r="J160" s="72">
        <f t="shared" si="41"/>
        <v>0</v>
      </c>
      <c r="K160" s="72">
        <f t="shared" si="42"/>
        <v>0</v>
      </c>
      <c r="L160" s="72">
        <f t="shared" si="43"/>
        <v>0</v>
      </c>
      <c r="M160" s="72">
        <f t="shared" ca="1" si="44"/>
        <v>1.4580882515158435E-3</v>
      </c>
      <c r="N160" s="72">
        <f t="shared" ca="1" si="45"/>
        <v>0</v>
      </c>
      <c r="O160" s="80">
        <f t="shared" ca="1" si="46"/>
        <v>0</v>
      </c>
      <c r="P160" s="72">
        <f t="shared" ca="1" si="47"/>
        <v>0</v>
      </c>
      <c r="Q160" s="72">
        <f t="shared" ca="1" si="48"/>
        <v>0</v>
      </c>
      <c r="R160" s="47">
        <f t="shared" ca="1" si="49"/>
        <v>-1.4580882515158435E-3</v>
      </c>
      <c r="S160" s="47"/>
      <c r="T160" s="47"/>
      <c r="U160" s="47"/>
      <c r="V160" s="47"/>
      <c r="W160" s="47"/>
      <c r="X160" s="47"/>
      <c r="Y160" s="47"/>
      <c r="Z160" s="47"/>
      <c r="AA160" s="47"/>
      <c r="AB160" s="47"/>
      <c r="AC160" s="47"/>
      <c r="AD160" s="47"/>
      <c r="AE160" s="47"/>
      <c r="AF160" s="47"/>
      <c r="AG160" s="47"/>
      <c r="AH160" s="47"/>
      <c r="AI160" s="47"/>
    </row>
    <row r="161" spans="1:35">
      <c r="A161" s="78"/>
      <c r="B161" s="78"/>
      <c r="C161" s="78"/>
      <c r="D161" s="79">
        <f t="shared" si="35"/>
        <v>0</v>
      </c>
      <c r="E161" s="79">
        <f t="shared" si="36"/>
        <v>0</v>
      </c>
      <c r="F161" s="72">
        <f t="shared" si="37"/>
        <v>0</v>
      </c>
      <c r="G161" s="72">
        <f t="shared" si="38"/>
        <v>0</v>
      </c>
      <c r="H161" s="72">
        <f t="shared" si="39"/>
        <v>0</v>
      </c>
      <c r="I161" s="72">
        <f t="shared" si="40"/>
        <v>0</v>
      </c>
      <c r="J161" s="72">
        <f t="shared" si="41"/>
        <v>0</v>
      </c>
      <c r="K161" s="72">
        <f t="shared" si="42"/>
        <v>0</v>
      </c>
      <c r="L161" s="72">
        <f t="shared" si="43"/>
        <v>0</v>
      </c>
      <c r="M161" s="72">
        <f t="shared" ca="1" si="44"/>
        <v>1.4580882515158435E-3</v>
      </c>
      <c r="N161" s="72">
        <f t="shared" ca="1" si="45"/>
        <v>0</v>
      </c>
      <c r="O161" s="80">
        <f t="shared" ca="1" si="46"/>
        <v>0</v>
      </c>
      <c r="P161" s="72">
        <f t="shared" ca="1" si="47"/>
        <v>0</v>
      </c>
      <c r="Q161" s="72">
        <f t="shared" ca="1" si="48"/>
        <v>0</v>
      </c>
      <c r="R161" s="47">
        <f t="shared" ca="1" si="49"/>
        <v>-1.4580882515158435E-3</v>
      </c>
      <c r="S161" s="47"/>
      <c r="T161" s="47"/>
      <c r="U161" s="47"/>
      <c r="V161" s="47"/>
      <c r="W161" s="47"/>
      <c r="X161" s="47"/>
      <c r="Y161" s="47"/>
      <c r="Z161" s="47"/>
      <c r="AA161" s="47"/>
      <c r="AB161" s="47"/>
      <c r="AC161" s="47"/>
      <c r="AD161" s="47"/>
      <c r="AE161" s="47"/>
      <c r="AF161" s="47"/>
      <c r="AG161" s="47"/>
      <c r="AH161" s="47"/>
      <c r="AI161" s="47"/>
    </row>
    <row r="162" spans="1:35">
      <c r="A162" s="78"/>
      <c r="B162" s="78"/>
      <c r="C162" s="78"/>
      <c r="D162" s="79">
        <f t="shared" si="35"/>
        <v>0</v>
      </c>
      <c r="E162" s="79">
        <f t="shared" si="36"/>
        <v>0</v>
      </c>
      <c r="F162" s="72">
        <f t="shared" si="37"/>
        <v>0</v>
      </c>
      <c r="G162" s="72">
        <f t="shared" si="38"/>
        <v>0</v>
      </c>
      <c r="H162" s="72">
        <f t="shared" si="39"/>
        <v>0</v>
      </c>
      <c r="I162" s="72">
        <f t="shared" si="40"/>
        <v>0</v>
      </c>
      <c r="J162" s="72">
        <f t="shared" si="41"/>
        <v>0</v>
      </c>
      <c r="K162" s="72">
        <f t="shared" si="42"/>
        <v>0</v>
      </c>
      <c r="L162" s="72">
        <f t="shared" si="43"/>
        <v>0</v>
      </c>
      <c r="M162" s="72">
        <f t="shared" ca="1" si="44"/>
        <v>1.4580882515158435E-3</v>
      </c>
      <c r="N162" s="72">
        <f t="shared" ca="1" si="45"/>
        <v>0</v>
      </c>
      <c r="O162" s="80">
        <f t="shared" ca="1" si="46"/>
        <v>0</v>
      </c>
      <c r="P162" s="72">
        <f t="shared" ca="1" si="47"/>
        <v>0</v>
      </c>
      <c r="Q162" s="72">
        <f t="shared" ca="1" si="48"/>
        <v>0</v>
      </c>
      <c r="R162" s="47">
        <f t="shared" ca="1" si="49"/>
        <v>-1.4580882515158435E-3</v>
      </c>
      <c r="S162" s="47"/>
      <c r="T162" s="47"/>
      <c r="U162" s="47"/>
      <c r="V162" s="47"/>
      <c r="W162" s="47"/>
      <c r="X162" s="47"/>
      <c r="Y162" s="47"/>
      <c r="Z162" s="47"/>
      <c r="AA162" s="47"/>
      <c r="AB162" s="47"/>
      <c r="AC162" s="47"/>
      <c r="AD162" s="47"/>
      <c r="AE162" s="47"/>
      <c r="AF162" s="47"/>
      <c r="AG162" s="47"/>
      <c r="AH162" s="47"/>
      <c r="AI162" s="47"/>
    </row>
    <row r="163" spans="1:35">
      <c r="A163" s="78"/>
      <c r="B163" s="78"/>
      <c r="C163" s="78"/>
      <c r="D163" s="79">
        <f t="shared" si="35"/>
        <v>0</v>
      </c>
      <c r="E163" s="79">
        <f t="shared" si="36"/>
        <v>0</v>
      </c>
      <c r="F163" s="72">
        <f t="shared" si="37"/>
        <v>0</v>
      </c>
      <c r="G163" s="72">
        <f t="shared" si="38"/>
        <v>0</v>
      </c>
      <c r="H163" s="72">
        <f t="shared" si="39"/>
        <v>0</v>
      </c>
      <c r="I163" s="72">
        <f t="shared" si="40"/>
        <v>0</v>
      </c>
      <c r="J163" s="72">
        <f t="shared" si="41"/>
        <v>0</v>
      </c>
      <c r="K163" s="72">
        <f t="shared" si="42"/>
        <v>0</v>
      </c>
      <c r="L163" s="72">
        <f t="shared" si="43"/>
        <v>0</v>
      </c>
      <c r="M163" s="72">
        <f t="shared" ca="1" si="44"/>
        <v>1.4580882515158435E-3</v>
      </c>
      <c r="N163" s="72">
        <f t="shared" ca="1" si="45"/>
        <v>0</v>
      </c>
      <c r="O163" s="80">
        <f t="shared" ca="1" si="46"/>
        <v>0</v>
      </c>
      <c r="P163" s="72">
        <f t="shared" ca="1" si="47"/>
        <v>0</v>
      </c>
      <c r="Q163" s="72">
        <f t="shared" ca="1" si="48"/>
        <v>0</v>
      </c>
      <c r="R163" s="47">
        <f t="shared" ca="1" si="49"/>
        <v>-1.4580882515158435E-3</v>
      </c>
      <c r="S163" s="47"/>
      <c r="T163" s="47"/>
      <c r="U163" s="47"/>
      <c r="V163" s="47"/>
      <c r="W163" s="47"/>
      <c r="X163" s="47"/>
      <c r="Y163" s="47"/>
      <c r="Z163" s="47"/>
      <c r="AA163" s="47"/>
      <c r="AB163" s="47"/>
      <c r="AC163" s="47"/>
      <c r="AD163" s="47"/>
      <c r="AE163" s="47"/>
      <c r="AF163" s="47"/>
      <c r="AG163" s="47"/>
      <c r="AH163" s="47"/>
      <c r="AI163" s="47"/>
    </row>
    <row r="164" spans="1:35">
      <c r="A164" s="78"/>
      <c r="B164" s="78"/>
      <c r="C164" s="78"/>
      <c r="D164" s="79">
        <f t="shared" si="35"/>
        <v>0</v>
      </c>
      <c r="E164" s="79">
        <f t="shared" si="36"/>
        <v>0</v>
      </c>
      <c r="F164" s="72">
        <f t="shared" si="37"/>
        <v>0</v>
      </c>
      <c r="G164" s="72">
        <f t="shared" si="38"/>
        <v>0</v>
      </c>
      <c r="H164" s="72">
        <f t="shared" si="39"/>
        <v>0</v>
      </c>
      <c r="I164" s="72">
        <f t="shared" si="40"/>
        <v>0</v>
      </c>
      <c r="J164" s="72">
        <f t="shared" si="41"/>
        <v>0</v>
      </c>
      <c r="K164" s="72">
        <f t="shared" si="42"/>
        <v>0</v>
      </c>
      <c r="L164" s="72">
        <f t="shared" si="43"/>
        <v>0</v>
      </c>
      <c r="M164" s="72">
        <f t="shared" ca="1" si="44"/>
        <v>1.4580882515158435E-3</v>
      </c>
      <c r="N164" s="72">
        <f t="shared" ca="1" si="45"/>
        <v>0</v>
      </c>
      <c r="O164" s="80">
        <f t="shared" ca="1" si="46"/>
        <v>0</v>
      </c>
      <c r="P164" s="72">
        <f t="shared" ca="1" si="47"/>
        <v>0</v>
      </c>
      <c r="Q164" s="72">
        <f t="shared" ca="1" si="48"/>
        <v>0</v>
      </c>
      <c r="R164" s="47">
        <f t="shared" ca="1" si="49"/>
        <v>-1.4580882515158435E-3</v>
      </c>
      <c r="S164" s="47"/>
      <c r="T164" s="47"/>
      <c r="U164" s="47"/>
      <c r="V164" s="47"/>
      <c r="W164" s="47"/>
      <c r="X164" s="47"/>
      <c r="Y164" s="47"/>
      <c r="Z164" s="47"/>
      <c r="AA164" s="47"/>
      <c r="AB164" s="47"/>
      <c r="AC164" s="47"/>
      <c r="AD164" s="47"/>
      <c r="AE164" s="47"/>
      <c r="AF164" s="47"/>
      <c r="AG164" s="47"/>
      <c r="AH164" s="47"/>
      <c r="AI164" s="47"/>
    </row>
    <row r="165" spans="1:35">
      <c r="A165" s="78"/>
      <c r="B165" s="78"/>
      <c r="C165" s="78"/>
      <c r="D165" s="79">
        <f t="shared" si="35"/>
        <v>0</v>
      </c>
      <c r="E165" s="79">
        <f t="shared" si="36"/>
        <v>0</v>
      </c>
      <c r="F165" s="72">
        <f t="shared" si="37"/>
        <v>0</v>
      </c>
      <c r="G165" s="72">
        <f t="shared" si="38"/>
        <v>0</v>
      </c>
      <c r="H165" s="72">
        <f t="shared" si="39"/>
        <v>0</v>
      </c>
      <c r="I165" s="72">
        <f t="shared" si="40"/>
        <v>0</v>
      </c>
      <c r="J165" s="72">
        <f t="shared" si="41"/>
        <v>0</v>
      </c>
      <c r="K165" s="72">
        <f t="shared" si="42"/>
        <v>0</v>
      </c>
      <c r="L165" s="72">
        <f t="shared" si="43"/>
        <v>0</v>
      </c>
      <c r="M165" s="72">
        <f t="shared" ca="1" si="44"/>
        <v>1.4580882515158435E-3</v>
      </c>
      <c r="N165" s="72">
        <f t="shared" ca="1" si="45"/>
        <v>0</v>
      </c>
      <c r="O165" s="80">
        <f t="shared" ca="1" si="46"/>
        <v>0</v>
      </c>
      <c r="P165" s="72">
        <f t="shared" ca="1" si="47"/>
        <v>0</v>
      </c>
      <c r="Q165" s="72">
        <f t="shared" ca="1" si="48"/>
        <v>0</v>
      </c>
      <c r="R165" s="47">
        <f t="shared" ca="1" si="49"/>
        <v>-1.4580882515158435E-3</v>
      </c>
      <c r="S165" s="47"/>
      <c r="T165" s="47"/>
      <c r="U165" s="47"/>
      <c r="V165" s="47"/>
      <c r="W165" s="47"/>
      <c r="X165" s="47"/>
      <c r="Y165" s="47"/>
      <c r="Z165" s="47"/>
      <c r="AA165" s="47"/>
      <c r="AB165" s="47"/>
      <c r="AC165" s="47"/>
      <c r="AD165" s="47"/>
      <c r="AE165" s="47"/>
      <c r="AF165" s="47"/>
      <c r="AG165" s="47"/>
      <c r="AH165" s="47"/>
      <c r="AI165" s="47"/>
    </row>
    <row r="166" spans="1:35">
      <c r="A166" s="78"/>
      <c r="B166" s="78"/>
      <c r="C166" s="78"/>
      <c r="D166" s="79">
        <f t="shared" si="35"/>
        <v>0</v>
      </c>
      <c r="E166" s="79">
        <f t="shared" si="36"/>
        <v>0</v>
      </c>
      <c r="F166" s="72">
        <f t="shared" si="37"/>
        <v>0</v>
      </c>
      <c r="G166" s="72">
        <f t="shared" si="38"/>
        <v>0</v>
      </c>
      <c r="H166" s="72">
        <f t="shared" si="39"/>
        <v>0</v>
      </c>
      <c r="I166" s="72">
        <f t="shared" si="40"/>
        <v>0</v>
      </c>
      <c r="J166" s="72">
        <f t="shared" si="41"/>
        <v>0</v>
      </c>
      <c r="K166" s="72">
        <f t="shared" si="42"/>
        <v>0</v>
      </c>
      <c r="L166" s="72">
        <f t="shared" si="43"/>
        <v>0</v>
      </c>
      <c r="M166" s="72">
        <f t="shared" ca="1" si="44"/>
        <v>1.4580882515158435E-3</v>
      </c>
      <c r="N166" s="72">
        <f t="shared" ca="1" si="45"/>
        <v>0</v>
      </c>
      <c r="O166" s="80">
        <f t="shared" ca="1" si="46"/>
        <v>0</v>
      </c>
      <c r="P166" s="72">
        <f t="shared" ca="1" si="47"/>
        <v>0</v>
      </c>
      <c r="Q166" s="72">
        <f t="shared" ca="1" si="48"/>
        <v>0</v>
      </c>
      <c r="R166" s="47">
        <f t="shared" ca="1" si="49"/>
        <v>-1.4580882515158435E-3</v>
      </c>
      <c r="S166" s="47"/>
      <c r="T166" s="47"/>
      <c r="U166" s="47"/>
      <c r="V166" s="47"/>
      <c r="W166" s="47"/>
      <c r="X166" s="47"/>
      <c r="Y166" s="47"/>
      <c r="Z166" s="47"/>
      <c r="AA166" s="47"/>
      <c r="AB166" s="47"/>
      <c r="AC166" s="47"/>
      <c r="AD166" s="47"/>
      <c r="AE166" s="47"/>
      <c r="AF166" s="47"/>
      <c r="AG166" s="47"/>
      <c r="AH166" s="47"/>
      <c r="AI166" s="47"/>
    </row>
    <row r="167" spans="1:35">
      <c r="A167" s="78"/>
      <c r="B167" s="78"/>
      <c r="C167" s="78"/>
      <c r="D167" s="79">
        <f t="shared" si="35"/>
        <v>0</v>
      </c>
      <c r="E167" s="79">
        <f t="shared" si="36"/>
        <v>0</v>
      </c>
      <c r="F167" s="72">
        <f t="shared" si="37"/>
        <v>0</v>
      </c>
      <c r="G167" s="72">
        <f t="shared" si="38"/>
        <v>0</v>
      </c>
      <c r="H167" s="72">
        <f t="shared" si="39"/>
        <v>0</v>
      </c>
      <c r="I167" s="72">
        <f t="shared" si="40"/>
        <v>0</v>
      </c>
      <c r="J167" s="72">
        <f t="shared" si="41"/>
        <v>0</v>
      </c>
      <c r="K167" s="72">
        <f t="shared" si="42"/>
        <v>0</v>
      </c>
      <c r="L167" s="72">
        <f t="shared" si="43"/>
        <v>0</v>
      </c>
      <c r="M167" s="72">
        <f t="shared" ca="1" si="44"/>
        <v>1.4580882515158435E-3</v>
      </c>
      <c r="N167" s="72">
        <f t="shared" ca="1" si="45"/>
        <v>0</v>
      </c>
      <c r="O167" s="80">
        <f t="shared" ca="1" si="46"/>
        <v>0</v>
      </c>
      <c r="P167" s="72">
        <f t="shared" ca="1" si="47"/>
        <v>0</v>
      </c>
      <c r="Q167" s="72">
        <f t="shared" ca="1" si="48"/>
        <v>0</v>
      </c>
      <c r="R167" s="47">
        <f t="shared" ca="1" si="49"/>
        <v>-1.4580882515158435E-3</v>
      </c>
      <c r="S167" s="47"/>
      <c r="T167" s="47"/>
      <c r="U167" s="47"/>
      <c r="V167" s="47"/>
      <c r="W167" s="47"/>
      <c r="X167" s="47"/>
      <c r="Y167" s="47"/>
      <c r="Z167" s="47"/>
      <c r="AA167" s="47"/>
      <c r="AB167" s="47"/>
      <c r="AC167" s="47"/>
      <c r="AD167" s="47"/>
      <c r="AE167" s="47"/>
      <c r="AF167" s="47"/>
      <c r="AG167" s="47"/>
      <c r="AH167" s="47"/>
      <c r="AI167" s="47"/>
    </row>
    <row r="168" spans="1:35">
      <c r="A168" s="78"/>
      <c r="B168" s="78"/>
      <c r="C168" s="78"/>
      <c r="D168" s="79">
        <f t="shared" si="35"/>
        <v>0</v>
      </c>
      <c r="E168" s="79">
        <f t="shared" si="36"/>
        <v>0</v>
      </c>
      <c r="F168" s="72">
        <f t="shared" si="37"/>
        <v>0</v>
      </c>
      <c r="G168" s="72">
        <f t="shared" si="38"/>
        <v>0</v>
      </c>
      <c r="H168" s="72">
        <f t="shared" si="39"/>
        <v>0</v>
      </c>
      <c r="I168" s="72">
        <f t="shared" si="40"/>
        <v>0</v>
      </c>
      <c r="J168" s="72">
        <f t="shared" si="41"/>
        <v>0</v>
      </c>
      <c r="K168" s="72">
        <f t="shared" si="42"/>
        <v>0</v>
      </c>
      <c r="L168" s="72">
        <f t="shared" si="43"/>
        <v>0</v>
      </c>
      <c r="M168" s="72">
        <f t="shared" ca="1" si="44"/>
        <v>1.4580882515158435E-3</v>
      </c>
      <c r="N168" s="72">
        <f t="shared" ca="1" si="45"/>
        <v>0</v>
      </c>
      <c r="O168" s="80">
        <f t="shared" ca="1" si="46"/>
        <v>0</v>
      </c>
      <c r="P168" s="72">
        <f t="shared" ca="1" si="47"/>
        <v>0</v>
      </c>
      <c r="Q168" s="72">
        <f t="shared" ca="1" si="48"/>
        <v>0</v>
      </c>
      <c r="R168" s="47">
        <f t="shared" ca="1" si="49"/>
        <v>-1.4580882515158435E-3</v>
      </c>
      <c r="S168" s="47"/>
      <c r="T168" s="47"/>
      <c r="U168" s="47"/>
      <c r="V168" s="47"/>
      <c r="W168" s="47"/>
      <c r="X168" s="47"/>
      <c r="Y168" s="47"/>
      <c r="Z168" s="47"/>
      <c r="AA168" s="47"/>
      <c r="AB168" s="47"/>
      <c r="AC168" s="47"/>
      <c r="AD168" s="47"/>
      <c r="AE168" s="47"/>
      <c r="AF168" s="47"/>
      <c r="AG168" s="47"/>
      <c r="AH168" s="47"/>
      <c r="AI168" s="47"/>
    </row>
    <row r="169" spans="1:35">
      <c r="A169" s="78"/>
      <c r="B169" s="78"/>
      <c r="C169" s="78"/>
      <c r="D169" s="79">
        <f t="shared" si="35"/>
        <v>0</v>
      </c>
      <c r="E169" s="79">
        <f t="shared" si="36"/>
        <v>0</v>
      </c>
      <c r="F169" s="72">
        <f t="shared" si="37"/>
        <v>0</v>
      </c>
      <c r="G169" s="72">
        <f t="shared" si="38"/>
        <v>0</v>
      </c>
      <c r="H169" s="72">
        <f t="shared" si="39"/>
        <v>0</v>
      </c>
      <c r="I169" s="72">
        <f t="shared" si="40"/>
        <v>0</v>
      </c>
      <c r="J169" s="72">
        <f t="shared" si="41"/>
        <v>0</v>
      </c>
      <c r="K169" s="72">
        <f t="shared" si="42"/>
        <v>0</v>
      </c>
      <c r="L169" s="72">
        <f t="shared" si="43"/>
        <v>0</v>
      </c>
      <c r="M169" s="72">
        <f t="shared" ca="1" si="44"/>
        <v>1.4580882515158435E-3</v>
      </c>
      <c r="N169" s="72">
        <f t="shared" ca="1" si="45"/>
        <v>0</v>
      </c>
      <c r="O169" s="80">
        <f t="shared" ca="1" si="46"/>
        <v>0</v>
      </c>
      <c r="P169" s="72">
        <f t="shared" ca="1" si="47"/>
        <v>0</v>
      </c>
      <c r="Q169" s="72">
        <f t="shared" ca="1" si="48"/>
        <v>0</v>
      </c>
      <c r="R169" s="47">
        <f t="shared" ca="1" si="49"/>
        <v>-1.4580882515158435E-3</v>
      </c>
      <c r="S169" s="47"/>
      <c r="T169" s="47"/>
      <c r="U169" s="47"/>
      <c r="V169" s="47"/>
      <c r="W169" s="47"/>
      <c r="X169" s="47"/>
      <c r="Y169" s="47"/>
      <c r="Z169" s="47"/>
      <c r="AA169" s="47"/>
      <c r="AB169" s="47"/>
      <c r="AC169" s="47"/>
      <c r="AD169" s="47"/>
      <c r="AE169" s="47"/>
      <c r="AF169" s="47"/>
      <c r="AG169" s="47"/>
      <c r="AH169" s="47"/>
      <c r="AI169" s="47"/>
    </row>
    <row r="170" spans="1:35">
      <c r="A170" s="78"/>
      <c r="B170" s="78"/>
      <c r="C170" s="78"/>
      <c r="D170" s="79">
        <f t="shared" si="35"/>
        <v>0</v>
      </c>
      <c r="E170" s="79">
        <f t="shared" si="36"/>
        <v>0</v>
      </c>
      <c r="F170" s="72">
        <f t="shared" si="37"/>
        <v>0</v>
      </c>
      <c r="G170" s="72">
        <f t="shared" si="38"/>
        <v>0</v>
      </c>
      <c r="H170" s="72">
        <f t="shared" si="39"/>
        <v>0</v>
      </c>
      <c r="I170" s="72">
        <f t="shared" si="40"/>
        <v>0</v>
      </c>
      <c r="J170" s="72">
        <f t="shared" si="41"/>
        <v>0</v>
      </c>
      <c r="K170" s="72">
        <f t="shared" si="42"/>
        <v>0</v>
      </c>
      <c r="L170" s="72">
        <f t="shared" si="43"/>
        <v>0</v>
      </c>
      <c r="M170" s="72">
        <f t="shared" ca="1" si="44"/>
        <v>1.4580882515158435E-3</v>
      </c>
      <c r="N170" s="72">
        <f t="shared" ca="1" si="45"/>
        <v>0</v>
      </c>
      <c r="O170" s="80">
        <f t="shared" ca="1" si="46"/>
        <v>0</v>
      </c>
      <c r="P170" s="72">
        <f t="shared" ca="1" si="47"/>
        <v>0</v>
      </c>
      <c r="Q170" s="72">
        <f t="shared" ca="1" si="48"/>
        <v>0</v>
      </c>
      <c r="R170" s="47">
        <f t="shared" ca="1" si="49"/>
        <v>-1.4580882515158435E-3</v>
      </c>
      <c r="S170" s="47"/>
      <c r="T170" s="47"/>
      <c r="U170" s="47"/>
      <c r="V170" s="47"/>
      <c r="W170" s="47"/>
      <c r="X170" s="47"/>
      <c r="Y170" s="47"/>
      <c r="Z170" s="47"/>
      <c r="AA170" s="47"/>
      <c r="AB170" s="47"/>
      <c r="AC170" s="47"/>
      <c r="AD170" s="47"/>
      <c r="AE170" s="47"/>
      <c r="AF170" s="47"/>
      <c r="AG170" s="47"/>
      <c r="AH170" s="47"/>
      <c r="AI170" s="47"/>
    </row>
    <row r="171" spans="1:35">
      <c r="A171" s="78"/>
      <c r="B171" s="78"/>
      <c r="C171" s="78"/>
      <c r="D171" s="79">
        <f t="shared" si="35"/>
        <v>0</v>
      </c>
      <c r="E171" s="79">
        <f t="shared" si="36"/>
        <v>0</v>
      </c>
      <c r="F171" s="72">
        <f t="shared" si="37"/>
        <v>0</v>
      </c>
      <c r="G171" s="72">
        <f t="shared" si="38"/>
        <v>0</v>
      </c>
      <c r="H171" s="72">
        <f t="shared" si="39"/>
        <v>0</v>
      </c>
      <c r="I171" s="72">
        <f t="shared" si="40"/>
        <v>0</v>
      </c>
      <c r="J171" s="72">
        <f t="shared" si="41"/>
        <v>0</v>
      </c>
      <c r="K171" s="72">
        <f t="shared" si="42"/>
        <v>0</v>
      </c>
      <c r="L171" s="72">
        <f t="shared" si="43"/>
        <v>0</v>
      </c>
      <c r="M171" s="72">
        <f t="shared" ca="1" si="44"/>
        <v>1.4580882515158435E-3</v>
      </c>
      <c r="N171" s="72">
        <f t="shared" ca="1" si="45"/>
        <v>0</v>
      </c>
      <c r="O171" s="80">
        <f t="shared" ca="1" si="46"/>
        <v>0</v>
      </c>
      <c r="P171" s="72">
        <f t="shared" ca="1" si="47"/>
        <v>0</v>
      </c>
      <c r="Q171" s="72">
        <f t="shared" ca="1" si="48"/>
        <v>0</v>
      </c>
      <c r="R171" s="47">
        <f t="shared" ca="1" si="49"/>
        <v>-1.4580882515158435E-3</v>
      </c>
      <c r="S171" s="47"/>
      <c r="T171" s="47"/>
      <c r="U171" s="47"/>
      <c r="V171" s="47"/>
      <c r="W171" s="47"/>
      <c r="X171" s="47"/>
      <c r="Y171" s="47"/>
      <c r="Z171" s="47"/>
      <c r="AA171" s="47"/>
      <c r="AB171" s="47"/>
      <c r="AC171" s="47"/>
      <c r="AD171" s="47"/>
      <c r="AE171" s="47"/>
      <c r="AF171" s="47"/>
      <c r="AG171" s="47"/>
      <c r="AH171" s="47"/>
      <c r="AI171" s="47"/>
    </row>
    <row r="172" spans="1:35">
      <c r="A172" s="78"/>
      <c r="B172" s="78"/>
      <c r="C172" s="78"/>
      <c r="D172" s="79">
        <f t="shared" si="35"/>
        <v>0</v>
      </c>
      <c r="E172" s="79">
        <f t="shared" si="36"/>
        <v>0</v>
      </c>
      <c r="F172" s="72">
        <f t="shared" si="37"/>
        <v>0</v>
      </c>
      <c r="G172" s="72">
        <f t="shared" si="38"/>
        <v>0</v>
      </c>
      <c r="H172" s="72">
        <f t="shared" si="39"/>
        <v>0</v>
      </c>
      <c r="I172" s="72">
        <f t="shared" si="40"/>
        <v>0</v>
      </c>
      <c r="J172" s="72">
        <f t="shared" si="41"/>
        <v>0</v>
      </c>
      <c r="K172" s="72">
        <f t="shared" si="42"/>
        <v>0</v>
      </c>
      <c r="L172" s="72">
        <f t="shared" si="43"/>
        <v>0</v>
      </c>
      <c r="M172" s="72">
        <f t="shared" ca="1" si="44"/>
        <v>1.4580882515158435E-3</v>
      </c>
      <c r="N172" s="72">
        <f t="shared" ca="1" si="45"/>
        <v>0</v>
      </c>
      <c r="O172" s="80">
        <f t="shared" ca="1" si="46"/>
        <v>0</v>
      </c>
      <c r="P172" s="72">
        <f t="shared" ca="1" si="47"/>
        <v>0</v>
      </c>
      <c r="Q172" s="72">
        <f t="shared" ca="1" si="48"/>
        <v>0</v>
      </c>
      <c r="R172" s="47">
        <f t="shared" ca="1" si="49"/>
        <v>-1.4580882515158435E-3</v>
      </c>
      <c r="S172" s="47"/>
      <c r="T172" s="47"/>
      <c r="U172" s="47"/>
      <c r="V172" s="47"/>
      <c r="W172" s="47"/>
      <c r="X172" s="47"/>
      <c r="Y172" s="47"/>
      <c r="Z172" s="47"/>
      <c r="AA172" s="47"/>
      <c r="AB172" s="47"/>
      <c r="AC172" s="47"/>
      <c r="AD172" s="47"/>
      <c r="AE172" s="47"/>
      <c r="AF172" s="47"/>
      <c r="AG172" s="47"/>
      <c r="AH172" s="47"/>
      <c r="AI172" s="47"/>
    </row>
    <row r="173" spans="1:35">
      <c r="A173" s="78"/>
      <c r="B173" s="78"/>
      <c r="C173" s="78"/>
      <c r="D173" s="79">
        <f t="shared" si="35"/>
        <v>0</v>
      </c>
      <c r="E173" s="79">
        <f t="shared" si="36"/>
        <v>0</v>
      </c>
      <c r="F173" s="72">
        <f t="shared" si="37"/>
        <v>0</v>
      </c>
      <c r="G173" s="72">
        <f t="shared" si="38"/>
        <v>0</v>
      </c>
      <c r="H173" s="72">
        <f t="shared" si="39"/>
        <v>0</v>
      </c>
      <c r="I173" s="72">
        <f t="shared" si="40"/>
        <v>0</v>
      </c>
      <c r="J173" s="72">
        <f t="shared" si="41"/>
        <v>0</v>
      </c>
      <c r="K173" s="72">
        <f t="shared" si="42"/>
        <v>0</v>
      </c>
      <c r="L173" s="72">
        <f t="shared" si="43"/>
        <v>0</v>
      </c>
      <c r="M173" s="72">
        <f t="shared" ca="1" si="44"/>
        <v>1.4580882515158435E-3</v>
      </c>
      <c r="N173" s="72">
        <f t="shared" ca="1" si="45"/>
        <v>0</v>
      </c>
      <c r="O173" s="80">
        <f t="shared" ca="1" si="46"/>
        <v>0</v>
      </c>
      <c r="P173" s="72">
        <f t="shared" ca="1" si="47"/>
        <v>0</v>
      </c>
      <c r="Q173" s="72">
        <f t="shared" ca="1" si="48"/>
        <v>0</v>
      </c>
      <c r="R173" s="47">
        <f t="shared" ca="1" si="49"/>
        <v>-1.4580882515158435E-3</v>
      </c>
      <c r="S173" s="47"/>
      <c r="T173" s="47"/>
      <c r="U173" s="47"/>
      <c r="V173" s="47"/>
      <c r="W173" s="47"/>
      <c r="X173" s="47"/>
      <c r="Y173" s="47"/>
      <c r="Z173" s="47"/>
      <c r="AA173" s="47"/>
      <c r="AB173" s="47"/>
      <c r="AC173" s="47"/>
      <c r="AD173" s="47"/>
      <c r="AE173" s="47"/>
      <c r="AF173" s="47"/>
      <c r="AG173" s="47"/>
      <c r="AH173" s="47"/>
      <c r="AI173" s="47"/>
    </row>
    <row r="174" spans="1:35">
      <c r="A174" s="78"/>
      <c r="B174" s="78"/>
      <c r="C174" s="78"/>
      <c r="D174" s="79">
        <f t="shared" si="35"/>
        <v>0</v>
      </c>
      <c r="E174" s="79">
        <f t="shared" si="36"/>
        <v>0</v>
      </c>
      <c r="F174" s="72">
        <f t="shared" si="37"/>
        <v>0</v>
      </c>
      <c r="G174" s="72">
        <f t="shared" si="38"/>
        <v>0</v>
      </c>
      <c r="H174" s="72">
        <f t="shared" si="39"/>
        <v>0</v>
      </c>
      <c r="I174" s="72">
        <f t="shared" si="40"/>
        <v>0</v>
      </c>
      <c r="J174" s="72">
        <f t="shared" si="41"/>
        <v>0</v>
      </c>
      <c r="K174" s="72">
        <f t="shared" si="42"/>
        <v>0</v>
      </c>
      <c r="L174" s="72">
        <f t="shared" si="43"/>
        <v>0</v>
      </c>
      <c r="M174" s="72">
        <f t="shared" ca="1" si="44"/>
        <v>1.4580882515158435E-3</v>
      </c>
      <c r="N174" s="72">
        <f t="shared" ca="1" si="45"/>
        <v>0</v>
      </c>
      <c r="O174" s="80">
        <f t="shared" ca="1" si="46"/>
        <v>0</v>
      </c>
      <c r="P174" s="72">
        <f t="shared" ca="1" si="47"/>
        <v>0</v>
      </c>
      <c r="Q174" s="72">
        <f t="shared" ca="1" si="48"/>
        <v>0</v>
      </c>
      <c r="R174" s="47">
        <f t="shared" ca="1" si="49"/>
        <v>-1.4580882515158435E-3</v>
      </c>
      <c r="S174" s="47"/>
      <c r="T174" s="47"/>
      <c r="U174" s="47"/>
      <c r="V174" s="47"/>
      <c r="W174" s="47"/>
      <c r="X174" s="47"/>
      <c r="Y174" s="47"/>
      <c r="Z174" s="47"/>
      <c r="AA174" s="47"/>
      <c r="AB174" s="47"/>
      <c r="AC174" s="47"/>
      <c r="AD174" s="47"/>
      <c r="AE174" s="47"/>
      <c r="AF174" s="47"/>
      <c r="AG174" s="47"/>
      <c r="AH174" s="47"/>
      <c r="AI174" s="47"/>
    </row>
    <row r="175" spans="1:35">
      <c r="A175" s="78"/>
      <c r="B175" s="78"/>
      <c r="C175" s="78"/>
      <c r="D175" s="79">
        <f t="shared" si="35"/>
        <v>0</v>
      </c>
      <c r="E175" s="79">
        <f t="shared" si="36"/>
        <v>0</v>
      </c>
      <c r="F175" s="72">
        <f t="shared" si="37"/>
        <v>0</v>
      </c>
      <c r="G175" s="72">
        <f t="shared" si="38"/>
        <v>0</v>
      </c>
      <c r="H175" s="72">
        <f t="shared" si="39"/>
        <v>0</v>
      </c>
      <c r="I175" s="72">
        <f t="shared" si="40"/>
        <v>0</v>
      </c>
      <c r="J175" s="72">
        <f t="shared" si="41"/>
        <v>0</v>
      </c>
      <c r="K175" s="72">
        <f t="shared" si="42"/>
        <v>0</v>
      </c>
      <c r="L175" s="72">
        <f t="shared" si="43"/>
        <v>0</v>
      </c>
      <c r="M175" s="72">
        <f t="shared" ca="1" si="44"/>
        <v>1.4580882515158435E-3</v>
      </c>
      <c r="N175" s="72">
        <f t="shared" ca="1" si="45"/>
        <v>0</v>
      </c>
      <c r="O175" s="80">
        <f t="shared" ca="1" si="46"/>
        <v>0</v>
      </c>
      <c r="P175" s="72">
        <f t="shared" ca="1" si="47"/>
        <v>0</v>
      </c>
      <c r="Q175" s="72">
        <f t="shared" ca="1" si="48"/>
        <v>0</v>
      </c>
      <c r="R175" s="47">
        <f t="shared" ca="1" si="49"/>
        <v>-1.4580882515158435E-3</v>
      </c>
      <c r="S175" s="47"/>
      <c r="T175" s="47"/>
      <c r="U175" s="47"/>
      <c r="V175" s="47"/>
      <c r="W175" s="47"/>
      <c r="X175" s="47"/>
      <c r="Y175" s="47"/>
      <c r="Z175" s="47"/>
      <c r="AA175" s="47"/>
      <c r="AB175" s="47"/>
      <c r="AC175" s="47"/>
      <c r="AD175" s="47"/>
      <c r="AE175" s="47"/>
      <c r="AF175" s="47"/>
      <c r="AG175" s="47"/>
      <c r="AH175" s="47"/>
      <c r="AI175" s="47"/>
    </row>
    <row r="176" spans="1:35">
      <c r="A176" s="78"/>
      <c r="B176" s="78"/>
      <c r="C176" s="78"/>
      <c r="D176" s="79">
        <f t="shared" si="35"/>
        <v>0</v>
      </c>
      <c r="E176" s="79">
        <f t="shared" si="36"/>
        <v>0</v>
      </c>
      <c r="F176" s="72">
        <f t="shared" si="37"/>
        <v>0</v>
      </c>
      <c r="G176" s="72">
        <f t="shared" si="38"/>
        <v>0</v>
      </c>
      <c r="H176" s="72">
        <f t="shared" si="39"/>
        <v>0</v>
      </c>
      <c r="I176" s="72">
        <f t="shared" si="40"/>
        <v>0</v>
      </c>
      <c r="J176" s="72">
        <f t="shared" si="41"/>
        <v>0</v>
      </c>
      <c r="K176" s="72">
        <f t="shared" si="42"/>
        <v>0</v>
      </c>
      <c r="L176" s="72">
        <f t="shared" si="43"/>
        <v>0</v>
      </c>
      <c r="M176" s="72">
        <f t="shared" ca="1" si="44"/>
        <v>1.4580882515158435E-3</v>
      </c>
      <c r="N176" s="72">
        <f t="shared" ca="1" si="45"/>
        <v>0</v>
      </c>
      <c r="O176" s="80">
        <f t="shared" ca="1" si="46"/>
        <v>0</v>
      </c>
      <c r="P176" s="72">
        <f t="shared" ca="1" si="47"/>
        <v>0</v>
      </c>
      <c r="Q176" s="72">
        <f t="shared" ca="1" si="48"/>
        <v>0</v>
      </c>
      <c r="R176" s="47">
        <f t="shared" ca="1" si="49"/>
        <v>-1.4580882515158435E-3</v>
      </c>
      <c r="S176" s="47"/>
      <c r="T176" s="47"/>
      <c r="U176" s="47"/>
      <c r="V176" s="47"/>
      <c r="W176" s="47"/>
      <c r="X176" s="47"/>
      <c r="Y176" s="47"/>
      <c r="Z176" s="47"/>
      <c r="AA176" s="47"/>
      <c r="AB176" s="47"/>
      <c r="AC176" s="47"/>
      <c r="AD176" s="47"/>
      <c r="AE176" s="47"/>
      <c r="AF176" s="47"/>
      <c r="AG176" s="47"/>
      <c r="AH176" s="47"/>
      <c r="AI176" s="47"/>
    </row>
    <row r="177" spans="1:35">
      <c r="A177" s="78"/>
      <c r="B177" s="78"/>
      <c r="C177" s="78"/>
      <c r="D177" s="79">
        <f t="shared" si="35"/>
        <v>0</v>
      </c>
      <c r="E177" s="79">
        <f t="shared" si="36"/>
        <v>0</v>
      </c>
      <c r="F177" s="72">
        <f t="shared" si="37"/>
        <v>0</v>
      </c>
      <c r="G177" s="72">
        <f t="shared" si="38"/>
        <v>0</v>
      </c>
      <c r="H177" s="72">
        <f t="shared" si="39"/>
        <v>0</v>
      </c>
      <c r="I177" s="72">
        <f t="shared" si="40"/>
        <v>0</v>
      </c>
      <c r="J177" s="72">
        <f t="shared" si="41"/>
        <v>0</v>
      </c>
      <c r="K177" s="72">
        <f t="shared" si="42"/>
        <v>0</v>
      </c>
      <c r="L177" s="72">
        <f t="shared" si="43"/>
        <v>0</v>
      </c>
      <c r="M177" s="72">
        <f t="shared" ca="1" si="44"/>
        <v>1.4580882515158435E-3</v>
      </c>
      <c r="N177" s="72">
        <f t="shared" ca="1" si="45"/>
        <v>0</v>
      </c>
      <c r="O177" s="80">
        <f t="shared" ca="1" si="46"/>
        <v>0</v>
      </c>
      <c r="P177" s="72">
        <f t="shared" ca="1" si="47"/>
        <v>0</v>
      </c>
      <c r="Q177" s="72">
        <f t="shared" ca="1" si="48"/>
        <v>0</v>
      </c>
      <c r="R177" s="47">
        <f t="shared" ca="1" si="49"/>
        <v>-1.4580882515158435E-3</v>
      </c>
      <c r="S177" s="47"/>
      <c r="T177" s="47"/>
      <c r="U177" s="47"/>
      <c r="V177" s="47"/>
      <c r="W177" s="47"/>
      <c r="X177" s="47"/>
      <c r="Y177" s="47"/>
      <c r="Z177" s="47"/>
      <c r="AA177" s="47"/>
      <c r="AB177" s="47"/>
      <c r="AC177" s="47"/>
      <c r="AD177" s="47"/>
      <c r="AE177" s="47"/>
      <c r="AF177" s="47"/>
      <c r="AG177" s="47"/>
      <c r="AH177" s="47"/>
      <c r="AI177" s="47"/>
    </row>
    <row r="178" spans="1:35">
      <c r="A178" s="78"/>
      <c r="B178" s="78"/>
      <c r="C178" s="78"/>
      <c r="D178" s="79">
        <f t="shared" si="35"/>
        <v>0</v>
      </c>
      <c r="E178" s="79">
        <f t="shared" si="36"/>
        <v>0</v>
      </c>
      <c r="F178" s="72">
        <f t="shared" si="37"/>
        <v>0</v>
      </c>
      <c r="G178" s="72">
        <f t="shared" si="38"/>
        <v>0</v>
      </c>
      <c r="H178" s="72">
        <f t="shared" si="39"/>
        <v>0</v>
      </c>
      <c r="I178" s="72">
        <f t="shared" si="40"/>
        <v>0</v>
      </c>
      <c r="J178" s="72">
        <f t="shared" si="41"/>
        <v>0</v>
      </c>
      <c r="K178" s="72">
        <f t="shared" si="42"/>
        <v>0</v>
      </c>
      <c r="L178" s="72">
        <f t="shared" si="43"/>
        <v>0</v>
      </c>
      <c r="M178" s="72">
        <f t="shared" ca="1" si="44"/>
        <v>1.4580882515158435E-3</v>
      </c>
      <c r="N178" s="72">
        <f t="shared" ca="1" si="45"/>
        <v>0</v>
      </c>
      <c r="O178" s="80">
        <f t="shared" ca="1" si="46"/>
        <v>0</v>
      </c>
      <c r="P178" s="72">
        <f t="shared" ca="1" si="47"/>
        <v>0</v>
      </c>
      <c r="Q178" s="72">
        <f t="shared" ca="1" si="48"/>
        <v>0</v>
      </c>
      <c r="R178" s="47">
        <f t="shared" ca="1" si="49"/>
        <v>-1.4580882515158435E-3</v>
      </c>
      <c r="S178" s="47"/>
      <c r="T178" s="47"/>
      <c r="U178" s="47"/>
      <c r="V178" s="47"/>
      <c r="W178" s="47"/>
      <c r="X178" s="47"/>
      <c r="Y178" s="47"/>
      <c r="Z178" s="47"/>
      <c r="AA178" s="47"/>
      <c r="AB178" s="47"/>
      <c r="AC178" s="47"/>
      <c r="AD178" s="47"/>
      <c r="AE178" s="47"/>
      <c r="AF178" s="47"/>
      <c r="AG178" s="47"/>
      <c r="AH178" s="47"/>
      <c r="AI178" s="47"/>
    </row>
    <row r="179" spans="1:35">
      <c r="A179" s="78"/>
      <c r="B179" s="78"/>
      <c r="C179" s="78"/>
      <c r="D179" s="79">
        <f t="shared" si="35"/>
        <v>0</v>
      </c>
      <c r="E179" s="79">
        <f t="shared" si="36"/>
        <v>0</v>
      </c>
      <c r="F179" s="72">
        <f t="shared" si="37"/>
        <v>0</v>
      </c>
      <c r="G179" s="72">
        <f t="shared" si="38"/>
        <v>0</v>
      </c>
      <c r="H179" s="72">
        <f t="shared" si="39"/>
        <v>0</v>
      </c>
      <c r="I179" s="72">
        <f t="shared" si="40"/>
        <v>0</v>
      </c>
      <c r="J179" s="72">
        <f t="shared" si="41"/>
        <v>0</v>
      </c>
      <c r="K179" s="72">
        <f t="shared" si="42"/>
        <v>0</v>
      </c>
      <c r="L179" s="72">
        <f t="shared" si="43"/>
        <v>0</v>
      </c>
      <c r="M179" s="72">
        <f t="shared" ca="1" si="44"/>
        <v>1.4580882515158435E-3</v>
      </c>
      <c r="N179" s="72">
        <f t="shared" ca="1" si="45"/>
        <v>0</v>
      </c>
      <c r="O179" s="80">
        <f t="shared" ca="1" si="46"/>
        <v>0</v>
      </c>
      <c r="P179" s="72">
        <f t="shared" ca="1" si="47"/>
        <v>0</v>
      </c>
      <c r="Q179" s="72">
        <f t="shared" ca="1" si="48"/>
        <v>0</v>
      </c>
      <c r="R179" s="47">
        <f t="shared" ca="1" si="49"/>
        <v>-1.4580882515158435E-3</v>
      </c>
      <c r="S179" s="47"/>
      <c r="T179" s="47"/>
      <c r="U179" s="47"/>
      <c r="V179" s="47"/>
      <c r="W179" s="47"/>
      <c r="X179" s="47"/>
      <c r="Y179" s="47"/>
      <c r="Z179" s="47"/>
      <c r="AA179" s="47"/>
      <c r="AB179" s="47"/>
      <c r="AC179" s="47"/>
      <c r="AD179" s="47"/>
      <c r="AE179" s="47"/>
      <c r="AF179" s="47"/>
      <c r="AG179" s="47"/>
      <c r="AH179" s="47"/>
      <c r="AI179" s="47"/>
    </row>
    <row r="180" spans="1:35">
      <c r="A180" s="78"/>
      <c r="B180" s="78"/>
      <c r="C180" s="78"/>
      <c r="D180" s="79">
        <f t="shared" si="35"/>
        <v>0</v>
      </c>
      <c r="E180" s="79">
        <f t="shared" si="36"/>
        <v>0</v>
      </c>
      <c r="F180" s="72">
        <f t="shared" si="37"/>
        <v>0</v>
      </c>
      <c r="G180" s="72">
        <f t="shared" si="38"/>
        <v>0</v>
      </c>
      <c r="H180" s="72">
        <f t="shared" si="39"/>
        <v>0</v>
      </c>
      <c r="I180" s="72">
        <f t="shared" si="40"/>
        <v>0</v>
      </c>
      <c r="J180" s="72">
        <f t="shared" si="41"/>
        <v>0</v>
      </c>
      <c r="K180" s="72">
        <f t="shared" si="42"/>
        <v>0</v>
      </c>
      <c r="L180" s="72">
        <f t="shared" si="43"/>
        <v>0</v>
      </c>
      <c r="M180" s="72">
        <f t="shared" ca="1" si="44"/>
        <v>1.4580882515158435E-3</v>
      </c>
      <c r="N180" s="72">
        <f t="shared" ca="1" si="45"/>
        <v>0</v>
      </c>
      <c r="O180" s="80">
        <f t="shared" ca="1" si="46"/>
        <v>0</v>
      </c>
      <c r="P180" s="72">
        <f t="shared" ca="1" si="47"/>
        <v>0</v>
      </c>
      <c r="Q180" s="72">
        <f t="shared" ca="1" si="48"/>
        <v>0</v>
      </c>
      <c r="R180" s="47">
        <f t="shared" ca="1" si="49"/>
        <v>-1.4580882515158435E-3</v>
      </c>
      <c r="S180" s="47"/>
      <c r="T180" s="47"/>
      <c r="U180" s="47"/>
      <c r="V180" s="47"/>
      <c r="W180" s="47"/>
      <c r="X180" s="47"/>
      <c r="Y180" s="47"/>
      <c r="Z180" s="47"/>
      <c r="AA180" s="47"/>
      <c r="AB180" s="47"/>
      <c r="AC180" s="47"/>
      <c r="AD180" s="47"/>
      <c r="AE180" s="47"/>
      <c r="AF180" s="47"/>
      <c r="AG180" s="47"/>
      <c r="AH180" s="47"/>
      <c r="AI180" s="47"/>
    </row>
    <row r="181" spans="1:35">
      <c r="A181" s="78"/>
      <c r="B181" s="78"/>
      <c r="C181" s="78"/>
      <c r="D181" s="79">
        <f t="shared" si="35"/>
        <v>0</v>
      </c>
      <c r="E181" s="79">
        <f t="shared" si="36"/>
        <v>0</v>
      </c>
      <c r="F181" s="72">
        <f t="shared" si="37"/>
        <v>0</v>
      </c>
      <c r="G181" s="72">
        <f t="shared" si="38"/>
        <v>0</v>
      </c>
      <c r="H181" s="72">
        <f t="shared" si="39"/>
        <v>0</v>
      </c>
      <c r="I181" s="72">
        <f t="shared" si="40"/>
        <v>0</v>
      </c>
      <c r="J181" s="72">
        <f t="shared" si="41"/>
        <v>0</v>
      </c>
      <c r="K181" s="72">
        <f t="shared" si="42"/>
        <v>0</v>
      </c>
      <c r="L181" s="72">
        <f t="shared" si="43"/>
        <v>0</v>
      </c>
      <c r="M181" s="72">
        <f t="shared" ca="1" si="44"/>
        <v>1.4580882515158435E-3</v>
      </c>
      <c r="N181" s="72">
        <f t="shared" ca="1" si="45"/>
        <v>0</v>
      </c>
      <c r="O181" s="80">
        <f t="shared" ca="1" si="46"/>
        <v>0</v>
      </c>
      <c r="P181" s="72">
        <f t="shared" ca="1" si="47"/>
        <v>0</v>
      </c>
      <c r="Q181" s="72">
        <f t="shared" ca="1" si="48"/>
        <v>0</v>
      </c>
      <c r="R181" s="47">
        <f t="shared" ca="1" si="49"/>
        <v>-1.4580882515158435E-3</v>
      </c>
      <c r="S181" s="47"/>
      <c r="T181" s="47"/>
      <c r="U181" s="47"/>
      <c r="V181" s="47"/>
      <c r="W181" s="47"/>
      <c r="X181" s="47"/>
      <c r="Y181" s="47"/>
      <c r="Z181" s="47"/>
      <c r="AA181" s="47"/>
      <c r="AB181" s="47"/>
      <c r="AC181" s="47"/>
      <c r="AD181" s="47"/>
      <c r="AE181" s="47"/>
      <c r="AF181" s="47"/>
      <c r="AG181" s="47"/>
      <c r="AH181" s="47"/>
      <c r="AI181" s="47"/>
    </row>
    <row r="182" spans="1:35">
      <c r="A182" s="78"/>
      <c r="B182" s="78"/>
      <c r="C182" s="78"/>
      <c r="D182" s="79">
        <f t="shared" si="35"/>
        <v>0</v>
      </c>
      <c r="E182" s="79">
        <f t="shared" si="36"/>
        <v>0</v>
      </c>
      <c r="F182" s="72">
        <f t="shared" si="37"/>
        <v>0</v>
      </c>
      <c r="G182" s="72">
        <f t="shared" si="38"/>
        <v>0</v>
      </c>
      <c r="H182" s="72">
        <f t="shared" si="39"/>
        <v>0</v>
      </c>
      <c r="I182" s="72">
        <f t="shared" si="40"/>
        <v>0</v>
      </c>
      <c r="J182" s="72">
        <f t="shared" si="41"/>
        <v>0</v>
      </c>
      <c r="K182" s="72">
        <f t="shared" si="42"/>
        <v>0</v>
      </c>
      <c r="L182" s="72">
        <f t="shared" si="43"/>
        <v>0</v>
      </c>
      <c r="M182" s="72">
        <f t="shared" ca="1" si="44"/>
        <v>1.4580882515158435E-3</v>
      </c>
      <c r="N182" s="72">
        <f t="shared" ca="1" si="45"/>
        <v>0</v>
      </c>
      <c r="O182" s="80">
        <f t="shared" ca="1" si="46"/>
        <v>0</v>
      </c>
      <c r="P182" s="72">
        <f t="shared" ca="1" si="47"/>
        <v>0</v>
      </c>
      <c r="Q182" s="72">
        <f t="shared" ca="1" si="48"/>
        <v>0</v>
      </c>
      <c r="R182" s="47">
        <f t="shared" ca="1" si="49"/>
        <v>-1.4580882515158435E-3</v>
      </c>
      <c r="S182" s="47"/>
      <c r="T182" s="47"/>
      <c r="U182" s="47"/>
      <c r="V182" s="47"/>
      <c r="W182" s="47"/>
      <c r="X182" s="47"/>
      <c r="Y182" s="47"/>
      <c r="Z182" s="47"/>
      <c r="AA182" s="47"/>
      <c r="AB182" s="47"/>
      <c r="AC182" s="47"/>
      <c r="AD182" s="47"/>
      <c r="AE182" s="47"/>
      <c r="AF182" s="47"/>
      <c r="AG182" s="47"/>
      <c r="AH182" s="47"/>
      <c r="AI182" s="47"/>
    </row>
    <row r="183" spans="1:35">
      <c r="A183" s="78"/>
      <c r="B183" s="78"/>
      <c r="C183" s="78"/>
      <c r="D183" s="79">
        <f t="shared" si="35"/>
        <v>0</v>
      </c>
      <c r="E183" s="79">
        <f t="shared" si="36"/>
        <v>0</v>
      </c>
      <c r="F183" s="72">
        <f t="shared" si="37"/>
        <v>0</v>
      </c>
      <c r="G183" s="72">
        <f t="shared" si="38"/>
        <v>0</v>
      </c>
      <c r="H183" s="72">
        <f t="shared" si="39"/>
        <v>0</v>
      </c>
      <c r="I183" s="72">
        <f t="shared" si="40"/>
        <v>0</v>
      </c>
      <c r="J183" s="72">
        <f t="shared" si="41"/>
        <v>0</v>
      </c>
      <c r="K183" s="72">
        <f t="shared" si="42"/>
        <v>0</v>
      </c>
      <c r="L183" s="72">
        <f t="shared" si="43"/>
        <v>0</v>
      </c>
      <c r="M183" s="72">
        <f t="shared" ca="1" si="44"/>
        <v>1.4580882515158435E-3</v>
      </c>
      <c r="N183" s="72">
        <f t="shared" ca="1" si="45"/>
        <v>0</v>
      </c>
      <c r="O183" s="80">
        <f t="shared" ca="1" si="46"/>
        <v>0</v>
      </c>
      <c r="P183" s="72">
        <f t="shared" ca="1" si="47"/>
        <v>0</v>
      </c>
      <c r="Q183" s="72">
        <f t="shared" ca="1" si="48"/>
        <v>0</v>
      </c>
      <c r="R183" s="47">
        <f t="shared" ca="1" si="49"/>
        <v>-1.4580882515158435E-3</v>
      </c>
      <c r="S183" s="47"/>
      <c r="T183" s="47"/>
      <c r="U183" s="47"/>
      <c r="V183" s="47"/>
      <c r="W183" s="47"/>
      <c r="X183" s="47"/>
      <c r="Y183" s="47"/>
      <c r="Z183" s="47"/>
      <c r="AA183" s="47"/>
      <c r="AB183" s="47"/>
      <c r="AC183" s="47"/>
      <c r="AD183" s="47"/>
      <c r="AE183" s="47"/>
      <c r="AF183" s="47"/>
      <c r="AG183" s="47"/>
      <c r="AH183" s="47"/>
      <c r="AI183" s="47"/>
    </row>
    <row r="184" spans="1:35">
      <c r="A184" s="78"/>
      <c r="B184" s="78"/>
      <c r="C184" s="78"/>
      <c r="D184" s="79">
        <f t="shared" si="35"/>
        <v>0</v>
      </c>
      <c r="E184" s="79">
        <f t="shared" si="36"/>
        <v>0</v>
      </c>
      <c r="F184" s="72">
        <f t="shared" si="37"/>
        <v>0</v>
      </c>
      <c r="G184" s="72">
        <f t="shared" si="38"/>
        <v>0</v>
      </c>
      <c r="H184" s="72">
        <f t="shared" si="39"/>
        <v>0</v>
      </c>
      <c r="I184" s="72">
        <f t="shared" si="40"/>
        <v>0</v>
      </c>
      <c r="J184" s="72">
        <f t="shared" si="41"/>
        <v>0</v>
      </c>
      <c r="K184" s="72">
        <f t="shared" si="42"/>
        <v>0</v>
      </c>
      <c r="L184" s="72">
        <f t="shared" si="43"/>
        <v>0</v>
      </c>
      <c r="M184" s="72">
        <f t="shared" ca="1" si="44"/>
        <v>1.4580882515158435E-3</v>
      </c>
      <c r="N184" s="72">
        <f t="shared" ca="1" si="45"/>
        <v>0</v>
      </c>
      <c r="O184" s="80">
        <f t="shared" ca="1" si="46"/>
        <v>0</v>
      </c>
      <c r="P184" s="72">
        <f t="shared" ca="1" si="47"/>
        <v>0</v>
      </c>
      <c r="Q184" s="72">
        <f t="shared" ca="1" si="48"/>
        <v>0</v>
      </c>
      <c r="R184" s="47">
        <f t="shared" ca="1" si="49"/>
        <v>-1.4580882515158435E-3</v>
      </c>
      <c r="S184" s="47"/>
      <c r="T184" s="47"/>
      <c r="U184" s="47"/>
      <c r="V184" s="47"/>
      <c r="W184" s="47"/>
      <c r="X184" s="47"/>
      <c r="Y184" s="47"/>
      <c r="Z184" s="47"/>
      <c r="AA184" s="47"/>
      <c r="AB184" s="47"/>
      <c r="AC184" s="47"/>
      <c r="AD184" s="47"/>
      <c r="AE184" s="47"/>
      <c r="AF184" s="47"/>
      <c r="AG184" s="47"/>
      <c r="AH184" s="47"/>
      <c r="AI184" s="47"/>
    </row>
    <row r="185" spans="1:35">
      <c r="A185" s="78"/>
      <c r="B185" s="78"/>
      <c r="C185" s="78"/>
      <c r="D185" s="79">
        <f t="shared" si="35"/>
        <v>0</v>
      </c>
      <c r="E185" s="79">
        <f t="shared" si="36"/>
        <v>0</v>
      </c>
      <c r="F185" s="72">
        <f t="shared" si="37"/>
        <v>0</v>
      </c>
      <c r="G185" s="72">
        <f t="shared" si="38"/>
        <v>0</v>
      </c>
      <c r="H185" s="72">
        <f t="shared" si="39"/>
        <v>0</v>
      </c>
      <c r="I185" s="72">
        <f t="shared" si="40"/>
        <v>0</v>
      </c>
      <c r="J185" s="72">
        <f t="shared" si="41"/>
        <v>0</v>
      </c>
      <c r="K185" s="72">
        <f t="shared" si="42"/>
        <v>0</v>
      </c>
      <c r="L185" s="72">
        <f t="shared" si="43"/>
        <v>0</v>
      </c>
      <c r="M185" s="72">
        <f t="shared" ca="1" si="44"/>
        <v>1.4580882515158435E-3</v>
      </c>
      <c r="N185" s="72">
        <f t="shared" ca="1" si="45"/>
        <v>0</v>
      </c>
      <c r="O185" s="80">
        <f t="shared" ca="1" si="46"/>
        <v>0</v>
      </c>
      <c r="P185" s="72">
        <f t="shared" ca="1" si="47"/>
        <v>0</v>
      </c>
      <c r="Q185" s="72">
        <f t="shared" ca="1" si="48"/>
        <v>0</v>
      </c>
      <c r="R185" s="47">
        <f t="shared" ca="1" si="49"/>
        <v>-1.4580882515158435E-3</v>
      </c>
      <c r="S185" s="47"/>
      <c r="T185" s="47"/>
      <c r="U185" s="47"/>
      <c r="V185" s="47"/>
      <c r="W185" s="47"/>
      <c r="X185" s="47"/>
      <c r="Y185" s="47"/>
      <c r="Z185" s="47"/>
      <c r="AA185" s="47"/>
      <c r="AB185" s="47"/>
      <c r="AC185" s="47"/>
      <c r="AD185" s="47"/>
      <c r="AE185" s="47"/>
      <c r="AF185" s="47"/>
      <c r="AG185" s="47"/>
      <c r="AH185" s="47"/>
      <c r="AI185" s="47"/>
    </row>
    <row r="186" spans="1:35">
      <c r="A186" s="78"/>
      <c r="B186" s="78"/>
      <c r="C186" s="78"/>
      <c r="D186" s="79">
        <f t="shared" si="35"/>
        <v>0</v>
      </c>
      <c r="E186" s="79">
        <f t="shared" si="36"/>
        <v>0</v>
      </c>
      <c r="F186" s="72">
        <f t="shared" si="37"/>
        <v>0</v>
      </c>
      <c r="G186" s="72">
        <f t="shared" si="38"/>
        <v>0</v>
      </c>
      <c r="H186" s="72">
        <f t="shared" si="39"/>
        <v>0</v>
      </c>
      <c r="I186" s="72">
        <f t="shared" si="40"/>
        <v>0</v>
      </c>
      <c r="J186" s="72">
        <f t="shared" si="41"/>
        <v>0</v>
      </c>
      <c r="K186" s="72">
        <f t="shared" si="42"/>
        <v>0</v>
      </c>
      <c r="L186" s="72">
        <f t="shared" si="43"/>
        <v>0</v>
      </c>
      <c r="M186" s="72">
        <f t="shared" ca="1" si="44"/>
        <v>1.4580882515158435E-3</v>
      </c>
      <c r="N186" s="72">
        <f t="shared" ca="1" si="45"/>
        <v>0</v>
      </c>
      <c r="O186" s="80">
        <f t="shared" ca="1" si="46"/>
        <v>0</v>
      </c>
      <c r="P186" s="72">
        <f t="shared" ca="1" si="47"/>
        <v>0</v>
      </c>
      <c r="Q186" s="72">
        <f t="shared" ca="1" si="48"/>
        <v>0</v>
      </c>
      <c r="R186" s="47">
        <f t="shared" ca="1" si="49"/>
        <v>-1.4580882515158435E-3</v>
      </c>
      <c r="S186" s="47"/>
      <c r="T186" s="47"/>
      <c r="U186" s="47"/>
      <c r="V186" s="47"/>
      <c r="W186" s="47"/>
      <c r="X186" s="47"/>
      <c r="Y186" s="47"/>
      <c r="Z186" s="47"/>
      <c r="AA186" s="47"/>
      <c r="AB186" s="47"/>
      <c r="AC186" s="47"/>
      <c r="AD186" s="47"/>
      <c r="AE186" s="47"/>
      <c r="AF186" s="47"/>
      <c r="AG186" s="47"/>
      <c r="AH186" s="47"/>
      <c r="AI186" s="47"/>
    </row>
    <row r="187" spans="1:35">
      <c r="A187" s="78"/>
      <c r="B187" s="78"/>
      <c r="C187" s="78"/>
      <c r="D187" s="79">
        <f t="shared" si="35"/>
        <v>0</v>
      </c>
      <c r="E187" s="79">
        <f t="shared" si="36"/>
        <v>0</v>
      </c>
      <c r="F187" s="72">
        <f t="shared" si="37"/>
        <v>0</v>
      </c>
      <c r="G187" s="72">
        <f t="shared" si="38"/>
        <v>0</v>
      </c>
      <c r="H187" s="72">
        <f t="shared" si="39"/>
        <v>0</v>
      </c>
      <c r="I187" s="72">
        <f t="shared" si="40"/>
        <v>0</v>
      </c>
      <c r="J187" s="72">
        <f t="shared" si="41"/>
        <v>0</v>
      </c>
      <c r="K187" s="72">
        <f t="shared" si="42"/>
        <v>0</v>
      </c>
      <c r="L187" s="72">
        <f t="shared" si="43"/>
        <v>0</v>
      </c>
      <c r="M187" s="72">
        <f t="shared" ca="1" si="44"/>
        <v>1.4580882515158435E-3</v>
      </c>
      <c r="N187" s="72">
        <f t="shared" ca="1" si="45"/>
        <v>0</v>
      </c>
      <c r="O187" s="80">
        <f t="shared" ca="1" si="46"/>
        <v>0</v>
      </c>
      <c r="P187" s="72">
        <f t="shared" ca="1" si="47"/>
        <v>0</v>
      </c>
      <c r="Q187" s="72">
        <f t="shared" ca="1" si="48"/>
        <v>0</v>
      </c>
      <c r="R187" s="47">
        <f t="shared" ca="1" si="49"/>
        <v>-1.4580882515158435E-3</v>
      </c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  <c r="AF187" s="47"/>
      <c r="AG187" s="47"/>
      <c r="AH187" s="47"/>
      <c r="AI187" s="47"/>
    </row>
    <row r="188" spans="1:35">
      <c r="A188" s="78"/>
      <c r="B188" s="78"/>
      <c r="C188" s="78"/>
      <c r="D188" s="79">
        <f t="shared" si="35"/>
        <v>0</v>
      </c>
      <c r="E188" s="79">
        <f t="shared" si="36"/>
        <v>0</v>
      </c>
      <c r="F188" s="72">
        <f t="shared" si="37"/>
        <v>0</v>
      </c>
      <c r="G188" s="72">
        <f t="shared" si="38"/>
        <v>0</v>
      </c>
      <c r="H188" s="72">
        <f t="shared" si="39"/>
        <v>0</v>
      </c>
      <c r="I188" s="72">
        <f t="shared" si="40"/>
        <v>0</v>
      </c>
      <c r="J188" s="72">
        <f t="shared" si="41"/>
        <v>0</v>
      </c>
      <c r="K188" s="72">
        <f t="shared" si="42"/>
        <v>0</v>
      </c>
      <c r="L188" s="72">
        <f t="shared" si="43"/>
        <v>0</v>
      </c>
      <c r="M188" s="72">
        <f t="shared" ca="1" si="44"/>
        <v>1.4580882515158435E-3</v>
      </c>
      <c r="N188" s="72">
        <f t="shared" ca="1" si="45"/>
        <v>0</v>
      </c>
      <c r="O188" s="80">
        <f t="shared" ca="1" si="46"/>
        <v>0</v>
      </c>
      <c r="P188" s="72">
        <f t="shared" ca="1" si="47"/>
        <v>0</v>
      </c>
      <c r="Q188" s="72">
        <f t="shared" ca="1" si="48"/>
        <v>0</v>
      </c>
      <c r="R188" s="47">
        <f t="shared" ca="1" si="49"/>
        <v>-1.4580882515158435E-3</v>
      </c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  <c r="AF188" s="47"/>
      <c r="AG188" s="47"/>
      <c r="AH188" s="47"/>
      <c r="AI188" s="47"/>
    </row>
    <row r="189" spans="1:35">
      <c r="A189" s="78"/>
      <c r="B189" s="78"/>
      <c r="C189" s="78"/>
      <c r="D189" s="79">
        <f t="shared" si="35"/>
        <v>0</v>
      </c>
      <c r="E189" s="79">
        <f t="shared" si="36"/>
        <v>0</v>
      </c>
      <c r="F189" s="72">
        <f t="shared" si="37"/>
        <v>0</v>
      </c>
      <c r="G189" s="72">
        <f t="shared" si="38"/>
        <v>0</v>
      </c>
      <c r="H189" s="72">
        <f t="shared" si="39"/>
        <v>0</v>
      </c>
      <c r="I189" s="72">
        <f t="shared" si="40"/>
        <v>0</v>
      </c>
      <c r="J189" s="72">
        <f t="shared" si="41"/>
        <v>0</v>
      </c>
      <c r="K189" s="72">
        <f t="shared" si="42"/>
        <v>0</v>
      </c>
      <c r="L189" s="72">
        <f t="shared" si="43"/>
        <v>0</v>
      </c>
      <c r="M189" s="72">
        <f t="shared" ca="1" si="44"/>
        <v>1.4580882515158435E-3</v>
      </c>
      <c r="N189" s="72">
        <f t="shared" ca="1" si="45"/>
        <v>0</v>
      </c>
      <c r="O189" s="80">
        <f t="shared" ca="1" si="46"/>
        <v>0</v>
      </c>
      <c r="P189" s="72">
        <f t="shared" ca="1" si="47"/>
        <v>0</v>
      </c>
      <c r="Q189" s="72">
        <f t="shared" ca="1" si="48"/>
        <v>0</v>
      </c>
      <c r="R189" s="47">
        <f t="shared" ca="1" si="49"/>
        <v>-1.4580882515158435E-3</v>
      </c>
      <c r="S189" s="47"/>
      <c r="T189" s="47"/>
      <c r="U189" s="47"/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  <c r="AF189" s="47"/>
      <c r="AG189" s="47"/>
      <c r="AH189" s="47"/>
      <c r="AI189" s="47"/>
    </row>
    <row r="190" spans="1:35">
      <c r="A190" s="78"/>
      <c r="B190" s="78"/>
      <c r="C190" s="78"/>
      <c r="D190" s="79">
        <f t="shared" si="35"/>
        <v>0</v>
      </c>
      <c r="E190" s="79">
        <f t="shared" si="36"/>
        <v>0</v>
      </c>
      <c r="F190" s="72">
        <f t="shared" si="37"/>
        <v>0</v>
      </c>
      <c r="G190" s="72">
        <f t="shared" si="38"/>
        <v>0</v>
      </c>
      <c r="H190" s="72">
        <f t="shared" si="39"/>
        <v>0</v>
      </c>
      <c r="I190" s="72">
        <f t="shared" si="40"/>
        <v>0</v>
      </c>
      <c r="J190" s="72">
        <f t="shared" si="41"/>
        <v>0</v>
      </c>
      <c r="K190" s="72">
        <f t="shared" si="42"/>
        <v>0</v>
      </c>
      <c r="L190" s="72">
        <f t="shared" si="43"/>
        <v>0</v>
      </c>
      <c r="M190" s="72">
        <f t="shared" ca="1" si="44"/>
        <v>1.4580882515158435E-3</v>
      </c>
      <c r="N190" s="72">
        <f t="shared" ca="1" si="45"/>
        <v>0</v>
      </c>
      <c r="O190" s="80">
        <f t="shared" ca="1" si="46"/>
        <v>0</v>
      </c>
      <c r="P190" s="72">
        <f t="shared" ca="1" si="47"/>
        <v>0</v>
      </c>
      <c r="Q190" s="72">
        <f t="shared" ca="1" si="48"/>
        <v>0</v>
      </c>
      <c r="R190" s="47">
        <f t="shared" ca="1" si="49"/>
        <v>-1.4580882515158435E-3</v>
      </c>
      <c r="S190" s="47"/>
      <c r="T190" s="47"/>
      <c r="U190" s="47"/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  <c r="AF190" s="47"/>
      <c r="AG190" s="47"/>
      <c r="AH190" s="47"/>
      <c r="AI190" s="47"/>
    </row>
    <row r="191" spans="1:35">
      <c r="A191" s="78"/>
      <c r="B191" s="78"/>
      <c r="C191" s="78"/>
      <c r="D191" s="79">
        <f t="shared" si="35"/>
        <v>0</v>
      </c>
      <c r="E191" s="79">
        <f t="shared" si="36"/>
        <v>0</v>
      </c>
      <c r="F191" s="72">
        <f t="shared" si="37"/>
        <v>0</v>
      </c>
      <c r="G191" s="72">
        <f t="shared" si="38"/>
        <v>0</v>
      </c>
      <c r="H191" s="72">
        <f t="shared" si="39"/>
        <v>0</v>
      </c>
      <c r="I191" s="72">
        <f t="shared" si="40"/>
        <v>0</v>
      </c>
      <c r="J191" s="72">
        <f t="shared" si="41"/>
        <v>0</v>
      </c>
      <c r="K191" s="72">
        <f t="shared" si="42"/>
        <v>0</v>
      </c>
      <c r="L191" s="72">
        <f t="shared" si="43"/>
        <v>0</v>
      </c>
      <c r="M191" s="72">
        <f t="shared" ca="1" si="44"/>
        <v>1.4580882515158435E-3</v>
      </c>
      <c r="N191" s="72">
        <f t="shared" ca="1" si="45"/>
        <v>0</v>
      </c>
      <c r="O191" s="80">
        <f t="shared" ca="1" si="46"/>
        <v>0</v>
      </c>
      <c r="P191" s="72">
        <f t="shared" ca="1" si="47"/>
        <v>0</v>
      </c>
      <c r="Q191" s="72">
        <f t="shared" ca="1" si="48"/>
        <v>0</v>
      </c>
      <c r="R191" s="47">
        <f t="shared" ca="1" si="49"/>
        <v>-1.4580882515158435E-3</v>
      </c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  <c r="AF191" s="47"/>
      <c r="AG191" s="47"/>
      <c r="AH191" s="47"/>
      <c r="AI191" s="47"/>
    </row>
    <row r="192" spans="1:35">
      <c r="A192" s="78"/>
      <c r="B192" s="78"/>
      <c r="C192" s="78"/>
      <c r="D192" s="79">
        <f t="shared" si="35"/>
        <v>0</v>
      </c>
      <c r="E192" s="79">
        <f t="shared" si="36"/>
        <v>0</v>
      </c>
      <c r="F192" s="72">
        <f t="shared" si="37"/>
        <v>0</v>
      </c>
      <c r="G192" s="72">
        <f t="shared" si="38"/>
        <v>0</v>
      </c>
      <c r="H192" s="72">
        <f t="shared" si="39"/>
        <v>0</v>
      </c>
      <c r="I192" s="72">
        <f t="shared" si="40"/>
        <v>0</v>
      </c>
      <c r="J192" s="72">
        <f t="shared" si="41"/>
        <v>0</v>
      </c>
      <c r="K192" s="72">
        <f t="shared" si="42"/>
        <v>0</v>
      </c>
      <c r="L192" s="72">
        <f t="shared" si="43"/>
        <v>0</v>
      </c>
      <c r="M192" s="72">
        <f t="shared" ca="1" si="44"/>
        <v>1.4580882515158435E-3</v>
      </c>
      <c r="N192" s="72">
        <f t="shared" ca="1" si="45"/>
        <v>0</v>
      </c>
      <c r="O192" s="80">
        <f t="shared" ca="1" si="46"/>
        <v>0</v>
      </c>
      <c r="P192" s="72">
        <f t="shared" ca="1" si="47"/>
        <v>0</v>
      </c>
      <c r="Q192" s="72">
        <f t="shared" ca="1" si="48"/>
        <v>0</v>
      </c>
      <c r="R192" s="47">
        <f t="shared" ca="1" si="49"/>
        <v>-1.4580882515158435E-3</v>
      </c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  <c r="AF192" s="47"/>
      <c r="AG192" s="47"/>
      <c r="AH192" s="47"/>
      <c r="AI192" s="47"/>
    </row>
    <row r="193" spans="1:35">
      <c r="A193" s="78"/>
      <c r="B193" s="78"/>
      <c r="C193" s="78"/>
      <c r="D193" s="79">
        <f t="shared" si="35"/>
        <v>0</v>
      </c>
      <c r="E193" s="79">
        <f t="shared" si="36"/>
        <v>0</v>
      </c>
      <c r="F193" s="72">
        <f t="shared" si="37"/>
        <v>0</v>
      </c>
      <c r="G193" s="72">
        <f t="shared" si="38"/>
        <v>0</v>
      </c>
      <c r="H193" s="72">
        <f t="shared" si="39"/>
        <v>0</v>
      </c>
      <c r="I193" s="72">
        <f t="shared" si="40"/>
        <v>0</v>
      </c>
      <c r="J193" s="72">
        <f t="shared" si="41"/>
        <v>0</v>
      </c>
      <c r="K193" s="72">
        <f t="shared" si="42"/>
        <v>0</v>
      </c>
      <c r="L193" s="72">
        <f t="shared" si="43"/>
        <v>0</v>
      </c>
      <c r="M193" s="72">
        <f t="shared" ca="1" si="44"/>
        <v>1.4580882515158435E-3</v>
      </c>
      <c r="N193" s="72">
        <f t="shared" ca="1" si="45"/>
        <v>0</v>
      </c>
      <c r="O193" s="80">
        <f t="shared" ca="1" si="46"/>
        <v>0</v>
      </c>
      <c r="P193" s="72">
        <f t="shared" ca="1" si="47"/>
        <v>0</v>
      </c>
      <c r="Q193" s="72">
        <f t="shared" ca="1" si="48"/>
        <v>0</v>
      </c>
      <c r="R193" s="47">
        <f t="shared" ca="1" si="49"/>
        <v>-1.4580882515158435E-3</v>
      </c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  <c r="AF193" s="47"/>
      <c r="AG193" s="47"/>
      <c r="AH193" s="47"/>
      <c r="AI193" s="47"/>
    </row>
    <row r="194" spans="1:35">
      <c r="A194" s="78"/>
      <c r="B194" s="78"/>
      <c r="C194" s="78"/>
      <c r="D194" s="79">
        <f t="shared" si="35"/>
        <v>0</v>
      </c>
      <c r="E194" s="79">
        <f t="shared" si="36"/>
        <v>0</v>
      </c>
      <c r="F194" s="72">
        <f t="shared" si="37"/>
        <v>0</v>
      </c>
      <c r="G194" s="72">
        <f t="shared" si="38"/>
        <v>0</v>
      </c>
      <c r="H194" s="72">
        <f t="shared" si="39"/>
        <v>0</v>
      </c>
      <c r="I194" s="72">
        <f t="shared" si="40"/>
        <v>0</v>
      </c>
      <c r="J194" s="72">
        <f t="shared" si="41"/>
        <v>0</v>
      </c>
      <c r="K194" s="72">
        <f t="shared" si="42"/>
        <v>0</v>
      </c>
      <c r="L194" s="72">
        <f t="shared" si="43"/>
        <v>0</v>
      </c>
      <c r="M194" s="72">
        <f t="shared" ca="1" si="44"/>
        <v>1.4580882515158435E-3</v>
      </c>
      <c r="N194" s="72">
        <f t="shared" ca="1" si="45"/>
        <v>0</v>
      </c>
      <c r="O194" s="80">
        <f t="shared" ca="1" si="46"/>
        <v>0</v>
      </c>
      <c r="P194" s="72">
        <f t="shared" ca="1" si="47"/>
        <v>0</v>
      </c>
      <c r="Q194" s="72">
        <f t="shared" ca="1" si="48"/>
        <v>0</v>
      </c>
      <c r="R194" s="47">
        <f t="shared" ca="1" si="49"/>
        <v>-1.4580882515158435E-3</v>
      </c>
      <c r="S194" s="47"/>
      <c r="T194" s="47"/>
      <c r="U194" s="47"/>
      <c r="V194" s="47"/>
      <c r="W194" s="47"/>
      <c r="X194" s="47"/>
      <c r="Y194" s="47"/>
      <c r="Z194" s="47"/>
      <c r="AA194" s="47"/>
      <c r="AB194" s="47"/>
      <c r="AC194" s="47"/>
      <c r="AD194" s="47"/>
      <c r="AE194" s="47"/>
      <c r="AF194" s="47"/>
      <c r="AG194" s="47"/>
      <c r="AH194" s="47"/>
      <c r="AI194" s="47"/>
    </row>
    <row r="195" spans="1:35">
      <c r="A195" s="78"/>
      <c r="B195" s="78"/>
      <c r="C195" s="78"/>
      <c r="D195" s="79">
        <f t="shared" si="35"/>
        <v>0</v>
      </c>
      <c r="E195" s="79">
        <f t="shared" si="36"/>
        <v>0</v>
      </c>
      <c r="F195" s="72">
        <f t="shared" si="37"/>
        <v>0</v>
      </c>
      <c r="G195" s="72">
        <f t="shared" si="38"/>
        <v>0</v>
      </c>
      <c r="H195" s="72">
        <f t="shared" si="39"/>
        <v>0</v>
      </c>
      <c r="I195" s="72">
        <f t="shared" si="40"/>
        <v>0</v>
      </c>
      <c r="J195" s="72">
        <f t="shared" si="41"/>
        <v>0</v>
      </c>
      <c r="K195" s="72">
        <f t="shared" si="42"/>
        <v>0</v>
      </c>
      <c r="L195" s="72">
        <f t="shared" si="43"/>
        <v>0</v>
      </c>
      <c r="M195" s="72">
        <f t="shared" ca="1" si="44"/>
        <v>1.4580882515158435E-3</v>
      </c>
      <c r="N195" s="72">
        <f t="shared" ca="1" si="45"/>
        <v>0</v>
      </c>
      <c r="O195" s="80">
        <f t="shared" ca="1" si="46"/>
        <v>0</v>
      </c>
      <c r="P195" s="72">
        <f t="shared" ca="1" si="47"/>
        <v>0</v>
      </c>
      <c r="Q195" s="72">
        <f t="shared" ca="1" si="48"/>
        <v>0</v>
      </c>
      <c r="R195" s="47">
        <f t="shared" ca="1" si="49"/>
        <v>-1.4580882515158435E-3</v>
      </c>
      <c r="S195" s="47"/>
      <c r="T195" s="47"/>
      <c r="U195" s="47"/>
      <c r="V195" s="47"/>
      <c r="W195" s="47"/>
      <c r="X195" s="47"/>
      <c r="Y195" s="47"/>
      <c r="Z195" s="47"/>
      <c r="AA195" s="47"/>
      <c r="AB195" s="47"/>
      <c r="AC195" s="47"/>
      <c r="AD195" s="47"/>
      <c r="AE195" s="47"/>
      <c r="AF195" s="47"/>
      <c r="AG195" s="47"/>
      <c r="AH195" s="47"/>
      <c r="AI195" s="47"/>
    </row>
    <row r="196" spans="1:35">
      <c r="A196" s="78"/>
      <c r="B196" s="78"/>
      <c r="C196" s="78"/>
      <c r="D196" s="79">
        <f t="shared" si="35"/>
        <v>0</v>
      </c>
      <c r="E196" s="79">
        <f t="shared" si="36"/>
        <v>0</v>
      </c>
      <c r="F196" s="72">
        <f t="shared" si="37"/>
        <v>0</v>
      </c>
      <c r="G196" s="72">
        <f t="shared" si="38"/>
        <v>0</v>
      </c>
      <c r="H196" s="72">
        <f t="shared" si="39"/>
        <v>0</v>
      </c>
      <c r="I196" s="72">
        <f t="shared" si="40"/>
        <v>0</v>
      </c>
      <c r="J196" s="72">
        <f t="shared" si="41"/>
        <v>0</v>
      </c>
      <c r="K196" s="72">
        <f t="shared" si="42"/>
        <v>0</v>
      </c>
      <c r="L196" s="72">
        <f t="shared" si="43"/>
        <v>0</v>
      </c>
      <c r="M196" s="72">
        <f t="shared" ca="1" si="44"/>
        <v>1.4580882515158435E-3</v>
      </c>
      <c r="N196" s="72">
        <f t="shared" ca="1" si="45"/>
        <v>0</v>
      </c>
      <c r="O196" s="80">
        <f t="shared" ca="1" si="46"/>
        <v>0</v>
      </c>
      <c r="P196" s="72">
        <f t="shared" ca="1" si="47"/>
        <v>0</v>
      </c>
      <c r="Q196" s="72">
        <f t="shared" ca="1" si="48"/>
        <v>0</v>
      </c>
      <c r="R196" s="47">
        <f t="shared" ca="1" si="49"/>
        <v>-1.4580882515158435E-3</v>
      </c>
      <c r="S196" s="47"/>
      <c r="T196" s="47"/>
      <c r="U196" s="47"/>
      <c r="V196" s="47"/>
      <c r="W196" s="47"/>
      <c r="X196" s="47"/>
      <c r="Y196" s="47"/>
      <c r="Z196" s="47"/>
      <c r="AA196" s="47"/>
      <c r="AB196" s="47"/>
      <c r="AC196" s="47"/>
      <c r="AD196" s="47"/>
      <c r="AE196" s="47"/>
      <c r="AF196" s="47"/>
      <c r="AG196" s="47"/>
      <c r="AH196" s="47"/>
      <c r="AI196" s="47"/>
    </row>
    <row r="197" spans="1:35">
      <c r="A197" s="78"/>
      <c r="B197" s="78"/>
      <c r="C197" s="78"/>
      <c r="D197" s="79">
        <f t="shared" si="35"/>
        <v>0</v>
      </c>
      <c r="E197" s="79">
        <f t="shared" si="36"/>
        <v>0</v>
      </c>
      <c r="F197" s="72">
        <f t="shared" si="37"/>
        <v>0</v>
      </c>
      <c r="G197" s="72">
        <f t="shared" si="38"/>
        <v>0</v>
      </c>
      <c r="H197" s="72">
        <f t="shared" si="39"/>
        <v>0</v>
      </c>
      <c r="I197" s="72">
        <f t="shared" si="40"/>
        <v>0</v>
      </c>
      <c r="J197" s="72">
        <f t="shared" si="41"/>
        <v>0</v>
      </c>
      <c r="K197" s="72">
        <f t="shared" si="42"/>
        <v>0</v>
      </c>
      <c r="L197" s="72">
        <f t="shared" si="43"/>
        <v>0</v>
      </c>
      <c r="M197" s="72">
        <f t="shared" ca="1" si="44"/>
        <v>1.4580882515158435E-3</v>
      </c>
      <c r="N197" s="72">
        <f t="shared" ca="1" si="45"/>
        <v>0</v>
      </c>
      <c r="O197" s="80">
        <f t="shared" ca="1" si="46"/>
        <v>0</v>
      </c>
      <c r="P197" s="72">
        <f t="shared" ca="1" si="47"/>
        <v>0</v>
      </c>
      <c r="Q197" s="72">
        <f t="shared" ca="1" si="48"/>
        <v>0</v>
      </c>
      <c r="R197" s="47">
        <f t="shared" ca="1" si="49"/>
        <v>-1.4580882515158435E-3</v>
      </c>
      <c r="S197" s="47"/>
      <c r="T197" s="47"/>
      <c r="U197" s="47"/>
      <c r="V197" s="47"/>
      <c r="W197" s="47"/>
      <c r="X197" s="47"/>
      <c r="Y197" s="47"/>
      <c r="Z197" s="47"/>
      <c r="AA197" s="47"/>
      <c r="AB197" s="47"/>
      <c r="AC197" s="47"/>
      <c r="AD197" s="47"/>
      <c r="AE197" s="47"/>
      <c r="AF197" s="47"/>
      <c r="AG197" s="47"/>
      <c r="AH197" s="47"/>
      <c r="AI197" s="47"/>
    </row>
    <row r="198" spans="1:35">
      <c r="A198" s="78"/>
      <c r="B198" s="78"/>
      <c r="C198" s="78"/>
      <c r="D198" s="79">
        <f t="shared" si="35"/>
        <v>0</v>
      </c>
      <c r="E198" s="79">
        <f t="shared" si="36"/>
        <v>0</v>
      </c>
      <c r="F198" s="72">
        <f t="shared" si="37"/>
        <v>0</v>
      </c>
      <c r="G198" s="72">
        <f t="shared" si="38"/>
        <v>0</v>
      </c>
      <c r="H198" s="72">
        <f t="shared" si="39"/>
        <v>0</v>
      </c>
      <c r="I198" s="72">
        <f t="shared" si="40"/>
        <v>0</v>
      </c>
      <c r="J198" s="72">
        <f t="shared" si="41"/>
        <v>0</v>
      </c>
      <c r="K198" s="72">
        <f t="shared" si="42"/>
        <v>0</v>
      </c>
      <c r="L198" s="72">
        <f t="shared" si="43"/>
        <v>0</v>
      </c>
      <c r="M198" s="72">
        <f t="shared" ca="1" si="44"/>
        <v>1.4580882515158435E-3</v>
      </c>
      <c r="N198" s="72">
        <f t="shared" ca="1" si="45"/>
        <v>0</v>
      </c>
      <c r="O198" s="80">
        <f t="shared" ca="1" si="46"/>
        <v>0</v>
      </c>
      <c r="P198" s="72">
        <f t="shared" ca="1" si="47"/>
        <v>0</v>
      </c>
      <c r="Q198" s="72">
        <f t="shared" ca="1" si="48"/>
        <v>0</v>
      </c>
      <c r="R198" s="47">
        <f t="shared" ca="1" si="49"/>
        <v>-1.4580882515158435E-3</v>
      </c>
      <c r="S198" s="47"/>
      <c r="T198" s="47"/>
      <c r="U198" s="47"/>
      <c r="V198" s="47"/>
      <c r="W198" s="47"/>
      <c r="X198" s="47"/>
      <c r="Y198" s="47"/>
      <c r="Z198" s="47"/>
      <c r="AA198" s="47"/>
      <c r="AB198" s="47"/>
      <c r="AC198" s="47"/>
      <c r="AD198" s="47"/>
      <c r="AE198" s="47"/>
      <c r="AF198" s="47"/>
      <c r="AG198" s="47"/>
      <c r="AH198" s="47"/>
      <c r="AI198" s="47"/>
    </row>
    <row r="199" spans="1:35">
      <c r="A199" s="78"/>
      <c r="B199" s="78"/>
      <c r="C199" s="78"/>
      <c r="D199" s="79">
        <f t="shared" si="35"/>
        <v>0</v>
      </c>
      <c r="E199" s="79">
        <f t="shared" si="36"/>
        <v>0</v>
      </c>
      <c r="F199" s="72">
        <f t="shared" si="37"/>
        <v>0</v>
      </c>
      <c r="G199" s="72">
        <f t="shared" si="38"/>
        <v>0</v>
      </c>
      <c r="H199" s="72">
        <f t="shared" si="39"/>
        <v>0</v>
      </c>
      <c r="I199" s="72">
        <f t="shared" si="40"/>
        <v>0</v>
      </c>
      <c r="J199" s="72">
        <f t="shared" si="41"/>
        <v>0</v>
      </c>
      <c r="K199" s="72">
        <f t="shared" si="42"/>
        <v>0</v>
      </c>
      <c r="L199" s="72">
        <f t="shared" si="43"/>
        <v>0</v>
      </c>
      <c r="M199" s="72">
        <f t="shared" ca="1" si="44"/>
        <v>1.4580882515158435E-3</v>
      </c>
      <c r="N199" s="72">
        <f t="shared" ca="1" si="45"/>
        <v>0</v>
      </c>
      <c r="O199" s="80">
        <f t="shared" ca="1" si="46"/>
        <v>0</v>
      </c>
      <c r="P199" s="72">
        <f t="shared" ca="1" si="47"/>
        <v>0</v>
      </c>
      <c r="Q199" s="72">
        <f t="shared" ca="1" si="48"/>
        <v>0</v>
      </c>
      <c r="R199" s="47">
        <f t="shared" ca="1" si="49"/>
        <v>-1.4580882515158435E-3</v>
      </c>
      <c r="S199" s="47"/>
      <c r="T199" s="47"/>
      <c r="U199" s="47"/>
      <c r="V199" s="47"/>
      <c r="W199" s="47"/>
      <c r="X199" s="47"/>
      <c r="Y199" s="47"/>
      <c r="Z199" s="47"/>
      <c r="AA199" s="47"/>
      <c r="AB199" s="47"/>
      <c r="AC199" s="47"/>
      <c r="AD199" s="47"/>
      <c r="AE199" s="47"/>
      <c r="AF199" s="47"/>
      <c r="AG199" s="47"/>
      <c r="AH199" s="47"/>
      <c r="AI199" s="47"/>
    </row>
    <row r="200" spans="1:35">
      <c r="A200" s="78"/>
      <c r="B200" s="78"/>
      <c r="C200" s="78"/>
      <c r="D200" s="79">
        <f t="shared" si="35"/>
        <v>0</v>
      </c>
      <c r="E200" s="79">
        <f t="shared" si="36"/>
        <v>0</v>
      </c>
      <c r="F200" s="72">
        <f t="shared" si="37"/>
        <v>0</v>
      </c>
      <c r="G200" s="72">
        <f t="shared" si="38"/>
        <v>0</v>
      </c>
      <c r="H200" s="72">
        <f t="shared" si="39"/>
        <v>0</v>
      </c>
      <c r="I200" s="72">
        <f t="shared" si="40"/>
        <v>0</v>
      </c>
      <c r="J200" s="72">
        <f t="shared" si="41"/>
        <v>0</v>
      </c>
      <c r="K200" s="72">
        <f t="shared" si="42"/>
        <v>0</v>
      </c>
      <c r="L200" s="72">
        <f t="shared" si="43"/>
        <v>0</v>
      </c>
      <c r="M200" s="72">
        <f t="shared" ca="1" si="44"/>
        <v>1.4580882515158435E-3</v>
      </c>
      <c r="N200" s="72">
        <f t="shared" ca="1" si="45"/>
        <v>0</v>
      </c>
      <c r="O200" s="80">
        <f t="shared" ca="1" si="46"/>
        <v>0</v>
      </c>
      <c r="P200" s="72">
        <f t="shared" ca="1" si="47"/>
        <v>0</v>
      </c>
      <c r="Q200" s="72">
        <f t="shared" ca="1" si="48"/>
        <v>0</v>
      </c>
      <c r="R200" s="47">
        <f t="shared" ca="1" si="49"/>
        <v>-1.4580882515158435E-3</v>
      </c>
      <c r="S200" s="47"/>
      <c r="T200" s="47"/>
      <c r="U200" s="47"/>
      <c r="V200" s="47"/>
      <c r="W200" s="47"/>
      <c r="X200" s="47"/>
      <c r="Y200" s="47"/>
      <c r="Z200" s="47"/>
      <c r="AA200" s="47"/>
      <c r="AB200" s="47"/>
      <c r="AC200" s="47"/>
      <c r="AD200" s="47"/>
      <c r="AE200" s="47"/>
      <c r="AF200" s="47"/>
      <c r="AG200" s="47"/>
      <c r="AH200" s="47"/>
      <c r="AI200" s="47"/>
    </row>
    <row r="201" spans="1:35">
      <c r="A201" s="78"/>
      <c r="B201" s="78"/>
      <c r="C201" s="78"/>
      <c r="D201" s="79">
        <f t="shared" si="35"/>
        <v>0</v>
      </c>
      <c r="E201" s="79">
        <f t="shared" si="36"/>
        <v>0</v>
      </c>
      <c r="F201" s="72">
        <f t="shared" si="37"/>
        <v>0</v>
      </c>
      <c r="G201" s="72">
        <f t="shared" si="38"/>
        <v>0</v>
      </c>
      <c r="H201" s="72">
        <f t="shared" si="39"/>
        <v>0</v>
      </c>
      <c r="I201" s="72">
        <f t="shared" si="40"/>
        <v>0</v>
      </c>
      <c r="J201" s="72">
        <f t="shared" si="41"/>
        <v>0</v>
      </c>
      <c r="K201" s="72">
        <f t="shared" si="42"/>
        <v>0</v>
      </c>
      <c r="L201" s="72">
        <f t="shared" si="43"/>
        <v>0</v>
      </c>
      <c r="M201" s="72">
        <f t="shared" ca="1" si="44"/>
        <v>1.4580882515158435E-3</v>
      </c>
      <c r="N201" s="72">
        <f t="shared" ca="1" si="45"/>
        <v>0</v>
      </c>
      <c r="O201" s="80">
        <f t="shared" ca="1" si="46"/>
        <v>0</v>
      </c>
      <c r="P201" s="72">
        <f t="shared" ca="1" si="47"/>
        <v>0</v>
      </c>
      <c r="Q201" s="72">
        <f t="shared" ca="1" si="48"/>
        <v>0</v>
      </c>
      <c r="R201" s="47">
        <f t="shared" ca="1" si="49"/>
        <v>-1.4580882515158435E-3</v>
      </c>
      <c r="S201" s="47"/>
      <c r="T201" s="47"/>
      <c r="U201" s="47"/>
      <c r="V201" s="47"/>
      <c r="W201" s="47"/>
      <c r="X201" s="47"/>
      <c r="Y201" s="47"/>
      <c r="Z201" s="47"/>
      <c r="AA201" s="47"/>
      <c r="AB201" s="47"/>
      <c r="AC201" s="47"/>
      <c r="AD201" s="47"/>
      <c r="AE201" s="47"/>
      <c r="AF201" s="47"/>
      <c r="AG201" s="47"/>
      <c r="AH201" s="47"/>
      <c r="AI201" s="47"/>
    </row>
    <row r="202" spans="1:35">
      <c r="A202" s="78"/>
      <c r="B202" s="78"/>
      <c r="C202" s="78"/>
      <c r="D202" s="79">
        <f t="shared" si="35"/>
        <v>0</v>
      </c>
      <c r="E202" s="79">
        <f t="shared" si="36"/>
        <v>0</v>
      </c>
      <c r="F202" s="72">
        <f t="shared" si="37"/>
        <v>0</v>
      </c>
      <c r="G202" s="72">
        <f t="shared" si="38"/>
        <v>0</v>
      </c>
      <c r="H202" s="72">
        <f t="shared" si="39"/>
        <v>0</v>
      </c>
      <c r="I202" s="72">
        <f t="shared" si="40"/>
        <v>0</v>
      </c>
      <c r="J202" s="72">
        <f t="shared" si="41"/>
        <v>0</v>
      </c>
      <c r="K202" s="72">
        <f t="shared" si="42"/>
        <v>0</v>
      </c>
      <c r="L202" s="72">
        <f t="shared" si="43"/>
        <v>0</v>
      </c>
      <c r="M202" s="72">
        <f t="shared" ca="1" si="44"/>
        <v>1.4580882515158435E-3</v>
      </c>
      <c r="N202" s="72">
        <f t="shared" ca="1" si="45"/>
        <v>0</v>
      </c>
      <c r="O202" s="80">
        <f t="shared" ca="1" si="46"/>
        <v>0</v>
      </c>
      <c r="P202" s="72">
        <f t="shared" ca="1" si="47"/>
        <v>0</v>
      </c>
      <c r="Q202" s="72">
        <f t="shared" ca="1" si="48"/>
        <v>0</v>
      </c>
      <c r="R202" s="47">
        <f t="shared" ca="1" si="49"/>
        <v>-1.4580882515158435E-3</v>
      </c>
      <c r="S202" s="47"/>
      <c r="T202" s="47"/>
      <c r="U202" s="47"/>
      <c r="V202" s="47"/>
      <c r="W202" s="47"/>
      <c r="X202" s="47"/>
      <c r="Y202" s="47"/>
      <c r="Z202" s="47"/>
      <c r="AA202" s="47"/>
      <c r="AB202" s="47"/>
      <c r="AC202" s="47"/>
      <c r="AD202" s="47"/>
      <c r="AE202" s="47"/>
      <c r="AF202" s="47"/>
      <c r="AG202" s="47"/>
      <c r="AH202" s="47"/>
      <c r="AI202" s="47"/>
    </row>
    <row r="203" spans="1:35">
      <c r="A203" s="78"/>
      <c r="B203" s="78"/>
      <c r="C203" s="78"/>
      <c r="D203" s="79">
        <f t="shared" si="35"/>
        <v>0</v>
      </c>
      <c r="E203" s="79">
        <f t="shared" si="36"/>
        <v>0</v>
      </c>
      <c r="F203" s="72">
        <f t="shared" si="37"/>
        <v>0</v>
      </c>
      <c r="G203" s="72">
        <f t="shared" si="38"/>
        <v>0</v>
      </c>
      <c r="H203" s="72">
        <f t="shared" si="39"/>
        <v>0</v>
      </c>
      <c r="I203" s="72">
        <f t="shared" si="40"/>
        <v>0</v>
      </c>
      <c r="J203" s="72">
        <f t="shared" si="41"/>
        <v>0</v>
      </c>
      <c r="K203" s="72">
        <f t="shared" si="42"/>
        <v>0</v>
      </c>
      <c r="L203" s="72">
        <f t="shared" si="43"/>
        <v>0</v>
      </c>
      <c r="M203" s="72">
        <f t="shared" ca="1" si="44"/>
        <v>1.4580882515158435E-3</v>
      </c>
      <c r="N203" s="72">
        <f t="shared" ca="1" si="45"/>
        <v>0</v>
      </c>
      <c r="O203" s="80">
        <f t="shared" ca="1" si="46"/>
        <v>0</v>
      </c>
      <c r="P203" s="72">
        <f t="shared" ca="1" si="47"/>
        <v>0</v>
      </c>
      <c r="Q203" s="72">
        <f t="shared" ca="1" si="48"/>
        <v>0</v>
      </c>
      <c r="R203" s="47">
        <f t="shared" ca="1" si="49"/>
        <v>-1.4580882515158435E-3</v>
      </c>
      <c r="S203" s="47"/>
      <c r="T203" s="47"/>
      <c r="U203" s="47"/>
      <c r="V203" s="47"/>
      <c r="W203" s="47"/>
      <c r="X203" s="47"/>
      <c r="Y203" s="47"/>
      <c r="Z203" s="47"/>
      <c r="AA203" s="47"/>
      <c r="AB203" s="47"/>
      <c r="AC203" s="47"/>
      <c r="AD203" s="47"/>
      <c r="AE203" s="47"/>
      <c r="AF203" s="47"/>
      <c r="AG203" s="47"/>
      <c r="AH203" s="47"/>
      <c r="AI203" s="47"/>
    </row>
    <row r="204" spans="1:35">
      <c r="A204" s="78"/>
      <c r="B204" s="78"/>
      <c r="C204" s="78"/>
      <c r="D204" s="79">
        <f t="shared" si="35"/>
        <v>0</v>
      </c>
      <c r="E204" s="79">
        <f t="shared" si="36"/>
        <v>0</v>
      </c>
      <c r="F204" s="72">
        <f t="shared" si="37"/>
        <v>0</v>
      </c>
      <c r="G204" s="72">
        <f t="shared" si="38"/>
        <v>0</v>
      </c>
      <c r="H204" s="72">
        <f t="shared" si="39"/>
        <v>0</v>
      </c>
      <c r="I204" s="72">
        <f t="shared" si="40"/>
        <v>0</v>
      </c>
      <c r="J204" s="72">
        <f t="shared" si="41"/>
        <v>0</v>
      </c>
      <c r="K204" s="72">
        <f t="shared" si="42"/>
        <v>0</v>
      </c>
      <c r="L204" s="72">
        <f t="shared" si="43"/>
        <v>0</v>
      </c>
      <c r="M204" s="72">
        <f t="shared" ca="1" si="44"/>
        <v>1.4580882515158435E-3</v>
      </c>
      <c r="N204" s="72">
        <f t="shared" ca="1" si="45"/>
        <v>0</v>
      </c>
      <c r="O204" s="80">
        <f t="shared" ca="1" si="46"/>
        <v>0</v>
      </c>
      <c r="P204" s="72">
        <f t="shared" ca="1" si="47"/>
        <v>0</v>
      </c>
      <c r="Q204" s="72">
        <f t="shared" ca="1" si="48"/>
        <v>0</v>
      </c>
      <c r="R204" s="47">
        <f t="shared" ca="1" si="49"/>
        <v>-1.4580882515158435E-3</v>
      </c>
      <c r="S204" s="47"/>
      <c r="T204" s="47"/>
      <c r="U204" s="47"/>
      <c r="V204" s="47"/>
      <c r="W204" s="47"/>
      <c r="X204" s="47"/>
      <c r="Y204" s="47"/>
      <c r="Z204" s="47"/>
      <c r="AA204" s="47"/>
      <c r="AB204" s="47"/>
      <c r="AC204" s="47"/>
      <c r="AD204" s="47"/>
      <c r="AE204" s="47"/>
      <c r="AF204" s="47"/>
      <c r="AG204" s="47"/>
      <c r="AH204" s="47"/>
      <c r="AI204" s="47"/>
    </row>
    <row r="205" spans="1:35">
      <c r="A205" s="78"/>
      <c r="B205" s="78"/>
      <c r="C205" s="78"/>
      <c r="D205" s="79">
        <f t="shared" si="35"/>
        <v>0</v>
      </c>
      <c r="E205" s="79">
        <f t="shared" si="36"/>
        <v>0</v>
      </c>
      <c r="F205" s="72">
        <f t="shared" si="37"/>
        <v>0</v>
      </c>
      <c r="G205" s="72">
        <f t="shared" si="38"/>
        <v>0</v>
      </c>
      <c r="H205" s="72">
        <f t="shared" si="39"/>
        <v>0</v>
      </c>
      <c r="I205" s="72">
        <f t="shared" si="40"/>
        <v>0</v>
      </c>
      <c r="J205" s="72">
        <f t="shared" si="41"/>
        <v>0</v>
      </c>
      <c r="K205" s="72">
        <f t="shared" si="42"/>
        <v>0</v>
      </c>
      <c r="L205" s="72">
        <f t="shared" si="43"/>
        <v>0</v>
      </c>
      <c r="M205" s="72">
        <f t="shared" ca="1" si="44"/>
        <v>1.4580882515158435E-3</v>
      </c>
      <c r="N205" s="72">
        <f t="shared" ca="1" si="45"/>
        <v>0</v>
      </c>
      <c r="O205" s="80">
        <f t="shared" ca="1" si="46"/>
        <v>0</v>
      </c>
      <c r="P205" s="72">
        <f t="shared" ca="1" si="47"/>
        <v>0</v>
      </c>
      <c r="Q205" s="72">
        <f t="shared" ca="1" si="48"/>
        <v>0</v>
      </c>
      <c r="R205" s="47">
        <f t="shared" ca="1" si="49"/>
        <v>-1.4580882515158435E-3</v>
      </c>
      <c r="S205" s="47"/>
      <c r="T205" s="47"/>
      <c r="U205" s="47"/>
      <c r="V205" s="47"/>
      <c r="W205" s="47"/>
      <c r="X205" s="47"/>
      <c r="Y205" s="47"/>
      <c r="Z205" s="47"/>
      <c r="AA205" s="47"/>
      <c r="AB205" s="47"/>
      <c r="AC205" s="47"/>
      <c r="AD205" s="47"/>
      <c r="AE205" s="47"/>
      <c r="AF205" s="47"/>
      <c r="AG205" s="47"/>
      <c r="AH205" s="47"/>
      <c r="AI205" s="47"/>
    </row>
    <row r="206" spans="1:35">
      <c r="A206" s="78"/>
      <c r="B206" s="78"/>
      <c r="C206" s="78"/>
      <c r="D206" s="79">
        <f t="shared" si="35"/>
        <v>0</v>
      </c>
      <c r="E206" s="79">
        <f t="shared" si="36"/>
        <v>0</v>
      </c>
      <c r="F206" s="72">
        <f t="shared" si="37"/>
        <v>0</v>
      </c>
      <c r="G206" s="72">
        <f t="shared" si="38"/>
        <v>0</v>
      </c>
      <c r="H206" s="72">
        <f t="shared" si="39"/>
        <v>0</v>
      </c>
      <c r="I206" s="72">
        <f t="shared" si="40"/>
        <v>0</v>
      </c>
      <c r="J206" s="72">
        <f t="shared" si="41"/>
        <v>0</v>
      </c>
      <c r="K206" s="72">
        <f t="shared" si="42"/>
        <v>0</v>
      </c>
      <c r="L206" s="72">
        <f t="shared" si="43"/>
        <v>0</v>
      </c>
      <c r="M206" s="72">
        <f t="shared" ca="1" si="44"/>
        <v>1.4580882515158435E-3</v>
      </c>
      <c r="N206" s="72">
        <f t="shared" ca="1" si="45"/>
        <v>0</v>
      </c>
      <c r="O206" s="80">
        <f t="shared" ca="1" si="46"/>
        <v>0</v>
      </c>
      <c r="P206" s="72">
        <f t="shared" ca="1" si="47"/>
        <v>0</v>
      </c>
      <c r="Q206" s="72">
        <f t="shared" ca="1" si="48"/>
        <v>0</v>
      </c>
      <c r="R206" s="47">
        <f t="shared" ca="1" si="49"/>
        <v>-1.4580882515158435E-3</v>
      </c>
      <c r="S206" s="47"/>
      <c r="T206" s="47"/>
      <c r="U206" s="47"/>
      <c r="V206" s="47"/>
      <c r="W206" s="47"/>
      <c r="X206" s="47"/>
      <c r="Y206" s="47"/>
      <c r="Z206" s="47"/>
      <c r="AA206" s="47"/>
      <c r="AB206" s="47"/>
      <c r="AC206" s="47"/>
      <c r="AD206" s="47"/>
      <c r="AE206" s="47"/>
      <c r="AF206" s="47"/>
      <c r="AG206" s="47"/>
      <c r="AH206" s="47"/>
      <c r="AI206" s="47"/>
    </row>
    <row r="207" spans="1:35">
      <c r="A207" s="78"/>
      <c r="B207" s="78"/>
      <c r="C207" s="78"/>
      <c r="D207" s="79">
        <f t="shared" si="35"/>
        <v>0</v>
      </c>
      <c r="E207" s="79">
        <f t="shared" si="36"/>
        <v>0</v>
      </c>
      <c r="F207" s="72">
        <f t="shared" si="37"/>
        <v>0</v>
      </c>
      <c r="G207" s="72">
        <f t="shared" si="38"/>
        <v>0</v>
      </c>
      <c r="H207" s="72">
        <f t="shared" si="39"/>
        <v>0</v>
      </c>
      <c r="I207" s="72">
        <f t="shared" si="40"/>
        <v>0</v>
      </c>
      <c r="J207" s="72">
        <f t="shared" si="41"/>
        <v>0</v>
      </c>
      <c r="K207" s="72">
        <f t="shared" si="42"/>
        <v>0</v>
      </c>
      <c r="L207" s="72">
        <f t="shared" si="43"/>
        <v>0</v>
      </c>
      <c r="M207" s="72">
        <f t="shared" ca="1" si="44"/>
        <v>1.4580882515158435E-3</v>
      </c>
      <c r="N207" s="72">
        <f t="shared" ca="1" si="45"/>
        <v>0</v>
      </c>
      <c r="O207" s="80">
        <f t="shared" ca="1" si="46"/>
        <v>0</v>
      </c>
      <c r="P207" s="72">
        <f t="shared" ca="1" si="47"/>
        <v>0</v>
      </c>
      <c r="Q207" s="72">
        <f t="shared" ca="1" si="48"/>
        <v>0</v>
      </c>
      <c r="R207" s="47">
        <f t="shared" ca="1" si="49"/>
        <v>-1.4580882515158435E-3</v>
      </c>
      <c r="S207" s="47"/>
      <c r="T207" s="47"/>
      <c r="U207" s="47"/>
      <c r="V207" s="47"/>
      <c r="W207" s="47"/>
      <c r="X207" s="47"/>
      <c r="Y207" s="47"/>
      <c r="Z207" s="47"/>
      <c r="AA207" s="47"/>
      <c r="AB207" s="47"/>
      <c r="AC207" s="47"/>
      <c r="AD207" s="47"/>
      <c r="AE207" s="47"/>
      <c r="AF207" s="47"/>
      <c r="AG207" s="47"/>
      <c r="AH207" s="47"/>
      <c r="AI207" s="47"/>
    </row>
    <row r="208" spans="1:35">
      <c r="A208" s="78"/>
      <c r="B208" s="78"/>
      <c r="C208" s="78"/>
      <c r="D208" s="79">
        <f t="shared" si="35"/>
        <v>0</v>
      </c>
      <c r="E208" s="79">
        <f t="shared" si="36"/>
        <v>0</v>
      </c>
      <c r="F208" s="72">
        <f t="shared" si="37"/>
        <v>0</v>
      </c>
      <c r="G208" s="72">
        <f t="shared" si="38"/>
        <v>0</v>
      </c>
      <c r="H208" s="72">
        <f t="shared" si="39"/>
        <v>0</v>
      </c>
      <c r="I208" s="72">
        <f t="shared" si="40"/>
        <v>0</v>
      </c>
      <c r="J208" s="72">
        <f t="shared" si="41"/>
        <v>0</v>
      </c>
      <c r="K208" s="72">
        <f t="shared" si="42"/>
        <v>0</v>
      </c>
      <c r="L208" s="72">
        <f t="shared" si="43"/>
        <v>0</v>
      </c>
      <c r="M208" s="72">
        <f t="shared" ca="1" si="44"/>
        <v>1.4580882515158435E-3</v>
      </c>
      <c r="N208" s="72">
        <f t="shared" ca="1" si="45"/>
        <v>0</v>
      </c>
      <c r="O208" s="80">
        <f t="shared" ca="1" si="46"/>
        <v>0</v>
      </c>
      <c r="P208" s="72">
        <f t="shared" ca="1" si="47"/>
        <v>0</v>
      </c>
      <c r="Q208" s="72">
        <f t="shared" ca="1" si="48"/>
        <v>0</v>
      </c>
      <c r="R208" s="47">
        <f t="shared" ca="1" si="49"/>
        <v>-1.4580882515158435E-3</v>
      </c>
      <c r="S208" s="47"/>
      <c r="T208" s="47"/>
      <c r="U208" s="47"/>
      <c r="V208" s="47"/>
      <c r="W208" s="47"/>
      <c r="X208" s="47"/>
      <c r="Y208" s="47"/>
      <c r="Z208" s="47"/>
      <c r="AA208" s="47"/>
      <c r="AB208" s="47"/>
      <c r="AC208" s="47"/>
      <c r="AD208" s="47"/>
      <c r="AE208" s="47"/>
      <c r="AF208" s="47"/>
      <c r="AG208" s="47"/>
      <c r="AH208" s="47"/>
      <c r="AI208" s="47"/>
    </row>
    <row r="209" spans="1:35">
      <c r="A209" s="78"/>
      <c r="B209" s="78"/>
      <c r="C209" s="78"/>
      <c r="D209" s="79">
        <f t="shared" si="35"/>
        <v>0</v>
      </c>
      <c r="E209" s="79">
        <f t="shared" si="36"/>
        <v>0</v>
      </c>
      <c r="F209" s="72">
        <f t="shared" si="37"/>
        <v>0</v>
      </c>
      <c r="G209" s="72">
        <f t="shared" si="38"/>
        <v>0</v>
      </c>
      <c r="H209" s="72">
        <f t="shared" si="39"/>
        <v>0</v>
      </c>
      <c r="I209" s="72">
        <f t="shared" si="40"/>
        <v>0</v>
      </c>
      <c r="J209" s="72">
        <f t="shared" si="41"/>
        <v>0</v>
      </c>
      <c r="K209" s="72">
        <f t="shared" si="42"/>
        <v>0</v>
      </c>
      <c r="L209" s="72">
        <f t="shared" si="43"/>
        <v>0</v>
      </c>
      <c r="M209" s="72">
        <f t="shared" ca="1" si="44"/>
        <v>1.4580882515158435E-3</v>
      </c>
      <c r="N209" s="72">
        <f t="shared" ca="1" si="45"/>
        <v>0</v>
      </c>
      <c r="O209" s="80">
        <f t="shared" ca="1" si="46"/>
        <v>0</v>
      </c>
      <c r="P209" s="72">
        <f t="shared" ca="1" si="47"/>
        <v>0</v>
      </c>
      <c r="Q209" s="72">
        <f t="shared" ca="1" si="48"/>
        <v>0</v>
      </c>
      <c r="R209" s="47">
        <f t="shared" ca="1" si="49"/>
        <v>-1.4580882515158435E-3</v>
      </c>
      <c r="S209" s="47"/>
      <c r="T209" s="47"/>
      <c r="U209" s="47"/>
      <c r="V209" s="47"/>
      <c r="W209" s="47"/>
      <c r="X209" s="47"/>
      <c r="Y209" s="47"/>
      <c r="Z209" s="47"/>
      <c r="AA209" s="47"/>
      <c r="AB209" s="47"/>
      <c r="AC209" s="47"/>
      <c r="AD209" s="47"/>
      <c r="AE209" s="47"/>
      <c r="AF209" s="47"/>
      <c r="AG209" s="47"/>
      <c r="AH209" s="47"/>
      <c r="AI209" s="47"/>
    </row>
    <row r="210" spans="1:35">
      <c r="A210" s="78"/>
      <c r="B210" s="78"/>
      <c r="C210" s="78"/>
      <c r="D210" s="79">
        <f t="shared" si="35"/>
        <v>0</v>
      </c>
      <c r="E210" s="79">
        <f t="shared" si="36"/>
        <v>0</v>
      </c>
      <c r="F210" s="72">
        <f t="shared" si="37"/>
        <v>0</v>
      </c>
      <c r="G210" s="72">
        <f t="shared" si="38"/>
        <v>0</v>
      </c>
      <c r="H210" s="72">
        <f t="shared" si="39"/>
        <v>0</v>
      </c>
      <c r="I210" s="72">
        <f t="shared" si="40"/>
        <v>0</v>
      </c>
      <c r="J210" s="72">
        <f t="shared" si="41"/>
        <v>0</v>
      </c>
      <c r="K210" s="72">
        <f t="shared" si="42"/>
        <v>0</v>
      </c>
      <c r="L210" s="72">
        <f t="shared" si="43"/>
        <v>0</v>
      </c>
      <c r="M210" s="72">
        <f t="shared" ca="1" si="44"/>
        <v>1.4580882515158435E-3</v>
      </c>
      <c r="N210" s="72">
        <f t="shared" ca="1" si="45"/>
        <v>0</v>
      </c>
      <c r="O210" s="80">
        <f t="shared" ca="1" si="46"/>
        <v>0</v>
      </c>
      <c r="P210" s="72">
        <f t="shared" ca="1" si="47"/>
        <v>0</v>
      </c>
      <c r="Q210" s="72">
        <f t="shared" ca="1" si="48"/>
        <v>0</v>
      </c>
      <c r="R210" s="47">
        <f t="shared" ca="1" si="49"/>
        <v>-1.4580882515158435E-3</v>
      </c>
      <c r="S210" s="47"/>
      <c r="T210" s="47"/>
      <c r="U210" s="47"/>
      <c r="V210" s="47"/>
      <c r="W210" s="47"/>
      <c r="X210" s="47"/>
      <c r="Y210" s="47"/>
      <c r="Z210" s="47"/>
      <c r="AA210" s="47"/>
      <c r="AB210" s="47"/>
      <c r="AC210" s="47"/>
      <c r="AD210" s="47"/>
      <c r="AE210" s="47"/>
      <c r="AF210" s="47"/>
      <c r="AG210" s="47"/>
      <c r="AH210" s="47"/>
      <c r="AI210" s="47"/>
    </row>
    <row r="211" spans="1:35">
      <c r="A211" s="78"/>
      <c r="B211" s="78"/>
      <c r="C211" s="78"/>
      <c r="D211" s="79">
        <f t="shared" si="35"/>
        <v>0</v>
      </c>
      <c r="E211" s="79">
        <f t="shared" si="36"/>
        <v>0</v>
      </c>
      <c r="F211" s="72">
        <f t="shared" si="37"/>
        <v>0</v>
      </c>
      <c r="G211" s="72">
        <f t="shared" si="38"/>
        <v>0</v>
      </c>
      <c r="H211" s="72">
        <f t="shared" si="39"/>
        <v>0</v>
      </c>
      <c r="I211" s="72">
        <f t="shared" si="40"/>
        <v>0</v>
      </c>
      <c r="J211" s="72">
        <f t="shared" si="41"/>
        <v>0</v>
      </c>
      <c r="K211" s="72">
        <f t="shared" si="42"/>
        <v>0</v>
      </c>
      <c r="L211" s="72">
        <f t="shared" si="43"/>
        <v>0</v>
      </c>
      <c r="M211" s="72">
        <f t="shared" ca="1" si="44"/>
        <v>1.4580882515158435E-3</v>
      </c>
      <c r="N211" s="72">
        <f t="shared" ca="1" si="45"/>
        <v>0</v>
      </c>
      <c r="O211" s="80">
        <f t="shared" ca="1" si="46"/>
        <v>0</v>
      </c>
      <c r="P211" s="72">
        <f t="shared" ca="1" si="47"/>
        <v>0</v>
      </c>
      <c r="Q211" s="72">
        <f t="shared" ca="1" si="48"/>
        <v>0</v>
      </c>
      <c r="R211" s="47">
        <f t="shared" ca="1" si="49"/>
        <v>-1.4580882515158435E-3</v>
      </c>
      <c r="S211" s="47"/>
      <c r="T211" s="47"/>
      <c r="U211" s="47"/>
      <c r="V211" s="47"/>
      <c r="W211" s="47"/>
      <c r="X211" s="47"/>
      <c r="Y211" s="47"/>
      <c r="Z211" s="47"/>
      <c r="AA211" s="47"/>
      <c r="AB211" s="47"/>
      <c r="AC211" s="47"/>
      <c r="AD211" s="47"/>
      <c r="AE211" s="47"/>
      <c r="AF211" s="47"/>
      <c r="AG211" s="47"/>
      <c r="AH211" s="47"/>
      <c r="AI211" s="47"/>
    </row>
    <row r="212" spans="1:35">
      <c r="A212" s="78"/>
      <c r="B212" s="78"/>
      <c r="C212" s="78"/>
      <c r="D212" s="79">
        <f t="shared" si="35"/>
        <v>0</v>
      </c>
      <c r="E212" s="79">
        <f t="shared" si="36"/>
        <v>0</v>
      </c>
      <c r="F212" s="72">
        <f t="shared" si="37"/>
        <v>0</v>
      </c>
      <c r="G212" s="72">
        <f t="shared" si="38"/>
        <v>0</v>
      </c>
      <c r="H212" s="72">
        <f t="shared" si="39"/>
        <v>0</v>
      </c>
      <c r="I212" s="72">
        <f t="shared" si="40"/>
        <v>0</v>
      </c>
      <c r="J212" s="72">
        <f t="shared" si="41"/>
        <v>0</v>
      </c>
      <c r="K212" s="72">
        <f t="shared" si="42"/>
        <v>0</v>
      </c>
      <c r="L212" s="72">
        <f t="shared" si="43"/>
        <v>0</v>
      </c>
      <c r="M212" s="72">
        <f t="shared" ca="1" si="44"/>
        <v>1.4580882515158435E-3</v>
      </c>
      <c r="N212" s="72">
        <f t="shared" ca="1" si="45"/>
        <v>0</v>
      </c>
      <c r="O212" s="80">
        <f t="shared" ca="1" si="46"/>
        <v>0</v>
      </c>
      <c r="P212" s="72">
        <f t="shared" ca="1" si="47"/>
        <v>0</v>
      </c>
      <c r="Q212" s="72">
        <f t="shared" ca="1" si="48"/>
        <v>0</v>
      </c>
      <c r="R212" s="47">
        <f t="shared" ca="1" si="49"/>
        <v>-1.4580882515158435E-3</v>
      </c>
      <c r="S212" s="47"/>
      <c r="T212" s="47"/>
      <c r="U212" s="47"/>
      <c r="V212" s="47"/>
      <c r="W212" s="47"/>
      <c r="X212" s="47"/>
      <c r="Y212" s="47"/>
      <c r="Z212" s="47"/>
      <c r="AA212" s="47"/>
      <c r="AB212" s="47"/>
      <c r="AC212" s="47"/>
      <c r="AD212" s="47"/>
      <c r="AE212" s="47"/>
      <c r="AF212" s="47"/>
      <c r="AG212" s="47"/>
      <c r="AH212" s="47"/>
      <c r="AI212" s="47"/>
    </row>
    <row r="213" spans="1:35">
      <c r="A213" s="78"/>
      <c r="B213" s="78"/>
      <c r="C213" s="78"/>
      <c r="D213" s="79">
        <f t="shared" ref="D213:D276" si="50">A213/A$18</f>
        <v>0</v>
      </c>
      <c r="E213" s="79">
        <f t="shared" ref="E213:E276" si="51">B213/B$18</f>
        <v>0</v>
      </c>
      <c r="F213" s="72">
        <f t="shared" ref="F213:F276" si="52">$C213*D213</f>
        <v>0</v>
      </c>
      <c r="G213" s="72">
        <f t="shared" ref="G213:G276" si="53">$C213*E213</f>
        <v>0</v>
      </c>
      <c r="H213" s="72">
        <f t="shared" ref="H213:H276" si="54">C213*D213*D213</f>
        <v>0</v>
      </c>
      <c r="I213" s="72">
        <f t="shared" ref="I213:I276" si="55">C213*D213*D213*D213</f>
        <v>0</v>
      </c>
      <c r="J213" s="72">
        <f t="shared" ref="J213:J276" si="56">C213*D213*D213*D213*D213</f>
        <v>0</v>
      </c>
      <c r="K213" s="72">
        <f t="shared" ref="K213:K276" si="57">C213*E213*D213</f>
        <v>0</v>
      </c>
      <c r="L213" s="72">
        <f t="shared" ref="L213:L276" si="58">C213*E213*D213*D213</f>
        <v>0</v>
      </c>
      <c r="M213" s="72">
        <f t="shared" ref="M213:M276" ca="1" si="59">+E$4+E$5*D213+E$6*D213^2</f>
        <v>1.4580882515158435E-3</v>
      </c>
      <c r="N213" s="72">
        <f t="shared" ref="N213:N276" ca="1" si="60">C213*(M213-E213)^2</f>
        <v>0</v>
      </c>
      <c r="O213" s="80">
        <f t="shared" ref="O213:O276" ca="1" si="61">(C213*O$1-O$2*F213+O$3*H213)^2</f>
        <v>0</v>
      </c>
      <c r="P213" s="72">
        <f t="shared" ref="P213:P276" ca="1" si="62">(-C213*O$2+O$4*F213-O$5*H213)^2</f>
        <v>0</v>
      </c>
      <c r="Q213" s="72">
        <f t="shared" ref="Q213:Q276" ca="1" si="63">+(C213*O$3-F213*O$5+H213*O$6)^2</f>
        <v>0</v>
      </c>
      <c r="R213" s="47">
        <f t="shared" ref="R213:R276" ca="1" si="64">+E213-M213</f>
        <v>-1.4580882515158435E-3</v>
      </c>
      <c r="S213" s="47"/>
      <c r="T213" s="47"/>
      <c r="U213" s="47"/>
      <c r="V213" s="47"/>
      <c r="W213" s="47"/>
      <c r="X213" s="47"/>
      <c r="Y213" s="47"/>
      <c r="Z213" s="47"/>
      <c r="AA213" s="47"/>
      <c r="AB213" s="47"/>
      <c r="AC213" s="47"/>
      <c r="AD213" s="47"/>
      <c r="AE213" s="47"/>
      <c r="AF213" s="47"/>
      <c r="AG213" s="47"/>
      <c r="AH213" s="47"/>
      <c r="AI213" s="47"/>
    </row>
    <row r="214" spans="1:35">
      <c r="A214" s="78"/>
      <c r="B214" s="78"/>
      <c r="C214" s="78"/>
      <c r="D214" s="79">
        <f t="shared" si="50"/>
        <v>0</v>
      </c>
      <c r="E214" s="79">
        <f t="shared" si="51"/>
        <v>0</v>
      </c>
      <c r="F214" s="72">
        <f t="shared" si="52"/>
        <v>0</v>
      </c>
      <c r="G214" s="72">
        <f t="shared" si="53"/>
        <v>0</v>
      </c>
      <c r="H214" s="72">
        <f t="shared" si="54"/>
        <v>0</v>
      </c>
      <c r="I214" s="72">
        <f t="shared" si="55"/>
        <v>0</v>
      </c>
      <c r="J214" s="72">
        <f t="shared" si="56"/>
        <v>0</v>
      </c>
      <c r="K214" s="72">
        <f t="shared" si="57"/>
        <v>0</v>
      </c>
      <c r="L214" s="72">
        <f t="shared" si="58"/>
        <v>0</v>
      </c>
      <c r="M214" s="72">
        <f t="shared" ca="1" si="59"/>
        <v>1.4580882515158435E-3</v>
      </c>
      <c r="N214" s="72">
        <f t="shared" ca="1" si="60"/>
        <v>0</v>
      </c>
      <c r="O214" s="80">
        <f t="shared" ca="1" si="61"/>
        <v>0</v>
      </c>
      <c r="P214" s="72">
        <f t="shared" ca="1" si="62"/>
        <v>0</v>
      </c>
      <c r="Q214" s="72">
        <f t="shared" ca="1" si="63"/>
        <v>0</v>
      </c>
      <c r="R214" s="47">
        <f t="shared" ca="1" si="64"/>
        <v>-1.4580882515158435E-3</v>
      </c>
      <c r="S214" s="47"/>
      <c r="T214" s="47"/>
      <c r="U214" s="47"/>
      <c r="V214" s="47"/>
      <c r="W214" s="47"/>
      <c r="X214" s="47"/>
      <c r="Y214" s="47"/>
      <c r="Z214" s="47"/>
      <c r="AA214" s="47"/>
      <c r="AB214" s="47"/>
      <c r="AC214" s="47"/>
      <c r="AD214" s="47"/>
      <c r="AE214" s="47"/>
      <c r="AF214" s="47"/>
      <c r="AG214" s="47"/>
      <c r="AH214" s="47"/>
      <c r="AI214" s="47"/>
    </row>
    <row r="215" spans="1:35">
      <c r="A215" s="78"/>
      <c r="B215" s="78"/>
      <c r="C215" s="78"/>
      <c r="D215" s="79">
        <f t="shared" si="50"/>
        <v>0</v>
      </c>
      <c r="E215" s="79">
        <f t="shared" si="51"/>
        <v>0</v>
      </c>
      <c r="F215" s="72">
        <f t="shared" si="52"/>
        <v>0</v>
      </c>
      <c r="G215" s="72">
        <f t="shared" si="53"/>
        <v>0</v>
      </c>
      <c r="H215" s="72">
        <f t="shared" si="54"/>
        <v>0</v>
      </c>
      <c r="I215" s="72">
        <f t="shared" si="55"/>
        <v>0</v>
      </c>
      <c r="J215" s="72">
        <f t="shared" si="56"/>
        <v>0</v>
      </c>
      <c r="K215" s="72">
        <f t="shared" si="57"/>
        <v>0</v>
      </c>
      <c r="L215" s="72">
        <f t="shared" si="58"/>
        <v>0</v>
      </c>
      <c r="M215" s="72">
        <f t="shared" ca="1" si="59"/>
        <v>1.4580882515158435E-3</v>
      </c>
      <c r="N215" s="72">
        <f t="shared" ca="1" si="60"/>
        <v>0</v>
      </c>
      <c r="O215" s="80">
        <f t="shared" ca="1" si="61"/>
        <v>0</v>
      </c>
      <c r="P215" s="72">
        <f t="shared" ca="1" si="62"/>
        <v>0</v>
      </c>
      <c r="Q215" s="72">
        <f t="shared" ca="1" si="63"/>
        <v>0</v>
      </c>
      <c r="R215" s="47">
        <f t="shared" ca="1" si="64"/>
        <v>-1.4580882515158435E-3</v>
      </c>
      <c r="S215" s="47"/>
      <c r="T215" s="47"/>
      <c r="U215" s="47"/>
      <c r="V215" s="47"/>
      <c r="W215" s="47"/>
      <c r="X215" s="47"/>
      <c r="Y215" s="47"/>
      <c r="Z215" s="47"/>
      <c r="AA215" s="47"/>
      <c r="AB215" s="47"/>
      <c r="AC215" s="47"/>
      <c r="AD215" s="47"/>
      <c r="AE215" s="47"/>
      <c r="AF215" s="47"/>
      <c r="AG215" s="47"/>
      <c r="AH215" s="47"/>
      <c r="AI215" s="47"/>
    </row>
    <row r="216" spans="1:35">
      <c r="A216" s="78"/>
      <c r="B216" s="78"/>
      <c r="C216" s="78"/>
      <c r="D216" s="79">
        <f t="shared" si="50"/>
        <v>0</v>
      </c>
      <c r="E216" s="79">
        <f t="shared" si="51"/>
        <v>0</v>
      </c>
      <c r="F216" s="72">
        <f t="shared" si="52"/>
        <v>0</v>
      </c>
      <c r="G216" s="72">
        <f t="shared" si="53"/>
        <v>0</v>
      </c>
      <c r="H216" s="72">
        <f t="shared" si="54"/>
        <v>0</v>
      </c>
      <c r="I216" s="72">
        <f t="shared" si="55"/>
        <v>0</v>
      </c>
      <c r="J216" s="72">
        <f t="shared" si="56"/>
        <v>0</v>
      </c>
      <c r="K216" s="72">
        <f t="shared" si="57"/>
        <v>0</v>
      </c>
      <c r="L216" s="72">
        <f t="shared" si="58"/>
        <v>0</v>
      </c>
      <c r="M216" s="72">
        <f t="shared" ca="1" si="59"/>
        <v>1.4580882515158435E-3</v>
      </c>
      <c r="N216" s="72">
        <f t="shared" ca="1" si="60"/>
        <v>0</v>
      </c>
      <c r="O216" s="80">
        <f t="shared" ca="1" si="61"/>
        <v>0</v>
      </c>
      <c r="P216" s="72">
        <f t="shared" ca="1" si="62"/>
        <v>0</v>
      </c>
      <c r="Q216" s="72">
        <f t="shared" ca="1" si="63"/>
        <v>0</v>
      </c>
      <c r="R216" s="47">
        <f t="shared" ca="1" si="64"/>
        <v>-1.4580882515158435E-3</v>
      </c>
      <c r="S216" s="47"/>
      <c r="T216" s="47"/>
      <c r="U216" s="47"/>
      <c r="V216" s="47"/>
      <c r="W216" s="47"/>
      <c r="X216" s="47"/>
      <c r="Y216" s="47"/>
      <c r="Z216" s="47"/>
      <c r="AA216" s="47"/>
      <c r="AB216" s="47"/>
      <c r="AC216" s="47"/>
      <c r="AD216" s="47"/>
      <c r="AE216" s="47"/>
      <c r="AF216" s="47"/>
      <c r="AG216" s="47"/>
      <c r="AH216" s="47"/>
      <c r="AI216" s="47"/>
    </row>
    <row r="217" spans="1:35">
      <c r="A217" s="78"/>
      <c r="B217" s="78"/>
      <c r="C217" s="78"/>
      <c r="D217" s="79">
        <f t="shared" si="50"/>
        <v>0</v>
      </c>
      <c r="E217" s="79">
        <f t="shared" si="51"/>
        <v>0</v>
      </c>
      <c r="F217" s="72">
        <f t="shared" si="52"/>
        <v>0</v>
      </c>
      <c r="G217" s="72">
        <f t="shared" si="53"/>
        <v>0</v>
      </c>
      <c r="H217" s="72">
        <f t="shared" si="54"/>
        <v>0</v>
      </c>
      <c r="I217" s="72">
        <f t="shared" si="55"/>
        <v>0</v>
      </c>
      <c r="J217" s="72">
        <f t="shared" si="56"/>
        <v>0</v>
      </c>
      <c r="K217" s="72">
        <f t="shared" si="57"/>
        <v>0</v>
      </c>
      <c r="L217" s="72">
        <f t="shared" si="58"/>
        <v>0</v>
      </c>
      <c r="M217" s="72">
        <f t="shared" ca="1" si="59"/>
        <v>1.4580882515158435E-3</v>
      </c>
      <c r="N217" s="72">
        <f t="shared" ca="1" si="60"/>
        <v>0</v>
      </c>
      <c r="O217" s="80">
        <f t="shared" ca="1" si="61"/>
        <v>0</v>
      </c>
      <c r="P217" s="72">
        <f t="shared" ca="1" si="62"/>
        <v>0</v>
      </c>
      <c r="Q217" s="72">
        <f t="shared" ca="1" si="63"/>
        <v>0</v>
      </c>
      <c r="R217" s="47">
        <f t="shared" ca="1" si="64"/>
        <v>-1.4580882515158435E-3</v>
      </c>
      <c r="S217" s="47"/>
      <c r="T217" s="47"/>
      <c r="U217" s="47"/>
      <c r="V217" s="47"/>
      <c r="W217" s="47"/>
      <c r="X217" s="47"/>
      <c r="Y217" s="47"/>
      <c r="Z217" s="47"/>
      <c r="AA217" s="47"/>
      <c r="AB217" s="47"/>
      <c r="AC217" s="47"/>
      <c r="AD217" s="47"/>
      <c r="AE217" s="47"/>
      <c r="AF217" s="47"/>
      <c r="AG217" s="47"/>
      <c r="AH217" s="47"/>
      <c r="AI217" s="47"/>
    </row>
    <row r="218" spans="1:35">
      <c r="A218" s="78"/>
      <c r="B218" s="78"/>
      <c r="C218" s="78"/>
      <c r="D218" s="79">
        <f t="shared" si="50"/>
        <v>0</v>
      </c>
      <c r="E218" s="79">
        <f t="shared" si="51"/>
        <v>0</v>
      </c>
      <c r="F218" s="72">
        <f t="shared" si="52"/>
        <v>0</v>
      </c>
      <c r="G218" s="72">
        <f t="shared" si="53"/>
        <v>0</v>
      </c>
      <c r="H218" s="72">
        <f t="shared" si="54"/>
        <v>0</v>
      </c>
      <c r="I218" s="72">
        <f t="shared" si="55"/>
        <v>0</v>
      </c>
      <c r="J218" s="72">
        <f t="shared" si="56"/>
        <v>0</v>
      </c>
      <c r="K218" s="72">
        <f t="shared" si="57"/>
        <v>0</v>
      </c>
      <c r="L218" s="72">
        <f t="shared" si="58"/>
        <v>0</v>
      </c>
      <c r="M218" s="72">
        <f t="shared" ca="1" si="59"/>
        <v>1.4580882515158435E-3</v>
      </c>
      <c r="N218" s="72">
        <f t="shared" ca="1" si="60"/>
        <v>0</v>
      </c>
      <c r="O218" s="80">
        <f t="shared" ca="1" si="61"/>
        <v>0</v>
      </c>
      <c r="P218" s="72">
        <f t="shared" ca="1" si="62"/>
        <v>0</v>
      </c>
      <c r="Q218" s="72">
        <f t="shared" ca="1" si="63"/>
        <v>0</v>
      </c>
      <c r="R218" s="47">
        <f t="shared" ca="1" si="64"/>
        <v>-1.4580882515158435E-3</v>
      </c>
      <c r="S218" s="47"/>
      <c r="T218" s="47"/>
      <c r="U218" s="47"/>
      <c r="V218" s="47"/>
      <c r="W218" s="47"/>
      <c r="X218" s="47"/>
      <c r="Y218" s="47"/>
      <c r="Z218" s="47"/>
      <c r="AA218" s="47"/>
      <c r="AB218" s="47"/>
      <c r="AC218" s="47"/>
      <c r="AD218" s="47"/>
      <c r="AE218" s="47"/>
      <c r="AF218" s="47"/>
      <c r="AG218" s="47"/>
      <c r="AH218" s="47"/>
      <c r="AI218" s="47"/>
    </row>
    <row r="219" spans="1:35">
      <c r="A219" s="78"/>
      <c r="B219" s="78"/>
      <c r="C219" s="78"/>
      <c r="D219" s="79">
        <f t="shared" si="50"/>
        <v>0</v>
      </c>
      <c r="E219" s="79">
        <f t="shared" si="51"/>
        <v>0</v>
      </c>
      <c r="F219" s="72">
        <f t="shared" si="52"/>
        <v>0</v>
      </c>
      <c r="G219" s="72">
        <f t="shared" si="53"/>
        <v>0</v>
      </c>
      <c r="H219" s="72">
        <f t="shared" si="54"/>
        <v>0</v>
      </c>
      <c r="I219" s="72">
        <f t="shared" si="55"/>
        <v>0</v>
      </c>
      <c r="J219" s="72">
        <f t="shared" si="56"/>
        <v>0</v>
      </c>
      <c r="K219" s="72">
        <f t="shared" si="57"/>
        <v>0</v>
      </c>
      <c r="L219" s="72">
        <f t="shared" si="58"/>
        <v>0</v>
      </c>
      <c r="M219" s="72">
        <f t="shared" ca="1" si="59"/>
        <v>1.4580882515158435E-3</v>
      </c>
      <c r="N219" s="72">
        <f t="shared" ca="1" si="60"/>
        <v>0</v>
      </c>
      <c r="O219" s="80">
        <f t="shared" ca="1" si="61"/>
        <v>0</v>
      </c>
      <c r="P219" s="72">
        <f t="shared" ca="1" si="62"/>
        <v>0</v>
      </c>
      <c r="Q219" s="72">
        <f t="shared" ca="1" si="63"/>
        <v>0</v>
      </c>
      <c r="R219" s="47">
        <f t="shared" ca="1" si="64"/>
        <v>-1.4580882515158435E-3</v>
      </c>
      <c r="S219" s="47"/>
      <c r="T219" s="47"/>
      <c r="U219" s="47"/>
      <c r="V219" s="47"/>
      <c r="W219" s="47"/>
      <c r="X219" s="47"/>
      <c r="Y219" s="47"/>
      <c r="Z219" s="47"/>
      <c r="AA219" s="47"/>
      <c r="AB219" s="47"/>
      <c r="AC219" s="47"/>
      <c r="AD219" s="47"/>
      <c r="AE219" s="47"/>
      <c r="AF219" s="47"/>
      <c r="AG219" s="47"/>
      <c r="AH219" s="47"/>
      <c r="AI219" s="47"/>
    </row>
    <row r="220" spans="1:35">
      <c r="A220" s="78"/>
      <c r="B220" s="78"/>
      <c r="C220" s="78"/>
      <c r="D220" s="79">
        <f t="shared" si="50"/>
        <v>0</v>
      </c>
      <c r="E220" s="79">
        <f t="shared" si="51"/>
        <v>0</v>
      </c>
      <c r="F220" s="72">
        <f t="shared" si="52"/>
        <v>0</v>
      </c>
      <c r="G220" s="72">
        <f t="shared" si="53"/>
        <v>0</v>
      </c>
      <c r="H220" s="72">
        <f t="shared" si="54"/>
        <v>0</v>
      </c>
      <c r="I220" s="72">
        <f t="shared" si="55"/>
        <v>0</v>
      </c>
      <c r="J220" s="72">
        <f t="shared" si="56"/>
        <v>0</v>
      </c>
      <c r="K220" s="72">
        <f t="shared" si="57"/>
        <v>0</v>
      </c>
      <c r="L220" s="72">
        <f t="shared" si="58"/>
        <v>0</v>
      </c>
      <c r="M220" s="72">
        <f t="shared" ca="1" si="59"/>
        <v>1.4580882515158435E-3</v>
      </c>
      <c r="N220" s="72">
        <f t="shared" ca="1" si="60"/>
        <v>0</v>
      </c>
      <c r="O220" s="80">
        <f t="shared" ca="1" si="61"/>
        <v>0</v>
      </c>
      <c r="P220" s="72">
        <f t="shared" ca="1" si="62"/>
        <v>0</v>
      </c>
      <c r="Q220" s="72">
        <f t="shared" ca="1" si="63"/>
        <v>0</v>
      </c>
      <c r="R220" s="47">
        <f t="shared" ca="1" si="64"/>
        <v>-1.4580882515158435E-3</v>
      </c>
      <c r="S220" s="47"/>
      <c r="T220" s="47"/>
      <c r="U220" s="47"/>
      <c r="V220" s="47"/>
      <c r="W220" s="47"/>
      <c r="X220" s="47"/>
      <c r="Y220" s="47"/>
      <c r="Z220" s="47"/>
      <c r="AA220" s="47"/>
      <c r="AB220" s="47"/>
      <c r="AC220" s="47"/>
      <c r="AD220" s="47"/>
      <c r="AE220" s="47"/>
      <c r="AF220" s="47"/>
      <c r="AG220" s="47"/>
      <c r="AH220" s="47"/>
      <c r="AI220" s="47"/>
    </row>
    <row r="221" spans="1:35">
      <c r="A221" s="78"/>
      <c r="B221" s="78"/>
      <c r="C221" s="78"/>
      <c r="D221" s="79">
        <f t="shared" si="50"/>
        <v>0</v>
      </c>
      <c r="E221" s="79">
        <f t="shared" si="51"/>
        <v>0</v>
      </c>
      <c r="F221" s="72">
        <f t="shared" si="52"/>
        <v>0</v>
      </c>
      <c r="G221" s="72">
        <f t="shared" si="53"/>
        <v>0</v>
      </c>
      <c r="H221" s="72">
        <f t="shared" si="54"/>
        <v>0</v>
      </c>
      <c r="I221" s="72">
        <f t="shared" si="55"/>
        <v>0</v>
      </c>
      <c r="J221" s="72">
        <f t="shared" si="56"/>
        <v>0</v>
      </c>
      <c r="K221" s="72">
        <f t="shared" si="57"/>
        <v>0</v>
      </c>
      <c r="L221" s="72">
        <f t="shared" si="58"/>
        <v>0</v>
      </c>
      <c r="M221" s="72">
        <f t="shared" ca="1" si="59"/>
        <v>1.4580882515158435E-3</v>
      </c>
      <c r="N221" s="72">
        <f t="shared" ca="1" si="60"/>
        <v>0</v>
      </c>
      <c r="O221" s="80">
        <f t="shared" ca="1" si="61"/>
        <v>0</v>
      </c>
      <c r="P221" s="72">
        <f t="shared" ca="1" si="62"/>
        <v>0</v>
      </c>
      <c r="Q221" s="72">
        <f t="shared" ca="1" si="63"/>
        <v>0</v>
      </c>
      <c r="R221" s="47">
        <f t="shared" ca="1" si="64"/>
        <v>-1.4580882515158435E-3</v>
      </c>
      <c r="S221" s="47"/>
      <c r="T221" s="47"/>
      <c r="U221" s="47"/>
      <c r="V221" s="47"/>
      <c r="W221" s="47"/>
      <c r="X221" s="47"/>
      <c r="Y221" s="47"/>
      <c r="Z221" s="47"/>
      <c r="AA221" s="47"/>
      <c r="AB221" s="47"/>
      <c r="AC221" s="47"/>
      <c r="AD221" s="47"/>
      <c r="AE221" s="47"/>
      <c r="AF221" s="47"/>
      <c r="AG221" s="47"/>
      <c r="AH221" s="47"/>
      <c r="AI221" s="47"/>
    </row>
    <row r="222" spans="1:35">
      <c r="A222" s="78"/>
      <c r="B222" s="78"/>
      <c r="C222" s="78"/>
      <c r="D222" s="79">
        <f t="shared" si="50"/>
        <v>0</v>
      </c>
      <c r="E222" s="79">
        <f t="shared" si="51"/>
        <v>0</v>
      </c>
      <c r="F222" s="72">
        <f t="shared" si="52"/>
        <v>0</v>
      </c>
      <c r="G222" s="72">
        <f t="shared" si="53"/>
        <v>0</v>
      </c>
      <c r="H222" s="72">
        <f t="shared" si="54"/>
        <v>0</v>
      </c>
      <c r="I222" s="72">
        <f t="shared" si="55"/>
        <v>0</v>
      </c>
      <c r="J222" s="72">
        <f t="shared" si="56"/>
        <v>0</v>
      </c>
      <c r="K222" s="72">
        <f t="shared" si="57"/>
        <v>0</v>
      </c>
      <c r="L222" s="72">
        <f t="shared" si="58"/>
        <v>0</v>
      </c>
      <c r="M222" s="72">
        <f t="shared" ca="1" si="59"/>
        <v>1.4580882515158435E-3</v>
      </c>
      <c r="N222" s="72">
        <f t="shared" ca="1" si="60"/>
        <v>0</v>
      </c>
      <c r="O222" s="80">
        <f t="shared" ca="1" si="61"/>
        <v>0</v>
      </c>
      <c r="P222" s="72">
        <f t="shared" ca="1" si="62"/>
        <v>0</v>
      </c>
      <c r="Q222" s="72">
        <f t="shared" ca="1" si="63"/>
        <v>0</v>
      </c>
      <c r="R222" s="47">
        <f t="shared" ca="1" si="64"/>
        <v>-1.4580882515158435E-3</v>
      </c>
      <c r="S222" s="47"/>
      <c r="T222" s="47"/>
      <c r="U222" s="47"/>
      <c r="V222" s="47"/>
      <c r="W222" s="47"/>
      <c r="X222" s="47"/>
      <c r="Y222" s="47"/>
      <c r="Z222" s="47"/>
      <c r="AA222" s="47"/>
      <c r="AB222" s="47"/>
      <c r="AC222" s="47"/>
      <c r="AD222" s="47"/>
      <c r="AE222" s="47"/>
      <c r="AF222" s="47"/>
      <c r="AG222" s="47"/>
      <c r="AH222" s="47"/>
      <c r="AI222" s="47"/>
    </row>
    <row r="223" spans="1:35">
      <c r="A223" s="78"/>
      <c r="B223" s="78"/>
      <c r="C223" s="78"/>
      <c r="D223" s="79">
        <f t="shared" si="50"/>
        <v>0</v>
      </c>
      <c r="E223" s="79">
        <f t="shared" si="51"/>
        <v>0</v>
      </c>
      <c r="F223" s="72">
        <f t="shared" si="52"/>
        <v>0</v>
      </c>
      <c r="G223" s="72">
        <f t="shared" si="53"/>
        <v>0</v>
      </c>
      <c r="H223" s="72">
        <f t="shared" si="54"/>
        <v>0</v>
      </c>
      <c r="I223" s="72">
        <f t="shared" si="55"/>
        <v>0</v>
      </c>
      <c r="J223" s="72">
        <f t="shared" si="56"/>
        <v>0</v>
      </c>
      <c r="K223" s="72">
        <f t="shared" si="57"/>
        <v>0</v>
      </c>
      <c r="L223" s="72">
        <f t="shared" si="58"/>
        <v>0</v>
      </c>
      <c r="M223" s="72">
        <f t="shared" ca="1" si="59"/>
        <v>1.4580882515158435E-3</v>
      </c>
      <c r="N223" s="72">
        <f t="shared" ca="1" si="60"/>
        <v>0</v>
      </c>
      <c r="O223" s="80">
        <f t="shared" ca="1" si="61"/>
        <v>0</v>
      </c>
      <c r="P223" s="72">
        <f t="shared" ca="1" si="62"/>
        <v>0</v>
      </c>
      <c r="Q223" s="72">
        <f t="shared" ca="1" si="63"/>
        <v>0</v>
      </c>
      <c r="R223" s="47">
        <f t="shared" ca="1" si="64"/>
        <v>-1.4580882515158435E-3</v>
      </c>
      <c r="S223" s="47"/>
      <c r="T223" s="47"/>
      <c r="U223" s="47"/>
      <c r="V223" s="47"/>
      <c r="W223" s="47"/>
      <c r="X223" s="47"/>
      <c r="Y223" s="47"/>
      <c r="Z223" s="47"/>
      <c r="AA223" s="47"/>
      <c r="AB223" s="47"/>
      <c r="AC223" s="47"/>
      <c r="AD223" s="47"/>
      <c r="AE223" s="47"/>
      <c r="AF223" s="47"/>
      <c r="AG223" s="47"/>
      <c r="AH223" s="47"/>
      <c r="AI223" s="47"/>
    </row>
    <row r="224" spans="1:35">
      <c r="A224" s="78"/>
      <c r="B224" s="78"/>
      <c r="C224" s="78"/>
      <c r="D224" s="79">
        <f t="shared" si="50"/>
        <v>0</v>
      </c>
      <c r="E224" s="79">
        <f t="shared" si="51"/>
        <v>0</v>
      </c>
      <c r="F224" s="72">
        <f t="shared" si="52"/>
        <v>0</v>
      </c>
      <c r="G224" s="72">
        <f t="shared" si="53"/>
        <v>0</v>
      </c>
      <c r="H224" s="72">
        <f t="shared" si="54"/>
        <v>0</v>
      </c>
      <c r="I224" s="72">
        <f t="shared" si="55"/>
        <v>0</v>
      </c>
      <c r="J224" s="72">
        <f t="shared" si="56"/>
        <v>0</v>
      </c>
      <c r="K224" s="72">
        <f t="shared" si="57"/>
        <v>0</v>
      </c>
      <c r="L224" s="72">
        <f t="shared" si="58"/>
        <v>0</v>
      </c>
      <c r="M224" s="72">
        <f t="shared" ca="1" si="59"/>
        <v>1.4580882515158435E-3</v>
      </c>
      <c r="N224" s="72">
        <f t="shared" ca="1" si="60"/>
        <v>0</v>
      </c>
      <c r="O224" s="80">
        <f t="shared" ca="1" si="61"/>
        <v>0</v>
      </c>
      <c r="P224" s="72">
        <f t="shared" ca="1" si="62"/>
        <v>0</v>
      </c>
      <c r="Q224" s="72">
        <f t="shared" ca="1" si="63"/>
        <v>0</v>
      </c>
      <c r="R224" s="47">
        <f t="shared" ca="1" si="64"/>
        <v>-1.4580882515158435E-3</v>
      </c>
      <c r="S224" s="47"/>
      <c r="T224" s="47"/>
      <c r="U224" s="47"/>
      <c r="V224" s="47"/>
      <c r="W224" s="47"/>
      <c r="X224" s="47"/>
      <c r="Y224" s="47"/>
      <c r="Z224" s="47"/>
      <c r="AA224" s="47"/>
      <c r="AB224" s="47"/>
      <c r="AC224" s="47"/>
      <c r="AD224" s="47"/>
      <c r="AE224" s="47"/>
      <c r="AF224" s="47"/>
      <c r="AG224" s="47"/>
      <c r="AH224" s="47"/>
      <c r="AI224" s="47"/>
    </row>
    <row r="225" spans="1:35">
      <c r="A225" s="78"/>
      <c r="B225" s="78"/>
      <c r="C225" s="78"/>
      <c r="D225" s="79">
        <f t="shared" si="50"/>
        <v>0</v>
      </c>
      <c r="E225" s="79">
        <f t="shared" si="51"/>
        <v>0</v>
      </c>
      <c r="F225" s="72">
        <f t="shared" si="52"/>
        <v>0</v>
      </c>
      <c r="G225" s="72">
        <f t="shared" si="53"/>
        <v>0</v>
      </c>
      <c r="H225" s="72">
        <f t="shared" si="54"/>
        <v>0</v>
      </c>
      <c r="I225" s="72">
        <f t="shared" si="55"/>
        <v>0</v>
      </c>
      <c r="J225" s="72">
        <f t="shared" si="56"/>
        <v>0</v>
      </c>
      <c r="K225" s="72">
        <f t="shared" si="57"/>
        <v>0</v>
      </c>
      <c r="L225" s="72">
        <f t="shared" si="58"/>
        <v>0</v>
      </c>
      <c r="M225" s="72">
        <f t="shared" ca="1" si="59"/>
        <v>1.4580882515158435E-3</v>
      </c>
      <c r="N225" s="72">
        <f t="shared" ca="1" si="60"/>
        <v>0</v>
      </c>
      <c r="O225" s="80">
        <f t="shared" ca="1" si="61"/>
        <v>0</v>
      </c>
      <c r="P225" s="72">
        <f t="shared" ca="1" si="62"/>
        <v>0</v>
      </c>
      <c r="Q225" s="72">
        <f t="shared" ca="1" si="63"/>
        <v>0</v>
      </c>
      <c r="R225" s="47">
        <f t="shared" ca="1" si="64"/>
        <v>-1.4580882515158435E-3</v>
      </c>
      <c r="S225" s="47"/>
      <c r="T225" s="47"/>
      <c r="U225" s="47"/>
      <c r="V225" s="47"/>
      <c r="W225" s="47"/>
      <c r="X225" s="47"/>
      <c r="Y225" s="47"/>
      <c r="Z225" s="47"/>
      <c r="AA225" s="47"/>
      <c r="AB225" s="47"/>
      <c r="AC225" s="47"/>
      <c r="AD225" s="47"/>
      <c r="AE225" s="47"/>
      <c r="AF225" s="47"/>
      <c r="AG225" s="47"/>
      <c r="AH225" s="47"/>
      <c r="AI225" s="47"/>
    </row>
    <row r="226" spans="1:35">
      <c r="A226" s="78"/>
      <c r="B226" s="78"/>
      <c r="C226" s="78"/>
      <c r="D226" s="79">
        <f t="shared" si="50"/>
        <v>0</v>
      </c>
      <c r="E226" s="79">
        <f t="shared" si="51"/>
        <v>0</v>
      </c>
      <c r="F226" s="72">
        <f t="shared" si="52"/>
        <v>0</v>
      </c>
      <c r="G226" s="72">
        <f t="shared" si="53"/>
        <v>0</v>
      </c>
      <c r="H226" s="72">
        <f t="shared" si="54"/>
        <v>0</v>
      </c>
      <c r="I226" s="72">
        <f t="shared" si="55"/>
        <v>0</v>
      </c>
      <c r="J226" s="72">
        <f t="shared" si="56"/>
        <v>0</v>
      </c>
      <c r="K226" s="72">
        <f t="shared" si="57"/>
        <v>0</v>
      </c>
      <c r="L226" s="72">
        <f t="shared" si="58"/>
        <v>0</v>
      </c>
      <c r="M226" s="72">
        <f t="shared" ca="1" si="59"/>
        <v>1.4580882515158435E-3</v>
      </c>
      <c r="N226" s="72">
        <f t="shared" ca="1" si="60"/>
        <v>0</v>
      </c>
      <c r="O226" s="80">
        <f t="shared" ca="1" si="61"/>
        <v>0</v>
      </c>
      <c r="P226" s="72">
        <f t="shared" ca="1" si="62"/>
        <v>0</v>
      </c>
      <c r="Q226" s="72">
        <f t="shared" ca="1" si="63"/>
        <v>0</v>
      </c>
      <c r="R226" s="47">
        <f t="shared" ca="1" si="64"/>
        <v>-1.4580882515158435E-3</v>
      </c>
      <c r="S226" s="47"/>
      <c r="T226" s="47"/>
      <c r="U226" s="47"/>
      <c r="V226" s="47"/>
      <c r="W226" s="47"/>
      <c r="X226" s="47"/>
      <c r="Y226" s="47"/>
      <c r="Z226" s="47"/>
      <c r="AA226" s="47"/>
      <c r="AB226" s="47"/>
      <c r="AC226" s="47"/>
      <c r="AD226" s="47"/>
      <c r="AE226" s="47"/>
      <c r="AF226" s="47"/>
      <c r="AG226" s="47"/>
      <c r="AH226" s="47"/>
      <c r="AI226" s="47"/>
    </row>
    <row r="227" spans="1:35">
      <c r="A227" s="78"/>
      <c r="B227" s="78"/>
      <c r="C227" s="78"/>
      <c r="D227" s="79">
        <f t="shared" si="50"/>
        <v>0</v>
      </c>
      <c r="E227" s="79">
        <f t="shared" si="51"/>
        <v>0</v>
      </c>
      <c r="F227" s="72">
        <f t="shared" si="52"/>
        <v>0</v>
      </c>
      <c r="G227" s="72">
        <f t="shared" si="53"/>
        <v>0</v>
      </c>
      <c r="H227" s="72">
        <f t="shared" si="54"/>
        <v>0</v>
      </c>
      <c r="I227" s="72">
        <f t="shared" si="55"/>
        <v>0</v>
      </c>
      <c r="J227" s="72">
        <f t="shared" si="56"/>
        <v>0</v>
      </c>
      <c r="K227" s="72">
        <f t="shared" si="57"/>
        <v>0</v>
      </c>
      <c r="L227" s="72">
        <f t="shared" si="58"/>
        <v>0</v>
      </c>
      <c r="M227" s="72">
        <f t="shared" ca="1" si="59"/>
        <v>1.4580882515158435E-3</v>
      </c>
      <c r="N227" s="72">
        <f t="shared" ca="1" si="60"/>
        <v>0</v>
      </c>
      <c r="O227" s="80">
        <f t="shared" ca="1" si="61"/>
        <v>0</v>
      </c>
      <c r="P227" s="72">
        <f t="shared" ca="1" si="62"/>
        <v>0</v>
      </c>
      <c r="Q227" s="72">
        <f t="shared" ca="1" si="63"/>
        <v>0</v>
      </c>
      <c r="R227" s="47">
        <f t="shared" ca="1" si="64"/>
        <v>-1.4580882515158435E-3</v>
      </c>
      <c r="S227" s="47"/>
      <c r="T227" s="47"/>
      <c r="U227" s="47"/>
      <c r="V227" s="47"/>
      <c r="W227" s="47"/>
      <c r="X227" s="47"/>
      <c r="Y227" s="47"/>
      <c r="Z227" s="47"/>
      <c r="AA227" s="47"/>
      <c r="AB227" s="47"/>
      <c r="AC227" s="47"/>
      <c r="AD227" s="47"/>
      <c r="AE227" s="47"/>
      <c r="AF227" s="47"/>
      <c r="AG227" s="47"/>
      <c r="AH227" s="47"/>
      <c r="AI227" s="47"/>
    </row>
    <row r="228" spans="1:35">
      <c r="A228" s="78"/>
      <c r="B228" s="78"/>
      <c r="C228" s="78"/>
      <c r="D228" s="79">
        <f t="shared" si="50"/>
        <v>0</v>
      </c>
      <c r="E228" s="79">
        <f t="shared" si="51"/>
        <v>0</v>
      </c>
      <c r="F228" s="72">
        <f t="shared" si="52"/>
        <v>0</v>
      </c>
      <c r="G228" s="72">
        <f t="shared" si="53"/>
        <v>0</v>
      </c>
      <c r="H228" s="72">
        <f t="shared" si="54"/>
        <v>0</v>
      </c>
      <c r="I228" s="72">
        <f t="shared" si="55"/>
        <v>0</v>
      </c>
      <c r="J228" s="72">
        <f t="shared" si="56"/>
        <v>0</v>
      </c>
      <c r="K228" s="72">
        <f t="shared" si="57"/>
        <v>0</v>
      </c>
      <c r="L228" s="72">
        <f t="shared" si="58"/>
        <v>0</v>
      </c>
      <c r="M228" s="72">
        <f t="shared" ca="1" si="59"/>
        <v>1.4580882515158435E-3</v>
      </c>
      <c r="N228" s="72">
        <f t="shared" ca="1" si="60"/>
        <v>0</v>
      </c>
      <c r="O228" s="80">
        <f t="shared" ca="1" si="61"/>
        <v>0</v>
      </c>
      <c r="P228" s="72">
        <f t="shared" ca="1" si="62"/>
        <v>0</v>
      </c>
      <c r="Q228" s="72">
        <f t="shared" ca="1" si="63"/>
        <v>0</v>
      </c>
      <c r="R228" s="47">
        <f t="shared" ca="1" si="64"/>
        <v>-1.4580882515158435E-3</v>
      </c>
      <c r="S228" s="47"/>
      <c r="T228" s="47"/>
      <c r="U228" s="47"/>
      <c r="V228" s="47"/>
      <c r="W228" s="47"/>
      <c r="X228" s="47"/>
      <c r="Y228" s="47"/>
      <c r="Z228" s="47"/>
      <c r="AA228" s="47"/>
      <c r="AB228" s="47"/>
      <c r="AC228" s="47"/>
      <c r="AD228" s="47"/>
      <c r="AE228" s="47"/>
      <c r="AF228" s="47"/>
      <c r="AG228" s="47"/>
      <c r="AH228" s="47"/>
      <c r="AI228" s="47"/>
    </row>
    <row r="229" spans="1:35">
      <c r="A229" s="78"/>
      <c r="B229" s="78"/>
      <c r="C229" s="78"/>
      <c r="D229" s="79">
        <f t="shared" si="50"/>
        <v>0</v>
      </c>
      <c r="E229" s="79">
        <f t="shared" si="51"/>
        <v>0</v>
      </c>
      <c r="F229" s="72">
        <f t="shared" si="52"/>
        <v>0</v>
      </c>
      <c r="G229" s="72">
        <f t="shared" si="53"/>
        <v>0</v>
      </c>
      <c r="H229" s="72">
        <f t="shared" si="54"/>
        <v>0</v>
      </c>
      <c r="I229" s="72">
        <f t="shared" si="55"/>
        <v>0</v>
      </c>
      <c r="J229" s="72">
        <f t="shared" si="56"/>
        <v>0</v>
      </c>
      <c r="K229" s="72">
        <f t="shared" si="57"/>
        <v>0</v>
      </c>
      <c r="L229" s="72">
        <f t="shared" si="58"/>
        <v>0</v>
      </c>
      <c r="M229" s="72">
        <f t="shared" ca="1" si="59"/>
        <v>1.4580882515158435E-3</v>
      </c>
      <c r="N229" s="72">
        <f t="shared" ca="1" si="60"/>
        <v>0</v>
      </c>
      <c r="O229" s="80">
        <f t="shared" ca="1" si="61"/>
        <v>0</v>
      </c>
      <c r="P229" s="72">
        <f t="shared" ca="1" si="62"/>
        <v>0</v>
      </c>
      <c r="Q229" s="72">
        <f t="shared" ca="1" si="63"/>
        <v>0</v>
      </c>
      <c r="R229" s="47">
        <f t="shared" ca="1" si="64"/>
        <v>-1.4580882515158435E-3</v>
      </c>
      <c r="S229" s="47"/>
      <c r="T229" s="47"/>
      <c r="U229" s="47"/>
      <c r="V229" s="47"/>
      <c r="W229" s="47"/>
      <c r="X229" s="47"/>
      <c r="Y229" s="47"/>
      <c r="Z229" s="47"/>
      <c r="AA229" s="47"/>
      <c r="AB229" s="47"/>
      <c r="AC229" s="47"/>
      <c r="AD229" s="47"/>
      <c r="AE229" s="47"/>
      <c r="AF229" s="47"/>
      <c r="AG229" s="47"/>
      <c r="AH229" s="47"/>
      <c r="AI229" s="47"/>
    </row>
    <row r="230" spans="1:35">
      <c r="A230" s="78"/>
      <c r="B230" s="78"/>
      <c r="C230" s="78"/>
      <c r="D230" s="79">
        <f t="shared" si="50"/>
        <v>0</v>
      </c>
      <c r="E230" s="79">
        <f t="shared" si="51"/>
        <v>0</v>
      </c>
      <c r="F230" s="72">
        <f t="shared" si="52"/>
        <v>0</v>
      </c>
      <c r="G230" s="72">
        <f t="shared" si="53"/>
        <v>0</v>
      </c>
      <c r="H230" s="72">
        <f t="shared" si="54"/>
        <v>0</v>
      </c>
      <c r="I230" s="72">
        <f t="shared" si="55"/>
        <v>0</v>
      </c>
      <c r="J230" s="72">
        <f t="shared" si="56"/>
        <v>0</v>
      </c>
      <c r="K230" s="72">
        <f t="shared" si="57"/>
        <v>0</v>
      </c>
      <c r="L230" s="72">
        <f t="shared" si="58"/>
        <v>0</v>
      </c>
      <c r="M230" s="72">
        <f t="shared" ca="1" si="59"/>
        <v>1.4580882515158435E-3</v>
      </c>
      <c r="N230" s="72">
        <f t="shared" ca="1" si="60"/>
        <v>0</v>
      </c>
      <c r="O230" s="80">
        <f t="shared" ca="1" si="61"/>
        <v>0</v>
      </c>
      <c r="P230" s="72">
        <f t="shared" ca="1" si="62"/>
        <v>0</v>
      </c>
      <c r="Q230" s="72">
        <f t="shared" ca="1" si="63"/>
        <v>0</v>
      </c>
      <c r="R230" s="47">
        <f t="shared" ca="1" si="64"/>
        <v>-1.4580882515158435E-3</v>
      </c>
      <c r="S230" s="47"/>
      <c r="T230" s="47"/>
      <c r="U230" s="47"/>
      <c r="V230" s="47"/>
      <c r="W230" s="47"/>
      <c r="X230" s="47"/>
      <c r="Y230" s="47"/>
      <c r="Z230" s="47"/>
      <c r="AA230" s="47"/>
      <c r="AB230" s="47"/>
      <c r="AC230" s="47"/>
      <c r="AD230" s="47"/>
      <c r="AE230" s="47"/>
      <c r="AF230" s="47"/>
      <c r="AG230" s="47"/>
      <c r="AH230" s="47"/>
      <c r="AI230" s="47"/>
    </row>
    <row r="231" spans="1:35">
      <c r="A231" s="78"/>
      <c r="B231" s="78"/>
      <c r="C231" s="78"/>
      <c r="D231" s="79">
        <f t="shared" si="50"/>
        <v>0</v>
      </c>
      <c r="E231" s="79">
        <f t="shared" si="51"/>
        <v>0</v>
      </c>
      <c r="F231" s="72">
        <f t="shared" si="52"/>
        <v>0</v>
      </c>
      <c r="G231" s="72">
        <f t="shared" si="53"/>
        <v>0</v>
      </c>
      <c r="H231" s="72">
        <f t="shared" si="54"/>
        <v>0</v>
      </c>
      <c r="I231" s="72">
        <f t="shared" si="55"/>
        <v>0</v>
      </c>
      <c r="J231" s="72">
        <f t="shared" si="56"/>
        <v>0</v>
      </c>
      <c r="K231" s="72">
        <f t="shared" si="57"/>
        <v>0</v>
      </c>
      <c r="L231" s="72">
        <f t="shared" si="58"/>
        <v>0</v>
      </c>
      <c r="M231" s="72">
        <f t="shared" ca="1" si="59"/>
        <v>1.4580882515158435E-3</v>
      </c>
      <c r="N231" s="72">
        <f t="shared" ca="1" si="60"/>
        <v>0</v>
      </c>
      <c r="O231" s="80">
        <f t="shared" ca="1" si="61"/>
        <v>0</v>
      </c>
      <c r="P231" s="72">
        <f t="shared" ca="1" si="62"/>
        <v>0</v>
      </c>
      <c r="Q231" s="72">
        <f t="shared" ca="1" si="63"/>
        <v>0</v>
      </c>
      <c r="R231" s="47">
        <f t="shared" ca="1" si="64"/>
        <v>-1.4580882515158435E-3</v>
      </c>
      <c r="S231" s="47"/>
      <c r="T231" s="47"/>
      <c r="U231" s="47"/>
      <c r="V231" s="47"/>
      <c r="W231" s="47"/>
      <c r="X231" s="47"/>
      <c r="Y231" s="47"/>
      <c r="Z231" s="47"/>
      <c r="AA231" s="47"/>
      <c r="AB231" s="47"/>
      <c r="AC231" s="47"/>
      <c r="AD231" s="47"/>
      <c r="AE231" s="47"/>
      <c r="AF231" s="47"/>
      <c r="AG231" s="47"/>
      <c r="AH231" s="47"/>
      <c r="AI231" s="47"/>
    </row>
    <row r="232" spans="1:35">
      <c r="A232" s="78"/>
      <c r="B232" s="78"/>
      <c r="C232" s="78"/>
      <c r="D232" s="79">
        <f t="shared" si="50"/>
        <v>0</v>
      </c>
      <c r="E232" s="79">
        <f t="shared" si="51"/>
        <v>0</v>
      </c>
      <c r="F232" s="72">
        <f t="shared" si="52"/>
        <v>0</v>
      </c>
      <c r="G232" s="72">
        <f t="shared" si="53"/>
        <v>0</v>
      </c>
      <c r="H232" s="72">
        <f t="shared" si="54"/>
        <v>0</v>
      </c>
      <c r="I232" s="72">
        <f t="shared" si="55"/>
        <v>0</v>
      </c>
      <c r="J232" s="72">
        <f t="shared" si="56"/>
        <v>0</v>
      </c>
      <c r="K232" s="72">
        <f t="shared" si="57"/>
        <v>0</v>
      </c>
      <c r="L232" s="72">
        <f t="shared" si="58"/>
        <v>0</v>
      </c>
      <c r="M232" s="72">
        <f t="shared" ca="1" si="59"/>
        <v>1.4580882515158435E-3</v>
      </c>
      <c r="N232" s="72">
        <f t="shared" ca="1" si="60"/>
        <v>0</v>
      </c>
      <c r="O232" s="80">
        <f t="shared" ca="1" si="61"/>
        <v>0</v>
      </c>
      <c r="P232" s="72">
        <f t="shared" ca="1" si="62"/>
        <v>0</v>
      </c>
      <c r="Q232" s="72">
        <f t="shared" ca="1" si="63"/>
        <v>0</v>
      </c>
      <c r="R232" s="47">
        <f t="shared" ca="1" si="64"/>
        <v>-1.4580882515158435E-3</v>
      </c>
      <c r="S232" s="47"/>
      <c r="T232" s="47"/>
      <c r="U232" s="47"/>
      <c r="V232" s="47"/>
      <c r="W232" s="47"/>
      <c r="X232" s="47"/>
      <c r="Y232" s="47"/>
      <c r="Z232" s="47"/>
      <c r="AA232" s="47"/>
      <c r="AB232" s="47"/>
      <c r="AC232" s="47"/>
      <c r="AD232" s="47"/>
      <c r="AE232" s="47"/>
      <c r="AF232" s="47"/>
      <c r="AG232" s="47"/>
      <c r="AH232" s="47"/>
      <c r="AI232" s="47"/>
    </row>
    <row r="233" spans="1:35">
      <c r="A233" s="78"/>
      <c r="B233" s="78"/>
      <c r="C233" s="78"/>
      <c r="D233" s="79">
        <f t="shared" si="50"/>
        <v>0</v>
      </c>
      <c r="E233" s="79">
        <f t="shared" si="51"/>
        <v>0</v>
      </c>
      <c r="F233" s="72">
        <f t="shared" si="52"/>
        <v>0</v>
      </c>
      <c r="G233" s="72">
        <f t="shared" si="53"/>
        <v>0</v>
      </c>
      <c r="H233" s="72">
        <f t="shared" si="54"/>
        <v>0</v>
      </c>
      <c r="I233" s="72">
        <f t="shared" si="55"/>
        <v>0</v>
      </c>
      <c r="J233" s="72">
        <f t="shared" si="56"/>
        <v>0</v>
      </c>
      <c r="K233" s="72">
        <f t="shared" si="57"/>
        <v>0</v>
      </c>
      <c r="L233" s="72">
        <f t="shared" si="58"/>
        <v>0</v>
      </c>
      <c r="M233" s="72">
        <f t="shared" ca="1" si="59"/>
        <v>1.4580882515158435E-3</v>
      </c>
      <c r="N233" s="72">
        <f t="shared" ca="1" si="60"/>
        <v>0</v>
      </c>
      <c r="O233" s="80">
        <f t="shared" ca="1" si="61"/>
        <v>0</v>
      </c>
      <c r="P233" s="72">
        <f t="shared" ca="1" si="62"/>
        <v>0</v>
      </c>
      <c r="Q233" s="72">
        <f t="shared" ca="1" si="63"/>
        <v>0</v>
      </c>
      <c r="R233" s="47">
        <f t="shared" ca="1" si="64"/>
        <v>-1.4580882515158435E-3</v>
      </c>
      <c r="S233" s="47"/>
      <c r="T233" s="47"/>
      <c r="U233" s="47"/>
      <c r="V233" s="47"/>
      <c r="W233" s="47"/>
      <c r="X233" s="47"/>
      <c r="Y233" s="47"/>
      <c r="Z233" s="47"/>
      <c r="AA233" s="47"/>
      <c r="AB233" s="47"/>
      <c r="AC233" s="47"/>
      <c r="AD233" s="47"/>
      <c r="AE233" s="47"/>
      <c r="AF233" s="47"/>
      <c r="AG233" s="47"/>
      <c r="AH233" s="47"/>
      <c r="AI233" s="47"/>
    </row>
    <row r="234" spans="1:35">
      <c r="A234" s="78"/>
      <c r="B234" s="78"/>
      <c r="C234" s="78"/>
      <c r="D234" s="79">
        <f t="shared" si="50"/>
        <v>0</v>
      </c>
      <c r="E234" s="79">
        <f t="shared" si="51"/>
        <v>0</v>
      </c>
      <c r="F234" s="72">
        <f t="shared" si="52"/>
        <v>0</v>
      </c>
      <c r="G234" s="72">
        <f t="shared" si="53"/>
        <v>0</v>
      </c>
      <c r="H234" s="72">
        <f t="shared" si="54"/>
        <v>0</v>
      </c>
      <c r="I234" s="72">
        <f t="shared" si="55"/>
        <v>0</v>
      </c>
      <c r="J234" s="72">
        <f t="shared" si="56"/>
        <v>0</v>
      </c>
      <c r="K234" s="72">
        <f t="shared" si="57"/>
        <v>0</v>
      </c>
      <c r="L234" s="72">
        <f t="shared" si="58"/>
        <v>0</v>
      </c>
      <c r="M234" s="72">
        <f t="shared" ca="1" si="59"/>
        <v>1.4580882515158435E-3</v>
      </c>
      <c r="N234" s="72">
        <f t="shared" ca="1" si="60"/>
        <v>0</v>
      </c>
      <c r="O234" s="80">
        <f t="shared" ca="1" si="61"/>
        <v>0</v>
      </c>
      <c r="P234" s="72">
        <f t="shared" ca="1" si="62"/>
        <v>0</v>
      </c>
      <c r="Q234" s="72">
        <f t="shared" ca="1" si="63"/>
        <v>0</v>
      </c>
      <c r="R234" s="47">
        <f t="shared" ca="1" si="64"/>
        <v>-1.4580882515158435E-3</v>
      </c>
      <c r="S234" s="47"/>
      <c r="T234" s="47"/>
      <c r="U234" s="47"/>
      <c r="V234" s="47"/>
      <c r="W234" s="47"/>
      <c r="X234" s="47"/>
      <c r="Y234" s="47"/>
      <c r="Z234" s="47"/>
      <c r="AA234" s="47"/>
      <c r="AB234" s="47"/>
      <c r="AC234" s="47"/>
      <c r="AD234" s="47"/>
      <c r="AE234" s="47"/>
      <c r="AF234" s="47"/>
      <c r="AG234" s="47"/>
      <c r="AH234" s="47"/>
      <c r="AI234" s="47"/>
    </row>
    <row r="235" spans="1:35">
      <c r="A235" s="78"/>
      <c r="B235" s="78"/>
      <c r="C235" s="78"/>
      <c r="D235" s="79">
        <f t="shared" si="50"/>
        <v>0</v>
      </c>
      <c r="E235" s="79">
        <f t="shared" si="51"/>
        <v>0</v>
      </c>
      <c r="F235" s="72">
        <f t="shared" si="52"/>
        <v>0</v>
      </c>
      <c r="G235" s="72">
        <f t="shared" si="53"/>
        <v>0</v>
      </c>
      <c r="H235" s="72">
        <f t="shared" si="54"/>
        <v>0</v>
      </c>
      <c r="I235" s="72">
        <f t="shared" si="55"/>
        <v>0</v>
      </c>
      <c r="J235" s="72">
        <f t="shared" si="56"/>
        <v>0</v>
      </c>
      <c r="K235" s="72">
        <f t="shared" si="57"/>
        <v>0</v>
      </c>
      <c r="L235" s="72">
        <f t="shared" si="58"/>
        <v>0</v>
      </c>
      <c r="M235" s="72">
        <f t="shared" ca="1" si="59"/>
        <v>1.4580882515158435E-3</v>
      </c>
      <c r="N235" s="72">
        <f t="shared" ca="1" si="60"/>
        <v>0</v>
      </c>
      <c r="O235" s="80">
        <f t="shared" ca="1" si="61"/>
        <v>0</v>
      </c>
      <c r="P235" s="72">
        <f t="shared" ca="1" si="62"/>
        <v>0</v>
      </c>
      <c r="Q235" s="72">
        <f t="shared" ca="1" si="63"/>
        <v>0</v>
      </c>
      <c r="R235" s="47">
        <f t="shared" ca="1" si="64"/>
        <v>-1.4580882515158435E-3</v>
      </c>
      <c r="S235" s="47"/>
      <c r="T235" s="47"/>
      <c r="U235" s="47"/>
      <c r="V235" s="47"/>
      <c r="W235" s="47"/>
      <c r="X235" s="47"/>
      <c r="Y235" s="47"/>
      <c r="Z235" s="47"/>
      <c r="AA235" s="47"/>
      <c r="AB235" s="47"/>
      <c r="AC235" s="47"/>
      <c r="AD235" s="47"/>
      <c r="AE235" s="47"/>
      <c r="AF235" s="47"/>
      <c r="AG235" s="47"/>
      <c r="AH235" s="47"/>
      <c r="AI235" s="47"/>
    </row>
    <row r="236" spans="1:35">
      <c r="A236" s="78"/>
      <c r="B236" s="78"/>
      <c r="C236" s="78"/>
      <c r="D236" s="79">
        <f t="shared" si="50"/>
        <v>0</v>
      </c>
      <c r="E236" s="79">
        <f t="shared" si="51"/>
        <v>0</v>
      </c>
      <c r="F236" s="72">
        <f t="shared" si="52"/>
        <v>0</v>
      </c>
      <c r="G236" s="72">
        <f t="shared" si="53"/>
        <v>0</v>
      </c>
      <c r="H236" s="72">
        <f t="shared" si="54"/>
        <v>0</v>
      </c>
      <c r="I236" s="72">
        <f t="shared" si="55"/>
        <v>0</v>
      </c>
      <c r="J236" s="72">
        <f t="shared" si="56"/>
        <v>0</v>
      </c>
      <c r="K236" s="72">
        <f t="shared" si="57"/>
        <v>0</v>
      </c>
      <c r="L236" s="72">
        <f t="shared" si="58"/>
        <v>0</v>
      </c>
      <c r="M236" s="72">
        <f t="shared" ca="1" si="59"/>
        <v>1.4580882515158435E-3</v>
      </c>
      <c r="N236" s="72">
        <f t="shared" ca="1" si="60"/>
        <v>0</v>
      </c>
      <c r="O236" s="80">
        <f t="shared" ca="1" si="61"/>
        <v>0</v>
      </c>
      <c r="P236" s="72">
        <f t="shared" ca="1" si="62"/>
        <v>0</v>
      </c>
      <c r="Q236" s="72">
        <f t="shared" ca="1" si="63"/>
        <v>0</v>
      </c>
      <c r="R236" s="47">
        <f t="shared" ca="1" si="64"/>
        <v>-1.4580882515158435E-3</v>
      </c>
      <c r="S236" s="47"/>
      <c r="T236" s="47"/>
      <c r="U236" s="47"/>
      <c r="V236" s="47"/>
      <c r="W236" s="47"/>
      <c r="X236" s="47"/>
      <c r="Y236" s="47"/>
      <c r="Z236" s="47"/>
      <c r="AA236" s="47"/>
      <c r="AB236" s="47"/>
      <c r="AC236" s="47"/>
      <c r="AD236" s="47"/>
      <c r="AE236" s="47"/>
      <c r="AF236" s="47"/>
      <c r="AG236" s="47"/>
      <c r="AH236" s="47"/>
      <c r="AI236" s="47"/>
    </row>
    <row r="237" spans="1:35">
      <c r="A237" s="78"/>
      <c r="B237" s="78"/>
      <c r="C237" s="78"/>
      <c r="D237" s="79">
        <f t="shared" si="50"/>
        <v>0</v>
      </c>
      <c r="E237" s="79">
        <f t="shared" si="51"/>
        <v>0</v>
      </c>
      <c r="F237" s="72">
        <f t="shared" si="52"/>
        <v>0</v>
      </c>
      <c r="G237" s="72">
        <f t="shared" si="53"/>
        <v>0</v>
      </c>
      <c r="H237" s="72">
        <f t="shared" si="54"/>
        <v>0</v>
      </c>
      <c r="I237" s="72">
        <f t="shared" si="55"/>
        <v>0</v>
      </c>
      <c r="J237" s="72">
        <f t="shared" si="56"/>
        <v>0</v>
      </c>
      <c r="K237" s="72">
        <f t="shared" si="57"/>
        <v>0</v>
      </c>
      <c r="L237" s="72">
        <f t="shared" si="58"/>
        <v>0</v>
      </c>
      <c r="M237" s="72">
        <f t="shared" ca="1" si="59"/>
        <v>1.4580882515158435E-3</v>
      </c>
      <c r="N237" s="72">
        <f t="shared" ca="1" si="60"/>
        <v>0</v>
      </c>
      <c r="O237" s="80">
        <f t="shared" ca="1" si="61"/>
        <v>0</v>
      </c>
      <c r="P237" s="72">
        <f t="shared" ca="1" si="62"/>
        <v>0</v>
      </c>
      <c r="Q237" s="72">
        <f t="shared" ca="1" si="63"/>
        <v>0</v>
      </c>
      <c r="R237" s="47">
        <f t="shared" ca="1" si="64"/>
        <v>-1.4580882515158435E-3</v>
      </c>
      <c r="S237" s="47"/>
      <c r="T237" s="47"/>
      <c r="U237" s="47"/>
      <c r="V237" s="47"/>
      <c r="W237" s="47"/>
      <c r="X237" s="47"/>
      <c r="Y237" s="47"/>
      <c r="Z237" s="47"/>
      <c r="AA237" s="47"/>
      <c r="AB237" s="47"/>
      <c r="AC237" s="47"/>
      <c r="AD237" s="47"/>
      <c r="AE237" s="47"/>
      <c r="AF237" s="47"/>
      <c r="AG237" s="47"/>
      <c r="AH237" s="47"/>
      <c r="AI237" s="47"/>
    </row>
    <row r="238" spans="1:35">
      <c r="A238" s="78"/>
      <c r="B238" s="78"/>
      <c r="C238" s="78"/>
      <c r="D238" s="79">
        <f t="shared" si="50"/>
        <v>0</v>
      </c>
      <c r="E238" s="79">
        <f t="shared" si="51"/>
        <v>0</v>
      </c>
      <c r="F238" s="72">
        <f t="shared" si="52"/>
        <v>0</v>
      </c>
      <c r="G238" s="72">
        <f t="shared" si="53"/>
        <v>0</v>
      </c>
      <c r="H238" s="72">
        <f t="shared" si="54"/>
        <v>0</v>
      </c>
      <c r="I238" s="72">
        <f t="shared" si="55"/>
        <v>0</v>
      </c>
      <c r="J238" s="72">
        <f t="shared" si="56"/>
        <v>0</v>
      </c>
      <c r="K238" s="72">
        <f t="shared" si="57"/>
        <v>0</v>
      </c>
      <c r="L238" s="72">
        <f t="shared" si="58"/>
        <v>0</v>
      </c>
      <c r="M238" s="72">
        <f t="shared" ca="1" si="59"/>
        <v>1.4580882515158435E-3</v>
      </c>
      <c r="N238" s="72">
        <f t="shared" ca="1" si="60"/>
        <v>0</v>
      </c>
      <c r="O238" s="80">
        <f t="shared" ca="1" si="61"/>
        <v>0</v>
      </c>
      <c r="P238" s="72">
        <f t="shared" ca="1" si="62"/>
        <v>0</v>
      </c>
      <c r="Q238" s="72">
        <f t="shared" ca="1" si="63"/>
        <v>0</v>
      </c>
      <c r="R238" s="47">
        <f t="shared" ca="1" si="64"/>
        <v>-1.4580882515158435E-3</v>
      </c>
      <c r="S238" s="47"/>
      <c r="T238" s="47"/>
      <c r="U238" s="47"/>
      <c r="V238" s="47"/>
      <c r="W238" s="47"/>
      <c r="X238" s="47"/>
      <c r="Y238" s="47"/>
      <c r="Z238" s="47"/>
      <c r="AA238" s="47"/>
      <c r="AB238" s="47"/>
      <c r="AC238" s="47"/>
      <c r="AD238" s="47"/>
      <c r="AE238" s="47"/>
      <c r="AF238" s="47"/>
      <c r="AG238" s="47"/>
      <c r="AH238" s="47"/>
      <c r="AI238" s="47"/>
    </row>
    <row r="239" spans="1:35">
      <c r="A239" s="78"/>
      <c r="B239" s="78"/>
      <c r="C239" s="78"/>
      <c r="D239" s="79">
        <f t="shared" si="50"/>
        <v>0</v>
      </c>
      <c r="E239" s="79">
        <f t="shared" si="51"/>
        <v>0</v>
      </c>
      <c r="F239" s="72">
        <f t="shared" si="52"/>
        <v>0</v>
      </c>
      <c r="G239" s="72">
        <f t="shared" si="53"/>
        <v>0</v>
      </c>
      <c r="H239" s="72">
        <f t="shared" si="54"/>
        <v>0</v>
      </c>
      <c r="I239" s="72">
        <f t="shared" si="55"/>
        <v>0</v>
      </c>
      <c r="J239" s="72">
        <f t="shared" si="56"/>
        <v>0</v>
      </c>
      <c r="K239" s="72">
        <f t="shared" si="57"/>
        <v>0</v>
      </c>
      <c r="L239" s="72">
        <f t="shared" si="58"/>
        <v>0</v>
      </c>
      <c r="M239" s="72">
        <f t="shared" ca="1" si="59"/>
        <v>1.4580882515158435E-3</v>
      </c>
      <c r="N239" s="72">
        <f t="shared" ca="1" si="60"/>
        <v>0</v>
      </c>
      <c r="O239" s="80">
        <f t="shared" ca="1" si="61"/>
        <v>0</v>
      </c>
      <c r="P239" s="72">
        <f t="shared" ca="1" si="62"/>
        <v>0</v>
      </c>
      <c r="Q239" s="72">
        <f t="shared" ca="1" si="63"/>
        <v>0</v>
      </c>
      <c r="R239" s="47">
        <f t="shared" ca="1" si="64"/>
        <v>-1.4580882515158435E-3</v>
      </c>
      <c r="S239" s="47"/>
      <c r="T239" s="47"/>
      <c r="U239" s="47"/>
      <c r="V239" s="47"/>
      <c r="W239" s="47"/>
      <c r="X239" s="47"/>
      <c r="Y239" s="47"/>
      <c r="Z239" s="47"/>
      <c r="AA239" s="47"/>
      <c r="AB239" s="47"/>
      <c r="AC239" s="47"/>
      <c r="AD239" s="47"/>
      <c r="AE239" s="47"/>
      <c r="AF239" s="47"/>
      <c r="AG239" s="47"/>
      <c r="AH239" s="47"/>
      <c r="AI239" s="47"/>
    </row>
    <row r="240" spans="1:35">
      <c r="A240" s="78"/>
      <c r="B240" s="78"/>
      <c r="C240" s="78"/>
      <c r="D240" s="79">
        <f t="shared" si="50"/>
        <v>0</v>
      </c>
      <c r="E240" s="79">
        <f t="shared" si="51"/>
        <v>0</v>
      </c>
      <c r="F240" s="72">
        <f t="shared" si="52"/>
        <v>0</v>
      </c>
      <c r="G240" s="72">
        <f t="shared" si="53"/>
        <v>0</v>
      </c>
      <c r="H240" s="72">
        <f t="shared" si="54"/>
        <v>0</v>
      </c>
      <c r="I240" s="72">
        <f t="shared" si="55"/>
        <v>0</v>
      </c>
      <c r="J240" s="72">
        <f t="shared" si="56"/>
        <v>0</v>
      </c>
      <c r="K240" s="72">
        <f t="shared" si="57"/>
        <v>0</v>
      </c>
      <c r="L240" s="72">
        <f t="shared" si="58"/>
        <v>0</v>
      </c>
      <c r="M240" s="72">
        <f t="shared" ca="1" si="59"/>
        <v>1.4580882515158435E-3</v>
      </c>
      <c r="N240" s="72">
        <f t="shared" ca="1" si="60"/>
        <v>0</v>
      </c>
      <c r="O240" s="80">
        <f t="shared" ca="1" si="61"/>
        <v>0</v>
      </c>
      <c r="P240" s="72">
        <f t="shared" ca="1" si="62"/>
        <v>0</v>
      </c>
      <c r="Q240" s="72">
        <f t="shared" ca="1" si="63"/>
        <v>0</v>
      </c>
      <c r="R240" s="47">
        <f t="shared" ca="1" si="64"/>
        <v>-1.4580882515158435E-3</v>
      </c>
      <c r="S240" s="47"/>
      <c r="T240" s="47"/>
      <c r="U240" s="47"/>
      <c r="V240" s="47"/>
      <c r="W240" s="47"/>
      <c r="X240" s="47"/>
      <c r="Y240" s="47"/>
      <c r="Z240" s="47"/>
      <c r="AA240" s="47"/>
      <c r="AB240" s="47"/>
      <c r="AC240" s="47"/>
      <c r="AD240" s="47"/>
      <c r="AE240" s="47"/>
      <c r="AF240" s="47"/>
      <c r="AG240" s="47"/>
      <c r="AH240" s="47"/>
      <c r="AI240" s="47"/>
    </row>
    <row r="241" spans="1:35">
      <c r="A241" s="78"/>
      <c r="B241" s="78"/>
      <c r="C241" s="78"/>
      <c r="D241" s="79">
        <f t="shared" si="50"/>
        <v>0</v>
      </c>
      <c r="E241" s="79">
        <f t="shared" si="51"/>
        <v>0</v>
      </c>
      <c r="F241" s="72">
        <f t="shared" si="52"/>
        <v>0</v>
      </c>
      <c r="G241" s="72">
        <f t="shared" si="53"/>
        <v>0</v>
      </c>
      <c r="H241" s="72">
        <f t="shared" si="54"/>
        <v>0</v>
      </c>
      <c r="I241" s="72">
        <f t="shared" si="55"/>
        <v>0</v>
      </c>
      <c r="J241" s="72">
        <f t="shared" si="56"/>
        <v>0</v>
      </c>
      <c r="K241" s="72">
        <f t="shared" si="57"/>
        <v>0</v>
      </c>
      <c r="L241" s="72">
        <f t="shared" si="58"/>
        <v>0</v>
      </c>
      <c r="M241" s="72">
        <f t="shared" ca="1" si="59"/>
        <v>1.4580882515158435E-3</v>
      </c>
      <c r="N241" s="72">
        <f t="shared" ca="1" si="60"/>
        <v>0</v>
      </c>
      <c r="O241" s="80">
        <f t="shared" ca="1" si="61"/>
        <v>0</v>
      </c>
      <c r="P241" s="72">
        <f t="shared" ca="1" si="62"/>
        <v>0</v>
      </c>
      <c r="Q241" s="72">
        <f t="shared" ca="1" si="63"/>
        <v>0</v>
      </c>
      <c r="R241" s="47">
        <f t="shared" ca="1" si="64"/>
        <v>-1.4580882515158435E-3</v>
      </c>
      <c r="S241" s="47"/>
      <c r="T241" s="47"/>
      <c r="U241" s="47"/>
      <c r="V241" s="47"/>
      <c r="W241" s="47"/>
      <c r="X241" s="47"/>
      <c r="Y241" s="47"/>
      <c r="Z241" s="47"/>
      <c r="AA241" s="47"/>
      <c r="AB241" s="47"/>
      <c r="AC241" s="47"/>
      <c r="AD241" s="47"/>
      <c r="AE241" s="47"/>
      <c r="AF241" s="47"/>
      <c r="AG241" s="47"/>
      <c r="AH241" s="47"/>
      <c r="AI241" s="47"/>
    </row>
    <row r="242" spans="1:35">
      <c r="A242" s="78"/>
      <c r="B242" s="78"/>
      <c r="C242" s="78"/>
      <c r="D242" s="79">
        <f t="shared" si="50"/>
        <v>0</v>
      </c>
      <c r="E242" s="79">
        <f t="shared" si="51"/>
        <v>0</v>
      </c>
      <c r="F242" s="72">
        <f t="shared" si="52"/>
        <v>0</v>
      </c>
      <c r="G242" s="72">
        <f t="shared" si="53"/>
        <v>0</v>
      </c>
      <c r="H242" s="72">
        <f t="shared" si="54"/>
        <v>0</v>
      </c>
      <c r="I242" s="72">
        <f t="shared" si="55"/>
        <v>0</v>
      </c>
      <c r="J242" s="72">
        <f t="shared" si="56"/>
        <v>0</v>
      </c>
      <c r="K242" s="72">
        <f t="shared" si="57"/>
        <v>0</v>
      </c>
      <c r="L242" s="72">
        <f t="shared" si="58"/>
        <v>0</v>
      </c>
      <c r="M242" s="72">
        <f t="shared" ca="1" si="59"/>
        <v>1.4580882515158435E-3</v>
      </c>
      <c r="N242" s="72">
        <f t="shared" ca="1" si="60"/>
        <v>0</v>
      </c>
      <c r="O242" s="80">
        <f t="shared" ca="1" si="61"/>
        <v>0</v>
      </c>
      <c r="P242" s="72">
        <f t="shared" ca="1" si="62"/>
        <v>0</v>
      </c>
      <c r="Q242" s="72">
        <f t="shared" ca="1" si="63"/>
        <v>0</v>
      </c>
      <c r="R242" s="47">
        <f t="shared" ca="1" si="64"/>
        <v>-1.4580882515158435E-3</v>
      </c>
      <c r="S242" s="47"/>
      <c r="T242" s="47"/>
      <c r="U242" s="47"/>
      <c r="V242" s="47"/>
      <c r="W242" s="47"/>
      <c r="X242" s="47"/>
      <c r="Y242" s="47"/>
      <c r="Z242" s="47"/>
      <c r="AA242" s="47"/>
      <c r="AB242" s="47"/>
      <c r="AC242" s="47"/>
      <c r="AD242" s="47"/>
      <c r="AE242" s="47"/>
      <c r="AF242" s="47"/>
      <c r="AG242" s="47"/>
      <c r="AH242" s="47"/>
      <c r="AI242" s="47"/>
    </row>
    <row r="243" spans="1:35">
      <c r="A243" s="78"/>
      <c r="B243" s="78"/>
      <c r="C243" s="78"/>
      <c r="D243" s="79">
        <f t="shared" si="50"/>
        <v>0</v>
      </c>
      <c r="E243" s="79">
        <f t="shared" si="51"/>
        <v>0</v>
      </c>
      <c r="F243" s="72">
        <f t="shared" si="52"/>
        <v>0</v>
      </c>
      <c r="G243" s="72">
        <f t="shared" si="53"/>
        <v>0</v>
      </c>
      <c r="H243" s="72">
        <f t="shared" si="54"/>
        <v>0</v>
      </c>
      <c r="I243" s="72">
        <f t="shared" si="55"/>
        <v>0</v>
      </c>
      <c r="J243" s="72">
        <f t="shared" si="56"/>
        <v>0</v>
      </c>
      <c r="K243" s="72">
        <f t="shared" si="57"/>
        <v>0</v>
      </c>
      <c r="L243" s="72">
        <f t="shared" si="58"/>
        <v>0</v>
      </c>
      <c r="M243" s="72">
        <f t="shared" ca="1" si="59"/>
        <v>1.4580882515158435E-3</v>
      </c>
      <c r="N243" s="72">
        <f t="shared" ca="1" si="60"/>
        <v>0</v>
      </c>
      <c r="O243" s="80">
        <f t="shared" ca="1" si="61"/>
        <v>0</v>
      </c>
      <c r="P243" s="72">
        <f t="shared" ca="1" si="62"/>
        <v>0</v>
      </c>
      <c r="Q243" s="72">
        <f t="shared" ca="1" si="63"/>
        <v>0</v>
      </c>
      <c r="R243" s="47">
        <f t="shared" ca="1" si="64"/>
        <v>-1.4580882515158435E-3</v>
      </c>
      <c r="S243" s="47"/>
      <c r="T243" s="47"/>
      <c r="U243" s="47"/>
      <c r="V243" s="47"/>
      <c r="W243" s="47"/>
      <c r="X243" s="47"/>
      <c r="Y243" s="47"/>
      <c r="Z243" s="47"/>
      <c r="AA243" s="47"/>
      <c r="AB243" s="47"/>
      <c r="AC243" s="47"/>
      <c r="AD243" s="47"/>
      <c r="AE243" s="47"/>
      <c r="AF243" s="47"/>
      <c r="AG243" s="47"/>
      <c r="AH243" s="47"/>
      <c r="AI243" s="47"/>
    </row>
    <row r="244" spans="1:35">
      <c r="A244" s="78"/>
      <c r="B244" s="78"/>
      <c r="C244" s="78"/>
      <c r="D244" s="79">
        <f t="shared" si="50"/>
        <v>0</v>
      </c>
      <c r="E244" s="79">
        <f t="shared" si="51"/>
        <v>0</v>
      </c>
      <c r="F244" s="72">
        <f t="shared" si="52"/>
        <v>0</v>
      </c>
      <c r="G244" s="72">
        <f t="shared" si="53"/>
        <v>0</v>
      </c>
      <c r="H244" s="72">
        <f t="shared" si="54"/>
        <v>0</v>
      </c>
      <c r="I244" s="72">
        <f t="shared" si="55"/>
        <v>0</v>
      </c>
      <c r="J244" s="72">
        <f t="shared" si="56"/>
        <v>0</v>
      </c>
      <c r="K244" s="72">
        <f t="shared" si="57"/>
        <v>0</v>
      </c>
      <c r="L244" s="72">
        <f t="shared" si="58"/>
        <v>0</v>
      </c>
      <c r="M244" s="72">
        <f t="shared" ca="1" si="59"/>
        <v>1.4580882515158435E-3</v>
      </c>
      <c r="N244" s="72">
        <f t="shared" ca="1" si="60"/>
        <v>0</v>
      </c>
      <c r="O244" s="80">
        <f t="shared" ca="1" si="61"/>
        <v>0</v>
      </c>
      <c r="P244" s="72">
        <f t="shared" ca="1" si="62"/>
        <v>0</v>
      </c>
      <c r="Q244" s="72">
        <f t="shared" ca="1" si="63"/>
        <v>0</v>
      </c>
      <c r="R244" s="47">
        <f t="shared" ca="1" si="64"/>
        <v>-1.4580882515158435E-3</v>
      </c>
      <c r="S244" s="47"/>
      <c r="T244" s="47"/>
      <c r="U244" s="47"/>
      <c r="V244" s="47"/>
      <c r="W244" s="47"/>
      <c r="X244" s="47"/>
      <c r="Y244" s="47"/>
      <c r="Z244" s="47"/>
      <c r="AA244" s="47"/>
      <c r="AB244" s="47"/>
      <c r="AC244" s="47"/>
      <c r="AD244" s="47"/>
      <c r="AE244" s="47"/>
      <c r="AF244" s="47"/>
      <c r="AG244" s="47"/>
      <c r="AH244" s="47"/>
      <c r="AI244" s="47"/>
    </row>
    <row r="245" spans="1:35">
      <c r="A245" s="78"/>
      <c r="B245" s="78"/>
      <c r="C245" s="78"/>
      <c r="D245" s="79">
        <f t="shared" si="50"/>
        <v>0</v>
      </c>
      <c r="E245" s="79">
        <f t="shared" si="51"/>
        <v>0</v>
      </c>
      <c r="F245" s="72">
        <f t="shared" si="52"/>
        <v>0</v>
      </c>
      <c r="G245" s="72">
        <f t="shared" si="53"/>
        <v>0</v>
      </c>
      <c r="H245" s="72">
        <f t="shared" si="54"/>
        <v>0</v>
      </c>
      <c r="I245" s="72">
        <f t="shared" si="55"/>
        <v>0</v>
      </c>
      <c r="J245" s="72">
        <f t="shared" si="56"/>
        <v>0</v>
      </c>
      <c r="K245" s="72">
        <f t="shared" si="57"/>
        <v>0</v>
      </c>
      <c r="L245" s="72">
        <f t="shared" si="58"/>
        <v>0</v>
      </c>
      <c r="M245" s="72">
        <f t="shared" ca="1" si="59"/>
        <v>1.4580882515158435E-3</v>
      </c>
      <c r="N245" s="72">
        <f t="shared" ca="1" si="60"/>
        <v>0</v>
      </c>
      <c r="O245" s="80">
        <f t="shared" ca="1" si="61"/>
        <v>0</v>
      </c>
      <c r="P245" s="72">
        <f t="shared" ca="1" si="62"/>
        <v>0</v>
      </c>
      <c r="Q245" s="72">
        <f t="shared" ca="1" si="63"/>
        <v>0</v>
      </c>
      <c r="R245" s="47">
        <f t="shared" ca="1" si="64"/>
        <v>-1.4580882515158435E-3</v>
      </c>
      <c r="S245" s="47"/>
      <c r="T245" s="47"/>
      <c r="U245" s="47"/>
      <c r="V245" s="47"/>
      <c r="W245" s="47"/>
      <c r="X245" s="47"/>
      <c r="Y245" s="47"/>
      <c r="Z245" s="47"/>
      <c r="AA245" s="47"/>
      <c r="AB245" s="47"/>
      <c r="AC245" s="47"/>
      <c r="AD245" s="47"/>
      <c r="AE245" s="47"/>
      <c r="AF245" s="47"/>
      <c r="AG245" s="47"/>
      <c r="AH245" s="47"/>
      <c r="AI245" s="47"/>
    </row>
    <row r="246" spans="1:35">
      <c r="A246" s="78"/>
      <c r="B246" s="78"/>
      <c r="C246" s="78"/>
      <c r="D246" s="79">
        <f t="shared" si="50"/>
        <v>0</v>
      </c>
      <c r="E246" s="79">
        <f t="shared" si="51"/>
        <v>0</v>
      </c>
      <c r="F246" s="72">
        <f t="shared" si="52"/>
        <v>0</v>
      </c>
      <c r="G246" s="72">
        <f t="shared" si="53"/>
        <v>0</v>
      </c>
      <c r="H246" s="72">
        <f t="shared" si="54"/>
        <v>0</v>
      </c>
      <c r="I246" s="72">
        <f t="shared" si="55"/>
        <v>0</v>
      </c>
      <c r="J246" s="72">
        <f t="shared" si="56"/>
        <v>0</v>
      </c>
      <c r="K246" s="72">
        <f t="shared" si="57"/>
        <v>0</v>
      </c>
      <c r="L246" s="72">
        <f t="shared" si="58"/>
        <v>0</v>
      </c>
      <c r="M246" s="72">
        <f t="shared" ca="1" si="59"/>
        <v>1.4580882515158435E-3</v>
      </c>
      <c r="N246" s="72">
        <f t="shared" ca="1" si="60"/>
        <v>0</v>
      </c>
      <c r="O246" s="80">
        <f t="shared" ca="1" si="61"/>
        <v>0</v>
      </c>
      <c r="P246" s="72">
        <f t="shared" ca="1" si="62"/>
        <v>0</v>
      </c>
      <c r="Q246" s="72">
        <f t="shared" ca="1" si="63"/>
        <v>0</v>
      </c>
      <c r="R246" s="47">
        <f t="shared" ca="1" si="64"/>
        <v>-1.4580882515158435E-3</v>
      </c>
      <c r="S246" s="47"/>
      <c r="T246" s="47"/>
      <c r="U246" s="47"/>
      <c r="V246" s="47"/>
      <c r="W246" s="47"/>
      <c r="X246" s="47"/>
      <c r="Y246" s="47"/>
      <c r="Z246" s="47"/>
      <c r="AA246" s="47"/>
      <c r="AB246" s="47"/>
      <c r="AC246" s="47"/>
      <c r="AD246" s="47"/>
      <c r="AE246" s="47"/>
      <c r="AF246" s="47"/>
      <c r="AG246" s="47"/>
      <c r="AH246" s="47"/>
      <c r="AI246" s="47"/>
    </row>
    <row r="247" spans="1:35">
      <c r="A247" s="78"/>
      <c r="B247" s="78"/>
      <c r="C247" s="78"/>
      <c r="D247" s="79">
        <f t="shared" si="50"/>
        <v>0</v>
      </c>
      <c r="E247" s="79">
        <f t="shared" si="51"/>
        <v>0</v>
      </c>
      <c r="F247" s="72">
        <f t="shared" si="52"/>
        <v>0</v>
      </c>
      <c r="G247" s="72">
        <f t="shared" si="53"/>
        <v>0</v>
      </c>
      <c r="H247" s="72">
        <f t="shared" si="54"/>
        <v>0</v>
      </c>
      <c r="I247" s="72">
        <f t="shared" si="55"/>
        <v>0</v>
      </c>
      <c r="J247" s="72">
        <f t="shared" si="56"/>
        <v>0</v>
      </c>
      <c r="K247" s="72">
        <f t="shared" si="57"/>
        <v>0</v>
      </c>
      <c r="L247" s="72">
        <f t="shared" si="58"/>
        <v>0</v>
      </c>
      <c r="M247" s="72">
        <f t="shared" ca="1" si="59"/>
        <v>1.4580882515158435E-3</v>
      </c>
      <c r="N247" s="72">
        <f t="shared" ca="1" si="60"/>
        <v>0</v>
      </c>
      <c r="O247" s="80">
        <f t="shared" ca="1" si="61"/>
        <v>0</v>
      </c>
      <c r="P247" s="72">
        <f t="shared" ca="1" si="62"/>
        <v>0</v>
      </c>
      <c r="Q247" s="72">
        <f t="shared" ca="1" si="63"/>
        <v>0</v>
      </c>
      <c r="R247" s="47">
        <f t="shared" ca="1" si="64"/>
        <v>-1.4580882515158435E-3</v>
      </c>
      <c r="S247" s="47"/>
      <c r="T247" s="47"/>
      <c r="U247" s="47"/>
      <c r="V247" s="47"/>
      <c r="W247" s="47"/>
      <c r="X247" s="47"/>
      <c r="Y247" s="47"/>
      <c r="Z247" s="47"/>
      <c r="AA247" s="47"/>
      <c r="AB247" s="47"/>
      <c r="AC247" s="47"/>
      <c r="AD247" s="47"/>
      <c r="AE247" s="47"/>
      <c r="AF247" s="47"/>
      <c r="AG247" s="47"/>
      <c r="AH247" s="47"/>
      <c r="AI247" s="47"/>
    </row>
    <row r="248" spans="1:35">
      <c r="A248" s="78"/>
      <c r="B248" s="78"/>
      <c r="C248" s="78"/>
      <c r="D248" s="79">
        <f t="shared" si="50"/>
        <v>0</v>
      </c>
      <c r="E248" s="79">
        <f t="shared" si="51"/>
        <v>0</v>
      </c>
      <c r="F248" s="72">
        <f t="shared" si="52"/>
        <v>0</v>
      </c>
      <c r="G248" s="72">
        <f t="shared" si="53"/>
        <v>0</v>
      </c>
      <c r="H248" s="72">
        <f t="shared" si="54"/>
        <v>0</v>
      </c>
      <c r="I248" s="72">
        <f t="shared" si="55"/>
        <v>0</v>
      </c>
      <c r="J248" s="72">
        <f t="shared" si="56"/>
        <v>0</v>
      </c>
      <c r="K248" s="72">
        <f t="shared" si="57"/>
        <v>0</v>
      </c>
      <c r="L248" s="72">
        <f t="shared" si="58"/>
        <v>0</v>
      </c>
      <c r="M248" s="72">
        <f t="shared" ca="1" si="59"/>
        <v>1.4580882515158435E-3</v>
      </c>
      <c r="N248" s="72">
        <f t="shared" ca="1" si="60"/>
        <v>0</v>
      </c>
      <c r="O248" s="80">
        <f t="shared" ca="1" si="61"/>
        <v>0</v>
      </c>
      <c r="P248" s="72">
        <f t="shared" ca="1" si="62"/>
        <v>0</v>
      </c>
      <c r="Q248" s="72">
        <f t="shared" ca="1" si="63"/>
        <v>0</v>
      </c>
      <c r="R248" s="47">
        <f t="shared" ca="1" si="64"/>
        <v>-1.4580882515158435E-3</v>
      </c>
      <c r="S248" s="47"/>
      <c r="T248" s="47"/>
      <c r="U248" s="47"/>
      <c r="V248" s="47"/>
      <c r="W248" s="47"/>
      <c r="X248" s="47"/>
      <c r="Y248" s="47"/>
      <c r="Z248" s="47"/>
      <c r="AA248" s="47"/>
      <c r="AB248" s="47"/>
      <c r="AC248" s="47"/>
      <c r="AD248" s="47"/>
      <c r="AE248" s="47"/>
      <c r="AF248" s="47"/>
      <c r="AG248" s="47"/>
      <c r="AH248" s="47"/>
      <c r="AI248" s="47"/>
    </row>
    <row r="249" spans="1:35">
      <c r="A249" s="78"/>
      <c r="B249" s="78"/>
      <c r="C249" s="78"/>
      <c r="D249" s="79">
        <f t="shared" si="50"/>
        <v>0</v>
      </c>
      <c r="E249" s="79">
        <f t="shared" si="51"/>
        <v>0</v>
      </c>
      <c r="F249" s="72">
        <f t="shared" si="52"/>
        <v>0</v>
      </c>
      <c r="G249" s="72">
        <f t="shared" si="53"/>
        <v>0</v>
      </c>
      <c r="H249" s="72">
        <f t="shared" si="54"/>
        <v>0</v>
      </c>
      <c r="I249" s="72">
        <f t="shared" si="55"/>
        <v>0</v>
      </c>
      <c r="J249" s="72">
        <f t="shared" si="56"/>
        <v>0</v>
      </c>
      <c r="K249" s="72">
        <f t="shared" si="57"/>
        <v>0</v>
      </c>
      <c r="L249" s="72">
        <f t="shared" si="58"/>
        <v>0</v>
      </c>
      <c r="M249" s="72">
        <f t="shared" ca="1" si="59"/>
        <v>1.4580882515158435E-3</v>
      </c>
      <c r="N249" s="72">
        <f t="shared" ca="1" si="60"/>
        <v>0</v>
      </c>
      <c r="O249" s="80">
        <f t="shared" ca="1" si="61"/>
        <v>0</v>
      </c>
      <c r="P249" s="72">
        <f t="shared" ca="1" si="62"/>
        <v>0</v>
      </c>
      <c r="Q249" s="72">
        <f t="shared" ca="1" si="63"/>
        <v>0</v>
      </c>
      <c r="R249" s="47">
        <f t="shared" ca="1" si="64"/>
        <v>-1.4580882515158435E-3</v>
      </c>
      <c r="S249" s="47"/>
      <c r="T249" s="47"/>
      <c r="U249" s="47"/>
      <c r="V249" s="47"/>
      <c r="W249" s="47"/>
      <c r="X249" s="47"/>
      <c r="Y249" s="47"/>
      <c r="Z249" s="47"/>
      <c r="AA249" s="47"/>
      <c r="AB249" s="47"/>
      <c r="AC249" s="47"/>
      <c r="AD249" s="47"/>
      <c r="AE249" s="47"/>
      <c r="AF249" s="47"/>
      <c r="AG249" s="47"/>
      <c r="AH249" s="47"/>
      <c r="AI249" s="47"/>
    </row>
    <row r="250" spans="1:35">
      <c r="A250" s="78"/>
      <c r="B250" s="78"/>
      <c r="C250" s="78"/>
      <c r="D250" s="79">
        <f t="shared" si="50"/>
        <v>0</v>
      </c>
      <c r="E250" s="79">
        <f t="shared" si="51"/>
        <v>0</v>
      </c>
      <c r="F250" s="72">
        <f t="shared" si="52"/>
        <v>0</v>
      </c>
      <c r="G250" s="72">
        <f t="shared" si="53"/>
        <v>0</v>
      </c>
      <c r="H250" s="72">
        <f t="shared" si="54"/>
        <v>0</v>
      </c>
      <c r="I250" s="72">
        <f t="shared" si="55"/>
        <v>0</v>
      </c>
      <c r="J250" s="72">
        <f t="shared" si="56"/>
        <v>0</v>
      </c>
      <c r="K250" s="72">
        <f t="shared" si="57"/>
        <v>0</v>
      </c>
      <c r="L250" s="72">
        <f t="shared" si="58"/>
        <v>0</v>
      </c>
      <c r="M250" s="72">
        <f t="shared" ca="1" si="59"/>
        <v>1.4580882515158435E-3</v>
      </c>
      <c r="N250" s="72">
        <f t="shared" ca="1" si="60"/>
        <v>0</v>
      </c>
      <c r="O250" s="80">
        <f t="shared" ca="1" si="61"/>
        <v>0</v>
      </c>
      <c r="P250" s="72">
        <f t="shared" ca="1" si="62"/>
        <v>0</v>
      </c>
      <c r="Q250" s="72">
        <f t="shared" ca="1" si="63"/>
        <v>0</v>
      </c>
      <c r="R250" s="47">
        <f t="shared" ca="1" si="64"/>
        <v>-1.4580882515158435E-3</v>
      </c>
      <c r="S250" s="47"/>
      <c r="T250" s="47"/>
      <c r="U250" s="47"/>
      <c r="V250" s="47"/>
      <c r="W250" s="47"/>
      <c r="X250" s="47"/>
      <c r="Y250" s="47"/>
      <c r="Z250" s="47"/>
      <c r="AA250" s="47"/>
      <c r="AB250" s="47"/>
      <c r="AC250" s="47"/>
      <c r="AD250" s="47"/>
      <c r="AE250" s="47"/>
      <c r="AF250" s="47"/>
      <c r="AG250" s="47"/>
      <c r="AH250" s="47"/>
      <c r="AI250" s="47"/>
    </row>
    <row r="251" spans="1:35">
      <c r="A251" s="78"/>
      <c r="B251" s="78"/>
      <c r="C251" s="78"/>
      <c r="D251" s="79">
        <f t="shared" si="50"/>
        <v>0</v>
      </c>
      <c r="E251" s="79">
        <f t="shared" si="51"/>
        <v>0</v>
      </c>
      <c r="F251" s="72">
        <f t="shared" si="52"/>
        <v>0</v>
      </c>
      <c r="G251" s="72">
        <f t="shared" si="53"/>
        <v>0</v>
      </c>
      <c r="H251" s="72">
        <f t="shared" si="54"/>
        <v>0</v>
      </c>
      <c r="I251" s="72">
        <f t="shared" si="55"/>
        <v>0</v>
      </c>
      <c r="J251" s="72">
        <f t="shared" si="56"/>
        <v>0</v>
      </c>
      <c r="K251" s="72">
        <f t="shared" si="57"/>
        <v>0</v>
      </c>
      <c r="L251" s="72">
        <f t="shared" si="58"/>
        <v>0</v>
      </c>
      <c r="M251" s="72">
        <f t="shared" ca="1" si="59"/>
        <v>1.4580882515158435E-3</v>
      </c>
      <c r="N251" s="72">
        <f t="shared" ca="1" si="60"/>
        <v>0</v>
      </c>
      <c r="O251" s="80">
        <f t="shared" ca="1" si="61"/>
        <v>0</v>
      </c>
      <c r="P251" s="72">
        <f t="shared" ca="1" si="62"/>
        <v>0</v>
      </c>
      <c r="Q251" s="72">
        <f t="shared" ca="1" si="63"/>
        <v>0</v>
      </c>
      <c r="R251" s="47">
        <f t="shared" ca="1" si="64"/>
        <v>-1.4580882515158435E-3</v>
      </c>
      <c r="S251" s="47"/>
      <c r="T251" s="47"/>
      <c r="U251" s="47"/>
      <c r="V251" s="47"/>
      <c r="W251" s="47"/>
      <c r="X251" s="47"/>
      <c r="Y251" s="47"/>
      <c r="Z251" s="47"/>
      <c r="AA251" s="47"/>
      <c r="AB251" s="47"/>
      <c r="AC251" s="47"/>
      <c r="AD251" s="47"/>
      <c r="AE251" s="47"/>
      <c r="AF251" s="47"/>
      <c r="AG251" s="47"/>
      <c r="AH251" s="47"/>
      <c r="AI251" s="47"/>
    </row>
    <row r="252" spans="1:35">
      <c r="A252" s="78"/>
      <c r="B252" s="78"/>
      <c r="C252" s="78"/>
      <c r="D252" s="79">
        <f t="shared" si="50"/>
        <v>0</v>
      </c>
      <c r="E252" s="79">
        <f t="shared" si="51"/>
        <v>0</v>
      </c>
      <c r="F252" s="72">
        <f t="shared" si="52"/>
        <v>0</v>
      </c>
      <c r="G252" s="72">
        <f t="shared" si="53"/>
        <v>0</v>
      </c>
      <c r="H252" s="72">
        <f t="shared" si="54"/>
        <v>0</v>
      </c>
      <c r="I252" s="72">
        <f t="shared" si="55"/>
        <v>0</v>
      </c>
      <c r="J252" s="72">
        <f t="shared" si="56"/>
        <v>0</v>
      </c>
      <c r="K252" s="72">
        <f t="shared" si="57"/>
        <v>0</v>
      </c>
      <c r="L252" s="72">
        <f t="shared" si="58"/>
        <v>0</v>
      </c>
      <c r="M252" s="72">
        <f t="shared" ca="1" si="59"/>
        <v>1.4580882515158435E-3</v>
      </c>
      <c r="N252" s="72">
        <f t="shared" ca="1" si="60"/>
        <v>0</v>
      </c>
      <c r="O252" s="80">
        <f t="shared" ca="1" si="61"/>
        <v>0</v>
      </c>
      <c r="P252" s="72">
        <f t="shared" ca="1" si="62"/>
        <v>0</v>
      </c>
      <c r="Q252" s="72">
        <f t="shared" ca="1" si="63"/>
        <v>0</v>
      </c>
      <c r="R252" s="47">
        <f t="shared" ca="1" si="64"/>
        <v>-1.4580882515158435E-3</v>
      </c>
      <c r="S252" s="47"/>
      <c r="T252" s="47"/>
      <c r="U252" s="47"/>
      <c r="V252" s="47"/>
      <c r="W252" s="47"/>
      <c r="X252" s="47"/>
      <c r="Y252" s="47"/>
      <c r="Z252" s="47"/>
      <c r="AA252" s="47"/>
      <c r="AB252" s="47"/>
      <c r="AC252" s="47"/>
      <c r="AD252" s="47"/>
      <c r="AE252" s="47"/>
      <c r="AF252" s="47"/>
      <c r="AG252" s="47"/>
      <c r="AH252" s="47"/>
      <c r="AI252" s="47"/>
    </row>
    <row r="253" spans="1:35">
      <c r="A253" s="78"/>
      <c r="B253" s="78"/>
      <c r="C253" s="78"/>
      <c r="D253" s="79">
        <f t="shared" si="50"/>
        <v>0</v>
      </c>
      <c r="E253" s="79">
        <f t="shared" si="51"/>
        <v>0</v>
      </c>
      <c r="F253" s="72">
        <f t="shared" si="52"/>
        <v>0</v>
      </c>
      <c r="G253" s="72">
        <f t="shared" si="53"/>
        <v>0</v>
      </c>
      <c r="H253" s="72">
        <f t="shared" si="54"/>
        <v>0</v>
      </c>
      <c r="I253" s="72">
        <f t="shared" si="55"/>
        <v>0</v>
      </c>
      <c r="J253" s="72">
        <f t="shared" si="56"/>
        <v>0</v>
      </c>
      <c r="K253" s="72">
        <f t="shared" si="57"/>
        <v>0</v>
      </c>
      <c r="L253" s="72">
        <f t="shared" si="58"/>
        <v>0</v>
      </c>
      <c r="M253" s="72">
        <f t="shared" ca="1" si="59"/>
        <v>1.4580882515158435E-3</v>
      </c>
      <c r="N253" s="72">
        <f t="shared" ca="1" si="60"/>
        <v>0</v>
      </c>
      <c r="O253" s="80">
        <f t="shared" ca="1" si="61"/>
        <v>0</v>
      </c>
      <c r="P253" s="72">
        <f t="shared" ca="1" si="62"/>
        <v>0</v>
      </c>
      <c r="Q253" s="72">
        <f t="shared" ca="1" si="63"/>
        <v>0</v>
      </c>
      <c r="R253" s="47">
        <f t="shared" ca="1" si="64"/>
        <v>-1.4580882515158435E-3</v>
      </c>
      <c r="S253" s="47"/>
      <c r="T253" s="47"/>
      <c r="U253" s="47"/>
      <c r="V253" s="47"/>
      <c r="W253" s="47"/>
      <c r="X253" s="47"/>
      <c r="Y253" s="47"/>
      <c r="Z253" s="47"/>
      <c r="AA253" s="47"/>
      <c r="AB253" s="47"/>
      <c r="AC253" s="47"/>
      <c r="AD253" s="47"/>
      <c r="AE253" s="47"/>
      <c r="AF253" s="47"/>
      <c r="AG253" s="47"/>
      <c r="AH253" s="47"/>
      <c r="AI253" s="47"/>
    </row>
    <row r="254" spans="1:35">
      <c r="A254" s="78"/>
      <c r="B254" s="78"/>
      <c r="C254" s="78"/>
      <c r="D254" s="79">
        <f t="shared" si="50"/>
        <v>0</v>
      </c>
      <c r="E254" s="79">
        <f t="shared" si="51"/>
        <v>0</v>
      </c>
      <c r="F254" s="72">
        <f t="shared" si="52"/>
        <v>0</v>
      </c>
      <c r="G254" s="72">
        <f t="shared" si="53"/>
        <v>0</v>
      </c>
      <c r="H254" s="72">
        <f t="shared" si="54"/>
        <v>0</v>
      </c>
      <c r="I254" s="72">
        <f t="shared" si="55"/>
        <v>0</v>
      </c>
      <c r="J254" s="72">
        <f t="shared" si="56"/>
        <v>0</v>
      </c>
      <c r="K254" s="72">
        <f t="shared" si="57"/>
        <v>0</v>
      </c>
      <c r="L254" s="72">
        <f t="shared" si="58"/>
        <v>0</v>
      </c>
      <c r="M254" s="72">
        <f t="shared" ca="1" si="59"/>
        <v>1.4580882515158435E-3</v>
      </c>
      <c r="N254" s="72">
        <f t="shared" ca="1" si="60"/>
        <v>0</v>
      </c>
      <c r="O254" s="80">
        <f t="shared" ca="1" si="61"/>
        <v>0</v>
      </c>
      <c r="P254" s="72">
        <f t="shared" ca="1" si="62"/>
        <v>0</v>
      </c>
      <c r="Q254" s="72">
        <f t="shared" ca="1" si="63"/>
        <v>0</v>
      </c>
      <c r="R254" s="47">
        <f t="shared" ca="1" si="64"/>
        <v>-1.4580882515158435E-3</v>
      </c>
      <c r="S254" s="47"/>
      <c r="T254" s="47"/>
      <c r="U254" s="47"/>
      <c r="V254" s="47"/>
      <c r="W254" s="47"/>
      <c r="X254" s="47"/>
      <c r="Y254" s="47"/>
      <c r="Z254" s="47"/>
      <c r="AA254" s="47"/>
      <c r="AB254" s="47"/>
      <c r="AC254" s="47"/>
      <c r="AD254" s="47"/>
      <c r="AE254" s="47"/>
      <c r="AF254" s="47"/>
      <c r="AG254" s="47"/>
      <c r="AH254" s="47"/>
      <c r="AI254" s="47"/>
    </row>
    <row r="255" spans="1:35">
      <c r="A255" s="78"/>
      <c r="B255" s="78"/>
      <c r="C255" s="78"/>
      <c r="D255" s="79">
        <f t="shared" si="50"/>
        <v>0</v>
      </c>
      <c r="E255" s="79">
        <f t="shared" si="51"/>
        <v>0</v>
      </c>
      <c r="F255" s="72">
        <f t="shared" si="52"/>
        <v>0</v>
      </c>
      <c r="G255" s="72">
        <f t="shared" si="53"/>
        <v>0</v>
      </c>
      <c r="H255" s="72">
        <f t="shared" si="54"/>
        <v>0</v>
      </c>
      <c r="I255" s="72">
        <f t="shared" si="55"/>
        <v>0</v>
      </c>
      <c r="J255" s="72">
        <f t="shared" si="56"/>
        <v>0</v>
      </c>
      <c r="K255" s="72">
        <f t="shared" si="57"/>
        <v>0</v>
      </c>
      <c r="L255" s="72">
        <f t="shared" si="58"/>
        <v>0</v>
      </c>
      <c r="M255" s="72">
        <f t="shared" ca="1" si="59"/>
        <v>1.4580882515158435E-3</v>
      </c>
      <c r="N255" s="72">
        <f t="shared" ca="1" si="60"/>
        <v>0</v>
      </c>
      <c r="O255" s="80">
        <f t="shared" ca="1" si="61"/>
        <v>0</v>
      </c>
      <c r="P255" s="72">
        <f t="shared" ca="1" si="62"/>
        <v>0</v>
      </c>
      <c r="Q255" s="72">
        <f t="shared" ca="1" si="63"/>
        <v>0</v>
      </c>
      <c r="R255" s="47">
        <f t="shared" ca="1" si="64"/>
        <v>-1.4580882515158435E-3</v>
      </c>
      <c r="S255" s="47"/>
      <c r="T255" s="47"/>
      <c r="U255" s="47"/>
      <c r="V255" s="47"/>
      <c r="W255" s="47"/>
      <c r="X255" s="47"/>
      <c r="Y255" s="47"/>
      <c r="Z255" s="47"/>
      <c r="AA255" s="47"/>
      <c r="AB255" s="47"/>
      <c r="AC255" s="47"/>
      <c r="AD255" s="47"/>
      <c r="AE255" s="47"/>
      <c r="AF255" s="47"/>
      <c r="AG255" s="47"/>
      <c r="AH255" s="47"/>
      <c r="AI255" s="47"/>
    </row>
    <row r="256" spans="1:35">
      <c r="A256" s="78"/>
      <c r="B256" s="78"/>
      <c r="C256" s="78"/>
      <c r="D256" s="79">
        <f t="shared" si="50"/>
        <v>0</v>
      </c>
      <c r="E256" s="79">
        <f t="shared" si="51"/>
        <v>0</v>
      </c>
      <c r="F256" s="72">
        <f t="shared" si="52"/>
        <v>0</v>
      </c>
      <c r="G256" s="72">
        <f t="shared" si="53"/>
        <v>0</v>
      </c>
      <c r="H256" s="72">
        <f t="shared" si="54"/>
        <v>0</v>
      </c>
      <c r="I256" s="72">
        <f t="shared" si="55"/>
        <v>0</v>
      </c>
      <c r="J256" s="72">
        <f t="shared" si="56"/>
        <v>0</v>
      </c>
      <c r="K256" s="72">
        <f t="shared" si="57"/>
        <v>0</v>
      </c>
      <c r="L256" s="72">
        <f t="shared" si="58"/>
        <v>0</v>
      </c>
      <c r="M256" s="72">
        <f t="shared" ca="1" si="59"/>
        <v>1.4580882515158435E-3</v>
      </c>
      <c r="N256" s="72">
        <f t="shared" ca="1" si="60"/>
        <v>0</v>
      </c>
      <c r="O256" s="80">
        <f t="shared" ca="1" si="61"/>
        <v>0</v>
      </c>
      <c r="P256" s="72">
        <f t="shared" ca="1" si="62"/>
        <v>0</v>
      </c>
      <c r="Q256" s="72">
        <f t="shared" ca="1" si="63"/>
        <v>0</v>
      </c>
      <c r="R256" s="47">
        <f t="shared" ca="1" si="64"/>
        <v>-1.4580882515158435E-3</v>
      </c>
      <c r="S256" s="47"/>
      <c r="T256" s="47"/>
      <c r="U256" s="47"/>
      <c r="V256" s="47"/>
      <c r="W256" s="47"/>
      <c r="X256" s="47"/>
      <c r="Y256" s="47"/>
      <c r="Z256" s="47"/>
      <c r="AA256" s="47"/>
      <c r="AB256" s="47"/>
      <c r="AC256" s="47"/>
      <c r="AD256" s="47"/>
      <c r="AE256" s="47"/>
      <c r="AF256" s="47"/>
      <c r="AG256" s="47"/>
      <c r="AH256" s="47"/>
      <c r="AI256" s="47"/>
    </row>
    <row r="257" spans="1:35">
      <c r="A257" s="78"/>
      <c r="B257" s="78"/>
      <c r="C257" s="78"/>
      <c r="D257" s="79">
        <f t="shared" si="50"/>
        <v>0</v>
      </c>
      <c r="E257" s="79">
        <f t="shared" si="51"/>
        <v>0</v>
      </c>
      <c r="F257" s="72">
        <f t="shared" si="52"/>
        <v>0</v>
      </c>
      <c r="G257" s="72">
        <f t="shared" si="53"/>
        <v>0</v>
      </c>
      <c r="H257" s="72">
        <f t="shared" si="54"/>
        <v>0</v>
      </c>
      <c r="I257" s="72">
        <f t="shared" si="55"/>
        <v>0</v>
      </c>
      <c r="J257" s="72">
        <f t="shared" si="56"/>
        <v>0</v>
      </c>
      <c r="K257" s="72">
        <f t="shared" si="57"/>
        <v>0</v>
      </c>
      <c r="L257" s="72">
        <f t="shared" si="58"/>
        <v>0</v>
      </c>
      <c r="M257" s="72">
        <f t="shared" ca="1" si="59"/>
        <v>1.4580882515158435E-3</v>
      </c>
      <c r="N257" s="72">
        <f t="shared" ca="1" si="60"/>
        <v>0</v>
      </c>
      <c r="O257" s="80">
        <f t="shared" ca="1" si="61"/>
        <v>0</v>
      </c>
      <c r="P257" s="72">
        <f t="shared" ca="1" si="62"/>
        <v>0</v>
      </c>
      <c r="Q257" s="72">
        <f t="shared" ca="1" si="63"/>
        <v>0</v>
      </c>
      <c r="R257" s="47">
        <f t="shared" ca="1" si="64"/>
        <v>-1.4580882515158435E-3</v>
      </c>
      <c r="S257" s="47"/>
      <c r="T257" s="47"/>
      <c r="U257" s="47"/>
      <c r="V257" s="47"/>
      <c r="W257" s="47"/>
      <c r="X257" s="47"/>
      <c r="Y257" s="47"/>
      <c r="Z257" s="47"/>
      <c r="AA257" s="47"/>
      <c r="AB257" s="47"/>
      <c r="AC257" s="47"/>
      <c r="AD257" s="47"/>
      <c r="AE257" s="47"/>
      <c r="AF257" s="47"/>
      <c r="AG257" s="47"/>
      <c r="AH257" s="47"/>
      <c r="AI257" s="47"/>
    </row>
    <row r="258" spans="1:35">
      <c r="A258" s="78"/>
      <c r="B258" s="78"/>
      <c r="C258" s="78"/>
      <c r="D258" s="79">
        <f t="shared" si="50"/>
        <v>0</v>
      </c>
      <c r="E258" s="79">
        <f t="shared" si="51"/>
        <v>0</v>
      </c>
      <c r="F258" s="72">
        <f t="shared" si="52"/>
        <v>0</v>
      </c>
      <c r="G258" s="72">
        <f t="shared" si="53"/>
        <v>0</v>
      </c>
      <c r="H258" s="72">
        <f t="shared" si="54"/>
        <v>0</v>
      </c>
      <c r="I258" s="72">
        <f t="shared" si="55"/>
        <v>0</v>
      </c>
      <c r="J258" s="72">
        <f t="shared" si="56"/>
        <v>0</v>
      </c>
      <c r="K258" s="72">
        <f t="shared" si="57"/>
        <v>0</v>
      </c>
      <c r="L258" s="72">
        <f t="shared" si="58"/>
        <v>0</v>
      </c>
      <c r="M258" s="72">
        <f t="shared" ca="1" si="59"/>
        <v>1.4580882515158435E-3</v>
      </c>
      <c r="N258" s="72">
        <f t="shared" ca="1" si="60"/>
        <v>0</v>
      </c>
      <c r="O258" s="80">
        <f t="shared" ca="1" si="61"/>
        <v>0</v>
      </c>
      <c r="P258" s="72">
        <f t="shared" ca="1" si="62"/>
        <v>0</v>
      </c>
      <c r="Q258" s="72">
        <f t="shared" ca="1" si="63"/>
        <v>0</v>
      </c>
      <c r="R258" s="47">
        <f t="shared" ca="1" si="64"/>
        <v>-1.4580882515158435E-3</v>
      </c>
      <c r="S258" s="47"/>
      <c r="T258" s="47"/>
      <c r="U258" s="47"/>
      <c r="V258" s="47"/>
      <c r="W258" s="47"/>
      <c r="X258" s="47"/>
      <c r="Y258" s="47"/>
      <c r="Z258" s="47"/>
      <c r="AA258" s="47"/>
      <c r="AB258" s="47"/>
      <c r="AC258" s="47"/>
      <c r="AD258" s="47"/>
      <c r="AE258" s="47"/>
      <c r="AF258" s="47"/>
      <c r="AG258" s="47"/>
      <c r="AH258" s="47"/>
      <c r="AI258" s="47"/>
    </row>
    <row r="259" spans="1:35">
      <c r="A259" s="78"/>
      <c r="B259" s="78"/>
      <c r="C259" s="78"/>
      <c r="D259" s="79">
        <f t="shared" si="50"/>
        <v>0</v>
      </c>
      <c r="E259" s="79">
        <f t="shared" si="51"/>
        <v>0</v>
      </c>
      <c r="F259" s="72">
        <f t="shared" si="52"/>
        <v>0</v>
      </c>
      <c r="G259" s="72">
        <f t="shared" si="53"/>
        <v>0</v>
      </c>
      <c r="H259" s="72">
        <f t="shared" si="54"/>
        <v>0</v>
      </c>
      <c r="I259" s="72">
        <f t="shared" si="55"/>
        <v>0</v>
      </c>
      <c r="J259" s="72">
        <f t="shared" si="56"/>
        <v>0</v>
      </c>
      <c r="K259" s="72">
        <f t="shared" si="57"/>
        <v>0</v>
      </c>
      <c r="L259" s="72">
        <f t="shared" si="58"/>
        <v>0</v>
      </c>
      <c r="M259" s="72">
        <f t="shared" ca="1" si="59"/>
        <v>1.4580882515158435E-3</v>
      </c>
      <c r="N259" s="72">
        <f t="shared" ca="1" si="60"/>
        <v>0</v>
      </c>
      <c r="O259" s="80">
        <f t="shared" ca="1" si="61"/>
        <v>0</v>
      </c>
      <c r="P259" s="72">
        <f t="shared" ca="1" si="62"/>
        <v>0</v>
      </c>
      <c r="Q259" s="72">
        <f t="shared" ca="1" si="63"/>
        <v>0</v>
      </c>
      <c r="R259" s="47">
        <f t="shared" ca="1" si="64"/>
        <v>-1.4580882515158435E-3</v>
      </c>
      <c r="S259" s="47"/>
      <c r="T259" s="47"/>
      <c r="U259" s="47"/>
      <c r="V259" s="47"/>
      <c r="W259" s="47"/>
      <c r="X259" s="47"/>
      <c r="Y259" s="47"/>
      <c r="Z259" s="47"/>
      <c r="AA259" s="47"/>
      <c r="AB259" s="47"/>
      <c r="AC259" s="47"/>
      <c r="AD259" s="47"/>
      <c r="AE259" s="47"/>
      <c r="AF259" s="47"/>
      <c r="AG259" s="47"/>
      <c r="AH259" s="47"/>
      <c r="AI259" s="47"/>
    </row>
    <row r="260" spans="1:35">
      <c r="A260" s="78"/>
      <c r="B260" s="78"/>
      <c r="C260" s="78"/>
      <c r="D260" s="79">
        <f t="shared" si="50"/>
        <v>0</v>
      </c>
      <c r="E260" s="79">
        <f t="shared" si="51"/>
        <v>0</v>
      </c>
      <c r="F260" s="72">
        <f t="shared" si="52"/>
        <v>0</v>
      </c>
      <c r="G260" s="72">
        <f t="shared" si="53"/>
        <v>0</v>
      </c>
      <c r="H260" s="72">
        <f t="shared" si="54"/>
        <v>0</v>
      </c>
      <c r="I260" s="72">
        <f t="shared" si="55"/>
        <v>0</v>
      </c>
      <c r="J260" s="72">
        <f t="shared" si="56"/>
        <v>0</v>
      </c>
      <c r="K260" s="72">
        <f t="shared" si="57"/>
        <v>0</v>
      </c>
      <c r="L260" s="72">
        <f t="shared" si="58"/>
        <v>0</v>
      </c>
      <c r="M260" s="72">
        <f t="shared" ca="1" si="59"/>
        <v>1.4580882515158435E-3</v>
      </c>
      <c r="N260" s="72">
        <f t="shared" ca="1" si="60"/>
        <v>0</v>
      </c>
      <c r="O260" s="80">
        <f t="shared" ca="1" si="61"/>
        <v>0</v>
      </c>
      <c r="P260" s="72">
        <f t="shared" ca="1" si="62"/>
        <v>0</v>
      </c>
      <c r="Q260" s="72">
        <f t="shared" ca="1" si="63"/>
        <v>0</v>
      </c>
      <c r="R260" s="47">
        <f t="shared" ca="1" si="64"/>
        <v>-1.4580882515158435E-3</v>
      </c>
      <c r="S260" s="47"/>
      <c r="T260" s="47"/>
      <c r="U260" s="47"/>
      <c r="V260" s="47"/>
      <c r="W260" s="47"/>
      <c r="X260" s="47"/>
      <c r="Y260" s="47"/>
      <c r="Z260" s="47"/>
      <c r="AA260" s="47"/>
      <c r="AB260" s="47"/>
      <c r="AC260" s="47"/>
      <c r="AD260" s="47"/>
      <c r="AE260" s="47"/>
      <c r="AF260" s="47"/>
      <c r="AG260" s="47"/>
      <c r="AH260" s="47"/>
      <c r="AI260" s="47"/>
    </row>
    <row r="261" spans="1:35">
      <c r="A261" s="78"/>
      <c r="B261" s="78"/>
      <c r="C261" s="78"/>
      <c r="D261" s="79">
        <f t="shared" si="50"/>
        <v>0</v>
      </c>
      <c r="E261" s="79">
        <f t="shared" si="51"/>
        <v>0</v>
      </c>
      <c r="F261" s="72">
        <f t="shared" si="52"/>
        <v>0</v>
      </c>
      <c r="G261" s="72">
        <f t="shared" si="53"/>
        <v>0</v>
      </c>
      <c r="H261" s="72">
        <f t="shared" si="54"/>
        <v>0</v>
      </c>
      <c r="I261" s="72">
        <f t="shared" si="55"/>
        <v>0</v>
      </c>
      <c r="J261" s="72">
        <f t="shared" si="56"/>
        <v>0</v>
      </c>
      <c r="K261" s="72">
        <f t="shared" si="57"/>
        <v>0</v>
      </c>
      <c r="L261" s="72">
        <f t="shared" si="58"/>
        <v>0</v>
      </c>
      <c r="M261" s="72">
        <f t="shared" ca="1" si="59"/>
        <v>1.4580882515158435E-3</v>
      </c>
      <c r="N261" s="72">
        <f t="shared" ca="1" si="60"/>
        <v>0</v>
      </c>
      <c r="O261" s="80">
        <f t="shared" ca="1" si="61"/>
        <v>0</v>
      </c>
      <c r="P261" s="72">
        <f t="shared" ca="1" si="62"/>
        <v>0</v>
      </c>
      <c r="Q261" s="72">
        <f t="shared" ca="1" si="63"/>
        <v>0</v>
      </c>
      <c r="R261" s="47">
        <f t="shared" ca="1" si="64"/>
        <v>-1.4580882515158435E-3</v>
      </c>
      <c r="S261" s="47"/>
      <c r="T261" s="47"/>
      <c r="U261" s="47"/>
      <c r="V261" s="47"/>
      <c r="W261" s="47"/>
      <c r="X261" s="47"/>
      <c r="Y261" s="47"/>
      <c r="Z261" s="47"/>
      <c r="AA261" s="47"/>
      <c r="AB261" s="47"/>
      <c r="AC261" s="47"/>
      <c r="AD261" s="47"/>
      <c r="AE261" s="47"/>
      <c r="AF261" s="47"/>
      <c r="AG261" s="47"/>
      <c r="AH261" s="47"/>
      <c r="AI261" s="47"/>
    </row>
    <row r="262" spans="1:35">
      <c r="A262" s="78"/>
      <c r="B262" s="78"/>
      <c r="C262" s="78"/>
      <c r="D262" s="79">
        <f t="shared" si="50"/>
        <v>0</v>
      </c>
      <c r="E262" s="79">
        <f t="shared" si="51"/>
        <v>0</v>
      </c>
      <c r="F262" s="72">
        <f t="shared" si="52"/>
        <v>0</v>
      </c>
      <c r="G262" s="72">
        <f t="shared" si="53"/>
        <v>0</v>
      </c>
      <c r="H262" s="72">
        <f t="shared" si="54"/>
        <v>0</v>
      </c>
      <c r="I262" s="72">
        <f t="shared" si="55"/>
        <v>0</v>
      </c>
      <c r="J262" s="72">
        <f t="shared" si="56"/>
        <v>0</v>
      </c>
      <c r="K262" s="72">
        <f t="shared" si="57"/>
        <v>0</v>
      </c>
      <c r="L262" s="72">
        <f t="shared" si="58"/>
        <v>0</v>
      </c>
      <c r="M262" s="72">
        <f t="shared" ca="1" si="59"/>
        <v>1.4580882515158435E-3</v>
      </c>
      <c r="N262" s="72">
        <f t="shared" ca="1" si="60"/>
        <v>0</v>
      </c>
      <c r="O262" s="80">
        <f t="shared" ca="1" si="61"/>
        <v>0</v>
      </c>
      <c r="P262" s="72">
        <f t="shared" ca="1" si="62"/>
        <v>0</v>
      </c>
      <c r="Q262" s="72">
        <f t="shared" ca="1" si="63"/>
        <v>0</v>
      </c>
      <c r="R262" s="47">
        <f t="shared" ca="1" si="64"/>
        <v>-1.4580882515158435E-3</v>
      </c>
      <c r="S262" s="47"/>
      <c r="T262" s="47"/>
      <c r="U262" s="47"/>
      <c r="V262" s="47"/>
      <c r="W262" s="47"/>
      <c r="X262" s="47"/>
      <c r="Y262" s="47"/>
      <c r="Z262" s="47"/>
      <c r="AA262" s="47"/>
      <c r="AB262" s="47"/>
      <c r="AC262" s="47"/>
      <c r="AD262" s="47"/>
      <c r="AE262" s="47"/>
      <c r="AF262" s="47"/>
      <c r="AG262" s="47"/>
      <c r="AH262" s="47"/>
      <c r="AI262" s="47"/>
    </row>
    <row r="263" spans="1:35">
      <c r="A263" s="78"/>
      <c r="B263" s="78"/>
      <c r="C263" s="78"/>
      <c r="D263" s="79">
        <f t="shared" si="50"/>
        <v>0</v>
      </c>
      <c r="E263" s="79">
        <f t="shared" si="51"/>
        <v>0</v>
      </c>
      <c r="F263" s="72">
        <f t="shared" si="52"/>
        <v>0</v>
      </c>
      <c r="G263" s="72">
        <f t="shared" si="53"/>
        <v>0</v>
      </c>
      <c r="H263" s="72">
        <f t="shared" si="54"/>
        <v>0</v>
      </c>
      <c r="I263" s="72">
        <f t="shared" si="55"/>
        <v>0</v>
      </c>
      <c r="J263" s="72">
        <f t="shared" si="56"/>
        <v>0</v>
      </c>
      <c r="K263" s="72">
        <f t="shared" si="57"/>
        <v>0</v>
      </c>
      <c r="L263" s="72">
        <f t="shared" si="58"/>
        <v>0</v>
      </c>
      <c r="M263" s="72">
        <f t="shared" ca="1" si="59"/>
        <v>1.4580882515158435E-3</v>
      </c>
      <c r="N263" s="72">
        <f t="shared" ca="1" si="60"/>
        <v>0</v>
      </c>
      <c r="O263" s="80">
        <f t="shared" ca="1" si="61"/>
        <v>0</v>
      </c>
      <c r="P263" s="72">
        <f t="shared" ca="1" si="62"/>
        <v>0</v>
      </c>
      <c r="Q263" s="72">
        <f t="shared" ca="1" si="63"/>
        <v>0</v>
      </c>
      <c r="R263" s="47">
        <f t="shared" ca="1" si="64"/>
        <v>-1.4580882515158435E-3</v>
      </c>
      <c r="S263" s="47"/>
      <c r="T263" s="47"/>
      <c r="U263" s="47"/>
      <c r="V263" s="47"/>
      <c r="W263" s="47"/>
      <c r="X263" s="47"/>
      <c r="Y263" s="47"/>
      <c r="Z263" s="47"/>
      <c r="AA263" s="47"/>
      <c r="AB263" s="47"/>
      <c r="AC263" s="47"/>
      <c r="AD263" s="47"/>
      <c r="AE263" s="47"/>
      <c r="AF263" s="47"/>
      <c r="AG263" s="47"/>
      <c r="AH263" s="47"/>
      <c r="AI263" s="47"/>
    </row>
    <row r="264" spans="1:35">
      <c r="A264" s="78"/>
      <c r="B264" s="78"/>
      <c r="C264" s="78"/>
      <c r="D264" s="79">
        <f t="shared" si="50"/>
        <v>0</v>
      </c>
      <c r="E264" s="79">
        <f t="shared" si="51"/>
        <v>0</v>
      </c>
      <c r="F264" s="72">
        <f t="shared" si="52"/>
        <v>0</v>
      </c>
      <c r="G264" s="72">
        <f t="shared" si="53"/>
        <v>0</v>
      </c>
      <c r="H264" s="72">
        <f t="shared" si="54"/>
        <v>0</v>
      </c>
      <c r="I264" s="72">
        <f t="shared" si="55"/>
        <v>0</v>
      </c>
      <c r="J264" s="72">
        <f t="shared" si="56"/>
        <v>0</v>
      </c>
      <c r="K264" s="72">
        <f t="shared" si="57"/>
        <v>0</v>
      </c>
      <c r="L264" s="72">
        <f t="shared" si="58"/>
        <v>0</v>
      </c>
      <c r="M264" s="72">
        <f t="shared" ca="1" si="59"/>
        <v>1.4580882515158435E-3</v>
      </c>
      <c r="N264" s="72">
        <f t="shared" ca="1" si="60"/>
        <v>0</v>
      </c>
      <c r="O264" s="80">
        <f t="shared" ca="1" si="61"/>
        <v>0</v>
      </c>
      <c r="P264" s="72">
        <f t="shared" ca="1" si="62"/>
        <v>0</v>
      </c>
      <c r="Q264" s="72">
        <f t="shared" ca="1" si="63"/>
        <v>0</v>
      </c>
      <c r="R264" s="47">
        <f t="shared" ca="1" si="64"/>
        <v>-1.4580882515158435E-3</v>
      </c>
      <c r="S264" s="47"/>
      <c r="T264" s="47"/>
      <c r="U264" s="47"/>
      <c r="V264" s="47"/>
      <c r="W264" s="47"/>
      <c r="X264" s="47"/>
      <c r="Y264" s="47"/>
      <c r="Z264" s="47"/>
      <c r="AA264" s="47"/>
      <c r="AB264" s="47"/>
      <c r="AC264" s="47"/>
      <c r="AD264" s="47"/>
      <c r="AE264" s="47"/>
      <c r="AF264" s="47"/>
      <c r="AG264" s="47"/>
      <c r="AH264" s="47"/>
      <c r="AI264" s="47"/>
    </row>
    <row r="265" spans="1:35">
      <c r="A265" s="78"/>
      <c r="B265" s="78"/>
      <c r="C265" s="78"/>
      <c r="D265" s="79">
        <f t="shared" si="50"/>
        <v>0</v>
      </c>
      <c r="E265" s="79">
        <f t="shared" si="51"/>
        <v>0</v>
      </c>
      <c r="F265" s="72">
        <f t="shared" si="52"/>
        <v>0</v>
      </c>
      <c r="G265" s="72">
        <f t="shared" si="53"/>
        <v>0</v>
      </c>
      <c r="H265" s="72">
        <f t="shared" si="54"/>
        <v>0</v>
      </c>
      <c r="I265" s="72">
        <f t="shared" si="55"/>
        <v>0</v>
      </c>
      <c r="J265" s="72">
        <f t="shared" si="56"/>
        <v>0</v>
      </c>
      <c r="K265" s="72">
        <f t="shared" si="57"/>
        <v>0</v>
      </c>
      <c r="L265" s="72">
        <f t="shared" si="58"/>
        <v>0</v>
      </c>
      <c r="M265" s="72">
        <f t="shared" ca="1" si="59"/>
        <v>1.4580882515158435E-3</v>
      </c>
      <c r="N265" s="72">
        <f t="shared" ca="1" si="60"/>
        <v>0</v>
      </c>
      <c r="O265" s="80">
        <f t="shared" ca="1" si="61"/>
        <v>0</v>
      </c>
      <c r="P265" s="72">
        <f t="shared" ca="1" si="62"/>
        <v>0</v>
      </c>
      <c r="Q265" s="72">
        <f t="shared" ca="1" si="63"/>
        <v>0</v>
      </c>
      <c r="R265" s="47">
        <f t="shared" ca="1" si="64"/>
        <v>-1.4580882515158435E-3</v>
      </c>
      <c r="S265" s="47"/>
      <c r="T265" s="47"/>
      <c r="U265" s="47"/>
      <c r="V265" s="47"/>
      <c r="W265" s="47"/>
      <c r="X265" s="47"/>
      <c r="Y265" s="47"/>
      <c r="Z265" s="47"/>
      <c r="AA265" s="47"/>
      <c r="AB265" s="47"/>
      <c r="AC265" s="47"/>
      <c r="AD265" s="47"/>
      <c r="AE265" s="47"/>
      <c r="AF265" s="47"/>
      <c r="AG265" s="47"/>
      <c r="AH265" s="47"/>
      <c r="AI265" s="47"/>
    </row>
    <row r="266" spans="1:35">
      <c r="A266" s="78"/>
      <c r="B266" s="78"/>
      <c r="C266" s="78"/>
      <c r="D266" s="79">
        <f t="shared" si="50"/>
        <v>0</v>
      </c>
      <c r="E266" s="79">
        <f t="shared" si="51"/>
        <v>0</v>
      </c>
      <c r="F266" s="72">
        <f t="shared" si="52"/>
        <v>0</v>
      </c>
      <c r="G266" s="72">
        <f t="shared" si="53"/>
        <v>0</v>
      </c>
      <c r="H266" s="72">
        <f t="shared" si="54"/>
        <v>0</v>
      </c>
      <c r="I266" s="72">
        <f t="shared" si="55"/>
        <v>0</v>
      </c>
      <c r="J266" s="72">
        <f t="shared" si="56"/>
        <v>0</v>
      </c>
      <c r="K266" s="72">
        <f t="shared" si="57"/>
        <v>0</v>
      </c>
      <c r="L266" s="72">
        <f t="shared" si="58"/>
        <v>0</v>
      </c>
      <c r="M266" s="72">
        <f t="shared" ca="1" si="59"/>
        <v>1.4580882515158435E-3</v>
      </c>
      <c r="N266" s="72">
        <f t="shared" ca="1" si="60"/>
        <v>0</v>
      </c>
      <c r="O266" s="80">
        <f t="shared" ca="1" si="61"/>
        <v>0</v>
      </c>
      <c r="P266" s="72">
        <f t="shared" ca="1" si="62"/>
        <v>0</v>
      </c>
      <c r="Q266" s="72">
        <f t="shared" ca="1" si="63"/>
        <v>0</v>
      </c>
      <c r="R266" s="47">
        <f t="shared" ca="1" si="64"/>
        <v>-1.4580882515158435E-3</v>
      </c>
      <c r="S266" s="47"/>
      <c r="T266" s="47"/>
      <c r="U266" s="47"/>
      <c r="V266" s="47"/>
      <c r="W266" s="47"/>
      <c r="X266" s="47"/>
      <c r="Y266" s="47"/>
      <c r="Z266" s="47"/>
      <c r="AA266" s="47"/>
      <c r="AB266" s="47"/>
      <c r="AC266" s="47"/>
      <c r="AD266" s="47"/>
      <c r="AE266" s="47"/>
      <c r="AF266" s="47"/>
      <c r="AG266" s="47"/>
      <c r="AH266" s="47"/>
      <c r="AI266" s="47"/>
    </row>
    <row r="267" spans="1:35">
      <c r="A267" s="78"/>
      <c r="B267" s="78"/>
      <c r="C267" s="78"/>
      <c r="D267" s="79">
        <f t="shared" si="50"/>
        <v>0</v>
      </c>
      <c r="E267" s="79">
        <f t="shared" si="51"/>
        <v>0</v>
      </c>
      <c r="F267" s="72">
        <f t="shared" si="52"/>
        <v>0</v>
      </c>
      <c r="G267" s="72">
        <f t="shared" si="53"/>
        <v>0</v>
      </c>
      <c r="H267" s="72">
        <f t="shared" si="54"/>
        <v>0</v>
      </c>
      <c r="I267" s="72">
        <f t="shared" si="55"/>
        <v>0</v>
      </c>
      <c r="J267" s="72">
        <f t="shared" si="56"/>
        <v>0</v>
      </c>
      <c r="K267" s="72">
        <f t="shared" si="57"/>
        <v>0</v>
      </c>
      <c r="L267" s="72">
        <f t="shared" si="58"/>
        <v>0</v>
      </c>
      <c r="M267" s="72">
        <f t="shared" ca="1" si="59"/>
        <v>1.4580882515158435E-3</v>
      </c>
      <c r="N267" s="72">
        <f t="shared" ca="1" si="60"/>
        <v>0</v>
      </c>
      <c r="O267" s="80">
        <f t="shared" ca="1" si="61"/>
        <v>0</v>
      </c>
      <c r="P267" s="72">
        <f t="shared" ca="1" si="62"/>
        <v>0</v>
      </c>
      <c r="Q267" s="72">
        <f t="shared" ca="1" si="63"/>
        <v>0</v>
      </c>
      <c r="R267" s="47">
        <f t="shared" ca="1" si="64"/>
        <v>-1.4580882515158435E-3</v>
      </c>
      <c r="S267" s="47"/>
      <c r="T267" s="47"/>
      <c r="U267" s="47"/>
      <c r="V267" s="47"/>
      <c r="W267" s="47"/>
      <c r="X267" s="47"/>
      <c r="Y267" s="47"/>
      <c r="Z267" s="47"/>
      <c r="AA267" s="47"/>
      <c r="AB267" s="47"/>
      <c r="AC267" s="47"/>
      <c r="AD267" s="47"/>
      <c r="AE267" s="47"/>
      <c r="AF267" s="47"/>
      <c r="AG267" s="47"/>
      <c r="AH267" s="47"/>
      <c r="AI267" s="47"/>
    </row>
    <row r="268" spans="1:35">
      <c r="A268" s="78"/>
      <c r="B268" s="78"/>
      <c r="C268" s="78"/>
      <c r="D268" s="79">
        <f t="shared" si="50"/>
        <v>0</v>
      </c>
      <c r="E268" s="79">
        <f t="shared" si="51"/>
        <v>0</v>
      </c>
      <c r="F268" s="72">
        <f t="shared" si="52"/>
        <v>0</v>
      </c>
      <c r="G268" s="72">
        <f t="shared" si="53"/>
        <v>0</v>
      </c>
      <c r="H268" s="72">
        <f t="shared" si="54"/>
        <v>0</v>
      </c>
      <c r="I268" s="72">
        <f t="shared" si="55"/>
        <v>0</v>
      </c>
      <c r="J268" s="72">
        <f t="shared" si="56"/>
        <v>0</v>
      </c>
      <c r="K268" s="72">
        <f t="shared" si="57"/>
        <v>0</v>
      </c>
      <c r="L268" s="72">
        <f t="shared" si="58"/>
        <v>0</v>
      </c>
      <c r="M268" s="72">
        <f t="shared" ca="1" si="59"/>
        <v>1.4580882515158435E-3</v>
      </c>
      <c r="N268" s="72">
        <f t="shared" ca="1" si="60"/>
        <v>0</v>
      </c>
      <c r="O268" s="80">
        <f t="shared" ca="1" si="61"/>
        <v>0</v>
      </c>
      <c r="P268" s="72">
        <f t="shared" ca="1" si="62"/>
        <v>0</v>
      </c>
      <c r="Q268" s="72">
        <f t="shared" ca="1" si="63"/>
        <v>0</v>
      </c>
      <c r="R268" s="47">
        <f t="shared" ca="1" si="64"/>
        <v>-1.4580882515158435E-3</v>
      </c>
      <c r="S268" s="47"/>
      <c r="T268" s="47"/>
      <c r="U268" s="47"/>
      <c r="V268" s="47"/>
      <c r="W268" s="47"/>
      <c r="X268" s="47"/>
      <c r="Y268" s="47"/>
      <c r="Z268" s="47"/>
      <c r="AA268" s="47"/>
      <c r="AB268" s="47"/>
      <c r="AC268" s="47"/>
      <c r="AD268" s="47"/>
      <c r="AE268" s="47"/>
      <c r="AF268" s="47"/>
      <c r="AG268" s="47"/>
      <c r="AH268" s="47"/>
      <c r="AI268" s="47"/>
    </row>
    <row r="269" spans="1:35">
      <c r="A269" s="78"/>
      <c r="B269" s="78"/>
      <c r="C269" s="78"/>
      <c r="D269" s="79">
        <f t="shared" si="50"/>
        <v>0</v>
      </c>
      <c r="E269" s="79">
        <f t="shared" si="51"/>
        <v>0</v>
      </c>
      <c r="F269" s="72">
        <f t="shared" si="52"/>
        <v>0</v>
      </c>
      <c r="G269" s="72">
        <f t="shared" si="53"/>
        <v>0</v>
      </c>
      <c r="H269" s="72">
        <f t="shared" si="54"/>
        <v>0</v>
      </c>
      <c r="I269" s="72">
        <f t="shared" si="55"/>
        <v>0</v>
      </c>
      <c r="J269" s="72">
        <f t="shared" si="56"/>
        <v>0</v>
      </c>
      <c r="K269" s="72">
        <f t="shared" si="57"/>
        <v>0</v>
      </c>
      <c r="L269" s="72">
        <f t="shared" si="58"/>
        <v>0</v>
      </c>
      <c r="M269" s="72">
        <f t="shared" ca="1" si="59"/>
        <v>1.4580882515158435E-3</v>
      </c>
      <c r="N269" s="72">
        <f t="shared" ca="1" si="60"/>
        <v>0</v>
      </c>
      <c r="O269" s="80">
        <f t="shared" ca="1" si="61"/>
        <v>0</v>
      </c>
      <c r="P269" s="72">
        <f t="shared" ca="1" si="62"/>
        <v>0</v>
      </c>
      <c r="Q269" s="72">
        <f t="shared" ca="1" si="63"/>
        <v>0</v>
      </c>
      <c r="R269" s="47">
        <f t="shared" ca="1" si="64"/>
        <v>-1.4580882515158435E-3</v>
      </c>
      <c r="S269" s="47"/>
      <c r="T269" s="47"/>
      <c r="U269" s="47"/>
      <c r="V269" s="47"/>
      <c r="W269" s="47"/>
      <c r="X269" s="47"/>
      <c r="Y269" s="47"/>
      <c r="Z269" s="47"/>
      <c r="AA269" s="47"/>
      <c r="AB269" s="47"/>
      <c r="AC269" s="47"/>
      <c r="AD269" s="47"/>
      <c r="AE269" s="47"/>
      <c r="AF269" s="47"/>
      <c r="AG269" s="47"/>
      <c r="AH269" s="47"/>
      <c r="AI269" s="47"/>
    </row>
    <row r="270" spans="1:35">
      <c r="A270" s="78"/>
      <c r="B270" s="78"/>
      <c r="C270" s="78"/>
      <c r="D270" s="79">
        <f t="shared" si="50"/>
        <v>0</v>
      </c>
      <c r="E270" s="79">
        <f t="shared" si="51"/>
        <v>0</v>
      </c>
      <c r="F270" s="72">
        <f t="shared" si="52"/>
        <v>0</v>
      </c>
      <c r="G270" s="72">
        <f t="shared" si="53"/>
        <v>0</v>
      </c>
      <c r="H270" s="72">
        <f t="shared" si="54"/>
        <v>0</v>
      </c>
      <c r="I270" s="72">
        <f t="shared" si="55"/>
        <v>0</v>
      </c>
      <c r="J270" s="72">
        <f t="shared" si="56"/>
        <v>0</v>
      </c>
      <c r="K270" s="72">
        <f t="shared" si="57"/>
        <v>0</v>
      </c>
      <c r="L270" s="72">
        <f t="shared" si="58"/>
        <v>0</v>
      </c>
      <c r="M270" s="72">
        <f t="shared" ca="1" si="59"/>
        <v>1.4580882515158435E-3</v>
      </c>
      <c r="N270" s="72">
        <f t="shared" ca="1" si="60"/>
        <v>0</v>
      </c>
      <c r="O270" s="80">
        <f t="shared" ca="1" si="61"/>
        <v>0</v>
      </c>
      <c r="P270" s="72">
        <f t="shared" ca="1" si="62"/>
        <v>0</v>
      </c>
      <c r="Q270" s="72">
        <f t="shared" ca="1" si="63"/>
        <v>0</v>
      </c>
      <c r="R270" s="47">
        <f t="shared" ca="1" si="64"/>
        <v>-1.4580882515158435E-3</v>
      </c>
      <c r="S270" s="47"/>
      <c r="T270" s="47"/>
      <c r="U270" s="47"/>
      <c r="V270" s="47"/>
      <c r="W270" s="47"/>
      <c r="X270" s="47"/>
      <c r="Y270" s="47"/>
      <c r="Z270" s="47"/>
      <c r="AA270" s="47"/>
      <c r="AB270" s="47"/>
      <c r="AC270" s="47"/>
      <c r="AD270" s="47"/>
      <c r="AE270" s="47"/>
      <c r="AF270" s="47"/>
      <c r="AG270" s="47"/>
      <c r="AH270" s="47"/>
      <c r="AI270" s="47"/>
    </row>
    <row r="271" spans="1:35">
      <c r="A271" s="78"/>
      <c r="B271" s="78"/>
      <c r="C271" s="78"/>
      <c r="D271" s="79">
        <f t="shared" si="50"/>
        <v>0</v>
      </c>
      <c r="E271" s="79">
        <f t="shared" si="51"/>
        <v>0</v>
      </c>
      <c r="F271" s="72">
        <f t="shared" si="52"/>
        <v>0</v>
      </c>
      <c r="G271" s="72">
        <f t="shared" si="53"/>
        <v>0</v>
      </c>
      <c r="H271" s="72">
        <f t="shared" si="54"/>
        <v>0</v>
      </c>
      <c r="I271" s="72">
        <f t="shared" si="55"/>
        <v>0</v>
      </c>
      <c r="J271" s="72">
        <f t="shared" si="56"/>
        <v>0</v>
      </c>
      <c r="K271" s="72">
        <f t="shared" si="57"/>
        <v>0</v>
      </c>
      <c r="L271" s="72">
        <f t="shared" si="58"/>
        <v>0</v>
      </c>
      <c r="M271" s="72">
        <f t="shared" ca="1" si="59"/>
        <v>1.4580882515158435E-3</v>
      </c>
      <c r="N271" s="72">
        <f t="shared" ca="1" si="60"/>
        <v>0</v>
      </c>
      <c r="O271" s="80">
        <f t="shared" ca="1" si="61"/>
        <v>0</v>
      </c>
      <c r="P271" s="72">
        <f t="shared" ca="1" si="62"/>
        <v>0</v>
      </c>
      <c r="Q271" s="72">
        <f t="shared" ca="1" si="63"/>
        <v>0</v>
      </c>
      <c r="R271" s="47">
        <f t="shared" ca="1" si="64"/>
        <v>-1.4580882515158435E-3</v>
      </c>
      <c r="S271" s="47"/>
      <c r="T271" s="47"/>
      <c r="U271" s="47"/>
      <c r="V271" s="47"/>
      <c r="W271" s="47"/>
      <c r="X271" s="47"/>
      <c r="Y271" s="47"/>
      <c r="Z271" s="47"/>
      <c r="AA271" s="47"/>
      <c r="AB271" s="47"/>
      <c r="AC271" s="47"/>
      <c r="AD271" s="47"/>
      <c r="AE271" s="47"/>
      <c r="AF271" s="47"/>
      <c r="AG271" s="47"/>
      <c r="AH271" s="47"/>
      <c r="AI271" s="47"/>
    </row>
    <row r="272" spans="1:35">
      <c r="A272" s="78"/>
      <c r="B272" s="78"/>
      <c r="C272" s="78"/>
      <c r="D272" s="79">
        <f t="shared" si="50"/>
        <v>0</v>
      </c>
      <c r="E272" s="79">
        <f t="shared" si="51"/>
        <v>0</v>
      </c>
      <c r="F272" s="72">
        <f t="shared" si="52"/>
        <v>0</v>
      </c>
      <c r="G272" s="72">
        <f t="shared" si="53"/>
        <v>0</v>
      </c>
      <c r="H272" s="72">
        <f t="shared" si="54"/>
        <v>0</v>
      </c>
      <c r="I272" s="72">
        <f t="shared" si="55"/>
        <v>0</v>
      </c>
      <c r="J272" s="72">
        <f t="shared" si="56"/>
        <v>0</v>
      </c>
      <c r="K272" s="72">
        <f t="shared" si="57"/>
        <v>0</v>
      </c>
      <c r="L272" s="72">
        <f t="shared" si="58"/>
        <v>0</v>
      </c>
      <c r="M272" s="72">
        <f t="shared" ca="1" si="59"/>
        <v>1.4580882515158435E-3</v>
      </c>
      <c r="N272" s="72">
        <f t="shared" ca="1" si="60"/>
        <v>0</v>
      </c>
      <c r="O272" s="80">
        <f t="shared" ca="1" si="61"/>
        <v>0</v>
      </c>
      <c r="P272" s="72">
        <f t="shared" ca="1" si="62"/>
        <v>0</v>
      </c>
      <c r="Q272" s="72">
        <f t="shared" ca="1" si="63"/>
        <v>0</v>
      </c>
      <c r="R272" s="47">
        <f t="shared" ca="1" si="64"/>
        <v>-1.4580882515158435E-3</v>
      </c>
      <c r="S272" s="47"/>
      <c r="T272" s="47"/>
      <c r="U272" s="47"/>
      <c r="V272" s="47"/>
      <c r="W272" s="47"/>
      <c r="X272" s="47"/>
      <c r="Y272" s="47"/>
      <c r="Z272" s="47"/>
      <c r="AA272" s="47"/>
      <c r="AB272" s="47"/>
      <c r="AC272" s="47"/>
      <c r="AD272" s="47"/>
      <c r="AE272" s="47"/>
      <c r="AF272" s="47"/>
      <c r="AG272" s="47"/>
      <c r="AH272" s="47"/>
      <c r="AI272" s="47"/>
    </row>
    <row r="273" spans="1:35">
      <c r="A273" s="78"/>
      <c r="B273" s="78"/>
      <c r="C273" s="78"/>
      <c r="D273" s="79">
        <f t="shared" si="50"/>
        <v>0</v>
      </c>
      <c r="E273" s="79">
        <f t="shared" si="51"/>
        <v>0</v>
      </c>
      <c r="F273" s="72">
        <f t="shared" si="52"/>
        <v>0</v>
      </c>
      <c r="G273" s="72">
        <f t="shared" si="53"/>
        <v>0</v>
      </c>
      <c r="H273" s="72">
        <f t="shared" si="54"/>
        <v>0</v>
      </c>
      <c r="I273" s="72">
        <f t="shared" si="55"/>
        <v>0</v>
      </c>
      <c r="J273" s="72">
        <f t="shared" si="56"/>
        <v>0</v>
      </c>
      <c r="K273" s="72">
        <f t="shared" si="57"/>
        <v>0</v>
      </c>
      <c r="L273" s="72">
        <f t="shared" si="58"/>
        <v>0</v>
      </c>
      <c r="M273" s="72">
        <f t="shared" ca="1" si="59"/>
        <v>1.4580882515158435E-3</v>
      </c>
      <c r="N273" s="72">
        <f t="shared" ca="1" si="60"/>
        <v>0</v>
      </c>
      <c r="O273" s="80">
        <f t="shared" ca="1" si="61"/>
        <v>0</v>
      </c>
      <c r="P273" s="72">
        <f t="shared" ca="1" si="62"/>
        <v>0</v>
      </c>
      <c r="Q273" s="72">
        <f t="shared" ca="1" si="63"/>
        <v>0</v>
      </c>
      <c r="R273" s="47">
        <f t="shared" ca="1" si="64"/>
        <v>-1.4580882515158435E-3</v>
      </c>
      <c r="S273" s="47"/>
      <c r="T273" s="47"/>
      <c r="U273" s="47"/>
      <c r="V273" s="47"/>
      <c r="W273" s="47"/>
      <c r="X273" s="47"/>
      <c r="Y273" s="47"/>
      <c r="Z273" s="47"/>
      <c r="AA273" s="47"/>
      <c r="AB273" s="47"/>
      <c r="AC273" s="47"/>
      <c r="AD273" s="47"/>
      <c r="AE273" s="47"/>
      <c r="AF273" s="47"/>
      <c r="AG273" s="47"/>
      <c r="AH273" s="47"/>
      <c r="AI273" s="47"/>
    </row>
    <row r="274" spans="1:35">
      <c r="A274" s="78"/>
      <c r="B274" s="78"/>
      <c r="C274" s="78"/>
      <c r="D274" s="79">
        <f t="shared" si="50"/>
        <v>0</v>
      </c>
      <c r="E274" s="79">
        <f t="shared" si="51"/>
        <v>0</v>
      </c>
      <c r="F274" s="72">
        <f t="shared" si="52"/>
        <v>0</v>
      </c>
      <c r="G274" s="72">
        <f t="shared" si="53"/>
        <v>0</v>
      </c>
      <c r="H274" s="72">
        <f t="shared" si="54"/>
        <v>0</v>
      </c>
      <c r="I274" s="72">
        <f t="shared" si="55"/>
        <v>0</v>
      </c>
      <c r="J274" s="72">
        <f t="shared" si="56"/>
        <v>0</v>
      </c>
      <c r="K274" s="72">
        <f t="shared" si="57"/>
        <v>0</v>
      </c>
      <c r="L274" s="72">
        <f t="shared" si="58"/>
        <v>0</v>
      </c>
      <c r="M274" s="72">
        <f t="shared" ca="1" si="59"/>
        <v>1.4580882515158435E-3</v>
      </c>
      <c r="N274" s="72">
        <f t="shared" ca="1" si="60"/>
        <v>0</v>
      </c>
      <c r="O274" s="80">
        <f t="shared" ca="1" si="61"/>
        <v>0</v>
      </c>
      <c r="P274" s="72">
        <f t="shared" ca="1" si="62"/>
        <v>0</v>
      </c>
      <c r="Q274" s="72">
        <f t="shared" ca="1" si="63"/>
        <v>0</v>
      </c>
      <c r="R274" s="47">
        <f t="shared" ca="1" si="64"/>
        <v>-1.4580882515158435E-3</v>
      </c>
      <c r="S274" s="47"/>
      <c r="T274" s="47"/>
      <c r="U274" s="47"/>
      <c r="V274" s="47"/>
      <c r="W274" s="47"/>
      <c r="X274" s="47"/>
      <c r="Y274" s="47"/>
      <c r="Z274" s="47"/>
      <c r="AA274" s="47"/>
      <c r="AB274" s="47"/>
      <c r="AC274" s="47"/>
      <c r="AD274" s="47"/>
      <c r="AE274" s="47"/>
      <c r="AF274" s="47"/>
      <c r="AG274" s="47"/>
      <c r="AH274" s="47"/>
      <c r="AI274" s="47"/>
    </row>
    <row r="275" spans="1:35">
      <c r="A275" s="78"/>
      <c r="B275" s="78"/>
      <c r="C275" s="78"/>
      <c r="D275" s="79">
        <f t="shared" si="50"/>
        <v>0</v>
      </c>
      <c r="E275" s="79">
        <f t="shared" si="51"/>
        <v>0</v>
      </c>
      <c r="F275" s="72">
        <f t="shared" si="52"/>
        <v>0</v>
      </c>
      <c r="G275" s="72">
        <f t="shared" si="53"/>
        <v>0</v>
      </c>
      <c r="H275" s="72">
        <f t="shared" si="54"/>
        <v>0</v>
      </c>
      <c r="I275" s="72">
        <f t="shared" si="55"/>
        <v>0</v>
      </c>
      <c r="J275" s="72">
        <f t="shared" si="56"/>
        <v>0</v>
      </c>
      <c r="K275" s="72">
        <f t="shared" si="57"/>
        <v>0</v>
      </c>
      <c r="L275" s="72">
        <f t="shared" si="58"/>
        <v>0</v>
      </c>
      <c r="M275" s="72">
        <f t="shared" ca="1" si="59"/>
        <v>1.4580882515158435E-3</v>
      </c>
      <c r="N275" s="72">
        <f t="shared" ca="1" si="60"/>
        <v>0</v>
      </c>
      <c r="O275" s="80">
        <f t="shared" ca="1" si="61"/>
        <v>0</v>
      </c>
      <c r="P275" s="72">
        <f t="shared" ca="1" si="62"/>
        <v>0</v>
      </c>
      <c r="Q275" s="72">
        <f t="shared" ca="1" si="63"/>
        <v>0</v>
      </c>
      <c r="R275" s="47">
        <f t="shared" ca="1" si="64"/>
        <v>-1.4580882515158435E-3</v>
      </c>
      <c r="S275" s="47"/>
      <c r="T275" s="47"/>
      <c r="U275" s="47"/>
      <c r="V275" s="47"/>
      <c r="W275" s="47"/>
      <c r="X275" s="47"/>
      <c r="Y275" s="47"/>
      <c r="Z275" s="47"/>
      <c r="AA275" s="47"/>
      <c r="AB275" s="47"/>
      <c r="AC275" s="47"/>
      <c r="AD275" s="47"/>
      <c r="AE275" s="47"/>
      <c r="AF275" s="47"/>
      <c r="AG275" s="47"/>
      <c r="AH275" s="47"/>
      <c r="AI275" s="47"/>
    </row>
    <row r="276" spans="1:35">
      <c r="A276" s="78"/>
      <c r="B276" s="78"/>
      <c r="C276" s="78"/>
      <c r="D276" s="79">
        <f t="shared" si="50"/>
        <v>0</v>
      </c>
      <c r="E276" s="79">
        <f t="shared" si="51"/>
        <v>0</v>
      </c>
      <c r="F276" s="72">
        <f t="shared" si="52"/>
        <v>0</v>
      </c>
      <c r="G276" s="72">
        <f t="shared" si="53"/>
        <v>0</v>
      </c>
      <c r="H276" s="72">
        <f t="shared" si="54"/>
        <v>0</v>
      </c>
      <c r="I276" s="72">
        <f t="shared" si="55"/>
        <v>0</v>
      </c>
      <c r="J276" s="72">
        <f t="shared" si="56"/>
        <v>0</v>
      </c>
      <c r="K276" s="72">
        <f t="shared" si="57"/>
        <v>0</v>
      </c>
      <c r="L276" s="72">
        <f t="shared" si="58"/>
        <v>0</v>
      </c>
      <c r="M276" s="72">
        <f t="shared" ca="1" si="59"/>
        <v>1.4580882515158435E-3</v>
      </c>
      <c r="N276" s="72">
        <f t="shared" ca="1" si="60"/>
        <v>0</v>
      </c>
      <c r="O276" s="80">
        <f t="shared" ca="1" si="61"/>
        <v>0</v>
      </c>
      <c r="P276" s="72">
        <f t="shared" ca="1" si="62"/>
        <v>0</v>
      </c>
      <c r="Q276" s="72">
        <f t="shared" ca="1" si="63"/>
        <v>0</v>
      </c>
      <c r="R276" s="47">
        <f t="shared" ca="1" si="64"/>
        <v>-1.4580882515158435E-3</v>
      </c>
      <c r="S276" s="47"/>
      <c r="T276" s="47"/>
      <c r="U276" s="47"/>
      <c r="V276" s="47"/>
      <c r="W276" s="47"/>
      <c r="X276" s="47"/>
      <c r="Y276" s="47"/>
      <c r="Z276" s="47"/>
      <c r="AA276" s="47"/>
      <c r="AB276" s="47"/>
      <c r="AC276" s="47"/>
      <c r="AD276" s="47"/>
      <c r="AE276" s="47"/>
      <c r="AF276" s="47"/>
      <c r="AG276" s="47"/>
      <c r="AH276" s="47"/>
      <c r="AI276" s="47"/>
    </row>
    <row r="277" spans="1:35">
      <c r="A277" s="78"/>
      <c r="B277" s="78"/>
      <c r="C277" s="78"/>
      <c r="D277" s="79">
        <f t="shared" ref="D277:D337" si="65">A277/A$18</f>
        <v>0</v>
      </c>
      <c r="E277" s="79">
        <f t="shared" ref="E277:E337" si="66">B277/B$18</f>
        <v>0</v>
      </c>
      <c r="F277" s="72">
        <f t="shared" ref="F277:F337" si="67">$C277*D277</f>
        <v>0</v>
      </c>
      <c r="G277" s="72">
        <f t="shared" ref="G277:G337" si="68">$C277*E277</f>
        <v>0</v>
      </c>
      <c r="H277" s="72">
        <f t="shared" ref="H277:H337" si="69">C277*D277*D277</f>
        <v>0</v>
      </c>
      <c r="I277" s="72">
        <f t="shared" ref="I277:I337" si="70">C277*D277*D277*D277</f>
        <v>0</v>
      </c>
      <c r="J277" s="72">
        <f t="shared" ref="J277:J337" si="71">C277*D277*D277*D277*D277</f>
        <v>0</v>
      </c>
      <c r="K277" s="72">
        <f t="shared" ref="K277:K337" si="72">C277*E277*D277</f>
        <v>0</v>
      </c>
      <c r="L277" s="72">
        <f t="shared" ref="L277:L337" si="73">C277*E277*D277*D277</f>
        <v>0</v>
      </c>
      <c r="M277" s="72">
        <f t="shared" ref="M277:M337" ca="1" si="74">+E$4+E$5*D277+E$6*D277^2</f>
        <v>1.4580882515158435E-3</v>
      </c>
      <c r="N277" s="72">
        <f t="shared" ref="N277:N337" ca="1" si="75">C277*(M277-E277)^2</f>
        <v>0</v>
      </c>
      <c r="O277" s="80">
        <f t="shared" ref="O277:O337" ca="1" si="76">(C277*O$1-O$2*F277+O$3*H277)^2</f>
        <v>0</v>
      </c>
      <c r="P277" s="72">
        <f t="shared" ref="P277:P337" ca="1" si="77">(-C277*O$2+O$4*F277-O$5*H277)^2</f>
        <v>0</v>
      </c>
      <c r="Q277" s="72">
        <f t="shared" ref="Q277:Q337" ca="1" si="78">+(C277*O$3-F277*O$5+H277*O$6)^2</f>
        <v>0</v>
      </c>
      <c r="R277" s="47">
        <f t="shared" ref="R277:R337" ca="1" si="79">+E277-M277</f>
        <v>-1.4580882515158435E-3</v>
      </c>
      <c r="S277" s="47"/>
      <c r="T277" s="47"/>
      <c r="U277" s="47"/>
      <c r="V277" s="47"/>
      <c r="W277" s="47"/>
      <c r="X277" s="47"/>
      <c r="Y277" s="47"/>
      <c r="Z277" s="47"/>
      <c r="AA277" s="47"/>
      <c r="AB277" s="47"/>
      <c r="AC277" s="47"/>
      <c r="AD277" s="47"/>
      <c r="AE277" s="47"/>
      <c r="AF277" s="47"/>
      <c r="AG277" s="47"/>
      <c r="AH277" s="47"/>
      <c r="AI277" s="47"/>
    </row>
    <row r="278" spans="1:35">
      <c r="A278" s="78"/>
      <c r="B278" s="78"/>
      <c r="C278" s="78"/>
      <c r="D278" s="79">
        <f t="shared" si="65"/>
        <v>0</v>
      </c>
      <c r="E278" s="79">
        <f t="shared" si="66"/>
        <v>0</v>
      </c>
      <c r="F278" s="72">
        <f t="shared" si="67"/>
        <v>0</v>
      </c>
      <c r="G278" s="72">
        <f t="shared" si="68"/>
        <v>0</v>
      </c>
      <c r="H278" s="72">
        <f t="shared" si="69"/>
        <v>0</v>
      </c>
      <c r="I278" s="72">
        <f t="shared" si="70"/>
        <v>0</v>
      </c>
      <c r="J278" s="72">
        <f t="shared" si="71"/>
        <v>0</v>
      </c>
      <c r="K278" s="72">
        <f t="shared" si="72"/>
        <v>0</v>
      </c>
      <c r="L278" s="72">
        <f t="shared" si="73"/>
        <v>0</v>
      </c>
      <c r="M278" s="72">
        <f t="shared" ca="1" si="74"/>
        <v>1.4580882515158435E-3</v>
      </c>
      <c r="N278" s="72">
        <f t="shared" ca="1" si="75"/>
        <v>0</v>
      </c>
      <c r="O278" s="80">
        <f t="shared" ca="1" si="76"/>
        <v>0</v>
      </c>
      <c r="P278" s="72">
        <f t="shared" ca="1" si="77"/>
        <v>0</v>
      </c>
      <c r="Q278" s="72">
        <f t="shared" ca="1" si="78"/>
        <v>0</v>
      </c>
      <c r="R278" s="47">
        <f t="shared" ca="1" si="79"/>
        <v>-1.4580882515158435E-3</v>
      </c>
      <c r="S278" s="47"/>
      <c r="T278" s="47"/>
      <c r="U278" s="47"/>
      <c r="V278" s="47"/>
      <c r="W278" s="47"/>
      <c r="X278" s="47"/>
      <c r="Y278" s="47"/>
      <c r="Z278" s="47"/>
      <c r="AA278" s="47"/>
      <c r="AB278" s="47"/>
      <c r="AC278" s="47"/>
      <c r="AD278" s="47"/>
      <c r="AE278" s="47"/>
      <c r="AF278" s="47"/>
      <c r="AG278" s="47"/>
      <c r="AH278" s="47"/>
      <c r="AI278" s="47"/>
    </row>
    <row r="279" spans="1:35">
      <c r="A279" s="78"/>
      <c r="B279" s="78"/>
      <c r="C279" s="78"/>
      <c r="D279" s="79">
        <f t="shared" si="65"/>
        <v>0</v>
      </c>
      <c r="E279" s="79">
        <f t="shared" si="66"/>
        <v>0</v>
      </c>
      <c r="F279" s="72">
        <f t="shared" si="67"/>
        <v>0</v>
      </c>
      <c r="G279" s="72">
        <f t="shared" si="68"/>
        <v>0</v>
      </c>
      <c r="H279" s="72">
        <f t="shared" si="69"/>
        <v>0</v>
      </c>
      <c r="I279" s="72">
        <f t="shared" si="70"/>
        <v>0</v>
      </c>
      <c r="J279" s="72">
        <f t="shared" si="71"/>
        <v>0</v>
      </c>
      <c r="K279" s="72">
        <f t="shared" si="72"/>
        <v>0</v>
      </c>
      <c r="L279" s="72">
        <f t="shared" si="73"/>
        <v>0</v>
      </c>
      <c r="M279" s="72">
        <f t="shared" ca="1" si="74"/>
        <v>1.4580882515158435E-3</v>
      </c>
      <c r="N279" s="72">
        <f t="shared" ca="1" si="75"/>
        <v>0</v>
      </c>
      <c r="O279" s="80">
        <f t="shared" ca="1" si="76"/>
        <v>0</v>
      </c>
      <c r="P279" s="72">
        <f t="shared" ca="1" si="77"/>
        <v>0</v>
      </c>
      <c r="Q279" s="72">
        <f t="shared" ca="1" si="78"/>
        <v>0</v>
      </c>
      <c r="R279" s="47">
        <f t="shared" ca="1" si="79"/>
        <v>-1.4580882515158435E-3</v>
      </c>
      <c r="S279" s="47"/>
      <c r="T279" s="47"/>
      <c r="U279" s="47"/>
      <c r="V279" s="47"/>
      <c r="W279" s="47"/>
      <c r="X279" s="47"/>
      <c r="Y279" s="47"/>
      <c r="Z279" s="47"/>
      <c r="AA279" s="47"/>
      <c r="AB279" s="47"/>
      <c r="AC279" s="47"/>
      <c r="AD279" s="47"/>
      <c r="AE279" s="47"/>
      <c r="AF279" s="47"/>
      <c r="AG279" s="47"/>
      <c r="AH279" s="47"/>
      <c r="AI279" s="47"/>
    </row>
    <row r="280" spans="1:35">
      <c r="A280" s="78"/>
      <c r="B280" s="78"/>
      <c r="C280" s="78"/>
      <c r="D280" s="79">
        <f t="shared" si="65"/>
        <v>0</v>
      </c>
      <c r="E280" s="79">
        <f t="shared" si="66"/>
        <v>0</v>
      </c>
      <c r="F280" s="72">
        <f t="shared" si="67"/>
        <v>0</v>
      </c>
      <c r="G280" s="72">
        <f t="shared" si="68"/>
        <v>0</v>
      </c>
      <c r="H280" s="72">
        <f t="shared" si="69"/>
        <v>0</v>
      </c>
      <c r="I280" s="72">
        <f t="shared" si="70"/>
        <v>0</v>
      </c>
      <c r="J280" s="72">
        <f t="shared" si="71"/>
        <v>0</v>
      </c>
      <c r="K280" s="72">
        <f t="shared" si="72"/>
        <v>0</v>
      </c>
      <c r="L280" s="72">
        <f t="shared" si="73"/>
        <v>0</v>
      </c>
      <c r="M280" s="72">
        <f t="shared" ca="1" si="74"/>
        <v>1.4580882515158435E-3</v>
      </c>
      <c r="N280" s="72">
        <f t="shared" ca="1" si="75"/>
        <v>0</v>
      </c>
      <c r="O280" s="80">
        <f t="shared" ca="1" si="76"/>
        <v>0</v>
      </c>
      <c r="P280" s="72">
        <f t="shared" ca="1" si="77"/>
        <v>0</v>
      </c>
      <c r="Q280" s="72">
        <f t="shared" ca="1" si="78"/>
        <v>0</v>
      </c>
      <c r="R280" s="47">
        <f t="shared" ca="1" si="79"/>
        <v>-1.4580882515158435E-3</v>
      </c>
      <c r="S280" s="47"/>
      <c r="T280" s="47"/>
      <c r="U280" s="47"/>
      <c r="V280" s="47"/>
      <c r="W280" s="47"/>
      <c r="X280" s="47"/>
      <c r="Y280" s="47"/>
      <c r="Z280" s="47"/>
      <c r="AA280" s="47"/>
      <c r="AB280" s="47"/>
      <c r="AC280" s="47"/>
      <c r="AD280" s="47"/>
      <c r="AE280" s="47"/>
      <c r="AF280" s="47"/>
      <c r="AG280" s="47"/>
      <c r="AH280" s="47"/>
      <c r="AI280" s="47"/>
    </row>
    <row r="281" spans="1:35">
      <c r="A281" s="78"/>
      <c r="B281" s="78"/>
      <c r="C281" s="78"/>
      <c r="D281" s="79">
        <f t="shared" si="65"/>
        <v>0</v>
      </c>
      <c r="E281" s="79">
        <f t="shared" si="66"/>
        <v>0</v>
      </c>
      <c r="F281" s="72">
        <f t="shared" si="67"/>
        <v>0</v>
      </c>
      <c r="G281" s="72">
        <f t="shared" si="68"/>
        <v>0</v>
      </c>
      <c r="H281" s="72">
        <f t="shared" si="69"/>
        <v>0</v>
      </c>
      <c r="I281" s="72">
        <f t="shared" si="70"/>
        <v>0</v>
      </c>
      <c r="J281" s="72">
        <f t="shared" si="71"/>
        <v>0</v>
      </c>
      <c r="K281" s="72">
        <f t="shared" si="72"/>
        <v>0</v>
      </c>
      <c r="L281" s="72">
        <f t="shared" si="73"/>
        <v>0</v>
      </c>
      <c r="M281" s="72">
        <f t="shared" ca="1" si="74"/>
        <v>1.4580882515158435E-3</v>
      </c>
      <c r="N281" s="72">
        <f t="shared" ca="1" si="75"/>
        <v>0</v>
      </c>
      <c r="O281" s="80">
        <f t="shared" ca="1" si="76"/>
        <v>0</v>
      </c>
      <c r="P281" s="72">
        <f t="shared" ca="1" si="77"/>
        <v>0</v>
      </c>
      <c r="Q281" s="72">
        <f t="shared" ca="1" si="78"/>
        <v>0</v>
      </c>
      <c r="R281" s="47">
        <f t="shared" ca="1" si="79"/>
        <v>-1.4580882515158435E-3</v>
      </c>
      <c r="S281" s="47"/>
      <c r="T281" s="47"/>
      <c r="U281" s="47"/>
      <c r="V281" s="47"/>
      <c r="W281" s="47"/>
      <c r="X281" s="47"/>
      <c r="Y281" s="47"/>
      <c r="Z281" s="47"/>
      <c r="AA281" s="47"/>
      <c r="AB281" s="47"/>
      <c r="AC281" s="47"/>
      <c r="AD281" s="47"/>
      <c r="AE281" s="47"/>
      <c r="AF281" s="47"/>
      <c r="AG281" s="47"/>
      <c r="AH281" s="47"/>
      <c r="AI281" s="47"/>
    </row>
    <row r="282" spans="1:35">
      <c r="A282" s="78"/>
      <c r="B282" s="78"/>
      <c r="C282" s="78"/>
      <c r="D282" s="79">
        <f t="shared" si="65"/>
        <v>0</v>
      </c>
      <c r="E282" s="79">
        <f t="shared" si="66"/>
        <v>0</v>
      </c>
      <c r="F282" s="72">
        <f t="shared" si="67"/>
        <v>0</v>
      </c>
      <c r="G282" s="72">
        <f t="shared" si="68"/>
        <v>0</v>
      </c>
      <c r="H282" s="72">
        <f t="shared" si="69"/>
        <v>0</v>
      </c>
      <c r="I282" s="72">
        <f t="shared" si="70"/>
        <v>0</v>
      </c>
      <c r="J282" s="72">
        <f t="shared" si="71"/>
        <v>0</v>
      </c>
      <c r="K282" s="72">
        <f t="shared" si="72"/>
        <v>0</v>
      </c>
      <c r="L282" s="72">
        <f t="shared" si="73"/>
        <v>0</v>
      </c>
      <c r="M282" s="72">
        <f t="shared" ca="1" si="74"/>
        <v>1.4580882515158435E-3</v>
      </c>
      <c r="N282" s="72">
        <f t="shared" ca="1" si="75"/>
        <v>0</v>
      </c>
      <c r="O282" s="80">
        <f t="shared" ca="1" si="76"/>
        <v>0</v>
      </c>
      <c r="P282" s="72">
        <f t="shared" ca="1" si="77"/>
        <v>0</v>
      </c>
      <c r="Q282" s="72">
        <f t="shared" ca="1" si="78"/>
        <v>0</v>
      </c>
      <c r="R282" s="47">
        <f t="shared" ca="1" si="79"/>
        <v>-1.4580882515158435E-3</v>
      </c>
      <c r="S282" s="47"/>
      <c r="T282" s="47"/>
      <c r="U282" s="47"/>
      <c r="V282" s="47"/>
      <c r="W282" s="47"/>
      <c r="X282" s="47"/>
      <c r="Y282" s="47"/>
      <c r="Z282" s="47"/>
      <c r="AA282" s="47"/>
      <c r="AB282" s="47"/>
      <c r="AC282" s="47"/>
      <c r="AD282" s="47"/>
      <c r="AE282" s="47"/>
      <c r="AF282" s="47"/>
      <c r="AG282" s="47"/>
      <c r="AH282" s="47"/>
      <c r="AI282" s="47"/>
    </row>
    <row r="283" spans="1:35">
      <c r="A283" s="78"/>
      <c r="B283" s="78"/>
      <c r="C283" s="78"/>
      <c r="D283" s="79">
        <f t="shared" si="65"/>
        <v>0</v>
      </c>
      <c r="E283" s="79">
        <f t="shared" si="66"/>
        <v>0</v>
      </c>
      <c r="F283" s="72">
        <f t="shared" si="67"/>
        <v>0</v>
      </c>
      <c r="G283" s="72">
        <f t="shared" si="68"/>
        <v>0</v>
      </c>
      <c r="H283" s="72">
        <f t="shared" si="69"/>
        <v>0</v>
      </c>
      <c r="I283" s="72">
        <f t="shared" si="70"/>
        <v>0</v>
      </c>
      <c r="J283" s="72">
        <f t="shared" si="71"/>
        <v>0</v>
      </c>
      <c r="K283" s="72">
        <f t="shared" si="72"/>
        <v>0</v>
      </c>
      <c r="L283" s="72">
        <f t="shared" si="73"/>
        <v>0</v>
      </c>
      <c r="M283" s="72">
        <f t="shared" ca="1" si="74"/>
        <v>1.4580882515158435E-3</v>
      </c>
      <c r="N283" s="72">
        <f t="shared" ca="1" si="75"/>
        <v>0</v>
      </c>
      <c r="O283" s="80">
        <f t="shared" ca="1" si="76"/>
        <v>0</v>
      </c>
      <c r="P283" s="72">
        <f t="shared" ca="1" si="77"/>
        <v>0</v>
      </c>
      <c r="Q283" s="72">
        <f t="shared" ca="1" si="78"/>
        <v>0</v>
      </c>
      <c r="R283" s="47">
        <f t="shared" ca="1" si="79"/>
        <v>-1.4580882515158435E-3</v>
      </c>
      <c r="S283" s="47"/>
      <c r="T283" s="47"/>
      <c r="U283" s="47"/>
      <c r="V283" s="47"/>
      <c r="W283" s="47"/>
      <c r="X283" s="47"/>
      <c r="Y283" s="47"/>
      <c r="Z283" s="47"/>
      <c r="AA283" s="47"/>
      <c r="AB283" s="47"/>
      <c r="AC283" s="47"/>
      <c r="AD283" s="47"/>
      <c r="AE283" s="47"/>
      <c r="AF283" s="47"/>
      <c r="AG283" s="47"/>
      <c r="AH283" s="47"/>
      <c r="AI283" s="47"/>
    </row>
    <row r="284" spans="1:35">
      <c r="A284" s="78"/>
      <c r="B284" s="78"/>
      <c r="C284" s="78"/>
      <c r="D284" s="79">
        <f t="shared" si="65"/>
        <v>0</v>
      </c>
      <c r="E284" s="79">
        <f t="shared" si="66"/>
        <v>0</v>
      </c>
      <c r="F284" s="72">
        <f t="shared" si="67"/>
        <v>0</v>
      </c>
      <c r="G284" s="72">
        <f t="shared" si="68"/>
        <v>0</v>
      </c>
      <c r="H284" s="72">
        <f t="shared" si="69"/>
        <v>0</v>
      </c>
      <c r="I284" s="72">
        <f t="shared" si="70"/>
        <v>0</v>
      </c>
      <c r="J284" s="72">
        <f t="shared" si="71"/>
        <v>0</v>
      </c>
      <c r="K284" s="72">
        <f t="shared" si="72"/>
        <v>0</v>
      </c>
      <c r="L284" s="72">
        <f t="shared" si="73"/>
        <v>0</v>
      </c>
      <c r="M284" s="72">
        <f t="shared" ca="1" si="74"/>
        <v>1.4580882515158435E-3</v>
      </c>
      <c r="N284" s="72">
        <f t="shared" ca="1" si="75"/>
        <v>0</v>
      </c>
      <c r="O284" s="80">
        <f t="shared" ca="1" si="76"/>
        <v>0</v>
      </c>
      <c r="P284" s="72">
        <f t="shared" ca="1" si="77"/>
        <v>0</v>
      </c>
      <c r="Q284" s="72">
        <f t="shared" ca="1" si="78"/>
        <v>0</v>
      </c>
      <c r="R284" s="47">
        <f t="shared" ca="1" si="79"/>
        <v>-1.4580882515158435E-3</v>
      </c>
      <c r="S284" s="47"/>
      <c r="T284" s="47"/>
      <c r="U284" s="47"/>
      <c r="V284" s="47"/>
      <c r="W284" s="47"/>
      <c r="X284" s="47"/>
      <c r="Y284" s="47"/>
      <c r="Z284" s="47"/>
      <c r="AA284" s="47"/>
      <c r="AB284" s="47"/>
      <c r="AC284" s="47"/>
      <c r="AD284" s="47"/>
      <c r="AE284" s="47"/>
      <c r="AF284" s="47"/>
      <c r="AG284" s="47"/>
      <c r="AH284" s="47"/>
      <c r="AI284" s="47"/>
    </row>
    <row r="285" spans="1:35">
      <c r="A285" s="78"/>
      <c r="B285" s="78"/>
      <c r="C285" s="78"/>
      <c r="D285" s="79">
        <f t="shared" si="65"/>
        <v>0</v>
      </c>
      <c r="E285" s="79">
        <f t="shared" si="66"/>
        <v>0</v>
      </c>
      <c r="F285" s="72">
        <f t="shared" si="67"/>
        <v>0</v>
      </c>
      <c r="G285" s="72">
        <f t="shared" si="68"/>
        <v>0</v>
      </c>
      <c r="H285" s="72">
        <f t="shared" si="69"/>
        <v>0</v>
      </c>
      <c r="I285" s="72">
        <f t="shared" si="70"/>
        <v>0</v>
      </c>
      <c r="J285" s="72">
        <f t="shared" si="71"/>
        <v>0</v>
      </c>
      <c r="K285" s="72">
        <f t="shared" si="72"/>
        <v>0</v>
      </c>
      <c r="L285" s="72">
        <f t="shared" si="73"/>
        <v>0</v>
      </c>
      <c r="M285" s="72">
        <f t="shared" ca="1" si="74"/>
        <v>1.4580882515158435E-3</v>
      </c>
      <c r="N285" s="72">
        <f t="shared" ca="1" si="75"/>
        <v>0</v>
      </c>
      <c r="O285" s="80">
        <f t="shared" ca="1" si="76"/>
        <v>0</v>
      </c>
      <c r="P285" s="72">
        <f t="shared" ca="1" si="77"/>
        <v>0</v>
      </c>
      <c r="Q285" s="72">
        <f t="shared" ca="1" si="78"/>
        <v>0</v>
      </c>
      <c r="R285" s="47">
        <f t="shared" ca="1" si="79"/>
        <v>-1.4580882515158435E-3</v>
      </c>
      <c r="S285" s="47"/>
      <c r="T285" s="47"/>
      <c r="U285" s="47"/>
      <c r="V285" s="47"/>
      <c r="W285" s="47"/>
      <c r="X285" s="47"/>
      <c r="Y285" s="47"/>
      <c r="Z285" s="47"/>
      <c r="AA285" s="47"/>
      <c r="AB285" s="47"/>
      <c r="AC285" s="47"/>
      <c r="AD285" s="47"/>
      <c r="AE285" s="47"/>
      <c r="AF285" s="47"/>
      <c r="AG285" s="47"/>
      <c r="AH285" s="47"/>
      <c r="AI285" s="47"/>
    </row>
    <row r="286" spans="1:35">
      <c r="A286" s="78"/>
      <c r="B286" s="78"/>
      <c r="C286" s="78"/>
      <c r="D286" s="79">
        <f t="shared" si="65"/>
        <v>0</v>
      </c>
      <c r="E286" s="79">
        <f t="shared" si="66"/>
        <v>0</v>
      </c>
      <c r="F286" s="72">
        <f t="shared" si="67"/>
        <v>0</v>
      </c>
      <c r="G286" s="72">
        <f t="shared" si="68"/>
        <v>0</v>
      </c>
      <c r="H286" s="72">
        <f t="shared" si="69"/>
        <v>0</v>
      </c>
      <c r="I286" s="72">
        <f t="shared" si="70"/>
        <v>0</v>
      </c>
      <c r="J286" s="72">
        <f t="shared" si="71"/>
        <v>0</v>
      </c>
      <c r="K286" s="72">
        <f t="shared" si="72"/>
        <v>0</v>
      </c>
      <c r="L286" s="72">
        <f t="shared" si="73"/>
        <v>0</v>
      </c>
      <c r="M286" s="72">
        <f t="shared" ca="1" si="74"/>
        <v>1.4580882515158435E-3</v>
      </c>
      <c r="N286" s="72">
        <f t="shared" ca="1" si="75"/>
        <v>0</v>
      </c>
      <c r="O286" s="80">
        <f t="shared" ca="1" si="76"/>
        <v>0</v>
      </c>
      <c r="P286" s="72">
        <f t="shared" ca="1" si="77"/>
        <v>0</v>
      </c>
      <c r="Q286" s="72">
        <f t="shared" ca="1" si="78"/>
        <v>0</v>
      </c>
      <c r="R286" s="47">
        <f t="shared" ca="1" si="79"/>
        <v>-1.4580882515158435E-3</v>
      </c>
      <c r="S286" s="47"/>
      <c r="T286" s="47"/>
      <c r="U286" s="47"/>
      <c r="V286" s="47"/>
      <c r="W286" s="47"/>
      <c r="X286" s="47"/>
      <c r="Y286" s="47"/>
      <c r="Z286" s="47"/>
      <c r="AA286" s="47"/>
      <c r="AB286" s="47"/>
      <c r="AC286" s="47"/>
      <c r="AD286" s="47"/>
      <c r="AE286" s="47"/>
      <c r="AF286" s="47"/>
      <c r="AG286" s="47"/>
      <c r="AH286" s="47"/>
      <c r="AI286" s="47"/>
    </row>
    <row r="287" spans="1:35">
      <c r="A287" s="78"/>
      <c r="B287" s="78"/>
      <c r="C287" s="78"/>
      <c r="D287" s="79">
        <f t="shared" si="65"/>
        <v>0</v>
      </c>
      <c r="E287" s="79">
        <f t="shared" si="66"/>
        <v>0</v>
      </c>
      <c r="F287" s="72">
        <f t="shared" si="67"/>
        <v>0</v>
      </c>
      <c r="G287" s="72">
        <f t="shared" si="68"/>
        <v>0</v>
      </c>
      <c r="H287" s="72">
        <f t="shared" si="69"/>
        <v>0</v>
      </c>
      <c r="I287" s="72">
        <f t="shared" si="70"/>
        <v>0</v>
      </c>
      <c r="J287" s="72">
        <f t="shared" si="71"/>
        <v>0</v>
      </c>
      <c r="K287" s="72">
        <f t="shared" si="72"/>
        <v>0</v>
      </c>
      <c r="L287" s="72">
        <f t="shared" si="73"/>
        <v>0</v>
      </c>
      <c r="M287" s="72">
        <f t="shared" ca="1" si="74"/>
        <v>1.4580882515158435E-3</v>
      </c>
      <c r="N287" s="72">
        <f t="shared" ca="1" si="75"/>
        <v>0</v>
      </c>
      <c r="O287" s="80">
        <f t="shared" ca="1" si="76"/>
        <v>0</v>
      </c>
      <c r="P287" s="72">
        <f t="shared" ca="1" si="77"/>
        <v>0</v>
      </c>
      <c r="Q287" s="72">
        <f t="shared" ca="1" si="78"/>
        <v>0</v>
      </c>
      <c r="R287" s="47">
        <f t="shared" ca="1" si="79"/>
        <v>-1.4580882515158435E-3</v>
      </c>
      <c r="S287" s="47"/>
      <c r="T287" s="47"/>
      <c r="U287" s="47"/>
      <c r="V287" s="47"/>
      <c r="W287" s="47"/>
      <c r="X287" s="47"/>
      <c r="Y287" s="47"/>
      <c r="Z287" s="47"/>
      <c r="AA287" s="47"/>
      <c r="AB287" s="47"/>
      <c r="AC287" s="47"/>
      <c r="AD287" s="47"/>
      <c r="AE287" s="47"/>
      <c r="AF287" s="47"/>
      <c r="AG287" s="47"/>
      <c r="AH287" s="47"/>
      <c r="AI287" s="47"/>
    </row>
    <row r="288" spans="1:35">
      <c r="A288" s="78"/>
      <c r="B288" s="78"/>
      <c r="C288" s="78"/>
      <c r="D288" s="79">
        <f t="shared" si="65"/>
        <v>0</v>
      </c>
      <c r="E288" s="79">
        <f t="shared" si="66"/>
        <v>0</v>
      </c>
      <c r="F288" s="72">
        <f t="shared" si="67"/>
        <v>0</v>
      </c>
      <c r="G288" s="72">
        <f t="shared" si="68"/>
        <v>0</v>
      </c>
      <c r="H288" s="72">
        <f t="shared" si="69"/>
        <v>0</v>
      </c>
      <c r="I288" s="72">
        <f t="shared" si="70"/>
        <v>0</v>
      </c>
      <c r="J288" s="72">
        <f t="shared" si="71"/>
        <v>0</v>
      </c>
      <c r="K288" s="72">
        <f t="shared" si="72"/>
        <v>0</v>
      </c>
      <c r="L288" s="72">
        <f t="shared" si="73"/>
        <v>0</v>
      </c>
      <c r="M288" s="72">
        <f t="shared" ca="1" si="74"/>
        <v>1.4580882515158435E-3</v>
      </c>
      <c r="N288" s="72">
        <f t="shared" ca="1" si="75"/>
        <v>0</v>
      </c>
      <c r="O288" s="80">
        <f t="shared" ca="1" si="76"/>
        <v>0</v>
      </c>
      <c r="P288" s="72">
        <f t="shared" ca="1" si="77"/>
        <v>0</v>
      </c>
      <c r="Q288" s="72">
        <f t="shared" ca="1" si="78"/>
        <v>0</v>
      </c>
      <c r="R288" s="47">
        <f t="shared" ca="1" si="79"/>
        <v>-1.4580882515158435E-3</v>
      </c>
      <c r="S288" s="47"/>
      <c r="T288" s="47"/>
      <c r="U288" s="47"/>
      <c r="V288" s="47"/>
      <c r="W288" s="47"/>
      <c r="X288" s="47"/>
      <c r="Y288" s="47"/>
      <c r="Z288" s="47"/>
      <c r="AA288" s="47"/>
      <c r="AB288" s="47"/>
      <c r="AC288" s="47"/>
      <c r="AD288" s="47"/>
      <c r="AE288" s="47"/>
      <c r="AF288" s="47"/>
      <c r="AG288" s="47"/>
      <c r="AH288" s="47"/>
      <c r="AI288" s="47"/>
    </row>
    <row r="289" spans="1:35">
      <c r="A289" s="78"/>
      <c r="B289" s="78"/>
      <c r="C289" s="78"/>
      <c r="D289" s="79">
        <f t="shared" si="65"/>
        <v>0</v>
      </c>
      <c r="E289" s="79">
        <f t="shared" si="66"/>
        <v>0</v>
      </c>
      <c r="F289" s="72">
        <f t="shared" si="67"/>
        <v>0</v>
      </c>
      <c r="G289" s="72">
        <f t="shared" si="68"/>
        <v>0</v>
      </c>
      <c r="H289" s="72">
        <f t="shared" si="69"/>
        <v>0</v>
      </c>
      <c r="I289" s="72">
        <f t="shared" si="70"/>
        <v>0</v>
      </c>
      <c r="J289" s="72">
        <f t="shared" si="71"/>
        <v>0</v>
      </c>
      <c r="K289" s="72">
        <f t="shared" si="72"/>
        <v>0</v>
      </c>
      <c r="L289" s="72">
        <f t="shared" si="73"/>
        <v>0</v>
      </c>
      <c r="M289" s="72">
        <f t="shared" ca="1" si="74"/>
        <v>1.4580882515158435E-3</v>
      </c>
      <c r="N289" s="72">
        <f t="shared" ca="1" si="75"/>
        <v>0</v>
      </c>
      <c r="O289" s="80">
        <f t="shared" ca="1" si="76"/>
        <v>0</v>
      </c>
      <c r="P289" s="72">
        <f t="shared" ca="1" si="77"/>
        <v>0</v>
      </c>
      <c r="Q289" s="72">
        <f t="shared" ca="1" si="78"/>
        <v>0</v>
      </c>
      <c r="R289" s="47">
        <f t="shared" ca="1" si="79"/>
        <v>-1.4580882515158435E-3</v>
      </c>
      <c r="S289" s="47"/>
      <c r="T289" s="47"/>
      <c r="U289" s="47"/>
      <c r="V289" s="47"/>
      <c r="W289" s="47"/>
      <c r="X289" s="47"/>
      <c r="Y289" s="47"/>
      <c r="Z289" s="47"/>
      <c r="AA289" s="47"/>
      <c r="AB289" s="47"/>
      <c r="AC289" s="47"/>
      <c r="AD289" s="47"/>
      <c r="AE289" s="47"/>
      <c r="AF289" s="47"/>
      <c r="AG289" s="47"/>
      <c r="AH289" s="47"/>
      <c r="AI289" s="47"/>
    </row>
    <row r="290" spans="1:35">
      <c r="A290" s="78"/>
      <c r="B290" s="78"/>
      <c r="C290" s="78"/>
      <c r="D290" s="79">
        <f t="shared" si="65"/>
        <v>0</v>
      </c>
      <c r="E290" s="79">
        <f t="shared" si="66"/>
        <v>0</v>
      </c>
      <c r="F290" s="72">
        <f t="shared" si="67"/>
        <v>0</v>
      </c>
      <c r="G290" s="72">
        <f t="shared" si="68"/>
        <v>0</v>
      </c>
      <c r="H290" s="72">
        <f t="shared" si="69"/>
        <v>0</v>
      </c>
      <c r="I290" s="72">
        <f t="shared" si="70"/>
        <v>0</v>
      </c>
      <c r="J290" s="72">
        <f t="shared" si="71"/>
        <v>0</v>
      </c>
      <c r="K290" s="72">
        <f t="shared" si="72"/>
        <v>0</v>
      </c>
      <c r="L290" s="72">
        <f t="shared" si="73"/>
        <v>0</v>
      </c>
      <c r="M290" s="72">
        <f t="shared" ca="1" si="74"/>
        <v>1.4580882515158435E-3</v>
      </c>
      <c r="N290" s="72">
        <f t="shared" ca="1" si="75"/>
        <v>0</v>
      </c>
      <c r="O290" s="80">
        <f t="shared" ca="1" si="76"/>
        <v>0</v>
      </c>
      <c r="P290" s="72">
        <f t="shared" ca="1" si="77"/>
        <v>0</v>
      </c>
      <c r="Q290" s="72">
        <f t="shared" ca="1" si="78"/>
        <v>0</v>
      </c>
      <c r="R290" s="47">
        <f t="shared" ca="1" si="79"/>
        <v>-1.4580882515158435E-3</v>
      </c>
      <c r="S290" s="47"/>
      <c r="T290" s="47"/>
      <c r="U290" s="47"/>
      <c r="V290" s="47"/>
      <c r="W290" s="47"/>
      <c r="X290" s="47"/>
      <c r="Y290" s="47"/>
      <c r="Z290" s="47"/>
      <c r="AA290" s="47"/>
      <c r="AB290" s="47"/>
      <c r="AC290" s="47"/>
      <c r="AD290" s="47"/>
      <c r="AE290" s="47"/>
      <c r="AF290" s="47"/>
      <c r="AG290" s="47"/>
      <c r="AH290" s="47"/>
      <c r="AI290" s="47"/>
    </row>
    <row r="291" spans="1:35">
      <c r="A291" s="78"/>
      <c r="B291" s="78"/>
      <c r="C291" s="78"/>
      <c r="D291" s="79">
        <f t="shared" si="65"/>
        <v>0</v>
      </c>
      <c r="E291" s="79">
        <f t="shared" si="66"/>
        <v>0</v>
      </c>
      <c r="F291" s="72">
        <f t="shared" si="67"/>
        <v>0</v>
      </c>
      <c r="G291" s="72">
        <f t="shared" si="68"/>
        <v>0</v>
      </c>
      <c r="H291" s="72">
        <f t="shared" si="69"/>
        <v>0</v>
      </c>
      <c r="I291" s="72">
        <f t="shared" si="70"/>
        <v>0</v>
      </c>
      <c r="J291" s="72">
        <f t="shared" si="71"/>
        <v>0</v>
      </c>
      <c r="K291" s="72">
        <f t="shared" si="72"/>
        <v>0</v>
      </c>
      <c r="L291" s="72">
        <f t="shared" si="73"/>
        <v>0</v>
      </c>
      <c r="M291" s="72">
        <f t="shared" ca="1" si="74"/>
        <v>1.4580882515158435E-3</v>
      </c>
      <c r="N291" s="72">
        <f t="shared" ca="1" si="75"/>
        <v>0</v>
      </c>
      <c r="O291" s="80">
        <f t="shared" ca="1" si="76"/>
        <v>0</v>
      </c>
      <c r="P291" s="72">
        <f t="shared" ca="1" si="77"/>
        <v>0</v>
      </c>
      <c r="Q291" s="72">
        <f t="shared" ca="1" si="78"/>
        <v>0</v>
      </c>
      <c r="R291" s="47">
        <f t="shared" ca="1" si="79"/>
        <v>-1.4580882515158435E-3</v>
      </c>
      <c r="S291" s="47"/>
      <c r="T291" s="47"/>
      <c r="U291" s="47"/>
      <c r="V291" s="47"/>
      <c r="W291" s="47"/>
      <c r="X291" s="47"/>
      <c r="Y291" s="47"/>
      <c r="Z291" s="47"/>
      <c r="AA291" s="47"/>
      <c r="AB291" s="47"/>
      <c r="AC291" s="47"/>
      <c r="AD291" s="47"/>
      <c r="AE291" s="47"/>
      <c r="AF291" s="47"/>
      <c r="AG291" s="47"/>
      <c r="AH291" s="47"/>
      <c r="AI291" s="47"/>
    </row>
    <row r="292" spans="1:35">
      <c r="A292" s="78"/>
      <c r="B292" s="78"/>
      <c r="C292" s="78"/>
      <c r="D292" s="79">
        <f t="shared" si="65"/>
        <v>0</v>
      </c>
      <c r="E292" s="79">
        <f t="shared" si="66"/>
        <v>0</v>
      </c>
      <c r="F292" s="72">
        <f t="shared" si="67"/>
        <v>0</v>
      </c>
      <c r="G292" s="72">
        <f t="shared" si="68"/>
        <v>0</v>
      </c>
      <c r="H292" s="72">
        <f t="shared" si="69"/>
        <v>0</v>
      </c>
      <c r="I292" s="72">
        <f t="shared" si="70"/>
        <v>0</v>
      </c>
      <c r="J292" s="72">
        <f t="shared" si="71"/>
        <v>0</v>
      </c>
      <c r="K292" s="72">
        <f t="shared" si="72"/>
        <v>0</v>
      </c>
      <c r="L292" s="72">
        <f t="shared" si="73"/>
        <v>0</v>
      </c>
      <c r="M292" s="72">
        <f t="shared" ca="1" si="74"/>
        <v>1.4580882515158435E-3</v>
      </c>
      <c r="N292" s="72">
        <f t="shared" ca="1" si="75"/>
        <v>0</v>
      </c>
      <c r="O292" s="80">
        <f t="shared" ca="1" si="76"/>
        <v>0</v>
      </c>
      <c r="P292" s="72">
        <f t="shared" ca="1" si="77"/>
        <v>0</v>
      </c>
      <c r="Q292" s="72">
        <f t="shared" ca="1" si="78"/>
        <v>0</v>
      </c>
      <c r="R292" s="47">
        <f t="shared" ca="1" si="79"/>
        <v>-1.4580882515158435E-3</v>
      </c>
      <c r="S292" s="47"/>
      <c r="T292" s="47"/>
      <c r="U292" s="47"/>
      <c r="V292" s="47"/>
      <c r="W292" s="47"/>
      <c r="X292" s="47"/>
      <c r="Y292" s="47"/>
      <c r="Z292" s="47"/>
      <c r="AA292" s="47"/>
      <c r="AB292" s="47"/>
      <c r="AC292" s="47"/>
      <c r="AD292" s="47"/>
      <c r="AE292" s="47"/>
      <c r="AF292" s="47"/>
      <c r="AG292" s="47"/>
      <c r="AH292" s="47"/>
      <c r="AI292" s="47"/>
    </row>
    <row r="293" spans="1:35">
      <c r="A293" s="78"/>
      <c r="B293" s="78"/>
      <c r="C293" s="78"/>
      <c r="D293" s="79">
        <f t="shared" si="65"/>
        <v>0</v>
      </c>
      <c r="E293" s="79">
        <f t="shared" si="66"/>
        <v>0</v>
      </c>
      <c r="F293" s="72">
        <f t="shared" si="67"/>
        <v>0</v>
      </c>
      <c r="G293" s="72">
        <f t="shared" si="68"/>
        <v>0</v>
      </c>
      <c r="H293" s="72">
        <f t="shared" si="69"/>
        <v>0</v>
      </c>
      <c r="I293" s="72">
        <f t="shared" si="70"/>
        <v>0</v>
      </c>
      <c r="J293" s="72">
        <f t="shared" si="71"/>
        <v>0</v>
      </c>
      <c r="K293" s="72">
        <f t="shared" si="72"/>
        <v>0</v>
      </c>
      <c r="L293" s="72">
        <f t="shared" si="73"/>
        <v>0</v>
      </c>
      <c r="M293" s="72">
        <f t="shared" ca="1" si="74"/>
        <v>1.4580882515158435E-3</v>
      </c>
      <c r="N293" s="72">
        <f t="shared" ca="1" si="75"/>
        <v>0</v>
      </c>
      <c r="O293" s="80">
        <f t="shared" ca="1" si="76"/>
        <v>0</v>
      </c>
      <c r="P293" s="72">
        <f t="shared" ca="1" si="77"/>
        <v>0</v>
      </c>
      <c r="Q293" s="72">
        <f t="shared" ca="1" si="78"/>
        <v>0</v>
      </c>
      <c r="R293" s="47">
        <f t="shared" ca="1" si="79"/>
        <v>-1.4580882515158435E-3</v>
      </c>
      <c r="S293" s="47"/>
      <c r="T293" s="47"/>
      <c r="U293" s="47"/>
      <c r="V293" s="47"/>
      <c r="W293" s="47"/>
      <c r="X293" s="47"/>
      <c r="Y293" s="47"/>
      <c r="Z293" s="47"/>
      <c r="AA293" s="47"/>
      <c r="AB293" s="47"/>
      <c r="AC293" s="47"/>
      <c r="AD293" s="47"/>
      <c r="AE293" s="47"/>
      <c r="AF293" s="47"/>
      <c r="AG293" s="47"/>
      <c r="AH293" s="47"/>
      <c r="AI293" s="47"/>
    </row>
    <row r="294" spans="1:35">
      <c r="A294" s="78"/>
      <c r="B294" s="78"/>
      <c r="C294" s="78"/>
      <c r="D294" s="79">
        <f t="shared" si="65"/>
        <v>0</v>
      </c>
      <c r="E294" s="79">
        <f t="shared" si="66"/>
        <v>0</v>
      </c>
      <c r="F294" s="72">
        <f t="shared" si="67"/>
        <v>0</v>
      </c>
      <c r="G294" s="72">
        <f t="shared" si="68"/>
        <v>0</v>
      </c>
      <c r="H294" s="72">
        <f t="shared" si="69"/>
        <v>0</v>
      </c>
      <c r="I294" s="72">
        <f t="shared" si="70"/>
        <v>0</v>
      </c>
      <c r="J294" s="72">
        <f t="shared" si="71"/>
        <v>0</v>
      </c>
      <c r="K294" s="72">
        <f t="shared" si="72"/>
        <v>0</v>
      </c>
      <c r="L294" s="72">
        <f t="shared" si="73"/>
        <v>0</v>
      </c>
      <c r="M294" s="72">
        <f t="shared" ca="1" si="74"/>
        <v>1.4580882515158435E-3</v>
      </c>
      <c r="N294" s="72">
        <f t="shared" ca="1" si="75"/>
        <v>0</v>
      </c>
      <c r="O294" s="80">
        <f t="shared" ca="1" si="76"/>
        <v>0</v>
      </c>
      <c r="P294" s="72">
        <f t="shared" ca="1" si="77"/>
        <v>0</v>
      </c>
      <c r="Q294" s="72">
        <f t="shared" ca="1" si="78"/>
        <v>0</v>
      </c>
      <c r="R294" s="47">
        <f t="shared" ca="1" si="79"/>
        <v>-1.4580882515158435E-3</v>
      </c>
      <c r="S294" s="47"/>
      <c r="T294" s="47"/>
      <c r="U294" s="47"/>
      <c r="V294" s="47"/>
      <c r="W294" s="47"/>
      <c r="X294" s="47"/>
      <c r="Y294" s="47"/>
      <c r="Z294" s="47"/>
      <c r="AA294" s="47"/>
      <c r="AB294" s="47"/>
      <c r="AC294" s="47"/>
      <c r="AD294" s="47"/>
      <c r="AE294" s="47"/>
      <c r="AF294" s="47"/>
      <c r="AG294" s="47"/>
      <c r="AH294" s="47"/>
      <c r="AI294" s="47"/>
    </row>
    <row r="295" spans="1:35">
      <c r="A295" s="78"/>
      <c r="B295" s="78"/>
      <c r="C295" s="78"/>
      <c r="D295" s="79">
        <f t="shared" si="65"/>
        <v>0</v>
      </c>
      <c r="E295" s="79">
        <f t="shared" si="66"/>
        <v>0</v>
      </c>
      <c r="F295" s="72">
        <f t="shared" si="67"/>
        <v>0</v>
      </c>
      <c r="G295" s="72">
        <f t="shared" si="68"/>
        <v>0</v>
      </c>
      <c r="H295" s="72">
        <f t="shared" si="69"/>
        <v>0</v>
      </c>
      <c r="I295" s="72">
        <f t="shared" si="70"/>
        <v>0</v>
      </c>
      <c r="J295" s="72">
        <f t="shared" si="71"/>
        <v>0</v>
      </c>
      <c r="K295" s="72">
        <f t="shared" si="72"/>
        <v>0</v>
      </c>
      <c r="L295" s="72">
        <f t="shared" si="73"/>
        <v>0</v>
      </c>
      <c r="M295" s="72">
        <f t="shared" ca="1" si="74"/>
        <v>1.4580882515158435E-3</v>
      </c>
      <c r="N295" s="72">
        <f t="shared" ca="1" si="75"/>
        <v>0</v>
      </c>
      <c r="O295" s="80">
        <f t="shared" ca="1" si="76"/>
        <v>0</v>
      </c>
      <c r="P295" s="72">
        <f t="shared" ca="1" si="77"/>
        <v>0</v>
      </c>
      <c r="Q295" s="72">
        <f t="shared" ca="1" si="78"/>
        <v>0</v>
      </c>
      <c r="R295" s="47">
        <f t="shared" ca="1" si="79"/>
        <v>-1.4580882515158435E-3</v>
      </c>
      <c r="S295" s="47"/>
      <c r="T295" s="47"/>
      <c r="U295" s="47"/>
      <c r="V295" s="47"/>
      <c r="W295" s="47"/>
      <c r="X295" s="47"/>
      <c r="Y295" s="47"/>
      <c r="Z295" s="47"/>
      <c r="AA295" s="47"/>
      <c r="AB295" s="47"/>
      <c r="AC295" s="47"/>
      <c r="AD295" s="47"/>
      <c r="AE295" s="47"/>
      <c r="AF295" s="47"/>
      <c r="AG295" s="47"/>
      <c r="AH295" s="47"/>
      <c r="AI295" s="47"/>
    </row>
    <row r="296" spans="1:35">
      <c r="A296" s="78"/>
      <c r="B296" s="78"/>
      <c r="C296" s="78"/>
      <c r="D296" s="79">
        <f t="shared" si="65"/>
        <v>0</v>
      </c>
      <c r="E296" s="79">
        <f t="shared" si="66"/>
        <v>0</v>
      </c>
      <c r="F296" s="72">
        <f t="shared" si="67"/>
        <v>0</v>
      </c>
      <c r="G296" s="72">
        <f t="shared" si="68"/>
        <v>0</v>
      </c>
      <c r="H296" s="72">
        <f t="shared" si="69"/>
        <v>0</v>
      </c>
      <c r="I296" s="72">
        <f t="shared" si="70"/>
        <v>0</v>
      </c>
      <c r="J296" s="72">
        <f t="shared" si="71"/>
        <v>0</v>
      </c>
      <c r="K296" s="72">
        <f t="shared" si="72"/>
        <v>0</v>
      </c>
      <c r="L296" s="72">
        <f t="shared" si="73"/>
        <v>0</v>
      </c>
      <c r="M296" s="72">
        <f t="shared" ca="1" si="74"/>
        <v>1.4580882515158435E-3</v>
      </c>
      <c r="N296" s="72">
        <f t="shared" ca="1" si="75"/>
        <v>0</v>
      </c>
      <c r="O296" s="80">
        <f t="shared" ca="1" si="76"/>
        <v>0</v>
      </c>
      <c r="P296" s="72">
        <f t="shared" ca="1" si="77"/>
        <v>0</v>
      </c>
      <c r="Q296" s="72">
        <f t="shared" ca="1" si="78"/>
        <v>0</v>
      </c>
      <c r="R296" s="47">
        <f t="shared" ca="1" si="79"/>
        <v>-1.4580882515158435E-3</v>
      </c>
      <c r="S296" s="47"/>
      <c r="T296" s="47"/>
      <c r="U296" s="47"/>
      <c r="V296" s="47"/>
      <c r="W296" s="47"/>
      <c r="X296" s="47"/>
      <c r="Y296" s="47"/>
      <c r="Z296" s="47"/>
      <c r="AA296" s="47"/>
      <c r="AB296" s="47"/>
      <c r="AC296" s="47"/>
      <c r="AD296" s="47"/>
      <c r="AE296" s="47"/>
      <c r="AF296" s="47"/>
      <c r="AG296" s="47"/>
      <c r="AH296" s="47"/>
      <c r="AI296" s="47"/>
    </row>
    <row r="297" spans="1:35">
      <c r="A297" s="78"/>
      <c r="B297" s="78"/>
      <c r="C297" s="78"/>
      <c r="D297" s="79">
        <f t="shared" si="65"/>
        <v>0</v>
      </c>
      <c r="E297" s="79">
        <f t="shared" si="66"/>
        <v>0</v>
      </c>
      <c r="F297" s="72">
        <f t="shared" si="67"/>
        <v>0</v>
      </c>
      <c r="G297" s="72">
        <f t="shared" si="68"/>
        <v>0</v>
      </c>
      <c r="H297" s="72">
        <f t="shared" si="69"/>
        <v>0</v>
      </c>
      <c r="I297" s="72">
        <f t="shared" si="70"/>
        <v>0</v>
      </c>
      <c r="J297" s="72">
        <f t="shared" si="71"/>
        <v>0</v>
      </c>
      <c r="K297" s="72">
        <f t="shared" si="72"/>
        <v>0</v>
      </c>
      <c r="L297" s="72">
        <f t="shared" si="73"/>
        <v>0</v>
      </c>
      <c r="M297" s="72">
        <f t="shared" ca="1" si="74"/>
        <v>1.4580882515158435E-3</v>
      </c>
      <c r="N297" s="72">
        <f t="shared" ca="1" si="75"/>
        <v>0</v>
      </c>
      <c r="O297" s="80">
        <f t="shared" ca="1" si="76"/>
        <v>0</v>
      </c>
      <c r="P297" s="72">
        <f t="shared" ca="1" si="77"/>
        <v>0</v>
      </c>
      <c r="Q297" s="72">
        <f t="shared" ca="1" si="78"/>
        <v>0</v>
      </c>
      <c r="R297" s="47">
        <f t="shared" ca="1" si="79"/>
        <v>-1.4580882515158435E-3</v>
      </c>
      <c r="S297" s="47"/>
      <c r="T297" s="47"/>
      <c r="U297" s="47"/>
      <c r="V297" s="47"/>
      <c r="W297" s="47"/>
      <c r="X297" s="47"/>
      <c r="Y297" s="47"/>
      <c r="Z297" s="47"/>
      <c r="AA297" s="47"/>
      <c r="AB297" s="47"/>
      <c r="AC297" s="47"/>
      <c r="AD297" s="47"/>
      <c r="AE297" s="47"/>
      <c r="AF297" s="47"/>
      <c r="AG297" s="47"/>
      <c r="AH297" s="47"/>
      <c r="AI297" s="47"/>
    </row>
    <row r="298" spans="1:35">
      <c r="A298" s="78"/>
      <c r="B298" s="78"/>
      <c r="C298" s="78"/>
      <c r="D298" s="79">
        <f t="shared" si="65"/>
        <v>0</v>
      </c>
      <c r="E298" s="79">
        <f t="shared" si="66"/>
        <v>0</v>
      </c>
      <c r="F298" s="72">
        <f t="shared" si="67"/>
        <v>0</v>
      </c>
      <c r="G298" s="72">
        <f t="shared" si="68"/>
        <v>0</v>
      </c>
      <c r="H298" s="72">
        <f t="shared" si="69"/>
        <v>0</v>
      </c>
      <c r="I298" s="72">
        <f t="shared" si="70"/>
        <v>0</v>
      </c>
      <c r="J298" s="72">
        <f t="shared" si="71"/>
        <v>0</v>
      </c>
      <c r="K298" s="72">
        <f t="shared" si="72"/>
        <v>0</v>
      </c>
      <c r="L298" s="72">
        <f t="shared" si="73"/>
        <v>0</v>
      </c>
      <c r="M298" s="72">
        <f t="shared" ca="1" si="74"/>
        <v>1.4580882515158435E-3</v>
      </c>
      <c r="N298" s="72">
        <f t="shared" ca="1" si="75"/>
        <v>0</v>
      </c>
      <c r="O298" s="80">
        <f t="shared" ca="1" si="76"/>
        <v>0</v>
      </c>
      <c r="P298" s="72">
        <f t="shared" ca="1" si="77"/>
        <v>0</v>
      </c>
      <c r="Q298" s="72">
        <f t="shared" ca="1" si="78"/>
        <v>0</v>
      </c>
      <c r="R298" s="47">
        <f t="shared" ca="1" si="79"/>
        <v>-1.4580882515158435E-3</v>
      </c>
      <c r="S298" s="47"/>
      <c r="T298" s="47"/>
      <c r="U298" s="47"/>
      <c r="V298" s="47"/>
      <c r="W298" s="47"/>
      <c r="X298" s="47"/>
      <c r="Y298" s="47"/>
      <c r="Z298" s="47"/>
      <c r="AA298" s="47"/>
      <c r="AB298" s="47"/>
      <c r="AC298" s="47"/>
      <c r="AD298" s="47"/>
      <c r="AE298" s="47"/>
      <c r="AF298" s="47"/>
      <c r="AG298" s="47"/>
      <c r="AH298" s="47"/>
      <c r="AI298" s="47"/>
    </row>
    <row r="299" spans="1:35">
      <c r="A299" s="78"/>
      <c r="B299" s="78"/>
      <c r="C299" s="78"/>
      <c r="D299" s="79">
        <f t="shared" si="65"/>
        <v>0</v>
      </c>
      <c r="E299" s="79">
        <f t="shared" si="66"/>
        <v>0</v>
      </c>
      <c r="F299" s="72">
        <f t="shared" si="67"/>
        <v>0</v>
      </c>
      <c r="G299" s="72">
        <f t="shared" si="68"/>
        <v>0</v>
      </c>
      <c r="H299" s="72">
        <f t="shared" si="69"/>
        <v>0</v>
      </c>
      <c r="I299" s="72">
        <f t="shared" si="70"/>
        <v>0</v>
      </c>
      <c r="J299" s="72">
        <f t="shared" si="71"/>
        <v>0</v>
      </c>
      <c r="K299" s="72">
        <f t="shared" si="72"/>
        <v>0</v>
      </c>
      <c r="L299" s="72">
        <f t="shared" si="73"/>
        <v>0</v>
      </c>
      <c r="M299" s="72">
        <f t="shared" ca="1" si="74"/>
        <v>1.4580882515158435E-3</v>
      </c>
      <c r="N299" s="72">
        <f t="shared" ca="1" si="75"/>
        <v>0</v>
      </c>
      <c r="O299" s="80">
        <f t="shared" ca="1" si="76"/>
        <v>0</v>
      </c>
      <c r="P299" s="72">
        <f t="shared" ca="1" si="77"/>
        <v>0</v>
      </c>
      <c r="Q299" s="72">
        <f t="shared" ca="1" si="78"/>
        <v>0</v>
      </c>
      <c r="R299" s="47">
        <f t="shared" ca="1" si="79"/>
        <v>-1.4580882515158435E-3</v>
      </c>
      <c r="S299" s="47"/>
      <c r="T299" s="47"/>
      <c r="U299" s="47"/>
      <c r="V299" s="47"/>
      <c r="W299" s="47"/>
      <c r="X299" s="47"/>
      <c r="Y299" s="47"/>
      <c r="Z299" s="47"/>
      <c r="AA299" s="47"/>
      <c r="AB299" s="47"/>
      <c r="AC299" s="47"/>
      <c r="AD299" s="47"/>
      <c r="AE299" s="47"/>
      <c r="AF299" s="47"/>
      <c r="AG299" s="47"/>
      <c r="AH299" s="47"/>
      <c r="AI299" s="47"/>
    </row>
    <row r="300" spans="1:35">
      <c r="A300" s="78"/>
      <c r="B300" s="78"/>
      <c r="C300" s="78"/>
      <c r="D300" s="79">
        <f t="shared" si="65"/>
        <v>0</v>
      </c>
      <c r="E300" s="79">
        <f t="shared" si="66"/>
        <v>0</v>
      </c>
      <c r="F300" s="72">
        <f t="shared" si="67"/>
        <v>0</v>
      </c>
      <c r="G300" s="72">
        <f t="shared" si="68"/>
        <v>0</v>
      </c>
      <c r="H300" s="72">
        <f t="shared" si="69"/>
        <v>0</v>
      </c>
      <c r="I300" s="72">
        <f t="shared" si="70"/>
        <v>0</v>
      </c>
      <c r="J300" s="72">
        <f t="shared" si="71"/>
        <v>0</v>
      </c>
      <c r="K300" s="72">
        <f t="shared" si="72"/>
        <v>0</v>
      </c>
      <c r="L300" s="72">
        <f t="shared" si="73"/>
        <v>0</v>
      </c>
      <c r="M300" s="72">
        <f t="shared" ca="1" si="74"/>
        <v>1.4580882515158435E-3</v>
      </c>
      <c r="N300" s="72">
        <f t="shared" ca="1" si="75"/>
        <v>0</v>
      </c>
      <c r="O300" s="80">
        <f t="shared" ca="1" si="76"/>
        <v>0</v>
      </c>
      <c r="P300" s="72">
        <f t="shared" ca="1" si="77"/>
        <v>0</v>
      </c>
      <c r="Q300" s="72">
        <f t="shared" ca="1" si="78"/>
        <v>0</v>
      </c>
      <c r="R300" s="47">
        <f t="shared" ca="1" si="79"/>
        <v>-1.4580882515158435E-3</v>
      </c>
      <c r="S300" s="47"/>
      <c r="T300" s="47"/>
      <c r="U300" s="47"/>
      <c r="V300" s="47"/>
      <c r="W300" s="47"/>
      <c r="X300" s="47"/>
      <c r="Y300" s="47"/>
      <c r="Z300" s="47"/>
      <c r="AA300" s="47"/>
      <c r="AB300" s="47"/>
      <c r="AC300" s="47"/>
      <c r="AD300" s="47"/>
      <c r="AE300" s="47"/>
      <c r="AF300" s="47"/>
      <c r="AG300" s="47"/>
      <c r="AH300" s="47"/>
      <c r="AI300" s="47"/>
    </row>
    <row r="301" spans="1:35">
      <c r="A301" s="78"/>
      <c r="B301" s="78"/>
      <c r="C301" s="78"/>
      <c r="D301" s="79">
        <f t="shared" si="65"/>
        <v>0</v>
      </c>
      <c r="E301" s="79">
        <f t="shared" si="66"/>
        <v>0</v>
      </c>
      <c r="F301" s="72">
        <f t="shared" si="67"/>
        <v>0</v>
      </c>
      <c r="G301" s="72">
        <f t="shared" si="68"/>
        <v>0</v>
      </c>
      <c r="H301" s="72">
        <f t="shared" si="69"/>
        <v>0</v>
      </c>
      <c r="I301" s="72">
        <f t="shared" si="70"/>
        <v>0</v>
      </c>
      <c r="J301" s="72">
        <f t="shared" si="71"/>
        <v>0</v>
      </c>
      <c r="K301" s="72">
        <f t="shared" si="72"/>
        <v>0</v>
      </c>
      <c r="L301" s="72">
        <f t="shared" si="73"/>
        <v>0</v>
      </c>
      <c r="M301" s="72">
        <f t="shared" ca="1" si="74"/>
        <v>1.4580882515158435E-3</v>
      </c>
      <c r="N301" s="72">
        <f t="shared" ca="1" si="75"/>
        <v>0</v>
      </c>
      <c r="O301" s="80">
        <f t="shared" ca="1" si="76"/>
        <v>0</v>
      </c>
      <c r="P301" s="72">
        <f t="shared" ca="1" si="77"/>
        <v>0</v>
      </c>
      <c r="Q301" s="72">
        <f t="shared" ca="1" si="78"/>
        <v>0</v>
      </c>
      <c r="R301" s="47">
        <f t="shared" ca="1" si="79"/>
        <v>-1.4580882515158435E-3</v>
      </c>
      <c r="S301" s="47"/>
      <c r="T301" s="47"/>
      <c r="U301" s="47"/>
      <c r="V301" s="47"/>
      <c r="W301" s="47"/>
      <c r="X301" s="47"/>
      <c r="Y301" s="47"/>
      <c r="Z301" s="47"/>
      <c r="AA301" s="47"/>
      <c r="AB301" s="47"/>
      <c r="AC301" s="47"/>
      <c r="AD301" s="47"/>
      <c r="AE301" s="47"/>
      <c r="AF301" s="47"/>
      <c r="AG301" s="47"/>
      <c r="AH301" s="47"/>
      <c r="AI301" s="47"/>
    </row>
    <row r="302" spans="1:35">
      <c r="A302" s="78"/>
      <c r="B302" s="78"/>
      <c r="C302" s="78"/>
      <c r="D302" s="79">
        <f t="shared" si="65"/>
        <v>0</v>
      </c>
      <c r="E302" s="79">
        <f t="shared" si="66"/>
        <v>0</v>
      </c>
      <c r="F302" s="72">
        <f t="shared" si="67"/>
        <v>0</v>
      </c>
      <c r="G302" s="72">
        <f t="shared" si="68"/>
        <v>0</v>
      </c>
      <c r="H302" s="72">
        <f t="shared" si="69"/>
        <v>0</v>
      </c>
      <c r="I302" s="72">
        <f t="shared" si="70"/>
        <v>0</v>
      </c>
      <c r="J302" s="72">
        <f t="shared" si="71"/>
        <v>0</v>
      </c>
      <c r="K302" s="72">
        <f t="shared" si="72"/>
        <v>0</v>
      </c>
      <c r="L302" s="72">
        <f t="shared" si="73"/>
        <v>0</v>
      </c>
      <c r="M302" s="72">
        <f t="shared" ca="1" si="74"/>
        <v>1.4580882515158435E-3</v>
      </c>
      <c r="N302" s="72">
        <f t="shared" ca="1" si="75"/>
        <v>0</v>
      </c>
      <c r="O302" s="80">
        <f t="shared" ca="1" si="76"/>
        <v>0</v>
      </c>
      <c r="P302" s="72">
        <f t="shared" ca="1" si="77"/>
        <v>0</v>
      </c>
      <c r="Q302" s="72">
        <f t="shared" ca="1" si="78"/>
        <v>0</v>
      </c>
      <c r="R302" s="47">
        <f t="shared" ca="1" si="79"/>
        <v>-1.4580882515158435E-3</v>
      </c>
      <c r="S302" s="47"/>
      <c r="T302" s="47"/>
      <c r="U302" s="47"/>
      <c r="V302" s="47"/>
      <c r="W302" s="47"/>
      <c r="X302" s="47"/>
      <c r="Y302" s="47"/>
      <c r="Z302" s="47"/>
      <c r="AA302" s="47"/>
      <c r="AB302" s="47"/>
      <c r="AC302" s="47"/>
      <c r="AD302" s="47"/>
      <c r="AE302" s="47"/>
      <c r="AF302" s="47"/>
      <c r="AG302" s="47"/>
      <c r="AH302" s="47"/>
      <c r="AI302" s="47"/>
    </row>
    <row r="303" spans="1:35">
      <c r="A303" s="78"/>
      <c r="B303" s="78"/>
      <c r="C303" s="78"/>
      <c r="D303" s="79">
        <f t="shared" si="65"/>
        <v>0</v>
      </c>
      <c r="E303" s="79">
        <f t="shared" si="66"/>
        <v>0</v>
      </c>
      <c r="F303" s="72">
        <f t="shared" si="67"/>
        <v>0</v>
      </c>
      <c r="G303" s="72">
        <f t="shared" si="68"/>
        <v>0</v>
      </c>
      <c r="H303" s="72">
        <f t="shared" si="69"/>
        <v>0</v>
      </c>
      <c r="I303" s="72">
        <f t="shared" si="70"/>
        <v>0</v>
      </c>
      <c r="J303" s="72">
        <f t="shared" si="71"/>
        <v>0</v>
      </c>
      <c r="K303" s="72">
        <f t="shared" si="72"/>
        <v>0</v>
      </c>
      <c r="L303" s="72">
        <f t="shared" si="73"/>
        <v>0</v>
      </c>
      <c r="M303" s="72">
        <f t="shared" ca="1" si="74"/>
        <v>1.4580882515158435E-3</v>
      </c>
      <c r="N303" s="72">
        <f t="shared" ca="1" si="75"/>
        <v>0</v>
      </c>
      <c r="O303" s="80">
        <f t="shared" ca="1" si="76"/>
        <v>0</v>
      </c>
      <c r="P303" s="72">
        <f t="shared" ca="1" si="77"/>
        <v>0</v>
      </c>
      <c r="Q303" s="72">
        <f t="shared" ca="1" si="78"/>
        <v>0</v>
      </c>
      <c r="R303" s="47">
        <f t="shared" ca="1" si="79"/>
        <v>-1.4580882515158435E-3</v>
      </c>
      <c r="S303" s="47"/>
      <c r="T303" s="47"/>
      <c r="U303" s="47"/>
      <c r="V303" s="47"/>
      <c r="W303" s="47"/>
      <c r="X303" s="47"/>
      <c r="Y303" s="47"/>
      <c r="Z303" s="47"/>
      <c r="AA303" s="47"/>
      <c r="AB303" s="47"/>
      <c r="AC303" s="47"/>
      <c r="AD303" s="47"/>
      <c r="AE303" s="47"/>
      <c r="AF303" s="47"/>
      <c r="AG303" s="47"/>
      <c r="AH303" s="47"/>
      <c r="AI303" s="47"/>
    </row>
    <row r="304" spans="1:35">
      <c r="A304" s="78"/>
      <c r="B304" s="78"/>
      <c r="C304" s="78"/>
      <c r="D304" s="79">
        <f t="shared" si="65"/>
        <v>0</v>
      </c>
      <c r="E304" s="79">
        <f t="shared" si="66"/>
        <v>0</v>
      </c>
      <c r="F304" s="72">
        <f t="shared" si="67"/>
        <v>0</v>
      </c>
      <c r="G304" s="72">
        <f t="shared" si="68"/>
        <v>0</v>
      </c>
      <c r="H304" s="72">
        <f t="shared" si="69"/>
        <v>0</v>
      </c>
      <c r="I304" s="72">
        <f t="shared" si="70"/>
        <v>0</v>
      </c>
      <c r="J304" s="72">
        <f t="shared" si="71"/>
        <v>0</v>
      </c>
      <c r="K304" s="72">
        <f t="shared" si="72"/>
        <v>0</v>
      </c>
      <c r="L304" s="72">
        <f t="shared" si="73"/>
        <v>0</v>
      </c>
      <c r="M304" s="72">
        <f t="shared" ca="1" si="74"/>
        <v>1.4580882515158435E-3</v>
      </c>
      <c r="N304" s="72">
        <f t="shared" ca="1" si="75"/>
        <v>0</v>
      </c>
      <c r="O304" s="80">
        <f t="shared" ca="1" si="76"/>
        <v>0</v>
      </c>
      <c r="P304" s="72">
        <f t="shared" ca="1" si="77"/>
        <v>0</v>
      </c>
      <c r="Q304" s="72">
        <f t="shared" ca="1" si="78"/>
        <v>0</v>
      </c>
      <c r="R304" s="47">
        <f t="shared" ca="1" si="79"/>
        <v>-1.4580882515158435E-3</v>
      </c>
      <c r="S304" s="47"/>
      <c r="T304" s="47"/>
      <c r="U304" s="47"/>
      <c r="V304" s="47"/>
      <c r="W304" s="47"/>
      <c r="X304" s="47"/>
      <c r="Y304" s="47"/>
      <c r="Z304" s="47"/>
      <c r="AA304" s="47"/>
      <c r="AB304" s="47"/>
      <c r="AC304" s="47"/>
      <c r="AD304" s="47"/>
      <c r="AE304" s="47"/>
      <c r="AF304" s="47"/>
      <c r="AG304" s="47"/>
      <c r="AH304" s="47"/>
      <c r="AI304" s="47"/>
    </row>
    <row r="305" spans="1:35">
      <c r="A305" s="78"/>
      <c r="B305" s="78"/>
      <c r="C305" s="78"/>
      <c r="D305" s="79">
        <f t="shared" si="65"/>
        <v>0</v>
      </c>
      <c r="E305" s="79">
        <f t="shared" si="66"/>
        <v>0</v>
      </c>
      <c r="F305" s="72">
        <f t="shared" si="67"/>
        <v>0</v>
      </c>
      <c r="G305" s="72">
        <f t="shared" si="68"/>
        <v>0</v>
      </c>
      <c r="H305" s="72">
        <f t="shared" si="69"/>
        <v>0</v>
      </c>
      <c r="I305" s="72">
        <f t="shared" si="70"/>
        <v>0</v>
      </c>
      <c r="J305" s="72">
        <f t="shared" si="71"/>
        <v>0</v>
      </c>
      <c r="K305" s="72">
        <f t="shared" si="72"/>
        <v>0</v>
      </c>
      <c r="L305" s="72">
        <f t="shared" si="73"/>
        <v>0</v>
      </c>
      <c r="M305" s="72">
        <f t="shared" ca="1" si="74"/>
        <v>1.4580882515158435E-3</v>
      </c>
      <c r="N305" s="72">
        <f t="shared" ca="1" si="75"/>
        <v>0</v>
      </c>
      <c r="O305" s="80">
        <f t="shared" ca="1" si="76"/>
        <v>0</v>
      </c>
      <c r="P305" s="72">
        <f t="shared" ca="1" si="77"/>
        <v>0</v>
      </c>
      <c r="Q305" s="72">
        <f t="shared" ca="1" si="78"/>
        <v>0</v>
      </c>
      <c r="R305" s="47">
        <f t="shared" ca="1" si="79"/>
        <v>-1.4580882515158435E-3</v>
      </c>
      <c r="S305" s="47"/>
      <c r="T305" s="47"/>
      <c r="U305" s="47"/>
      <c r="V305" s="47"/>
      <c r="W305" s="47"/>
      <c r="X305" s="47"/>
      <c r="Y305" s="47"/>
      <c r="Z305" s="47"/>
      <c r="AA305" s="47"/>
      <c r="AB305" s="47"/>
      <c r="AC305" s="47"/>
      <c r="AD305" s="47"/>
      <c r="AE305" s="47"/>
      <c r="AF305" s="47"/>
      <c r="AG305" s="47"/>
      <c r="AH305" s="47"/>
      <c r="AI305" s="47"/>
    </row>
    <row r="306" spans="1:35">
      <c r="A306" s="78"/>
      <c r="B306" s="78"/>
      <c r="C306" s="78"/>
      <c r="D306" s="79">
        <f t="shared" si="65"/>
        <v>0</v>
      </c>
      <c r="E306" s="79">
        <f t="shared" si="66"/>
        <v>0</v>
      </c>
      <c r="F306" s="72">
        <f t="shared" si="67"/>
        <v>0</v>
      </c>
      <c r="G306" s="72">
        <f t="shared" si="68"/>
        <v>0</v>
      </c>
      <c r="H306" s="72">
        <f t="shared" si="69"/>
        <v>0</v>
      </c>
      <c r="I306" s="72">
        <f t="shared" si="70"/>
        <v>0</v>
      </c>
      <c r="J306" s="72">
        <f t="shared" si="71"/>
        <v>0</v>
      </c>
      <c r="K306" s="72">
        <f t="shared" si="72"/>
        <v>0</v>
      </c>
      <c r="L306" s="72">
        <f t="shared" si="73"/>
        <v>0</v>
      </c>
      <c r="M306" s="72">
        <f t="shared" ca="1" si="74"/>
        <v>1.4580882515158435E-3</v>
      </c>
      <c r="N306" s="72">
        <f t="shared" ca="1" si="75"/>
        <v>0</v>
      </c>
      <c r="O306" s="80">
        <f t="shared" ca="1" si="76"/>
        <v>0</v>
      </c>
      <c r="P306" s="72">
        <f t="shared" ca="1" si="77"/>
        <v>0</v>
      </c>
      <c r="Q306" s="72">
        <f t="shared" ca="1" si="78"/>
        <v>0</v>
      </c>
      <c r="R306" s="47">
        <f t="shared" ca="1" si="79"/>
        <v>-1.4580882515158435E-3</v>
      </c>
      <c r="S306" s="47"/>
      <c r="T306" s="47"/>
      <c r="U306" s="47"/>
      <c r="V306" s="47"/>
      <c r="W306" s="47"/>
      <c r="X306" s="47"/>
      <c r="Y306" s="47"/>
      <c r="Z306" s="47"/>
      <c r="AA306" s="47"/>
      <c r="AB306" s="47"/>
      <c r="AC306" s="47"/>
      <c r="AD306" s="47"/>
      <c r="AE306" s="47"/>
      <c r="AF306" s="47"/>
      <c r="AG306" s="47"/>
      <c r="AH306" s="47"/>
      <c r="AI306" s="47"/>
    </row>
    <row r="307" spans="1:35">
      <c r="A307" s="78"/>
      <c r="B307" s="78"/>
      <c r="C307" s="78"/>
      <c r="D307" s="79">
        <f t="shared" si="65"/>
        <v>0</v>
      </c>
      <c r="E307" s="79">
        <f t="shared" si="66"/>
        <v>0</v>
      </c>
      <c r="F307" s="72">
        <f t="shared" si="67"/>
        <v>0</v>
      </c>
      <c r="G307" s="72">
        <f t="shared" si="68"/>
        <v>0</v>
      </c>
      <c r="H307" s="72">
        <f t="shared" si="69"/>
        <v>0</v>
      </c>
      <c r="I307" s="72">
        <f t="shared" si="70"/>
        <v>0</v>
      </c>
      <c r="J307" s="72">
        <f t="shared" si="71"/>
        <v>0</v>
      </c>
      <c r="K307" s="72">
        <f t="shared" si="72"/>
        <v>0</v>
      </c>
      <c r="L307" s="72">
        <f t="shared" si="73"/>
        <v>0</v>
      </c>
      <c r="M307" s="72">
        <f t="shared" ca="1" si="74"/>
        <v>1.4580882515158435E-3</v>
      </c>
      <c r="N307" s="72">
        <f t="shared" ca="1" si="75"/>
        <v>0</v>
      </c>
      <c r="O307" s="80">
        <f t="shared" ca="1" si="76"/>
        <v>0</v>
      </c>
      <c r="P307" s="72">
        <f t="shared" ca="1" si="77"/>
        <v>0</v>
      </c>
      <c r="Q307" s="72">
        <f t="shared" ca="1" si="78"/>
        <v>0</v>
      </c>
      <c r="R307" s="47">
        <f t="shared" ca="1" si="79"/>
        <v>-1.4580882515158435E-3</v>
      </c>
      <c r="S307" s="47"/>
      <c r="T307" s="47"/>
      <c r="U307" s="47"/>
      <c r="V307" s="47"/>
      <c r="W307" s="47"/>
      <c r="X307" s="47"/>
      <c r="Y307" s="47"/>
      <c r="Z307" s="47"/>
      <c r="AA307" s="47"/>
      <c r="AB307" s="47"/>
      <c r="AC307" s="47"/>
      <c r="AD307" s="47"/>
      <c r="AE307" s="47"/>
      <c r="AF307" s="47"/>
      <c r="AG307" s="47"/>
      <c r="AH307" s="47"/>
      <c r="AI307" s="47"/>
    </row>
    <row r="308" spans="1:35">
      <c r="A308" s="78"/>
      <c r="B308" s="78"/>
      <c r="C308" s="78"/>
      <c r="D308" s="79">
        <f t="shared" si="65"/>
        <v>0</v>
      </c>
      <c r="E308" s="79">
        <f t="shared" si="66"/>
        <v>0</v>
      </c>
      <c r="F308" s="72">
        <f t="shared" si="67"/>
        <v>0</v>
      </c>
      <c r="G308" s="72">
        <f t="shared" si="68"/>
        <v>0</v>
      </c>
      <c r="H308" s="72">
        <f t="shared" si="69"/>
        <v>0</v>
      </c>
      <c r="I308" s="72">
        <f t="shared" si="70"/>
        <v>0</v>
      </c>
      <c r="J308" s="72">
        <f t="shared" si="71"/>
        <v>0</v>
      </c>
      <c r="K308" s="72">
        <f t="shared" si="72"/>
        <v>0</v>
      </c>
      <c r="L308" s="72">
        <f t="shared" si="73"/>
        <v>0</v>
      </c>
      <c r="M308" s="72">
        <f t="shared" ca="1" si="74"/>
        <v>1.4580882515158435E-3</v>
      </c>
      <c r="N308" s="72">
        <f t="shared" ca="1" si="75"/>
        <v>0</v>
      </c>
      <c r="O308" s="80">
        <f t="shared" ca="1" si="76"/>
        <v>0</v>
      </c>
      <c r="P308" s="72">
        <f t="shared" ca="1" si="77"/>
        <v>0</v>
      </c>
      <c r="Q308" s="72">
        <f t="shared" ca="1" si="78"/>
        <v>0</v>
      </c>
      <c r="R308" s="47">
        <f t="shared" ca="1" si="79"/>
        <v>-1.4580882515158435E-3</v>
      </c>
      <c r="S308" s="47"/>
      <c r="T308" s="47"/>
      <c r="U308" s="47"/>
      <c r="V308" s="47"/>
      <c r="W308" s="47"/>
      <c r="X308" s="47"/>
      <c r="Y308" s="47"/>
      <c r="Z308" s="47"/>
      <c r="AA308" s="47"/>
      <c r="AB308" s="47"/>
      <c r="AC308" s="47"/>
      <c r="AD308" s="47"/>
      <c r="AE308" s="47"/>
      <c r="AF308" s="47"/>
      <c r="AG308" s="47"/>
      <c r="AH308" s="47"/>
      <c r="AI308" s="47"/>
    </row>
    <row r="309" spans="1:35">
      <c r="A309" s="78"/>
      <c r="B309" s="78"/>
      <c r="C309" s="78"/>
      <c r="D309" s="79">
        <f t="shared" si="65"/>
        <v>0</v>
      </c>
      <c r="E309" s="79">
        <f t="shared" si="66"/>
        <v>0</v>
      </c>
      <c r="F309" s="72">
        <f t="shared" si="67"/>
        <v>0</v>
      </c>
      <c r="G309" s="72">
        <f t="shared" si="68"/>
        <v>0</v>
      </c>
      <c r="H309" s="72">
        <f t="shared" si="69"/>
        <v>0</v>
      </c>
      <c r="I309" s="72">
        <f t="shared" si="70"/>
        <v>0</v>
      </c>
      <c r="J309" s="72">
        <f t="shared" si="71"/>
        <v>0</v>
      </c>
      <c r="K309" s="72">
        <f t="shared" si="72"/>
        <v>0</v>
      </c>
      <c r="L309" s="72">
        <f t="shared" si="73"/>
        <v>0</v>
      </c>
      <c r="M309" s="72">
        <f t="shared" ca="1" si="74"/>
        <v>1.4580882515158435E-3</v>
      </c>
      <c r="N309" s="72">
        <f t="shared" ca="1" si="75"/>
        <v>0</v>
      </c>
      <c r="O309" s="80">
        <f t="shared" ca="1" si="76"/>
        <v>0</v>
      </c>
      <c r="P309" s="72">
        <f t="shared" ca="1" si="77"/>
        <v>0</v>
      </c>
      <c r="Q309" s="72">
        <f t="shared" ca="1" si="78"/>
        <v>0</v>
      </c>
      <c r="R309" s="47">
        <f t="shared" ca="1" si="79"/>
        <v>-1.4580882515158435E-3</v>
      </c>
      <c r="S309" s="47"/>
      <c r="T309" s="47"/>
      <c r="U309" s="47"/>
      <c r="V309" s="47"/>
      <c r="W309" s="47"/>
      <c r="X309" s="47"/>
      <c r="Y309" s="47"/>
      <c r="Z309" s="47"/>
      <c r="AA309" s="47"/>
      <c r="AB309" s="47"/>
      <c r="AC309" s="47"/>
      <c r="AD309" s="47"/>
      <c r="AE309" s="47"/>
      <c r="AF309" s="47"/>
      <c r="AG309" s="47"/>
      <c r="AH309" s="47"/>
      <c r="AI309" s="47"/>
    </row>
    <row r="310" spans="1:35">
      <c r="A310" s="78"/>
      <c r="B310" s="78"/>
      <c r="C310" s="78"/>
      <c r="D310" s="79">
        <f t="shared" si="65"/>
        <v>0</v>
      </c>
      <c r="E310" s="79">
        <f t="shared" si="66"/>
        <v>0</v>
      </c>
      <c r="F310" s="72">
        <f t="shared" si="67"/>
        <v>0</v>
      </c>
      <c r="G310" s="72">
        <f t="shared" si="68"/>
        <v>0</v>
      </c>
      <c r="H310" s="72">
        <f t="shared" si="69"/>
        <v>0</v>
      </c>
      <c r="I310" s="72">
        <f t="shared" si="70"/>
        <v>0</v>
      </c>
      <c r="J310" s="72">
        <f t="shared" si="71"/>
        <v>0</v>
      </c>
      <c r="K310" s="72">
        <f t="shared" si="72"/>
        <v>0</v>
      </c>
      <c r="L310" s="72">
        <f t="shared" si="73"/>
        <v>0</v>
      </c>
      <c r="M310" s="72">
        <f t="shared" ca="1" si="74"/>
        <v>1.4580882515158435E-3</v>
      </c>
      <c r="N310" s="72">
        <f t="shared" ca="1" si="75"/>
        <v>0</v>
      </c>
      <c r="O310" s="80">
        <f t="shared" ca="1" si="76"/>
        <v>0</v>
      </c>
      <c r="P310" s="72">
        <f t="shared" ca="1" si="77"/>
        <v>0</v>
      </c>
      <c r="Q310" s="72">
        <f t="shared" ca="1" si="78"/>
        <v>0</v>
      </c>
      <c r="R310" s="47">
        <f t="shared" ca="1" si="79"/>
        <v>-1.4580882515158435E-3</v>
      </c>
      <c r="S310" s="47"/>
      <c r="T310" s="47"/>
      <c r="U310" s="47"/>
      <c r="V310" s="47"/>
      <c r="W310" s="47"/>
      <c r="X310" s="47"/>
      <c r="Y310" s="47"/>
      <c r="Z310" s="47"/>
      <c r="AA310" s="47"/>
      <c r="AB310" s="47"/>
      <c r="AC310" s="47"/>
      <c r="AD310" s="47"/>
      <c r="AE310" s="47"/>
      <c r="AF310" s="47"/>
      <c r="AG310" s="47"/>
      <c r="AH310" s="47"/>
      <c r="AI310" s="47"/>
    </row>
    <row r="311" spans="1:35">
      <c r="A311" s="78"/>
      <c r="B311" s="78"/>
      <c r="C311" s="78"/>
      <c r="D311" s="79">
        <f t="shared" si="65"/>
        <v>0</v>
      </c>
      <c r="E311" s="79">
        <f t="shared" si="66"/>
        <v>0</v>
      </c>
      <c r="F311" s="72">
        <f t="shared" si="67"/>
        <v>0</v>
      </c>
      <c r="G311" s="72">
        <f t="shared" si="68"/>
        <v>0</v>
      </c>
      <c r="H311" s="72">
        <f t="shared" si="69"/>
        <v>0</v>
      </c>
      <c r="I311" s="72">
        <f t="shared" si="70"/>
        <v>0</v>
      </c>
      <c r="J311" s="72">
        <f t="shared" si="71"/>
        <v>0</v>
      </c>
      <c r="K311" s="72">
        <f t="shared" si="72"/>
        <v>0</v>
      </c>
      <c r="L311" s="72">
        <f t="shared" si="73"/>
        <v>0</v>
      </c>
      <c r="M311" s="72">
        <f t="shared" ca="1" si="74"/>
        <v>1.4580882515158435E-3</v>
      </c>
      <c r="N311" s="72">
        <f t="shared" ca="1" si="75"/>
        <v>0</v>
      </c>
      <c r="O311" s="80">
        <f t="shared" ca="1" si="76"/>
        <v>0</v>
      </c>
      <c r="P311" s="72">
        <f t="shared" ca="1" si="77"/>
        <v>0</v>
      </c>
      <c r="Q311" s="72">
        <f t="shared" ca="1" si="78"/>
        <v>0</v>
      </c>
      <c r="R311" s="47">
        <f t="shared" ca="1" si="79"/>
        <v>-1.4580882515158435E-3</v>
      </c>
      <c r="S311" s="47"/>
      <c r="T311" s="47"/>
      <c r="U311" s="47"/>
      <c r="V311" s="47"/>
      <c r="W311" s="47"/>
      <c r="X311" s="47"/>
      <c r="Y311" s="47"/>
      <c r="Z311" s="47"/>
      <c r="AA311" s="47"/>
      <c r="AB311" s="47"/>
      <c r="AC311" s="47"/>
      <c r="AD311" s="47"/>
      <c r="AE311" s="47"/>
      <c r="AF311" s="47"/>
      <c r="AG311" s="47"/>
      <c r="AH311" s="47"/>
      <c r="AI311" s="47"/>
    </row>
    <row r="312" spans="1:35">
      <c r="A312" s="78"/>
      <c r="B312" s="78"/>
      <c r="C312" s="78"/>
      <c r="D312" s="79">
        <f t="shared" si="65"/>
        <v>0</v>
      </c>
      <c r="E312" s="79">
        <f t="shared" si="66"/>
        <v>0</v>
      </c>
      <c r="F312" s="72">
        <f t="shared" si="67"/>
        <v>0</v>
      </c>
      <c r="G312" s="72">
        <f t="shared" si="68"/>
        <v>0</v>
      </c>
      <c r="H312" s="72">
        <f t="shared" si="69"/>
        <v>0</v>
      </c>
      <c r="I312" s="72">
        <f t="shared" si="70"/>
        <v>0</v>
      </c>
      <c r="J312" s="72">
        <f t="shared" si="71"/>
        <v>0</v>
      </c>
      <c r="K312" s="72">
        <f t="shared" si="72"/>
        <v>0</v>
      </c>
      <c r="L312" s="72">
        <f t="shared" si="73"/>
        <v>0</v>
      </c>
      <c r="M312" s="72">
        <f t="shared" ca="1" si="74"/>
        <v>1.4580882515158435E-3</v>
      </c>
      <c r="N312" s="72">
        <f t="shared" ca="1" si="75"/>
        <v>0</v>
      </c>
      <c r="O312" s="80">
        <f t="shared" ca="1" si="76"/>
        <v>0</v>
      </c>
      <c r="P312" s="72">
        <f t="shared" ca="1" si="77"/>
        <v>0</v>
      </c>
      <c r="Q312" s="72">
        <f t="shared" ca="1" si="78"/>
        <v>0</v>
      </c>
      <c r="R312" s="47">
        <f t="shared" ca="1" si="79"/>
        <v>-1.4580882515158435E-3</v>
      </c>
      <c r="S312" s="47"/>
      <c r="T312" s="47"/>
      <c r="U312" s="47"/>
      <c r="V312" s="47"/>
      <c r="W312" s="47"/>
      <c r="X312" s="47"/>
      <c r="Y312" s="47"/>
      <c r="Z312" s="47"/>
      <c r="AA312" s="47"/>
      <c r="AB312" s="47"/>
      <c r="AC312" s="47"/>
      <c r="AD312" s="47"/>
      <c r="AE312" s="47"/>
      <c r="AF312" s="47"/>
      <c r="AG312" s="47"/>
      <c r="AH312" s="47"/>
      <c r="AI312" s="47"/>
    </row>
    <row r="313" spans="1:35">
      <c r="A313" s="78"/>
      <c r="B313" s="78"/>
      <c r="C313" s="78"/>
      <c r="D313" s="79">
        <f t="shared" si="65"/>
        <v>0</v>
      </c>
      <c r="E313" s="79">
        <f t="shared" si="66"/>
        <v>0</v>
      </c>
      <c r="F313" s="72">
        <f t="shared" si="67"/>
        <v>0</v>
      </c>
      <c r="G313" s="72">
        <f t="shared" si="68"/>
        <v>0</v>
      </c>
      <c r="H313" s="72">
        <f t="shared" si="69"/>
        <v>0</v>
      </c>
      <c r="I313" s="72">
        <f t="shared" si="70"/>
        <v>0</v>
      </c>
      <c r="J313" s="72">
        <f t="shared" si="71"/>
        <v>0</v>
      </c>
      <c r="K313" s="72">
        <f t="shared" si="72"/>
        <v>0</v>
      </c>
      <c r="L313" s="72">
        <f t="shared" si="73"/>
        <v>0</v>
      </c>
      <c r="M313" s="72">
        <f t="shared" ca="1" si="74"/>
        <v>1.4580882515158435E-3</v>
      </c>
      <c r="N313" s="72">
        <f t="shared" ca="1" si="75"/>
        <v>0</v>
      </c>
      <c r="O313" s="80">
        <f t="shared" ca="1" si="76"/>
        <v>0</v>
      </c>
      <c r="P313" s="72">
        <f t="shared" ca="1" si="77"/>
        <v>0</v>
      </c>
      <c r="Q313" s="72">
        <f t="shared" ca="1" si="78"/>
        <v>0</v>
      </c>
      <c r="R313" s="47">
        <f t="shared" ca="1" si="79"/>
        <v>-1.4580882515158435E-3</v>
      </c>
      <c r="S313" s="47"/>
      <c r="T313" s="47"/>
      <c r="U313" s="47"/>
      <c r="V313" s="47"/>
      <c r="W313" s="47"/>
      <c r="X313" s="47"/>
      <c r="Y313" s="47"/>
      <c r="Z313" s="47"/>
      <c r="AA313" s="47"/>
      <c r="AB313" s="47"/>
      <c r="AC313" s="47"/>
      <c r="AD313" s="47"/>
      <c r="AE313" s="47"/>
      <c r="AF313" s="47"/>
      <c r="AG313" s="47"/>
      <c r="AH313" s="47"/>
      <c r="AI313" s="47"/>
    </row>
    <row r="314" spans="1:35">
      <c r="A314" s="78"/>
      <c r="B314" s="78"/>
      <c r="C314" s="78"/>
      <c r="D314" s="79">
        <f t="shared" si="65"/>
        <v>0</v>
      </c>
      <c r="E314" s="79">
        <f t="shared" si="66"/>
        <v>0</v>
      </c>
      <c r="F314" s="72">
        <f t="shared" si="67"/>
        <v>0</v>
      </c>
      <c r="G314" s="72">
        <f t="shared" si="68"/>
        <v>0</v>
      </c>
      <c r="H314" s="72">
        <f t="shared" si="69"/>
        <v>0</v>
      </c>
      <c r="I314" s="72">
        <f t="shared" si="70"/>
        <v>0</v>
      </c>
      <c r="J314" s="72">
        <f t="shared" si="71"/>
        <v>0</v>
      </c>
      <c r="K314" s="72">
        <f t="shared" si="72"/>
        <v>0</v>
      </c>
      <c r="L314" s="72">
        <f t="shared" si="73"/>
        <v>0</v>
      </c>
      <c r="M314" s="72">
        <f t="shared" ca="1" si="74"/>
        <v>1.4580882515158435E-3</v>
      </c>
      <c r="N314" s="72">
        <f t="shared" ca="1" si="75"/>
        <v>0</v>
      </c>
      <c r="O314" s="80">
        <f t="shared" ca="1" si="76"/>
        <v>0</v>
      </c>
      <c r="P314" s="72">
        <f t="shared" ca="1" si="77"/>
        <v>0</v>
      </c>
      <c r="Q314" s="72">
        <f t="shared" ca="1" si="78"/>
        <v>0</v>
      </c>
      <c r="R314" s="47">
        <f t="shared" ca="1" si="79"/>
        <v>-1.4580882515158435E-3</v>
      </c>
      <c r="S314" s="47"/>
      <c r="T314" s="47"/>
      <c r="U314" s="47"/>
      <c r="V314" s="47"/>
      <c r="W314" s="47"/>
      <c r="X314" s="47"/>
      <c r="Y314" s="47"/>
      <c r="Z314" s="47"/>
      <c r="AA314" s="47"/>
      <c r="AB314" s="47"/>
      <c r="AC314" s="47"/>
      <c r="AD314" s="47"/>
      <c r="AE314" s="47"/>
      <c r="AF314" s="47"/>
      <c r="AG314" s="47"/>
      <c r="AH314" s="47"/>
      <c r="AI314" s="47"/>
    </row>
    <row r="315" spans="1:35">
      <c r="A315" s="78"/>
      <c r="B315" s="78"/>
      <c r="C315" s="78"/>
      <c r="D315" s="79">
        <f t="shared" si="65"/>
        <v>0</v>
      </c>
      <c r="E315" s="79">
        <f t="shared" si="66"/>
        <v>0</v>
      </c>
      <c r="F315" s="72">
        <f t="shared" si="67"/>
        <v>0</v>
      </c>
      <c r="G315" s="72">
        <f t="shared" si="68"/>
        <v>0</v>
      </c>
      <c r="H315" s="72">
        <f t="shared" si="69"/>
        <v>0</v>
      </c>
      <c r="I315" s="72">
        <f t="shared" si="70"/>
        <v>0</v>
      </c>
      <c r="J315" s="72">
        <f t="shared" si="71"/>
        <v>0</v>
      </c>
      <c r="K315" s="72">
        <f t="shared" si="72"/>
        <v>0</v>
      </c>
      <c r="L315" s="72">
        <f t="shared" si="73"/>
        <v>0</v>
      </c>
      <c r="M315" s="72">
        <f t="shared" ca="1" si="74"/>
        <v>1.4580882515158435E-3</v>
      </c>
      <c r="N315" s="72">
        <f t="shared" ca="1" si="75"/>
        <v>0</v>
      </c>
      <c r="O315" s="80">
        <f t="shared" ca="1" si="76"/>
        <v>0</v>
      </c>
      <c r="P315" s="72">
        <f t="shared" ca="1" si="77"/>
        <v>0</v>
      </c>
      <c r="Q315" s="72">
        <f t="shared" ca="1" si="78"/>
        <v>0</v>
      </c>
      <c r="R315" s="47">
        <f t="shared" ca="1" si="79"/>
        <v>-1.4580882515158435E-3</v>
      </c>
      <c r="S315" s="47"/>
      <c r="T315" s="47"/>
      <c r="U315" s="47"/>
      <c r="V315" s="47"/>
      <c r="W315" s="47"/>
      <c r="X315" s="47"/>
      <c r="Y315" s="47"/>
      <c r="Z315" s="47"/>
      <c r="AA315" s="47"/>
      <c r="AB315" s="47"/>
      <c r="AC315" s="47"/>
      <c r="AD315" s="47"/>
      <c r="AE315" s="47"/>
      <c r="AF315" s="47"/>
      <c r="AG315" s="47"/>
      <c r="AH315" s="47"/>
      <c r="AI315" s="47"/>
    </row>
    <row r="316" spans="1:35">
      <c r="A316" s="78"/>
      <c r="B316" s="78"/>
      <c r="C316" s="78"/>
      <c r="D316" s="79">
        <f t="shared" si="65"/>
        <v>0</v>
      </c>
      <c r="E316" s="79">
        <f t="shared" si="66"/>
        <v>0</v>
      </c>
      <c r="F316" s="72">
        <f t="shared" si="67"/>
        <v>0</v>
      </c>
      <c r="G316" s="72">
        <f t="shared" si="68"/>
        <v>0</v>
      </c>
      <c r="H316" s="72">
        <f t="shared" si="69"/>
        <v>0</v>
      </c>
      <c r="I316" s="72">
        <f t="shared" si="70"/>
        <v>0</v>
      </c>
      <c r="J316" s="72">
        <f t="shared" si="71"/>
        <v>0</v>
      </c>
      <c r="K316" s="72">
        <f t="shared" si="72"/>
        <v>0</v>
      </c>
      <c r="L316" s="72">
        <f t="shared" si="73"/>
        <v>0</v>
      </c>
      <c r="M316" s="72">
        <f t="shared" ca="1" si="74"/>
        <v>1.4580882515158435E-3</v>
      </c>
      <c r="N316" s="72">
        <f t="shared" ca="1" si="75"/>
        <v>0</v>
      </c>
      <c r="O316" s="80">
        <f t="shared" ca="1" si="76"/>
        <v>0</v>
      </c>
      <c r="P316" s="72">
        <f t="shared" ca="1" si="77"/>
        <v>0</v>
      </c>
      <c r="Q316" s="72">
        <f t="shared" ca="1" si="78"/>
        <v>0</v>
      </c>
      <c r="R316" s="47">
        <f t="shared" ca="1" si="79"/>
        <v>-1.4580882515158435E-3</v>
      </c>
      <c r="S316" s="47"/>
      <c r="T316" s="47"/>
      <c r="U316" s="47"/>
      <c r="V316" s="47"/>
      <c r="W316" s="47"/>
      <c r="X316" s="47"/>
      <c r="Y316" s="47"/>
      <c r="Z316" s="47"/>
      <c r="AA316" s="47"/>
      <c r="AB316" s="47"/>
      <c r="AC316" s="47"/>
      <c r="AD316" s="47"/>
      <c r="AE316" s="47"/>
      <c r="AF316" s="47"/>
      <c r="AG316" s="47"/>
      <c r="AH316" s="47"/>
      <c r="AI316" s="47"/>
    </row>
    <row r="317" spans="1:35">
      <c r="A317" s="78"/>
      <c r="B317" s="78"/>
      <c r="C317" s="78"/>
      <c r="D317" s="79">
        <f t="shared" si="65"/>
        <v>0</v>
      </c>
      <c r="E317" s="79">
        <f t="shared" si="66"/>
        <v>0</v>
      </c>
      <c r="F317" s="72">
        <f t="shared" si="67"/>
        <v>0</v>
      </c>
      <c r="G317" s="72">
        <f t="shared" si="68"/>
        <v>0</v>
      </c>
      <c r="H317" s="72">
        <f t="shared" si="69"/>
        <v>0</v>
      </c>
      <c r="I317" s="72">
        <f t="shared" si="70"/>
        <v>0</v>
      </c>
      <c r="J317" s="72">
        <f t="shared" si="71"/>
        <v>0</v>
      </c>
      <c r="K317" s="72">
        <f t="shared" si="72"/>
        <v>0</v>
      </c>
      <c r="L317" s="72">
        <f t="shared" si="73"/>
        <v>0</v>
      </c>
      <c r="M317" s="72">
        <f t="shared" ca="1" si="74"/>
        <v>1.4580882515158435E-3</v>
      </c>
      <c r="N317" s="72">
        <f t="shared" ca="1" si="75"/>
        <v>0</v>
      </c>
      <c r="O317" s="80">
        <f t="shared" ca="1" si="76"/>
        <v>0</v>
      </c>
      <c r="P317" s="72">
        <f t="shared" ca="1" si="77"/>
        <v>0</v>
      </c>
      <c r="Q317" s="72">
        <f t="shared" ca="1" si="78"/>
        <v>0</v>
      </c>
      <c r="R317" s="47">
        <f t="shared" ca="1" si="79"/>
        <v>-1.4580882515158435E-3</v>
      </c>
      <c r="S317" s="47"/>
      <c r="T317" s="47"/>
      <c r="U317" s="47"/>
      <c r="V317" s="47"/>
      <c r="W317" s="47"/>
      <c r="X317" s="47"/>
      <c r="Y317" s="47"/>
      <c r="Z317" s="47"/>
      <c r="AA317" s="47"/>
      <c r="AB317" s="47"/>
      <c r="AC317" s="47"/>
      <c r="AD317" s="47"/>
      <c r="AE317" s="47"/>
      <c r="AF317" s="47"/>
      <c r="AG317" s="47"/>
      <c r="AH317" s="47"/>
      <c r="AI317" s="47"/>
    </row>
    <row r="318" spans="1:35">
      <c r="A318" s="78"/>
      <c r="B318" s="78"/>
      <c r="C318" s="78"/>
      <c r="D318" s="79">
        <f t="shared" si="65"/>
        <v>0</v>
      </c>
      <c r="E318" s="79">
        <f t="shared" si="66"/>
        <v>0</v>
      </c>
      <c r="F318" s="72">
        <f t="shared" si="67"/>
        <v>0</v>
      </c>
      <c r="G318" s="72">
        <f t="shared" si="68"/>
        <v>0</v>
      </c>
      <c r="H318" s="72">
        <f t="shared" si="69"/>
        <v>0</v>
      </c>
      <c r="I318" s="72">
        <f t="shared" si="70"/>
        <v>0</v>
      </c>
      <c r="J318" s="72">
        <f t="shared" si="71"/>
        <v>0</v>
      </c>
      <c r="K318" s="72">
        <f t="shared" si="72"/>
        <v>0</v>
      </c>
      <c r="L318" s="72">
        <f t="shared" si="73"/>
        <v>0</v>
      </c>
      <c r="M318" s="72">
        <f t="shared" ca="1" si="74"/>
        <v>1.4580882515158435E-3</v>
      </c>
      <c r="N318" s="72">
        <f t="shared" ca="1" si="75"/>
        <v>0</v>
      </c>
      <c r="O318" s="80">
        <f t="shared" ca="1" si="76"/>
        <v>0</v>
      </c>
      <c r="P318" s="72">
        <f t="shared" ca="1" si="77"/>
        <v>0</v>
      </c>
      <c r="Q318" s="72">
        <f t="shared" ca="1" si="78"/>
        <v>0</v>
      </c>
      <c r="R318" s="47">
        <f t="shared" ca="1" si="79"/>
        <v>-1.4580882515158435E-3</v>
      </c>
      <c r="S318" s="47"/>
      <c r="T318" s="47"/>
      <c r="U318" s="47"/>
      <c r="V318" s="47"/>
      <c r="W318" s="47"/>
      <c r="X318" s="47"/>
      <c r="Y318" s="47"/>
      <c r="Z318" s="47"/>
      <c r="AA318" s="47"/>
      <c r="AB318" s="47"/>
      <c r="AC318" s="47"/>
      <c r="AD318" s="47"/>
      <c r="AE318" s="47"/>
      <c r="AF318" s="47"/>
      <c r="AG318" s="47"/>
      <c r="AH318" s="47"/>
      <c r="AI318" s="47"/>
    </row>
    <row r="319" spans="1:35">
      <c r="A319" s="78"/>
      <c r="B319" s="78"/>
      <c r="C319" s="78"/>
      <c r="D319" s="79">
        <f t="shared" si="65"/>
        <v>0</v>
      </c>
      <c r="E319" s="79">
        <f t="shared" si="66"/>
        <v>0</v>
      </c>
      <c r="F319" s="72">
        <f t="shared" si="67"/>
        <v>0</v>
      </c>
      <c r="G319" s="72">
        <f t="shared" si="68"/>
        <v>0</v>
      </c>
      <c r="H319" s="72">
        <f t="shared" si="69"/>
        <v>0</v>
      </c>
      <c r="I319" s="72">
        <f t="shared" si="70"/>
        <v>0</v>
      </c>
      <c r="J319" s="72">
        <f t="shared" si="71"/>
        <v>0</v>
      </c>
      <c r="K319" s="72">
        <f t="shared" si="72"/>
        <v>0</v>
      </c>
      <c r="L319" s="72">
        <f t="shared" si="73"/>
        <v>0</v>
      </c>
      <c r="M319" s="72">
        <f t="shared" ca="1" si="74"/>
        <v>1.4580882515158435E-3</v>
      </c>
      <c r="N319" s="72">
        <f t="shared" ca="1" si="75"/>
        <v>0</v>
      </c>
      <c r="O319" s="80">
        <f t="shared" ca="1" si="76"/>
        <v>0</v>
      </c>
      <c r="P319" s="72">
        <f t="shared" ca="1" si="77"/>
        <v>0</v>
      </c>
      <c r="Q319" s="72">
        <f t="shared" ca="1" si="78"/>
        <v>0</v>
      </c>
      <c r="R319" s="47">
        <f t="shared" ca="1" si="79"/>
        <v>-1.4580882515158435E-3</v>
      </c>
      <c r="S319" s="47"/>
      <c r="T319" s="47"/>
      <c r="U319" s="47"/>
      <c r="V319" s="47"/>
      <c r="W319" s="47"/>
      <c r="X319" s="47"/>
      <c r="Y319" s="47"/>
      <c r="Z319" s="47"/>
      <c r="AA319" s="47"/>
      <c r="AB319" s="47"/>
      <c r="AC319" s="47"/>
      <c r="AD319" s="47"/>
      <c r="AE319" s="47"/>
      <c r="AF319" s="47"/>
      <c r="AG319" s="47"/>
      <c r="AH319" s="47"/>
      <c r="AI319" s="47"/>
    </row>
    <row r="320" spans="1:35">
      <c r="A320" s="78"/>
      <c r="B320" s="78"/>
      <c r="C320" s="78"/>
      <c r="D320" s="79">
        <f t="shared" si="65"/>
        <v>0</v>
      </c>
      <c r="E320" s="79">
        <f t="shared" si="66"/>
        <v>0</v>
      </c>
      <c r="F320" s="72">
        <f t="shared" si="67"/>
        <v>0</v>
      </c>
      <c r="G320" s="72">
        <f t="shared" si="68"/>
        <v>0</v>
      </c>
      <c r="H320" s="72">
        <f t="shared" si="69"/>
        <v>0</v>
      </c>
      <c r="I320" s="72">
        <f t="shared" si="70"/>
        <v>0</v>
      </c>
      <c r="J320" s="72">
        <f t="shared" si="71"/>
        <v>0</v>
      </c>
      <c r="K320" s="72">
        <f t="shared" si="72"/>
        <v>0</v>
      </c>
      <c r="L320" s="72">
        <f t="shared" si="73"/>
        <v>0</v>
      </c>
      <c r="M320" s="72">
        <f t="shared" ca="1" si="74"/>
        <v>1.4580882515158435E-3</v>
      </c>
      <c r="N320" s="72">
        <f t="shared" ca="1" si="75"/>
        <v>0</v>
      </c>
      <c r="O320" s="80">
        <f t="shared" ca="1" si="76"/>
        <v>0</v>
      </c>
      <c r="P320" s="72">
        <f t="shared" ca="1" si="77"/>
        <v>0</v>
      </c>
      <c r="Q320" s="72">
        <f t="shared" ca="1" si="78"/>
        <v>0</v>
      </c>
      <c r="R320" s="47">
        <f t="shared" ca="1" si="79"/>
        <v>-1.4580882515158435E-3</v>
      </c>
      <c r="S320" s="47"/>
      <c r="T320" s="47"/>
      <c r="U320" s="47"/>
      <c r="V320" s="47"/>
      <c r="W320" s="47"/>
      <c r="X320" s="47"/>
      <c r="Y320" s="47"/>
      <c r="Z320" s="47"/>
      <c r="AA320" s="47"/>
      <c r="AB320" s="47"/>
      <c r="AC320" s="47"/>
      <c r="AD320" s="47"/>
      <c r="AE320" s="47"/>
      <c r="AF320" s="47"/>
      <c r="AG320" s="47"/>
      <c r="AH320" s="47"/>
      <c r="AI320" s="47"/>
    </row>
    <row r="321" spans="1:35">
      <c r="A321" s="78"/>
      <c r="B321" s="78"/>
      <c r="C321" s="78"/>
      <c r="D321" s="79">
        <f t="shared" si="65"/>
        <v>0</v>
      </c>
      <c r="E321" s="79">
        <f t="shared" si="66"/>
        <v>0</v>
      </c>
      <c r="F321" s="72">
        <f t="shared" si="67"/>
        <v>0</v>
      </c>
      <c r="G321" s="72">
        <f t="shared" si="68"/>
        <v>0</v>
      </c>
      <c r="H321" s="72">
        <f t="shared" si="69"/>
        <v>0</v>
      </c>
      <c r="I321" s="72">
        <f t="shared" si="70"/>
        <v>0</v>
      </c>
      <c r="J321" s="72">
        <f t="shared" si="71"/>
        <v>0</v>
      </c>
      <c r="K321" s="72">
        <f t="shared" si="72"/>
        <v>0</v>
      </c>
      <c r="L321" s="72">
        <f t="shared" si="73"/>
        <v>0</v>
      </c>
      <c r="M321" s="72">
        <f t="shared" ca="1" si="74"/>
        <v>1.4580882515158435E-3</v>
      </c>
      <c r="N321" s="72">
        <f t="shared" ca="1" si="75"/>
        <v>0</v>
      </c>
      <c r="O321" s="80">
        <f t="shared" ca="1" si="76"/>
        <v>0</v>
      </c>
      <c r="P321" s="72">
        <f t="shared" ca="1" si="77"/>
        <v>0</v>
      </c>
      <c r="Q321" s="72">
        <f t="shared" ca="1" si="78"/>
        <v>0</v>
      </c>
      <c r="R321" s="47">
        <f t="shared" ca="1" si="79"/>
        <v>-1.4580882515158435E-3</v>
      </c>
      <c r="S321" s="47"/>
      <c r="T321" s="47"/>
      <c r="U321" s="47"/>
      <c r="V321" s="47"/>
      <c r="W321" s="47"/>
      <c r="X321" s="47"/>
      <c r="Y321" s="47"/>
      <c r="Z321" s="47"/>
      <c r="AA321" s="47"/>
      <c r="AB321" s="47"/>
      <c r="AC321" s="47"/>
      <c r="AD321" s="47"/>
      <c r="AE321" s="47"/>
      <c r="AF321" s="47"/>
      <c r="AG321" s="47"/>
      <c r="AH321" s="47"/>
      <c r="AI321" s="47"/>
    </row>
    <row r="322" spans="1:35">
      <c r="A322" s="78"/>
      <c r="B322" s="78"/>
      <c r="C322" s="78"/>
      <c r="D322" s="79">
        <f t="shared" si="65"/>
        <v>0</v>
      </c>
      <c r="E322" s="79">
        <f t="shared" si="66"/>
        <v>0</v>
      </c>
      <c r="F322" s="72">
        <f t="shared" si="67"/>
        <v>0</v>
      </c>
      <c r="G322" s="72">
        <f t="shared" si="68"/>
        <v>0</v>
      </c>
      <c r="H322" s="72">
        <f t="shared" si="69"/>
        <v>0</v>
      </c>
      <c r="I322" s="72">
        <f t="shared" si="70"/>
        <v>0</v>
      </c>
      <c r="J322" s="72">
        <f t="shared" si="71"/>
        <v>0</v>
      </c>
      <c r="K322" s="72">
        <f t="shared" si="72"/>
        <v>0</v>
      </c>
      <c r="L322" s="72">
        <f t="shared" si="73"/>
        <v>0</v>
      </c>
      <c r="M322" s="72">
        <f t="shared" ca="1" si="74"/>
        <v>1.4580882515158435E-3</v>
      </c>
      <c r="N322" s="72">
        <f t="shared" ca="1" si="75"/>
        <v>0</v>
      </c>
      <c r="O322" s="80">
        <f t="shared" ca="1" si="76"/>
        <v>0</v>
      </c>
      <c r="P322" s="72">
        <f t="shared" ca="1" si="77"/>
        <v>0</v>
      </c>
      <c r="Q322" s="72">
        <f t="shared" ca="1" si="78"/>
        <v>0</v>
      </c>
      <c r="R322" s="47">
        <f t="shared" ca="1" si="79"/>
        <v>-1.4580882515158435E-3</v>
      </c>
      <c r="S322" s="47"/>
      <c r="T322" s="47"/>
      <c r="U322" s="47"/>
      <c r="V322" s="47"/>
      <c r="W322" s="47"/>
      <c r="X322" s="47"/>
      <c r="Y322" s="47"/>
      <c r="Z322" s="47"/>
      <c r="AA322" s="47"/>
      <c r="AB322" s="47"/>
      <c r="AC322" s="47"/>
      <c r="AD322" s="47"/>
      <c r="AE322" s="47"/>
      <c r="AF322" s="47"/>
      <c r="AG322" s="47"/>
      <c r="AH322" s="47"/>
      <c r="AI322" s="47"/>
    </row>
    <row r="323" spans="1:35">
      <c r="A323" s="78"/>
      <c r="B323" s="78"/>
      <c r="C323" s="78"/>
      <c r="D323" s="79">
        <f t="shared" si="65"/>
        <v>0</v>
      </c>
      <c r="E323" s="79">
        <f t="shared" si="66"/>
        <v>0</v>
      </c>
      <c r="F323" s="72">
        <f t="shared" si="67"/>
        <v>0</v>
      </c>
      <c r="G323" s="72">
        <f t="shared" si="68"/>
        <v>0</v>
      </c>
      <c r="H323" s="72">
        <f t="shared" si="69"/>
        <v>0</v>
      </c>
      <c r="I323" s="72">
        <f t="shared" si="70"/>
        <v>0</v>
      </c>
      <c r="J323" s="72">
        <f t="shared" si="71"/>
        <v>0</v>
      </c>
      <c r="K323" s="72">
        <f t="shared" si="72"/>
        <v>0</v>
      </c>
      <c r="L323" s="72">
        <f t="shared" si="73"/>
        <v>0</v>
      </c>
      <c r="M323" s="72">
        <f t="shared" ca="1" si="74"/>
        <v>1.4580882515158435E-3</v>
      </c>
      <c r="N323" s="72">
        <f t="shared" ca="1" si="75"/>
        <v>0</v>
      </c>
      <c r="O323" s="80">
        <f t="shared" ca="1" si="76"/>
        <v>0</v>
      </c>
      <c r="P323" s="72">
        <f t="shared" ca="1" si="77"/>
        <v>0</v>
      </c>
      <c r="Q323" s="72">
        <f t="shared" ca="1" si="78"/>
        <v>0</v>
      </c>
      <c r="R323" s="47">
        <f t="shared" ca="1" si="79"/>
        <v>-1.4580882515158435E-3</v>
      </c>
      <c r="S323" s="47"/>
      <c r="T323" s="47"/>
      <c r="U323" s="47"/>
      <c r="V323" s="47"/>
      <c r="W323" s="47"/>
      <c r="X323" s="47"/>
      <c r="Y323" s="47"/>
      <c r="Z323" s="47"/>
      <c r="AA323" s="47"/>
      <c r="AB323" s="47"/>
      <c r="AC323" s="47"/>
      <c r="AD323" s="47"/>
      <c r="AE323" s="47"/>
      <c r="AF323" s="47"/>
      <c r="AG323" s="47"/>
      <c r="AH323" s="47"/>
      <c r="AI323" s="47"/>
    </row>
    <row r="324" spans="1:35">
      <c r="A324" s="78"/>
      <c r="B324" s="78"/>
      <c r="C324" s="78"/>
      <c r="D324" s="79">
        <f t="shared" si="65"/>
        <v>0</v>
      </c>
      <c r="E324" s="79">
        <f t="shared" si="66"/>
        <v>0</v>
      </c>
      <c r="F324" s="72">
        <f t="shared" si="67"/>
        <v>0</v>
      </c>
      <c r="G324" s="72">
        <f t="shared" si="68"/>
        <v>0</v>
      </c>
      <c r="H324" s="72">
        <f t="shared" si="69"/>
        <v>0</v>
      </c>
      <c r="I324" s="72">
        <f t="shared" si="70"/>
        <v>0</v>
      </c>
      <c r="J324" s="72">
        <f t="shared" si="71"/>
        <v>0</v>
      </c>
      <c r="K324" s="72">
        <f t="shared" si="72"/>
        <v>0</v>
      </c>
      <c r="L324" s="72">
        <f t="shared" si="73"/>
        <v>0</v>
      </c>
      <c r="M324" s="72">
        <f t="shared" ca="1" si="74"/>
        <v>1.4580882515158435E-3</v>
      </c>
      <c r="N324" s="72">
        <f t="shared" ca="1" si="75"/>
        <v>0</v>
      </c>
      <c r="O324" s="80">
        <f t="shared" ca="1" si="76"/>
        <v>0</v>
      </c>
      <c r="P324" s="72">
        <f t="shared" ca="1" si="77"/>
        <v>0</v>
      </c>
      <c r="Q324" s="72">
        <f t="shared" ca="1" si="78"/>
        <v>0</v>
      </c>
      <c r="R324" s="47">
        <f t="shared" ca="1" si="79"/>
        <v>-1.4580882515158435E-3</v>
      </c>
      <c r="S324" s="47"/>
      <c r="T324" s="47"/>
      <c r="U324" s="47"/>
      <c r="V324" s="47"/>
      <c r="W324" s="47"/>
      <c r="X324" s="47"/>
      <c r="Y324" s="47"/>
      <c r="Z324" s="47"/>
      <c r="AA324" s="47"/>
      <c r="AB324" s="47"/>
      <c r="AC324" s="47"/>
      <c r="AD324" s="47"/>
      <c r="AE324" s="47"/>
      <c r="AF324" s="47"/>
      <c r="AG324" s="47"/>
      <c r="AH324" s="47"/>
      <c r="AI324" s="47"/>
    </row>
    <row r="325" spans="1:35">
      <c r="A325" s="78"/>
      <c r="B325" s="78"/>
      <c r="C325" s="78"/>
      <c r="D325" s="79">
        <f t="shared" si="65"/>
        <v>0</v>
      </c>
      <c r="E325" s="79">
        <f t="shared" si="66"/>
        <v>0</v>
      </c>
      <c r="F325" s="72">
        <f t="shared" si="67"/>
        <v>0</v>
      </c>
      <c r="G325" s="72">
        <f t="shared" si="68"/>
        <v>0</v>
      </c>
      <c r="H325" s="72">
        <f t="shared" si="69"/>
        <v>0</v>
      </c>
      <c r="I325" s="72">
        <f t="shared" si="70"/>
        <v>0</v>
      </c>
      <c r="J325" s="72">
        <f t="shared" si="71"/>
        <v>0</v>
      </c>
      <c r="K325" s="72">
        <f t="shared" si="72"/>
        <v>0</v>
      </c>
      <c r="L325" s="72">
        <f t="shared" si="73"/>
        <v>0</v>
      </c>
      <c r="M325" s="72">
        <f t="shared" ca="1" si="74"/>
        <v>1.4580882515158435E-3</v>
      </c>
      <c r="N325" s="72">
        <f t="shared" ca="1" si="75"/>
        <v>0</v>
      </c>
      <c r="O325" s="80">
        <f t="shared" ca="1" si="76"/>
        <v>0</v>
      </c>
      <c r="P325" s="72">
        <f t="shared" ca="1" si="77"/>
        <v>0</v>
      </c>
      <c r="Q325" s="72">
        <f t="shared" ca="1" si="78"/>
        <v>0</v>
      </c>
      <c r="R325" s="47">
        <f t="shared" ca="1" si="79"/>
        <v>-1.4580882515158435E-3</v>
      </c>
      <c r="S325" s="47"/>
      <c r="T325" s="47"/>
      <c r="U325" s="47"/>
      <c r="V325" s="47"/>
      <c r="W325" s="47"/>
      <c r="X325" s="47"/>
      <c r="Y325" s="47"/>
      <c r="Z325" s="47"/>
      <c r="AA325" s="47"/>
      <c r="AB325" s="47"/>
      <c r="AC325" s="47"/>
      <c r="AD325" s="47"/>
      <c r="AE325" s="47"/>
      <c r="AF325" s="47"/>
      <c r="AG325" s="47"/>
      <c r="AH325" s="47"/>
      <c r="AI325" s="47"/>
    </row>
    <row r="326" spans="1:35">
      <c r="A326" s="78"/>
      <c r="B326" s="78"/>
      <c r="C326" s="78"/>
      <c r="D326" s="79">
        <f t="shared" si="65"/>
        <v>0</v>
      </c>
      <c r="E326" s="79">
        <f t="shared" si="66"/>
        <v>0</v>
      </c>
      <c r="F326" s="72">
        <f t="shared" si="67"/>
        <v>0</v>
      </c>
      <c r="G326" s="72">
        <f t="shared" si="68"/>
        <v>0</v>
      </c>
      <c r="H326" s="72">
        <f t="shared" si="69"/>
        <v>0</v>
      </c>
      <c r="I326" s="72">
        <f t="shared" si="70"/>
        <v>0</v>
      </c>
      <c r="J326" s="72">
        <f t="shared" si="71"/>
        <v>0</v>
      </c>
      <c r="K326" s="72">
        <f t="shared" si="72"/>
        <v>0</v>
      </c>
      <c r="L326" s="72">
        <f t="shared" si="73"/>
        <v>0</v>
      </c>
      <c r="M326" s="72">
        <f t="shared" ca="1" si="74"/>
        <v>1.4580882515158435E-3</v>
      </c>
      <c r="N326" s="72">
        <f t="shared" ca="1" si="75"/>
        <v>0</v>
      </c>
      <c r="O326" s="80">
        <f t="shared" ca="1" si="76"/>
        <v>0</v>
      </c>
      <c r="P326" s="72">
        <f t="shared" ca="1" si="77"/>
        <v>0</v>
      </c>
      <c r="Q326" s="72">
        <f t="shared" ca="1" si="78"/>
        <v>0</v>
      </c>
      <c r="R326" s="47">
        <f t="shared" ca="1" si="79"/>
        <v>-1.4580882515158435E-3</v>
      </c>
      <c r="S326" s="47"/>
      <c r="T326" s="47"/>
      <c r="U326" s="47"/>
      <c r="V326" s="47"/>
      <c r="W326" s="47"/>
      <c r="X326" s="47"/>
      <c r="Y326" s="47"/>
      <c r="Z326" s="47"/>
      <c r="AA326" s="47"/>
      <c r="AB326" s="47"/>
      <c r="AC326" s="47"/>
      <c r="AD326" s="47"/>
      <c r="AE326" s="47"/>
      <c r="AF326" s="47"/>
      <c r="AG326" s="47"/>
      <c r="AH326" s="47"/>
      <c r="AI326" s="47"/>
    </row>
    <row r="327" spans="1:35">
      <c r="A327" s="78"/>
      <c r="B327" s="78"/>
      <c r="C327" s="78"/>
      <c r="D327" s="79">
        <f t="shared" si="65"/>
        <v>0</v>
      </c>
      <c r="E327" s="79">
        <f t="shared" si="66"/>
        <v>0</v>
      </c>
      <c r="F327" s="72">
        <f t="shared" si="67"/>
        <v>0</v>
      </c>
      <c r="G327" s="72">
        <f t="shared" si="68"/>
        <v>0</v>
      </c>
      <c r="H327" s="72">
        <f t="shared" si="69"/>
        <v>0</v>
      </c>
      <c r="I327" s="72">
        <f t="shared" si="70"/>
        <v>0</v>
      </c>
      <c r="J327" s="72">
        <f t="shared" si="71"/>
        <v>0</v>
      </c>
      <c r="K327" s="72">
        <f t="shared" si="72"/>
        <v>0</v>
      </c>
      <c r="L327" s="72">
        <f t="shared" si="73"/>
        <v>0</v>
      </c>
      <c r="M327" s="72">
        <f t="shared" ca="1" si="74"/>
        <v>1.4580882515158435E-3</v>
      </c>
      <c r="N327" s="72">
        <f t="shared" ca="1" si="75"/>
        <v>0</v>
      </c>
      <c r="O327" s="80">
        <f t="shared" ca="1" si="76"/>
        <v>0</v>
      </c>
      <c r="P327" s="72">
        <f t="shared" ca="1" si="77"/>
        <v>0</v>
      </c>
      <c r="Q327" s="72">
        <f t="shared" ca="1" si="78"/>
        <v>0</v>
      </c>
      <c r="R327" s="47">
        <f t="shared" ca="1" si="79"/>
        <v>-1.4580882515158435E-3</v>
      </c>
      <c r="S327" s="47"/>
      <c r="T327" s="47"/>
      <c r="U327" s="47"/>
      <c r="V327" s="47"/>
      <c r="W327" s="47"/>
      <c r="X327" s="47"/>
      <c r="Y327" s="47"/>
      <c r="Z327" s="47"/>
      <c r="AA327" s="47"/>
      <c r="AB327" s="47"/>
      <c r="AC327" s="47"/>
      <c r="AD327" s="47"/>
      <c r="AE327" s="47"/>
      <c r="AF327" s="47"/>
      <c r="AG327" s="47"/>
      <c r="AH327" s="47"/>
      <c r="AI327" s="47"/>
    </row>
    <row r="328" spans="1:35">
      <c r="A328" s="78"/>
      <c r="B328" s="78"/>
      <c r="C328" s="78"/>
      <c r="D328" s="79">
        <f t="shared" si="65"/>
        <v>0</v>
      </c>
      <c r="E328" s="79">
        <f t="shared" si="66"/>
        <v>0</v>
      </c>
      <c r="F328" s="72">
        <f t="shared" si="67"/>
        <v>0</v>
      </c>
      <c r="G328" s="72">
        <f t="shared" si="68"/>
        <v>0</v>
      </c>
      <c r="H328" s="72">
        <f t="shared" si="69"/>
        <v>0</v>
      </c>
      <c r="I328" s="72">
        <f t="shared" si="70"/>
        <v>0</v>
      </c>
      <c r="J328" s="72">
        <f t="shared" si="71"/>
        <v>0</v>
      </c>
      <c r="K328" s="72">
        <f t="shared" si="72"/>
        <v>0</v>
      </c>
      <c r="L328" s="72">
        <f t="shared" si="73"/>
        <v>0</v>
      </c>
      <c r="M328" s="72">
        <f t="shared" ca="1" si="74"/>
        <v>1.4580882515158435E-3</v>
      </c>
      <c r="N328" s="72">
        <f t="shared" ca="1" si="75"/>
        <v>0</v>
      </c>
      <c r="O328" s="80">
        <f t="shared" ca="1" si="76"/>
        <v>0</v>
      </c>
      <c r="P328" s="72">
        <f t="shared" ca="1" si="77"/>
        <v>0</v>
      </c>
      <c r="Q328" s="72">
        <f t="shared" ca="1" si="78"/>
        <v>0</v>
      </c>
      <c r="R328" s="47">
        <f t="shared" ca="1" si="79"/>
        <v>-1.4580882515158435E-3</v>
      </c>
      <c r="S328" s="47"/>
      <c r="T328" s="47"/>
      <c r="U328" s="47"/>
      <c r="V328" s="47"/>
      <c r="W328" s="47"/>
      <c r="X328" s="47"/>
      <c r="Y328" s="47"/>
      <c r="Z328" s="47"/>
      <c r="AA328" s="47"/>
      <c r="AB328" s="47"/>
      <c r="AC328" s="47"/>
      <c r="AD328" s="47"/>
      <c r="AE328" s="47"/>
      <c r="AF328" s="47"/>
      <c r="AG328" s="47"/>
      <c r="AH328" s="47"/>
      <c r="AI328" s="47"/>
    </row>
    <row r="329" spans="1:35">
      <c r="A329" s="78"/>
      <c r="B329" s="78"/>
      <c r="C329" s="78"/>
      <c r="D329" s="79">
        <f t="shared" si="65"/>
        <v>0</v>
      </c>
      <c r="E329" s="79">
        <f t="shared" si="66"/>
        <v>0</v>
      </c>
      <c r="F329" s="72">
        <f t="shared" si="67"/>
        <v>0</v>
      </c>
      <c r="G329" s="72">
        <f t="shared" si="68"/>
        <v>0</v>
      </c>
      <c r="H329" s="72">
        <f t="shared" si="69"/>
        <v>0</v>
      </c>
      <c r="I329" s="72">
        <f t="shared" si="70"/>
        <v>0</v>
      </c>
      <c r="J329" s="72">
        <f t="shared" si="71"/>
        <v>0</v>
      </c>
      <c r="K329" s="72">
        <f t="shared" si="72"/>
        <v>0</v>
      </c>
      <c r="L329" s="72">
        <f t="shared" si="73"/>
        <v>0</v>
      </c>
      <c r="M329" s="72">
        <f t="shared" ca="1" si="74"/>
        <v>1.4580882515158435E-3</v>
      </c>
      <c r="N329" s="72">
        <f t="shared" ca="1" si="75"/>
        <v>0</v>
      </c>
      <c r="O329" s="80">
        <f t="shared" ca="1" si="76"/>
        <v>0</v>
      </c>
      <c r="P329" s="72">
        <f t="shared" ca="1" si="77"/>
        <v>0</v>
      </c>
      <c r="Q329" s="72">
        <f t="shared" ca="1" si="78"/>
        <v>0</v>
      </c>
      <c r="R329" s="47">
        <f t="shared" ca="1" si="79"/>
        <v>-1.4580882515158435E-3</v>
      </c>
      <c r="S329" s="47"/>
      <c r="T329" s="47"/>
      <c r="U329" s="47"/>
      <c r="V329" s="47"/>
      <c r="W329" s="47"/>
      <c r="X329" s="47"/>
      <c r="Y329" s="47"/>
      <c r="Z329" s="47"/>
      <c r="AA329" s="47"/>
      <c r="AB329" s="47"/>
      <c r="AC329" s="47"/>
      <c r="AD329" s="47"/>
      <c r="AE329" s="47"/>
      <c r="AF329" s="47"/>
      <c r="AG329" s="47"/>
      <c r="AH329" s="47"/>
      <c r="AI329" s="47"/>
    </row>
    <row r="330" spans="1:35">
      <c r="A330" s="78"/>
      <c r="B330" s="78"/>
      <c r="C330" s="78"/>
      <c r="D330" s="79">
        <f t="shared" si="65"/>
        <v>0</v>
      </c>
      <c r="E330" s="79">
        <f t="shared" si="66"/>
        <v>0</v>
      </c>
      <c r="F330" s="72">
        <f t="shared" si="67"/>
        <v>0</v>
      </c>
      <c r="G330" s="72">
        <f t="shared" si="68"/>
        <v>0</v>
      </c>
      <c r="H330" s="72">
        <f t="shared" si="69"/>
        <v>0</v>
      </c>
      <c r="I330" s="72">
        <f t="shared" si="70"/>
        <v>0</v>
      </c>
      <c r="J330" s="72">
        <f t="shared" si="71"/>
        <v>0</v>
      </c>
      <c r="K330" s="72">
        <f t="shared" si="72"/>
        <v>0</v>
      </c>
      <c r="L330" s="72">
        <f t="shared" si="73"/>
        <v>0</v>
      </c>
      <c r="M330" s="72">
        <f t="shared" ca="1" si="74"/>
        <v>1.4580882515158435E-3</v>
      </c>
      <c r="N330" s="72">
        <f t="shared" ca="1" si="75"/>
        <v>0</v>
      </c>
      <c r="O330" s="80">
        <f t="shared" ca="1" si="76"/>
        <v>0</v>
      </c>
      <c r="P330" s="72">
        <f t="shared" ca="1" si="77"/>
        <v>0</v>
      </c>
      <c r="Q330" s="72">
        <f t="shared" ca="1" si="78"/>
        <v>0</v>
      </c>
      <c r="R330" s="47">
        <f t="shared" ca="1" si="79"/>
        <v>-1.4580882515158435E-3</v>
      </c>
      <c r="S330" s="47"/>
      <c r="T330" s="47"/>
      <c r="U330" s="47"/>
      <c r="V330" s="47"/>
      <c r="W330" s="47"/>
      <c r="X330" s="47"/>
      <c r="Y330" s="47"/>
      <c r="Z330" s="47"/>
      <c r="AA330" s="47"/>
      <c r="AB330" s="47"/>
      <c r="AC330" s="47"/>
      <c r="AD330" s="47"/>
      <c r="AE330" s="47"/>
      <c r="AF330" s="47"/>
      <c r="AG330" s="47"/>
      <c r="AH330" s="47"/>
      <c r="AI330" s="47"/>
    </row>
    <row r="331" spans="1:35">
      <c r="A331" s="78"/>
      <c r="B331" s="78"/>
      <c r="C331" s="78"/>
      <c r="D331" s="79">
        <f t="shared" si="65"/>
        <v>0</v>
      </c>
      <c r="E331" s="79">
        <f t="shared" si="66"/>
        <v>0</v>
      </c>
      <c r="F331" s="72">
        <f t="shared" si="67"/>
        <v>0</v>
      </c>
      <c r="G331" s="72">
        <f t="shared" si="68"/>
        <v>0</v>
      </c>
      <c r="H331" s="72">
        <f t="shared" si="69"/>
        <v>0</v>
      </c>
      <c r="I331" s="72">
        <f t="shared" si="70"/>
        <v>0</v>
      </c>
      <c r="J331" s="72">
        <f t="shared" si="71"/>
        <v>0</v>
      </c>
      <c r="K331" s="72">
        <f t="shared" si="72"/>
        <v>0</v>
      </c>
      <c r="L331" s="72">
        <f t="shared" si="73"/>
        <v>0</v>
      </c>
      <c r="M331" s="72">
        <f t="shared" ca="1" si="74"/>
        <v>1.4580882515158435E-3</v>
      </c>
      <c r="N331" s="72">
        <f t="shared" ca="1" si="75"/>
        <v>0</v>
      </c>
      <c r="O331" s="80">
        <f t="shared" ca="1" si="76"/>
        <v>0</v>
      </c>
      <c r="P331" s="72">
        <f t="shared" ca="1" si="77"/>
        <v>0</v>
      </c>
      <c r="Q331" s="72">
        <f t="shared" ca="1" si="78"/>
        <v>0</v>
      </c>
      <c r="R331" s="47">
        <f t="shared" ca="1" si="79"/>
        <v>-1.4580882515158435E-3</v>
      </c>
      <c r="S331" s="47"/>
      <c r="T331" s="47"/>
      <c r="U331" s="47"/>
      <c r="V331" s="47"/>
      <c r="W331" s="47"/>
      <c r="X331" s="47"/>
      <c r="Y331" s="47"/>
      <c r="Z331" s="47"/>
      <c r="AA331" s="47"/>
      <c r="AB331" s="47"/>
      <c r="AC331" s="47"/>
      <c r="AD331" s="47"/>
      <c r="AE331" s="47"/>
      <c r="AF331" s="47"/>
      <c r="AG331" s="47"/>
      <c r="AH331" s="47"/>
      <c r="AI331" s="47"/>
    </row>
    <row r="332" spans="1:35">
      <c r="A332" s="78"/>
      <c r="B332" s="78"/>
      <c r="C332" s="78"/>
      <c r="D332" s="79">
        <f t="shared" si="65"/>
        <v>0</v>
      </c>
      <c r="E332" s="79">
        <f t="shared" si="66"/>
        <v>0</v>
      </c>
      <c r="F332" s="72">
        <f t="shared" si="67"/>
        <v>0</v>
      </c>
      <c r="G332" s="72">
        <f t="shared" si="68"/>
        <v>0</v>
      </c>
      <c r="H332" s="72">
        <f t="shared" si="69"/>
        <v>0</v>
      </c>
      <c r="I332" s="72">
        <f t="shared" si="70"/>
        <v>0</v>
      </c>
      <c r="J332" s="72">
        <f t="shared" si="71"/>
        <v>0</v>
      </c>
      <c r="K332" s="72">
        <f t="shared" si="72"/>
        <v>0</v>
      </c>
      <c r="L332" s="72">
        <f t="shared" si="73"/>
        <v>0</v>
      </c>
      <c r="M332" s="72">
        <f t="shared" ca="1" si="74"/>
        <v>1.4580882515158435E-3</v>
      </c>
      <c r="N332" s="72">
        <f t="shared" ca="1" si="75"/>
        <v>0</v>
      </c>
      <c r="O332" s="80">
        <f t="shared" ca="1" si="76"/>
        <v>0</v>
      </c>
      <c r="P332" s="72">
        <f t="shared" ca="1" si="77"/>
        <v>0</v>
      </c>
      <c r="Q332" s="72">
        <f t="shared" ca="1" si="78"/>
        <v>0</v>
      </c>
      <c r="R332" s="47">
        <f t="shared" ca="1" si="79"/>
        <v>-1.4580882515158435E-3</v>
      </c>
      <c r="S332" s="47"/>
      <c r="T332" s="47"/>
      <c r="U332" s="47"/>
      <c r="V332" s="47"/>
      <c r="W332" s="47"/>
      <c r="X332" s="47"/>
      <c r="Y332" s="47"/>
      <c r="Z332" s="47"/>
      <c r="AA332" s="47"/>
      <c r="AB332" s="47"/>
      <c r="AC332" s="47"/>
      <c r="AD332" s="47"/>
      <c r="AE332" s="47"/>
      <c r="AF332" s="47"/>
      <c r="AG332" s="47"/>
      <c r="AH332" s="47"/>
      <c r="AI332" s="47"/>
    </row>
    <row r="333" spans="1:35">
      <c r="A333" s="78"/>
      <c r="B333" s="78"/>
      <c r="C333" s="78"/>
      <c r="D333" s="79">
        <f t="shared" si="65"/>
        <v>0</v>
      </c>
      <c r="E333" s="79">
        <f t="shared" si="66"/>
        <v>0</v>
      </c>
      <c r="F333" s="72">
        <f t="shared" si="67"/>
        <v>0</v>
      </c>
      <c r="G333" s="72">
        <f t="shared" si="68"/>
        <v>0</v>
      </c>
      <c r="H333" s="72">
        <f t="shared" si="69"/>
        <v>0</v>
      </c>
      <c r="I333" s="72">
        <f t="shared" si="70"/>
        <v>0</v>
      </c>
      <c r="J333" s="72">
        <f t="shared" si="71"/>
        <v>0</v>
      </c>
      <c r="K333" s="72">
        <f t="shared" si="72"/>
        <v>0</v>
      </c>
      <c r="L333" s="72">
        <f t="shared" si="73"/>
        <v>0</v>
      </c>
      <c r="M333" s="72">
        <f t="shared" ca="1" si="74"/>
        <v>1.4580882515158435E-3</v>
      </c>
      <c r="N333" s="72">
        <f t="shared" ca="1" si="75"/>
        <v>0</v>
      </c>
      <c r="O333" s="80">
        <f t="shared" ca="1" si="76"/>
        <v>0</v>
      </c>
      <c r="P333" s="72">
        <f t="shared" ca="1" si="77"/>
        <v>0</v>
      </c>
      <c r="Q333" s="72">
        <f t="shared" ca="1" si="78"/>
        <v>0</v>
      </c>
      <c r="R333" s="47">
        <f t="shared" ca="1" si="79"/>
        <v>-1.4580882515158435E-3</v>
      </c>
      <c r="S333" s="47"/>
      <c r="T333" s="47"/>
      <c r="U333" s="47"/>
      <c r="V333" s="47"/>
      <c r="W333" s="47"/>
      <c r="X333" s="47"/>
      <c r="Y333" s="47"/>
      <c r="Z333" s="47"/>
      <c r="AA333" s="47"/>
      <c r="AB333" s="47"/>
      <c r="AC333" s="47"/>
      <c r="AD333" s="47"/>
      <c r="AE333" s="47"/>
      <c r="AF333" s="47"/>
      <c r="AG333" s="47"/>
      <c r="AH333" s="47"/>
      <c r="AI333" s="47"/>
    </row>
    <row r="334" spans="1:35">
      <c r="A334" s="78"/>
      <c r="B334" s="78"/>
      <c r="C334" s="78"/>
      <c r="D334" s="79">
        <f t="shared" si="65"/>
        <v>0</v>
      </c>
      <c r="E334" s="79">
        <f t="shared" si="66"/>
        <v>0</v>
      </c>
      <c r="F334" s="72">
        <f t="shared" si="67"/>
        <v>0</v>
      </c>
      <c r="G334" s="72">
        <f t="shared" si="68"/>
        <v>0</v>
      </c>
      <c r="H334" s="72">
        <f t="shared" si="69"/>
        <v>0</v>
      </c>
      <c r="I334" s="72">
        <f t="shared" si="70"/>
        <v>0</v>
      </c>
      <c r="J334" s="72">
        <f t="shared" si="71"/>
        <v>0</v>
      </c>
      <c r="K334" s="72">
        <f t="shared" si="72"/>
        <v>0</v>
      </c>
      <c r="L334" s="72">
        <f t="shared" si="73"/>
        <v>0</v>
      </c>
      <c r="M334" s="72">
        <f t="shared" ca="1" si="74"/>
        <v>1.4580882515158435E-3</v>
      </c>
      <c r="N334" s="72">
        <f t="shared" ca="1" si="75"/>
        <v>0</v>
      </c>
      <c r="O334" s="80">
        <f t="shared" ca="1" si="76"/>
        <v>0</v>
      </c>
      <c r="P334" s="72">
        <f t="shared" ca="1" si="77"/>
        <v>0</v>
      </c>
      <c r="Q334" s="72">
        <f t="shared" ca="1" si="78"/>
        <v>0</v>
      </c>
      <c r="R334" s="47">
        <f t="shared" ca="1" si="79"/>
        <v>-1.4580882515158435E-3</v>
      </c>
      <c r="S334" s="47"/>
      <c r="T334" s="47"/>
      <c r="U334" s="47"/>
      <c r="V334" s="47"/>
      <c r="W334" s="47"/>
      <c r="X334" s="47"/>
      <c r="Y334" s="47"/>
      <c r="Z334" s="47"/>
      <c r="AA334" s="47"/>
      <c r="AB334" s="47"/>
      <c r="AC334" s="47"/>
      <c r="AD334" s="47"/>
      <c r="AE334" s="47"/>
      <c r="AF334" s="47"/>
      <c r="AG334" s="47"/>
      <c r="AH334" s="47"/>
      <c r="AI334" s="47"/>
    </row>
    <row r="335" spans="1:35">
      <c r="A335" s="78"/>
      <c r="B335" s="78"/>
      <c r="C335" s="78"/>
      <c r="D335" s="79">
        <f t="shared" si="65"/>
        <v>0</v>
      </c>
      <c r="E335" s="79">
        <f t="shared" si="66"/>
        <v>0</v>
      </c>
      <c r="F335" s="72">
        <f t="shared" si="67"/>
        <v>0</v>
      </c>
      <c r="G335" s="72">
        <f t="shared" si="68"/>
        <v>0</v>
      </c>
      <c r="H335" s="72">
        <f t="shared" si="69"/>
        <v>0</v>
      </c>
      <c r="I335" s="72">
        <f t="shared" si="70"/>
        <v>0</v>
      </c>
      <c r="J335" s="72">
        <f t="shared" si="71"/>
        <v>0</v>
      </c>
      <c r="K335" s="72">
        <f t="shared" si="72"/>
        <v>0</v>
      </c>
      <c r="L335" s="72">
        <f t="shared" si="73"/>
        <v>0</v>
      </c>
      <c r="M335" s="72">
        <f t="shared" ca="1" si="74"/>
        <v>1.4580882515158435E-3</v>
      </c>
      <c r="N335" s="72">
        <f t="shared" ca="1" si="75"/>
        <v>0</v>
      </c>
      <c r="O335" s="80">
        <f t="shared" ca="1" si="76"/>
        <v>0</v>
      </c>
      <c r="P335" s="72">
        <f t="shared" ca="1" si="77"/>
        <v>0</v>
      </c>
      <c r="Q335" s="72">
        <f t="shared" ca="1" si="78"/>
        <v>0</v>
      </c>
      <c r="R335" s="47">
        <f t="shared" ca="1" si="79"/>
        <v>-1.4580882515158435E-3</v>
      </c>
      <c r="S335" s="47"/>
      <c r="T335" s="47"/>
      <c r="U335" s="47"/>
      <c r="V335" s="47"/>
      <c r="W335" s="47"/>
      <c r="X335" s="47"/>
      <c r="Y335" s="47"/>
      <c r="Z335" s="47"/>
      <c r="AA335" s="47"/>
      <c r="AB335" s="47"/>
      <c r="AC335" s="47"/>
      <c r="AD335" s="47"/>
      <c r="AE335" s="47"/>
      <c r="AF335" s="47"/>
      <c r="AG335" s="47"/>
      <c r="AH335" s="47"/>
      <c r="AI335" s="47"/>
    </row>
    <row r="336" spans="1:35">
      <c r="A336" s="78"/>
      <c r="B336" s="78"/>
      <c r="C336" s="78"/>
      <c r="D336" s="79">
        <f t="shared" si="65"/>
        <v>0</v>
      </c>
      <c r="E336" s="79">
        <f t="shared" si="66"/>
        <v>0</v>
      </c>
      <c r="F336" s="72">
        <f t="shared" si="67"/>
        <v>0</v>
      </c>
      <c r="G336" s="72">
        <f t="shared" si="68"/>
        <v>0</v>
      </c>
      <c r="H336" s="72">
        <f t="shared" si="69"/>
        <v>0</v>
      </c>
      <c r="I336" s="72">
        <f t="shared" si="70"/>
        <v>0</v>
      </c>
      <c r="J336" s="72">
        <f t="shared" si="71"/>
        <v>0</v>
      </c>
      <c r="K336" s="72">
        <f t="shared" si="72"/>
        <v>0</v>
      </c>
      <c r="L336" s="72">
        <f t="shared" si="73"/>
        <v>0</v>
      </c>
      <c r="M336" s="72">
        <f t="shared" ca="1" si="74"/>
        <v>1.4580882515158435E-3</v>
      </c>
      <c r="N336" s="72">
        <f t="shared" ca="1" si="75"/>
        <v>0</v>
      </c>
      <c r="O336" s="80">
        <f t="shared" ca="1" si="76"/>
        <v>0</v>
      </c>
      <c r="P336" s="72">
        <f t="shared" ca="1" si="77"/>
        <v>0</v>
      </c>
      <c r="Q336" s="72">
        <f t="shared" ca="1" si="78"/>
        <v>0</v>
      </c>
      <c r="R336" s="47">
        <f t="shared" ca="1" si="79"/>
        <v>-1.4580882515158435E-3</v>
      </c>
      <c r="S336" s="47"/>
      <c r="T336" s="47"/>
      <c r="U336" s="47"/>
      <c r="V336" s="47"/>
      <c r="W336" s="47"/>
      <c r="X336" s="47"/>
      <c r="Y336" s="47"/>
      <c r="Z336" s="47"/>
      <c r="AA336" s="47"/>
      <c r="AB336" s="47"/>
      <c r="AC336" s="47"/>
      <c r="AD336" s="47"/>
      <c r="AE336" s="47"/>
      <c r="AF336" s="47"/>
      <c r="AG336" s="47"/>
      <c r="AH336" s="47"/>
      <c r="AI336" s="47"/>
    </row>
    <row r="337" spans="1:35">
      <c r="A337" s="78"/>
      <c r="B337" s="78"/>
      <c r="C337" s="78"/>
      <c r="D337" s="79">
        <f t="shared" si="65"/>
        <v>0</v>
      </c>
      <c r="E337" s="79">
        <f t="shared" si="66"/>
        <v>0</v>
      </c>
      <c r="F337" s="72">
        <f t="shared" si="67"/>
        <v>0</v>
      </c>
      <c r="G337" s="72">
        <f t="shared" si="68"/>
        <v>0</v>
      </c>
      <c r="H337" s="72">
        <f t="shared" si="69"/>
        <v>0</v>
      </c>
      <c r="I337" s="72">
        <f t="shared" si="70"/>
        <v>0</v>
      </c>
      <c r="J337" s="72">
        <f t="shared" si="71"/>
        <v>0</v>
      </c>
      <c r="K337" s="72">
        <f t="shared" si="72"/>
        <v>0</v>
      </c>
      <c r="L337" s="72">
        <f t="shared" si="73"/>
        <v>0</v>
      </c>
      <c r="M337" s="72">
        <f t="shared" ca="1" si="74"/>
        <v>1.4580882515158435E-3</v>
      </c>
      <c r="N337" s="72">
        <f t="shared" ca="1" si="75"/>
        <v>0</v>
      </c>
      <c r="O337" s="80">
        <f t="shared" ca="1" si="76"/>
        <v>0</v>
      </c>
      <c r="P337" s="72">
        <f t="shared" ca="1" si="77"/>
        <v>0</v>
      </c>
      <c r="Q337" s="72">
        <f t="shared" ca="1" si="78"/>
        <v>0</v>
      </c>
      <c r="R337" s="47">
        <f t="shared" ca="1" si="79"/>
        <v>-1.4580882515158435E-3</v>
      </c>
      <c r="S337" s="47"/>
      <c r="T337" s="47"/>
      <c r="U337" s="47"/>
      <c r="V337" s="47"/>
      <c r="W337" s="47"/>
      <c r="X337" s="47"/>
      <c r="Y337" s="47"/>
      <c r="Z337" s="47"/>
      <c r="AA337" s="47"/>
      <c r="AB337" s="47"/>
      <c r="AC337" s="47"/>
      <c r="AD337" s="47"/>
      <c r="AE337" s="47"/>
      <c r="AF337" s="47"/>
      <c r="AG337" s="47"/>
      <c r="AH337" s="47"/>
      <c r="AI337" s="47"/>
    </row>
    <row r="338" spans="1:35">
      <c r="A338" s="47"/>
      <c r="B338" s="47"/>
      <c r="C338" s="47"/>
      <c r="D338" s="47"/>
      <c r="E338" s="47"/>
      <c r="F338" s="47"/>
      <c r="G338" s="47"/>
      <c r="H338" s="47"/>
      <c r="I338" s="47"/>
      <c r="J338" s="47"/>
      <c r="K338" s="47"/>
      <c r="L338" s="47"/>
      <c r="M338" s="47"/>
      <c r="N338" s="47"/>
      <c r="O338" s="47"/>
      <c r="P338" s="47"/>
      <c r="Q338" s="47"/>
      <c r="R338" s="47"/>
      <c r="S338" s="47"/>
      <c r="T338" s="47"/>
      <c r="U338" s="47"/>
      <c r="V338" s="47"/>
      <c r="W338" s="47"/>
      <c r="X338" s="47"/>
      <c r="Y338" s="47"/>
      <c r="Z338" s="47"/>
      <c r="AA338" s="47"/>
      <c r="AB338" s="47"/>
      <c r="AC338" s="47"/>
      <c r="AD338" s="47"/>
      <c r="AE338" s="47"/>
      <c r="AF338" s="47"/>
      <c r="AG338" s="47"/>
      <c r="AH338" s="47"/>
      <c r="AI338" s="47"/>
    </row>
    <row r="339" spans="1:35">
      <c r="A339" s="47"/>
      <c r="B339" s="47"/>
      <c r="C339" s="47"/>
      <c r="D339" s="47"/>
      <c r="E339" s="47"/>
      <c r="F339" s="47"/>
      <c r="G339" s="47"/>
      <c r="H339" s="47"/>
      <c r="I339" s="47"/>
      <c r="J339" s="47"/>
      <c r="K339" s="47"/>
      <c r="L339" s="47"/>
      <c r="M339" s="47"/>
      <c r="N339" s="47"/>
      <c r="O339" s="47"/>
      <c r="P339" s="47"/>
      <c r="Q339" s="47"/>
      <c r="R339" s="47"/>
      <c r="S339" s="47"/>
      <c r="T339" s="47"/>
      <c r="U339" s="47"/>
      <c r="V339" s="47"/>
      <c r="W339" s="47"/>
      <c r="X339" s="47"/>
      <c r="Y339" s="47"/>
      <c r="Z339" s="47"/>
      <c r="AA339" s="47"/>
      <c r="AB339" s="47"/>
      <c r="AC339" s="47"/>
      <c r="AD339" s="47"/>
      <c r="AE339" s="47"/>
      <c r="AF339" s="47"/>
      <c r="AG339" s="47"/>
      <c r="AH339" s="47"/>
      <c r="AI339" s="47"/>
    </row>
    <row r="340" spans="1:35">
      <c r="A340" s="47"/>
      <c r="B340" s="47"/>
      <c r="C340" s="47"/>
      <c r="D340" s="47"/>
      <c r="E340" s="47"/>
      <c r="F340" s="47"/>
      <c r="G340" s="47"/>
      <c r="H340" s="47"/>
      <c r="I340" s="47"/>
      <c r="J340" s="47"/>
      <c r="K340" s="47"/>
      <c r="L340" s="47"/>
      <c r="M340" s="47"/>
      <c r="N340" s="47"/>
      <c r="O340" s="47"/>
      <c r="P340" s="47"/>
      <c r="Q340" s="47"/>
      <c r="R340" s="47"/>
      <c r="S340" s="47"/>
      <c r="T340" s="47"/>
      <c r="U340" s="47"/>
      <c r="V340" s="47"/>
      <c r="W340" s="47"/>
      <c r="X340" s="47"/>
      <c r="Y340" s="47"/>
      <c r="Z340" s="47"/>
      <c r="AA340" s="47"/>
      <c r="AB340" s="47"/>
      <c r="AC340" s="47"/>
      <c r="AD340" s="47"/>
      <c r="AE340" s="47"/>
      <c r="AF340" s="47"/>
      <c r="AG340" s="47"/>
      <c r="AH340" s="47"/>
      <c r="AI340" s="47"/>
    </row>
    <row r="341" spans="1:35">
      <c r="A341" s="47"/>
      <c r="B341" s="47"/>
      <c r="C341" s="47"/>
      <c r="D341" s="47"/>
      <c r="E341" s="47"/>
      <c r="F341" s="47"/>
      <c r="G341" s="47"/>
      <c r="H341" s="47"/>
      <c r="I341" s="47"/>
      <c r="J341" s="47"/>
      <c r="K341" s="47"/>
      <c r="L341" s="47"/>
      <c r="M341" s="47"/>
      <c r="N341" s="47"/>
      <c r="O341" s="47"/>
      <c r="P341" s="47"/>
      <c r="Q341" s="47"/>
      <c r="R341" s="47"/>
      <c r="S341" s="47"/>
      <c r="T341" s="47"/>
      <c r="U341" s="47"/>
      <c r="V341" s="47"/>
      <c r="W341" s="47"/>
      <c r="X341" s="47"/>
      <c r="Y341" s="47"/>
      <c r="Z341" s="47"/>
      <c r="AA341" s="47"/>
      <c r="AB341" s="47"/>
      <c r="AC341" s="47"/>
      <c r="AD341" s="47"/>
      <c r="AE341" s="47"/>
      <c r="AF341" s="47"/>
      <c r="AG341" s="47"/>
      <c r="AH341" s="47"/>
      <c r="AI341" s="47"/>
    </row>
    <row r="342" spans="1:35">
      <c r="A342" s="47"/>
      <c r="B342" s="47"/>
      <c r="C342" s="47"/>
      <c r="D342" s="47"/>
      <c r="E342" s="47"/>
      <c r="F342" s="47"/>
      <c r="G342" s="47"/>
      <c r="H342" s="47"/>
      <c r="I342" s="47"/>
      <c r="J342" s="47"/>
      <c r="K342" s="47"/>
      <c r="L342" s="47"/>
      <c r="M342" s="47"/>
      <c r="N342" s="47"/>
      <c r="O342" s="47"/>
      <c r="P342" s="47"/>
      <c r="Q342" s="47"/>
      <c r="R342" s="47"/>
      <c r="S342" s="47"/>
      <c r="T342" s="47"/>
      <c r="U342" s="47"/>
      <c r="V342" s="47"/>
      <c r="W342" s="47"/>
      <c r="X342" s="47"/>
      <c r="Y342" s="47"/>
      <c r="Z342" s="47"/>
      <c r="AA342" s="47"/>
      <c r="AB342" s="47"/>
      <c r="AC342" s="47"/>
      <c r="AD342" s="47"/>
      <c r="AE342" s="47"/>
      <c r="AF342" s="47"/>
      <c r="AG342" s="47"/>
      <c r="AH342" s="47"/>
      <c r="AI342" s="47"/>
    </row>
    <row r="343" spans="1:35">
      <c r="A343" s="47"/>
      <c r="B343" s="47"/>
      <c r="C343" s="47"/>
      <c r="D343" s="47"/>
      <c r="E343" s="47"/>
      <c r="F343" s="47"/>
      <c r="G343" s="47"/>
      <c r="H343" s="47"/>
      <c r="I343" s="47"/>
      <c r="J343" s="47"/>
      <c r="K343" s="47"/>
      <c r="L343" s="47"/>
      <c r="M343" s="47"/>
      <c r="N343" s="47"/>
      <c r="O343" s="47"/>
      <c r="P343" s="47"/>
      <c r="Q343" s="47"/>
      <c r="R343" s="47"/>
      <c r="S343" s="47"/>
      <c r="T343" s="47"/>
      <c r="U343" s="47"/>
      <c r="V343" s="47"/>
      <c r="W343" s="47"/>
      <c r="X343" s="47"/>
      <c r="Y343" s="47"/>
      <c r="Z343" s="47"/>
      <c r="AA343" s="47"/>
      <c r="AB343" s="47"/>
      <c r="AC343" s="47"/>
      <c r="AD343" s="47"/>
      <c r="AE343" s="47"/>
      <c r="AF343" s="47"/>
      <c r="AG343" s="47"/>
      <c r="AH343" s="47"/>
      <c r="AI343" s="47"/>
    </row>
    <row r="344" spans="1:35">
      <c r="A344" s="47"/>
      <c r="B344" s="47"/>
      <c r="C344" s="47"/>
      <c r="D344" s="47"/>
      <c r="E344" s="47"/>
      <c r="F344" s="47"/>
      <c r="G344" s="47"/>
      <c r="H344" s="47"/>
      <c r="I344" s="47"/>
      <c r="J344" s="47"/>
      <c r="K344" s="47"/>
      <c r="L344" s="47"/>
      <c r="M344" s="47"/>
      <c r="N344" s="47"/>
      <c r="O344" s="47"/>
      <c r="P344" s="47"/>
      <c r="Q344" s="47"/>
      <c r="R344" s="47"/>
      <c r="S344" s="47"/>
      <c r="T344" s="47"/>
      <c r="U344" s="47"/>
      <c r="V344" s="47"/>
      <c r="W344" s="47"/>
      <c r="X344" s="47"/>
      <c r="Y344" s="47"/>
      <c r="Z344" s="47"/>
      <c r="AA344" s="47"/>
      <c r="AB344" s="47"/>
      <c r="AC344" s="47"/>
      <c r="AD344" s="47"/>
      <c r="AE344" s="47"/>
      <c r="AF344" s="47"/>
      <c r="AG344" s="47"/>
      <c r="AH344" s="47"/>
      <c r="AI344" s="47"/>
    </row>
    <row r="345" spans="1:35">
      <c r="A345" s="47"/>
      <c r="B345" s="47"/>
      <c r="C345" s="47"/>
      <c r="D345" s="47"/>
      <c r="E345" s="47"/>
      <c r="F345" s="47"/>
      <c r="G345" s="47"/>
      <c r="H345" s="47"/>
      <c r="I345" s="47"/>
      <c r="J345" s="47"/>
      <c r="K345" s="47"/>
      <c r="L345" s="47"/>
      <c r="M345" s="47"/>
      <c r="N345" s="47"/>
      <c r="O345" s="47"/>
      <c r="P345" s="47"/>
      <c r="Q345" s="47"/>
      <c r="R345" s="47"/>
      <c r="S345" s="47"/>
      <c r="T345" s="47"/>
      <c r="U345" s="47"/>
      <c r="V345" s="47"/>
      <c r="W345" s="47"/>
      <c r="X345" s="47"/>
      <c r="Y345" s="47"/>
      <c r="Z345" s="47"/>
      <c r="AA345" s="47"/>
      <c r="AB345" s="47"/>
      <c r="AC345" s="47"/>
      <c r="AD345" s="47"/>
      <c r="AE345" s="47"/>
      <c r="AF345" s="47"/>
      <c r="AG345" s="47"/>
      <c r="AH345" s="47"/>
      <c r="AI345" s="47"/>
    </row>
    <row r="346" spans="1:35">
      <c r="A346" s="47"/>
      <c r="B346" s="47"/>
      <c r="C346" s="47"/>
      <c r="D346" s="47"/>
      <c r="E346" s="47"/>
      <c r="F346" s="47"/>
      <c r="G346" s="47"/>
      <c r="H346" s="47"/>
      <c r="I346" s="47"/>
      <c r="J346" s="47"/>
      <c r="K346" s="47"/>
      <c r="L346" s="47"/>
      <c r="M346" s="47"/>
      <c r="N346" s="47"/>
      <c r="O346" s="47"/>
      <c r="P346" s="47"/>
      <c r="Q346" s="47"/>
      <c r="R346" s="47"/>
      <c r="S346" s="47"/>
      <c r="T346" s="47"/>
      <c r="U346" s="47"/>
      <c r="V346" s="47"/>
      <c r="W346" s="47"/>
      <c r="X346" s="47"/>
      <c r="Y346" s="47"/>
      <c r="Z346" s="47"/>
      <c r="AA346" s="47"/>
      <c r="AB346" s="47"/>
      <c r="AC346" s="47"/>
      <c r="AD346" s="47"/>
      <c r="AE346" s="47"/>
      <c r="AF346" s="47"/>
      <c r="AG346" s="47"/>
      <c r="AH346" s="47"/>
      <c r="AI346" s="47"/>
    </row>
    <row r="347" spans="1:35">
      <c r="A347" s="47"/>
      <c r="B347" s="47"/>
      <c r="C347" s="47"/>
      <c r="D347" s="47"/>
      <c r="E347" s="47"/>
      <c r="F347" s="47"/>
      <c r="G347" s="47"/>
      <c r="H347" s="47"/>
      <c r="I347" s="47"/>
      <c r="J347" s="47"/>
      <c r="K347" s="47"/>
      <c r="L347" s="47"/>
      <c r="M347" s="47"/>
      <c r="N347" s="47"/>
      <c r="O347" s="47"/>
      <c r="P347" s="47"/>
      <c r="Q347" s="47"/>
      <c r="R347" s="47"/>
      <c r="S347" s="47"/>
      <c r="T347" s="47"/>
      <c r="U347" s="47"/>
      <c r="V347" s="47"/>
      <c r="W347" s="47"/>
      <c r="X347" s="47"/>
      <c r="Y347" s="47"/>
      <c r="Z347" s="47"/>
      <c r="AA347" s="47"/>
      <c r="AB347" s="47"/>
      <c r="AC347" s="47"/>
      <c r="AD347" s="47"/>
      <c r="AE347" s="47"/>
      <c r="AF347" s="47"/>
      <c r="AG347" s="47"/>
      <c r="AH347" s="47"/>
      <c r="AI347" s="47"/>
    </row>
    <row r="348" spans="1:35">
      <c r="A348" s="47"/>
      <c r="B348" s="47"/>
      <c r="C348" s="47"/>
      <c r="D348" s="47"/>
      <c r="E348" s="47"/>
      <c r="F348" s="47"/>
      <c r="G348" s="47"/>
      <c r="H348" s="47"/>
      <c r="I348" s="47"/>
      <c r="J348" s="47"/>
      <c r="K348" s="47"/>
      <c r="L348" s="47"/>
      <c r="M348" s="47"/>
      <c r="N348" s="47"/>
      <c r="O348" s="47"/>
      <c r="P348" s="47"/>
      <c r="Q348" s="47"/>
      <c r="R348" s="47"/>
      <c r="S348" s="47"/>
      <c r="T348" s="47"/>
      <c r="U348" s="47"/>
      <c r="V348" s="47"/>
      <c r="W348" s="47"/>
      <c r="X348" s="47"/>
      <c r="Y348" s="47"/>
      <c r="Z348" s="47"/>
      <c r="AA348" s="47"/>
      <c r="AB348" s="47"/>
      <c r="AC348" s="47"/>
      <c r="AD348" s="47"/>
      <c r="AE348" s="47"/>
      <c r="AF348" s="47"/>
      <c r="AG348" s="47"/>
      <c r="AH348" s="47"/>
      <c r="AI348" s="47"/>
    </row>
    <row r="349" spans="1:35">
      <c r="A349" s="47"/>
      <c r="B349" s="47"/>
      <c r="C349" s="47"/>
      <c r="D349" s="47"/>
      <c r="E349" s="47"/>
      <c r="F349" s="47"/>
      <c r="G349" s="47"/>
      <c r="H349" s="47"/>
      <c r="I349" s="47"/>
      <c r="J349" s="47"/>
      <c r="K349" s="47"/>
      <c r="L349" s="47"/>
      <c r="M349" s="47"/>
      <c r="N349" s="47"/>
      <c r="O349" s="47"/>
      <c r="P349" s="47"/>
      <c r="Q349" s="47"/>
      <c r="R349" s="47"/>
      <c r="S349" s="47"/>
      <c r="T349" s="47"/>
      <c r="U349" s="47"/>
      <c r="V349" s="47"/>
      <c r="W349" s="47"/>
      <c r="X349" s="47"/>
      <c r="Y349" s="47"/>
      <c r="Z349" s="47"/>
      <c r="AA349" s="47"/>
      <c r="AB349" s="47"/>
      <c r="AC349" s="47"/>
      <c r="AD349" s="47"/>
      <c r="AE349" s="47"/>
      <c r="AF349" s="47"/>
      <c r="AG349" s="47"/>
      <c r="AH349" s="47"/>
      <c r="AI349" s="47"/>
    </row>
    <row r="350" spans="1:35">
      <c r="A350" s="47"/>
      <c r="B350" s="47"/>
      <c r="C350" s="47"/>
      <c r="D350" s="47"/>
      <c r="E350" s="47"/>
      <c r="F350" s="47"/>
      <c r="G350" s="47"/>
      <c r="H350" s="47"/>
      <c r="I350" s="47"/>
      <c r="J350" s="47"/>
      <c r="K350" s="47"/>
      <c r="L350" s="47"/>
      <c r="M350" s="47"/>
      <c r="N350" s="47"/>
      <c r="O350" s="47"/>
      <c r="P350" s="47"/>
      <c r="Q350" s="47"/>
      <c r="R350" s="47"/>
      <c r="S350" s="47"/>
      <c r="T350" s="47"/>
      <c r="U350" s="47"/>
      <c r="V350" s="47"/>
      <c r="W350" s="47"/>
      <c r="X350" s="47"/>
      <c r="Y350" s="47"/>
      <c r="Z350" s="47"/>
      <c r="AA350" s="47"/>
      <c r="AB350" s="47"/>
      <c r="AC350" s="47"/>
      <c r="AD350" s="47"/>
      <c r="AE350" s="47"/>
      <c r="AF350" s="47"/>
      <c r="AG350" s="47"/>
      <c r="AH350" s="47"/>
      <c r="AI350" s="47"/>
    </row>
    <row r="351" spans="1:35">
      <c r="A351" s="47"/>
      <c r="B351" s="47"/>
      <c r="C351" s="47"/>
      <c r="D351" s="47"/>
      <c r="E351" s="47"/>
      <c r="F351" s="47"/>
      <c r="G351" s="47"/>
      <c r="H351" s="47"/>
      <c r="I351" s="47"/>
      <c r="J351" s="47"/>
      <c r="K351" s="47"/>
      <c r="L351" s="47"/>
      <c r="M351" s="47"/>
      <c r="N351" s="47"/>
      <c r="O351" s="47"/>
      <c r="P351" s="47"/>
      <c r="Q351" s="47"/>
      <c r="R351" s="47"/>
      <c r="S351" s="47"/>
      <c r="T351" s="47"/>
      <c r="U351" s="47"/>
      <c r="V351" s="47"/>
      <c r="W351" s="47"/>
      <c r="X351" s="47"/>
      <c r="Y351" s="47"/>
      <c r="Z351" s="47"/>
      <c r="AA351" s="47"/>
      <c r="AB351" s="47"/>
      <c r="AC351" s="47"/>
      <c r="AD351" s="47"/>
      <c r="AE351" s="47"/>
      <c r="AF351" s="47"/>
      <c r="AG351" s="47"/>
      <c r="AH351" s="47"/>
      <c r="AI351" s="47"/>
    </row>
    <row r="352" spans="1:35">
      <c r="A352" s="47"/>
      <c r="B352" s="47"/>
      <c r="C352" s="47"/>
      <c r="D352" s="47"/>
      <c r="E352" s="47"/>
      <c r="F352" s="47"/>
      <c r="G352" s="47"/>
      <c r="H352" s="47"/>
      <c r="I352" s="47"/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47"/>
      <c r="U352" s="47"/>
      <c r="V352" s="47"/>
      <c r="W352" s="47"/>
      <c r="X352" s="47"/>
      <c r="Y352" s="47"/>
      <c r="Z352" s="47"/>
      <c r="AA352" s="47"/>
      <c r="AB352" s="47"/>
      <c r="AC352" s="47"/>
      <c r="AD352" s="47"/>
      <c r="AE352" s="47"/>
      <c r="AF352" s="47"/>
      <c r="AG352" s="47"/>
      <c r="AH352" s="47"/>
      <c r="AI352" s="47"/>
    </row>
    <row r="353" spans="1:35">
      <c r="A353" s="47"/>
      <c r="B353" s="47"/>
      <c r="C353" s="47"/>
      <c r="D353" s="47"/>
      <c r="E353" s="47"/>
      <c r="F353" s="47"/>
      <c r="G353" s="47"/>
      <c r="H353" s="47"/>
      <c r="I353" s="47"/>
      <c r="J353" s="47"/>
      <c r="K353" s="47"/>
      <c r="L353" s="47"/>
      <c r="M353" s="47"/>
      <c r="N353" s="47"/>
      <c r="O353" s="47"/>
      <c r="P353" s="47"/>
      <c r="Q353" s="47"/>
      <c r="R353" s="47"/>
      <c r="S353" s="47"/>
      <c r="T353" s="47"/>
      <c r="U353" s="47"/>
      <c r="V353" s="47"/>
      <c r="W353" s="47"/>
      <c r="X353" s="47"/>
      <c r="Y353" s="47"/>
      <c r="Z353" s="47"/>
      <c r="AA353" s="47"/>
      <c r="AB353" s="47"/>
      <c r="AC353" s="47"/>
      <c r="AD353" s="47"/>
      <c r="AE353" s="47"/>
      <c r="AF353" s="47"/>
      <c r="AG353" s="47"/>
      <c r="AH353" s="47"/>
      <c r="AI353" s="47"/>
    </row>
    <row r="354" spans="1:35">
      <c r="A354" s="47"/>
      <c r="B354" s="47"/>
      <c r="C354" s="47"/>
      <c r="D354" s="47"/>
      <c r="E354" s="47"/>
      <c r="F354" s="47"/>
      <c r="G354" s="47"/>
      <c r="H354" s="47"/>
      <c r="I354" s="47"/>
      <c r="J354" s="47"/>
      <c r="K354" s="47"/>
      <c r="L354" s="47"/>
      <c r="M354" s="47"/>
      <c r="N354" s="47"/>
      <c r="O354" s="47"/>
      <c r="P354" s="47"/>
      <c r="Q354" s="47"/>
      <c r="R354" s="47"/>
      <c r="S354" s="47"/>
      <c r="T354" s="47"/>
      <c r="U354" s="47"/>
      <c r="V354" s="47"/>
      <c r="W354" s="47"/>
      <c r="X354" s="47"/>
      <c r="Y354" s="47"/>
      <c r="Z354" s="47"/>
      <c r="AA354" s="47"/>
      <c r="AB354" s="47"/>
      <c r="AC354" s="47"/>
      <c r="AD354" s="47"/>
      <c r="AE354" s="47"/>
      <c r="AF354" s="47"/>
      <c r="AG354" s="47"/>
      <c r="AH354" s="47"/>
      <c r="AI354" s="47"/>
    </row>
    <row r="355" spans="1:35">
      <c r="A355" s="47"/>
      <c r="B355" s="47"/>
      <c r="C355" s="47"/>
      <c r="D355" s="47"/>
      <c r="E355" s="47"/>
      <c r="F355" s="47"/>
      <c r="G355" s="47"/>
      <c r="H355" s="47"/>
      <c r="I355" s="47"/>
      <c r="J355" s="47"/>
      <c r="K355" s="47"/>
      <c r="L355" s="47"/>
      <c r="M355" s="47"/>
      <c r="N355" s="47"/>
      <c r="O355" s="47"/>
      <c r="P355" s="47"/>
      <c r="Q355" s="47"/>
      <c r="R355" s="47"/>
      <c r="S355" s="47"/>
      <c r="T355" s="47"/>
      <c r="U355" s="47"/>
      <c r="V355" s="47"/>
      <c r="W355" s="47"/>
      <c r="X355" s="47"/>
      <c r="Y355" s="47"/>
      <c r="Z355" s="47"/>
      <c r="AA355" s="47"/>
      <c r="AB355" s="47"/>
      <c r="AC355" s="47"/>
      <c r="AD355" s="47"/>
      <c r="AE355" s="47"/>
      <c r="AF355" s="47"/>
      <c r="AG355" s="47"/>
      <c r="AH355" s="47"/>
      <c r="AI355" s="47"/>
    </row>
    <row r="356" spans="1:35">
      <c r="A356" s="47"/>
      <c r="B356" s="47"/>
      <c r="C356" s="47"/>
      <c r="D356" s="47"/>
      <c r="E356" s="47"/>
      <c r="F356" s="47"/>
      <c r="G356" s="47"/>
      <c r="H356" s="47"/>
      <c r="I356" s="47"/>
      <c r="J356" s="47"/>
      <c r="K356" s="47"/>
      <c r="L356" s="47"/>
      <c r="M356" s="47"/>
      <c r="N356" s="47"/>
      <c r="O356" s="47"/>
      <c r="P356" s="47"/>
      <c r="Q356" s="47"/>
      <c r="R356" s="47"/>
      <c r="S356" s="47"/>
      <c r="T356" s="47"/>
      <c r="U356" s="47"/>
      <c r="V356" s="47"/>
      <c r="W356" s="47"/>
      <c r="X356" s="47"/>
      <c r="Y356" s="47"/>
      <c r="Z356" s="47"/>
      <c r="AA356" s="47"/>
      <c r="AB356" s="47"/>
      <c r="AC356" s="47"/>
      <c r="AD356" s="47"/>
      <c r="AE356" s="47"/>
      <c r="AF356" s="47"/>
      <c r="AG356" s="47"/>
      <c r="AH356" s="47"/>
      <c r="AI356" s="47"/>
    </row>
    <row r="357" spans="1:35">
      <c r="A357" s="47"/>
      <c r="B357" s="47"/>
      <c r="C357" s="47"/>
      <c r="D357" s="47"/>
      <c r="E357" s="47"/>
      <c r="F357" s="47"/>
      <c r="G357" s="47"/>
      <c r="H357" s="47"/>
      <c r="I357" s="47"/>
      <c r="J357" s="47"/>
      <c r="K357" s="47"/>
      <c r="L357" s="47"/>
      <c r="M357" s="47"/>
      <c r="N357" s="47"/>
      <c r="O357" s="47"/>
      <c r="P357" s="47"/>
      <c r="Q357" s="47"/>
      <c r="R357" s="47"/>
      <c r="S357" s="47"/>
      <c r="T357" s="47"/>
      <c r="U357" s="47"/>
      <c r="V357" s="47"/>
      <c r="W357" s="47"/>
      <c r="X357" s="47"/>
      <c r="Y357" s="47"/>
      <c r="Z357" s="47"/>
      <c r="AA357" s="47"/>
      <c r="AB357" s="47"/>
      <c r="AC357" s="47"/>
      <c r="AD357" s="47"/>
      <c r="AE357" s="47"/>
      <c r="AF357" s="47"/>
      <c r="AG357" s="47"/>
      <c r="AH357" s="47"/>
      <c r="AI357" s="47"/>
    </row>
    <row r="358" spans="1:35">
      <c r="A358" s="47"/>
      <c r="B358" s="47"/>
      <c r="C358" s="47"/>
      <c r="D358" s="47"/>
      <c r="E358" s="47"/>
      <c r="F358" s="47"/>
      <c r="G358" s="47"/>
      <c r="H358" s="47"/>
      <c r="I358" s="47"/>
      <c r="J358" s="47"/>
      <c r="K358" s="47"/>
      <c r="L358" s="47"/>
      <c r="M358" s="47"/>
      <c r="N358" s="47"/>
      <c r="O358" s="47"/>
      <c r="P358" s="47"/>
      <c r="Q358" s="47"/>
      <c r="R358" s="47"/>
      <c r="S358" s="47"/>
      <c r="T358" s="47"/>
      <c r="U358" s="47"/>
      <c r="V358" s="47"/>
      <c r="W358" s="47"/>
      <c r="X358" s="47"/>
      <c r="Y358" s="47"/>
      <c r="Z358" s="47"/>
      <c r="AA358" s="47"/>
      <c r="AB358" s="47"/>
      <c r="AC358" s="47"/>
      <c r="AD358" s="47"/>
      <c r="AE358" s="47"/>
      <c r="AF358" s="47"/>
      <c r="AG358" s="47"/>
      <c r="AH358" s="47"/>
      <c r="AI358" s="47"/>
    </row>
    <row r="359" spans="1:35">
      <c r="A359" s="47"/>
      <c r="B359" s="47"/>
      <c r="C359" s="47"/>
      <c r="D359" s="47"/>
      <c r="E359" s="47"/>
      <c r="F359" s="47"/>
      <c r="G359" s="47"/>
      <c r="H359" s="47"/>
      <c r="I359" s="47"/>
      <c r="J359" s="47"/>
      <c r="K359" s="47"/>
      <c r="L359" s="47"/>
      <c r="M359" s="47"/>
      <c r="N359" s="47"/>
      <c r="O359" s="47"/>
      <c r="P359" s="47"/>
      <c r="Q359" s="47"/>
      <c r="R359" s="47"/>
      <c r="S359" s="47"/>
      <c r="T359" s="47"/>
      <c r="U359" s="47"/>
      <c r="V359" s="47"/>
      <c r="W359" s="47"/>
      <c r="X359" s="47"/>
      <c r="Y359" s="47"/>
      <c r="Z359" s="47"/>
      <c r="AA359" s="47"/>
      <c r="AB359" s="47"/>
      <c r="AC359" s="47"/>
      <c r="AD359" s="47"/>
      <c r="AE359" s="47"/>
      <c r="AF359" s="47"/>
      <c r="AG359" s="47"/>
      <c r="AH359" s="47"/>
      <c r="AI359" s="47"/>
    </row>
    <row r="360" spans="1:35">
      <c r="A360" s="47"/>
      <c r="B360" s="47"/>
      <c r="C360" s="47"/>
      <c r="D360" s="47"/>
      <c r="E360" s="47"/>
      <c r="F360" s="47"/>
      <c r="G360" s="47"/>
      <c r="H360" s="47"/>
      <c r="I360" s="47"/>
      <c r="J360" s="47"/>
      <c r="K360" s="47"/>
      <c r="L360" s="47"/>
      <c r="M360" s="47"/>
      <c r="N360" s="47"/>
      <c r="O360" s="47"/>
      <c r="P360" s="47"/>
      <c r="Q360" s="47"/>
      <c r="R360" s="47"/>
      <c r="S360" s="47"/>
      <c r="T360" s="47"/>
      <c r="U360" s="47"/>
      <c r="V360" s="47"/>
      <c r="W360" s="47"/>
      <c r="X360" s="47"/>
      <c r="Y360" s="47"/>
      <c r="Z360" s="47"/>
      <c r="AA360" s="47"/>
      <c r="AB360" s="47"/>
      <c r="AC360" s="47"/>
      <c r="AD360" s="47"/>
      <c r="AE360" s="47"/>
      <c r="AF360" s="47"/>
      <c r="AG360" s="47"/>
      <c r="AH360" s="47"/>
      <c r="AI360" s="47"/>
    </row>
    <row r="361" spans="1:35">
      <c r="A361" s="47"/>
      <c r="B361" s="47"/>
      <c r="C361" s="47"/>
      <c r="D361" s="47"/>
      <c r="E361" s="47"/>
      <c r="F361" s="47"/>
      <c r="G361" s="47"/>
      <c r="H361" s="47"/>
      <c r="I361" s="47"/>
      <c r="J361" s="47"/>
      <c r="K361" s="47"/>
      <c r="L361" s="47"/>
      <c r="M361" s="47"/>
      <c r="N361" s="47"/>
      <c r="O361" s="47"/>
      <c r="P361" s="47"/>
      <c r="Q361" s="47"/>
      <c r="R361" s="47"/>
      <c r="S361" s="47"/>
      <c r="T361" s="47"/>
      <c r="U361" s="47"/>
      <c r="V361" s="47"/>
      <c r="W361" s="47"/>
      <c r="X361" s="47"/>
      <c r="Y361" s="47"/>
      <c r="Z361" s="47"/>
      <c r="AA361" s="47"/>
      <c r="AB361" s="47"/>
      <c r="AC361" s="47"/>
      <c r="AD361" s="47"/>
      <c r="AE361" s="47"/>
      <c r="AF361" s="47"/>
      <c r="AG361" s="47"/>
      <c r="AH361" s="47"/>
      <c r="AI361" s="47"/>
    </row>
    <row r="362" spans="1:35">
      <c r="A362" s="47"/>
      <c r="B362" s="47"/>
      <c r="C362" s="47"/>
      <c r="D362" s="47"/>
      <c r="E362" s="47"/>
      <c r="F362" s="47"/>
      <c r="G362" s="47"/>
      <c r="H362" s="47"/>
      <c r="I362" s="47"/>
      <c r="J362" s="47"/>
      <c r="K362" s="47"/>
      <c r="L362" s="47"/>
      <c r="M362" s="47"/>
      <c r="N362" s="47"/>
      <c r="O362" s="47"/>
      <c r="P362" s="47"/>
      <c r="Q362" s="47"/>
      <c r="R362" s="47"/>
      <c r="S362" s="47"/>
      <c r="T362" s="47"/>
      <c r="U362" s="47"/>
      <c r="V362" s="47"/>
      <c r="W362" s="47"/>
      <c r="X362" s="47"/>
      <c r="Y362" s="47"/>
      <c r="Z362" s="47"/>
      <c r="AA362" s="47"/>
      <c r="AB362" s="47"/>
      <c r="AC362" s="47"/>
      <c r="AD362" s="47"/>
      <c r="AE362" s="47"/>
      <c r="AF362" s="47"/>
      <c r="AG362" s="47"/>
      <c r="AH362" s="47"/>
      <c r="AI362" s="47"/>
    </row>
    <row r="363" spans="1:35">
      <c r="A363" s="47"/>
      <c r="B363" s="47"/>
      <c r="C363" s="47"/>
      <c r="D363" s="47"/>
      <c r="E363" s="47"/>
      <c r="F363" s="47"/>
      <c r="G363" s="47"/>
      <c r="H363" s="47"/>
      <c r="I363" s="47"/>
      <c r="J363" s="47"/>
      <c r="K363" s="47"/>
      <c r="L363" s="47"/>
      <c r="M363" s="47"/>
      <c r="N363" s="47"/>
      <c r="O363" s="47"/>
      <c r="P363" s="47"/>
      <c r="Q363" s="47"/>
      <c r="R363" s="47"/>
      <c r="S363" s="47"/>
      <c r="T363" s="47"/>
      <c r="U363" s="47"/>
      <c r="V363" s="47"/>
      <c r="W363" s="47"/>
      <c r="X363" s="47"/>
      <c r="Y363" s="47"/>
      <c r="Z363" s="47"/>
      <c r="AA363" s="47"/>
      <c r="AB363" s="47"/>
      <c r="AC363" s="47"/>
      <c r="AD363" s="47"/>
      <c r="AE363" s="47"/>
      <c r="AF363" s="47"/>
      <c r="AG363" s="47"/>
      <c r="AH363" s="47"/>
      <c r="AI363" s="47"/>
    </row>
    <row r="364" spans="1:35">
      <c r="A364" s="47"/>
      <c r="B364" s="47"/>
      <c r="C364" s="47"/>
      <c r="D364" s="47"/>
      <c r="E364" s="47"/>
      <c r="F364" s="47"/>
      <c r="G364" s="47"/>
      <c r="H364" s="47"/>
      <c r="I364" s="47"/>
      <c r="J364" s="47"/>
      <c r="K364" s="47"/>
      <c r="L364" s="47"/>
      <c r="M364" s="47"/>
      <c r="N364" s="47"/>
      <c r="O364" s="47"/>
      <c r="P364" s="47"/>
      <c r="Q364" s="47"/>
      <c r="R364" s="47"/>
      <c r="S364" s="47"/>
      <c r="T364" s="47"/>
      <c r="U364" s="47"/>
      <c r="V364" s="47"/>
      <c r="W364" s="47"/>
      <c r="X364" s="47"/>
      <c r="Y364" s="47"/>
      <c r="Z364" s="47"/>
      <c r="AA364" s="47"/>
      <c r="AB364" s="47"/>
      <c r="AC364" s="47"/>
      <c r="AD364" s="47"/>
      <c r="AE364" s="47"/>
      <c r="AF364" s="47"/>
      <c r="AG364" s="47"/>
      <c r="AH364" s="47"/>
      <c r="AI364" s="47"/>
    </row>
    <row r="365" spans="1:35">
      <c r="A365" s="47"/>
      <c r="B365" s="47"/>
      <c r="C365" s="47"/>
      <c r="D365" s="47"/>
      <c r="E365" s="47"/>
      <c r="F365" s="47"/>
      <c r="G365" s="47"/>
      <c r="H365" s="47"/>
      <c r="I365" s="47"/>
      <c r="J365" s="47"/>
      <c r="K365" s="47"/>
      <c r="L365" s="47"/>
      <c r="M365" s="47"/>
      <c r="N365" s="47"/>
      <c r="O365" s="47"/>
      <c r="P365" s="47"/>
      <c r="Q365" s="47"/>
      <c r="R365" s="47"/>
      <c r="S365" s="47"/>
      <c r="T365" s="47"/>
      <c r="U365" s="47"/>
      <c r="V365" s="47"/>
      <c r="W365" s="47"/>
      <c r="X365" s="47"/>
      <c r="Y365" s="47"/>
      <c r="Z365" s="47"/>
      <c r="AA365" s="47"/>
      <c r="AB365" s="47"/>
      <c r="AC365" s="47"/>
      <c r="AD365" s="47"/>
      <c r="AE365" s="47"/>
      <c r="AF365" s="47"/>
      <c r="AG365" s="47"/>
      <c r="AH365" s="47"/>
      <c r="AI365" s="47"/>
    </row>
    <row r="366" spans="1:35">
      <c r="A366" s="47"/>
      <c r="B366" s="47"/>
      <c r="C366" s="47"/>
      <c r="D366" s="47"/>
      <c r="E366" s="47"/>
      <c r="F366" s="47"/>
      <c r="G366" s="47"/>
      <c r="H366" s="47"/>
      <c r="I366" s="47"/>
      <c r="J366" s="47"/>
      <c r="K366" s="47"/>
      <c r="L366" s="47"/>
      <c r="M366" s="47"/>
      <c r="N366" s="47"/>
      <c r="O366" s="47"/>
      <c r="P366" s="47"/>
      <c r="Q366" s="47"/>
      <c r="R366" s="47"/>
      <c r="S366" s="47"/>
      <c r="T366" s="47"/>
      <c r="U366" s="47"/>
      <c r="V366" s="47"/>
      <c r="W366" s="47"/>
      <c r="X366" s="47"/>
      <c r="Y366" s="47"/>
      <c r="Z366" s="47"/>
      <c r="AA366" s="47"/>
      <c r="AB366" s="47"/>
      <c r="AC366" s="47"/>
      <c r="AD366" s="47"/>
      <c r="AE366" s="47"/>
      <c r="AF366" s="47"/>
      <c r="AG366" s="47"/>
      <c r="AH366" s="47"/>
      <c r="AI366" s="47"/>
    </row>
    <row r="367" spans="1:35">
      <c r="A367" s="47"/>
      <c r="B367" s="47"/>
      <c r="C367" s="47"/>
      <c r="D367" s="47"/>
      <c r="E367" s="47"/>
      <c r="F367" s="47"/>
      <c r="G367" s="47"/>
      <c r="H367" s="47"/>
      <c r="I367" s="47"/>
      <c r="J367" s="47"/>
      <c r="K367" s="47"/>
      <c r="L367" s="47"/>
      <c r="M367" s="47"/>
      <c r="N367" s="47"/>
      <c r="O367" s="47"/>
      <c r="P367" s="47"/>
      <c r="Q367" s="47"/>
      <c r="R367" s="47"/>
      <c r="S367" s="47"/>
      <c r="T367" s="47"/>
      <c r="U367" s="47"/>
      <c r="V367" s="47"/>
      <c r="W367" s="47"/>
      <c r="X367" s="47"/>
      <c r="Y367" s="47"/>
      <c r="Z367" s="47"/>
      <c r="AA367" s="47"/>
      <c r="AB367" s="47"/>
      <c r="AC367" s="47"/>
      <c r="AD367" s="47"/>
      <c r="AE367" s="47"/>
      <c r="AF367" s="47"/>
      <c r="AG367" s="47"/>
      <c r="AH367" s="47"/>
      <c r="AI367" s="47"/>
    </row>
    <row r="368" spans="1:35">
      <c r="A368" s="47"/>
      <c r="B368" s="47"/>
      <c r="C368" s="47"/>
      <c r="D368" s="47"/>
      <c r="E368" s="47"/>
      <c r="F368" s="47"/>
      <c r="G368" s="47"/>
      <c r="H368" s="47"/>
      <c r="I368" s="47"/>
      <c r="J368" s="47"/>
      <c r="K368" s="47"/>
      <c r="L368" s="47"/>
      <c r="M368" s="47"/>
      <c r="N368" s="47"/>
      <c r="O368" s="47"/>
      <c r="P368" s="47"/>
      <c r="Q368" s="47"/>
      <c r="R368" s="47"/>
      <c r="S368" s="47"/>
      <c r="T368" s="47"/>
      <c r="U368" s="47"/>
      <c r="V368" s="47"/>
      <c r="W368" s="47"/>
      <c r="X368" s="47"/>
      <c r="Y368" s="47"/>
      <c r="Z368" s="47"/>
      <c r="AA368" s="47"/>
      <c r="AB368" s="47"/>
      <c r="AC368" s="47"/>
      <c r="AD368" s="47"/>
      <c r="AE368" s="47"/>
      <c r="AF368" s="47"/>
      <c r="AG368" s="47"/>
      <c r="AH368" s="47"/>
      <c r="AI368" s="47"/>
    </row>
    <row r="369" spans="1:35">
      <c r="A369" s="47"/>
      <c r="B369" s="47"/>
      <c r="C369" s="47"/>
      <c r="D369" s="47"/>
      <c r="E369" s="47"/>
      <c r="F369" s="47"/>
      <c r="G369" s="47"/>
      <c r="H369" s="47"/>
      <c r="I369" s="47"/>
      <c r="J369" s="47"/>
      <c r="K369" s="47"/>
      <c r="L369" s="47"/>
      <c r="M369" s="47"/>
      <c r="N369" s="47"/>
      <c r="O369" s="47"/>
      <c r="P369" s="47"/>
      <c r="Q369" s="47"/>
      <c r="R369" s="47"/>
      <c r="S369" s="47"/>
      <c r="T369" s="47"/>
      <c r="U369" s="47"/>
      <c r="V369" s="47"/>
      <c r="W369" s="47"/>
      <c r="X369" s="47"/>
      <c r="Y369" s="47"/>
      <c r="Z369" s="47"/>
      <c r="AA369" s="47"/>
      <c r="AB369" s="47"/>
      <c r="AC369" s="47"/>
      <c r="AD369" s="47"/>
      <c r="AE369" s="47"/>
      <c r="AF369" s="47"/>
      <c r="AG369" s="47"/>
      <c r="AH369" s="47"/>
      <c r="AI369" s="47"/>
    </row>
    <row r="370" spans="1:35">
      <c r="A370" s="47"/>
      <c r="B370" s="47"/>
      <c r="C370" s="47"/>
      <c r="D370" s="47"/>
      <c r="E370" s="47"/>
      <c r="F370" s="47"/>
      <c r="G370" s="47"/>
      <c r="H370" s="47"/>
      <c r="I370" s="47"/>
      <c r="J370" s="47"/>
      <c r="K370" s="47"/>
      <c r="L370" s="47"/>
      <c r="M370" s="47"/>
      <c r="N370" s="47"/>
      <c r="O370" s="47"/>
      <c r="P370" s="47"/>
      <c r="Q370" s="47"/>
      <c r="R370" s="47"/>
      <c r="S370" s="47"/>
      <c r="T370" s="47"/>
      <c r="U370" s="47"/>
      <c r="V370" s="47"/>
      <c r="W370" s="47"/>
      <c r="X370" s="47"/>
      <c r="Y370" s="47"/>
      <c r="Z370" s="47"/>
      <c r="AA370" s="47"/>
      <c r="AB370" s="47"/>
      <c r="AC370" s="47"/>
      <c r="AD370" s="47"/>
      <c r="AE370" s="47"/>
      <c r="AF370" s="47"/>
      <c r="AG370" s="47"/>
      <c r="AH370" s="47"/>
      <c r="AI370" s="47"/>
    </row>
    <row r="371" spans="1:35">
      <c r="A371" s="47"/>
      <c r="B371" s="47"/>
      <c r="C371" s="47"/>
      <c r="D371" s="47"/>
      <c r="E371" s="47"/>
      <c r="F371" s="47"/>
      <c r="G371" s="47"/>
      <c r="H371" s="47"/>
      <c r="I371" s="47"/>
      <c r="J371" s="47"/>
      <c r="K371" s="47"/>
      <c r="L371" s="47"/>
      <c r="M371" s="47"/>
      <c r="N371" s="47"/>
      <c r="O371" s="47"/>
      <c r="P371" s="47"/>
      <c r="Q371" s="47"/>
      <c r="R371" s="47"/>
      <c r="S371" s="47"/>
      <c r="T371" s="47"/>
      <c r="U371" s="47"/>
      <c r="V371" s="47"/>
      <c r="W371" s="47"/>
      <c r="X371" s="47"/>
      <c r="Y371" s="47"/>
      <c r="Z371" s="47"/>
      <c r="AA371" s="47"/>
      <c r="AB371" s="47"/>
      <c r="AC371" s="47"/>
      <c r="AD371" s="47"/>
      <c r="AE371" s="47"/>
      <c r="AF371" s="47"/>
      <c r="AG371" s="47"/>
      <c r="AH371" s="47"/>
      <c r="AI371" s="47"/>
    </row>
    <row r="372" spans="1:35">
      <c r="A372" s="47"/>
      <c r="B372" s="47"/>
      <c r="C372" s="47"/>
      <c r="D372" s="47"/>
      <c r="E372" s="47"/>
      <c r="F372" s="47"/>
      <c r="G372" s="47"/>
      <c r="H372" s="47"/>
      <c r="I372" s="47"/>
      <c r="J372" s="47"/>
      <c r="K372" s="47"/>
      <c r="L372" s="47"/>
      <c r="M372" s="47"/>
      <c r="N372" s="47"/>
      <c r="O372" s="47"/>
      <c r="P372" s="47"/>
      <c r="Q372" s="47"/>
      <c r="R372" s="47"/>
      <c r="S372" s="47"/>
      <c r="T372" s="47"/>
      <c r="U372" s="47"/>
      <c r="V372" s="47"/>
      <c r="W372" s="47"/>
      <c r="X372" s="47"/>
      <c r="Y372" s="47"/>
      <c r="Z372" s="47"/>
      <c r="AA372" s="47"/>
      <c r="AB372" s="47"/>
      <c r="AC372" s="47"/>
      <c r="AD372" s="47"/>
      <c r="AE372" s="47"/>
      <c r="AF372" s="47"/>
      <c r="AG372" s="47"/>
      <c r="AH372" s="47"/>
      <c r="AI372" s="47"/>
    </row>
    <row r="373" spans="1:35">
      <c r="A373" s="47"/>
      <c r="B373" s="47"/>
      <c r="C373" s="47"/>
      <c r="D373" s="47"/>
      <c r="E373" s="47"/>
      <c r="F373" s="47"/>
      <c r="G373" s="47"/>
      <c r="H373" s="47"/>
      <c r="I373" s="47"/>
      <c r="J373" s="47"/>
      <c r="K373" s="47"/>
      <c r="L373" s="47"/>
      <c r="M373" s="47"/>
      <c r="N373" s="47"/>
      <c r="O373" s="47"/>
      <c r="P373" s="47"/>
      <c r="Q373" s="47"/>
      <c r="R373" s="47"/>
      <c r="S373" s="47"/>
      <c r="T373" s="47"/>
      <c r="U373" s="47"/>
      <c r="V373" s="47"/>
      <c r="W373" s="47"/>
      <c r="X373" s="47"/>
      <c r="Y373" s="47"/>
      <c r="Z373" s="47"/>
      <c r="AA373" s="47"/>
      <c r="AB373" s="47"/>
      <c r="AC373" s="47"/>
      <c r="AD373" s="47"/>
      <c r="AE373" s="47"/>
      <c r="AF373" s="47"/>
      <c r="AG373" s="47"/>
      <c r="AH373" s="47"/>
      <c r="AI373" s="47"/>
    </row>
    <row r="374" spans="1:35">
      <c r="A374" s="47"/>
      <c r="B374" s="47"/>
      <c r="C374" s="47"/>
      <c r="D374" s="47"/>
      <c r="E374" s="47"/>
      <c r="F374" s="47"/>
      <c r="G374" s="47"/>
      <c r="H374" s="47"/>
      <c r="I374" s="47"/>
      <c r="J374" s="47"/>
      <c r="K374" s="47"/>
      <c r="L374" s="47"/>
      <c r="M374" s="47"/>
      <c r="N374" s="47"/>
      <c r="O374" s="47"/>
      <c r="P374" s="47"/>
      <c r="Q374" s="47"/>
      <c r="R374" s="47"/>
      <c r="S374" s="47"/>
      <c r="T374" s="47"/>
      <c r="U374" s="47"/>
      <c r="V374" s="47"/>
      <c r="W374" s="47"/>
      <c r="X374" s="47"/>
      <c r="Y374" s="47"/>
      <c r="Z374" s="47"/>
      <c r="AA374" s="47"/>
      <c r="AB374" s="47"/>
      <c r="AC374" s="47"/>
      <c r="AD374" s="47"/>
      <c r="AE374" s="47"/>
      <c r="AF374" s="47"/>
      <c r="AG374" s="47"/>
      <c r="AH374" s="47"/>
      <c r="AI374" s="47"/>
    </row>
    <row r="375" spans="1:35">
      <c r="A375" s="47"/>
      <c r="B375" s="47"/>
      <c r="C375" s="47"/>
      <c r="D375" s="47"/>
      <c r="E375" s="47"/>
      <c r="F375" s="47"/>
      <c r="G375" s="47"/>
      <c r="H375" s="47"/>
      <c r="I375" s="47"/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47"/>
      <c r="U375" s="47"/>
      <c r="V375" s="47"/>
      <c r="W375" s="47"/>
      <c r="X375" s="47"/>
      <c r="Y375" s="47"/>
      <c r="Z375" s="47"/>
      <c r="AA375" s="47"/>
      <c r="AB375" s="47"/>
      <c r="AC375" s="47"/>
      <c r="AD375" s="47"/>
      <c r="AE375" s="47"/>
      <c r="AF375" s="47"/>
      <c r="AG375" s="47"/>
      <c r="AH375" s="47"/>
      <c r="AI375" s="47"/>
    </row>
    <row r="376" spans="1:35">
      <c r="A376" s="47"/>
      <c r="B376" s="47"/>
      <c r="C376" s="47"/>
      <c r="D376" s="47"/>
      <c r="E376" s="47"/>
      <c r="F376" s="47"/>
      <c r="G376" s="47"/>
      <c r="H376" s="47"/>
      <c r="I376" s="47"/>
      <c r="J376" s="47"/>
      <c r="K376" s="47"/>
      <c r="L376" s="47"/>
      <c r="M376" s="47"/>
      <c r="N376" s="47"/>
      <c r="O376" s="47"/>
      <c r="P376" s="47"/>
      <c r="Q376" s="47"/>
      <c r="R376" s="47"/>
      <c r="S376" s="47"/>
      <c r="T376" s="47"/>
      <c r="U376" s="47"/>
      <c r="V376" s="47"/>
      <c r="W376" s="47"/>
      <c r="X376" s="47"/>
      <c r="Y376" s="47"/>
      <c r="Z376" s="47"/>
      <c r="AA376" s="47"/>
      <c r="AB376" s="47"/>
      <c r="AC376" s="47"/>
      <c r="AD376" s="47"/>
      <c r="AE376" s="47"/>
      <c r="AF376" s="47"/>
      <c r="AG376" s="47"/>
      <c r="AH376" s="47"/>
      <c r="AI376" s="47"/>
    </row>
    <row r="377" spans="1:35">
      <c r="A377" s="47"/>
      <c r="B377" s="47"/>
      <c r="C377" s="47"/>
      <c r="D377" s="47"/>
      <c r="E377" s="47"/>
      <c r="F377" s="47"/>
      <c r="G377" s="47"/>
      <c r="H377" s="47"/>
      <c r="I377" s="47"/>
      <c r="J377" s="47"/>
      <c r="K377" s="47"/>
      <c r="L377" s="47"/>
      <c r="M377" s="47"/>
      <c r="N377" s="47"/>
      <c r="O377" s="47"/>
      <c r="P377" s="47"/>
      <c r="Q377" s="47"/>
      <c r="R377" s="47"/>
      <c r="S377" s="47"/>
      <c r="T377" s="47"/>
      <c r="U377" s="47"/>
      <c r="V377" s="47"/>
      <c r="W377" s="47"/>
      <c r="X377" s="47"/>
      <c r="Y377" s="47"/>
      <c r="Z377" s="47"/>
      <c r="AA377" s="47"/>
      <c r="AB377" s="47"/>
      <c r="AC377" s="47"/>
      <c r="AD377" s="47"/>
      <c r="AE377" s="47"/>
      <c r="AF377" s="47"/>
      <c r="AG377" s="47"/>
      <c r="AH377" s="47"/>
      <c r="AI377" s="47"/>
    </row>
    <row r="378" spans="1:35">
      <c r="A378" s="47"/>
      <c r="B378" s="47"/>
      <c r="C378" s="47"/>
      <c r="D378" s="47"/>
      <c r="E378" s="47"/>
      <c r="F378" s="47"/>
      <c r="G378" s="47"/>
      <c r="H378" s="47"/>
      <c r="I378" s="47"/>
      <c r="J378" s="47"/>
      <c r="K378" s="47"/>
      <c r="L378" s="47"/>
      <c r="M378" s="47"/>
      <c r="N378" s="47"/>
      <c r="O378" s="47"/>
      <c r="P378" s="47"/>
      <c r="Q378" s="47"/>
      <c r="R378" s="47"/>
      <c r="S378" s="47"/>
      <c r="T378" s="47"/>
      <c r="U378" s="47"/>
      <c r="V378" s="47"/>
      <c r="W378" s="47"/>
      <c r="X378" s="47"/>
      <c r="Y378" s="47"/>
      <c r="Z378" s="47"/>
      <c r="AA378" s="47"/>
      <c r="AB378" s="47"/>
      <c r="AC378" s="47"/>
      <c r="AD378" s="47"/>
      <c r="AE378" s="47"/>
      <c r="AF378" s="47"/>
      <c r="AG378" s="47"/>
      <c r="AH378" s="47"/>
      <c r="AI378" s="47"/>
    </row>
    <row r="379" spans="1:35">
      <c r="A379" s="47"/>
      <c r="B379" s="47"/>
      <c r="C379" s="47"/>
      <c r="D379" s="47"/>
      <c r="E379" s="47"/>
      <c r="F379" s="47"/>
      <c r="G379" s="47"/>
      <c r="H379" s="47"/>
      <c r="I379" s="47"/>
      <c r="J379" s="47"/>
      <c r="K379" s="47"/>
      <c r="L379" s="47"/>
      <c r="M379" s="47"/>
      <c r="N379" s="47"/>
      <c r="O379" s="47"/>
      <c r="P379" s="47"/>
      <c r="Q379" s="47"/>
      <c r="R379" s="47"/>
      <c r="S379" s="47"/>
      <c r="T379" s="47"/>
      <c r="U379" s="47"/>
      <c r="V379" s="47"/>
      <c r="W379" s="47"/>
      <c r="X379" s="47"/>
      <c r="Y379" s="47"/>
      <c r="Z379" s="47"/>
      <c r="AA379" s="47"/>
      <c r="AB379" s="47"/>
      <c r="AC379" s="47"/>
      <c r="AD379" s="47"/>
      <c r="AE379" s="47"/>
      <c r="AF379" s="47"/>
      <c r="AG379" s="47"/>
      <c r="AH379" s="47"/>
      <c r="AI379" s="47"/>
    </row>
    <row r="380" spans="1:35">
      <c r="A380" s="47"/>
      <c r="B380" s="47"/>
      <c r="C380" s="47"/>
      <c r="D380" s="47"/>
      <c r="E380" s="47"/>
      <c r="F380" s="47"/>
      <c r="G380" s="47"/>
      <c r="H380" s="47"/>
      <c r="I380" s="47"/>
      <c r="J380" s="47"/>
      <c r="K380" s="47"/>
      <c r="L380" s="47"/>
      <c r="M380" s="47"/>
      <c r="N380" s="47"/>
      <c r="O380" s="47"/>
      <c r="P380" s="47"/>
      <c r="Q380" s="47"/>
      <c r="R380" s="47"/>
      <c r="S380" s="47"/>
      <c r="T380" s="47"/>
      <c r="U380" s="47"/>
      <c r="V380" s="47"/>
      <c r="W380" s="47"/>
      <c r="X380" s="47"/>
      <c r="Y380" s="47"/>
      <c r="Z380" s="47"/>
      <c r="AA380" s="47"/>
      <c r="AB380" s="47"/>
      <c r="AC380" s="47"/>
      <c r="AD380" s="47"/>
      <c r="AE380" s="47"/>
      <c r="AF380" s="47"/>
      <c r="AG380" s="47"/>
      <c r="AH380" s="47"/>
      <c r="AI380" s="47"/>
    </row>
    <row r="381" spans="1:35">
      <c r="A381" s="47"/>
      <c r="B381" s="47"/>
      <c r="C381" s="47"/>
      <c r="D381" s="47"/>
      <c r="E381" s="47"/>
      <c r="F381" s="47"/>
      <c r="G381" s="47"/>
      <c r="H381" s="47"/>
      <c r="I381" s="47"/>
      <c r="J381" s="47"/>
      <c r="K381" s="47"/>
      <c r="L381" s="47"/>
      <c r="M381" s="47"/>
      <c r="N381" s="47"/>
      <c r="O381" s="47"/>
      <c r="P381" s="47"/>
      <c r="Q381" s="47"/>
      <c r="R381" s="47"/>
      <c r="S381" s="47"/>
      <c r="T381" s="47"/>
      <c r="U381" s="47"/>
      <c r="V381" s="47"/>
      <c r="W381" s="47"/>
      <c r="X381" s="47"/>
      <c r="Y381" s="47"/>
      <c r="Z381" s="47"/>
      <c r="AA381" s="47"/>
      <c r="AB381" s="47"/>
      <c r="AC381" s="47"/>
      <c r="AD381" s="47"/>
      <c r="AE381" s="47"/>
      <c r="AF381" s="47"/>
      <c r="AG381" s="47"/>
      <c r="AH381" s="47"/>
      <c r="AI381" s="47"/>
    </row>
    <row r="382" spans="1:35">
      <c r="A382" s="47"/>
      <c r="B382" s="47"/>
      <c r="C382" s="47"/>
      <c r="D382" s="47"/>
      <c r="E382" s="47"/>
      <c r="F382" s="47"/>
      <c r="G382" s="47"/>
      <c r="H382" s="47"/>
      <c r="I382" s="47"/>
      <c r="J382" s="47"/>
      <c r="K382" s="47"/>
      <c r="L382" s="47"/>
      <c r="M382" s="47"/>
      <c r="N382" s="47"/>
      <c r="O382" s="47"/>
      <c r="P382" s="47"/>
      <c r="Q382" s="47"/>
      <c r="R382" s="47"/>
      <c r="S382" s="47"/>
      <c r="T382" s="47"/>
      <c r="U382" s="47"/>
      <c r="V382" s="47"/>
      <c r="W382" s="47"/>
      <c r="X382" s="47"/>
      <c r="Y382" s="47"/>
      <c r="Z382" s="47"/>
      <c r="AA382" s="47"/>
      <c r="AB382" s="47"/>
      <c r="AC382" s="47"/>
      <c r="AD382" s="47"/>
      <c r="AE382" s="47"/>
      <c r="AF382" s="47"/>
      <c r="AG382" s="47"/>
      <c r="AH382" s="47"/>
      <c r="AI382" s="47"/>
    </row>
    <row r="383" spans="1:35">
      <c r="A383" s="47"/>
      <c r="B383" s="47"/>
      <c r="C383" s="47"/>
      <c r="D383" s="47"/>
      <c r="E383" s="47"/>
      <c r="F383" s="47"/>
      <c r="G383" s="47"/>
      <c r="H383" s="47"/>
      <c r="I383" s="47"/>
      <c r="J383" s="47"/>
      <c r="K383" s="47"/>
      <c r="L383" s="47"/>
      <c r="M383" s="47"/>
      <c r="N383" s="47"/>
      <c r="O383" s="47"/>
      <c r="P383" s="47"/>
      <c r="Q383" s="47"/>
      <c r="R383" s="47"/>
      <c r="S383" s="47"/>
      <c r="T383" s="47"/>
      <c r="U383" s="47"/>
      <c r="V383" s="47"/>
      <c r="W383" s="47"/>
      <c r="X383" s="47"/>
      <c r="Y383" s="47"/>
      <c r="Z383" s="47"/>
      <c r="AA383" s="47"/>
      <c r="AB383" s="47"/>
      <c r="AC383" s="47"/>
      <c r="AD383" s="47"/>
      <c r="AE383" s="47"/>
      <c r="AF383" s="47"/>
      <c r="AG383" s="47"/>
      <c r="AH383" s="47"/>
      <c r="AI383" s="47"/>
    </row>
    <row r="384" spans="1:35">
      <c r="A384" s="47"/>
      <c r="B384" s="47"/>
      <c r="C384" s="47"/>
      <c r="D384" s="47"/>
      <c r="E384" s="47"/>
      <c r="F384" s="47"/>
      <c r="G384" s="47"/>
      <c r="H384" s="47"/>
      <c r="I384" s="47"/>
      <c r="J384" s="47"/>
      <c r="K384" s="47"/>
      <c r="L384" s="47"/>
      <c r="M384" s="47"/>
      <c r="N384" s="47"/>
      <c r="O384" s="47"/>
      <c r="P384" s="47"/>
      <c r="Q384" s="47"/>
      <c r="R384" s="47"/>
      <c r="S384" s="47"/>
      <c r="T384" s="47"/>
      <c r="U384" s="47"/>
      <c r="V384" s="47"/>
      <c r="W384" s="47"/>
      <c r="X384" s="47"/>
      <c r="Y384" s="47"/>
      <c r="Z384" s="47"/>
      <c r="AA384" s="47"/>
      <c r="AB384" s="47"/>
      <c r="AC384" s="47"/>
      <c r="AD384" s="47"/>
      <c r="AE384" s="47"/>
      <c r="AF384" s="47"/>
      <c r="AG384" s="47"/>
      <c r="AH384" s="47"/>
      <c r="AI384" s="47"/>
    </row>
    <row r="385" spans="1:35">
      <c r="A385" s="47"/>
      <c r="B385" s="47"/>
      <c r="C385" s="47"/>
      <c r="D385" s="47"/>
      <c r="E385" s="47"/>
      <c r="F385" s="47"/>
      <c r="G385" s="47"/>
      <c r="H385" s="47"/>
      <c r="I385" s="47"/>
      <c r="J385" s="47"/>
      <c r="K385" s="47"/>
      <c r="L385" s="47"/>
      <c r="M385" s="47"/>
      <c r="N385" s="47"/>
      <c r="O385" s="47"/>
      <c r="P385" s="47"/>
      <c r="Q385" s="47"/>
      <c r="R385" s="47"/>
      <c r="S385" s="47"/>
      <c r="T385" s="47"/>
      <c r="U385" s="47"/>
      <c r="V385" s="47"/>
      <c r="W385" s="47"/>
      <c r="X385" s="47"/>
      <c r="Y385" s="47"/>
      <c r="Z385" s="47"/>
      <c r="AA385" s="47"/>
      <c r="AB385" s="47"/>
      <c r="AC385" s="47"/>
      <c r="AD385" s="47"/>
      <c r="AE385" s="47"/>
      <c r="AF385" s="47"/>
      <c r="AG385" s="47"/>
      <c r="AH385" s="47"/>
      <c r="AI385" s="47"/>
    </row>
    <row r="386" spans="1:35">
      <c r="A386" s="47"/>
      <c r="B386" s="47"/>
      <c r="C386" s="47"/>
      <c r="D386" s="47"/>
      <c r="E386" s="47"/>
      <c r="F386" s="47"/>
      <c r="G386" s="47"/>
      <c r="H386" s="47"/>
      <c r="I386" s="47"/>
      <c r="J386" s="47"/>
      <c r="K386" s="47"/>
      <c r="L386" s="47"/>
      <c r="M386" s="47"/>
      <c r="N386" s="47"/>
      <c r="O386" s="47"/>
      <c r="P386" s="47"/>
      <c r="Q386" s="47"/>
      <c r="R386" s="47"/>
      <c r="S386" s="47"/>
      <c r="T386" s="47"/>
      <c r="U386" s="47"/>
      <c r="V386" s="47"/>
      <c r="W386" s="47"/>
      <c r="X386" s="47"/>
      <c r="Y386" s="47"/>
      <c r="Z386" s="47"/>
      <c r="AA386" s="47"/>
      <c r="AB386" s="47"/>
      <c r="AC386" s="47"/>
      <c r="AD386" s="47"/>
      <c r="AE386" s="47"/>
      <c r="AF386" s="47"/>
      <c r="AG386" s="47"/>
      <c r="AH386" s="47"/>
      <c r="AI386" s="47"/>
    </row>
    <row r="387" spans="1:35">
      <c r="A387" s="47"/>
      <c r="B387" s="47"/>
      <c r="C387" s="47"/>
      <c r="D387" s="47"/>
      <c r="E387" s="47"/>
      <c r="F387" s="47"/>
      <c r="G387" s="47"/>
      <c r="H387" s="47"/>
      <c r="I387" s="47"/>
      <c r="J387" s="47"/>
      <c r="K387" s="47"/>
      <c r="L387" s="47"/>
      <c r="M387" s="47"/>
      <c r="N387" s="47"/>
      <c r="O387" s="47"/>
      <c r="P387" s="47"/>
      <c r="Q387" s="47"/>
      <c r="R387" s="47"/>
      <c r="S387" s="47"/>
      <c r="T387" s="47"/>
      <c r="U387" s="47"/>
      <c r="V387" s="47"/>
      <c r="W387" s="47"/>
      <c r="X387" s="47"/>
      <c r="Y387" s="47"/>
      <c r="Z387" s="47"/>
      <c r="AA387" s="47"/>
      <c r="AB387" s="47"/>
      <c r="AC387" s="47"/>
      <c r="AD387" s="47"/>
      <c r="AE387" s="47"/>
      <c r="AF387" s="47"/>
      <c r="AG387" s="47"/>
      <c r="AH387" s="47"/>
      <c r="AI387" s="47"/>
    </row>
    <row r="388" spans="1:35">
      <c r="A388" s="47"/>
      <c r="B388" s="47"/>
      <c r="C388" s="47"/>
      <c r="D388" s="47"/>
      <c r="E388" s="47"/>
      <c r="F388" s="47"/>
      <c r="G388" s="47"/>
      <c r="H388" s="47"/>
      <c r="I388" s="47"/>
      <c r="J388" s="47"/>
      <c r="K388" s="47"/>
      <c r="L388" s="47"/>
      <c r="M388" s="47"/>
      <c r="N388" s="47"/>
      <c r="O388" s="47"/>
      <c r="P388" s="47"/>
      <c r="Q388" s="47"/>
      <c r="R388" s="47"/>
      <c r="S388" s="47"/>
      <c r="T388" s="47"/>
      <c r="U388" s="47"/>
      <c r="V388" s="47"/>
      <c r="W388" s="47"/>
      <c r="X388" s="47"/>
      <c r="Y388" s="47"/>
      <c r="Z388" s="47"/>
      <c r="AA388" s="47"/>
      <c r="AB388" s="47"/>
      <c r="AC388" s="47"/>
      <c r="AD388" s="47"/>
      <c r="AE388" s="47"/>
      <c r="AF388" s="47"/>
      <c r="AG388" s="47"/>
      <c r="AH388" s="47"/>
      <c r="AI388" s="47"/>
    </row>
    <row r="389" spans="1:35">
      <c r="A389" s="47"/>
      <c r="B389" s="47"/>
      <c r="C389" s="47"/>
      <c r="D389" s="47"/>
      <c r="E389" s="47"/>
      <c r="F389" s="47"/>
      <c r="G389" s="47"/>
      <c r="H389" s="47"/>
      <c r="I389" s="47"/>
      <c r="J389" s="47"/>
      <c r="K389" s="47"/>
      <c r="L389" s="47"/>
      <c r="M389" s="47"/>
      <c r="N389" s="47"/>
      <c r="O389" s="47"/>
      <c r="P389" s="47"/>
      <c r="Q389" s="47"/>
      <c r="R389" s="47"/>
      <c r="S389" s="47"/>
      <c r="T389" s="47"/>
      <c r="U389" s="47"/>
      <c r="V389" s="47"/>
      <c r="W389" s="47"/>
      <c r="X389" s="47"/>
      <c r="Y389" s="47"/>
      <c r="Z389" s="47"/>
      <c r="AA389" s="47"/>
      <c r="AB389" s="47"/>
      <c r="AC389" s="47"/>
      <c r="AD389" s="47"/>
      <c r="AE389" s="47"/>
      <c r="AF389" s="47"/>
      <c r="AG389" s="47"/>
      <c r="AH389" s="47"/>
      <c r="AI389" s="47"/>
    </row>
    <row r="390" spans="1:35">
      <c r="A390" s="47"/>
      <c r="B390" s="47"/>
      <c r="C390" s="47"/>
      <c r="D390" s="47"/>
      <c r="E390" s="47"/>
      <c r="F390" s="47"/>
      <c r="G390" s="47"/>
      <c r="H390" s="47"/>
      <c r="I390" s="47"/>
      <c r="J390" s="47"/>
      <c r="K390" s="47"/>
      <c r="L390" s="47"/>
      <c r="M390" s="47"/>
      <c r="N390" s="47"/>
      <c r="O390" s="47"/>
      <c r="P390" s="47"/>
      <c r="Q390" s="47"/>
      <c r="R390" s="47"/>
      <c r="S390" s="47"/>
      <c r="T390" s="47"/>
      <c r="U390" s="47"/>
      <c r="V390" s="47"/>
      <c r="W390" s="47"/>
      <c r="X390" s="47"/>
      <c r="Y390" s="47"/>
      <c r="Z390" s="47"/>
      <c r="AA390" s="47"/>
      <c r="AB390" s="47"/>
      <c r="AC390" s="47"/>
      <c r="AD390" s="47"/>
      <c r="AE390" s="47"/>
      <c r="AF390" s="47"/>
      <c r="AG390" s="47"/>
      <c r="AH390" s="47"/>
      <c r="AI390" s="47"/>
    </row>
    <row r="391" spans="1:35">
      <c r="A391" s="47"/>
      <c r="B391" s="47"/>
      <c r="C391" s="47"/>
      <c r="D391" s="47"/>
      <c r="E391" s="47"/>
      <c r="F391" s="47"/>
      <c r="G391" s="47"/>
      <c r="H391" s="47"/>
      <c r="I391" s="47"/>
      <c r="J391" s="47"/>
      <c r="K391" s="47"/>
      <c r="L391" s="47"/>
      <c r="M391" s="47"/>
      <c r="N391" s="47"/>
      <c r="O391" s="47"/>
      <c r="P391" s="47"/>
      <c r="Q391" s="47"/>
      <c r="R391" s="47"/>
      <c r="S391" s="47"/>
      <c r="T391" s="47"/>
      <c r="U391" s="47"/>
      <c r="V391" s="47"/>
      <c r="W391" s="47"/>
      <c r="X391" s="47"/>
      <c r="Y391" s="47"/>
      <c r="Z391" s="47"/>
      <c r="AA391" s="47"/>
      <c r="AB391" s="47"/>
      <c r="AC391" s="47"/>
      <c r="AD391" s="47"/>
      <c r="AE391" s="47"/>
      <c r="AF391" s="47"/>
      <c r="AG391" s="47"/>
      <c r="AH391" s="47"/>
      <c r="AI391" s="47"/>
    </row>
    <row r="392" spans="1:35">
      <c r="A392" s="47"/>
      <c r="B392" s="47"/>
      <c r="C392" s="47"/>
      <c r="D392" s="47"/>
      <c r="E392" s="47"/>
      <c r="F392" s="47"/>
      <c r="G392" s="47"/>
      <c r="H392" s="47"/>
      <c r="I392" s="47"/>
      <c r="J392" s="47"/>
      <c r="K392" s="47"/>
      <c r="L392" s="47"/>
      <c r="M392" s="47"/>
      <c r="N392" s="47"/>
      <c r="O392" s="47"/>
      <c r="P392" s="47"/>
      <c r="Q392" s="47"/>
      <c r="R392" s="47"/>
      <c r="S392" s="47"/>
      <c r="T392" s="47"/>
      <c r="U392" s="47"/>
      <c r="V392" s="47"/>
      <c r="W392" s="47"/>
      <c r="X392" s="47"/>
      <c r="Y392" s="47"/>
      <c r="Z392" s="47"/>
      <c r="AA392" s="47"/>
      <c r="AB392" s="47"/>
      <c r="AC392" s="47"/>
      <c r="AD392" s="47"/>
      <c r="AE392" s="47"/>
      <c r="AF392" s="47"/>
      <c r="AG392" s="47"/>
      <c r="AH392" s="47"/>
      <c r="AI392" s="47"/>
    </row>
    <row r="393" spans="1:35">
      <c r="A393" s="47"/>
      <c r="B393" s="47"/>
      <c r="C393" s="47"/>
      <c r="D393" s="47"/>
      <c r="E393" s="47"/>
      <c r="F393" s="47"/>
      <c r="G393" s="47"/>
      <c r="H393" s="47"/>
      <c r="I393" s="47"/>
      <c r="J393" s="47"/>
      <c r="K393" s="47"/>
      <c r="L393" s="47"/>
      <c r="M393" s="47"/>
      <c r="N393" s="47"/>
      <c r="O393" s="47"/>
      <c r="P393" s="47"/>
      <c r="Q393" s="47"/>
      <c r="R393" s="47"/>
      <c r="S393" s="47"/>
      <c r="T393" s="47"/>
      <c r="U393" s="47"/>
      <c r="V393" s="47"/>
      <c r="W393" s="47"/>
      <c r="X393" s="47"/>
      <c r="Y393" s="47"/>
      <c r="Z393" s="47"/>
      <c r="AA393" s="47"/>
      <c r="AB393" s="47"/>
      <c r="AC393" s="47"/>
      <c r="AD393" s="47"/>
      <c r="AE393" s="47"/>
      <c r="AF393" s="47"/>
      <c r="AG393" s="47"/>
      <c r="AH393" s="47"/>
      <c r="AI393" s="47"/>
    </row>
    <row r="394" spans="1:35">
      <c r="A394" s="47"/>
      <c r="B394" s="47"/>
      <c r="C394" s="47"/>
      <c r="D394" s="47"/>
      <c r="E394" s="47"/>
      <c r="F394" s="47"/>
      <c r="G394" s="47"/>
      <c r="H394" s="47"/>
      <c r="I394" s="47"/>
      <c r="J394" s="47"/>
      <c r="K394" s="47"/>
      <c r="L394" s="47"/>
      <c r="M394" s="47"/>
      <c r="N394" s="47"/>
      <c r="O394" s="47"/>
      <c r="P394" s="47"/>
      <c r="Q394" s="47"/>
      <c r="R394" s="47"/>
      <c r="S394" s="47"/>
      <c r="T394" s="47"/>
      <c r="U394" s="47"/>
      <c r="V394" s="47"/>
      <c r="W394" s="47"/>
      <c r="X394" s="47"/>
      <c r="Y394" s="47"/>
      <c r="Z394" s="47"/>
      <c r="AA394" s="47"/>
      <c r="AB394" s="47"/>
      <c r="AC394" s="47"/>
      <c r="AD394" s="47"/>
      <c r="AE394" s="47"/>
      <c r="AF394" s="47"/>
      <c r="AG394" s="47"/>
      <c r="AH394" s="47"/>
      <c r="AI394" s="47"/>
    </row>
    <row r="395" spans="1:35">
      <c r="A395" s="47"/>
      <c r="B395" s="47"/>
      <c r="C395" s="47"/>
      <c r="D395" s="47"/>
      <c r="E395" s="47"/>
      <c r="F395" s="47"/>
      <c r="G395" s="47"/>
      <c r="H395" s="4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  <c r="U395" s="47"/>
      <c r="V395" s="47"/>
      <c r="W395" s="47"/>
      <c r="X395" s="47"/>
      <c r="Y395" s="47"/>
      <c r="Z395" s="47"/>
      <c r="AA395" s="47"/>
      <c r="AB395" s="47"/>
      <c r="AC395" s="47"/>
      <c r="AD395" s="47"/>
      <c r="AE395" s="47"/>
      <c r="AF395" s="47"/>
      <c r="AG395" s="47"/>
      <c r="AH395" s="47"/>
      <c r="AI395" s="47"/>
    </row>
    <row r="396" spans="1:35">
      <c r="A396" s="47"/>
      <c r="B396" s="47"/>
      <c r="C396" s="47"/>
      <c r="D396" s="47"/>
      <c r="E396" s="47"/>
      <c r="F396" s="47"/>
      <c r="G396" s="47"/>
      <c r="H396" s="47"/>
      <c r="I396" s="47"/>
      <c r="J396" s="47"/>
      <c r="K396" s="47"/>
      <c r="L396" s="47"/>
      <c r="M396" s="47"/>
      <c r="N396" s="47"/>
      <c r="O396" s="47"/>
      <c r="P396" s="47"/>
      <c r="Q396" s="47"/>
      <c r="R396" s="47"/>
      <c r="S396" s="47"/>
      <c r="T396" s="47"/>
      <c r="U396" s="47"/>
      <c r="V396" s="47"/>
      <c r="W396" s="47"/>
      <c r="X396" s="47"/>
      <c r="Y396" s="47"/>
      <c r="Z396" s="47"/>
      <c r="AA396" s="47"/>
      <c r="AB396" s="47"/>
      <c r="AC396" s="47"/>
      <c r="AD396" s="47"/>
      <c r="AE396" s="47"/>
      <c r="AF396" s="47"/>
      <c r="AG396" s="47"/>
      <c r="AH396" s="47"/>
      <c r="AI396" s="47"/>
    </row>
    <row r="397" spans="1:35">
      <c r="A397" s="47"/>
      <c r="B397" s="47"/>
      <c r="C397" s="47"/>
      <c r="D397" s="47"/>
      <c r="E397" s="47"/>
      <c r="F397" s="47"/>
      <c r="G397" s="47"/>
      <c r="H397" s="47"/>
      <c r="I397" s="47"/>
      <c r="J397" s="47"/>
      <c r="K397" s="47"/>
      <c r="L397" s="47"/>
      <c r="M397" s="47"/>
      <c r="N397" s="47"/>
      <c r="O397" s="47"/>
      <c r="P397" s="47"/>
      <c r="Q397" s="47"/>
      <c r="R397" s="47"/>
      <c r="S397" s="47"/>
      <c r="T397" s="47"/>
      <c r="U397" s="47"/>
      <c r="V397" s="47"/>
      <c r="W397" s="47"/>
      <c r="X397" s="47"/>
      <c r="Y397" s="47"/>
      <c r="Z397" s="47"/>
      <c r="AA397" s="47"/>
      <c r="AB397" s="47"/>
      <c r="AC397" s="47"/>
      <c r="AD397" s="47"/>
      <c r="AE397" s="47"/>
      <c r="AF397" s="47"/>
      <c r="AG397" s="47"/>
      <c r="AH397" s="47"/>
      <c r="AI397" s="47"/>
    </row>
    <row r="398" spans="1:35">
      <c r="A398" s="47"/>
      <c r="B398" s="47"/>
      <c r="C398" s="47"/>
      <c r="D398" s="47"/>
      <c r="E398" s="47"/>
      <c r="F398" s="47"/>
      <c r="G398" s="47"/>
      <c r="H398" s="47"/>
      <c r="I398" s="47"/>
      <c r="J398" s="47"/>
      <c r="K398" s="47"/>
      <c r="L398" s="47"/>
      <c r="M398" s="47"/>
      <c r="N398" s="47"/>
      <c r="O398" s="47"/>
      <c r="P398" s="47"/>
      <c r="Q398" s="47"/>
      <c r="R398" s="47"/>
      <c r="S398" s="47"/>
      <c r="T398" s="47"/>
      <c r="U398" s="47"/>
      <c r="V398" s="47"/>
      <c r="W398" s="47"/>
      <c r="X398" s="47"/>
      <c r="Y398" s="47"/>
      <c r="Z398" s="47"/>
      <c r="AA398" s="47"/>
      <c r="AB398" s="47"/>
      <c r="AC398" s="47"/>
      <c r="AD398" s="47"/>
      <c r="AE398" s="47"/>
      <c r="AF398" s="47"/>
      <c r="AG398" s="47"/>
      <c r="AH398" s="47"/>
      <c r="AI398" s="47"/>
    </row>
    <row r="399" spans="1:35">
      <c r="A399" s="47"/>
      <c r="B399" s="47"/>
      <c r="C399" s="47"/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47"/>
      <c r="O399" s="47"/>
      <c r="P399" s="47"/>
      <c r="Q399" s="47"/>
      <c r="R399" s="47"/>
      <c r="S399" s="47"/>
      <c r="T399" s="47"/>
      <c r="U399" s="47"/>
      <c r="V399" s="47"/>
      <c r="W399" s="47"/>
      <c r="X399" s="47"/>
      <c r="Y399" s="47"/>
      <c r="Z399" s="47"/>
      <c r="AA399" s="47"/>
      <c r="AB399" s="47"/>
      <c r="AC399" s="47"/>
      <c r="AD399" s="47"/>
      <c r="AE399" s="47"/>
      <c r="AF399" s="47"/>
      <c r="AG399" s="47"/>
      <c r="AH399" s="47"/>
      <c r="AI399" s="47"/>
    </row>
    <row r="400" spans="1:35">
      <c r="A400" s="47"/>
      <c r="B400" s="47"/>
      <c r="C400" s="47"/>
      <c r="D400" s="47"/>
      <c r="E400" s="47"/>
      <c r="F400" s="47"/>
      <c r="G400" s="47"/>
      <c r="H400" s="47"/>
      <c r="I400" s="47"/>
      <c r="J400" s="47"/>
      <c r="K400" s="47"/>
      <c r="L400" s="47"/>
      <c r="M400" s="47"/>
      <c r="N400" s="47"/>
      <c r="O400" s="47"/>
      <c r="P400" s="47"/>
      <c r="Q400" s="47"/>
      <c r="R400" s="47"/>
      <c r="S400" s="47"/>
      <c r="T400" s="47"/>
      <c r="U400" s="47"/>
      <c r="V400" s="47"/>
      <c r="W400" s="47"/>
      <c r="X400" s="47"/>
      <c r="Y400" s="47"/>
      <c r="Z400" s="47"/>
      <c r="AA400" s="47"/>
      <c r="AB400" s="47"/>
      <c r="AC400" s="47"/>
      <c r="AD400" s="47"/>
      <c r="AE400" s="47"/>
      <c r="AF400" s="47"/>
      <c r="AG400" s="47"/>
      <c r="AH400" s="47"/>
      <c r="AI400" s="47"/>
    </row>
    <row r="401" spans="1:35">
      <c r="A401" s="47"/>
      <c r="B401" s="47"/>
      <c r="C401" s="47"/>
      <c r="D401" s="47"/>
      <c r="E401" s="47"/>
      <c r="F401" s="47"/>
      <c r="G401" s="47"/>
      <c r="H401" s="47"/>
      <c r="I401" s="47"/>
      <c r="J401" s="47"/>
      <c r="K401" s="47"/>
      <c r="L401" s="47"/>
      <c r="M401" s="47"/>
      <c r="N401" s="47"/>
      <c r="O401" s="47"/>
      <c r="P401" s="47"/>
      <c r="Q401" s="47"/>
      <c r="R401" s="47"/>
      <c r="S401" s="47"/>
      <c r="T401" s="47"/>
      <c r="U401" s="47"/>
      <c r="V401" s="47"/>
      <c r="W401" s="47"/>
      <c r="X401" s="47"/>
      <c r="Y401" s="47"/>
      <c r="Z401" s="47"/>
      <c r="AA401" s="47"/>
      <c r="AB401" s="47"/>
      <c r="AC401" s="47"/>
      <c r="AD401" s="47"/>
      <c r="AE401" s="47"/>
      <c r="AF401" s="47"/>
      <c r="AG401" s="47"/>
      <c r="AH401" s="47"/>
      <c r="AI401" s="47"/>
    </row>
    <row r="402" spans="1:35">
      <c r="A402" s="47"/>
      <c r="B402" s="47"/>
      <c r="C402" s="47"/>
      <c r="D402" s="47"/>
      <c r="E402" s="47"/>
      <c r="F402" s="47"/>
      <c r="G402" s="47"/>
      <c r="H402" s="47"/>
      <c r="I402" s="47"/>
      <c r="J402" s="47"/>
      <c r="K402" s="47"/>
      <c r="L402" s="47"/>
      <c r="M402" s="47"/>
      <c r="N402" s="47"/>
      <c r="O402" s="47"/>
      <c r="P402" s="47"/>
      <c r="Q402" s="47"/>
      <c r="R402" s="47"/>
      <c r="S402" s="47"/>
      <c r="T402" s="47"/>
      <c r="U402" s="47"/>
      <c r="V402" s="47"/>
      <c r="W402" s="47"/>
      <c r="X402" s="47"/>
      <c r="Y402" s="47"/>
      <c r="Z402" s="47"/>
      <c r="AA402" s="47"/>
      <c r="AB402" s="47"/>
      <c r="AC402" s="47"/>
      <c r="AD402" s="47"/>
      <c r="AE402" s="47"/>
      <c r="AF402" s="47"/>
      <c r="AG402" s="47"/>
      <c r="AH402" s="47"/>
      <c r="AI402" s="47"/>
    </row>
    <row r="403" spans="1:35">
      <c r="A403" s="47"/>
      <c r="B403" s="47"/>
      <c r="C403" s="47"/>
      <c r="D403" s="47"/>
      <c r="E403" s="47"/>
      <c r="F403" s="47"/>
      <c r="G403" s="47"/>
      <c r="H403" s="47"/>
      <c r="I403" s="47"/>
      <c r="J403" s="47"/>
      <c r="K403" s="47"/>
      <c r="L403" s="47"/>
      <c r="M403" s="47"/>
      <c r="N403" s="47"/>
      <c r="O403" s="47"/>
      <c r="P403" s="47"/>
      <c r="Q403" s="47"/>
      <c r="R403" s="47"/>
      <c r="S403" s="47"/>
      <c r="T403" s="47"/>
      <c r="U403" s="47"/>
      <c r="V403" s="47"/>
      <c r="W403" s="47"/>
      <c r="X403" s="47"/>
      <c r="Y403" s="47"/>
      <c r="Z403" s="47"/>
      <c r="AA403" s="47"/>
      <c r="AB403" s="47"/>
      <c r="AC403" s="47"/>
      <c r="AD403" s="47"/>
      <c r="AE403" s="47"/>
      <c r="AF403" s="47"/>
      <c r="AG403" s="47"/>
      <c r="AH403" s="47"/>
      <c r="AI403" s="47"/>
    </row>
    <row r="404" spans="1:35">
      <c r="A404" s="47"/>
      <c r="B404" s="47"/>
      <c r="C404" s="47"/>
      <c r="D404" s="47"/>
      <c r="E404" s="47"/>
      <c r="F404" s="47"/>
      <c r="G404" s="47"/>
      <c r="H404" s="47"/>
      <c r="I404" s="47"/>
      <c r="J404" s="47"/>
      <c r="K404" s="47"/>
      <c r="L404" s="47"/>
      <c r="M404" s="47"/>
      <c r="N404" s="47"/>
      <c r="O404" s="47"/>
      <c r="P404" s="47"/>
      <c r="Q404" s="47"/>
      <c r="R404" s="47"/>
      <c r="S404" s="47"/>
      <c r="T404" s="47"/>
      <c r="U404" s="47"/>
      <c r="V404" s="47"/>
      <c r="W404" s="47"/>
      <c r="X404" s="47"/>
      <c r="Y404" s="47"/>
      <c r="Z404" s="47"/>
      <c r="AA404" s="47"/>
      <c r="AB404" s="47"/>
      <c r="AC404" s="47"/>
      <c r="AD404" s="47"/>
      <c r="AE404" s="47"/>
      <c r="AF404" s="47"/>
      <c r="AG404" s="47"/>
      <c r="AH404" s="47"/>
      <c r="AI404" s="47"/>
    </row>
    <row r="405" spans="1:35">
      <c r="A405" s="47"/>
      <c r="B405" s="47"/>
      <c r="C405" s="47"/>
      <c r="D405" s="47"/>
      <c r="E405" s="47"/>
      <c r="F405" s="47"/>
      <c r="G405" s="47"/>
      <c r="H405" s="47"/>
      <c r="I405" s="47"/>
      <c r="J405" s="47"/>
      <c r="K405" s="47"/>
      <c r="L405" s="47"/>
      <c r="M405" s="47"/>
      <c r="N405" s="47"/>
      <c r="O405" s="47"/>
      <c r="P405" s="47"/>
      <c r="Q405" s="47"/>
      <c r="R405" s="47"/>
      <c r="S405" s="47"/>
      <c r="T405" s="47"/>
      <c r="U405" s="47"/>
      <c r="V405" s="47"/>
      <c r="W405" s="47"/>
      <c r="X405" s="47"/>
      <c r="Y405" s="47"/>
      <c r="Z405" s="47"/>
      <c r="AA405" s="47"/>
      <c r="AB405" s="47"/>
      <c r="AC405" s="47"/>
      <c r="AD405" s="47"/>
      <c r="AE405" s="47"/>
      <c r="AF405" s="47"/>
      <c r="AG405" s="47"/>
      <c r="AH405" s="47"/>
      <c r="AI405" s="47"/>
    </row>
    <row r="406" spans="1:35">
      <c r="A406" s="47"/>
      <c r="B406" s="47"/>
      <c r="C406" s="47"/>
      <c r="D406" s="47"/>
      <c r="E406" s="47"/>
      <c r="F406" s="47"/>
      <c r="G406" s="47"/>
      <c r="H406" s="47"/>
      <c r="I406" s="47"/>
      <c r="J406" s="47"/>
      <c r="K406" s="47"/>
      <c r="L406" s="47"/>
      <c r="M406" s="47"/>
      <c r="N406" s="47"/>
      <c r="O406" s="47"/>
      <c r="P406" s="47"/>
      <c r="Q406" s="47"/>
      <c r="R406" s="47"/>
      <c r="S406" s="47"/>
      <c r="T406" s="47"/>
      <c r="U406" s="47"/>
      <c r="V406" s="47"/>
      <c r="W406" s="47"/>
      <c r="X406" s="47"/>
      <c r="Y406" s="47"/>
      <c r="Z406" s="47"/>
      <c r="AA406" s="47"/>
      <c r="AB406" s="47"/>
      <c r="AC406" s="47"/>
      <c r="AD406" s="47"/>
      <c r="AE406" s="47"/>
      <c r="AF406" s="47"/>
      <c r="AG406" s="47"/>
      <c r="AH406" s="47"/>
      <c r="AI406" s="47"/>
    </row>
    <row r="407" spans="1:35">
      <c r="A407" s="47"/>
      <c r="B407" s="47"/>
      <c r="C407" s="47"/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47"/>
      <c r="O407" s="47"/>
      <c r="P407" s="47"/>
      <c r="Q407" s="47"/>
      <c r="R407" s="47"/>
      <c r="S407" s="47"/>
      <c r="T407" s="47"/>
      <c r="U407" s="47"/>
      <c r="V407" s="47"/>
      <c r="W407" s="47"/>
      <c r="X407" s="47"/>
      <c r="Y407" s="47"/>
      <c r="Z407" s="47"/>
      <c r="AA407" s="47"/>
      <c r="AB407" s="47"/>
      <c r="AC407" s="47"/>
      <c r="AD407" s="47"/>
      <c r="AE407" s="47"/>
      <c r="AF407" s="47"/>
      <c r="AG407" s="47"/>
      <c r="AH407" s="47"/>
      <c r="AI407" s="47"/>
    </row>
    <row r="408" spans="1:35">
      <c r="A408" s="47"/>
      <c r="B408" s="47"/>
      <c r="C408" s="47"/>
      <c r="D408" s="47"/>
      <c r="E408" s="47"/>
      <c r="F408" s="47"/>
      <c r="G408" s="47"/>
      <c r="H408" s="47"/>
      <c r="I408" s="47"/>
      <c r="J408" s="47"/>
      <c r="K408" s="47"/>
      <c r="L408" s="47"/>
      <c r="M408" s="47"/>
      <c r="N408" s="47"/>
      <c r="O408" s="47"/>
      <c r="P408" s="47"/>
      <c r="Q408" s="47"/>
      <c r="R408" s="47"/>
      <c r="S408" s="47"/>
      <c r="T408" s="47"/>
      <c r="U408" s="47"/>
      <c r="V408" s="47"/>
      <c r="W408" s="47"/>
      <c r="X408" s="47"/>
      <c r="Y408" s="47"/>
      <c r="Z408" s="47"/>
      <c r="AA408" s="47"/>
      <c r="AB408" s="47"/>
      <c r="AC408" s="47"/>
      <c r="AD408" s="47"/>
      <c r="AE408" s="47"/>
      <c r="AF408" s="47"/>
      <c r="AG408" s="47"/>
      <c r="AH408" s="47"/>
      <c r="AI408" s="47"/>
    </row>
    <row r="409" spans="1:35">
      <c r="A409" s="47"/>
      <c r="B409" s="47"/>
      <c r="C409" s="47"/>
      <c r="D409" s="47"/>
      <c r="E409" s="47"/>
      <c r="F409" s="47"/>
      <c r="G409" s="47"/>
      <c r="H409" s="47"/>
      <c r="I409" s="47"/>
      <c r="J409" s="47"/>
      <c r="K409" s="47"/>
      <c r="L409" s="47"/>
      <c r="M409" s="47"/>
      <c r="N409" s="47"/>
      <c r="O409" s="47"/>
      <c r="P409" s="47"/>
      <c r="Q409" s="47"/>
      <c r="R409" s="47"/>
      <c r="S409" s="47"/>
      <c r="T409" s="47"/>
      <c r="U409" s="47"/>
      <c r="V409" s="47"/>
      <c r="W409" s="47"/>
      <c r="X409" s="47"/>
      <c r="Y409" s="47"/>
      <c r="Z409" s="47"/>
      <c r="AA409" s="47"/>
      <c r="AB409" s="47"/>
      <c r="AC409" s="47"/>
      <c r="AD409" s="47"/>
      <c r="AE409" s="47"/>
      <c r="AF409" s="47"/>
      <c r="AG409" s="47"/>
      <c r="AH409" s="47"/>
      <c r="AI409" s="47"/>
    </row>
    <row r="410" spans="1:35">
      <c r="A410" s="47"/>
      <c r="B410" s="47"/>
      <c r="C410" s="47"/>
      <c r="D410" s="47"/>
      <c r="E410" s="47"/>
      <c r="F410" s="47"/>
      <c r="G410" s="47"/>
      <c r="H410" s="47"/>
      <c r="I410" s="47"/>
      <c r="J410" s="47"/>
      <c r="K410" s="47"/>
      <c r="L410" s="47"/>
      <c r="M410" s="47"/>
      <c r="N410" s="47"/>
      <c r="O410" s="47"/>
      <c r="P410" s="47"/>
      <c r="Q410" s="47"/>
      <c r="R410" s="47"/>
      <c r="S410" s="47"/>
      <c r="T410" s="47"/>
      <c r="U410" s="47"/>
      <c r="V410" s="47"/>
      <c r="W410" s="47"/>
      <c r="X410" s="47"/>
      <c r="Y410" s="47"/>
      <c r="Z410" s="47"/>
      <c r="AA410" s="47"/>
      <c r="AB410" s="47"/>
      <c r="AC410" s="47"/>
      <c r="AD410" s="47"/>
      <c r="AE410" s="47"/>
      <c r="AF410" s="47"/>
      <c r="AG410" s="47"/>
      <c r="AH410" s="47"/>
      <c r="AI410" s="47"/>
    </row>
    <row r="411" spans="1:35">
      <c r="A411" s="47"/>
      <c r="B411" s="47"/>
      <c r="C411" s="47"/>
      <c r="D411" s="47"/>
      <c r="E411" s="47"/>
      <c r="F411" s="47"/>
      <c r="G411" s="47"/>
      <c r="H411" s="47"/>
      <c r="I411" s="47"/>
      <c r="J411" s="47"/>
      <c r="K411" s="47"/>
      <c r="L411" s="47"/>
      <c r="M411" s="47"/>
      <c r="N411" s="47"/>
      <c r="O411" s="47"/>
      <c r="P411" s="47"/>
      <c r="Q411" s="47"/>
      <c r="R411" s="47"/>
      <c r="S411" s="47"/>
      <c r="T411" s="47"/>
      <c r="U411" s="47"/>
      <c r="V411" s="47"/>
      <c r="W411" s="47"/>
      <c r="X411" s="47"/>
      <c r="Y411" s="47"/>
      <c r="Z411" s="47"/>
      <c r="AA411" s="47"/>
      <c r="AB411" s="47"/>
      <c r="AC411" s="47"/>
      <c r="AD411" s="47"/>
      <c r="AE411" s="47"/>
      <c r="AF411" s="47"/>
      <c r="AG411" s="47"/>
      <c r="AH411" s="47"/>
      <c r="AI411" s="47"/>
    </row>
    <row r="412" spans="1:35">
      <c r="A412" s="47"/>
      <c r="B412" s="47"/>
      <c r="C412" s="47"/>
      <c r="D412" s="47"/>
      <c r="E412" s="47"/>
      <c r="F412" s="47"/>
      <c r="G412" s="47"/>
      <c r="H412" s="47"/>
      <c r="I412" s="47"/>
      <c r="J412" s="47"/>
      <c r="K412" s="47"/>
      <c r="L412" s="47"/>
      <c r="M412" s="47"/>
      <c r="N412" s="47"/>
      <c r="O412" s="47"/>
      <c r="P412" s="47"/>
      <c r="Q412" s="47"/>
      <c r="R412" s="47"/>
      <c r="S412" s="47"/>
      <c r="T412" s="47"/>
      <c r="U412" s="47"/>
      <c r="V412" s="47"/>
      <c r="W412" s="47"/>
      <c r="X412" s="47"/>
      <c r="Y412" s="47"/>
      <c r="Z412" s="47"/>
      <c r="AA412" s="47"/>
      <c r="AB412" s="47"/>
      <c r="AC412" s="47"/>
      <c r="AD412" s="47"/>
      <c r="AE412" s="47"/>
      <c r="AF412" s="47"/>
      <c r="AG412" s="47"/>
      <c r="AH412" s="47"/>
      <c r="AI412" s="47"/>
    </row>
    <row r="413" spans="1:35">
      <c r="A413" s="47"/>
      <c r="B413" s="47"/>
      <c r="C413" s="47"/>
      <c r="D413" s="47"/>
      <c r="E413" s="47"/>
      <c r="F413" s="47"/>
      <c r="G413" s="47"/>
      <c r="H413" s="47"/>
      <c r="I413" s="47"/>
      <c r="J413" s="47"/>
      <c r="K413" s="47"/>
      <c r="L413" s="47"/>
      <c r="M413" s="47"/>
      <c r="N413" s="47"/>
      <c r="O413" s="47"/>
      <c r="P413" s="47"/>
      <c r="Q413" s="47"/>
      <c r="R413" s="47"/>
      <c r="S413" s="47"/>
      <c r="T413" s="47"/>
      <c r="U413" s="47"/>
      <c r="V413" s="47"/>
      <c r="W413" s="47"/>
      <c r="X413" s="47"/>
      <c r="Y413" s="47"/>
      <c r="Z413" s="47"/>
      <c r="AA413" s="47"/>
      <c r="AB413" s="47"/>
      <c r="AC413" s="47"/>
      <c r="AD413" s="47"/>
      <c r="AE413" s="47"/>
      <c r="AF413" s="47"/>
      <c r="AG413" s="47"/>
      <c r="AH413" s="47"/>
      <c r="AI413" s="47"/>
    </row>
    <row r="414" spans="1:35">
      <c r="A414" s="47"/>
      <c r="B414" s="47"/>
      <c r="C414" s="47"/>
      <c r="D414" s="47"/>
      <c r="E414" s="47"/>
      <c r="F414" s="47"/>
      <c r="G414" s="47"/>
      <c r="H414" s="47"/>
      <c r="I414" s="47"/>
      <c r="J414" s="47"/>
      <c r="K414" s="47"/>
      <c r="L414" s="47"/>
      <c r="M414" s="47"/>
      <c r="N414" s="47"/>
      <c r="O414" s="47"/>
      <c r="P414" s="47"/>
      <c r="Q414" s="47"/>
      <c r="R414" s="47"/>
      <c r="S414" s="47"/>
      <c r="T414" s="47"/>
      <c r="U414" s="47"/>
      <c r="V414" s="47"/>
      <c r="W414" s="47"/>
      <c r="X414" s="47"/>
      <c r="Y414" s="47"/>
      <c r="Z414" s="47"/>
      <c r="AA414" s="47"/>
      <c r="AB414" s="47"/>
      <c r="AC414" s="47"/>
      <c r="AD414" s="47"/>
      <c r="AE414" s="47"/>
      <c r="AF414" s="47"/>
      <c r="AG414" s="47"/>
      <c r="AH414" s="47"/>
      <c r="AI414" s="47"/>
    </row>
    <row r="415" spans="1:35">
      <c r="A415" s="47"/>
      <c r="B415" s="47"/>
      <c r="C415" s="47"/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  <c r="V415" s="47"/>
      <c r="W415" s="47"/>
      <c r="X415" s="47"/>
      <c r="Y415" s="47"/>
      <c r="Z415" s="47"/>
      <c r="AA415" s="47"/>
      <c r="AB415" s="47"/>
      <c r="AC415" s="47"/>
      <c r="AD415" s="47"/>
      <c r="AE415" s="47"/>
      <c r="AF415" s="47"/>
      <c r="AG415" s="47"/>
      <c r="AH415" s="47"/>
      <c r="AI415" s="47"/>
    </row>
    <row r="416" spans="1:35">
      <c r="A416" s="47"/>
      <c r="B416" s="47"/>
      <c r="C416" s="47"/>
      <c r="D416" s="47"/>
      <c r="E416" s="47"/>
      <c r="F416" s="47"/>
      <c r="G416" s="47"/>
      <c r="H416" s="47"/>
      <c r="I416" s="47"/>
      <c r="J416" s="47"/>
      <c r="K416" s="47"/>
      <c r="L416" s="47"/>
      <c r="M416" s="47"/>
      <c r="N416" s="47"/>
      <c r="O416" s="47"/>
      <c r="P416" s="47"/>
      <c r="Q416" s="47"/>
      <c r="R416" s="47"/>
      <c r="S416" s="47"/>
      <c r="T416" s="47"/>
      <c r="U416" s="47"/>
      <c r="V416" s="47"/>
      <c r="W416" s="47"/>
      <c r="X416" s="47"/>
      <c r="Y416" s="47"/>
      <c r="Z416" s="47"/>
      <c r="AA416" s="47"/>
      <c r="AB416" s="47"/>
      <c r="AC416" s="47"/>
      <c r="AD416" s="47"/>
      <c r="AE416" s="47"/>
      <c r="AF416" s="47"/>
      <c r="AG416" s="47"/>
      <c r="AH416" s="47"/>
      <c r="AI416" s="47"/>
    </row>
    <row r="417" spans="1:35">
      <c r="A417" s="47"/>
      <c r="B417" s="47"/>
      <c r="C417" s="47"/>
      <c r="D417" s="47"/>
      <c r="E417" s="47"/>
      <c r="F417" s="47"/>
      <c r="G417" s="47"/>
      <c r="H417" s="47"/>
      <c r="I417" s="47"/>
      <c r="J417" s="47"/>
      <c r="K417" s="47"/>
      <c r="L417" s="47"/>
      <c r="M417" s="47"/>
      <c r="N417" s="47"/>
      <c r="O417" s="47"/>
      <c r="P417" s="47"/>
      <c r="Q417" s="47"/>
      <c r="R417" s="47"/>
      <c r="S417" s="47"/>
      <c r="T417" s="47"/>
      <c r="U417" s="47"/>
      <c r="V417" s="47"/>
      <c r="W417" s="47"/>
      <c r="X417" s="47"/>
      <c r="Y417" s="47"/>
      <c r="Z417" s="47"/>
      <c r="AA417" s="47"/>
      <c r="AB417" s="47"/>
      <c r="AC417" s="47"/>
      <c r="AD417" s="47"/>
      <c r="AE417" s="47"/>
      <c r="AF417" s="47"/>
      <c r="AG417" s="47"/>
      <c r="AH417" s="47"/>
      <c r="AI417" s="47"/>
    </row>
    <row r="418" spans="1:35">
      <c r="A418" s="47"/>
      <c r="B418" s="47"/>
      <c r="C418" s="47"/>
      <c r="D418" s="47"/>
      <c r="E418" s="47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  <c r="Y418" s="47"/>
      <c r="Z418" s="47"/>
      <c r="AA418" s="47"/>
      <c r="AB418" s="47"/>
      <c r="AC418" s="47"/>
      <c r="AD418" s="47"/>
      <c r="AE418" s="47"/>
      <c r="AF418" s="47"/>
      <c r="AG418" s="47"/>
      <c r="AH418" s="47"/>
      <c r="AI418" s="47"/>
    </row>
    <row r="419" spans="1:35">
      <c r="A419" s="47"/>
      <c r="B419" s="47"/>
      <c r="C419" s="47"/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47"/>
      <c r="O419" s="47"/>
      <c r="P419" s="47"/>
      <c r="Q419" s="47"/>
      <c r="R419" s="47"/>
      <c r="S419" s="47"/>
      <c r="T419" s="47"/>
      <c r="U419" s="47"/>
      <c r="V419" s="47"/>
      <c r="W419" s="47"/>
      <c r="X419" s="47"/>
      <c r="Y419" s="47"/>
      <c r="Z419" s="47"/>
      <c r="AA419" s="47"/>
      <c r="AB419" s="47"/>
      <c r="AC419" s="47"/>
      <c r="AD419" s="47"/>
      <c r="AE419" s="47"/>
      <c r="AF419" s="47"/>
      <c r="AG419" s="47"/>
      <c r="AH419" s="47"/>
      <c r="AI419" s="47"/>
    </row>
    <row r="420" spans="1:35">
      <c r="A420" s="47"/>
      <c r="B420" s="47"/>
      <c r="C420" s="47"/>
      <c r="D420" s="47"/>
      <c r="E420" s="47"/>
      <c r="F420" s="47"/>
      <c r="G420" s="47"/>
      <c r="H420" s="47"/>
      <c r="I420" s="47"/>
      <c r="J420" s="47"/>
      <c r="K420" s="47"/>
      <c r="L420" s="47"/>
      <c r="M420" s="47"/>
      <c r="N420" s="47"/>
      <c r="O420" s="47"/>
      <c r="P420" s="47"/>
      <c r="Q420" s="47"/>
      <c r="R420" s="47"/>
      <c r="S420" s="47"/>
      <c r="T420" s="47"/>
      <c r="U420" s="47"/>
      <c r="V420" s="47"/>
      <c r="W420" s="47"/>
      <c r="X420" s="47"/>
      <c r="Y420" s="47"/>
      <c r="Z420" s="47"/>
      <c r="AA420" s="47"/>
      <c r="AB420" s="47"/>
      <c r="AC420" s="47"/>
      <c r="AD420" s="47"/>
      <c r="AE420" s="47"/>
      <c r="AF420" s="47"/>
      <c r="AG420" s="47"/>
      <c r="AH420" s="47"/>
      <c r="AI420" s="47"/>
    </row>
    <row r="421" spans="1:35">
      <c r="A421" s="47"/>
      <c r="B421" s="47"/>
      <c r="C421" s="47"/>
      <c r="D421" s="47"/>
      <c r="E421" s="47"/>
      <c r="F421" s="47"/>
      <c r="G421" s="47"/>
      <c r="H421" s="47"/>
      <c r="I421" s="47"/>
      <c r="J421" s="47"/>
      <c r="K421" s="47"/>
      <c r="L421" s="47"/>
      <c r="M421" s="47"/>
      <c r="N421" s="47"/>
      <c r="O421" s="47"/>
      <c r="P421" s="47"/>
      <c r="Q421" s="47"/>
      <c r="R421" s="47"/>
      <c r="S421" s="47"/>
      <c r="T421" s="47"/>
      <c r="U421" s="47"/>
      <c r="V421" s="47"/>
      <c r="W421" s="47"/>
      <c r="X421" s="47"/>
      <c r="Y421" s="47"/>
      <c r="Z421" s="47"/>
      <c r="AA421" s="47"/>
      <c r="AB421" s="47"/>
      <c r="AC421" s="47"/>
      <c r="AD421" s="47"/>
      <c r="AE421" s="47"/>
      <c r="AF421" s="47"/>
      <c r="AG421" s="47"/>
      <c r="AH421" s="47"/>
      <c r="AI421" s="47"/>
    </row>
    <row r="422" spans="1:35">
      <c r="A422" s="47"/>
      <c r="B422" s="47"/>
      <c r="C422" s="47"/>
      <c r="D422" s="47"/>
      <c r="E422" s="47"/>
      <c r="F422" s="47"/>
      <c r="G422" s="47"/>
      <c r="H422" s="47"/>
      <c r="I422" s="47"/>
      <c r="J422" s="47"/>
      <c r="K422" s="47"/>
      <c r="L422" s="47"/>
      <c r="M422" s="47"/>
      <c r="N422" s="47"/>
      <c r="O422" s="47"/>
      <c r="P422" s="47"/>
      <c r="Q422" s="47"/>
      <c r="R422" s="47"/>
      <c r="S422" s="47"/>
      <c r="T422" s="47"/>
      <c r="U422" s="47"/>
      <c r="V422" s="47"/>
      <c r="W422" s="47"/>
      <c r="X422" s="47"/>
      <c r="Y422" s="47"/>
      <c r="Z422" s="47"/>
      <c r="AA422" s="47"/>
      <c r="AB422" s="47"/>
      <c r="AC422" s="47"/>
      <c r="AD422" s="47"/>
      <c r="AE422" s="47"/>
      <c r="AF422" s="47"/>
      <c r="AG422" s="47"/>
      <c r="AH422" s="47"/>
      <c r="AI422" s="47"/>
    </row>
    <row r="423" spans="1:35">
      <c r="A423" s="47"/>
      <c r="B423" s="47"/>
      <c r="C423" s="47"/>
      <c r="D423" s="47"/>
      <c r="E423" s="47"/>
      <c r="F423" s="47"/>
      <c r="G423" s="47"/>
      <c r="H423" s="47"/>
      <c r="I423" s="47"/>
      <c r="J423" s="47"/>
      <c r="K423" s="47"/>
      <c r="L423" s="47"/>
      <c r="M423" s="47"/>
      <c r="N423" s="47"/>
      <c r="O423" s="47"/>
      <c r="P423" s="47"/>
      <c r="Q423" s="47"/>
      <c r="R423" s="47"/>
      <c r="S423" s="47"/>
      <c r="T423" s="47"/>
      <c r="U423" s="47"/>
      <c r="V423" s="47"/>
      <c r="W423" s="47"/>
      <c r="X423" s="47"/>
      <c r="Y423" s="47"/>
      <c r="Z423" s="47"/>
      <c r="AA423" s="47"/>
      <c r="AB423" s="47"/>
      <c r="AC423" s="47"/>
      <c r="AD423" s="47"/>
      <c r="AE423" s="47"/>
      <c r="AF423" s="47"/>
      <c r="AG423" s="47"/>
      <c r="AH423" s="47"/>
      <c r="AI423" s="47"/>
    </row>
    <row r="424" spans="1:35">
      <c r="A424" s="47"/>
      <c r="B424" s="47"/>
      <c r="C424" s="47"/>
      <c r="D424" s="47"/>
      <c r="E424" s="47"/>
      <c r="F424" s="47"/>
      <c r="G424" s="47"/>
      <c r="H424" s="47"/>
      <c r="I424" s="47"/>
      <c r="J424" s="47"/>
      <c r="K424" s="47"/>
      <c r="L424" s="47"/>
      <c r="M424" s="47"/>
      <c r="N424" s="47"/>
      <c r="O424" s="47"/>
      <c r="P424" s="47"/>
      <c r="Q424" s="47"/>
      <c r="R424" s="47"/>
      <c r="S424" s="47"/>
      <c r="T424" s="47"/>
      <c r="U424" s="47"/>
      <c r="V424" s="47"/>
      <c r="W424" s="47"/>
      <c r="X424" s="47"/>
      <c r="Y424" s="47"/>
      <c r="Z424" s="47"/>
      <c r="AA424" s="47"/>
      <c r="AB424" s="47"/>
      <c r="AC424" s="47"/>
      <c r="AD424" s="47"/>
      <c r="AE424" s="47"/>
      <c r="AF424" s="47"/>
      <c r="AG424" s="47"/>
      <c r="AH424" s="47"/>
      <c r="AI424" s="47"/>
    </row>
    <row r="425" spans="1:35">
      <c r="A425" s="47"/>
      <c r="B425" s="47"/>
      <c r="C425" s="47"/>
      <c r="D425" s="47"/>
      <c r="E425" s="47"/>
      <c r="F425" s="47"/>
      <c r="G425" s="47"/>
      <c r="H425" s="47"/>
      <c r="I425" s="47"/>
      <c r="J425" s="47"/>
      <c r="K425" s="47"/>
      <c r="L425" s="47"/>
      <c r="M425" s="47"/>
      <c r="N425" s="47"/>
      <c r="O425" s="47"/>
      <c r="P425" s="47"/>
      <c r="Q425" s="47"/>
      <c r="R425" s="47"/>
      <c r="S425" s="47"/>
      <c r="T425" s="47"/>
      <c r="U425" s="47"/>
      <c r="V425" s="47"/>
      <c r="W425" s="47"/>
      <c r="X425" s="47"/>
      <c r="Y425" s="47"/>
      <c r="Z425" s="47"/>
      <c r="AA425" s="47"/>
      <c r="AB425" s="47"/>
      <c r="AC425" s="47"/>
      <c r="AD425" s="47"/>
      <c r="AE425" s="47"/>
      <c r="AF425" s="47"/>
      <c r="AG425" s="47"/>
      <c r="AH425" s="47"/>
      <c r="AI425" s="47"/>
    </row>
    <row r="426" spans="1:35">
      <c r="A426" s="47"/>
      <c r="B426" s="47"/>
      <c r="C426" s="47"/>
      <c r="D426" s="47"/>
      <c r="E426" s="47"/>
      <c r="F426" s="47"/>
      <c r="G426" s="47"/>
      <c r="H426" s="47"/>
      <c r="I426" s="47"/>
      <c r="J426" s="47"/>
      <c r="K426" s="47"/>
      <c r="L426" s="47"/>
      <c r="M426" s="47"/>
      <c r="N426" s="47"/>
      <c r="O426" s="47"/>
      <c r="P426" s="47"/>
      <c r="Q426" s="47"/>
      <c r="R426" s="47"/>
      <c r="S426" s="47"/>
      <c r="T426" s="47"/>
      <c r="U426" s="47"/>
      <c r="V426" s="47"/>
      <c r="W426" s="47"/>
      <c r="X426" s="47"/>
      <c r="Y426" s="47"/>
      <c r="Z426" s="47"/>
      <c r="AA426" s="47"/>
      <c r="AB426" s="47"/>
      <c r="AC426" s="47"/>
      <c r="AD426" s="47"/>
      <c r="AE426" s="47"/>
      <c r="AF426" s="47"/>
      <c r="AG426" s="47"/>
      <c r="AH426" s="47"/>
      <c r="AI426" s="47"/>
    </row>
    <row r="427" spans="1:35">
      <c r="A427" s="47"/>
      <c r="B427" s="47"/>
      <c r="C427" s="47"/>
      <c r="D427" s="47"/>
      <c r="E427" s="47"/>
      <c r="F427" s="47"/>
      <c r="G427" s="47"/>
      <c r="H427" s="47"/>
      <c r="I427" s="47"/>
      <c r="J427" s="47"/>
      <c r="K427" s="47"/>
      <c r="L427" s="47"/>
      <c r="M427" s="47"/>
      <c r="N427" s="47"/>
      <c r="O427" s="47"/>
      <c r="P427" s="47"/>
      <c r="Q427" s="47"/>
      <c r="R427" s="47"/>
      <c r="S427" s="47"/>
      <c r="T427" s="47"/>
      <c r="U427" s="47"/>
      <c r="V427" s="47"/>
      <c r="W427" s="47"/>
      <c r="X427" s="47"/>
      <c r="Y427" s="47"/>
      <c r="Z427" s="47"/>
      <c r="AA427" s="47"/>
      <c r="AB427" s="47"/>
      <c r="AC427" s="47"/>
      <c r="AD427" s="47"/>
      <c r="AE427" s="47"/>
      <c r="AF427" s="47"/>
      <c r="AG427" s="47"/>
      <c r="AH427" s="47"/>
      <c r="AI427" s="47"/>
    </row>
    <row r="428" spans="1:35">
      <c r="A428" s="47"/>
      <c r="B428" s="47"/>
      <c r="C428" s="47"/>
      <c r="D428" s="47"/>
      <c r="E428" s="47"/>
      <c r="F428" s="47"/>
      <c r="G428" s="47"/>
      <c r="H428" s="47"/>
      <c r="I428" s="47"/>
      <c r="J428" s="47"/>
      <c r="K428" s="47"/>
      <c r="L428" s="47"/>
      <c r="M428" s="47"/>
      <c r="N428" s="47"/>
      <c r="O428" s="47"/>
      <c r="P428" s="47"/>
      <c r="Q428" s="47"/>
      <c r="R428" s="47"/>
      <c r="S428" s="47"/>
      <c r="T428" s="47"/>
      <c r="U428" s="47"/>
      <c r="V428" s="47"/>
      <c r="W428" s="47"/>
      <c r="X428" s="47"/>
      <c r="Y428" s="47"/>
      <c r="Z428" s="47"/>
      <c r="AA428" s="47"/>
      <c r="AB428" s="47"/>
      <c r="AC428" s="47"/>
      <c r="AD428" s="47"/>
      <c r="AE428" s="47"/>
      <c r="AF428" s="47"/>
      <c r="AG428" s="47"/>
      <c r="AH428" s="47"/>
      <c r="AI428" s="47"/>
    </row>
    <row r="429" spans="1:35">
      <c r="A429" s="47"/>
      <c r="B429" s="47"/>
      <c r="C429" s="47"/>
      <c r="D429" s="47"/>
      <c r="E429" s="47"/>
      <c r="F429" s="47"/>
      <c r="G429" s="47"/>
      <c r="H429" s="47"/>
      <c r="I429" s="47"/>
      <c r="J429" s="47"/>
      <c r="K429" s="47"/>
      <c r="L429" s="47"/>
      <c r="M429" s="47"/>
      <c r="N429" s="47"/>
      <c r="O429" s="47"/>
      <c r="P429" s="47"/>
      <c r="Q429" s="47"/>
      <c r="R429" s="47"/>
      <c r="S429" s="47"/>
      <c r="T429" s="47"/>
      <c r="U429" s="47"/>
      <c r="V429" s="47"/>
      <c r="W429" s="47"/>
      <c r="X429" s="47"/>
      <c r="Y429" s="47"/>
      <c r="Z429" s="47"/>
      <c r="AA429" s="47"/>
      <c r="AB429" s="47"/>
      <c r="AC429" s="47"/>
      <c r="AD429" s="47"/>
      <c r="AE429" s="47"/>
      <c r="AF429" s="47"/>
      <c r="AG429" s="47"/>
      <c r="AH429" s="47"/>
      <c r="AI429" s="47"/>
    </row>
    <row r="430" spans="1:35">
      <c r="A430" s="47"/>
      <c r="B430" s="47"/>
      <c r="C430" s="47"/>
      <c r="D430" s="47"/>
      <c r="E430" s="47"/>
      <c r="F430" s="47"/>
      <c r="G430" s="47"/>
      <c r="H430" s="47"/>
      <c r="I430" s="47"/>
      <c r="J430" s="47"/>
      <c r="K430" s="47"/>
      <c r="L430" s="47"/>
      <c r="M430" s="47"/>
      <c r="N430" s="47"/>
      <c r="O430" s="47"/>
      <c r="P430" s="47"/>
      <c r="Q430" s="47"/>
      <c r="R430" s="47"/>
      <c r="S430" s="47"/>
      <c r="T430" s="47"/>
      <c r="U430" s="47"/>
      <c r="V430" s="47"/>
      <c r="W430" s="47"/>
      <c r="X430" s="47"/>
      <c r="Y430" s="47"/>
      <c r="Z430" s="47"/>
      <c r="AA430" s="47"/>
      <c r="AB430" s="47"/>
      <c r="AC430" s="47"/>
      <c r="AD430" s="47"/>
      <c r="AE430" s="47"/>
      <c r="AF430" s="47"/>
      <c r="AG430" s="47"/>
      <c r="AH430" s="47"/>
      <c r="AI430" s="47"/>
    </row>
    <row r="431" spans="1:35">
      <c r="A431" s="47"/>
      <c r="B431" s="47"/>
      <c r="C431" s="47"/>
      <c r="D431" s="47"/>
      <c r="E431" s="47"/>
      <c r="F431" s="47"/>
      <c r="G431" s="47"/>
      <c r="H431" s="47"/>
      <c r="I431" s="47"/>
      <c r="J431" s="47"/>
      <c r="K431" s="47"/>
      <c r="L431" s="47"/>
      <c r="M431" s="47"/>
      <c r="N431" s="47"/>
      <c r="O431" s="47"/>
      <c r="P431" s="47"/>
      <c r="Q431" s="47"/>
      <c r="R431" s="47"/>
      <c r="S431" s="47"/>
      <c r="T431" s="47"/>
      <c r="U431" s="47"/>
      <c r="V431" s="47"/>
      <c r="W431" s="47"/>
      <c r="X431" s="47"/>
      <c r="Y431" s="47"/>
      <c r="Z431" s="47"/>
      <c r="AA431" s="47"/>
      <c r="AB431" s="47"/>
      <c r="AC431" s="47"/>
      <c r="AD431" s="47"/>
      <c r="AE431" s="47"/>
      <c r="AF431" s="47"/>
      <c r="AG431" s="47"/>
      <c r="AH431" s="47"/>
      <c r="AI431" s="47"/>
    </row>
    <row r="432" spans="1:35">
      <c r="A432" s="47"/>
      <c r="B432" s="47"/>
      <c r="C432" s="47"/>
      <c r="D432" s="47"/>
      <c r="E432" s="47"/>
      <c r="F432" s="47"/>
      <c r="G432" s="47"/>
      <c r="H432" s="47"/>
      <c r="I432" s="47"/>
      <c r="J432" s="47"/>
      <c r="K432" s="47"/>
      <c r="L432" s="47"/>
      <c r="M432" s="47"/>
      <c r="N432" s="47"/>
      <c r="O432" s="47"/>
      <c r="P432" s="47"/>
      <c r="Q432" s="47"/>
      <c r="R432" s="47"/>
      <c r="S432" s="47"/>
      <c r="T432" s="47"/>
      <c r="U432" s="47"/>
      <c r="V432" s="47"/>
      <c r="W432" s="47"/>
      <c r="X432" s="47"/>
      <c r="Y432" s="47"/>
      <c r="Z432" s="47"/>
      <c r="AA432" s="47"/>
      <c r="AB432" s="47"/>
      <c r="AC432" s="47"/>
      <c r="AD432" s="47"/>
      <c r="AE432" s="47"/>
      <c r="AF432" s="47"/>
      <c r="AG432" s="47"/>
      <c r="AH432" s="47"/>
      <c r="AI432" s="47"/>
    </row>
    <row r="433" spans="1:35">
      <c r="A433" s="47"/>
      <c r="B433" s="47"/>
      <c r="C433" s="47"/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47"/>
      <c r="U433" s="47"/>
      <c r="V433" s="47"/>
      <c r="W433" s="47"/>
      <c r="X433" s="47"/>
      <c r="Y433" s="47"/>
      <c r="Z433" s="47"/>
      <c r="AA433" s="47"/>
      <c r="AB433" s="47"/>
      <c r="AC433" s="47"/>
      <c r="AD433" s="47"/>
      <c r="AE433" s="47"/>
      <c r="AF433" s="47"/>
      <c r="AG433" s="47"/>
      <c r="AH433" s="47"/>
      <c r="AI433" s="47"/>
    </row>
    <row r="434" spans="1:35">
      <c r="A434" s="47"/>
      <c r="B434" s="47"/>
      <c r="C434" s="47"/>
      <c r="D434" s="47"/>
      <c r="E434" s="47"/>
      <c r="F434" s="47"/>
      <c r="G434" s="47"/>
      <c r="H434" s="4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  <c r="U434" s="47"/>
      <c r="V434" s="47"/>
      <c r="W434" s="47"/>
      <c r="X434" s="47"/>
      <c r="Y434" s="47"/>
      <c r="Z434" s="47"/>
      <c r="AA434" s="47"/>
      <c r="AB434" s="47"/>
      <c r="AC434" s="47"/>
      <c r="AD434" s="47"/>
      <c r="AE434" s="47"/>
      <c r="AF434" s="47"/>
      <c r="AG434" s="47"/>
      <c r="AH434" s="47"/>
      <c r="AI434" s="47"/>
    </row>
    <row r="435" spans="1:35">
      <c r="A435" s="47"/>
      <c r="B435" s="47"/>
      <c r="C435" s="47"/>
      <c r="D435" s="47"/>
      <c r="E435" s="47"/>
      <c r="F435" s="47"/>
      <c r="G435" s="47"/>
      <c r="H435" s="47"/>
      <c r="I435" s="47"/>
      <c r="J435" s="47"/>
      <c r="K435" s="47"/>
      <c r="L435" s="47"/>
      <c r="M435" s="47"/>
      <c r="N435" s="47"/>
      <c r="O435" s="47"/>
      <c r="P435" s="47"/>
      <c r="Q435" s="47"/>
      <c r="R435" s="47"/>
      <c r="S435" s="47"/>
      <c r="T435" s="47"/>
      <c r="U435" s="47"/>
      <c r="V435" s="47"/>
      <c r="W435" s="47"/>
      <c r="X435" s="47"/>
      <c r="Y435" s="47"/>
      <c r="Z435" s="47"/>
      <c r="AA435" s="47"/>
      <c r="AB435" s="47"/>
      <c r="AC435" s="47"/>
      <c r="AD435" s="47"/>
      <c r="AE435" s="47"/>
      <c r="AF435" s="47"/>
      <c r="AG435" s="47"/>
      <c r="AH435" s="47"/>
      <c r="AI435" s="47"/>
    </row>
    <row r="436" spans="1:35">
      <c r="A436" s="47"/>
      <c r="B436" s="47"/>
      <c r="C436" s="47"/>
      <c r="D436" s="47"/>
      <c r="E436" s="47"/>
      <c r="F436" s="47"/>
      <c r="G436" s="47"/>
      <c r="H436" s="47"/>
      <c r="I436" s="47"/>
      <c r="J436" s="47"/>
      <c r="K436" s="47"/>
      <c r="L436" s="47"/>
      <c r="M436" s="47"/>
      <c r="N436" s="47"/>
      <c r="O436" s="47"/>
      <c r="P436" s="47"/>
      <c r="Q436" s="47"/>
      <c r="R436" s="47"/>
      <c r="S436" s="47"/>
      <c r="T436" s="47"/>
      <c r="U436" s="47"/>
      <c r="V436" s="47"/>
      <c r="W436" s="47"/>
      <c r="X436" s="47"/>
      <c r="Y436" s="47"/>
      <c r="Z436" s="47"/>
      <c r="AA436" s="47"/>
      <c r="AB436" s="47"/>
      <c r="AC436" s="47"/>
      <c r="AD436" s="47"/>
      <c r="AE436" s="47"/>
      <c r="AF436" s="47"/>
      <c r="AG436" s="47"/>
      <c r="AH436" s="47"/>
      <c r="AI436" s="47"/>
    </row>
    <row r="437" spans="1:35">
      <c r="A437" s="47"/>
      <c r="B437" s="47"/>
      <c r="C437" s="47"/>
      <c r="D437" s="47"/>
      <c r="E437" s="47"/>
      <c r="F437" s="47"/>
      <c r="G437" s="47"/>
      <c r="H437" s="47"/>
      <c r="I437" s="47"/>
      <c r="J437" s="47"/>
      <c r="K437" s="47"/>
      <c r="L437" s="47"/>
      <c r="M437" s="47"/>
      <c r="N437" s="47"/>
      <c r="O437" s="47"/>
      <c r="P437" s="47"/>
      <c r="Q437" s="47"/>
      <c r="R437" s="47"/>
      <c r="S437" s="47"/>
      <c r="T437" s="47"/>
      <c r="U437" s="47"/>
      <c r="V437" s="47"/>
      <c r="W437" s="47"/>
      <c r="X437" s="47"/>
      <c r="Y437" s="47"/>
      <c r="Z437" s="47"/>
      <c r="AA437" s="47"/>
      <c r="AB437" s="47"/>
      <c r="AC437" s="47"/>
      <c r="AD437" s="47"/>
      <c r="AE437" s="47"/>
      <c r="AF437" s="47"/>
      <c r="AG437" s="47"/>
      <c r="AH437" s="47"/>
      <c r="AI437" s="47"/>
    </row>
    <row r="438" spans="1:35">
      <c r="A438" s="47"/>
      <c r="B438" s="47"/>
      <c r="C438" s="47"/>
      <c r="D438" s="47"/>
      <c r="E438" s="47"/>
      <c r="F438" s="47"/>
      <c r="G438" s="47"/>
      <c r="H438" s="47"/>
      <c r="I438" s="47"/>
      <c r="J438" s="47"/>
      <c r="K438" s="47"/>
      <c r="L438" s="47"/>
      <c r="M438" s="47"/>
      <c r="N438" s="47"/>
      <c r="O438" s="47"/>
      <c r="P438" s="47"/>
      <c r="Q438" s="47"/>
      <c r="R438" s="47"/>
      <c r="S438" s="47"/>
      <c r="T438" s="47"/>
      <c r="U438" s="47"/>
      <c r="V438" s="47"/>
      <c r="W438" s="47"/>
      <c r="X438" s="47"/>
      <c r="Y438" s="47"/>
      <c r="Z438" s="47"/>
      <c r="AA438" s="47"/>
      <c r="AB438" s="47"/>
      <c r="AC438" s="47"/>
      <c r="AD438" s="47"/>
      <c r="AE438" s="47"/>
      <c r="AF438" s="47"/>
      <c r="AG438" s="47"/>
      <c r="AH438" s="47"/>
      <c r="AI438" s="47"/>
    </row>
    <row r="439" spans="1:35">
      <c r="A439" s="47"/>
      <c r="B439" s="47"/>
      <c r="C439" s="47"/>
      <c r="D439" s="47"/>
      <c r="E439" s="47"/>
      <c r="F439" s="47"/>
      <c r="G439" s="47"/>
      <c r="H439" s="47"/>
      <c r="I439" s="47"/>
      <c r="J439" s="47"/>
      <c r="K439" s="47"/>
      <c r="L439" s="47"/>
      <c r="M439" s="47"/>
      <c r="N439" s="47"/>
      <c r="O439" s="47"/>
      <c r="P439" s="47"/>
      <c r="Q439" s="47"/>
      <c r="R439" s="47"/>
      <c r="S439" s="47"/>
      <c r="T439" s="47"/>
      <c r="U439" s="47"/>
      <c r="V439" s="47"/>
      <c r="W439" s="47"/>
      <c r="X439" s="47"/>
      <c r="Y439" s="47"/>
      <c r="Z439" s="47"/>
      <c r="AA439" s="47"/>
      <c r="AB439" s="47"/>
      <c r="AC439" s="47"/>
      <c r="AD439" s="47"/>
      <c r="AE439" s="47"/>
      <c r="AF439" s="47"/>
      <c r="AG439" s="47"/>
      <c r="AH439" s="47"/>
      <c r="AI439" s="47"/>
    </row>
    <row r="440" spans="1:35">
      <c r="A440" s="47"/>
      <c r="B440" s="47"/>
      <c r="C440" s="47"/>
      <c r="D440" s="47"/>
      <c r="E440" s="47"/>
      <c r="F440" s="47"/>
      <c r="G440" s="47"/>
      <c r="H440" s="47"/>
      <c r="I440" s="47"/>
      <c r="J440" s="47"/>
      <c r="K440" s="47"/>
      <c r="L440" s="47"/>
      <c r="M440" s="47"/>
      <c r="N440" s="47"/>
      <c r="O440" s="47"/>
      <c r="P440" s="47"/>
      <c r="Q440" s="47"/>
      <c r="R440" s="47"/>
      <c r="S440" s="47"/>
      <c r="T440" s="47"/>
      <c r="U440" s="47"/>
      <c r="V440" s="47"/>
      <c r="W440" s="47"/>
      <c r="X440" s="47"/>
      <c r="Y440" s="47"/>
      <c r="Z440" s="47"/>
      <c r="AA440" s="47"/>
      <c r="AB440" s="47"/>
      <c r="AC440" s="47"/>
      <c r="AD440" s="47"/>
      <c r="AE440" s="47"/>
      <c r="AF440" s="47"/>
      <c r="AG440" s="47"/>
      <c r="AH440" s="47"/>
      <c r="AI440" s="47"/>
    </row>
    <row r="441" spans="1:35">
      <c r="A441" s="47"/>
      <c r="B441" s="47"/>
      <c r="C441" s="47"/>
      <c r="D441" s="47"/>
      <c r="E441" s="47"/>
      <c r="F441" s="47"/>
      <c r="G441" s="47"/>
      <c r="H441" s="47"/>
      <c r="I441" s="47"/>
      <c r="J441" s="47"/>
      <c r="K441" s="47"/>
      <c r="L441" s="47"/>
      <c r="M441" s="47"/>
      <c r="N441" s="47"/>
      <c r="O441" s="47"/>
      <c r="P441" s="47"/>
      <c r="Q441" s="47"/>
      <c r="R441" s="47"/>
      <c r="S441" s="47"/>
      <c r="T441" s="47"/>
      <c r="U441" s="47"/>
      <c r="V441" s="47"/>
      <c r="W441" s="47"/>
      <c r="X441" s="47"/>
      <c r="Y441" s="47"/>
      <c r="Z441" s="47"/>
      <c r="AA441" s="47"/>
      <c r="AB441" s="47"/>
      <c r="AC441" s="47"/>
      <c r="AD441" s="47"/>
      <c r="AE441" s="47"/>
      <c r="AF441" s="47"/>
      <c r="AG441" s="47"/>
      <c r="AH441" s="47"/>
      <c r="AI441" s="47"/>
    </row>
    <row r="442" spans="1:35">
      <c r="A442" s="47"/>
      <c r="B442" s="47"/>
      <c r="C442" s="47"/>
      <c r="D442" s="47"/>
      <c r="E442" s="47"/>
      <c r="F442" s="47"/>
      <c r="G442" s="47"/>
      <c r="H442" s="47"/>
      <c r="I442" s="47"/>
      <c r="J442" s="47"/>
      <c r="K442" s="47"/>
      <c r="L442" s="47"/>
      <c r="M442" s="47"/>
      <c r="N442" s="47"/>
      <c r="O442" s="47"/>
      <c r="P442" s="47"/>
      <c r="Q442" s="47"/>
      <c r="R442" s="47"/>
      <c r="S442" s="47"/>
      <c r="T442" s="47"/>
      <c r="U442" s="47"/>
      <c r="V442" s="47"/>
      <c r="W442" s="47"/>
      <c r="X442" s="47"/>
      <c r="Y442" s="47"/>
      <c r="Z442" s="47"/>
      <c r="AA442" s="47"/>
      <c r="AB442" s="47"/>
      <c r="AC442" s="47"/>
      <c r="AD442" s="47"/>
      <c r="AE442" s="47"/>
      <c r="AF442" s="47"/>
      <c r="AG442" s="47"/>
      <c r="AH442" s="47"/>
      <c r="AI442" s="47"/>
    </row>
    <row r="443" spans="1:35">
      <c r="A443" s="47"/>
      <c r="B443" s="47"/>
      <c r="C443" s="47"/>
      <c r="D443" s="47"/>
      <c r="E443" s="47"/>
      <c r="F443" s="47"/>
      <c r="G443" s="47"/>
      <c r="H443" s="47"/>
      <c r="I443" s="47"/>
      <c r="J443" s="47"/>
      <c r="K443" s="47"/>
      <c r="L443" s="47"/>
      <c r="M443" s="47"/>
      <c r="N443" s="47"/>
      <c r="O443" s="47"/>
      <c r="P443" s="47"/>
      <c r="Q443" s="47"/>
      <c r="R443" s="47"/>
      <c r="S443" s="47"/>
      <c r="T443" s="47"/>
      <c r="U443" s="47"/>
      <c r="V443" s="47"/>
      <c r="W443" s="47"/>
      <c r="X443" s="47"/>
      <c r="Y443" s="47"/>
      <c r="Z443" s="47"/>
      <c r="AA443" s="47"/>
      <c r="AB443" s="47"/>
      <c r="AC443" s="47"/>
      <c r="AD443" s="47"/>
      <c r="AE443" s="47"/>
      <c r="AF443" s="47"/>
      <c r="AG443" s="47"/>
      <c r="AH443" s="47"/>
      <c r="AI443" s="47"/>
    </row>
    <row r="444" spans="1:35">
      <c r="A444" s="47"/>
      <c r="B444" s="47"/>
      <c r="C444" s="47"/>
      <c r="D444" s="47"/>
      <c r="E444" s="47"/>
      <c r="F444" s="47"/>
      <c r="G444" s="47"/>
      <c r="H444" s="47"/>
      <c r="I444" s="47"/>
      <c r="J444" s="47"/>
      <c r="K444" s="47"/>
      <c r="L444" s="47"/>
      <c r="M444" s="47"/>
      <c r="N444" s="47"/>
      <c r="O444" s="47"/>
      <c r="P444" s="47"/>
      <c r="Q444" s="47"/>
      <c r="R444" s="47"/>
      <c r="S444" s="47"/>
      <c r="T444" s="47"/>
      <c r="U444" s="47"/>
      <c r="V444" s="47"/>
      <c r="W444" s="47"/>
      <c r="X444" s="47"/>
      <c r="Y444" s="47"/>
      <c r="Z444" s="47"/>
      <c r="AA444" s="47"/>
      <c r="AB444" s="47"/>
      <c r="AC444" s="47"/>
      <c r="AD444" s="47"/>
      <c r="AE444" s="47"/>
      <c r="AF444" s="47"/>
      <c r="AG444" s="47"/>
      <c r="AH444" s="47"/>
      <c r="AI444" s="47"/>
    </row>
    <row r="445" spans="1:35">
      <c r="A445" s="47"/>
      <c r="B445" s="47"/>
      <c r="C445" s="47"/>
      <c r="D445" s="47"/>
      <c r="E445" s="47"/>
      <c r="F445" s="47"/>
      <c r="G445" s="47"/>
      <c r="H445" s="47"/>
      <c r="I445" s="47"/>
      <c r="J445" s="47"/>
      <c r="K445" s="47"/>
      <c r="L445" s="47"/>
      <c r="M445" s="47"/>
      <c r="N445" s="47"/>
      <c r="O445" s="47"/>
      <c r="P445" s="47"/>
      <c r="Q445" s="47"/>
      <c r="R445" s="47"/>
      <c r="S445" s="47"/>
      <c r="T445" s="47"/>
      <c r="U445" s="47"/>
      <c r="V445" s="47"/>
      <c r="W445" s="47"/>
      <c r="X445" s="47"/>
      <c r="Y445" s="47"/>
      <c r="Z445" s="47"/>
      <c r="AA445" s="47"/>
      <c r="AB445" s="47"/>
      <c r="AC445" s="47"/>
      <c r="AD445" s="47"/>
      <c r="AE445" s="47"/>
      <c r="AF445" s="47"/>
      <c r="AG445" s="47"/>
      <c r="AH445" s="47"/>
      <c r="AI445" s="47"/>
    </row>
    <row r="446" spans="1:35">
      <c r="A446" s="47"/>
      <c r="B446" s="47"/>
      <c r="C446" s="47"/>
      <c r="D446" s="47"/>
      <c r="E446" s="47"/>
      <c r="F446" s="47"/>
      <c r="G446" s="47"/>
      <c r="H446" s="47"/>
      <c r="I446" s="47"/>
      <c r="J446" s="47"/>
      <c r="K446" s="47"/>
      <c r="L446" s="47"/>
      <c r="M446" s="47"/>
      <c r="N446" s="47"/>
      <c r="O446" s="47"/>
      <c r="P446" s="47"/>
      <c r="Q446" s="47"/>
      <c r="R446" s="47"/>
      <c r="S446" s="47"/>
      <c r="T446" s="47"/>
      <c r="U446" s="47"/>
      <c r="V446" s="47"/>
      <c r="W446" s="47"/>
      <c r="X446" s="47"/>
      <c r="Y446" s="47"/>
      <c r="Z446" s="47"/>
      <c r="AA446" s="47"/>
      <c r="AB446" s="47"/>
      <c r="AC446" s="47"/>
      <c r="AD446" s="47"/>
      <c r="AE446" s="47"/>
      <c r="AF446" s="47"/>
      <c r="AG446" s="47"/>
      <c r="AH446" s="47"/>
      <c r="AI446" s="47"/>
    </row>
    <row r="447" spans="1:35">
      <c r="A447" s="47"/>
      <c r="B447" s="47"/>
      <c r="C447" s="47"/>
      <c r="D447" s="47"/>
      <c r="E447" s="47"/>
      <c r="F447" s="47"/>
      <c r="G447" s="47"/>
      <c r="H447" s="47"/>
      <c r="I447" s="47"/>
      <c r="J447" s="47"/>
      <c r="K447" s="47"/>
      <c r="L447" s="47"/>
      <c r="M447" s="47"/>
      <c r="N447" s="47"/>
      <c r="O447" s="47"/>
      <c r="P447" s="47"/>
      <c r="Q447" s="47"/>
      <c r="R447" s="47"/>
      <c r="S447" s="47"/>
      <c r="T447" s="47"/>
      <c r="U447" s="47"/>
      <c r="V447" s="47"/>
      <c r="W447" s="47"/>
      <c r="X447" s="47"/>
      <c r="Y447" s="47"/>
      <c r="Z447" s="47"/>
      <c r="AA447" s="47"/>
      <c r="AB447" s="47"/>
      <c r="AC447" s="47"/>
      <c r="AD447" s="47"/>
      <c r="AE447" s="47"/>
      <c r="AF447" s="47"/>
      <c r="AG447" s="47"/>
      <c r="AH447" s="47"/>
      <c r="AI447" s="47"/>
    </row>
    <row r="448" spans="1:35">
      <c r="A448" s="47"/>
      <c r="B448" s="47"/>
      <c r="C448" s="47"/>
      <c r="D448" s="47"/>
      <c r="E448" s="47"/>
      <c r="F448" s="47"/>
      <c r="G448" s="47"/>
      <c r="H448" s="47"/>
      <c r="I448" s="47"/>
      <c r="J448" s="47"/>
      <c r="K448" s="47"/>
      <c r="L448" s="47"/>
      <c r="M448" s="47"/>
      <c r="N448" s="47"/>
      <c r="O448" s="47"/>
      <c r="P448" s="47"/>
      <c r="Q448" s="47"/>
      <c r="R448" s="47"/>
      <c r="S448" s="47"/>
      <c r="T448" s="47"/>
      <c r="U448" s="47"/>
      <c r="V448" s="47"/>
      <c r="W448" s="47"/>
      <c r="X448" s="47"/>
      <c r="Y448" s="47"/>
      <c r="Z448" s="47"/>
      <c r="AA448" s="47"/>
      <c r="AB448" s="47"/>
      <c r="AC448" s="47"/>
      <c r="AD448" s="47"/>
      <c r="AE448" s="47"/>
      <c r="AF448" s="47"/>
      <c r="AG448" s="47"/>
      <c r="AH448" s="47"/>
      <c r="AI448" s="47"/>
    </row>
    <row r="449" spans="1:35">
      <c r="A449" s="47"/>
      <c r="B449" s="47"/>
      <c r="C449" s="47"/>
      <c r="D449" s="47"/>
      <c r="E449" s="47"/>
      <c r="F449" s="47"/>
      <c r="G449" s="47"/>
      <c r="H449" s="47"/>
      <c r="I449" s="47"/>
      <c r="J449" s="47"/>
      <c r="K449" s="47"/>
      <c r="L449" s="47"/>
      <c r="M449" s="47"/>
      <c r="N449" s="47"/>
      <c r="O449" s="47"/>
      <c r="P449" s="47"/>
      <c r="Q449" s="47"/>
      <c r="R449" s="47"/>
      <c r="S449" s="47"/>
      <c r="T449" s="47"/>
      <c r="U449" s="47"/>
      <c r="V449" s="47"/>
      <c r="W449" s="47"/>
      <c r="X449" s="47"/>
      <c r="Y449" s="47"/>
      <c r="Z449" s="47"/>
      <c r="AA449" s="47"/>
      <c r="AB449" s="47"/>
      <c r="AC449" s="47"/>
      <c r="AD449" s="47"/>
      <c r="AE449" s="47"/>
      <c r="AF449" s="47"/>
      <c r="AG449" s="47"/>
      <c r="AH449" s="47"/>
      <c r="AI449" s="47"/>
    </row>
    <row r="450" spans="1:35">
      <c r="A450" s="47"/>
      <c r="B450" s="47"/>
      <c r="C450" s="47"/>
      <c r="D450" s="47"/>
      <c r="E450" s="47"/>
      <c r="F450" s="47"/>
      <c r="G450" s="47"/>
      <c r="H450" s="47"/>
      <c r="I450" s="47"/>
      <c r="J450" s="47"/>
      <c r="K450" s="47"/>
      <c r="L450" s="47"/>
      <c r="M450" s="47"/>
      <c r="N450" s="47"/>
      <c r="O450" s="47"/>
      <c r="P450" s="47"/>
      <c r="Q450" s="47"/>
      <c r="R450" s="47"/>
      <c r="S450" s="47"/>
      <c r="T450" s="47"/>
      <c r="U450" s="47"/>
      <c r="V450" s="47"/>
      <c r="W450" s="47"/>
      <c r="X450" s="47"/>
      <c r="Y450" s="47"/>
      <c r="Z450" s="47"/>
      <c r="AA450" s="47"/>
      <c r="AB450" s="47"/>
      <c r="AC450" s="47"/>
      <c r="AD450" s="47"/>
      <c r="AE450" s="47"/>
      <c r="AF450" s="47"/>
      <c r="AG450" s="47"/>
      <c r="AH450" s="47"/>
      <c r="AI450" s="47"/>
    </row>
    <row r="451" spans="1:35">
      <c r="A451" s="47"/>
      <c r="B451" s="47"/>
      <c r="C451" s="47"/>
      <c r="D451" s="47"/>
      <c r="E451" s="47"/>
      <c r="F451" s="47"/>
      <c r="G451" s="47"/>
      <c r="H451" s="47"/>
      <c r="I451" s="47"/>
      <c r="J451" s="47"/>
      <c r="K451" s="47"/>
      <c r="L451" s="47"/>
      <c r="M451" s="47"/>
      <c r="N451" s="47"/>
      <c r="O451" s="47"/>
      <c r="P451" s="47"/>
      <c r="Q451" s="47"/>
      <c r="R451" s="47"/>
      <c r="S451" s="47"/>
      <c r="T451" s="47"/>
      <c r="U451" s="47"/>
      <c r="V451" s="47"/>
      <c r="W451" s="47"/>
      <c r="X451" s="47"/>
      <c r="Y451" s="47"/>
      <c r="Z451" s="47"/>
      <c r="AA451" s="47"/>
      <c r="AB451" s="47"/>
      <c r="AC451" s="47"/>
      <c r="AD451" s="47"/>
      <c r="AE451" s="47"/>
      <c r="AF451" s="47"/>
      <c r="AG451" s="47"/>
      <c r="AH451" s="47"/>
      <c r="AI451" s="47"/>
    </row>
    <row r="452" spans="1:35">
      <c r="A452" s="47"/>
      <c r="B452" s="47"/>
      <c r="C452" s="47"/>
      <c r="D452" s="47"/>
      <c r="E452" s="47"/>
      <c r="F452" s="47"/>
      <c r="G452" s="47"/>
      <c r="H452" s="47"/>
      <c r="I452" s="47"/>
      <c r="J452" s="47"/>
      <c r="K452" s="47"/>
      <c r="L452" s="47"/>
      <c r="M452" s="47"/>
      <c r="N452" s="47"/>
      <c r="O452" s="47"/>
      <c r="P452" s="47"/>
      <c r="Q452" s="47"/>
      <c r="R452" s="47"/>
      <c r="S452" s="47"/>
      <c r="T452" s="47"/>
      <c r="U452" s="47"/>
      <c r="V452" s="47"/>
      <c r="W452" s="47"/>
      <c r="X452" s="47"/>
      <c r="Y452" s="47"/>
      <c r="Z452" s="47"/>
      <c r="AA452" s="47"/>
      <c r="AB452" s="47"/>
      <c r="AC452" s="47"/>
      <c r="AD452" s="47"/>
      <c r="AE452" s="47"/>
      <c r="AF452" s="47"/>
      <c r="AG452" s="47"/>
      <c r="AH452" s="47"/>
      <c r="AI452" s="47"/>
    </row>
    <row r="453" spans="1:35">
      <c r="A453" s="47"/>
      <c r="B453" s="47"/>
      <c r="C453" s="47"/>
      <c r="D453" s="47"/>
      <c r="E453" s="47"/>
      <c r="F453" s="47"/>
      <c r="G453" s="47"/>
      <c r="H453" s="47"/>
      <c r="I453" s="47"/>
      <c r="J453" s="47"/>
      <c r="K453" s="47"/>
      <c r="L453" s="47"/>
      <c r="M453" s="47"/>
      <c r="N453" s="47"/>
      <c r="O453" s="47"/>
      <c r="P453" s="47"/>
      <c r="Q453" s="47"/>
      <c r="R453" s="47"/>
      <c r="S453" s="47"/>
      <c r="T453" s="47"/>
      <c r="U453" s="47"/>
      <c r="V453" s="47"/>
      <c r="W453" s="47"/>
      <c r="X453" s="47"/>
      <c r="Y453" s="47"/>
      <c r="Z453" s="47"/>
      <c r="AA453" s="47"/>
      <c r="AB453" s="47"/>
      <c r="AC453" s="47"/>
      <c r="AD453" s="47"/>
      <c r="AE453" s="47"/>
      <c r="AF453" s="47"/>
      <c r="AG453" s="47"/>
      <c r="AH453" s="47"/>
      <c r="AI453" s="47"/>
    </row>
    <row r="454" spans="1:35">
      <c r="A454" s="47"/>
      <c r="B454" s="47"/>
      <c r="C454" s="47"/>
      <c r="D454" s="47"/>
      <c r="E454" s="47"/>
      <c r="F454" s="47"/>
      <c r="G454" s="47"/>
      <c r="H454" s="47"/>
      <c r="I454" s="47"/>
      <c r="J454" s="47"/>
      <c r="K454" s="47"/>
      <c r="L454" s="47"/>
      <c r="M454" s="47"/>
      <c r="N454" s="47"/>
      <c r="O454" s="47"/>
      <c r="P454" s="47"/>
      <c r="Q454" s="47"/>
      <c r="R454" s="47"/>
      <c r="S454" s="47"/>
      <c r="T454" s="47"/>
      <c r="U454" s="47"/>
      <c r="V454" s="47"/>
      <c r="W454" s="47"/>
      <c r="X454" s="47"/>
      <c r="Y454" s="47"/>
      <c r="Z454" s="47"/>
      <c r="AA454" s="47"/>
      <c r="AB454" s="47"/>
      <c r="AC454" s="47"/>
      <c r="AD454" s="47"/>
      <c r="AE454" s="47"/>
      <c r="AF454" s="47"/>
      <c r="AG454" s="47"/>
      <c r="AH454" s="47"/>
      <c r="AI454" s="47"/>
    </row>
    <row r="455" spans="1:35">
      <c r="A455" s="47"/>
      <c r="B455" s="47"/>
      <c r="C455" s="47"/>
      <c r="D455" s="47"/>
      <c r="E455" s="47"/>
      <c r="F455" s="47"/>
      <c r="G455" s="47"/>
      <c r="H455" s="47"/>
      <c r="I455" s="47"/>
      <c r="J455" s="47"/>
      <c r="K455" s="47"/>
      <c r="L455" s="47"/>
      <c r="M455" s="47"/>
      <c r="N455" s="47"/>
      <c r="O455" s="47"/>
      <c r="P455" s="47"/>
      <c r="Q455" s="47"/>
      <c r="R455" s="47"/>
      <c r="S455" s="47"/>
      <c r="T455" s="47"/>
      <c r="U455" s="47"/>
      <c r="V455" s="47"/>
      <c r="W455" s="47"/>
      <c r="X455" s="47"/>
      <c r="Y455" s="47"/>
      <c r="Z455" s="47"/>
      <c r="AA455" s="47"/>
      <c r="AB455" s="47"/>
      <c r="AC455" s="47"/>
      <c r="AD455" s="47"/>
      <c r="AE455" s="47"/>
      <c r="AF455" s="47"/>
      <c r="AG455" s="47"/>
      <c r="AH455" s="47"/>
      <c r="AI455" s="47"/>
    </row>
    <row r="456" spans="1:35">
      <c r="A456" s="47"/>
      <c r="B456" s="47"/>
      <c r="C456" s="47"/>
      <c r="D456" s="47"/>
      <c r="E456" s="47"/>
      <c r="F456" s="47"/>
      <c r="G456" s="47"/>
      <c r="H456" s="47"/>
      <c r="I456" s="47"/>
      <c r="J456" s="47"/>
      <c r="K456" s="47"/>
      <c r="L456" s="47"/>
      <c r="M456" s="47"/>
      <c r="N456" s="47"/>
      <c r="O456" s="47"/>
      <c r="P456" s="47"/>
      <c r="Q456" s="47"/>
      <c r="R456" s="47"/>
      <c r="S456" s="47"/>
      <c r="T456" s="47"/>
      <c r="U456" s="47"/>
      <c r="V456" s="47"/>
      <c r="W456" s="47"/>
      <c r="X456" s="47"/>
      <c r="Y456" s="47"/>
      <c r="Z456" s="47"/>
      <c r="AA456" s="47"/>
      <c r="AB456" s="47"/>
      <c r="AC456" s="47"/>
      <c r="AD456" s="47"/>
      <c r="AE456" s="47"/>
      <c r="AF456" s="47"/>
      <c r="AG456" s="47"/>
      <c r="AH456" s="47"/>
      <c r="AI456" s="47"/>
    </row>
    <row r="457" spans="1:35">
      <c r="A457" s="47"/>
      <c r="B457" s="47"/>
      <c r="C457" s="47"/>
      <c r="D457" s="47"/>
      <c r="E457" s="47"/>
      <c r="F457" s="47"/>
      <c r="G457" s="47"/>
      <c r="H457" s="47"/>
      <c r="I457" s="47"/>
      <c r="J457" s="47"/>
      <c r="K457" s="47"/>
      <c r="L457" s="47"/>
      <c r="M457" s="47"/>
      <c r="N457" s="47"/>
      <c r="O457" s="47"/>
      <c r="P457" s="47"/>
      <c r="Q457" s="47"/>
      <c r="R457" s="47"/>
      <c r="S457" s="47"/>
      <c r="T457" s="47"/>
      <c r="U457" s="47"/>
      <c r="V457" s="47"/>
      <c r="W457" s="47"/>
      <c r="X457" s="47"/>
      <c r="Y457" s="47"/>
      <c r="Z457" s="47"/>
      <c r="AA457" s="47"/>
      <c r="AB457" s="47"/>
      <c r="AC457" s="47"/>
      <c r="AD457" s="47"/>
      <c r="AE457" s="47"/>
      <c r="AF457" s="47"/>
      <c r="AG457" s="47"/>
      <c r="AH457" s="47"/>
      <c r="AI457" s="47"/>
    </row>
    <row r="458" spans="1:35">
      <c r="A458" s="47"/>
      <c r="B458" s="47"/>
      <c r="C458" s="47"/>
      <c r="D458" s="47"/>
      <c r="E458" s="47"/>
      <c r="F458" s="47"/>
      <c r="G458" s="47"/>
      <c r="H458" s="47"/>
      <c r="I458" s="47"/>
      <c r="J458" s="47"/>
      <c r="K458" s="47"/>
      <c r="L458" s="47"/>
      <c r="M458" s="47"/>
      <c r="N458" s="47"/>
      <c r="O458" s="47"/>
      <c r="P458" s="47"/>
      <c r="Q458" s="47"/>
      <c r="R458" s="47"/>
      <c r="S458" s="47"/>
      <c r="T458" s="47"/>
      <c r="U458" s="47"/>
      <c r="V458" s="47"/>
      <c r="W458" s="47"/>
      <c r="X458" s="47"/>
      <c r="Y458" s="47"/>
      <c r="Z458" s="47"/>
      <c r="AA458" s="47"/>
      <c r="AB458" s="47"/>
      <c r="AC458" s="47"/>
      <c r="AD458" s="47"/>
      <c r="AE458" s="47"/>
      <c r="AF458" s="47"/>
      <c r="AG458" s="47"/>
      <c r="AH458" s="47"/>
      <c r="AI458" s="47"/>
    </row>
    <row r="459" spans="1:35">
      <c r="A459" s="47"/>
      <c r="B459" s="47"/>
      <c r="C459" s="47"/>
      <c r="D459" s="47"/>
      <c r="E459" s="47"/>
      <c r="F459" s="47"/>
      <c r="G459" s="47"/>
      <c r="H459" s="47"/>
      <c r="I459" s="47"/>
      <c r="J459" s="47"/>
      <c r="K459" s="47"/>
      <c r="L459" s="47"/>
      <c r="M459" s="47"/>
      <c r="N459" s="47"/>
      <c r="O459" s="47"/>
      <c r="P459" s="47"/>
      <c r="Q459" s="47"/>
      <c r="R459" s="47"/>
      <c r="S459" s="47"/>
      <c r="T459" s="47"/>
      <c r="U459" s="47"/>
      <c r="V459" s="47"/>
      <c r="W459" s="47"/>
      <c r="X459" s="47"/>
      <c r="Y459" s="47"/>
      <c r="Z459" s="47"/>
      <c r="AA459" s="47"/>
      <c r="AB459" s="47"/>
      <c r="AC459" s="47"/>
      <c r="AD459" s="47"/>
      <c r="AE459" s="47"/>
      <c r="AF459" s="47"/>
      <c r="AG459" s="47"/>
      <c r="AH459" s="47"/>
      <c r="AI459" s="47"/>
    </row>
    <row r="460" spans="1:35">
      <c r="A460" s="47"/>
      <c r="B460" s="47"/>
      <c r="C460" s="47"/>
      <c r="D460" s="47"/>
      <c r="E460" s="47"/>
      <c r="F460" s="47"/>
      <c r="G460" s="47"/>
      <c r="H460" s="47"/>
      <c r="I460" s="47"/>
      <c r="J460" s="47"/>
      <c r="K460" s="47"/>
      <c r="L460" s="47"/>
      <c r="M460" s="47"/>
      <c r="N460" s="47"/>
      <c r="O460" s="47"/>
      <c r="P460" s="47"/>
      <c r="Q460" s="47"/>
      <c r="R460" s="47"/>
      <c r="S460" s="47"/>
      <c r="T460" s="47"/>
      <c r="U460" s="47"/>
      <c r="V460" s="47"/>
      <c r="W460" s="47"/>
      <c r="X460" s="47"/>
      <c r="Y460" s="47"/>
      <c r="Z460" s="47"/>
      <c r="AA460" s="47"/>
      <c r="AB460" s="47"/>
      <c r="AC460" s="47"/>
      <c r="AD460" s="47"/>
      <c r="AE460" s="47"/>
      <c r="AF460" s="47"/>
      <c r="AG460" s="47"/>
      <c r="AH460" s="47"/>
      <c r="AI460" s="47"/>
    </row>
    <row r="461" spans="1:35">
      <c r="A461" s="47"/>
      <c r="B461" s="47"/>
      <c r="C461" s="47"/>
      <c r="D461" s="47"/>
      <c r="E461" s="47"/>
      <c r="F461" s="47"/>
      <c r="G461" s="47"/>
      <c r="H461" s="47"/>
      <c r="I461" s="47"/>
      <c r="J461" s="47"/>
      <c r="K461" s="47"/>
      <c r="L461" s="47"/>
      <c r="M461" s="47"/>
      <c r="N461" s="47"/>
      <c r="O461" s="47"/>
      <c r="P461" s="47"/>
      <c r="Q461" s="47"/>
      <c r="R461" s="47"/>
      <c r="S461" s="47"/>
      <c r="T461" s="47"/>
      <c r="U461" s="47"/>
      <c r="V461" s="47"/>
      <c r="W461" s="47"/>
      <c r="X461" s="47"/>
      <c r="Y461" s="47"/>
      <c r="Z461" s="47"/>
      <c r="AA461" s="47"/>
      <c r="AB461" s="47"/>
      <c r="AC461" s="47"/>
      <c r="AD461" s="47"/>
      <c r="AE461" s="47"/>
      <c r="AF461" s="47"/>
      <c r="AG461" s="47"/>
      <c r="AH461" s="47"/>
      <c r="AI461" s="47"/>
    </row>
    <row r="462" spans="1:35">
      <c r="A462" s="47"/>
      <c r="B462" s="47"/>
      <c r="C462" s="47"/>
      <c r="D462" s="47"/>
      <c r="E462" s="47"/>
      <c r="F462" s="47"/>
      <c r="G462" s="47"/>
      <c r="H462" s="47"/>
      <c r="I462" s="47"/>
      <c r="J462" s="47"/>
      <c r="K462" s="47"/>
      <c r="L462" s="47"/>
      <c r="M462" s="47"/>
      <c r="N462" s="47"/>
      <c r="O462" s="47"/>
      <c r="P462" s="47"/>
      <c r="Q462" s="47"/>
      <c r="R462" s="47"/>
      <c r="S462" s="47"/>
      <c r="T462" s="47"/>
      <c r="U462" s="47"/>
      <c r="V462" s="47"/>
      <c r="W462" s="47"/>
      <c r="X462" s="47"/>
      <c r="Y462" s="47"/>
      <c r="Z462" s="47"/>
      <c r="AA462" s="47"/>
      <c r="AB462" s="47"/>
      <c r="AC462" s="47"/>
      <c r="AD462" s="47"/>
      <c r="AE462" s="47"/>
      <c r="AF462" s="47"/>
      <c r="AG462" s="47"/>
      <c r="AH462" s="47"/>
      <c r="AI462" s="47"/>
    </row>
    <row r="463" spans="1:35">
      <c r="A463" s="47"/>
      <c r="B463" s="47"/>
      <c r="C463" s="47"/>
      <c r="D463" s="47"/>
      <c r="E463" s="47"/>
      <c r="F463" s="47"/>
      <c r="G463" s="47"/>
      <c r="H463" s="47"/>
      <c r="I463" s="47"/>
      <c r="J463" s="47"/>
      <c r="K463" s="47"/>
      <c r="L463" s="47"/>
      <c r="M463" s="47"/>
      <c r="N463" s="47"/>
      <c r="O463" s="47"/>
      <c r="P463" s="47"/>
      <c r="Q463" s="47"/>
      <c r="R463" s="47"/>
      <c r="S463" s="47"/>
      <c r="T463" s="47"/>
      <c r="U463" s="47"/>
      <c r="V463" s="47"/>
      <c r="W463" s="47"/>
      <c r="X463" s="47"/>
      <c r="Y463" s="47"/>
      <c r="Z463" s="47"/>
      <c r="AA463" s="47"/>
      <c r="AB463" s="47"/>
      <c r="AC463" s="47"/>
      <c r="AD463" s="47"/>
      <c r="AE463" s="47"/>
      <c r="AF463" s="47"/>
      <c r="AG463" s="47"/>
      <c r="AH463" s="47"/>
      <c r="AI463" s="47"/>
    </row>
    <row r="464" spans="1:35">
      <c r="A464" s="47"/>
      <c r="B464" s="47"/>
      <c r="C464" s="47"/>
      <c r="D464" s="47"/>
      <c r="E464" s="47"/>
      <c r="F464" s="47"/>
      <c r="G464" s="47"/>
      <c r="H464" s="47"/>
      <c r="I464" s="47"/>
      <c r="J464" s="47"/>
      <c r="K464" s="47"/>
      <c r="L464" s="47"/>
      <c r="M464" s="47"/>
      <c r="N464" s="47"/>
      <c r="O464" s="47"/>
      <c r="P464" s="47"/>
      <c r="Q464" s="47"/>
      <c r="R464" s="47"/>
      <c r="S464" s="47"/>
      <c r="T464" s="47"/>
      <c r="U464" s="47"/>
      <c r="V464" s="47"/>
      <c r="W464" s="47"/>
      <c r="X464" s="47"/>
      <c r="Y464" s="47"/>
      <c r="Z464" s="47"/>
      <c r="AA464" s="47"/>
      <c r="AB464" s="47"/>
      <c r="AC464" s="47"/>
      <c r="AD464" s="47"/>
      <c r="AE464" s="47"/>
      <c r="AF464" s="47"/>
      <c r="AG464" s="47"/>
      <c r="AH464" s="47"/>
      <c r="AI464" s="47"/>
    </row>
    <row r="465" spans="1:35">
      <c r="A465" s="47"/>
      <c r="B465" s="47"/>
      <c r="C465" s="47"/>
      <c r="D465" s="47"/>
      <c r="E465" s="47"/>
      <c r="F465" s="47"/>
      <c r="G465" s="47"/>
      <c r="H465" s="47"/>
      <c r="I465" s="47"/>
      <c r="J465" s="47"/>
      <c r="K465" s="47"/>
      <c r="L465" s="47"/>
      <c r="M465" s="47"/>
      <c r="N465" s="47"/>
      <c r="O465" s="47"/>
      <c r="P465" s="47"/>
      <c r="Q465" s="47"/>
      <c r="R465" s="47"/>
      <c r="S465" s="47"/>
      <c r="T465" s="47"/>
      <c r="U465" s="47"/>
      <c r="V465" s="47"/>
      <c r="W465" s="47"/>
      <c r="X465" s="47"/>
      <c r="Y465" s="47"/>
      <c r="Z465" s="47"/>
      <c r="AA465" s="47"/>
      <c r="AB465" s="47"/>
      <c r="AC465" s="47"/>
      <c r="AD465" s="47"/>
      <c r="AE465" s="47"/>
      <c r="AF465" s="47"/>
      <c r="AG465" s="47"/>
      <c r="AH465" s="47"/>
      <c r="AI465" s="47"/>
    </row>
    <row r="466" spans="1:35">
      <c r="A466" s="47"/>
      <c r="B466" s="47"/>
      <c r="C466" s="47"/>
      <c r="D466" s="47"/>
      <c r="E466" s="47"/>
      <c r="F466" s="47"/>
      <c r="G466" s="47"/>
      <c r="H466" s="47"/>
      <c r="I466" s="47"/>
      <c r="J466" s="47"/>
      <c r="K466" s="47"/>
      <c r="L466" s="47"/>
      <c r="M466" s="47"/>
      <c r="N466" s="47"/>
      <c r="O466" s="47"/>
      <c r="P466" s="47"/>
      <c r="Q466" s="47"/>
      <c r="R466" s="47"/>
      <c r="S466" s="47"/>
      <c r="T466" s="47"/>
      <c r="U466" s="47"/>
      <c r="V466" s="47"/>
      <c r="W466" s="47"/>
      <c r="X466" s="47"/>
      <c r="Y466" s="47"/>
      <c r="Z466" s="47"/>
      <c r="AA466" s="47"/>
      <c r="AB466" s="47"/>
      <c r="AC466" s="47"/>
      <c r="AD466" s="47"/>
      <c r="AE466" s="47"/>
      <c r="AF466" s="47"/>
      <c r="AG466" s="47"/>
      <c r="AH466" s="47"/>
      <c r="AI466" s="47"/>
    </row>
    <row r="467" spans="1:35">
      <c r="A467" s="47"/>
      <c r="B467" s="47"/>
      <c r="C467" s="47"/>
      <c r="D467" s="47"/>
      <c r="E467" s="47"/>
      <c r="F467" s="47"/>
      <c r="G467" s="47"/>
      <c r="H467" s="47"/>
      <c r="I467" s="47"/>
      <c r="J467" s="47"/>
      <c r="K467" s="47"/>
      <c r="L467" s="47"/>
      <c r="M467" s="47"/>
      <c r="N467" s="47"/>
      <c r="O467" s="47"/>
      <c r="P467" s="47"/>
      <c r="Q467" s="47"/>
      <c r="R467" s="47"/>
      <c r="S467" s="47"/>
      <c r="T467" s="47"/>
      <c r="U467" s="47"/>
      <c r="V467" s="47"/>
      <c r="W467" s="47"/>
      <c r="X467" s="47"/>
      <c r="Y467" s="47"/>
      <c r="Z467" s="47"/>
      <c r="AA467" s="47"/>
      <c r="AB467" s="47"/>
      <c r="AC467" s="47"/>
      <c r="AD467" s="47"/>
      <c r="AE467" s="47"/>
      <c r="AF467" s="47"/>
      <c r="AG467" s="47"/>
      <c r="AH467" s="47"/>
      <c r="AI467" s="47"/>
    </row>
    <row r="468" spans="1:35">
      <c r="A468" s="47"/>
      <c r="B468" s="47"/>
      <c r="C468" s="47"/>
      <c r="D468" s="47"/>
      <c r="E468" s="47"/>
      <c r="F468" s="47"/>
      <c r="G468" s="47"/>
      <c r="H468" s="47"/>
      <c r="I468" s="47"/>
      <c r="J468" s="47"/>
      <c r="K468" s="47"/>
      <c r="L468" s="47"/>
      <c r="M468" s="47"/>
      <c r="N468" s="47"/>
      <c r="O468" s="47"/>
      <c r="P468" s="47"/>
      <c r="Q468" s="47"/>
      <c r="R468" s="47"/>
      <c r="S468" s="47"/>
      <c r="T468" s="47"/>
      <c r="U468" s="47"/>
      <c r="V468" s="47"/>
      <c r="W468" s="47"/>
      <c r="X468" s="47"/>
      <c r="Y468" s="47"/>
      <c r="Z468" s="47"/>
      <c r="AA468" s="47"/>
      <c r="AB468" s="47"/>
      <c r="AC468" s="47"/>
      <c r="AD468" s="47"/>
      <c r="AE468" s="47"/>
      <c r="AF468" s="47"/>
      <c r="AG468" s="47"/>
      <c r="AH468" s="47"/>
      <c r="AI468" s="47"/>
    </row>
    <row r="469" spans="1:35">
      <c r="A469" s="47"/>
      <c r="B469" s="47"/>
      <c r="C469" s="47"/>
      <c r="D469" s="47"/>
      <c r="E469" s="47"/>
      <c r="F469" s="47"/>
      <c r="G469" s="47"/>
      <c r="H469" s="47"/>
      <c r="I469" s="47"/>
      <c r="J469" s="47"/>
      <c r="K469" s="47"/>
      <c r="L469" s="47"/>
      <c r="M469" s="47"/>
      <c r="N469" s="47"/>
      <c r="O469" s="47"/>
      <c r="P469" s="47"/>
      <c r="Q469" s="47"/>
      <c r="R469" s="47"/>
      <c r="S469" s="47"/>
      <c r="T469" s="47"/>
      <c r="U469" s="47"/>
      <c r="V469" s="47"/>
      <c r="W469" s="47"/>
      <c r="X469" s="47"/>
      <c r="Y469" s="47"/>
      <c r="Z469" s="47"/>
      <c r="AA469" s="47"/>
      <c r="AB469" s="47"/>
      <c r="AC469" s="47"/>
      <c r="AD469" s="47"/>
      <c r="AE469" s="47"/>
      <c r="AF469" s="47"/>
      <c r="AG469" s="47"/>
      <c r="AH469" s="47"/>
      <c r="AI469" s="47"/>
    </row>
    <row r="470" spans="1:35">
      <c r="A470" s="47"/>
      <c r="B470" s="47"/>
      <c r="C470" s="47"/>
      <c r="D470" s="47"/>
      <c r="E470" s="47"/>
      <c r="F470" s="47"/>
      <c r="G470" s="47"/>
      <c r="H470" s="47"/>
      <c r="I470" s="47"/>
      <c r="J470" s="47"/>
      <c r="K470" s="47"/>
      <c r="L470" s="47"/>
      <c r="M470" s="47"/>
      <c r="N470" s="47"/>
      <c r="O470" s="47"/>
      <c r="P470" s="47"/>
      <c r="Q470" s="47"/>
      <c r="R470" s="47"/>
      <c r="S470" s="47"/>
      <c r="T470" s="47"/>
      <c r="U470" s="47"/>
      <c r="V470" s="47"/>
      <c r="W470" s="47"/>
      <c r="X470" s="47"/>
      <c r="Y470" s="47"/>
      <c r="Z470" s="47"/>
      <c r="AA470" s="47"/>
      <c r="AB470" s="47"/>
      <c r="AC470" s="47"/>
      <c r="AD470" s="47"/>
      <c r="AE470" s="47"/>
      <c r="AF470" s="47"/>
      <c r="AG470" s="47"/>
      <c r="AH470" s="47"/>
      <c r="AI470" s="47"/>
    </row>
    <row r="471" spans="1:35">
      <c r="A471" s="47"/>
      <c r="B471" s="47"/>
      <c r="C471" s="47"/>
      <c r="D471" s="47"/>
      <c r="E471" s="47"/>
      <c r="F471" s="47"/>
      <c r="G471" s="47"/>
      <c r="H471" s="47"/>
      <c r="I471" s="47"/>
      <c r="J471" s="47"/>
      <c r="K471" s="47"/>
      <c r="L471" s="47"/>
      <c r="M471" s="47"/>
      <c r="N471" s="47"/>
      <c r="O471" s="47"/>
      <c r="P471" s="47"/>
      <c r="Q471" s="47"/>
      <c r="R471" s="47"/>
      <c r="S471" s="47"/>
      <c r="T471" s="47"/>
      <c r="U471" s="47"/>
      <c r="V471" s="47"/>
      <c r="W471" s="47"/>
      <c r="X471" s="47"/>
      <c r="Y471" s="47"/>
      <c r="Z471" s="47"/>
      <c r="AA471" s="47"/>
      <c r="AB471" s="47"/>
      <c r="AC471" s="47"/>
      <c r="AD471" s="47"/>
      <c r="AE471" s="47"/>
      <c r="AF471" s="47"/>
      <c r="AG471" s="47"/>
      <c r="AH471" s="47"/>
      <c r="AI471" s="47"/>
    </row>
    <row r="472" spans="1:35">
      <c r="A472" s="47"/>
      <c r="B472" s="47"/>
      <c r="C472" s="47"/>
      <c r="D472" s="47"/>
      <c r="E472" s="47"/>
      <c r="F472" s="47"/>
      <c r="G472" s="47"/>
      <c r="H472" s="47"/>
      <c r="I472" s="47"/>
      <c r="J472" s="47"/>
      <c r="K472" s="47"/>
      <c r="L472" s="47"/>
      <c r="M472" s="47"/>
      <c r="N472" s="47"/>
      <c r="O472" s="47"/>
      <c r="P472" s="47"/>
      <c r="Q472" s="47"/>
      <c r="R472" s="47"/>
      <c r="S472" s="47"/>
      <c r="T472" s="47"/>
      <c r="U472" s="47"/>
      <c r="V472" s="47"/>
      <c r="W472" s="47"/>
      <c r="X472" s="47"/>
      <c r="Y472" s="47"/>
      <c r="Z472" s="47"/>
      <c r="AA472" s="47"/>
      <c r="AB472" s="47"/>
      <c r="AC472" s="47"/>
      <c r="AD472" s="47"/>
      <c r="AE472" s="47"/>
      <c r="AF472" s="47"/>
      <c r="AG472" s="47"/>
      <c r="AH472" s="47"/>
      <c r="AI472" s="47"/>
    </row>
    <row r="473" spans="1:35">
      <c r="A473" s="47"/>
      <c r="B473" s="47"/>
      <c r="C473" s="47"/>
      <c r="D473" s="47"/>
      <c r="E473" s="47"/>
      <c r="F473" s="47"/>
      <c r="G473" s="47"/>
      <c r="H473" s="47"/>
      <c r="I473" s="47"/>
      <c r="J473" s="47"/>
      <c r="K473" s="47"/>
      <c r="L473" s="47"/>
      <c r="M473" s="47"/>
      <c r="N473" s="47"/>
      <c r="O473" s="47"/>
      <c r="P473" s="47"/>
      <c r="Q473" s="47"/>
      <c r="R473" s="47"/>
      <c r="S473" s="47"/>
      <c r="T473" s="47"/>
      <c r="U473" s="47"/>
      <c r="V473" s="47"/>
      <c r="W473" s="47"/>
      <c r="X473" s="47"/>
      <c r="Y473" s="47"/>
      <c r="Z473" s="47"/>
      <c r="AA473" s="47"/>
      <c r="AB473" s="47"/>
      <c r="AC473" s="47"/>
      <c r="AD473" s="47"/>
      <c r="AE473" s="47"/>
      <c r="AF473" s="47"/>
      <c r="AG473" s="47"/>
      <c r="AH473" s="47"/>
      <c r="AI473" s="47"/>
    </row>
    <row r="474" spans="1:35">
      <c r="A474" s="47"/>
      <c r="B474" s="47"/>
      <c r="C474" s="47"/>
      <c r="D474" s="47"/>
      <c r="E474" s="47"/>
      <c r="F474" s="47"/>
      <c r="G474" s="47"/>
      <c r="H474" s="47"/>
      <c r="I474" s="47"/>
      <c r="J474" s="47"/>
      <c r="K474" s="47"/>
      <c r="L474" s="47"/>
      <c r="M474" s="47"/>
      <c r="N474" s="47"/>
      <c r="O474" s="47"/>
      <c r="P474" s="47"/>
      <c r="Q474" s="47"/>
      <c r="R474" s="47"/>
      <c r="S474" s="47"/>
      <c r="T474" s="47"/>
      <c r="U474" s="47"/>
      <c r="V474" s="47"/>
      <c r="W474" s="47"/>
      <c r="X474" s="47"/>
      <c r="Y474" s="47"/>
      <c r="Z474" s="47"/>
      <c r="AA474" s="47"/>
      <c r="AB474" s="47"/>
      <c r="AC474" s="47"/>
      <c r="AD474" s="47"/>
      <c r="AE474" s="47"/>
      <c r="AF474" s="47"/>
      <c r="AG474" s="47"/>
      <c r="AH474" s="47"/>
      <c r="AI474" s="47"/>
    </row>
    <row r="475" spans="1:35">
      <c r="A475" s="47"/>
      <c r="B475" s="47"/>
      <c r="C475" s="47"/>
      <c r="D475" s="47"/>
      <c r="E475" s="47"/>
      <c r="F475" s="47"/>
      <c r="G475" s="47"/>
      <c r="H475" s="47"/>
      <c r="I475" s="47"/>
      <c r="J475" s="47"/>
      <c r="K475" s="47"/>
      <c r="L475" s="47"/>
      <c r="M475" s="47"/>
      <c r="N475" s="47"/>
      <c r="O475" s="47"/>
      <c r="P475" s="47"/>
      <c r="Q475" s="47"/>
      <c r="R475" s="47"/>
      <c r="S475" s="47"/>
      <c r="T475" s="47"/>
      <c r="U475" s="47"/>
      <c r="V475" s="47"/>
      <c r="W475" s="47"/>
      <c r="X475" s="47"/>
      <c r="Y475" s="47"/>
      <c r="Z475" s="47"/>
      <c r="AA475" s="47"/>
      <c r="AB475" s="47"/>
      <c r="AC475" s="47"/>
      <c r="AD475" s="47"/>
      <c r="AE475" s="47"/>
      <c r="AF475" s="47"/>
      <c r="AG475" s="47"/>
      <c r="AH475" s="47"/>
      <c r="AI475" s="47"/>
    </row>
    <row r="476" spans="1:35">
      <c r="A476" s="47"/>
      <c r="B476" s="47"/>
      <c r="C476" s="47"/>
      <c r="D476" s="47"/>
      <c r="E476" s="47"/>
      <c r="F476" s="47"/>
      <c r="G476" s="47"/>
      <c r="H476" s="47"/>
      <c r="I476" s="47"/>
      <c r="J476" s="47"/>
      <c r="K476" s="47"/>
      <c r="L476" s="47"/>
      <c r="M476" s="47"/>
      <c r="N476" s="47"/>
      <c r="O476" s="47"/>
      <c r="P476" s="47"/>
      <c r="Q476" s="47"/>
      <c r="R476" s="47"/>
      <c r="S476" s="47"/>
      <c r="T476" s="47"/>
      <c r="U476" s="47"/>
      <c r="V476" s="47"/>
      <c r="W476" s="47"/>
      <c r="X476" s="47"/>
      <c r="Y476" s="47"/>
      <c r="Z476" s="47"/>
      <c r="AA476" s="47"/>
      <c r="AB476" s="47"/>
      <c r="AC476" s="47"/>
      <c r="AD476" s="47"/>
      <c r="AE476" s="47"/>
      <c r="AF476" s="47"/>
      <c r="AG476" s="47"/>
      <c r="AH476" s="47"/>
      <c r="AI476" s="47"/>
    </row>
    <row r="477" spans="1:35">
      <c r="A477" s="47"/>
      <c r="B477" s="47"/>
      <c r="C477" s="47"/>
      <c r="D477" s="47"/>
      <c r="E477" s="47"/>
      <c r="F477" s="47"/>
      <c r="G477" s="47"/>
      <c r="H477" s="47"/>
      <c r="I477" s="47"/>
      <c r="J477" s="47"/>
      <c r="K477" s="47"/>
      <c r="L477" s="47"/>
      <c r="M477" s="47"/>
      <c r="N477" s="47"/>
      <c r="O477" s="47"/>
      <c r="P477" s="47"/>
      <c r="Q477" s="47"/>
      <c r="R477" s="47"/>
      <c r="S477" s="47"/>
      <c r="T477" s="47"/>
      <c r="U477" s="47"/>
      <c r="V477" s="47"/>
      <c r="W477" s="47"/>
      <c r="X477" s="47"/>
      <c r="Y477" s="47"/>
      <c r="Z477" s="47"/>
      <c r="AA477" s="47"/>
      <c r="AB477" s="47"/>
      <c r="AC477" s="47"/>
      <c r="AD477" s="47"/>
      <c r="AE477" s="47"/>
      <c r="AF477" s="47"/>
      <c r="AG477" s="47"/>
      <c r="AH477" s="47"/>
      <c r="AI477" s="47"/>
    </row>
    <row r="478" spans="1:35">
      <c r="A478" s="47"/>
      <c r="B478" s="47"/>
      <c r="C478" s="47"/>
      <c r="D478" s="47"/>
      <c r="E478" s="47"/>
      <c r="F478" s="47"/>
      <c r="G478" s="47"/>
      <c r="H478" s="47"/>
      <c r="I478" s="47"/>
      <c r="J478" s="47"/>
      <c r="K478" s="47"/>
      <c r="L478" s="47"/>
      <c r="M478" s="47"/>
      <c r="N478" s="47"/>
      <c r="O478" s="47"/>
      <c r="P478" s="47"/>
      <c r="Q478" s="47"/>
      <c r="R478" s="47"/>
      <c r="S478" s="47"/>
      <c r="T478" s="47"/>
      <c r="U478" s="47"/>
      <c r="V478" s="47"/>
      <c r="W478" s="47"/>
      <c r="X478" s="47"/>
      <c r="Y478" s="47"/>
      <c r="Z478" s="47"/>
      <c r="AA478" s="47"/>
      <c r="AB478" s="47"/>
      <c r="AC478" s="47"/>
      <c r="AD478" s="47"/>
      <c r="AE478" s="47"/>
      <c r="AF478" s="47"/>
      <c r="AG478" s="47"/>
      <c r="AH478" s="47"/>
      <c r="AI478" s="47"/>
    </row>
    <row r="479" spans="1:35">
      <c r="A479" s="47"/>
      <c r="B479" s="47"/>
      <c r="C479" s="47"/>
      <c r="D479" s="47"/>
      <c r="E479" s="47"/>
      <c r="F479" s="47"/>
      <c r="G479" s="47"/>
      <c r="H479" s="47"/>
      <c r="I479" s="47"/>
      <c r="J479" s="47"/>
      <c r="K479" s="47"/>
      <c r="L479" s="47"/>
      <c r="M479" s="47"/>
      <c r="N479" s="47"/>
      <c r="O479" s="47"/>
      <c r="P479" s="47"/>
      <c r="Q479" s="47"/>
      <c r="R479" s="47"/>
      <c r="S479" s="47"/>
      <c r="T479" s="47"/>
      <c r="U479" s="47"/>
      <c r="V479" s="47"/>
      <c r="W479" s="47"/>
      <c r="X479" s="47"/>
      <c r="Y479" s="47"/>
      <c r="Z479" s="47"/>
      <c r="AA479" s="47"/>
      <c r="AB479" s="47"/>
      <c r="AC479" s="47"/>
      <c r="AD479" s="47"/>
      <c r="AE479" s="47"/>
      <c r="AF479" s="47"/>
      <c r="AG479" s="47"/>
      <c r="AH479" s="47"/>
      <c r="AI479" s="47"/>
    </row>
    <row r="480" spans="1:35">
      <c r="A480" s="47"/>
      <c r="B480" s="47"/>
      <c r="C480" s="47"/>
      <c r="D480" s="47"/>
      <c r="E480" s="47"/>
      <c r="F480" s="47"/>
      <c r="G480" s="47"/>
      <c r="H480" s="47"/>
      <c r="I480" s="47"/>
      <c r="J480" s="47"/>
      <c r="K480" s="47"/>
      <c r="L480" s="47"/>
      <c r="M480" s="47"/>
      <c r="N480" s="47"/>
      <c r="O480" s="47"/>
      <c r="P480" s="47"/>
      <c r="Q480" s="47"/>
      <c r="R480" s="47"/>
      <c r="S480" s="47"/>
      <c r="T480" s="47"/>
      <c r="U480" s="47"/>
      <c r="V480" s="47"/>
      <c r="W480" s="47"/>
      <c r="X480" s="47"/>
      <c r="Y480" s="47"/>
      <c r="Z480" s="47"/>
      <c r="AA480" s="47"/>
      <c r="AB480" s="47"/>
      <c r="AC480" s="47"/>
      <c r="AD480" s="47"/>
      <c r="AE480" s="47"/>
      <c r="AF480" s="47"/>
      <c r="AG480" s="47"/>
      <c r="AH480" s="47"/>
      <c r="AI480" s="47"/>
    </row>
    <row r="481" spans="1:35">
      <c r="A481" s="47"/>
      <c r="B481" s="47"/>
      <c r="C481" s="47"/>
      <c r="D481" s="47"/>
      <c r="E481" s="47"/>
      <c r="F481" s="47"/>
      <c r="G481" s="47"/>
      <c r="H481" s="47"/>
      <c r="I481" s="47"/>
      <c r="J481" s="47"/>
      <c r="K481" s="47"/>
      <c r="L481" s="47"/>
      <c r="M481" s="47"/>
      <c r="N481" s="47"/>
      <c r="O481" s="47"/>
      <c r="P481" s="47"/>
      <c r="Q481" s="47"/>
      <c r="R481" s="47"/>
      <c r="S481" s="47"/>
      <c r="T481" s="47"/>
      <c r="U481" s="47"/>
      <c r="V481" s="47"/>
      <c r="W481" s="47"/>
      <c r="X481" s="47"/>
      <c r="Y481" s="47"/>
      <c r="Z481" s="47"/>
      <c r="AA481" s="47"/>
      <c r="AB481" s="47"/>
      <c r="AC481" s="47"/>
      <c r="AD481" s="47"/>
      <c r="AE481" s="47"/>
      <c r="AF481" s="47"/>
      <c r="AG481" s="47"/>
      <c r="AH481" s="47"/>
      <c r="AI481" s="47"/>
    </row>
    <row r="482" spans="1:35">
      <c r="A482" s="47"/>
      <c r="B482" s="47"/>
      <c r="C482" s="47"/>
      <c r="D482" s="47"/>
      <c r="E482" s="47"/>
      <c r="F482" s="47"/>
      <c r="G482" s="47"/>
      <c r="H482" s="47"/>
      <c r="I482" s="47"/>
      <c r="J482" s="47"/>
      <c r="K482" s="47"/>
      <c r="L482" s="47"/>
      <c r="M482" s="47"/>
      <c r="N482" s="47"/>
      <c r="O482" s="47"/>
      <c r="P482" s="47"/>
      <c r="Q482" s="47"/>
      <c r="R482" s="47"/>
      <c r="S482" s="47"/>
      <c r="T482" s="47"/>
      <c r="U482" s="47"/>
      <c r="V482" s="47"/>
      <c r="W482" s="47"/>
      <c r="X482" s="47"/>
      <c r="Y482" s="47"/>
      <c r="Z482" s="47"/>
      <c r="AA482" s="47"/>
      <c r="AB482" s="47"/>
      <c r="AC482" s="47"/>
      <c r="AD482" s="47"/>
      <c r="AE482" s="47"/>
      <c r="AF482" s="47"/>
      <c r="AG482" s="47"/>
      <c r="AH482" s="47"/>
      <c r="AI482" s="47"/>
    </row>
    <row r="483" spans="1:35">
      <c r="A483" s="47"/>
      <c r="B483" s="47"/>
      <c r="C483" s="47"/>
      <c r="D483" s="47"/>
      <c r="E483" s="47"/>
      <c r="F483" s="47"/>
      <c r="G483" s="47"/>
      <c r="H483" s="47"/>
      <c r="I483" s="47"/>
      <c r="J483" s="47"/>
      <c r="K483" s="47"/>
      <c r="L483" s="47"/>
      <c r="M483" s="47"/>
      <c r="N483" s="47"/>
      <c r="O483" s="47"/>
      <c r="P483" s="47"/>
      <c r="Q483" s="47"/>
      <c r="R483" s="47"/>
      <c r="S483" s="47"/>
      <c r="T483" s="47"/>
      <c r="U483" s="47"/>
      <c r="V483" s="47"/>
      <c r="W483" s="47"/>
      <c r="X483" s="47"/>
      <c r="Y483" s="47"/>
      <c r="Z483" s="47"/>
      <c r="AA483" s="47"/>
      <c r="AB483" s="47"/>
      <c r="AC483" s="47"/>
      <c r="AD483" s="47"/>
      <c r="AE483" s="47"/>
      <c r="AF483" s="47"/>
      <c r="AG483" s="47"/>
      <c r="AH483" s="47"/>
      <c r="AI483" s="47"/>
    </row>
    <row r="484" spans="1:35">
      <c r="A484" s="47"/>
      <c r="B484" s="47"/>
      <c r="C484" s="47"/>
      <c r="D484" s="47"/>
      <c r="E484" s="47"/>
      <c r="F484" s="47"/>
      <c r="G484" s="47"/>
      <c r="H484" s="47"/>
      <c r="I484" s="47"/>
      <c r="J484" s="47"/>
      <c r="K484" s="47"/>
      <c r="L484" s="47"/>
      <c r="M484" s="47"/>
      <c r="N484" s="47"/>
      <c r="O484" s="47"/>
      <c r="P484" s="47"/>
      <c r="Q484" s="47"/>
      <c r="R484" s="47"/>
      <c r="S484" s="47"/>
      <c r="T484" s="47"/>
      <c r="U484" s="47"/>
      <c r="V484" s="47"/>
      <c r="W484" s="47"/>
      <c r="X484" s="47"/>
      <c r="Y484" s="47"/>
      <c r="Z484" s="47"/>
      <c r="AA484" s="47"/>
      <c r="AB484" s="47"/>
      <c r="AC484" s="47"/>
      <c r="AD484" s="47"/>
      <c r="AE484" s="47"/>
      <c r="AF484" s="47"/>
      <c r="AG484" s="47"/>
      <c r="AH484" s="47"/>
      <c r="AI484" s="47"/>
    </row>
    <row r="485" spans="1:35">
      <c r="A485" s="47"/>
      <c r="B485" s="47"/>
      <c r="C485" s="47"/>
      <c r="D485" s="47"/>
      <c r="E485" s="47"/>
      <c r="F485" s="47"/>
      <c r="G485" s="47"/>
      <c r="H485" s="47"/>
      <c r="I485" s="47"/>
      <c r="J485" s="47"/>
      <c r="K485" s="47"/>
      <c r="L485" s="47"/>
      <c r="M485" s="47"/>
      <c r="N485" s="47"/>
      <c r="O485" s="47"/>
      <c r="P485" s="47"/>
      <c r="Q485" s="47"/>
      <c r="R485" s="47"/>
      <c r="S485" s="47"/>
      <c r="T485" s="47"/>
      <c r="U485" s="47"/>
      <c r="V485" s="47"/>
      <c r="W485" s="47"/>
      <c r="X485" s="47"/>
      <c r="Y485" s="47"/>
      <c r="Z485" s="47"/>
      <c r="AA485" s="47"/>
      <c r="AB485" s="47"/>
      <c r="AC485" s="47"/>
      <c r="AD485" s="47"/>
      <c r="AE485" s="47"/>
      <c r="AF485" s="47"/>
      <c r="AG485" s="47"/>
      <c r="AH485" s="47"/>
      <c r="AI485" s="47"/>
    </row>
    <row r="486" spans="1:35">
      <c r="A486" s="47"/>
      <c r="B486" s="47"/>
      <c r="C486" s="47"/>
      <c r="D486" s="47"/>
      <c r="E486" s="47"/>
      <c r="F486" s="47"/>
      <c r="G486" s="47"/>
      <c r="H486" s="47"/>
      <c r="I486" s="47"/>
      <c r="J486" s="47"/>
      <c r="K486" s="47"/>
      <c r="L486" s="47"/>
      <c r="M486" s="47"/>
      <c r="N486" s="47"/>
      <c r="O486" s="47"/>
      <c r="P486" s="47"/>
      <c r="Q486" s="47"/>
      <c r="R486" s="47"/>
      <c r="S486" s="47"/>
      <c r="T486" s="47"/>
      <c r="U486" s="47"/>
      <c r="V486" s="47"/>
      <c r="W486" s="47"/>
      <c r="X486" s="47"/>
      <c r="Y486" s="47"/>
      <c r="Z486" s="47"/>
      <c r="AA486" s="47"/>
      <c r="AB486" s="47"/>
      <c r="AC486" s="47"/>
      <c r="AD486" s="47"/>
      <c r="AE486" s="47"/>
      <c r="AF486" s="47"/>
      <c r="AG486" s="47"/>
      <c r="AH486" s="47"/>
      <c r="AI486" s="47"/>
    </row>
    <row r="487" spans="1:35">
      <c r="A487" s="47"/>
      <c r="B487" s="47"/>
      <c r="C487" s="47"/>
      <c r="D487" s="47"/>
      <c r="E487" s="47"/>
      <c r="F487" s="47"/>
      <c r="G487" s="47"/>
      <c r="H487" s="47"/>
      <c r="I487" s="47"/>
      <c r="J487" s="47"/>
      <c r="K487" s="47"/>
      <c r="L487" s="47"/>
      <c r="M487" s="47"/>
      <c r="N487" s="47"/>
      <c r="O487" s="47"/>
      <c r="P487" s="47"/>
      <c r="Q487" s="47"/>
      <c r="R487" s="47"/>
      <c r="S487" s="47"/>
      <c r="T487" s="47"/>
      <c r="U487" s="47"/>
      <c r="V487" s="47"/>
      <c r="W487" s="47"/>
      <c r="X487" s="47"/>
      <c r="Y487" s="47"/>
      <c r="Z487" s="47"/>
      <c r="AA487" s="47"/>
      <c r="AB487" s="47"/>
      <c r="AC487" s="47"/>
      <c r="AD487" s="47"/>
      <c r="AE487" s="47"/>
      <c r="AF487" s="47"/>
      <c r="AG487" s="47"/>
      <c r="AH487" s="47"/>
      <c r="AI487" s="47"/>
    </row>
    <row r="488" spans="1:35">
      <c r="A488" s="47"/>
      <c r="B488" s="47"/>
      <c r="C488" s="47"/>
      <c r="D488" s="47"/>
      <c r="E488" s="47"/>
      <c r="F488" s="47"/>
      <c r="G488" s="47"/>
      <c r="H488" s="47"/>
      <c r="I488" s="47"/>
      <c r="J488" s="47"/>
      <c r="K488" s="47"/>
      <c r="L488" s="47"/>
      <c r="M488" s="47"/>
      <c r="N488" s="47"/>
      <c r="O488" s="47"/>
      <c r="P488" s="47"/>
      <c r="Q488" s="47"/>
      <c r="R488" s="47"/>
      <c r="S488" s="47"/>
      <c r="T488" s="47"/>
      <c r="U488" s="47"/>
      <c r="V488" s="47"/>
      <c r="W488" s="47"/>
      <c r="X488" s="47"/>
      <c r="Y488" s="47"/>
      <c r="Z488" s="47"/>
      <c r="AA488" s="47"/>
      <c r="AB488" s="47"/>
      <c r="AC488" s="47"/>
      <c r="AD488" s="47"/>
      <c r="AE488" s="47"/>
      <c r="AF488" s="47"/>
      <c r="AG488" s="47"/>
      <c r="AH488" s="47"/>
      <c r="AI488" s="47"/>
    </row>
    <row r="489" spans="1:35">
      <c r="A489" s="47"/>
      <c r="B489" s="47"/>
      <c r="C489" s="47"/>
      <c r="D489" s="47"/>
      <c r="E489" s="47"/>
      <c r="F489" s="47"/>
      <c r="G489" s="47"/>
      <c r="H489" s="47"/>
      <c r="I489" s="47"/>
      <c r="J489" s="47"/>
      <c r="K489" s="47"/>
      <c r="L489" s="47"/>
      <c r="M489" s="47"/>
      <c r="N489" s="47"/>
      <c r="O489" s="47"/>
      <c r="P489" s="47"/>
      <c r="Q489" s="47"/>
      <c r="R489" s="47"/>
      <c r="S489" s="47"/>
      <c r="T489" s="47"/>
      <c r="U489" s="47"/>
      <c r="V489" s="47"/>
      <c r="W489" s="47"/>
      <c r="X489" s="47"/>
      <c r="Y489" s="47"/>
      <c r="Z489" s="47"/>
      <c r="AA489" s="47"/>
      <c r="AB489" s="47"/>
      <c r="AC489" s="47"/>
      <c r="AD489" s="47"/>
      <c r="AE489" s="47"/>
      <c r="AF489" s="47"/>
      <c r="AG489" s="47"/>
      <c r="AH489" s="47"/>
      <c r="AI489" s="47"/>
    </row>
    <row r="490" spans="1:35">
      <c r="A490" s="47"/>
      <c r="B490" s="47"/>
      <c r="C490" s="47"/>
      <c r="D490" s="47"/>
      <c r="E490" s="47"/>
      <c r="F490" s="47"/>
      <c r="G490" s="47"/>
      <c r="H490" s="47"/>
      <c r="I490" s="47"/>
      <c r="J490" s="47"/>
      <c r="K490" s="47"/>
      <c r="L490" s="47"/>
      <c r="M490" s="47"/>
      <c r="N490" s="47"/>
      <c r="O490" s="47"/>
      <c r="P490" s="47"/>
      <c r="Q490" s="47"/>
      <c r="R490" s="47"/>
      <c r="S490" s="47"/>
      <c r="T490" s="47"/>
      <c r="U490" s="47"/>
      <c r="V490" s="47"/>
      <c r="W490" s="47"/>
      <c r="X490" s="47"/>
      <c r="Y490" s="47"/>
      <c r="Z490" s="47"/>
      <c r="AA490" s="47"/>
      <c r="AB490" s="47"/>
      <c r="AC490" s="47"/>
      <c r="AD490" s="47"/>
      <c r="AE490" s="47"/>
      <c r="AF490" s="47"/>
      <c r="AG490" s="47"/>
      <c r="AH490" s="47"/>
      <c r="AI490" s="47"/>
    </row>
    <row r="491" spans="1:35">
      <c r="A491" s="47"/>
      <c r="B491" s="47"/>
      <c r="C491" s="47"/>
      <c r="D491" s="47"/>
      <c r="E491" s="47"/>
      <c r="F491" s="47"/>
      <c r="G491" s="47"/>
      <c r="H491" s="47"/>
      <c r="I491" s="47"/>
      <c r="J491" s="47"/>
      <c r="K491" s="47"/>
      <c r="L491" s="47"/>
      <c r="M491" s="47"/>
      <c r="N491" s="47"/>
      <c r="O491" s="47"/>
      <c r="P491" s="47"/>
      <c r="Q491" s="47"/>
      <c r="R491" s="47"/>
      <c r="S491" s="47"/>
      <c r="T491" s="47"/>
      <c r="U491" s="47"/>
      <c r="V491" s="47"/>
      <c r="W491" s="47"/>
      <c r="X491" s="47"/>
      <c r="Y491" s="47"/>
      <c r="Z491" s="47"/>
      <c r="AA491" s="47"/>
      <c r="AB491" s="47"/>
      <c r="AC491" s="47"/>
      <c r="AD491" s="47"/>
      <c r="AE491" s="47"/>
      <c r="AF491" s="47"/>
      <c r="AG491" s="47"/>
      <c r="AH491" s="47"/>
      <c r="AI491" s="47"/>
    </row>
    <row r="492" spans="1:35">
      <c r="A492" s="47"/>
      <c r="B492" s="47"/>
      <c r="C492" s="47"/>
      <c r="D492" s="47"/>
      <c r="E492" s="47"/>
      <c r="F492" s="47"/>
      <c r="G492" s="47"/>
      <c r="H492" s="47"/>
      <c r="I492" s="47"/>
      <c r="J492" s="47"/>
      <c r="K492" s="47"/>
      <c r="L492" s="47"/>
      <c r="M492" s="47"/>
      <c r="N492" s="47"/>
      <c r="O492" s="47"/>
      <c r="P492" s="47"/>
      <c r="Q492" s="47"/>
      <c r="R492" s="47"/>
      <c r="S492" s="47"/>
      <c r="T492" s="47"/>
      <c r="U492" s="47"/>
      <c r="V492" s="47"/>
      <c r="W492" s="47"/>
      <c r="X492" s="47"/>
      <c r="Y492" s="47"/>
      <c r="Z492" s="47"/>
      <c r="AA492" s="47"/>
      <c r="AB492" s="47"/>
      <c r="AC492" s="47"/>
      <c r="AD492" s="47"/>
      <c r="AE492" s="47"/>
      <c r="AF492" s="47"/>
      <c r="AG492" s="47"/>
      <c r="AH492" s="47"/>
      <c r="AI492" s="47"/>
    </row>
    <row r="493" spans="1:35">
      <c r="A493" s="47"/>
      <c r="B493" s="47"/>
      <c r="C493" s="47"/>
      <c r="D493" s="47"/>
      <c r="E493" s="47"/>
      <c r="F493" s="47"/>
      <c r="G493" s="47"/>
      <c r="H493" s="47"/>
      <c r="I493" s="47"/>
      <c r="J493" s="47"/>
      <c r="K493" s="47"/>
      <c r="L493" s="47"/>
      <c r="M493" s="47"/>
      <c r="N493" s="47"/>
      <c r="O493" s="47"/>
      <c r="P493" s="47"/>
      <c r="Q493" s="47"/>
      <c r="R493" s="47"/>
      <c r="S493" s="47"/>
      <c r="T493" s="47"/>
      <c r="U493" s="47"/>
      <c r="V493" s="47"/>
      <c r="W493" s="47"/>
      <c r="X493" s="47"/>
      <c r="Y493" s="47"/>
      <c r="Z493" s="47"/>
      <c r="AA493" s="47"/>
      <c r="AB493" s="47"/>
      <c r="AC493" s="47"/>
      <c r="AD493" s="47"/>
      <c r="AE493" s="47"/>
      <c r="AF493" s="47"/>
      <c r="AG493" s="47"/>
      <c r="AH493" s="47"/>
      <c r="AI493" s="47"/>
    </row>
    <row r="494" spans="1:35">
      <c r="A494" s="47"/>
      <c r="B494" s="47"/>
      <c r="C494" s="47"/>
      <c r="D494" s="47"/>
      <c r="E494" s="47"/>
      <c r="F494" s="47"/>
      <c r="G494" s="47"/>
      <c r="H494" s="47"/>
      <c r="I494" s="47"/>
      <c r="J494" s="47"/>
      <c r="K494" s="47"/>
      <c r="L494" s="47"/>
      <c r="M494" s="47"/>
      <c r="N494" s="47"/>
      <c r="O494" s="47"/>
      <c r="P494" s="47"/>
      <c r="Q494" s="47"/>
      <c r="R494" s="47"/>
      <c r="S494" s="47"/>
      <c r="T494" s="47"/>
      <c r="U494" s="47"/>
      <c r="V494" s="47"/>
      <c r="W494" s="47"/>
      <c r="X494" s="47"/>
      <c r="Y494" s="47"/>
      <c r="Z494" s="47"/>
      <c r="AA494" s="47"/>
      <c r="AB494" s="47"/>
      <c r="AC494" s="47"/>
      <c r="AD494" s="47"/>
      <c r="AE494" s="47"/>
      <c r="AF494" s="47"/>
      <c r="AG494" s="47"/>
      <c r="AH494" s="47"/>
      <c r="AI494" s="47"/>
    </row>
    <row r="495" spans="1:35">
      <c r="A495" s="47"/>
      <c r="B495" s="47"/>
      <c r="C495" s="47"/>
      <c r="D495" s="47"/>
      <c r="E495" s="47"/>
      <c r="F495" s="47"/>
      <c r="G495" s="47"/>
      <c r="H495" s="47"/>
      <c r="I495" s="47"/>
      <c r="J495" s="47"/>
      <c r="K495" s="47"/>
      <c r="L495" s="47"/>
      <c r="M495" s="47"/>
      <c r="N495" s="47"/>
      <c r="O495" s="47"/>
      <c r="P495" s="47"/>
      <c r="Q495" s="47"/>
      <c r="R495" s="47"/>
      <c r="S495" s="47"/>
      <c r="T495" s="47"/>
      <c r="U495" s="47"/>
      <c r="V495" s="47"/>
      <c r="W495" s="47"/>
      <c r="X495" s="47"/>
      <c r="Y495" s="47"/>
      <c r="Z495" s="47"/>
      <c r="AA495" s="47"/>
      <c r="AB495" s="47"/>
      <c r="AC495" s="47"/>
      <c r="AD495" s="47"/>
      <c r="AE495" s="47"/>
      <c r="AF495" s="47"/>
      <c r="AG495" s="47"/>
      <c r="AH495" s="47"/>
      <c r="AI495" s="47"/>
    </row>
    <row r="496" spans="1:35">
      <c r="A496" s="47"/>
      <c r="B496" s="47"/>
      <c r="C496" s="47"/>
      <c r="D496" s="47"/>
      <c r="E496" s="47"/>
      <c r="F496" s="47"/>
      <c r="G496" s="47"/>
      <c r="H496" s="47"/>
      <c r="I496" s="47"/>
      <c r="J496" s="47"/>
      <c r="K496" s="47"/>
      <c r="L496" s="47"/>
      <c r="M496" s="47"/>
      <c r="N496" s="47"/>
      <c r="O496" s="47"/>
      <c r="P496" s="47"/>
      <c r="Q496" s="47"/>
      <c r="R496" s="47"/>
      <c r="S496" s="47"/>
      <c r="T496" s="47"/>
      <c r="U496" s="47"/>
      <c r="V496" s="47"/>
      <c r="W496" s="47"/>
      <c r="X496" s="47"/>
      <c r="Y496" s="47"/>
      <c r="Z496" s="47"/>
      <c r="AA496" s="47"/>
      <c r="AB496" s="47"/>
      <c r="AC496" s="47"/>
      <c r="AD496" s="47"/>
      <c r="AE496" s="47"/>
      <c r="AF496" s="47"/>
      <c r="AG496" s="47"/>
      <c r="AH496" s="47"/>
      <c r="AI496" s="47"/>
    </row>
    <row r="497" spans="1:35">
      <c r="A497" s="47"/>
      <c r="B497" s="47"/>
      <c r="C497" s="47"/>
      <c r="D497" s="47"/>
      <c r="E497" s="47"/>
      <c r="F497" s="47"/>
      <c r="G497" s="47"/>
      <c r="H497" s="47"/>
      <c r="I497" s="47"/>
      <c r="J497" s="47"/>
      <c r="K497" s="47"/>
      <c r="L497" s="47"/>
      <c r="M497" s="47"/>
      <c r="N497" s="47"/>
      <c r="O497" s="47"/>
      <c r="P497" s="47"/>
      <c r="Q497" s="47"/>
      <c r="R497" s="47"/>
      <c r="S497" s="47"/>
      <c r="T497" s="47"/>
      <c r="U497" s="47"/>
      <c r="V497" s="47"/>
      <c r="W497" s="47"/>
      <c r="X497" s="47"/>
      <c r="Y497" s="47"/>
      <c r="Z497" s="47"/>
      <c r="AA497" s="47"/>
      <c r="AB497" s="47"/>
      <c r="AC497" s="47"/>
      <c r="AD497" s="47"/>
      <c r="AE497" s="47"/>
      <c r="AF497" s="47"/>
      <c r="AG497" s="47"/>
      <c r="AH497" s="47"/>
      <c r="AI497" s="47"/>
    </row>
    <row r="498" spans="1:35">
      <c r="A498" s="47"/>
      <c r="B498" s="47"/>
      <c r="C498" s="47"/>
      <c r="D498" s="47"/>
      <c r="E498" s="47"/>
      <c r="F498" s="47"/>
      <c r="G498" s="47"/>
      <c r="H498" s="47"/>
      <c r="I498" s="47"/>
      <c r="J498" s="47"/>
      <c r="K498" s="47"/>
      <c r="L498" s="47"/>
      <c r="M498" s="47"/>
      <c r="N498" s="47"/>
      <c r="O498" s="47"/>
      <c r="P498" s="47"/>
      <c r="Q498" s="47"/>
      <c r="R498" s="47"/>
      <c r="S498" s="47"/>
      <c r="T498" s="47"/>
      <c r="U498" s="47"/>
      <c r="V498" s="47"/>
      <c r="W498" s="47"/>
      <c r="X498" s="47"/>
      <c r="Y498" s="47"/>
      <c r="Z498" s="47"/>
      <c r="AA498" s="47"/>
      <c r="AB498" s="47"/>
      <c r="AC498" s="47"/>
      <c r="AD498" s="47"/>
      <c r="AE498" s="47"/>
      <c r="AF498" s="47"/>
      <c r="AG498" s="47"/>
      <c r="AH498" s="47"/>
      <c r="AI498" s="47"/>
    </row>
    <row r="499" spans="1:35">
      <c r="A499" s="47"/>
      <c r="B499" s="47"/>
      <c r="C499" s="47"/>
      <c r="D499" s="47"/>
      <c r="E499" s="47"/>
      <c r="F499" s="47"/>
      <c r="G499" s="47"/>
      <c r="H499" s="47"/>
      <c r="I499" s="47"/>
      <c r="J499" s="47"/>
      <c r="K499" s="47"/>
      <c r="L499" s="47"/>
      <c r="M499" s="47"/>
      <c r="N499" s="47"/>
      <c r="O499" s="47"/>
      <c r="P499" s="47"/>
      <c r="Q499" s="47"/>
      <c r="R499" s="47"/>
      <c r="S499" s="47"/>
      <c r="T499" s="47"/>
      <c r="U499" s="47"/>
      <c r="V499" s="47"/>
      <c r="W499" s="47"/>
      <c r="X499" s="47"/>
      <c r="Y499" s="47"/>
      <c r="Z499" s="47"/>
      <c r="AA499" s="47"/>
      <c r="AB499" s="47"/>
      <c r="AC499" s="47"/>
      <c r="AD499" s="47"/>
      <c r="AE499" s="47"/>
      <c r="AF499" s="47"/>
      <c r="AG499" s="47"/>
      <c r="AH499" s="47"/>
      <c r="AI499" s="47"/>
    </row>
    <row r="500" spans="1:35">
      <c r="A500" s="47"/>
      <c r="B500" s="47"/>
      <c r="C500" s="47"/>
      <c r="D500" s="47"/>
      <c r="E500" s="47"/>
      <c r="F500" s="47"/>
      <c r="G500" s="47"/>
      <c r="H500" s="47"/>
      <c r="I500" s="47"/>
      <c r="J500" s="47"/>
      <c r="K500" s="47"/>
      <c r="L500" s="47"/>
      <c r="M500" s="47"/>
      <c r="N500" s="47"/>
      <c r="O500" s="47"/>
      <c r="P500" s="47"/>
      <c r="Q500" s="47"/>
      <c r="R500" s="47"/>
      <c r="S500" s="47"/>
      <c r="T500" s="47"/>
      <c r="U500" s="47"/>
      <c r="V500" s="47"/>
      <c r="W500" s="47"/>
      <c r="X500" s="47"/>
      <c r="Y500" s="47"/>
      <c r="Z500" s="47"/>
      <c r="AA500" s="47"/>
      <c r="AB500" s="47"/>
      <c r="AC500" s="47"/>
      <c r="AD500" s="47"/>
      <c r="AE500" s="47"/>
      <c r="AF500" s="47"/>
      <c r="AG500" s="47"/>
      <c r="AH500" s="47"/>
      <c r="AI500" s="47"/>
    </row>
    <row r="501" spans="1:35">
      <c r="A501" s="47"/>
      <c r="B501" s="47"/>
      <c r="C501" s="47"/>
      <c r="D501" s="47"/>
      <c r="E501" s="47"/>
      <c r="F501" s="47"/>
      <c r="G501" s="47"/>
      <c r="H501" s="47"/>
      <c r="I501" s="47"/>
      <c r="J501" s="47"/>
      <c r="K501" s="47"/>
      <c r="L501" s="47"/>
      <c r="M501" s="47"/>
      <c r="N501" s="47"/>
      <c r="O501" s="47"/>
      <c r="P501" s="47"/>
      <c r="Q501" s="47"/>
      <c r="R501" s="47"/>
      <c r="S501" s="47"/>
      <c r="T501" s="47"/>
      <c r="U501" s="47"/>
      <c r="V501" s="47"/>
      <c r="W501" s="47"/>
      <c r="X501" s="47"/>
      <c r="Y501" s="47"/>
      <c r="Z501" s="47"/>
      <c r="AA501" s="47"/>
      <c r="AB501" s="47"/>
      <c r="AC501" s="47"/>
      <c r="AD501" s="47"/>
      <c r="AE501" s="47"/>
      <c r="AF501" s="47"/>
      <c r="AG501" s="47"/>
      <c r="AH501" s="47"/>
      <c r="AI501" s="47"/>
    </row>
    <row r="502" spans="1:35">
      <c r="A502" s="47"/>
      <c r="B502" s="47"/>
      <c r="C502" s="47"/>
      <c r="D502" s="47"/>
      <c r="E502" s="47"/>
      <c r="F502" s="47"/>
      <c r="G502" s="47"/>
      <c r="H502" s="47"/>
      <c r="I502" s="47"/>
      <c r="J502" s="47"/>
      <c r="K502" s="47"/>
      <c r="L502" s="47"/>
      <c r="M502" s="47"/>
      <c r="N502" s="47"/>
      <c r="O502" s="47"/>
      <c r="P502" s="47"/>
      <c r="Q502" s="47"/>
      <c r="R502" s="47"/>
      <c r="S502" s="47"/>
      <c r="T502" s="47"/>
      <c r="U502" s="47"/>
      <c r="V502" s="47"/>
      <c r="W502" s="47"/>
      <c r="X502" s="47"/>
      <c r="Y502" s="47"/>
      <c r="Z502" s="47"/>
      <c r="AA502" s="47"/>
      <c r="AB502" s="47"/>
      <c r="AC502" s="47"/>
      <c r="AD502" s="47"/>
      <c r="AE502" s="47"/>
      <c r="AF502" s="47"/>
      <c r="AG502" s="47"/>
      <c r="AH502" s="47"/>
      <c r="AI502" s="47"/>
    </row>
    <row r="503" spans="1:35">
      <c r="A503" s="47"/>
      <c r="B503" s="47"/>
      <c r="C503" s="47"/>
      <c r="D503" s="47"/>
      <c r="E503" s="47"/>
      <c r="F503" s="47"/>
      <c r="G503" s="47"/>
      <c r="H503" s="47"/>
      <c r="I503" s="47"/>
      <c r="J503" s="47"/>
      <c r="K503" s="47"/>
      <c r="L503" s="47"/>
      <c r="M503" s="47"/>
      <c r="N503" s="47"/>
      <c r="O503" s="47"/>
      <c r="P503" s="47"/>
      <c r="Q503" s="47"/>
      <c r="R503" s="47"/>
      <c r="S503" s="47"/>
      <c r="T503" s="47"/>
      <c r="U503" s="47"/>
      <c r="V503" s="47"/>
      <c r="W503" s="47"/>
      <c r="X503" s="47"/>
      <c r="Y503" s="47"/>
      <c r="Z503" s="47"/>
      <c r="AA503" s="47"/>
      <c r="AB503" s="47"/>
      <c r="AC503" s="47"/>
      <c r="AD503" s="47"/>
      <c r="AE503" s="47"/>
      <c r="AF503" s="47"/>
      <c r="AG503" s="47"/>
      <c r="AH503" s="47"/>
      <c r="AI503" s="47"/>
    </row>
    <row r="504" spans="1:35">
      <c r="A504" s="47"/>
      <c r="B504" s="47"/>
      <c r="C504" s="47"/>
      <c r="D504" s="47"/>
      <c r="E504" s="47"/>
      <c r="F504" s="47"/>
      <c r="G504" s="47"/>
      <c r="H504" s="47"/>
      <c r="I504" s="47"/>
      <c r="J504" s="47"/>
      <c r="K504" s="47"/>
      <c r="L504" s="47"/>
      <c r="M504" s="47"/>
      <c r="N504" s="47"/>
      <c r="O504" s="47"/>
      <c r="P504" s="47"/>
      <c r="Q504" s="47"/>
      <c r="R504" s="47"/>
      <c r="S504" s="47"/>
      <c r="T504" s="47"/>
      <c r="U504" s="47"/>
      <c r="V504" s="47"/>
      <c r="W504" s="47"/>
      <c r="X504" s="47"/>
      <c r="Y504" s="47"/>
      <c r="Z504" s="47"/>
      <c r="AA504" s="47"/>
      <c r="AB504" s="47"/>
      <c r="AC504" s="47"/>
      <c r="AD504" s="47"/>
      <c r="AE504" s="47"/>
      <c r="AF504" s="47"/>
      <c r="AG504" s="47"/>
      <c r="AH504" s="47"/>
      <c r="AI504" s="47"/>
    </row>
    <row r="505" spans="1:35">
      <c r="A505" s="47"/>
      <c r="B505" s="47"/>
      <c r="C505" s="47"/>
      <c r="D505" s="47"/>
      <c r="E505" s="47"/>
      <c r="F505" s="47"/>
      <c r="G505" s="47"/>
      <c r="H505" s="47"/>
      <c r="I505" s="47"/>
      <c r="J505" s="47"/>
      <c r="K505" s="47"/>
      <c r="L505" s="47"/>
      <c r="M505" s="47"/>
      <c r="N505" s="47"/>
      <c r="O505" s="47"/>
      <c r="P505" s="47"/>
      <c r="Q505" s="47"/>
      <c r="R505" s="47"/>
      <c r="S505" s="47"/>
      <c r="T505" s="47"/>
      <c r="U505" s="47"/>
      <c r="V505" s="47"/>
      <c r="W505" s="47"/>
      <c r="X505" s="47"/>
      <c r="Y505" s="47"/>
      <c r="Z505" s="47"/>
      <c r="AA505" s="47"/>
      <c r="AB505" s="47"/>
      <c r="AC505" s="47"/>
      <c r="AD505" s="47"/>
      <c r="AE505" s="47"/>
      <c r="AF505" s="47"/>
      <c r="AG505" s="47"/>
      <c r="AH505" s="47"/>
      <c r="AI505" s="47"/>
    </row>
    <row r="506" spans="1:35">
      <c r="A506" s="47"/>
      <c r="B506" s="47"/>
      <c r="C506" s="47"/>
      <c r="D506" s="47"/>
      <c r="E506" s="47"/>
      <c r="F506" s="47"/>
      <c r="G506" s="47"/>
      <c r="H506" s="47"/>
      <c r="I506" s="47"/>
      <c r="J506" s="47"/>
      <c r="K506" s="47"/>
      <c r="L506" s="47"/>
      <c r="M506" s="47"/>
      <c r="N506" s="47"/>
      <c r="O506" s="47"/>
      <c r="P506" s="47"/>
      <c r="Q506" s="47"/>
      <c r="R506" s="47"/>
      <c r="S506" s="47"/>
      <c r="T506" s="47"/>
      <c r="U506" s="47"/>
      <c r="V506" s="47"/>
      <c r="W506" s="47"/>
      <c r="X506" s="47"/>
      <c r="Y506" s="47"/>
      <c r="Z506" s="47"/>
      <c r="AA506" s="47"/>
      <c r="AB506" s="47"/>
      <c r="AC506" s="47"/>
      <c r="AD506" s="47"/>
      <c r="AE506" s="47"/>
      <c r="AF506" s="47"/>
      <c r="AG506" s="47"/>
      <c r="AH506" s="47"/>
      <c r="AI506" s="47"/>
    </row>
    <row r="507" spans="1:35">
      <c r="A507" s="47"/>
      <c r="B507" s="47"/>
      <c r="C507" s="47"/>
      <c r="D507" s="47"/>
      <c r="E507" s="47"/>
      <c r="F507" s="47"/>
      <c r="G507" s="47"/>
      <c r="H507" s="47"/>
      <c r="I507" s="47"/>
      <c r="J507" s="47"/>
      <c r="K507" s="47"/>
      <c r="L507" s="47"/>
      <c r="M507" s="47"/>
      <c r="N507" s="47"/>
      <c r="O507" s="47"/>
      <c r="P507" s="47"/>
      <c r="Q507" s="47"/>
      <c r="R507" s="47"/>
      <c r="S507" s="47"/>
      <c r="T507" s="47"/>
      <c r="U507" s="47"/>
      <c r="V507" s="47"/>
      <c r="W507" s="47"/>
      <c r="X507" s="47"/>
      <c r="Y507" s="47"/>
      <c r="Z507" s="47"/>
      <c r="AA507" s="47"/>
      <c r="AB507" s="47"/>
      <c r="AC507" s="47"/>
      <c r="AD507" s="47"/>
      <c r="AE507" s="47"/>
      <c r="AF507" s="47"/>
      <c r="AG507" s="47"/>
      <c r="AH507" s="47"/>
      <c r="AI507" s="47"/>
    </row>
    <row r="508" spans="1:35">
      <c r="A508" s="47"/>
      <c r="B508" s="47"/>
      <c r="C508" s="47"/>
      <c r="D508" s="47"/>
      <c r="E508" s="47"/>
      <c r="F508" s="47"/>
      <c r="G508" s="47"/>
      <c r="H508" s="47"/>
      <c r="I508" s="47"/>
      <c r="J508" s="47"/>
      <c r="K508" s="47"/>
      <c r="L508" s="47"/>
      <c r="M508" s="47"/>
      <c r="N508" s="47"/>
      <c r="O508" s="47"/>
      <c r="P508" s="47"/>
      <c r="Q508" s="47"/>
      <c r="R508" s="47"/>
      <c r="S508" s="47"/>
      <c r="T508" s="47"/>
      <c r="U508" s="47"/>
      <c r="V508" s="47"/>
      <c r="W508" s="47"/>
      <c r="X508" s="47"/>
      <c r="Y508" s="47"/>
      <c r="Z508" s="47"/>
      <c r="AA508" s="47"/>
      <c r="AB508" s="47"/>
      <c r="AC508" s="47"/>
      <c r="AD508" s="47"/>
      <c r="AE508" s="47"/>
      <c r="AF508" s="47"/>
      <c r="AG508" s="47"/>
      <c r="AH508" s="47"/>
      <c r="AI508" s="47"/>
    </row>
    <row r="509" spans="1:35">
      <c r="A509" s="47"/>
      <c r="B509" s="47"/>
      <c r="C509" s="47"/>
      <c r="D509" s="47"/>
      <c r="E509" s="47"/>
      <c r="F509" s="47"/>
      <c r="G509" s="47"/>
      <c r="H509" s="47"/>
      <c r="I509" s="47"/>
      <c r="J509" s="47"/>
      <c r="K509" s="47"/>
      <c r="L509" s="47"/>
      <c r="M509" s="47"/>
      <c r="N509" s="47"/>
      <c r="O509" s="47"/>
      <c r="P509" s="47"/>
      <c r="Q509" s="47"/>
      <c r="R509" s="47"/>
      <c r="S509" s="47"/>
      <c r="T509" s="47"/>
      <c r="U509" s="47"/>
      <c r="V509" s="47"/>
      <c r="W509" s="47"/>
      <c r="X509" s="47"/>
      <c r="Y509" s="47"/>
      <c r="Z509" s="47"/>
      <c r="AA509" s="47"/>
      <c r="AB509" s="47"/>
      <c r="AC509" s="47"/>
      <c r="AD509" s="47"/>
      <c r="AE509" s="47"/>
      <c r="AF509" s="47"/>
      <c r="AG509" s="47"/>
      <c r="AH509" s="47"/>
      <c r="AI509" s="47"/>
    </row>
    <row r="510" spans="1:35">
      <c r="A510" s="47"/>
      <c r="B510" s="47"/>
      <c r="C510" s="47"/>
      <c r="D510" s="47"/>
      <c r="E510" s="47"/>
      <c r="F510" s="47"/>
      <c r="G510" s="47"/>
      <c r="H510" s="47"/>
      <c r="I510" s="47"/>
      <c r="J510" s="47"/>
      <c r="K510" s="47"/>
      <c r="L510" s="47"/>
      <c r="M510" s="47"/>
      <c r="N510" s="47"/>
      <c r="O510" s="47"/>
      <c r="P510" s="47"/>
      <c r="Q510" s="47"/>
      <c r="R510" s="47"/>
      <c r="S510" s="47"/>
      <c r="T510" s="47"/>
      <c r="U510" s="47"/>
      <c r="V510" s="47"/>
      <c r="W510" s="47"/>
      <c r="X510" s="47"/>
      <c r="Y510" s="47"/>
      <c r="Z510" s="47"/>
      <c r="AA510" s="47"/>
      <c r="AB510" s="47"/>
      <c r="AC510" s="47"/>
      <c r="AD510" s="47"/>
      <c r="AE510" s="47"/>
      <c r="AF510" s="47"/>
      <c r="AG510" s="47"/>
      <c r="AH510" s="47"/>
      <c r="AI510" s="47"/>
    </row>
    <row r="511" spans="1:35">
      <c r="A511" s="47"/>
      <c r="B511" s="47"/>
      <c r="C511" s="47"/>
      <c r="D511" s="47"/>
      <c r="E511" s="47"/>
      <c r="F511" s="47"/>
      <c r="G511" s="47"/>
      <c r="H511" s="47"/>
      <c r="I511" s="47"/>
      <c r="J511" s="47"/>
      <c r="K511" s="47"/>
      <c r="L511" s="47"/>
      <c r="M511" s="47"/>
      <c r="N511" s="47"/>
      <c r="O511" s="47"/>
      <c r="P511" s="47"/>
      <c r="Q511" s="47"/>
      <c r="R511" s="47"/>
      <c r="S511" s="47"/>
      <c r="T511" s="47"/>
      <c r="U511" s="47"/>
      <c r="V511" s="47"/>
      <c r="W511" s="47"/>
      <c r="X511" s="47"/>
      <c r="Y511" s="47"/>
      <c r="Z511" s="47"/>
      <c r="AA511" s="47"/>
      <c r="AB511" s="47"/>
      <c r="AC511" s="47"/>
      <c r="AD511" s="47"/>
      <c r="AE511" s="47"/>
      <c r="AF511" s="47"/>
      <c r="AG511" s="47"/>
      <c r="AH511" s="47"/>
      <c r="AI511" s="47"/>
    </row>
    <row r="512" spans="1:35">
      <c r="A512" s="47"/>
      <c r="B512" s="47"/>
      <c r="C512" s="47"/>
      <c r="D512" s="47"/>
      <c r="E512" s="47"/>
      <c r="F512" s="47"/>
      <c r="G512" s="47"/>
      <c r="H512" s="47"/>
      <c r="I512" s="47"/>
      <c r="J512" s="47"/>
      <c r="K512" s="47"/>
      <c r="L512" s="47"/>
      <c r="M512" s="47"/>
      <c r="N512" s="47"/>
      <c r="O512" s="47"/>
      <c r="P512" s="47"/>
      <c r="Q512" s="47"/>
      <c r="R512" s="47"/>
      <c r="S512" s="47"/>
      <c r="T512" s="47"/>
      <c r="U512" s="47"/>
      <c r="V512" s="47"/>
      <c r="W512" s="47"/>
      <c r="X512" s="47"/>
      <c r="Y512" s="47"/>
      <c r="Z512" s="47"/>
      <c r="AA512" s="47"/>
      <c r="AB512" s="47"/>
      <c r="AC512" s="47"/>
      <c r="AD512" s="47"/>
      <c r="AE512" s="47"/>
      <c r="AF512" s="47"/>
      <c r="AG512" s="47"/>
      <c r="AH512" s="47"/>
      <c r="AI512" s="47"/>
    </row>
    <row r="513" spans="1:35">
      <c r="A513" s="47"/>
      <c r="B513" s="47"/>
      <c r="C513" s="47"/>
      <c r="D513" s="47"/>
      <c r="E513" s="47"/>
      <c r="F513" s="47"/>
      <c r="G513" s="47"/>
      <c r="H513" s="47"/>
      <c r="I513" s="47"/>
      <c r="J513" s="47"/>
      <c r="K513" s="47"/>
      <c r="L513" s="47"/>
      <c r="M513" s="47"/>
      <c r="N513" s="47"/>
      <c r="O513" s="47"/>
      <c r="P513" s="47"/>
      <c r="Q513" s="47"/>
      <c r="R513" s="47"/>
      <c r="S513" s="47"/>
      <c r="T513" s="47"/>
      <c r="U513" s="47"/>
      <c r="V513" s="47"/>
      <c r="W513" s="47"/>
      <c r="X513" s="47"/>
      <c r="Y513" s="47"/>
      <c r="Z513" s="47"/>
      <c r="AA513" s="47"/>
      <c r="AB513" s="47"/>
      <c r="AC513" s="47"/>
      <c r="AD513" s="47"/>
      <c r="AE513" s="47"/>
      <c r="AF513" s="47"/>
      <c r="AG513" s="47"/>
      <c r="AH513" s="47"/>
      <c r="AI513" s="47"/>
    </row>
    <row r="514" spans="1:35">
      <c r="A514" s="47"/>
      <c r="B514" s="47"/>
      <c r="C514" s="47"/>
      <c r="D514" s="47"/>
      <c r="E514" s="47"/>
      <c r="F514" s="47"/>
      <c r="G514" s="47"/>
      <c r="H514" s="47"/>
      <c r="I514" s="47"/>
      <c r="J514" s="47"/>
      <c r="K514" s="47"/>
      <c r="L514" s="47"/>
      <c r="M514" s="47"/>
      <c r="N514" s="47"/>
      <c r="O514" s="47"/>
      <c r="P514" s="47"/>
      <c r="Q514" s="47"/>
      <c r="R514" s="47"/>
      <c r="S514" s="47"/>
      <c r="T514" s="47"/>
      <c r="U514" s="47"/>
      <c r="V514" s="47"/>
      <c r="W514" s="47"/>
      <c r="X514" s="47"/>
      <c r="Y514" s="47"/>
      <c r="Z514" s="47"/>
      <c r="AA514" s="47"/>
      <c r="AB514" s="47"/>
      <c r="AC514" s="47"/>
      <c r="AD514" s="47"/>
      <c r="AE514" s="47"/>
      <c r="AF514" s="47"/>
      <c r="AG514" s="47"/>
      <c r="AH514" s="47"/>
      <c r="AI514" s="47"/>
    </row>
    <row r="515" spans="1:35">
      <c r="A515" s="47"/>
      <c r="B515" s="47"/>
      <c r="C515" s="47"/>
      <c r="D515" s="47"/>
      <c r="E515" s="47"/>
      <c r="F515" s="47"/>
      <c r="G515" s="47"/>
      <c r="H515" s="47"/>
      <c r="I515" s="47"/>
      <c r="J515" s="47"/>
      <c r="K515" s="47"/>
      <c r="L515" s="47"/>
      <c r="M515" s="47"/>
      <c r="N515" s="47"/>
      <c r="O515" s="47"/>
      <c r="P515" s="47"/>
      <c r="Q515" s="47"/>
      <c r="R515" s="47"/>
      <c r="S515" s="47"/>
      <c r="T515" s="47"/>
      <c r="U515" s="47"/>
      <c r="V515" s="47"/>
      <c r="W515" s="47"/>
      <c r="X515" s="47"/>
      <c r="Y515" s="47"/>
      <c r="Z515" s="47"/>
      <c r="AA515" s="47"/>
      <c r="AB515" s="47"/>
      <c r="AC515" s="47"/>
      <c r="AD515" s="47"/>
      <c r="AE515" s="47"/>
      <c r="AF515" s="47"/>
      <c r="AG515" s="47"/>
      <c r="AH515" s="47"/>
      <c r="AI515" s="47"/>
    </row>
    <row r="516" spans="1:35">
      <c r="A516" s="47"/>
      <c r="B516" s="47"/>
      <c r="C516" s="47"/>
      <c r="D516" s="47"/>
      <c r="E516" s="47"/>
      <c r="F516" s="47"/>
      <c r="G516" s="47"/>
      <c r="H516" s="47"/>
      <c r="I516" s="47"/>
      <c r="J516" s="47"/>
      <c r="K516" s="47"/>
      <c r="L516" s="47"/>
      <c r="M516" s="47"/>
      <c r="N516" s="47"/>
      <c r="O516" s="47"/>
      <c r="P516" s="47"/>
      <c r="Q516" s="47"/>
      <c r="R516" s="47"/>
      <c r="S516" s="47"/>
      <c r="T516" s="47"/>
      <c r="U516" s="47"/>
      <c r="V516" s="47"/>
      <c r="W516" s="47"/>
      <c r="X516" s="47"/>
      <c r="Y516" s="47"/>
      <c r="Z516" s="47"/>
      <c r="AA516" s="47"/>
      <c r="AB516" s="47"/>
      <c r="AC516" s="47"/>
      <c r="AD516" s="47"/>
      <c r="AE516" s="47"/>
      <c r="AF516" s="47"/>
      <c r="AG516" s="47"/>
      <c r="AH516" s="47"/>
      <c r="AI516" s="47"/>
    </row>
    <row r="517" spans="1:35">
      <c r="A517" s="47"/>
      <c r="B517" s="47"/>
      <c r="C517" s="47"/>
      <c r="D517" s="47"/>
      <c r="E517" s="47"/>
      <c r="F517" s="47"/>
      <c r="G517" s="47"/>
      <c r="H517" s="47"/>
      <c r="I517" s="47"/>
      <c r="J517" s="47"/>
      <c r="K517" s="47"/>
      <c r="L517" s="47"/>
      <c r="M517" s="47"/>
      <c r="N517" s="47"/>
      <c r="O517" s="47"/>
      <c r="P517" s="47"/>
      <c r="Q517" s="47"/>
      <c r="R517" s="47"/>
      <c r="S517" s="47"/>
      <c r="T517" s="47"/>
      <c r="U517" s="47"/>
      <c r="V517" s="47"/>
      <c r="W517" s="47"/>
      <c r="X517" s="47"/>
      <c r="Y517" s="47"/>
      <c r="Z517" s="47"/>
      <c r="AA517" s="47"/>
      <c r="AB517" s="47"/>
      <c r="AC517" s="47"/>
      <c r="AD517" s="47"/>
      <c r="AE517" s="47"/>
      <c r="AF517" s="47"/>
      <c r="AG517" s="47"/>
      <c r="AH517" s="47"/>
      <c r="AI517" s="47"/>
    </row>
    <row r="518" spans="1:35">
      <c r="A518" s="47"/>
      <c r="B518" s="47"/>
      <c r="C518" s="47"/>
      <c r="D518" s="47"/>
      <c r="E518" s="47"/>
      <c r="F518" s="47"/>
      <c r="G518" s="47"/>
      <c r="H518" s="47"/>
      <c r="I518" s="47"/>
      <c r="J518" s="47"/>
      <c r="K518" s="47"/>
      <c r="L518" s="47"/>
      <c r="M518" s="47"/>
      <c r="N518" s="47"/>
      <c r="O518" s="47"/>
      <c r="P518" s="47"/>
      <c r="Q518" s="47"/>
      <c r="R518" s="47"/>
      <c r="S518" s="47"/>
      <c r="T518" s="47"/>
      <c r="U518" s="47"/>
      <c r="V518" s="47"/>
      <c r="W518" s="47"/>
      <c r="X518" s="47"/>
      <c r="Y518" s="47"/>
      <c r="Z518" s="47"/>
      <c r="AA518" s="47"/>
      <c r="AB518" s="47"/>
      <c r="AC518" s="47"/>
      <c r="AD518" s="47"/>
      <c r="AE518" s="47"/>
      <c r="AF518" s="47"/>
      <c r="AG518" s="47"/>
      <c r="AH518" s="47"/>
      <c r="AI518" s="47"/>
    </row>
    <row r="519" spans="1:35">
      <c r="A519" s="47"/>
      <c r="B519" s="47"/>
      <c r="C519" s="47"/>
      <c r="D519" s="47"/>
      <c r="E519" s="47"/>
      <c r="F519" s="47"/>
      <c r="G519" s="47"/>
      <c r="H519" s="47"/>
      <c r="I519" s="47"/>
      <c r="J519" s="47"/>
      <c r="K519" s="47"/>
      <c r="L519" s="47"/>
      <c r="M519" s="47"/>
      <c r="N519" s="47"/>
      <c r="O519" s="47"/>
      <c r="P519" s="47"/>
      <c r="Q519" s="47"/>
      <c r="R519" s="47"/>
      <c r="S519" s="47"/>
      <c r="T519" s="47"/>
      <c r="U519" s="47"/>
      <c r="V519" s="47"/>
      <c r="W519" s="47"/>
      <c r="X519" s="47"/>
      <c r="Y519" s="47"/>
      <c r="Z519" s="47"/>
      <c r="AA519" s="47"/>
      <c r="AB519" s="47"/>
      <c r="AC519" s="47"/>
      <c r="AD519" s="47"/>
      <c r="AE519" s="47"/>
      <c r="AF519" s="47"/>
      <c r="AG519" s="47"/>
      <c r="AH519" s="47"/>
      <c r="AI519" s="47"/>
    </row>
    <row r="520" spans="1:35">
      <c r="A520" s="47"/>
      <c r="B520" s="47"/>
      <c r="C520" s="47"/>
      <c r="D520" s="47"/>
      <c r="E520" s="47"/>
      <c r="F520" s="47"/>
      <c r="G520" s="47"/>
      <c r="H520" s="47"/>
      <c r="I520" s="47"/>
      <c r="J520" s="47"/>
      <c r="K520" s="47"/>
      <c r="L520" s="47"/>
      <c r="M520" s="47"/>
      <c r="N520" s="47"/>
      <c r="O520" s="47"/>
      <c r="P520" s="47"/>
      <c r="Q520" s="47"/>
      <c r="R520" s="47"/>
      <c r="S520" s="47"/>
      <c r="T520" s="47"/>
      <c r="U520" s="47"/>
      <c r="V520" s="47"/>
      <c r="W520" s="47"/>
      <c r="X520" s="47"/>
      <c r="Y520" s="47"/>
      <c r="Z520" s="47"/>
      <c r="AA520" s="47"/>
      <c r="AB520" s="47"/>
      <c r="AC520" s="47"/>
      <c r="AD520" s="47"/>
      <c r="AE520" s="47"/>
      <c r="AF520" s="47"/>
      <c r="AG520" s="47"/>
      <c r="AH520" s="47"/>
      <c r="AI520" s="47"/>
    </row>
    <row r="521" spans="1:35">
      <c r="A521" s="47"/>
      <c r="B521" s="47"/>
      <c r="C521" s="47"/>
      <c r="D521" s="47"/>
      <c r="E521" s="47"/>
      <c r="F521" s="47"/>
      <c r="G521" s="47"/>
      <c r="H521" s="47"/>
      <c r="I521" s="47"/>
      <c r="J521" s="47"/>
      <c r="K521" s="47"/>
      <c r="L521" s="47"/>
      <c r="M521" s="47"/>
      <c r="N521" s="47"/>
      <c r="O521" s="47"/>
      <c r="P521" s="47"/>
      <c r="Q521" s="47"/>
      <c r="R521" s="47"/>
      <c r="S521" s="47"/>
      <c r="T521" s="47"/>
      <c r="U521" s="47"/>
      <c r="V521" s="47"/>
      <c r="W521" s="47"/>
      <c r="X521" s="47"/>
      <c r="Y521" s="47"/>
      <c r="Z521" s="47"/>
      <c r="AA521" s="47"/>
      <c r="AB521" s="47"/>
      <c r="AC521" s="47"/>
      <c r="AD521" s="47"/>
      <c r="AE521" s="47"/>
      <c r="AF521" s="47"/>
      <c r="AG521" s="47"/>
      <c r="AH521" s="47"/>
      <c r="AI521" s="47"/>
    </row>
    <row r="522" spans="1:35">
      <c r="A522" s="47"/>
      <c r="B522" s="47"/>
      <c r="C522" s="47"/>
      <c r="D522" s="47"/>
      <c r="E522" s="47"/>
      <c r="F522" s="47"/>
      <c r="G522" s="47"/>
      <c r="H522" s="47"/>
      <c r="I522" s="47"/>
      <c r="J522" s="47"/>
      <c r="K522" s="47"/>
      <c r="L522" s="47"/>
      <c r="M522" s="47"/>
      <c r="N522" s="47"/>
      <c r="O522" s="47"/>
      <c r="P522" s="47"/>
      <c r="Q522" s="47"/>
      <c r="R522" s="47"/>
      <c r="S522" s="47"/>
      <c r="T522" s="47"/>
      <c r="U522" s="47"/>
      <c r="V522" s="47"/>
      <c r="W522" s="47"/>
      <c r="X522" s="47"/>
      <c r="Y522" s="47"/>
      <c r="Z522" s="47"/>
      <c r="AA522" s="47"/>
      <c r="AB522" s="47"/>
      <c r="AC522" s="47"/>
      <c r="AD522" s="47"/>
      <c r="AE522" s="47"/>
      <c r="AF522" s="47"/>
      <c r="AG522" s="47"/>
      <c r="AH522" s="47"/>
      <c r="AI522" s="47"/>
    </row>
    <row r="523" spans="1:35">
      <c r="A523" s="47"/>
      <c r="B523" s="47"/>
      <c r="C523" s="47"/>
      <c r="D523" s="47"/>
      <c r="E523" s="47"/>
      <c r="F523" s="47"/>
      <c r="G523" s="47"/>
      <c r="H523" s="47"/>
      <c r="I523" s="47"/>
      <c r="J523" s="47"/>
      <c r="K523" s="47"/>
      <c r="L523" s="47"/>
      <c r="M523" s="47"/>
      <c r="N523" s="47"/>
      <c r="O523" s="47"/>
      <c r="P523" s="47"/>
      <c r="Q523" s="47"/>
      <c r="R523" s="47"/>
      <c r="S523" s="47"/>
      <c r="T523" s="47"/>
      <c r="U523" s="47"/>
      <c r="V523" s="47"/>
      <c r="W523" s="47"/>
      <c r="X523" s="47"/>
      <c r="Y523" s="47"/>
      <c r="Z523" s="47"/>
      <c r="AA523" s="47"/>
      <c r="AB523" s="47"/>
      <c r="AC523" s="47"/>
      <c r="AD523" s="47"/>
      <c r="AE523" s="47"/>
      <c r="AF523" s="47"/>
      <c r="AG523" s="47"/>
      <c r="AH523" s="47"/>
      <c r="AI523" s="47"/>
    </row>
    <row r="524" spans="1:35">
      <c r="A524" s="47"/>
      <c r="B524" s="47"/>
      <c r="C524" s="47"/>
      <c r="D524" s="47"/>
      <c r="E524" s="47"/>
      <c r="F524" s="47"/>
      <c r="G524" s="47"/>
      <c r="H524" s="47"/>
      <c r="I524" s="47"/>
      <c r="J524" s="47"/>
      <c r="K524" s="47"/>
      <c r="L524" s="47"/>
      <c r="M524" s="47"/>
      <c r="N524" s="47"/>
      <c r="O524" s="47"/>
      <c r="P524" s="47"/>
      <c r="Q524" s="47"/>
      <c r="R524" s="47"/>
      <c r="S524" s="47"/>
      <c r="T524" s="47"/>
      <c r="U524" s="47"/>
      <c r="V524" s="47"/>
      <c r="W524" s="47"/>
      <c r="X524" s="47"/>
      <c r="Y524" s="47"/>
      <c r="Z524" s="47"/>
      <c r="AA524" s="47"/>
      <c r="AB524" s="47"/>
      <c r="AC524" s="47"/>
      <c r="AD524" s="47"/>
      <c r="AE524" s="47"/>
      <c r="AF524" s="47"/>
      <c r="AG524" s="47"/>
      <c r="AH524" s="47"/>
      <c r="AI524" s="47"/>
    </row>
    <row r="525" spans="1:35">
      <c r="A525" s="47"/>
      <c r="B525" s="47"/>
      <c r="C525" s="47"/>
      <c r="D525" s="47"/>
      <c r="E525" s="47"/>
      <c r="F525" s="47"/>
      <c r="G525" s="47"/>
      <c r="H525" s="47"/>
      <c r="I525" s="47"/>
      <c r="J525" s="47"/>
      <c r="K525" s="47"/>
      <c r="L525" s="47"/>
      <c r="M525" s="47"/>
      <c r="N525" s="47"/>
      <c r="O525" s="47"/>
      <c r="P525" s="47"/>
      <c r="Q525" s="47"/>
      <c r="R525" s="47"/>
      <c r="S525" s="47"/>
      <c r="T525" s="47"/>
      <c r="U525" s="47"/>
      <c r="V525" s="47"/>
      <c r="W525" s="47"/>
      <c r="X525" s="47"/>
      <c r="Y525" s="47"/>
      <c r="Z525" s="47"/>
      <c r="AA525" s="47"/>
      <c r="AB525" s="47"/>
      <c r="AC525" s="47"/>
      <c r="AD525" s="47"/>
      <c r="AE525" s="47"/>
      <c r="AF525" s="47"/>
      <c r="AG525" s="47"/>
      <c r="AH525" s="47"/>
      <c r="AI525" s="47"/>
    </row>
    <row r="526" spans="1:35">
      <c r="A526" s="47"/>
      <c r="B526" s="47"/>
      <c r="C526" s="47"/>
      <c r="D526" s="47"/>
      <c r="E526" s="47"/>
      <c r="F526" s="47"/>
      <c r="G526" s="47"/>
      <c r="H526" s="47"/>
      <c r="I526" s="47"/>
      <c r="J526" s="47"/>
      <c r="K526" s="47"/>
      <c r="L526" s="47"/>
      <c r="M526" s="47"/>
      <c r="N526" s="47"/>
      <c r="O526" s="47"/>
      <c r="P526" s="47"/>
      <c r="Q526" s="47"/>
      <c r="R526" s="47"/>
      <c r="S526" s="47"/>
      <c r="T526" s="47"/>
      <c r="U526" s="47"/>
      <c r="V526" s="47"/>
      <c r="W526" s="47"/>
      <c r="X526" s="47"/>
      <c r="Y526" s="47"/>
      <c r="Z526" s="47"/>
      <c r="AA526" s="47"/>
      <c r="AB526" s="47"/>
      <c r="AC526" s="47"/>
      <c r="AD526" s="47"/>
      <c r="AE526" s="47"/>
      <c r="AF526" s="47"/>
      <c r="AG526" s="47"/>
      <c r="AH526" s="47"/>
      <c r="AI526" s="47"/>
    </row>
    <row r="527" spans="1:35">
      <c r="A527" s="47"/>
      <c r="B527" s="47"/>
      <c r="C527" s="47"/>
      <c r="D527" s="47"/>
      <c r="E527" s="47"/>
      <c r="F527" s="47"/>
      <c r="G527" s="47"/>
      <c r="H527" s="47"/>
      <c r="I527" s="47"/>
      <c r="J527" s="47"/>
      <c r="K527" s="47"/>
      <c r="L527" s="47"/>
      <c r="M527" s="47"/>
      <c r="N527" s="47"/>
      <c r="O527" s="47"/>
      <c r="P527" s="47"/>
      <c r="Q527" s="47"/>
      <c r="R527" s="47"/>
      <c r="S527" s="47"/>
      <c r="T527" s="47"/>
      <c r="U527" s="47"/>
      <c r="V527" s="47"/>
      <c r="W527" s="47"/>
      <c r="X527" s="47"/>
      <c r="Y527" s="47"/>
      <c r="Z527" s="47"/>
      <c r="AA527" s="47"/>
      <c r="AB527" s="47"/>
      <c r="AC527" s="47"/>
      <c r="AD527" s="47"/>
      <c r="AE527" s="47"/>
      <c r="AF527" s="47"/>
      <c r="AG527" s="47"/>
      <c r="AH527" s="47"/>
      <c r="AI527" s="47"/>
    </row>
    <row r="528" spans="1:35">
      <c r="A528" s="47"/>
      <c r="B528" s="47"/>
      <c r="C528" s="47"/>
      <c r="D528" s="47"/>
      <c r="E528" s="47"/>
      <c r="F528" s="47"/>
      <c r="G528" s="47"/>
      <c r="H528" s="47"/>
      <c r="I528" s="47"/>
      <c r="J528" s="47"/>
      <c r="K528" s="47"/>
      <c r="L528" s="47"/>
      <c r="M528" s="47"/>
      <c r="N528" s="47"/>
      <c r="O528" s="47"/>
      <c r="P528" s="47"/>
      <c r="Q528" s="47"/>
      <c r="R528" s="47"/>
      <c r="S528" s="47"/>
      <c r="T528" s="47"/>
      <c r="U528" s="47"/>
      <c r="V528" s="47"/>
      <c r="W528" s="47"/>
      <c r="X528" s="47"/>
      <c r="Y528" s="47"/>
      <c r="Z528" s="47"/>
      <c r="AA528" s="47"/>
      <c r="AB528" s="47"/>
      <c r="AC528" s="47"/>
      <c r="AD528" s="47"/>
      <c r="AE528" s="47"/>
      <c r="AF528" s="47"/>
      <c r="AG528" s="47"/>
      <c r="AH528" s="47"/>
      <c r="AI528" s="47"/>
    </row>
    <row r="529" spans="1:35">
      <c r="A529" s="47"/>
      <c r="B529" s="47"/>
      <c r="C529" s="47"/>
      <c r="D529" s="47"/>
      <c r="E529" s="47"/>
      <c r="F529" s="47"/>
      <c r="G529" s="47"/>
      <c r="H529" s="47"/>
      <c r="I529" s="47"/>
      <c r="J529" s="47"/>
      <c r="K529" s="47"/>
      <c r="L529" s="47"/>
      <c r="M529" s="47"/>
      <c r="N529" s="47"/>
      <c r="O529" s="47"/>
      <c r="P529" s="47"/>
      <c r="Q529" s="47"/>
      <c r="R529" s="47"/>
      <c r="S529" s="47"/>
      <c r="T529" s="47"/>
      <c r="U529" s="47"/>
      <c r="V529" s="47"/>
      <c r="W529" s="47"/>
      <c r="X529" s="47"/>
      <c r="Y529" s="47"/>
      <c r="Z529" s="47"/>
      <c r="AA529" s="47"/>
      <c r="AB529" s="47"/>
      <c r="AC529" s="47"/>
      <c r="AD529" s="47"/>
      <c r="AE529" s="47"/>
      <c r="AF529" s="47"/>
      <c r="AG529" s="47"/>
      <c r="AH529" s="47"/>
      <c r="AI529" s="47"/>
    </row>
    <row r="530" spans="1:35">
      <c r="A530" s="47"/>
      <c r="B530" s="47"/>
      <c r="C530" s="47"/>
      <c r="D530" s="47"/>
      <c r="E530" s="47"/>
      <c r="F530" s="47"/>
      <c r="G530" s="47"/>
      <c r="H530" s="47"/>
      <c r="I530" s="47"/>
      <c r="J530" s="47"/>
      <c r="K530" s="47"/>
      <c r="L530" s="47"/>
      <c r="M530" s="47"/>
      <c r="N530" s="47"/>
      <c r="O530" s="47"/>
      <c r="P530" s="47"/>
      <c r="Q530" s="47"/>
      <c r="R530" s="47"/>
      <c r="S530" s="47"/>
      <c r="T530" s="47"/>
      <c r="U530" s="47"/>
      <c r="V530" s="47"/>
      <c r="W530" s="47"/>
      <c r="X530" s="47"/>
      <c r="Y530" s="47"/>
      <c r="Z530" s="47"/>
      <c r="AA530" s="47"/>
      <c r="AB530" s="47"/>
      <c r="AC530" s="47"/>
      <c r="AD530" s="47"/>
      <c r="AE530" s="47"/>
      <c r="AF530" s="47"/>
      <c r="AG530" s="47"/>
      <c r="AH530" s="47"/>
      <c r="AI530" s="47"/>
    </row>
    <row r="531" spans="1:35">
      <c r="A531" s="47"/>
      <c r="B531" s="47"/>
      <c r="C531" s="47"/>
      <c r="D531" s="47"/>
      <c r="E531" s="47"/>
      <c r="F531" s="47"/>
      <c r="G531" s="47"/>
      <c r="H531" s="47"/>
      <c r="I531" s="47"/>
      <c r="J531" s="47"/>
      <c r="K531" s="47"/>
      <c r="L531" s="47"/>
      <c r="M531" s="47"/>
      <c r="N531" s="47"/>
      <c r="O531" s="47"/>
      <c r="P531" s="47"/>
      <c r="Q531" s="47"/>
      <c r="R531" s="47"/>
      <c r="S531" s="47"/>
      <c r="T531" s="47"/>
      <c r="U531" s="47"/>
      <c r="V531" s="47"/>
      <c r="W531" s="47"/>
      <c r="X531" s="47"/>
      <c r="Y531" s="47"/>
      <c r="Z531" s="47"/>
      <c r="AA531" s="47"/>
      <c r="AB531" s="47"/>
      <c r="AC531" s="47"/>
      <c r="AD531" s="47"/>
      <c r="AE531" s="47"/>
      <c r="AF531" s="47"/>
      <c r="AG531" s="47"/>
      <c r="AH531" s="47"/>
      <c r="AI531" s="47"/>
    </row>
    <row r="532" spans="1:35">
      <c r="A532" s="47"/>
      <c r="B532" s="47"/>
      <c r="C532" s="47"/>
      <c r="D532" s="47"/>
      <c r="E532" s="47"/>
      <c r="F532" s="47"/>
      <c r="G532" s="47"/>
      <c r="H532" s="47"/>
      <c r="I532" s="47"/>
      <c r="J532" s="47"/>
      <c r="K532" s="47"/>
      <c r="L532" s="47"/>
      <c r="M532" s="47"/>
      <c r="N532" s="47"/>
      <c r="O532" s="47"/>
      <c r="P532" s="47"/>
      <c r="Q532" s="47"/>
      <c r="R532" s="47"/>
      <c r="S532" s="47"/>
      <c r="T532" s="47"/>
      <c r="U532" s="47"/>
      <c r="V532" s="47"/>
      <c r="W532" s="47"/>
      <c r="X532" s="47"/>
      <c r="Y532" s="47"/>
      <c r="Z532" s="47"/>
      <c r="AA532" s="47"/>
      <c r="AB532" s="47"/>
      <c r="AC532" s="47"/>
      <c r="AD532" s="47"/>
      <c r="AE532" s="47"/>
      <c r="AF532" s="47"/>
      <c r="AG532" s="47"/>
      <c r="AH532" s="47"/>
      <c r="AI532" s="47"/>
    </row>
    <row r="533" spans="1:35">
      <c r="A533" s="47"/>
      <c r="B533" s="47"/>
      <c r="C533" s="47"/>
      <c r="D533" s="47"/>
      <c r="E533" s="47"/>
      <c r="F533" s="47"/>
      <c r="G533" s="47"/>
      <c r="H533" s="47"/>
      <c r="I533" s="47"/>
      <c r="J533" s="47"/>
      <c r="K533" s="47"/>
      <c r="L533" s="47"/>
      <c r="M533" s="47"/>
      <c r="N533" s="47"/>
      <c r="O533" s="47"/>
      <c r="P533" s="47"/>
      <c r="Q533" s="47"/>
      <c r="R533" s="47"/>
      <c r="S533" s="47"/>
      <c r="T533" s="47"/>
      <c r="U533" s="47"/>
      <c r="V533" s="47"/>
      <c r="W533" s="47"/>
      <c r="X533" s="47"/>
      <c r="Y533" s="47"/>
      <c r="Z533" s="47"/>
      <c r="AA533" s="47"/>
      <c r="AB533" s="47"/>
      <c r="AC533" s="47"/>
      <c r="AD533" s="47"/>
      <c r="AE533" s="47"/>
      <c r="AF533" s="47"/>
      <c r="AG533" s="47"/>
      <c r="AH533" s="47"/>
      <c r="AI533" s="47"/>
    </row>
    <row r="534" spans="1:35">
      <c r="A534" s="47"/>
      <c r="B534" s="47"/>
      <c r="C534" s="47"/>
      <c r="D534" s="47"/>
      <c r="E534" s="47"/>
      <c r="F534" s="47"/>
      <c r="G534" s="47"/>
      <c r="H534" s="47"/>
      <c r="I534" s="47"/>
      <c r="J534" s="47"/>
      <c r="K534" s="47"/>
      <c r="L534" s="47"/>
      <c r="M534" s="47"/>
      <c r="N534" s="47"/>
      <c r="O534" s="47"/>
      <c r="P534" s="47"/>
      <c r="Q534" s="47"/>
      <c r="R534" s="47"/>
      <c r="S534" s="47"/>
      <c r="T534" s="47"/>
      <c r="U534" s="47"/>
      <c r="V534" s="47"/>
      <c r="W534" s="47"/>
      <c r="X534" s="47"/>
      <c r="Y534" s="47"/>
      <c r="Z534" s="47"/>
      <c r="AA534" s="47"/>
      <c r="AB534" s="47"/>
      <c r="AC534" s="47"/>
      <c r="AD534" s="47"/>
      <c r="AE534" s="47"/>
      <c r="AF534" s="47"/>
      <c r="AG534" s="47"/>
      <c r="AH534" s="47"/>
      <c r="AI534" s="47"/>
    </row>
    <row r="535" spans="1:35">
      <c r="A535" s="47"/>
      <c r="B535" s="47"/>
      <c r="C535" s="47"/>
      <c r="D535" s="47"/>
      <c r="E535" s="47"/>
      <c r="F535" s="47"/>
      <c r="G535" s="47"/>
      <c r="H535" s="47"/>
      <c r="I535" s="47"/>
      <c r="J535" s="47"/>
      <c r="K535" s="47"/>
      <c r="L535" s="47"/>
      <c r="M535" s="47"/>
      <c r="N535" s="47"/>
      <c r="O535" s="47"/>
      <c r="P535" s="47"/>
      <c r="Q535" s="47"/>
      <c r="R535" s="47"/>
      <c r="S535" s="47"/>
      <c r="T535" s="47"/>
      <c r="U535" s="47"/>
      <c r="V535" s="47"/>
      <c r="W535" s="47"/>
      <c r="X535" s="47"/>
      <c r="Y535" s="47"/>
      <c r="Z535" s="47"/>
      <c r="AA535" s="47"/>
      <c r="AB535" s="47"/>
      <c r="AC535" s="47"/>
      <c r="AD535" s="47"/>
      <c r="AE535" s="47"/>
      <c r="AF535" s="47"/>
      <c r="AG535" s="47"/>
      <c r="AH535" s="47"/>
      <c r="AI535" s="47"/>
    </row>
    <row r="536" spans="1:35">
      <c r="A536" s="47"/>
      <c r="B536" s="47"/>
      <c r="C536" s="47"/>
      <c r="D536" s="47"/>
      <c r="E536" s="47"/>
      <c r="F536" s="47"/>
      <c r="G536" s="47"/>
      <c r="H536" s="47"/>
      <c r="I536" s="47"/>
      <c r="J536" s="47"/>
      <c r="K536" s="47"/>
      <c r="L536" s="47"/>
      <c r="M536" s="47"/>
      <c r="N536" s="47"/>
      <c r="O536" s="47"/>
      <c r="P536" s="47"/>
      <c r="Q536" s="47"/>
      <c r="R536" s="47"/>
      <c r="S536" s="47"/>
      <c r="T536" s="47"/>
      <c r="U536" s="47"/>
      <c r="V536" s="47"/>
      <c r="W536" s="47"/>
      <c r="X536" s="47"/>
      <c r="Y536" s="47"/>
      <c r="Z536" s="47"/>
      <c r="AA536" s="47"/>
      <c r="AB536" s="47"/>
      <c r="AC536" s="47"/>
      <c r="AD536" s="47"/>
      <c r="AE536" s="47"/>
      <c r="AF536" s="47"/>
      <c r="AG536" s="47"/>
      <c r="AH536" s="47"/>
      <c r="AI536" s="47"/>
    </row>
    <row r="537" spans="1:35">
      <c r="A537" s="47"/>
      <c r="B537" s="47"/>
      <c r="C537" s="47"/>
      <c r="D537" s="47"/>
      <c r="E537" s="47"/>
      <c r="F537" s="47"/>
      <c r="G537" s="47"/>
      <c r="H537" s="47"/>
      <c r="I537" s="47"/>
      <c r="J537" s="47"/>
      <c r="K537" s="47"/>
      <c r="L537" s="47"/>
      <c r="M537" s="47"/>
      <c r="N537" s="47"/>
      <c r="O537" s="47"/>
      <c r="P537" s="47"/>
      <c r="Q537" s="47"/>
      <c r="R537" s="47"/>
      <c r="S537" s="47"/>
      <c r="T537" s="47"/>
      <c r="U537" s="47"/>
      <c r="V537" s="47"/>
      <c r="W537" s="47"/>
      <c r="X537" s="47"/>
      <c r="Y537" s="47"/>
      <c r="Z537" s="47"/>
      <c r="AA537" s="47"/>
      <c r="AB537" s="47"/>
      <c r="AC537" s="47"/>
      <c r="AD537" s="47"/>
      <c r="AE537" s="47"/>
      <c r="AF537" s="47"/>
      <c r="AG537" s="47"/>
      <c r="AH537" s="47"/>
      <c r="AI537" s="47"/>
    </row>
    <row r="538" spans="1:35">
      <c r="A538" s="47"/>
      <c r="B538" s="47"/>
      <c r="C538" s="47"/>
      <c r="D538" s="47"/>
      <c r="E538" s="47"/>
      <c r="F538" s="47"/>
      <c r="G538" s="47"/>
      <c r="H538" s="47"/>
      <c r="I538" s="47"/>
      <c r="J538" s="47"/>
      <c r="K538" s="47"/>
      <c r="L538" s="47"/>
      <c r="M538" s="47"/>
      <c r="N538" s="47"/>
      <c r="O538" s="47"/>
      <c r="P538" s="47"/>
      <c r="Q538" s="47"/>
      <c r="R538" s="47"/>
      <c r="S538" s="47"/>
      <c r="T538" s="47"/>
      <c r="U538" s="47"/>
      <c r="V538" s="47"/>
      <c r="W538" s="47"/>
      <c r="X538" s="47"/>
      <c r="Y538" s="47"/>
      <c r="Z538" s="47"/>
      <c r="AA538" s="47"/>
      <c r="AB538" s="47"/>
      <c r="AC538" s="47"/>
      <c r="AD538" s="47"/>
      <c r="AE538" s="47"/>
      <c r="AF538" s="47"/>
      <c r="AG538" s="47"/>
      <c r="AH538" s="47"/>
      <c r="AI538" s="47"/>
    </row>
    <row r="539" spans="1:35">
      <c r="A539" s="47"/>
      <c r="B539" s="47"/>
      <c r="C539" s="47"/>
      <c r="D539" s="47"/>
      <c r="E539" s="47"/>
      <c r="F539" s="47"/>
      <c r="G539" s="47"/>
      <c r="H539" s="47"/>
      <c r="I539" s="47"/>
      <c r="J539" s="47"/>
      <c r="K539" s="47"/>
      <c r="L539" s="47"/>
      <c r="M539" s="47"/>
      <c r="N539" s="47"/>
      <c r="O539" s="47"/>
      <c r="P539" s="47"/>
      <c r="Q539" s="47"/>
      <c r="R539" s="47"/>
      <c r="S539" s="47"/>
      <c r="T539" s="47"/>
      <c r="U539" s="47"/>
      <c r="V539" s="47"/>
      <c r="W539" s="47"/>
      <c r="X539" s="47"/>
      <c r="Y539" s="47"/>
      <c r="Z539" s="47"/>
      <c r="AA539" s="47"/>
      <c r="AB539" s="47"/>
      <c r="AC539" s="47"/>
      <c r="AD539" s="47"/>
      <c r="AE539" s="47"/>
      <c r="AF539" s="47"/>
      <c r="AG539" s="47"/>
      <c r="AH539" s="47"/>
      <c r="AI539" s="47"/>
    </row>
    <row r="540" spans="1:35">
      <c r="A540" s="47"/>
      <c r="B540" s="47"/>
      <c r="C540" s="47"/>
      <c r="D540" s="47"/>
      <c r="E540" s="47"/>
      <c r="F540" s="47"/>
      <c r="G540" s="47"/>
      <c r="H540" s="47"/>
      <c r="I540" s="47"/>
      <c r="J540" s="47"/>
      <c r="K540" s="47"/>
      <c r="L540" s="47"/>
      <c r="M540" s="47"/>
      <c r="N540" s="47"/>
      <c r="O540" s="47"/>
      <c r="P540" s="47"/>
      <c r="Q540" s="47"/>
      <c r="R540" s="47"/>
      <c r="S540" s="47"/>
      <c r="T540" s="47"/>
      <c r="U540" s="47"/>
      <c r="V540" s="47"/>
      <c r="W540" s="47"/>
      <c r="X540" s="47"/>
      <c r="Y540" s="47"/>
      <c r="Z540" s="47"/>
      <c r="AA540" s="47"/>
      <c r="AB540" s="47"/>
      <c r="AC540" s="47"/>
      <c r="AD540" s="47"/>
      <c r="AE540" s="47"/>
      <c r="AF540" s="47"/>
      <c r="AG540" s="47"/>
      <c r="AH540" s="47"/>
      <c r="AI540" s="47"/>
    </row>
    <row r="541" spans="1:35">
      <c r="A541" s="47"/>
      <c r="B541" s="47"/>
      <c r="C541" s="47"/>
      <c r="D541" s="47"/>
      <c r="E541" s="47"/>
      <c r="F541" s="47"/>
      <c r="G541" s="47"/>
      <c r="H541" s="47"/>
      <c r="I541" s="47"/>
      <c r="J541" s="47"/>
      <c r="K541" s="47"/>
      <c r="L541" s="47"/>
      <c r="M541" s="47"/>
      <c r="N541" s="47"/>
      <c r="O541" s="47"/>
      <c r="P541" s="47"/>
      <c r="Q541" s="47"/>
      <c r="R541" s="47"/>
      <c r="S541" s="47"/>
      <c r="T541" s="47"/>
      <c r="U541" s="47"/>
      <c r="V541" s="47"/>
      <c r="W541" s="47"/>
      <c r="X541" s="47"/>
      <c r="Y541" s="47"/>
      <c r="Z541" s="47"/>
      <c r="AA541" s="47"/>
      <c r="AB541" s="47"/>
      <c r="AC541" s="47"/>
      <c r="AD541" s="47"/>
      <c r="AE541" s="47"/>
      <c r="AF541" s="47"/>
      <c r="AG541" s="47"/>
      <c r="AH541" s="47"/>
      <c r="AI541" s="47"/>
    </row>
    <row r="542" spans="1:35">
      <c r="A542" s="47"/>
      <c r="B542" s="47"/>
      <c r="C542" s="47"/>
      <c r="D542" s="47"/>
      <c r="E542" s="47"/>
      <c r="F542" s="47"/>
      <c r="G542" s="47"/>
      <c r="H542" s="47"/>
      <c r="I542" s="47"/>
      <c r="J542" s="47"/>
      <c r="K542" s="47"/>
      <c r="L542" s="47"/>
      <c r="M542" s="47"/>
      <c r="N542" s="47"/>
      <c r="O542" s="47"/>
      <c r="P542" s="47"/>
      <c r="Q542" s="47"/>
      <c r="R542" s="47"/>
      <c r="S542" s="47"/>
      <c r="T542" s="47"/>
      <c r="U542" s="47"/>
      <c r="V542" s="47"/>
      <c r="W542" s="47"/>
      <c r="X542" s="47"/>
      <c r="Y542" s="47"/>
      <c r="Z542" s="47"/>
      <c r="AA542" s="47"/>
      <c r="AB542" s="47"/>
      <c r="AC542" s="47"/>
      <c r="AD542" s="47"/>
      <c r="AE542" s="47"/>
      <c r="AF542" s="47"/>
      <c r="AG542" s="47"/>
      <c r="AH542" s="47"/>
      <c r="AI542" s="47"/>
    </row>
    <row r="543" spans="1:35">
      <c r="A543" s="47"/>
      <c r="B543" s="47"/>
      <c r="C543" s="47"/>
      <c r="D543" s="47"/>
      <c r="E543" s="47"/>
      <c r="F543" s="47"/>
      <c r="G543" s="47"/>
      <c r="H543" s="47"/>
      <c r="I543" s="47"/>
      <c r="J543" s="47"/>
      <c r="K543" s="47"/>
      <c r="L543" s="47"/>
      <c r="M543" s="47"/>
      <c r="N543" s="47"/>
      <c r="O543" s="47"/>
      <c r="P543" s="47"/>
      <c r="Q543" s="47"/>
      <c r="R543" s="47"/>
      <c r="S543" s="47"/>
      <c r="T543" s="47"/>
      <c r="U543" s="47"/>
      <c r="V543" s="47"/>
      <c r="W543" s="47"/>
      <c r="X543" s="47"/>
      <c r="Y543" s="47"/>
      <c r="Z543" s="47"/>
      <c r="AA543" s="47"/>
      <c r="AB543" s="47"/>
      <c r="AC543" s="47"/>
      <c r="AD543" s="47"/>
      <c r="AE543" s="47"/>
      <c r="AF543" s="47"/>
      <c r="AG543" s="47"/>
      <c r="AH543" s="47"/>
      <c r="AI543" s="47"/>
    </row>
    <row r="544" spans="1:35">
      <c r="A544" s="47"/>
      <c r="B544" s="47"/>
      <c r="C544" s="47"/>
      <c r="D544" s="47"/>
      <c r="E544" s="47"/>
      <c r="F544" s="47"/>
      <c r="G544" s="47"/>
      <c r="H544" s="47"/>
      <c r="I544" s="47"/>
      <c r="J544" s="47"/>
      <c r="K544" s="47"/>
      <c r="L544" s="47"/>
      <c r="M544" s="47"/>
      <c r="N544" s="47"/>
      <c r="O544" s="47"/>
      <c r="P544" s="47"/>
      <c r="Q544" s="47"/>
      <c r="R544" s="47"/>
      <c r="S544" s="47"/>
      <c r="T544" s="47"/>
      <c r="U544" s="47"/>
      <c r="V544" s="47"/>
      <c r="W544" s="47"/>
      <c r="X544" s="47"/>
      <c r="Y544" s="47"/>
      <c r="Z544" s="47"/>
      <c r="AA544" s="47"/>
      <c r="AB544" s="47"/>
      <c r="AC544" s="47"/>
      <c r="AD544" s="47"/>
      <c r="AE544" s="47"/>
      <c r="AF544" s="47"/>
      <c r="AG544" s="47"/>
      <c r="AH544" s="47"/>
      <c r="AI544" s="47"/>
    </row>
    <row r="545" spans="1:35">
      <c r="A545" s="47"/>
      <c r="B545" s="47"/>
      <c r="C545" s="47"/>
      <c r="D545" s="47"/>
      <c r="E545" s="47"/>
      <c r="F545" s="47"/>
      <c r="G545" s="47"/>
      <c r="H545" s="47"/>
      <c r="I545" s="47"/>
      <c r="J545" s="47"/>
      <c r="K545" s="47"/>
      <c r="L545" s="47"/>
      <c r="M545" s="47"/>
      <c r="N545" s="47"/>
      <c r="O545" s="47"/>
      <c r="P545" s="47"/>
      <c r="Q545" s="47"/>
      <c r="R545" s="47"/>
      <c r="S545" s="47"/>
      <c r="T545" s="47"/>
      <c r="U545" s="47"/>
      <c r="V545" s="47"/>
      <c r="W545" s="47"/>
      <c r="X545" s="47"/>
      <c r="Y545" s="47"/>
      <c r="Z545" s="47"/>
      <c r="AA545" s="47"/>
      <c r="AB545" s="47"/>
      <c r="AC545" s="47"/>
      <c r="AD545" s="47"/>
      <c r="AE545" s="47"/>
      <c r="AF545" s="47"/>
      <c r="AG545" s="47"/>
      <c r="AH545" s="47"/>
      <c r="AI545" s="47"/>
    </row>
    <row r="546" spans="1:35">
      <c r="A546" s="47"/>
      <c r="B546" s="47"/>
      <c r="C546" s="47"/>
      <c r="D546" s="47"/>
      <c r="E546" s="47"/>
      <c r="F546" s="47"/>
      <c r="G546" s="47"/>
      <c r="H546" s="47"/>
      <c r="I546" s="47"/>
      <c r="J546" s="47"/>
      <c r="K546" s="47"/>
      <c r="L546" s="47"/>
      <c r="M546" s="47"/>
      <c r="N546" s="47"/>
      <c r="O546" s="47"/>
      <c r="P546" s="47"/>
      <c r="Q546" s="47"/>
      <c r="R546" s="47"/>
      <c r="S546" s="47"/>
      <c r="T546" s="47"/>
      <c r="U546" s="47"/>
      <c r="V546" s="47"/>
      <c r="W546" s="47"/>
      <c r="X546" s="47"/>
      <c r="Y546" s="47"/>
      <c r="Z546" s="47"/>
      <c r="AA546" s="47"/>
      <c r="AB546" s="47"/>
      <c r="AC546" s="47"/>
      <c r="AD546" s="47"/>
      <c r="AE546" s="47"/>
      <c r="AF546" s="47"/>
      <c r="AG546" s="47"/>
      <c r="AH546" s="47"/>
      <c r="AI546" s="47"/>
    </row>
    <row r="547" spans="1:35">
      <c r="A547" s="47"/>
      <c r="B547" s="47"/>
      <c r="C547" s="47"/>
      <c r="D547" s="47"/>
      <c r="E547" s="47"/>
      <c r="F547" s="47"/>
      <c r="G547" s="47"/>
      <c r="H547" s="47"/>
      <c r="I547" s="47"/>
      <c r="J547" s="47"/>
      <c r="K547" s="47"/>
      <c r="L547" s="47"/>
      <c r="M547" s="47"/>
      <c r="N547" s="47"/>
      <c r="O547" s="47"/>
      <c r="P547" s="47"/>
      <c r="Q547" s="47"/>
      <c r="R547" s="47"/>
      <c r="S547" s="47"/>
      <c r="T547" s="47"/>
      <c r="U547" s="47"/>
      <c r="V547" s="47"/>
      <c r="W547" s="47"/>
      <c r="X547" s="47"/>
      <c r="Y547" s="47"/>
      <c r="Z547" s="47"/>
      <c r="AA547" s="47"/>
      <c r="AB547" s="47"/>
      <c r="AC547" s="47"/>
      <c r="AD547" s="47"/>
      <c r="AE547" s="47"/>
      <c r="AF547" s="47"/>
      <c r="AG547" s="47"/>
      <c r="AH547" s="47"/>
      <c r="AI547" s="47"/>
    </row>
    <row r="548" spans="1:35">
      <c r="A548" s="47"/>
      <c r="B548" s="47"/>
      <c r="C548" s="47"/>
      <c r="D548" s="47"/>
      <c r="E548" s="47"/>
      <c r="F548" s="47"/>
      <c r="G548" s="47"/>
      <c r="H548" s="47"/>
      <c r="I548" s="47"/>
      <c r="J548" s="47"/>
      <c r="K548" s="47"/>
      <c r="L548" s="47"/>
      <c r="M548" s="47"/>
      <c r="N548" s="47"/>
      <c r="O548" s="47"/>
      <c r="P548" s="47"/>
      <c r="Q548" s="47"/>
      <c r="R548" s="47"/>
      <c r="S548" s="47"/>
      <c r="T548" s="47"/>
      <c r="U548" s="47"/>
      <c r="V548" s="47"/>
      <c r="W548" s="47"/>
      <c r="X548" s="47"/>
      <c r="Y548" s="47"/>
      <c r="Z548" s="47"/>
      <c r="AA548" s="47"/>
      <c r="AB548" s="47"/>
      <c r="AC548" s="47"/>
      <c r="AD548" s="47"/>
      <c r="AE548" s="47"/>
      <c r="AF548" s="47"/>
      <c r="AG548" s="47"/>
      <c r="AH548" s="47"/>
      <c r="AI548" s="47"/>
    </row>
    <row r="549" spans="1:35">
      <c r="A549" s="47"/>
      <c r="B549" s="47"/>
      <c r="C549" s="47"/>
      <c r="D549" s="47"/>
      <c r="E549" s="47"/>
      <c r="F549" s="47"/>
      <c r="G549" s="47"/>
      <c r="H549" s="47"/>
      <c r="I549" s="47"/>
      <c r="J549" s="47"/>
      <c r="K549" s="47"/>
      <c r="L549" s="47"/>
      <c r="M549" s="47"/>
      <c r="N549" s="47"/>
      <c r="O549" s="47"/>
      <c r="P549" s="47"/>
      <c r="Q549" s="47"/>
      <c r="R549" s="47"/>
      <c r="S549" s="47"/>
      <c r="T549" s="47"/>
      <c r="U549" s="47"/>
      <c r="V549" s="47"/>
      <c r="W549" s="47"/>
      <c r="X549" s="47"/>
      <c r="Y549" s="47"/>
      <c r="Z549" s="47"/>
      <c r="AA549" s="47"/>
      <c r="AB549" s="47"/>
      <c r="AC549" s="47"/>
      <c r="AD549" s="47"/>
      <c r="AE549" s="47"/>
      <c r="AF549" s="47"/>
      <c r="AG549" s="47"/>
      <c r="AH549" s="47"/>
      <c r="AI549" s="47"/>
    </row>
    <row r="550" spans="1:35">
      <c r="A550" s="47"/>
      <c r="B550" s="47"/>
      <c r="C550" s="47"/>
      <c r="D550" s="47"/>
      <c r="E550" s="47"/>
      <c r="F550" s="47"/>
      <c r="G550" s="47"/>
      <c r="H550" s="47"/>
      <c r="I550" s="47"/>
      <c r="J550" s="47"/>
      <c r="K550" s="47"/>
      <c r="L550" s="47"/>
      <c r="M550" s="47"/>
      <c r="N550" s="47"/>
      <c r="O550" s="47"/>
      <c r="P550" s="47"/>
      <c r="Q550" s="47"/>
      <c r="R550" s="47"/>
      <c r="S550" s="47"/>
      <c r="T550" s="47"/>
      <c r="U550" s="47"/>
      <c r="V550" s="47"/>
      <c r="W550" s="47"/>
      <c r="X550" s="47"/>
      <c r="Y550" s="47"/>
      <c r="Z550" s="47"/>
      <c r="AA550" s="47"/>
      <c r="AB550" s="47"/>
      <c r="AC550" s="47"/>
      <c r="AD550" s="47"/>
      <c r="AE550" s="47"/>
      <c r="AF550" s="47"/>
      <c r="AG550" s="47"/>
      <c r="AH550" s="47"/>
      <c r="AI550" s="47"/>
    </row>
    <row r="551" spans="1:35">
      <c r="A551" s="47"/>
      <c r="B551" s="47"/>
      <c r="C551" s="47"/>
      <c r="D551" s="47"/>
      <c r="E551" s="47"/>
      <c r="F551" s="47"/>
      <c r="G551" s="47"/>
      <c r="H551" s="47"/>
      <c r="I551" s="47"/>
      <c r="J551" s="47"/>
      <c r="K551" s="47"/>
      <c r="L551" s="47"/>
      <c r="M551" s="47"/>
      <c r="N551" s="47"/>
      <c r="O551" s="47"/>
      <c r="P551" s="47"/>
      <c r="Q551" s="47"/>
      <c r="R551" s="47"/>
      <c r="S551" s="47"/>
      <c r="T551" s="47"/>
      <c r="U551" s="47"/>
      <c r="V551" s="47"/>
      <c r="W551" s="47"/>
      <c r="X551" s="47"/>
      <c r="Y551" s="47"/>
      <c r="Z551" s="47"/>
      <c r="AA551" s="47"/>
      <c r="AB551" s="47"/>
      <c r="AC551" s="47"/>
      <c r="AD551" s="47"/>
      <c r="AE551" s="47"/>
      <c r="AF551" s="47"/>
      <c r="AG551" s="47"/>
      <c r="AH551" s="47"/>
      <c r="AI551" s="47"/>
    </row>
    <row r="552" spans="1:35">
      <c r="A552" s="47"/>
      <c r="B552" s="47"/>
      <c r="C552" s="47"/>
      <c r="D552" s="47"/>
      <c r="E552" s="47"/>
      <c r="F552" s="47"/>
      <c r="G552" s="47"/>
      <c r="H552" s="47"/>
      <c r="I552" s="47"/>
      <c r="J552" s="47"/>
      <c r="K552" s="47"/>
      <c r="L552" s="47"/>
      <c r="M552" s="47"/>
      <c r="N552" s="47"/>
      <c r="O552" s="47"/>
      <c r="P552" s="47"/>
      <c r="Q552" s="47"/>
      <c r="R552" s="47"/>
      <c r="S552" s="47"/>
      <c r="T552" s="47"/>
      <c r="U552" s="47"/>
      <c r="V552" s="47"/>
      <c r="W552" s="47"/>
      <c r="X552" s="47"/>
      <c r="Y552" s="47"/>
      <c r="Z552" s="47"/>
      <c r="AA552" s="47"/>
      <c r="AB552" s="47"/>
      <c r="AC552" s="47"/>
      <c r="AD552" s="47"/>
      <c r="AE552" s="47"/>
      <c r="AF552" s="47"/>
      <c r="AG552" s="47"/>
      <c r="AH552" s="47"/>
      <c r="AI552" s="47"/>
    </row>
    <row r="553" spans="1:35">
      <c r="A553" s="47"/>
      <c r="B553" s="47"/>
      <c r="C553" s="47"/>
      <c r="D553" s="47"/>
      <c r="E553" s="47"/>
      <c r="F553" s="47"/>
      <c r="G553" s="47"/>
      <c r="H553" s="47"/>
      <c r="I553" s="47"/>
      <c r="J553" s="47"/>
      <c r="K553" s="47"/>
      <c r="L553" s="47"/>
      <c r="M553" s="47"/>
      <c r="N553" s="47"/>
      <c r="O553" s="47"/>
      <c r="P553" s="47"/>
      <c r="Q553" s="47"/>
      <c r="R553" s="47"/>
      <c r="S553" s="47"/>
      <c r="T553" s="47"/>
      <c r="U553" s="47"/>
      <c r="V553" s="47"/>
      <c r="W553" s="47"/>
      <c r="X553" s="47"/>
      <c r="Y553" s="47"/>
      <c r="Z553" s="47"/>
      <c r="AA553" s="47"/>
      <c r="AB553" s="47"/>
      <c r="AC553" s="47"/>
      <c r="AD553" s="47"/>
      <c r="AE553" s="47"/>
      <c r="AF553" s="47"/>
      <c r="AG553" s="47"/>
      <c r="AH553" s="47"/>
      <c r="AI553" s="47"/>
    </row>
    <row r="554" spans="1:35">
      <c r="A554" s="47"/>
      <c r="B554" s="47"/>
      <c r="C554" s="47"/>
      <c r="D554" s="47"/>
      <c r="E554" s="47"/>
      <c r="F554" s="47"/>
      <c r="G554" s="47"/>
      <c r="H554" s="47"/>
      <c r="I554" s="47"/>
      <c r="J554" s="47"/>
      <c r="K554" s="47"/>
      <c r="L554" s="47"/>
      <c r="M554" s="47"/>
      <c r="N554" s="47"/>
      <c r="O554" s="47"/>
      <c r="P554" s="47"/>
      <c r="Q554" s="47"/>
      <c r="R554" s="47"/>
      <c r="S554" s="47"/>
      <c r="T554" s="47"/>
      <c r="U554" s="47"/>
      <c r="V554" s="47"/>
      <c r="W554" s="47"/>
      <c r="X554" s="47"/>
      <c r="Y554" s="47"/>
      <c r="Z554" s="47"/>
      <c r="AA554" s="47"/>
      <c r="AB554" s="47"/>
      <c r="AC554" s="47"/>
      <c r="AD554" s="47"/>
      <c r="AE554" s="47"/>
      <c r="AF554" s="47"/>
      <c r="AG554" s="47"/>
      <c r="AH554" s="47"/>
      <c r="AI554" s="47"/>
    </row>
    <row r="555" spans="1:35">
      <c r="A555" s="47"/>
      <c r="B555" s="47"/>
      <c r="C555" s="47"/>
      <c r="D555" s="47"/>
      <c r="E555" s="47"/>
      <c r="F555" s="47"/>
      <c r="G555" s="47"/>
      <c r="H555" s="47"/>
      <c r="I555" s="47"/>
      <c r="J555" s="47"/>
      <c r="K555" s="47"/>
      <c r="L555" s="47"/>
      <c r="M555" s="47"/>
      <c r="N555" s="47"/>
      <c r="O555" s="47"/>
      <c r="P555" s="47"/>
      <c r="Q555" s="47"/>
      <c r="R555" s="47"/>
      <c r="S555" s="47"/>
      <c r="T555" s="47"/>
      <c r="U555" s="47"/>
      <c r="V555" s="47"/>
      <c r="W555" s="47"/>
      <c r="X555" s="47"/>
      <c r="Y555" s="47"/>
      <c r="Z555" s="47"/>
      <c r="AA555" s="47"/>
      <c r="AB555" s="47"/>
      <c r="AC555" s="47"/>
      <c r="AD555" s="47"/>
      <c r="AE555" s="47"/>
      <c r="AF555" s="47"/>
      <c r="AG555" s="47"/>
      <c r="AH555" s="47"/>
      <c r="AI555" s="47"/>
    </row>
    <row r="556" spans="1:35">
      <c r="A556" s="47"/>
      <c r="B556" s="47"/>
      <c r="C556" s="47"/>
      <c r="D556" s="47"/>
      <c r="E556" s="47"/>
      <c r="F556" s="47"/>
      <c r="G556" s="47"/>
      <c r="H556" s="47"/>
      <c r="I556" s="47"/>
      <c r="J556" s="47"/>
      <c r="K556" s="47"/>
      <c r="L556" s="47"/>
      <c r="M556" s="47"/>
      <c r="N556" s="47"/>
      <c r="O556" s="47"/>
      <c r="P556" s="47"/>
      <c r="Q556" s="47"/>
      <c r="R556" s="47"/>
      <c r="S556" s="47"/>
      <c r="T556" s="47"/>
      <c r="U556" s="47"/>
      <c r="V556" s="47"/>
      <c r="W556" s="47"/>
      <c r="X556" s="47"/>
      <c r="Y556" s="47"/>
      <c r="Z556" s="47"/>
      <c r="AA556" s="47"/>
      <c r="AB556" s="47"/>
      <c r="AC556" s="47"/>
      <c r="AD556" s="47"/>
      <c r="AE556" s="47"/>
      <c r="AF556" s="47"/>
      <c r="AG556" s="47"/>
      <c r="AH556" s="47"/>
      <c r="AI556" s="47"/>
    </row>
    <row r="557" spans="1:35">
      <c r="A557" s="47"/>
      <c r="B557" s="47"/>
      <c r="C557" s="47"/>
      <c r="D557" s="47"/>
      <c r="E557" s="47"/>
      <c r="F557" s="47"/>
      <c r="G557" s="47"/>
      <c r="H557" s="47"/>
      <c r="I557" s="47"/>
      <c r="J557" s="47"/>
      <c r="K557" s="47"/>
      <c r="L557" s="47"/>
      <c r="M557" s="47"/>
      <c r="N557" s="47"/>
      <c r="O557" s="47"/>
      <c r="P557" s="47"/>
      <c r="Q557" s="47"/>
      <c r="R557" s="47"/>
      <c r="S557" s="47"/>
      <c r="T557" s="47"/>
      <c r="U557" s="47"/>
      <c r="V557" s="47"/>
      <c r="W557" s="47"/>
      <c r="X557" s="47"/>
      <c r="Y557" s="47"/>
      <c r="Z557" s="47"/>
      <c r="AA557" s="47"/>
      <c r="AB557" s="47"/>
      <c r="AC557" s="47"/>
      <c r="AD557" s="47"/>
      <c r="AE557" s="47"/>
      <c r="AF557" s="47"/>
      <c r="AG557" s="47"/>
      <c r="AH557" s="47"/>
      <c r="AI557" s="47"/>
    </row>
    <row r="558" spans="1:35">
      <c r="A558" s="47"/>
      <c r="B558" s="47"/>
      <c r="C558" s="47"/>
      <c r="D558" s="47"/>
      <c r="E558" s="47"/>
      <c r="F558" s="47"/>
      <c r="G558" s="47"/>
      <c r="H558" s="47"/>
      <c r="I558" s="47"/>
      <c r="J558" s="47"/>
      <c r="K558" s="47"/>
      <c r="L558" s="47"/>
      <c r="M558" s="47"/>
      <c r="N558" s="47"/>
      <c r="O558" s="47"/>
      <c r="P558" s="47"/>
      <c r="Q558" s="47"/>
      <c r="R558" s="47"/>
      <c r="S558" s="47"/>
      <c r="T558" s="47"/>
      <c r="U558" s="47"/>
      <c r="V558" s="47"/>
      <c r="W558" s="47"/>
      <c r="X558" s="47"/>
      <c r="Y558" s="47"/>
      <c r="Z558" s="47"/>
      <c r="AA558" s="47"/>
      <c r="AB558" s="47"/>
      <c r="AC558" s="47"/>
      <c r="AD558" s="47"/>
      <c r="AE558" s="47"/>
      <c r="AF558" s="47"/>
      <c r="AG558" s="47"/>
      <c r="AH558" s="47"/>
      <c r="AI558" s="47"/>
    </row>
    <row r="559" spans="1:35">
      <c r="A559" s="47"/>
      <c r="B559" s="47"/>
      <c r="C559" s="47"/>
      <c r="D559" s="47"/>
      <c r="E559" s="47"/>
      <c r="F559" s="47"/>
      <c r="G559" s="47"/>
      <c r="H559" s="47"/>
      <c r="I559" s="47"/>
      <c r="J559" s="47"/>
      <c r="K559" s="47"/>
      <c r="L559" s="47"/>
      <c r="M559" s="47"/>
      <c r="N559" s="47"/>
      <c r="O559" s="47"/>
      <c r="P559" s="47"/>
      <c r="Q559" s="47"/>
      <c r="R559" s="47"/>
      <c r="S559" s="47"/>
      <c r="T559" s="47"/>
      <c r="U559" s="47"/>
      <c r="V559" s="47"/>
      <c r="W559" s="47"/>
      <c r="X559" s="47"/>
      <c r="Y559" s="47"/>
      <c r="Z559" s="47"/>
      <c r="AA559" s="47"/>
      <c r="AB559" s="47"/>
      <c r="AC559" s="47"/>
      <c r="AD559" s="47"/>
      <c r="AE559" s="47"/>
      <c r="AF559" s="47"/>
      <c r="AG559" s="47"/>
      <c r="AH559" s="47"/>
      <c r="AI559" s="47"/>
    </row>
    <row r="560" spans="1:35">
      <c r="A560" s="47"/>
      <c r="B560" s="47"/>
      <c r="C560" s="47"/>
      <c r="D560" s="47"/>
      <c r="E560" s="47"/>
      <c r="F560" s="47"/>
      <c r="G560" s="47"/>
      <c r="H560" s="47"/>
      <c r="I560" s="47"/>
      <c r="J560" s="47"/>
      <c r="K560" s="47"/>
      <c r="L560" s="47"/>
      <c r="M560" s="47"/>
      <c r="N560" s="47"/>
      <c r="O560" s="47"/>
      <c r="P560" s="47"/>
      <c r="Q560" s="47"/>
      <c r="R560" s="47"/>
      <c r="S560" s="47"/>
      <c r="T560" s="47"/>
      <c r="U560" s="47"/>
      <c r="V560" s="47"/>
      <c r="W560" s="47"/>
      <c r="X560" s="47"/>
      <c r="Y560" s="47"/>
      <c r="Z560" s="47"/>
      <c r="AA560" s="47"/>
      <c r="AB560" s="47"/>
      <c r="AC560" s="47"/>
      <c r="AD560" s="47"/>
      <c r="AE560" s="47"/>
      <c r="AF560" s="47"/>
      <c r="AG560" s="47"/>
      <c r="AH560" s="47"/>
      <c r="AI560" s="47"/>
    </row>
    <row r="561" spans="1:35">
      <c r="A561" s="47"/>
      <c r="B561" s="47"/>
      <c r="C561" s="47"/>
      <c r="D561" s="47"/>
      <c r="E561" s="47"/>
      <c r="F561" s="47"/>
      <c r="G561" s="47"/>
      <c r="H561" s="47"/>
      <c r="I561" s="47"/>
      <c r="J561" s="47"/>
      <c r="K561" s="47"/>
      <c r="L561" s="47"/>
      <c r="M561" s="47"/>
      <c r="N561" s="47"/>
      <c r="O561" s="47"/>
      <c r="P561" s="47"/>
      <c r="Q561" s="47"/>
      <c r="R561" s="47"/>
      <c r="S561" s="47"/>
      <c r="T561" s="47"/>
      <c r="U561" s="47"/>
      <c r="V561" s="47"/>
      <c r="W561" s="47"/>
      <c r="X561" s="47"/>
      <c r="Y561" s="47"/>
      <c r="Z561" s="47"/>
      <c r="AA561" s="47"/>
      <c r="AB561" s="47"/>
      <c r="AC561" s="47"/>
      <c r="AD561" s="47"/>
      <c r="AE561" s="47"/>
      <c r="AF561" s="47"/>
      <c r="AG561" s="47"/>
      <c r="AH561" s="47"/>
      <c r="AI561" s="47"/>
    </row>
    <row r="562" spans="1:35">
      <c r="A562" s="47"/>
      <c r="B562" s="47"/>
      <c r="C562" s="47"/>
      <c r="D562" s="47"/>
      <c r="E562" s="47"/>
      <c r="F562" s="47"/>
      <c r="G562" s="47"/>
      <c r="H562" s="47"/>
      <c r="I562" s="47"/>
      <c r="J562" s="47"/>
      <c r="K562" s="47"/>
      <c r="L562" s="47"/>
      <c r="M562" s="47"/>
      <c r="N562" s="47"/>
      <c r="O562" s="47"/>
      <c r="P562" s="47"/>
      <c r="Q562" s="47"/>
      <c r="R562" s="47"/>
      <c r="S562" s="47"/>
      <c r="T562" s="47"/>
      <c r="U562" s="47"/>
      <c r="V562" s="47"/>
      <c r="W562" s="47"/>
      <c r="X562" s="47"/>
      <c r="Y562" s="47"/>
      <c r="Z562" s="47"/>
      <c r="AA562" s="47"/>
      <c r="AB562" s="47"/>
      <c r="AC562" s="47"/>
      <c r="AD562" s="47"/>
      <c r="AE562" s="47"/>
      <c r="AF562" s="47"/>
      <c r="AG562" s="47"/>
      <c r="AH562" s="47"/>
      <c r="AI562" s="47"/>
    </row>
    <row r="563" spans="1:35">
      <c r="A563" s="47"/>
      <c r="B563" s="47"/>
      <c r="C563" s="47"/>
      <c r="D563" s="47"/>
      <c r="E563" s="47"/>
      <c r="F563" s="47"/>
      <c r="G563" s="47"/>
      <c r="H563" s="47"/>
      <c r="I563" s="47"/>
      <c r="J563" s="47"/>
      <c r="K563" s="47"/>
      <c r="L563" s="47"/>
      <c r="M563" s="47"/>
      <c r="N563" s="47"/>
      <c r="O563" s="47"/>
      <c r="P563" s="47"/>
      <c r="Q563" s="47"/>
      <c r="R563" s="47"/>
      <c r="S563" s="47"/>
      <c r="T563" s="47"/>
      <c r="U563" s="47"/>
      <c r="V563" s="47"/>
      <c r="W563" s="47"/>
      <c r="X563" s="47"/>
      <c r="Y563" s="47"/>
      <c r="Z563" s="47"/>
      <c r="AA563" s="47"/>
      <c r="AB563" s="47"/>
      <c r="AC563" s="47"/>
      <c r="AD563" s="47"/>
      <c r="AE563" s="47"/>
      <c r="AF563" s="47"/>
      <c r="AG563" s="47"/>
      <c r="AH563" s="47"/>
      <c r="AI563" s="47"/>
    </row>
    <row r="564" spans="1:35">
      <c r="A564" s="47"/>
      <c r="B564" s="47"/>
      <c r="C564" s="47"/>
      <c r="D564" s="47"/>
      <c r="E564" s="47"/>
      <c r="F564" s="47"/>
      <c r="G564" s="47"/>
      <c r="H564" s="47"/>
      <c r="I564" s="47"/>
      <c r="J564" s="47"/>
      <c r="K564" s="47"/>
      <c r="L564" s="47"/>
      <c r="M564" s="47"/>
      <c r="N564" s="47"/>
      <c r="O564" s="47"/>
      <c r="P564" s="47"/>
      <c r="Q564" s="47"/>
      <c r="R564" s="47"/>
      <c r="S564" s="47"/>
      <c r="T564" s="47"/>
      <c r="U564" s="47"/>
      <c r="V564" s="47"/>
      <c r="W564" s="47"/>
      <c r="X564" s="47"/>
      <c r="Y564" s="47"/>
      <c r="Z564" s="47"/>
      <c r="AA564" s="47"/>
      <c r="AB564" s="47"/>
      <c r="AC564" s="47"/>
      <c r="AD564" s="47"/>
      <c r="AE564" s="47"/>
      <c r="AF564" s="47"/>
      <c r="AG564" s="47"/>
      <c r="AH564" s="47"/>
      <c r="AI564" s="47"/>
    </row>
    <row r="565" spans="1:35">
      <c r="A565" s="47"/>
      <c r="B565" s="47"/>
      <c r="C565" s="47"/>
      <c r="D565" s="47"/>
      <c r="E565" s="47"/>
      <c r="F565" s="47"/>
      <c r="G565" s="47"/>
      <c r="H565" s="47"/>
      <c r="I565" s="47"/>
      <c r="J565" s="47"/>
      <c r="K565" s="47"/>
      <c r="L565" s="47"/>
      <c r="M565" s="47"/>
      <c r="N565" s="47"/>
      <c r="O565" s="47"/>
      <c r="P565" s="47"/>
      <c r="Q565" s="47"/>
      <c r="R565" s="47"/>
      <c r="S565" s="47"/>
      <c r="T565" s="47"/>
      <c r="U565" s="47"/>
      <c r="V565" s="47"/>
      <c r="W565" s="47"/>
      <c r="X565" s="47"/>
      <c r="Y565" s="47"/>
      <c r="Z565" s="47"/>
      <c r="AA565" s="47"/>
      <c r="AB565" s="47"/>
      <c r="AC565" s="47"/>
      <c r="AD565" s="47"/>
      <c r="AE565" s="47"/>
      <c r="AF565" s="47"/>
      <c r="AG565" s="47"/>
      <c r="AH565" s="47"/>
      <c r="AI565" s="47"/>
    </row>
    <row r="566" spans="1:35">
      <c r="A566" s="47"/>
      <c r="B566" s="47"/>
      <c r="C566" s="47"/>
      <c r="D566" s="47"/>
      <c r="E566" s="47"/>
      <c r="F566" s="47"/>
      <c r="G566" s="47"/>
      <c r="H566" s="47"/>
      <c r="I566" s="47"/>
      <c r="J566" s="47"/>
      <c r="K566" s="47"/>
      <c r="L566" s="47"/>
      <c r="M566" s="47"/>
      <c r="N566" s="47"/>
      <c r="O566" s="47"/>
      <c r="P566" s="47"/>
      <c r="Q566" s="47"/>
      <c r="R566" s="47"/>
      <c r="S566" s="47"/>
      <c r="T566" s="47"/>
      <c r="U566" s="47"/>
      <c r="V566" s="47"/>
      <c r="W566" s="47"/>
      <c r="X566" s="47"/>
      <c r="Y566" s="47"/>
      <c r="Z566" s="47"/>
      <c r="AA566" s="47"/>
      <c r="AB566" s="47"/>
      <c r="AC566" s="47"/>
      <c r="AD566" s="47"/>
      <c r="AE566" s="47"/>
      <c r="AF566" s="47"/>
      <c r="AG566" s="47"/>
      <c r="AH566" s="47"/>
      <c r="AI566" s="47"/>
    </row>
    <row r="567" spans="1:35">
      <c r="A567" s="47"/>
      <c r="B567" s="47"/>
      <c r="C567" s="47"/>
      <c r="D567" s="47"/>
      <c r="E567" s="47"/>
      <c r="F567" s="47"/>
      <c r="G567" s="47"/>
      <c r="H567" s="47"/>
      <c r="I567" s="47"/>
      <c r="J567" s="47"/>
      <c r="K567" s="47"/>
      <c r="L567" s="47"/>
      <c r="M567" s="47"/>
      <c r="N567" s="47"/>
      <c r="O567" s="47"/>
      <c r="P567" s="47"/>
      <c r="Q567" s="47"/>
      <c r="R567" s="47"/>
      <c r="S567" s="47"/>
      <c r="T567" s="47"/>
      <c r="U567" s="47"/>
      <c r="V567" s="47"/>
      <c r="W567" s="47"/>
      <c r="X567" s="47"/>
      <c r="Y567" s="47"/>
      <c r="Z567" s="47"/>
      <c r="AA567" s="47"/>
      <c r="AB567" s="47"/>
      <c r="AC567" s="47"/>
      <c r="AD567" s="47"/>
      <c r="AE567" s="47"/>
      <c r="AF567" s="47"/>
      <c r="AG567" s="47"/>
      <c r="AH567" s="47"/>
      <c r="AI567" s="47"/>
    </row>
    <row r="568" spans="1:35">
      <c r="A568" s="47"/>
      <c r="B568" s="47"/>
      <c r="C568" s="47"/>
      <c r="D568" s="47"/>
      <c r="E568" s="47"/>
      <c r="F568" s="47"/>
      <c r="G568" s="47"/>
      <c r="H568" s="47"/>
      <c r="I568" s="47"/>
      <c r="J568" s="47"/>
      <c r="K568" s="47"/>
      <c r="L568" s="47"/>
      <c r="M568" s="47"/>
      <c r="N568" s="47"/>
      <c r="O568" s="47"/>
      <c r="P568" s="47"/>
      <c r="Q568" s="47"/>
      <c r="R568" s="47"/>
      <c r="S568" s="47"/>
      <c r="T568" s="47"/>
      <c r="U568" s="47"/>
      <c r="V568" s="47"/>
      <c r="W568" s="47"/>
      <c r="X568" s="47"/>
      <c r="Y568" s="47"/>
      <c r="Z568" s="47"/>
      <c r="AA568" s="47"/>
      <c r="AB568" s="47"/>
      <c r="AC568" s="47"/>
      <c r="AD568" s="47"/>
      <c r="AE568" s="47"/>
      <c r="AF568" s="47"/>
      <c r="AG568" s="47"/>
      <c r="AH568" s="47"/>
      <c r="AI568" s="47"/>
    </row>
    <row r="569" spans="1:35">
      <c r="A569" s="47"/>
      <c r="B569" s="47"/>
      <c r="C569" s="47"/>
      <c r="D569" s="47"/>
      <c r="E569" s="47"/>
      <c r="F569" s="47"/>
      <c r="G569" s="47"/>
      <c r="H569" s="47"/>
      <c r="I569" s="47"/>
      <c r="J569" s="47"/>
      <c r="K569" s="47"/>
      <c r="L569" s="47"/>
      <c r="M569" s="47"/>
      <c r="N569" s="47"/>
      <c r="O569" s="47"/>
      <c r="P569" s="47"/>
      <c r="Q569" s="47"/>
      <c r="R569" s="47"/>
      <c r="S569" s="47"/>
      <c r="T569" s="47"/>
      <c r="U569" s="47"/>
      <c r="V569" s="47"/>
      <c r="W569" s="47"/>
      <c r="X569" s="47"/>
      <c r="Y569" s="47"/>
      <c r="Z569" s="47"/>
      <c r="AA569" s="47"/>
      <c r="AB569" s="47"/>
      <c r="AC569" s="47"/>
      <c r="AD569" s="47"/>
      <c r="AE569" s="47"/>
      <c r="AF569" s="47"/>
      <c r="AG569" s="47"/>
      <c r="AH569" s="47"/>
      <c r="AI569" s="47"/>
    </row>
    <row r="570" spans="1:35">
      <c r="A570" s="47"/>
      <c r="B570" s="47"/>
      <c r="C570" s="47"/>
      <c r="D570" s="47"/>
      <c r="E570" s="47"/>
      <c r="F570" s="47"/>
      <c r="G570" s="47"/>
      <c r="H570" s="47"/>
      <c r="I570" s="47"/>
      <c r="J570" s="47"/>
      <c r="K570" s="47"/>
      <c r="L570" s="47"/>
      <c r="M570" s="47"/>
      <c r="N570" s="47"/>
      <c r="O570" s="47"/>
      <c r="P570" s="47"/>
      <c r="Q570" s="47"/>
      <c r="R570" s="47"/>
      <c r="S570" s="47"/>
      <c r="T570" s="47"/>
      <c r="U570" s="47"/>
      <c r="V570" s="47"/>
      <c r="W570" s="47"/>
      <c r="X570" s="47"/>
      <c r="Y570" s="47"/>
      <c r="Z570" s="47"/>
      <c r="AA570" s="47"/>
      <c r="AB570" s="47"/>
      <c r="AC570" s="47"/>
      <c r="AD570" s="47"/>
      <c r="AE570" s="47"/>
      <c r="AF570" s="47"/>
      <c r="AG570" s="47"/>
      <c r="AH570" s="47"/>
      <c r="AI570" s="47"/>
    </row>
    <row r="571" spans="1:35">
      <c r="A571" s="47"/>
      <c r="B571" s="47"/>
      <c r="C571" s="47"/>
      <c r="D571" s="47"/>
      <c r="E571" s="47"/>
      <c r="F571" s="47"/>
      <c r="G571" s="47"/>
      <c r="H571" s="47"/>
      <c r="I571" s="47"/>
      <c r="J571" s="47"/>
      <c r="K571" s="47"/>
      <c r="L571" s="47"/>
      <c r="M571" s="47"/>
      <c r="N571" s="47"/>
      <c r="O571" s="47"/>
      <c r="P571" s="47"/>
      <c r="Q571" s="47"/>
      <c r="R571" s="47"/>
      <c r="S571" s="47"/>
      <c r="T571" s="47"/>
      <c r="U571" s="47"/>
      <c r="V571" s="47"/>
      <c r="W571" s="47"/>
      <c r="X571" s="47"/>
      <c r="Y571" s="47"/>
      <c r="Z571" s="47"/>
      <c r="AA571" s="47"/>
      <c r="AB571" s="47"/>
      <c r="AC571" s="47"/>
      <c r="AD571" s="47"/>
      <c r="AE571" s="47"/>
      <c r="AF571" s="47"/>
      <c r="AG571" s="47"/>
      <c r="AH571" s="47"/>
      <c r="AI571" s="47"/>
    </row>
    <row r="572" spans="1:35">
      <c r="A572" s="47"/>
      <c r="B572" s="47"/>
      <c r="C572" s="47"/>
      <c r="D572" s="47"/>
      <c r="E572" s="47"/>
      <c r="F572" s="47"/>
      <c r="G572" s="47"/>
      <c r="H572" s="47"/>
      <c r="I572" s="47"/>
      <c r="J572" s="47"/>
      <c r="K572" s="47"/>
      <c r="L572" s="47"/>
      <c r="M572" s="47"/>
      <c r="N572" s="47"/>
      <c r="O572" s="47"/>
      <c r="P572" s="47"/>
      <c r="Q572" s="47"/>
      <c r="R572" s="47"/>
      <c r="S572" s="47"/>
      <c r="T572" s="47"/>
      <c r="U572" s="47"/>
      <c r="V572" s="47"/>
      <c r="W572" s="47"/>
      <c r="X572" s="47"/>
      <c r="Y572" s="47"/>
      <c r="Z572" s="47"/>
      <c r="AA572" s="47"/>
      <c r="AB572" s="47"/>
      <c r="AC572" s="47"/>
      <c r="AD572" s="47"/>
      <c r="AE572" s="47"/>
      <c r="AF572" s="47"/>
      <c r="AG572" s="47"/>
      <c r="AH572" s="47"/>
      <c r="AI572" s="47"/>
    </row>
    <row r="573" spans="1:35">
      <c r="A573" s="47"/>
      <c r="B573" s="47"/>
      <c r="C573" s="47"/>
      <c r="D573" s="47"/>
      <c r="E573" s="47"/>
      <c r="F573" s="47"/>
      <c r="G573" s="47"/>
      <c r="H573" s="47"/>
      <c r="I573" s="47"/>
      <c r="J573" s="47"/>
      <c r="K573" s="47"/>
      <c r="L573" s="47"/>
      <c r="M573" s="47"/>
      <c r="N573" s="47"/>
      <c r="O573" s="47"/>
      <c r="P573" s="47"/>
      <c r="Q573" s="47"/>
      <c r="R573" s="47"/>
      <c r="S573" s="47"/>
      <c r="T573" s="47"/>
      <c r="U573" s="47"/>
      <c r="V573" s="47"/>
      <c r="W573" s="47"/>
      <c r="X573" s="47"/>
      <c r="Y573" s="47"/>
      <c r="Z573" s="47"/>
      <c r="AA573" s="47"/>
      <c r="AB573" s="47"/>
      <c r="AC573" s="47"/>
      <c r="AD573" s="47"/>
      <c r="AE573" s="47"/>
      <c r="AF573" s="47"/>
      <c r="AG573" s="47"/>
      <c r="AH573" s="47"/>
      <c r="AI573" s="47"/>
    </row>
    <row r="574" spans="1:35">
      <c r="A574" s="47"/>
      <c r="B574" s="47"/>
      <c r="C574" s="47"/>
      <c r="D574" s="47"/>
      <c r="E574" s="47"/>
      <c r="F574" s="47"/>
      <c r="G574" s="47"/>
      <c r="H574" s="47"/>
      <c r="I574" s="47"/>
      <c r="J574" s="47"/>
      <c r="K574" s="47"/>
      <c r="L574" s="47"/>
      <c r="M574" s="47"/>
      <c r="N574" s="47"/>
      <c r="O574" s="47"/>
      <c r="P574" s="47"/>
      <c r="Q574" s="47"/>
      <c r="R574" s="47"/>
      <c r="S574" s="47"/>
      <c r="T574" s="47"/>
      <c r="U574" s="47"/>
      <c r="V574" s="47"/>
      <c r="W574" s="47"/>
      <c r="X574" s="47"/>
      <c r="Y574" s="47"/>
      <c r="Z574" s="47"/>
      <c r="AA574" s="47"/>
      <c r="AB574" s="47"/>
      <c r="AC574" s="47"/>
      <c r="AD574" s="47"/>
      <c r="AE574" s="47"/>
      <c r="AF574" s="47"/>
      <c r="AG574" s="47"/>
      <c r="AH574" s="47"/>
      <c r="AI574" s="47"/>
    </row>
    <row r="575" spans="1:35">
      <c r="A575" s="47"/>
      <c r="B575" s="47"/>
      <c r="C575" s="47"/>
      <c r="D575" s="47"/>
      <c r="E575" s="47"/>
      <c r="F575" s="47"/>
      <c r="G575" s="47"/>
      <c r="H575" s="47"/>
      <c r="I575" s="47"/>
      <c r="J575" s="47"/>
      <c r="K575" s="47"/>
      <c r="L575" s="47"/>
      <c r="M575" s="47"/>
      <c r="N575" s="47"/>
      <c r="O575" s="47"/>
      <c r="P575" s="47"/>
      <c r="Q575" s="47"/>
      <c r="R575" s="47"/>
      <c r="S575" s="47"/>
      <c r="T575" s="47"/>
      <c r="U575" s="47"/>
      <c r="V575" s="47"/>
      <c r="W575" s="47"/>
      <c r="X575" s="47"/>
      <c r="Y575" s="47"/>
      <c r="Z575" s="47"/>
      <c r="AA575" s="47"/>
      <c r="AB575" s="47"/>
      <c r="AC575" s="47"/>
      <c r="AD575" s="47"/>
      <c r="AE575" s="47"/>
      <c r="AF575" s="47"/>
      <c r="AG575" s="47"/>
      <c r="AH575" s="47"/>
      <c r="AI575" s="47"/>
    </row>
    <row r="576" spans="1:35">
      <c r="A576" s="47"/>
      <c r="B576" s="47"/>
      <c r="C576" s="47"/>
      <c r="D576" s="47"/>
      <c r="E576" s="47"/>
      <c r="F576" s="47"/>
      <c r="G576" s="47"/>
      <c r="H576" s="47"/>
      <c r="I576" s="47"/>
      <c r="J576" s="47"/>
      <c r="K576" s="47"/>
      <c r="L576" s="47"/>
      <c r="M576" s="47"/>
      <c r="N576" s="47"/>
      <c r="O576" s="47"/>
      <c r="P576" s="47"/>
      <c r="Q576" s="47"/>
      <c r="R576" s="47"/>
      <c r="S576" s="47"/>
      <c r="T576" s="47"/>
      <c r="U576" s="47"/>
      <c r="V576" s="47"/>
      <c r="W576" s="47"/>
      <c r="X576" s="47"/>
      <c r="Y576" s="47"/>
      <c r="Z576" s="47"/>
      <c r="AA576" s="47"/>
      <c r="AB576" s="47"/>
      <c r="AC576" s="47"/>
      <c r="AD576" s="47"/>
      <c r="AE576" s="47"/>
      <c r="AF576" s="47"/>
      <c r="AG576" s="47"/>
      <c r="AH576" s="47"/>
      <c r="AI576" s="47"/>
    </row>
    <row r="577" spans="1:35">
      <c r="A577" s="47"/>
      <c r="B577" s="47"/>
      <c r="C577" s="47"/>
      <c r="D577" s="47"/>
      <c r="E577" s="47"/>
      <c r="F577" s="47"/>
      <c r="G577" s="47"/>
      <c r="H577" s="47"/>
      <c r="I577" s="47"/>
      <c r="J577" s="47"/>
      <c r="K577" s="47"/>
      <c r="L577" s="47"/>
      <c r="M577" s="47"/>
      <c r="N577" s="47"/>
      <c r="O577" s="47"/>
      <c r="P577" s="47"/>
      <c r="Q577" s="47"/>
      <c r="R577" s="47"/>
      <c r="S577" s="47"/>
      <c r="T577" s="47"/>
      <c r="U577" s="47"/>
      <c r="V577" s="47"/>
      <c r="W577" s="47"/>
      <c r="X577" s="47"/>
      <c r="Y577" s="47"/>
      <c r="Z577" s="47"/>
      <c r="AA577" s="47"/>
      <c r="AB577" s="47"/>
      <c r="AC577" s="47"/>
      <c r="AD577" s="47"/>
      <c r="AE577" s="47"/>
      <c r="AF577" s="47"/>
      <c r="AG577" s="47"/>
      <c r="AH577" s="47"/>
      <c r="AI577" s="47"/>
    </row>
    <row r="578" spans="1:35">
      <c r="A578" s="47"/>
      <c r="B578" s="47"/>
      <c r="C578" s="47"/>
      <c r="D578" s="47"/>
      <c r="E578" s="47"/>
      <c r="F578" s="47"/>
      <c r="G578" s="47"/>
      <c r="H578" s="47"/>
      <c r="I578" s="47"/>
      <c r="J578" s="47"/>
      <c r="K578" s="47"/>
      <c r="L578" s="47"/>
      <c r="M578" s="47"/>
      <c r="N578" s="47"/>
      <c r="O578" s="47"/>
      <c r="P578" s="47"/>
      <c r="Q578" s="47"/>
      <c r="R578" s="47"/>
      <c r="S578" s="47"/>
      <c r="T578" s="47"/>
      <c r="U578" s="47"/>
      <c r="V578" s="47"/>
      <c r="W578" s="47"/>
      <c r="X578" s="47"/>
      <c r="Y578" s="47"/>
      <c r="Z578" s="47"/>
      <c r="AA578" s="47"/>
      <c r="AB578" s="47"/>
      <c r="AC578" s="47"/>
      <c r="AD578" s="47"/>
      <c r="AE578" s="47"/>
      <c r="AF578" s="47"/>
      <c r="AG578" s="47"/>
      <c r="AH578" s="47"/>
      <c r="AI578" s="47"/>
    </row>
    <row r="579" spans="1:35">
      <c r="A579" s="47"/>
      <c r="B579" s="47"/>
      <c r="C579" s="47"/>
      <c r="D579" s="47"/>
      <c r="E579" s="47"/>
      <c r="F579" s="47"/>
      <c r="G579" s="47"/>
      <c r="H579" s="47"/>
      <c r="I579" s="47"/>
      <c r="J579" s="47"/>
      <c r="K579" s="47"/>
      <c r="L579" s="47"/>
      <c r="M579" s="47"/>
      <c r="N579" s="47"/>
      <c r="O579" s="47"/>
      <c r="P579" s="47"/>
      <c r="Q579" s="47"/>
      <c r="R579" s="47"/>
      <c r="S579" s="47"/>
      <c r="T579" s="47"/>
      <c r="U579" s="47"/>
      <c r="V579" s="47"/>
      <c r="W579" s="47"/>
      <c r="X579" s="47"/>
      <c r="Y579" s="47"/>
      <c r="Z579" s="47"/>
      <c r="AA579" s="47"/>
      <c r="AB579" s="47"/>
      <c r="AC579" s="47"/>
      <c r="AD579" s="47"/>
      <c r="AE579" s="47"/>
      <c r="AF579" s="47"/>
      <c r="AG579" s="47"/>
      <c r="AH579" s="47"/>
      <c r="AI579" s="47"/>
    </row>
    <row r="580" spans="1:35">
      <c r="A580" s="47"/>
      <c r="B580" s="47"/>
      <c r="C580" s="47"/>
      <c r="D580" s="47"/>
      <c r="E580" s="47"/>
      <c r="F580" s="47"/>
      <c r="G580" s="47"/>
      <c r="H580" s="47"/>
      <c r="I580" s="47"/>
      <c r="J580" s="47"/>
      <c r="K580" s="47"/>
      <c r="L580" s="47"/>
      <c r="M580" s="47"/>
      <c r="N580" s="47"/>
      <c r="O580" s="47"/>
      <c r="P580" s="47"/>
      <c r="Q580" s="47"/>
      <c r="R580" s="47"/>
      <c r="S580" s="47"/>
      <c r="T580" s="47"/>
      <c r="U580" s="47"/>
      <c r="V580" s="47"/>
      <c r="W580" s="47"/>
      <c r="X580" s="47"/>
      <c r="Y580" s="47"/>
      <c r="Z580" s="47"/>
      <c r="AA580" s="47"/>
      <c r="AB580" s="47"/>
      <c r="AC580" s="47"/>
      <c r="AD580" s="47"/>
      <c r="AE580" s="47"/>
      <c r="AF580" s="47"/>
      <c r="AG580" s="47"/>
      <c r="AH580" s="47"/>
      <c r="AI580" s="47"/>
    </row>
    <row r="581" spans="1:35">
      <c r="A581" s="47"/>
      <c r="B581" s="47"/>
      <c r="C581" s="47"/>
      <c r="D581" s="47"/>
      <c r="E581" s="47"/>
      <c r="F581" s="47"/>
      <c r="G581" s="47"/>
      <c r="H581" s="47"/>
      <c r="I581" s="47"/>
      <c r="J581" s="47"/>
      <c r="K581" s="47"/>
      <c r="L581" s="47"/>
      <c r="M581" s="47"/>
      <c r="N581" s="47"/>
      <c r="O581" s="47"/>
      <c r="P581" s="47"/>
      <c r="Q581" s="47"/>
      <c r="R581" s="47"/>
      <c r="S581" s="47"/>
      <c r="T581" s="47"/>
      <c r="U581" s="47"/>
      <c r="V581" s="47"/>
      <c r="W581" s="47"/>
      <c r="X581" s="47"/>
      <c r="Y581" s="47"/>
      <c r="Z581" s="47"/>
      <c r="AA581" s="47"/>
      <c r="AB581" s="47"/>
      <c r="AC581" s="47"/>
      <c r="AD581" s="47"/>
      <c r="AE581" s="47"/>
      <c r="AF581" s="47"/>
      <c r="AG581" s="47"/>
      <c r="AH581" s="47"/>
      <c r="AI581" s="47"/>
    </row>
    <row r="582" spans="1:35">
      <c r="A582" s="47"/>
      <c r="B582" s="47"/>
      <c r="C582" s="47"/>
      <c r="D582" s="47"/>
      <c r="E582" s="47"/>
      <c r="F582" s="47"/>
      <c r="G582" s="47"/>
      <c r="H582" s="47"/>
      <c r="I582" s="47"/>
      <c r="J582" s="47"/>
      <c r="K582" s="47"/>
      <c r="L582" s="47"/>
      <c r="M582" s="47"/>
      <c r="N582" s="47"/>
      <c r="O582" s="47"/>
      <c r="P582" s="47"/>
      <c r="Q582" s="47"/>
      <c r="R582" s="47"/>
      <c r="S582" s="47"/>
      <c r="T582" s="47"/>
      <c r="U582" s="47"/>
      <c r="V582" s="47"/>
      <c r="W582" s="47"/>
      <c r="X582" s="47"/>
      <c r="Y582" s="47"/>
      <c r="Z582" s="47"/>
      <c r="AA582" s="47"/>
      <c r="AB582" s="47"/>
      <c r="AC582" s="47"/>
      <c r="AD582" s="47"/>
      <c r="AE582" s="47"/>
      <c r="AF582" s="47"/>
      <c r="AG582" s="47"/>
      <c r="AH582" s="47"/>
      <c r="AI582" s="47"/>
    </row>
    <row r="583" spans="1:35">
      <c r="A583" s="47"/>
      <c r="B583" s="47"/>
      <c r="C583" s="47"/>
      <c r="D583" s="47"/>
      <c r="E583" s="47"/>
      <c r="F583" s="47"/>
      <c r="G583" s="47"/>
      <c r="H583" s="47"/>
      <c r="I583" s="47"/>
      <c r="J583" s="47"/>
      <c r="K583" s="47"/>
      <c r="L583" s="47"/>
      <c r="M583" s="47"/>
      <c r="N583" s="47"/>
      <c r="O583" s="47"/>
      <c r="P583" s="47"/>
      <c r="Q583" s="47"/>
      <c r="R583" s="47"/>
      <c r="S583" s="47"/>
      <c r="T583" s="47"/>
      <c r="U583" s="47"/>
      <c r="V583" s="47"/>
      <c r="W583" s="47"/>
      <c r="X583" s="47"/>
      <c r="Y583" s="47"/>
      <c r="Z583" s="47"/>
      <c r="AA583" s="47"/>
      <c r="AB583" s="47"/>
      <c r="AC583" s="47"/>
      <c r="AD583" s="47"/>
      <c r="AE583" s="47"/>
      <c r="AF583" s="47"/>
      <c r="AG583" s="47"/>
      <c r="AH583" s="47"/>
      <c r="AI583" s="47"/>
    </row>
    <row r="584" spans="1:35">
      <c r="A584" s="47"/>
      <c r="B584" s="47"/>
      <c r="C584" s="47"/>
      <c r="D584" s="47"/>
      <c r="E584" s="47"/>
      <c r="F584" s="47"/>
      <c r="G584" s="47"/>
      <c r="H584" s="47"/>
      <c r="I584" s="47"/>
      <c r="J584" s="47"/>
      <c r="K584" s="47"/>
      <c r="L584" s="47"/>
      <c r="M584" s="47"/>
      <c r="N584" s="47"/>
      <c r="O584" s="47"/>
      <c r="P584" s="47"/>
      <c r="Q584" s="47"/>
      <c r="R584" s="47"/>
      <c r="S584" s="47"/>
      <c r="T584" s="47"/>
      <c r="U584" s="47"/>
      <c r="V584" s="47"/>
      <c r="W584" s="47"/>
      <c r="X584" s="47"/>
      <c r="Y584" s="47"/>
      <c r="Z584" s="47"/>
      <c r="AA584" s="47"/>
      <c r="AB584" s="47"/>
      <c r="AC584" s="47"/>
      <c r="AD584" s="47"/>
      <c r="AE584" s="47"/>
      <c r="AF584" s="47"/>
      <c r="AG584" s="47"/>
      <c r="AH584" s="47"/>
      <c r="AI584" s="47"/>
    </row>
    <row r="585" spans="1:35">
      <c r="A585" s="47"/>
      <c r="B585" s="47"/>
      <c r="C585" s="47"/>
      <c r="D585" s="47"/>
      <c r="E585" s="47"/>
      <c r="F585" s="47"/>
      <c r="G585" s="47"/>
      <c r="H585" s="47"/>
      <c r="I585" s="47"/>
      <c r="J585" s="47"/>
      <c r="K585" s="47"/>
      <c r="L585" s="47"/>
      <c r="M585" s="47"/>
      <c r="N585" s="47"/>
      <c r="O585" s="47"/>
      <c r="P585" s="47"/>
      <c r="Q585" s="47"/>
      <c r="R585" s="47"/>
      <c r="S585" s="47"/>
      <c r="T585" s="47"/>
      <c r="U585" s="47"/>
      <c r="V585" s="47"/>
      <c r="W585" s="47"/>
      <c r="X585" s="47"/>
      <c r="Y585" s="47"/>
      <c r="Z585" s="47"/>
      <c r="AA585" s="47"/>
      <c r="AB585" s="47"/>
      <c r="AC585" s="47"/>
      <c r="AD585" s="47"/>
      <c r="AE585" s="47"/>
      <c r="AF585" s="47"/>
      <c r="AG585" s="47"/>
      <c r="AH585" s="47"/>
      <c r="AI585" s="47"/>
    </row>
    <row r="586" spans="1:35">
      <c r="A586" s="47"/>
      <c r="B586" s="47"/>
      <c r="C586" s="47"/>
      <c r="D586" s="47"/>
      <c r="E586" s="47"/>
      <c r="F586" s="47"/>
      <c r="G586" s="47"/>
      <c r="H586" s="47"/>
      <c r="I586" s="47"/>
      <c r="J586" s="47"/>
      <c r="K586" s="47"/>
      <c r="L586" s="47"/>
      <c r="M586" s="47"/>
      <c r="N586" s="47"/>
      <c r="O586" s="47"/>
      <c r="P586" s="47"/>
      <c r="Q586" s="47"/>
      <c r="R586" s="47"/>
      <c r="S586" s="47"/>
      <c r="T586" s="47"/>
      <c r="U586" s="47"/>
      <c r="V586" s="47"/>
      <c r="W586" s="47"/>
      <c r="X586" s="47"/>
      <c r="Y586" s="47"/>
      <c r="Z586" s="47"/>
      <c r="AA586" s="47"/>
      <c r="AB586" s="47"/>
      <c r="AC586" s="47"/>
      <c r="AD586" s="47"/>
      <c r="AE586" s="47"/>
      <c r="AF586" s="47"/>
      <c r="AG586" s="47"/>
      <c r="AH586" s="47"/>
      <c r="AI586" s="47"/>
    </row>
    <row r="587" spans="1:35">
      <c r="A587" s="47"/>
      <c r="B587" s="47"/>
      <c r="C587" s="47"/>
      <c r="D587" s="47"/>
      <c r="E587" s="47"/>
      <c r="F587" s="47"/>
      <c r="G587" s="47"/>
      <c r="H587" s="47"/>
      <c r="I587" s="47"/>
      <c r="J587" s="47"/>
      <c r="K587" s="47"/>
      <c r="L587" s="47"/>
      <c r="M587" s="47"/>
      <c r="N587" s="47"/>
      <c r="O587" s="47"/>
      <c r="P587" s="47"/>
      <c r="Q587" s="47"/>
      <c r="R587" s="47"/>
      <c r="S587" s="47"/>
      <c r="T587" s="47"/>
      <c r="U587" s="47"/>
      <c r="V587" s="47"/>
      <c r="W587" s="47"/>
      <c r="X587" s="47"/>
      <c r="Y587" s="47"/>
      <c r="Z587" s="47"/>
      <c r="AA587" s="47"/>
      <c r="AB587" s="47"/>
      <c r="AC587" s="47"/>
      <c r="AD587" s="47"/>
      <c r="AE587" s="47"/>
      <c r="AF587" s="47"/>
      <c r="AG587" s="47"/>
      <c r="AH587" s="47"/>
      <c r="AI587" s="47"/>
    </row>
    <row r="588" spans="1:35">
      <c r="A588" s="47"/>
      <c r="B588" s="47"/>
      <c r="C588" s="47"/>
      <c r="D588" s="47"/>
      <c r="E588" s="47"/>
      <c r="F588" s="47"/>
      <c r="G588" s="47"/>
      <c r="H588" s="47"/>
      <c r="I588" s="47"/>
      <c r="J588" s="47"/>
      <c r="K588" s="47"/>
      <c r="L588" s="47"/>
      <c r="M588" s="47"/>
      <c r="N588" s="47"/>
      <c r="O588" s="47"/>
      <c r="P588" s="47"/>
      <c r="Q588" s="47"/>
      <c r="R588" s="47"/>
      <c r="S588" s="47"/>
      <c r="T588" s="47"/>
      <c r="U588" s="47"/>
      <c r="V588" s="47"/>
      <c r="W588" s="47"/>
      <c r="X588" s="47"/>
      <c r="Y588" s="47"/>
      <c r="Z588" s="47"/>
      <c r="AA588" s="47"/>
      <c r="AB588" s="47"/>
      <c r="AC588" s="47"/>
      <c r="AD588" s="47"/>
      <c r="AE588" s="47"/>
      <c r="AF588" s="47"/>
      <c r="AG588" s="47"/>
      <c r="AH588" s="47"/>
      <c r="AI588" s="47"/>
    </row>
    <row r="589" spans="1:35">
      <c r="A589" s="47"/>
      <c r="B589" s="47"/>
      <c r="C589" s="47"/>
      <c r="D589" s="47"/>
      <c r="E589" s="47"/>
      <c r="F589" s="47"/>
      <c r="G589" s="47"/>
      <c r="H589" s="47"/>
      <c r="I589" s="47"/>
      <c r="J589" s="47"/>
      <c r="K589" s="47"/>
      <c r="L589" s="47"/>
      <c r="M589" s="47"/>
      <c r="N589" s="47"/>
      <c r="O589" s="47"/>
      <c r="P589" s="47"/>
      <c r="Q589" s="47"/>
      <c r="R589" s="47"/>
      <c r="S589" s="47"/>
      <c r="T589" s="47"/>
      <c r="U589" s="47"/>
      <c r="V589" s="47"/>
      <c r="W589" s="47"/>
      <c r="X589" s="47"/>
      <c r="Y589" s="47"/>
      <c r="Z589" s="47"/>
      <c r="AA589" s="47"/>
      <c r="AB589" s="47"/>
      <c r="AC589" s="47"/>
      <c r="AD589" s="47"/>
      <c r="AE589" s="47"/>
      <c r="AF589" s="47"/>
      <c r="AG589" s="47"/>
      <c r="AH589" s="47"/>
      <c r="AI589" s="47"/>
    </row>
    <row r="590" spans="1:35">
      <c r="A590" s="47"/>
      <c r="B590" s="47"/>
      <c r="C590" s="47"/>
      <c r="D590" s="47"/>
      <c r="E590" s="47"/>
      <c r="F590" s="47"/>
      <c r="G590" s="47"/>
      <c r="H590" s="47"/>
      <c r="I590" s="47"/>
      <c r="J590" s="47"/>
      <c r="K590" s="47"/>
      <c r="L590" s="47"/>
      <c r="M590" s="47"/>
      <c r="N590" s="47"/>
      <c r="O590" s="47"/>
      <c r="P590" s="47"/>
      <c r="Q590" s="47"/>
      <c r="R590" s="47"/>
      <c r="S590" s="47"/>
      <c r="T590" s="47"/>
      <c r="U590" s="47"/>
      <c r="V590" s="47"/>
      <c r="W590" s="47"/>
      <c r="X590" s="47"/>
      <c r="Y590" s="47"/>
      <c r="Z590" s="47"/>
      <c r="AA590" s="47"/>
      <c r="AB590" s="47"/>
      <c r="AC590" s="47"/>
      <c r="AD590" s="47"/>
      <c r="AE590" s="47"/>
      <c r="AF590" s="47"/>
      <c r="AG590" s="47"/>
      <c r="AH590" s="47"/>
      <c r="AI590" s="47"/>
    </row>
    <row r="591" spans="1:35">
      <c r="A591" s="47"/>
      <c r="B591" s="47"/>
      <c r="C591" s="47"/>
      <c r="D591" s="47"/>
      <c r="E591" s="47"/>
      <c r="F591" s="47"/>
      <c r="G591" s="47"/>
      <c r="H591" s="47"/>
      <c r="I591" s="47"/>
      <c r="J591" s="47"/>
      <c r="K591" s="47"/>
      <c r="L591" s="47"/>
      <c r="M591" s="47"/>
      <c r="N591" s="47"/>
      <c r="O591" s="47"/>
      <c r="P591" s="47"/>
      <c r="Q591" s="47"/>
      <c r="R591" s="47"/>
      <c r="S591" s="47"/>
      <c r="T591" s="47"/>
      <c r="U591" s="47"/>
      <c r="V591" s="47"/>
      <c r="W591" s="47"/>
      <c r="X591" s="47"/>
      <c r="Y591" s="47"/>
      <c r="Z591" s="47"/>
      <c r="AA591" s="47"/>
      <c r="AB591" s="47"/>
      <c r="AC591" s="47"/>
      <c r="AD591" s="47"/>
      <c r="AE591" s="47"/>
      <c r="AF591" s="47"/>
      <c r="AG591" s="47"/>
      <c r="AH591" s="47"/>
      <c r="AI591" s="47"/>
    </row>
    <row r="592" spans="1:35">
      <c r="A592" s="47"/>
      <c r="B592" s="47"/>
      <c r="C592" s="47"/>
      <c r="D592" s="47"/>
      <c r="E592" s="47"/>
      <c r="F592" s="47"/>
      <c r="G592" s="47"/>
      <c r="H592" s="47"/>
      <c r="I592" s="47"/>
      <c r="J592" s="47"/>
      <c r="K592" s="47"/>
      <c r="L592" s="47"/>
      <c r="M592" s="47"/>
      <c r="N592" s="47"/>
      <c r="O592" s="47"/>
      <c r="P592" s="47"/>
      <c r="Q592" s="47"/>
      <c r="R592" s="47"/>
      <c r="S592" s="47"/>
      <c r="T592" s="47"/>
      <c r="U592" s="47"/>
      <c r="V592" s="47"/>
      <c r="W592" s="47"/>
      <c r="X592" s="47"/>
      <c r="Y592" s="47"/>
      <c r="Z592" s="47"/>
      <c r="AA592" s="47"/>
      <c r="AB592" s="47"/>
      <c r="AC592" s="47"/>
      <c r="AD592" s="47"/>
      <c r="AE592" s="47"/>
      <c r="AF592" s="47"/>
      <c r="AG592" s="47"/>
      <c r="AH592" s="47"/>
      <c r="AI592" s="47"/>
    </row>
    <row r="593" spans="1:35">
      <c r="A593" s="47"/>
      <c r="B593" s="47"/>
      <c r="C593" s="47"/>
      <c r="D593" s="47"/>
      <c r="E593" s="47"/>
      <c r="F593" s="47"/>
      <c r="G593" s="47"/>
      <c r="H593" s="47"/>
      <c r="I593" s="47"/>
      <c r="J593" s="47"/>
      <c r="K593" s="47"/>
      <c r="L593" s="47"/>
      <c r="M593" s="47"/>
      <c r="N593" s="47"/>
      <c r="O593" s="47"/>
      <c r="P593" s="47"/>
      <c r="Q593" s="47"/>
      <c r="R593" s="47"/>
      <c r="S593" s="47"/>
      <c r="T593" s="47"/>
      <c r="U593" s="47"/>
      <c r="V593" s="47"/>
      <c r="W593" s="47"/>
      <c r="X593" s="47"/>
      <c r="Y593" s="47"/>
      <c r="Z593" s="47"/>
      <c r="AA593" s="47"/>
      <c r="AB593" s="47"/>
      <c r="AC593" s="47"/>
      <c r="AD593" s="47"/>
      <c r="AE593" s="47"/>
      <c r="AF593" s="47"/>
      <c r="AG593" s="47"/>
      <c r="AH593" s="47"/>
      <c r="AI593" s="47"/>
    </row>
    <row r="594" spans="1:35">
      <c r="A594" s="47"/>
      <c r="B594" s="47"/>
      <c r="C594" s="47"/>
      <c r="D594" s="47"/>
      <c r="E594" s="47"/>
      <c r="F594" s="47"/>
      <c r="G594" s="47"/>
      <c r="H594" s="47"/>
      <c r="I594" s="47"/>
      <c r="J594" s="47"/>
      <c r="K594" s="47"/>
      <c r="L594" s="47"/>
      <c r="M594" s="47"/>
      <c r="N594" s="47"/>
      <c r="O594" s="47"/>
      <c r="P594" s="47"/>
      <c r="Q594" s="47"/>
      <c r="R594" s="47"/>
      <c r="S594" s="47"/>
      <c r="T594" s="47"/>
      <c r="U594" s="47"/>
      <c r="V594" s="47"/>
      <c r="W594" s="47"/>
      <c r="X594" s="47"/>
      <c r="Y594" s="47"/>
      <c r="Z594" s="47"/>
      <c r="AA594" s="47"/>
      <c r="AB594" s="47"/>
      <c r="AC594" s="47"/>
      <c r="AD594" s="47"/>
      <c r="AE594" s="47"/>
      <c r="AF594" s="47"/>
      <c r="AG594" s="47"/>
      <c r="AH594" s="47"/>
      <c r="AI594" s="47"/>
    </row>
    <row r="595" spans="1:35">
      <c r="A595" s="47"/>
      <c r="B595" s="47"/>
      <c r="C595" s="47"/>
      <c r="D595" s="47"/>
      <c r="E595" s="47"/>
      <c r="F595" s="47"/>
      <c r="G595" s="47"/>
      <c r="H595" s="47"/>
      <c r="I595" s="47"/>
      <c r="J595" s="47"/>
      <c r="K595" s="47"/>
      <c r="L595" s="47"/>
      <c r="M595" s="47"/>
      <c r="N595" s="47"/>
      <c r="O595" s="47"/>
      <c r="P595" s="47"/>
      <c r="Q595" s="47"/>
      <c r="R595" s="47"/>
      <c r="S595" s="47"/>
      <c r="T595" s="47"/>
      <c r="U595" s="47"/>
      <c r="V595" s="47"/>
      <c r="W595" s="47"/>
      <c r="X595" s="47"/>
      <c r="Y595" s="47"/>
      <c r="Z595" s="47"/>
      <c r="AA595" s="47"/>
      <c r="AB595" s="47"/>
      <c r="AC595" s="47"/>
      <c r="AD595" s="47"/>
      <c r="AE595" s="47"/>
      <c r="AF595" s="47"/>
      <c r="AG595" s="47"/>
      <c r="AH595" s="47"/>
      <c r="AI595" s="47"/>
    </row>
    <row r="596" spans="1:35">
      <c r="A596" s="47"/>
      <c r="B596" s="47"/>
      <c r="C596" s="47"/>
      <c r="D596" s="47"/>
      <c r="E596" s="47"/>
      <c r="F596" s="47"/>
      <c r="G596" s="47"/>
      <c r="H596" s="47"/>
      <c r="I596" s="47"/>
      <c r="J596" s="47"/>
      <c r="K596" s="47"/>
      <c r="L596" s="47"/>
      <c r="M596" s="47"/>
      <c r="N596" s="47"/>
      <c r="O596" s="47"/>
      <c r="P596" s="47"/>
      <c r="Q596" s="47"/>
      <c r="R596" s="47"/>
      <c r="S596" s="47"/>
      <c r="T596" s="47"/>
      <c r="U596" s="47"/>
      <c r="V596" s="47"/>
      <c r="W596" s="47"/>
      <c r="X596" s="47"/>
      <c r="Y596" s="47"/>
      <c r="Z596" s="47"/>
      <c r="AA596" s="47"/>
      <c r="AB596" s="47"/>
      <c r="AC596" s="47"/>
      <c r="AD596" s="47"/>
      <c r="AE596" s="47"/>
      <c r="AF596" s="47"/>
      <c r="AG596" s="47"/>
      <c r="AH596" s="47"/>
      <c r="AI596" s="47"/>
    </row>
    <row r="597" spans="1:35">
      <c r="A597" s="47"/>
      <c r="B597" s="47"/>
      <c r="C597" s="47"/>
      <c r="D597" s="47"/>
      <c r="E597" s="47"/>
      <c r="F597" s="47"/>
      <c r="G597" s="47"/>
      <c r="H597" s="47"/>
      <c r="I597" s="47"/>
      <c r="J597" s="47"/>
      <c r="K597" s="47"/>
      <c r="L597" s="47"/>
      <c r="M597" s="47"/>
      <c r="N597" s="47"/>
      <c r="O597" s="47"/>
      <c r="P597" s="47"/>
      <c r="Q597" s="47"/>
      <c r="R597" s="47"/>
      <c r="S597" s="47"/>
      <c r="T597" s="47"/>
      <c r="U597" s="47"/>
      <c r="V597" s="47"/>
      <c r="W597" s="47"/>
      <c r="X597" s="47"/>
      <c r="Y597" s="47"/>
      <c r="Z597" s="47"/>
      <c r="AA597" s="47"/>
      <c r="AB597" s="47"/>
      <c r="AC597" s="47"/>
      <c r="AD597" s="47"/>
      <c r="AE597" s="47"/>
      <c r="AF597" s="47"/>
      <c r="AG597" s="47"/>
      <c r="AH597" s="47"/>
      <c r="AI597" s="47"/>
    </row>
    <row r="598" spans="1:35">
      <c r="A598" s="47"/>
      <c r="B598" s="47"/>
      <c r="C598" s="47"/>
      <c r="D598" s="47"/>
      <c r="E598" s="47"/>
      <c r="F598" s="47"/>
      <c r="G598" s="47"/>
      <c r="H598" s="47"/>
      <c r="I598" s="47"/>
      <c r="J598" s="47"/>
      <c r="K598" s="47"/>
      <c r="L598" s="47"/>
      <c r="M598" s="47"/>
      <c r="N598" s="47"/>
      <c r="O598" s="47"/>
      <c r="P598" s="47"/>
      <c r="Q598" s="47"/>
      <c r="R598" s="47"/>
      <c r="S598" s="47"/>
      <c r="T598" s="47"/>
      <c r="U598" s="47"/>
      <c r="V598" s="47"/>
      <c r="W598" s="47"/>
      <c r="X598" s="47"/>
      <c r="Y598" s="47"/>
      <c r="Z598" s="47"/>
      <c r="AA598" s="47"/>
      <c r="AB598" s="47"/>
      <c r="AC598" s="47"/>
      <c r="AD598" s="47"/>
      <c r="AE598" s="47"/>
      <c r="AF598" s="47"/>
      <c r="AG598" s="47"/>
      <c r="AH598" s="47"/>
      <c r="AI598" s="47"/>
    </row>
    <row r="599" spans="1:35">
      <c r="A599" s="47"/>
      <c r="B599" s="47"/>
      <c r="C599" s="47"/>
      <c r="D599" s="47"/>
      <c r="E599" s="47"/>
      <c r="F599" s="47"/>
      <c r="G599" s="47"/>
      <c r="H599" s="47"/>
      <c r="I599" s="47"/>
      <c r="J599" s="47"/>
      <c r="K599" s="47"/>
      <c r="L599" s="47"/>
      <c r="M599" s="47"/>
      <c r="N599" s="47"/>
      <c r="O599" s="47"/>
      <c r="P599" s="47"/>
      <c r="Q599" s="47"/>
      <c r="R599" s="47"/>
      <c r="S599" s="47"/>
      <c r="T599" s="47"/>
      <c r="U599" s="47"/>
      <c r="V599" s="47"/>
      <c r="W599" s="47"/>
      <c r="X599" s="47"/>
      <c r="Y599" s="47"/>
      <c r="Z599" s="47"/>
      <c r="AA599" s="47"/>
      <c r="AB599" s="47"/>
      <c r="AC599" s="47"/>
      <c r="AD599" s="47"/>
      <c r="AE599" s="47"/>
      <c r="AF599" s="47"/>
      <c r="AG599" s="47"/>
      <c r="AH599" s="47"/>
      <c r="AI599" s="47"/>
    </row>
    <row r="600" spans="1:35">
      <c r="A600" s="47"/>
      <c r="B600" s="47"/>
      <c r="C600" s="47"/>
      <c r="D600" s="47"/>
      <c r="E600" s="47"/>
      <c r="F600" s="47"/>
      <c r="G600" s="47"/>
      <c r="H600" s="47"/>
      <c r="I600" s="47"/>
      <c r="J600" s="47"/>
      <c r="K600" s="47"/>
      <c r="L600" s="47"/>
      <c r="M600" s="47"/>
      <c r="N600" s="47"/>
      <c r="O600" s="47"/>
      <c r="P600" s="47"/>
      <c r="Q600" s="47"/>
      <c r="R600" s="47"/>
      <c r="S600" s="47"/>
      <c r="T600" s="47"/>
      <c r="U600" s="47"/>
      <c r="V600" s="47"/>
      <c r="W600" s="47"/>
      <c r="X600" s="47"/>
      <c r="Y600" s="47"/>
      <c r="Z600" s="47"/>
      <c r="AA600" s="47"/>
      <c r="AB600" s="47"/>
      <c r="AC600" s="47"/>
      <c r="AD600" s="47"/>
      <c r="AE600" s="47"/>
      <c r="AF600" s="47"/>
      <c r="AG600" s="47"/>
      <c r="AH600" s="47"/>
      <c r="AI600" s="47"/>
    </row>
    <row r="601" spans="1:35">
      <c r="A601" s="47"/>
      <c r="B601" s="47"/>
      <c r="C601" s="47"/>
      <c r="D601" s="47"/>
      <c r="E601" s="47"/>
      <c r="F601" s="47"/>
      <c r="G601" s="47"/>
      <c r="H601" s="47"/>
      <c r="I601" s="47"/>
      <c r="J601" s="47"/>
      <c r="K601" s="47"/>
      <c r="L601" s="47"/>
      <c r="M601" s="47"/>
      <c r="N601" s="47"/>
      <c r="O601" s="47"/>
      <c r="P601" s="47"/>
      <c r="Q601" s="47"/>
      <c r="R601" s="47"/>
      <c r="S601" s="47"/>
      <c r="T601" s="47"/>
      <c r="U601" s="47"/>
      <c r="V601" s="47"/>
      <c r="W601" s="47"/>
      <c r="X601" s="47"/>
      <c r="Y601" s="47"/>
      <c r="Z601" s="47"/>
      <c r="AA601" s="47"/>
      <c r="AB601" s="47"/>
      <c r="AC601" s="47"/>
      <c r="AD601" s="47"/>
      <c r="AE601" s="47"/>
      <c r="AF601" s="47"/>
      <c r="AG601" s="47"/>
      <c r="AH601" s="47"/>
      <c r="AI601" s="47"/>
    </row>
    <row r="602" spans="1:35">
      <c r="A602" s="47"/>
      <c r="B602" s="47"/>
      <c r="C602" s="47"/>
      <c r="D602" s="47"/>
      <c r="E602" s="47"/>
      <c r="F602" s="47"/>
      <c r="G602" s="47"/>
      <c r="H602" s="47"/>
      <c r="I602" s="47"/>
      <c r="J602" s="47"/>
      <c r="K602" s="47"/>
      <c r="L602" s="47"/>
      <c r="M602" s="47"/>
      <c r="N602" s="47"/>
      <c r="O602" s="47"/>
      <c r="P602" s="47"/>
      <c r="Q602" s="47"/>
      <c r="R602" s="47"/>
      <c r="S602" s="47"/>
      <c r="T602" s="47"/>
      <c r="U602" s="47"/>
      <c r="V602" s="47"/>
      <c r="W602" s="47"/>
      <c r="X602" s="47"/>
      <c r="Y602" s="47"/>
      <c r="Z602" s="47"/>
      <c r="AA602" s="47"/>
      <c r="AB602" s="47"/>
      <c r="AC602" s="47"/>
      <c r="AD602" s="47"/>
      <c r="AE602" s="47"/>
      <c r="AF602" s="47"/>
      <c r="AG602" s="47"/>
      <c r="AH602" s="47"/>
      <c r="AI602" s="47"/>
    </row>
    <row r="603" spans="1:35">
      <c r="A603" s="47"/>
      <c r="B603" s="47"/>
      <c r="C603" s="47"/>
      <c r="D603" s="47"/>
      <c r="E603" s="47"/>
      <c r="F603" s="47"/>
      <c r="G603" s="47"/>
      <c r="H603" s="47"/>
      <c r="I603" s="47"/>
      <c r="J603" s="47"/>
      <c r="K603" s="47"/>
      <c r="L603" s="47"/>
      <c r="M603" s="47"/>
      <c r="N603" s="47"/>
      <c r="O603" s="47"/>
      <c r="P603" s="47"/>
      <c r="Q603" s="47"/>
      <c r="R603" s="47"/>
      <c r="S603" s="47"/>
      <c r="T603" s="47"/>
      <c r="U603" s="47"/>
      <c r="V603" s="47"/>
      <c r="W603" s="47"/>
      <c r="X603" s="47"/>
      <c r="Y603" s="47"/>
      <c r="Z603" s="47"/>
      <c r="AA603" s="47"/>
      <c r="AB603" s="47"/>
      <c r="AC603" s="47"/>
      <c r="AD603" s="47"/>
      <c r="AE603" s="47"/>
      <c r="AF603" s="47"/>
      <c r="AG603" s="47"/>
      <c r="AH603" s="47"/>
      <c r="AI603" s="47"/>
    </row>
    <row r="604" spans="1:35">
      <c r="A604" s="47"/>
      <c r="B604" s="47"/>
      <c r="C604" s="47"/>
      <c r="D604" s="47"/>
      <c r="E604" s="47"/>
      <c r="F604" s="47"/>
      <c r="G604" s="47"/>
      <c r="H604" s="47"/>
      <c r="I604" s="47"/>
      <c r="J604" s="47"/>
      <c r="K604" s="47"/>
      <c r="L604" s="47"/>
      <c r="M604" s="47"/>
      <c r="N604" s="47"/>
      <c r="O604" s="47"/>
      <c r="P604" s="47"/>
      <c r="Q604" s="47"/>
      <c r="R604" s="47"/>
      <c r="S604" s="47"/>
      <c r="T604" s="47"/>
      <c r="U604" s="47"/>
      <c r="V604" s="47"/>
      <c r="W604" s="47"/>
      <c r="X604" s="47"/>
      <c r="Y604" s="47"/>
      <c r="Z604" s="47"/>
      <c r="AA604" s="47"/>
      <c r="AB604" s="47"/>
      <c r="AC604" s="47"/>
      <c r="AD604" s="47"/>
      <c r="AE604" s="47"/>
      <c r="AF604" s="47"/>
      <c r="AG604" s="47"/>
      <c r="AH604" s="47"/>
      <c r="AI604" s="47"/>
    </row>
    <row r="605" spans="1:35">
      <c r="A605" s="47"/>
      <c r="B605" s="47"/>
      <c r="C605" s="47"/>
      <c r="D605" s="47"/>
      <c r="E605" s="47"/>
      <c r="F605" s="47"/>
      <c r="G605" s="47"/>
      <c r="H605" s="47"/>
      <c r="I605" s="47"/>
      <c r="J605" s="47"/>
      <c r="K605" s="47"/>
      <c r="L605" s="47"/>
      <c r="M605" s="47"/>
      <c r="N605" s="47"/>
      <c r="O605" s="47"/>
      <c r="P605" s="47"/>
      <c r="Q605" s="47"/>
      <c r="R605" s="47"/>
      <c r="S605" s="47"/>
      <c r="T605" s="47"/>
      <c r="U605" s="47"/>
      <c r="V605" s="47"/>
      <c r="W605" s="47"/>
      <c r="X605" s="47"/>
      <c r="Y605" s="47"/>
      <c r="Z605" s="47"/>
      <c r="AA605" s="47"/>
      <c r="AB605" s="47"/>
      <c r="AC605" s="47"/>
      <c r="AD605" s="47"/>
      <c r="AE605" s="47"/>
      <c r="AF605" s="47"/>
      <c r="AG605" s="47"/>
      <c r="AH605" s="47"/>
      <c r="AI605" s="47"/>
    </row>
    <row r="606" spans="1:35">
      <c r="A606" s="47"/>
      <c r="B606" s="47"/>
      <c r="C606" s="47"/>
      <c r="D606" s="47"/>
      <c r="E606" s="47"/>
      <c r="F606" s="47"/>
      <c r="G606" s="47"/>
      <c r="H606" s="47"/>
      <c r="I606" s="47"/>
      <c r="J606" s="47"/>
      <c r="K606" s="47"/>
      <c r="L606" s="47"/>
      <c r="M606" s="47"/>
      <c r="N606" s="47"/>
      <c r="O606" s="47"/>
      <c r="P606" s="47"/>
      <c r="Q606" s="47"/>
      <c r="R606" s="47"/>
      <c r="S606" s="47"/>
      <c r="T606" s="47"/>
      <c r="U606" s="47"/>
      <c r="V606" s="47"/>
      <c r="W606" s="47"/>
      <c r="X606" s="47"/>
      <c r="Y606" s="47"/>
      <c r="Z606" s="47"/>
      <c r="AA606" s="47"/>
      <c r="AB606" s="47"/>
      <c r="AC606" s="47"/>
      <c r="AD606" s="47"/>
      <c r="AE606" s="47"/>
      <c r="AF606" s="47"/>
      <c r="AG606" s="47"/>
      <c r="AH606" s="47"/>
      <c r="AI606" s="47"/>
    </row>
    <row r="607" spans="1:35">
      <c r="A607" s="47"/>
      <c r="B607" s="47"/>
      <c r="C607" s="47"/>
      <c r="D607" s="47"/>
      <c r="E607" s="47"/>
      <c r="F607" s="47"/>
      <c r="G607" s="47"/>
      <c r="H607" s="47"/>
      <c r="I607" s="47"/>
      <c r="J607" s="47"/>
      <c r="K607" s="47"/>
      <c r="L607" s="47"/>
      <c r="M607" s="47"/>
      <c r="N607" s="47"/>
      <c r="O607" s="47"/>
      <c r="P607" s="47"/>
      <c r="Q607" s="47"/>
      <c r="R607" s="47"/>
      <c r="S607" s="47"/>
      <c r="T607" s="47"/>
      <c r="U607" s="47"/>
      <c r="V607" s="47"/>
      <c r="W607" s="47"/>
      <c r="X607" s="47"/>
      <c r="Y607" s="47"/>
      <c r="Z607" s="47"/>
      <c r="AA607" s="47"/>
      <c r="AB607" s="47"/>
      <c r="AC607" s="47"/>
      <c r="AD607" s="47"/>
      <c r="AE607" s="47"/>
      <c r="AF607" s="47"/>
      <c r="AG607" s="47"/>
      <c r="AH607" s="47"/>
      <c r="AI607" s="47"/>
    </row>
    <row r="608" spans="1:35">
      <c r="A608" s="47"/>
      <c r="B608" s="47"/>
      <c r="C608" s="47"/>
      <c r="D608" s="47"/>
      <c r="E608" s="47"/>
      <c r="F608" s="47"/>
      <c r="G608" s="47"/>
      <c r="H608" s="47"/>
      <c r="I608" s="47"/>
      <c r="J608" s="47"/>
      <c r="K608" s="47"/>
      <c r="L608" s="47"/>
      <c r="M608" s="47"/>
      <c r="N608" s="47"/>
      <c r="O608" s="47"/>
      <c r="P608" s="47"/>
      <c r="Q608" s="47"/>
      <c r="R608" s="47"/>
      <c r="S608" s="47"/>
      <c r="T608" s="47"/>
      <c r="U608" s="47"/>
      <c r="V608" s="47"/>
      <c r="W608" s="47"/>
      <c r="X608" s="47"/>
      <c r="Y608" s="47"/>
      <c r="Z608" s="47"/>
      <c r="AA608" s="47"/>
      <c r="AB608" s="47"/>
      <c r="AC608" s="47"/>
      <c r="AD608" s="47"/>
      <c r="AE608" s="47"/>
      <c r="AF608" s="47"/>
      <c r="AG608" s="47"/>
      <c r="AH608" s="47"/>
      <c r="AI608" s="47"/>
    </row>
    <row r="609" spans="1:35">
      <c r="A609" s="47"/>
      <c r="B609" s="47"/>
      <c r="C609" s="47"/>
      <c r="D609" s="47"/>
      <c r="E609" s="47"/>
      <c r="F609" s="47"/>
      <c r="G609" s="47"/>
      <c r="H609" s="47"/>
      <c r="I609" s="47"/>
      <c r="J609" s="47"/>
      <c r="K609" s="47"/>
      <c r="L609" s="47"/>
      <c r="M609" s="47"/>
      <c r="N609" s="47"/>
      <c r="O609" s="47"/>
      <c r="P609" s="47"/>
      <c r="Q609" s="47"/>
      <c r="R609" s="47"/>
      <c r="S609" s="47"/>
      <c r="T609" s="47"/>
      <c r="U609" s="47"/>
      <c r="V609" s="47"/>
      <c r="W609" s="47"/>
      <c r="X609" s="47"/>
      <c r="Y609" s="47"/>
      <c r="Z609" s="47"/>
      <c r="AA609" s="47"/>
      <c r="AB609" s="47"/>
      <c r="AC609" s="47"/>
      <c r="AD609" s="47"/>
      <c r="AE609" s="47"/>
      <c r="AF609" s="47"/>
      <c r="AG609" s="47"/>
      <c r="AH609" s="47"/>
      <c r="AI609" s="47"/>
    </row>
    <row r="610" spans="1:35">
      <c r="A610" s="47"/>
      <c r="B610" s="47"/>
      <c r="C610" s="47"/>
      <c r="D610" s="47"/>
      <c r="E610" s="47"/>
      <c r="F610" s="47"/>
      <c r="G610" s="47"/>
      <c r="H610" s="47"/>
      <c r="I610" s="47"/>
      <c r="J610" s="47"/>
      <c r="K610" s="47"/>
      <c r="L610" s="47"/>
      <c r="M610" s="47"/>
      <c r="N610" s="47"/>
      <c r="O610" s="47"/>
      <c r="P610" s="47"/>
      <c r="Q610" s="47"/>
      <c r="R610" s="47"/>
      <c r="S610" s="47"/>
      <c r="T610" s="47"/>
      <c r="U610" s="47"/>
      <c r="V610" s="47"/>
      <c r="W610" s="47"/>
      <c r="X610" s="47"/>
      <c r="Y610" s="47"/>
      <c r="Z610" s="47"/>
      <c r="AA610" s="47"/>
      <c r="AB610" s="47"/>
      <c r="AC610" s="47"/>
      <c r="AD610" s="47"/>
      <c r="AE610" s="47"/>
      <c r="AF610" s="47"/>
      <c r="AG610" s="47"/>
      <c r="AH610" s="47"/>
      <c r="AI610" s="47"/>
    </row>
    <row r="611" spans="1:35">
      <c r="A611" s="47"/>
      <c r="B611" s="47"/>
      <c r="C611" s="47"/>
      <c r="D611" s="47"/>
      <c r="E611" s="47"/>
      <c r="F611" s="47"/>
      <c r="G611" s="47"/>
      <c r="H611" s="47"/>
      <c r="I611" s="47"/>
      <c r="J611" s="47"/>
      <c r="K611" s="47"/>
      <c r="L611" s="47"/>
      <c r="M611" s="47"/>
      <c r="N611" s="47"/>
      <c r="O611" s="47"/>
      <c r="P611" s="47"/>
      <c r="Q611" s="47"/>
      <c r="R611" s="47"/>
      <c r="S611" s="47"/>
      <c r="T611" s="47"/>
      <c r="U611" s="47"/>
      <c r="V611" s="47"/>
      <c r="W611" s="47"/>
      <c r="X611" s="47"/>
      <c r="Y611" s="47"/>
      <c r="Z611" s="47"/>
      <c r="AA611" s="47"/>
      <c r="AB611" s="47"/>
      <c r="AC611" s="47"/>
      <c r="AD611" s="47"/>
      <c r="AE611" s="47"/>
      <c r="AF611" s="47"/>
      <c r="AG611" s="47"/>
      <c r="AH611" s="47"/>
      <c r="AI611" s="47"/>
    </row>
    <row r="612" spans="1:35">
      <c r="A612" s="47"/>
      <c r="B612" s="47"/>
      <c r="C612" s="47"/>
      <c r="D612" s="47"/>
      <c r="E612" s="47"/>
      <c r="F612" s="47"/>
      <c r="G612" s="47"/>
      <c r="H612" s="47"/>
      <c r="I612" s="47"/>
      <c r="J612" s="47"/>
      <c r="K612" s="47"/>
      <c r="L612" s="47"/>
      <c r="M612" s="47"/>
      <c r="N612" s="47"/>
      <c r="O612" s="47"/>
      <c r="P612" s="47"/>
      <c r="Q612" s="47"/>
      <c r="R612" s="47"/>
      <c r="S612" s="47"/>
      <c r="T612" s="47"/>
      <c r="U612" s="47"/>
      <c r="V612" s="47"/>
      <c r="W612" s="47"/>
      <c r="X612" s="47"/>
      <c r="Y612" s="47"/>
      <c r="Z612" s="47"/>
      <c r="AA612" s="47"/>
      <c r="AB612" s="47"/>
      <c r="AC612" s="47"/>
      <c r="AD612" s="47"/>
      <c r="AE612" s="47"/>
      <c r="AF612" s="47"/>
      <c r="AG612" s="47"/>
      <c r="AH612" s="47"/>
      <c r="AI612" s="47"/>
    </row>
    <row r="613" spans="1:35">
      <c r="A613" s="47"/>
      <c r="B613" s="47"/>
      <c r="C613" s="47"/>
      <c r="D613" s="47"/>
      <c r="E613" s="47"/>
      <c r="F613" s="47"/>
      <c r="G613" s="47"/>
      <c r="H613" s="47"/>
      <c r="I613" s="47"/>
      <c r="J613" s="47"/>
      <c r="K613" s="47"/>
      <c r="L613" s="47"/>
      <c r="M613" s="47"/>
      <c r="N613" s="47"/>
      <c r="O613" s="47"/>
      <c r="P613" s="47"/>
      <c r="Q613" s="47"/>
      <c r="R613" s="47"/>
      <c r="S613" s="47"/>
      <c r="T613" s="47"/>
      <c r="U613" s="47"/>
      <c r="V613" s="47"/>
      <c r="W613" s="47"/>
      <c r="X613" s="47"/>
      <c r="Y613" s="47"/>
      <c r="Z613" s="47"/>
      <c r="AA613" s="47"/>
      <c r="AB613" s="47"/>
      <c r="AC613" s="47"/>
      <c r="AD613" s="47"/>
      <c r="AE613" s="47"/>
      <c r="AF613" s="47"/>
      <c r="AG613" s="47"/>
      <c r="AH613" s="47"/>
      <c r="AI613" s="47"/>
    </row>
    <row r="614" spans="1:35">
      <c r="A614" s="47"/>
      <c r="B614" s="47"/>
      <c r="C614" s="47"/>
      <c r="D614" s="47"/>
      <c r="E614" s="47"/>
      <c r="F614" s="47"/>
      <c r="G614" s="47"/>
      <c r="H614" s="47"/>
      <c r="I614" s="47"/>
      <c r="J614" s="47"/>
      <c r="K614" s="47"/>
      <c r="L614" s="47"/>
      <c r="M614" s="47"/>
      <c r="N614" s="47"/>
      <c r="O614" s="47"/>
      <c r="P614" s="47"/>
      <c r="Q614" s="47"/>
      <c r="R614" s="47"/>
      <c r="S614" s="47"/>
      <c r="T614" s="47"/>
      <c r="U614" s="47"/>
      <c r="V614" s="47"/>
      <c r="W614" s="47"/>
      <c r="X614" s="47"/>
      <c r="Y614" s="47"/>
      <c r="Z614" s="47"/>
      <c r="AA614" s="47"/>
      <c r="AB614" s="47"/>
      <c r="AC614" s="47"/>
      <c r="AD614" s="47"/>
      <c r="AE614" s="47"/>
      <c r="AF614" s="47"/>
      <c r="AG614" s="47"/>
      <c r="AH614" s="47"/>
      <c r="AI614" s="47"/>
    </row>
    <row r="615" spans="1:35">
      <c r="A615" s="47"/>
      <c r="B615" s="47"/>
      <c r="C615" s="47"/>
      <c r="D615" s="47"/>
      <c r="E615" s="47"/>
      <c r="F615" s="47"/>
      <c r="G615" s="47"/>
      <c r="H615" s="47"/>
      <c r="I615" s="47"/>
      <c r="J615" s="47"/>
      <c r="K615" s="47"/>
      <c r="L615" s="47"/>
      <c r="M615" s="47"/>
      <c r="N615" s="47"/>
      <c r="O615" s="47"/>
      <c r="P615" s="47"/>
      <c r="Q615" s="47"/>
      <c r="R615" s="47"/>
      <c r="S615" s="47"/>
      <c r="T615" s="47"/>
      <c r="U615" s="47"/>
      <c r="V615" s="47"/>
      <c r="W615" s="47"/>
      <c r="X615" s="47"/>
      <c r="Y615" s="47"/>
      <c r="Z615" s="47"/>
      <c r="AA615" s="47"/>
      <c r="AB615" s="47"/>
      <c r="AC615" s="47"/>
      <c r="AD615" s="47"/>
      <c r="AE615" s="47"/>
      <c r="AF615" s="47"/>
      <c r="AG615" s="47"/>
      <c r="AH615" s="47"/>
      <c r="AI615" s="47"/>
    </row>
    <row r="616" spans="1:35">
      <c r="A616" s="47"/>
      <c r="B616" s="47"/>
      <c r="C616" s="47"/>
      <c r="D616" s="47"/>
      <c r="E616" s="47"/>
      <c r="F616" s="47"/>
      <c r="G616" s="47"/>
      <c r="H616" s="47"/>
      <c r="I616" s="47"/>
      <c r="J616" s="47"/>
      <c r="K616" s="47"/>
      <c r="L616" s="47"/>
      <c r="M616" s="47"/>
      <c r="N616" s="47"/>
      <c r="O616" s="47"/>
      <c r="P616" s="47"/>
      <c r="Q616" s="47"/>
      <c r="R616" s="47"/>
      <c r="S616" s="47"/>
      <c r="T616" s="47"/>
      <c r="U616" s="47"/>
      <c r="V616" s="47"/>
      <c r="W616" s="47"/>
      <c r="X616" s="47"/>
      <c r="Y616" s="47"/>
      <c r="Z616" s="47"/>
      <c r="AA616" s="47"/>
      <c r="AB616" s="47"/>
      <c r="AC616" s="47"/>
      <c r="AD616" s="47"/>
      <c r="AE616" s="47"/>
      <c r="AF616" s="47"/>
      <c r="AG616" s="47"/>
      <c r="AH616" s="47"/>
      <c r="AI616" s="47"/>
    </row>
    <row r="617" spans="1:35">
      <c r="A617" s="47"/>
      <c r="B617" s="47"/>
      <c r="C617" s="47"/>
      <c r="D617" s="47"/>
      <c r="E617" s="47"/>
      <c r="F617" s="47"/>
      <c r="G617" s="47"/>
      <c r="H617" s="47"/>
      <c r="I617" s="47"/>
      <c r="J617" s="47"/>
      <c r="K617" s="47"/>
      <c r="L617" s="47"/>
      <c r="M617" s="47"/>
      <c r="N617" s="47"/>
      <c r="O617" s="47"/>
      <c r="P617" s="47"/>
      <c r="Q617" s="47"/>
      <c r="R617" s="47"/>
      <c r="S617" s="47"/>
      <c r="T617" s="47"/>
      <c r="U617" s="47"/>
      <c r="V617" s="47"/>
      <c r="W617" s="47"/>
      <c r="X617" s="47"/>
      <c r="Y617" s="47"/>
      <c r="Z617" s="47"/>
      <c r="AA617" s="47"/>
      <c r="AB617" s="47"/>
      <c r="AC617" s="47"/>
      <c r="AD617" s="47"/>
      <c r="AE617" s="47"/>
      <c r="AF617" s="47"/>
      <c r="AG617" s="47"/>
      <c r="AH617" s="47"/>
      <c r="AI617" s="47"/>
    </row>
    <row r="618" spans="1:35">
      <c r="A618" s="47"/>
      <c r="B618" s="47"/>
      <c r="C618" s="47"/>
      <c r="D618" s="47"/>
      <c r="E618" s="47"/>
      <c r="F618" s="47"/>
      <c r="G618" s="47"/>
      <c r="H618" s="47"/>
      <c r="I618" s="47"/>
      <c r="J618" s="47"/>
      <c r="K618" s="47"/>
      <c r="L618" s="47"/>
      <c r="M618" s="47"/>
      <c r="N618" s="47"/>
      <c r="O618" s="47"/>
      <c r="P618" s="47"/>
      <c r="Q618" s="47"/>
      <c r="R618" s="47"/>
      <c r="S618" s="47"/>
      <c r="T618" s="47"/>
      <c r="U618" s="47"/>
      <c r="V618" s="47"/>
      <c r="W618" s="47"/>
      <c r="X618" s="47"/>
      <c r="Y618" s="47"/>
      <c r="Z618" s="47"/>
      <c r="AA618" s="47"/>
      <c r="AB618" s="47"/>
      <c r="AC618" s="47"/>
      <c r="AD618" s="47"/>
      <c r="AE618" s="47"/>
      <c r="AF618" s="47"/>
      <c r="AG618" s="47"/>
      <c r="AH618" s="47"/>
      <c r="AI618" s="47"/>
    </row>
    <row r="619" spans="1:35">
      <c r="A619" s="47"/>
      <c r="B619" s="47"/>
      <c r="C619" s="47"/>
      <c r="D619" s="47"/>
      <c r="E619" s="47"/>
      <c r="F619" s="47"/>
      <c r="G619" s="47"/>
      <c r="H619" s="47"/>
      <c r="I619" s="47"/>
      <c r="J619" s="47"/>
      <c r="K619" s="47"/>
      <c r="L619" s="47"/>
      <c r="M619" s="47"/>
      <c r="N619" s="47"/>
      <c r="O619" s="47"/>
      <c r="P619" s="47"/>
      <c r="Q619" s="47"/>
      <c r="R619" s="47"/>
      <c r="S619" s="47"/>
      <c r="T619" s="47"/>
      <c r="U619" s="47"/>
      <c r="V619" s="47"/>
      <c r="W619" s="47"/>
      <c r="X619" s="47"/>
      <c r="Y619" s="47"/>
      <c r="Z619" s="47"/>
      <c r="AA619" s="47"/>
      <c r="AB619" s="47"/>
      <c r="AC619" s="47"/>
      <c r="AD619" s="47"/>
      <c r="AE619" s="47"/>
      <c r="AF619" s="47"/>
      <c r="AG619" s="47"/>
      <c r="AH619" s="47"/>
      <c r="AI619" s="47"/>
    </row>
    <row r="620" spans="1:35">
      <c r="A620" s="47"/>
      <c r="B620" s="47"/>
      <c r="C620" s="47"/>
      <c r="D620" s="47"/>
      <c r="E620" s="47"/>
      <c r="F620" s="47"/>
      <c r="G620" s="47"/>
      <c r="H620" s="47"/>
      <c r="I620" s="47"/>
      <c r="J620" s="47"/>
      <c r="K620" s="47"/>
      <c r="L620" s="47"/>
      <c r="M620" s="47"/>
      <c r="N620" s="47"/>
      <c r="O620" s="47"/>
      <c r="P620" s="47"/>
      <c r="Q620" s="47"/>
      <c r="R620" s="47"/>
      <c r="S620" s="47"/>
      <c r="T620" s="47"/>
      <c r="U620" s="47"/>
      <c r="V620" s="47"/>
      <c r="W620" s="47"/>
      <c r="X620" s="47"/>
      <c r="Y620" s="47"/>
      <c r="Z620" s="47"/>
      <c r="AA620" s="47"/>
      <c r="AB620" s="47"/>
      <c r="AC620" s="47"/>
      <c r="AD620" s="47"/>
      <c r="AE620" s="47"/>
      <c r="AF620" s="47"/>
      <c r="AG620" s="47"/>
      <c r="AH620" s="47"/>
      <c r="AI620" s="47"/>
    </row>
    <row r="621" spans="1:35">
      <c r="A621" s="47"/>
      <c r="B621" s="47"/>
      <c r="C621" s="47"/>
      <c r="D621" s="47"/>
      <c r="E621" s="47"/>
      <c r="F621" s="47"/>
      <c r="G621" s="47"/>
      <c r="H621" s="47"/>
      <c r="I621" s="47"/>
      <c r="J621" s="47"/>
      <c r="K621" s="47"/>
      <c r="L621" s="47"/>
      <c r="M621" s="47"/>
      <c r="N621" s="47"/>
      <c r="O621" s="47"/>
      <c r="P621" s="47"/>
      <c r="Q621" s="47"/>
      <c r="R621" s="47"/>
      <c r="S621" s="47"/>
      <c r="T621" s="47"/>
      <c r="U621" s="47"/>
      <c r="V621" s="47"/>
      <c r="W621" s="47"/>
      <c r="X621" s="47"/>
      <c r="Y621" s="47"/>
      <c r="Z621" s="47"/>
      <c r="AA621" s="47"/>
      <c r="AB621" s="47"/>
      <c r="AC621" s="47"/>
      <c r="AD621" s="47"/>
      <c r="AE621" s="47"/>
      <c r="AF621" s="47"/>
      <c r="AG621" s="47"/>
      <c r="AH621" s="47"/>
      <c r="AI621" s="47"/>
    </row>
    <row r="622" spans="1:35">
      <c r="A622" s="47"/>
      <c r="B622" s="47"/>
      <c r="C622" s="47"/>
      <c r="D622" s="47"/>
      <c r="E622" s="47"/>
      <c r="F622" s="47"/>
      <c r="G622" s="47"/>
      <c r="H622" s="47"/>
      <c r="I622" s="47"/>
      <c r="J622" s="47"/>
      <c r="K622" s="47"/>
      <c r="L622" s="47"/>
      <c r="M622" s="47"/>
      <c r="N622" s="47"/>
      <c r="O622" s="47"/>
      <c r="P622" s="47"/>
      <c r="Q622" s="47"/>
      <c r="R622" s="47"/>
      <c r="S622" s="47"/>
      <c r="T622" s="47"/>
      <c r="U622" s="47"/>
      <c r="V622" s="47"/>
      <c r="W622" s="47"/>
      <c r="X622" s="47"/>
      <c r="Y622" s="47"/>
      <c r="Z622" s="47"/>
      <c r="AA622" s="47"/>
      <c r="AB622" s="47"/>
      <c r="AC622" s="47"/>
      <c r="AD622" s="47"/>
      <c r="AE622" s="47"/>
      <c r="AF622" s="47"/>
      <c r="AG622" s="47"/>
      <c r="AH622" s="47"/>
      <c r="AI622" s="47"/>
    </row>
    <row r="623" spans="1:35">
      <c r="A623" s="47"/>
      <c r="B623" s="47"/>
      <c r="C623" s="47"/>
      <c r="D623" s="47"/>
      <c r="E623" s="47"/>
      <c r="F623" s="47"/>
      <c r="G623" s="47"/>
      <c r="H623" s="47"/>
      <c r="I623" s="47"/>
      <c r="J623" s="47"/>
      <c r="K623" s="47"/>
      <c r="L623" s="47"/>
      <c r="M623" s="47"/>
      <c r="N623" s="47"/>
      <c r="O623" s="47"/>
      <c r="P623" s="47"/>
      <c r="Q623" s="47"/>
      <c r="R623" s="47"/>
      <c r="S623" s="47"/>
      <c r="T623" s="47"/>
      <c r="U623" s="47"/>
      <c r="V623" s="47"/>
      <c r="W623" s="47"/>
      <c r="X623" s="47"/>
      <c r="Y623" s="47"/>
      <c r="Z623" s="47"/>
      <c r="AA623" s="47"/>
      <c r="AB623" s="47"/>
      <c r="AC623" s="47"/>
      <c r="AD623" s="47"/>
      <c r="AE623" s="47"/>
      <c r="AF623" s="47"/>
      <c r="AG623" s="47"/>
      <c r="AH623" s="47"/>
      <c r="AI623" s="47"/>
    </row>
    <row r="624" spans="1:35">
      <c r="A624" s="47"/>
      <c r="B624" s="47"/>
      <c r="C624" s="47"/>
      <c r="D624" s="47"/>
      <c r="E624" s="47"/>
      <c r="F624" s="47"/>
      <c r="G624" s="47"/>
      <c r="H624" s="47"/>
      <c r="I624" s="47"/>
      <c r="J624" s="47"/>
      <c r="K624" s="47"/>
      <c r="L624" s="47"/>
      <c r="M624" s="47"/>
      <c r="N624" s="47"/>
      <c r="O624" s="47"/>
      <c r="P624" s="47"/>
      <c r="Q624" s="47"/>
      <c r="R624" s="47"/>
      <c r="S624" s="47"/>
      <c r="T624" s="47"/>
      <c r="U624" s="47"/>
      <c r="V624" s="47"/>
      <c r="W624" s="47"/>
      <c r="X624" s="47"/>
      <c r="Y624" s="47"/>
      <c r="Z624" s="47"/>
      <c r="AA624" s="47"/>
      <c r="AB624" s="47"/>
      <c r="AC624" s="47"/>
      <c r="AD624" s="47"/>
      <c r="AE624" s="47"/>
      <c r="AF624" s="47"/>
      <c r="AG624" s="47"/>
      <c r="AH624" s="47"/>
      <c r="AI624" s="47"/>
    </row>
    <row r="625" spans="1:35">
      <c r="A625" s="47"/>
      <c r="B625" s="47"/>
      <c r="C625" s="47"/>
      <c r="D625" s="47"/>
      <c r="E625" s="47"/>
      <c r="F625" s="47"/>
      <c r="G625" s="47"/>
      <c r="H625" s="47"/>
      <c r="I625" s="47"/>
      <c r="J625" s="47"/>
      <c r="K625" s="47"/>
      <c r="L625" s="47"/>
      <c r="M625" s="47"/>
      <c r="N625" s="47"/>
      <c r="O625" s="47"/>
      <c r="P625" s="47"/>
      <c r="Q625" s="47"/>
      <c r="R625" s="47"/>
      <c r="S625" s="47"/>
      <c r="T625" s="47"/>
      <c r="U625" s="47"/>
      <c r="V625" s="47"/>
      <c r="W625" s="47"/>
      <c r="X625" s="47"/>
      <c r="Y625" s="47"/>
      <c r="Z625" s="47"/>
      <c r="AA625" s="47"/>
      <c r="AB625" s="47"/>
      <c r="AC625" s="47"/>
      <c r="AD625" s="47"/>
      <c r="AE625" s="47"/>
      <c r="AF625" s="47"/>
      <c r="AG625" s="47"/>
      <c r="AH625" s="47"/>
      <c r="AI625" s="47"/>
    </row>
    <row r="626" spans="1:35">
      <c r="A626" s="47"/>
      <c r="B626" s="47"/>
      <c r="C626" s="47"/>
      <c r="D626" s="47"/>
      <c r="E626" s="47"/>
      <c r="F626" s="47"/>
      <c r="G626" s="47"/>
      <c r="H626" s="47"/>
      <c r="I626" s="47"/>
      <c r="J626" s="47"/>
      <c r="K626" s="47"/>
      <c r="L626" s="47"/>
      <c r="M626" s="47"/>
      <c r="N626" s="47"/>
      <c r="O626" s="47"/>
      <c r="P626" s="47"/>
      <c r="Q626" s="47"/>
      <c r="R626" s="47"/>
      <c r="S626" s="47"/>
      <c r="T626" s="47"/>
      <c r="U626" s="47"/>
      <c r="V626" s="47"/>
      <c r="W626" s="47"/>
      <c r="X626" s="47"/>
      <c r="Y626" s="47"/>
      <c r="Z626" s="47"/>
      <c r="AA626" s="47"/>
      <c r="AB626" s="47"/>
      <c r="AC626" s="47"/>
      <c r="AD626" s="47"/>
      <c r="AE626" s="47"/>
      <c r="AF626" s="47"/>
      <c r="AG626" s="47"/>
      <c r="AH626" s="47"/>
      <c r="AI626" s="47"/>
    </row>
    <row r="627" spans="1:35">
      <c r="A627" s="47"/>
      <c r="B627" s="47"/>
      <c r="C627" s="47"/>
      <c r="D627" s="47"/>
      <c r="E627" s="47"/>
      <c r="F627" s="47"/>
      <c r="G627" s="47"/>
      <c r="H627" s="47"/>
      <c r="I627" s="47"/>
      <c r="J627" s="47"/>
      <c r="K627" s="47"/>
      <c r="L627" s="47"/>
      <c r="M627" s="47"/>
      <c r="N627" s="47"/>
      <c r="O627" s="47"/>
      <c r="P627" s="47"/>
      <c r="Q627" s="47"/>
      <c r="R627" s="47"/>
      <c r="S627" s="47"/>
      <c r="T627" s="47"/>
      <c r="U627" s="47"/>
      <c r="V627" s="47"/>
      <c r="W627" s="47"/>
      <c r="X627" s="47"/>
      <c r="Y627" s="47"/>
      <c r="Z627" s="47"/>
      <c r="AA627" s="47"/>
      <c r="AB627" s="47"/>
      <c r="AC627" s="47"/>
      <c r="AD627" s="47"/>
      <c r="AE627" s="47"/>
      <c r="AF627" s="47"/>
      <c r="AG627" s="47"/>
      <c r="AH627" s="47"/>
      <c r="AI627" s="47"/>
    </row>
    <row r="628" spans="1:35">
      <c r="A628" s="47"/>
      <c r="B628" s="47"/>
      <c r="C628" s="47"/>
      <c r="D628" s="47"/>
      <c r="E628" s="47"/>
      <c r="F628" s="47"/>
      <c r="G628" s="47"/>
      <c r="H628" s="47"/>
      <c r="I628" s="47"/>
      <c r="J628" s="47"/>
      <c r="K628" s="47"/>
      <c r="L628" s="47"/>
      <c r="M628" s="47"/>
      <c r="N628" s="47"/>
      <c r="O628" s="47"/>
      <c r="P628" s="47"/>
      <c r="Q628" s="47"/>
      <c r="R628" s="47"/>
      <c r="S628" s="47"/>
      <c r="T628" s="47"/>
      <c r="U628" s="47"/>
      <c r="V628" s="47"/>
      <c r="W628" s="47"/>
      <c r="X628" s="47"/>
      <c r="Y628" s="47"/>
      <c r="Z628" s="47"/>
      <c r="AA628" s="47"/>
      <c r="AB628" s="47"/>
      <c r="AC628" s="47"/>
      <c r="AD628" s="47"/>
      <c r="AE628" s="47"/>
      <c r="AF628" s="47"/>
      <c r="AG628" s="47"/>
      <c r="AH628" s="47"/>
      <c r="AI628" s="47"/>
    </row>
    <row r="629" spans="1:35">
      <c r="A629" s="47"/>
      <c r="B629" s="47"/>
      <c r="C629" s="47"/>
      <c r="D629" s="47"/>
      <c r="E629" s="47"/>
      <c r="F629" s="47"/>
      <c r="G629" s="47"/>
      <c r="H629" s="47"/>
      <c r="I629" s="47"/>
      <c r="J629" s="47"/>
      <c r="K629" s="47"/>
      <c r="L629" s="47"/>
      <c r="M629" s="47"/>
      <c r="N629" s="47"/>
      <c r="O629" s="47"/>
      <c r="P629" s="47"/>
      <c r="Q629" s="47"/>
      <c r="R629" s="47"/>
      <c r="S629" s="47"/>
      <c r="T629" s="47"/>
      <c r="U629" s="47"/>
      <c r="V629" s="47"/>
      <c r="W629" s="47"/>
      <c r="X629" s="47"/>
      <c r="Y629" s="47"/>
      <c r="Z629" s="47"/>
      <c r="AA629" s="47"/>
      <c r="AB629" s="47"/>
      <c r="AC629" s="47"/>
      <c r="AD629" s="47"/>
      <c r="AE629" s="47"/>
      <c r="AF629" s="47"/>
      <c r="AG629" s="47"/>
      <c r="AH629" s="47"/>
      <c r="AI629" s="47"/>
    </row>
    <row r="630" spans="1:35">
      <c r="A630" s="47"/>
      <c r="B630" s="47"/>
      <c r="C630" s="47"/>
      <c r="D630" s="47"/>
      <c r="E630" s="47"/>
      <c r="F630" s="47"/>
      <c r="G630" s="47"/>
      <c r="H630" s="47"/>
      <c r="I630" s="47"/>
      <c r="J630" s="47"/>
      <c r="K630" s="47"/>
      <c r="L630" s="47"/>
      <c r="M630" s="47"/>
      <c r="N630" s="47"/>
      <c r="O630" s="47"/>
      <c r="P630" s="47"/>
      <c r="Q630" s="47"/>
      <c r="R630" s="47"/>
      <c r="S630" s="47"/>
      <c r="T630" s="47"/>
      <c r="U630" s="47"/>
      <c r="V630" s="47"/>
      <c r="W630" s="47"/>
      <c r="X630" s="47"/>
      <c r="Y630" s="47"/>
      <c r="Z630" s="47"/>
      <c r="AA630" s="47"/>
      <c r="AB630" s="47"/>
      <c r="AC630" s="47"/>
      <c r="AD630" s="47"/>
      <c r="AE630" s="47"/>
      <c r="AF630" s="47"/>
      <c r="AG630" s="47"/>
      <c r="AH630" s="47"/>
      <c r="AI630" s="47"/>
    </row>
    <row r="631" spans="1:35">
      <c r="A631" s="47"/>
      <c r="B631" s="47"/>
      <c r="C631" s="47"/>
      <c r="D631" s="47"/>
      <c r="E631" s="47"/>
      <c r="F631" s="47"/>
      <c r="G631" s="47"/>
      <c r="H631" s="47"/>
      <c r="I631" s="47"/>
      <c r="J631" s="47"/>
      <c r="K631" s="47"/>
      <c r="L631" s="47"/>
      <c r="M631" s="47"/>
      <c r="N631" s="47"/>
      <c r="O631" s="47"/>
      <c r="P631" s="47"/>
      <c r="Q631" s="47"/>
      <c r="R631" s="47"/>
      <c r="S631" s="47"/>
      <c r="T631" s="47"/>
      <c r="U631" s="47"/>
      <c r="V631" s="47"/>
      <c r="W631" s="47"/>
      <c r="X631" s="47"/>
      <c r="Y631" s="47"/>
      <c r="Z631" s="47"/>
      <c r="AA631" s="47"/>
      <c r="AB631" s="47"/>
      <c r="AC631" s="47"/>
      <c r="AD631" s="47"/>
      <c r="AE631" s="47"/>
      <c r="AF631" s="47"/>
      <c r="AG631" s="47"/>
      <c r="AH631" s="47"/>
      <c r="AI631" s="47"/>
    </row>
    <row r="632" spans="1:35">
      <c r="A632" s="47"/>
      <c r="B632" s="47"/>
      <c r="C632" s="47"/>
      <c r="D632" s="47"/>
      <c r="E632" s="47"/>
      <c r="F632" s="47"/>
      <c r="G632" s="47"/>
      <c r="H632" s="47"/>
      <c r="I632" s="47"/>
      <c r="J632" s="47"/>
      <c r="K632" s="47"/>
      <c r="L632" s="47"/>
      <c r="M632" s="47"/>
      <c r="N632" s="47"/>
      <c r="O632" s="47"/>
      <c r="P632" s="47"/>
      <c r="Q632" s="47"/>
      <c r="R632" s="47"/>
      <c r="S632" s="47"/>
      <c r="T632" s="47"/>
      <c r="U632" s="47"/>
      <c r="V632" s="47"/>
      <c r="W632" s="47"/>
      <c r="X632" s="47"/>
      <c r="Y632" s="47"/>
      <c r="Z632" s="47"/>
      <c r="AA632" s="47"/>
      <c r="AB632" s="47"/>
      <c r="AC632" s="47"/>
      <c r="AD632" s="47"/>
      <c r="AE632" s="47"/>
      <c r="AF632" s="47"/>
      <c r="AG632" s="47"/>
      <c r="AH632" s="47"/>
      <c r="AI632" s="47"/>
    </row>
    <row r="633" spans="1:35">
      <c r="A633" s="47"/>
      <c r="B633" s="47"/>
      <c r="C633" s="47"/>
      <c r="D633" s="47"/>
      <c r="E633" s="47"/>
      <c r="F633" s="47"/>
      <c r="G633" s="47"/>
      <c r="H633" s="47"/>
      <c r="I633" s="47"/>
      <c r="J633" s="47"/>
      <c r="K633" s="47"/>
      <c r="L633" s="47"/>
      <c r="M633" s="47"/>
      <c r="N633" s="47"/>
      <c r="O633" s="47"/>
      <c r="P633" s="47"/>
      <c r="Q633" s="47"/>
      <c r="R633" s="47"/>
      <c r="S633" s="47"/>
      <c r="T633" s="47"/>
      <c r="U633" s="47"/>
      <c r="V633" s="47"/>
      <c r="W633" s="47"/>
      <c r="X633" s="47"/>
      <c r="Y633" s="47"/>
      <c r="Z633" s="47"/>
      <c r="AA633" s="47"/>
      <c r="AB633" s="47"/>
      <c r="AC633" s="47"/>
      <c r="AD633" s="47"/>
      <c r="AE633" s="47"/>
      <c r="AF633" s="47"/>
      <c r="AG633" s="47"/>
      <c r="AH633" s="47"/>
      <c r="AI633" s="47"/>
    </row>
    <row r="634" spans="1:35">
      <c r="A634" s="47"/>
      <c r="B634" s="47"/>
      <c r="C634" s="47"/>
      <c r="D634" s="47"/>
      <c r="E634" s="47"/>
      <c r="F634" s="47"/>
      <c r="G634" s="47"/>
      <c r="H634" s="47"/>
      <c r="I634" s="47"/>
      <c r="J634" s="47"/>
      <c r="K634" s="47"/>
      <c r="L634" s="47"/>
      <c r="M634" s="47"/>
      <c r="N634" s="47"/>
      <c r="O634" s="47"/>
      <c r="P634" s="47"/>
      <c r="Q634" s="47"/>
      <c r="R634" s="47"/>
      <c r="S634" s="47"/>
      <c r="T634" s="47"/>
      <c r="U634" s="47"/>
      <c r="V634" s="47"/>
      <c r="W634" s="47"/>
      <c r="X634" s="47"/>
      <c r="Y634" s="47"/>
      <c r="Z634" s="47"/>
      <c r="AA634" s="47"/>
      <c r="AB634" s="47"/>
      <c r="AC634" s="47"/>
      <c r="AD634" s="47"/>
      <c r="AE634" s="47"/>
      <c r="AF634" s="47"/>
      <c r="AG634" s="47"/>
      <c r="AH634" s="47"/>
      <c r="AI634" s="47"/>
    </row>
    <row r="635" spans="1:35">
      <c r="A635" s="47"/>
      <c r="B635" s="47"/>
      <c r="C635" s="47"/>
      <c r="D635" s="47"/>
      <c r="E635" s="47"/>
      <c r="F635" s="47"/>
      <c r="G635" s="47"/>
      <c r="H635" s="47"/>
      <c r="I635" s="47"/>
      <c r="J635" s="47"/>
      <c r="K635" s="47"/>
      <c r="L635" s="47"/>
      <c r="M635" s="47"/>
      <c r="N635" s="47"/>
      <c r="O635" s="47"/>
      <c r="P635" s="47"/>
      <c r="Q635" s="47"/>
      <c r="R635" s="47"/>
      <c r="S635" s="47"/>
      <c r="T635" s="47"/>
      <c r="U635" s="47"/>
      <c r="V635" s="47"/>
      <c r="W635" s="47"/>
      <c r="X635" s="47"/>
      <c r="Y635" s="47"/>
      <c r="Z635" s="47"/>
      <c r="AA635" s="47"/>
      <c r="AB635" s="47"/>
      <c r="AC635" s="47"/>
      <c r="AD635" s="47"/>
      <c r="AE635" s="47"/>
      <c r="AF635" s="47"/>
      <c r="AG635" s="47"/>
      <c r="AH635" s="47"/>
      <c r="AI635" s="47"/>
    </row>
    <row r="636" spans="1:35">
      <c r="A636" s="47"/>
      <c r="B636" s="47"/>
      <c r="C636" s="47"/>
      <c r="D636" s="47"/>
      <c r="E636" s="47"/>
      <c r="F636" s="47"/>
      <c r="G636" s="47"/>
      <c r="H636" s="47"/>
      <c r="I636" s="47"/>
      <c r="J636" s="47"/>
      <c r="K636" s="47"/>
      <c r="L636" s="47"/>
      <c r="M636" s="47"/>
      <c r="N636" s="47"/>
      <c r="O636" s="47"/>
      <c r="P636" s="47"/>
      <c r="Q636" s="47"/>
      <c r="R636" s="47"/>
      <c r="S636" s="47"/>
      <c r="T636" s="47"/>
      <c r="U636" s="47"/>
      <c r="V636" s="47"/>
      <c r="W636" s="47"/>
      <c r="X636" s="47"/>
      <c r="Y636" s="47"/>
      <c r="Z636" s="47"/>
      <c r="AA636" s="47"/>
      <c r="AB636" s="47"/>
      <c r="AC636" s="47"/>
      <c r="AD636" s="47"/>
      <c r="AE636" s="47"/>
      <c r="AF636" s="47"/>
      <c r="AG636" s="47"/>
      <c r="AH636" s="47"/>
      <c r="AI636" s="47"/>
    </row>
    <row r="637" spans="1:35">
      <c r="A637" s="47"/>
      <c r="B637" s="47"/>
      <c r="C637" s="47"/>
      <c r="D637" s="47"/>
      <c r="E637" s="47"/>
      <c r="F637" s="47"/>
      <c r="G637" s="47"/>
      <c r="H637" s="47"/>
      <c r="I637" s="47"/>
      <c r="J637" s="47"/>
      <c r="K637" s="47"/>
      <c r="L637" s="47"/>
      <c r="M637" s="47"/>
      <c r="N637" s="47"/>
      <c r="O637" s="47"/>
      <c r="P637" s="47"/>
      <c r="Q637" s="47"/>
      <c r="R637" s="47"/>
      <c r="S637" s="47"/>
      <c r="T637" s="47"/>
      <c r="U637" s="47"/>
      <c r="V637" s="47"/>
      <c r="W637" s="47"/>
      <c r="X637" s="47"/>
      <c r="Y637" s="47"/>
      <c r="Z637" s="47"/>
      <c r="AA637" s="47"/>
      <c r="AB637" s="47"/>
      <c r="AC637" s="47"/>
      <c r="AD637" s="47"/>
      <c r="AE637" s="47"/>
      <c r="AF637" s="47"/>
      <c r="AG637" s="47"/>
      <c r="AH637" s="47"/>
      <c r="AI637" s="47"/>
    </row>
    <row r="638" spans="1:35">
      <c r="A638" s="47"/>
      <c r="B638" s="47"/>
      <c r="C638" s="47"/>
      <c r="D638" s="47"/>
      <c r="E638" s="47"/>
      <c r="F638" s="47"/>
      <c r="G638" s="47"/>
      <c r="H638" s="47"/>
      <c r="I638" s="47"/>
      <c r="J638" s="47"/>
      <c r="K638" s="47"/>
      <c r="L638" s="47"/>
      <c r="M638" s="47"/>
      <c r="N638" s="47"/>
      <c r="O638" s="47"/>
      <c r="P638" s="47"/>
      <c r="Q638" s="47"/>
      <c r="R638" s="47"/>
      <c r="S638" s="47"/>
      <c r="T638" s="47"/>
      <c r="U638" s="47"/>
      <c r="V638" s="47"/>
      <c r="W638" s="47"/>
      <c r="X638" s="47"/>
      <c r="Y638" s="47"/>
      <c r="Z638" s="47"/>
      <c r="AA638" s="47"/>
      <c r="AB638" s="47"/>
      <c r="AC638" s="47"/>
      <c r="AD638" s="47"/>
      <c r="AE638" s="47"/>
      <c r="AF638" s="47"/>
      <c r="AG638" s="47"/>
      <c r="AH638" s="47"/>
      <c r="AI638" s="47"/>
    </row>
    <row r="639" spans="1:35">
      <c r="A639" s="47"/>
      <c r="B639" s="47"/>
      <c r="C639" s="47"/>
      <c r="D639" s="47"/>
      <c r="E639" s="47"/>
      <c r="F639" s="47"/>
      <c r="G639" s="47"/>
      <c r="H639" s="47"/>
      <c r="I639" s="47"/>
      <c r="J639" s="47"/>
      <c r="K639" s="47"/>
      <c r="L639" s="47"/>
      <c r="M639" s="47"/>
      <c r="N639" s="47"/>
      <c r="O639" s="47"/>
      <c r="P639" s="47"/>
      <c r="Q639" s="47"/>
      <c r="R639" s="47"/>
      <c r="S639" s="47"/>
      <c r="T639" s="47"/>
      <c r="U639" s="47"/>
      <c r="V639" s="47"/>
      <c r="W639" s="47"/>
      <c r="X639" s="47"/>
      <c r="Y639" s="47"/>
      <c r="Z639" s="47"/>
      <c r="AA639" s="47"/>
      <c r="AB639" s="47"/>
      <c r="AC639" s="47"/>
      <c r="AD639" s="47"/>
      <c r="AE639" s="47"/>
      <c r="AF639" s="47"/>
      <c r="AG639" s="47"/>
      <c r="AH639" s="47"/>
      <c r="AI639" s="47"/>
    </row>
    <row r="640" spans="1:35">
      <c r="A640" s="47"/>
      <c r="B640" s="47"/>
      <c r="C640" s="47"/>
      <c r="D640" s="47"/>
      <c r="E640" s="47"/>
      <c r="F640" s="47"/>
      <c r="G640" s="47"/>
      <c r="H640" s="47"/>
      <c r="I640" s="47"/>
      <c r="J640" s="47"/>
      <c r="K640" s="47"/>
      <c r="L640" s="47"/>
      <c r="M640" s="47"/>
      <c r="N640" s="47"/>
      <c r="O640" s="47"/>
      <c r="P640" s="47"/>
      <c r="Q640" s="47"/>
      <c r="R640" s="47"/>
      <c r="S640" s="47"/>
      <c r="T640" s="47"/>
      <c r="U640" s="47"/>
      <c r="V640" s="47"/>
      <c r="W640" s="47"/>
      <c r="X640" s="47"/>
      <c r="Y640" s="47"/>
      <c r="Z640" s="47"/>
      <c r="AA640" s="47"/>
      <c r="AB640" s="47"/>
      <c r="AC640" s="47"/>
      <c r="AD640" s="47"/>
      <c r="AE640" s="47"/>
      <c r="AF640" s="47"/>
      <c r="AG640" s="47"/>
      <c r="AH640" s="47"/>
      <c r="AI640" s="47"/>
    </row>
    <row r="641" spans="1:35">
      <c r="A641" s="47"/>
      <c r="B641" s="47"/>
      <c r="C641" s="47"/>
      <c r="D641" s="47"/>
      <c r="E641" s="47"/>
      <c r="F641" s="47"/>
      <c r="G641" s="47"/>
      <c r="H641" s="47"/>
      <c r="I641" s="47"/>
      <c r="J641" s="47"/>
      <c r="K641" s="47"/>
      <c r="L641" s="47"/>
      <c r="M641" s="47"/>
      <c r="N641" s="47"/>
      <c r="O641" s="47"/>
      <c r="P641" s="47"/>
      <c r="Q641" s="47"/>
      <c r="R641" s="47"/>
      <c r="S641" s="47"/>
      <c r="T641" s="47"/>
      <c r="U641" s="47"/>
      <c r="V641" s="47"/>
      <c r="W641" s="47"/>
      <c r="X641" s="47"/>
      <c r="Y641" s="47"/>
      <c r="Z641" s="47"/>
      <c r="AA641" s="47"/>
      <c r="AB641" s="47"/>
      <c r="AC641" s="47"/>
      <c r="AD641" s="47"/>
      <c r="AE641" s="47"/>
      <c r="AF641" s="47"/>
      <c r="AG641" s="47"/>
      <c r="AH641" s="47"/>
      <c r="AI641" s="47"/>
    </row>
    <row r="642" spans="1:35">
      <c r="A642" s="47"/>
      <c r="B642" s="47"/>
      <c r="C642" s="47"/>
      <c r="D642" s="47"/>
      <c r="E642" s="47"/>
      <c r="F642" s="47"/>
      <c r="G642" s="47"/>
      <c r="H642" s="47"/>
      <c r="I642" s="47"/>
      <c r="J642" s="47"/>
      <c r="K642" s="47"/>
      <c r="L642" s="47"/>
      <c r="M642" s="47"/>
      <c r="N642" s="47"/>
      <c r="O642" s="47"/>
      <c r="P642" s="47"/>
      <c r="Q642" s="47"/>
      <c r="R642" s="47"/>
      <c r="S642" s="47"/>
      <c r="T642" s="47"/>
      <c r="U642" s="47"/>
      <c r="V642" s="47"/>
      <c r="W642" s="47"/>
      <c r="X642" s="47"/>
      <c r="Y642" s="47"/>
      <c r="Z642" s="47"/>
      <c r="AA642" s="47"/>
      <c r="AB642" s="47"/>
      <c r="AC642" s="47"/>
      <c r="AD642" s="47"/>
      <c r="AE642" s="47"/>
      <c r="AF642" s="47"/>
      <c r="AG642" s="47"/>
      <c r="AH642" s="47"/>
      <c r="AI642" s="47"/>
    </row>
    <row r="643" spans="1:35">
      <c r="A643" s="47"/>
      <c r="B643" s="47"/>
      <c r="C643" s="47"/>
      <c r="D643" s="47"/>
      <c r="E643" s="47"/>
      <c r="F643" s="47"/>
      <c r="G643" s="47"/>
      <c r="H643" s="47"/>
      <c r="I643" s="47"/>
      <c r="J643" s="47"/>
      <c r="K643" s="47"/>
      <c r="L643" s="47"/>
      <c r="M643" s="47"/>
      <c r="N643" s="47"/>
      <c r="O643" s="47"/>
      <c r="P643" s="47"/>
      <c r="Q643" s="47"/>
      <c r="R643" s="47"/>
      <c r="S643" s="47"/>
      <c r="T643" s="47"/>
      <c r="U643" s="47"/>
      <c r="V643" s="47"/>
      <c r="W643" s="47"/>
      <c r="X643" s="47"/>
      <c r="Y643" s="47"/>
      <c r="Z643" s="47"/>
      <c r="AA643" s="47"/>
      <c r="AB643" s="47"/>
      <c r="AC643" s="47"/>
      <c r="AD643" s="47"/>
      <c r="AE643" s="47"/>
      <c r="AF643" s="47"/>
      <c r="AG643" s="47"/>
      <c r="AH643" s="47"/>
      <c r="AI643" s="47"/>
    </row>
    <row r="644" spans="1:35">
      <c r="A644" s="47"/>
      <c r="B644" s="47"/>
      <c r="C644" s="47"/>
      <c r="D644" s="47"/>
      <c r="E644" s="47"/>
      <c r="F644" s="47"/>
      <c r="G644" s="47"/>
      <c r="H644" s="47"/>
      <c r="I644" s="47"/>
      <c r="J644" s="47"/>
      <c r="K644" s="47"/>
      <c r="L644" s="47"/>
      <c r="M644" s="47"/>
      <c r="N644" s="47"/>
      <c r="O644" s="47"/>
      <c r="P644" s="47"/>
      <c r="Q644" s="47"/>
      <c r="R644" s="47"/>
      <c r="S644" s="47"/>
      <c r="T644" s="47"/>
      <c r="U644" s="47"/>
      <c r="V644" s="47"/>
      <c r="W644" s="47"/>
      <c r="X644" s="47"/>
      <c r="Y644" s="47"/>
      <c r="Z644" s="47"/>
      <c r="AA644" s="47"/>
      <c r="AB644" s="47"/>
      <c r="AC644" s="47"/>
      <c r="AD644" s="47"/>
      <c r="AE644" s="47"/>
      <c r="AF644" s="47"/>
      <c r="AG644" s="47"/>
      <c r="AH644" s="47"/>
      <c r="AI644" s="47"/>
    </row>
    <row r="645" spans="1:35">
      <c r="A645" s="47"/>
      <c r="B645" s="47"/>
      <c r="C645" s="47"/>
      <c r="D645" s="47"/>
      <c r="E645" s="47"/>
      <c r="F645" s="47"/>
      <c r="G645" s="47"/>
      <c r="H645" s="47"/>
      <c r="I645" s="47"/>
      <c r="J645" s="47"/>
      <c r="K645" s="47"/>
      <c r="L645" s="47"/>
      <c r="M645" s="47"/>
      <c r="N645" s="47"/>
      <c r="O645" s="47"/>
      <c r="P645" s="47"/>
      <c r="Q645" s="47"/>
      <c r="R645" s="47"/>
      <c r="S645" s="47"/>
      <c r="T645" s="47"/>
      <c r="U645" s="47"/>
      <c r="V645" s="47"/>
      <c r="W645" s="47"/>
      <c r="X645" s="47"/>
      <c r="Y645" s="47"/>
      <c r="Z645" s="47"/>
      <c r="AA645" s="47"/>
      <c r="AB645" s="47"/>
      <c r="AC645" s="47"/>
      <c r="AD645" s="47"/>
      <c r="AE645" s="47"/>
      <c r="AF645" s="47"/>
      <c r="AG645" s="47"/>
      <c r="AH645" s="47"/>
      <c r="AI645" s="47"/>
    </row>
    <row r="646" spans="1:35">
      <c r="A646" s="47"/>
      <c r="B646" s="47"/>
      <c r="C646" s="47"/>
      <c r="D646" s="47"/>
      <c r="E646" s="47"/>
      <c r="F646" s="47"/>
      <c r="G646" s="47"/>
      <c r="H646" s="47"/>
      <c r="I646" s="47"/>
      <c r="J646" s="47"/>
      <c r="K646" s="47"/>
      <c r="L646" s="47"/>
      <c r="M646" s="47"/>
      <c r="N646" s="47"/>
      <c r="O646" s="47"/>
      <c r="P646" s="47"/>
      <c r="Q646" s="47"/>
      <c r="R646" s="47"/>
      <c r="S646" s="47"/>
      <c r="T646" s="47"/>
      <c r="U646" s="47"/>
      <c r="V646" s="47"/>
      <c r="W646" s="47"/>
      <c r="X646" s="47"/>
      <c r="Y646" s="47"/>
      <c r="Z646" s="47"/>
      <c r="AA646" s="47"/>
      <c r="AB646" s="47"/>
      <c r="AC646" s="47"/>
      <c r="AD646" s="47"/>
      <c r="AE646" s="47"/>
      <c r="AF646" s="47"/>
      <c r="AG646" s="47"/>
      <c r="AH646" s="47"/>
      <c r="AI646" s="47"/>
    </row>
    <row r="647" spans="1:35">
      <c r="A647" s="47"/>
      <c r="B647" s="47"/>
      <c r="C647" s="47"/>
      <c r="D647" s="47"/>
      <c r="E647" s="47"/>
      <c r="F647" s="47"/>
      <c r="G647" s="47"/>
      <c r="H647" s="47"/>
      <c r="I647" s="47"/>
      <c r="J647" s="47"/>
      <c r="K647" s="47"/>
      <c r="L647" s="47"/>
      <c r="M647" s="47"/>
      <c r="N647" s="47"/>
      <c r="O647" s="47"/>
      <c r="P647" s="47"/>
      <c r="Q647" s="47"/>
      <c r="R647" s="47"/>
      <c r="S647" s="47"/>
      <c r="T647" s="47"/>
      <c r="U647" s="47"/>
      <c r="V647" s="47"/>
      <c r="W647" s="47"/>
      <c r="X647" s="47"/>
      <c r="Y647" s="47"/>
      <c r="Z647" s="47"/>
      <c r="AA647" s="47"/>
      <c r="AB647" s="47"/>
      <c r="AC647" s="47"/>
      <c r="AD647" s="47"/>
      <c r="AE647" s="47"/>
      <c r="AF647" s="47"/>
      <c r="AG647" s="47"/>
      <c r="AH647" s="47"/>
      <c r="AI647" s="47"/>
    </row>
    <row r="648" spans="1:35">
      <c r="A648" s="47"/>
      <c r="B648" s="47"/>
      <c r="C648" s="47"/>
      <c r="D648" s="47"/>
      <c r="E648" s="47"/>
      <c r="F648" s="47"/>
      <c r="G648" s="47"/>
      <c r="H648" s="47"/>
      <c r="I648" s="47"/>
      <c r="J648" s="47"/>
      <c r="K648" s="47"/>
      <c r="L648" s="47"/>
      <c r="M648" s="47"/>
      <c r="N648" s="47"/>
      <c r="O648" s="47"/>
      <c r="P648" s="47"/>
      <c r="Q648" s="47"/>
      <c r="R648" s="47"/>
      <c r="S648" s="47"/>
      <c r="T648" s="47"/>
      <c r="U648" s="47"/>
      <c r="V648" s="47"/>
      <c r="W648" s="47"/>
      <c r="X648" s="47"/>
      <c r="Y648" s="47"/>
      <c r="Z648" s="47"/>
      <c r="AA648" s="47"/>
      <c r="AB648" s="47"/>
      <c r="AC648" s="47"/>
      <c r="AD648" s="47"/>
      <c r="AE648" s="47"/>
      <c r="AF648" s="47"/>
      <c r="AG648" s="47"/>
      <c r="AH648" s="47"/>
      <c r="AI648" s="47"/>
    </row>
    <row r="649" spans="1:35">
      <c r="A649" s="47"/>
      <c r="B649" s="47"/>
      <c r="C649" s="47"/>
      <c r="D649" s="47"/>
      <c r="E649" s="47"/>
      <c r="F649" s="47"/>
      <c r="G649" s="47"/>
      <c r="H649" s="47"/>
      <c r="I649" s="47"/>
      <c r="J649" s="47"/>
      <c r="K649" s="47"/>
      <c r="L649" s="47"/>
      <c r="M649" s="47"/>
      <c r="N649" s="47"/>
      <c r="O649" s="47"/>
      <c r="P649" s="47"/>
      <c r="Q649" s="47"/>
      <c r="R649" s="47"/>
      <c r="S649" s="47"/>
      <c r="T649" s="47"/>
      <c r="U649" s="47"/>
      <c r="V649" s="47"/>
      <c r="W649" s="47"/>
      <c r="X649" s="47"/>
      <c r="Y649" s="47"/>
      <c r="Z649" s="47"/>
      <c r="AA649" s="47"/>
      <c r="AB649" s="47"/>
      <c r="AC649" s="47"/>
      <c r="AD649" s="47"/>
      <c r="AE649" s="47"/>
      <c r="AF649" s="47"/>
      <c r="AG649" s="47"/>
      <c r="AH649" s="47"/>
      <c r="AI649" s="47"/>
    </row>
    <row r="650" spans="1:35">
      <c r="A650" s="47"/>
      <c r="B650" s="47"/>
      <c r="C650" s="47"/>
      <c r="D650" s="47"/>
      <c r="E650" s="47"/>
      <c r="F650" s="47"/>
      <c r="G650" s="47"/>
      <c r="H650" s="47"/>
      <c r="I650" s="47"/>
      <c r="J650" s="47"/>
      <c r="K650" s="47"/>
      <c r="L650" s="47"/>
      <c r="M650" s="47"/>
      <c r="N650" s="47"/>
      <c r="O650" s="47"/>
      <c r="P650" s="47"/>
      <c r="Q650" s="47"/>
      <c r="R650" s="47"/>
      <c r="S650" s="47"/>
      <c r="T650" s="47"/>
      <c r="U650" s="47"/>
      <c r="V650" s="47"/>
      <c r="W650" s="47"/>
      <c r="X650" s="47"/>
      <c r="Y650" s="47"/>
      <c r="Z650" s="47"/>
      <c r="AA650" s="47"/>
      <c r="AB650" s="47"/>
      <c r="AC650" s="47"/>
      <c r="AD650" s="47"/>
      <c r="AE650" s="47"/>
      <c r="AF650" s="47"/>
      <c r="AG650" s="47"/>
      <c r="AH650" s="47"/>
      <c r="AI650" s="47"/>
    </row>
    <row r="651" spans="1:35">
      <c r="A651" s="47"/>
      <c r="B651" s="47"/>
      <c r="C651" s="47"/>
      <c r="D651" s="47"/>
      <c r="E651" s="47"/>
      <c r="F651" s="47"/>
      <c r="G651" s="47"/>
      <c r="H651" s="47"/>
      <c r="I651" s="47"/>
      <c r="J651" s="47"/>
      <c r="K651" s="47"/>
      <c r="L651" s="47"/>
      <c r="M651" s="47"/>
      <c r="N651" s="47"/>
      <c r="O651" s="47"/>
      <c r="P651" s="47"/>
      <c r="Q651" s="47"/>
      <c r="R651" s="47"/>
      <c r="S651" s="47"/>
      <c r="T651" s="47"/>
      <c r="U651" s="47"/>
      <c r="V651" s="47"/>
      <c r="W651" s="47"/>
      <c r="X651" s="47"/>
      <c r="Y651" s="47"/>
      <c r="Z651" s="47"/>
      <c r="AA651" s="47"/>
      <c r="AB651" s="47"/>
      <c r="AC651" s="47"/>
      <c r="AD651" s="47"/>
      <c r="AE651" s="47"/>
      <c r="AF651" s="47"/>
      <c r="AG651" s="47"/>
      <c r="AH651" s="47"/>
      <c r="AI651" s="47"/>
    </row>
    <row r="652" spans="1:35">
      <c r="A652" s="47"/>
      <c r="B652" s="47"/>
      <c r="C652" s="47"/>
      <c r="D652" s="47"/>
      <c r="E652" s="47"/>
      <c r="F652" s="47"/>
      <c r="G652" s="47"/>
      <c r="H652" s="47"/>
      <c r="I652" s="47"/>
      <c r="J652" s="47"/>
      <c r="K652" s="47"/>
      <c r="L652" s="47"/>
      <c r="M652" s="47"/>
      <c r="N652" s="47"/>
      <c r="O652" s="47"/>
      <c r="P652" s="47"/>
      <c r="Q652" s="47"/>
      <c r="R652" s="47"/>
      <c r="S652" s="47"/>
      <c r="T652" s="47"/>
      <c r="U652" s="47"/>
      <c r="V652" s="47"/>
      <c r="W652" s="47"/>
      <c r="X652" s="47"/>
      <c r="Y652" s="47"/>
      <c r="Z652" s="47"/>
      <c r="AA652" s="47"/>
      <c r="AB652" s="47"/>
      <c r="AC652" s="47"/>
      <c r="AD652" s="47"/>
      <c r="AE652" s="47"/>
      <c r="AF652" s="47"/>
      <c r="AG652" s="47"/>
      <c r="AH652" s="47"/>
      <c r="AI652" s="47"/>
    </row>
    <row r="653" spans="1:35">
      <c r="A653" s="47"/>
      <c r="B653" s="47"/>
      <c r="C653" s="47"/>
      <c r="D653" s="47"/>
      <c r="E653" s="47"/>
      <c r="F653" s="47"/>
      <c r="G653" s="47"/>
      <c r="H653" s="47"/>
      <c r="I653" s="47"/>
      <c r="J653" s="47"/>
      <c r="K653" s="47"/>
      <c r="L653" s="47"/>
      <c r="M653" s="47"/>
      <c r="N653" s="47"/>
      <c r="O653" s="47"/>
      <c r="P653" s="47"/>
      <c r="Q653" s="47"/>
      <c r="R653" s="47"/>
      <c r="S653" s="47"/>
      <c r="T653" s="47"/>
      <c r="U653" s="47"/>
      <c r="V653" s="47"/>
      <c r="W653" s="47"/>
      <c r="X653" s="47"/>
      <c r="Y653" s="47"/>
      <c r="Z653" s="47"/>
      <c r="AA653" s="47"/>
      <c r="AB653" s="47"/>
      <c r="AC653" s="47"/>
      <c r="AD653" s="47"/>
      <c r="AE653" s="47"/>
      <c r="AF653" s="47"/>
      <c r="AG653" s="47"/>
      <c r="AH653" s="47"/>
      <c r="AI653" s="47"/>
    </row>
    <row r="654" spans="1:35">
      <c r="A654" s="47"/>
      <c r="B654" s="47"/>
      <c r="C654" s="47"/>
      <c r="D654" s="47"/>
      <c r="E654" s="47"/>
      <c r="F654" s="47"/>
      <c r="G654" s="47"/>
      <c r="H654" s="47"/>
      <c r="I654" s="47"/>
      <c r="J654" s="47"/>
      <c r="K654" s="47"/>
      <c r="L654" s="47"/>
      <c r="M654" s="47"/>
      <c r="N654" s="47"/>
      <c r="O654" s="47"/>
      <c r="P654" s="47"/>
      <c r="Q654" s="47"/>
      <c r="R654" s="47"/>
      <c r="S654" s="47"/>
      <c r="T654" s="47"/>
      <c r="U654" s="47"/>
      <c r="V654" s="47"/>
      <c r="W654" s="47"/>
      <c r="X654" s="47"/>
      <c r="Y654" s="47"/>
      <c r="Z654" s="47"/>
      <c r="AA654" s="47"/>
      <c r="AB654" s="47"/>
      <c r="AC654" s="47"/>
      <c r="AD654" s="47"/>
      <c r="AE654" s="47"/>
      <c r="AF654" s="47"/>
      <c r="AG654" s="47"/>
      <c r="AH654" s="47"/>
      <c r="AI654" s="47"/>
    </row>
    <row r="655" spans="1:35">
      <c r="A655" s="47"/>
      <c r="B655" s="47"/>
      <c r="C655" s="47"/>
      <c r="D655" s="47"/>
      <c r="E655" s="47"/>
      <c r="F655" s="47"/>
      <c r="G655" s="47"/>
      <c r="H655" s="47"/>
      <c r="I655" s="47"/>
      <c r="J655" s="47"/>
      <c r="K655" s="47"/>
      <c r="L655" s="47"/>
      <c r="M655" s="47"/>
      <c r="N655" s="47"/>
      <c r="O655" s="47"/>
      <c r="P655" s="47"/>
      <c r="Q655" s="47"/>
      <c r="R655" s="47"/>
      <c r="S655" s="47"/>
      <c r="T655" s="47"/>
      <c r="U655" s="47"/>
      <c r="V655" s="47"/>
      <c r="W655" s="47"/>
      <c r="X655" s="47"/>
      <c r="Y655" s="47"/>
      <c r="Z655" s="47"/>
      <c r="AA655" s="47"/>
      <c r="AB655" s="47"/>
      <c r="AC655" s="47"/>
      <c r="AD655" s="47"/>
      <c r="AE655" s="47"/>
      <c r="AF655" s="47"/>
      <c r="AG655" s="47"/>
      <c r="AH655" s="47"/>
      <c r="AI655" s="47"/>
    </row>
    <row r="656" spans="1:35">
      <c r="A656" s="47"/>
      <c r="B656" s="47"/>
      <c r="C656" s="47"/>
      <c r="D656" s="47"/>
      <c r="E656" s="47"/>
      <c r="F656" s="47"/>
      <c r="G656" s="47"/>
      <c r="H656" s="47"/>
      <c r="I656" s="47"/>
      <c r="J656" s="47"/>
      <c r="K656" s="47"/>
      <c r="L656" s="47"/>
      <c r="M656" s="47"/>
      <c r="N656" s="47"/>
      <c r="O656" s="47"/>
      <c r="P656" s="47"/>
      <c r="Q656" s="47"/>
      <c r="R656" s="47"/>
      <c r="S656" s="47"/>
      <c r="T656" s="47"/>
      <c r="U656" s="47"/>
      <c r="V656" s="47"/>
      <c r="W656" s="47"/>
      <c r="X656" s="47"/>
      <c r="Y656" s="47"/>
      <c r="Z656" s="47"/>
      <c r="AA656" s="47"/>
      <c r="AB656" s="47"/>
      <c r="AC656" s="47"/>
      <c r="AD656" s="47"/>
      <c r="AE656" s="47"/>
      <c r="AF656" s="47"/>
      <c r="AG656" s="47"/>
      <c r="AH656" s="47"/>
      <c r="AI656" s="47"/>
    </row>
    <row r="657" spans="1:35">
      <c r="A657" s="47"/>
      <c r="B657" s="47"/>
      <c r="C657" s="47"/>
      <c r="D657" s="47"/>
      <c r="E657" s="47"/>
      <c r="F657" s="47"/>
      <c r="G657" s="47"/>
      <c r="H657" s="47"/>
      <c r="I657" s="47"/>
      <c r="J657" s="47"/>
      <c r="K657" s="47"/>
      <c r="L657" s="47"/>
      <c r="M657" s="47"/>
      <c r="N657" s="47"/>
      <c r="O657" s="47"/>
      <c r="P657" s="47"/>
      <c r="Q657" s="47"/>
      <c r="R657" s="47"/>
      <c r="S657" s="47"/>
      <c r="T657" s="47"/>
      <c r="U657" s="47"/>
      <c r="V657" s="47"/>
      <c r="W657" s="47"/>
      <c r="X657" s="47"/>
      <c r="Y657" s="47"/>
      <c r="Z657" s="47"/>
      <c r="AA657" s="47"/>
      <c r="AB657" s="47"/>
      <c r="AC657" s="47"/>
      <c r="AD657" s="47"/>
      <c r="AE657" s="47"/>
      <c r="AF657" s="47"/>
      <c r="AG657" s="47"/>
      <c r="AH657" s="47"/>
      <c r="AI657" s="47"/>
    </row>
    <row r="658" spans="1:35">
      <c r="A658" s="47"/>
      <c r="B658" s="47"/>
      <c r="C658" s="47"/>
      <c r="D658" s="47"/>
      <c r="E658" s="47"/>
      <c r="F658" s="47"/>
      <c r="G658" s="47"/>
      <c r="H658" s="47"/>
      <c r="I658" s="47"/>
      <c r="J658" s="47"/>
      <c r="K658" s="47"/>
      <c r="L658" s="47"/>
      <c r="M658" s="47"/>
      <c r="N658" s="47"/>
      <c r="O658" s="47"/>
      <c r="P658" s="47"/>
      <c r="Q658" s="47"/>
      <c r="R658" s="47"/>
      <c r="S658" s="47"/>
      <c r="T658" s="47"/>
      <c r="U658" s="47"/>
      <c r="V658" s="47"/>
      <c r="W658" s="47"/>
      <c r="X658" s="47"/>
      <c r="Y658" s="47"/>
      <c r="Z658" s="47"/>
      <c r="AA658" s="47"/>
      <c r="AB658" s="47"/>
      <c r="AC658" s="47"/>
      <c r="AD658" s="47"/>
      <c r="AE658" s="47"/>
      <c r="AF658" s="47"/>
      <c r="AG658" s="47"/>
      <c r="AH658" s="47"/>
      <c r="AI658" s="47"/>
    </row>
    <row r="659" spans="1:35">
      <c r="A659" s="47"/>
      <c r="B659" s="47"/>
      <c r="C659" s="47"/>
      <c r="D659" s="47"/>
      <c r="E659" s="47"/>
      <c r="F659" s="47"/>
      <c r="G659" s="47"/>
      <c r="H659" s="47"/>
      <c r="I659" s="47"/>
      <c r="J659" s="47"/>
      <c r="K659" s="47"/>
      <c r="L659" s="47"/>
      <c r="M659" s="47"/>
      <c r="N659" s="47"/>
      <c r="O659" s="47"/>
      <c r="P659" s="47"/>
      <c r="Q659" s="47"/>
      <c r="R659" s="47"/>
      <c r="S659" s="47"/>
      <c r="T659" s="47"/>
      <c r="U659" s="47"/>
      <c r="V659" s="47"/>
      <c r="W659" s="47"/>
      <c r="X659" s="47"/>
      <c r="Y659" s="47"/>
      <c r="Z659" s="47"/>
      <c r="AA659" s="47"/>
      <c r="AB659" s="47"/>
      <c r="AC659" s="47"/>
      <c r="AD659" s="47"/>
      <c r="AE659" s="47"/>
      <c r="AF659" s="47"/>
      <c r="AG659" s="47"/>
      <c r="AH659" s="47"/>
      <c r="AI659" s="47"/>
    </row>
    <row r="660" spans="1:35">
      <c r="A660" s="47"/>
      <c r="B660" s="47"/>
      <c r="C660" s="47"/>
      <c r="D660" s="47"/>
      <c r="E660" s="47"/>
      <c r="F660" s="47"/>
      <c r="G660" s="47"/>
      <c r="H660" s="47"/>
      <c r="I660" s="47"/>
      <c r="J660" s="47"/>
      <c r="K660" s="47"/>
      <c r="L660" s="47"/>
      <c r="M660" s="47"/>
      <c r="N660" s="47"/>
      <c r="O660" s="47"/>
      <c r="P660" s="47"/>
      <c r="Q660" s="47"/>
      <c r="R660" s="47"/>
      <c r="S660" s="47"/>
      <c r="T660" s="47"/>
      <c r="U660" s="47"/>
      <c r="V660" s="47"/>
      <c r="W660" s="47"/>
      <c r="X660" s="47"/>
      <c r="Y660" s="47"/>
      <c r="Z660" s="47"/>
      <c r="AA660" s="47"/>
      <c r="AB660" s="47"/>
      <c r="AC660" s="47"/>
      <c r="AD660" s="47"/>
      <c r="AE660" s="47"/>
      <c r="AF660" s="47"/>
      <c r="AG660" s="47"/>
      <c r="AH660" s="47"/>
      <c r="AI660" s="47"/>
    </row>
    <row r="661" spans="1:35">
      <c r="A661" s="47"/>
      <c r="B661" s="47"/>
      <c r="C661" s="47"/>
      <c r="D661" s="47"/>
      <c r="E661" s="47"/>
      <c r="F661" s="47"/>
      <c r="G661" s="47"/>
      <c r="H661" s="47"/>
      <c r="I661" s="47"/>
      <c r="J661" s="47"/>
      <c r="K661" s="47"/>
      <c r="L661" s="47"/>
      <c r="M661" s="47"/>
      <c r="N661" s="47"/>
      <c r="O661" s="47"/>
      <c r="P661" s="47"/>
      <c r="Q661" s="47"/>
      <c r="R661" s="47"/>
      <c r="S661" s="47"/>
      <c r="T661" s="47"/>
      <c r="U661" s="47"/>
      <c r="V661" s="47"/>
      <c r="W661" s="47"/>
      <c r="X661" s="47"/>
      <c r="Y661" s="47"/>
      <c r="Z661" s="47"/>
      <c r="AA661" s="47"/>
      <c r="AB661" s="47"/>
      <c r="AC661" s="47"/>
      <c r="AD661" s="47"/>
      <c r="AE661" s="47"/>
      <c r="AF661" s="47"/>
      <c r="AG661" s="47"/>
      <c r="AH661" s="47"/>
      <c r="AI661" s="47"/>
    </row>
    <row r="662" spans="1:35">
      <c r="A662" s="47"/>
      <c r="B662" s="47"/>
      <c r="C662" s="47"/>
      <c r="D662" s="47"/>
      <c r="E662" s="47"/>
      <c r="F662" s="47"/>
      <c r="G662" s="47"/>
      <c r="H662" s="47"/>
      <c r="I662" s="47"/>
      <c r="J662" s="47"/>
      <c r="K662" s="47"/>
      <c r="L662" s="47"/>
      <c r="M662" s="47"/>
      <c r="N662" s="47"/>
      <c r="O662" s="47"/>
      <c r="P662" s="47"/>
      <c r="Q662" s="47"/>
      <c r="R662" s="47"/>
      <c r="S662" s="47"/>
      <c r="T662" s="47"/>
      <c r="U662" s="47"/>
      <c r="V662" s="47"/>
      <c r="W662" s="47"/>
      <c r="X662" s="47"/>
      <c r="Y662" s="47"/>
      <c r="Z662" s="47"/>
      <c r="AA662" s="47"/>
      <c r="AB662" s="47"/>
      <c r="AC662" s="47"/>
      <c r="AD662" s="47"/>
      <c r="AE662" s="47"/>
      <c r="AF662" s="47"/>
      <c r="AG662" s="47"/>
      <c r="AH662" s="47"/>
      <c r="AI662" s="47"/>
    </row>
    <row r="663" spans="1:35">
      <c r="A663" s="47"/>
      <c r="B663" s="47"/>
      <c r="C663" s="47"/>
      <c r="D663" s="47"/>
      <c r="E663" s="47"/>
      <c r="F663" s="47"/>
      <c r="G663" s="47"/>
      <c r="H663" s="47"/>
      <c r="I663" s="47"/>
      <c r="J663" s="47"/>
      <c r="K663" s="47"/>
      <c r="L663" s="47"/>
      <c r="M663" s="47"/>
      <c r="N663" s="47"/>
      <c r="O663" s="47"/>
      <c r="P663" s="47"/>
      <c r="Q663" s="47"/>
      <c r="R663" s="47"/>
      <c r="S663" s="47"/>
      <c r="T663" s="47"/>
      <c r="U663" s="47"/>
      <c r="V663" s="47"/>
      <c r="W663" s="47"/>
      <c r="X663" s="47"/>
      <c r="Y663" s="47"/>
      <c r="Z663" s="47"/>
      <c r="AA663" s="47"/>
      <c r="AB663" s="47"/>
      <c r="AC663" s="47"/>
      <c r="AD663" s="47"/>
      <c r="AE663" s="47"/>
      <c r="AF663" s="47"/>
      <c r="AG663" s="47"/>
      <c r="AH663" s="47"/>
      <c r="AI663" s="47"/>
    </row>
    <row r="664" spans="1:35">
      <c r="A664" s="47"/>
      <c r="B664" s="47"/>
      <c r="C664" s="47"/>
      <c r="D664" s="47"/>
      <c r="E664" s="47"/>
      <c r="F664" s="47"/>
      <c r="G664" s="47"/>
      <c r="H664" s="47"/>
      <c r="I664" s="47"/>
      <c r="J664" s="47"/>
      <c r="K664" s="47"/>
      <c r="L664" s="47"/>
      <c r="M664" s="47"/>
      <c r="N664" s="47"/>
      <c r="O664" s="47"/>
      <c r="P664" s="47"/>
      <c r="Q664" s="47"/>
      <c r="R664" s="47"/>
      <c r="S664" s="47"/>
      <c r="T664" s="47"/>
      <c r="U664" s="47"/>
      <c r="V664" s="47"/>
      <c r="W664" s="47"/>
      <c r="X664" s="47"/>
      <c r="Y664" s="47"/>
      <c r="Z664" s="47"/>
      <c r="AA664" s="47"/>
      <c r="AB664" s="47"/>
      <c r="AC664" s="47"/>
      <c r="AD664" s="47"/>
      <c r="AE664" s="47"/>
      <c r="AF664" s="47"/>
      <c r="AG664" s="47"/>
      <c r="AH664" s="47"/>
      <c r="AI664" s="47"/>
    </row>
    <row r="665" spans="1:35">
      <c r="A665" s="47"/>
      <c r="B665" s="47"/>
      <c r="C665" s="47"/>
      <c r="D665" s="47"/>
      <c r="E665" s="47"/>
      <c r="F665" s="47"/>
      <c r="G665" s="47"/>
      <c r="H665" s="47"/>
      <c r="I665" s="47"/>
      <c r="J665" s="47"/>
      <c r="K665" s="47"/>
      <c r="L665" s="47"/>
      <c r="M665" s="47"/>
      <c r="N665" s="47"/>
      <c r="O665" s="47"/>
      <c r="P665" s="47"/>
      <c r="Q665" s="47"/>
      <c r="R665" s="47"/>
      <c r="S665" s="47"/>
      <c r="T665" s="47"/>
      <c r="U665" s="47"/>
      <c r="V665" s="47"/>
      <c r="W665" s="47"/>
      <c r="X665" s="47"/>
      <c r="Y665" s="47"/>
      <c r="Z665" s="47"/>
      <c r="AA665" s="47"/>
      <c r="AB665" s="47"/>
      <c r="AC665" s="47"/>
      <c r="AD665" s="47"/>
      <c r="AE665" s="47"/>
      <c r="AF665" s="47"/>
      <c r="AG665" s="47"/>
      <c r="AH665" s="47"/>
      <c r="AI665" s="47"/>
    </row>
    <row r="666" spans="1:35">
      <c r="A666" s="47"/>
      <c r="B666" s="47"/>
      <c r="C666" s="47"/>
      <c r="D666" s="47"/>
      <c r="E666" s="47"/>
      <c r="F666" s="47"/>
      <c r="G666" s="47"/>
      <c r="H666" s="47"/>
      <c r="I666" s="47"/>
      <c r="J666" s="47"/>
      <c r="K666" s="47"/>
      <c r="L666" s="47"/>
      <c r="M666" s="47"/>
      <c r="N666" s="47"/>
      <c r="O666" s="47"/>
      <c r="P666" s="47"/>
      <c r="Q666" s="47"/>
      <c r="R666" s="47"/>
      <c r="S666" s="47"/>
      <c r="T666" s="47"/>
      <c r="U666" s="47"/>
      <c r="V666" s="47"/>
      <c r="W666" s="47"/>
      <c r="X666" s="47"/>
      <c r="Y666" s="47"/>
      <c r="Z666" s="47"/>
      <c r="AA666" s="47"/>
      <c r="AB666" s="47"/>
      <c r="AC666" s="47"/>
      <c r="AD666" s="47"/>
      <c r="AE666" s="47"/>
      <c r="AF666" s="47"/>
      <c r="AG666" s="47"/>
      <c r="AH666" s="47"/>
      <c r="AI666" s="47"/>
    </row>
    <row r="667" spans="1:35">
      <c r="A667" s="47"/>
      <c r="B667" s="47"/>
      <c r="C667" s="47"/>
      <c r="D667" s="47"/>
      <c r="E667" s="47"/>
      <c r="F667" s="47"/>
      <c r="G667" s="47"/>
      <c r="H667" s="47"/>
      <c r="I667" s="47"/>
      <c r="J667" s="47"/>
      <c r="K667" s="47"/>
      <c r="L667" s="47"/>
      <c r="M667" s="47"/>
      <c r="N667" s="47"/>
      <c r="O667" s="47"/>
      <c r="P667" s="47"/>
      <c r="Q667" s="47"/>
      <c r="R667" s="47"/>
      <c r="S667" s="47"/>
      <c r="T667" s="47"/>
      <c r="U667" s="47"/>
      <c r="V667" s="47"/>
      <c r="W667" s="47"/>
      <c r="X667" s="47"/>
      <c r="Y667" s="47"/>
      <c r="Z667" s="47"/>
      <c r="AA667" s="47"/>
      <c r="AB667" s="47"/>
      <c r="AC667" s="47"/>
      <c r="AD667" s="47"/>
      <c r="AE667" s="47"/>
      <c r="AF667" s="47"/>
      <c r="AG667" s="47"/>
      <c r="AH667" s="47"/>
      <c r="AI667" s="47"/>
    </row>
    <row r="668" spans="1:35">
      <c r="A668" s="47"/>
      <c r="B668" s="47"/>
      <c r="C668" s="47"/>
      <c r="D668" s="47"/>
      <c r="E668" s="47"/>
      <c r="F668" s="47"/>
      <c r="G668" s="47"/>
      <c r="H668" s="47"/>
      <c r="I668" s="47"/>
      <c r="J668" s="47"/>
      <c r="K668" s="47"/>
      <c r="L668" s="47"/>
      <c r="M668" s="47"/>
      <c r="N668" s="47"/>
      <c r="O668" s="47"/>
      <c r="P668" s="47"/>
      <c r="Q668" s="47"/>
      <c r="R668" s="47"/>
      <c r="S668" s="47"/>
      <c r="T668" s="47"/>
      <c r="U668" s="47"/>
      <c r="V668" s="47"/>
      <c r="W668" s="47"/>
      <c r="X668" s="47"/>
      <c r="Y668" s="47"/>
      <c r="Z668" s="47"/>
      <c r="AA668" s="47"/>
      <c r="AB668" s="47"/>
      <c r="AC668" s="47"/>
      <c r="AD668" s="47"/>
      <c r="AE668" s="47"/>
      <c r="AF668" s="47"/>
      <c r="AG668" s="47"/>
      <c r="AH668" s="47"/>
      <c r="AI668" s="47"/>
    </row>
    <row r="669" spans="1:35">
      <c r="A669" s="47"/>
      <c r="B669" s="47"/>
      <c r="C669" s="47"/>
      <c r="D669" s="47"/>
      <c r="E669" s="47"/>
      <c r="F669" s="47"/>
      <c r="G669" s="47"/>
      <c r="H669" s="47"/>
      <c r="I669" s="47"/>
      <c r="J669" s="47"/>
      <c r="K669" s="47"/>
      <c r="L669" s="47"/>
      <c r="M669" s="47"/>
      <c r="N669" s="47"/>
      <c r="O669" s="47"/>
      <c r="P669" s="47"/>
      <c r="Q669" s="47"/>
      <c r="R669" s="47"/>
      <c r="S669" s="47"/>
      <c r="T669" s="47"/>
      <c r="U669" s="47"/>
      <c r="V669" s="47"/>
      <c r="W669" s="47"/>
      <c r="X669" s="47"/>
      <c r="Y669" s="47"/>
      <c r="Z669" s="47"/>
      <c r="AA669" s="47"/>
      <c r="AB669" s="47"/>
      <c r="AC669" s="47"/>
      <c r="AD669" s="47"/>
      <c r="AE669" s="47"/>
      <c r="AF669" s="47"/>
      <c r="AG669" s="47"/>
      <c r="AH669" s="47"/>
      <c r="AI669" s="47"/>
    </row>
    <row r="670" spans="1:35">
      <c r="A670" s="47"/>
      <c r="B670" s="47"/>
      <c r="C670" s="47"/>
      <c r="D670" s="47"/>
      <c r="E670" s="47"/>
      <c r="F670" s="47"/>
      <c r="G670" s="47"/>
      <c r="H670" s="47"/>
      <c r="I670" s="47"/>
      <c r="J670" s="47"/>
      <c r="K670" s="47"/>
      <c r="L670" s="47"/>
      <c r="M670" s="47"/>
      <c r="N670" s="47"/>
      <c r="O670" s="47"/>
      <c r="P670" s="47"/>
      <c r="Q670" s="47"/>
      <c r="R670" s="47"/>
      <c r="S670" s="47"/>
      <c r="T670" s="47"/>
      <c r="U670" s="47"/>
      <c r="V670" s="47"/>
      <c r="W670" s="47"/>
      <c r="X670" s="47"/>
      <c r="Y670" s="47"/>
      <c r="Z670" s="47"/>
      <c r="AA670" s="47"/>
      <c r="AB670" s="47"/>
      <c r="AC670" s="47"/>
      <c r="AD670" s="47"/>
      <c r="AE670" s="47"/>
      <c r="AF670" s="47"/>
      <c r="AG670" s="47"/>
      <c r="AH670" s="47"/>
      <c r="AI670" s="47"/>
    </row>
    <row r="671" spans="1:35">
      <c r="A671" s="47"/>
      <c r="B671" s="47"/>
      <c r="C671" s="47"/>
      <c r="D671" s="47"/>
      <c r="E671" s="47"/>
      <c r="F671" s="47"/>
      <c r="G671" s="47"/>
      <c r="H671" s="47"/>
      <c r="I671" s="47"/>
      <c r="J671" s="47"/>
      <c r="K671" s="47"/>
      <c r="L671" s="47"/>
      <c r="M671" s="47"/>
      <c r="N671" s="47"/>
      <c r="O671" s="47"/>
      <c r="P671" s="47"/>
      <c r="Q671" s="47"/>
      <c r="R671" s="47"/>
      <c r="S671" s="47"/>
      <c r="T671" s="47"/>
      <c r="U671" s="47"/>
      <c r="V671" s="47"/>
      <c r="W671" s="47"/>
      <c r="X671" s="47"/>
      <c r="Y671" s="47"/>
      <c r="Z671" s="47"/>
      <c r="AA671" s="47"/>
      <c r="AB671" s="47"/>
      <c r="AC671" s="47"/>
      <c r="AD671" s="47"/>
      <c r="AE671" s="47"/>
      <c r="AF671" s="47"/>
      <c r="AG671" s="47"/>
      <c r="AH671" s="47"/>
      <c r="AI671" s="47"/>
    </row>
    <row r="672" spans="1:35">
      <c r="A672" s="47"/>
      <c r="B672" s="47"/>
      <c r="C672" s="47"/>
      <c r="D672" s="47"/>
      <c r="E672" s="47"/>
      <c r="F672" s="47"/>
      <c r="G672" s="47"/>
      <c r="H672" s="47"/>
      <c r="I672" s="47"/>
      <c r="J672" s="47"/>
      <c r="K672" s="47"/>
      <c r="L672" s="47"/>
      <c r="M672" s="47"/>
      <c r="N672" s="47"/>
      <c r="O672" s="47"/>
      <c r="P672" s="47"/>
      <c r="Q672" s="47"/>
      <c r="R672" s="47"/>
      <c r="S672" s="47"/>
      <c r="T672" s="47"/>
      <c r="U672" s="47"/>
      <c r="V672" s="47"/>
      <c r="W672" s="47"/>
      <c r="X672" s="47"/>
      <c r="Y672" s="47"/>
      <c r="Z672" s="47"/>
      <c r="AA672" s="47"/>
      <c r="AB672" s="47"/>
      <c r="AC672" s="47"/>
      <c r="AD672" s="47"/>
      <c r="AE672" s="47"/>
      <c r="AF672" s="47"/>
      <c r="AG672" s="47"/>
      <c r="AH672" s="47"/>
      <c r="AI672" s="47"/>
    </row>
    <row r="673" spans="1:35">
      <c r="A673" s="47"/>
      <c r="B673" s="47"/>
      <c r="C673" s="47"/>
      <c r="D673" s="47"/>
      <c r="E673" s="47"/>
      <c r="F673" s="47"/>
      <c r="G673" s="47"/>
      <c r="H673" s="47"/>
      <c r="I673" s="47"/>
      <c r="J673" s="47"/>
      <c r="K673" s="47"/>
      <c r="L673" s="47"/>
      <c r="M673" s="47"/>
      <c r="N673" s="47"/>
      <c r="O673" s="47"/>
      <c r="P673" s="47"/>
      <c r="Q673" s="47"/>
      <c r="R673" s="47"/>
      <c r="S673" s="47"/>
      <c r="T673" s="47"/>
      <c r="U673" s="47"/>
      <c r="V673" s="47"/>
      <c r="W673" s="47"/>
      <c r="X673" s="47"/>
      <c r="Y673" s="47"/>
      <c r="Z673" s="47"/>
      <c r="AA673" s="47"/>
      <c r="AB673" s="47"/>
      <c r="AC673" s="47"/>
      <c r="AD673" s="47"/>
      <c r="AE673" s="47"/>
      <c r="AF673" s="47"/>
      <c r="AG673" s="47"/>
      <c r="AH673" s="47"/>
      <c r="AI673" s="47"/>
    </row>
    <row r="674" spans="1:35">
      <c r="A674" s="47"/>
      <c r="B674" s="47"/>
      <c r="C674" s="47"/>
      <c r="D674" s="47"/>
      <c r="E674" s="47"/>
      <c r="F674" s="47"/>
      <c r="G674" s="47"/>
      <c r="H674" s="47"/>
      <c r="I674" s="47"/>
      <c r="J674" s="47"/>
      <c r="K674" s="47"/>
      <c r="L674" s="47"/>
      <c r="M674" s="47"/>
      <c r="N674" s="47"/>
      <c r="O674" s="47"/>
      <c r="P674" s="47"/>
      <c r="Q674" s="47"/>
      <c r="R674" s="47"/>
      <c r="S674" s="47"/>
      <c r="T674" s="47"/>
      <c r="U674" s="47"/>
      <c r="V674" s="47"/>
      <c r="W674" s="47"/>
      <c r="X674" s="47"/>
      <c r="Y674" s="47"/>
      <c r="Z674" s="47"/>
      <c r="AA674" s="47"/>
      <c r="AB674" s="47"/>
      <c r="AC674" s="47"/>
      <c r="AD674" s="47"/>
      <c r="AE674" s="47"/>
      <c r="AF674" s="47"/>
      <c r="AG674" s="47"/>
      <c r="AH674" s="47"/>
      <c r="AI674" s="47"/>
    </row>
    <row r="675" spans="1:35">
      <c r="A675" s="47"/>
      <c r="B675" s="47"/>
      <c r="C675" s="47"/>
      <c r="D675" s="47"/>
      <c r="E675" s="47"/>
      <c r="F675" s="47"/>
      <c r="G675" s="47"/>
      <c r="H675" s="47"/>
      <c r="I675" s="47"/>
      <c r="J675" s="47"/>
      <c r="K675" s="47"/>
      <c r="L675" s="47"/>
      <c r="M675" s="47"/>
      <c r="N675" s="47"/>
      <c r="O675" s="47"/>
      <c r="P675" s="47"/>
      <c r="Q675" s="47"/>
      <c r="R675" s="47"/>
      <c r="S675" s="47"/>
      <c r="T675" s="47"/>
      <c r="U675" s="47"/>
      <c r="V675" s="47"/>
      <c r="W675" s="47"/>
      <c r="X675" s="47"/>
      <c r="Y675" s="47"/>
      <c r="Z675" s="47"/>
      <c r="AA675" s="47"/>
      <c r="AB675" s="47"/>
      <c r="AC675" s="47"/>
      <c r="AD675" s="47"/>
      <c r="AE675" s="47"/>
      <c r="AF675" s="47"/>
      <c r="AG675" s="47"/>
      <c r="AH675" s="47"/>
      <c r="AI675" s="47"/>
    </row>
    <row r="676" spans="1:35">
      <c r="A676" s="47"/>
      <c r="B676" s="47"/>
      <c r="C676" s="47"/>
      <c r="D676" s="47"/>
      <c r="E676" s="47"/>
      <c r="F676" s="47"/>
      <c r="G676" s="47"/>
      <c r="H676" s="47"/>
      <c r="I676" s="47"/>
      <c r="J676" s="47"/>
      <c r="K676" s="47"/>
      <c r="L676" s="47"/>
      <c r="M676" s="47"/>
      <c r="N676" s="47"/>
      <c r="O676" s="47"/>
      <c r="P676" s="47"/>
      <c r="Q676" s="47"/>
      <c r="R676" s="47"/>
      <c r="S676" s="47"/>
      <c r="T676" s="47"/>
      <c r="U676" s="47"/>
      <c r="V676" s="47"/>
      <c r="W676" s="47"/>
      <c r="X676" s="47"/>
      <c r="Y676" s="47"/>
      <c r="Z676" s="47"/>
      <c r="AA676" s="47"/>
      <c r="AB676" s="47"/>
      <c r="AC676" s="47"/>
      <c r="AD676" s="47"/>
      <c r="AE676" s="47"/>
      <c r="AF676" s="47"/>
      <c r="AG676" s="47"/>
      <c r="AH676" s="47"/>
      <c r="AI676" s="47"/>
    </row>
    <row r="677" spans="1:35">
      <c r="A677" s="47"/>
      <c r="B677" s="47"/>
      <c r="C677" s="47"/>
      <c r="D677" s="47"/>
      <c r="E677" s="47"/>
      <c r="F677" s="47"/>
      <c r="G677" s="47"/>
      <c r="H677" s="47"/>
      <c r="I677" s="47"/>
      <c r="J677" s="47"/>
      <c r="K677" s="47"/>
      <c r="L677" s="47"/>
      <c r="M677" s="47"/>
      <c r="N677" s="47"/>
      <c r="O677" s="47"/>
      <c r="P677" s="47"/>
      <c r="Q677" s="47"/>
      <c r="R677" s="47"/>
      <c r="S677" s="47"/>
      <c r="T677" s="47"/>
      <c r="U677" s="47"/>
      <c r="V677" s="47"/>
      <c r="W677" s="47"/>
      <c r="X677" s="47"/>
      <c r="Y677" s="47"/>
      <c r="Z677" s="47"/>
      <c r="AA677" s="47"/>
      <c r="AB677" s="47"/>
      <c r="AC677" s="47"/>
      <c r="AD677" s="47"/>
      <c r="AE677" s="47"/>
      <c r="AF677" s="47"/>
      <c r="AG677" s="47"/>
      <c r="AH677" s="47"/>
      <c r="AI677" s="47"/>
    </row>
    <row r="678" spans="1:35">
      <c r="A678" s="47"/>
      <c r="B678" s="47"/>
      <c r="C678" s="47"/>
      <c r="D678" s="47"/>
      <c r="E678" s="47"/>
      <c r="F678" s="47"/>
      <c r="G678" s="47"/>
      <c r="H678" s="47"/>
      <c r="I678" s="47"/>
      <c r="J678" s="47"/>
      <c r="K678" s="47"/>
      <c r="L678" s="47"/>
      <c r="M678" s="47"/>
      <c r="N678" s="47"/>
      <c r="O678" s="47"/>
      <c r="P678" s="47"/>
      <c r="Q678" s="47"/>
      <c r="R678" s="47"/>
      <c r="S678" s="47"/>
      <c r="T678" s="47"/>
      <c r="U678" s="47"/>
      <c r="V678" s="47"/>
      <c r="W678" s="47"/>
      <c r="X678" s="47"/>
      <c r="Y678" s="47"/>
      <c r="Z678" s="47"/>
      <c r="AA678" s="47"/>
      <c r="AB678" s="47"/>
      <c r="AC678" s="47"/>
      <c r="AD678" s="47"/>
      <c r="AE678" s="47"/>
      <c r="AF678" s="47"/>
      <c r="AG678" s="47"/>
      <c r="AH678" s="47"/>
      <c r="AI678" s="47"/>
    </row>
    <row r="679" spans="1:35">
      <c r="A679" s="47"/>
      <c r="B679" s="47"/>
      <c r="C679" s="47"/>
      <c r="D679" s="47"/>
      <c r="E679" s="47"/>
      <c r="F679" s="47"/>
      <c r="G679" s="47"/>
      <c r="H679" s="47"/>
      <c r="I679" s="47"/>
      <c r="J679" s="47"/>
      <c r="K679" s="47"/>
      <c r="L679" s="47"/>
      <c r="M679" s="47"/>
      <c r="N679" s="47"/>
      <c r="O679" s="47"/>
      <c r="P679" s="47"/>
      <c r="Q679" s="47"/>
      <c r="R679" s="47"/>
      <c r="S679" s="47"/>
      <c r="T679" s="47"/>
      <c r="U679" s="47"/>
      <c r="V679" s="47"/>
      <c r="W679" s="47"/>
      <c r="X679" s="47"/>
      <c r="Y679" s="47"/>
      <c r="Z679" s="47"/>
      <c r="AA679" s="47"/>
      <c r="AB679" s="47"/>
      <c r="AC679" s="47"/>
      <c r="AD679" s="47"/>
      <c r="AE679" s="47"/>
      <c r="AF679" s="47"/>
      <c r="AG679" s="47"/>
      <c r="AH679" s="47"/>
      <c r="AI679" s="47"/>
    </row>
    <row r="680" spans="1:35">
      <c r="A680" s="47"/>
      <c r="B680" s="47"/>
      <c r="C680" s="47"/>
      <c r="D680" s="47"/>
      <c r="E680" s="47"/>
      <c r="F680" s="47"/>
      <c r="G680" s="47"/>
      <c r="H680" s="47"/>
      <c r="I680" s="47"/>
      <c r="J680" s="47"/>
      <c r="K680" s="47"/>
      <c r="L680" s="47"/>
      <c r="M680" s="47"/>
      <c r="N680" s="47"/>
      <c r="O680" s="47"/>
      <c r="P680" s="47"/>
      <c r="Q680" s="47"/>
      <c r="R680" s="47"/>
      <c r="S680" s="47"/>
      <c r="T680" s="47"/>
      <c r="U680" s="47"/>
      <c r="V680" s="47"/>
      <c r="W680" s="47"/>
      <c r="X680" s="47"/>
      <c r="Y680" s="47"/>
      <c r="Z680" s="47"/>
      <c r="AA680" s="47"/>
      <c r="AB680" s="47"/>
      <c r="AC680" s="47"/>
      <c r="AD680" s="47"/>
      <c r="AE680" s="47"/>
      <c r="AF680" s="47"/>
      <c r="AG680" s="47"/>
      <c r="AH680" s="47"/>
      <c r="AI680" s="47"/>
    </row>
    <row r="681" spans="1:35">
      <c r="A681" s="47"/>
      <c r="B681" s="47"/>
      <c r="C681" s="47"/>
      <c r="D681" s="47"/>
      <c r="E681" s="47"/>
      <c r="F681" s="47"/>
      <c r="G681" s="47"/>
      <c r="H681" s="47"/>
      <c r="I681" s="47"/>
      <c r="J681" s="47"/>
      <c r="K681" s="47"/>
      <c r="L681" s="47"/>
      <c r="M681" s="47"/>
      <c r="N681" s="47"/>
      <c r="O681" s="47"/>
      <c r="P681" s="47"/>
      <c r="Q681" s="47"/>
      <c r="R681" s="47"/>
      <c r="S681" s="47"/>
      <c r="T681" s="47"/>
      <c r="U681" s="47"/>
      <c r="V681" s="47"/>
      <c r="W681" s="47"/>
      <c r="X681" s="47"/>
      <c r="Y681" s="47"/>
      <c r="Z681" s="47"/>
      <c r="AA681" s="47"/>
      <c r="AB681" s="47"/>
      <c r="AC681" s="47"/>
      <c r="AD681" s="47"/>
      <c r="AE681" s="47"/>
      <c r="AF681" s="47"/>
      <c r="AG681" s="47"/>
      <c r="AH681" s="47"/>
      <c r="AI681" s="47"/>
    </row>
    <row r="682" spans="1:35">
      <c r="A682" s="47"/>
      <c r="B682" s="47"/>
      <c r="C682" s="47"/>
      <c r="D682" s="47"/>
      <c r="E682" s="47"/>
      <c r="F682" s="47"/>
      <c r="G682" s="47"/>
      <c r="H682" s="47"/>
      <c r="I682" s="47"/>
      <c r="J682" s="47"/>
      <c r="K682" s="47"/>
      <c r="L682" s="47"/>
      <c r="M682" s="47"/>
      <c r="N682" s="47"/>
      <c r="O682" s="47"/>
      <c r="P682" s="47"/>
      <c r="Q682" s="47"/>
      <c r="R682" s="47"/>
      <c r="S682" s="47"/>
      <c r="T682" s="47"/>
      <c r="U682" s="47"/>
      <c r="V682" s="47"/>
      <c r="W682" s="47"/>
      <c r="X682" s="47"/>
      <c r="Y682" s="47"/>
      <c r="Z682" s="47"/>
      <c r="AA682" s="47"/>
      <c r="AB682" s="47"/>
      <c r="AC682" s="47"/>
      <c r="AD682" s="47"/>
      <c r="AE682" s="47"/>
      <c r="AF682" s="47"/>
      <c r="AG682" s="47"/>
      <c r="AH682" s="47"/>
      <c r="AI682" s="47"/>
    </row>
    <row r="683" spans="1:35">
      <c r="A683" s="47"/>
      <c r="B683" s="47"/>
      <c r="C683" s="47"/>
      <c r="D683" s="47"/>
      <c r="E683" s="47"/>
      <c r="F683" s="47"/>
      <c r="G683" s="47"/>
      <c r="H683" s="47"/>
      <c r="I683" s="47"/>
      <c r="J683" s="47"/>
      <c r="K683" s="47"/>
      <c r="L683" s="47"/>
      <c r="M683" s="47"/>
      <c r="N683" s="47"/>
      <c r="O683" s="47"/>
      <c r="P683" s="47"/>
      <c r="Q683" s="47"/>
      <c r="R683" s="47"/>
      <c r="S683" s="47"/>
      <c r="T683" s="47"/>
      <c r="U683" s="47"/>
      <c r="V683" s="47"/>
      <c r="W683" s="47"/>
      <c r="X683" s="47"/>
      <c r="Y683" s="47"/>
      <c r="Z683" s="47"/>
      <c r="AA683" s="47"/>
      <c r="AB683" s="47"/>
      <c r="AC683" s="47"/>
      <c r="AD683" s="47"/>
      <c r="AE683" s="47"/>
      <c r="AF683" s="47"/>
      <c r="AG683" s="47"/>
      <c r="AH683" s="47"/>
      <c r="AI683" s="47"/>
    </row>
    <row r="684" spans="1:35">
      <c r="A684" s="47"/>
      <c r="B684" s="47"/>
      <c r="C684" s="47"/>
      <c r="D684" s="47"/>
      <c r="E684" s="47"/>
      <c r="F684" s="47"/>
      <c r="G684" s="47"/>
      <c r="H684" s="47"/>
      <c r="I684" s="47"/>
      <c r="J684" s="47"/>
      <c r="K684" s="47"/>
      <c r="L684" s="47"/>
      <c r="M684" s="47"/>
      <c r="N684" s="47"/>
      <c r="O684" s="47"/>
      <c r="P684" s="47"/>
      <c r="Q684" s="47"/>
      <c r="R684" s="47"/>
      <c r="S684" s="47"/>
      <c r="T684" s="47"/>
      <c r="U684" s="47"/>
      <c r="V684" s="47"/>
      <c r="W684" s="47"/>
      <c r="X684" s="47"/>
      <c r="Y684" s="47"/>
      <c r="Z684" s="47"/>
      <c r="AA684" s="47"/>
      <c r="AB684" s="47"/>
      <c r="AC684" s="47"/>
      <c r="AD684" s="47"/>
      <c r="AE684" s="47"/>
      <c r="AF684" s="47"/>
      <c r="AG684" s="47"/>
      <c r="AH684" s="47"/>
      <c r="AI684" s="47"/>
    </row>
    <row r="685" spans="1:35">
      <c r="A685" s="47"/>
      <c r="B685" s="47"/>
      <c r="C685" s="47"/>
      <c r="D685" s="47"/>
      <c r="E685" s="47"/>
      <c r="F685" s="47"/>
      <c r="G685" s="47"/>
      <c r="H685" s="47"/>
      <c r="I685" s="47"/>
      <c r="J685" s="47"/>
      <c r="K685" s="47"/>
      <c r="L685" s="47"/>
      <c r="M685" s="47"/>
      <c r="N685" s="47"/>
      <c r="O685" s="47"/>
      <c r="P685" s="47"/>
      <c r="Q685" s="47"/>
      <c r="R685" s="47"/>
      <c r="S685" s="47"/>
      <c r="T685" s="47"/>
      <c r="U685" s="47"/>
      <c r="V685" s="47"/>
      <c r="W685" s="47"/>
      <c r="X685" s="47"/>
      <c r="Y685" s="47"/>
      <c r="Z685" s="47"/>
      <c r="AA685" s="47"/>
      <c r="AB685" s="47"/>
      <c r="AC685" s="47"/>
      <c r="AD685" s="47"/>
      <c r="AE685" s="47"/>
      <c r="AF685" s="47"/>
      <c r="AG685" s="47"/>
      <c r="AH685" s="47"/>
      <c r="AI685" s="47"/>
    </row>
    <row r="686" spans="1:35">
      <c r="A686" s="47"/>
      <c r="B686" s="47"/>
      <c r="C686" s="47"/>
      <c r="D686" s="47"/>
      <c r="E686" s="47"/>
      <c r="F686" s="47"/>
      <c r="G686" s="47"/>
      <c r="H686" s="47"/>
      <c r="I686" s="47"/>
      <c r="J686" s="47"/>
      <c r="K686" s="47"/>
      <c r="L686" s="47"/>
      <c r="M686" s="47"/>
      <c r="N686" s="47"/>
      <c r="O686" s="47"/>
      <c r="P686" s="47"/>
      <c r="Q686" s="47"/>
      <c r="R686" s="47"/>
      <c r="S686" s="47"/>
      <c r="T686" s="47"/>
      <c r="U686" s="47"/>
      <c r="V686" s="47"/>
      <c r="W686" s="47"/>
      <c r="X686" s="47"/>
      <c r="Y686" s="47"/>
      <c r="Z686" s="47"/>
      <c r="AA686" s="47"/>
      <c r="AB686" s="47"/>
      <c r="AC686" s="47"/>
      <c r="AD686" s="47"/>
      <c r="AE686" s="47"/>
      <c r="AF686" s="47"/>
      <c r="AG686" s="47"/>
      <c r="AH686" s="47"/>
      <c r="AI686" s="47"/>
    </row>
    <row r="687" spans="1:35">
      <c r="A687" s="47"/>
      <c r="B687" s="47"/>
      <c r="C687" s="47"/>
      <c r="D687" s="47"/>
      <c r="E687" s="47"/>
      <c r="F687" s="47"/>
      <c r="G687" s="47"/>
      <c r="H687" s="47"/>
      <c r="I687" s="47"/>
      <c r="J687" s="47"/>
      <c r="K687" s="47"/>
      <c r="L687" s="47"/>
      <c r="M687" s="47"/>
      <c r="N687" s="47"/>
      <c r="O687" s="47"/>
      <c r="P687" s="47"/>
      <c r="Q687" s="47"/>
      <c r="R687" s="47"/>
      <c r="S687" s="47"/>
      <c r="T687" s="47"/>
      <c r="U687" s="47"/>
      <c r="V687" s="47"/>
      <c r="W687" s="47"/>
      <c r="X687" s="47"/>
      <c r="Y687" s="47"/>
      <c r="Z687" s="47"/>
      <c r="AA687" s="47"/>
      <c r="AB687" s="47"/>
      <c r="AC687" s="47"/>
      <c r="AD687" s="47"/>
      <c r="AE687" s="47"/>
      <c r="AF687" s="47"/>
      <c r="AG687" s="47"/>
      <c r="AH687" s="47"/>
      <c r="AI687" s="47"/>
    </row>
    <row r="688" spans="1:35">
      <c r="A688" s="47"/>
      <c r="B688" s="47"/>
      <c r="C688" s="47"/>
      <c r="D688" s="47"/>
      <c r="E688" s="47"/>
      <c r="F688" s="47"/>
      <c r="G688" s="47"/>
      <c r="H688" s="47"/>
      <c r="I688" s="47"/>
      <c r="J688" s="47"/>
      <c r="K688" s="47"/>
      <c r="L688" s="47"/>
      <c r="M688" s="47"/>
      <c r="N688" s="47"/>
      <c r="O688" s="47"/>
      <c r="P688" s="47"/>
      <c r="Q688" s="47"/>
      <c r="R688" s="47"/>
      <c r="S688" s="47"/>
      <c r="T688" s="47"/>
      <c r="U688" s="47"/>
      <c r="V688" s="47"/>
      <c r="W688" s="47"/>
      <c r="X688" s="47"/>
      <c r="Y688" s="47"/>
      <c r="Z688" s="47"/>
      <c r="AA688" s="47"/>
      <c r="AB688" s="47"/>
      <c r="AC688" s="47"/>
      <c r="AD688" s="47"/>
      <c r="AE688" s="47"/>
      <c r="AF688" s="47"/>
      <c r="AG688" s="47"/>
      <c r="AH688" s="47"/>
      <c r="AI688" s="47"/>
    </row>
    <row r="689" spans="1:35">
      <c r="A689" s="47"/>
      <c r="B689" s="47"/>
      <c r="C689" s="47"/>
      <c r="D689" s="47"/>
      <c r="E689" s="47"/>
      <c r="F689" s="47"/>
      <c r="G689" s="47"/>
      <c r="H689" s="47"/>
      <c r="I689" s="47"/>
      <c r="J689" s="47"/>
      <c r="K689" s="47"/>
      <c r="L689" s="47"/>
      <c r="M689" s="47"/>
      <c r="N689" s="47"/>
      <c r="O689" s="47"/>
      <c r="P689" s="47"/>
      <c r="Q689" s="47"/>
      <c r="R689" s="47"/>
      <c r="S689" s="47"/>
      <c r="T689" s="47"/>
      <c r="U689" s="47"/>
      <c r="V689" s="47"/>
      <c r="W689" s="47"/>
      <c r="X689" s="47"/>
      <c r="Y689" s="47"/>
      <c r="Z689" s="47"/>
      <c r="AA689" s="47"/>
      <c r="AB689" s="47"/>
      <c r="AC689" s="47"/>
      <c r="AD689" s="47"/>
      <c r="AE689" s="47"/>
      <c r="AF689" s="47"/>
      <c r="AG689" s="47"/>
      <c r="AH689" s="47"/>
      <c r="AI689" s="47"/>
    </row>
    <row r="690" spans="1:35">
      <c r="A690" s="47"/>
      <c r="B690" s="47"/>
      <c r="C690" s="47"/>
      <c r="D690" s="47"/>
      <c r="E690" s="47"/>
      <c r="F690" s="47"/>
      <c r="G690" s="47"/>
      <c r="H690" s="47"/>
      <c r="I690" s="47"/>
      <c r="J690" s="47"/>
      <c r="K690" s="47"/>
      <c r="L690" s="47"/>
      <c r="M690" s="47"/>
      <c r="N690" s="47"/>
      <c r="O690" s="47"/>
      <c r="P690" s="47"/>
      <c r="Q690" s="47"/>
      <c r="R690" s="47"/>
      <c r="S690" s="47"/>
      <c r="T690" s="47"/>
      <c r="U690" s="47"/>
      <c r="V690" s="47"/>
      <c r="W690" s="47"/>
      <c r="X690" s="47"/>
      <c r="Y690" s="47"/>
      <c r="Z690" s="47"/>
      <c r="AA690" s="47"/>
      <c r="AB690" s="47"/>
      <c r="AC690" s="47"/>
      <c r="AD690" s="47"/>
      <c r="AE690" s="47"/>
      <c r="AF690" s="47"/>
      <c r="AG690" s="47"/>
      <c r="AH690" s="47"/>
      <c r="AI690" s="47"/>
    </row>
    <row r="691" spans="1:35">
      <c r="A691" s="47"/>
      <c r="B691" s="47"/>
      <c r="C691" s="47"/>
      <c r="D691" s="47"/>
      <c r="E691" s="47"/>
      <c r="F691" s="47"/>
      <c r="G691" s="47"/>
      <c r="H691" s="47"/>
      <c r="I691" s="47"/>
      <c r="J691" s="47"/>
      <c r="K691" s="47"/>
      <c r="L691" s="47"/>
      <c r="M691" s="47"/>
      <c r="N691" s="47"/>
      <c r="O691" s="47"/>
      <c r="P691" s="47"/>
      <c r="Q691" s="47"/>
      <c r="R691" s="47"/>
      <c r="S691" s="47"/>
      <c r="T691" s="47"/>
      <c r="U691" s="47"/>
      <c r="V691" s="47"/>
      <c r="W691" s="47"/>
      <c r="X691" s="47"/>
      <c r="Y691" s="47"/>
      <c r="Z691" s="47"/>
      <c r="AA691" s="47"/>
      <c r="AB691" s="47"/>
      <c r="AC691" s="47"/>
      <c r="AD691" s="47"/>
      <c r="AE691" s="47"/>
      <c r="AF691" s="47"/>
      <c r="AG691" s="47"/>
      <c r="AH691" s="47"/>
      <c r="AI691" s="47"/>
    </row>
    <row r="692" spans="1:35">
      <c r="A692" s="47"/>
      <c r="B692" s="47"/>
      <c r="C692" s="47"/>
      <c r="D692" s="47"/>
      <c r="E692" s="47"/>
      <c r="F692" s="47"/>
      <c r="G692" s="47"/>
      <c r="H692" s="47"/>
      <c r="I692" s="47"/>
      <c r="J692" s="47"/>
      <c r="K692" s="47"/>
      <c r="L692" s="47"/>
      <c r="M692" s="47"/>
      <c r="N692" s="47"/>
      <c r="O692" s="47"/>
      <c r="P692" s="47"/>
      <c r="Q692" s="47"/>
      <c r="R692" s="47"/>
      <c r="S692" s="47"/>
      <c r="T692" s="47"/>
      <c r="U692" s="47"/>
      <c r="V692" s="47"/>
      <c r="W692" s="47"/>
      <c r="X692" s="47"/>
      <c r="Y692" s="47"/>
      <c r="Z692" s="47"/>
      <c r="AA692" s="47"/>
      <c r="AB692" s="47"/>
      <c r="AC692" s="47"/>
      <c r="AD692" s="47"/>
      <c r="AE692" s="47"/>
      <c r="AF692" s="47"/>
      <c r="AG692" s="47"/>
      <c r="AH692" s="47"/>
      <c r="AI692" s="47"/>
    </row>
    <row r="693" spans="1:35">
      <c r="A693" s="47"/>
      <c r="B693" s="47"/>
      <c r="C693" s="47"/>
      <c r="D693" s="47"/>
      <c r="E693" s="47"/>
      <c r="F693" s="47"/>
      <c r="G693" s="47"/>
      <c r="H693" s="47"/>
      <c r="I693" s="47"/>
      <c r="J693" s="47"/>
      <c r="K693" s="47"/>
      <c r="L693" s="47"/>
      <c r="M693" s="47"/>
      <c r="N693" s="47"/>
      <c r="O693" s="47"/>
      <c r="P693" s="47"/>
      <c r="Q693" s="47"/>
      <c r="R693" s="47"/>
      <c r="S693" s="47"/>
      <c r="T693" s="47"/>
      <c r="U693" s="47"/>
      <c r="V693" s="47"/>
      <c r="W693" s="47"/>
      <c r="X693" s="47"/>
      <c r="Y693" s="47"/>
      <c r="Z693" s="47"/>
      <c r="AA693" s="47"/>
      <c r="AB693" s="47"/>
      <c r="AC693" s="47"/>
      <c r="AD693" s="47"/>
      <c r="AE693" s="47"/>
      <c r="AF693" s="47"/>
      <c r="AG693" s="47"/>
      <c r="AH693" s="47"/>
      <c r="AI693" s="47"/>
    </row>
    <row r="694" spans="1:35">
      <c r="A694" s="47"/>
      <c r="B694" s="47"/>
      <c r="C694" s="47"/>
      <c r="D694" s="47"/>
      <c r="E694" s="47"/>
      <c r="F694" s="47"/>
      <c r="G694" s="47"/>
      <c r="H694" s="47"/>
      <c r="I694" s="47"/>
      <c r="J694" s="47"/>
      <c r="K694" s="47"/>
      <c r="L694" s="47"/>
      <c r="M694" s="47"/>
      <c r="N694" s="47"/>
      <c r="O694" s="47"/>
      <c r="P694" s="47"/>
      <c r="Q694" s="47"/>
      <c r="R694" s="47"/>
      <c r="S694" s="47"/>
      <c r="T694" s="47"/>
      <c r="U694" s="47"/>
      <c r="V694" s="47"/>
      <c r="W694" s="47"/>
      <c r="X694" s="47"/>
      <c r="Y694" s="47"/>
      <c r="Z694" s="47"/>
      <c r="AA694" s="47"/>
      <c r="AB694" s="47"/>
      <c r="AC694" s="47"/>
      <c r="AD694" s="47"/>
      <c r="AE694" s="47"/>
      <c r="AF694" s="47"/>
      <c r="AG694" s="47"/>
      <c r="AH694" s="47"/>
      <c r="AI694" s="47"/>
    </row>
    <row r="695" spans="1:35">
      <c r="A695" s="47"/>
      <c r="B695" s="47"/>
      <c r="C695" s="47"/>
      <c r="D695" s="47"/>
      <c r="E695" s="47"/>
      <c r="F695" s="47"/>
      <c r="G695" s="47"/>
      <c r="H695" s="47"/>
      <c r="I695" s="47"/>
      <c r="J695" s="47"/>
      <c r="K695" s="47"/>
      <c r="L695" s="47"/>
      <c r="M695" s="47"/>
      <c r="N695" s="47"/>
      <c r="O695" s="47"/>
      <c r="P695" s="47"/>
      <c r="Q695" s="47"/>
      <c r="R695" s="47"/>
      <c r="S695" s="47"/>
      <c r="T695" s="47"/>
      <c r="U695" s="47"/>
      <c r="V695" s="47"/>
      <c r="W695" s="47"/>
      <c r="X695" s="47"/>
      <c r="Y695" s="47"/>
      <c r="Z695" s="47"/>
      <c r="AA695" s="47"/>
      <c r="AB695" s="47"/>
      <c r="AC695" s="47"/>
      <c r="AD695" s="47"/>
      <c r="AE695" s="47"/>
      <c r="AF695" s="47"/>
      <c r="AG695" s="47"/>
      <c r="AH695" s="47"/>
      <c r="AI695" s="47"/>
    </row>
    <row r="696" spans="1:35">
      <c r="A696" s="47"/>
      <c r="B696" s="47"/>
      <c r="C696" s="47"/>
      <c r="D696" s="47"/>
      <c r="E696" s="47"/>
      <c r="F696" s="47"/>
      <c r="G696" s="47"/>
      <c r="H696" s="47"/>
      <c r="I696" s="47"/>
      <c r="J696" s="47"/>
      <c r="K696" s="47"/>
      <c r="L696" s="47"/>
      <c r="M696" s="47"/>
      <c r="N696" s="47"/>
      <c r="O696" s="47"/>
      <c r="P696" s="47"/>
      <c r="Q696" s="47"/>
      <c r="R696" s="47"/>
      <c r="S696" s="47"/>
      <c r="T696" s="47"/>
      <c r="U696" s="47"/>
      <c r="V696" s="47"/>
      <c r="W696" s="47"/>
      <c r="X696" s="47"/>
      <c r="Y696" s="47"/>
      <c r="Z696" s="47"/>
      <c r="AA696" s="47"/>
      <c r="AB696" s="47"/>
      <c r="AC696" s="47"/>
      <c r="AD696" s="47"/>
      <c r="AE696" s="47"/>
      <c r="AF696" s="47"/>
      <c r="AG696" s="47"/>
      <c r="AH696" s="47"/>
      <c r="AI696" s="47"/>
    </row>
    <row r="697" spans="1:35">
      <c r="A697" s="47"/>
      <c r="B697" s="47"/>
      <c r="C697" s="47"/>
      <c r="D697" s="47"/>
      <c r="E697" s="47"/>
      <c r="F697" s="47"/>
      <c r="G697" s="47"/>
      <c r="H697" s="47"/>
      <c r="I697" s="47"/>
      <c r="J697" s="47"/>
      <c r="K697" s="47"/>
      <c r="L697" s="47"/>
      <c r="M697" s="47"/>
      <c r="N697" s="47"/>
      <c r="O697" s="47"/>
      <c r="P697" s="47"/>
      <c r="Q697" s="47"/>
      <c r="R697" s="47"/>
      <c r="S697" s="47"/>
      <c r="T697" s="47"/>
      <c r="U697" s="47"/>
      <c r="V697" s="47"/>
      <c r="W697" s="47"/>
      <c r="X697" s="47"/>
      <c r="Y697" s="47"/>
      <c r="Z697" s="47"/>
      <c r="AA697" s="47"/>
      <c r="AB697" s="47"/>
      <c r="AC697" s="47"/>
      <c r="AD697" s="47"/>
      <c r="AE697" s="47"/>
      <c r="AF697" s="47"/>
      <c r="AG697" s="47"/>
      <c r="AH697" s="47"/>
      <c r="AI697" s="47"/>
    </row>
    <row r="698" spans="1:35">
      <c r="A698" s="47"/>
      <c r="B698" s="47"/>
      <c r="C698" s="47"/>
      <c r="D698" s="47"/>
      <c r="E698" s="47"/>
      <c r="F698" s="47"/>
      <c r="G698" s="47"/>
      <c r="H698" s="47"/>
      <c r="I698" s="47"/>
      <c r="J698" s="47"/>
      <c r="K698" s="47"/>
      <c r="L698" s="47"/>
      <c r="M698" s="47"/>
      <c r="N698" s="47"/>
      <c r="O698" s="47"/>
      <c r="P698" s="47"/>
      <c r="Q698" s="47"/>
      <c r="R698" s="47"/>
      <c r="S698" s="47"/>
      <c r="T698" s="47"/>
      <c r="U698" s="47"/>
      <c r="V698" s="47"/>
      <c r="W698" s="47"/>
      <c r="X698" s="47"/>
      <c r="Y698" s="47"/>
      <c r="Z698" s="47"/>
      <c r="AA698" s="47"/>
      <c r="AB698" s="47"/>
      <c r="AC698" s="47"/>
      <c r="AD698" s="47"/>
      <c r="AE698" s="47"/>
      <c r="AF698" s="47"/>
      <c r="AG698" s="47"/>
      <c r="AH698" s="47"/>
      <c r="AI698" s="47"/>
    </row>
    <row r="699" spans="1:35">
      <c r="A699" s="47"/>
      <c r="B699" s="47"/>
      <c r="C699" s="47"/>
      <c r="D699" s="47"/>
      <c r="E699" s="47"/>
      <c r="F699" s="47"/>
      <c r="G699" s="47"/>
      <c r="H699" s="47"/>
      <c r="I699" s="47"/>
      <c r="J699" s="47"/>
      <c r="K699" s="47"/>
      <c r="L699" s="47"/>
      <c r="M699" s="47"/>
      <c r="N699" s="47"/>
      <c r="O699" s="47"/>
      <c r="P699" s="47"/>
      <c r="Q699" s="47"/>
      <c r="R699" s="47"/>
      <c r="S699" s="47"/>
      <c r="T699" s="47"/>
      <c r="U699" s="47"/>
      <c r="V699" s="47"/>
      <c r="W699" s="47"/>
      <c r="X699" s="47"/>
      <c r="Y699" s="47"/>
      <c r="Z699" s="47"/>
      <c r="AA699" s="47"/>
      <c r="AB699" s="47"/>
      <c r="AC699" s="47"/>
      <c r="AD699" s="47"/>
      <c r="AE699" s="47"/>
      <c r="AF699" s="47"/>
      <c r="AG699" s="47"/>
      <c r="AH699" s="47"/>
      <c r="AI699" s="47"/>
    </row>
    <row r="700" spans="1:35">
      <c r="A700" s="47"/>
      <c r="B700" s="47"/>
      <c r="C700" s="47"/>
      <c r="D700" s="47"/>
      <c r="E700" s="47"/>
      <c r="F700" s="47"/>
      <c r="G700" s="47"/>
      <c r="H700" s="47"/>
      <c r="I700" s="47"/>
      <c r="J700" s="47"/>
      <c r="K700" s="47"/>
      <c r="L700" s="47"/>
      <c r="M700" s="47"/>
      <c r="N700" s="47"/>
      <c r="O700" s="47"/>
      <c r="P700" s="47"/>
      <c r="Q700" s="47"/>
      <c r="R700" s="47"/>
      <c r="S700" s="47"/>
      <c r="T700" s="47"/>
      <c r="U700" s="47"/>
      <c r="V700" s="47"/>
      <c r="W700" s="47"/>
      <c r="X700" s="47"/>
      <c r="Y700" s="47"/>
      <c r="Z700" s="47"/>
      <c r="AA700" s="47"/>
      <c r="AB700" s="47"/>
      <c r="AC700" s="47"/>
      <c r="AD700" s="47"/>
      <c r="AE700" s="47"/>
      <c r="AF700" s="47"/>
      <c r="AG700" s="47"/>
      <c r="AH700" s="47"/>
      <c r="AI700" s="47"/>
    </row>
    <row r="701" spans="1:35">
      <c r="A701" s="47"/>
      <c r="B701" s="47"/>
      <c r="C701" s="47"/>
      <c r="D701" s="47"/>
      <c r="E701" s="47"/>
      <c r="F701" s="47"/>
      <c r="G701" s="47"/>
      <c r="H701" s="47"/>
      <c r="I701" s="47"/>
      <c r="J701" s="47"/>
      <c r="K701" s="47"/>
      <c r="L701" s="47"/>
      <c r="M701" s="47"/>
      <c r="N701" s="47"/>
      <c r="O701" s="47"/>
      <c r="P701" s="47"/>
      <c r="Q701" s="47"/>
      <c r="R701" s="47"/>
      <c r="S701" s="47"/>
      <c r="T701" s="47"/>
      <c r="U701" s="47"/>
      <c r="V701" s="47"/>
      <c r="W701" s="47"/>
      <c r="X701" s="47"/>
      <c r="Y701" s="47"/>
      <c r="Z701" s="47"/>
      <c r="AA701" s="47"/>
      <c r="AB701" s="47"/>
      <c r="AC701" s="47"/>
      <c r="AD701" s="47"/>
      <c r="AE701" s="47"/>
      <c r="AF701" s="47"/>
      <c r="AG701" s="47"/>
      <c r="AH701" s="47"/>
      <c r="AI701" s="47"/>
    </row>
    <row r="702" spans="1:35">
      <c r="A702" s="47"/>
      <c r="B702" s="47"/>
      <c r="C702" s="47"/>
      <c r="D702" s="47"/>
      <c r="E702" s="47"/>
      <c r="F702" s="47"/>
      <c r="G702" s="47"/>
      <c r="H702" s="47"/>
      <c r="I702" s="47"/>
      <c r="J702" s="47"/>
      <c r="K702" s="47"/>
      <c r="L702" s="47"/>
      <c r="M702" s="47"/>
      <c r="N702" s="47"/>
      <c r="O702" s="47"/>
      <c r="P702" s="47"/>
      <c r="Q702" s="47"/>
      <c r="R702" s="47"/>
      <c r="S702" s="47"/>
      <c r="T702" s="47"/>
      <c r="U702" s="47"/>
      <c r="V702" s="47"/>
      <c r="W702" s="47"/>
      <c r="X702" s="47"/>
      <c r="Y702" s="47"/>
      <c r="Z702" s="47"/>
      <c r="AA702" s="47"/>
      <c r="AB702" s="47"/>
      <c r="AC702" s="47"/>
      <c r="AD702" s="47"/>
      <c r="AE702" s="47"/>
      <c r="AF702" s="47"/>
      <c r="AG702" s="47"/>
      <c r="AH702" s="47"/>
      <c r="AI702" s="47"/>
    </row>
    <row r="703" spans="1:35">
      <c r="A703" s="47"/>
      <c r="B703" s="47"/>
      <c r="C703" s="47"/>
      <c r="D703" s="47"/>
      <c r="E703" s="47"/>
      <c r="F703" s="47"/>
      <c r="G703" s="47"/>
      <c r="H703" s="47"/>
      <c r="I703" s="47"/>
      <c r="J703" s="47"/>
      <c r="K703" s="47"/>
      <c r="L703" s="47"/>
      <c r="M703" s="47"/>
      <c r="N703" s="47"/>
      <c r="O703" s="47"/>
      <c r="P703" s="47"/>
      <c r="Q703" s="47"/>
      <c r="R703" s="47"/>
      <c r="S703" s="47"/>
      <c r="T703" s="47"/>
      <c r="U703" s="47"/>
      <c r="V703" s="47"/>
      <c r="W703" s="47"/>
      <c r="X703" s="47"/>
      <c r="Y703" s="47"/>
      <c r="Z703" s="47"/>
      <c r="AA703" s="47"/>
      <c r="AB703" s="47"/>
      <c r="AC703" s="47"/>
      <c r="AD703" s="47"/>
      <c r="AE703" s="47"/>
      <c r="AF703" s="47"/>
      <c r="AG703" s="47"/>
      <c r="AH703" s="47"/>
      <c r="AI703" s="47"/>
    </row>
    <row r="704" spans="1:35">
      <c r="A704" s="47"/>
      <c r="B704" s="47"/>
      <c r="C704" s="47"/>
      <c r="D704" s="47"/>
      <c r="E704" s="47"/>
      <c r="F704" s="47"/>
      <c r="G704" s="47"/>
      <c r="H704" s="47"/>
      <c r="I704" s="47"/>
      <c r="J704" s="47"/>
      <c r="K704" s="47"/>
      <c r="L704" s="47"/>
      <c r="M704" s="47"/>
      <c r="N704" s="47"/>
      <c r="O704" s="47"/>
      <c r="P704" s="47"/>
      <c r="Q704" s="47"/>
      <c r="R704" s="47"/>
      <c r="S704" s="47"/>
      <c r="T704" s="47"/>
      <c r="U704" s="47"/>
      <c r="V704" s="47"/>
      <c r="W704" s="47"/>
      <c r="X704" s="47"/>
      <c r="Y704" s="47"/>
      <c r="Z704" s="47"/>
      <c r="AA704" s="47"/>
      <c r="AB704" s="47"/>
      <c r="AC704" s="47"/>
      <c r="AD704" s="47"/>
      <c r="AE704" s="47"/>
      <c r="AF704" s="47"/>
      <c r="AG704" s="47"/>
      <c r="AH704" s="47"/>
      <c r="AI704" s="47"/>
    </row>
    <row r="705" spans="1:35">
      <c r="A705" s="47"/>
      <c r="B705" s="47"/>
      <c r="C705" s="47"/>
      <c r="D705" s="47"/>
      <c r="E705" s="47"/>
      <c r="F705" s="47"/>
      <c r="G705" s="47"/>
      <c r="H705" s="47"/>
      <c r="I705" s="47"/>
      <c r="J705" s="47"/>
      <c r="K705" s="47"/>
      <c r="L705" s="47"/>
      <c r="M705" s="47"/>
      <c r="N705" s="47"/>
      <c r="O705" s="47"/>
      <c r="P705" s="47"/>
      <c r="Q705" s="47"/>
      <c r="R705" s="47"/>
      <c r="S705" s="47"/>
      <c r="T705" s="47"/>
      <c r="U705" s="47"/>
      <c r="V705" s="47"/>
      <c r="W705" s="47"/>
      <c r="X705" s="47"/>
      <c r="Y705" s="47"/>
      <c r="Z705" s="47"/>
      <c r="AA705" s="47"/>
      <c r="AB705" s="47"/>
      <c r="AC705" s="47"/>
      <c r="AD705" s="47"/>
      <c r="AE705" s="47"/>
      <c r="AF705" s="47"/>
      <c r="AG705" s="47"/>
      <c r="AH705" s="47"/>
      <c r="AI705" s="47"/>
    </row>
    <row r="706" spans="1:35">
      <c r="A706" s="47"/>
      <c r="B706" s="47"/>
      <c r="C706" s="47"/>
      <c r="D706" s="47"/>
      <c r="E706" s="47"/>
      <c r="F706" s="47"/>
      <c r="G706" s="47"/>
      <c r="H706" s="47"/>
      <c r="I706" s="47"/>
      <c r="J706" s="47"/>
      <c r="K706" s="47"/>
      <c r="L706" s="47"/>
      <c r="M706" s="47"/>
      <c r="N706" s="47"/>
      <c r="O706" s="47"/>
      <c r="P706" s="47"/>
      <c r="Q706" s="47"/>
      <c r="R706" s="47"/>
      <c r="S706" s="47"/>
      <c r="T706" s="47"/>
      <c r="U706" s="47"/>
      <c r="V706" s="47"/>
      <c r="W706" s="47"/>
      <c r="X706" s="47"/>
      <c r="Y706" s="47"/>
      <c r="Z706" s="47"/>
      <c r="AA706" s="47"/>
      <c r="AB706" s="47"/>
      <c r="AC706" s="47"/>
      <c r="AD706" s="47"/>
      <c r="AE706" s="47"/>
      <c r="AF706" s="47"/>
      <c r="AG706" s="47"/>
      <c r="AH706" s="47"/>
      <c r="AI706" s="47"/>
    </row>
    <row r="707" spans="1:35">
      <c r="A707" s="47"/>
      <c r="B707" s="47"/>
      <c r="C707" s="47"/>
      <c r="D707" s="47"/>
      <c r="E707" s="47"/>
      <c r="F707" s="47"/>
      <c r="G707" s="47"/>
      <c r="H707" s="47"/>
      <c r="I707" s="47"/>
      <c r="J707" s="47"/>
      <c r="K707" s="47"/>
      <c r="L707" s="47"/>
      <c r="M707" s="47"/>
      <c r="N707" s="47"/>
      <c r="O707" s="47"/>
      <c r="P707" s="47"/>
      <c r="Q707" s="47"/>
      <c r="R707" s="47"/>
      <c r="S707" s="47"/>
      <c r="T707" s="47"/>
      <c r="U707" s="47"/>
      <c r="V707" s="47"/>
      <c r="W707" s="47"/>
      <c r="X707" s="47"/>
      <c r="Y707" s="47"/>
      <c r="Z707" s="47"/>
      <c r="AA707" s="47"/>
      <c r="AB707" s="47"/>
      <c r="AC707" s="47"/>
      <c r="AD707" s="47"/>
      <c r="AE707" s="47"/>
      <c r="AF707" s="47"/>
      <c r="AG707" s="47"/>
      <c r="AH707" s="47"/>
      <c r="AI707" s="47"/>
    </row>
    <row r="708" spans="1:35">
      <c r="A708" s="47"/>
      <c r="B708" s="47"/>
      <c r="C708" s="47"/>
      <c r="D708" s="47"/>
      <c r="E708" s="47"/>
      <c r="F708" s="47"/>
      <c r="G708" s="47"/>
      <c r="H708" s="47"/>
      <c r="I708" s="47"/>
      <c r="J708" s="47"/>
      <c r="K708" s="47"/>
      <c r="L708" s="47"/>
      <c r="M708" s="47"/>
      <c r="N708" s="47"/>
      <c r="O708" s="47"/>
      <c r="P708" s="47"/>
      <c r="Q708" s="47"/>
      <c r="R708" s="47"/>
      <c r="S708" s="47"/>
      <c r="T708" s="47"/>
      <c r="U708" s="47"/>
      <c r="V708" s="47"/>
      <c r="W708" s="47"/>
      <c r="X708" s="47"/>
      <c r="Y708" s="47"/>
      <c r="Z708" s="47"/>
      <c r="AA708" s="47"/>
      <c r="AB708" s="47"/>
      <c r="AC708" s="47"/>
      <c r="AD708" s="47"/>
      <c r="AE708" s="47"/>
      <c r="AF708" s="47"/>
      <c r="AG708" s="47"/>
      <c r="AH708" s="47"/>
      <c r="AI708" s="47"/>
    </row>
    <row r="709" spans="1:35">
      <c r="A709" s="47"/>
      <c r="B709" s="47"/>
      <c r="C709" s="47"/>
      <c r="D709" s="47"/>
      <c r="E709" s="47"/>
      <c r="F709" s="47"/>
      <c r="G709" s="47"/>
      <c r="H709" s="47"/>
      <c r="I709" s="47"/>
      <c r="J709" s="47"/>
      <c r="K709" s="47"/>
      <c r="L709" s="47"/>
      <c r="M709" s="47"/>
      <c r="N709" s="47"/>
      <c r="O709" s="47"/>
      <c r="P709" s="47"/>
      <c r="Q709" s="47"/>
      <c r="R709" s="47"/>
      <c r="S709" s="47"/>
      <c r="T709" s="47"/>
      <c r="U709" s="47"/>
      <c r="V709" s="47"/>
      <c r="W709" s="47"/>
      <c r="X709" s="47"/>
      <c r="Y709" s="47"/>
      <c r="Z709" s="47"/>
      <c r="AA709" s="47"/>
      <c r="AB709" s="47"/>
      <c r="AC709" s="47"/>
      <c r="AD709" s="47"/>
      <c r="AE709" s="47"/>
      <c r="AF709" s="47"/>
      <c r="AG709" s="47"/>
      <c r="AH709" s="47"/>
      <c r="AI709" s="47"/>
    </row>
    <row r="710" spans="1:35">
      <c r="A710" s="47"/>
      <c r="B710" s="47"/>
      <c r="C710" s="47"/>
      <c r="D710" s="47"/>
      <c r="E710" s="47"/>
      <c r="F710" s="47"/>
      <c r="G710" s="47"/>
      <c r="H710" s="47"/>
      <c r="I710" s="47"/>
      <c r="J710" s="47"/>
      <c r="K710" s="47"/>
      <c r="L710" s="47"/>
      <c r="M710" s="47"/>
      <c r="N710" s="47"/>
      <c r="O710" s="47"/>
      <c r="P710" s="47"/>
      <c r="Q710" s="47"/>
      <c r="R710" s="47"/>
      <c r="S710" s="47"/>
      <c r="T710" s="47"/>
      <c r="U710" s="47"/>
      <c r="V710" s="47"/>
      <c r="W710" s="47"/>
      <c r="X710" s="47"/>
      <c r="Y710" s="47"/>
      <c r="Z710" s="47"/>
      <c r="AA710" s="47"/>
      <c r="AB710" s="47"/>
      <c r="AC710" s="47"/>
      <c r="AD710" s="47"/>
      <c r="AE710" s="47"/>
      <c r="AF710" s="47"/>
      <c r="AG710" s="47"/>
      <c r="AH710" s="47"/>
      <c r="AI710" s="47"/>
    </row>
    <row r="711" spans="1:35">
      <c r="A711" s="47"/>
      <c r="B711" s="47"/>
      <c r="C711" s="47"/>
      <c r="D711" s="47"/>
      <c r="E711" s="47"/>
      <c r="F711" s="47"/>
      <c r="G711" s="47"/>
      <c r="H711" s="47"/>
      <c r="I711" s="47"/>
      <c r="J711" s="47"/>
      <c r="K711" s="47"/>
      <c r="L711" s="47"/>
      <c r="M711" s="47"/>
      <c r="N711" s="47"/>
      <c r="O711" s="47"/>
      <c r="P711" s="47"/>
      <c r="Q711" s="47"/>
      <c r="R711" s="47"/>
      <c r="S711" s="47"/>
      <c r="T711" s="47"/>
      <c r="U711" s="47"/>
      <c r="V711" s="47"/>
      <c r="W711" s="47"/>
      <c r="X711" s="47"/>
      <c r="Y711" s="47"/>
      <c r="Z711" s="47"/>
      <c r="AA711" s="47"/>
      <c r="AB711" s="47"/>
      <c r="AC711" s="47"/>
      <c r="AD711" s="47"/>
      <c r="AE711" s="47"/>
      <c r="AF711" s="47"/>
      <c r="AG711" s="47"/>
      <c r="AH711" s="47"/>
      <c r="AI711" s="47"/>
    </row>
    <row r="712" spans="1:35">
      <c r="A712" s="47"/>
      <c r="B712" s="47"/>
      <c r="C712" s="47"/>
      <c r="D712" s="47"/>
      <c r="E712" s="47"/>
      <c r="F712" s="47"/>
      <c r="G712" s="47"/>
      <c r="H712" s="47"/>
      <c r="I712" s="47"/>
      <c r="J712" s="47"/>
      <c r="K712" s="47"/>
      <c r="L712" s="47"/>
      <c r="M712" s="47"/>
      <c r="N712" s="47"/>
      <c r="O712" s="47"/>
      <c r="P712" s="47"/>
      <c r="Q712" s="47"/>
      <c r="R712" s="47"/>
      <c r="S712" s="47"/>
      <c r="T712" s="47"/>
      <c r="U712" s="47"/>
      <c r="V712" s="47"/>
      <c r="W712" s="47"/>
      <c r="X712" s="47"/>
      <c r="Y712" s="47"/>
      <c r="Z712" s="47"/>
      <c r="AA712" s="47"/>
      <c r="AB712" s="47"/>
      <c r="AC712" s="47"/>
      <c r="AD712" s="47"/>
      <c r="AE712" s="47"/>
      <c r="AF712" s="47"/>
      <c r="AG712" s="47"/>
      <c r="AH712" s="47"/>
      <c r="AI712" s="47"/>
    </row>
    <row r="713" spans="1:35">
      <c r="A713" s="47"/>
      <c r="B713" s="47"/>
      <c r="C713" s="47"/>
      <c r="D713" s="47"/>
      <c r="E713" s="47"/>
      <c r="F713" s="47"/>
      <c r="G713" s="47"/>
      <c r="H713" s="47"/>
      <c r="I713" s="47"/>
      <c r="J713" s="47"/>
      <c r="K713" s="47"/>
      <c r="L713" s="47"/>
      <c r="M713" s="47"/>
      <c r="N713" s="47"/>
      <c r="O713" s="47"/>
      <c r="P713" s="47"/>
      <c r="Q713" s="47"/>
      <c r="R713" s="47"/>
      <c r="S713" s="47"/>
      <c r="T713" s="47"/>
      <c r="U713" s="47"/>
      <c r="V713" s="47"/>
      <c r="W713" s="47"/>
      <c r="X713" s="47"/>
      <c r="Y713" s="47"/>
      <c r="Z713" s="47"/>
      <c r="AA713" s="47"/>
      <c r="AB713" s="47"/>
      <c r="AC713" s="47"/>
      <c r="AD713" s="47"/>
      <c r="AE713" s="47"/>
      <c r="AF713" s="47"/>
      <c r="AG713" s="47"/>
      <c r="AH713" s="47"/>
      <c r="AI713" s="47"/>
    </row>
    <row r="714" spans="1:35">
      <c r="A714" s="47"/>
      <c r="B714" s="47"/>
      <c r="C714" s="47"/>
      <c r="D714" s="47"/>
      <c r="E714" s="47"/>
      <c r="F714" s="47"/>
      <c r="G714" s="47"/>
      <c r="H714" s="47"/>
      <c r="I714" s="47"/>
      <c r="J714" s="47"/>
      <c r="K714" s="47"/>
      <c r="L714" s="47"/>
      <c r="M714" s="47"/>
      <c r="N714" s="47"/>
      <c r="O714" s="47"/>
      <c r="P714" s="47"/>
      <c r="Q714" s="47"/>
      <c r="R714" s="47"/>
      <c r="S714" s="47"/>
      <c r="T714" s="47"/>
      <c r="U714" s="47"/>
      <c r="V714" s="47"/>
      <c r="W714" s="47"/>
      <c r="X714" s="47"/>
      <c r="Y714" s="47"/>
      <c r="Z714" s="47"/>
      <c r="AA714" s="47"/>
      <c r="AB714" s="47"/>
      <c r="AC714" s="47"/>
      <c r="AD714" s="47"/>
      <c r="AE714" s="47"/>
      <c r="AF714" s="47"/>
      <c r="AG714" s="47"/>
      <c r="AH714" s="47"/>
      <c r="AI714" s="47"/>
    </row>
    <row r="715" spans="1:35">
      <c r="A715" s="47"/>
      <c r="B715" s="47"/>
      <c r="C715" s="47"/>
      <c r="D715" s="47"/>
      <c r="E715" s="47"/>
      <c r="F715" s="47"/>
      <c r="G715" s="47"/>
      <c r="H715" s="47"/>
      <c r="I715" s="47"/>
      <c r="J715" s="47"/>
      <c r="K715" s="47"/>
      <c r="L715" s="47"/>
      <c r="M715" s="47"/>
      <c r="N715" s="47"/>
      <c r="O715" s="47"/>
      <c r="P715" s="47"/>
      <c r="Q715" s="47"/>
      <c r="R715" s="47"/>
      <c r="S715" s="47"/>
      <c r="T715" s="47"/>
      <c r="U715" s="47"/>
      <c r="V715" s="47"/>
      <c r="W715" s="47"/>
      <c r="X715" s="47"/>
      <c r="Y715" s="47"/>
      <c r="Z715" s="47"/>
      <c r="AA715" s="47"/>
      <c r="AB715" s="47"/>
      <c r="AC715" s="47"/>
      <c r="AD715" s="47"/>
      <c r="AE715" s="47"/>
      <c r="AF715" s="47"/>
      <c r="AG715" s="47"/>
      <c r="AH715" s="47"/>
      <c r="AI715" s="47"/>
    </row>
    <row r="716" spans="1:35">
      <c r="A716" s="47"/>
      <c r="B716" s="47"/>
      <c r="C716" s="47"/>
      <c r="D716" s="47"/>
      <c r="E716" s="47"/>
      <c r="F716" s="47"/>
      <c r="G716" s="47"/>
      <c r="H716" s="47"/>
      <c r="I716" s="47"/>
      <c r="J716" s="47"/>
      <c r="K716" s="47"/>
      <c r="L716" s="47"/>
      <c r="M716" s="47"/>
      <c r="N716" s="47"/>
      <c r="O716" s="47"/>
      <c r="P716" s="47"/>
      <c r="Q716" s="47"/>
      <c r="R716" s="47"/>
      <c r="S716" s="47"/>
      <c r="T716" s="47"/>
      <c r="U716" s="47"/>
      <c r="V716" s="47"/>
      <c r="W716" s="47"/>
      <c r="X716" s="47"/>
      <c r="Y716" s="47"/>
      <c r="Z716" s="47"/>
      <c r="AA716" s="47"/>
      <c r="AB716" s="47"/>
      <c r="AC716" s="47"/>
      <c r="AD716" s="47"/>
      <c r="AE716" s="47"/>
      <c r="AF716" s="47"/>
      <c r="AG716" s="47"/>
      <c r="AH716" s="47"/>
      <c r="AI716" s="47"/>
    </row>
    <row r="717" spans="1:35">
      <c r="A717" s="47"/>
      <c r="B717" s="47"/>
      <c r="C717" s="47"/>
      <c r="D717" s="47"/>
      <c r="E717" s="47"/>
      <c r="F717" s="47"/>
      <c r="G717" s="47"/>
      <c r="H717" s="47"/>
      <c r="I717" s="47"/>
      <c r="J717" s="47"/>
      <c r="K717" s="47"/>
      <c r="L717" s="47"/>
      <c r="M717" s="47"/>
      <c r="N717" s="47"/>
      <c r="O717" s="47"/>
      <c r="P717" s="47"/>
      <c r="Q717" s="47"/>
      <c r="R717" s="47"/>
      <c r="S717" s="47"/>
      <c r="T717" s="47"/>
      <c r="U717" s="47"/>
      <c r="V717" s="47"/>
      <c r="W717" s="47"/>
      <c r="X717" s="47"/>
      <c r="Y717" s="47"/>
      <c r="Z717" s="47"/>
      <c r="AA717" s="47"/>
      <c r="AB717" s="47"/>
      <c r="AC717" s="47"/>
      <c r="AD717" s="47"/>
      <c r="AE717" s="47"/>
      <c r="AF717" s="47"/>
      <c r="AG717" s="47"/>
      <c r="AH717" s="47"/>
      <c r="AI717" s="47"/>
    </row>
    <row r="718" spans="1:35">
      <c r="A718" s="47"/>
      <c r="B718" s="47"/>
      <c r="C718" s="47"/>
      <c r="D718" s="47"/>
      <c r="E718" s="47"/>
      <c r="F718" s="47"/>
      <c r="G718" s="47"/>
      <c r="H718" s="47"/>
      <c r="I718" s="47"/>
      <c r="J718" s="47"/>
      <c r="K718" s="47"/>
      <c r="L718" s="47"/>
      <c r="M718" s="47"/>
      <c r="N718" s="47"/>
      <c r="O718" s="47"/>
      <c r="P718" s="47"/>
      <c r="Q718" s="47"/>
      <c r="R718" s="47"/>
      <c r="S718" s="47"/>
      <c r="T718" s="47"/>
      <c r="U718" s="47"/>
      <c r="V718" s="47"/>
      <c r="W718" s="47"/>
      <c r="X718" s="47"/>
      <c r="Y718" s="47"/>
      <c r="Z718" s="47"/>
      <c r="AA718" s="47"/>
      <c r="AB718" s="47"/>
      <c r="AC718" s="47"/>
      <c r="AD718" s="47"/>
      <c r="AE718" s="47"/>
      <c r="AF718" s="47"/>
      <c r="AG718" s="47"/>
      <c r="AH718" s="47"/>
      <c r="AI718" s="47"/>
    </row>
    <row r="719" spans="1:35">
      <c r="A719" s="47"/>
      <c r="B719" s="47"/>
      <c r="C719" s="47"/>
      <c r="D719" s="47"/>
      <c r="E719" s="47"/>
      <c r="F719" s="47"/>
      <c r="G719" s="47"/>
      <c r="H719" s="47"/>
      <c r="I719" s="47"/>
      <c r="J719" s="47"/>
      <c r="K719" s="47"/>
      <c r="L719" s="47"/>
      <c r="M719" s="47"/>
      <c r="N719" s="47"/>
      <c r="O719" s="47"/>
      <c r="P719" s="47"/>
      <c r="Q719" s="47"/>
      <c r="R719" s="47"/>
      <c r="S719" s="47"/>
      <c r="T719" s="47"/>
      <c r="U719" s="47"/>
      <c r="V719" s="47"/>
      <c r="W719" s="47"/>
      <c r="X719" s="47"/>
      <c r="Y719" s="47"/>
      <c r="Z719" s="47"/>
      <c r="AA719" s="47"/>
      <c r="AB719" s="47"/>
      <c r="AC719" s="47"/>
      <c r="AD719" s="47"/>
      <c r="AE719" s="47"/>
      <c r="AF719" s="47"/>
      <c r="AG719" s="47"/>
      <c r="AH719" s="47"/>
      <c r="AI719" s="47"/>
    </row>
    <row r="720" spans="1:35">
      <c r="A720" s="47"/>
      <c r="B720" s="47"/>
      <c r="C720" s="47"/>
      <c r="D720" s="47"/>
      <c r="E720" s="47"/>
      <c r="F720" s="47"/>
      <c r="G720" s="47"/>
      <c r="H720" s="47"/>
      <c r="I720" s="47"/>
      <c r="J720" s="47"/>
      <c r="K720" s="47"/>
      <c r="L720" s="47"/>
      <c r="M720" s="47"/>
      <c r="N720" s="47"/>
      <c r="O720" s="47"/>
      <c r="P720" s="47"/>
      <c r="Q720" s="47"/>
      <c r="R720" s="47"/>
      <c r="S720" s="47"/>
      <c r="T720" s="47"/>
      <c r="U720" s="47"/>
      <c r="V720" s="47"/>
      <c r="W720" s="47"/>
      <c r="X720" s="47"/>
      <c r="Y720" s="47"/>
      <c r="Z720" s="47"/>
      <c r="AA720" s="47"/>
      <c r="AB720" s="47"/>
      <c r="AC720" s="47"/>
      <c r="AD720" s="47"/>
      <c r="AE720" s="47"/>
      <c r="AF720" s="47"/>
      <c r="AG720" s="47"/>
      <c r="AH720" s="47"/>
      <c r="AI720" s="47"/>
    </row>
    <row r="721" spans="1:35">
      <c r="A721" s="47"/>
      <c r="B721" s="47"/>
      <c r="C721" s="47"/>
      <c r="D721" s="47"/>
      <c r="E721" s="47"/>
      <c r="F721" s="47"/>
      <c r="G721" s="47"/>
      <c r="H721" s="47"/>
      <c r="I721" s="47"/>
      <c r="J721" s="47"/>
      <c r="K721" s="47"/>
      <c r="L721" s="47"/>
      <c r="M721" s="47"/>
      <c r="N721" s="47"/>
      <c r="O721" s="47"/>
      <c r="P721" s="47"/>
      <c r="Q721" s="47"/>
      <c r="R721" s="47"/>
      <c r="S721" s="47"/>
      <c r="T721" s="47"/>
      <c r="U721" s="47"/>
      <c r="V721" s="47"/>
      <c r="W721" s="47"/>
      <c r="X721" s="47"/>
      <c r="Y721" s="47"/>
      <c r="Z721" s="47"/>
      <c r="AA721" s="47"/>
      <c r="AB721" s="47"/>
      <c r="AC721" s="47"/>
      <c r="AD721" s="47"/>
      <c r="AE721" s="47"/>
      <c r="AF721" s="47"/>
      <c r="AG721" s="47"/>
      <c r="AH721" s="47"/>
      <c r="AI721" s="47"/>
    </row>
    <row r="722" spans="1:35">
      <c r="A722" s="47"/>
      <c r="B722" s="47"/>
      <c r="C722" s="47"/>
      <c r="D722" s="47"/>
      <c r="E722" s="47"/>
      <c r="F722" s="47"/>
      <c r="G722" s="47"/>
      <c r="H722" s="47"/>
      <c r="I722" s="47"/>
      <c r="J722" s="47"/>
      <c r="K722" s="47"/>
      <c r="L722" s="47"/>
      <c r="M722" s="47"/>
      <c r="N722" s="47"/>
      <c r="O722" s="47"/>
      <c r="P722" s="47"/>
      <c r="Q722" s="47"/>
      <c r="R722" s="47"/>
      <c r="S722" s="47"/>
      <c r="T722" s="47"/>
      <c r="U722" s="47"/>
      <c r="V722" s="47"/>
      <c r="W722" s="47"/>
      <c r="X722" s="47"/>
      <c r="Y722" s="47"/>
      <c r="Z722" s="47"/>
      <c r="AA722" s="47"/>
      <c r="AB722" s="47"/>
      <c r="AC722" s="47"/>
      <c r="AD722" s="47"/>
      <c r="AE722" s="47"/>
      <c r="AF722" s="47"/>
      <c r="AG722" s="47"/>
      <c r="AH722" s="47"/>
      <c r="AI722" s="47"/>
    </row>
    <row r="723" spans="1:35">
      <c r="A723" s="47"/>
      <c r="B723" s="47"/>
      <c r="C723" s="47"/>
      <c r="D723" s="47"/>
      <c r="E723" s="47"/>
      <c r="F723" s="47"/>
      <c r="G723" s="47"/>
      <c r="H723" s="47"/>
      <c r="I723" s="47"/>
      <c r="J723" s="47"/>
      <c r="K723" s="47"/>
      <c r="L723" s="47"/>
      <c r="M723" s="47"/>
      <c r="N723" s="47"/>
      <c r="O723" s="47"/>
      <c r="P723" s="47"/>
      <c r="Q723" s="47"/>
      <c r="R723" s="47"/>
      <c r="S723" s="47"/>
      <c r="T723" s="47"/>
      <c r="U723" s="47"/>
      <c r="V723" s="47"/>
      <c r="W723" s="47"/>
      <c r="X723" s="47"/>
      <c r="Y723" s="47"/>
      <c r="Z723" s="47"/>
      <c r="AA723" s="47"/>
      <c r="AB723" s="47"/>
      <c r="AC723" s="47"/>
      <c r="AD723" s="47"/>
      <c r="AE723" s="47"/>
      <c r="AF723" s="47"/>
      <c r="AG723" s="47"/>
      <c r="AH723" s="47"/>
      <c r="AI723" s="47"/>
    </row>
    <row r="724" spans="1:35">
      <c r="A724" s="47"/>
      <c r="B724" s="47"/>
      <c r="C724" s="47"/>
      <c r="D724" s="47"/>
      <c r="E724" s="47"/>
      <c r="F724" s="47"/>
      <c r="G724" s="47"/>
      <c r="H724" s="47"/>
      <c r="I724" s="47"/>
      <c r="J724" s="47"/>
      <c r="K724" s="47"/>
      <c r="L724" s="47"/>
      <c r="M724" s="47"/>
      <c r="N724" s="47"/>
      <c r="O724" s="47"/>
      <c r="P724" s="47"/>
      <c r="Q724" s="47"/>
      <c r="R724" s="47"/>
      <c r="S724" s="47"/>
      <c r="T724" s="47"/>
      <c r="U724" s="47"/>
      <c r="V724" s="47"/>
      <c r="W724" s="47"/>
      <c r="X724" s="47"/>
      <c r="Y724" s="47"/>
      <c r="Z724" s="47"/>
      <c r="AA724" s="47"/>
      <c r="AB724" s="47"/>
      <c r="AC724" s="47"/>
      <c r="AD724" s="47"/>
      <c r="AE724" s="47"/>
      <c r="AF724" s="47"/>
      <c r="AG724" s="47"/>
      <c r="AH724" s="47"/>
      <c r="AI724" s="47"/>
    </row>
    <row r="725" spans="1:35">
      <c r="A725" s="47"/>
      <c r="B725" s="47"/>
      <c r="C725" s="47"/>
      <c r="D725" s="47"/>
      <c r="E725" s="47"/>
      <c r="F725" s="47"/>
      <c r="G725" s="47"/>
      <c r="H725" s="47"/>
      <c r="I725" s="47"/>
      <c r="J725" s="47"/>
      <c r="K725" s="47"/>
      <c r="L725" s="47"/>
      <c r="M725" s="47"/>
      <c r="N725" s="47"/>
      <c r="O725" s="47"/>
      <c r="P725" s="47"/>
      <c r="Q725" s="47"/>
      <c r="R725" s="47"/>
      <c r="S725" s="47"/>
      <c r="T725" s="47"/>
      <c r="U725" s="47"/>
      <c r="V725" s="47"/>
      <c r="W725" s="47"/>
      <c r="X725" s="47"/>
      <c r="Y725" s="47"/>
      <c r="Z725" s="47"/>
      <c r="AA725" s="47"/>
      <c r="AB725" s="47"/>
      <c r="AC725" s="47"/>
      <c r="AD725" s="47"/>
      <c r="AE725" s="47"/>
      <c r="AF725" s="47"/>
      <c r="AG725" s="47"/>
      <c r="AH725" s="47"/>
      <c r="AI725" s="47"/>
    </row>
    <row r="726" spans="1:35">
      <c r="A726" s="47"/>
      <c r="B726" s="47"/>
      <c r="C726" s="47"/>
      <c r="D726" s="47"/>
      <c r="E726" s="47"/>
      <c r="F726" s="47"/>
      <c r="G726" s="47"/>
      <c r="H726" s="47"/>
      <c r="I726" s="47"/>
      <c r="J726" s="47"/>
      <c r="K726" s="47"/>
      <c r="L726" s="47"/>
      <c r="M726" s="47"/>
      <c r="N726" s="47"/>
      <c r="O726" s="47"/>
      <c r="P726" s="47"/>
      <c r="Q726" s="47"/>
      <c r="R726" s="47"/>
      <c r="S726" s="47"/>
      <c r="T726" s="47"/>
      <c r="U726" s="47"/>
      <c r="V726" s="47"/>
      <c r="W726" s="47"/>
      <c r="X726" s="47"/>
      <c r="Y726" s="47"/>
      <c r="Z726" s="47"/>
      <c r="AA726" s="47"/>
      <c r="AB726" s="47"/>
      <c r="AC726" s="47"/>
      <c r="AD726" s="47"/>
      <c r="AE726" s="47"/>
      <c r="AF726" s="47"/>
      <c r="AG726" s="47"/>
      <c r="AH726" s="47"/>
      <c r="AI726" s="47"/>
    </row>
    <row r="727" spans="1:35">
      <c r="A727" s="47"/>
      <c r="B727" s="47"/>
      <c r="C727" s="47"/>
      <c r="D727" s="47"/>
      <c r="E727" s="47"/>
      <c r="F727" s="47"/>
      <c r="G727" s="47"/>
      <c r="H727" s="47"/>
      <c r="I727" s="47"/>
      <c r="J727" s="47"/>
      <c r="K727" s="47"/>
      <c r="L727" s="47"/>
      <c r="M727" s="47"/>
      <c r="N727" s="47"/>
      <c r="O727" s="47"/>
      <c r="P727" s="47"/>
      <c r="Q727" s="47"/>
      <c r="R727" s="47"/>
      <c r="S727" s="47"/>
      <c r="T727" s="47"/>
      <c r="U727" s="47"/>
      <c r="V727" s="47"/>
      <c r="W727" s="47"/>
      <c r="X727" s="47"/>
      <c r="Y727" s="47"/>
      <c r="Z727" s="47"/>
      <c r="AA727" s="47"/>
      <c r="AB727" s="47"/>
      <c r="AC727" s="47"/>
      <c r="AD727" s="47"/>
      <c r="AE727" s="47"/>
      <c r="AF727" s="47"/>
      <c r="AG727" s="47"/>
      <c r="AH727" s="47"/>
      <c r="AI727" s="47"/>
    </row>
    <row r="728" spans="1:35">
      <c r="A728" s="47"/>
      <c r="B728" s="47"/>
      <c r="C728" s="47"/>
      <c r="D728" s="47"/>
      <c r="E728" s="47"/>
      <c r="F728" s="47"/>
      <c r="G728" s="47"/>
      <c r="H728" s="47"/>
      <c r="I728" s="47"/>
      <c r="J728" s="47"/>
      <c r="K728" s="47"/>
      <c r="L728" s="47"/>
      <c r="M728" s="47"/>
      <c r="N728" s="47"/>
      <c r="O728" s="47"/>
      <c r="P728" s="47"/>
      <c r="Q728" s="47"/>
      <c r="R728" s="47"/>
      <c r="S728" s="47"/>
      <c r="T728" s="47"/>
      <c r="U728" s="47"/>
      <c r="V728" s="47"/>
      <c r="W728" s="47"/>
      <c r="X728" s="47"/>
      <c r="Y728" s="47"/>
      <c r="Z728" s="47"/>
      <c r="AA728" s="47"/>
      <c r="AB728" s="47"/>
      <c r="AC728" s="47"/>
      <c r="AD728" s="47"/>
      <c r="AE728" s="47"/>
      <c r="AF728" s="47"/>
      <c r="AG728" s="47"/>
      <c r="AH728" s="47"/>
      <c r="AI728" s="47"/>
    </row>
    <row r="729" spans="1:35">
      <c r="A729" s="47"/>
      <c r="B729" s="47"/>
      <c r="C729" s="47"/>
      <c r="D729" s="47"/>
      <c r="E729" s="47"/>
      <c r="F729" s="47"/>
      <c r="G729" s="47"/>
      <c r="H729" s="47"/>
      <c r="I729" s="47"/>
      <c r="J729" s="47"/>
      <c r="K729" s="47"/>
      <c r="L729" s="47"/>
      <c r="M729" s="47"/>
      <c r="N729" s="47"/>
      <c r="O729" s="47"/>
      <c r="P729" s="47"/>
      <c r="Q729" s="47"/>
      <c r="R729" s="47"/>
      <c r="S729" s="47"/>
      <c r="T729" s="47"/>
      <c r="U729" s="47"/>
      <c r="V729" s="47"/>
      <c r="W729" s="47"/>
      <c r="X729" s="47"/>
      <c r="Y729" s="47"/>
      <c r="Z729" s="47"/>
      <c r="AA729" s="47"/>
      <c r="AB729" s="47"/>
      <c r="AC729" s="47"/>
      <c r="AD729" s="47"/>
      <c r="AE729" s="47"/>
      <c r="AF729" s="47"/>
      <c r="AG729" s="47"/>
      <c r="AH729" s="47"/>
      <c r="AI729" s="47"/>
    </row>
    <row r="730" spans="1:35">
      <c r="A730" s="47"/>
      <c r="B730" s="47"/>
      <c r="C730" s="47"/>
      <c r="D730" s="47"/>
      <c r="E730" s="47"/>
      <c r="F730" s="47"/>
      <c r="G730" s="47"/>
      <c r="H730" s="47"/>
      <c r="I730" s="47"/>
      <c r="J730" s="47"/>
      <c r="K730" s="47"/>
      <c r="L730" s="47"/>
      <c r="M730" s="47"/>
      <c r="N730" s="47"/>
      <c r="O730" s="47"/>
      <c r="P730" s="47"/>
      <c r="Q730" s="47"/>
      <c r="R730" s="47"/>
      <c r="S730" s="47"/>
      <c r="T730" s="47"/>
      <c r="U730" s="47"/>
      <c r="V730" s="47"/>
      <c r="W730" s="47"/>
      <c r="X730" s="47"/>
      <c r="Y730" s="47"/>
      <c r="Z730" s="47"/>
      <c r="AA730" s="47"/>
      <c r="AB730" s="47"/>
      <c r="AC730" s="47"/>
      <c r="AD730" s="47"/>
      <c r="AE730" s="47"/>
      <c r="AF730" s="47"/>
      <c r="AG730" s="47"/>
      <c r="AH730" s="47"/>
      <c r="AI730" s="47"/>
    </row>
    <row r="731" spans="1:35">
      <c r="A731" s="47"/>
      <c r="B731" s="47"/>
      <c r="C731" s="47"/>
      <c r="D731" s="47"/>
      <c r="E731" s="47"/>
      <c r="F731" s="47"/>
      <c r="G731" s="47"/>
      <c r="H731" s="47"/>
      <c r="I731" s="47"/>
      <c r="J731" s="47"/>
      <c r="K731" s="47"/>
      <c r="L731" s="47"/>
      <c r="M731" s="47"/>
      <c r="N731" s="47"/>
      <c r="O731" s="47"/>
      <c r="P731" s="47"/>
      <c r="Q731" s="47"/>
      <c r="R731" s="47"/>
      <c r="S731" s="47"/>
      <c r="T731" s="47"/>
      <c r="U731" s="47"/>
      <c r="V731" s="47"/>
      <c r="W731" s="47"/>
      <c r="X731" s="47"/>
      <c r="Y731" s="47"/>
      <c r="Z731" s="47"/>
      <c r="AA731" s="47"/>
      <c r="AB731" s="47"/>
      <c r="AC731" s="47"/>
      <c r="AD731" s="47"/>
      <c r="AE731" s="47"/>
      <c r="AF731" s="47"/>
      <c r="AG731" s="47"/>
      <c r="AH731" s="47"/>
      <c r="AI731" s="47"/>
    </row>
    <row r="732" spans="1:35">
      <c r="A732" s="47"/>
      <c r="B732" s="47"/>
      <c r="C732" s="47"/>
      <c r="D732" s="47"/>
      <c r="E732" s="47"/>
      <c r="F732" s="47"/>
      <c r="G732" s="47"/>
      <c r="H732" s="47"/>
      <c r="I732" s="47"/>
      <c r="J732" s="47"/>
      <c r="K732" s="47"/>
      <c r="L732" s="47"/>
      <c r="M732" s="47"/>
      <c r="N732" s="47"/>
      <c r="O732" s="47"/>
      <c r="P732" s="47"/>
      <c r="Q732" s="47"/>
      <c r="R732" s="47"/>
      <c r="S732" s="47"/>
      <c r="T732" s="47"/>
      <c r="U732" s="47"/>
      <c r="V732" s="47"/>
      <c r="W732" s="47"/>
      <c r="X732" s="47"/>
      <c r="Y732" s="47"/>
      <c r="Z732" s="47"/>
      <c r="AA732" s="47"/>
      <c r="AB732" s="47"/>
      <c r="AC732" s="47"/>
      <c r="AD732" s="47"/>
      <c r="AE732" s="47"/>
      <c r="AF732" s="47"/>
      <c r="AG732" s="47"/>
      <c r="AH732" s="47"/>
      <c r="AI732" s="47"/>
    </row>
    <row r="733" spans="1:35">
      <c r="A733" s="47"/>
      <c r="B733" s="47"/>
      <c r="C733" s="47"/>
      <c r="D733" s="47"/>
      <c r="E733" s="47"/>
      <c r="F733" s="47"/>
      <c r="G733" s="47"/>
      <c r="H733" s="47"/>
      <c r="I733" s="47"/>
      <c r="J733" s="47"/>
      <c r="K733" s="47"/>
      <c r="L733" s="47"/>
      <c r="M733" s="47"/>
      <c r="N733" s="47"/>
      <c r="O733" s="47"/>
      <c r="P733" s="47"/>
      <c r="Q733" s="47"/>
      <c r="R733" s="47"/>
      <c r="S733" s="47"/>
      <c r="T733" s="47"/>
      <c r="U733" s="47"/>
      <c r="V733" s="47"/>
      <c r="W733" s="47"/>
      <c r="X733" s="47"/>
      <c r="Y733" s="47"/>
      <c r="Z733" s="47"/>
      <c r="AA733" s="47"/>
      <c r="AB733" s="47"/>
      <c r="AC733" s="47"/>
      <c r="AD733" s="47"/>
      <c r="AE733" s="47"/>
      <c r="AF733" s="47"/>
      <c r="AG733" s="47"/>
      <c r="AH733" s="47"/>
      <c r="AI733" s="47"/>
    </row>
    <row r="734" spans="1:35">
      <c r="A734" s="47"/>
      <c r="B734" s="47"/>
      <c r="C734" s="47"/>
      <c r="D734" s="47"/>
      <c r="E734" s="47"/>
      <c r="F734" s="47"/>
      <c r="G734" s="47"/>
      <c r="H734" s="47"/>
      <c r="I734" s="47"/>
      <c r="J734" s="47"/>
      <c r="K734" s="47"/>
      <c r="L734" s="47"/>
      <c r="M734" s="47"/>
      <c r="N734" s="47"/>
      <c r="O734" s="47"/>
      <c r="P734" s="47"/>
      <c r="Q734" s="47"/>
      <c r="R734" s="47"/>
      <c r="S734" s="47"/>
      <c r="T734" s="47"/>
      <c r="U734" s="47"/>
      <c r="V734" s="47"/>
      <c r="W734" s="47"/>
      <c r="X734" s="47"/>
      <c r="Y734" s="47"/>
      <c r="Z734" s="47"/>
      <c r="AA734" s="47"/>
      <c r="AB734" s="47"/>
      <c r="AC734" s="47"/>
      <c r="AD734" s="47"/>
      <c r="AE734" s="47"/>
      <c r="AF734" s="47"/>
      <c r="AG734" s="47"/>
      <c r="AH734" s="47"/>
      <c r="AI734" s="47"/>
    </row>
    <row r="735" spans="1:35">
      <c r="A735" s="47"/>
      <c r="B735" s="47"/>
      <c r="C735" s="47"/>
      <c r="D735" s="47"/>
      <c r="E735" s="47"/>
      <c r="F735" s="47"/>
      <c r="G735" s="47"/>
      <c r="H735" s="47"/>
      <c r="I735" s="47"/>
      <c r="J735" s="47"/>
      <c r="K735" s="47"/>
      <c r="L735" s="47"/>
      <c r="M735" s="47"/>
      <c r="N735" s="47"/>
      <c r="O735" s="47"/>
      <c r="P735" s="47"/>
      <c r="Q735" s="47"/>
      <c r="R735" s="47"/>
      <c r="S735" s="47"/>
      <c r="T735" s="47"/>
      <c r="U735" s="47"/>
      <c r="V735" s="47"/>
      <c r="W735" s="47"/>
      <c r="X735" s="47"/>
      <c r="Y735" s="47"/>
      <c r="Z735" s="47"/>
      <c r="AA735" s="47"/>
      <c r="AB735" s="47"/>
      <c r="AC735" s="47"/>
      <c r="AD735" s="47"/>
      <c r="AE735" s="47"/>
      <c r="AF735" s="47"/>
      <c r="AG735" s="47"/>
      <c r="AH735" s="47"/>
      <c r="AI735" s="47"/>
    </row>
    <row r="736" spans="1:35">
      <c r="A736" s="47"/>
      <c r="B736" s="47"/>
      <c r="C736" s="47"/>
      <c r="D736" s="47"/>
      <c r="E736" s="47"/>
      <c r="F736" s="47"/>
      <c r="G736" s="47"/>
      <c r="H736" s="47"/>
      <c r="I736" s="47"/>
      <c r="J736" s="47"/>
      <c r="K736" s="47"/>
      <c r="L736" s="47"/>
      <c r="M736" s="47"/>
      <c r="N736" s="47"/>
      <c r="O736" s="47"/>
      <c r="P736" s="47"/>
      <c r="Q736" s="47"/>
      <c r="R736" s="47"/>
      <c r="S736" s="47"/>
      <c r="T736" s="47"/>
      <c r="U736" s="47"/>
      <c r="V736" s="47"/>
      <c r="W736" s="47"/>
      <c r="X736" s="47"/>
      <c r="Y736" s="47"/>
      <c r="Z736" s="47"/>
      <c r="AA736" s="47"/>
      <c r="AB736" s="47"/>
      <c r="AC736" s="47"/>
      <c r="AD736" s="47"/>
      <c r="AE736" s="47"/>
      <c r="AF736" s="47"/>
      <c r="AG736" s="47"/>
      <c r="AH736" s="47"/>
      <c r="AI736" s="47"/>
    </row>
    <row r="737" spans="1:35">
      <c r="A737" s="47"/>
      <c r="B737" s="47"/>
      <c r="C737" s="47"/>
      <c r="D737" s="47"/>
      <c r="E737" s="47"/>
      <c r="F737" s="47"/>
      <c r="G737" s="47"/>
      <c r="H737" s="47"/>
      <c r="I737" s="47"/>
      <c r="J737" s="47"/>
      <c r="K737" s="47"/>
      <c r="L737" s="47"/>
      <c r="M737" s="47"/>
      <c r="N737" s="47"/>
      <c r="O737" s="47"/>
      <c r="P737" s="47"/>
      <c r="Q737" s="47"/>
      <c r="R737" s="47"/>
      <c r="S737" s="47"/>
      <c r="T737" s="47"/>
      <c r="U737" s="47"/>
      <c r="V737" s="47"/>
      <c r="W737" s="47"/>
      <c r="X737" s="47"/>
      <c r="Y737" s="47"/>
      <c r="Z737" s="47"/>
      <c r="AA737" s="47"/>
      <c r="AB737" s="47"/>
      <c r="AC737" s="47"/>
      <c r="AD737" s="47"/>
      <c r="AE737" s="47"/>
      <c r="AF737" s="47"/>
      <c r="AG737" s="47"/>
      <c r="AH737" s="47"/>
      <c r="AI737" s="47"/>
    </row>
    <row r="738" spans="1:35">
      <c r="A738" s="47"/>
      <c r="B738" s="47"/>
      <c r="C738" s="47"/>
      <c r="D738" s="47"/>
      <c r="E738" s="47"/>
      <c r="F738" s="47"/>
      <c r="G738" s="47"/>
      <c r="H738" s="47"/>
      <c r="I738" s="47"/>
      <c r="J738" s="47"/>
      <c r="K738" s="47"/>
      <c r="L738" s="47"/>
      <c r="M738" s="47"/>
      <c r="N738" s="47"/>
      <c r="O738" s="47"/>
      <c r="P738" s="47"/>
      <c r="Q738" s="47"/>
      <c r="R738" s="47"/>
      <c r="S738" s="47"/>
      <c r="T738" s="47"/>
      <c r="U738" s="47"/>
      <c r="V738" s="47"/>
      <c r="W738" s="47"/>
      <c r="X738" s="47"/>
      <c r="Y738" s="47"/>
      <c r="Z738" s="47"/>
      <c r="AA738" s="47"/>
      <c r="AB738" s="47"/>
      <c r="AC738" s="47"/>
      <c r="AD738" s="47"/>
      <c r="AE738" s="47"/>
      <c r="AF738" s="47"/>
      <c r="AG738" s="47"/>
      <c r="AH738" s="47"/>
      <c r="AI738" s="47"/>
    </row>
    <row r="739" spans="1:35">
      <c r="A739" s="47"/>
      <c r="B739" s="47"/>
      <c r="C739" s="47"/>
      <c r="D739" s="47"/>
      <c r="E739" s="47"/>
      <c r="F739" s="47"/>
      <c r="G739" s="47"/>
      <c r="H739" s="47"/>
      <c r="I739" s="47"/>
      <c r="J739" s="47"/>
      <c r="K739" s="47"/>
      <c r="L739" s="47"/>
      <c r="M739" s="47"/>
      <c r="N739" s="47"/>
      <c r="O739" s="47"/>
      <c r="P739" s="47"/>
      <c r="Q739" s="47"/>
      <c r="R739" s="47"/>
      <c r="S739" s="47"/>
      <c r="T739" s="47"/>
      <c r="U739" s="47"/>
      <c r="V739" s="47"/>
      <c r="W739" s="47"/>
      <c r="X739" s="47"/>
      <c r="Y739" s="47"/>
      <c r="Z739" s="47"/>
      <c r="AA739" s="47"/>
      <c r="AB739" s="47"/>
      <c r="AC739" s="47"/>
      <c r="AD739" s="47"/>
      <c r="AE739" s="47"/>
      <c r="AF739" s="47"/>
      <c r="AG739" s="47"/>
      <c r="AH739" s="47"/>
      <c r="AI739" s="47"/>
    </row>
    <row r="740" spans="1:35">
      <c r="A740" s="47"/>
      <c r="B740" s="47"/>
      <c r="C740" s="47"/>
      <c r="D740" s="47"/>
      <c r="E740" s="47"/>
      <c r="F740" s="47"/>
      <c r="G740" s="47"/>
      <c r="H740" s="47"/>
      <c r="I740" s="47"/>
      <c r="J740" s="47"/>
      <c r="K740" s="47"/>
      <c r="L740" s="47"/>
      <c r="M740" s="47"/>
      <c r="N740" s="47"/>
      <c r="O740" s="47"/>
      <c r="P740" s="47"/>
      <c r="Q740" s="47"/>
      <c r="R740" s="47"/>
      <c r="S740" s="47"/>
      <c r="T740" s="47"/>
      <c r="U740" s="47"/>
      <c r="V740" s="47"/>
      <c r="W740" s="47"/>
      <c r="X740" s="47"/>
      <c r="Y740" s="47"/>
      <c r="Z740" s="47"/>
      <c r="AA740" s="47"/>
      <c r="AB740" s="47"/>
      <c r="AC740" s="47"/>
      <c r="AD740" s="47"/>
      <c r="AE740" s="47"/>
      <c r="AF740" s="47"/>
      <c r="AG740" s="47"/>
      <c r="AH740" s="47"/>
      <c r="AI740" s="47"/>
    </row>
    <row r="741" spans="1:35">
      <c r="A741" s="47"/>
      <c r="B741" s="47"/>
      <c r="C741" s="47"/>
      <c r="D741" s="47"/>
      <c r="E741" s="47"/>
      <c r="F741" s="47"/>
      <c r="G741" s="47"/>
      <c r="H741" s="47"/>
      <c r="I741" s="47"/>
      <c r="J741" s="47"/>
      <c r="K741" s="47"/>
      <c r="L741" s="47"/>
      <c r="M741" s="47"/>
      <c r="N741" s="47"/>
      <c r="O741" s="47"/>
      <c r="P741" s="47"/>
      <c r="Q741" s="47"/>
      <c r="R741" s="47"/>
      <c r="S741" s="47"/>
      <c r="T741" s="47"/>
      <c r="U741" s="47"/>
      <c r="V741" s="47"/>
      <c r="W741" s="47"/>
      <c r="X741" s="47"/>
      <c r="Y741" s="47"/>
      <c r="Z741" s="47"/>
      <c r="AA741" s="47"/>
      <c r="AB741" s="47"/>
      <c r="AC741" s="47"/>
      <c r="AD741" s="47"/>
      <c r="AE741" s="47"/>
      <c r="AF741" s="47"/>
      <c r="AG741" s="47"/>
      <c r="AH741" s="47"/>
      <c r="AI741" s="47"/>
    </row>
    <row r="742" spans="1:35">
      <c r="A742" s="47"/>
      <c r="B742" s="47"/>
      <c r="C742" s="47"/>
      <c r="D742" s="47"/>
      <c r="E742" s="47"/>
      <c r="F742" s="47"/>
      <c r="G742" s="47"/>
      <c r="H742" s="47"/>
      <c r="I742" s="47"/>
      <c r="J742" s="47"/>
      <c r="K742" s="47"/>
      <c r="L742" s="47"/>
      <c r="M742" s="47"/>
      <c r="N742" s="47"/>
      <c r="O742" s="47"/>
      <c r="P742" s="47"/>
      <c r="Q742" s="47"/>
      <c r="R742" s="47"/>
      <c r="S742" s="47"/>
      <c r="T742" s="47"/>
      <c r="U742" s="47"/>
      <c r="V742" s="47"/>
      <c r="W742" s="47"/>
      <c r="X742" s="47"/>
      <c r="Y742" s="47"/>
      <c r="Z742" s="47"/>
      <c r="AA742" s="47"/>
      <c r="AB742" s="47"/>
      <c r="AC742" s="47"/>
      <c r="AD742" s="47"/>
      <c r="AE742" s="47"/>
      <c r="AF742" s="47"/>
      <c r="AG742" s="47"/>
      <c r="AH742" s="47"/>
      <c r="AI742" s="47"/>
    </row>
    <row r="743" spans="1:35">
      <c r="A743" s="47"/>
      <c r="B743" s="47"/>
      <c r="C743" s="47"/>
      <c r="D743" s="47"/>
      <c r="E743" s="47"/>
      <c r="F743" s="47"/>
      <c r="G743" s="47"/>
      <c r="H743" s="47"/>
      <c r="I743" s="47"/>
      <c r="J743" s="47"/>
      <c r="K743" s="47"/>
      <c r="L743" s="47"/>
      <c r="M743" s="47"/>
      <c r="N743" s="47"/>
      <c r="O743" s="47"/>
      <c r="P743" s="47"/>
      <c r="Q743" s="47"/>
      <c r="R743" s="47"/>
      <c r="S743" s="47"/>
      <c r="T743" s="47"/>
      <c r="U743" s="47"/>
      <c r="V743" s="47"/>
      <c r="W743" s="47"/>
      <c r="X743" s="47"/>
      <c r="Y743" s="47"/>
      <c r="Z743" s="47"/>
      <c r="AA743" s="47"/>
      <c r="AB743" s="47"/>
      <c r="AC743" s="47"/>
      <c r="AD743" s="47"/>
      <c r="AE743" s="47"/>
      <c r="AF743" s="47"/>
      <c r="AG743" s="47"/>
      <c r="AH743" s="47"/>
      <c r="AI743" s="47"/>
    </row>
    <row r="744" spans="1:35">
      <c r="A744" s="47"/>
      <c r="B744" s="47"/>
      <c r="C744" s="47"/>
      <c r="D744" s="47"/>
      <c r="E744" s="47"/>
      <c r="F744" s="47"/>
      <c r="G744" s="47"/>
      <c r="H744" s="47"/>
      <c r="I744" s="47"/>
      <c r="J744" s="47"/>
      <c r="K744" s="47"/>
      <c r="L744" s="47"/>
      <c r="M744" s="47"/>
      <c r="N744" s="47"/>
      <c r="O744" s="47"/>
      <c r="P744" s="47"/>
      <c r="Q744" s="47"/>
      <c r="R744" s="47"/>
      <c r="S744" s="47"/>
      <c r="T744" s="47"/>
      <c r="U744" s="47"/>
      <c r="V744" s="47"/>
      <c r="W744" s="47"/>
      <c r="X744" s="47"/>
      <c r="Y744" s="47"/>
      <c r="Z744" s="47"/>
      <c r="AA744" s="47"/>
      <c r="AB744" s="47"/>
      <c r="AC744" s="47"/>
      <c r="AD744" s="47"/>
      <c r="AE744" s="47"/>
      <c r="AF744" s="47"/>
      <c r="AG744" s="47"/>
      <c r="AH744" s="47"/>
      <c r="AI744" s="47"/>
    </row>
    <row r="745" spans="1:35">
      <c r="A745" s="47"/>
      <c r="B745" s="47"/>
      <c r="C745" s="47"/>
      <c r="D745" s="47"/>
      <c r="E745" s="47"/>
      <c r="F745" s="47"/>
      <c r="G745" s="47"/>
      <c r="H745" s="47"/>
      <c r="I745" s="47"/>
      <c r="J745" s="47"/>
      <c r="K745" s="47"/>
      <c r="L745" s="47"/>
      <c r="M745" s="47"/>
      <c r="N745" s="47"/>
      <c r="O745" s="47"/>
      <c r="P745" s="47"/>
      <c r="Q745" s="47"/>
      <c r="R745" s="47"/>
      <c r="S745" s="47"/>
      <c r="T745" s="47"/>
      <c r="U745" s="47"/>
      <c r="V745" s="47"/>
      <c r="W745" s="47"/>
      <c r="X745" s="47"/>
      <c r="Y745" s="47"/>
      <c r="Z745" s="47"/>
      <c r="AA745" s="47"/>
      <c r="AB745" s="47"/>
      <c r="AC745" s="47"/>
      <c r="AD745" s="47"/>
      <c r="AE745" s="47"/>
      <c r="AF745" s="47"/>
      <c r="AG745" s="47"/>
      <c r="AH745" s="47"/>
      <c r="AI745" s="47"/>
    </row>
    <row r="746" spans="1:35">
      <c r="A746" s="47"/>
      <c r="B746" s="47"/>
      <c r="C746" s="47"/>
      <c r="D746" s="47"/>
      <c r="E746" s="47"/>
      <c r="F746" s="47"/>
      <c r="G746" s="47"/>
      <c r="H746" s="47"/>
      <c r="I746" s="47"/>
      <c r="J746" s="47"/>
      <c r="K746" s="47"/>
      <c r="L746" s="47"/>
      <c r="M746" s="47"/>
      <c r="N746" s="47"/>
      <c r="O746" s="47"/>
      <c r="P746" s="47"/>
      <c r="Q746" s="47"/>
      <c r="R746" s="47"/>
      <c r="S746" s="47"/>
      <c r="T746" s="47"/>
      <c r="U746" s="47"/>
      <c r="V746" s="47"/>
      <c r="W746" s="47"/>
      <c r="X746" s="47"/>
      <c r="Y746" s="47"/>
      <c r="Z746" s="47"/>
      <c r="AA746" s="47"/>
      <c r="AB746" s="47"/>
      <c r="AC746" s="47"/>
      <c r="AD746" s="47"/>
      <c r="AE746" s="47"/>
      <c r="AF746" s="47"/>
      <c r="AG746" s="47"/>
      <c r="AH746" s="47"/>
      <c r="AI746" s="47"/>
    </row>
    <row r="747" spans="1:35">
      <c r="A747" s="47"/>
      <c r="B747" s="47"/>
      <c r="C747" s="47"/>
      <c r="D747" s="47"/>
      <c r="E747" s="47"/>
      <c r="F747" s="47"/>
      <c r="G747" s="47"/>
      <c r="H747" s="47"/>
      <c r="I747" s="47"/>
      <c r="J747" s="47"/>
      <c r="K747" s="47"/>
      <c r="L747" s="47"/>
      <c r="M747" s="47"/>
      <c r="N747" s="47"/>
      <c r="O747" s="47"/>
      <c r="P747" s="47"/>
      <c r="Q747" s="47"/>
      <c r="R747" s="47"/>
      <c r="S747" s="47"/>
      <c r="T747" s="47"/>
      <c r="U747" s="47"/>
      <c r="V747" s="47"/>
      <c r="W747" s="47"/>
      <c r="X747" s="47"/>
      <c r="Y747" s="47"/>
      <c r="Z747" s="47"/>
      <c r="AA747" s="47"/>
      <c r="AB747" s="47"/>
      <c r="AC747" s="47"/>
      <c r="AD747" s="47"/>
      <c r="AE747" s="47"/>
      <c r="AF747" s="47"/>
      <c r="AG747" s="47"/>
      <c r="AH747" s="47"/>
      <c r="AI747" s="47"/>
    </row>
    <row r="748" spans="1:35">
      <c r="A748" s="47"/>
      <c r="B748" s="47"/>
      <c r="C748" s="47"/>
      <c r="D748" s="47"/>
      <c r="E748" s="47"/>
      <c r="F748" s="47"/>
      <c r="G748" s="47"/>
      <c r="H748" s="47"/>
      <c r="I748" s="47"/>
      <c r="J748" s="47"/>
      <c r="K748" s="47"/>
      <c r="L748" s="47"/>
      <c r="M748" s="47"/>
      <c r="N748" s="47"/>
      <c r="O748" s="47"/>
      <c r="P748" s="47"/>
      <c r="Q748" s="47"/>
      <c r="R748" s="47"/>
      <c r="S748" s="47"/>
      <c r="T748" s="47"/>
      <c r="U748" s="47"/>
      <c r="V748" s="47"/>
      <c r="W748" s="47"/>
      <c r="X748" s="47"/>
      <c r="Y748" s="47"/>
      <c r="Z748" s="47"/>
      <c r="AA748" s="47"/>
      <c r="AB748" s="47"/>
      <c r="AC748" s="47"/>
      <c r="AD748" s="47"/>
      <c r="AE748" s="47"/>
      <c r="AF748" s="47"/>
      <c r="AG748" s="47"/>
      <c r="AH748" s="47"/>
      <c r="AI748" s="47"/>
    </row>
    <row r="749" spans="1:35">
      <c r="A749" s="47"/>
      <c r="B749" s="47"/>
      <c r="C749" s="47"/>
      <c r="D749" s="47"/>
      <c r="E749" s="47"/>
      <c r="F749" s="47"/>
      <c r="G749" s="47"/>
      <c r="H749" s="47"/>
      <c r="I749" s="47"/>
      <c r="J749" s="47"/>
      <c r="K749" s="47"/>
      <c r="L749" s="47"/>
      <c r="M749" s="47"/>
      <c r="N749" s="47"/>
      <c r="O749" s="47"/>
      <c r="P749" s="47"/>
      <c r="Q749" s="47"/>
      <c r="R749" s="47"/>
      <c r="S749" s="47"/>
      <c r="T749" s="47"/>
      <c r="U749" s="47"/>
      <c r="V749" s="47"/>
      <c r="W749" s="47"/>
      <c r="X749" s="47"/>
      <c r="Y749" s="47"/>
      <c r="Z749" s="47"/>
      <c r="AA749" s="47"/>
      <c r="AB749" s="47"/>
      <c r="AC749" s="47"/>
      <c r="AD749" s="47"/>
      <c r="AE749" s="47"/>
      <c r="AF749" s="47"/>
      <c r="AG749" s="47"/>
      <c r="AH749" s="47"/>
      <c r="AI749" s="47"/>
    </row>
    <row r="750" spans="1:35">
      <c r="A750" s="47"/>
      <c r="B750" s="47"/>
      <c r="C750" s="47"/>
      <c r="D750" s="47"/>
      <c r="E750" s="47"/>
      <c r="F750" s="47"/>
      <c r="G750" s="47"/>
      <c r="H750" s="47"/>
      <c r="I750" s="47"/>
      <c r="J750" s="47"/>
      <c r="K750" s="47"/>
      <c r="L750" s="47"/>
      <c r="M750" s="47"/>
      <c r="N750" s="47"/>
      <c r="O750" s="47"/>
      <c r="P750" s="47"/>
      <c r="Q750" s="47"/>
      <c r="R750" s="47"/>
      <c r="S750" s="47"/>
      <c r="T750" s="47"/>
      <c r="U750" s="47"/>
      <c r="V750" s="47"/>
      <c r="W750" s="47"/>
      <c r="X750" s="47"/>
      <c r="Y750" s="47"/>
      <c r="Z750" s="47"/>
      <c r="AA750" s="47"/>
      <c r="AB750" s="47"/>
      <c r="AC750" s="47"/>
      <c r="AD750" s="47"/>
      <c r="AE750" s="47"/>
      <c r="AF750" s="47"/>
      <c r="AG750" s="47"/>
      <c r="AH750" s="47"/>
      <c r="AI750" s="47"/>
    </row>
    <row r="751" spans="1:35">
      <c r="A751" s="47"/>
      <c r="B751" s="47"/>
      <c r="C751" s="47"/>
      <c r="D751" s="47"/>
      <c r="E751" s="47"/>
      <c r="F751" s="47"/>
      <c r="G751" s="47"/>
      <c r="H751" s="47"/>
      <c r="I751" s="47"/>
      <c r="J751" s="47"/>
      <c r="K751" s="47"/>
      <c r="L751" s="47"/>
      <c r="M751" s="47"/>
      <c r="N751" s="47"/>
      <c r="O751" s="47"/>
      <c r="P751" s="47"/>
      <c r="Q751" s="47"/>
      <c r="R751" s="47"/>
      <c r="S751" s="47"/>
      <c r="T751" s="47"/>
      <c r="U751" s="47"/>
      <c r="V751" s="47"/>
      <c r="W751" s="47"/>
      <c r="X751" s="47"/>
      <c r="Y751" s="47"/>
      <c r="Z751" s="47"/>
      <c r="AA751" s="47"/>
      <c r="AB751" s="47"/>
      <c r="AC751" s="47"/>
      <c r="AD751" s="47"/>
      <c r="AE751" s="47"/>
      <c r="AF751" s="47"/>
      <c r="AG751" s="47"/>
      <c r="AH751" s="47"/>
      <c r="AI751" s="47"/>
    </row>
    <row r="752" spans="1:35">
      <c r="A752" s="47"/>
      <c r="B752" s="47"/>
      <c r="C752" s="47"/>
      <c r="D752" s="47"/>
      <c r="E752" s="47"/>
      <c r="F752" s="47"/>
      <c r="G752" s="47"/>
      <c r="H752" s="47"/>
      <c r="I752" s="47"/>
      <c r="J752" s="47"/>
      <c r="K752" s="47"/>
      <c r="L752" s="47"/>
      <c r="M752" s="47"/>
      <c r="N752" s="47"/>
      <c r="O752" s="47"/>
      <c r="P752" s="47"/>
      <c r="Q752" s="47"/>
      <c r="R752" s="47"/>
      <c r="S752" s="47"/>
      <c r="T752" s="47"/>
      <c r="U752" s="47"/>
      <c r="V752" s="47"/>
      <c r="W752" s="47"/>
      <c r="X752" s="47"/>
      <c r="Y752" s="47"/>
      <c r="Z752" s="47"/>
      <c r="AA752" s="47"/>
      <c r="AB752" s="47"/>
      <c r="AC752" s="47"/>
      <c r="AD752" s="47"/>
      <c r="AE752" s="47"/>
      <c r="AF752" s="47"/>
      <c r="AG752" s="47"/>
      <c r="AH752" s="47"/>
      <c r="AI752" s="47"/>
    </row>
    <row r="753" spans="1:35">
      <c r="A753" s="47"/>
      <c r="B753" s="47"/>
      <c r="C753" s="47"/>
      <c r="D753" s="47"/>
      <c r="E753" s="47"/>
      <c r="F753" s="47"/>
      <c r="G753" s="47"/>
      <c r="H753" s="47"/>
      <c r="I753" s="47"/>
      <c r="J753" s="47"/>
      <c r="K753" s="47"/>
      <c r="L753" s="47"/>
      <c r="M753" s="47"/>
      <c r="N753" s="47"/>
      <c r="O753" s="47"/>
      <c r="P753" s="47"/>
      <c r="Q753" s="47"/>
      <c r="R753" s="47"/>
      <c r="S753" s="47"/>
      <c r="T753" s="47"/>
      <c r="U753" s="47"/>
      <c r="V753" s="47"/>
      <c r="W753" s="47"/>
      <c r="X753" s="47"/>
      <c r="Y753" s="47"/>
      <c r="Z753" s="47"/>
      <c r="AA753" s="47"/>
      <c r="AB753" s="47"/>
      <c r="AC753" s="47"/>
      <c r="AD753" s="47"/>
      <c r="AE753" s="47"/>
      <c r="AF753" s="47"/>
      <c r="AG753" s="47"/>
      <c r="AH753" s="47"/>
      <c r="AI753" s="47"/>
    </row>
    <row r="754" spans="1:35">
      <c r="A754" s="47"/>
      <c r="B754" s="47"/>
      <c r="C754" s="47"/>
      <c r="D754" s="47"/>
      <c r="E754" s="47"/>
      <c r="F754" s="47"/>
      <c r="G754" s="47"/>
      <c r="H754" s="47"/>
      <c r="I754" s="47"/>
      <c r="J754" s="47"/>
      <c r="K754" s="47"/>
      <c r="L754" s="47"/>
      <c r="M754" s="47"/>
      <c r="N754" s="47"/>
      <c r="O754" s="47"/>
      <c r="P754" s="47"/>
      <c r="Q754" s="47"/>
      <c r="R754" s="47"/>
      <c r="S754" s="47"/>
      <c r="T754" s="47"/>
      <c r="U754" s="47"/>
      <c r="V754" s="47"/>
      <c r="W754" s="47"/>
      <c r="X754" s="47"/>
      <c r="Y754" s="47"/>
      <c r="Z754" s="47"/>
      <c r="AA754" s="47"/>
      <c r="AB754" s="47"/>
      <c r="AC754" s="47"/>
      <c r="AD754" s="47"/>
      <c r="AE754" s="47"/>
      <c r="AF754" s="47"/>
      <c r="AG754" s="47"/>
      <c r="AH754" s="47"/>
      <c r="AI754" s="47"/>
    </row>
    <row r="755" spans="1:35">
      <c r="A755" s="47"/>
      <c r="B755" s="47"/>
      <c r="C755" s="47"/>
      <c r="D755" s="47"/>
      <c r="E755" s="47"/>
      <c r="F755" s="47"/>
      <c r="G755" s="47"/>
      <c r="H755" s="47"/>
      <c r="I755" s="47"/>
      <c r="J755" s="47"/>
      <c r="K755" s="47"/>
      <c r="L755" s="47"/>
      <c r="M755" s="47"/>
      <c r="N755" s="47"/>
      <c r="O755" s="47"/>
      <c r="P755" s="47"/>
      <c r="Q755" s="47"/>
      <c r="R755" s="47"/>
      <c r="S755" s="47"/>
      <c r="T755" s="47"/>
      <c r="U755" s="47"/>
      <c r="V755" s="47"/>
      <c r="W755" s="47"/>
      <c r="X755" s="47"/>
      <c r="Y755" s="47"/>
      <c r="Z755" s="47"/>
      <c r="AA755" s="47"/>
      <c r="AB755" s="47"/>
      <c r="AC755" s="47"/>
      <c r="AD755" s="47"/>
      <c r="AE755" s="47"/>
      <c r="AF755" s="47"/>
      <c r="AG755" s="47"/>
      <c r="AH755" s="47"/>
      <c r="AI755" s="47"/>
    </row>
    <row r="756" spans="1:35">
      <c r="A756" s="47"/>
      <c r="B756" s="47"/>
      <c r="C756" s="47"/>
      <c r="D756" s="47"/>
      <c r="E756" s="47"/>
      <c r="F756" s="47"/>
      <c r="G756" s="47"/>
      <c r="H756" s="47"/>
      <c r="I756" s="47"/>
      <c r="J756" s="47"/>
      <c r="K756" s="47"/>
      <c r="L756" s="47"/>
      <c r="M756" s="47"/>
      <c r="N756" s="47"/>
      <c r="O756" s="47"/>
      <c r="P756" s="47"/>
      <c r="Q756" s="47"/>
      <c r="R756" s="47"/>
      <c r="S756" s="47"/>
      <c r="T756" s="47"/>
      <c r="U756" s="47"/>
      <c r="V756" s="47"/>
      <c r="W756" s="47"/>
      <c r="X756" s="47"/>
      <c r="Y756" s="47"/>
      <c r="Z756" s="47"/>
      <c r="AA756" s="47"/>
      <c r="AB756" s="47"/>
      <c r="AC756" s="47"/>
      <c r="AD756" s="47"/>
      <c r="AE756" s="47"/>
      <c r="AF756" s="47"/>
      <c r="AG756" s="47"/>
      <c r="AH756" s="47"/>
      <c r="AI756" s="47"/>
    </row>
    <row r="757" spans="1:35">
      <c r="A757" s="47"/>
      <c r="B757" s="47"/>
      <c r="C757" s="47"/>
      <c r="D757" s="47"/>
      <c r="E757" s="47"/>
      <c r="F757" s="47"/>
      <c r="G757" s="47"/>
      <c r="H757" s="47"/>
      <c r="I757" s="47"/>
      <c r="J757" s="47"/>
      <c r="K757" s="47"/>
      <c r="L757" s="47"/>
      <c r="M757" s="47"/>
      <c r="N757" s="47"/>
      <c r="O757" s="47"/>
      <c r="P757" s="47"/>
      <c r="Q757" s="47"/>
      <c r="R757" s="47"/>
      <c r="S757" s="47"/>
      <c r="T757" s="47"/>
      <c r="U757" s="47"/>
      <c r="V757" s="47"/>
      <c r="W757" s="47"/>
      <c r="X757" s="47"/>
      <c r="Y757" s="47"/>
      <c r="Z757" s="47"/>
      <c r="AA757" s="47"/>
      <c r="AB757" s="47"/>
      <c r="AC757" s="47"/>
      <c r="AD757" s="47"/>
      <c r="AE757" s="47"/>
      <c r="AF757" s="47"/>
      <c r="AG757" s="47"/>
      <c r="AH757" s="47"/>
      <c r="AI757" s="47"/>
    </row>
    <row r="758" spans="1:35">
      <c r="A758" s="47"/>
      <c r="B758" s="47"/>
      <c r="C758" s="47"/>
      <c r="D758" s="47"/>
      <c r="E758" s="47"/>
      <c r="F758" s="47"/>
      <c r="G758" s="47"/>
      <c r="H758" s="47"/>
      <c r="I758" s="47"/>
      <c r="J758" s="47"/>
      <c r="K758" s="47"/>
      <c r="L758" s="47"/>
      <c r="M758" s="47"/>
      <c r="N758" s="47"/>
      <c r="O758" s="47"/>
      <c r="P758" s="47"/>
      <c r="Q758" s="47"/>
      <c r="R758" s="47"/>
      <c r="S758" s="47"/>
      <c r="T758" s="47"/>
      <c r="U758" s="47"/>
      <c r="V758" s="47"/>
      <c r="W758" s="47"/>
      <c r="X758" s="47"/>
      <c r="Y758" s="47"/>
      <c r="Z758" s="47"/>
      <c r="AA758" s="47"/>
      <c r="AB758" s="47"/>
      <c r="AC758" s="47"/>
      <c r="AD758" s="47"/>
      <c r="AE758" s="47"/>
      <c r="AF758" s="47"/>
      <c r="AG758" s="47"/>
      <c r="AH758" s="47"/>
      <c r="AI758" s="47"/>
    </row>
    <row r="759" spans="1:35">
      <c r="A759" s="47"/>
      <c r="B759" s="47"/>
      <c r="C759" s="47"/>
      <c r="D759" s="47"/>
      <c r="E759" s="47"/>
      <c r="F759" s="47"/>
      <c r="G759" s="47"/>
      <c r="H759" s="47"/>
      <c r="I759" s="47"/>
      <c r="J759" s="47"/>
      <c r="K759" s="47"/>
      <c r="L759" s="47"/>
      <c r="M759" s="47"/>
      <c r="N759" s="47"/>
      <c r="O759" s="47"/>
      <c r="P759" s="47"/>
      <c r="Q759" s="47"/>
      <c r="R759" s="47"/>
      <c r="S759" s="47"/>
      <c r="T759" s="47"/>
      <c r="U759" s="47"/>
      <c r="V759" s="47"/>
      <c r="W759" s="47"/>
      <c r="X759" s="47"/>
      <c r="Y759" s="47"/>
      <c r="Z759" s="47"/>
      <c r="AA759" s="47"/>
      <c r="AB759" s="47"/>
      <c r="AC759" s="47"/>
      <c r="AD759" s="47"/>
      <c r="AE759" s="47"/>
      <c r="AF759" s="47"/>
      <c r="AG759" s="47"/>
      <c r="AH759" s="47"/>
      <c r="AI759" s="47"/>
    </row>
    <row r="760" spans="1:35">
      <c r="A760" s="47"/>
      <c r="B760" s="47"/>
      <c r="C760" s="47"/>
      <c r="D760" s="47"/>
      <c r="E760" s="47"/>
      <c r="F760" s="47"/>
      <c r="G760" s="47"/>
      <c r="H760" s="47"/>
      <c r="I760" s="47"/>
      <c r="J760" s="47"/>
      <c r="K760" s="47"/>
      <c r="L760" s="47"/>
      <c r="M760" s="47"/>
      <c r="N760" s="47"/>
      <c r="O760" s="47"/>
      <c r="P760" s="47"/>
      <c r="Q760" s="47"/>
      <c r="R760" s="47"/>
      <c r="S760" s="47"/>
      <c r="T760" s="47"/>
      <c r="U760" s="47"/>
      <c r="V760" s="47"/>
      <c r="W760" s="47"/>
      <c r="X760" s="47"/>
      <c r="Y760" s="47"/>
      <c r="Z760" s="47"/>
      <c r="AA760" s="47"/>
      <c r="AB760" s="47"/>
      <c r="AC760" s="47"/>
      <c r="AD760" s="47"/>
      <c r="AE760" s="47"/>
      <c r="AF760" s="47"/>
      <c r="AG760" s="47"/>
      <c r="AH760" s="47"/>
      <c r="AI760" s="47"/>
    </row>
    <row r="761" spans="1:35">
      <c r="A761" s="47"/>
      <c r="B761" s="47"/>
      <c r="C761" s="47"/>
      <c r="D761" s="47"/>
      <c r="E761" s="47"/>
      <c r="F761" s="47"/>
      <c r="G761" s="47"/>
      <c r="H761" s="47"/>
      <c r="I761" s="47"/>
      <c r="J761" s="47"/>
      <c r="K761" s="47"/>
      <c r="L761" s="47"/>
      <c r="M761" s="47"/>
      <c r="N761" s="47"/>
      <c r="O761" s="47"/>
      <c r="P761" s="47"/>
      <c r="Q761" s="47"/>
      <c r="R761" s="47"/>
      <c r="S761" s="47"/>
      <c r="T761" s="47"/>
      <c r="U761" s="47"/>
      <c r="V761" s="47"/>
      <c r="W761" s="47"/>
      <c r="X761" s="47"/>
      <c r="Y761" s="47"/>
      <c r="Z761" s="47"/>
      <c r="AA761" s="47"/>
      <c r="AB761" s="47"/>
      <c r="AC761" s="47"/>
      <c r="AD761" s="47"/>
      <c r="AE761" s="47"/>
      <c r="AF761" s="47"/>
      <c r="AG761" s="47"/>
      <c r="AH761" s="47"/>
      <c r="AI761" s="47"/>
    </row>
    <row r="762" spans="1:35">
      <c r="A762" s="47"/>
      <c r="B762" s="47"/>
      <c r="C762" s="47"/>
      <c r="D762" s="47"/>
      <c r="E762" s="47"/>
      <c r="F762" s="47"/>
      <c r="G762" s="47"/>
      <c r="H762" s="47"/>
      <c r="I762" s="47"/>
      <c r="J762" s="47"/>
      <c r="K762" s="47"/>
      <c r="L762" s="47"/>
      <c r="M762" s="47"/>
      <c r="N762" s="47"/>
      <c r="O762" s="47"/>
      <c r="P762" s="47"/>
      <c r="Q762" s="47"/>
      <c r="R762" s="47"/>
      <c r="S762" s="47"/>
      <c r="T762" s="47"/>
      <c r="U762" s="47"/>
      <c r="V762" s="47"/>
      <c r="W762" s="47"/>
      <c r="X762" s="47"/>
      <c r="Y762" s="47"/>
      <c r="Z762" s="47"/>
      <c r="AA762" s="47"/>
      <c r="AB762" s="47"/>
      <c r="AC762" s="47"/>
      <c r="AD762" s="47"/>
      <c r="AE762" s="47"/>
      <c r="AF762" s="47"/>
      <c r="AG762" s="47"/>
      <c r="AH762" s="47"/>
      <c r="AI762" s="47"/>
    </row>
    <row r="763" spans="1:35">
      <c r="A763" s="47"/>
      <c r="B763" s="47"/>
      <c r="C763" s="47"/>
      <c r="D763" s="47"/>
      <c r="E763" s="47"/>
      <c r="F763" s="47"/>
      <c r="G763" s="47"/>
      <c r="H763" s="47"/>
      <c r="I763" s="47"/>
      <c r="J763" s="47"/>
      <c r="K763" s="47"/>
      <c r="L763" s="47"/>
      <c r="M763" s="47"/>
      <c r="N763" s="47"/>
      <c r="O763" s="47"/>
      <c r="P763" s="47"/>
      <c r="Q763" s="47"/>
      <c r="R763" s="47"/>
      <c r="S763" s="47"/>
      <c r="T763" s="47"/>
      <c r="U763" s="47"/>
      <c r="V763" s="47"/>
      <c r="W763" s="47"/>
      <c r="X763" s="47"/>
      <c r="Y763" s="47"/>
      <c r="Z763" s="47"/>
      <c r="AA763" s="47"/>
      <c r="AB763" s="47"/>
      <c r="AC763" s="47"/>
      <c r="AD763" s="47"/>
      <c r="AE763" s="47"/>
      <c r="AF763" s="47"/>
      <c r="AG763" s="47"/>
      <c r="AH763" s="47"/>
      <c r="AI763" s="47"/>
    </row>
    <row r="764" spans="1:35">
      <c r="A764" s="47"/>
      <c r="B764" s="47"/>
      <c r="C764" s="47"/>
      <c r="D764" s="47"/>
      <c r="E764" s="47"/>
      <c r="F764" s="47"/>
      <c r="G764" s="47"/>
      <c r="H764" s="47"/>
      <c r="I764" s="47"/>
      <c r="J764" s="47"/>
      <c r="K764" s="47"/>
      <c r="L764" s="47"/>
      <c r="M764" s="47"/>
      <c r="N764" s="47"/>
      <c r="O764" s="47"/>
      <c r="P764" s="47"/>
      <c r="Q764" s="47"/>
      <c r="R764" s="47"/>
      <c r="S764" s="47"/>
      <c r="T764" s="47"/>
      <c r="U764" s="47"/>
      <c r="V764" s="47"/>
      <c r="W764" s="47"/>
      <c r="X764" s="47"/>
      <c r="Y764" s="47"/>
      <c r="Z764" s="47"/>
      <c r="AA764" s="47"/>
      <c r="AB764" s="47"/>
      <c r="AC764" s="47"/>
      <c r="AD764" s="47"/>
      <c r="AE764" s="47"/>
      <c r="AF764" s="47"/>
      <c r="AG764" s="47"/>
      <c r="AH764" s="47"/>
      <c r="AI764" s="47"/>
    </row>
    <row r="765" spans="1:35">
      <c r="A765" s="47"/>
      <c r="B765" s="47"/>
      <c r="C765" s="47"/>
      <c r="D765" s="47"/>
      <c r="E765" s="47"/>
      <c r="F765" s="47"/>
      <c r="G765" s="47"/>
      <c r="H765" s="47"/>
      <c r="I765" s="47"/>
      <c r="J765" s="47"/>
      <c r="K765" s="47"/>
      <c r="L765" s="47"/>
      <c r="M765" s="47"/>
      <c r="N765" s="47"/>
      <c r="O765" s="47"/>
      <c r="P765" s="47"/>
      <c r="Q765" s="47"/>
      <c r="R765" s="47"/>
      <c r="S765" s="47"/>
      <c r="T765" s="47"/>
      <c r="U765" s="47"/>
      <c r="V765" s="47"/>
      <c r="W765" s="47"/>
      <c r="X765" s="47"/>
      <c r="Y765" s="47"/>
      <c r="Z765" s="47"/>
      <c r="AA765" s="47"/>
      <c r="AB765" s="47"/>
      <c r="AC765" s="47"/>
      <c r="AD765" s="47"/>
      <c r="AE765" s="47"/>
      <c r="AF765" s="47"/>
      <c r="AG765" s="47"/>
      <c r="AH765" s="47"/>
      <c r="AI765" s="47"/>
    </row>
    <row r="766" spans="1:35">
      <c r="A766" s="47"/>
      <c r="B766" s="47"/>
      <c r="C766" s="47"/>
      <c r="D766" s="47"/>
      <c r="E766" s="47"/>
      <c r="F766" s="47"/>
      <c r="G766" s="47"/>
      <c r="H766" s="47"/>
      <c r="I766" s="47"/>
      <c r="J766" s="47"/>
      <c r="K766" s="47"/>
      <c r="L766" s="47"/>
      <c r="M766" s="47"/>
      <c r="N766" s="47"/>
      <c r="O766" s="47"/>
      <c r="P766" s="47"/>
      <c r="Q766" s="47"/>
      <c r="R766" s="47"/>
      <c r="S766" s="47"/>
      <c r="T766" s="47"/>
      <c r="U766" s="47"/>
      <c r="V766" s="47"/>
      <c r="W766" s="47"/>
      <c r="X766" s="47"/>
      <c r="Y766" s="47"/>
      <c r="Z766" s="47"/>
      <c r="AA766" s="47"/>
      <c r="AB766" s="47"/>
      <c r="AC766" s="47"/>
      <c r="AD766" s="47"/>
      <c r="AE766" s="47"/>
      <c r="AF766" s="47"/>
      <c r="AG766" s="47"/>
      <c r="AH766" s="47"/>
      <c r="AI766" s="47"/>
    </row>
    <row r="767" spans="1:35">
      <c r="A767" s="47"/>
      <c r="B767" s="47"/>
      <c r="C767" s="47"/>
      <c r="D767" s="47"/>
      <c r="E767" s="47"/>
      <c r="F767" s="47"/>
      <c r="G767" s="47"/>
      <c r="H767" s="47"/>
      <c r="I767" s="47"/>
      <c r="J767" s="47"/>
      <c r="K767" s="47"/>
      <c r="L767" s="47"/>
      <c r="M767" s="47"/>
      <c r="N767" s="47"/>
      <c r="O767" s="47"/>
      <c r="P767" s="47"/>
      <c r="Q767" s="47"/>
      <c r="R767" s="47"/>
      <c r="S767" s="47"/>
      <c r="T767" s="47"/>
      <c r="U767" s="47"/>
      <c r="V767" s="47"/>
      <c r="W767" s="47"/>
      <c r="X767" s="47"/>
      <c r="Y767" s="47"/>
      <c r="Z767" s="47"/>
      <c r="AA767" s="47"/>
      <c r="AB767" s="47"/>
      <c r="AC767" s="47"/>
      <c r="AD767" s="47"/>
      <c r="AE767" s="47"/>
      <c r="AF767" s="47"/>
      <c r="AG767" s="47"/>
      <c r="AH767" s="47"/>
      <c r="AI767" s="47"/>
    </row>
    <row r="768" spans="1:35">
      <c r="A768" s="47"/>
      <c r="B768" s="47"/>
      <c r="C768" s="47"/>
      <c r="D768" s="47"/>
      <c r="E768" s="47"/>
      <c r="F768" s="47"/>
      <c r="G768" s="47"/>
      <c r="H768" s="47"/>
      <c r="I768" s="47"/>
      <c r="J768" s="47"/>
      <c r="K768" s="47"/>
      <c r="L768" s="47"/>
      <c r="M768" s="47"/>
      <c r="N768" s="47"/>
      <c r="O768" s="47"/>
      <c r="P768" s="47"/>
      <c r="Q768" s="47"/>
      <c r="R768" s="47"/>
      <c r="S768" s="47"/>
      <c r="T768" s="47"/>
      <c r="U768" s="47"/>
      <c r="V768" s="47"/>
      <c r="W768" s="47"/>
      <c r="X768" s="47"/>
      <c r="Y768" s="47"/>
      <c r="Z768" s="47"/>
      <c r="AA768" s="47"/>
      <c r="AB768" s="47"/>
      <c r="AC768" s="47"/>
      <c r="AD768" s="47"/>
      <c r="AE768" s="47"/>
      <c r="AF768" s="47"/>
      <c r="AG768" s="47"/>
      <c r="AH768" s="47"/>
      <c r="AI768" s="47"/>
    </row>
    <row r="769" spans="1:35">
      <c r="A769" s="47"/>
      <c r="B769" s="47"/>
      <c r="C769" s="47"/>
      <c r="D769" s="47"/>
      <c r="E769" s="47"/>
      <c r="F769" s="47"/>
      <c r="G769" s="47"/>
      <c r="H769" s="47"/>
      <c r="I769" s="47"/>
      <c r="J769" s="47"/>
      <c r="K769" s="47"/>
      <c r="L769" s="47"/>
      <c r="M769" s="47"/>
      <c r="N769" s="47"/>
      <c r="O769" s="47"/>
      <c r="P769" s="47"/>
      <c r="Q769" s="47"/>
      <c r="R769" s="47"/>
      <c r="S769" s="47"/>
      <c r="T769" s="47"/>
      <c r="U769" s="47"/>
      <c r="V769" s="47"/>
      <c r="W769" s="47"/>
      <c r="X769" s="47"/>
      <c r="Y769" s="47"/>
      <c r="Z769" s="47"/>
      <c r="AA769" s="47"/>
      <c r="AB769" s="47"/>
      <c r="AC769" s="47"/>
      <c r="AD769" s="47"/>
      <c r="AE769" s="47"/>
      <c r="AF769" s="47"/>
      <c r="AG769" s="47"/>
      <c r="AH769" s="47"/>
      <c r="AI769" s="47"/>
    </row>
    <row r="770" spans="1:35">
      <c r="A770" s="47"/>
      <c r="B770" s="47"/>
      <c r="C770" s="47"/>
      <c r="D770" s="47"/>
      <c r="E770" s="47"/>
      <c r="F770" s="47"/>
      <c r="G770" s="47"/>
      <c r="H770" s="47"/>
      <c r="I770" s="47"/>
      <c r="J770" s="47"/>
      <c r="K770" s="47"/>
      <c r="L770" s="47"/>
      <c r="M770" s="47"/>
      <c r="N770" s="47"/>
      <c r="O770" s="47"/>
      <c r="P770" s="47"/>
      <c r="Q770" s="47"/>
      <c r="R770" s="47"/>
      <c r="S770" s="47"/>
      <c r="T770" s="47"/>
      <c r="U770" s="47"/>
      <c r="V770" s="47"/>
      <c r="W770" s="47"/>
      <c r="X770" s="47"/>
      <c r="Y770" s="47"/>
      <c r="Z770" s="47"/>
      <c r="AA770" s="47"/>
      <c r="AB770" s="47"/>
      <c r="AC770" s="47"/>
      <c r="AD770" s="47"/>
      <c r="AE770" s="47"/>
      <c r="AF770" s="47"/>
      <c r="AG770" s="47"/>
      <c r="AH770" s="47"/>
      <c r="AI770" s="47"/>
    </row>
    <row r="771" spans="1:35">
      <c r="A771" s="47"/>
      <c r="B771" s="47"/>
      <c r="C771" s="47"/>
      <c r="D771" s="47"/>
      <c r="E771" s="47"/>
      <c r="F771" s="47"/>
      <c r="G771" s="47"/>
      <c r="H771" s="47"/>
      <c r="I771" s="47"/>
      <c r="J771" s="47"/>
      <c r="K771" s="47"/>
      <c r="L771" s="47"/>
      <c r="M771" s="47"/>
      <c r="N771" s="47"/>
      <c r="O771" s="47"/>
      <c r="P771" s="47"/>
      <c r="Q771" s="47"/>
      <c r="R771" s="47"/>
      <c r="S771" s="47"/>
      <c r="T771" s="47"/>
      <c r="U771" s="47"/>
      <c r="V771" s="47"/>
      <c r="W771" s="47"/>
      <c r="X771" s="47"/>
      <c r="Y771" s="47"/>
      <c r="Z771" s="47"/>
      <c r="AA771" s="47"/>
      <c r="AB771" s="47"/>
      <c r="AC771" s="47"/>
      <c r="AD771" s="47"/>
      <c r="AE771" s="47"/>
      <c r="AF771" s="47"/>
      <c r="AG771" s="47"/>
      <c r="AH771" s="47"/>
      <c r="AI771" s="47"/>
    </row>
    <row r="772" spans="1:35">
      <c r="A772" s="47"/>
      <c r="B772" s="47"/>
      <c r="C772" s="47"/>
      <c r="D772" s="47"/>
      <c r="E772" s="47"/>
      <c r="F772" s="47"/>
      <c r="G772" s="47"/>
      <c r="H772" s="47"/>
      <c r="I772" s="47"/>
      <c r="J772" s="47"/>
      <c r="K772" s="47"/>
      <c r="L772" s="47"/>
      <c r="M772" s="47"/>
      <c r="N772" s="47"/>
      <c r="O772" s="47"/>
      <c r="P772" s="47"/>
      <c r="Q772" s="47"/>
      <c r="R772" s="47"/>
      <c r="S772" s="47"/>
      <c r="T772" s="47"/>
      <c r="U772" s="47"/>
      <c r="V772" s="47"/>
      <c r="W772" s="47"/>
      <c r="X772" s="47"/>
      <c r="Y772" s="47"/>
      <c r="Z772" s="47"/>
      <c r="AA772" s="47"/>
      <c r="AB772" s="47"/>
      <c r="AC772" s="47"/>
      <c r="AD772" s="47"/>
      <c r="AE772" s="47"/>
      <c r="AF772" s="47"/>
      <c r="AG772" s="47"/>
      <c r="AH772" s="47"/>
      <c r="AI772" s="47"/>
    </row>
    <row r="773" spans="1:35">
      <c r="A773" s="47"/>
      <c r="B773" s="47"/>
      <c r="C773" s="47"/>
      <c r="D773" s="47"/>
      <c r="E773" s="47"/>
      <c r="F773" s="47"/>
      <c r="G773" s="47"/>
      <c r="H773" s="47"/>
      <c r="I773" s="47"/>
      <c r="J773" s="47"/>
      <c r="K773" s="47"/>
      <c r="L773" s="47"/>
      <c r="M773" s="47"/>
      <c r="N773" s="47"/>
      <c r="O773" s="47"/>
      <c r="P773" s="47"/>
      <c r="Q773" s="47"/>
      <c r="R773" s="47"/>
      <c r="S773" s="47"/>
      <c r="T773" s="47"/>
      <c r="U773" s="47"/>
      <c r="V773" s="47"/>
      <c r="W773" s="47"/>
      <c r="X773" s="47"/>
      <c r="Y773" s="47"/>
      <c r="Z773" s="47"/>
      <c r="AA773" s="47"/>
      <c r="AB773" s="47"/>
      <c r="AC773" s="47"/>
      <c r="AD773" s="47"/>
      <c r="AE773" s="47"/>
      <c r="AF773" s="47"/>
      <c r="AG773" s="47"/>
      <c r="AH773" s="47"/>
      <c r="AI773" s="47"/>
    </row>
    <row r="774" spans="1:35">
      <c r="A774" s="47"/>
      <c r="B774" s="47"/>
      <c r="C774" s="47"/>
      <c r="D774" s="47"/>
      <c r="E774" s="47"/>
      <c r="F774" s="47"/>
      <c r="G774" s="47"/>
      <c r="H774" s="47"/>
      <c r="I774" s="47"/>
      <c r="J774" s="47"/>
      <c r="K774" s="47"/>
      <c r="L774" s="47"/>
      <c r="M774" s="47"/>
      <c r="N774" s="47"/>
      <c r="O774" s="47"/>
      <c r="P774" s="47"/>
      <c r="Q774" s="47"/>
      <c r="R774" s="47"/>
      <c r="S774" s="47"/>
      <c r="T774" s="47"/>
      <c r="U774" s="47"/>
      <c r="V774" s="47"/>
      <c r="W774" s="47"/>
      <c r="X774" s="47"/>
      <c r="Y774" s="47"/>
      <c r="Z774" s="47"/>
      <c r="AA774" s="47"/>
      <c r="AB774" s="47"/>
      <c r="AC774" s="47"/>
      <c r="AD774" s="47"/>
      <c r="AE774" s="47"/>
      <c r="AF774" s="47"/>
      <c r="AG774" s="47"/>
      <c r="AH774" s="47"/>
      <c r="AI774" s="47"/>
    </row>
    <row r="775" spans="1:35">
      <c r="A775" s="47"/>
      <c r="B775" s="47"/>
      <c r="C775" s="47"/>
      <c r="D775" s="47"/>
      <c r="E775" s="47"/>
      <c r="F775" s="47"/>
      <c r="G775" s="47"/>
      <c r="H775" s="47"/>
      <c r="I775" s="47"/>
      <c r="J775" s="47"/>
      <c r="K775" s="47"/>
      <c r="L775" s="47"/>
      <c r="M775" s="47"/>
      <c r="N775" s="47"/>
      <c r="O775" s="47"/>
      <c r="P775" s="47"/>
      <c r="Q775" s="47"/>
      <c r="R775" s="47"/>
      <c r="S775" s="47"/>
      <c r="T775" s="47"/>
      <c r="U775" s="47"/>
      <c r="V775" s="47"/>
      <c r="W775" s="47"/>
      <c r="X775" s="47"/>
      <c r="Y775" s="47"/>
      <c r="Z775" s="47"/>
      <c r="AA775" s="47"/>
      <c r="AB775" s="47"/>
      <c r="AC775" s="47"/>
      <c r="AD775" s="47"/>
      <c r="AE775" s="47"/>
      <c r="AF775" s="47"/>
      <c r="AG775" s="47"/>
      <c r="AH775" s="47"/>
      <c r="AI775" s="47"/>
    </row>
    <row r="776" spans="1:35">
      <c r="A776" s="47"/>
      <c r="B776" s="47"/>
      <c r="C776" s="47"/>
      <c r="D776" s="47"/>
      <c r="E776" s="47"/>
      <c r="F776" s="47"/>
      <c r="G776" s="47"/>
      <c r="H776" s="47"/>
      <c r="I776" s="47"/>
      <c r="J776" s="47"/>
      <c r="K776" s="47"/>
      <c r="L776" s="47"/>
      <c r="M776" s="47"/>
      <c r="N776" s="47"/>
      <c r="O776" s="47"/>
      <c r="P776" s="47"/>
      <c r="Q776" s="47"/>
      <c r="R776" s="47"/>
      <c r="S776" s="47"/>
      <c r="T776" s="47"/>
      <c r="U776" s="47"/>
      <c r="V776" s="47"/>
      <c r="W776" s="47"/>
      <c r="X776" s="47"/>
      <c r="Y776" s="47"/>
      <c r="Z776" s="47"/>
      <c r="AA776" s="47"/>
      <c r="AB776" s="47"/>
      <c r="AC776" s="47"/>
      <c r="AD776" s="47"/>
      <c r="AE776" s="47"/>
      <c r="AF776" s="47"/>
      <c r="AG776" s="47"/>
      <c r="AH776" s="47"/>
      <c r="AI776" s="47"/>
    </row>
    <row r="777" spans="1:35">
      <c r="A777" s="47"/>
      <c r="B777" s="47"/>
      <c r="C777" s="47"/>
      <c r="D777" s="47"/>
      <c r="E777" s="47"/>
      <c r="F777" s="47"/>
      <c r="G777" s="47"/>
      <c r="H777" s="47"/>
      <c r="I777" s="47"/>
      <c r="J777" s="47"/>
      <c r="K777" s="47"/>
      <c r="L777" s="47"/>
      <c r="M777" s="47"/>
      <c r="N777" s="47"/>
      <c r="O777" s="47"/>
      <c r="P777" s="47"/>
      <c r="Q777" s="47"/>
      <c r="R777" s="47"/>
      <c r="S777" s="47"/>
      <c r="T777" s="47"/>
      <c r="U777" s="47"/>
      <c r="V777" s="47"/>
      <c r="W777" s="47"/>
      <c r="X777" s="47"/>
      <c r="Y777" s="47"/>
      <c r="Z777" s="47"/>
      <c r="AA777" s="47"/>
      <c r="AB777" s="47"/>
      <c r="AC777" s="47"/>
      <c r="AD777" s="47"/>
      <c r="AE777" s="47"/>
      <c r="AF777" s="47"/>
      <c r="AG777" s="47"/>
      <c r="AH777" s="47"/>
      <c r="AI777" s="47"/>
    </row>
    <row r="778" spans="1:35">
      <c r="A778" s="47"/>
      <c r="B778" s="47"/>
      <c r="C778" s="47"/>
      <c r="D778" s="47"/>
      <c r="E778" s="47"/>
      <c r="F778" s="47"/>
      <c r="G778" s="47"/>
      <c r="H778" s="47"/>
      <c r="I778" s="47"/>
      <c r="J778" s="47"/>
      <c r="K778" s="47"/>
      <c r="L778" s="47"/>
      <c r="M778" s="47"/>
      <c r="N778" s="47"/>
      <c r="O778" s="47"/>
      <c r="P778" s="47"/>
      <c r="Q778" s="47"/>
      <c r="R778" s="47"/>
      <c r="S778" s="47"/>
      <c r="T778" s="47"/>
      <c r="U778" s="47"/>
      <c r="V778" s="47"/>
      <c r="W778" s="47"/>
      <c r="X778" s="47"/>
      <c r="Y778" s="47"/>
      <c r="Z778" s="47"/>
      <c r="AA778" s="47"/>
      <c r="AB778" s="47"/>
      <c r="AC778" s="47"/>
      <c r="AD778" s="47"/>
      <c r="AE778" s="47"/>
      <c r="AF778" s="47"/>
      <c r="AG778" s="47"/>
      <c r="AH778" s="47"/>
      <c r="AI778" s="47"/>
    </row>
    <row r="779" spans="1:35">
      <c r="A779" s="47"/>
      <c r="B779" s="47"/>
      <c r="C779" s="47"/>
      <c r="D779" s="47"/>
      <c r="E779" s="47"/>
      <c r="F779" s="47"/>
      <c r="G779" s="47"/>
      <c r="H779" s="47"/>
      <c r="I779" s="47"/>
      <c r="J779" s="47"/>
      <c r="K779" s="47"/>
      <c r="L779" s="47"/>
      <c r="M779" s="47"/>
      <c r="N779" s="47"/>
      <c r="O779" s="47"/>
      <c r="P779" s="47"/>
      <c r="Q779" s="47"/>
      <c r="R779" s="47"/>
      <c r="S779" s="47"/>
      <c r="T779" s="47"/>
      <c r="U779" s="47"/>
      <c r="V779" s="47"/>
      <c r="W779" s="47"/>
      <c r="X779" s="47"/>
      <c r="Y779" s="47"/>
      <c r="Z779" s="47"/>
      <c r="AA779" s="47"/>
      <c r="AB779" s="47"/>
      <c r="AC779" s="47"/>
      <c r="AD779" s="47"/>
      <c r="AE779" s="47"/>
      <c r="AF779" s="47"/>
      <c r="AG779" s="47"/>
      <c r="AH779" s="47"/>
      <c r="AI779" s="47"/>
    </row>
    <row r="780" spans="1:35">
      <c r="A780" s="47"/>
      <c r="B780" s="47"/>
      <c r="C780" s="47"/>
      <c r="D780" s="47"/>
      <c r="E780" s="47"/>
      <c r="F780" s="47"/>
      <c r="G780" s="47"/>
      <c r="H780" s="47"/>
      <c r="I780" s="47"/>
      <c r="J780" s="47"/>
      <c r="K780" s="47"/>
      <c r="L780" s="47"/>
      <c r="M780" s="47"/>
      <c r="N780" s="47"/>
      <c r="O780" s="47"/>
      <c r="P780" s="47"/>
      <c r="Q780" s="47"/>
      <c r="R780" s="47"/>
      <c r="S780" s="47"/>
      <c r="T780" s="47"/>
      <c r="U780" s="47"/>
      <c r="V780" s="47"/>
      <c r="W780" s="47"/>
      <c r="X780" s="47"/>
      <c r="Y780" s="47"/>
      <c r="Z780" s="47"/>
      <c r="AA780" s="47"/>
      <c r="AB780" s="47"/>
      <c r="AC780" s="47"/>
      <c r="AD780" s="47"/>
      <c r="AE780" s="47"/>
      <c r="AF780" s="47"/>
      <c r="AG780" s="47"/>
      <c r="AH780" s="47"/>
      <c r="AI780" s="47"/>
    </row>
    <row r="781" spans="1:35">
      <c r="A781" s="47"/>
      <c r="B781" s="47"/>
      <c r="C781" s="47"/>
      <c r="D781" s="47"/>
      <c r="E781" s="47"/>
      <c r="F781" s="47"/>
      <c r="G781" s="47"/>
      <c r="H781" s="47"/>
      <c r="I781" s="47"/>
      <c r="J781" s="47"/>
      <c r="K781" s="47"/>
      <c r="L781" s="47"/>
      <c r="M781" s="47"/>
      <c r="N781" s="47"/>
      <c r="O781" s="47"/>
      <c r="P781" s="47"/>
      <c r="Q781" s="47"/>
      <c r="R781" s="47"/>
      <c r="S781" s="47"/>
      <c r="T781" s="47"/>
      <c r="U781" s="47"/>
      <c r="V781" s="47"/>
      <c r="W781" s="47"/>
      <c r="X781" s="47"/>
      <c r="Y781" s="47"/>
      <c r="Z781" s="47"/>
      <c r="AA781" s="47"/>
      <c r="AB781" s="47"/>
      <c r="AC781" s="47"/>
      <c r="AD781" s="47"/>
      <c r="AE781" s="47"/>
      <c r="AF781" s="47"/>
      <c r="AG781" s="47"/>
      <c r="AH781" s="47"/>
      <c r="AI781" s="47"/>
    </row>
    <row r="782" spans="1:35">
      <c r="A782" s="47"/>
      <c r="B782" s="47"/>
      <c r="C782" s="47"/>
      <c r="D782" s="47"/>
      <c r="E782" s="47"/>
      <c r="F782" s="47"/>
      <c r="G782" s="47"/>
      <c r="H782" s="47"/>
      <c r="I782" s="47"/>
      <c r="J782" s="47"/>
      <c r="K782" s="47"/>
      <c r="L782" s="47"/>
      <c r="M782" s="47"/>
      <c r="N782" s="47"/>
      <c r="O782" s="47"/>
      <c r="P782" s="47"/>
      <c r="Q782" s="47"/>
      <c r="R782" s="47"/>
      <c r="S782" s="47"/>
      <c r="T782" s="47"/>
      <c r="U782" s="47"/>
      <c r="V782" s="47"/>
      <c r="W782" s="47"/>
      <c r="X782" s="47"/>
      <c r="Y782" s="47"/>
      <c r="Z782" s="47"/>
      <c r="AA782" s="47"/>
      <c r="AB782" s="47"/>
      <c r="AC782" s="47"/>
      <c r="AD782" s="47"/>
      <c r="AE782" s="47"/>
      <c r="AF782" s="47"/>
      <c r="AG782" s="47"/>
      <c r="AH782" s="47"/>
      <c r="AI782" s="47"/>
    </row>
    <row r="783" spans="1:35">
      <c r="A783" s="47"/>
      <c r="B783" s="47"/>
      <c r="C783" s="47"/>
      <c r="D783" s="47"/>
      <c r="E783" s="47"/>
      <c r="F783" s="47"/>
      <c r="G783" s="47"/>
      <c r="H783" s="47"/>
      <c r="I783" s="47"/>
      <c r="J783" s="47"/>
      <c r="K783" s="47"/>
      <c r="L783" s="47"/>
      <c r="M783" s="47"/>
      <c r="N783" s="47"/>
      <c r="O783" s="47"/>
      <c r="P783" s="47"/>
      <c r="Q783" s="47"/>
      <c r="R783" s="47"/>
      <c r="S783" s="47"/>
      <c r="T783" s="47"/>
      <c r="U783" s="47"/>
      <c r="V783" s="47"/>
      <c r="W783" s="47"/>
      <c r="X783" s="47"/>
      <c r="Y783" s="47"/>
      <c r="Z783" s="47"/>
      <c r="AA783" s="47"/>
      <c r="AB783" s="47"/>
      <c r="AC783" s="47"/>
      <c r="AD783" s="47"/>
      <c r="AE783" s="47"/>
      <c r="AF783" s="47"/>
      <c r="AG783" s="47"/>
      <c r="AH783" s="47"/>
      <c r="AI783" s="47"/>
    </row>
    <row r="784" spans="1:35">
      <c r="A784" s="47"/>
      <c r="B784" s="47"/>
      <c r="C784" s="47"/>
      <c r="D784" s="47"/>
      <c r="E784" s="47"/>
      <c r="F784" s="47"/>
      <c r="G784" s="47"/>
      <c r="H784" s="47"/>
      <c r="I784" s="47"/>
      <c r="J784" s="47"/>
      <c r="K784" s="47"/>
      <c r="L784" s="47"/>
      <c r="M784" s="47"/>
      <c r="N784" s="47"/>
      <c r="O784" s="47"/>
      <c r="P784" s="47"/>
      <c r="Q784" s="47"/>
      <c r="R784" s="47"/>
      <c r="S784" s="47"/>
      <c r="T784" s="47"/>
      <c r="U784" s="47"/>
      <c r="V784" s="47"/>
      <c r="W784" s="47"/>
      <c r="X784" s="47"/>
      <c r="Y784" s="47"/>
      <c r="Z784" s="47"/>
      <c r="AA784" s="47"/>
      <c r="AB784" s="47"/>
      <c r="AC784" s="47"/>
      <c r="AD784" s="47"/>
      <c r="AE784" s="47"/>
      <c r="AF784" s="47"/>
      <c r="AG784" s="47"/>
      <c r="AH784" s="47"/>
      <c r="AI784" s="47"/>
    </row>
    <row r="785" spans="1:35">
      <c r="A785" s="47"/>
      <c r="B785" s="47"/>
      <c r="C785" s="47"/>
      <c r="D785" s="47"/>
      <c r="E785" s="47"/>
      <c r="F785" s="47"/>
      <c r="G785" s="47"/>
      <c r="H785" s="47"/>
      <c r="I785" s="47"/>
      <c r="J785" s="47"/>
      <c r="K785" s="47"/>
      <c r="L785" s="47"/>
      <c r="M785" s="47"/>
      <c r="N785" s="47"/>
      <c r="O785" s="47"/>
      <c r="P785" s="47"/>
      <c r="Q785" s="47"/>
      <c r="R785" s="47"/>
      <c r="S785" s="47"/>
      <c r="T785" s="47"/>
      <c r="U785" s="47"/>
      <c r="V785" s="47"/>
      <c r="W785" s="47"/>
      <c r="X785" s="47"/>
      <c r="Y785" s="47"/>
      <c r="Z785" s="47"/>
      <c r="AA785" s="47"/>
      <c r="AB785" s="47"/>
      <c r="AC785" s="47"/>
      <c r="AD785" s="47"/>
      <c r="AE785" s="47"/>
      <c r="AF785" s="47"/>
      <c r="AG785" s="47"/>
      <c r="AH785" s="47"/>
      <c r="AI785" s="47"/>
    </row>
    <row r="786" spans="1:35">
      <c r="A786" s="47"/>
      <c r="B786" s="47"/>
      <c r="C786" s="47"/>
      <c r="D786" s="47"/>
      <c r="E786" s="47"/>
      <c r="F786" s="47"/>
      <c r="G786" s="47"/>
      <c r="H786" s="47"/>
      <c r="I786" s="47"/>
      <c r="J786" s="47"/>
      <c r="K786" s="47"/>
      <c r="L786" s="47"/>
      <c r="M786" s="47"/>
      <c r="N786" s="47"/>
      <c r="O786" s="47"/>
      <c r="P786" s="47"/>
      <c r="Q786" s="47"/>
      <c r="R786" s="47"/>
      <c r="S786" s="47"/>
      <c r="T786" s="47"/>
      <c r="U786" s="47"/>
      <c r="V786" s="47"/>
      <c r="W786" s="47"/>
      <c r="X786" s="47"/>
      <c r="Y786" s="47"/>
      <c r="Z786" s="47"/>
      <c r="AA786" s="47"/>
      <c r="AB786" s="47"/>
      <c r="AC786" s="47"/>
      <c r="AD786" s="47"/>
      <c r="AE786" s="47"/>
      <c r="AF786" s="47"/>
      <c r="AG786" s="47"/>
      <c r="AH786" s="47"/>
      <c r="AI786" s="47"/>
    </row>
    <row r="787" spans="1:35">
      <c r="A787" s="47"/>
      <c r="B787" s="47"/>
      <c r="C787" s="47"/>
      <c r="D787" s="47"/>
      <c r="E787" s="47"/>
      <c r="F787" s="47"/>
      <c r="G787" s="47"/>
      <c r="H787" s="47"/>
      <c r="I787" s="47"/>
      <c r="J787" s="47"/>
      <c r="K787" s="47"/>
      <c r="L787" s="47"/>
      <c r="M787" s="47"/>
      <c r="N787" s="47"/>
      <c r="O787" s="47"/>
      <c r="P787" s="47"/>
      <c r="Q787" s="47"/>
      <c r="R787" s="47"/>
      <c r="S787" s="47"/>
      <c r="T787" s="47"/>
      <c r="U787" s="47"/>
      <c r="V787" s="47"/>
      <c r="W787" s="47"/>
      <c r="X787" s="47"/>
      <c r="Y787" s="47"/>
      <c r="Z787" s="47"/>
      <c r="AA787" s="47"/>
      <c r="AB787" s="47"/>
      <c r="AC787" s="47"/>
      <c r="AD787" s="47"/>
      <c r="AE787" s="47"/>
      <c r="AF787" s="47"/>
      <c r="AG787" s="47"/>
      <c r="AH787" s="47"/>
      <c r="AI787" s="47"/>
    </row>
    <row r="788" spans="1:35">
      <c r="A788" s="47"/>
      <c r="B788" s="47"/>
      <c r="C788" s="47"/>
      <c r="D788" s="47"/>
      <c r="E788" s="47"/>
      <c r="F788" s="47"/>
      <c r="G788" s="47"/>
      <c r="H788" s="47"/>
      <c r="I788" s="47"/>
      <c r="J788" s="47"/>
      <c r="K788" s="47"/>
      <c r="L788" s="47"/>
      <c r="M788" s="47"/>
      <c r="N788" s="47"/>
      <c r="O788" s="47"/>
      <c r="P788" s="47"/>
      <c r="Q788" s="47"/>
      <c r="R788" s="47"/>
      <c r="S788" s="47"/>
      <c r="T788" s="47"/>
      <c r="U788" s="47"/>
      <c r="V788" s="47"/>
      <c r="W788" s="47"/>
      <c r="X788" s="47"/>
      <c r="Y788" s="47"/>
      <c r="Z788" s="47"/>
      <c r="AA788" s="47"/>
      <c r="AB788" s="47"/>
      <c r="AC788" s="47"/>
      <c r="AD788" s="47"/>
      <c r="AE788" s="47"/>
      <c r="AF788" s="47"/>
      <c r="AG788" s="47"/>
      <c r="AH788" s="47"/>
      <c r="AI788" s="47"/>
    </row>
    <row r="789" spans="1:35">
      <c r="A789" s="47"/>
      <c r="B789" s="47"/>
      <c r="C789" s="47"/>
      <c r="D789" s="47"/>
      <c r="E789" s="47"/>
      <c r="F789" s="47"/>
      <c r="G789" s="47"/>
      <c r="H789" s="47"/>
      <c r="I789" s="47"/>
      <c r="J789" s="47"/>
      <c r="K789" s="47"/>
      <c r="L789" s="47"/>
      <c r="M789" s="47"/>
      <c r="N789" s="47"/>
      <c r="O789" s="47"/>
      <c r="P789" s="47"/>
      <c r="Q789" s="47"/>
      <c r="R789" s="47"/>
      <c r="S789" s="47"/>
      <c r="T789" s="47"/>
      <c r="U789" s="47"/>
      <c r="V789" s="47"/>
      <c r="W789" s="47"/>
      <c r="X789" s="47"/>
      <c r="Y789" s="47"/>
      <c r="Z789" s="47"/>
      <c r="AA789" s="47"/>
      <c r="AB789" s="47"/>
      <c r="AC789" s="47"/>
      <c r="AD789" s="47"/>
      <c r="AE789" s="47"/>
      <c r="AF789" s="47"/>
      <c r="AG789" s="47"/>
      <c r="AH789" s="47"/>
      <c r="AI789" s="47"/>
    </row>
    <row r="790" spans="1:35">
      <c r="A790" s="47"/>
      <c r="B790" s="47"/>
      <c r="C790" s="47"/>
      <c r="D790" s="47"/>
      <c r="E790" s="47"/>
      <c r="F790" s="47"/>
      <c r="G790" s="47"/>
      <c r="H790" s="47"/>
      <c r="I790" s="47"/>
      <c r="J790" s="47"/>
      <c r="K790" s="47"/>
      <c r="L790" s="47"/>
      <c r="M790" s="47"/>
      <c r="N790" s="47"/>
      <c r="O790" s="47"/>
      <c r="P790" s="47"/>
      <c r="Q790" s="47"/>
      <c r="R790" s="47"/>
      <c r="S790" s="47"/>
      <c r="T790" s="47"/>
      <c r="U790" s="47"/>
      <c r="V790" s="47"/>
      <c r="W790" s="47"/>
      <c r="X790" s="47"/>
      <c r="Y790" s="47"/>
      <c r="Z790" s="47"/>
      <c r="AA790" s="47"/>
      <c r="AB790" s="47"/>
      <c r="AC790" s="47"/>
      <c r="AD790" s="47"/>
      <c r="AE790" s="47"/>
      <c r="AF790" s="47"/>
      <c r="AG790" s="47"/>
      <c r="AH790" s="47"/>
      <c r="AI790" s="47"/>
    </row>
    <row r="791" spans="1:35">
      <c r="A791" s="47"/>
      <c r="B791" s="47"/>
      <c r="C791" s="47"/>
      <c r="D791" s="47"/>
      <c r="E791" s="47"/>
      <c r="F791" s="47"/>
      <c r="G791" s="47"/>
      <c r="H791" s="47"/>
      <c r="I791" s="47"/>
      <c r="J791" s="47"/>
      <c r="K791" s="47"/>
      <c r="L791" s="47"/>
      <c r="M791" s="47"/>
      <c r="N791" s="47"/>
      <c r="O791" s="47"/>
      <c r="P791" s="47"/>
      <c r="Q791" s="47"/>
      <c r="R791" s="47"/>
      <c r="S791" s="47"/>
      <c r="T791" s="47"/>
      <c r="U791" s="47"/>
      <c r="V791" s="47"/>
      <c r="W791" s="47"/>
      <c r="X791" s="47"/>
      <c r="Y791" s="47"/>
      <c r="Z791" s="47"/>
      <c r="AA791" s="47"/>
      <c r="AB791" s="47"/>
      <c r="AC791" s="47"/>
      <c r="AD791" s="47"/>
      <c r="AE791" s="47"/>
      <c r="AF791" s="47"/>
      <c r="AG791" s="47"/>
      <c r="AH791" s="47"/>
      <c r="AI791" s="47"/>
    </row>
    <row r="792" spans="1:35">
      <c r="A792" s="47"/>
      <c r="B792" s="47"/>
      <c r="C792" s="47"/>
      <c r="D792" s="47"/>
      <c r="E792" s="47"/>
      <c r="F792" s="47"/>
      <c r="G792" s="47"/>
      <c r="H792" s="47"/>
      <c r="I792" s="47"/>
      <c r="J792" s="47"/>
      <c r="K792" s="47"/>
      <c r="L792" s="47"/>
      <c r="M792" s="47"/>
      <c r="N792" s="47"/>
      <c r="O792" s="47"/>
      <c r="P792" s="47"/>
      <c r="Q792" s="47"/>
      <c r="R792" s="47"/>
      <c r="S792" s="47"/>
      <c r="T792" s="47"/>
      <c r="U792" s="47"/>
      <c r="V792" s="47"/>
      <c r="W792" s="47"/>
      <c r="X792" s="47"/>
      <c r="Y792" s="47"/>
      <c r="Z792" s="47"/>
      <c r="AA792" s="47"/>
      <c r="AB792" s="47"/>
      <c r="AC792" s="47"/>
      <c r="AD792" s="47"/>
      <c r="AE792" s="47"/>
      <c r="AF792" s="47"/>
      <c r="AG792" s="47"/>
      <c r="AH792" s="47"/>
      <c r="AI792" s="47"/>
    </row>
    <row r="793" spans="1:35">
      <c r="A793" s="47"/>
      <c r="B793" s="47"/>
      <c r="C793" s="47"/>
      <c r="D793" s="47"/>
      <c r="E793" s="47"/>
      <c r="F793" s="47"/>
      <c r="G793" s="47"/>
      <c r="H793" s="47"/>
      <c r="I793" s="47"/>
      <c r="J793" s="47"/>
      <c r="K793" s="47"/>
      <c r="L793" s="47"/>
      <c r="M793" s="47"/>
      <c r="N793" s="47"/>
      <c r="O793" s="47"/>
      <c r="P793" s="47"/>
      <c r="Q793" s="47"/>
      <c r="R793" s="47"/>
      <c r="S793" s="47"/>
      <c r="T793" s="47"/>
      <c r="U793" s="47"/>
      <c r="V793" s="47"/>
      <c r="W793" s="47"/>
      <c r="X793" s="47"/>
      <c r="Y793" s="47"/>
      <c r="Z793" s="47"/>
      <c r="AA793" s="47"/>
      <c r="AB793" s="47"/>
      <c r="AC793" s="47"/>
      <c r="AD793" s="47"/>
      <c r="AE793" s="47"/>
      <c r="AF793" s="47"/>
      <c r="AG793" s="47"/>
      <c r="AH793" s="47"/>
      <c r="AI793" s="47"/>
    </row>
    <row r="794" spans="1:35">
      <c r="A794" s="47"/>
      <c r="B794" s="47"/>
      <c r="C794" s="47"/>
      <c r="D794" s="47"/>
      <c r="E794" s="47"/>
      <c r="F794" s="47"/>
      <c r="G794" s="47"/>
      <c r="H794" s="47"/>
      <c r="I794" s="47"/>
      <c r="J794" s="47"/>
      <c r="K794" s="47"/>
      <c r="L794" s="47"/>
      <c r="M794" s="47"/>
      <c r="N794" s="47"/>
      <c r="O794" s="47"/>
      <c r="P794" s="47"/>
      <c r="Q794" s="47"/>
      <c r="R794" s="47"/>
      <c r="S794" s="47"/>
      <c r="T794" s="47"/>
      <c r="U794" s="47"/>
      <c r="V794" s="47"/>
      <c r="W794" s="47"/>
      <c r="X794" s="47"/>
      <c r="Y794" s="47"/>
      <c r="Z794" s="47"/>
      <c r="AA794" s="47"/>
      <c r="AB794" s="47"/>
      <c r="AC794" s="47"/>
      <c r="AD794" s="47"/>
      <c r="AE794" s="47"/>
      <c r="AF794" s="47"/>
      <c r="AG794" s="47"/>
      <c r="AH794" s="47"/>
      <c r="AI794" s="47"/>
    </row>
    <row r="795" spans="1:35">
      <c r="A795" s="47"/>
      <c r="B795" s="47"/>
      <c r="C795" s="47"/>
      <c r="D795" s="47"/>
      <c r="E795" s="47"/>
      <c r="F795" s="47"/>
      <c r="G795" s="47"/>
      <c r="H795" s="47"/>
      <c r="I795" s="47"/>
      <c r="J795" s="47"/>
      <c r="K795" s="47"/>
      <c r="L795" s="47"/>
      <c r="M795" s="47"/>
      <c r="N795" s="47"/>
      <c r="O795" s="47"/>
      <c r="P795" s="47"/>
      <c r="Q795" s="47"/>
      <c r="R795" s="47"/>
      <c r="S795" s="47"/>
      <c r="T795" s="47"/>
      <c r="U795" s="47"/>
      <c r="V795" s="47"/>
      <c r="W795" s="47"/>
      <c r="X795" s="47"/>
      <c r="Y795" s="47"/>
      <c r="Z795" s="47"/>
      <c r="AA795" s="47"/>
      <c r="AB795" s="47"/>
      <c r="AC795" s="47"/>
      <c r="AD795" s="47"/>
      <c r="AE795" s="47"/>
      <c r="AF795" s="47"/>
      <c r="AG795" s="47"/>
      <c r="AH795" s="47"/>
      <c r="AI795" s="47"/>
    </row>
    <row r="796" spans="1:35">
      <c r="A796" s="47"/>
      <c r="B796" s="47"/>
      <c r="C796" s="47"/>
      <c r="D796" s="47"/>
      <c r="E796" s="47"/>
      <c r="F796" s="47"/>
      <c r="G796" s="47"/>
      <c r="H796" s="47"/>
      <c r="I796" s="47"/>
      <c r="J796" s="47"/>
      <c r="K796" s="47"/>
      <c r="L796" s="47"/>
      <c r="M796" s="47"/>
      <c r="N796" s="47"/>
      <c r="O796" s="47"/>
      <c r="P796" s="47"/>
      <c r="Q796" s="47"/>
      <c r="R796" s="47"/>
      <c r="S796" s="47"/>
      <c r="T796" s="47"/>
      <c r="U796" s="47"/>
      <c r="V796" s="47"/>
      <c r="W796" s="47"/>
      <c r="X796" s="47"/>
      <c r="Y796" s="47"/>
      <c r="Z796" s="47"/>
      <c r="AA796" s="47"/>
      <c r="AB796" s="47"/>
      <c r="AC796" s="47"/>
      <c r="AD796" s="47"/>
      <c r="AE796" s="47"/>
      <c r="AF796" s="47"/>
      <c r="AG796" s="47"/>
      <c r="AH796" s="47"/>
      <c r="AI796" s="47"/>
    </row>
    <row r="797" spans="1:35">
      <c r="A797" s="47"/>
      <c r="B797" s="47"/>
      <c r="C797" s="47"/>
      <c r="D797" s="47"/>
      <c r="E797" s="47"/>
      <c r="F797" s="47"/>
      <c r="G797" s="47"/>
      <c r="H797" s="47"/>
      <c r="I797" s="47"/>
      <c r="J797" s="47"/>
      <c r="K797" s="47"/>
      <c r="L797" s="47"/>
      <c r="M797" s="47"/>
      <c r="N797" s="47"/>
      <c r="O797" s="47"/>
      <c r="P797" s="47"/>
      <c r="Q797" s="47"/>
      <c r="R797" s="47"/>
      <c r="S797" s="47"/>
      <c r="T797" s="47"/>
      <c r="U797" s="47"/>
      <c r="V797" s="47"/>
      <c r="W797" s="47"/>
      <c r="X797" s="47"/>
      <c r="Y797" s="47"/>
      <c r="Z797" s="47"/>
      <c r="AA797" s="47"/>
      <c r="AB797" s="47"/>
      <c r="AC797" s="47"/>
      <c r="AD797" s="47"/>
      <c r="AE797" s="47"/>
      <c r="AF797" s="47"/>
      <c r="AG797" s="47"/>
      <c r="AH797" s="47"/>
      <c r="AI797" s="47"/>
    </row>
    <row r="798" spans="1:35">
      <c r="A798" s="47"/>
      <c r="B798" s="47"/>
      <c r="C798" s="47"/>
      <c r="D798" s="47"/>
      <c r="E798" s="47"/>
      <c r="F798" s="47"/>
      <c r="G798" s="47"/>
      <c r="H798" s="47"/>
      <c r="I798" s="47"/>
      <c r="J798" s="47"/>
      <c r="K798" s="47"/>
      <c r="L798" s="47"/>
      <c r="M798" s="47"/>
      <c r="N798" s="47"/>
      <c r="O798" s="47"/>
      <c r="P798" s="47"/>
      <c r="Q798" s="47"/>
      <c r="R798" s="47"/>
      <c r="S798" s="47"/>
      <c r="T798" s="47"/>
      <c r="U798" s="47"/>
      <c r="V798" s="47"/>
      <c r="W798" s="47"/>
      <c r="X798" s="47"/>
      <c r="Y798" s="47"/>
      <c r="Z798" s="47"/>
      <c r="AA798" s="47"/>
      <c r="AB798" s="47"/>
      <c r="AC798" s="47"/>
      <c r="AD798" s="47"/>
      <c r="AE798" s="47"/>
      <c r="AF798" s="47"/>
      <c r="AG798" s="47"/>
      <c r="AH798" s="47"/>
      <c r="AI798" s="47"/>
    </row>
    <row r="799" spans="1:35">
      <c r="A799" s="47"/>
      <c r="B799" s="47"/>
      <c r="C799" s="47"/>
      <c r="D799" s="47"/>
      <c r="E799" s="47"/>
      <c r="F799" s="47"/>
      <c r="G799" s="47"/>
      <c r="H799" s="47"/>
      <c r="I799" s="47"/>
      <c r="J799" s="47"/>
      <c r="K799" s="47"/>
      <c r="L799" s="47"/>
      <c r="M799" s="47"/>
      <c r="N799" s="47"/>
      <c r="O799" s="47"/>
      <c r="P799" s="47"/>
      <c r="Q799" s="47"/>
      <c r="R799" s="47"/>
      <c r="S799" s="47"/>
      <c r="T799" s="47"/>
      <c r="U799" s="47"/>
      <c r="V799" s="47"/>
      <c r="W799" s="47"/>
      <c r="X799" s="47"/>
      <c r="Y799" s="47"/>
      <c r="Z799" s="47"/>
      <c r="AA799" s="47"/>
      <c r="AB799" s="47"/>
      <c r="AC799" s="47"/>
      <c r="AD799" s="47"/>
      <c r="AE799" s="47"/>
      <c r="AF799" s="47"/>
      <c r="AG799" s="47"/>
      <c r="AH799" s="47"/>
      <c r="AI799" s="47"/>
    </row>
    <row r="800" spans="1:35">
      <c r="A800" s="47"/>
      <c r="B800" s="47"/>
      <c r="C800" s="47"/>
      <c r="D800" s="47"/>
      <c r="E800" s="47"/>
      <c r="F800" s="47"/>
      <c r="G800" s="47"/>
      <c r="H800" s="47"/>
      <c r="I800" s="47"/>
      <c r="J800" s="47"/>
      <c r="K800" s="47"/>
      <c r="L800" s="47"/>
      <c r="M800" s="47"/>
      <c r="N800" s="47"/>
      <c r="O800" s="47"/>
      <c r="P800" s="47"/>
      <c r="Q800" s="47"/>
      <c r="R800" s="47"/>
      <c r="S800" s="47"/>
      <c r="T800" s="47"/>
      <c r="U800" s="47"/>
      <c r="V800" s="47"/>
      <c r="W800" s="47"/>
      <c r="X800" s="47"/>
      <c r="Y800" s="47"/>
      <c r="Z800" s="47"/>
      <c r="AA800" s="47"/>
      <c r="AB800" s="47"/>
      <c r="AC800" s="47"/>
      <c r="AD800" s="47"/>
      <c r="AE800" s="47"/>
      <c r="AF800" s="47"/>
      <c r="AG800" s="47"/>
      <c r="AH800" s="47"/>
      <c r="AI800" s="47"/>
    </row>
    <row r="801" spans="1:35">
      <c r="A801" s="47"/>
      <c r="B801" s="47"/>
      <c r="C801" s="47"/>
      <c r="D801" s="47"/>
      <c r="E801" s="47"/>
      <c r="F801" s="47"/>
      <c r="G801" s="47"/>
      <c r="H801" s="47"/>
      <c r="I801" s="47"/>
      <c r="J801" s="47"/>
      <c r="K801" s="47"/>
      <c r="L801" s="47"/>
      <c r="M801" s="47"/>
      <c r="N801" s="47"/>
      <c r="O801" s="47"/>
      <c r="P801" s="47"/>
      <c r="Q801" s="47"/>
      <c r="R801" s="47"/>
      <c r="S801" s="47"/>
      <c r="T801" s="47"/>
      <c r="U801" s="47"/>
      <c r="V801" s="47"/>
      <c r="W801" s="47"/>
      <c r="X801" s="47"/>
      <c r="Y801" s="47"/>
      <c r="Z801" s="47"/>
      <c r="AA801" s="47"/>
      <c r="AB801" s="47"/>
      <c r="AC801" s="47"/>
      <c r="AD801" s="47"/>
      <c r="AE801" s="47"/>
      <c r="AF801" s="47"/>
      <c r="AG801" s="47"/>
      <c r="AH801" s="47"/>
      <c r="AI801" s="47"/>
    </row>
    <row r="802" spans="1:35">
      <c r="A802" s="47"/>
      <c r="B802" s="47"/>
      <c r="C802" s="47"/>
      <c r="D802" s="47"/>
      <c r="E802" s="47"/>
      <c r="F802" s="47"/>
      <c r="G802" s="47"/>
      <c r="H802" s="47"/>
      <c r="I802" s="47"/>
      <c r="J802" s="47"/>
      <c r="K802" s="47"/>
      <c r="L802" s="47"/>
      <c r="M802" s="47"/>
      <c r="N802" s="47"/>
      <c r="O802" s="47"/>
      <c r="P802" s="47"/>
      <c r="Q802" s="47"/>
      <c r="R802" s="47"/>
      <c r="S802" s="47"/>
      <c r="T802" s="47"/>
      <c r="U802" s="47"/>
      <c r="V802" s="47"/>
      <c r="W802" s="47"/>
      <c r="X802" s="47"/>
      <c r="Y802" s="47"/>
      <c r="Z802" s="47"/>
      <c r="AA802" s="47"/>
      <c r="AB802" s="47"/>
      <c r="AC802" s="47"/>
      <c r="AD802" s="47"/>
      <c r="AE802" s="47"/>
      <c r="AF802" s="47"/>
      <c r="AG802" s="47"/>
      <c r="AH802" s="47"/>
      <c r="AI802" s="47"/>
    </row>
    <row r="803" spans="1:35">
      <c r="A803" s="47"/>
      <c r="B803" s="47"/>
      <c r="C803" s="47"/>
      <c r="D803" s="47"/>
      <c r="E803" s="47"/>
      <c r="F803" s="47"/>
      <c r="G803" s="47"/>
      <c r="H803" s="47"/>
      <c r="I803" s="47"/>
      <c r="J803" s="47"/>
      <c r="K803" s="47"/>
      <c r="L803" s="47"/>
      <c r="M803" s="47"/>
      <c r="N803" s="47"/>
      <c r="O803" s="47"/>
      <c r="P803" s="47"/>
      <c r="Q803" s="47"/>
      <c r="R803" s="47"/>
      <c r="S803" s="47"/>
      <c r="T803" s="47"/>
      <c r="U803" s="47"/>
      <c r="V803" s="47"/>
      <c r="W803" s="47"/>
      <c r="X803" s="47"/>
      <c r="Y803" s="47"/>
      <c r="Z803" s="47"/>
      <c r="AA803" s="47"/>
      <c r="AB803" s="47"/>
      <c r="AC803" s="47"/>
      <c r="AD803" s="47"/>
      <c r="AE803" s="47"/>
      <c r="AF803" s="47"/>
      <c r="AG803" s="47"/>
      <c r="AH803" s="47"/>
      <c r="AI803" s="47"/>
    </row>
    <row r="804" spans="1:35">
      <c r="A804" s="47"/>
      <c r="B804" s="47"/>
      <c r="C804" s="47"/>
      <c r="D804" s="47"/>
      <c r="E804" s="47"/>
      <c r="F804" s="47"/>
      <c r="G804" s="47"/>
      <c r="H804" s="47"/>
      <c r="I804" s="47"/>
      <c r="J804" s="47"/>
      <c r="K804" s="47"/>
      <c r="L804" s="47"/>
      <c r="M804" s="47"/>
      <c r="N804" s="47"/>
      <c r="O804" s="47"/>
      <c r="P804" s="47"/>
      <c r="Q804" s="47"/>
      <c r="R804" s="47"/>
      <c r="S804" s="47"/>
      <c r="T804" s="47"/>
      <c r="U804" s="47"/>
      <c r="V804" s="47"/>
      <c r="W804" s="47"/>
      <c r="X804" s="47"/>
      <c r="Y804" s="47"/>
      <c r="Z804" s="47"/>
      <c r="AA804" s="47"/>
      <c r="AB804" s="47"/>
      <c r="AC804" s="47"/>
      <c r="AD804" s="47"/>
      <c r="AE804" s="47"/>
      <c r="AF804" s="47"/>
      <c r="AG804" s="47"/>
      <c r="AH804" s="47"/>
      <c r="AI804" s="47"/>
    </row>
    <row r="805" spans="1:35">
      <c r="A805" s="47"/>
      <c r="B805" s="47"/>
      <c r="C805" s="47"/>
      <c r="D805" s="47"/>
      <c r="E805" s="47"/>
      <c r="F805" s="47"/>
      <c r="G805" s="47"/>
      <c r="H805" s="47"/>
      <c r="I805" s="47"/>
      <c r="J805" s="47"/>
      <c r="K805" s="47"/>
      <c r="L805" s="47"/>
      <c r="M805" s="47"/>
      <c r="N805" s="47"/>
      <c r="O805" s="47"/>
      <c r="P805" s="47"/>
      <c r="Q805" s="47"/>
      <c r="R805" s="47"/>
      <c r="S805" s="47"/>
      <c r="T805" s="47"/>
      <c r="U805" s="47"/>
      <c r="V805" s="47"/>
      <c r="W805" s="47"/>
      <c r="X805" s="47"/>
      <c r="Y805" s="47"/>
      <c r="Z805" s="47"/>
      <c r="AA805" s="47"/>
      <c r="AB805" s="47"/>
      <c r="AC805" s="47"/>
      <c r="AD805" s="47"/>
      <c r="AE805" s="47"/>
      <c r="AF805" s="47"/>
      <c r="AG805" s="47"/>
      <c r="AH805" s="47"/>
      <c r="AI805" s="47"/>
    </row>
    <row r="806" spans="1:35">
      <c r="A806" s="47"/>
      <c r="B806" s="47"/>
      <c r="C806" s="47"/>
      <c r="D806" s="47"/>
      <c r="E806" s="47"/>
      <c r="F806" s="47"/>
      <c r="G806" s="47"/>
      <c r="H806" s="47"/>
      <c r="I806" s="47"/>
      <c r="J806" s="47"/>
      <c r="K806" s="47"/>
      <c r="L806" s="47"/>
      <c r="M806" s="47"/>
      <c r="N806" s="47"/>
      <c r="O806" s="47"/>
      <c r="P806" s="47"/>
      <c r="Q806" s="47"/>
      <c r="R806" s="47"/>
      <c r="S806" s="47"/>
      <c r="T806" s="47"/>
      <c r="U806" s="47"/>
      <c r="V806" s="47"/>
      <c r="W806" s="47"/>
      <c r="X806" s="47"/>
      <c r="Y806" s="47"/>
      <c r="Z806" s="47"/>
      <c r="AA806" s="47"/>
      <c r="AB806" s="47"/>
      <c r="AC806" s="47"/>
      <c r="AD806" s="47"/>
      <c r="AE806" s="47"/>
      <c r="AF806" s="47"/>
      <c r="AG806" s="47"/>
      <c r="AH806" s="47"/>
      <c r="AI806" s="47"/>
    </row>
    <row r="807" spans="1:35">
      <c r="A807" s="47"/>
      <c r="B807" s="47"/>
      <c r="C807" s="47"/>
      <c r="D807" s="47"/>
      <c r="E807" s="47"/>
      <c r="F807" s="47"/>
      <c r="G807" s="47"/>
      <c r="H807" s="47"/>
      <c r="I807" s="47"/>
      <c r="J807" s="47"/>
      <c r="K807" s="47"/>
      <c r="L807" s="47"/>
      <c r="M807" s="47"/>
      <c r="N807" s="47"/>
      <c r="O807" s="47"/>
      <c r="P807" s="47"/>
      <c r="Q807" s="47"/>
      <c r="R807" s="47"/>
      <c r="S807" s="47"/>
      <c r="T807" s="47"/>
      <c r="U807" s="47"/>
      <c r="V807" s="47"/>
      <c r="W807" s="47"/>
      <c r="X807" s="47"/>
      <c r="Y807" s="47"/>
      <c r="Z807" s="47"/>
      <c r="AA807" s="47"/>
      <c r="AB807" s="47"/>
      <c r="AC807" s="47"/>
      <c r="AD807" s="47"/>
      <c r="AE807" s="47"/>
      <c r="AF807" s="47"/>
      <c r="AG807" s="47"/>
      <c r="AH807" s="47"/>
      <c r="AI807" s="47"/>
    </row>
    <row r="808" spans="1:35">
      <c r="A808" s="47"/>
      <c r="B808" s="47"/>
      <c r="C808" s="47"/>
      <c r="D808" s="47"/>
      <c r="E808" s="47"/>
      <c r="F808" s="47"/>
      <c r="G808" s="47"/>
      <c r="H808" s="47"/>
      <c r="I808" s="47"/>
      <c r="J808" s="47"/>
      <c r="K808" s="47"/>
      <c r="L808" s="47"/>
      <c r="M808" s="47"/>
      <c r="N808" s="47"/>
      <c r="O808" s="47"/>
      <c r="P808" s="47"/>
      <c r="Q808" s="47"/>
      <c r="R808" s="47"/>
      <c r="S808" s="47"/>
      <c r="T808" s="47"/>
      <c r="U808" s="47"/>
      <c r="V808" s="47"/>
      <c r="W808" s="47"/>
      <c r="X808" s="47"/>
      <c r="Y808" s="47"/>
      <c r="Z808" s="47"/>
      <c r="AA808" s="47"/>
      <c r="AB808" s="47"/>
      <c r="AC808" s="47"/>
      <c r="AD808" s="47"/>
      <c r="AE808" s="47"/>
      <c r="AF808" s="47"/>
      <c r="AG808" s="47"/>
      <c r="AH808" s="47"/>
      <c r="AI808" s="47"/>
    </row>
    <row r="809" spans="1:35">
      <c r="A809" s="47"/>
      <c r="B809" s="47"/>
      <c r="C809" s="47"/>
      <c r="D809" s="47"/>
      <c r="E809" s="47"/>
      <c r="F809" s="47"/>
      <c r="G809" s="47"/>
      <c r="H809" s="47"/>
      <c r="I809" s="47"/>
      <c r="J809" s="47"/>
      <c r="K809" s="47"/>
      <c r="L809" s="47"/>
      <c r="M809" s="47"/>
      <c r="N809" s="47"/>
      <c r="O809" s="47"/>
      <c r="P809" s="47"/>
      <c r="Q809" s="47"/>
      <c r="R809" s="47"/>
      <c r="S809" s="47"/>
      <c r="T809" s="47"/>
      <c r="U809" s="47"/>
      <c r="V809" s="47"/>
      <c r="W809" s="47"/>
      <c r="X809" s="47"/>
      <c r="Y809" s="47"/>
      <c r="Z809" s="47"/>
      <c r="AA809" s="47"/>
      <c r="AB809" s="47"/>
      <c r="AC809" s="47"/>
      <c r="AD809" s="47"/>
      <c r="AE809" s="47"/>
      <c r="AF809" s="47"/>
      <c r="AG809" s="47"/>
      <c r="AH809" s="47"/>
      <c r="AI809" s="47"/>
    </row>
    <row r="810" spans="1:35">
      <c r="A810" s="47"/>
      <c r="B810" s="47"/>
      <c r="C810" s="47"/>
      <c r="D810" s="47"/>
      <c r="E810" s="47"/>
      <c r="F810" s="47"/>
      <c r="G810" s="47"/>
      <c r="H810" s="47"/>
      <c r="I810" s="47"/>
      <c r="J810" s="47"/>
      <c r="K810" s="47"/>
      <c r="L810" s="47"/>
      <c r="M810" s="47"/>
      <c r="N810" s="47"/>
      <c r="O810" s="47"/>
      <c r="P810" s="47"/>
      <c r="Q810" s="47"/>
      <c r="R810" s="47"/>
      <c r="S810" s="47"/>
      <c r="T810" s="47"/>
      <c r="U810" s="47"/>
      <c r="V810" s="47"/>
      <c r="W810" s="47"/>
      <c r="X810" s="47"/>
      <c r="Y810" s="47"/>
      <c r="Z810" s="47"/>
      <c r="AA810" s="47"/>
      <c r="AB810" s="47"/>
      <c r="AC810" s="47"/>
      <c r="AD810" s="47"/>
      <c r="AE810" s="47"/>
      <c r="AF810" s="47"/>
      <c r="AG810" s="47"/>
      <c r="AH810" s="47"/>
      <c r="AI810" s="47"/>
    </row>
    <row r="811" spans="1:35">
      <c r="A811" s="47"/>
      <c r="B811" s="47"/>
      <c r="C811" s="47"/>
      <c r="D811" s="47"/>
      <c r="E811" s="47"/>
      <c r="F811" s="47"/>
      <c r="G811" s="47"/>
      <c r="H811" s="47"/>
      <c r="I811" s="47"/>
      <c r="J811" s="47"/>
      <c r="K811" s="47"/>
      <c r="L811" s="47"/>
      <c r="M811" s="47"/>
      <c r="N811" s="47"/>
      <c r="O811" s="47"/>
      <c r="P811" s="47"/>
      <c r="Q811" s="47"/>
      <c r="R811" s="47"/>
      <c r="S811" s="47"/>
      <c r="T811" s="47"/>
      <c r="U811" s="47"/>
      <c r="V811" s="47"/>
      <c r="W811" s="47"/>
      <c r="X811" s="47"/>
      <c r="Y811" s="47"/>
      <c r="Z811" s="47"/>
      <c r="AA811" s="47"/>
      <c r="AB811" s="47"/>
      <c r="AC811" s="47"/>
      <c r="AD811" s="47"/>
      <c r="AE811" s="47"/>
      <c r="AF811" s="47"/>
      <c r="AG811" s="47"/>
      <c r="AH811" s="47"/>
      <c r="AI811" s="47"/>
    </row>
    <row r="812" spans="1:35">
      <c r="A812" s="47"/>
      <c r="B812" s="47"/>
      <c r="C812" s="47"/>
      <c r="D812" s="47"/>
      <c r="E812" s="47"/>
      <c r="F812" s="47"/>
      <c r="G812" s="47"/>
      <c r="H812" s="47"/>
      <c r="I812" s="47"/>
      <c r="J812" s="47"/>
      <c r="K812" s="47"/>
      <c r="L812" s="47"/>
      <c r="M812" s="47"/>
      <c r="N812" s="47"/>
      <c r="O812" s="47"/>
      <c r="P812" s="47"/>
      <c r="Q812" s="47"/>
      <c r="R812" s="47"/>
      <c r="S812" s="47"/>
      <c r="T812" s="47"/>
      <c r="U812" s="47"/>
      <c r="V812" s="47"/>
      <c r="W812" s="47"/>
      <c r="X812" s="47"/>
      <c r="Y812" s="47"/>
      <c r="Z812" s="47"/>
      <c r="AA812" s="47"/>
      <c r="AB812" s="47"/>
      <c r="AC812" s="47"/>
      <c r="AD812" s="47"/>
      <c r="AE812" s="47"/>
      <c r="AF812" s="47"/>
      <c r="AG812" s="47"/>
      <c r="AH812" s="47"/>
      <c r="AI812" s="47"/>
    </row>
    <row r="813" spans="1:35">
      <c r="A813" s="47"/>
      <c r="B813" s="47"/>
      <c r="C813" s="47"/>
      <c r="D813" s="47"/>
      <c r="E813" s="47"/>
      <c r="F813" s="47"/>
      <c r="G813" s="47"/>
      <c r="H813" s="47"/>
      <c r="I813" s="47"/>
      <c r="J813" s="47"/>
      <c r="K813" s="47"/>
      <c r="L813" s="47"/>
      <c r="M813" s="47"/>
      <c r="N813" s="47"/>
      <c r="O813" s="47"/>
      <c r="P813" s="47"/>
      <c r="Q813" s="47"/>
      <c r="R813" s="47"/>
      <c r="S813" s="47"/>
      <c r="T813" s="47"/>
      <c r="U813" s="47"/>
      <c r="V813" s="47"/>
      <c r="W813" s="47"/>
      <c r="X813" s="47"/>
      <c r="Y813" s="47"/>
      <c r="Z813" s="47"/>
      <c r="AA813" s="47"/>
      <c r="AB813" s="47"/>
      <c r="AC813" s="47"/>
      <c r="AD813" s="47"/>
      <c r="AE813" s="47"/>
      <c r="AF813" s="47"/>
      <c r="AG813" s="47"/>
      <c r="AH813" s="47"/>
      <c r="AI813" s="47"/>
    </row>
    <row r="814" spans="1:35">
      <c r="A814" s="47"/>
      <c r="B814" s="47"/>
      <c r="C814" s="47"/>
      <c r="D814" s="47"/>
      <c r="E814" s="47"/>
      <c r="F814" s="47"/>
      <c r="G814" s="47"/>
      <c r="H814" s="47"/>
      <c r="I814" s="47"/>
      <c r="J814" s="47"/>
      <c r="K814" s="47"/>
      <c r="L814" s="47"/>
      <c r="M814" s="47"/>
      <c r="N814" s="47"/>
      <c r="O814" s="47"/>
      <c r="P814" s="47"/>
      <c r="Q814" s="47"/>
      <c r="R814" s="47"/>
      <c r="S814" s="47"/>
      <c r="T814" s="47"/>
      <c r="U814" s="47"/>
      <c r="V814" s="47"/>
      <c r="W814" s="47"/>
      <c r="X814" s="47"/>
      <c r="Y814" s="47"/>
      <c r="Z814" s="47"/>
      <c r="AA814" s="47"/>
      <c r="AB814" s="47"/>
      <c r="AC814" s="47"/>
      <c r="AD814" s="47"/>
      <c r="AE814" s="47"/>
      <c r="AF814" s="47"/>
      <c r="AG814" s="47"/>
      <c r="AH814" s="47"/>
      <c r="AI814" s="47"/>
    </row>
    <row r="815" spans="1:35">
      <c r="A815" s="47"/>
      <c r="B815" s="47"/>
      <c r="C815" s="47"/>
      <c r="D815" s="47"/>
      <c r="E815" s="47"/>
      <c r="F815" s="47"/>
      <c r="G815" s="47"/>
      <c r="H815" s="47"/>
      <c r="I815" s="47"/>
      <c r="J815" s="47"/>
      <c r="K815" s="47"/>
      <c r="L815" s="47"/>
      <c r="M815" s="47"/>
      <c r="N815" s="47"/>
      <c r="O815" s="47"/>
      <c r="P815" s="47"/>
      <c r="Q815" s="47"/>
      <c r="R815" s="47"/>
      <c r="S815" s="47"/>
      <c r="T815" s="47"/>
      <c r="U815" s="47"/>
      <c r="V815" s="47"/>
      <c r="W815" s="47"/>
      <c r="X815" s="47"/>
      <c r="Y815" s="47"/>
      <c r="Z815" s="47"/>
      <c r="AA815" s="47"/>
      <c r="AB815" s="47"/>
      <c r="AC815" s="47"/>
      <c r="AD815" s="47"/>
      <c r="AE815" s="47"/>
      <c r="AF815" s="47"/>
      <c r="AG815" s="47"/>
      <c r="AH815" s="47"/>
      <c r="AI815" s="47"/>
    </row>
    <row r="816" spans="1:35">
      <c r="A816" s="47"/>
      <c r="B816" s="47"/>
      <c r="C816" s="47"/>
      <c r="D816" s="47"/>
      <c r="E816" s="47"/>
      <c r="F816" s="47"/>
      <c r="G816" s="47"/>
      <c r="H816" s="47"/>
      <c r="I816" s="47"/>
      <c r="J816" s="47"/>
      <c r="K816" s="47"/>
      <c r="L816" s="47"/>
      <c r="M816" s="47"/>
      <c r="N816" s="47"/>
      <c r="O816" s="47"/>
      <c r="P816" s="47"/>
      <c r="Q816" s="47"/>
      <c r="R816" s="47"/>
      <c r="S816" s="47"/>
      <c r="T816" s="47"/>
      <c r="U816" s="47"/>
      <c r="V816" s="47"/>
      <c r="W816" s="47"/>
      <c r="X816" s="47"/>
      <c r="Y816" s="47"/>
      <c r="Z816" s="47"/>
      <c r="AA816" s="47"/>
      <c r="AB816" s="47"/>
      <c r="AC816" s="47"/>
      <c r="AD816" s="47"/>
      <c r="AE816" s="47"/>
      <c r="AF816" s="47"/>
      <c r="AG816" s="47"/>
      <c r="AH816" s="47"/>
      <c r="AI816" s="47"/>
    </row>
    <row r="817" spans="1:35">
      <c r="A817" s="47"/>
      <c r="B817" s="47"/>
      <c r="C817" s="47"/>
      <c r="D817" s="47"/>
      <c r="E817" s="47"/>
      <c r="F817" s="47"/>
      <c r="G817" s="47"/>
      <c r="H817" s="47"/>
      <c r="I817" s="47"/>
      <c r="J817" s="47"/>
      <c r="K817" s="47"/>
      <c r="L817" s="47"/>
      <c r="M817" s="47"/>
      <c r="N817" s="47"/>
      <c r="O817" s="47"/>
      <c r="P817" s="47"/>
      <c r="Q817" s="47"/>
      <c r="R817" s="47"/>
      <c r="S817" s="47"/>
      <c r="T817" s="47"/>
      <c r="U817" s="47"/>
      <c r="V817" s="47"/>
      <c r="W817" s="47"/>
      <c r="X817" s="47"/>
      <c r="Y817" s="47"/>
      <c r="Z817" s="47"/>
      <c r="AA817" s="47"/>
      <c r="AB817" s="47"/>
      <c r="AC817" s="47"/>
      <c r="AD817" s="47"/>
      <c r="AE817" s="47"/>
      <c r="AF817" s="47"/>
      <c r="AG817" s="47"/>
      <c r="AH817" s="47"/>
      <c r="AI817" s="47"/>
    </row>
    <row r="818" spans="1:35">
      <c r="A818" s="47"/>
      <c r="B818" s="47"/>
      <c r="C818" s="47"/>
      <c r="D818" s="47"/>
      <c r="E818" s="47"/>
      <c r="F818" s="47"/>
      <c r="G818" s="47"/>
      <c r="H818" s="47"/>
      <c r="I818" s="47"/>
      <c r="J818" s="47"/>
      <c r="K818" s="47"/>
      <c r="L818" s="47"/>
      <c r="M818" s="47"/>
      <c r="N818" s="47"/>
      <c r="O818" s="47"/>
      <c r="P818" s="47"/>
      <c r="Q818" s="47"/>
      <c r="R818" s="47"/>
      <c r="S818" s="47"/>
      <c r="T818" s="47"/>
      <c r="U818" s="47"/>
      <c r="V818" s="47"/>
      <c r="W818" s="47"/>
      <c r="X818" s="47"/>
      <c r="Y818" s="47"/>
      <c r="Z818" s="47"/>
      <c r="AA818" s="47"/>
      <c r="AB818" s="47"/>
      <c r="AC818" s="47"/>
      <c r="AD818" s="47"/>
      <c r="AE818" s="47"/>
      <c r="AF818" s="47"/>
      <c r="AG818" s="47"/>
      <c r="AH818" s="47"/>
      <c r="AI818" s="47"/>
    </row>
    <row r="819" spans="1:35">
      <c r="A819" s="47"/>
      <c r="B819" s="47"/>
      <c r="C819" s="47"/>
      <c r="D819" s="47"/>
      <c r="E819" s="47"/>
      <c r="F819" s="47"/>
      <c r="G819" s="47"/>
      <c r="H819" s="47"/>
      <c r="I819" s="47"/>
      <c r="J819" s="47"/>
      <c r="K819" s="47"/>
      <c r="L819" s="47"/>
      <c r="M819" s="47"/>
      <c r="N819" s="47"/>
      <c r="O819" s="47"/>
      <c r="P819" s="47"/>
      <c r="Q819" s="47"/>
      <c r="R819" s="47"/>
      <c r="S819" s="47"/>
      <c r="T819" s="47"/>
      <c r="U819" s="47"/>
      <c r="V819" s="47"/>
      <c r="W819" s="47"/>
      <c r="X819" s="47"/>
      <c r="Y819" s="47"/>
      <c r="Z819" s="47"/>
      <c r="AA819" s="47"/>
      <c r="AB819" s="47"/>
      <c r="AC819" s="47"/>
      <c r="AD819" s="47"/>
      <c r="AE819" s="47"/>
      <c r="AF819" s="47"/>
      <c r="AG819" s="47"/>
      <c r="AH819" s="47"/>
      <c r="AI819" s="47"/>
    </row>
    <row r="820" spans="1:35">
      <c r="A820" s="47"/>
      <c r="B820" s="47"/>
      <c r="C820" s="47"/>
      <c r="D820" s="47"/>
      <c r="E820" s="47"/>
      <c r="F820" s="47"/>
      <c r="G820" s="47"/>
      <c r="H820" s="47"/>
      <c r="I820" s="47"/>
      <c r="J820" s="47"/>
      <c r="K820" s="47"/>
      <c r="L820" s="47"/>
      <c r="M820" s="47"/>
      <c r="N820" s="47"/>
      <c r="O820" s="47"/>
      <c r="P820" s="47"/>
      <c r="Q820" s="47"/>
      <c r="R820" s="47"/>
      <c r="S820" s="47"/>
      <c r="T820" s="47"/>
      <c r="U820" s="47"/>
      <c r="V820" s="47"/>
      <c r="W820" s="47"/>
      <c r="X820" s="47"/>
      <c r="Y820" s="47"/>
      <c r="Z820" s="47"/>
      <c r="AA820" s="47"/>
      <c r="AB820" s="47"/>
      <c r="AC820" s="47"/>
      <c r="AD820" s="47"/>
      <c r="AE820" s="47"/>
      <c r="AF820" s="47"/>
      <c r="AG820" s="47"/>
      <c r="AH820" s="47"/>
      <c r="AI820" s="47"/>
    </row>
    <row r="821" spans="1:35">
      <c r="A821" s="47"/>
      <c r="B821" s="47"/>
      <c r="C821" s="47"/>
      <c r="D821" s="47"/>
      <c r="E821" s="47"/>
      <c r="F821" s="47"/>
      <c r="G821" s="47"/>
      <c r="H821" s="47"/>
      <c r="I821" s="47"/>
      <c r="J821" s="47"/>
      <c r="K821" s="47"/>
      <c r="L821" s="47"/>
      <c r="M821" s="47"/>
      <c r="N821" s="47"/>
      <c r="O821" s="47"/>
      <c r="P821" s="47"/>
      <c r="Q821" s="47"/>
      <c r="R821" s="47"/>
      <c r="S821" s="47"/>
      <c r="T821" s="47"/>
      <c r="U821" s="47"/>
      <c r="V821" s="47"/>
      <c r="W821" s="47"/>
      <c r="X821" s="47"/>
      <c r="Y821" s="47"/>
      <c r="Z821" s="47"/>
      <c r="AA821" s="47"/>
      <c r="AB821" s="47"/>
      <c r="AC821" s="47"/>
      <c r="AD821" s="47"/>
      <c r="AE821" s="47"/>
      <c r="AF821" s="47"/>
      <c r="AG821" s="47"/>
      <c r="AH821" s="47"/>
      <c r="AI821" s="47"/>
    </row>
    <row r="822" spans="1:35">
      <c r="A822" s="47"/>
      <c r="B822" s="47"/>
      <c r="C822" s="47"/>
      <c r="D822" s="47"/>
      <c r="E822" s="47"/>
      <c r="F822" s="47"/>
      <c r="G822" s="47"/>
      <c r="H822" s="47"/>
      <c r="I822" s="47"/>
      <c r="J822" s="47"/>
      <c r="K822" s="47"/>
      <c r="L822" s="47"/>
      <c r="M822" s="47"/>
      <c r="N822" s="47"/>
      <c r="O822" s="47"/>
      <c r="P822" s="47"/>
      <c r="Q822" s="47"/>
      <c r="R822" s="47"/>
      <c r="S822" s="47"/>
      <c r="T822" s="47"/>
      <c r="U822" s="47"/>
      <c r="V822" s="47"/>
      <c r="W822" s="47"/>
      <c r="X822" s="47"/>
      <c r="Y822" s="47"/>
      <c r="Z822" s="47"/>
      <c r="AA822" s="47"/>
      <c r="AB822" s="47"/>
      <c r="AC822" s="47"/>
      <c r="AD822" s="47"/>
      <c r="AE822" s="47"/>
      <c r="AF822" s="47"/>
      <c r="AG822" s="47"/>
      <c r="AH822" s="47"/>
      <c r="AI822" s="47"/>
    </row>
    <row r="823" spans="1:35">
      <c r="A823" s="47"/>
      <c r="B823" s="47"/>
      <c r="C823" s="47"/>
      <c r="D823" s="47"/>
      <c r="E823" s="47"/>
      <c r="F823" s="47"/>
      <c r="G823" s="47"/>
      <c r="H823" s="47"/>
      <c r="I823" s="47"/>
      <c r="J823" s="47"/>
      <c r="K823" s="47"/>
      <c r="L823" s="47"/>
      <c r="M823" s="47"/>
      <c r="N823" s="47"/>
      <c r="O823" s="47"/>
      <c r="P823" s="47"/>
      <c r="Q823" s="47"/>
      <c r="R823" s="47"/>
      <c r="S823" s="47"/>
      <c r="T823" s="47"/>
      <c r="U823" s="47"/>
      <c r="V823" s="47"/>
      <c r="W823" s="47"/>
      <c r="X823" s="47"/>
      <c r="Y823" s="47"/>
      <c r="Z823" s="47"/>
      <c r="AA823" s="47"/>
      <c r="AB823" s="47"/>
      <c r="AC823" s="47"/>
      <c r="AD823" s="47"/>
      <c r="AE823" s="47"/>
      <c r="AF823" s="47"/>
      <c r="AG823" s="47"/>
      <c r="AH823" s="47"/>
      <c r="AI823" s="47"/>
    </row>
    <row r="824" spans="1:35">
      <c r="A824" s="47"/>
      <c r="B824" s="47"/>
      <c r="C824" s="47"/>
      <c r="D824" s="47"/>
      <c r="E824" s="47"/>
      <c r="F824" s="47"/>
      <c r="G824" s="47"/>
      <c r="H824" s="47"/>
      <c r="I824" s="47"/>
      <c r="J824" s="47"/>
      <c r="K824" s="47"/>
      <c r="L824" s="47"/>
      <c r="M824" s="47"/>
      <c r="N824" s="47"/>
      <c r="O824" s="47"/>
      <c r="P824" s="47"/>
      <c r="Q824" s="47"/>
      <c r="R824" s="47"/>
      <c r="S824" s="47"/>
      <c r="T824" s="47"/>
      <c r="U824" s="47"/>
      <c r="V824" s="47"/>
      <c r="W824" s="47"/>
      <c r="X824" s="47"/>
      <c r="Y824" s="47"/>
      <c r="Z824" s="47"/>
      <c r="AA824" s="47"/>
      <c r="AB824" s="47"/>
      <c r="AC824" s="47"/>
      <c r="AD824" s="47"/>
      <c r="AE824" s="47"/>
      <c r="AF824" s="47"/>
      <c r="AG824" s="47"/>
      <c r="AH824" s="47"/>
      <c r="AI824" s="47"/>
    </row>
    <row r="825" spans="1:35">
      <c r="A825" s="47"/>
      <c r="B825" s="47"/>
      <c r="C825" s="47"/>
      <c r="D825" s="47"/>
      <c r="E825" s="47"/>
      <c r="F825" s="47"/>
      <c r="G825" s="47"/>
      <c r="H825" s="47"/>
      <c r="I825" s="47"/>
      <c r="J825" s="47"/>
      <c r="K825" s="47"/>
      <c r="L825" s="47"/>
      <c r="M825" s="47"/>
      <c r="N825" s="47"/>
      <c r="O825" s="47"/>
      <c r="P825" s="47"/>
      <c r="Q825" s="47"/>
      <c r="R825" s="47"/>
      <c r="S825" s="47"/>
      <c r="T825" s="47"/>
      <c r="U825" s="47"/>
      <c r="V825" s="47"/>
      <c r="W825" s="47"/>
      <c r="X825" s="47"/>
      <c r="Y825" s="47"/>
      <c r="Z825" s="47"/>
      <c r="AA825" s="47"/>
      <c r="AB825" s="47"/>
      <c r="AC825" s="47"/>
      <c r="AD825" s="47"/>
      <c r="AE825" s="47"/>
      <c r="AF825" s="47"/>
      <c r="AG825" s="47"/>
      <c r="AH825" s="47"/>
      <c r="AI825" s="47"/>
    </row>
    <row r="826" spans="1:35">
      <c r="A826" s="47"/>
      <c r="B826" s="47"/>
      <c r="C826" s="47"/>
      <c r="D826" s="47"/>
      <c r="E826" s="47"/>
      <c r="F826" s="47"/>
      <c r="G826" s="47"/>
      <c r="H826" s="47"/>
      <c r="I826" s="47"/>
      <c r="J826" s="47"/>
      <c r="K826" s="47"/>
      <c r="L826" s="47"/>
      <c r="M826" s="47"/>
      <c r="N826" s="47"/>
      <c r="O826" s="47"/>
      <c r="P826" s="47"/>
      <c r="Q826" s="47"/>
      <c r="R826" s="47"/>
      <c r="S826" s="47"/>
      <c r="T826" s="47"/>
      <c r="U826" s="47"/>
      <c r="V826" s="47"/>
      <c r="W826" s="47"/>
      <c r="X826" s="47"/>
      <c r="Y826" s="47"/>
      <c r="Z826" s="47"/>
      <c r="AA826" s="47"/>
      <c r="AB826" s="47"/>
      <c r="AC826" s="47"/>
      <c r="AD826" s="47"/>
      <c r="AE826" s="47"/>
      <c r="AF826" s="47"/>
      <c r="AG826" s="47"/>
      <c r="AH826" s="47"/>
      <c r="AI826" s="47"/>
    </row>
    <row r="827" spans="1:35">
      <c r="A827" s="47"/>
      <c r="B827" s="47"/>
      <c r="C827" s="47"/>
      <c r="D827" s="47"/>
      <c r="E827" s="47"/>
      <c r="F827" s="47"/>
      <c r="G827" s="47"/>
      <c r="H827" s="47"/>
      <c r="I827" s="47"/>
      <c r="J827" s="47"/>
      <c r="K827" s="47"/>
      <c r="L827" s="47"/>
      <c r="M827" s="47"/>
      <c r="N827" s="47"/>
      <c r="O827" s="47"/>
      <c r="P827" s="47"/>
      <c r="Q827" s="47"/>
      <c r="R827" s="47"/>
      <c r="S827" s="47"/>
      <c r="T827" s="47"/>
      <c r="U827" s="47"/>
      <c r="V827" s="47"/>
      <c r="W827" s="47"/>
      <c r="X827" s="47"/>
      <c r="Y827" s="47"/>
      <c r="Z827" s="47"/>
      <c r="AA827" s="47"/>
      <c r="AB827" s="47"/>
      <c r="AC827" s="47"/>
      <c r="AD827" s="47"/>
      <c r="AE827" s="47"/>
      <c r="AF827" s="47"/>
      <c r="AG827" s="47"/>
      <c r="AH827" s="47"/>
      <c r="AI827" s="47"/>
    </row>
    <row r="828" spans="1:35">
      <c r="A828" s="47"/>
      <c r="B828" s="47"/>
      <c r="C828" s="47"/>
      <c r="D828" s="47"/>
      <c r="E828" s="47"/>
      <c r="F828" s="47"/>
      <c r="G828" s="47"/>
      <c r="H828" s="47"/>
      <c r="I828" s="47"/>
      <c r="J828" s="47"/>
      <c r="K828" s="47"/>
      <c r="L828" s="47"/>
      <c r="M828" s="47"/>
      <c r="N828" s="47"/>
      <c r="O828" s="47"/>
      <c r="P828" s="47"/>
      <c r="Q828" s="47"/>
      <c r="R828" s="47"/>
      <c r="S828" s="47"/>
      <c r="T828" s="47"/>
      <c r="U828" s="47"/>
      <c r="V828" s="47"/>
      <c r="W828" s="47"/>
      <c r="X828" s="47"/>
      <c r="Y828" s="47"/>
      <c r="Z828" s="47"/>
      <c r="AA828" s="47"/>
      <c r="AB828" s="47"/>
      <c r="AC828" s="47"/>
      <c r="AD828" s="47"/>
      <c r="AE828" s="47"/>
      <c r="AF828" s="47"/>
      <c r="AG828" s="47"/>
      <c r="AH828" s="47"/>
      <c r="AI828" s="47"/>
    </row>
    <row r="829" spans="1:35">
      <c r="A829" s="47"/>
      <c r="B829" s="47"/>
      <c r="C829" s="47"/>
      <c r="D829" s="47"/>
      <c r="E829" s="47"/>
      <c r="F829" s="47"/>
      <c r="G829" s="47"/>
      <c r="H829" s="47"/>
      <c r="I829" s="47"/>
      <c r="J829" s="47"/>
      <c r="K829" s="47"/>
      <c r="L829" s="47"/>
      <c r="M829" s="47"/>
      <c r="N829" s="47"/>
      <c r="O829" s="47"/>
      <c r="P829" s="47"/>
      <c r="Q829" s="47"/>
      <c r="R829" s="47"/>
      <c r="S829" s="47"/>
      <c r="T829" s="47"/>
      <c r="U829" s="47"/>
      <c r="V829" s="47"/>
      <c r="W829" s="47"/>
      <c r="X829" s="47"/>
      <c r="Y829" s="47"/>
      <c r="Z829" s="47"/>
      <c r="AA829" s="47"/>
      <c r="AB829" s="47"/>
      <c r="AC829" s="47"/>
      <c r="AD829" s="47"/>
      <c r="AE829" s="47"/>
      <c r="AF829" s="47"/>
      <c r="AG829" s="47"/>
      <c r="AH829" s="47"/>
      <c r="AI829" s="47"/>
    </row>
    <row r="830" spans="1:35">
      <c r="A830" s="47"/>
      <c r="B830" s="47"/>
      <c r="C830" s="47"/>
      <c r="D830" s="47"/>
      <c r="E830" s="47"/>
      <c r="F830" s="47"/>
      <c r="G830" s="47"/>
      <c r="H830" s="47"/>
      <c r="I830" s="47"/>
      <c r="J830" s="47"/>
      <c r="K830" s="47"/>
      <c r="L830" s="47"/>
      <c r="M830" s="47"/>
      <c r="N830" s="47"/>
      <c r="O830" s="47"/>
      <c r="P830" s="47"/>
      <c r="Q830" s="47"/>
      <c r="R830" s="47"/>
      <c r="S830" s="47"/>
      <c r="T830" s="47"/>
      <c r="U830" s="47"/>
      <c r="V830" s="47"/>
      <c r="W830" s="47"/>
      <c r="X830" s="47"/>
      <c r="Y830" s="47"/>
      <c r="Z830" s="47"/>
      <c r="AA830" s="47"/>
      <c r="AB830" s="47"/>
      <c r="AC830" s="47"/>
      <c r="AD830" s="47"/>
      <c r="AE830" s="47"/>
      <c r="AF830" s="47"/>
      <c r="AG830" s="47"/>
      <c r="AH830" s="47"/>
      <c r="AI830" s="47"/>
    </row>
    <row r="831" spans="1:35">
      <c r="A831" s="47"/>
      <c r="B831" s="47"/>
      <c r="C831" s="47"/>
      <c r="D831" s="47"/>
      <c r="E831" s="47"/>
      <c r="F831" s="47"/>
      <c r="G831" s="47"/>
      <c r="H831" s="47"/>
      <c r="I831" s="47"/>
      <c r="J831" s="47"/>
      <c r="K831" s="47"/>
      <c r="L831" s="47"/>
      <c r="M831" s="47"/>
      <c r="N831" s="47"/>
      <c r="O831" s="47"/>
      <c r="P831" s="47"/>
      <c r="Q831" s="47"/>
      <c r="R831" s="47"/>
      <c r="S831" s="47"/>
      <c r="T831" s="47"/>
      <c r="U831" s="47"/>
      <c r="V831" s="47"/>
      <c r="W831" s="47"/>
      <c r="X831" s="47"/>
      <c r="Y831" s="47"/>
      <c r="Z831" s="47"/>
      <c r="AA831" s="47"/>
      <c r="AB831" s="47"/>
      <c r="AC831" s="47"/>
      <c r="AD831" s="47"/>
      <c r="AE831" s="47"/>
      <c r="AF831" s="47"/>
      <c r="AG831" s="47"/>
      <c r="AH831" s="47"/>
      <c r="AI831" s="47"/>
    </row>
    <row r="832" spans="1:35">
      <c r="A832" s="47"/>
      <c r="B832" s="47"/>
      <c r="C832" s="47"/>
      <c r="D832" s="47"/>
      <c r="E832" s="47"/>
      <c r="F832" s="47"/>
      <c r="G832" s="47"/>
      <c r="H832" s="47"/>
      <c r="I832" s="47"/>
      <c r="J832" s="47"/>
      <c r="K832" s="47"/>
      <c r="L832" s="47"/>
      <c r="M832" s="47"/>
      <c r="N832" s="47"/>
      <c r="O832" s="47"/>
      <c r="P832" s="47"/>
      <c r="Q832" s="47"/>
      <c r="R832" s="47"/>
      <c r="S832" s="47"/>
      <c r="T832" s="47"/>
      <c r="U832" s="47"/>
      <c r="V832" s="47"/>
      <c r="W832" s="47"/>
      <c r="X832" s="47"/>
      <c r="Y832" s="47"/>
      <c r="Z832" s="47"/>
      <c r="AA832" s="47"/>
      <c r="AB832" s="47"/>
      <c r="AC832" s="47"/>
      <c r="AD832" s="47"/>
      <c r="AE832" s="47"/>
      <c r="AF832" s="47"/>
      <c r="AG832" s="47"/>
      <c r="AH832" s="47"/>
      <c r="AI832" s="47"/>
    </row>
    <row r="833" spans="1:35">
      <c r="A833" s="47"/>
      <c r="B833" s="47"/>
      <c r="C833" s="47"/>
      <c r="D833" s="47"/>
      <c r="E833" s="47"/>
      <c r="F833" s="47"/>
      <c r="G833" s="47"/>
      <c r="H833" s="47"/>
      <c r="I833" s="47"/>
      <c r="J833" s="47"/>
      <c r="K833" s="47"/>
      <c r="L833" s="47"/>
      <c r="M833" s="47"/>
      <c r="N833" s="47"/>
      <c r="O833" s="47"/>
      <c r="P833" s="47"/>
      <c r="Q833" s="47"/>
      <c r="R833" s="47"/>
      <c r="S833" s="47"/>
      <c r="T833" s="47"/>
      <c r="U833" s="47"/>
      <c r="V833" s="47"/>
      <c r="W833" s="47"/>
      <c r="X833" s="47"/>
      <c r="Y833" s="47"/>
      <c r="Z833" s="47"/>
      <c r="AA833" s="47"/>
      <c r="AB833" s="47"/>
      <c r="AC833" s="47"/>
      <c r="AD833" s="47"/>
      <c r="AE833" s="47"/>
      <c r="AF833" s="47"/>
      <c r="AG833" s="47"/>
      <c r="AH833" s="47"/>
      <c r="AI833" s="47"/>
    </row>
    <row r="834" spans="1:35">
      <c r="A834" s="47"/>
      <c r="B834" s="47"/>
      <c r="C834" s="47"/>
      <c r="D834" s="47"/>
      <c r="E834" s="47"/>
      <c r="F834" s="47"/>
      <c r="G834" s="47"/>
      <c r="H834" s="47"/>
      <c r="I834" s="47"/>
      <c r="J834" s="47"/>
      <c r="K834" s="47"/>
      <c r="L834" s="47"/>
      <c r="M834" s="47"/>
      <c r="N834" s="47"/>
      <c r="O834" s="47"/>
      <c r="P834" s="47"/>
      <c r="Q834" s="47"/>
      <c r="R834" s="47"/>
      <c r="S834" s="47"/>
      <c r="T834" s="47"/>
      <c r="U834" s="47"/>
      <c r="V834" s="47"/>
      <c r="W834" s="47"/>
      <c r="X834" s="47"/>
      <c r="Y834" s="47"/>
      <c r="Z834" s="47"/>
      <c r="AA834" s="47"/>
      <c r="AB834" s="47"/>
      <c r="AC834" s="47"/>
      <c r="AD834" s="47"/>
      <c r="AE834" s="47"/>
      <c r="AF834" s="47"/>
      <c r="AG834" s="47"/>
      <c r="AH834" s="47"/>
      <c r="AI834" s="47"/>
    </row>
    <row r="835" spans="1:35">
      <c r="A835" s="47"/>
      <c r="B835" s="47"/>
      <c r="C835" s="47"/>
      <c r="D835" s="47"/>
      <c r="E835" s="47"/>
      <c r="F835" s="47"/>
      <c r="G835" s="47"/>
      <c r="H835" s="47"/>
      <c r="I835" s="47"/>
      <c r="J835" s="47"/>
      <c r="K835" s="47"/>
      <c r="L835" s="47"/>
      <c r="M835" s="47"/>
      <c r="N835" s="47"/>
      <c r="O835" s="47"/>
      <c r="P835" s="47"/>
      <c r="Q835" s="47"/>
      <c r="R835" s="47"/>
      <c r="S835" s="47"/>
      <c r="T835" s="47"/>
      <c r="U835" s="47"/>
      <c r="V835" s="47"/>
      <c r="W835" s="47"/>
      <c r="X835" s="47"/>
      <c r="Y835" s="47"/>
      <c r="Z835" s="47"/>
      <c r="AA835" s="47"/>
      <c r="AB835" s="47"/>
      <c r="AC835" s="47"/>
      <c r="AD835" s="47"/>
      <c r="AE835" s="47"/>
      <c r="AF835" s="47"/>
      <c r="AG835" s="47"/>
      <c r="AH835" s="47"/>
      <c r="AI835" s="47"/>
    </row>
    <row r="836" spans="1:35">
      <c r="A836" s="47"/>
      <c r="B836" s="47"/>
      <c r="C836" s="47"/>
      <c r="D836" s="47"/>
      <c r="E836" s="47"/>
      <c r="F836" s="47"/>
      <c r="G836" s="47"/>
      <c r="H836" s="47"/>
      <c r="I836" s="47"/>
      <c r="J836" s="47"/>
      <c r="K836" s="47"/>
      <c r="L836" s="47"/>
      <c r="M836" s="47"/>
      <c r="N836" s="47"/>
      <c r="O836" s="47"/>
      <c r="P836" s="47"/>
      <c r="Q836" s="47"/>
      <c r="R836" s="47"/>
      <c r="S836" s="47"/>
      <c r="T836" s="47"/>
      <c r="U836" s="47"/>
      <c r="V836" s="47"/>
      <c r="W836" s="47"/>
      <c r="X836" s="47"/>
      <c r="Y836" s="47"/>
      <c r="Z836" s="47"/>
      <c r="AA836" s="47"/>
      <c r="AB836" s="47"/>
      <c r="AC836" s="47"/>
      <c r="AD836" s="47"/>
      <c r="AE836" s="47"/>
      <c r="AF836" s="47"/>
      <c r="AG836" s="47"/>
      <c r="AH836" s="47"/>
      <c r="AI836" s="47"/>
    </row>
    <row r="837" spans="1:35">
      <c r="A837" s="47"/>
      <c r="B837" s="47"/>
      <c r="C837" s="47"/>
      <c r="D837" s="47"/>
      <c r="E837" s="47"/>
      <c r="F837" s="47"/>
      <c r="G837" s="47"/>
      <c r="H837" s="47"/>
      <c r="I837" s="47"/>
      <c r="J837" s="47"/>
      <c r="K837" s="47"/>
      <c r="L837" s="47"/>
      <c r="M837" s="47"/>
      <c r="N837" s="47"/>
      <c r="O837" s="47"/>
      <c r="P837" s="47"/>
      <c r="Q837" s="47"/>
      <c r="R837" s="47"/>
      <c r="S837" s="47"/>
      <c r="T837" s="47"/>
      <c r="U837" s="47"/>
      <c r="V837" s="47"/>
      <c r="W837" s="47"/>
      <c r="X837" s="47"/>
      <c r="Y837" s="47"/>
      <c r="Z837" s="47"/>
      <c r="AA837" s="47"/>
      <c r="AB837" s="47"/>
      <c r="AC837" s="47"/>
      <c r="AD837" s="47"/>
      <c r="AE837" s="47"/>
      <c r="AF837" s="47"/>
      <c r="AG837" s="47"/>
      <c r="AH837" s="47"/>
      <c r="AI837" s="47"/>
    </row>
    <row r="838" spans="1:35">
      <c r="A838" s="47"/>
      <c r="B838" s="47"/>
      <c r="C838" s="47"/>
      <c r="D838" s="47"/>
      <c r="E838" s="47"/>
      <c r="F838" s="47"/>
      <c r="G838" s="47"/>
      <c r="H838" s="47"/>
      <c r="I838" s="47"/>
      <c r="J838" s="47"/>
      <c r="K838" s="47"/>
      <c r="L838" s="47"/>
      <c r="M838" s="47"/>
      <c r="N838" s="47"/>
      <c r="O838" s="47"/>
      <c r="P838" s="47"/>
      <c r="Q838" s="47"/>
      <c r="R838" s="47"/>
      <c r="S838" s="47"/>
      <c r="T838" s="47"/>
      <c r="U838" s="47"/>
      <c r="V838" s="47"/>
      <c r="W838" s="47"/>
      <c r="X838" s="47"/>
      <c r="Y838" s="47"/>
      <c r="Z838" s="47"/>
      <c r="AA838" s="47"/>
      <c r="AB838" s="47"/>
      <c r="AC838" s="47"/>
      <c r="AD838" s="47"/>
      <c r="AE838" s="47"/>
      <c r="AF838" s="47"/>
      <c r="AG838" s="47"/>
      <c r="AH838" s="47"/>
      <c r="AI838" s="47"/>
    </row>
    <row r="839" spans="1:35">
      <c r="A839" s="47"/>
      <c r="B839" s="47"/>
      <c r="C839" s="47"/>
      <c r="D839" s="47"/>
      <c r="E839" s="47"/>
      <c r="F839" s="47"/>
      <c r="G839" s="47"/>
      <c r="H839" s="47"/>
      <c r="I839" s="47"/>
      <c r="J839" s="47"/>
      <c r="K839" s="47"/>
      <c r="L839" s="47"/>
      <c r="M839" s="47"/>
      <c r="N839" s="47"/>
      <c r="O839" s="47"/>
      <c r="P839" s="47"/>
      <c r="Q839" s="47"/>
      <c r="R839" s="47"/>
      <c r="S839" s="47"/>
      <c r="T839" s="47"/>
      <c r="U839" s="47"/>
      <c r="V839" s="47"/>
      <c r="W839" s="47"/>
      <c r="X839" s="47"/>
      <c r="Y839" s="47"/>
      <c r="Z839" s="47"/>
      <c r="AA839" s="47"/>
      <c r="AB839" s="47"/>
      <c r="AC839" s="47"/>
      <c r="AD839" s="47"/>
      <c r="AE839" s="47"/>
      <c r="AF839" s="47"/>
      <c r="AG839" s="47"/>
      <c r="AH839" s="47"/>
      <c r="AI839" s="47"/>
    </row>
    <row r="840" spans="1:35">
      <c r="A840" s="47"/>
      <c r="B840" s="47"/>
      <c r="C840" s="47"/>
      <c r="D840" s="47"/>
      <c r="E840" s="47"/>
      <c r="F840" s="47"/>
      <c r="G840" s="47"/>
      <c r="H840" s="47"/>
      <c r="I840" s="47"/>
      <c r="J840" s="47"/>
      <c r="K840" s="47"/>
      <c r="L840" s="47"/>
      <c r="M840" s="47"/>
      <c r="N840" s="47"/>
      <c r="O840" s="47"/>
      <c r="P840" s="47"/>
      <c r="Q840" s="47"/>
      <c r="R840" s="47"/>
      <c r="S840" s="47"/>
      <c r="T840" s="47"/>
      <c r="U840" s="47"/>
      <c r="V840" s="47"/>
      <c r="W840" s="47"/>
      <c r="X840" s="47"/>
      <c r="Y840" s="47"/>
      <c r="Z840" s="47"/>
      <c r="AA840" s="47"/>
      <c r="AB840" s="47"/>
      <c r="AC840" s="47"/>
      <c r="AD840" s="47"/>
      <c r="AE840" s="47"/>
      <c r="AF840" s="47"/>
      <c r="AG840" s="47"/>
      <c r="AH840" s="47"/>
      <c r="AI840" s="47"/>
    </row>
    <row r="841" spans="1:35">
      <c r="A841" s="47"/>
      <c r="B841" s="47"/>
      <c r="C841" s="47"/>
      <c r="D841" s="47"/>
      <c r="E841" s="47"/>
      <c r="F841" s="47"/>
      <c r="G841" s="47"/>
      <c r="H841" s="47"/>
      <c r="I841" s="47"/>
      <c r="J841" s="47"/>
      <c r="K841" s="47"/>
      <c r="L841" s="47"/>
      <c r="M841" s="47"/>
      <c r="N841" s="47"/>
      <c r="O841" s="47"/>
      <c r="P841" s="47"/>
      <c r="Q841" s="47"/>
      <c r="R841" s="47"/>
      <c r="S841" s="47"/>
      <c r="T841" s="47"/>
      <c r="U841" s="47"/>
      <c r="V841" s="47"/>
      <c r="W841" s="47"/>
      <c r="X841" s="47"/>
      <c r="Y841" s="47"/>
      <c r="Z841" s="47"/>
      <c r="AA841" s="47"/>
      <c r="AB841" s="47"/>
      <c r="AC841" s="47"/>
      <c r="AD841" s="47"/>
      <c r="AE841" s="47"/>
      <c r="AF841" s="47"/>
      <c r="AG841" s="47"/>
      <c r="AH841" s="47"/>
      <c r="AI841" s="47"/>
    </row>
    <row r="842" spans="1:35">
      <c r="A842" s="47"/>
      <c r="B842" s="47"/>
      <c r="C842" s="47"/>
      <c r="D842" s="47"/>
      <c r="E842" s="47"/>
      <c r="F842" s="47"/>
      <c r="G842" s="47"/>
      <c r="H842" s="47"/>
      <c r="I842" s="47"/>
      <c r="J842" s="47"/>
      <c r="K842" s="47"/>
      <c r="L842" s="47"/>
      <c r="M842" s="47"/>
      <c r="N842" s="47"/>
      <c r="O842" s="47"/>
      <c r="P842" s="47"/>
      <c r="Q842" s="47"/>
      <c r="R842" s="47"/>
      <c r="S842" s="47"/>
      <c r="T842" s="47"/>
      <c r="U842" s="47"/>
      <c r="V842" s="47"/>
      <c r="W842" s="47"/>
      <c r="X842" s="47"/>
      <c r="Y842" s="47"/>
      <c r="Z842" s="47"/>
      <c r="AA842" s="47"/>
      <c r="AB842" s="47"/>
      <c r="AC842" s="47"/>
      <c r="AD842" s="47"/>
      <c r="AE842" s="47"/>
      <c r="AF842" s="47"/>
      <c r="AG842" s="47"/>
      <c r="AH842" s="47"/>
      <c r="AI842" s="47"/>
    </row>
    <row r="843" spans="1:35">
      <c r="A843" s="47"/>
      <c r="B843" s="47"/>
      <c r="C843" s="47"/>
      <c r="D843" s="47"/>
      <c r="E843" s="47"/>
      <c r="F843" s="47"/>
      <c r="G843" s="47"/>
      <c r="H843" s="47"/>
      <c r="I843" s="47"/>
      <c r="J843" s="47"/>
      <c r="K843" s="47"/>
      <c r="L843" s="47"/>
      <c r="M843" s="47"/>
      <c r="N843" s="47"/>
      <c r="O843" s="47"/>
      <c r="P843" s="47"/>
      <c r="Q843" s="47"/>
      <c r="R843" s="47"/>
      <c r="S843" s="47"/>
      <c r="T843" s="47"/>
      <c r="U843" s="47"/>
      <c r="V843" s="47"/>
      <c r="W843" s="47"/>
      <c r="X843" s="47"/>
      <c r="Y843" s="47"/>
      <c r="Z843" s="47"/>
      <c r="AA843" s="47"/>
      <c r="AB843" s="47"/>
      <c r="AC843" s="47"/>
      <c r="AD843" s="47"/>
      <c r="AE843" s="47"/>
      <c r="AF843" s="47"/>
      <c r="AG843" s="47"/>
      <c r="AH843" s="47"/>
      <c r="AI843" s="47"/>
    </row>
    <row r="844" spans="1:35">
      <c r="A844" s="47"/>
      <c r="B844" s="47"/>
      <c r="C844" s="47"/>
      <c r="D844" s="47"/>
      <c r="E844" s="47"/>
      <c r="F844" s="47"/>
      <c r="G844" s="47"/>
      <c r="H844" s="47"/>
      <c r="I844" s="47"/>
      <c r="J844" s="47"/>
      <c r="K844" s="47"/>
      <c r="L844" s="47"/>
      <c r="M844" s="47"/>
      <c r="N844" s="47"/>
      <c r="O844" s="47"/>
      <c r="P844" s="47"/>
      <c r="Q844" s="47"/>
      <c r="R844" s="47"/>
      <c r="S844" s="47"/>
      <c r="T844" s="47"/>
      <c r="U844" s="47"/>
      <c r="V844" s="47"/>
      <c r="W844" s="47"/>
      <c r="X844" s="47"/>
      <c r="Y844" s="47"/>
      <c r="Z844" s="47"/>
      <c r="AA844" s="47"/>
      <c r="AB844" s="47"/>
      <c r="AC844" s="47"/>
      <c r="AD844" s="47"/>
      <c r="AE844" s="47"/>
      <c r="AF844" s="47"/>
      <c r="AG844" s="47"/>
      <c r="AH844" s="47"/>
      <c r="AI844" s="47"/>
    </row>
    <row r="845" spans="1:35">
      <c r="A845" s="47"/>
      <c r="B845" s="47"/>
      <c r="C845" s="47"/>
      <c r="D845" s="47"/>
      <c r="E845" s="47"/>
      <c r="F845" s="47"/>
      <c r="G845" s="47"/>
      <c r="H845" s="47"/>
      <c r="I845" s="47"/>
      <c r="J845" s="47"/>
      <c r="K845" s="47"/>
      <c r="L845" s="47"/>
      <c r="M845" s="47"/>
      <c r="N845" s="47"/>
      <c r="O845" s="47"/>
      <c r="P845" s="47"/>
      <c r="Q845" s="47"/>
      <c r="R845" s="47"/>
      <c r="S845" s="47"/>
      <c r="T845" s="47"/>
      <c r="U845" s="47"/>
      <c r="V845" s="47"/>
      <c r="W845" s="47"/>
      <c r="X845" s="47"/>
      <c r="Y845" s="47"/>
      <c r="Z845" s="47"/>
      <c r="AA845" s="47"/>
      <c r="AB845" s="47"/>
      <c r="AC845" s="47"/>
      <c r="AD845" s="47"/>
      <c r="AE845" s="47"/>
      <c r="AF845" s="47"/>
      <c r="AG845" s="47"/>
      <c r="AH845" s="47"/>
      <c r="AI845" s="47"/>
    </row>
    <row r="846" spans="1:35">
      <c r="A846" s="47"/>
      <c r="B846" s="47"/>
      <c r="C846" s="47"/>
      <c r="D846" s="47"/>
      <c r="E846" s="47"/>
      <c r="F846" s="47"/>
      <c r="G846" s="47"/>
      <c r="H846" s="47"/>
      <c r="I846" s="47"/>
      <c r="J846" s="47"/>
      <c r="K846" s="47"/>
      <c r="L846" s="47"/>
      <c r="M846" s="47"/>
      <c r="N846" s="47"/>
      <c r="O846" s="47"/>
      <c r="P846" s="47"/>
      <c r="Q846" s="47"/>
      <c r="R846" s="47"/>
      <c r="S846" s="47"/>
      <c r="T846" s="47"/>
      <c r="U846" s="47"/>
      <c r="V846" s="47"/>
      <c r="W846" s="47"/>
      <c r="X846" s="47"/>
      <c r="Y846" s="47"/>
      <c r="Z846" s="47"/>
      <c r="AA846" s="47"/>
      <c r="AB846" s="47"/>
      <c r="AC846" s="47"/>
      <c r="AD846" s="47"/>
      <c r="AE846" s="47"/>
      <c r="AF846" s="47"/>
      <c r="AG846" s="47"/>
      <c r="AH846" s="47"/>
      <c r="AI846" s="47"/>
    </row>
    <row r="847" spans="1:35">
      <c r="A847" s="47"/>
      <c r="B847" s="47"/>
      <c r="C847" s="47"/>
      <c r="D847" s="47"/>
      <c r="E847" s="47"/>
      <c r="F847" s="47"/>
      <c r="G847" s="47"/>
      <c r="H847" s="47"/>
      <c r="I847" s="47"/>
      <c r="J847" s="47"/>
      <c r="K847" s="47"/>
      <c r="L847" s="47"/>
      <c r="M847" s="47"/>
      <c r="N847" s="47"/>
      <c r="O847" s="47"/>
      <c r="P847" s="47"/>
      <c r="Q847" s="47"/>
      <c r="R847" s="47"/>
      <c r="S847" s="47"/>
      <c r="T847" s="47"/>
      <c r="U847" s="47"/>
      <c r="V847" s="47"/>
      <c r="W847" s="47"/>
      <c r="X847" s="47"/>
      <c r="Y847" s="47"/>
      <c r="Z847" s="47"/>
      <c r="AA847" s="47"/>
      <c r="AB847" s="47"/>
      <c r="AC847" s="47"/>
      <c r="AD847" s="47"/>
      <c r="AE847" s="47"/>
      <c r="AF847" s="47"/>
      <c r="AG847" s="47"/>
      <c r="AH847" s="47"/>
      <c r="AI847" s="47"/>
    </row>
    <row r="848" spans="1:35">
      <c r="A848" s="47"/>
      <c r="B848" s="47"/>
      <c r="C848" s="47"/>
      <c r="D848" s="47"/>
      <c r="E848" s="47"/>
      <c r="F848" s="47"/>
      <c r="G848" s="47"/>
      <c r="H848" s="47"/>
      <c r="I848" s="47"/>
      <c r="J848" s="47"/>
      <c r="K848" s="47"/>
      <c r="L848" s="47"/>
      <c r="M848" s="47"/>
      <c r="N848" s="47"/>
      <c r="O848" s="47"/>
      <c r="P848" s="47"/>
      <c r="Q848" s="47"/>
      <c r="R848" s="47"/>
      <c r="S848" s="47"/>
      <c r="T848" s="47"/>
      <c r="U848" s="47"/>
      <c r="V848" s="47"/>
      <c r="W848" s="47"/>
      <c r="X848" s="47"/>
      <c r="Y848" s="47"/>
      <c r="Z848" s="47"/>
      <c r="AA848" s="47"/>
      <c r="AB848" s="47"/>
      <c r="AC848" s="47"/>
      <c r="AD848" s="47"/>
      <c r="AE848" s="47"/>
      <c r="AF848" s="47"/>
      <c r="AG848" s="47"/>
      <c r="AH848" s="47"/>
      <c r="AI848" s="47"/>
    </row>
    <row r="849" spans="1:35">
      <c r="A849" s="47"/>
      <c r="B849" s="47"/>
      <c r="C849" s="47"/>
      <c r="D849" s="47"/>
      <c r="E849" s="47"/>
      <c r="F849" s="47"/>
      <c r="G849" s="47"/>
      <c r="H849" s="47"/>
      <c r="I849" s="47"/>
      <c r="J849" s="47"/>
      <c r="K849" s="47"/>
      <c r="L849" s="47"/>
      <c r="M849" s="47"/>
      <c r="N849" s="47"/>
      <c r="O849" s="47"/>
      <c r="P849" s="47"/>
      <c r="Q849" s="47"/>
      <c r="R849" s="47"/>
      <c r="S849" s="47"/>
      <c r="T849" s="47"/>
      <c r="U849" s="47"/>
      <c r="V849" s="47"/>
      <c r="W849" s="47"/>
      <c r="X849" s="47"/>
      <c r="Y849" s="47"/>
      <c r="Z849" s="47"/>
      <c r="AA849" s="47"/>
      <c r="AB849" s="47"/>
      <c r="AC849" s="47"/>
      <c r="AD849" s="47"/>
      <c r="AE849" s="47"/>
      <c r="AF849" s="47"/>
      <c r="AG849" s="47"/>
      <c r="AH849" s="47"/>
      <c r="AI849" s="47"/>
    </row>
    <row r="850" spans="1:35">
      <c r="A850" s="47"/>
      <c r="B850" s="47"/>
      <c r="C850" s="47"/>
      <c r="D850" s="47"/>
      <c r="E850" s="47"/>
      <c r="F850" s="47"/>
      <c r="G850" s="47"/>
      <c r="H850" s="47"/>
      <c r="I850" s="47"/>
      <c r="J850" s="47"/>
      <c r="K850" s="47"/>
      <c r="L850" s="47"/>
      <c r="M850" s="47"/>
      <c r="N850" s="47"/>
      <c r="O850" s="47"/>
      <c r="P850" s="47"/>
      <c r="Q850" s="47"/>
      <c r="R850" s="47"/>
      <c r="S850" s="47"/>
      <c r="T850" s="47"/>
      <c r="U850" s="47"/>
      <c r="V850" s="47"/>
      <c r="W850" s="47"/>
      <c r="X850" s="47"/>
      <c r="Y850" s="47"/>
      <c r="Z850" s="47"/>
      <c r="AA850" s="47"/>
      <c r="AB850" s="47"/>
      <c r="AC850" s="47"/>
      <c r="AD850" s="47"/>
      <c r="AE850" s="47"/>
      <c r="AF850" s="47"/>
      <c r="AG850" s="47"/>
      <c r="AH850" s="47"/>
      <c r="AI850" s="47"/>
    </row>
    <row r="851" spans="1:35">
      <c r="A851" s="47"/>
      <c r="B851" s="47"/>
      <c r="C851" s="47"/>
      <c r="D851" s="47"/>
      <c r="E851" s="47"/>
      <c r="F851" s="47"/>
      <c r="G851" s="47"/>
      <c r="H851" s="47"/>
      <c r="I851" s="47"/>
      <c r="J851" s="47"/>
      <c r="K851" s="47"/>
      <c r="L851" s="47"/>
      <c r="M851" s="47"/>
      <c r="N851" s="47"/>
      <c r="O851" s="47"/>
      <c r="P851" s="47"/>
      <c r="Q851" s="47"/>
      <c r="R851" s="47"/>
      <c r="S851" s="47"/>
      <c r="T851" s="47"/>
      <c r="U851" s="47"/>
      <c r="V851" s="47"/>
      <c r="W851" s="47"/>
      <c r="X851" s="47"/>
      <c r="Y851" s="47"/>
      <c r="Z851" s="47"/>
      <c r="AA851" s="47"/>
      <c r="AB851" s="47"/>
      <c r="AC851" s="47"/>
      <c r="AD851" s="47"/>
      <c r="AE851" s="47"/>
      <c r="AF851" s="47"/>
      <c r="AG851" s="47"/>
      <c r="AH851" s="47"/>
      <c r="AI851" s="47"/>
    </row>
    <row r="852" spans="1:35">
      <c r="A852" s="47"/>
      <c r="B852" s="47"/>
      <c r="C852" s="47"/>
      <c r="D852" s="47"/>
      <c r="E852" s="47"/>
      <c r="F852" s="47"/>
      <c r="G852" s="47"/>
      <c r="H852" s="47"/>
      <c r="I852" s="47"/>
      <c r="J852" s="47"/>
      <c r="K852" s="47"/>
      <c r="L852" s="47"/>
      <c r="M852" s="47"/>
      <c r="N852" s="47"/>
      <c r="O852" s="47"/>
      <c r="P852" s="47"/>
      <c r="Q852" s="47"/>
      <c r="R852" s="47"/>
      <c r="S852" s="47"/>
      <c r="T852" s="47"/>
      <c r="U852" s="47"/>
      <c r="V852" s="47"/>
      <c r="W852" s="47"/>
      <c r="X852" s="47"/>
      <c r="Y852" s="47"/>
      <c r="Z852" s="47"/>
      <c r="AA852" s="47"/>
      <c r="AB852" s="47"/>
      <c r="AC852" s="47"/>
      <c r="AD852" s="47"/>
      <c r="AE852" s="47"/>
      <c r="AF852" s="47"/>
      <c r="AG852" s="47"/>
      <c r="AH852" s="47"/>
      <c r="AI852" s="47"/>
    </row>
    <row r="853" spans="1:35">
      <c r="A853" s="47"/>
      <c r="B853" s="47"/>
      <c r="C853" s="47"/>
      <c r="D853" s="47"/>
      <c r="E853" s="47"/>
      <c r="F853" s="47"/>
      <c r="G853" s="47"/>
      <c r="H853" s="47"/>
      <c r="I853" s="47"/>
      <c r="J853" s="47"/>
      <c r="K853" s="47"/>
      <c r="L853" s="47"/>
      <c r="M853" s="47"/>
      <c r="N853" s="47"/>
      <c r="O853" s="47"/>
      <c r="P853" s="47"/>
      <c r="Q853" s="47"/>
      <c r="R853" s="47"/>
      <c r="S853" s="47"/>
      <c r="T853" s="47"/>
      <c r="U853" s="47"/>
      <c r="V853" s="47"/>
      <c r="W853" s="47"/>
      <c r="X853" s="47"/>
      <c r="Y853" s="47"/>
      <c r="Z853" s="47"/>
      <c r="AA853" s="47"/>
      <c r="AB853" s="47"/>
      <c r="AC853" s="47"/>
      <c r="AD853" s="47"/>
      <c r="AE853" s="47"/>
      <c r="AF853" s="47"/>
      <c r="AG853" s="47"/>
      <c r="AH853" s="47"/>
      <c r="AI853" s="47"/>
    </row>
    <row r="854" spans="1:35">
      <c r="A854" s="47"/>
      <c r="B854" s="47"/>
      <c r="C854" s="47"/>
      <c r="D854" s="47"/>
      <c r="E854" s="47"/>
      <c r="F854" s="47"/>
      <c r="G854" s="47"/>
      <c r="H854" s="47"/>
      <c r="I854" s="47"/>
      <c r="J854" s="47"/>
      <c r="K854" s="47"/>
      <c r="L854" s="47"/>
      <c r="M854" s="47"/>
      <c r="N854" s="47"/>
      <c r="O854" s="47"/>
      <c r="P854" s="47"/>
      <c r="Q854" s="47"/>
      <c r="R854" s="47"/>
      <c r="S854" s="47"/>
      <c r="T854" s="47"/>
      <c r="U854" s="47"/>
      <c r="V854" s="47"/>
      <c r="W854" s="47"/>
      <c r="X854" s="47"/>
      <c r="Y854" s="47"/>
      <c r="Z854" s="47"/>
      <c r="AA854" s="47"/>
      <c r="AB854" s="47"/>
      <c r="AC854" s="47"/>
      <c r="AD854" s="47"/>
      <c r="AE854" s="47"/>
      <c r="AF854" s="47"/>
      <c r="AG854" s="47"/>
      <c r="AH854" s="47"/>
      <c r="AI854" s="47"/>
    </row>
    <row r="855" spans="1:35">
      <c r="A855" s="47"/>
      <c r="B855" s="47"/>
      <c r="C855" s="47"/>
      <c r="D855" s="47"/>
      <c r="E855" s="47"/>
      <c r="F855" s="47"/>
      <c r="G855" s="47"/>
      <c r="H855" s="47"/>
      <c r="I855" s="47"/>
      <c r="J855" s="47"/>
      <c r="K855" s="47"/>
      <c r="L855" s="47"/>
      <c r="M855" s="47"/>
      <c r="N855" s="47"/>
      <c r="O855" s="47"/>
      <c r="P855" s="47"/>
      <c r="Q855" s="47"/>
      <c r="R855" s="47"/>
      <c r="S855" s="47"/>
      <c r="T855" s="47"/>
      <c r="U855" s="47"/>
      <c r="V855" s="47"/>
      <c r="W855" s="47"/>
      <c r="X855" s="47"/>
      <c r="Y855" s="47"/>
      <c r="Z855" s="47"/>
      <c r="AA855" s="47"/>
      <c r="AB855" s="47"/>
      <c r="AC855" s="47"/>
      <c r="AD855" s="47"/>
      <c r="AE855" s="47"/>
      <c r="AF855" s="47"/>
      <c r="AG855" s="47"/>
      <c r="AH855" s="47"/>
      <c r="AI855" s="47"/>
    </row>
    <row r="856" spans="1:35">
      <c r="A856" s="47"/>
      <c r="B856" s="47"/>
      <c r="C856" s="47"/>
      <c r="D856" s="47"/>
      <c r="E856" s="47"/>
      <c r="F856" s="47"/>
      <c r="G856" s="47"/>
      <c r="H856" s="47"/>
      <c r="I856" s="47"/>
      <c r="J856" s="47"/>
      <c r="K856" s="47"/>
      <c r="L856" s="47"/>
      <c r="M856" s="47"/>
      <c r="N856" s="47"/>
      <c r="O856" s="47"/>
      <c r="P856" s="47"/>
      <c r="Q856" s="47"/>
      <c r="R856" s="47"/>
      <c r="S856" s="47"/>
      <c r="T856" s="47"/>
      <c r="U856" s="47"/>
      <c r="V856" s="47"/>
      <c r="W856" s="47"/>
      <c r="X856" s="47"/>
      <c r="Y856" s="47"/>
      <c r="Z856" s="47"/>
      <c r="AA856" s="47"/>
      <c r="AB856" s="47"/>
      <c r="AC856" s="47"/>
      <c r="AD856" s="47"/>
      <c r="AE856" s="47"/>
      <c r="AF856" s="47"/>
      <c r="AG856" s="47"/>
      <c r="AH856" s="47"/>
      <c r="AI856" s="47"/>
    </row>
    <row r="857" spans="1:35">
      <c r="A857" s="47"/>
      <c r="B857" s="47"/>
      <c r="C857" s="47"/>
      <c r="D857" s="47"/>
      <c r="E857" s="47"/>
      <c r="F857" s="47"/>
      <c r="G857" s="47"/>
      <c r="H857" s="47"/>
      <c r="I857" s="47"/>
      <c r="J857" s="47"/>
      <c r="K857" s="47"/>
      <c r="L857" s="47"/>
      <c r="M857" s="47"/>
      <c r="N857" s="47"/>
      <c r="O857" s="47"/>
      <c r="P857" s="47"/>
      <c r="Q857" s="47"/>
      <c r="R857" s="47"/>
      <c r="S857" s="47"/>
      <c r="T857" s="47"/>
      <c r="U857" s="47"/>
      <c r="V857" s="47"/>
      <c r="W857" s="47"/>
      <c r="X857" s="47"/>
      <c r="Y857" s="47"/>
      <c r="Z857" s="47"/>
      <c r="AA857" s="47"/>
      <c r="AB857" s="47"/>
      <c r="AC857" s="47"/>
      <c r="AD857" s="47"/>
      <c r="AE857" s="47"/>
      <c r="AF857" s="47"/>
      <c r="AG857" s="47"/>
      <c r="AH857" s="47"/>
      <c r="AI857" s="47"/>
    </row>
    <row r="858" spans="1:35">
      <c r="A858" s="47"/>
      <c r="B858" s="47"/>
      <c r="C858" s="47"/>
      <c r="D858" s="47"/>
      <c r="E858" s="47"/>
      <c r="F858" s="47"/>
      <c r="G858" s="47"/>
      <c r="H858" s="47"/>
      <c r="I858" s="47"/>
      <c r="J858" s="47"/>
      <c r="K858" s="47"/>
      <c r="L858" s="47"/>
      <c r="M858" s="47"/>
      <c r="N858" s="47"/>
      <c r="O858" s="47"/>
      <c r="P858" s="47"/>
      <c r="Q858" s="47"/>
      <c r="R858" s="47"/>
      <c r="S858" s="47"/>
      <c r="T858" s="47"/>
      <c r="U858" s="47"/>
      <c r="V858" s="47"/>
      <c r="W858" s="47"/>
      <c r="X858" s="47"/>
      <c r="Y858" s="47"/>
      <c r="Z858" s="47"/>
      <c r="AA858" s="47"/>
      <c r="AB858" s="47"/>
      <c r="AC858" s="47"/>
      <c r="AD858" s="47"/>
      <c r="AE858" s="47"/>
      <c r="AF858" s="47"/>
      <c r="AG858" s="47"/>
      <c r="AH858" s="47"/>
      <c r="AI858" s="47"/>
    </row>
    <row r="859" spans="1:35">
      <c r="A859" s="47"/>
      <c r="B859" s="47"/>
      <c r="C859" s="47"/>
      <c r="D859" s="47"/>
      <c r="E859" s="47"/>
      <c r="F859" s="47"/>
      <c r="G859" s="47"/>
      <c r="H859" s="47"/>
      <c r="I859" s="47"/>
      <c r="J859" s="47"/>
      <c r="K859" s="47"/>
      <c r="L859" s="47"/>
      <c r="M859" s="47"/>
      <c r="N859" s="47"/>
      <c r="O859" s="47"/>
      <c r="P859" s="47"/>
      <c r="Q859" s="47"/>
      <c r="R859" s="47"/>
      <c r="S859" s="47"/>
      <c r="T859" s="47"/>
      <c r="U859" s="47"/>
      <c r="V859" s="47"/>
      <c r="W859" s="47"/>
      <c r="X859" s="47"/>
      <c r="Y859" s="47"/>
      <c r="Z859" s="47"/>
      <c r="AA859" s="47"/>
      <c r="AB859" s="47"/>
      <c r="AC859" s="47"/>
      <c r="AD859" s="47"/>
      <c r="AE859" s="47"/>
      <c r="AF859" s="47"/>
      <c r="AG859" s="47"/>
      <c r="AH859" s="47"/>
      <c r="AI859" s="47"/>
    </row>
    <row r="860" spans="1:35">
      <c r="A860" s="47"/>
      <c r="B860" s="47"/>
      <c r="C860" s="47"/>
      <c r="D860" s="47"/>
      <c r="E860" s="47"/>
      <c r="F860" s="47"/>
      <c r="G860" s="47"/>
      <c r="H860" s="47"/>
      <c r="I860" s="47"/>
      <c r="J860" s="47"/>
      <c r="K860" s="47"/>
      <c r="L860" s="47"/>
      <c r="M860" s="47"/>
      <c r="N860" s="47"/>
      <c r="O860" s="47"/>
      <c r="P860" s="47"/>
      <c r="Q860" s="47"/>
      <c r="R860" s="47"/>
      <c r="S860" s="47"/>
      <c r="T860" s="47"/>
      <c r="U860" s="47"/>
      <c r="V860" s="47"/>
      <c r="W860" s="47"/>
      <c r="X860" s="47"/>
      <c r="Y860" s="47"/>
      <c r="Z860" s="47"/>
      <c r="AA860" s="47"/>
      <c r="AB860" s="47"/>
      <c r="AC860" s="47"/>
      <c r="AD860" s="47"/>
      <c r="AE860" s="47"/>
      <c r="AF860" s="47"/>
      <c r="AG860" s="47"/>
      <c r="AH860" s="47"/>
      <c r="AI860" s="47"/>
    </row>
    <row r="861" spans="1:35">
      <c r="A861" s="47"/>
      <c r="B861" s="47"/>
      <c r="C861" s="47"/>
      <c r="D861" s="47"/>
      <c r="E861" s="47"/>
      <c r="F861" s="47"/>
      <c r="G861" s="47"/>
      <c r="H861" s="47"/>
      <c r="I861" s="47"/>
      <c r="J861" s="47"/>
      <c r="K861" s="47"/>
      <c r="L861" s="47"/>
      <c r="M861" s="47"/>
      <c r="N861" s="47"/>
      <c r="O861" s="47"/>
      <c r="P861" s="47"/>
      <c r="Q861" s="47"/>
      <c r="R861" s="47"/>
      <c r="S861" s="47"/>
      <c r="T861" s="47"/>
      <c r="U861" s="47"/>
      <c r="V861" s="47"/>
      <c r="W861" s="47"/>
      <c r="X861" s="47"/>
      <c r="Y861" s="47"/>
      <c r="Z861" s="47"/>
      <c r="AA861" s="47"/>
      <c r="AB861" s="47"/>
      <c r="AC861" s="47"/>
      <c r="AD861" s="47"/>
      <c r="AE861" s="47"/>
      <c r="AF861" s="47"/>
      <c r="AG861" s="47"/>
      <c r="AH861" s="47"/>
      <c r="AI861" s="47"/>
    </row>
    <row r="862" spans="1:35">
      <c r="A862" s="47"/>
      <c r="B862" s="47"/>
      <c r="C862" s="47"/>
      <c r="D862" s="47"/>
      <c r="E862" s="47"/>
      <c r="F862" s="47"/>
      <c r="G862" s="47"/>
      <c r="H862" s="47"/>
      <c r="I862" s="47"/>
      <c r="J862" s="47"/>
      <c r="K862" s="47"/>
      <c r="L862" s="47"/>
      <c r="M862" s="47"/>
      <c r="N862" s="47"/>
      <c r="O862" s="47"/>
      <c r="P862" s="47"/>
      <c r="Q862" s="47"/>
      <c r="R862" s="47"/>
      <c r="S862" s="47"/>
      <c r="T862" s="47"/>
      <c r="U862" s="47"/>
      <c r="V862" s="47"/>
      <c r="W862" s="47"/>
      <c r="X862" s="47"/>
      <c r="Y862" s="47"/>
      <c r="Z862" s="47"/>
      <c r="AA862" s="47"/>
      <c r="AB862" s="47"/>
      <c r="AC862" s="47"/>
      <c r="AD862" s="47"/>
      <c r="AE862" s="47"/>
      <c r="AF862" s="47"/>
      <c r="AG862" s="47"/>
      <c r="AH862" s="47"/>
      <c r="AI862" s="47"/>
    </row>
    <row r="863" spans="1:35">
      <c r="A863" s="47"/>
      <c r="B863" s="47"/>
      <c r="C863" s="47"/>
      <c r="D863" s="47"/>
      <c r="E863" s="47"/>
      <c r="F863" s="47"/>
      <c r="G863" s="47"/>
      <c r="H863" s="47"/>
      <c r="I863" s="47"/>
      <c r="J863" s="47"/>
      <c r="K863" s="47"/>
      <c r="L863" s="47"/>
      <c r="M863" s="47"/>
      <c r="N863" s="47"/>
      <c r="O863" s="47"/>
      <c r="P863" s="47"/>
      <c r="Q863" s="47"/>
      <c r="R863" s="47"/>
      <c r="S863" s="47"/>
      <c r="T863" s="47"/>
      <c r="U863" s="47"/>
      <c r="V863" s="47"/>
      <c r="W863" s="47"/>
      <c r="X863" s="47"/>
      <c r="Y863" s="47"/>
      <c r="Z863" s="47"/>
      <c r="AA863" s="47"/>
      <c r="AB863" s="47"/>
      <c r="AC863" s="47"/>
      <c r="AD863" s="47"/>
      <c r="AE863" s="47"/>
      <c r="AF863" s="47"/>
      <c r="AG863" s="47"/>
      <c r="AH863" s="47"/>
      <c r="AI863" s="47"/>
    </row>
    <row r="864" spans="1:35">
      <c r="A864" s="47"/>
      <c r="B864" s="47"/>
      <c r="C864" s="47"/>
      <c r="D864" s="47"/>
      <c r="E864" s="47"/>
      <c r="F864" s="47"/>
      <c r="G864" s="47"/>
      <c r="H864" s="47"/>
      <c r="I864" s="47"/>
      <c r="J864" s="47"/>
      <c r="K864" s="47"/>
      <c r="L864" s="47"/>
      <c r="M864" s="47"/>
      <c r="N864" s="47"/>
      <c r="O864" s="47"/>
      <c r="P864" s="47"/>
      <c r="Q864" s="47"/>
      <c r="R864" s="47"/>
      <c r="S864" s="47"/>
      <c r="T864" s="47"/>
      <c r="U864" s="47"/>
      <c r="V864" s="47"/>
      <c r="W864" s="47"/>
      <c r="X864" s="47"/>
      <c r="Y864" s="47"/>
      <c r="Z864" s="47"/>
      <c r="AA864" s="47"/>
      <c r="AB864" s="47"/>
      <c r="AC864" s="47"/>
      <c r="AD864" s="47"/>
      <c r="AE864" s="47"/>
      <c r="AF864" s="47"/>
      <c r="AG864" s="47"/>
      <c r="AH864" s="47"/>
      <c r="AI864" s="47"/>
    </row>
    <row r="865" spans="1:35">
      <c r="A865" s="47"/>
      <c r="B865" s="47"/>
      <c r="C865" s="47"/>
      <c r="D865" s="47"/>
      <c r="E865" s="47"/>
      <c r="F865" s="47"/>
      <c r="G865" s="47"/>
      <c r="H865" s="47"/>
      <c r="I865" s="47"/>
      <c r="J865" s="47"/>
      <c r="K865" s="47"/>
      <c r="L865" s="47"/>
      <c r="M865" s="47"/>
      <c r="N865" s="47"/>
      <c r="O865" s="47"/>
      <c r="P865" s="47"/>
      <c r="Q865" s="47"/>
      <c r="R865" s="47"/>
      <c r="S865" s="47"/>
      <c r="T865" s="47"/>
      <c r="U865" s="47"/>
      <c r="V865" s="47"/>
      <c r="W865" s="47"/>
      <c r="X865" s="47"/>
      <c r="Y865" s="47"/>
      <c r="Z865" s="47"/>
      <c r="AA865" s="47"/>
      <c r="AB865" s="47"/>
      <c r="AC865" s="47"/>
      <c r="AD865" s="47"/>
      <c r="AE865" s="47"/>
      <c r="AF865" s="47"/>
      <c r="AG865" s="47"/>
      <c r="AH865" s="47"/>
      <c r="AI865" s="47"/>
    </row>
    <row r="866" spans="1:35">
      <c r="A866" s="47"/>
      <c r="B866" s="47"/>
      <c r="C866" s="47"/>
      <c r="D866" s="47"/>
      <c r="E866" s="47"/>
      <c r="F866" s="47"/>
      <c r="G866" s="47"/>
      <c r="H866" s="47"/>
      <c r="I866" s="47"/>
      <c r="J866" s="47"/>
      <c r="K866" s="47"/>
      <c r="L866" s="47"/>
      <c r="M866" s="47"/>
      <c r="N866" s="47"/>
      <c r="O866" s="47"/>
      <c r="P866" s="47"/>
      <c r="Q866" s="47"/>
      <c r="R866" s="47"/>
      <c r="S866" s="47"/>
      <c r="T866" s="47"/>
      <c r="U866" s="47"/>
      <c r="V866" s="47"/>
      <c r="W866" s="47"/>
      <c r="X866" s="47"/>
      <c r="Y866" s="47"/>
      <c r="Z866" s="47"/>
      <c r="AA866" s="47"/>
      <c r="AB866" s="47"/>
      <c r="AC866" s="47"/>
      <c r="AD866" s="47"/>
      <c r="AE866" s="47"/>
      <c r="AF866" s="47"/>
      <c r="AG866" s="47"/>
      <c r="AH866" s="47"/>
      <c r="AI866" s="47"/>
    </row>
    <row r="867" spans="1:35">
      <c r="A867" s="47"/>
      <c r="B867" s="47"/>
      <c r="C867" s="47"/>
      <c r="D867" s="47"/>
      <c r="E867" s="47"/>
      <c r="F867" s="47"/>
      <c r="G867" s="47"/>
      <c r="H867" s="47"/>
      <c r="I867" s="47"/>
      <c r="J867" s="47"/>
      <c r="K867" s="47"/>
      <c r="L867" s="47"/>
      <c r="M867" s="47"/>
      <c r="N867" s="47"/>
      <c r="O867" s="47"/>
      <c r="P867" s="47"/>
      <c r="Q867" s="47"/>
      <c r="R867" s="47"/>
      <c r="S867" s="47"/>
      <c r="T867" s="47"/>
      <c r="U867" s="47"/>
      <c r="V867" s="47"/>
      <c r="W867" s="47"/>
      <c r="X867" s="47"/>
      <c r="Y867" s="47"/>
      <c r="Z867" s="47"/>
      <c r="AA867" s="47"/>
      <c r="AB867" s="47"/>
      <c r="AC867" s="47"/>
      <c r="AD867" s="47"/>
      <c r="AE867" s="47"/>
      <c r="AF867" s="47"/>
      <c r="AG867" s="47"/>
      <c r="AH867" s="47"/>
      <c r="AI867" s="47"/>
    </row>
    <row r="868" spans="1:35">
      <c r="A868" s="47"/>
      <c r="B868" s="47"/>
      <c r="C868" s="47"/>
      <c r="D868" s="47"/>
      <c r="E868" s="47"/>
      <c r="F868" s="47"/>
      <c r="G868" s="47"/>
      <c r="H868" s="47"/>
      <c r="I868" s="47"/>
      <c r="J868" s="47"/>
      <c r="K868" s="47"/>
      <c r="L868" s="47"/>
      <c r="M868" s="47"/>
      <c r="N868" s="47"/>
      <c r="O868" s="47"/>
      <c r="P868" s="47"/>
      <c r="Q868" s="47"/>
      <c r="R868" s="47"/>
      <c r="S868" s="47"/>
      <c r="T868" s="47"/>
      <c r="U868" s="47"/>
      <c r="V868" s="47"/>
      <c r="W868" s="47"/>
      <c r="X868" s="47"/>
      <c r="Y868" s="47"/>
      <c r="Z868" s="47"/>
      <c r="AA868" s="47"/>
      <c r="AB868" s="47"/>
      <c r="AC868" s="47"/>
      <c r="AD868" s="47"/>
      <c r="AE868" s="47"/>
      <c r="AF868" s="47"/>
      <c r="AG868" s="47"/>
      <c r="AH868" s="47"/>
      <c r="AI868" s="47"/>
    </row>
    <row r="869" spans="1:35">
      <c r="A869" s="47"/>
      <c r="B869" s="47"/>
      <c r="C869" s="47"/>
      <c r="D869" s="47"/>
      <c r="E869" s="47"/>
      <c r="F869" s="47"/>
      <c r="G869" s="47"/>
      <c r="H869" s="47"/>
      <c r="I869" s="47"/>
      <c r="J869" s="47"/>
      <c r="K869" s="47"/>
      <c r="L869" s="47"/>
      <c r="M869" s="47"/>
      <c r="N869" s="47"/>
      <c r="O869" s="47"/>
      <c r="P869" s="47"/>
      <c r="Q869" s="47"/>
      <c r="R869" s="47"/>
      <c r="S869" s="47"/>
      <c r="T869" s="47"/>
      <c r="U869" s="47"/>
      <c r="V869" s="47"/>
      <c r="W869" s="47"/>
      <c r="X869" s="47"/>
      <c r="Y869" s="47"/>
      <c r="Z869" s="47"/>
      <c r="AA869" s="47"/>
      <c r="AB869" s="47"/>
      <c r="AC869" s="47"/>
      <c r="AD869" s="47"/>
      <c r="AE869" s="47"/>
      <c r="AF869" s="47"/>
      <c r="AG869" s="47"/>
      <c r="AH869" s="47"/>
      <c r="AI869" s="47"/>
    </row>
    <row r="870" spans="1:35">
      <c r="A870" s="47"/>
      <c r="B870" s="47"/>
      <c r="C870" s="47"/>
      <c r="D870" s="47"/>
      <c r="E870" s="47"/>
      <c r="F870" s="47"/>
      <c r="G870" s="47"/>
      <c r="H870" s="47"/>
      <c r="I870" s="47"/>
      <c r="J870" s="47"/>
      <c r="K870" s="47"/>
      <c r="L870" s="47"/>
      <c r="M870" s="47"/>
      <c r="N870" s="47"/>
      <c r="O870" s="47"/>
      <c r="P870" s="47"/>
      <c r="Q870" s="47"/>
      <c r="R870" s="47"/>
      <c r="S870" s="47"/>
      <c r="T870" s="47"/>
      <c r="U870" s="47"/>
      <c r="V870" s="47"/>
      <c r="W870" s="47"/>
      <c r="X870" s="47"/>
      <c r="Y870" s="47"/>
      <c r="Z870" s="47"/>
      <c r="AA870" s="47"/>
      <c r="AB870" s="47"/>
      <c r="AC870" s="47"/>
      <c r="AD870" s="47"/>
      <c r="AE870" s="47"/>
      <c r="AF870" s="47"/>
      <c r="AG870" s="47"/>
      <c r="AH870" s="47"/>
      <c r="AI870" s="47"/>
    </row>
    <row r="871" spans="1:35">
      <c r="A871" s="47"/>
      <c r="B871" s="47"/>
      <c r="C871" s="47"/>
      <c r="D871" s="47"/>
      <c r="E871" s="47"/>
      <c r="F871" s="47"/>
      <c r="G871" s="47"/>
      <c r="H871" s="47"/>
      <c r="I871" s="47"/>
      <c r="J871" s="47"/>
      <c r="K871" s="47"/>
      <c r="L871" s="47"/>
      <c r="M871" s="47"/>
      <c r="N871" s="47"/>
      <c r="O871" s="47"/>
      <c r="P871" s="47"/>
      <c r="Q871" s="47"/>
      <c r="R871" s="47"/>
      <c r="S871" s="47"/>
      <c r="T871" s="47"/>
      <c r="U871" s="47"/>
      <c r="V871" s="47"/>
      <c r="W871" s="47"/>
      <c r="X871" s="47"/>
      <c r="Y871" s="47"/>
      <c r="Z871" s="47"/>
      <c r="AA871" s="47"/>
      <c r="AB871" s="47"/>
      <c r="AC871" s="47"/>
      <c r="AD871" s="47"/>
      <c r="AE871" s="47"/>
      <c r="AF871" s="47"/>
      <c r="AG871" s="47"/>
      <c r="AH871" s="47"/>
      <c r="AI871" s="47"/>
    </row>
    <row r="872" spans="1:35">
      <c r="A872" s="47"/>
      <c r="B872" s="47"/>
      <c r="C872" s="47"/>
      <c r="D872" s="47"/>
      <c r="E872" s="47"/>
      <c r="F872" s="47"/>
      <c r="G872" s="47"/>
      <c r="H872" s="47"/>
      <c r="I872" s="47"/>
      <c r="J872" s="47"/>
      <c r="K872" s="47"/>
      <c r="L872" s="47"/>
      <c r="M872" s="47"/>
      <c r="N872" s="47"/>
      <c r="O872" s="47"/>
      <c r="P872" s="47"/>
      <c r="Q872" s="47"/>
      <c r="R872" s="47"/>
      <c r="S872" s="47"/>
      <c r="T872" s="47"/>
      <c r="U872" s="47"/>
      <c r="V872" s="47"/>
      <c r="W872" s="47"/>
      <c r="X872" s="47"/>
      <c r="Y872" s="47"/>
      <c r="Z872" s="47"/>
      <c r="AA872" s="47"/>
      <c r="AB872" s="47"/>
      <c r="AC872" s="47"/>
      <c r="AD872" s="47"/>
      <c r="AE872" s="47"/>
      <c r="AF872" s="47"/>
      <c r="AG872" s="47"/>
      <c r="AH872" s="47"/>
      <c r="AI872" s="47"/>
    </row>
    <row r="873" spans="1:35">
      <c r="A873" s="47"/>
      <c r="B873" s="47"/>
      <c r="C873" s="47"/>
      <c r="D873" s="47"/>
      <c r="E873" s="47"/>
      <c r="F873" s="47"/>
      <c r="G873" s="47"/>
      <c r="H873" s="47"/>
      <c r="I873" s="47"/>
      <c r="J873" s="47"/>
      <c r="K873" s="47"/>
      <c r="L873" s="47"/>
      <c r="M873" s="47"/>
      <c r="N873" s="47"/>
      <c r="O873" s="47"/>
      <c r="P873" s="47"/>
      <c r="Q873" s="47"/>
      <c r="R873" s="47"/>
      <c r="S873" s="47"/>
      <c r="T873" s="47"/>
      <c r="U873" s="47"/>
      <c r="V873" s="47"/>
      <c r="W873" s="47"/>
      <c r="X873" s="47"/>
      <c r="Y873" s="47"/>
      <c r="Z873" s="47"/>
      <c r="AA873" s="47"/>
      <c r="AB873" s="47"/>
      <c r="AC873" s="47"/>
      <c r="AD873" s="47"/>
      <c r="AE873" s="47"/>
      <c r="AF873" s="47"/>
      <c r="AG873" s="47"/>
      <c r="AH873" s="47"/>
      <c r="AI873" s="47"/>
    </row>
    <row r="874" spans="1:35">
      <c r="A874" s="47"/>
      <c r="B874" s="47"/>
      <c r="C874" s="47"/>
      <c r="D874" s="47"/>
      <c r="E874" s="47"/>
      <c r="F874" s="47"/>
      <c r="G874" s="47"/>
      <c r="H874" s="47"/>
      <c r="I874" s="47"/>
      <c r="J874" s="47"/>
      <c r="K874" s="47"/>
      <c r="L874" s="47"/>
      <c r="M874" s="47"/>
      <c r="N874" s="47"/>
      <c r="O874" s="47"/>
      <c r="P874" s="47"/>
      <c r="Q874" s="47"/>
      <c r="R874" s="47"/>
      <c r="S874" s="47"/>
      <c r="T874" s="47"/>
      <c r="U874" s="47"/>
      <c r="V874" s="47"/>
      <c r="W874" s="47"/>
      <c r="X874" s="47"/>
      <c r="Y874" s="47"/>
      <c r="Z874" s="47"/>
      <c r="AA874" s="47"/>
      <c r="AB874" s="47"/>
      <c r="AC874" s="47"/>
      <c r="AD874" s="47"/>
      <c r="AE874" s="47"/>
      <c r="AF874" s="47"/>
      <c r="AG874" s="47"/>
      <c r="AH874" s="47"/>
      <c r="AI874" s="47"/>
    </row>
    <row r="875" spans="1:35">
      <c r="A875" s="47"/>
      <c r="B875" s="47"/>
      <c r="C875" s="47"/>
      <c r="D875" s="47"/>
      <c r="E875" s="47"/>
      <c r="F875" s="47"/>
      <c r="G875" s="47"/>
      <c r="H875" s="47"/>
      <c r="I875" s="47"/>
      <c r="J875" s="47"/>
      <c r="K875" s="47"/>
      <c r="L875" s="47"/>
      <c r="M875" s="47"/>
      <c r="N875" s="47"/>
      <c r="O875" s="47"/>
      <c r="P875" s="47"/>
      <c r="Q875" s="47"/>
      <c r="R875" s="47"/>
      <c r="S875" s="47"/>
      <c r="T875" s="47"/>
      <c r="U875" s="47"/>
      <c r="V875" s="47"/>
      <c r="W875" s="47"/>
      <c r="X875" s="47"/>
      <c r="Y875" s="47"/>
      <c r="Z875" s="47"/>
      <c r="AA875" s="47"/>
      <c r="AB875" s="47"/>
      <c r="AC875" s="47"/>
      <c r="AD875" s="47"/>
      <c r="AE875" s="47"/>
      <c r="AF875" s="47"/>
      <c r="AG875" s="47"/>
      <c r="AH875" s="47"/>
      <c r="AI875" s="47"/>
    </row>
    <row r="876" spans="1:35">
      <c r="A876" s="47"/>
      <c r="B876" s="47"/>
      <c r="C876" s="47"/>
      <c r="D876" s="47"/>
      <c r="E876" s="47"/>
      <c r="F876" s="47"/>
      <c r="G876" s="47"/>
      <c r="H876" s="47"/>
      <c r="I876" s="47"/>
      <c r="J876" s="47"/>
      <c r="K876" s="47"/>
      <c r="L876" s="47"/>
      <c r="M876" s="47"/>
      <c r="N876" s="47"/>
      <c r="O876" s="47"/>
      <c r="P876" s="47"/>
      <c r="Q876" s="47"/>
      <c r="R876" s="47"/>
      <c r="S876" s="47"/>
      <c r="T876" s="47"/>
      <c r="U876" s="47"/>
      <c r="V876" s="47"/>
      <c r="W876" s="47"/>
      <c r="X876" s="47"/>
      <c r="Y876" s="47"/>
      <c r="Z876" s="47"/>
      <c r="AA876" s="47"/>
      <c r="AB876" s="47"/>
      <c r="AC876" s="47"/>
      <c r="AD876" s="47"/>
      <c r="AE876" s="47"/>
      <c r="AF876" s="47"/>
      <c r="AG876" s="47"/>
      <c r="AH876" s="47"/>
      <c r="AI876" s="47"/>
    </row>
    <row r="877" spans="1:35">
      <c r="A877" s="47"/>
      <c r="B877" s="47"/>
      <c r="C877" s="47"/>
      <c r="D877" s="47"/>
      <c r="E877" s="47"/>
      <c r="F877" s="47"/>
      <c r="G877" s="47"/>
      <c r="H877" s="47"/>
      <c r="I877" s="47"/>
      <c r="J877" s="47"/>
      <c r="K877" s="47"/>
      <c r="L877" s="47"/>
      <c r="M877" s="47"/>
      <c r="N877" s="47"/>
      <c r="O877" s="47"/>
      <c r="P877" s="47"/>
      <c r="Q877" s="47"/>
      <c r="R877" s="47"/>
      <c r="S877" s="47"/>
      <c r="T877" s="47"/>
      <c r="U877" s="47"/>
      <c r="V877" s="47"/>
      <c r="W877" s="47"/>
      <c r="X877" s="47"/>
      <c r="Y877" s="47"/>
      <c r="Z877" s="47"/>
      <c r="AA877" s="47"/>
      <c r="AB877" s="47"/>
      <c r="AC877" s="47"/>
      <c r="AD877" s="47"/>
      <c r="AE877" s="47"/>
      <c r="AF877" s="47"/>
      <c r="AG877" s="47"/>
      <c r="AH877" s="47"/>
      <c r="AI877" s="47"/>
    </row>
    <row r="878" spans="1:35">
      <c r="A878" s="47"/>
      <c r="B878" s="47"/>
      <c r="C878" s="47"/>
      <c r="D878" s="47"/>
      <c r="E878" s="47"/>
      <c r="F878" s="47"/>
      <c r="G878" s="47"/>
      <c r="H878" s="47"/>
      <c r="I878" s="47"/>
      <c r="J878" s="47"/>
      <c r="K878" s="47"/>
      <c r="L878" s="47"/>
      <c r="M878" s="47"/>
      <c r="N878" s="47"/>
      <c r="O878" s="47"/>
      <c r="P878" s="47"/>
      <c r="Q878" s="47"/>
      <c r="R878" s="47"/>
      <c r="S878" s="47"/>
      <c r="T878" s="47"/>
      <c r="U878" s="47"/>
      <c r="V878" s="47"/>
      <c r="W878" s="47"/>
      <c r="X878" s="47"/>
      <c r="Y878" s="47"/>
      <c r="Z878" s="47"/>
      <c r="AA878" s="47"/>
      <c r="AB878" s="47"/>
      <c r="AC878" s="47"/>
      <c r="AD878" s="47"/>
      <c r="AE878" s="47"/>
      <c r="AF878" s="47"/>
      <c r="AG878" s="47"/>
      <c r="AH878" s="47"/>
      <c r="AI878" s="47"/>
    </row>
    <row r="879" spans="1:35">
      <c r="A879" s="47"/>
      <c r="B879" s="47"/>
      <c r="C879" s="47"/>
      <c r="D879" s="47"/>
      <c r="E879" s="47"/>
      <c r="F879" s="47"/>
      <c r="G879" s="47"/>
      <c r="H879" s="47"/>
      <c r="I879" s="47"/>
      <c r="J879" s="47"/>
      <c r="K879" s="47"/>
      <c r="L879" s="47"/>
      <c r="M879" s="47"/>
      <c r="N879" s="47"/>
      <c r="O879" s="47"/>
      <c r="P879" s="47"/>
      <c r="Q879" s="47"/>
      <c r="R879" s="47"/>
      <c r="S879" s="47"/>
      <c r="T879" s="47"/>
      <c r="U879" s="47"/>
      <c r="V879" s="47"/>
      <c r="W879" s="47"/>
      <c r="X879" s="47"/>
      <c r="Y879" s="47"/>
      <c r="Z879" s="47"/>
      <c r="AA879" s="47"/>
      <c r="AB879" s="47"/>
      <c r="AC879" s="47"/>
      <c r="AD879" s="47"/>
      <c r="AE879" s="47"/>
      <c r="AF879" s="47"/>
      <c r="AG879" s="47"/>
      <c r="AH879" s="47"/>
      <c r="AI879" s="47"/>
    </row>
    <row r="880" spans="1:35">
      <c r="A880" s="47"/>
      <c r="B880" s="47"/>
      <c r="C880" s="47"/>
      <c r="D880" s="47"/>
      <c r="E880" s="47"/>
      <c r="F880" s="47"/>
      <c r="G880" s="47"/>
      <c r="H880" s="47"/>
      <c r="I880" s="47"/>
      <c r="J880" s="47"/>
      <c r="K880" s="47"/>
      <c r="L880" s="47"/>
      <c r="M880" s="47"/>
      <c r="N880" s="47"/>
      <c r="O880" s="47"/>
      <c r="P880" s="47"/>
      <c r="Q880" s="47"/>
      <c r="R880" s="47"/>
      <c r="S880" s="47"/>
      <c r="T880" s="47"/>
      <c r="U880" s="47"/>
      <c r="V880" s="47"/>
      <c r="W880" s="47"/>
      <c r="X880" s="47"/>
      <c r="Y880" s="47"/>
      <c r="Z880" s="47"/>
      <c r="AA880" s="47"/>
      <c r="AB880" s="47"/>
      <c r="AC880" s="47"/>
      <c r="AD880" s="47"/>
      <c r="AE880" s="47"/>
      <c r="AF880" s="47"/>
      <c r="AG880" s="47"/>
      <c r="AH880" s="47"/>
      <c r="AI880" s="47"/>
    </row>
    <row r="881" spans="1:35">
      <c r="A881" s="47"/>
      <c r="B881" s="47"/>
      <c r="C881" s="47"/>
      <c r="D881" s="47"/>
      <c r="E881" s="47"/>
      <c r="F881" s="47"/>
      <c r="G881" s="47"/>
      <c r="H881" s="47"/>
      <c r="I881" s="47"/>
      <c r="J881" s="47"/>
      <c r="K881" s="47"/>
      <c r="L881" s="47"/>
      <c r="M881" s="47"/>
      <c r="N881" s="47"/>
      <c r="O881" s="47"/>
      <c r="P881" s="47"/>
      <c r="Q881" s="47"/>
      <c r="R881" s="47"/>
      <c r="S881" s="47"/>
      <c r="T881" s="47"/>
      <c r="U881" s="47"/>
      <c r="V881" s="47"/>
      <c r="W881" s="47"/>
      <c r="X881" s="47"/>
      <c r="Y881" s="47"/>
      <c r="Z881" s="47"/>
      <c r="AA881" s="47"/>
      <c r="AB881" s="47"/>
      <c r="AC881" s="47"/>
      <c r="AD881" s="47"/>
      <c r="AE881" s="47"/>
      <c r="AF881" s="47"/>
      <c r="AG881" s="47"/>
      <c r="AH881" s="47"/>
      <c r="AI881" s="47"/>
    </row>
    <row r="882" spans="1:35">
      <c r="A882" s="47"/>
      <c r="B882" s="47"/>
      <c r="C882" s="47"/>
      <c r="D882" s="47"/>
      <c r="E882" s="47"/>
      <c r="F882" s="47"/>
      <c r="G882" s="47"/>
      <c r="H882" s="47"/>
      <c r="I882" s="47"/>
      <c r="J882" s="47"/>
      <c r="K882" s="47"/>
      <c r="L882" s="47"/>
      <c r="M882" s="47"/>
      <c r="N882" s="47"/>
      <c r="O882" s="47"/>
      <c r="P882" s="47"/>
      <c r="Q882" s="47"/>
      <c r="R882" s="47"/>
      <c r="S882" s="47"/>
      <c r="T882" s="47"/>
      <c r="U882" s="47"/>
      <c r="V882" s="47"/>
      <c r="W882" s="47"/>
      <c r="X882" s="47"/>
      <c r="Y882" s="47"/>
      <c r="Z882" s="47"/>
      <c r="AA882" s="47"/>
      <c r="AB882" s="47"/>
      <c r="AC882" s="47"/>
      <c r="AD882" s="47"/>
      <c r="AE882" s="47"/>
      <c r="AF882" s="47"/>
      <c r="AG882" s="47"/>
      <c r="AH882" s="47"/>
      <c r="AI882" s="47"/>
    </row>
    <row r="883" spans="1:35">
      <c r="A883" s="47"/>
      <c r="B883" s="47"/>
      <c r="C883" s="47"/>
      <c r="D883" s="47"/>
      <c r="E883" s="47"/>
      <c r="F883" s="47"/>
      <c r="G883" s="47"/>
      <c r="H883" s="47"/>
      <c r="I883" s="47"/>
      <c r="J883" s="47"/>
      <c r="K883" s="47"/>
      <c r="L883" s="47"/>
      <c r="M883" s="47"/>
      <c r="N883" s="47"/>
      <c r="O883" s="47"/>
      <c r="P883" s="47"/>
      <c r="Q883" s="47"/>
      <c r="R883" s="47"/>
      <c r="S883" s="47"/>
      <c r="T883" s="47"/>
      <c r="U883" s="47"/>
      <c r="V883" s="47"/>
      <c r="W883" s="47"/>
      <c r="X883" s="47"/>
      <c r="Y883" s="47"/>
      <c r="Z883" s="47"/>
      <c r="AA883" s="47"/>
      <c r="AB883" s="47"/>
      <c r="AC883" s="47"/>
      <c r="AD883" s="47"/>
      <c r="AE883" s="47"/>
      <c r="AF883" s="47"/>
      <c r="AG883" s="47"/>
      <c r="AH883" s="47"/>
      <c r="AI883" s="47"/>
    </row>
    <row r="884" spans="1:35">
      <c r="A884" s="47"/>
      <c r="B884" s="47"/>
      <c r="C884" s="47"/>
      <c r="D884" s="47"/>
      <c r="E884" s="47"/>
      <c r="F884" s="47"/>
      <c r="G884" s="47"/>
      <c r="H884" s="47"/>
      <c r="I884" s="47"/>
      <c r="J884" s="47"/>
      <c r="K884" s="47"/>
      <c r="L884" s="47"/>
      <c r="M884" s="47"/>
      <c r="N884" s="47"/>
      <c r="O884" s="47"/>
      <c r="P884" s="47"/>
      <c r="Q884" s="47"/>
      <c r="R884" s="47"/>
      <c r="S884" s="47"/>
      <c r="T884" s="47"/>
      <c r="U884" s="47"/>
      <c r="V884" s="47"/>
      <c r="W884" s="47"/>
      <c r="X884" s="47"/>
      <c r="Y884" s="47"/>
      <c r="Z884" s="47"/>
      <c r="AA884" s="47"/>
      <c r="AB884" s="47"/>
      <c r="AC884" s="47"/>
      <c r="AD884" s="47"/>
      <c r="AE884" s="47"/>
      <c r="AF884" s="47"/>
      <c r="AG884" s="47"/>
      <c r="AH884" s="47"/>
      <c r="AI884" s="47"/>
    </row>
    <row r="885" spans="1:35">
      <c r="A885" s="47"/>
      <c r="B885" s="47"/>
      <c r="C885" s="47"/>
      <c r="D885" s="47"/>
      <c r="E885" s="47"/>
      <c r="F885" s="47"/>
      <c r="G885" s="47"/>
      <c r="H885" s="47"/>
      <c r="I885" s="47"/>
      <c r="J885" s="47"/>
      <c r="K885" s="47"/>
      <c r="L885" s="47"/>
      <c r="M885" s="47"/>
      <c r="N885" s="47"/>
      <c r="O885" s="47"/>
      <c r="P885" s="47"/>
      <c r="Q885" s="47"/>
      <c r="R885" s="47"/>
      <c r="S885" s="47"/>
      <c r="T885" s="47"/>
      <c r="U885" s="47"/>
      <c r="V885" s="47"/>
      <c r="W885" s="47"/>
      <c r="X885" s="47"/>
      <c r="Y885" s="47"/>
      <c r="Z885" s="47"/>
      <c r="AA885" s="47"/>
      <c r="AB885" s="47"/>
      <c r="AC885" s="47"/>
      <c r="AD885" s="47"/>
      <c r="AE885" s="47"/>
      <c r="AF885" s="47"/>
      <c r="AG885" s="47"/>
      <c r="AH885" s="47"/>
      <c r="AI885" s="47"/>
    </row>
    <row r="886" spans="1:35">
      <c r="A886" s="47"/>
      <c r="B886" s="47"/>
      <c r="C886" s="47"/>
      <c r="D886" s="47"/>
      <c r="E886" s="47"/>
      <c r="F886" s="47"/>
      <c r="G886" s="47"/>
      <c r="H886" s="47"/>
      <c r="I886" s="47"/>
      <c r="J886" s="47"/>
      <c r="K886" s="47"/>
      <c r="L886" s="47"/>
      <c r="M886" s="47"/>
      <c r="N886" s="47"/>
      <c r="O886" s="47"/>
      <c r="P886" s="47"/>
      <c r="Q886" s="47"/>
      <c r="R886" s="47"/>
      <c r="S886" s="47"/>
      <c r="T886" s="47"/>
      <c r="U886" s="47"/>
      <c r="V886" s="47"/>
      <c r="W886" s="47"/>
      <c r="X886" s="47"/>
      <c r="Y886" s="47"/>
      <c r="Z886" s="47"/>
      <c r="AA886" s="47"/>
      <c r="AB886" s="47"/>
      <c r="AC886" s="47"/>
      <c r="AD886" s="47"/>
      <c r="AE886" s="47"/>
      <c r="AF886" s="47"/>
      <c r="AG886" s="47"/>
      <c r="AH886" s="47"/>
      <c r="AI886" s="47"/>
    </row>
    <row r="887" spans="1:35">
      <c r="A887" s="47"/>
      <c r="B887" s="47"/>
      <c r="C887" s="47"/>
      <c r="D887" s="47"/>
      <c r="E887" s="47"/>
      <c r="F887" s="47"/>
      <c r="G887" s="47"/>
      <c r="H887" s="47"/>
      <c r="I887" s="47"/>
      <c r="J887" s="47"/>
      <c r="K887" s="47"/>
      <c r="L887" s="47"/>
      <c r="M887" s="47"/>
      <c r="N887" s="47"/>
      <c r="O887" s="47"/>
      <c r="P887" s="47"/>
      <c r="Q887" s="47"/>
      <c r="R887" s="47"/>
      <c r="S887" s="47"/>
      <c r="T887" s="47"/>
      <c r="U887" s="47"/>
      <c r="V887" s="47"/>
      <c r="W887" s="47"/>
      <c r="X887" s="47"/>
      <c r="Y887" s="47"/>
      <c r="Z887" s="47"/>
      <c r="AA887" s="47"/>
      <c r="AB887" s="47"/>
      <c r="AC887" s="47"/>
      <c r="AD887" s="47"/>
      <c r="AE887" s="47"/>
      <c r="AF887" s="47"/>
      <c r="AG887" s="47"/>
      <c r="AH887" s="47"/>
      <c r="AI887" s="47"/>
    </row>
    <row r="888" spans="1:35">
      <c r="A888" s="47"/>
      <c r="B888" s="47"/>
      <c r="C888" s="47"/>
      <c r="D888" s="47"/>
      <c r="E888" s="47"/>
      <c r="F888" s="47"/>
      <c r="G888" s="47"/>
      <c r="H888" s="47"/>
      <c r="I888" s="47"/>
      <c r="J888" s="47"/>
      <c r="K888" s="47"/>
      <c r="L888" s="47"/>
      <c r="M888" s="47"/>
      <c r="N888" s="47"/>
      <c r="O888" s="47"/>
      <c r="P888" s="47"/>
      <c r="Q888" s="47"/>
      <c r="R888" s="47"/>
      <c r="S888" s="47"/>
      <c r="T888" s="47"/>
      <c r="U888" s="47"/>
      <c r="V888" s="47"/>
      <c r="W888" s="47"/>
      <c r="X888" s="47"/>
      <c r="Y888" s="47"/>
      <c r="Z888" s="47"/>
      <c r="AA888" s="47"/>
      <c r="AB888" s="47"/>
      <c r="AC888" s="47"/>
      <c r="AD888" s="47"/>
      <c r="AE888" s="47"/>
      <c r="AF888" s="47"/>
      <c r="AG888" s="47"/>
      <c r="AH888" s="47"/>
      <c r="AI888" s="47"/>
    </row>
    <row r="889" spans="1:35">
      <c r="A889" s="47"/>
      <c r="B889" s="47"/>
      <c r="C889" s="47"/>
      <c r="D889" s="47"/>
      <c r="E889" s="47"/>
      <c r="F889" s="47"/>
      <c r="G889" s="47"/>
      <c r="H889" s="47"/>
      <c r="I889" s="47"/>
      <c r="J889" s="47"/>
      <c r="K889" s="47"/>
      <c r="L889" s="47"/>
      <c r="M889" s="47"/>
      <c r="N889" s="47"/>
      <c r="O889" s="47"/>
      <c r="P889" s="47"/>
      <c r="Q889" s="47"/>
      <c r="R889" s="47"/>
      <c r="S889" s="47"/>
      <c r="T889" s="47"/>
      <c r="U889" s="47"/>
      <c r="V889" s="47"/>
      <c r="W889" s="47"/>
      <c r="X889" s="47"/>
      <c r="Y889" s="47"/>
      <c r="Z889" s="47"/>
      <c r="AA889" s="47"/>
      <c r="AB889" s="47"/>
      <c r="AC889" s="47"/>
      <c r="AD889" s="47"/>
      <c r="AE889" s="47"/>
      <c r="AF889" s="47"/>
      <c r="AG889" s="47"/>
      <c r="AH889" s="47"/>
      <c r="AI889" s="47"/>
    </row>
    <row r="890" spans="1:35">
      <c r="A890" s="47"/>
      <c r="B890" s="47"/>
      <c r="C890" s="47"/>
      <c r="D890" s="47"/>
      <c r="E890" s="47"/>
      <c r="F890" s="47"/>
      <c r="G890" s="47"/>
      <c r="H890" s="47"/>
      <c r="I890" s="47"/>
      <c r="J890" s="47"/>
      <c r="K890" s="47"/>
      <c r="L890" s="47"/>
      <c r="M890" s="47"/>
      <c r="N890" s="47"/>
      <c r="O890" s="47"/>
      <c r="P890" s="47"/>
      <c r="Q890" s="47"/>
      <c r="R890" s="47"/>
      <c r="S890" s="47"/>
      <c r="T890" s="47"/>
      <c r="U890" s="47"/>
      <c r="V890" s="47"/>
      <c r="W890" s="47"/>
      <c r="X890" s="47"/>
      <c r="Y890" s="47"/>
      <c r="Z890" s="47"/>
      <c r="AA890" s="47"/>
      <c r="AB890" s="47"/>
      <c r="AC890" s="47"/>
      <c r="AD890" s="47"/>
      <c r="AE890" s="47"/>
      <c r="AF890" s="47"/>
      <c r="AG890" s="47"/>
      <c r="AH890" s="47"/>
      <c r="AI890" s="47"/>
    </row>
    <row r="891" spans="1:35">
      <c r="A891" s="47"/>
      <c r="B891" s="47"/>
      <c r="C891" s="47"/>
      <c r="D891" s="47"/>
      <c r="E891" s="47"/>
      <c r="F891" s="47"/>
      <c r="G891" s="47"/>
      <c r="H891" s="47"/>
      <c r="I891" s="47"/>
      <c r="J891" s="47"/>
      <c r="K891" s="47"/>
      <c r="L891" s="47"/>
      <c r="M891" s="47"/>
      <c r="N891" s="47"/>
      <c r="O891" s="47"/>
      <c r="P891" s="47"/>
      <c r="Q891" s="47"/>
      <c r="R891" s="47"/>
      <c r="S891" s="47"/>
      <c r="T891" s="47"/>
      <c r="U891" s="47"/>
      <c r="V891" s="47"/>
      <c r="W891" s="47"/>
      <c r="X891" s="47"/>
      <c r="Y891" s="47"/>
      <c r="Z891" s="47"/>
      <c r="AA891" s="47"/>
      <c r="AB891" s="47"/>
      <c r="AC891" s="47"/>
      <c r="AD891" s="47"/>
      <c r="AE891" s="47"/>
      <c r="AF891" s="47"/>
      <c r="AG891" s="47"/>
      <c r="AH891" s="47"/>
      <c r="AI891" s="47"/>
    </row>
    <row r="892" spans="1:35">
      <c r="A892" s="47"/>
      <c r="B892" s="47"/>
      <c r="C892" s="47"/>
      <c r="D892" s="47"/>
      <c r="E892" s="47"/>
      <c r="F892" s="47"/>
      <c r="G892" s="47"/>
      <c r="H892" s="47"/>
      <c r="I892" s="47"/>
      <c r="J892" s="47"/>
      <c r="K892" s="47"/>
      <c r="L892" s="47"/>
      <c r="M892" s="47"/>
      <c r="N892" s="47"/>
      <c r="O892" s="47"/>
      <c r="P892" s="47"/>
      <c r="Q892" s="47"/>
      <c r="R892" s="47"/>
      <c r="S892" s="47"/>
      <c r="T892" s="47"/>
      <c r="U892" s="47"/>
      <c r="V892" s="47"/>
      <c r="W892" s="47"/>
      <c r="X892" s="47"/>
      <c r="Y892" s="47"/>
      <c r="Z892" s="47"/>
      <c r="AA892" s="47"/>
      <c r="AB892" s="47"/>
      <c r="AC892" s="47"/>
      <c r="AD892" s="47"/>
      <c r="AE892" s="47"/>
      <c r="AF892" s="47"/>
      <c r="AG892" s="47"/>
      <c r="AH892" s="47"/>
      <c r="AI892" s="47"/>
    </row>
    <row r="893" spans="1:35">
      <c r="A893" s="47"/>
      <c r="B893" s="47"/>
      <c r="C893" s="47"/>
      <c r="D893" s="47"/>
      <c r="E893" s="47"/>
      <c r="F893" s="47"/>
      <c r="G893" s="47"/>
      <c r="H893" s="47"/>
      <c r="I893" s="47"/>
      <c r="J893" s="47"/>
      <c r="K893" s="47"/>
      <c r="L893" s="47"/>
      <c r="M893" s="47"/>
      <c r="N893" s="47"/>
      <c r="O893" s="47"/>
      <c r="P893" s="47"/>
      <c r="Q893" s="47"/>
      <c r="R893" s="47"/>
      <c r="S893" s="47"/>
      <c r="T893" s="47"/>
      <c r="U893" s="47"/>
      <c r="V893" s="47"/>
      <c r="W893" s="47"/>
      <c r="X893" s="47"/>
      <c r="Y893" s="47"/>
      <c r="Z893" s="47"/>
      <c r="AA893" s="47"/>
      <c r="AB893" s="47"/>
      <c r="AC893" s="47"/>
      <c r="AD893" s="47"/>
      <c r="AE893" s="47"/>
      <c r="AF893" s="47"/>
      <c r="AG893" s="47"/>
      <c r="AH893" s="47"/>
      <c r="AI893" s="47"/>
    </row>
    <row r="894" spans="1:35">
      <c r="A894" s="47"/>
      <c r="B894" s="47"/>
      <c r="C894" s="47"/>
      <c r="D894" s="47"/>
      <c r="E894" s="47"/>
      <c r="F894" s="47"/>
      <c r="G894" s="47"/>
      <c r="H894" s="47"/>
      <c r="I894" s="47"/>
      <c r="J894" s="47"/>
      <c r="K894" s="47"/>
      <c r="L894" s="47"/>
      <c r="M894" s="47"/>
      <c r="N894" s="47"/>
      <c r="O894" s="47"/>
      <c r="P894" s="47"/>
      <c r="Q894" s="47"/>
      <c r="R894" s="47"/>
      <c r="S894" s="47"/>
      <c r="T894" s="47"/>
      <c r="U894" s="47"/>
      <c r="V894" s="47"/>
      <c r="W894" s="47"/>
      <c r="X894" s="47"/>
      <c r="Y894" s="47"/>
      <c r="Z894" s="47"/>
      <c r="AA894" s="47"/>
      <c r="AB894" s="47"/>
      <c r="AC894" s="47"/>
      <c r="AD894" s="47"/>
      <c r="AE894" s="47"/>
      <c r="AF894" s="47"/>
      <c r="AG894" s="47"/>
      <c r="AH894" s="47"/>
      <c r="AI894" s="47"/>
    </row>
    <row r="895" spans="1:35">
      <c r="A895" s="47"/>
      <c r="B895" s="47"/>
      <c r="C895" s="47"/>
      <c r="D895" s="47"/>
      <c r="E895" s="47"/>
      <c r="F895" s="47"/>
      <c r="G895" s="47"/>
      <c r="H895" s="47"/>
      <c r="I895" s="47"/>
      <c r="J895" s="47"/>
      <c r="K895" s="47"/>
      <c r="L895" s="47"/>
      <c r="M895" s="47"/>
      <c r="N895" s="47"/>
      <c r="O895" s="47"/>
      <c r="P895" s="47"/>
      <c r="Q895" s="47"/>
      <c r="R895" s="47"/>
      <c r="S895" s="47"/>
      <c r="T895" s="47"/>
      <c r="U895" s="47"/>
      <c r="V895" s="47"/>
      <c r="W895" s="47"/>
      <c r="X895" s="47"/>
      <c r="Y895" s="47"/>
      <c r="Z895" s="47"/>
      <c r="AA895" s="47"/>
      <c r="AB895" s="47"/>
      <c r="AC895" s="47"/>
      <c r="AD895" s="47"/>
      <c r="AE895" s="47"/>
      <c r="AF895" s="47"/>
      <c r="AG895" s="47"/>
      <c r="AH895" s="47"/>
      <c r="AI895" s="47"/>
    </row>
    <row r="896" spans="1:35">
      <c r="A896" s="47"/>
      <c r="B896" s="47"/>
      <c r="C896" s="47"/>
      <c r="D896" s="47"/>
      <c r="E896" s="47"/>
      <c r="F896" s="47"/>
      <c r="G896" s="47"/>
      <c r="H896" s="47"/>
      <c r="I896" s="47"/>
      <c r="J896" s="47"/>
      <c r="K896" s="47"/>
      <c r="L896" s="47"/>
      <c r="M896" s="47"/>
      <c r="N896" s="47"/>
      <c r="O896" s="47"/>
      <c r="P896" s="47"/>
      <c r="Q896" s="47"/>
      <c r="R896" s="47"/>
      <c r="S896" s="47"/>
      <c r="T896" s="47"/>
      <c r="U896" s="47"/>
      <c r="V896" s="47"/>
      <c r="W896" s="47"/>
      <c r="X896" s="47"/>
      <c r="Y896" s="47"/>
      <c r="Z896" s="47"/>
      <c r="AA896" s="47"/>
      <c r="AB896" s="47"/>
      <c r="AC896" s="47"/>
      <c r="AD896" s="47"/>
      <c r="AE896" s="47"/>
      <c r="AF896" s="47"/>
      <c r="AG896" s="47"/>
      <c r="AH896" s="47"/>
      <c r="AI896" s="47"/>
    </row>
    <row r="897" spans="1:35">
      <c r="A897" s="47"/>
      <c r="B897" s="47"/>
      <c r="C897" s="47"/>
      <c r="D897" s="47"/>
      <c r="E897" s="47"/>
      <c r="F897" s="47"/>
      <c r="G897" s="47"/>
      <c r="H897" s="47"/>
      <c r="I897" s="47"/>
      <c r="J897" s="47"/>
      <c r="K897" s="47"/>
      <c r="L897" s="47"/>
      <c r="M897" s="47"/>
      <c r="N897" s="47"/>
      <c r="O897" s="47"/>
      <c r="P897" s="47"/>
      <c r="Q897" s="47"/>
      <c r="R897" s="47"/>
      <c r="S897" s="47"/>
      <c r="T897" s="47"/>
      <c r="U897" s="47"/>
      <c r="V897" s="47"/>
      <c r="W897" s="47"/>
      <c r="X897" s="47"/>
      <c r="Y897" s="47"/>
      <c r="Z897" s="47"/>
      <c r="AA897" s="47"/>
      <c r="AB897" s="47"/>
      <c r="AC897" s="47"/>
      <c r="AD897" s="47"/>
      <c r="AE897" s="47"/>
      <c r="AF897" s="47"/>
      <c r="AG897" s="47"/>
      <c r="AH897" s="47"/>
      <c r="AI897" s="47"/>
    </row>
    <row r="898" spans="1:35">
      <c r="A898" s="47"/>
      <c r="B898" s="47"/>
      <c r="C898" s="47"/>
      <c r="D898" s="47"/>
      <c r="E898" s="47"/>
      <c r="F898" s="47"/>
      <c r="G898" s="47"/>
      <c r="H898" s="47"/>
      <c r="I898" s="47"/>
      <c r="J898" s="47"/>
      <c r="K898" s="47"/>
      <c r="L898" s="47"/>
      <c r="M898" s="47"/>
      <c r="N898" s="47"/>
      <c r="O898" s="47"/>
      <c r="P898" s="47"/>
      <c r="Q898" s="47"/>
      <c r="R898" s="47"/>
      <c r="S898" s="47"/>
      <c r="T898" s="47"/>
      <c r="U898" s="47"/>
      <c r="V898" s="47"/>
      <c r="W898" s="47"/>
      <c r="X898" s="47"/>
      <c r="Y898" s="47"/>
      <c r="Z898" s="47"/>
      <c r="AA898" s="47"/>
      <c r="AB898" s="47"/>
      <c r="AC898" s="47"/>
      <c r="AD898" s="47"/>
      <c r="AE898" s="47"/>
      <c r="AF898" s="47"/>
      <c r="AG898" s="47"/>
      <c r="AH898" s="47"/>
      <c r="AI898" s="47"/>
    </row>
    <row r="899" spans="1:35">
      <c r="A899" s="47"/>
      <c r="B899" s="47"/>
      <c r="C899" s="47"/>
      <c r="D899" s="47"/>
      <c r="E899" s="47"/>
      <c r="F899" s="47"/>
      <c r="G899" s="47"/>
      <c r="H899" s="47"/>
      <c r="I899" s="47"/>
      <c r="J899" s="47"/>
      <c r="K899" s="47"/>
      <c r="L899" s="47"/>
      <c r="M899" s="47"/>
      <c r="N899" s="47"/>
      <c r="O899" s="47"/>
      <c r="P899" s="47"/>
      <c r="Q899" s="47"/>
      <c r="R899" s="47"/>
      <c r="S899" s="47"/>
      <c r="T899" s="47"/>
      <c r="U899" s="47"/>
      <c r="V899" s="47"/>
      <c r="W899" s="47"/>
      <c r="X899" s="47"/>
      <c r="Y899" s="47"/>
      <c r="Z899" s="47"/>
      <c r="AA899" s="47"/>
      <c r="AB899" s="47"/>
      <c r="AC899" s="47"/>
      <c r="AD899" s="47"/>
      <c r="AE899" s="47"/>
      <c r="AF899" s="47"/>
      <c r="AG899" s="47"/>
      <c r="AH899" s="47"/>
      <c r="AI899" s="47"/>
    </row>
    <row r="900" spans="1:35">
      <c r="A900" s="47"/>
      <c r="B900" s="47"/>
      <c r="C900" s="47"/>
      <c r="D900" s="47"/>
      <c r="E900" s="47"/>
      <c r="F900" s="47"/>
      <c r="G900" s="47"/>
      <c r="H900" s="47"/>
      <c r="I900" s="47"/>
      <c r="J900" s="47"/>
      <c r="K900" s="47"/>
      <c r="L900" s="47"/>
      <c r="M900" s="47"/>
      <c r="N900" s="47"/>
      <c r="O900" s="47"/>
      <c r="P900" s="47"/>
      <c r="Q900" s="47"/>
      <c r="R900" s="47"/>
      <c r="S900" s="47"/>
      <c r="T900" s="47"/>
      <c r="U900" s="47"/>
      <c r="V900" s="47"/>
      <c r="W900" s="47"/>
      <c r="X900" s="47"/>
      <c r="Y900" s="47"/>
      <c r="Z900" s="47"/>
      <c r="AA900" s="47"/>
      <c r="AB900" s="47"/>
      <c r="AC900" s="47"/>
      <c r="AD900" s="47"/>
      <c r="AE900" s="47"/>
      <c r="AF900" s="47"/>
      <c r="AG900" s="47"/>
      <c r="AH900" s="47"/>
      <c r="AI900" s="47"/>
    </row>
    <row r="901" spans="1:35">
      <c r="A901" s="47"/>
      <c r="B901" s="47"/>
      <c r="C901" s="47"/>
      <c r="D901" s="47"/>
      <c r="E901" s="47"/>
      <c r="F901" s="47"/>
      <c r="G901" s="47"/>
      <c r="H901" s="47"/>
      <c r="I901" s="47"/>
      <c r="J901" s="47"/>
      <c r="K901" s="47"/>
      <c r="L901" s="47"/>
      <c r="M901" s="47"/>
      <c r="N901" s="47"/>
      <c r="O901" s="47"/>
      <c r="P901" s="47"/>
      <c r="Q901" s="47"/>
      <c r="R901" s="47"/>
      <c r="S901" s="47"/>
      <c r="T901" s="47"/>
      <c r="U901" s="47"/>
      <c r="V901" s="47"/>
      <c r="W901" s="47"/>
      <c r="X901" s="47"/>
      <c r="Y901" s="47"/>
      <c r="Z901" s="47"/>
      <c r="AA901" s="47"/>
      <c r="AB901" s="47"/>
      <c r="AC901" s="47"/>
      <c r="AD901" s="47"/>
      <c r="AE901" s="47"/>
      <c r="AF901" s="47"/>
      <c r="AG901" s="47"/>
      <c r="AH901" s="47"/>
      <c r="AI901" s="47"/>
    </row>
    <row r="902" spans="1:35">
      <c r="A902" s="47"/>
      <c r="B902" s="47"/>
      <c r="C902" s="47"/>
      <c r="D902" s="47"/>
      <c r="E902" s="47"/>
      <c r="F902" s="47"/>
      <c r="G902" s="47"/>
      <c r="H902" s="47"/>
      <c r="I902" s="47"/>
      <c r="J902" s="47"/>
      <c r="K902" s="47"/>
      <c r="L902" s="47"/>
      <c r="M902" s="47"/>
      <c r="N902" s="47"/>
      <c r="O902" s="47"/>
      <c r="P902" s="47"/>
      <c r="Q902" s="47"/>
      <c r="R902" s="47"/>
      <c r="S902" s="47"/>
      <c r="T902" s="47"/>
      <c r="U902" s="47"/>
      <c r="V902" s="47"/>
      <c r="W902" s="47"/>
      <c r="X902" s="47"/>
      <c r="Y902" s="47"/>
      <c r="Z902" s="47"/>
      <c r="AA902" s="47"/>
      <c r="AB902" s="47"/>
      <c r="AC902" s="47"/>
      <c r="AD902" s="47"/>
      <c r="AE902" s="47"/>
      <c r="AF902" s="47"/>
      <c r="AG902" s="47"/>
      <c r="AH902" s="47"/>
      <c r="AI902" s="47"/>
    </row>
    <row r="903" spans="1:35">
      <c r="A903" s="47"/>
      <c r="B903" s="47"/>
      <c r="C903" s="47"/>
      <c r="D903" s="47"/>
      <c r="E903" s="47"/>
      <c r="F903" s="47"/>
      <c r="G903" s="47"/>
      <c r="H903" s="47"/>
      <c r="I903" s="47"/>
      <c r="J903" s="47"/>
      <c r="K903" s="47"/>
      <c r="L903" s="47"/>
      <c r="M903" s="47"/>
      <c r="N903" s="47"/>
      <c r="O903" s="47"/>
      <c r="P903" s="47"/>
      <c r="Q903" s="47"/>
      <c r="R903" s="47"/>
      <c r="S903" s="47"/>
      <c r="T903" s="47"/>
      <c r="U903" s="47"/>
      <c r="V903" s="47"/>
      <c r="W903" s="47"/>
      <c r="X903" s="47"/>
      <c r="Y903" s="47"/>
      <c r="Z903" s="47"/>
      <c r="AA903" s="47"/>
      <c r="AB903" s="47"/>
      <c r="AC903" s="47"/>
      <c r="AD903" s="47"/>
      <c r="AE903" s="47"/>
      <c r="AF903" s="47"/>
      <c r="AG903" s="47"/>
      <c r="AH903" s="47"/>
      <c r="AI903" s="47"/>
    </row>
    <row r="904" spans="1:35">
      <c r="A904" s="47"/>
      <c r="B904" s="47"/>
      <c r="C904" s="47"/>
      <c r="D904" s="47"/>
      <c r="E904" s="47"/>
      <c r="F904" s="47"/>
      <c r="G904" s="47"/>
      <c r="H904" s="47"/>
      <c r="I904" s="47"/>
      <c r="J904" s="47"/>
      <c r="K904" s="47"/>
      <c r="L904" s="47"/>
      <c r="M904" s="47"/>
      <c r="N904" s="47"/>
      <c r="O904" s="47"/>
      <c r="P904" s="47"/>
      <c r="Q904" s="47"/>
      <c r="R904" s="47"/>
      <c r="S904" s="47"/>
      <c r="T904" s="47"/>
      <c r="U904" s="47"/>
      <c r="V904" s="47"/>
      <c r="W904" s="47"/>
      <c r="X904" s="47"/>
      <c r="Y904" s="47"/>
      <c r="Z904" s="47"/>
      <c r="AA904" s="47"/>
      <c r="AB904" s="47"/>
      <c r="AC904" s="47"/>
      <c r="AD904" s="47"/>
      <c r="AE904" s="47"/>
      <c r="AF904" s="47"/>
      <c r="AG904" s="47"/>
      <c r="AH904" s="47"/>
      <c r="AI904" s="47"/>
    </row>
    <row r="905" spans="1:35">
      <c r="A905" s="47"/>
      <c r="B905" s="47"/>
      <c r="C905" s="47"/>
      <c r="D905" s="47"/>
      <c r="E905" s="47"/>
      <c r="F905" s="47"/>
      <c r="G905" s="47"/>
      <c r="H905" s="47"/>
      <c r="I905" s="47"/>
      <c r="J905" s="47"/>
      <c r="K905" s="47"/>
      <c r="L905" s="47"/>
      <c r="M905" s="47"/>
      <c r="N905" s="47"/>
      <c r="O905" s="47"/>
      <c r="P905" s="47"/>
      <c r="Q905" s="47"/>
      <c r="R905" s="47"/>
      <c r="S905" s="47"/>
      <c r="T905" s="47"/>
      <c r="U905" s="47"/>
      <c r="V905" s="47"/>
      <c r="W905" s="47"/>
      <c r="X905" s="47"/>
      <c r="Y905" s="47"/>
      <c r="Z905" s="47"/>
      <c r="AA905" s="47"/>
      <c r="AB905" s="47"/>
      <c r="AC905" s="47"/>
      <c r="AD905" s="47"/>
      <c r="AE905" s="47"/>
      <c r="AF905" s="47"/>
      <c r="AG905" s="47"/>
      <c r="AH905" s="47"/>
      <c r="AI905" s="47"/>
    </row>
    <row r="906" spans="1:35">
      <c r="A906" s="47"/>
      <c r="B906" s="47"/>
      <c r="C906" s="47"/>
      <c r="D906" s="47"/>
      <c r="E906" s="47"/>
      <c r="F906" s="47"/>
      <c r="G906" s="47"/>
      <c r="H906" s="47"/>
      <c r="I906" s="47"/>
      <c r="J906" s="47"/>
      <c r="K906" s="47"/>
      <c r="L906" s="47"/>
      <c r="M906" s="47"/>
      <c r="N906" s="47"/>
      <c r="O906" s="47"/>
      <c r="P906" s="47"/>
      <c r="Q906" s="47"/>
      <c r="R906" s="47"/>
      <c r="S906" s="47"/>
      <c r="T906" s="47"/>
      <c r="U906" s="47"/>
      <c r="V906" s="47"/>
      <c r="W906" s="47"/>
      <c r="X906" s="47"/>
      <c r="Y906" s="47"/>
      <c r="Z906" s="47"/>
      <c r="AA906" s="47"/>
      <c r="AB906" s="47"/>
      <c r="AC906" s="47"/>
      <c r="AD906" s="47"/>
      <c r="AE906" s="47"/>
      <c r="AF906" s="47"/>
      <c r="AG906" s="47"/>
      <c r="AH906" s="47"/>
      <c r="AI906" s="47"/>
    </row>
    <row r="907" spans="1:35">
      <c r="A907" s="47"/>
      <c r="B907" s="47"/>
      <c r="C907" s="47"/>
      <c r="D907" s="47"/>
      <c r="E907" s="47"/>
      <c r="F907" s="47"/>
      <c r="G907" s="47"/>
      <c r="H907" s="47"/>
      <c r="I907" s="47"/>
      <c r="J907" s="47"/>
      <c r="K907" s="47"/>
      <c r="L907" s="47"/>
      <c r="M907" s="47"/>
      <c r="N907" s="47"/>
      <c r="O907" s="47"/>
      <c r="P907" s="47"/>
      <c r="Q907" s="47"/>
      <c r="R907" s="47"/>
      <c r="S907" s="47"/>
      <c r="T907" s="47"/>
      <c r="U907" s="47"/>
      <c r="V907" s="47"/>
      <c r="W907" s="47"/>
      <c r="X907" s="47"/>
      <c r="Y907" s="47"/>
      <c r="Z907" s="47"/>
      <c r="AA907" s="47"/>
      <c r="AB907" s="47"/>
      <c r="AC907" s="47"/>
      <c r="AD907" s="47"/>
      <c r="AE907" s="47"/>
      <c r="AF907" s="47"/>
      <c r="AG907" s="47"/>
      <c r="AH907" s="47"/>
      <c r="AI907" s="47"/>
    </row>
    <row r="908" spans="1:35">
      <c r="A908" s="47"/>
      <c r="B908" s="47"/>
      <c r="C908" s="47"/>
      <c r="D908" s="47"/>
      <c r="E908" s="47"/>
      <c r="F908" s="47"/>
      <c r="G908" s="47"/>
      <c r="H908" s="47"/>
      <c r="I908" s="47"/>
      <c r="J908" s="47"/>
      <c r="K908" s="47"/>
      <c r="L908" s="47"/>
      <c r="M908" s="47"/>
      <c r="N908" s="47"/>
      <c r="O908" s="47"/>
      <c r="P908" s="47"/>
      <c r="Q908" s="47"/>
      <c r="R908" s="47"/>
      <c r="S908" s="47"/>
      <c r="T908" s="47"/>
      <c r="U908" s="47"/>
      <c r="V908" s="47"/>
      <c r="W908" s="47"/>
      <c r="X908" s="47"/>
      <c r="Y908" s="47"/>
      <c r="Z908" s="47"/>
      <c r="AA908" s="47"/>
      <c r="AB908" s="47"/>
      <c r="AC908" s="47"/>
      <c r="AD908" s="47"/>
      <c r="AE908" s="47"/>
      <c r="AF908" s="47"/>
      <c r="AG908" s="47"/>
      <c r="AH908" s="47"/>
      <c r="AI908" s="47"/>
    </row>
    <row r="909" spans="1:35">
      <c r="A909" s="47"/>
      <c r="B909" s="47"/>
      <c r="C909" s="47"/>
      <c r="D909" s="47"/>
      <c r="E909" s="47"/>
      <c r="F909" s="47"/>
      <c r="G909" s="47"/>
      <c r="H909" s="47"/>
      <c r="I909" s="47"/>
      <c r="J909" s="47"/>
      <c r="K909" s="47"/>
      <c r="L909" s="47"/>
      <c r="M909" s="47"/>
      <c r="N909" s="47"/>
      <c r="O909" s="47"/>
      <c r="P909" s="47"/>
      <c r="Q909" s="47"/>
      <c r="R909" s="47"/>
      <c r="S909" s="47"/>
      <c r="T909" s="47"/>
      <c r="U909" s="47"/>
      <c r="V909" s="47"/>
      <c r="W909" s="47"/>
      <c r="X909" s="47"/>
      <c r="Y909" s="47"/>
      <c r="Z909" s="47"/>
      <c r="AA909" s="47"/>
      <c r="AB909" s="47"/>
      <c r="AC909" s="47"/>
      <c r="AD909" s="47"/>
      <c r="AE909" s="47"/>
      <c r="AF909" s="47"/>
      <c r="AG909" s="47"/>
      <c r="AH909" s="47"/>
      <c r="AI909" s="47"/>
    </row>
    <row r="910" spans="1:35">
      <c r="A910" s="47"/>
      <c r="B910" s="47"/>
      <c r="C910" s="47"/>
      <c r="D910" s="47"/>
      <c r="E910" s="47"/>
      <c r="F910" s="47"/>
      <c r="G910" s="47"/>
      <c r="H910" s="47"/>
      <c r="I910" s="47"/>
      <c r="J910" s="47"/>
      <c r="K910" s="47"/>
      <c r="L910" s="47"/>
      <c r="M910" s="47"/>
      <c r="N910" s="47"/>
      <c r="O910" s="47"/>
      <c r="P910" s="47"/>
      <c r="Q910" s="47"/>
      <c r="R910" s="47"/>
      <c r="S910" s="47"/>
      <c r="T910" s="47"/>
      <c r="U910" s="47"/>
      <c r="V910" s="47"/>
      <c r="W910" s="47"/>
      <c r="X910" s="47"/>
      <c r="Y910" s="47"/>
      <c r="Z910" s="47"/>
      <c r="AA910" s="47"/>
      <c r="AB910" s="47"/>
      <c r="AC910" s="47"/>
      <c r="AD910" s="47"/>
      <c r="AE910" s="47"/>
      <c r="AF910" s="47"/>
      <c r="AG910" s="47"/>
      <c r="AH910" s="47"/>
      <c r="AI910" s="47"/>
    </row>
    <row r="911" spans="1:35">
      <c r="A911" s="47"/>
      <c r="B911" s="47"/>
      <c r="C911" s="47"/>
      <c r="D911" s="47"/>
      <c r="E911" s="47"/>
      <c r="F911" s="47"/>
      <c r="G911" s="47"/>
      <c r="H911" s="47"/>
      <c r="I911" s="47"/>
      <c r="J911" s="47"/>
      <c r="K911" s="47"/>
      <c r="L911" s="47"/>
      <c r="M911" s="47"/>
      <c r="N911" s="47"/>
      <c r="O911" s="47"/>
      <c r="P911" s="47"/>
      <c r="Q911" s="47"/>
      <c r="R911" s="47"/>
      <c r="S911" s="47"/>
      <c r="T911" s="47"/>
      <c r="U911" s="47"/>
      <c r="V911" s="47"/>
      <c r="W911" s="47"/>
      <c r="X911" s="47"/>
      <c r="Y911" s="47"/>
      <c r="Z911" s="47"/>
      <c r="AA911" s="47"/>
      <c r="AB911" s="47"/>
      <c r="AC911" s="47"/>
      <c r="AD911" s="47"/>
      <c r="AE911" s="47"/>
      <c r="AF911" s="47"/>
      <c r="AG911" s="47"/>
      <c r="AH911" s="47"/>
      <c r="AI911" s="47"/>
    </row>
    <row r="912" spans="1:35">
      <c r="A912" s="47"/>
      <c r="B912" s="47"/>
      <c r="C912" s="47"/>
      <c r="D912" s="47"/>
      <c r="E912" s="47"/>
      <c r="F912" s="47"/>
      <c r="G912" s="47"/>
      <c r="H912" s="47"/>
      <c r="I912" s="47"/>
      <c r="J912" s="47"/>
      <c r="K912" s="47"/>
      <c r="L912" s="47"/>
      <c r="M912" s="47"/>
      <c r="N912" s="47"/>
      <c r="O912" s="47"/>
      <c r="P912" s="47"/>
      <c r="Q912" s="47"/>
      <c r="R912" s="47"/>
      <c r="S912" s="47"/>
      <c r="T912" s="47"/>
      <c r="U912" s="47"/>
      <c r="V912" s="47"/>
      <c r="W912" s="47"/>
      <c r="X912" s="47"/>
      <c r="Y912" s="47"/>
      <c r="Z912" s="47"/>
      <c r="AA912" s="47"/>
      <c r="AB912" s="47"/>
      <c r="AC912" s="47"/>
      <c r="AD912" s="47"/>
      <c r="AE912" s="47"/>
      <c r="AF912" s="47"/>
      <c r="AG912" s="47"/>
      <c r="AH912" s="47"/>
      <c r="AI912" s="47"/>
    </row>
    <row r="913" spans="1:35">
      <c r="A913" s="47"/>
      <c r="B913" s="47"/>
      <c r="C913" s="47"/>
      <c r="D913" s="47"/>
      <c r="E913" s="47"/>
      <c r="F913" s="47"/>
      <c r="G913" s="47"/>
      <c r="H913" s="47"/>
      <c r="I913" s="47"/>
      <c r="J913" s="47"/>
      <c r="K913" s="47"/>
      <c r="L913" s="47"/>
      <c r="M913" s="47"/>
      <c r="N913" s="47"/>
      <c r="O913" s="47"/>
      <c r="P913" s="47"/>
      <c r="Q913" s="47"/>
      <c r="R913" s="47"/>
      <c r="S913" s="47"/>
      <c r="T913" s="47"/>
      <c r="U913" s="47"/>
      <c r="V913" s="47"/>
      <c r="W913" s="47"/>
      <c r="X913" s="47"/>
      <c r="Y913" s="47"/>
      <c r="Z913" s="47"/>
      <c r="AA913" s="47"/>
      <c r="AB913" s="47"/>
      <c r="AC913" s="47"/>
      <c r="AD913" s="47"/>
      <c r="AE913" s="47"/>
      <c r="AF913" s="47"/>
      <c r="AG913" s="47"/>
      <c r="AH913" s="47"/>
      <c r="AI913" s="47"/>
    </row>
    <row r="914" spans="1:35">
      <c r="A914" s="47"/>
      <c r="B914" s="47"/>
      <c r="C914" s="47"/>
      <c r="D914" s="47"/>
      <c r="E914" s="47"/>
      <c r="F914" s="47"/>
      <c r="G914" s="47"/>
      <c r="H914" s="47"/>
      <c r="I914" s="47"/>
      <c r="J914" s="47"/>
      <c r="K914" s="47"/>
      <c r="L914" s="47"/>
      <c r="M914" s="47"/>
      <c r="N914" s="47"/>
      <c r="O914" s="47"/>
      <c r="P914" s="47"/>
      <c r="Q914" s="47"/>
      <c r="R914" s="47"/>
      <c r="S914" s="47"/>
      <c r="T914" s="47"/>
      <c r="U914" s="47"/>
      <c r="V914" s="47"/>
      <c r="W914" s="47"/>
      <c r="X914" s="47"/>
      <c r="Y914" s="47"/>
      <c r="Z914" s="47"/>
      <c r="AA914" s="47"/>
      <c r="AB914" s="47"/>
      <c r="AC914" s="47"/>
      <c r="AD914" s="47"/>
      <c r="AE914" s="47"/>
      <c r="AF914" s="47"/>
      <c r="AG914" s="47"/>
      <c r="AH914" s="47"/>
      <c r="AI914" s="47"/>
    </row>
    <row r="915" spans="1:35">
      <c r="A915" s="47"/>
      <c r="B915" s="47"/>
      <c r="C915" s="47"/>
      <c r="D915" s="47"/>
      <c r="E915" s="47"/>
      <c r="F915" s="47"/>
      <c r="G915" s="47"/>
      <c r="H915" s="47"/>
      <c r="I915" s="47"/>
      <c r="J915" s="47"/>
      <c r="K915" s="47"/>
      <c r="L915" s="47"/>
      <c r="M915" s="47"/>
      <c r="N915" s="47"/>
      <c r="O915" s="47"/>
      <c r="P915" s="47"/>
      <c r="Q915" s="47"/>
      <c r="R915" s="47"/>
      <c r="S915" s="47"/>
      <c r="T915" s="47"/>
      <c r="U915" s="47"/>
      <c r="V915" s="47"/>
      <c r="W915" s="47"/>
      <c r="X915" s="47"/>
      <c r="Y915" s="47"/>
      <c r="Z915" s="47"/>
      <c r="AA915" s="47"/>
      <c r="AB915" s="47"/>
      <c r="AC915" s="47"/>
      <c r="AD915" s="47"/>
      <c r="AE915" s="47"/>
      <c r="AF915" s="47"/>
      <c r="AG915" s="47"/>
      <c r="AH915" s="47"/>
      <c r="AI915" s="47"/>
    </row>
    <row r="916" spans="1:35">
      <c r="A916" s="47"/>
      <c r="B916" s="47"/>
      <c r="C916" s="47"/>
      <c r="D916" s="47"/>
      <c r="E916" s="47"/>
      <c r="F916" s="47"/>
      <c r="G916" s="47"/>
      <c r="H916" s="47"/>
      <c r="I916" s="47"/>
      <c r="J916" s="47"/>
      <c r="K916" s="47"/>
      <c r="L916" s="47"/>
      <c r="M916" s="47"/>
      <c r="N916" s="47"/>
      <c r="O916" s="47"/>
      <c r="P916" s="47"/>
      <c r="Q916" s="47"/>
      <c r="R916" s="47"/>
      <c r="S916" s="47"/>
      <c r="T916" s="47"/>
      <c r="U916" s="47"/>
      <c r="V916" s="47"/>
      <c r="W916" s="47"/>
      <c r="X916" s="47"/>
      <c r="Y916" s="47"/>
      <c r="Z916" s="47"/>
      <c r="AA916" s="47"/>
      <c r="AB916" s="47"/>
      <c r="AC916" s="47"/>
      <c r="AD916" s="47"/>
      <c r="AE916" s="47"/>
      <c r="AF916" s="47"/>
      <c r="AG916" s="47"/>
      <c r="AH916" s="47"/>
      <c r="AI916" s="47"/>
    </row>
    <row r="917" spans="1:35">
      <c r="A917" s="47"/>
      <c r="B917" s="47"/>
      <c r="C917" s="47"/>
      <c r="D917" s="47"/>
      <c r="E917" s="47"/>
      <c r="F917" s="47"/>
      <c r="G917" s="47"/>
      <c r="H917" s="47"/>
      <c r="I917" s="47"/>
      <c r="J917" s="47"/>
      <c r="K917" s="47"/>
      <c r="L917" s="47"/>
      <c r="M917" s="47"/>
      <c r="N917" s="47"/>
      <c r="O917" s="47"/>
      <c r="P917" s="47"/>
      <c r="Q917" s="47"/>
      <c r="R917" s="47"/>
      <c r="S917" s="47"/>
      <c r="T917" s="47"/>
      <c r="U917" s="47"/>
      <c r="V917" s="47"/>
      <c r="W917" s="47"/>
      <c r="X917" s="47"/>
      <c r="Y917" s="47"/>
      <c r="Z917" s="47"/>
      <c r="AA917" s="47"/>
      <c r="AB917" s="47"/>
      <c r="AC917" s="47"/>
      <c r="AD917" s="47"/>
      <c r="AE917" s="47"/>
      <c r="AF917" s="47"/>
      <c r="AG917" s="47"/>
      <c r="AH917" s="47"/>
      <c r="AI917" s="47"/>
    </row>
    <row r="918" spans="1:35">
      <c r="A918" s="47"/>
      <c r="B918" s="47"/>
      <c r="C918" s="47"/>
      <c r="D918" s="47"/>
      <c r="E918" s="47"/>
      <c r="F918" s="47"/>
      <c r="G918" s="47"/>
      <c r="H918" s="47"/>
      <c r="I918" s="47"/>
      <c r="J918" s="47"/>
      <c r="K918" s="47"/>
      <c r="L918" s="47"/>
      <c r="M918" s="47"/>
      <c r="N918" s="47"/>
      <c r="O918" s="47"/>
      <c r="P918" s="47"/>
      <c r="Q918" s="47"/>
      <c r="R918" s="47"/>
      <c r="S918" s="47"/>
      <c r="T918" s="47"/>
      <c r="U918" s="47"/>
      <c r="V918" s="47"/>
      <c r="W918" s="47"/>
      <c r="X918" s="47"/>
      <c r="Y918" s="47"/>
      <c r="Z918" s="47"/>
      <c r="AA918" s="47"/>
      <c r="AB918" s="47"/>
      <c r="AC918" s="47"/>
      <c r="AD918" s="47"/>
      <c r="AE918" s="47"/>
      <c r="AF918" s="47"/>
      <c r="AG918" s="47"/>
      <c r="AH918" s="47"/>
      <c r="AI918" s="47"/>
    </row>
    <row r="919" spans="1:35">
      <c r="A919" s="47"/>
      <c r="B919" s="47"/>
      <c r="C919" s="47"/>
      <c r="D919" s="47"/>
      <c r="E919" s="47"/>
      <c r="F919" s="47"/>
      <c r="G919" s="47"/>
      <c r="H919" s="47"/>
      <c r="I919" s="47"/>
      <c r="J919" s="47"/>
      <c r="K919" s="47"/>
      <c r="L919" s="47"/>
      <c r="M919" s="47"/>
      <c r="N919" s="47"/>
      <c r="O919" s="47"/>
      <c r="P919" s="47"/>
      <c r="Q919" s="47"/>
      <c r="R919" s="47"/>
      <c r="S919" s="47"/>
      <c r="T919" s="47"/>
      <c r="U919" s="47"/>
      <c r="V919" s="47"/>
      <c r="W919" s="47"/>
      <c r="X919" s="47"/>
      <c r="Y919" s="47"/>
      <c r="Z919" s="47"/>
      <c r="AA919" s="47"/>
      <c r="AB919" s="47"/>
      <c r="AC919" s="47"/>
      <c r="AD919" s="47"/>
      <c r="AE919" s="47"/>
      <c r="AF919" s="47"/>
      <c r="AG919" s="47"/>
      <c r="AH919" s="47"/>
      <c r="AI919" s="47"/>
    </row>
    <row r="920" spans="1:35">
      <c r="A920" s="47"/>
      <c r="B920" s="47"/>
      <c r="C920" s="47"/>
      <c r="D920" s="47"/>
      <c r="E920" s="47"/>
      <c r="F920" s="47"/>
      <c r="G920" s="47"/>
      <c r="H920" s="47"/>
      <c r="I920" s="47"/>
      <c r="J920" s="47"/>
      <c r="K920" s="47"/>
      <c r="L920" s="47"/>
      <c r="M920" s="47"/>
      <c r="N920" s="47"/>
      <c r="O920" s="47"/>
      <c r="P920" s="47"/>
      <c r="Q920" s="47"/>
      <c r="R920" s="47"/>
      <c r="S920" s="47"/>
      <c r="T920" s="47"/>
      <c r="U920" s="47"/>
      <c r="V920" s="47"/>
      <c r="W920" s="47"/>
      <c r="X920" s="47"/>
      <c r="Y920" s="47"/>
      <c r="Z920" s="47"/>
      <c r="AA920" s="47"/>
      <c r="AB920" s="47"/>
      <c r="AC920" s="47"/>
      <c r="AD920" s="47"/>
      <c r="AE920" s="47"/>
      <c r="AF920" s="47"/>
      <c r="AG920" s="47"/>
      <c r="AH920" s="47"/>
      <c r="AI920" s="47"/>
    </row>
    <row r="921" spans="1:35">
      <c r="A921" s="47"/>
      <c r="B921" s="47"/>
      <c r="C921" s="47"/>
      <c r="D921" s="47"/>
      <c r="E921" s="47"/>
      <c r="F921" s="47"/>
      <c r="G921" s="47"/>
      <c r="H921" s="47"/>
      <c r="I921" s="47"/>
      <c r="J921" s="47"/>
      <c r="K921" s="47"/>
      <c r="L921" s="47"/>
      <c r="M921" s="47"/>
      <c r="N921" s="47"/>
      <c r="O921" s="47"/>
      <c r="P921" s="47"/>
      <c r="Q921" s="47"/>
      <c r="R921" s="47"/>
      <c r="S921" s="47"/>
      <c r="T921" s="47"/>
      <c r="U921" s="47"/>
      <c r="V921" s="47"/>
      <c r="W921" s="47"/>
      <c r="X921" s="47"/>
      <c r="Y921" s="47"/>
      <c r="Z921" s="47"/>
      <c r="AA921" s="47"/>
      <c r="AB921" s="47"/>
      <c r="AC921" s="47"/>
      <c r="AD921" s="47"/>
      <c r="AE921" s="47"/>
      <c r="AF921" s="47"/>
      <c r="AG921" s="47"/>
      <c r="AH921" s="47"/>
      <c r="AI921" s="47"/>
    </row>
    <row r="922" spans="1:35">
      <c r="A922" s="47"/>
      <c r="B922" s="47"/>
      <c r="C922" s="47"/>
      <c r="D922" s="47"/>
      <c r="E922" s="47"/>
      <c r="F922" s="47"/>
      <c r="G922" s="47"/>
      <c r="H922" s="47"/>
      <c r="I922" s="47"/>
      <c r="J922" s="47"/>
      <c r="K922" s="47"/>
      <c r="L922" s="47"/>
      <c r="M922" s="47"/>
      <c r="N922" s="47"/>
      <c r="O922" s="47"/>
      <c r="P922" s="47"/>
      <c r="Q922" s="47"/>
      <c r="R922" s="47"/>
      <c r="S922" s="47"/>
      <c r="T922" s="47"/>
      <c r="U922" s="47"/>
      <c r="V922" s="47"/>
      <c r="W922" s="47"/>
      <c r="X922" s="47"/>
      <c r="Y922" s="47"/>
      <c r="Z922" s="47"/>
      <c r="AA922" s="47"/>
      <c r="AB922" s="47"/>
      <c r="AC922" s="47"/>
      <c r="AD922" s="47"/>
      <c r="AE922" s="47"/>
      <c r="AF922" s="47"/>
      <c r="AG922" s="47"/>
      <c r="AH922" s="47"/>
      <c r="AI922" s="47"/>
    </row>
    <row r="923" spans="1:35">
      <c r="A923" s="47"/>
      <c r="B923" s="47"/>
      <c r="C923" s="47"/>
      <c r="D923" s="47"/>
      <c r="E923" s="47"/>
      <c r="F923" s="47"/>
      <c r="G923" s="47"/>
      <c r="H923" s="47"/>
      <c r="I923" s="47"/>
      <c r="J923" s="47"/>
      <c r="K923" s="47"/>
      <c r="L923" s="47"/>
      <c r="M923" s="47"/>
      <c r="N923" s="47"/>
      <c r="O923" s="47"/>
      <c r="P923" s="47"/>
      <c r="Q923" s="47"/>
      <c r="R923" s="47"/>
      <c r="S923" s="47"/>
      <c r="T923" s="47"/>
      <c r="U923" s="47"/>
      <c r="V923" s="47"/>
      <c r="W923" s="47"/>
      <c r="X923" s="47"/>
      <c r="Y923" s="47"/>
      <c r="Z923" s="47"/>
      <c r="AA923" s="47"/>
      <c r="AB923" s="47"/>
      <c r="AC923" s="47"/>
      <c r="AD923" s="47"/>
      <c r="AE923" s="47"/>
      <c r="AF923" s="47"/>
      <c r="AG923" s="47"/>
      <c r="AH923" s="47"/>
      <c r="AI923" s="47"/>
    </row>
    <row r="924" spans="1:35">
      <c r="A924" s="47"/>
      <c r="B924" s="47"/>
      <c r="C924" s="47"/>
      <c r="D924" s="47"/>
      <c r="E924" s="47"/>
      <c r="F924" s="47"/>
      <c r="G924" s="47"/>
      <c r="H924" s="47"/>
      <c r="I924" s="47"/>
      <c r="J924" s="47"/>
      <c r="K924" s="47"/>
      <c r="L924" s="47"/>
      <c r="M924" s="47"/>
      <c r="N924" s="47"/>
      <c r="O924" s="47"/>
      <c r="P924" s="47"/>
      <c r="Q924" s="47"/>
      <c r="R924" s="47"/>
      <c r="S924" s="47"/>
      <c r="T924" s="47"/>
      <c r="U924" s="47"/>
      <c r="V924" s="47"/>
      <c r="W924" s="47"/>
      <c r="X924" s="47"/>
      <c r="Y924" s="47"/>
      <c r="Z924" s="47"/>
      <c r="AA924" s="47"/>
      <c r="AB924" s="47"/>
      <c r="AC924" s="47"/>
      <c r="AD924" s="47"/>
      <c r="AE924" s="47"/>
      <c r="AF924" s="47"/>
      <c r="AG924" s="47"/>
      <c r="AH924" s="47"/>
      <c r="AI924" s="47"/>
    </row>
    <row r="925" spans="1:35">
      <c r="A925" s="47"/>
      <c r="B925" s="47"/>
      <c r="C925" s="47"/>
      <c r="D925" s="47"/>
      <c r="E925" s="47"/>
      <c r="F925" s="47"/>
      <c r="G925" s="47"/>
      <c r="H925" s="47"/>
      <c r="I925" s="47"/>
      <c r="J925" s="47"/>
      <c r="K925" s="47"/>
      <c r="L925" s="47"/>
      <c r="M925" s="47"/>
      <c r="N925" s="47"/>
      <c r="O925" s="47"/>
      <c r="P925" s="47"/>
      <c r="Q925" s="47"/>
      <c r="R925" s="47"/>
      <c r="S925" s="47"/>
      <c r="T925" s="47"/>
      <c r="U925" s="47"/>
      <c r="V925" s="47"/>
      <c r="W925" s="47"/>
      <c r="X925" s="47"/>
      <c r="Y925" s="47"/>
      <c r="Z925" s="47"/>
      <c r="AA925" s="47"/>
      <c r="AB925" s="47"/>
      <c r="AC925" s="47"/>
      <c r="AD925" s="47"/>
      <c r="AE925" s="47"/>
      <c r="AF925" s="47"/>
      <c r="AG925" s="47"/>
      <c r="AH925" s="47"/>
      <c r="AI925" s="47"/>
    </row>
    <row r="926" spans="1:35">
      <c r="A926" s="47"/>
      <c r="B926" s="47"/>
      <c r="C926" s="47"/>
      <c r="D926" s="47"/>
      <c r="E926" s="47"/>
      <c r="F926" s="47"/>
      <c r="G926" s="47"/>
      <c r="H926" s="47"/>
      <c r="I926" s="47"/>
      <c r="J926" s="47"/>
      <c r="K926" s="47"/>
      <c r="L926" s="47"/>
      <c r="M926" s="47"/>
      <c r="N926" s="47"/>
      <c r="O926" s="47"/>
      <c r="P926" s="47"/>
      <c r="Q926" s="47"/>
      <c r="R926" s="47"/>
      <c r="S926" s="47"/>
      <c r="T926" s="47"/>
      <c r="U926" s="47"/>
      <c r="V926" s="47"/>
      <c r="W926" s="47"/>
      <c r="X926" s="47"/>
      <c r="Y926" s="47"/>
      <c r="Z926" s="47"/>
      <c r="AA926" s="47"/>
      <c r="AB926" s="47"/>
      <c r="AC926" s="47"/>
      <c r="AD926" s="47"/>
      <c r="AE926" s="47"/>
      <c r="AF926" s="47"/>
      <c r="AG926" s="47"/>
      <c r="AH926" s="47"/>
      <c r="AI926" s="47"/>
    </row>
    <row r="927" spans="1:35">
      <c r="A927" s="47"/>
      <c r="B927" s="47"/>
      <c r="C927" s="47"/>
      <c r="D927" s="47"/>
      <c r="E927" s="47"/>
      <c r="F927" s="47"/>
      <c r="G927" s="47"/>
      <c r="H927" s="47"/>
      <c r="I927" s="47"/>
      <c r="J927" s="47"/>
      <c r="K927" s="47"/>
      <c r="L927" s="47"/>
      <c r="M927" s="47"/>
      <c r="N927" s="47"/>
      <c r="O927" s="47"/>
      <c r="P927" s="47"/>
      <c r="Q927" s="47"/>
      <c r="R927" s="47"/>
      <c r="S927" s="47"/>
      <c r="T927" s="47"/>
      <c r="U927" s="47"/>
      <c r="V927" s="47"/>
      <c r="W927" s="47"/>
      <c r="X927" s="47"/>
      <c r="Y927" s="47"/>
      <c r="Z927" s="47"/>
      <c r="AA927" s="47"/>
      <c r="AB927" s="47"/>
      <c r="AC927" s="47"/>
      <c r="AD927" s="47"/>
      <c r="AE927" s="47"/>
      <c r="AF927" s="47"/>
      <c r="AG927" s="47"/>
      <c r="AH927" s="47"/>
      <c r="AI927" s="47"/>
    </row>
    <row r="928" spans="1:35">
      <c r="A928" s="47"/>
      <c r="B928" s="47"/>
      <c r="C928" s="47"/>
      <c r="D928" s="47"/>
      <c r="E928" s="47"/>
      <c r="F928" s="47"/>
      <c r="G928" s="47"/>
      <c r="H928" s="47"/>
      <c r="I928" s="47"/>
      <c r="J928" s="47"/>
      <c r="K928" s="47"/>
      <c r="L928" s="47"/>
      <c r="M928" s="47"/>
      <c r="N928" s="47"/>
      <c r="O928" s="47"/>
      <c r="P928" s="47"/>
      <c r="Q928" s="47"/>
      <c r="R928" s="47"/>
      <c r="S928" s="47"/>
      <c r="T928" s="47"/>
      <c r="U928" s="47"/>
      <c r="V928" s="47"/>
      <c r="W928" s="47"/>
      <c r="X928" s="47"/>
      <c r="Y928" s="47"/>
      <c r="Z928" s="47"/>
      <c r="AA928" s="47"/>
      <c r="AB928" s="47"/>
      <c r="AC928" s="47"/>
      <c r="AD928" s="47"/>
      <c r="AE928" s="47"/>
      <c r="AF928" s="47"/>
      <c r="AG928" s="47"/>
      <c r="AH928" s="47"/>
      <c r="AI928" s="47"/>
    </row>
    <row r="929" spans="1:35">
      <c r="A929" s="47"/>
      <c r="B929" s="47"/>
      <c r="C929" s="47"/>
      <c r="D929" s="47"/>
      <c r="E929" s="47"/>
      <c r="F929" s="47"/>
      <c r="G929" s="47"/>
      <c r="H929" s="47"/>
      <c r="I929" s="47"/>
      <c r="J929" s="47"/>
      <c r="K929" s="47"/>
      <c r="L929" s="47"/>
      <c r="M929" s="47"/>
      <c r="N929" s="47"/>
      <c r="O929" s="47"/>
      <c r="P929" s="47"/>
      <c r="Q929" s="47"/>
      <c r="R929" s="47"/>
      <c r="S929" s="47"/>
      <c r="T929" s="47"/>
      <c r="U929" s="47"/>
      <c r="V929" s="47"/>
      <c r="W929" s="47"/>
      <c r="X929" s="47"/>
      <c r="Y929" s="47"/>
      <c r="Z929" s="47"/>
      <c r="AA929" s="47"/>
      <c r="AB929" s="47"/>
      <c r="AC929" s="47"/>
      <c r="AD929" s="47"/>
      <c r="AE929" s="47"/>
      <c r="AF929" s="47"/>
      <c r="AG929" s="47"/>
      <c r="AH929" s="47"/>
      <c r="AI929" s="47"/>
    </row>
    <row r="930" spans="1:35">
      <c r="A930" s="47"/>
      <c r="B930" s="47"/>
      <c r="C930" s="47"/>
      <c r="D930" s="47"/>
      <c r="E930" s="47"/>
      <c r="F930" s="47"/>
      <c r="G930" s="47"/>
      <c r="H930" s="47"/>
      <c r="I930" s="47"/>
      <c r="J930" s="47"/>
      <c r="K930" s="47"/>
      <c r="L930" s="47"/>
      <c r="M930" s="47"/>
      <c r="N930" s="47"/>
      <c r="O930" s="47"/>
      <c r="P930" s="47"/>
      <c r="Q930" s="47"/>
      <c r="R930" s="47"/>
      <c r="S930" s="47"/>
      <c r="T930" s="47"/>
      <c r="U930" s="47"/>
      <c r="V930" s="47"/>
      <c r="W930" s="47"/>
      <c r="X930" s="47"/>
      <c r="Y930" s="47"/>
      <c r="Z930" s="47"/>
      <c r="AA930" s="47"/>
      <c r="AB930" s="47"/>
      <c r="AC930" s="47"/>
      <c r="AD930" s="47"/>
      <c r="AE930" s="47"/>
      <c r="AF930" s="47"/>
      <c r="AG930" s="47"/>
      <c r="AH930" s="47"/>
      <c r="AI930" s="47"/>
    </row>
    <row r="931" spans="1:35">
      <c r="A931" s="47"/>
      <c r="B931" s="47"/>
      <c r="C931" s="47"/>
      <c r="D931" s="47"/>
      <c r="E931" s="47"/>
      <c r="F931" s="47"/>
      <c r="G931" s="47"/>
      <c r="H931" s="47"/>
      <c r="I931" s="47"/>
      <c r="J931" s="47"/>
      <c r="K931" s="47"/>
      <c r="L931" s="47"/>
      <c r="M931" s="47"/>
      <c r="N931" s="47"/>
      <c r="O931" s="47"/>
      <c r="P931" s="47"/>
      <c r="Q931" s="47"/>
      <c r="R931" s="47"/>
      <c r="S931" s="47"/>
      <c r="T931" s="47"/>
      <c r="U931" s="47"/>
      <c r="V931" s="47"/>
      <c r="W931" s="47"/>
      <c r="X931" s="47"/>
      <c r="Y931" s="47"/>
      <c r="Z931" s="47"/>
      <c r="AA931" s="47"/>
      <c r="AB931" s="47"/>
      <c r="AC931" s="47"/>
      <c r="AD931" s="47"/>
      <c r="AE931" s="47"/>
      <c r="AF931" s="47"/>
      <c r="AG931" s="47"/>
      <c r="AH931" s="47"/>
      <c r="AI931" s="47"/>
    </row>
    <row r="932" spans="1:35">
      <c r="A932" s="47"/>
      <c r="B932" s="47"/>
      <c r="C932" s="47"/>
      <c r="D932" s="47"/>
      <c r="E932" s="47"/>
      <c r="F932" s="47"/>
      <c r="G932" s="47"/>
      <c r="H932" s="47"/>
      <c r="I932" s="47"/>
      <c r="J932" s="47"/>
      <c r="K932" s="47"/>
      <c r="L932" s="47"/>
      <c r="M932" s="47"/>
      <c r="N932" s="47"/>
      <c r="O932" s="47"/>
      <c r="P932" s="47"/>
      <c r="Q932" s="47"/>
      <c r="R932" s="47"/>
      <c r="S932" s="47"/>
      <c r="T932" s="47"/>
      <c r="U932" s="47"/>
      <c r="V932" s="47"/>
      <c r="W932" s="47"/>
      <c r="X932" s="47"/>
      <c r="Y932" s="47"/>
      <c r="Z932" s="47"/>
      <c r="AA932" s="47"/>
      <c r="AB932" s="47"/>
      <c r="AC932" s="47"/>
      <c r="AD932" s="47"/>
      <c r="AE932" s="47"/>
      <c r="AF932" s="47"/>
      <c r="AG932" s="47"/>
      <c r="AH932" s="47"/>
      <c r="AI932" s="47"/>
    </row>
    <row r="933" spans="1:35">
      <c r="A933" s="47"/>
      <c r="B933" s="47"/>
      <c r="C933" s="47"/>
      <c r="D933" s="47"/>
      <c r="E933" s="47"/>
      <c r="F933" s="47"/>
      <c r="G933" s="47"/>
      <c r="H933" s="47"/>
      <c r="I933" s="47"/>
      <c r="J933" s="47"/>
      <c r="K933" s="47"/>
      <c r="L933" s="47"/>
      <c r="M933" s="47"/>
      <c r="N933" s="47"/>
      <c r="O933" s="47"/>
      <c r="P933" s="47"/>
      <c r="Q933" s="47"/>
      <c r="R933" s="47"/>
      <c r="S933" s="47"/>
      <c r="T933" s="47"/>
      <c r="U933" s="47"/>
      <c r="V933" s="47"/>
      <c r="W933" s="47"/>
      <c r="X933" s="47"/>
      <c r="Y933" s="47"/>
      <c r="Z933" s="47"/>
      <c r="AA933" s="47"/>
      <c r="AB933" s="47"/>
      <c r="AC933" s="47"/>
      <c r="AD933" s="47"/>
      <c r="AE933" s="47"/>
      <c r="AF933" s="47"/>
      <c r="AG933" s="47"/>
      <c r="AH933" s="47"/>
      <c r="AI933" s="47"/>
    </row>
    <row r="934" spans="1:35">
      <c r="A934" s="47"/>
      <c r="B934" s="47"/>
      <c r="C934" s="47"/>
      <c r="D934" s="47"/>
      <c r="E934" s="47"/>
      <c r="F934" s="47"/>
      <c r="G934" s="47"/>
      <c r="H934" s="47"/>
      <c r="I934" s="47"/>
      <c r="J934" s="47"/>
      <c r="K934" s="47"/>
      <c r="L934" s="47"/>
      <c r="M934" s="47"/>
      <c r="N934" s="47"/>
      <c r="O934" s="47"/>
      <c r="P934" s="47"/>
      <c r="Q934" s="47"/>
      <c r="R934" s="47"/>
      <c r="S934" s="47"/>
      <c r="T934" s="47"/>
      <c r="U934" s="47"/>
      <c r="V934" s="47"/>
      <c r="W934" s="47"/>
      <c r="X934" s="47"/>
      <c r="Y934" s="47"/>
      <c r="Z934" s="47"/>
      <c r="AA934" s="47"/>
      <c r="AB934" s="47"/>
      <c r="AC934" s="47"/>
      <c r="AD934" s="47"/>
      <c r="AE934" s="47"/>
      <c r="AF934" s="47"/>
      <c r="AG934" s="47"/>
      <c r="AH934" s="47"/>
      <c r="AI934" s="47"/>
    </row>
    <row r="935" spans="1:35">
      <c r="A935" s="47"/>
      <c r="B935" s="47"/>
      <c r="C935" s="47"/>
      <c r="D935" s="47"/>
      <c r="E935" s="47"/>
      <c r="F935" s="47"/>
      <c r="G935" s="47"/>
      <c r="H935" s="47"/>
      <c r="I935" s="47"/>
      <c r="J935" s="47"/>
      <c r="K935" s="47"/>
      <c r="L935" s="47"/>
      <c r="M935" s="47"/>
      <c r="N935" s="47"/>
      <c r="O935" s="47"/>
      <c r="P935" s="47"/>
      <c r="Q935" s="47"/>
      <c r="R935" s="47"/>
      <c r="S935" s="47"/>
      <c r="T935" s="47"/>
      <c r="U935" s="47"/>
      <c r="V935" s="47"/>
      <c r="W935" s="47"/>
      <c r="X935" s="47"/>
      <c r="Y935" s="47"/>
      <c r="Z935" s="47"/>
      <c r="AA935" s="47"/>
      <c r="AB935" s="47"/>
      <c r="AC935" s="47"/>
      <c r="AD935" s="47"/>
      <c r="AE935" s="47"/>
      <c r="AF935" s="47"/>
      <c r="AG935" s="47"/>
      <c r="AH935" s="47"/>
      <c r="AI935" s="47"/>
    </row>
    <row r="936" spans="1:35">
      <c r="A936" s="47"/>
      <c r="B936" s="47"/>
      <c r="C936" s="47"/>
      <c r="D936" s="47"/>
      <c r="E936" s="47"/>
      <c r="F936" s="47"/>
      <c r="G936" s="47"/>
      <c r="H936" s="47"/>
      <c r="I936" s="47"/>
      <c r="J936" s="47"/>
      <c r="K936" s="47"/>
      <c r="L936" s="47"/>
      <c r="M936" s="47"/>
      <c r="N936" s="47"/>
      <c r="O936" s="47"/>
      <c r="P936" s="47"/>
      <c r="Q936" s="47"/>
      <c r="R936" s="47"/>
      <c r="S936" s="47"/>
      <c r="T936" s="47"/>
      <c r="U936" s="47"/>
      <c r="V936" s="47"/>
      <c r="W936" s="47"/>
      <c r="X936" s="47"/>
      <c r="Y936" s="47"/>
      <c r="Z936" s="47"/>
      <c r="AA936" s="47"/>
      <c r="AB936" s="47"/>
      <c r="AC936" s="47"/>
      <c r="AD936" s="47"/>
      <c r="AE936" s="47"/>
      <c r="AF936" s="47"/>
      <c r="AG936" s="47"/>
      <c r="AH936" s="47"/>
      <c r="AI936" s="47"/>
    </row>
    <row r="937" spans="1:35">
      <c r="A937" s="47"/>
      <c r="B937" s="47"/>
      <c r="C937" s="47"/>
      <c r="D937" s="47"/>
      <c r="E937" s="47"/>
      <c r="F937" s="47"/>
      <c r="G937" s="47"/>
      <c r="H937" s="47"/>
      <c r="I937" s="47"/>
      <c r="J937" s="47"/>
      <c r="K937" s="47"/>
      <c r="L937" s="47"/>
      <c r="M937" s="47"/>
      <c r="N937" s="47"/>
      <c r="O937" s="47"/>
      <c r="P937" s="47"/>
      <c r="Q937" s="47"/>
      <c r="R937" s="47"/>
      <c r="S937" s="47"/>
      <c r="T937" s="47"/>
      <c r="U937" s="47"/>
      <c r="V937" s="47"/>
      <c r="W937" s="47"/>
      <c r="X937" s="47"/>
      <c r="Y937" s="47"/>
      <c r="Z937" s="47"/>
      <c r="AA937" s="47"/>
      <c r="AB937" s="47"/>
      <c r="AC937" s="47"/>
      <c r="AD937" s="47"/>
      <c r="AE937" s="47"/>
      <c r="AF937" s="47"/>
      <c r="AG937" s="47"/>
      <c r="AH937" s="47"/>
      <c r="AI937" s="47"/>
    </row>
    <row r="938" spans="1:35">
      <c r="A938" s="47"/>
      <c r="B938" s="47"/>
      <c r="C938" s="47"/>
      <c r="D938" s="47"/>
      <c r="E938" s="47"/>
      <c r="F938" s="47"/>
      <c r="G938" s="47"/>
      <c r="H938" s="47"/>
      <c r="I938" s="47"/>
      <c r="J938" s="47"/>
      <c r="K938" s="47"/>
      <c r="L938" s="47"/>
      <c r="M938" s="47"/>
      <c r="N938" s="47"/>
      <c r="O938" s="47"/>
      <c r="P938" s="47"/>
      <c r="Q938" s="47"/>
      <c r="R938" s="47"/>
      <c r="S938" s="47"/>
      <c r="T938" s="47"/>
      <c r="U938" s="47"/>
      <c r="V938" s="47"/>
      <c r="W938" s="47"/>
      <c r="X938" s="47"/>
      <c r="Y938" s="47"/>
      <c r="Z938" s="47"/>
      <c r="AA938" s="47"/>
      <c r="AB938" s="47"/>
      <c r="AC938" s="47"/>
      <c r="AD938" s="47"/>
      <c r="AE938" s="47"/>
      <c r="AF938" s="47"/>
      <c r="AG938" s="47"/>
      <c r="AH938" s="47"/>
      <c r="AI938" s="47"/>
    </row>
    <row r="939" spans="1:35">
      <c r="A939" s="47"/>
      <c r="B939" s="47"/>
      <c r="C939" s="47"/>
      <c r="D939" s="47"/>
      <c r="E939" s="47"/>
      <c r="F939" s="47"/>
      <c r="G939" s="47"/>
      <c r="H939" s="47"/>
      <c r="I939" s="47"/>
      <c r="J939" s="47"/>
      <c r="K939" s="47"/>
      <c r="L939" s="47"/>
      <c r="M939" s="47"/>
      <c r="N939" s="47"/>
      <c r="O939" s="47"/>
      <c r="P939" s="47"/>
      <c r="Q939" s="47"/>
      <c r="R939" s="47"/>
      <c r="S939" s="47"/>
      <c r="T939" s="47"/>
      <c r="U939" s="47"/>
      <c r="V939" s="47"/>
      <c r="W939" s="47"/>
      <c r="X939" s="47"/>
      <c r="Y939" s="47"/>
      <c r="Z939" s="47"/>
      <c r="AA939" s="47"/>
      <c r="AB939" s="47"/>
      <c r="AC939" s="47"/>
      <c r="AD939" s="47"/>
      <c r="AE939" s="47"/>
      <c r="AF939" s="47"/>
      <c r="AG939" s="47"/>
      <c r="AH939" s="47"/>
      <c r="AI939" s="47"/>
    </row>
    <row r="940" spans="1:35">
      <c r="A940" s="47"/>
      <c r="B940" s="47"/>
      <c r="C940" s="47"/>
      <c r="D940" s="47"/>
      <c r="E940" s="47"/>
      <c r="F940" s="47"/>
      <c r="G940" s="47"/>
      <c r="H940" s="47"/>
      <c r="I940" s="47"/>
      <c r="J940" s="47"/>
      <c r="K940" s="47"/>
      <c r="L940" s="47"/>
      <c r="M940" s="47"/>
      <c r="N940" s="47"/>
      <c r="O940" s="47"/>
      <c r="P940" s="47"/>
      <c r="Q940" s="47"/>
      <c r="R940" s="47"/>
      <c r="S940" s="47"/>
      <c r="T940" s="47"/>
      <c r="U940" s="47"/>
      <c r="V940" s="47"/>
      <c r="W940" s="47"/>
      <c r="X940" s="47"/>
      <c r="Y940" s="47"/>
      <c r="Z940" s="47"/>
      <c r="AA940" s="47"/>
      <c r="AB940" s="47"/>
      <c r="AC940" s="47"/>
      <c r="AD940" s="47"/>
      <c r="AE940" s="47"/>
      <c r="AF940" s="47"/>
      <c r="AG940" s="47"/>
      <c r="AH940" s="47"/>
      <c r="AI940" s="47"/>
    </row>
    <row r="941" spans="1:35">
      <c r="A941" s="47"/>
      <c r="B941" s="47"/>
      <c r="C941" s="47"/>
      <c r="D941" s="47"/>
      <c r="E941" s="47"/>
      <c r="F941" s="47"/>
      <c r="G941" s="47"/>
      <c r="H941" s="47"/>
      <c r="I941" s="47"/>
      <c r="J941" s="47"/>
      <c r="K941" s="47"/>
      <c r="L941" s="47"/>
      <c r="M941" s="47"/>
      <c r="N941" s="47"/>
      <c r="O941" s="47"/>
      <c r="P941" s="47"/>
      <c r="Q941" s="47"/>
      <c r="R941" s="47"/>
      <c r="S941" s="47"/>
      <c r="T941" s="47"/>
      <c r="U941" s="47"/>
      <c r="V941" s="47"/>
      <c r="W941" s="47"/>
      <c r="X941" s="47"/>
      <c r="Y941" s="47"/>
      <c r="Z941" s="47"/>
      <c r="AA941" s="47"/>
      <c r="AB941" s="47"/>
      <c r="AC941" s="47"/>
      <c r="AD941" s="47"/>
      <c r="AE941" s="47"/>
      <c r="AF941" s="47"/>
      <c r="AG941" s="47"/>
      <c r="AH941" s="47"/>
      <c r="AI941" s="47"/>
    </row>
    <row r="942" spans="1:35">
      <c r="A942" s="47"/>
      <c r="B942" s="47"/>
      <c r="C942" s="47"/>
      <c r="D942" s="47"/>
      <c r="E942" s="47"/>
      <c r="F942" s="47"/>
      <c r="G942" s="47"/>
      <c r="H942" s="47"/>
      <c r="I942" s="47"/>
      <c r="J942" s="47"/>
      <c r="K942" s="47"/>
      <c r="L942" s="47"/>
      <c r="M942" s="47"/>
      <c r="N942" s="47"/>
      <c r="O942" s="47"/>
      <c r="P942" s="47"/>
      <c r="Q942" s="47"/>
      <c r="R942" s="47"/>
      <c r="S942" s="47"/>
      <c r="T942" s="47"/>
      <c r="U942" s="47"/>
      <c r="V942" s="47"/>
      <c r="W942" s="47"/>
      <c r="X942" s="47"/>
      <c r="Y942" s="47"/>
      <c r="Z942" s="47"/>
      <c r="AA942" s="47"/>
      <c r="AB942" s="47"/>
      <c r="AC942" s="47"/>
      <c r="AD942" s="47"/>
      <c r="AE942" s="47"/>
      <c r="AF942" s="47"/>
      <c r="AG942" s="47"/>
      <c r="AH942" s="47"/>
      <c r="AI942" s="47"/>
    </row>
    <row r="943" spans="1:35">
      <c r="A943" s="47"/>
      <c r="B943" s="47"/>
      <c r="C943" s="47"/>
      <c r="D943" s="47"/>
      <c r="E943" s="47"/>
      <c r="F943" s="47"/>
      <c r="G943" s="47"/>
      <c r="H943" s="47"/>
      <c r="I943" s="47"/>
      <c r="J943" s="47"/>
      <c r="K943" s="47"/>
      <c r="L943" s="47"/>
      <c r="M943" s="47"/>
      <c r="N943" s="47"/>
      <c r="O943" s="47"/>
      <c r="P943" s="47"/>
      <c r="Q943" s="47"/>
      <c r="R943" s="47"/>
      <c r="S943" s="47"/>
      <c r="T943" s="47"/>
      <c r="U943" s="47"/>
      <c r="V943" s="47"/>
      <c r="W943" s="47"/>
      <c r="X943" s="47"/>
      <c r="Y943" s="47"/>
      <c r="Z943" s="47"/>
      <c r="AA943" s="47"/>
      <c r="AB943" s="47"/>
      <c r="AC943" s="47"/>
      <c r="AD943" s="47"/>
      <c r="AE943" s="47"/>
      <c r="AF943" s="47"/>
      <c r="AG943" s="47"/>
      <c r="AH943" s="47"/>
      <c r="AI943" s="47"/>
    </row>
    <row r="944" spans="1:35">
      <c r="A944" s="47"/>
      <c r="B944" s="47"/>
      <c r="C944" s="47"/>
      <c r="D944" s="47"/>
      <c r="E944" s="47"/>
      <c r="F944" s="47"/>
      <c r="G944" s="47"/>
      <c r="H944" s="47"/>
      <c r="I944" s="47"/>
      <c r="J944" s="47"/>
      <c r="K944" s="47"/>
      <c r="L944" s="47"/>
      <c r="M944" s="47"/>
      <c r="N944" s="47"/>
      <c r="O944" s="47"/>
      <c r="P944" s="47"/>
      <c r="Q944" s="47"/>
      <c r="R944" s="47"/>
      <c r="S944" s="47"/>
      <c r="T944" s="47"/>
      <c r="U944" s="47"/>
      <c r="V944" s="47"/>
      <c r="W944" s="47"/>
      <c r="X944" s="47"/>
      <c r="Y944" s="47"/>
      <c r="Z944" s="47"/>
      <c r="AA944" s="47"/>
      <c r="AB944" s="47"/>
      <c r="AC944" s="47"/>
      <c r="AD944" s="47"/>
      <c r="AE944" s="47"/>
      <c r="AF944" s="47"/>
      <c r="AG944" s="47"/>
      <c r="AH944" s="47"/>
      <c r="AI944" s="47"/>
    </row>
    <row r="945" spans="1:35">
      <c r="A945" s="47"/>
      <c r="B945" s="47"/>
      <c r="C945" s="47"/>
      <c r="D945" s="47"/>
      <c r="E945" s="47"/>
      <c r="F945" s="47"/>
      <c r="G945" s="47"/>
      <c r="H945" s="47"/>
      <c r="I945" s="47"/>
      <c r="J945" s="47"/>
      <c r="K945" s="47"/>
      <c r="L945" s="47"/>
      <c r="M945" s="47"/>
      <c r="N945" s="47"/>
      <c r="O945" s="47"/>
      <c r="P945" s="47"/>
      <c r="Q945" s="47"/>
      <c r="R945" s="47"/>
      <c r="S945" s="47"/>
      <c r="T945" s="47"/>
      <c r="U945" s="47"/>
      <c r="V945" s="47"/>
      <c r="W945" s="47"/>
      <c r="X945" s="47"/>
      <c r="Y945" s="47"/>
      <c r="Z945" s="47"/>
      <c r="AA945" s="47"/>
      <c r="AB945" s="47"/>
      <c r="AC945" s="47"/>
      <c r="AD945" s="47"/>
      <c r="AE945" s="47"/>
      <c r="AF945" s="47"/>
      <c r="AG945" s="47"/>
      <c r="AH945" s="47"/>
      <c r="AI945" s="47"/>
    </row>
    <row r="946" spans="1:35">
      <c r="A946" s="47"/>
      <c r="B946" s="47"/>
      <c r="C946" s="47"/>
      <c r="D946" s="47"/>
      <c r="E946" s="47"/>
      <c r="F946" s="47"/>
      <c r="G946" s="47"/>
      <c r="H946" s="47"/>
      <c r="I946" s="47"/>
      <c r="J946" s="47"/>
      <c r="K946" s="47"/>
      <c r="L946" s="47"/>
      <c r="M946" s="47"/>
      <c r="N946" s="47"/>
      <c r="O946" s="47"/>
      <c r="P946" s="47"/>
      <c r="Q946" s="47"/>
      <c r="R946" s="47"/>
      <c r="S946" s="47"/>
      <c r="T946" s="47"/>
      <c r="U946" s="47"/>
      <c r="V946" s="47"/>
      <c r="W946" s="47"/>
      <c r="X946" s="47"/>
      <c r="Y946" s="47"/>
      <c r="Z946" s="47"/>
      <c r="AA946" s="47"/>
      <c r="AB946" s="47"/>
      <c r="AC946" s="47"/>
      <c r="AD946" s="47"/>
      <c r="AE946" s="47"/>
      <c r="AF946" s="47"/>
      <c r="AG946" s="47"/>
      <c r="AH946" s="47"/>
      <c r="AI946" s="47"/>
    </row>
    <row r="947" spans="1:35">
      <c r="A947" s="47"/>
      <c r="B947" s="47"/>
      <c r="C947" s="47"/>
      <c r="D947" s="47"/>
      <c r="E947" s="47"/>
      <c r="F947" s="47"/>
      <c r="G947" s="47"/>
      <c r="H947" s="47"/>
      <c r="I947" s="47"/>
      <c r="J947" s="47"/>
      <c r="K947" s="47"/>
      <c r="L947" s="47"/>
      <c r="M947" s="47"/>
      <c r="N947" s="47"/>
      <c r="O947" s="47"/>
      <c r="P947" s="47"/>
      <c r="Q947" s="47"/>
      <c r="R947" s="47"/>
      <c r="S947" s="47"/>
      <c r="T947" s="47"/>
      <c r="U947" s="47"/>
      <c r="V947" s="47"/>
      <c r="W947" s="47"/>
      <c r="X947" s="47"/>
      <c r="Y947" s="47"/>
      <c r="Z947" s="47"/>
      <c r="AA947" s="47"/>
      <c r="AB947" s="47"/>
      <c r="AC947" s="47"/>
      <c r="AD947" s="47"/>
      <c r="AE947" s="47"/>
      <c r="AF947" s="47"/>
      <c r="AG947" s="47"/>
      <c r="AH947" s="47"/>
      <c r="AI947" s="47"/>
    </row>
    <row r="948" spans="1:35">
      <c r="A948" s="47"/>
      <c r="B948" s="47"/>
      <c r="C948" s="47"/>
      <c r="D948" s="47"/>
      <c r="E948" s="47"/>
      <c r="F948" s="47"/>
      <c r="G948" s="47"/>
      <c r="H948" s="47"/>
      <c r="I948" s="47"/>
      <c r="J948" s="47"/>
      <c r="K948" s="47"/>
      <c r="L948" s="47"/>
      <c r="M948" s="47"/>
      <c r="N948" s="47"/>
      <c r="O948" s="47"/>
      <c r="P948" s="47"/>
      <c r="Q948" s="47"/>
      <c r="R948" s="47"/>
      <c r="S948" s="47"/>
      <c r="T948" s="47"/>
      <c r="U948" s="47"/>
      <c r="V948" s="47"/>
      <c r="W948" s="47"/>
      <c r="X948" s="47"/>
      <c r="Y948" s="47"/>
      <c r="Z948" s="47"/>
      <c r="AA948" s="47"/>
      <c r="AB948" s="47"/>
      <c r="AC948" s="47"/>
      <c r="AD948" s="47"/>
      <c r="AE948" s="47"/>
      <c r="AF948" s="47"/>
      <c r="AG948" s="47"/>
      <c r="AH948" s="47"/>
      <c r="AI948" s="47"/>
    </row>
    <row r="949" spans="1:35">
      <c r="A949" s="47"/>
      <c r="B949" s="47"/>
      <c r="C949" s="47"/>
      <c r="D949" s="47"/>
      <c r="E949" s="47"/>
      <c r="F949" s="47"/>
      <c r="G949" s="47"/>
      <c r="H949" s="47"/>
      <c r="I949" s="47"/>
      <c r="J949" s="47"/>
      <c r="K949" s="47"/>
      <c r="L949" s="47"/>
      <c r="M949" s="47"/>
      <c r="N949" s="47"/>
      <c r="O949" s="47"/>
      <c r="P949" s="47"/>
      <c r="Q949" s="47"/>
      <c r="R949" s="47"/>
      <c r="S949" s="47"/>
      <c r="T949" s="47"/>
      <c r="U949" s="47"/>
      <c r="V949" s="47"/>
      <c r="W949" s="47"/>
      <c r="X949" s="47"/>
      <c r="Y949" s="47"/>
      <c r="Z949" s="47"/>
      <c r="AA949" s="47"/>
      <c r="AB949" s="47"/>
      <c r="AC949" s="47"/>
      <c r="AD949" s="47"/>
      <c r="AE949" s="47"/>
      <c r="AF949" s="47"/>
      <c r="AG949" s="47"/>
      <c r="AH949" s="47"/>
      <c r="AI949" s="47"/>
    </row>
  </sheetData>
  <phoneticPr fontId="0" type="noConversion"/>
  <pageMargins left="0.75" right="0.75" top="1" bottom="1" header="0.5" footer="0.5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P957"/>
  <sheetViews>
    <sheetView workbookViewId="0"/>
  </sheetViews>
  <sheetFormatPr defaultRowHeight="12.75"/>
  <cols>
    <col min="1" max="1" width="19.7109375" style="38" customWidth="1"/>
    <col min="2" max="2" width="4.42578125" style="47" customWidth="1"/>
    <col min="3" max="3" width="12.7109375" style="38" customWidth="1"/>
    <col min="4" max="4" width="5.42578125" style="47" customWidth="1"/>
    <col min="5" max="5" width="14.85546875" style="47" customWidth="1"/>
    <col min="6" max="6" width="9.140625" style="47"/>
    <col min="7" max="7" width="12" style="47" customWidth="1"/>
    <col min="8" max="8" width="14.140625" style="38" customWidth="1"/>
    <col min="9" max="9" width="22.5703125" style="47" customWidth="1"/>
    <col min="10" max="10" width="25.140625" style="47" customWidth="1"/>
    <col min="11" max="11" width="15.7109375" style="47" customWidth="1"/>
    <col min="12" max="12" width="14.140625" style="47" customWidth="1"/>
    <col min="13" max="13" width="9.5703125" style="47" customWidth="1"/>
    <col min="14" max="14" width="14.140625" style="47" customWidth="1"/>
    <col min="15" max="15" width="23.42578125" style="47" customWidth="1"/>
    <col min="16" max="16" width="16.5703125" style="47" customWidth="1"/>
    <col min="17" max="17" width="41" style="47" customWidth="1"/>
    <col min="18" max="16384" width="9.140625" style="47"/>
  </cols>
  <sheetData>
    <row r="1" spans="1:16" ht="15.75">
      <c r="A1" s="176" t="s">
        <v>268</v>
      </c>
      <c r="I1" s="177" t="s">
        <v>94</v>
      </c>
      <c r="J1" s="178" t="s">
        <v>161</v>
      </c>
    </row>
    <row r="2" spans="1:16">
      <c r="I2" s="179" t="s">
        <v>105</v>
      </c>
      <c r="J2" s="180" t="s">
        <v>152</v>
      </c>
    </row>
    <row r="3" spans="1:16">
      <c r="A3" s="181" t="s">
        <v>269</v>
      </c>
      <c r="I3" s="179" t="s">
        <v>109</v>
      </c>
      <c r="J3" s="180" t="s">
        <v>247</v>
      </c>
    </row>
    <row r="4" spans="1:16">
      <c r="I4" s="179" t="s">
        <v>124</v>
      </c>
      <c r="J4" s="180" t="s">
        <v>247</v>
      </c>
    </row>
    <row r="5" spans="1:16" ht="13.5" thickBot="1">
      <c r="I5" s="182" t="s">
        <v>148</v>
      </c>
      <c r="J5" s="183" t="s">
        <v>159</v>
      </c>
    </row>
    <row r="10" spans="1:16" ht="13.5" thickBot="1"/>
    <row r="11" spans="1:16" ht="12.75" customHeight="1" thickBot="1">
      <c r="A11" s="38" t="str">
        <f t="shared" ref="A11:A42" si="0">P11</f>
        <v>IBVS 3370 </v>
      </c>
      <c r="B11" s="6" t="str">
        <f t="shared" ref="B11:B42" si="1">IF(H11=INT(H11),"I","II")</f>
        <v>II</v>
      </c>
      <c r="C11" s="38">
        <f t="shared" ref="C11:C42" si="2">1*G11</f>
        <v>47701.820099999997</v>
      </c>
      <c r="D11" s="47" t="str">
        <f t="shared" ref="D11:D42" si="3">VLOOKUP(F11,I$1:J$5,2,FALSE)</f>
        <v>vis</v>
      </c>
      <c r="E11" s="184">
        <f>VLOOKUP(C11,'Active 1'!C$21:E$972,3,FALSE)</f>
        <v>-11316.35988878173</v>
      </c>
      <c r="F11" s="6" t="s">
        <v>148</v>
      </c>
      <c r="G11" s="47" t="str">
        <f t="shared" ref="G11:G42" si="4">MID(I11,3,LEN(I11)-3)</f>
        <v>47701.8201</v>
      </c>
      <c r="H11" s="38">
        <f t="shared" ref="H11:H42" si="5">1*K11</f>
        <v>-11316.5</v>
      </c>
      <c r="I11" s="185" t="s">
        <v>273</v>
      </c>
      <c r="J11" s="186" t="s">
        <v>274</v>
      </c>
      <c r="K11" s="185">
        <v>-11316.5</v>
      </c>
      <c r="L11" s="185" t="s">
        <v>275</v>
      </c>
      <c r="M11" s="186" t="s">
        <v>276</v>
      </c>
      <c r="N11" s="186" t="s">
        <v>277</v>
      </c>
      <c r="O11" s="187" t="s">
        <v>278</v>
      </c>
      <c r="P11" s="188" t="s">
        <v>279</v>
      </c>
    </row>
    <row r="12" spans="1:16" ht="12.75" customHeight="1" thickBot="1">
      <c r="A12" s="38" t="str">
        <f t="shared" si="0"/>
        <v>IBVS 3370 </v>
      </c>
      <c r="B12" s="6" t="str">
        <f t="shared" si="1"/>
        <v>II</v>
      </c>
      <c r="C12" s="38">
        <f t="shared" si="2"/>
        <v>47715.8125</v>
      </c>
      <c r="D12" s="47" t="str">
        <f t="shared" si="3"/>
        <v>vis</v>
      </c>
      <c r="E12" s="184">
        <f>VLOOKUP(C12,'Active 1'!C$21:E$972,3,FALSE)</f>
        <v>-11283.361358013924</v>
      </c>
      <c r="F12" s="6" t="s">
        <v>148</v>
      </c>
      <c r="G12" s="47" t="str">
        <f t="shared" si="4"/>
        <v>47715.8125</v>
      </c>
      <c r="H12" s="38">
        <f t="shared" si="5"/>
        <v>-11283.5</v>
      </c>
      <c r="I12" s="185" t="s">
        <v>280</v>
      </c>
      <c r="J12" s="186" t="s">
        <v>281</v>
      </c>
      <c r="K12" s="185">
        <v>-11283.5</v>
      </c>
      <c r="L12" s="185" t="s">
        <v>282</v>
      </c>
      <c r="M12" s="186" t="s">
        <v>276</v>
      </c>
      <c r="N12" s="186" t="s">
        <v>277</v>
      </c>
      <c r="O12" s="187" t="s">
        <v>278</v>
      </c>
      <c r="P12" s="188" t="s">
        <v>279</v>
      </c>
    </row>
    <row r="13" spans="1:16" ht="12.75" customHeight="1" thickBot="1">
      <c r="A13" s="38" t="str">
        <f t="shared" si="0"/>
        <v>IBVS 3370 </v>
      </c>
      <c r="B13" s="6" t="str">
        <f t="shared" si="1"/>
        <v>I</v>
      </c>
      <c r="C13" s="38">
        <f t="shared" si="2"/>
        <v>47716.870999999999</v>
      </c>
      <c r="D13" s="47" t="str">
        <f t="shared" si="3"/>
        <v>vis</v>
      </c>
      <c r="E13" s="184">
        <f>VLOOKUP(C13,'Active 1'!C$21:E$972,3,FALSE)</f>
        <v>-11280.865078260797</v>
      </c>
      <c r="F13" s="6" t="s">
        <v>148</v>
      </c>
      <c r="G13" s="47" t="str">
        <f t="shared" si="4"/>
        <v>47716.8710</v>
      </c>
      <c r="H13" s="38">
        <f t="shared" si="5"/>
        <v>-11281</v>
      </c>
      <c r="I13" s="185" t="s">
        <v>283</v>
      </c>
      <c r="J13" s="186" t="s">
        <v>284</v>
      </c>
      <c r="K13" s="185">
        <v>-11281</v>
      </c>
      <c r="L13" s="185" t="s">
        <v>285</v>
      </c>
      <c r="M13" s="186" t="s">
        <v>276</v>
      </c>
      <c r="N13" s="186" t="s">
        <v>277</v>
      </c>
      <c r="O13" s="187" t="s">
        <v>278</v>
      </c>
      <c r="P13" s="188" t="s">
        <v>279</v>
      </c>
    </row>
    <row r="14" spans="1:16" ht="12.75" customHeight="1" thickBot="1">
      <c r="A14" s="38" t="str">
        <f t="shared" si="0"/>
        <v>IBVS 3370 </v>
      </c>
      <c r="B14" s="6" t="str">
        <f t="shared" si="1"/>
        <v>I</v>
      </c>
      <c r="C14" s="38">
        <f t="shared" si="2"/>
        <v>47727.897100000002</v>
      </c>
      <c r="D14" s="47" t="str">
        <f t="shared" si="3"/>
        <v>vis</v>
      </c>
      <c r="E14" s="184">
        <f>VLOOKUP(C14,'Active 1'!C$21:E$972,3,FALSE)</f>
        <v>-11254.862026597113</v>
      </c>
      <c r="F14" s="6" t="s">
        <v>148</v>
      </c>
      <c r="G14" s="47" t="str">
        <f t="shared" si="4"/>
        <v>47727.8971</v>
      </c>
      <c r="H14" s="38">
        <f t="shared" si="5"/>
        <v>-11255</v>
      </c>
      <c r="I14" s="185" t="s">
        <v>286</v>
      </c>
      <c r="J14" s="186" t="s">
        <v>287</v>
      </c>
      <c r="K14" s="185">
        <v>-11255</v>
      </c>
      <c r="L14" s="185" t="s">
        <v>288</v>
      </c>
      <c r="M14" s="186" t="s">
        <v>276</v>
      </c>
      <c r="N14" s="186" t="s">
        <v>277</v>
      </c>
      <c r="O14" s="187" t="s">
        <v>278</v>
      </c>
      <c r="P14" s="188" t="s">
        <v>279</v>
      </c>
    </row>
    <row r="15" spans="1:16" ht="12.75" customHeight="1" thickBot="1">
      <c r="A15" s="38" t="str">
        <f t="shared" si="0"/>
        <v>IBVS 3370 </v>
      </c>
      <c r="B15" s="6" t="str">
        <f t="shared" si="1"/>
        <v>I</v>
      </c>
      <c r="C15" s="38">
        <f t="shared" si="2"/>
        <v>47730.864999999998</v>
      </c>
      <c r="D15" s="47" t="str">
        <f t="shared" si="3"/>
        <v>vis</v>
      </c>
      <c r="E15" s="184">
        <f>VLOOKUP(C15,'Active 1'!C$21:E$972,3,FALSE)</f>
        <v>-11247.862774183974</v>
      </c>
      <c r="F15" s="6" t="s">
        <v>148</v>
      </c>
      <c r="G15" s="47" t="str">
        <f t="shared" si="4"/>
        <v>47730.8650</v>
      </c>
      <c r="H15" s="38">
        <f t="shared" si="5"/>
        <v>-11248</v>
      </c>
      <c r="I15" s="185" t="s">
        <v>289</v>
      </c>
      <c r="J15" s="186" t="s">
        <v>290</v>
      </c>
      <c r="K15" s="185">
        <v>-11248</v>
      </c>
      <c r="L15" s="185" t="s">
        <v>291</v>
      </c>
      <c r="M15" s="186" t="s">
        <v>276</v>
      </c>
      <c r="N15" s="186" t="s">
        <v>277</v>
      </c>
      <c r="O15" s="187" t="s">
        <v>278</v>
      </c>
      <c r="P15" s="188" t="s">
        <v>279</v>
      </c>
    </row>
    <row r="16" spans="1:16" ht="12.75" customHeight="1" thickBot="1">
      <c r="A16" s="38" t="str">
        <f t="shared" si="0"/>
        <v>IBVS 3370 </v>
      </c>
      <c r="B16" s="6" t="str">
        <f t="shared" si="1"/>
        <v>II</v>
      </c>
      <c r="C16" s="38">
        <f t="shared" si="2"/>
        <v>47734.890200000002</v>
      </c>
      <c r="D16" s="47" t="str">
        <f t="shared" si="3"/>
        <v>vis</v>
      </c>
      <c r="E16" s="184">
        <f>VLOOKUP(C16,'Active 1'!C$21:E$972,3,FALSE)</f>
        <v>-11238.370071999456</v>
      </c>
      <c r="F16" s="6" t="s">
        <v>148</v>
      </c>
      <c r="G16" s="47" t="str">
        <f t="shared" si="4"/>
        <v>47734.8902</v>
      </c>
      <c r="H16" s="38">
        <f t="shared" si="5"/>
        <v>-11238.5</v>
      </c>
      <c r="I16" s="185" t="s">
        <v>292</v>
      </c>
      <c r="J16" s="186" t="s">
        <v>293</v>
      </c>
      <c r="K16" s="185">
        <v>-11238.5</v>
      </c>
      <c r="L16" s="185" t="s">
        <v>294</v>
      </c>
      <c r="M16" s="186" t="s">
        <v>276</v>
      </c>
      <c r="N16" s="186" t="s">
        <v>277</v>
      </c>
      <c r="O16" s="187" t="s">
        <v>278</v>
      </c>
      <c r="P16" s="188" t="s">
        <v>279</v>
      </c>
    </row>
    <row r="17" spans="1:16" ht="12.75" customHeight="1" thickBot="1">
      <c r="A17" s="38" t="str">
        <f t="shared" si="0"/>
        <v> AA 41.291 </v>
      </c>
      <c r="B17" s="6" t="str">
        <f t="shared" si="1"/>
        <v>I</v>
      </c>
      <c r="C17" s="38">
        <f t="shared" si="2"/>
        <v>47752.487200000003</v>
      </c>
      <c r="D17" s="47" t="str">
        <f t="shared" si="3"/>
        <v>vis</v>
      </c>
      <c r="E17" s="184">
        <f>VLOOKUP(C17,'Active 1'!C$21:E$972,3,FALSE)</f>
        <v>-11196.8707476576</v>
      </c>
      <c r="F17" s="6" t="s">
        <v>148</v>
      </c>
      <c r="G17" s="47" t="str">
        <f t="shared" si="4"/>
        <v>47752.4872</v>
      </c>
      <c r="H17" s="38">
        <f t="shared" si="5"/>
        <v>-11197</v>
      </c>
      <c r="I17" s="185" t="s">
        <v>295</v>
      </c>
      <c r="J17" s="186" t="s">
        <v>296</v>
      </c>
      <c r="K17" s="185">
        <v>-11197</v>
      </c>
      <c r="L17" s="185" t="s">
        <v>297</v>
      </c>
      <c r="M17" s="186" t="s">
        <v>276</v>
      </c>
      <c r="N17" s="186" t="s">
        <v>277</v>
      </c>
      <c r="O17" s="187" t="s">
        <v>298</v>
      </c>
      <c r="P17" s="187" t="s">
        <v>299</v>
      </c>
    </row>
    <row r="18" spans="1:16" ht="12.75" customHeight="1" thickBot="1">
      <c r="A18" s="38" t="str">
        <f t="shared" si="0"/>
        <v> AA 41.291 </v>
      </c>
      <c r="B18" s="6" t="str">
        <f t="shared" si="1"/>
        <v>II</v>
      </c>
      <c r="C18" s="38">
        <f t="shared" si="2"/>
        <v>47759.4876</v>
      </c>
      <c r="D18" s="47" t="str">
        <f t="shared" si="3"/>
        <v>vis</v>
      </c>
      <c r="E18" s="184">
        <f>VLOOKUP(C18,'Active 1'!C$21:E$972,3,FALSE)</f>
        <v>-11180.361577337511</v>
      </c>
      <c r="F18" s="6" t="s">
        <v>148</v>
      </c>
      <c r="G18" s="47" t="str">
        <f t="shared" si="4"/>
        <v>47759.4876</v>
      </c>
      <c r="H18" s="38">
        <f t="shared" si="5"/>
        <v>-11180.5</v>
      </c>
      <c r="I18" s="185" t="s">
        <v>300</v>
      </c>
      <c r="J18" s="186" t="s">
        <v>301</v>
      </c>
      <c r="K18" s="185">
        <v>-11180.5</v>
      </c>
      <c r="L18" s="185" t="s">
        <v>302</v>
      </c>
      <c r="M18" s="186" t="s">
        <v>276</v>
      </c>
      <c r="N18" s="186" t="s">
        <v>277</v>
      </c>
      <c r="O18" s="187" t="s">
        <v>298</v>
      </c>
      <c r="P18" s="187" t="s">
        <v>299</v>
      </c>
    </row>
    <row r="19" spans="1:16" ht="12.75" customHeight="1" thickBot="1">
      <c r="A19" s="38" t="str">
        <f t="shared" si="0"/>
        <v> AA 41.291 </v>
      </c>
      <c r="B19" s="6" t="str">
        <f t="shared" si="1"/>
        <v>II</v>
      </c>
      <c r="C19" s="38">
        <f t="shared" si="2"/>
        <v>47760.330499999996</v>
      </c>
      <c r="D19" s="47" t="str">
        <f t="shared" si="3"/>
        <v>vis</v>
      </c>
      <c r="E19" s="184">
        <f>VLOOKUP(C19,'Active 1'!C$21:E$972,3,FALSE)</f>
        <v>-11178.373750975768</v>
      </c>
      <c r="F19" s="6" t="s">
        <v>148</v>
      </c>
      <c r="G19" s="47" t="str">
        <f t="shared" si="4"/>
        <v>47760.3305</v>
      </c>
      <c r="H19" s="38">
        <f t="shared" si="5"/>
        <v>-11178.5</v>
      </c>
      <c r="I19" s="185" t="s">
        <v>303</v>
      </c>
      <c r="J19" s="186" t="s">
        <v>304</v>
      </c>
      <c r="K19" s="185">
        <v>-11178.5</v>
      </c>
      <c r="L19" s="185" t="s">
        <v>305</v>
      </c>
      <c r="M19" s="186" t="s">
        <v>276</v>
      </c>
      <c r="N19" s="186" t="s">
        <v>277</v>
      </c>
      <c r="O19" s="187" t="s">
        <v>298</v>
      </c>
      <c r="P19" s="187" t="s">
        <v>299</v>
      </c>
    </row>
    <row r="20" spans="1:16" ht="12.75" customHeight="1" thickBot="1">
      <c r="A20" s="38" t="str">
        <f t="shared" si="0"/>
        <v> AA 41.291 </v>
      </c>
      <c r="B20" s="6" t="str">
        <f t="shared" si="1"/>
        <v>I</v>
      </c>
      <c r="C20" s="38">
        <f t="shared" si="2"/>
        <v>47763.5069</v>
      </c>
      <c r="D20" s="47" t="str">
        <f t="shared" si="3"/>
        <v>vis</v>
      </c>
      <c r="E20" s="184">
        <f>VLOOKUP(C20,'Active 1'!C$21:E$972,3,FALSE)</f>
        <v>-11170.882789230038</v>
      </c>
      <c r="F20" s="6" t="s">
        <v>148</v>
      </c>
      <c r="G20" s="47" t="str">
        <f t="shared" si="4"/>
        <v>47763.5069</v>
      </c>
      <c r="H20" s="38">
        <f t="shared" si="5"/>
        <v>-11171</v>
      </c>
      <c r="I20" s="185" t="s">
        <v>306</v>
      </c>
      <c r="J20" s="186" t="s">
        <v>307</v>
      </c>
      <c r="K20" s="185">
        <v>-11171</v>
      </c>
      <c r="L20" s="185" t="s">
        <v>308</v>
      </c>
      <c r="M20" s="186" t="s">
        <v>276</v>
      </c>
      <c r="N20" s="186" t="s">
        <v>277</v>
      </c>
      <c r="O20" s="187" t="s">
        <v>298</v>
      </c>
      <c r="P20" s="187" t="s">
        <v>299</v>
      </c>
    </row>
    <row r="21" spans="1:16" ht="12.75" customHeight="1" thickBot="1">
      <c r="A21" s="38" t="str">
        <f t="shared" si="0"/>
        <v> AA 41.291 </v>
      </c>
      <c r="B21" s="6" t="str">
        <f t="shared" si="1"/>
        <v>I</v>
      </c>
      <c r="C21" s="38">
        <f t="shared" si="2"/>
        <v>47792.348100000003</v>
      </c>
      <c r="D21" s="47" t="str">
        <f t="shared" si="3"/>
        <v>vis</v>
      </c>
      <c r="E21" s="184">
        <f>VLOOKUP(C21,'Active 1'!C$21:E$972,3,FALSE)</f>
        <v>-11102.866064037771</v>
      </c>
      <c r="F21" s="6" t="s">
        <v>148</v>
      </c>
      <c r="G21" s="47" t="str">
        <f t="shared" si="4"/>
        <v>47792.3481</v>
      </c>
      <c r="H21" s="38">
        <f t="shared" si="5"/>
        <v>-11103</v>
      </c>
      <c r="I21" s="185" t="s">
        <v>309</v>
      </c>
      <c r="J21" s="186" t="s">
        <v>310</v>
      </c>
      <c r="K21" s="185">
        <v>-11103</v>
      </c>
      <c r="L21" s="185" t="s">
        <v>311</v>
      </c>
      <c r="M21" s="186" t="s">
        <v>276</v>
      </c>
      <c r="N21" s="186" t="s">
        <v>277</v>
      </c>
      <c r="O21" s="187" t="s">
        <v>298</v>
      </c>
      <c r="P21" s="187" t="s">
        <v>299</v>
      </c>
    </row>
    <row r="22" spans="1:16" ht="12.75" customHeight="1" thickBot="1">
      <c r="A22" s="38" t="str">
        <f t="shared" si="0"/>
        <v> AA 41.291 </v>
      </c>
      <c r="B22" s="6" t="str">
        <f t="shared" si="1"/>
        <v>I</v>
      </c>
      <c r="C22" s="38">
        <f t="shared" si="2"/>
        <v>47820.333500000001</v>
      </c>
      <c r="D22" s="47" t="str">
        <f t="shared" si="3"/>
        <v>vis</v>
      </c>
      <c r="E22" s="184">
        <f>VLOOKUP(C22,'Active 1'!C$21:E$972,3,FALSE)</f>
        <v>-11036.867587511295</v>
      </c>
      <c r="F22" s="6" t="s">
        <v>148</v>
      </c>
      <c r="G22" s="47" t="str">
        <f t="shared" si="4"/>
        <v>47820.3335</v>
      </c>
      <c r="H22" s="38">
        <f t="shared" si="5"/>
        <v>-11037</v>
      </c>
      <c r="I22" s="185" t="s">
        <v>312</v>
      </c>
      <c r="J22" s="186" t="s">
        <v>313</v>
      </c>
      <c r="K22" s="185">
        <v>-11037</v>
      </c>
      <c r="L22" s="185" t="s">
        <v>314</v>
      </c>
      <c r="M22" s="186" t="s">
        <v>276</v>
      </c>
      <c r="N22" s="186" t="s">
        <v>277</v>
      </c>
      <c r="O22" s="187" t="s">
        <v>298</v>
      </c>
      <c r="P22" s="187" t="s">
        <v>299</v>
      </c>
    </row>
    <row r="23" spans="1:16" ht="12.75" customHeight="1" thickBot="1">
      <c r="A23" s="38" t="str">
        <f t="shared" si="0"/>
        <v>BAVM 63 </v>
      </c>
      <c r="B23" s="6" t="str">
        <f t="shared" si="1"/>
        <v>II</v>
      </c>
      <c r="C23" s="38">
        <f t="shared" si="2"/>
        <v>48502.372900000002</v>
      </c>
      <c r="D23" s="47" t="str">
        <f t="shared" si="3"/>
        <v>vis</v>
      </c>
      <c r="E23" s="184">
        <f>VLOOKUP(C23,'Active 1'!C$21:E$972,3,FALSE)</f>
        <v>-9428.401697045736</v>
      </c>
      <c r="F23" s="6" t="s">
        <v>148</v>
      </c>
      <c r="G23" s="47" t="str">
        <f t="shared" si="4"/>
        <v>48502.3729</v>
      </c>
      <c r="H23" s="38">
        <f t="shared" si="5"/>
        <v>-9428.5</v>
      </c>
      <c r="I23" s="185" t="s">
        <v>339</v>
      </c>
      <c r="J23" s="186" t="s">
        <v>340</v>
      </c>
      <c r="K23" s="185">
        <v>-9428.5</v>
      </c>
      <c r="L23" s="185" t="s">
        <v>341</v>
      </c>
      <c r="M23" s="186" t="s">
        <v>276</v>
      </c>
      <c r="N23" s="186" t="s">
        <v>148</v>
      </c>
      <c r="O23" s="187" t="s">
        <v>318</v>
      </c>
      <c r="P23" s="188" t="s">
        <v>319</v>
      </c>
    </row>
    <row r="24" spans="1:16" ht="12.75" customHeight="1" thickBot="1">
      <c r="A24" s="38" t="str">
        <f t="shared" si="0"/>
        <v>BAVM 63 </v>
      </c>
      <c r="B24" s="6" t="str">
        <f t="shared" si="1"/>
        <v>I</v>
      </c>
      <c r="C24" s="38">
        <f t="shared" si="2"/>
        <v>48624.281900000002</v>
      </c>
      <c r="D24" s="47" t="str">
        <f t="shared" si="3"/>
        <v>vis</v>
      </c>
      <c r="E24" s="184">
        <f>VLOOKUP(C24,'Active 1'!C$21:E$972,3,FALSE)</f>
        <v>-9140.9014906929006</v>
      </c>
      <c r="F24" s="6" t="s">
        <v>148</v>
      </c>
      <c r="G24" s="47" t="str">
        <f t="shared" si="4"/>
        <v>48624.2819</v>
      </c>
      <c r="H24" s="38">
        <f t="shared" si="5"/>
        <v>-9141</v>
      </c>
      <c r="I24" s="185" t="s">
        <v>342</v>
      </c>
      <c r="J24" s="186" t="s">
        <v>343</v>
      </c>
      <c r="K24" s="185">
        <v>-9141</v>
      </c>
      <c r="L24" s="185" t="s">
        <v>344</v>
      </c>
      <c r="M24" s="186" t="s">
        <v>276</v>
      </c>
      <c r="N24" s="186" t="s">
        <v>148</v>
      </c>
      <c r="O24" s="187" t="s">
        <v>318</v>
      </c>
      <c r="P24" s="188" t="s">
        <v>319</v>
      </c>
    </row>
    <row r="25" spans="1:16" ht="12.75" customHeight="1" thickBot="1">
      <c r="A25" s="38" t="str">
        <f t="shared" si="0"/>
        <v>BAVM 62 </v>
      </c>
      <c r="B25" s="6" t="str">
        <f t="shared" si="1"/>
        <v>II</v>
      </c>
      <c r="C25" s="38">
        <f t="shared" si="2"/>
        <v>49132.478900000002</v>
      </c>
      <c r="D25" s="47" t="str">
        <f t="shared" si="3"/>
        <v>vis</v>
      </c>
      <c r="E25" s="184">
        <f>VLOOKUP(C25,'Active 1'!C$21:E$972,3,FALSE)</f>
        <v>-7942.4112859673014</v>
      </c>
      <c r="F25" s="6" t="s">
        <v>148</v>
      </c>
      <c r="G25" s="47" t="str">
        <f t="shared" si="4"/>
        <v>49132.4789</v>
      </c>
      <c r="H25" s="38">
        <f t="shared" si="5"/>
        <v>-7942.5</v>
      </c>
      <c r="I25" s="185" t="s">
        <v>351</v>
      </c>
      <c r="J25" s="186" t="s">
        <v>352</v>
      </c>
      <c r="K25" s="185">
        <v>-7942.5</v>
      </c>
      <c r="L25" s="185" t="s">
        <v>353</v>
      </c>
      <c r="M25" s="186" t="s">
        <v>276</v>
      </c>
      <c r="N25" s="186" t="s">
        <v>85</v>
      </c>
      <c r="O25" s="187" t="s">
        <v>323</v>
      </c>
      <c r="P25" s="188" t="s">
        <v>354</v>
      </c>
    </row>
    <row r="26" spans="1:16" ht="12.75" customHeight="1" thickBot="1">
      <c r="A26" s="38" t="str">
        <f t="shared" si="0"/>
        <v>BAVM 68 </v>
      </c>
      <c r="B26" s="6" t="str">
        <f t="shared" si="1"/>
        <v>II</v>
      </c>
      <c r="C26" s="38">
        <f t="shared" si="2"/>
        <v>49416.570699999997</v>
      </c>
      <c r="D26" s="47" t="str">
        <f t="shared" si="3"/>
        <v>vis</v>
      </c>
      <c r="E26" s="184">
        <f>VLOOKUP(C26,'Active 1'!C$21:E$972,3,FALSE)</f>
        <v>-7272.4324400810465</v>
      </c>
      <c r="F26" s="6" t="s">
        <v>148</v>
      </c>
      <c r="G26" s="47" t="str">
        <f t="shared" si="4"/>
        <v>49416.5707</v>
      </c>
      <c r="H26" s="38">
        <f t="shared" si="5"/>
        <v>-7272.5</v>
      </c>
      <c r="I26" s="185" t="s">
        <v>358</v>
      </c>
      <c r="J26" s="186" t="s">
        <v>359</v>
      </c>
      <c r="K26" s="185">
        <v>-7272.5</v>
      </c>
      <c r="L26" s="185" t="s">
        <v>360</v>
      </c>
      <c r="M26" s="186" t="s">
        <v>276</v>
      </c>
      <c r="N26" s="186" t="s">
        <v>148</v>
      </c>
      <c r="O26" s="187" t="s">
        <v>323</v>
      </c>
      <c r="P26" s="188" t="s">
        <v>361</v>
      </c>
    </row>
    <row r="27" spans="1:16" ht="12.75" customHeight="1" thickBot="1">
      <c r="A27" s="38" t="str">
        <f t="shared" si="0"/>
        <v>BAVM 80 </v>
      </c>
      <c r="B27" s="6" t="str">
        <f t="shared" si="1"/>
        <v>I</v>
      </c>
      <c r="C27" s="38">
        <f t="shared" si="2"/>
        <v>49465.548999999999</v>
      </c>
      <c r="D27" s="47" t="str">
        <f t="shared" si="3"/>
        <v>vis</v>
      </c>
      <c r="E27" s="184">
        <f>VLOOKUP(C27,'Active 1'!C$21:E$972,3,FALSE)</f>
        <v>-7156.9260266348538</v>
      </c>
      <c r="F27" s="6" t="s">
        <v>148</v>
      </c>
      <c r="G27" s="47" t="str">
        <f t="shared" si="4"/>
        <v>49465.549</v>
      </c>
      <c r="H27" s="38">
        <f t="shared" si="5"/>
        <v>-7157</v>
      </c>
      <c r="I27" s="185" t="s">
        <v>362</v>
      </c>
      <c r="J27" s="186" t="s">
        <v>363</v>
      </c>
      <c r="K27" s="185">
        <v>-7157</v>
      </c>
      <c r="L27" s="185" t="s">
        <v>364</v>
      </c>
      <c r="M27" s="186" t="s">
        <v>276</v>
      </c>
      <c r="N27" s="186" t="s">
        <v>85</v>
      </c>
      <c r="O27" s="187" t="s">
        <v>323</v>
      </c>
      <c r="P27" s="188" t="s">
        <v>365</v>
      </c>
    </row>
    <row r="28" spans="1:16" ht="12.75" customHeight="1" thickBot="1">
      <c r="A28" s="38" t="str">
        <f t="shared" si="0"/>
        <v>BAVM 80 </v>
      </c>
      <c r="B28" s="6" t="str">
        <f t="shared" si="1"/>
        <v>I</v>
      </c>
      <c r="C28" s="38">
        <f t="shared" si="2"/>
        <v>49465.55</v>
      </c>
      <c r="D28" s="47" t="str">
        <f t="shared" si="3"/>
        <v>vis</v>
      </c>
      <c r="E28" s="184">
        <f>VLOOKUP(C28,'Active 1'!C$21:E$972,3,FALSE)</f>
        <v>-7156.9236683167028</v>
      </c>
      <c r="F28" s="6" t="s">
        <v>148</v>
      </c>
      <c r="G28" s="47" t="str">
        <f t="shared" si="4"/>
        <v>49465.550</v>
      </c>
      <c r="H28" s="38">
        <f t="shared" si="5"/>
        <v>-7157</v>
      </c>
      <c r="I28" s="185" t="s">
        <v>366</v>
      </c>
      <c r="J28" s="186" t="s">
        <v>367</v>
      </c>
      <c r="K28" s="185">
        <v>-7157</v>
      </c>
      <c r="L28" s="185" t="s">
        <v>368</v>
      </c>
      <c r="M28" s="186" t="s">
        <v>276</v>
      </c>
      <c r="N28" s="186" t="s">
        <v>328</v>
      </c>
      <c r="O28" s="187" t="s">
        <v>323</v>
      </c>
      <c r="P28" s="188" t="s">
        <v>365</v>
      </c>
    </row>
    <row r="29" spans="1:16" ht="12.75" customHeight="1" thickBot="1">
      <c r="A29" s="38" t="str">
        <f t="shared" si="0"/>
        <v>BAVM 80 </v>
      </c>
      <c r="B29" s="6" t="str">
        <f t="shared" si="1"/>
        <v>I</v>
      </c>
      <c r="C29" s="38">
        <f t="shared" si="2"/>
        <v>49580.459499999997</v>
      </c>
      <c r="D29" s="47" t="str">
        <f t="shared" si="3"/>
        <v>vis</v>
      </c>
      <c r="E29" s="184">
        <f>VLOOKUP(C29,'Active 1'!C$21:E$972,3,FALSE)</f>
        <v>-6885.9305097976458</v>
      </c>
      <c r="F29" s="6" t="s">
        <v>148</v>
      </c>
      <c r="G29" s="47" t="str">
        <f t="shared" si="4"/>
        <v>49580.4595</v>
      </c>
      <c r="H29" s="38">
        <f t="shared" si="5"/>
        <v>-6886</v>
      </c>
      <c r="I29" s="185" t="s">
        <v>369</v>
      </c>
      <c r="J29" s="186" t="s">
        <v>370</v>
      </c>
      <c r="K29" s="185">
        <v>-6886</v>
      </c>
      <c r="L29" s="185" t="s">
        <v>371</v>
      </c>
      <c r="M29" s="186" t="s">
        <v>276</v>
      </c>
      <c r="N29" s="186" t="s">
        <v>85</v>
      </c>
      <c r="O29" s="187" t="s">
        <v>323</v>
      </c>
      <c r="P29" s="188" t="s">
        <v>365</v>
      </c>
    </row>
    <row r="30" spans="1:16" ht="12.75" customHeight="1" thickBot="1">
      <c r="A30" s="38" t="str">
        <f t="shared" si="0"/>
        <v>BAVM 80 </v>
      </c>
      <c r="B30" s="6" t="str">
        <f t="shared" si="1"/>
        <v>I</v>
      </c>
      <c r="C30" s="38">
        <f t="shared" si="2"/>
        <v>49580.460599999999</v>
      </c>
      <c r="D30" s="47" t="str">
        <f t="shared" si="3"/>
        <v>vis</v>
      </c>
      <c r="E30" s="184">
        <f>VLOOKUP(C30,'Active 1'!C$21:E$972,3,FALSE)</f>
        <v>-6885.9279156476869</v>
      </c>
      <c r="F30" s="6" t="s">
        <v>148</v>
      </c>
      <c r="G30" s="47" t="str">
        <f t="shared" si="4"/>
        <v>49580.4606</v>
      </c>
      <c r="H30" s="38">
        <f t="shared" si="5"/>
        <v>-6886</v>
      </c>
      <c r="I30" s="185" t="s">
        <v>372</v>
      </c>
      <c r="J30" s="186" t="s">
        <v>373</v>
      </c>
      <c r="K30" s="185">
        <v>-6886</v>
      </c>
      <c r="L30" s="185" t="s">
        <v>374</v>
      </c>
      <c r="M30" s="186" t="s">
        <v>276</v>
      </c>
      <c r="N30" s="186" t="s">
        <v>328</v>
      </c>
      <c r="O30" s="187" t="s">
        <v>323</v>
      </c>
      <c r="P30" s="188" t="s">
        <v>365</v>
      </c>
    </row>
    <row r="31" spans="1:16" ht="12.75" customHeight="1" thickBot="1">
      <c r="A31" s="38" t="str">
        <f t="shared" si="0"/>
        <v>BAVM 91 </v>
      </c>
      <c r="B31" s="6" t="str">
        <f t="shared" si="1"/>
        <v>I</v>
      </c>
      <c r="C31" s="38">
        <f t="shared" si="2"/>
        <v>49763.6371</v>
      </c>
      <c r="D31" s="47" t="str">
        <f t="shared" si="3"/>
        <v>vis</v>
      </c>
      <c r="E31" s="184">
        <f>VLOOKUP(C31,'Active 1'!C$21:E$972,3,FALSE)</f>
        <v>-6453.939452540033</v>
      </c>
      <c r="F31" s="6" t="s">
        <v>148</v>
      </c>
      <c r="G31" s="47" t="str">
        <f t="shared" si="4"/>
        <v>49763.6371</v>
      </c>
      <c r="H31" s="38">
        <f t="shared" si="5"/>
        <v>-6454</v>
      </c>
      <c r="I31" s="185" t="s">
        <v>375</v>
      </c>
      <c r="J31" s="186" t="s">
        <v>376</v>
      </c>
      <c r="K31" s="185">
        <v>-6454</v>
      </c>
      <c r="L31" s="185" t="s">
        <v>377</v>
      </c>
      <c r="M31" s="186" t="s">
        <v>276</v>
      </c>
      <c r="N31" s="186" t="s">
        <v>85</v>
      </c>
      <c r="O31" s="187" t="s">
        <v>323</v>
      </c>
      <c r="P31" s="188" t="s">
        <v>378</v>
      </c>
    </row>
    <row r="32" spans="1:16" ht="12.75" customHeight="1" thickBot="1">
      <c r="A32" s="38" t="str">
        <f t="shared" si="0"/>
        <v>BAVM 91 </v>
      </c>
      <c r="B32" s="6" t="str">
        <f t="shared" si="1"/>
        <v>I</v>
      </c>
      <c r="C32" s="38">
        <f t="shared" si="2"/>
        <v>49763.637900000002</v>
      </c>
      <c r="D32" s="47" t="str">
        <f t="shared" si="3"/>
        <v>vis</v>
      </c>
      <c r="E32" s="184">
        <f>VLOOKUP(C32,'Active 1'!C$21:E$972,3,FALSE)</f>
        <v>-6453.9375658855161</v>
      </c>
      <c r="F32" s="6" t="s">
        <v>148</v>
      </c>
      <c r="G32" s="47" t="str">
        <f t="shared" si="4"/>
        <v>49763.6379</v>
      </c>
      <c r="H32" s="38">
        <f t="shared" si="5"/>
        <v>-6454</v>
      </c>
      <c r="I32" s="185" t="s">
        <v>379</v>
      </c>
      <c r="J32" s="186" t="s">
        <v>380</v>
      </c>
      <c r="K32" s="185">
        <v>-6454</v>
      </c>
      <c r="L32" s="185" t="s">
        <v>381</v>
      </c>
      <c r="M32" s="186" t="s">
        <v>276</v>
      </c>
      <c r="N32" s="186" t="s">
        <v>328</v>
      </c>
      <c r="O32" s="187" t="s">
        <v>323</v>
      </c>
      <c r="P32" s="188" t="s">
        <v>378</v>
      </c>
    </row>
    <row r="33" spans="1:16" ht="12.75" customHeight="1" thickBot="1">
      <c r="A33" s="38" t="str">
        <f t="shared" si="0"/>
        <v>OEJV 0060 </v>
      </c>
      <c r="B33" s="6" t="str">
        <f t="shared" si="1"/>
        <v>II</v>
      </c>
      <c r="C33" s="38">
        <f t="shared" si="2"/>
        <v>49995.375999999997</v>
      </c>
      <c r="D33" s="47" t="str">
        <f t="shared" si="3"/>
        <v>vis</v>
      </c>
      <c r="E33" s="184">
        <f>VLOOKUP(C33,'Active 1'!C$21:E$972,3,FALSE)</f>
        <v>-5907.4254005013927</v>
      </c>
      <c r="F33" s="6" t="s">
        <v>148</v>
      </c>
      <c r="G33" s="47" t="str">
        <f t="shared" si="4"/>
        <v>49995.376</v>
      </c>
      <c r="H33" s="38">
        <f t="shared" si="5"/>
        <v>-5907.5</v>
      </c>
      <c r="I33" s="185" t="s">
        <v>382</v>
      </c>
      <c r="J33" s="186" t="s">
        <v>383</v>
      </c>
      <c r="K33" s="185">
        <v>-5907.5</v>
      </c>
      <c r="L33" s="185" t="s">
        <v>384</v>
      </c>
      <c r="M33" s="186" t="s">
        <v>385</v>
      </c>
      <c r="N33" s="186"/>
      <c r="O33" s="187" t="s">
        <v>386</v>
      </c>
      <c r="P33" s="188" t="s">
        <v>387</v>
      </c>
    </row>
    <row r="34" spans="1:16" ht="12.75" customHeight="1" thickBot="1">
      <c r="A34" s="38" t="str">
        <f t="shared" si="0"/>
        <v>OEJV 0060 </v>
      </c>
      <c r="B34" s="6" t="str">
        <f t="shared" si="1"/>
        <v>I</v>
      </c>
      <c r="C34" s="38">
        <f t="shared" si="2"/>
        <v>49999.404999999999</v>
      </c>
      <c r="D34" s="47" t="str">
        <f t="shared" si="3"/>
        <v>vis</v>
      </c>
      <c r="E34" s="184">
        <f>VLOOKUP(C34,'Active 1'!C$21:E$972,3,FALSE)</f>
        <v>-5897.9237367079386</v>
      </c>
      <c r="F34" s="6" t="s">
        <v>148</v>
      </c>
      <c r="G34" s="47" t="str">
        <f t="shared" si="4"/>
        <v>49999.405</v>
      </c>
      <c r="H34" s="38">
        <f t="shared" si="5"/>
        <v>-5898</v>
      </c>
      <c r="I34" s="185" t="s">
        <v>388</v>
      </c>
      <c r="J34" s="186" t="s">
        <v>389</v>
      </c>
      <c r="K34" s="185">
        <v>-5898</v>
      </c>
      <c r="L34" s="185" t="s">
        <v>390</v>
      </c>
      <c r="M34" s="186" t="s">
        <v>385</v>
      </c>
      <c r="N34" s="186"/>
      <c r="O34" s="187" t="s">
        <v>386</v>
      </c>
      <c r="P34" s="188" t="s">
        <v>387</v>
      </c>
    </row>
    <row r="35" spans="1:16" ht="12.75" customHeight="1" thickBot="1">
      <c r="A35" s="38" t="str">
        <f t="shared" si="0"/>
        <v>OEJV 0060 </v>
      </c>
      <c r="B35" s="6" t="str">
        <f t="shared" si="1"/>
        <v>I</v>
      </c>
      <c r="C35" s="38">
        <f t="shared" si="2"/>
        <v>50180.457000000002</v>
      </c>
      <c r="D35" s="47" t="str">
        <f t="shared" si="3"/>
        <v>vis</v>
      </c>
      <c r="E35" s="184">
        <f>VLOOKUP(C35,'Active 1'!C$21:E$972,3,FALSE)</f>
        <v>-5470.9455204926071</v>
      </c>
      <c r="F35" s="6" t="s">
        <v>148</v>
      </c>
      <c r="G35" s="47" t="str">
        <f t="shared" si="4"/>
        <v>50180.457</v>
      </c>
      <c r="H35" s="38">
        <f t="shared" si="5"/>
        <v>-5471</v>
      </c>
      <c r="I35" s="185" t="s">
        <v>391</v>
      </c>
      <c r="J35" s="186" t="s">
        <v>392</v>
      </c>
      <c r="K35" s="185">
        <v>-5471</v>
      </c>
      <c r="L35" s="185" t="s">
        <v>393</v>
      </c>
      <c r="M35" s="186" t="s">
        <v>385</v>
      </c>
      <c r="N35" s="186"/>
      <c r="O35" s="187" t="s">
        <v>386</v>
      </c>
      <c r="P35" s="188" t="s">
        <v>387</v>
      </c>
    </row>
    <row r="36" spans="1:16" ht="12.75" customHeight="1" thickBot="1">
      <c r="A36" s="38" t="str">
        <f t="shared" si="0"/>
        <v>OEJV 0060 </v>
      </c>
      <c r="B36" s="6" t="str">
        <f t="shared" si="1"/>
        <v>II</v>
      </c>
      <c r="C36" s="38">
        <f t="shared" si="2"/>
        <v>50189.572999999997</v>
      </c>
      <c r="D36" s="47" t="str">
        <f t="shared" si="3"/>
        <v>vis</v>
      </c>
      <c r="E36" s="184">
        <f>VLOOKUP(C36,'Active 1'!C$21:E$972,3,FALSE)</f>
        <v>-5449.4470923116614</v>
      </c>
      <c r="F36" s="6" t="s">
        <v>148</v>
      </c>
      <c r="G36" s="47" t="str">
        <f t="shared" si="4"/>
        <v>50189.573</v>
      </c>
      <c r="H36" s="38">
        <f t="shared" si="5"/>
        <v>-5449.5</v>
      </c>
      <c r="I36" s="185" t="s">
        <v>394</v>
      </c>
      <c r="J36" s="186" t="s">
        <v>395</v>
      </c>
      <c r="K36" s="185">
        <v>-5449.5</v>
      </c>
      <c r="L36" s="185" t="s">
        <v>396</v>
      </c>
      <c r="M36" s="186" t="s">
        <v>385</v>
      </c>
      <c r="N36" s="186"/>
      <c r="O36" s="187" t="s">
        <v>386</v>
      </c>
      <c r="P36" s="188" t="s">
        <v>387</v>
      </c>
    </row>
    <row r="37" spans="1:16" ht="12.75" customHeight="1" thickBot="1">
      <c r="A37" s="38" t="str">
        <f t="shared" si="0"/>
        <v>OEJV 0060 </v>
      </c>
      <c r="B37" s="6" t="str">
        <f t="shared" si="1"/>
        <v>II</v>
      </c>
      <c r="C37" s="38">
        <f t="shared" si="2"/>
        <v>50195.504999999997</v>
      </c>
      <c r="D37" s="47" t="str">
        <f t="shared" si="3"/>
        <v>vis</v>
      </c>
      <c r="E37" s="184">
        <f>VLOOKUP(C37,'Active 1'!C$21:E$972,3,FALSE)</f>
        <v>-5435.4575490943007</v>
      </c>
      <c r="F37" s="6" t="s">
        <v>148</v>
      </c>
      <c r="G37" s="47" t="str">
        <f t="shared" si="4"/>
        <v>50195.505</v>
      </c>
      <c r="H37" s="38">
        <f t="shared" si="5"/>
        <v>-5435.5</v>
      </c>
      <c r="I37" s="185" t="s">
        <v>397</v>
      </c>
      <c r="J37" s="186" t="s">
        <v>398</v>
      </c>
      <c r="K37" s="185">
        <v>-5435.5</v>
      </c>
      <c r="L37" s="185" t="s">
        <v>399</v>
      </c>
      <c r="M37" s="186" t="s">
        <v>385</v>
      </c>
      <c r="N37" s="186"/>
      <c r="O37" s="187" t="s">
        <v>386</v>
      </c>
      <c r="P37" s="188" t="s">
        <v>387</v>
      </c>
    </row>
    <row r="38" spans="1:16" ht="12.75" customHeight="1" thickBot="1">
      <c r="A38" s="38" t="str">
        <f t="shared" si="0"/>
        <v>BAVM 99 </v>
      </c>
      <c r="B38" s="6" t="str">
        <f t="shared" si="1"/>
        <v>II</v>
      </c>
      <c r="C38" s="38">
        <f t="shared" si="2"/>
        <v>50301.517999999996</v>
      </c>
      <c r="D38" s="47" t="str">
        <f t="shared" si="3"/>
        <v>vis</v>
      </c>
      <c r="E38" s="184">
        <f>VLOOKUP(C38,'Active 1'!C$21:E$972,3,FALSE)</f>
        <v>-5185.4451679240583</v>
      </c>
      <c r="F38" s="6" t="s">
        <v>148</v>
      </c>
      <c r="G38" s="47" t="str">
        <f t="shared" si="4"/>
        <v>50301.5180</v>
      </c>
      <c r="H38" s="38">
        <f t="shared" si="5"/>
        <v>-5185.5</v>
      </c>
      <c r="I38" s="185" t="s">
        <v>400</v>
      </c>
      <c r="J38" s="186" t="s">
        <v>401</v>
      </c>
      <c r="K38" s="185">
        <v>-5185.5</v>
      </c>
      <c r="L38" s="185" t="s">
        <v>402</v>
      </c>
      <c r="M38" s="186" t="s">
        <v>276</v>
      </c>
      <c r="N38" s="186" t="s">
        <v>113</v>
      </c>
      <c r="O38" s="187" t="s">
        <v>323</v>
      </c>
      <c r="P38" s="188" t="s">
        <v>403</v>
      </c>
    </row>
    <row r="39" spans="1:16" ht="12.75" customHeight="1" thickBot="1">
      <c r="A39" s="38" t="str">
        <f t="shared" si="0"/>
        <v>BAVM 99 </v>
      </c>
      <c r="B39" s="6" t="str">
        <f t="shared" si="1"/>
        <v>II</v>
      </c>
      <c r="C39" s="38">
        <f t="shared" si="2"/>
        <v>50301.519399999997</v>
      </c>
      <c r="D39" s="47" t="str">
        <f t="shared" si="3"/>
        <v>vis</v>
      </c>
      <c r="E39" s="184">
        <f>VLOOKUP(C39,'Active 1'!C$21:E$972,3,FALSE)</f>
        <v>-5185.4418662786575</v>
      </c>
      <c r="F39" s="6" t="s">
        <v>148</v>
      </c>
      <c r="G39" s="47" t="str">
        <f t="shared" si="4"/>
        <v>50301.5194</v>
      </c>
      <c r="H39" s="38">
        <f t="shared" si="5"/>
        <v>-5185.5</v>
      </c>
      <c r="I39" s="185" t="s">
        <v>404</v>
      </c>
      <c r="J39" s="186" t="s">
        <v>405</v>
      </c>
      <c r="K39" s="185">
        <v>-5185.5</v>
      </c>
      <c r="L39" s="185" t="s">
        <v>406</v>
      </c>
      <c r="M39" s="186" t="s">
        <v>276</v>
      </c>
      <c r="N39" s="186" t="s">
        <v>328</v>
      </c>
      <c r="O39" s="187" t="s">
        <v>323</v>
      </c>
      <c r="P39" s="188" t="s">
        <v>403</v>
      </c>
    </row>
    <row r="40" spans="1:16" ht="12.75" customHeight="1" thickBot="1">
      <c r="A40" s="38" t="str">
        <f t="shared" si="0"/>
        <v>BAVM 117 </v>
      </c>
      <c r="B40" s="6" t="str">
        <f t="shared" si="1"/>
        <v>I</v>
      </c>
      <c r="C40" s="38">
        <f t="shared" si="2"/>
        <v>50571.409500000002</v>
      </c>
      <c r="D40" s="47" t="str">
        <f t="shared" si="3"/>
        <v>vis</v>
      </c>
      <c r="E40" s="184">
        <f>VLOOKUP(C40,'Active 1'!C$21:E$972,3,FALSE)</f>
        <v>-4548.9551471472632</v>
      </c>
      <c r="F40" s="6" t="s">
        <v>148</v>
      </c>
      <c r="G40" s="47" t="str">
        <f t="shared" si="4"/>
        <v>50571.4095</v>
      </c>
      <c r="H40" s="38">
        <f t="shared" si="5"/>
        <v>-4549</v>
      </c>
      <c r="I40" s="185" t="s">
        <v>407</v>
      </c>
      <c r="J40" s="186" t="s">
        <v>408</v>
      </c>
      <c r="K40" s="185">
        <v>-4549</v>
      </c>
      <c r="L40" s="185" t="s">
        <v>409</v>
      </c>
      <c r="M40" s="186" t="s">
        <v>276</v>
      </c>
      <c r="N40" s="186" t="s">
        <v>328</v>
      </c>
      <c r="O40" s="187" t="s">
        <v>323</v>
      </c>
      <c r="P40" s="188" t="s">
        <v>410</v>
      </c>
    </row>
    <row r="41" spans="1:16" ht="12.75" customHeight="1" thickBot="1">
      <c r="A41" s="38" t="str">
        <f t="shared" si="0"/>
        <v>BAVM 152 </v>
      </c>
      <c r="B41" s="6" t="str">
        <f t="shared" si="1"/>
        <v>II</v>
      </c>
      <c r="C41" s="38">
        <f t="shared" si="2"/>
        <v>51680.452599999997</v>
      </c>
      <c r="D41" s="47" t="str">
        <f t="shared" si="3"/>
        <v>vis</v>
      </c>
      <c r="E41" s="184">
        <f>VLOOKUP(C41,'Active 1'!C$21:E$972,3,FALSE)</f>
        <v>-1933.4786843414886</v>
      </c>
      <c r="F41" s="6" t="s">
        <v>148</v>
      </c>
      <c r="G41" s="47" t="str">
        <f t="shared" si="4"/>
        <v>51680.4526</v>
      </c>
      <c r="H41" s="38">
        <f t="shared" si="5"/>
        <v>-1933.5</v>
      </c>
      <c r="I41" s="185" t="s">
        <v>418</v>
      </c>
      <c r="J41" s="186" t="s">
        <v>419</v>
      </c>
      <c r="K41" s="185">
        <v>-1933.5</v>
      </c>
      <c r="L41" s="185" t="s">
        <v>420</v>
      </c>
      <c r="M41" s="186" t="s">
        <v>276</v>
      </c>
      <c r="N41" s="186" t="s">
        <v>328</v>
      </c>
      <c r="O41" s="187" t="s">
        <v>323</v>
      </c>
      <c r="P41" s="188" t="s">
        <v>421</v>
      </c>
    </row>
    <row r="42" spans="1:16" ht="12.75" customHeight="1" thickBot="1">
      <c r="A42" s="38" t="str">
        <f t="shared" si="0"/>
        <v>OEJV 0074 </v>
      </c>
      <c r="B42" s="6" t="str">
        <f t="shared" si="1"/>
        <v>II</v>
      </c>
      <c r="C42" s="38">
        <f t="shared" si="2"/>
        <v>51705.458700000003</v>
      </c>
      <c r="D42" s="47" t="str">
        <f t="shared" si="3"/>
        <v>vis</v>
      </c>
      <c r="E42" s="184">
        <f>VLOOKUP(C42,'Active 1'!C$21:E$972,3,FALSE)</f>
        <v>-1874.5063450549601</v>
      </c>
      <c r="F42" s="6" t="s">
        <v>148</v>
      </c>
      <c r="G42" s="47" t="str">
        <f t="shared" si="4"/>
        <v>51705.45870</v>
      </c>
      <c r="H42" s="38">
        <f t="shared" si="5"/>
        <v>-1874.5</v>
      </c>
      <c r="I42" s="185" t="s">
        <v>422</v>
      </c>
      <c r="J42" s="186" t="s">
        <v>423</v>
      </c>
      <c r="K42" s="185">
        <v>-1874.5</v>
      </c>
      <c r="L42" s="185" t="s">
        <v>424</v>
      </c>
      <c r="M42" s="186" t="s">
        <v>425</v>
      </c>
      <c r="N42" s="186" t="s">
        <v>85</v>
      </c>
      <c r="O42" s="187" t="s">
        <v>426</v>
      </c>
      <c r="P42" s="188" t="s">
        <v>427</v>
      </c>
    </row>
    <row r="43" spans="1:16" ht="12.75" customHeight="1" thickBot="1">
      <c r="A43" s="38" t="str">
        <f t="shared" ref="A43:A74" si="6">P43</f>
        <v>OEJV 0074 </v>
      </c>
      <c r="B43" s="6" t="str">
        <f t="shared" ref="B43:B74" si="7">IF(H43=INT(H43),"I","II")</f>
        <v>II</v>
      </c>
      <c r="C43" s="38">
        <f t="shared" ref="C43:C74" si="8">1*G43</f>
        <v>51705.4594</v>
      </c>
      <c r="D43" s="47" t="str">
        <f t="shared" ref="D43:D74" si="9">VLOOKUP(F43,I$1:J$5,2,FALSE)</f>
        <v>vis</v>
      </c>
      <c r="E43" s="184">
        <f>VLOOKUP(C43,'Active 1'!C$21:E$972,3,FALSE)</f>
        <v>-1874.5046942322681</v>
      </c>
      <c r="F43" s="6" t="s">
        <v>148</v>
      </c>
      <c r="G43" s="47" t="str">
        <f t="shared" ref="G43:G74" si="10">MID(I43,3,LEN(I43)-3)</f>
        <v>51705.45940</v>
      </c>
      <c r="H43" s="38">
        <f t="shared" ref="H43:H74" si="11">1*K43</f>
        <v>-1874.5</v>
      </c>
      <c r="I43" s="185" t="s">
        <v>428</v>
      </c>
      <c r="J43" s="186" t="s">
        <v>429</v>
      </c>
      <c r="K43" s="185">
        <v>-1874.5</v>
      </c>
      <c r="L43" s="185" t="s">
        <v>430</v>
      </c>
      <c r="M43" s="186" t="s">
        <v>425</v>
      </c>
      <c r="N43" s="186" t="s">
        <v>148</v>
      </c>
      <c r="O43" s="187" t="s">
        <v>426</v>
      </c>
      <c r="P43" s="188" t="s">
        <v>427</v>
      </c>
    </row>
    <row r="44" spans="1:16" ht="12.75" customHeight="1" thickBot="1">
      <c r="A44" s="38" t="str">
        <f t="shared" si="6"/>
        <v>IBVS 5056 </v>
      </c>
      <c r="B44" s="6" t="str">
        <f t="shared" si="7"/>
        <v>I</v>
      </c>
      <c r="C44" s="38">
        <f t="shared" si="8"/>
        <v>51968.5766</v>
      </c>
      <c r="D44" s="47" t="str">
        <f t="shared" si="9"/>
        <v>vis</v>
      </c>
      <c r="E44" s="184">
        <f>VLOOKUP(C44,'Active 1'!C$21:E$972,3,FALSE)</f>
        <v>-1253.9906280437099</v>
      </c>
      <c r="F44" s="6" t="s">
        <v>148</v>
      </c>
      <c r="G44" s="47" t="str">
        <f t="shared" si="10"/>
        <v>51968.5766</v>
      </c>
      <c r="H44" s="38">
        <f t="shared" si="11"/>
        <v>-1254</v>
      </c>
      <c r="I44" s="185" t="s">
        <v>431</v>
      </c>
      <c r="J44" s="186" t="s">
        <v>432</v>
      </c>
      <c r="K44" s="185">
        <v>-1254</v>
      </c>
      <c r="L44" s="185" t="s">
        <v>433</v>
      </c>
      <c r="M44" s="186" t="s">
        <v>276</v>
      </c>
      <c r="N44" s="186" t="s">
        <v>85</v>
      </c>
      <c r="O44" s="187" t="s">
        <v>434</v>
      </c>
      <c r="P44" s="188" t="s">
        <v>435</v>
      </c>
    </row>
    <row r="45" spans="1:16" ht="12.75" customHeight="1" thickBot="1">
      <c r="A45" s="38" t="str">
        <f t="shared" si="6"/>
        <v>IBVS 5056 </v>
      </c>
      <c r="B45" s="6" t="str">
        <f t="shared" si="7"/>
        <v>I</v>
      </c>
      <c r="C45" s="38">
        <f t="shared" si="8"/>
        <v>51968.5772</v>
      </c>
      <c r="D45" s="47" t="str">
        <f t="shared" si="9"/>
        <v>vis</v>
      </c>
      <c r="E45" s="184">
        <f>VLOOKUP(C45,'Active 1'!C$21:E$972,3,FALSE)</f>
        <v>-1253.989213052826</v>
      </c>
      <c r="F45" s="6" t="s">
        <v>148</v>
      </c>
      <c r="G45" s="47" t="str">
        <f t="shared" si="10"/>
        <v>51968.5772</v>
      </c>
      <c r="H45" s="38">
        <f t="shared" si="11"/>
        <v>-1254</v>
      </c>
      <c r="I45" s="185" t="s">
        <v>436</v>
      </c>
      <c r="J45" s="186" t="s">
        <v>437</v>
      </c>
      <c r="K45" s="185">
        <v>-1254</v>
      </c>
      <c r="L45" s="185" t="s">
        <v>438</v>
      </c>
      <c r="M45" s="186" t="s">
        <v>276</v>
      </c>
      <c r="N45" s="186" t="s">
        <v>113</v>
      </c>
      <c r="O45" s="187" t="s">
        <v>434</v>
      </c>
      <c r="P45" s="188" t="s">
        <v>435</v>
      </c>
    </row>
    <row r="46" spans="1:16" ht="12.75" customHeight="1" thickBot="1">
      <c r="A46" s="38" t="str">
        <f t="shared" si="6"/>
        <v>IBVS 5341 </v>
      </c>
      <c r="B46" s="6" t="str">
        <f t="shared" si="7"/>
        <v>I</v>
      </c>
      <c r="C46" s="38">
        <f t="shared" si="8"/>
        <v>52031.334600000002</v>
      </c>
      <c r="D46" s="47" t="str">
        <f t="shared" si="9"/>
        <v>vis</v>
      </c>
      <c r="E46" s="184">
        <f>VLOOKUP(C46,'Active 1'!C$21:E$972,3,FALSE)</f>
        <v>-1105.9872980984896</v>
      </c>
      <c r="F46" s="6" t="s">
        <v>148</v>
      </c>
      <c r="G46" s="47" t="str">
        <f t="shared" si="10"/>
        <v>52031.3346</v>
      </c>
      <c r="H46" s="38">
        <f t="shared" si="11"/>
        <v>-1106</v>
      </c>
      <c r="I46" s="185" t="s">
        <v>439</v>
      </c>
      <c r="J46" s="186" t="s">
        <v>440</v>
      </c>
      <c r="K46" s="185">
        <v>-1106</v>
      </c>
      <c r="L46" s="185" t="s">
        <v>438</v>
      </c>
      <c r="M46" s="186" t="s">
        <v>276</v>
      </c>
      <c r="N46" s="186" t="s">
        <v>277</v>
      </c>
      <c r="O46" s="187" t="s">
        <v>434</v>
      </c>
      <c r="P46" s="188" t="s">
        <v>441</v>
      </c>
    </row>
    <row r="47" spans="1:16" ht="12.75" customHeight="1" thickBot="1">
      <c r="A47" s="38" t="str">
        <f t="shared" si="6"/>
        <v>IBVS 5341 </v>
      </c>
      <c r="B47" s="6" t="str">
        <f t="shared" si="7"/>
        <v>I</v>
      </c>
      <c r="C47" s="38">
        <f t="shared" si="8"/>
        <v>52139.460700000003</v>
      </c>
      <c r="D47" s="47" t="str">
        <f t="shared" si="9"/>
        <v>vis</v>
      </c>
      <c r="E47" s="184">
        <f>VLOOKUP(C47,'Active 1'!C$21:E$972,3,FALSE)</f>
        <v>-850.99155486273253</v>
      </c>
      <c r="F47" s="6" t="s">
        <v>148</v>
      </c>
      <c r="G47" s="47" t="str">
        <f t="shared" si="10"/>
        <v>52139.4607</v>
      </c>
      <c r="H47" s="38">
        <f t="shared" si="11"/>
        <v>-851</v>
      </c>
      <c r="I47" s="185" t="s">
        <v>447</v>
      </c>
      <c r="J47" s="186" t="s">
        <v>448</v>
      </c>
      <c r="K47" s="185">
        <v>-851</v>
      </c>
      <c r="L47" s="185" t="s">
        <v>449</v>
      </c>
      <c r="M47" s="186" t="s">
        <v>276</v>
      </c>
      <c r="N47" s="186" t="s">
        <v>277</v>
      </c>
      <c r="O47" s="187" t="s">
        <v>434</v>
      </c>
      <c r="P47" s="188" t="s">
        <v>441</v>
      </c>
    </row>
    <row r="48" spans="1:16" ht="12.75" customHeight="1" thickBot="1">
      <c r="A48" s="38" t="str">
        <f t="shared" si="6"/>
        <v>IBVS 5341 </v>
      </c>
      <c r="B48" s="6" t="str">
        <f t="shared" si="7"/>
        <v>II</v>
      </c>
      <c r="C48" s="38">
        <f t="shared" si="8"/>
        <v>52189.282399999996</v>
      </c>
      <c r="D48" s="47" t="str">
        <f t="shared" si="9"/>
        <v>vis</v>
      </c>
      <c r="E48" s="184">
        <f>VLOOKUP(C48,'Active 1'!C$21:E$972,3,FALSE)</f>
        <v>-733.49613589573926</v>
      </c>
      <c r="F48" s="6" t="s">
        <v>148</v>
      </c>
      <c r="G48" s="47" t="str">
        <f t="shared" si="10"/>
        <v>52189.2824</v>
      </c>
      <c r="H48" s="38">
        <f t="shared" si="11"/>
        <v>-733.5</v>
      </c>
      <c r="I48" s="185" t="s">
        <v>450</v>
      </c>
      <c r="J48" s="186" t="s">
        <v>451</v>
      </c>
      <c r="K48" s="185">
        <v>-733.5</v>
      </c>
      <c r="L48" s="185" t="s">
        <v>452</v>
      </c>
      <c r="M48" s="186" t="s">
        <v>276</v>
      </c>
      <c r="N48" s="186" t="s">
        <v>277</v>
      </c>
      <c r="O48" s="187" t="s">
        <v>434</v>
      </c>
      <c r="P48" s="188" t="s">
        <v>441</v>
      </c>
    </row>
    <row r="49" spans="1:16" ht="12.75" customHeight="1" thickBot="1">
      <c r="A49" s="38" t="str">
        <f t="shared" si="6"/>
        <v>IBVS 5341 </v>
      </c>
      <c r="B49" s="6" t="str">
        <f t="shared" si="7"/>
        <v>II</v>
      </c>
      <c r="C49" s="38">
        <f t="shared" si="8"/>
        <v>52203.275699999998</v>
      </c>
      <c r="D49" s="47" t="str">
        <f t="shared" si="9"/>
        <v>vis</v>
      </c>
      <c r="E49" s="184">
        <f>VLOOKUP(C49,'Active 1'!C$21:E$972,3,FALSE)</f>
        <v>-700.49548264160944</v>
      </c>
      <c r="F49" s="6" t="s">
        <v>148</v>
      </c>
      <c r="G49" s="47" t="str">
        <f t="shared" si="10"/>
        <v>52203.2757</v>
      </c>
      <c r="H49" s="38">
        <f t="shared" si="11"/>
        <v>-700.5</v>
      </c>
      <c r="I49" s="185" t="s">
        <v>453</v>
      </c>
      <c r="J49" s="186" t="s">
        <v>454</v>
      </c>
      <c r="K49" s="185">
        <v>-700.5</v>
      </c>
      <c r="L49" s="185" t="s">
        <v>455</v>
      </c>
      <c r="M49" s="186" t="s">
        <v>276</v>
      </c>
      <c r="N49" s="186" t="s">
        <v>277</v>
      </c>
      <c r="O49" s="187" t="s">
        <v>434</v>
      </c>
      <c r="P49" s="188" t="s">
        <v>441</v>
      </c>
    </row>
    <row r="50" spans="1:16" ht="12.75" customHeight="1" thickBot="1">
      <c r="A50" s="38" t="str">
        <f t="shared" si="6"/>
        <v>IBVS 5341 </v>
      </c>
      <c r="B50" s="6" t="str">
        <f t="shared" si="7"/>
        <v>I</v>
      </c>
      <c r="C50" s="38">
        <f t="shared" si="8"/>
        <v>52252.251600000003</v>
      </c>
      <c r="D50" s="47" t="str">
        <f t="shared" si="9"/>
        <v>vis</v>
      </c>
      <c r="E50" s="184">
        <f>VLOOKUP(C50,'Active 1'!C$21:E$972,3,FALSE)</f>
        <v>-584.9947291589516</v>
      </c>
      <c r="F50" s="6" t="s">
        <v>148</v>
      </c>
      <c r="G50" s="47" t="str">
        <f t="shared" si="10"/>
        <v>52252.2516</v>
      </c>
      <c r="H50" s="38">
        <f t="shared" si="11"/>
        <v>-585</v>
      </c>
      <c r="I50" s="185" t="s">
        <v>456</v>
      </c>
      <c r="J50" s="186" t="s">
        <v>457</v>
      </c>
      <c r="K50" s="185">
        <v>-585</v>
      </c>
      <c r="L50" s="185" t="s">
        <v>458</v>
      </c>
      <c r="M50" s="186" t="s">
        <v>276</v>
      </c>
      <c r="N50" s="186" t="s">
        <v>277</v>
      </c>
      <c r="O50" s="187" t="s">
        <v>434</v>
      </c>
      <c r="P50" s="188" t="s">
        <v>441</v>
      </c>
    </row>
    <row r="51" spans="1:16" ht="12.75" customHeight="1" thickBot="1">
      <c r="A51" s="38" t="str">
        <f t="shared" si="6"/>
        <v>IBVS 5594 </v>
      </c>
      <c r="B51" s="6" t="str">
        <f t="shared" si="7"/>
        <v>I</v>
      </c>
      <c r="C51" s="38">
        <f t="shared" si="8"/>
        <v>52277.693800000001</v>
      </c>
      <c r="D51" s="47" t="str">
        <f t="shared" si="9"/>
        <v>vis</v>
      </c>
      <c r="E51" s="184">
        <f>VLOOKUP(C51,'Active 1'!C$21:E$972,3,FALSE)</f>
        <v>-524.99392733078878</v>
      </c>
      <c r="F51" s="6" t="s">
        <v>148</v>
      </c>
      <c r="G51" s="47" t="str">
        <f t="shared" si="10"/>
        <v>52277.6938</v>
      </c>
      <c r="H51" s="38">
        <f t="shared" si="11"/>
        <v>-525</v>
      </c>
      <c r="I51" s="185" t="s">
        <v>459</v>
      </c>
      <c r="J51" s="186" t="s">
        <v>460</v>
      </c>
      <c r="K51" s="185">
        <v>-525</v>
      </c>
      <c r="L51" s="185" t="s">
        <v>461</v>
      </c>
      <c r="M51" s="186" t="s">
        <v>276</v>
      </c>
      <c r="N51" s="186" t="s">
        <v>277</v>
      </c>
      <c r="O51" s="187" t="s">
        <v>462</v>
      </c>
      <c r="P51" s="188" t="s">
        <v>463</v>
      </c>
    </row>
    <row r="52" spans="1:16" ht="12.75" customHeight="1" thickBot="1">
      <c r="A52" s="38" t="str">
        <f t="shared" si="6"/>
        <v>IBVS 5341 </v>
      </c>
      <c r="B52" s="6" t="str">
        <f t="shared" si="7"/>
        <v>II</v>
      </c>
      <c r="C52" s="38">
        <f t="shared" si="8"/>
        <v>52321.579899999997</v>
      </c>
      <c r="D52" s="47" t="str">
        <f t="shared" si="9"/>
        <v>vis</v>
      </c>
      <c r="E52" s="184">
        <f>VLOOKUP(C52,'Active 1'!C$21:E$972,3,FALSE)</f>
        <v>-421.49654152645826</v>
      </c>
      <c r="F52" s="6" t="s">
        <v>148</v>
      </c>
      <c r="G52" s="47" t="str">
        <f t="shared" si="10"/>
        <v>52321.5799</v>
      </c>
      <c r="H52" s="38">
        <f t="shared" si="11"/>
        <v>-421.5</v>
      </c>
      <c r="I52" s="185" t="s">
        <v>464</v>
      </c>
      <c r="J52" s="186" t="s">
        <v>465</v>
      </c>
      <c r="K52" s="185">
        <v>-421.5</v>
      </c>
      <c r="L52" s="185" t="s">
        <v>466</v>
      </c>
      <c r="M52" s="186" t="s">
        <v>276</v>
      </c>
      <c r="N52" s="186" t="s">
        <v>277</v>
      </c>
      <c r="O52" s="187" t="s">
        <v>434</v>
      </c>
      <c r="P52" s="188" t="s">
        <v>441</v>
      </c>
    </row>
    <row r="53" spans="1:16" ht="12.75" customHeight="1" thickBot="1">
      <c r="A53" s="38" t="str">
        <f t="shared" si="6"/>
        <v>IBVS 5341 </v>
      </c>
      <c r="B53" s="6" t="str">
        <f t="shared" si="7"/>
        <v>I</v>
      </c>
      <c r="C53" s="38">
        <f t="shared" si="8"/>
        <v>52348.504300000001</v>
      </c>
      <c r="D53" s="47" t="str">
        <f t="shared" si="9"/>
        <v>vis</v>
      </c>
      <c r="E53" s="184">
        <f>VLOOKUP(C53,'Active 1'!C$21:E$972,3,FALSE)</f>
        <v>-358.00024054845545</v>
      </c>
      <c r="F53" s="6" t="s">
        <v>148</v>
      </c>
      <c r="G53" s="47" t="str">
        <f t="shared" si="10"/>
        <v>52348.5043</v>
      </c>
      <c r="H53" s="38">
        <f t="shared" si="11"/>
        <v>-358</v>
      </c>
      <c r="I53" s="185" t="s">
        <v>467</v>
      </c>
      <c r="J53" s="186" t="s">
        <v>468</v>
      </c>
      <c r="K53" s="185">
        <v>-358</v>
      </c>
      <c r="L53" s="185" t="s">
        <v>469</v>
      </c>
      <c r="M53" s="186" t="s">
        <v>276</v>
      </c>
      <c r="N53" s="186" t="s">
        <v>277</v>
      </c>
      <c r="O53" s="187" t="s">
        <v>434</v>
      </c>
      <c r="P53" s="188" t="s">
        <v>441</v>
      </c>
    </row>
    <row r="54" spans="1:16" ht="12.75" customHeight="1" thickBot="1">
      <c r="A54" s="38" t="str">
        <f t="shared" si="6"/>
        <v>IBVS 5341 </v>
      </c>
      <c r="B54" s="6" t="str">
        <f t="shared" si="7"/>
        <v>I</v>
      </c>
      <c r="C54" s="38">
        <f t="shared" si="8"/>
        <v>52352.320299999999</v>
      </c>
      <c r="D54" s="47" t="str">
        <f t="shared" si="9"/>
        <v>vis</v>
      </c>
      <c r="E54" s="184">
        <f>VLOOKUP(C54,'Active 1'!C$21:E$972,3,FALSE)</f>
        <v>-349.00089851921962</v>
      </c>
      <c r="F54" s="6" t="s">
        <v>148</v>
      </c>
      <c r="G54" s="47" t="str">
        <f t="shared" si="10"/>
        <v>52352.3203</v>
      </c>
      <c r="H54" s="38">
        <f t="shared" si="11"/>
        <v>-349</v>
      </c>
      <c r="I54" s="185" t="s">
        <v>470</v>
      </c>
      <c r="J54" s="186" t="s">
        <v>471</v>
      </c>
      <c r="K54" s="185">
        <v>-349</v>
      </c>
      <c r="L54" s="185" t="s">
        <v>472</v>
      </c>
      <c r="M54" s="186" t="s">
        <v>276</v>
      </c>
      <c r="N54" s="186" t="s">
        <v>277</v>
      </c>
      <c r="O54" s="187" t="s">
        <v>434</v>
      </c>
      <c r="P54" s="188" t="s">
        <v>441</v>
      </c>
    </row>
    <row r="55" spans="1:16" ht="12.75" customHeight="1" thickBot="1">
      <c r="A55" s="38" t="str">
        <f t="shared" si="6"/>
        <v>IBVS 5341 </v>
      </c>
      <c r="B55" s="6" t="str">
        <f t="shared" si="7"/>
        <v>II</v>
      </c>
      <c r="C55" s="38">
        <f t="shared" si="8"/>
        <v>52352.536</v>
      </c>
      <c r="D55" s="47" t="str">
        <f t="shared" si="9"/>
        <v>vis</v>
      </c>
      <c r="E55" s="184">
        <f>VLOOKUP(C55,'Active 1'!C$21:E$972,3,FALSE)</f>
        <v>-348.4922092960245</v>
      </c>
      <c r="F55" s="6" t="s">
        <v>148</v>
      </c>
      <c r="G55" s="47" t="str">
        <f t="shared" si="10"/>
        <v>52352.5360</v>
      </c>
      <c r="H55" s="38">
        <f t="shared" si="11"/>
        <v>-348.5</v>
      </c>
      <c r="I55" s="185" t="s">
        <v>473</v>
      </c>
      <c r="J55" s="186" t="s">
        <v>474</v>
      </c>
      <c r="K55" s="185">
        <v>-348.5</v>
      </c>
      <c r="L55" s="185" t="s">
        <v>475</v>
      </c>
      <c r="M55" s="186" t="s">
        <v>276</v>
      </c>
      <c r="N55" s="186" t="s">
        <v>277</v>
      </c>
      <c r="O55" s="187" t="s">
        <v>434</v>
      </c>
      <c r="P55" s="188" t="s">
        <v>441</v>
      </c>
    </row>
    <row r="56" spans="1:16" ht="12.75" customHeight="1" thickBot="1">
      <c r="A56" s="38" t="str">
        <f t="shared" si="6"/>
        <v>BAVM 158 </v>
      </c>
      <c r="B56" s="6" t="str">
        <f t="shared" si="7"/>
        <v>II</v>
      </c>
      <c r="C56" s="38">
        <f t="shared" si="8"/>
        <v>52369.4948</v>
      </c>
      <c r="D56" s="47" t="str">
        <f t="shared" si="9"/>
        <v>vis</v>
      </c>
      <c r="E56" s="184">
        <f>VLOOKUP(C56,'Active 1'!C$21:E$972,3,FALSE)</f>
        <v>-308.49796359228975</v>
      </c>
      <c r="F56" s="6" t="s">
        <v>148</v>
      </c>
      <c r="G56" s="47" t="str">
        <f t="shared" si="10"/>
        <v>52369.4948</v>
      </c>
      <c r="H56" s="38">
        <f t="shared" si="11"/>
        <v>-308.5</v>
      </c>
      <c r="I56" s="185" t="s">
        <v>476</v>
      </c>
      <c r="J56" s="186" t="s">
        <v>477</v>
      </c>
      <c r="K56" s="185">
        <v>-308.5</v>
      </c>
      <c r="L56" s="185" t="s">
        <v>478</v>
      </c>
      <c r="M56" s="186" t="s">
        <v>276</v>
      </c>
      <c r="N56" s="186" t="s">
        <v>479</v>
      </c>
      <c r="O56" s="187" t="s">
        <v>323</v>
      </c>
      <c r="P56" s="188" t="s">
        <v>480</v>
      </c>
    </row>
    <row r="57" spans="1:16" ht="12.75" customHeight="1" thickBot="1">
      <c r="A57" s="38" t="str">
        <f t="shared" si="6"/>
        <v>IBVS 5341 </v>
      </c>
      <c r="B57" s="6" t="str">
        <f t="shared" si="7"/>
        <v>I</v>
      </c>
      <c r="C57" s="38">
        <f t="shared" si="8"/>
        <v>52401.507299999997</v>
      </c>
      <c r="D57" s="47" t="str">
        <f t="shared" si="9"/>
        <v>vis</v>
      </c>
      <c r="E57" s="184">
        <f>VLOOKUP(C57,'Active 1'!C$21:E$972,3,FALSE)</f>
        <v>-233.00230407683668</v>
      </c>
      <c r="F57" s="6" t="s">
        <v>148</v>
      </c>
      <c r="G57" s="47" t="str">
        <f t="shared" si="10"/>
        <v>52401.5073</v>
      </c>
      <c r="H57" s="38">
        <f t="shared" si="11"/>
        <v>-233</v>
      </c>
      <c r="I57" s="185" t="s">
        <v>481</v>
      </c>
      <c r="J57" s="186" t="s">
        <v>482</v>
      </c>
      <c r="K57" s="185">
        <v>-233</v>
      </c>
      <c r="L57" s="185" t="s">
        <v>483</v>
      </c>
      <c r="M57" s="186" t="s">
        <v>276</v>
      </c>
      <c r="N57" s="186" t="s">
        <v>277</v>
      </c>
      <c r="O57" s="187" t="s">
        <v>434</v>
      </c>
      <c r="P57" s="188" t="s">
        <v>441</v>
      </c>
    </row>
    <row r="58" spans="1:16" ht="12.75" customHeight="1" thickBot="1">
      <c r="A58" s="38" t="str">
        <f t="shared" si="6"/>
        <v>IBVS 5623 </v>
      </c>
      <c r="B58" s="6" t="str">
        <f t="shared" si="7"/>
        <v>II</v>
      </c>
      <c r="C58" s="38">
        <f t="shared" si="8"/>
        <v>52509.421000000002</v>
      </c>
      <c r="D58" s="47" t="str">
        <f t="shared" si="9"/>
        <v>vis</v>
      </c>
      <c r="E58" s="184">
        <f>VLOOKUP(C58,'Active 1'!C$21:E$972,3,FALSE)</f>
        <v>21.492532385602647</v>
      </c>
      <c r="F58" s="6" t="s">
        <v>148</v>
      </c>
      <c r="G58" s="47" t="str">
        <f t="shared" si="10"/>
        <v>52509.4210</v>
      </c>
      <c r="H58" s="38">
        <f t="shared" si="11"/>
        <v>21.5</v>
      </c>
      <c r="I58" s="185" t="s">
        <v>488</v>
      </c>
      <c r="J58" s="186" t="s">
        <v>489</v>
      </c>
      <c r="K58" s="185">
        <v>21.5</v>
      </c>
      <c r="L58" s="185" t="s">
        <v>490</v>
      </c>
      <c r="M58" s="186" t="s">
        <v>276</v>
      </c>
      <c r="N58" s="186" t="s">
        <v>277</v>
      </c>
      <c r="O58" s="187" t="s">
        <v>491</v>
      </c>
      <c r="P58" s="188" t="s">
        <v>492</v>
      </c>
    </row>
    <row r="59" spans="1:16" ht="12.75" customHeight="1" thickBot="1">
      <c r="A59" s="38" t="str">
        <f t="shared" si="6"/>
        <v>IBVS 5623 </v>
      </c>
      <c r="B59" s="6" t="str">
        <f t="shared" si="7"/>
        <v>I</v>
      </c>
      <c r="C59" s="38">
        <f t="shared" si="8"/>
        <v>52510.485399999998</v>
      </c>
      <c r="D59" s="47" t="str">
        <f t="shared" si="9"/>
        <v>vis</v>
      </c>
      <c r="E59" s="184">
        <f>VLOOKUP(C59,'Active 1'!C$21:E$972,3,FALSE)</f>
        <v>24.002726215760486</v>
      </c>
      <c r="F59" s="6" t="s">
        <v>148</v>
      </c>
      <c r="G59" s="47" t="str">
        <f t="shared" si="10"/>
        <v>52510.4854</v>
      </c>
      <c r="H59" s="38">
        <f t="shared" si="11"/>
        <v>24</v>
      </c>
      <c r="I59" s="185" t="s">
        <v>493</v>
      </c>
      <c r="J59" s="186" t="s">
        <v>494</v>
      </c>
      <c r="K59" s="185">
        <v>24</v>
      </c>
      <c r="L59" s="185" t="s">
        <v>495</v>
      </c>
      <c r="M59" s="186" t="s">
        <v>276</v>
      </c>
      <c r="N59" s="186" t="s">
        <v>277</v>
      </c>
      <c r="O59" s="187" t="s">
        <v>491</v>
      </c>
      <c r="P59" s="188" t="s">
        <v>492</v>
      </c>
    </row>
    <row r="60" spans="1:16" ht="12.75" customHeight="1" thickBot="1">
      <c r="A60" s="38" t="str">
        <f t="shared" si="6"/>
        <v>IBVS 5623 </v>
      </c>
      <c r="B60" s="6" t="str">
        <f t="shared" si="7"/>
        <v>I</v>
      </c>
      <c r="C60" s="38">
        <f t="shared" si="8"/>
        <v>52511.334900000002</v>
      </c>
      <c r="D60" s="47" t="str">
        <f t="shared" si="9"/>
        <v>vis</v>
      </c>
      <c r="E60" s="184">
        <f>VLOOKUP(C60,'Active 1'!C$21:E$972,3,FALSE)</f>
        <v>26.006117477257639</v>
      </c>
      <c r="F60" s="6" t="s">
        <v>148</v>
      </c>
      <c r="G60" s="47" t="str">
        <f t="shared" si="10"/>
        <v>52511.3349</v>
      </c>
      <c r="H60" s="38">
        <f t="shared" si="11"/>
        <v>26</v>
      </c>
      <c r="I60" s="185" t="s">
        <v>496</v>
      </c>
      <c r="J60" s="186" t="s">
        <v>497</v>
      </c>
      <c r="K60" s="185">
        <v>26</v>
      </c>
      <c r="L60" s="185" t="s">
        <v>478</v>
      </c>
      <c r="M60" s="186" t="s">
        <v>276</v>
      </c>
      <c r="N60" s="186" t="s">
        <v>277</v>
      </c>
      <c r="O60" s="187" t="s">
        <v>491</v>
      </c>
      <c r="P60" s="188" t="s">
        <v>492</v>
      </c>
    </row>
    <row r="61" spans="1:16" ht="12.75" customHeight="1" thickBot="1">
      <c r="A61" s="38" t="str">
        <f t="shared" si="6"/>
        <v>IBVS 5623 </v>
      </c>
      <c r="B61" s="6" t="str">
        <f t="shared" si="7"/>
        <v>II</v>
      </c>
      <c r="C61" s="38">
        <f t="shared" si="8"/>
        <v>52511.543899999997</v>
      </c>
      <c r="D61" s="47" t="str">
        <f t="shared" si="9"/>
        <v>vis</v>
      </c>
      <c r="E61" s="184">
        <f>VLOOKUP(C61,'Active 1'!C$21:E$972,3,FALSE)</f>
        <v>26.499005968889819</v>
      </c>
      <c r="F61" s="6" t="s">
        <v>148</v>
      </c>
      <c r="G61" s="47" t="str">
        <f t="shared" si="10"/>
        <v>52511.5439</v>
      </c>
      <c r="H61" s="38">
        <f t="shared" si="11"/>
        <v>26.5</v>
      </c>
      <c r="I61" s="185" t="s">
        <v>498</v>
      </c>
      <c r="J61" s="186" t="s">
        <v>499</v>
      </c>
      <c r="K61" s="185">
        <v>26.5</v>
      </c>
      <c r="L61" s="185" t="s">
        <v>500</v>
      </c>
      <c r="M61" s="186" t="s">
        <v>276</v>
      </c>
      <c r="N61" s="186" t="s">
        <v>277</v>
      </c>
      <c r="O61" s="187" t="s">
        <v>491</v>
      </c>
      <c r="P61" s="188" t="s">
        <v>492</v>
      </c>
    </row>
    <row r="62" spans="1:16" ht="12.75" customHeight="1" thickBot="1">
      <c r="A62" s="38" t="str">
        <f t="shared" si="6"/>
        <v>IBVS 5341 </v>
      </c>
      <c r="B62" s="6" t="str">
        <f t="shared" si="7"/>
        <v>I</v>
      </c>
      <c r="C62" s="38">
        <f t="shared" si="8"/>
        <v>52550.342299999997</v>
      </c>
      <c r="D62" s="47" t="str">
        <f t="shared" si="9"/>
        <v>vis</v>
      </c>
      <c r="E62" s="184">
        <f>VLOOKUP(C62,'Active 1'!C$21:E$972,3,FALSE)</f>
        <v>117.99797656302015</v>
      </c>
      <c r="F62" s="6" t="s">
        <v>148</v>
      </c>
      <c r="G62" s="47" t="str">
        <f t="shared" si="10"/>
        <v>52550.3423</v>
      </c>
      <c r="H62" s="38">
        <f t="shared" si="11"/>
        <v>118</v>
      </c>
      <c r="I62" s="185" t="s">
        <v>501</v>
      </c>
      <c r="J62" s="186" t="s">
        <v>502</v>
      </c>
      <c r="K62" s="185">
        <v>118</v>
      </c>
      <c r="L62" s="185" t="s">
        <v>503</v>
      </c>
      <c r="M62" s="186" t="s">
        <v>276</v>
      </c>
      <c r="N62" s="186" t="s">
        <v>277</v>
      </c>
      <c r="O62" s="187" t="s">
        <v>434</v>
      </c>
      <c r="P62" s="188" t="s">
        <v>441</v>
      </c>
    </row>
    <row r="63" spans="1:16" ht="12.75" customHeight="1" thickBot="1">
      <c r="A63" s="38" t="str">
        <f t="shared" si="6"/>
        <v> BBS 129 </v>
      </c>
      <c r="B63" s="6" t="str">
        <f t="shared" si="7"/>
        <v>II</v>
      </c>
      <c r="C63" s="38">
        <f t="shared" si="8"/>
        <v>52568.365899999997</v>
      </c>
      <c r="D63" s="47" t="str">
        <f t="shared" si="9"/>
        <v>vis</v>
      </c>
      <c r="E63" s="184">
        <f>VLOOKUP(C63,'Active 1'!C$21:E$972,3,FALSE)</f>
        <v>160.50335942417993</v>
      </c>
      <c r="F63" s="6" t="s">
        <v>148</v>
      </c>
      <c r="G63" s="47" t="str">
        <f t="shared" si="10"/>
        <v>52568.3659</v>
      </c>
      <c r="H63" s="38">
        <f t="shared" si="11"/>
        <v>160.5</v>
      </c>
      <c r="I63" s="185" t="s">
        <v>504</v>
      </c>
      <c r="J63" s="186" t="s">
        <v>505</v>
      </c>
      <c r="K63" s="185">
        <v>160.5</v>
      </c>
      <c r="L63" s="185" t="s">
        <v>506</v>
      </c>
      <c r="M63" s="186" t="s">
        <v>276</v>
      </c>
      <c r="N63" s="186" t="s">
        <v>277</v>
      </c>
      <c r="O63" s="187" t="s">
        <v>507</v>
      </c>
      <c r="P63" s="187" t="s">
        <v>508</v>
      </c>
    </row>
    <row r="64" spans="1:16" ht="12.75" customHeight="1" thickBot="1">
      <c r="A64" s="38" t="str">
        <f t="shared" si="6"/>
        <v> BBS 129 </v>
      </c>
      <c r="B64" s="6" t="str">
        <f t="shared" si="7"/>
        <v>I</v>
      </c>
      <c r="C64" s="38">
        <f t="shared" si="8"/>
        <v>52717.412199999999</v>
      </c>
      <c r="D64" s="47" t="str">
        <f t="shared" si="9"/>
        <v>PE</v>
      </c>
      <c r="E64" s="184">
        <f>VLOOKUP(C64,'Active 1'!C$21:E$972,3,FALSE)</f>
        <v>512.00195268741254</v>
      </c>
      <c r="F64" s="6" t="str">
        <f>LEFT(M64,1)</f>
        <v>E</v>
      </c>
      <c r="G64" s="47" t="str">
        <f t="shared" si="10"/>
        <v>52717.4122</v>
      </c>
      <c r="H64" s="38">
        <f t="shared" si="11"/>
        <v>512</v>
      </c>
      <c r="I64" s="185" t="s">
        <v>509</v>
      </c>
      <c r="J64" s="186" t="s">
        <v>510</v>
      </c>
      <c r="K64" s="185">
        <v>512</v>
      </c>
      <c r="L64" s="185" t="s">
        <v>511</v>
      </c>
      <c r="M64" s="186" t="s">
        <v>276</v>
      </c>
      <c r="N64" s="186" t="s">
        <v>277</v>
      </c>
      <c r="O64" s="187" t="s">
        <v>507</v>
      </c>
      <c r="P64" s="187" t="s">
        <v>508</v>
      </c>
    </row>
    <row r="65" spans="1:16" ht="12.75" customHeight="1" thickBot="1">
      <c r="A65" s="38" t="str">
        <f t="shared" si="6"/>
        <v> BBS 129 </v>
      </c>
      <c r="B65" s="6" t="str">
        <f t="shared" si="7"/>
        <v>II</v>
      </c>
      <c r="C65" s="38">
        <f t="shared" si="8"/>
        <v>52717.618000000002</v>
      </c>
      <c r="D65" s="47" t="str">
        <f t="shared" si="9"/>
        <v>PE</v>
      </c>
      <c r="E65" s="184">
        <f>VLOOKUP(C65,'Active 1'!C$21:E$972,3,FALSE)</f>
        <v>512.48729456100989</v>
      </c>
      <c r="F65" s="6" t="str">
        <f>LEFT(M65,1)</f>
        <v>E</v>
      </c>
      <c r="G65" s="47" t="str">
        <f t="shared" si="10"/>
        <v>52717.618</v>
      </c>
      <c r="H65" s="38">
        <f t="shared" si="11"/>
        <v>512.5</v>
      </c>
      <c r="I65" s="185" t="s">
        <v>512</v>
      </c>
      <c r="J65" s="186" t="s">
        <v>513</v>
      </c>
      <c r="K65" s="185">
        <v>512.5</v>
      </c>
      <c r="L65" s="185" t="s">
        <v>514</v>
      </c>
      <c r="M65" s="186" t="s">
        <v>276</v>
      </c>
      <c r="N65" s="186" t="s">
        <v>277</v>
      </c>
      <c r="O65" s="187" t="s">
        <v>507</v>
      </c>
      <c r="P65" s="187" t="s">
        <v>508</v>
      </c>
    </row>
    <row r="66" spans="1:16" ht="12.75" customHeight="1" thickBot="1">
      <c r="A66" s="38" t="str">
        <f t="shared" si="6"/>
        <v>BAVM 158 </v>
      </c>
      <c r="B66" s="6" t="str">
        <f t="shared" si="7"/>
        <v>II</v>
      </c>
      <c r="C66" s="38">
        <f t="shared" si="8"/>
        <v>52718.470200000003</v>
      </c>
      <c r="D66" s="47" t="str">
        <f t="shared" si="9"/>
        <v>PE</v>
      </c>
      <c r="E66" s="184">
        <f>VLOOKUP(C66,'Active 1'!C$21:E$972,3,FALSE)</f>
        <v>514.49705328148355</v>
      </c>
      <c r="F66" s="6" t="str">
        <f>LEFT(M66,1)</f>
        <v>E</v>
      </c>
      <c r="G66" s="47" t="str">
        <f t="shared" si="10"/>
        <v>52718.4702</v>
      </c>
      <c r="H66" s="38">
        <f t="shared" si="11"/>
        <v>514.5</v>
      </c>
      <c r="I66" s="185" t="s">
        <v>515</v>
      </c>
      <c r="J66" s="186" t="s">
        <v>516</v>
      </c>
      <c r="K66" s="185">
        <v>514.5</v>
      </c>
      <c r="L66" s="185" t="s">
        <v>517</v>
      </c>
      <c r="M66" s="186" t="s">
        <v>276</v>
      </c>
      <c r="N66" s="186" t="s">
        <v>518</v>
      </c>
      <c r="O66" s="187" t="s">
        <v>323</v>
      </c>
      <c r="P66" s="188" t="s">
        <v>480</v>
      </c>
    </row>
    <row r="67" spans="1:16" ht="12.75" customHeight="1" thickBot="1">
      <c r="A67" s="38" t="str">
        <f t="shared" si="6"/>
        <v>BAVM 172 </v>
      </c>
      <c r="B67" s="6" t="str">
        <f t="shared" si="7"/>
        <v>II</v>
      </c>
      <c r="C67" s="38">
        <f t="shared" si="8"/>
        <v>52835.506699999998</v>
      </c>
      <c r="D67" s="47" t="str">
        <f t="shared" si="9"/>
        <v>PE</v>
      </c>
      <c r="E67" s="184">
        <f>VLOOKUP(C67,'Active 1'!C$21:E$972,3,FALSE)</f>
        <v>790.50635448822254</v>
      </c>
      <c r="F67" s="6" t="str">
        <f>LEFT(M67,1)</f>
        <v>E</v>
      </c>
      <c r="G67" s="47" t="str">
        <f t="shared" si="10"/>
        <v>52835.5067</v>
      </c>
      <c r="H67" s="38">
        <f t="shared" si="11"/>
        <v>790.5</v>
      </c>
      <c r="I67" s="185" t="s">
        <v>519</v>
      </c>
      <c r="J67" s="186" t="s">
        <v>520</v>
      </c>
      <c r="K67" s="185" t="s">
        <v>521</v>
      </c>
      <c r="L67" s="185" t="s">
        <v>503</v>
      </c>
      <c r="M67" s="186" t="s">
        <v>276</v>
      </c>
      <c r="N67" s="186" t="s">
        <v>518</v>
      </c>
      <c r="O67" s="187" t="s">
        <v>522</v>
      </c>
      <c r="P67" s="188" t="s">
        <v>523</v>
      </c>
    </row>
    <row r="68" spans="1:16" ht="12.75" customHeight="1" thickBot="1">
      <c r="A68" s="38" t="str">
        <f t="shared" si="6"/>
        <v>IBVS 5668 </v>
      </c>
      <c r="B68" s="6" t="str">
        <f t="shared" si="7"/>
        <v>II</v>
      </c>
      <c r="C68" s="38">
        <f t="shared" si="8"/>
        <v>52908.437400000003</v>
      </c>
      <c r="D68" s="47" t="str">
        <f t="shared" si="9"/>
        <v>PE</v>
      </c>
      <c r="E68" s="184">
        <f>VLOOKUP(C68,'Active 1'!C$21:E$972,3,FALSE)</f>
        <v>962.5001473948837</v>
      </c>
      <c r="F68" s="6" t="str">
        <f>LEFT(M68,1)</f>
        <v>E</v>
      </c>
      <c r="G68" s="47" t="str">
        <f t="shared" si="10"/>
        <v>52908.4374</v>
      </c>
      <c r="H68" s="38">
        <f t="shared" si="11"/>
        <v>962.5</v>
      </c>
      <c r="I68" s="185" t="s">
        <v>524</v>
      </c>
      <c r="J68" s="186" t="s">
        <v>525</v>
      </c>
      <c r="K68" s="185" t="s">
        <v>526</v>
      </c>
      <c r="L68" s="185" t="s">
        <v>527</v>
      </c>
      <c r="M68" s="186" t="s">
        <v>276</v>
      </c>
      <c r="N68" s="186" t="s">
        <v>277</v>
      </c>
      <c r="O68" s="187" t="s">
        <v>434</v>
      </c>
      <c r="P68" s="188" t="s">
        <v>528</v>
      </c>
    </row>
    <row r="69" spans="1:16" ht="12.75" customHeight="1" thickBot="1">
      <c r="A69" s="38" t="str">
        <f t="shared" si="6"/>
        <v>IBVS 5668 </v>
      </c>
      <c r="B69" s="6" t="str">
        <f t="shared" si="7"/>
        <v>I</v>
      </c>
      <c r="C69" s="38">
        <f t="shared" si="8"/>
        <v>52909.496800000001</v>
      </c>
      <c r="D69" s="47" t="str">
        <f t="shared" si="9"/>
        <v>vis</v>
      </c>
      <c r="E69" s="184">
        <f>VLOOKUP(C69,'Active 1'!C$21:E$972,3,FALSE)</f>
        <v>964.99854963433847</v>
      </c>
      <c r="F69" s="6" t="s">
        <v>148</v>
      </c>
      <c r="G69" s="47" t="str">
        <f t="shared" si="10"/>
        <v>52909.4968</v>
      </c>
      <c r="H69" s="38">
        <f t="shared" si="11"/>
        <v>965</v>
      </c>
      <c r="I69" s="185" t="s">
        <v>529</v>
      </c>
      <c r="J69" s="186" t="s">
        <v>530</v>
      </c>
      <c r="K69" s="185" t="s">
        <v>531</v>
      </c>
      <c r="L69" s="185" t="s">
        <v>532</v>
      </c>
      <c r="M69" s="186" t="s">
        <v>276</v>
      </c>
      <c r="N69" s="186" t="s">
        <v>277</v>
      </c>
      <c r="O69" s="187" t="s">
        <v>434</v>
      </c>
      <c r="P69" s="188" t="s">
        <v>528</v>
      </c>
    </row>
    <row r="70" spans="1:16" ht="12.75" customHeight="1" thickBot="1">
      <c r="A70" s="38" t="str">
        <f t="shared" si="6"/>
        <v>IBVS 5668 </v>
      </c>
      <c r="B70" s="6" t="str">
        <f t="shared" si="7"/>
        <v>I</v>
      </c>
      <c r="C70" s="38">
        <f t="shared" si="8"/>
        <v>53082.501300000004</v>
      </c>
      <c r="D70" s="47" t="str">
        <f t="shared" si="9"/>
        <v>vis</v>
      </c>
      <c r="E70" s="184">
        <f>VLOOKUP(C70,'Active 1'!C$21:E$972,3,FALSE)</f>
        <v>1372.9982006032599</v>
      </c>
      <c r="F70" s="6" t="s">
        <v>148</v>
      </c>
      <c r="G70" s="47" t="str">
        <f t="shared" si="10"/>
        <v>53082.5013</v>
      </c>
      <c r="H70" s="38">
        <f t="shared" si="11"/>
        <v>1373</v>
      </c>
      <c r="I70" s="185" t="s">
        <v>533</v>
      </c>
      <c r="J70" s="186" t="s">
        <v>534</v>
      </c>
      <c r="K70" s="185" t="s">
        <v>535</v>
      </c>
      <c r="L70" s="185" t="s">
        <v>536</v>
      </c>
      <c r="M70" s="186" t="s">
        <v>276</v>
      </c>
      <c r="N70" s="186" t="s">
        <v>277</v>
      </c>
      <c r="O70" s="187" t="s">
        <v>434</v>
      </c>
      <c r="P70" s="188" t="s">
        <v>528</v>
      </c>
    </row>
    <row r="71" spans="1:16" ht="12.75" customHeight="1" thickBot="1">
      <c r="A71" s="38" t="str">
        <f t="shared" si="6"/>
        <v>IBVS 5668 </v>
      </c>
      <c r="B71" s="6" t="str">
        <f t="shared" si="7"/>
        <v>II</v>
      </c>
      <c r="C71" s="38">
        <f t="shared" si="8"/>
        <v>53084.409200000002</v>
      </c>
      <c r="D71" s="47" t="str">
        <f t="shared" si="9"/>
        <v>vis</v>
      </c>
      <c r="E71" s="184">
        <f>VLOOKUP(C71,'Active 1'!C$21:E$972,3,FALSE)</f>
        <v>1377.497635786061</v>
      </c>
      <c r="F71" s="6" t="s">
        <v>148</v>
      </c>
      <c r="G71" s="47" t="str">
        <f t="shared" si="10"/>
        <v>53084.4092</v>
      </c>
      <c r="H71" s="38">
        <f t="shared" si="11"/>
        <v>1377.5</v>
      </c>
      <c r="I71" s="185" t="s">
        <v>537</v>
      </c>
      <c r="J71" s="186" t="s">
        <v>538</v>
      </c>
      <c r="K71" s="185" t="s">
        <v>539</v>
      </c>
      <c r="L71" s="185" t="s">
        <v>540</v>
      </c>
      <c r="M71" s="186" t="s">
        <v>276</v>
      </c>
      <c r="N71" s="186" t="s">
        <v>277</v>
      </c>
      <c r="O71" s="187" t="s">
        <v>434</v>
      </c>
      <c r="P71" s="188" t="s">
        <v>528</v>
      </c>
    </row>
    <row r="72" spans="1:16" ht="12.75" customHeight="1" thickBot="1">
      <c r="A72" s="38" t="str">
        <f t="shared" si="6"/>
        <v>IBVS 5668 </v>
      </c>
      <c r="B72" s="6" t="str">
        <f t="shared" si="7"/>
        <v>II</v>
      </c>
      <c r="C72" s="38">
        <f t="shared" si="8"/>
        <v>53098.404900000001</v>
      </c>
      <c r="D72" s="47" t="str">
        <f t="shared" si="9"/>
        <v>vis</v>
      </c>
      <c r="E72" s="184">
        <f>VLOOKUP(C72,'Active 1'!C$21:E$972,3,FALSE)</f>
        <v>1410.5039490037257</v>
      </c>
      <c r="F72" s="6" t="s">
        <v>148</v>
      </c>
      <c r="G72" s="47" t="str">
        <f t="shared" si="10"/>
        <v>53098.4049</v>
      </c>
      <c r="H72" s="38">
        <f t="shared" si="11"/>
        <v>1410.5</v>
      </c>
      <c r="I72" s="185" t="s">
        <v>541</v>
      </c>
      <c r="J72" s="186" t="s">
        <v>542</v>
      </c>
      <c r="K72" s="185" t="s">
        <v>543</v>
      </c>
      <c r="L72" s="185" t="s">
        <v>544</v>
      </c>
      <c r="M72" s="186" t="s">
        <v>276</v>
      </c>
      <c r="N72" s="186" t="s">
        <v>277</v>
      </c>
      <c r="O72" s="187" t="s">
        <v>434</v>
      </c>
      <c r="P72" s="188" t="s">
        <v>528</v>
      </c>
    </row>
    <row r="73" spans="1:16" ht="12.75" customHeight="1" thickBot="1">
      <c r="A73" s="38" t="str">
        <f t="shared" si="6"/>
        <v>IBVS 5668 </v>
      </c>
      <c r="B73" s="6" t="str">
        <f t="shared" si="7"/>
        <v>II</v>
      </c>
      <c r="C73" s="38">
        <f t="shared" si="8"/>
        <v>53285.399100000002</v>
      </c>
      <c r="D73" s="47" t="str">
        <f t="shared" si="9"/>
        <v>vis</v>
      </c>
      <c r="E73" s="184">
        <f>VLOOKUP(C73,'Active 1'!C$21:E$972,3,FALSE)</f>
        <v>1851.4957632814576</v>
      </c>
      <c r="F73" s="6" t="s">
        <v>148</v>
      </c>
      <c r="G73" s="47" t="str">
        <f t="shared" si="10"/>
        <v>53285.3991</v>
      </c>
      <c r="H73" s="38">
        <f t="shared" si="11"/>
        <v>1851.5</v>
      </c>
      <c r="I73" s="185" t="s">
        <v>545</v>
      </c>
      <c r="J73" s="186" t="s">
        <v>546</v>
      </c>
      <c r="K73" s="185" t="s">
        <v>547</v>
      </c>
      <c r="L73" s="185" t="s">
        <v>548</v>
      </c>
      <c r="M73" s="186" t="s">
        <v>276</v>
      </c>
      <c r="N73" s="186" t="s">
        <v>277</v>
      </c>
      <c r="O73" s="187" t="s">
        <v>434</v>
      </c>
      <c r="P73" s="188" t="s">
        <v>528</v>
      </c>
    </row>
    <row r="74" spans="1:16" ht="12.75" customHeight="1" thickBot="1">
      <c r="A74" s="38" t="str">
        <f t="shared" si="6"/>
        <v>IBVS 5741 </v>
      </c>
      <c r="B74" s="6" t="str">
        <f t="shared" si="7"/>
        <v>I</v>
      </c>
      <c r="C74" s="38">
        <f t="shared" si="8"/>
        <v>53410.277600000001</v>
      </c>
      <c r="D74" s="47" t="str">
        <f t="shared" si="9"/>
        <v>vis</v>
      </c>
      <c r="E74" s="184">
        <f>VLOOKUP(C74,'Active 1'!C$21:E$972,3,FALSE)</f>
        <v>2145.9989953564682</v>
      </c>
      <c r="F74" s="6" t="s">
        <v>148</v>
      </c>
      <c r="G74" s="47" t="str">
        <f t="shared" si="10"/>
        <v>53410.2776</v>
      </c>
      <c r="H74" s="38">
        <f t="shared" si="11"/>
        <v>2146</v>
      </c>
      <c r="I74" s="185" t="s">
        <v>549</v>
      </c>
      <c r="J74" s="186" t="s">
        <v>550</v>
      </c>
      <c r="K74" s="185" t="s">
        <v>551</v>
      </c>
      <c r="L74" s="185" t="s">
        <v>552</v>
      </c>
      <c r="M74" s="186" t="s">
        <v>276</v>
      </c>
      <c r="N74" s="186" t="s">
        <v>277</v>
      </c>
      <c r="O74" s="187" t="s">
        <v>553</v>
      </c>
      <c r="P74" s="188" t="s">
        <v>554</v>
      </c>
    </row>
    <row r="75" spans="1:16" ht="12.75" customHeight="1" thickBot="1">
      <c r="A75" s="38" t="str">
        <f t="shared" ref="A75:A106" si="12">P75</f>
        <v>IBVS 5668 </v>
      </c>
      <c r="B75" s="6" t="str">
        <f t="shared" ref="B75:B106" si="13">IF(H75=INT(H75),"I","II")</f>
        <v>II</v>
      </c>
      <c r="C75" s="38">
        <f t="shared" ref="C75:C106" si="14">1*G75</f>
        <v>53452.463600000003</v>
      </c>
      <c r="D75" s="47" t="str">
        <f t="shared" ref="D75:D106" si="15">VLOOKUP(F75,I$1:J$5,2,FALSE)</f>
        <v>vis</v>
      </c>
      <c r="E75" s="184">
        <f>VLOOKUP(C75,'Active 1'!C$21:E$972,3,FALSE)</f>
        <v>2245.4870044878799</v>
      </c>
      <c r="F75" s="6" t="s">
        <v>148</v>
      </c>
      <c r="G75" s="47" t="str">
        <f t="shared" ref="G75:G106" si="16">MID(I75,3,LEN(I75)-3)</f>
        <v>53452.4636</v>
      </c>
      <c r="H75" s="38">
        <f t="shared" ref="H75:H106" si="17">1*K75</f>
        <v>2245.5</v>
      </c>
      <c r="I75" s="185" t="s">
        <v>555</v>
      </c>
      <c r="J75" s="186" t="s">
        <v>556</v>
      </c>
      <c r="K75" s="185" t="s">
        <v>557</v>
      </c>
      <c r="L75" s="185" t="s">
        <v>558</v>
      </c>
      <c r="M75" s="186" t="s">
        <v>276</v>
      </c>
      <c r="N75" s="186" t="s">
        <v>277</v>
      </c>
      <c r="O75" s="187" t="s">
        <v>434</v>
      </c>
      <c r="P75" s="188" t="s">
        <v>528</v>
      </c>
    </row>
    <row r="76" spans="1:16" ht="12.75" customHeight="1" thickBot="1">
      <c r="A76" s="38" t="str">
        <f t="shared" si="12"/>
        <v>OEJV 0074 </v>
      </c>
      <c r="B76" s="6" t="str">
        <f t="shared" si="13"/>
        <v>I</v>
      </c>
      <c r="C76" s="38">
        <f t="shared" si="14"/>
        <v>53458.615870000001</v>
      </c>
      <c r="D76" s="47" t="str">
        <f t="shared" si="15"/>
        <v>vis</v>
      </c>
      <c r="E76" s="184">
        <f>VLOOKUP(C76,'Active 1'!C$21:E$972,3,FALSE)</f>
        <v>2259.9960144423376</v>
      </c>
      <c r="F76" s="6" t="s">
        <v>148</v>
      </c>
      <c r="G76" s="47" t="str">
        <f t="shared" si="16"/>
        <v>53458.61587</v>
      </c>
      <c r="H76" s="38">
        <f t="shared" si="17"/>
        <v>2260</v>
      </c>
      <c r="I76" s="185" t="s">
        <v>559</v>
      </c>
      <c r="J76" s="186" t="s">
        <v>560</v>
      </c>
      <c r="K76" s="185" t="s">
        <v>561</v>
      </c>
      <c r="L76" s="185" t="s">
        <v>562</v>
      </c>
      <c r="M76" s="186" t="s">
        <v>425</v>
      </c>
      <c r="N76" s="186" t="s">
        <v>94</v>
      </c>
      <c r="O76" s="187" t="s">
        <v>563</v>
      </c>
      <c r="P76" s="188" t="s">
        <v>427</v>
      </c>
    </row>
    <row r="77" spans="1:16" ht="12.75" customHeight="1" thickBot="1">
      <c r="A77" s="38" t="str">
        <f t="shared" si="12"/>
        <v>IBVS 5668 </v>
      </c>
      <c r="B77" s="6" t="str">
        <f t="shared" si="13"/>
        <v>II</v>
      </c>
      <c r="C77" s="38">
        <f t="shared" si="14"/>
        <v>53466.4614</v>
      </c>
      <c r="D77" s="47" t="str">
        <f t="shared" si="15"/>
        <v>vis</v>
      </c>
      <c r="E77" s="184">
        <f>VLOOKUP(C77,'Active 1'!C$21:E$972,3,FALSE)</f>
        <v>2278.4982701736371</v>
      </c>
      <c r="F77" s="6" t="s">
        <v>148</v>
      </c>
      <c r="G77" s="47" t="str">
        <f t="shared" si="16"/>
        <v>53466.4614</v>
      </c>
      <c r="H77" s="38">
        <f t="shared" si="17"/>
        <v>2278.5</v>
      </c>
      <c r="I77" s="185" t="s">
        <v>564</v>
      </c>
      <c r="J77" s="186" t="s">
        <v>565</v>
      </c>
      <c r="K77" s="185" t="s">
        <v>566</v>
      </c>
      <c r="L77" s="185" t="s">
        <v>567</v>
      </c>
      <c r="M77" s="186" t="s">
        <v>276</v>
      </c>
      <c r="N77" s="186" t="s">
        <v>277</v>
      </c>
      <c r="O77" s="187" t="s">
        <v>434</v>
      </c>
      <c r="P77" s="188" t="s">
        <v>528</v>
      </c>
    </row>
    <row r="78" spans="1:16" ht="12.75" customHeight="1" thickBot="1">
      <c r="A78" s="38" t="str">
        <f t="shared" si="12"/>
        <v>IBVS 5672 </v>
      </c>
      <c r="B78" s="6" t="str">
        <f t="shared" si="13"/>
        <v>I</v>
      </c>
      <c r="C78" s="38">
        <f t="shared" si="14"/>
        <v>53507.805500000002</v>
      </c>
      <c r="D78" s="47" t="str">
        <f t="shared" si="15"/>
        <v>vis</v>
      </c>
      <c r="E78" s="184">
        <f>VLOOKUP(C78,'Active 1'!C$21:E$972,3,FALSE)</f>
        <v>2376.00081126144</v>
      </c>
      <c r="F78" s="6" t="s">
        <v>148</v>
      </c>
      <c r="G78" s="47" t="str">
        <f t="shared" si="16"/>
        <v>53507.8055</v>
      </c>
      <c r="H78" s="38">
        <f t="shared" si="17"/>
        <v>2376</v>
      </c>
      <c r="I78" s="185" t="s">
        <v>568</v>
      </c>
      <c r="J78" s="186" t="s">
        <v>569</v>
      </c>
      <c r="K78" s="185" t="s">
        <v>570</v>
      </c>
      <c r="L78" s="185" t="s">
        <v>571</v>
      </c>
      <c r="M78" s="186" t="s">
        <v>276</v>
      </c>
      <c r="N78" s="186" t="s">
        <v>277</v>
      </c>
      <c r="O78" s="187" t="s">
        <v>572</v>
      </c>
      <c r="P78" s="188" t="s">
        <v>573</v>
      </c>
    </row>
    <row r="79" spans="1:16" ht="12.75" customHeight="1" thickBot="1">
      <c r="A79" s="38" t="str">
        <f t="shared" si="12"/>
        <v>IBVS 5777 </v>
      </c>
      <c r="B79" s="6" t="str">
        <f t="shared" si="13"/>
        <v>II</v>
      </c>
      <c r="C79" s="38">
        <f t="shared" si="14"/>
        <v>53848.513599999998</v>
      </c>
      <c r="D79" s="47" t="str">
        <f t="shared" si="15"/>
        <v>vis</v>
      </c>
      <c r="E79" s="184">
        <f>VLOOKUP(C79,'Active 1'!C$21:E$972,3,FALSE)</f>
        <v>3179.4989045612133</v>
      </c>
      <c r="F79" s="6" t="s">
        <v>148</v>
      </c>
      <c r="G79" s="47" t="str">
        <f t="shared" si="16"/>
        <v>53848.5136</v>
      </c>
      <c r="H79" s="38">
        <f t="shared" si="17"/>
        <v>3179.5</v>
      </c>
      <c r="I79" s="185" t="s">
        <v>574</v>
      </c>
      <c r="J79" s="186" t="s">
        <v>575</v>
      </c>
      <c r="K79" s="185" t="s">
        <v>576</v>
      </c>
      <c r="L79" s="185" t="s">
        <v>577</v>
      </c>
      <c r="M79" s="186" t="s">
        <v>425</v>
      </c>
      <c r="N79" s="186" t="s">
        <v>479</v>
      </c>
      <c r="O79" s="187" t="s">
        <v>578</v>
      </c>
      <c r="P79" s="188" t="s">
        <v>579</v>
      </c>
    </row>
    <row r="80" spans="1:16" ht="12.75" customHeight="1" thickBot="1">
      <c r="A80" s="38" t="str">
        <f t="shared" si="12"/>
        <v>IBVS 5777 </v>
      </c>
      <c r="B80" s="6" t="str">
        <f t="shared" si="13"/>
        <v>I</v>
      </c>
      <c r="C80" s="38">
        <f t="shared" si="14"/>
        <v>53911.479099999997</v>
      </c>
      <c r="D80" s="47" t="str">
        <f t="shared" si="15"/>
        <v>vis</v>
      </c>
      <c r="E80" s="184">
        <f>VLOOKUP(C80,'Active 1'!C$21:E$972,3,FALSE)</f>
        <v>3327.9915855208565</v>
      </c>
      <c r="F80" s="6" t="s">
        <v>148</v>
      </c>
      <c r="G80" s="47" t="str">
        <f t="shared" si="16"/>
        <v>53911.4791</v>
      </c>
      <c r="H80" s="38">
        <f t="shared" si="17"/>
        <v>3328</v>
      </c>
      <c r="I80" s="185" t="s">
        <v>580</v>
      </c>
      <c r="J80" s="186" t="s">
        <v>581</v>
      </c>
      <c r="K80" s="185" t="s">
        <v>582</v>
      </c>
      <c r="L80" s="185" t="s">
        <v>583</v>
      </c>
      <c r="M80" s="186" t="s">
        <v>425</v>
      </c>
      <c r="N80" s="186" t="s">
        <v>479</v>
      </c>
      <c r="O80" s="187" t="s">
        <v>578</v>
      </c>
      <c r="P80" s="188" t="s">
        <v>579</v>
      </c>
    </row>
    <row r="81" spans="1:16" ht="12.75" customHeight="1" thickBot="1">
      <c r="A81" s="38" t="str">
        <f t="shared" si="12"/>
        <v>OEJV 0074 </v>
      </c>
      <c r="B81" s="6" t="str">
        <f t="shared" si="13"/>
        <v>I</v>
      </c>
      <c r="C81" s="38">
        <f t="shared" si="14"/>
        <v>54091.69356</v>
      </c>
      <c r="D81" s="47" t="str">
        <f t="shared" si="15"/>
        <v>vis</v>
      </c>
      <c r="E81" s="184">
        <f>VLOOKUP(C81,'Active 1'!C$21:E$972,3,FALSE)</f>
        <v>3752.9946159596752</v>
      </c>
      <c r="F81" s="6" t="s">
        <v>148</v>
      </c>
      <c r="G81" s="47" t="str">
        <f t="shared" si="16"/>
        <v>54091.69356</v>
      </c>
      <c r="H81" s="38">
        <f t="shared" si="17"/>
        <v>3753</v>
      </c>
      <c r="I81" s="185" t="s">
        <v>584</v>
      </c>
      <c r="J81" s="186" t="s">
        <v>585</v>
      </c>
      <c r="K81" s="185" t="s">
        <v>586</v>
      </c>
      <c r="L81" s="185" t="s">
        <v>587</v>
      </c>
      <c r="M81" s="186" t="s">
        <v>425</v>
      </c>
      <c r="N81" s="186" t="s">
        <v>128</v>
      </c>
      <c r="O81" s="187" t="s">
        <v>563</v>
      </c>
      <c r="P81" s="188" t="s">
        <v>427</v>
      </c>
    </row>
    <row r="82" spans="1:16" ht="12.75" customHeight="1" thickBot="1">
      <c r="A82" s="38" t="str">
        <f t="shared" si="12"/>
        <v>OEJV 0074 </v>
      </c>
      <c r="B82" s="6" t="str">
        <f t="shared" si="13"/>
        <v>II</v>
      </c>
      <c r="C82" s="38">
        <f t="shared" si="14"/>
        <v>54270.421569999999</v>
      </c>
      <c r="D82" s="47" t="str">
        <f t="shared" si="15"/>
        <v>vis</v>
      </c>
      <c r="E82" s="184">
        <f>VLOOKUP(C82,'Active 1'!C$21:E$972,3,FALSE)</f>
        <v>4174.4921243965564</v>
      </c>
      <c r="F82" s="6" t="s">
        <v>148</v>
      </c>
      <c r="G82" s="47" t="str">
        <f t="shared" si="16"/>
        <v>54270.42157</v>
      </c>
      <c r="H82" s="38">
        <f t="shared" si="17"/>
        <v>4174.5</v>
      </c>
      <c r="I82" s="185" t="s">
        <v>588</v>
      </c>
      <c r="J82" s="186" t="s">
        <v>589</v>
      </c>
      <c r="K82" s="185" t="s">
        <v>590</v>
      </c>
      <c r="L82" s="185" t="s">
        <v>591</v>
      </c>
      <c r="M82" s="186" t="s">
        <v>425</v>
      </c>
      <c r="N82" s="186" t="s">
        <v>148</v>
      </c>
      <c r="O82" s="187" t="s">
        <v>592</v>
      </c>
      <c r="P82" s="188" t="s">
        <v>427</v>
      </c>
    </row>
    <row r="83" spans="1:16" ht="12.75" customHeight="1" thickBot="1">
      <c r="A83" s="38" t="str">
        <f t="shared" si="12"/>
        <v>OEJV 0074 </v>
      </c>
      <c r="B83" s="6" t="str">
        <f t="shared" si="13"/>
        <v>I</v>
      </c>
      <c r="C83" s="38">
        <f t="shared" si="14"/>
        <v>54279.537680000001</v>
      </c>
      <c r="D83" s="47" t="str">
        <f t="shared" si="15"/>
        <v>vis</v>
      </c>
      <c r="E83" s="184">
        <f>VLOOKUP(C83,'Active 1'!C$21:E$972,3,FALSE)</f>
        <v>4195.9908119925167</v>
      </c>
      <c r="F83" s="6" t="s">
        <v>148</v>
      </c>
      <c r="G83" s="47" t="str">
        <f t="shared" si="16"/>
        <v>54279.53768</v>
      </c>
      <c r="H83" s="38">
        <f t="shared" si="17"/>
        <v>4196</v>
      </c>
      <c r="I83" s="185" t="s">
        <v>593</v>
      </c>
      <c r="J83" s="186" t="s">
        <v>594</v>
      </c>
      <c r="K83" s="185" t="s">
        <v>595</v>
      </c>
      <c r="L83" s="185" t="s">
        <v>596</v>
      </c>
      <c r="M83" s="186" t="s">
        <v>425</v>
      </c>
      <c r="N83" s="186" t="s">
        <v>148</v>
      </c>
      <c r="O83" s="187" t="s">
        <v>592</v>
      </c>
      <c r="P83" s="188" t="s">
        <v>427</v>
      </c>
    </row>
    <row r="84" spans="1:16" ht="12.75" customHeight="1" thickBot="1">
      <c r="A84" s="38" t="str">
        <f t="shared" si="12"/>
        <v>IBVS 5835 </v>
      </c>
      <c r="B84" s="6" t="str">
        <f t="shared" si="13"/>
        <v>I</v>
      </c>
      <c r="C84" s="38">
        <f t="shared" si="14"/>
        <v>54570.424800000001</v>
      </c>
      <c r="D84" s="47" t="str">
        <f t="shared" si="15"/>
        <v>vis</v>
      </c>
      <c r="E84" s="184">
        <f>VLOOKUP(C84,'Active 1'!C$21:E$972,3,FALSE)</f>
        <v>4881.9951843143499</v>
      </c>
      <c r="F84" s="6" t="s">
        <v>148</v>
      </c>
      <c r="G84" s="47" t="str">
        <f t="shared" si="16"/>
        <v>54570.4248</v>
      </c>
      <c r="H84" s="38">
        <f t="shared" si="17"/>
        <v>4882</v>
      </c>
      <c r="I84" s="185" t="s">
        <v>597</v>
      </c>
      <c r="J84" s="186" t="s">
        <v>598</v>
      </c>
      <c r="K84" s="185" t="s">
        <v>599</v>
      </c>
      <c r="L84" s="185" t="s">
        <v>600</v>
      </c>
      <c r="M84" s="186" t="s">
        <v>425</v>
      </c>
      <c r="N84" s="186" t="s">
        <v>148</v>
      </c>
      <c r="O84" s="187" t="s">
        <v>601</v>
      </c>
      <c r="P84" s="188" t="s">
        <v>602</v>
      </c>
    </row>
    <row r="85" spans="1:16" ht="12.75" customHeight="1" thickBot="1">
      <c r="A85" s="38" t="str">
        <f t="shared" si="12"/>
        <v>BAVM 209 </v>
      </c>
      <c r="B85" s="6" t="str">
        <f t="shared" si="13"/>
        <v>I</v>
      </c>
      <c r="C85" s="38">
        <f t="shared" si="14"/>
        <v>54943.575700000001</v>
      </c>
      <c r="D85" s="47" t="str">
        <f t="shared" si="15"/>
        <v>vis</v>
      </c>
      <c r="E85" s="184">
        <f>VLOOKUP(C85,'Active 1'!C$21:E$972,3,FALSE)</f>
        <v>5762.0037214260246</v>
      </c>
      <c r="F85" s="6" t="s">
        <v>148</v>
      </c>
      <c r="G85" s="47" t="str">
        <f t="shared" si="16"/>
        <v>54943.5757</v>
      </c>
      <c r="H85" s="38">
        <f t="shared" si="17"/>
        <v>5762</v>
      </c>
      <c r="I85" s="185" t="s">
        <v>603</v>
      </c>
      <c r="J85" s="186" t="s">
        <v>604</v>
      </c>
      <c r="K85" s="185" t="s">
        <v>605</v>
      </c>
      <c r="L85" s="185" t="s">
        <v>606</v>
      </c>
      <c r="M85" s="186" t="s">
        <v>425</v>
      </c>
      <c r="N85" s="186" t="s">
        <v>518</v>
      </c>
      <c r="O85" s="187" t="s">
        <v>323</v>
      </c>
      <c r="P85" s="188" t="s">
        <v>607</v>
      </c>
    </row>
    <row r="86" spans="1:16" ht="12.75" customHeight="1" thickBot="1">
      <c r="A86" s="38" t="str">
        <f t="shared" si="12"/>
        <v>IBVS 5945 </v>
      </c>
      <c r="B86" s="6" t="str">
        <f t="shared" si="13"/>
        <v>I</v>
      </c>
      <c r="C86" s="38">
        <f t="shared" si="14"/>
        <v>55327.749400000001</v>
      </c>
      <c r="D86" s="47" t="str">
        <f t="shared" si="15"/>
        <v>vis</v>
      </c>
      <c r="E86" s="184">
        <f>VLOOKUP(C86,'Active 1'!C$21:E$972,3,FALSE)</f>
        <v>6668.0075277515043</v>
      </c>
      <c r="F86" s="6" t="s">
        <v>148</v>
      </c>
      <c r="G86" s="47" t="str">
        <f t="shared" si="16"/>
        <v>55327.7494</v>
      </c>
      <c r="H86" s="38">
        <f t="shared" si="17"/>
        <v>6668</v>
      </c>
      <c r="I86" s="185" t="s">
        <v>608</v>
      </c>
      <c r="J86" s="186" t="s">
        <v>609</v>
      </c>
      <c r="K86" s="185" t="s">
        <v>610</v>
      </c>
      <c r="L86" s="185" t="s">
        <v>611</v>
      </c>
      <c r="M86" s="186" t="s">
        <v>425</v>
      </c>
      <c r="N86" s="186" t="s">
        <v>148</v>
      </c>
      <c r="O86" s="187" t="s">
        <v>445</v>
      </c>
      <c r="P86" s="188" t="s">
        <v>612</v>
      </c>
    </row>
    <row r="87" spans="1:16" ht="12.75" customHeight="1" thickBot="1">
      <c r="A87" s="38" t="str">
        <f t="shared" si="12"/>
        <v>BAVM 220 </v>
      </c>
      <c r="B87" s="6" t="str">
        <f t="shared" si="13"/>
        <v>I</v>
      </c>
      <c r="C87" s="38">
        <f t="shared" si="14"/>
        <v>55628.394200000002</v>
      </c>
      <c r="D87" s="47" t="str">
        <f t="shared" si="15"/>
        <v>vis</v>
      </c>
      <c r="E87" s="184">
        <f>VLOOKUP(C87,'Active 1'!C$21:E$972,3,FALSE)</f>
        <v>7377.0236138395539</v>
      </c>
      <c r="F87" s="6" t="s">
        <v>148</v>
      </c>
      <c r="G87" s="47" t="str">
        <f t="shared" si="16"/>
        <v>55628.3942</v>
      </c>
      <c r="H87" s="38">
        <f t="shared" si="17"/>
        <v>7377</v>
      </c>
      <c r="I87" s="185" t="s">
        <v>613</v>
      </c>
      <c r="J87" s="186" t="s">
        <v>614</v>
      </c>
      <c r="K87" s="185" t="s">
        <v>615</v>
      </c>
      <c r="L87" s="185" t="s">
        <v>616</v>
      </c>
      <c r="M87" s="186" t="s">
        <v>425</v>
      </c>
      <c r="N87" s="186" t="s">
        <v>518</v>
      </c>
      <c r="O87" s="187" t="s">
        <v>323</v>
      </c>
      <c r="P87" s="188" t="s">
        <v>617</v>
      </c>
    </row>
    <row r="88" spans="1:16" ht="12.75" customHeight="1" thickBot="1">
      <c r="A88" s="38" t="str">
        <f t="shared" si="12"/>
        <v>OEJV 0160 </v>
      </c>
      <c r="B88" s="6" t="str">
        <f t="shared" si="13"/>
        <v>I</v>
      </c>
      <c r="C88" s="38">
        <f t="shared" si="14"/>
        <v>55644.506439999997</v>
      </c>
      <c r="D88" s="47" t="str">
        <f t="shared" si="15"/>
        <v>vis</v>
      </c>
      <c r="E88" s="184">
        <f>VLOOKUP(C88,'Active 1'!C$21:E$972,3,FALSE)</f>
        <v>7415.0214017371245</v>
      </c>
      <c r="F88" s="6" t="s">
        <v>148</v>
      </c>
      <c r="G88" s="47" t="str">
        <f t="shared" si="16"/>
        <v>55644.50644</v>
      </c>
      <c r="H88" s="38">
        <f t="shared" si="17"/>
        <v>7415</v>
      </c>
      <c r="I88" s="185" t="s">
        <v>618</v>
      </c>
      <c r="J88" s="186" t="s">
        <v>619</v>
      </c>
      <c r="K88" s="185" t="s">
        <v>620</v>
      </c>
      <c r="L88" s="185" t="s">
        <v>621</v>
      </c>
      <c r="M88" s="186" t="s">
        <v>425</v>
      </c>
      <c r="N88" s="186" t="s">
        <v>85</v>
      </c>
      <c r="O88" s="187" t="s">
        <v>622</v>
      </c>
      <c r="P88" s="188" t="s">
        <v>623</v>
      </c>
    </row>
    <row r="89" spans="1:16" ht="12.75" customHeight="1" thickBot="1">
      <c r="A89" s="38" t="str">
        <f t="shared" si="12"/>
        <v>OEJV 0160 </v>
      </c>
      <c r="B89" s="6" t="str">
        <f t="shared" si="13"/>
        <v>I</v>
      </c>
      <c r="C89" s="38">
        <f t="shared" si="14"/>
        <v>55644.506650000003</v>
      </c>
      <c r="D89" s="47" t="str">
        <f t="shared" si="15"/>
        <v>vis</v>
      </c>
      <c r="E89" s="184">
        <f>VLOOKUP(C89,'Active 1'!C$21:E$972,3,FALSE)</f>
        <v>7415.021896983948</v>
      </c>
      <c r="F89" s="6" t="s">
        <v>148</v>
      </c>
      <c r="G89" s="47" t="str">
        <f t="shared" si="16"/>
        <v>55644.50665</v>
      </c>
      <c r="H89" s="38">
        <f t="shared" si="17"/>
        <v>7415</v>
      </c>
      <c r="I89" s="185" t="s">
        <v>624</v>
      </c>
      <c r="J89" s="186" t="s">
        <v>619</v>
      </c>
      <c r="K89" s="185" t="s">
        <v>620</v>
      </c>
      <c r="L89" s="185" t="s">
        <v>625</v>
      </c>
      <c r="M89" s="186" t="s">
        <v>425</v>
      </c>
      <c r="N89" s="186" t="s">
        <v>128</v>
      </c>
      <c r="O89" s="187" t="s">
        <v>622</v>
      </c>
      <c r="P89" s="188" t="s">
        <v>623</v>
      </c>
    </row>
    <row r="90" spans="1:16" ht="12.75" customHeight="1" thickBot="1">
      <c r="A90" s="38" t="str">
        <f t="shared" si="12"/>
        <v>OEJV 0160 </v>
      </c>
      <c r="B90" s="6" t="str">
        <f t="shared" si="13"/>
        <v>I</v>
      </c>
      <c r="C90" s="38">
        <f t="shared" si="14"/>
        <v>55644.507510000003</v>
      </c>
      <c r="D90" s="47" t="str">
        <f t="shared" si="15"/>
        <v>vis</v>
      </c>
      <c r="E90" s="184">
        <f>VLOOKUP(C90,'Active 1'!C$21:E$972,3,FALSE)</f>
        <v>7415.0239251375506</v>
      </c>
      <c r="F90" s="6" t="s">
        <v>148</v>
      </c>
      <c r="G90" s="47" t="str">
        <f t="shared" si="16"/>
        <v>55644.50751</v>
      </c>
      <c r="H90" s="38">
        <f t="shared" si="17"/>
        <v>7415</v>
      </c>
      <c r="I90" s="185" t="s">
        <v>626</v>
      </c>
      <c r="J90" s="186" t="s">
        <v>627</v>
      </c>
      <c r="K90" s="185" t="s">
        <v>620</v>
      </c>
      <c r="L90" s="185" t="s">
        <v>628</v>
      </c>
      <c r="M90" s="186" t="s">
        <v>425</v>
      </c>
      <c r="N90" s="186" t="s">
        <v>148</v>
      </c>
      <c r="O90" s="187" t="s">
        <v>622</v>
      </c>
      <c r="P90" s="188" t="s">
        <v>623</v>
      </c>
    </row>
    <row r="91" spans="1:16" ht="12.75" customHeight="1" thickBot="1">
      <c r="A91" s="38" t="str">
        <f t="shared" si="12"/>
        <v>OEJV 0160 </v>
      </c>
      <c r="B91" s="6" t="str">
        <f t="shared" si="13"/>
        <v>I</v>
      </c>
      <c r="C91" s="38">
        <f t="shared" si="14"/>
        <v>55644.508269999998</v>
      </c>
      <c r="D91" s="47" t="str">
        <f t="shared" si="15"/>
        <v>vis</v>
      </c>
      <c r="E91" s="184">
        <f>VLOOKUP(C91,'Active 1'!C$21:E$972,3,FALSE)</f>
        <v>7415.0257174593271</v>
      </c>
      <c r="F91" s="6" t="s">
        <v>148</v>
      </c>
      <c r="G91" s="47" t="str">
        <f t="shared" si="16"/>
        <v>55644.50827</v>
      </c>
      <c r="H91" s="38">
        <f t="shared" si="17"/>
        <v>7415</v>
      </c>
      <c r="I91" s="185" t="s">
        <v>629</v>
      </c>
      <c r="J91" s="186" t="s">
        <v>630</v>
      </c>
      <c r="K91" s="185" t="s">
        <v>620</v>
      </c>
      <c r="L91" s="185" t="s">
        <v>631</v>
      </c>
      <c r="M91" s="186" t="s">
        <v>425</v>
      </c>
      <c r="N91" s="186" t="s">
        <v>59</v>
      </c>
      <c r="O91" s="187" t="s">
        <v>622</v>
      </c>
      <c r="P91" s="188" t="s">
        <v>623</v>
      </c>
    </row>
    <row r="92" spans="1:16" ht="12.75" customHeight="1" thickBot="1">
      <c r="A92" s="38" t="str">
        <f t="shared" si="12"/>
        <v>IBVS 5997 </v>
      </c>
      <c r="B92" s="6" t="str">
        <f t="shared" si="13"/>
        <v>II</v>
      </c>
      <c r="C92" s="38">
        <f t="shared" si="14"/>
        <v>55754.543100000003</v>
      </c>
      <c r="D92" s="47" t="str">
        <f t="shared" si="15"/>
        <v>vis</v>
      </c>
      <c r="E92" s="184">
        <f>VLOOKUP(C92,'Active 1'!C$21:E$972,3,FALSE)</f>
        <v>7674.5228532819538</v>
      </c>
      <c r="F92" s="6" t="s">
        <v>148</v>
      </c>
      <c r="G92" s="47" t="str">
        <f t="shared" si="16"/>
        <v>55754.5431</v>
      </c>
      <c r="H92" s="38">
        <f t="shared" si="17"/>
        <v>7674.5</v>
      </c>
      <c r="I92" s="185" t="s">
        <v>632</v>
      </c>
      <c r="J92" s="186" t="s">
        <v>633</v>
      </c>
      <c r="K92" s="185" t="s">
        <v>634</v>
      </c>
      <c r="L92" s="185" t="s">
        <v>635</v>
      </c>
      <c r="M92" s="186" t="s">
        <v>425</v>
      </c>
      <c r="N92" s="186" t="s">
        <v>94</v>
      </c>
      <c r="O92" s="187" t="s">
        <v>636</v>
      </c>
      <c r="P92" s="188" t="s">
        <v>637</v>
      </c>
    </row>
    <row r="93" spans="1:16" ht="12.75" customHeight="1" thickBot="1">
      <c r="A93" s="38" t="str">
        <f t="shared" si="12"/>
        <v>OEJV 0160 </v>
      </c>
      <c r="B93" s="6" t="str">
        <f t="shared" si="13"/>
        <v>I</v>
      </c>
      <c r="C93" s="38">
        <f t="shared" si="14"/>
        <v>55996.458850000003</v>
      </c>
      <c r="D93" s="47" t="str">
        <f t="shared" si="15"/>
        <v>vis</v>
      </c>
      <c r="E93" s="184">
        <f>VLOOKUP(C93,'Active 1'!C$21:E$972,3,FALSE)</f>
        <v>8245.0371553023251</v>
      </c>
      <c r="F93" s="6" t="s">
        <v>148</v>
      </c>
      <c r="G93" s="47" t="str">
        <f t="shared" si="16"/>
        <v>55996.45885</v>
      </c>
      <c r="H93" s="38">
        <f t="shared" si="17"/>
        <v>8245</v>
      </c>
      <c r="I93" s="185" t="s">
        <v>638</v>
      </c>
      <c r="J93" s="186" t="s">
        <v>639</v>
      </c>
      <c r="K93" s="185" t="s">
        <v>640</v>
      </c>
      <c r="L93" s="185" t="s">
        <v>641</v>
      </c>
      <c r="M93" s="186" t="s">
        <v>425</v>
      </c>
      <c r="N93" s="186" t="s">
        <v>59</v>
      </c>
      <c r="O93" s="187" t="s">
        <v>622</v>
      </c>
      <c r="P93" s="188" t="s">
        <v>623</v>
      </c>
    </row>
    <row r="94" spans="1:16" ht="12.75" customHeight="1" thickBot="1">
      <c r="A94" s="38" t="str">
        <f t="shared" si="12"/>
        <v>OEJV 0160 </v>
      </c>
      <c r="B94" s="6" t="str">
        <f t="shared" si="13"/>
        <v>I</v>
      </c>
      <c r="C94" s="38">
        <f t="shared" si="14"/>
        <v>55996.459519999997</v>
      </c>
      <c r="D94" s="47" t="str">
        <f t="shared" si="15"/>
        <v>vis</v>
      </c>
      <c r="E94" s="184">
        <f>VLOOKUP(C94,'Active 1'!C$21:E$972,3,FALSE)</f>
        <v>8245.038735375465</v>
      </c>
      <c r="F94" s="6" t="s">
        <v>148</v>
      </c>
      <c r="G94" s="47" t="str">
        <f t="shared" si="16"/>
        <v>55996.45952</v>
      </c>
      <c r="H94" s="38">
        <f t="shared" si="17"/>
        <v>8245</v>
      </c>
      <c r="I94" s="185" t="s">
        <v>642</v>
      </c>
      <c r="J94" s="186" t="s">
        <v>643</v>
      </c>
      <c r="K94" s="185" t="s">
        <v>640</v>
      </c>
      <c r="L94" s="185" t="s">
        <v>644</v>
      </c>
      <c r="M94" s="186" t="s">
        <v>425</v>
      </c>
      <c r="N94" s="186" t="s">
        <v>128</v>
      </c>
      <c r="O94" s="187" t="s">
        <v>622</v>
      </c>
      <c r="P94" s="188" t="s">
        <v>623</v>
      </c>
    </row>
    <row r="95" spans="1:16" ht="12.75" customHeight="1" thickBot="1">
      <c r="A95" s="38" t="str">
        <f t="shared" si="12"/>
        <v>OEJV 0160 </v>
      </c>
      <c r="B95" s="6" t="str">
        <f t="shared" si="13"/>
        <v>I</v>
      </c>
      <c r="C95" s="38">
        <f t="shared" si="14"/>
        <v>55996.459669999997</v>
      </c>
      <c r="D95" s="47" t="str">
        <f t="shared" si="15"/>
        <v>vis</v>
      </c>
      <c r="E95" s="184">
        <f>VLOOKUP(C95,'Active 1'!C$21:E$972,3,FALSE)</f>
        <v>8245.0390891231873</v>
      </c>
      <c r="F95" s="6" t="s">
        <v>148</v>
      </c>
      <c r="G95" s="47" t="str">
        <f t="shared" si="16"/>
        <v>55996.45967</v>
      </c>
      <c r="H95" s="38">
        <f t="shared" si="17"/>
        <v>8245</v>
      </c>
      <c r="I95" s="185" t="s">
        <v>645</v>
      </c>
      <c r="J95" s="186" t="s">
        <v>643</v>
      </c>
      <c r="K95" s="185" t="s">
        <v>640</v>
      </c>
      <c r="L95" s="185" t="s">
        <v>646</v>
      </c>
      <c r="M95" s="186" t="s">
        <v>425</v>
      </c>
      <c r="N95" s="186" t="s">
        <v>85</v>
      </c>
      <c r="O95" s="187" t="s">
        <v>622</v>
      </c>
      <c r="P95" s="188" t="s">
        <v>623</v>
      </c>
    </row>
    <row r="96" spans="1:16" ht="12.75" customHeight="1" thickBot="1">
      <c r="A96" s="38" t="str">
        <f t="shared" si="12"/>
        <v>OEJV 0160 </v>
      </c>
      <c r="B96" s="6" t="str">
        <f t="shared" si="13"/>
        <v>I</v>
      </c>
      <c r="C96" s="38">
        <f t="shared" si="14"/>
        <v>55996.459719999999</v>
      </c>
      <c r="D96" s="47" t="str">
        <f t="shared" si="15"/>
        <v>vis</v>
      </c>
      <c r="E96" s="184">
        <f>VLOOKUP(C96,'Active 1'!C$21:E$972,3,FALSE)</f>
        <v>8245.039207039099</v>
      </c>
      <c r="F96" s="6" t="s">
        <v>148</v>
      </c>
      <c r="G96" s="47" t="str">
        <f t="shared" si="16"/>
        <v>55996.45972</v>
      </c>
      <c r="H96" s="38">
        <f t="shared" si="17"/>
        <v>8245</v>
      </c>
      <c r="I96" s="185" t="s">
        <v>647</v>
      </c>
      <c r="J96" s="186" t="s">
        <v>643</v>
      </c>
      <c r="K96" s="185" t="s">
        <v>640</v>
      </c>
      <c r="L96" s="185" t="s">
        <v>648</v>
      </c>
      <c r="M96" s="186" t="s">
        <v>425</v>
      </c>
      <c r="N96" s="186" t="s">
        <v>148</v>
      </c>
      <c r="O96" s="187" t="s">
        <v>622</v>
      </c>
      <c r="P96" s="188" t="s">
        <v>623</v>
      </c>
    </row>
    <row r="97" spans="1:16" ht="12.75" customHeight="1" thickBot="1">
      <c r="A97" s="38" t="str">
        <f t="shared" si="12"/>
        <v>BAVM 228 </v>
      </c>
      <c r="B97" s="6" t="str">
        <f t="shared" si="13"/>
        <v>II</v>
      </c>
      <c r="C97" s="38">
        <f t="shared" si="14"/>
        <v>56001.332900000001</v>
      </c>
      <c r="D97" s="47" t="str">
        <f t="shared" si="15"/>
        <v>vis</v>
      </c>
      <c r="E97" s="184">
        <f>VLOOKUP(C97,'Active 1'!C$21:E$972,3,FALSE)</f>
        <v>8256.5317158415273</v>
      </c>
      <c r="F97" s="6" t="s">
        <v>148</v>
      </c>
      <c r="G97" s="47" t="str">
        <f t="shared" si="16"/>
        <v>56001.3329</v>
      </c>
      <c r="H97" s="38">
        <f t="shared" si="17"/>
        <v>8256.5</v>
      </c>
      <c r="I97" s="185" t="s">
        <v>649</v>
      </c>
      <c r="J97" s="186" t="s">
        <v>650</v>
      </c>
      <c r="K97" s="185" t="s">
        <v>651</v>
      </c>
      <c r="L97" s="185" t="s">
        <v>652</v>
      </c>
      <c r="M97" s="186" t="s">
        <v>425</v>
      </c>
      <c r="N97" s="186" t="s">
        <v>518</v>
      </c>
      <c r="O97" s="187" t="s">
        <v>323</v>
      </c>
      <c r="P97" s="188" t="s">
        <v>653</v>
      </c>
    </row>
    <row r="98" spans="1:16" ht="12.75" customHeight="1" thickBot="1">
      <c r="A98" s="38" t="str">
        <f t="shared" si="12"/>
        <v>BAVM 228 </v>
      </c>
      <c r="B98" s="6" t="str">
        <f t="shared" si="13"/>
        <v>I</v>
      </c>
      <c r="C98" s="38">
        <f t="shared" si="14"/>
        <v>56001.546900000001</v>
      </c>
      <c r="D98" s="47" t="str">
        <f t="shared" si="15"/>
        <v>vis</v>
      </c>
      <c r="E98" s="184">
        <f>VLOOKUP(C98,'Active 1'!C$21:E$972,3,FALSE)</f>
        <v>8257.0363959238803</v>
      </c>
      <c r="F98" s="6" t="s">
        <v>148</v>
      </c>
      <c r="G98" s="47" t="str">
        <f t="shared" si="16"/>
        <v>56001.5469</v>
      </c>
      <c r="H98" s="38">
        <f t="shared" si="17"/>
        <v>8257</v>
      </c>
      <c r="I98" s="185" t="s">
        <v>654</v>
      </c>
      <c r="J98" s="186" t="s">
        <v>655</v>
      </c>
      <c r="K98" s="185">
        <v>8257</v>
      </c>
      <c r="L98" s="185" t="s">
        <v>656</v>
      </c>
      <c r="M98" s="186" t="s">
        <v>425</v>
      </c>
      <c r="N98" s="186" t="s">
        <v>518</v>
      </c>
      <c r="O98" s="187" t="s">
        <v>323</v>
      </c>
      <c r="P98" s="188" t="s">
        <v>653</v>
      </c>
    </row>
    <row r="99" spans="1:16" ht="12.75" customHeight="1" thickBot="1">
      <c r="A99" s="38" t="str">
        <f t="shared" si="12"/>
        <v>OEJV 0160 </v>
      </c>
      <c r="B99" s="6" t="str">
        <f t="shared" si="13"/>
        <v>I</v>
      </c>
      <c r="C99" s="38">
        <f t="shared" si="14"/>
        <v>56004.51367</v>
      </c>
      <c r="D99" s="47" t="str">
        <f t="shared" si="15"/>
        <v>vis</v>
      </c>
      <c r="E99" s="184">
        <f>VLOOKUP(C99,'Active 1'!C$21:E$972,3,FALSE)</f>
        <v>8264.0329834375261</v>
      </c>
      <c r="F99" s="6" t="s">
        <v>148</v>
      </c>
      <c r="G99" s="47" t="str">
        <f t="shared" si="16"/>
        <v>56004.51367</v>
      </c>
      <c r="H99" s="38">
        <f t="shared" si="17"/>
        <v>8264</v>
      </c>
      <c r="I99" s="185" t="s">
        <v>657</v>
      </c>
      <c r="J99" s="186" t="s">
        <v>658</v>
      </c>
      <c r="K99" s="185">
        <v>8264</v>
      </c>
      <c r="L99" s="185" t="s">
        <v>659</v>
      </c>
      <c r="M99" s="186" t="s">
        <v>425</v>
      </c>
      <c r="N99" s="186" t="s">
        <v>148</v>
      </c>
      <c r="O99" s="187" t="s">
        <v>660</v>
      </c>
      <c r="P99" s="188" t="s">
        <v>623</v>
      </c>
    </row>
    <row r="100" spans="1:16" ht="12.75" customHeight="1" thickBot="1">
      <c r="A100" s="38" t="str">
        <f t="shared" si="12"/>
        <v>OEJV 0160 </v>
      </c>
      <c r="B100" s="6" t="str">
        <f t="shared" si="13"/>
        <v>I</v>
      </c>
      <c r="C100" s="38">
        <f t="shared" si="14"/>
        <v>56004.514369999997</v>
      </c>
      <c r="D100" s="47" t="str">
        <f t="shared" si="15"/>
        <v>vis</v>
      </c>
      <c r="E100" s="184">
        <f>VLOOKUP(C100,'Active 1'!C$21:E$972,3,FALSE)</f>
        <v>8264.0346342602188</v>
      </c>
      <c r="F100" s="6" t="s">
        <v>148</v>
      </c>
      <c r="G100" s="47" t="str">
        <f t="shared" si="16"/>
        <v>56004.51437</v>
      </c>
      <c r="H100" s="38">
        <f t="shared" si="17"/>
        <v>8264</v>
      </c>
      <c r="I100" s="185" t="s">
        <v>661</v>
      </c>
      <c r="J100" s="186" t="s">
        <v>662</v>
      </c>
      <c r="K100" s="185">
        <v>8264</v>
      </c>
      <c r="L100" s="185" t="s">
        <v>663</v>
      </c>
      <c r="M100" s="186" t="s">
        <v>425</v>
      </c>
      <c r="N100" s="186" t="s">
        <v>59</v>
      </c>
      <c r="O100" s="187" t="s">
        <v>660</v>
      </c>
      <c r="P100" s="188" t="s">
        <v>623</v>
      </c>
    </row>
    <row r="101" spans="1:16" ht="12.75" customHeight="1" thickBot="1">
      <c r="A101" s="38" t="str">
        <f t="shared" si="12"/>
        <v>OEJV 0160 </v>
      </c>
      <c r="B101" s="6" t="str">
        <f t="shared" si="13"/>
        <v>I</v>
      </c>
      <c r="C101" s="38">
        <f t="shared" si="14"/>
        <v>56004.514470000002</v>
      </c>
      <c r="D101" s="47" t="str">
        <f t="shared" si="15"/>
        <v>vis</v>
      </c>
      <c r="E101" s="184">
        <f>VLOOKUP(C101,'Active 1'!C$21:E$972,3,FALSE)</f>
        <v>8264.034870092044</v>
      </c>
      <c r="F101" s="6" t="s">
        <v>148</v>
      </c>
      <c r="G101" s="47" t="str">
        <f t="shared" si="16"/>
        <v>56004.51447</v>
      </c>
      <c r="H101" s="38">
        <f t="shared" si="17"/>
        <v>8264</v>
      </c>
      <c r="I101" s="185" t="s">
        <v>664</v>
      </c>
      <c r="J101" s="186" t="s">
        <v>662</v>
      </c>
      <c r="K101" s="185">
        <v>8264</v>
      </c>
      <c r="L101" s="185" t="s">
        <v>665</v>
      </c>
      <c r="M101" s="186" t="s">
        <v>425</v>
      </c>
      <c r="N101" s="186" t="s">
        <v>128</v>
      </c>
      <c r="O101" s="187" t="s">
        <v>660</v>
      </c>
      <c r="P101" s="188" t="s">
        <v>623</v>
      </c>
    </row>
    <row r="102" spans="1:16" ht="12.75" customHeight="1" thickBot="1">
      <c r="A102" s="38" t="str">
        <f t="shared" si="12"/>
        <v>OEJV 0160 </v>
      </c>
      <c r="B102" s="6" t="str">
        <f t="shared" si="13"/>
        <v>II</v>
      </c>
      <c r="C102" s="38">
        <f t="shared" si="14"/>
        <v>56009.390939999997</v>
      </c>
      <c r="D102" s="47" t="str">
        <f t="shared" si="15"/>
        <v>vis</v>
      </c>
      <c r="E102" s="184">
        <f>VLOOKUP(C102,'Active 1'!C$21:E$972,3,FALSE)</f>
        <v>8275.5351377611423</v>
      </c>
      <c r="F102" s="6" t="s">
        <v>148</v>
      </c>
      <c r="G102" s="47" t="str">
        <f t="shared" si="16"/>
        <v>56009.39094</v>
      </c>
      <c r="H102" s="38">
        <f t="shared" si="17"/>
        <v>8275.5</v>
      </c>
      <c r="I102" s="185" t="s">
        <v>666</v>
      </c>
      <c r="J102" s="186" t="s">
        <v>667</v>
      </c>
      <c r="K102" s="185">
        <v>8275.5</v>
      </c>
      <c r="L102" s="185" t="s">
        <v>668</v>
      </c>
      <c r="M102" s="186" t="s">
        <v>425</v>
      </c>
      <c r="N102" s="186" t="s">
        <v>59</v>
      </c>
      <c r="O102" s="187" t="s">
        <v>622</v>
      </c>
      <c r="P102" s="188" t="s">
        <v>623</v>
      </c>
    </row>
    <row r="103" spans="1:16" ht="12.75" customHeight="1" thickBot="1">
      <c r="A103" s="38" t="str">
        <f t="shared" si="12"/>
        <v>OEJV 0160 </v>
      </c>
      <c r="B103" s="6" t="str">
        <f t="shared" si="13"/>
        <v>II</v>
      </c>
      <c r="C103" s="38">
        <f t="shared" si="14"/>
        <v>56009.391969999997</v>
      </c>
      <c r="D103" s="47" t="str">
        <f t="shared" si="15"/>
        <v>vis</v>
      </c>
      <c r="E103" s="184">
        <f>VLOOKUP(C103,'Active 1'!C$21:E$972,3,FALSE)</f>
        <v>8275.537566828827</v>
      </c>
      <c r="F103" s="6" t="s">
        <v>148</v>
      </c>
      <c r="G103" s="47" t="str">
        <f t="shared" si="16"/>
        <v>56009.39197</v>
      </c>
      <c r="H103" s="38">
        <f t="shared" si="17"/>
        <v>8275.5</v>
      </c>
      <c r="I103" s="185" t="s">
        <v>669</v>
      </c>
      <c r="J103" s="186" t="s">
        <v>670</v>
      </c>
      <c r="K103" s="185">
        <v>8275.5</v>
      </c>
      <c r="L103" s="185" t="s">
        <v>671</v>
      </c>
      <c r="M103" s="186" t="s">
        <v>425</v>
      </c>
      <c r="N103" s="186" t="s">
        <v>85</v>
      </c>
      <c r="O103" s="187" t="s">
        <v>622</v>
      </c>
      <c r="P103" s="188" t="s">
        <v>623</v>
      </c>
    </row>
    <row r="104" spans="1:16" ht="12.75" customHeight="1" thickBot="1">
      <c r="A104" s="38" t="str">
        <f t="shared" si="12"/>
        <v>OEJV 0160 </v>
      </c>
      <c r="B104" s="6" t="str">
        <f t="shared" si="13"/>
        <v>II</v>
      </c>
      <c r="C104" s="38">
        <f t="shared" si="14"/>
        <v>56009.392189999999</v>
      </c>
      <c r="D104" s="47" t="str">
        <f t="shared" si="15"/>
        <v>vis</v>
      </c>
      <c r="E104" s="184">
        <f>VLOOKUP(C104,'Active 1'!C$21:E$972,3,FALSE)</f>
        <v>8275.5380856588217</v>
      </c>
      <c r="F104" s="6" t="s">
        <v>148</v>
      </c>
      <c r="G104" s="47" t="str">
        <f t="shared" si="16"/>
        <v>56009.39219</v>
      </c>
      <c r="H104" s="38">
        <f t="shared" si="17"/>
        <v>8275.5</v>
      </c>
      <c r="I104" s="185" t="s">
        <v>672</v>
      </c>
      <c r="J104" s="186" t="s">
        <v>670</v>
      </c>
      <c r="K104" s="185">
        <v>8275.5</v>
      </c>
      <c r="L104" s="185" t="s">
        <v>673</v>
      </c>
      <c r="M104" s="186" t="s">
        <v>425</v>
      </c>
      <c r="N104" s="186" t="s">
        <v>148</v>
      </c>
      <c r="O104" s="187" t="s">
        <v>622</v>
      </c>
      <c r="P104" s="188" t="s">
        <v>623</v>
      </c>
    </row>
    <row r="105" spans="1:16" ht="12.75" customHeight="1" thickBot="1">
      <c r="A105" s="38" t="str">
        <f t="shared" si="12"/>
        <v>OEJV 0160 </v>
      </c>
      <c r="B105" s="6" t="str">
        <f t="shared" si="13"/>
        <v>II</v>
      </c>
      <c r="C105" s="38">
        <f t="shared" si="14"/>
        <v>56009.393089999998</v>
      </c>
      <c r="D105" s="47" t="str">
        <f t="shared" si="15"/>
        <v>vis</v>
      </c>
      <c r="E105" s="184">
        <f>VLOOKUP(C105,'Active 1'!C$21:E$972,3,FALSE)</f>
        <v>8275.5402081451484</v>
      </c>
      <c r="F105" s="6" t="s">
        <v>148</v>
      </c>
      <c r="G105" s="47" t="str">
        <f t="shared" si="16"/>
        <v>56009.39309</v>
      </c>
      <c r="H105" s="38">
        <f t="shared" si="17"/>
        <v>8275.5</v>
      </c>
      <c r="I105" s="185" t="s">
        <v>674</v>
      </c>
      <c r="J105" s="186" t="s">
        <v>675</v>
      </c>
      <c r="K105" s="185">
        <v>8275.5</v>
      </c>
      <c r="L105" s="185" t="s">
        <v>676</v>
      </c>
      <c r="M105" s="186" t="s">
        <v>425</v>
      </c>
      <c r="N105" s="186" t="s">
        <v>128</v>
      </c>
      <c r="O105" s="187" t="s">
        <v>622</v>
      </c>
      <c r="P105" s="188" t="s">
        <v>623</v>
      </c>
    </row>
    <row r="106" spans="1:16" ht="12.75" customHeight="1" thickBot="1">
      <c r="A106" s="38" t="str">
        <f t="shared" si="12"/>
        <v>BAVM 231 </v>
      </c>
      <c r="B106" s="6" t="str">
        <f t="shared" si="13"/>
        <v>I</v>
      </c>
      <c r="C106" s="38">
        <f t="shared" si="14"/>
        <v>56181.337800000001</v>
      </c>
      <c r="D106" s="47" t="str">
        <f t="shared" si="15"/>
        <v>vis</v>
      </c>
      <c r="E106" s="184">
        <f>VLOOKUP(C106,'Active 1'!C$21:E$972,3,FALSE)</f>
        <v>8681.0405371305369</v>
      </c>
      <c r="F106" s="6" t="s">
        <v>148</v>
      </c>
      <c r="G106" s="47" t="str">
        <f t="shared" si="16"/>
        <v>56181.3378</v>
      </c>
      <c r="H106" s="38">
        <f t="shared" si="17"/>
        <v>8681</v>
      </c>
      <c r="I106" s="185" t="s">
        <v>677</v>
      </c>
      <c r="J106" s="186" t="s">
        <v>678</v>
      </c>
      <c r="K106" s="185">
        <v>8681</v>
      </c>
      <c r="L106" s="185" t="s">
        <v>679</v>
      </c>
      <c r="M106" s="186" t="s">
        <v>425</v>
      </c>
      <c r="N106" s="186" t="s">
        <v>128</v>
      </c>
      <c r="O106" s="187" t="s">
        <v>680</v>
      </c>
      <c r="P106" s="188" t="s">
        <v>681</v>
      </c>
    </row>
    <row r="107" spans="1:16" ht="12.75" customHeight="1" thickBot="1">
      <c r="A107" s="38" t="str">
        <f t="shared" ref="A107:A121" si="18">P107</f>
        <v>OEJV 0160 </v>
      </c>
      <c r="B107" s="6" t="str">
        <f t="shared" ref="B107:B121" si="19">IF(H107=INT(H107),"I","II")</f>
        <v>I</v>
      </c>
      <c r="C107" s="38">
        <f t="shared" ref="C107:C121" si="20">1*G107</f>
        <v>56398.447899999999</v>
      </c>
      <c r="D107" s="47" t="str">
        <f t="shared" ref="D107:D121" si="21">VLOOKUP(F107,I$1:J$5,2,FALSE)</f>
        <v>vis</v>
      </c>
      <c r="E107" s="184">
        <f>VLOOKUP(C107,'Active 1'!C$21:E$972,3,FALSE)</f>
        <v>9193.0552247359192</v>
      </c>
      <c r="F107" s="6" t="s">
        <v>148</v>
      </c>
      <c r="G107" s="47" t="str">
        <f t="shared" ref="G107:G121" si="22">MID(I107,3,LEN(I107)-3)</f>
        <v>56398.4479</v>
      </c>
      <c r="H107" s="38">
        <f t="shared" ref="H107:H121" si="23">1*K107</f>
        <v>9193</v>
      </c>
      <c r="I107" s="185" t="s">
        <v>682</v>
      </c>
      <c r="J107" s="186" t="s">
        <v>683</v>
      </c>
      <c r="K107" s="185">
        <v>9193</v>
      </c>
      <c r="L107" s="185" t="s">
        <v>684</v>
      </c>
      <c r="M107" s="186" t="s">
        <v>425</v>
      </c>
      <c r="N107" s="186" t="s">
        <v>94</v>
      </c>
      <c r="O107" s="187" t="s">
        <v>685</v>
      </c>
      <c r="P107" s="188" t="s">
        <v>623</v>
      </c>
    </row>
    <row r="108" spans="1:16" ht="12.75" customHeight="1" thickBot="1">
      <c r="A108" s="38" t="str">
        <f t="shared" si="18"/>
        <v>BAVM 63 </v>
      </c>
      <c r="B108" s="6" t="str">
        <f t="shared" si="19"/>
        <v>I</v>
      </c>
      <c r="C108" s="38">
        <f t="shared" si="20"/>
        <v>48467.395799999998</v>
      </c>
      <c r="D108" s="47" t="str">
        <f t="shared" si="21"/>
        <v>vis</v>
      </c>
      <c r="E108" s="184">
        <f>VLOOKUP(C108,'Active 1'!C$21:E$972,3,FALSE)</f>
        <v>-9510.8888265244859</v>
      </c>
      <c r="F108" s="6" t="s">
        <v>148</v>
      </c>
      <c r="G108" s="47" t="str">
        <f t="shared" si="22"/>
        <v>48467.3958</v>
      </c>
      <c r="H108" s="38">
        <f t="shared" si="23"/>
        <v>-9511</v>
      </c>
      <c r="I108" s="185" t="s">
        <v>315</v>
      </c>
      <c r="J108" s="186" t="s">
        <v>316</v>
      </c>
      <c r="K108" s="185">
        <v>-9511</v>
      </c>
      <c r="L108" s="185" t="s">
        <v>317</v>
      </c>
      <c r="M108" s="186" t="s">
        <v>276</v>
      </c>
      <c r="N108" s="186" t="s">
        <v>148</v>
      </c>
      <c r="O108" s="187" t="s">
        <v>318</v>
      </c>
      <c r="P108" s="188" t="s">
        <v>319</v>
      </c>
    </row>
    <row r="109" spans="1:16" ht="12.75" customHeight="1" thickBot="1">
      <c r="A109" s="38" t="str">
        <f t="shared" si="18"/>
        <v>BAVM 60 </v>
      </c>
      <c r="B109" s="6" t="str">
        <f t="shared" si="19"/>
        <v>I</v>
      </c>
      <c r="C109" s="38">
        <f t="shared" si="20"/>
        <v>48475.449200000003</v>
      </c>
      <c r="D109" s="47" t="str">
        <f t="shared" si="21"/>
        <v>vis</v>
      </c>
      <c r="E109" s="184">
        <f>VLOOKUP(C109,'Active 1'!C$21:E$972,3,FALSE)</f>
        <v>-9491.8963472010291</v>
      </c>
      <c r="F109" s="6" t="s">
        <v>148</v>
      </c>
      <c r="G109" s="47" t="str">
        <f t="shared" si="22"/>
        <v>48475.4492</v>
      </c>
      <c r="H109" s="38">
        <f t="shared" si="23"/>
        <v>-9492</v>
      </c>
      <c r="I109" s="185" t="s">
        <v>320</v>
      </c>
      <c r="J109" s="186" t="s">
        <v>321</v>
      </c>
      <c r="K109" s="185">
        <v>-9492</v>
      </c>
      <c r="L109" s="185" t="s">
        <v>322</v>
      </c>
      <c r="M109" s="186" t="s">
        <v>276</v>
      </c>
      <c r="N109" s="186" t="s">
        <v>113</v>
      </c>
      <c r="O109" s="187" t="s">
        <v>323</v>
      </c>
      <c r="P109" s="188" t="s">
        <v>324</v>
      </c>
    </row>
    <row r="110" spans="1:16" ht="12.75" customHeight="1" thickBot="1">
      <c r="A110" s="38" t="str">
        <f t="shared" si="18"/>
        <v>BAVM 60 </v>
      </c>
      <c r="B110" s="6" t="str">
        <f t="shared" si="19"/>
        <v>I</v>
      </c>
      <c r="C110" s="38">
        <f t="shared" si="20"/>
        <v>48475.450400000002</v>
      </c>
      <c r="D110" s="47" t="str">
        <f t="shared" si="21"/>
        <v>vis</v>
      </c>
      <c r="E110" s="184">
        <f>VLOOKUP(C110,'Active 1'!C$21:E$972,3,FALSE)</f>
        <v>-9491.8935172192632</v>
      </c>
      <c r="F110" s="6" t="s">
        <v>148</v>
      </c>
      <c r="G110" s="47" t="str">
        <f t="shared" si="22"/>
        <v>48475.4504</v>
      </c>
      <c r="H110" s="38">
        <f t="shared" si="23"/>
        <v>-9492</v>
      </c>
      <c r="I110" s="185" t="s">
        <v>325</v>
      </c>
      <c r="J110" s="186" t="s">
        <v>326</v>
      </c>
      <c r="K110" s="185">
        <v>-9492</v>
      </c>
      <c r="L110" s="185" t="s">
        <v>327</v>
      </c>
      <c r="M110" s="186" t="s">
        <v>276</v>
      </c>
      <c r="N110" s="186" t="s">
        <v>328</v>
      </c>
      <c r="O110" s="187" t="s">
        <v>323</v>
      </c>
      <c r="P110" s="188" t="s">
        <v>324</v>
      </c>
    </row>
    <row r="111" spans="1:16" ht="12.75" customHeight="1" thickBot="1">
      <c r="A111" s="38" t="str">
        <f t="shared" si="18"/>
        <v>BAVM 60 </v>
      </c>
      <c r="B111" s="6" t="str">
        <f t="shared" si="19"/>
        <v>II</v>
      </c>
      <c r="C111" s="38">
        <f t="shared" si="20"/>
        <v>48488.382299999997</v>
      </c>
      <c r="D111" s="47" t="str">
        <f t="shared" si="21"/>
        <v>vis</v>
      </c>
      <c r="E111" s="184">
        <f>VLOOKUP(C111,'Active 1'!C$21:E$972,3,FALSE)</f>
        <v>-9461.3959828408897</v>
      </c>
      <c r="F111" s="6" t="s">
        <v>148</v>
      </c>
      <c r="G111" s="47" t="str">
        <f t="shared" si="22"/>
        <v>48488.3823</v>
      </c>
      <c r="H111" s="38">
        <f t="shared" si="23"/>
        <v>-9461.5</v>
      </c>
      <c r="I111" s="185" t="s">
        <v>329</v>
      </c>
      <c r="J111" s="186" t="s">
        <v>330</v>
      </c>
      <c r="K111" s="185">
        <v>-9461.5</v>
      </c>
      <c r="L111" s="185" t="s">
        <v>322</v>
      </c>
      <c r="M111" s="186" t="s">
        <v>276</v>
      </c>
      <c r="N111" s="186" t="s">
        <v>85</v>
      </c>
      <c r="O111" s="187" t="s">
        <v>323</v>
      </c>
      <c r="P111" s="188" t="s">
        <v>324</v>
      </c>
    </row>
    <row r="112" spans="1:16" ht="12.75" customHeight="1" thickBot="1">
      <c r="A112" s="38" t="str">
        <f t="shared" si="18"/>
        <v>BAVM 60 </v>
      </c>
      <c r="B112" s="6" t="str">
        <f t="shared" si="19"/>
        <v>II</v>
      </c>
      <c r="C112" s="38">
        <f t="shared" si="20"/>
        <v>48488.384700000002</v>
      </c>
      <c r="D112" s="47" t="str">
        <f t="shared" si="21"/>
        <v>vis</v>
      </c>
      <c r="E112" s="184">
        <f>VLOOKUP(C112,'Active 1'!C$21:E$972,3,FALSE)</f>
        <v>-9461.3903228773379</v>
      </c>
      <c r="F112" s="6" t="s">
        <v>148</v>
      </c>
      <c r="G112" s="47" t="str">
        <f t="shared" si="22"/>
        <v>48488.3847</v>
      </c>
      <c r="H112" s="38">
        <f t="shared" si="23"/>
        <v>-9461.5</v>
      </c>
      <c r="I112" s="185" t="s">
        <v>331</v>
      </c>
      <c r="J112" s="186" t="s">
        <v>332</v>
      </c>
      <c r="K112" s="185">
        <v>-9461.5</v>
      </c>
      <c r="L112" s="185" t="s">
        <v>333</v>
      </c>
      <c r="M112" s="186" t="s">
        <v>276</v>
      </c>
      <c r="N112" s="186" t="s">
        <v>328</v>
      </c>
      <c r="O112" s="187" t="s">
        <v>323</v>
      </c>
      <c r="P112" s="188" t="s">
        <v>324</v>
      </c>
    </row>
    <row r="113" spans="1:16" ht="12.75" customHeight="1" thickBot="1">
      <c r="A113" s="38" t="str">
        <f t="shared" si="18"/>
        <v>BAVM 60 </v>
      </c>
      <c r="B113" s="6" t="str">
        <f t="shared" si="19"/>
        <v>I</v>
      </c>
      <c r="C113" s="38">
        <f t="shared" si="20"/>
        <v>48491.563199999997</v>
      </c>
      <c r="D113" s="47" t="str">
        <f t="shared" si="21"/>
        <v>vis</v>
      </c>
      <c r="E113" s="184">
        <f>VLOOKUP(C113,'Active 1'!C$21:E$972,3,FALSE)</f>
        <v>-9453.8944086635311</v>
      </c>
      <c r="F113" s="6" t="s">
        <v>148</v>
      </c>
      <c r="G113" s="47" t="str">
        <f t="shared" si="22"/>
        <v>48491.5632</v>
      </c>
      <c r="H113" s="38">
        <f t="shared" si="23"/>
        <v>-9454</v>
      </c>
      <c r="I113" s="185" t="s">
        <v>334</v>
      </c>
      <c r="J113" s="186" t="s">
        <v>335</v>
      </c>
      <c r="K113" s="185">
        <v>-9454</v>
      </c>
      <c r="L113" s="185" t="s">
        <v>336</v>
      </c>
      <c r="M113" s="186" t="s">
        <v>276</v>
      </c>
      <c r="N113" s="186" t="s">
        <v>113</v>
      </c>
      <c r="O113" s="187" t="s">
        <v>323</v>
      </c>
      <c r="P113" s="188" t="s">
        <v>324</v>
      </c>
    </row>
    <row r="114" spans="1:16" ht="12.75" customHeight="1" thickBot="1">
      <c r="A114" s="38" t="str">
        <f t="shared" si="18"/>
        <v>BAVM 60 </v>
      </c>
      <c r="B114" s="6" t="str">
        <f t="shared" si="19"/>
        <v>I</v>
      </c>
      <c r="C114" s="38">
        <f t="shared" si="20"/>
        <v>48491.563499999997</v>
      </c>
      <c r="D114" s="47" t="str">
        <f t="shared" si="21"/>
        <v>vis</v>
      </c>
      <c r="E114" s="184">
        <f>VLOOKUP(C114,'Active 1'!C$21:E$972,3,FALSE)</f>
        <v>-9453.89370116809</v>
      </c>
      <c r="F114" s="6" t="s">
        <v>148</v>
      </c>
      <c r="G114" s="47" t="str">
        <f t="shared" si="22"/>
        <v>48491.5635</v>
      </c>
      <c r="H114" s="38">
        <f t="shared" si="23"/>
        <v>-9454</v>
      </c>
      <c r="I114" s="185" t="s">
        <v>337</v>
      </c>
      <c r="J114" s="186" t="s">
        <v>335</v>
      </c>
      <c r="K114" s="185">
        <v>-9454</v>
      </c>
      <c r="L114" s="185" t="s">
        <v>338</v>
      </c>
      <c r="M114" s="186" t="s">
        <v>276</v>
      </c>
      <c r="N114" s="186" t="s">
        <v>328</v>
      </c>
      <c r="O114" s="187" t="s">
        <v>323</v>
      </c>
      <c r="P114" s="188" t="s">
        <v>324</v>
      </c>
    </row>
    <row r="115" spans="1:16" ht="12.75" customHeight="1" thickBot="1">
      <c r="A115" s="38" t="str">
        <f t="shared" si="18"/>
        <v>BAVM 63 </v>
      </c>
      <c r="B115" s="6" t="str">
        <f t="shared" si="19"/>
        <v>II</v>
      </c>
      <c r="C115" s="38">
        <f t="shared" si="20"/>
        <v>48775.449000000001</v>
      </c>
      <c r="D115" s="47" t="str">
        <f t="shared" si="21"/>
        <v>vis</v>
      </c>
      <c r="E115" s="184">
        <f>VLOOKUP(C115,'Active 1'!C$21:E$972,3,FALSE)</f>
        <v>-8784.4013763144721</v>
      </c>
      <c r="F115" s="6" t="s">
        <v>148</v>
      </c>
      <c r="G115" s="47" t="str">
        <f t="shared" si="22"/>
        <v>48775.449</v>
      </c>
      <c r="H115" s="38">
        <f t="shared" si="23"/>
        <v>-8784.5</v>
      </c>
      <c r="I115" s="185" t="s">
        <v>345</v>
      </c>
      <c r="J115" s="186" t="s">
        <v>346</v>
      </c>
      <c r="K115" s="185">
        <v>-8784.5</v>
      </c>
      <c r="L115" s="185" t="s">
        <v>347</v>
      </c>
      <c r="M115" s="186" t="s">
        <v>276</v>
      </c>
      <c r="N115" s="186" t="s">
        <v>328</v>
      </c>
      <c r="O115" s="187" t="s">
        <v>323</v>
      </c>
      <c r="P115" s="188" t="s">
        <v>319</v>
      </c>
    </row>
    <row r="116" spans="1:16" ht="12.75" customHeight="1" thickBot="1">
      <c r="A116" s="38" t="str">
        <f t="shared" si="18"/>
        <v>BAVM 63 </v>
      </c>
      <c r="B116" s="6" t="str">
        <f t="shared" si="19"/>
        <v>II</v>
      </c>
      <c r="C116" s="38">
        <f t="shared" si="20"/>
        <v>48909.442000000003</v>
      </c>
      <c r="D116" s="47" t="str">
        <f t="shared" si="21"/>
        <v>vis</v>
      </c>
      <c r="E116" s="184">
        <f>VLOOKUP(C116,'Active 1'!C$21:E$972,3,FALSE)</f>
        <v>-8468.4032535357092</v>
      </c>
      <c r="F116" s="6" t="s">
        <v>148</v>
      </c>
      <c r="G116" s="47" t="str">
        <f t="shared" si="22"/>
        <v>48909.4420</v>
      </c>
      <c r="H116" s="38">
        <f t="shared" si="23"/>
        <v>-8468.5</v>
      </c>
      <c r="I116" s="185" t="s">
        <v>348</v>
      </c>
      <c r="J116" s="186" t="s">
        <v>349</v>
      </c>
      <c r="K116" s="185">
        <v>-8468.5</v>
      </c>
      <c r="L116" s="185" t="s">
        <v>350</v>
      </c>
      <c r="M116" s="186" t="s">
        <v>276</v>
      </c>
      <c r="N116" s="186" t="s">
        <v>328</v>
      </c>
      <c r="O116" s="187" t="s">
        <v>323</v>
      </c>
      <c r="P116" s="188" t="s">
        <v>319</v>
      </c>
    </row>
    <row r="117" spans="1:16" ht="12.75" customHeight="1" thickBot="1">
      <c r="A117" s="38" t="str">
        <f t="shared" si="18"/>
        <v>BAVM 62 </v>
      </c>
      <c r="B117" s="6" t="str">
        <f t="shared" si="19"/>
        <v>II</v>
      </c>
      <c r="C117" s="38">
        <f t="shared" si="20"/>
        <v>49132.479299999999</v>
      </c>
      <c r="D117" s="47" t="str">
        <f t="shared" si="21"/>
        <v>vis</v>
      </c>
      <c r="E117" s="184">
        <f>VLOOKUP(C117,'Active 1'!C$21:E$972,3,FALSE)</f>
        <v>-7942.4103426400516</v>
      </c>
      <c r="F117" s="6" t="s">
        <v>148</v>
      </c>
      <c r="G117" s="47" t="str">
        <f t="shared" si="22"/>
        <v>49132.4793</v>
      </c>
      <c r="H117" s="38">
        <f t="shared" si="23"/>
        <v>-7942.5</v>
      </c>
      <c r="I117" s="185" t="s">
        <v>355</v>
      </c>
      <c r="J117" s="186" t="s">
        <v>356</v>
      </c>
      <c r="K117" s="185">
        <v>-7942.5</v>
      </c>
      <c r="L117" s="185" t="s">
        <v>357</v>
      </c>
      <c r="M117" s="186" t="s">
        <v>276</v>
      </c>
      <c r="N117" s="186" t="s">
        <v>328</v>
      </c>
      <c r="O117" s="187" t="s">
        <v>323</v>
      </c>
      <c r="P117" s="188" t="s">
        <v>354</v>
      </c>
    </row>
    <row r="118" spans="1:16" ht="12.75" customHeight="1" thickBot="1">
      <c r="A118" s="38" t="str">
        <f t="shared" si="18"/>
        <v>BAVM 133 </v>
      </c>
      <c r="B118" s="6" t="str">
        <f t="shared" si="19"/>
        <v>II</v>
      </c>
      <c r="C118" s="38">
        <f t="shared" si="20"/>
        <v>51331.478000000003</v>
      </c>
      <c r="D118" s="47" t="str">
        <f t="shared" si="21"/>
        <v>vis</v>
      </c>
      <c r="E118" s="184">
        <f>VLOOKUP(C118,'Active 1'!C$21:E$972,3,FALSE)</f>
        <v>-2756.4718145607276</v>
      </c>
      <c r="F118" s="6" t="s">
        <v>148</v>
      </c>
      <c r="G118" s="47" t="str">
        <f t="shared" si="22"/>
        <v>51331.478</v>
      </c>
      <c r="H118" s="38">
        <f t="shared" si="23"/>
        <v>-2756.5</v>
      </c>
      <c r="I118" s="185" t="s">
        <v>411</v>
      </c>
      <c r="J118" s="186" t="s">
        <v>412</v>
      </c>
      <c r="K118" s="185">
        <v>-2756.5</v>
      </c>
      <c r="L118" s="185" t="s">
        <v>413</v>
      </c>
      <c r="M118" s="186" t="s">
        <v>276</v>
      </c>
      <c r="N118" s="186" t="s">
        <v>113</v>
      </c>
      <c r="O118" s="187" t="s">
        <v>323</v>
      </c>
      <c r="P118" s="188" t="s">
        <v>414</v>
      </c>
    </row>
    <row r="119" spans="1:16" ht="12.75" customHeight="1" thickBot="1">
      <c r="A119" s="38" t="str">
        <f t="shared" si="18"/>
        <v>BAVM 133 </v>
      </c>
      <c r="B119" s="6" t="str">
        <f t="shared" si="19"/>
        <v>II</v>
      </c>
      <c r="C119" s="38">
        <f t="shared" si="20"/>
        <v>51331.483999999997</v>
      </c>
      <c r="D119" s="47" t="str">
        <f t="shared" si="21"/>
        <v>vis</v>
      </c>
      <c r="E119" s="184">
        <f>VLOOKUP(C119,'Active 1'!C$21:E$972,3,FALSE)</f>
        <v>-2756.4576646518908</v>
      </c>
      <c r="F119" s="6" t="s">
        <v>148</v>
      </c>
      <c r="G119" s="47" t="str">
        <f t="shared" si="22"/>
        <v>51331.484</v>
      </c>
      <c r="H119" s="38">
        <f t="shared" si="23"/>
        <v>-2756.5</v>
      </c>
      <c r="I119" s="185" t="s">
        <v>415</v>
      </c>
      <c r="J119" s="186" t="s">
        <v>416</v>
      </c>
      <c r="K119" s="185">
        <v>-2756.5</v>
      </c>
      <c r="L119" s="185" t="s">
        <v>417</v>
      </c>
      <c r="M119" s="186" t="s">
        <v>276</v>
      </c>
      <c r="N119" s="186" t="s">
        <v>328</v>
      </c>
      <c r="O119" s="187" t="s">
        <v>323</v>
      </c>
      <c r="P119" s="188" t="s">
        <v>414</v>
      </c>
    </row>
    <row r="120" spans="1:16" ht="12.75" customHeight="1" thickBot="1">
      <c r="A120" s="38" t="str">
        <f t="shared" si="18"/>
        <v> BBS 125 </v>
      </c>
      <c r="B120" s="6" t="str">
        <f t="shared" si="19"/>
        <v>I</v>
      </c>
      <c r="C120" s="38">
        <f t="shared" si="20"/>
        <v>52041.504000000001</v>
      </c>
      <c r="D120" s="47" t="str">
        <f t="shared" si="21"/>
        <v>vis</v>
      </c>
      <c r="E120" s="184">
        <f>VLOOKUP(C120,'Active 1'!C$21:E$972,3,FALSE)</f>
        <v>-1082.0046175869261</v>
      </c>
      <c r="F120" s="6" t="s">
        <v>148</v>
      </c>
      <c r="G120" s="47" t="str">
        <f t="shared" si="22"/>
        <v>52041.504</v>
      </c>
      <c r="H120" s="38">
        <f t="shared" si="23"/>
        <v>-1082</v>
      </c>
      <c r="I120" s="185" t="s">
        <v>442</v>
      </c>
      <c r="J120" s="186" t="s">
        <v>443</v>
      </c>
      <c r="K120" s="185">
        <v>-1082</v>
      </c>
      <c r="L120" s="185" t="s">
        <v>444</v>
      </c>
      <c r="M120" s="186" t="s">
        <v>276</v>
      </c>
      <c r="N120" s="186" t="s">
        <v>277</v>
      </c>
      <c r="O120" s="187" t="s">
        <v>445</v>
      </c>
      <c r="P120" s="187" t="s">
        <v>446</v>
      </c>
    </row>
    <row r="121" spans="1:16" ht="12.75" customHeight="1" thickBot="1">
      <c r="A121" s="38" t="str">
        <f t="shared" si="18"/>
        <v> BBS 128 </v>
      </c>
      <c r="B121" s="6" t="str">
        <f t="shared" si="19"/>
        <v>I</v>
      </c>
      <c r="C121" s="38">
        <f t="shared" si="20"/>
        <v>52415.501400000001</v>
      </c>
      <c r="D121" s="47" t="str">
        <f t="shared" si="21"/>
        <v>vis</v>
      </c>
      <c r="E121" s="184">
        <f>VLOOKUP(C121,'Active 1'!C$21:E$972,3,FALSE)</f>
        <v>-199.99976416818961</v>
      </c>
      <c r="F121" s="6" t="s">
        <v>148</v>
      </c>
      <c r="G121" s="47" t="str">
        <f t="shared" si="22"/>
        <v>52415.5014</v>
      </c>
      <c r="H121" s="38">
        <f t="shared" si="23"/>
        <v>-200</v>
      </c>
      <c r="I121" s="185" t="s">
        <v>484</v>
      </c>
      <c r="J121" s="186" t="s">
        <v>485</v>
      </c>
      <c r="K121" s="185">
        <v>-200</v>
      </c>
      <c r="L121" s="185" t="s">
        <v>486</v>
      </c>
      <c r="M121" s="186" t="s">
        <v>276</v>
      </c>
      <c r="N121" s="186" t="s">
        <v>277</v>
      </c>
      <c r="O121" s="187" t="s">
        <v>445</v>
      </c>
      <c r="P121" s="187" t="s">
        <v>487</v>
      </c>
    </row>
    <row r="122" spans="1:16">
      <c r="B122" s="6"/>
      <c r="E122" s="184"/>
      <c r="F122" s="6"/>
    </row>
    <row r="123" spans="1:16">
      <c r="B123" s="6"/>
      <c r="E123" s="184"/>
      <c r="F123" s="6"/>
    </row>
    <row r="124" spans="1:16">
      <c r="B124" s="6"/>
      <c r="E124" s="184"/>
      <c r="F124" s="6"/>
    </row>
    <row r="125" spans="1:16">
      <c r="B125" s="6"/>
      <c r="E125" s="184"/>
      <c r="F125" s="6"/>
    </row>
    <row r="126" spans="1:16">
      <c r="B126" s="6"/>
      <c r="E126" s="184"/>
      <c r="F126" s="6"/>
    </row>
    <row r="127" spans="1:16">
      <c r="B127" s="6"/>
      <c r="E127" s="184"/>
      <c r="F127" s="6"/>
    </row>
    <row r="128" spans="1:16">
      <c r="B128" s="6"/>
      <c r="E128" s="184"/>
      <c r="F128" s="6"/>
    </row>
    <row r="129" spans="2:6">
      <c r="B129" s="6"/>
      <c r="E129" s="184"/>
      <c r="F129" s="6"/>
    </row>
    <row r="130" spans="2:6">
      <c r="B130" s="6"/>
      <c r="E130" s="184"/>
      <c r="F130" s="6"/>
    </row>
    <row r="131" spans="2:6">
      <c r="B131" s="6"/>
      <c r="E131" s="184"/>
      <c r="F131" s="6"/>
    </row>
    <row r="132" spans="2:6">
      <c r="B132" s="6"/>
      <c r="E132" s="184"/>
      <c r="F132" s="6"/>
    </row>
    <row r="133" spans="2:6">
      <c r="B133" s="6"/>
      <c r="E133" s="184"/>
      <c r="F133" s="6"/>
    </row>
    <row r="134" spans="2:6">
      <c r="B134" s="6"/>
      <c r="E134" s="184"/>
      <c r="F134" s="6"/>
    </row>
    <row r="135" spans="2:6">
      <c r="B135" s="6"/>
      <c r="E135" s="184"/>
      <c r="F135" s="6"/>
    </row>
    <row r="136" spans="2:6">
      <c r="B136" s="6"/>
      <c r="E136" s="184"/>
      <c r="F136" s="6"/>
    </row>
    <row r="137" spans="2:6">
      <c r="B137" s="6"/>
      <c r="E137" s="184"/>
      <c r="F137" s="6"/>
    </row>
    <row r="138" spans="2:6">
      <c r="B138" s="6"/>
      <c r="E138" s="184"/>
      <c r="F138" s="6"/>
    </row>
    <row r="139" spans="2:6">
      <c r="B139" s="6"/>
      <c r="E139" s="184"/>
      <c r="F139" s="6"/>
    </row>
    <row r="140" spans="2:6">
      <c r="B140" s="6"/>
      <c r="E140" s="184"/>
      <c r="F140" s="6"/>
    </row>
    <row r="141" spans="2:6">
      <c r="B141" s="6"/>
      <c r="E141" s="184"/>
      <c r="F141" s="6"/>
    </row>
    <row r="142" spans="2:6">
      <c r="B142" s="6"/>
      <c r="E142" s="184"/>
      <c r="F142" s="6"/>
    </row>
    <row r="143" spans="2:6">
      <c r="B143" s="6"/>
      <c r="E143" s="184"/>
      <c r="F143" s="6"/>
    </row>
    <row r="144" spans="2:6">
      <c r="B144" s="6"/>
      <c r="E144" s="184"/>
      <c r="F144" s="6"/>
    </row>
    <row r="145" spans="2:6">
      <c r="B145" s="6"/>
      <c r="E145" s="184"/>
      <c r="F145" s="6"/>
    </row>
    <row r="146" spans="2:6">
      <c r="B146" s="6"/>
      <c r="E146" s="184"/>
      <c r="F146" s="6"/>
    </row>
    <row r="147" spans="2:6">
      <c r="B147" s="6"/>
      <c r="E147" s="184"/>
      <c r="F147" s="6"/>
    </row>
    <row r="148" spans="2:6">
      <c r="B148" s="6"/>
      <c r="E148" s="184"/>
      <c r="F148" s="6"/>
    </row>
    <row r="149" spans="2:6">
      <c r="B149" s="6"/>
      <c r="E149" s="184"/>
      <c r="F149" s="6"/>
    </row>
    <row r="150" spans="2:6">
      <c r="B150" s="6"/>
      <c r="E150" s="184"/>
      <c r="F150" s="6"/>
    </row>
    <row r="151" spans="2:6">
      <c r="B151" s="6"/>
      <c r="E151" s="184"/>
      <c r="F151" s="6"/>
    </row>
    <row r="152" spans="2:6">
      <c r="B152" s="6"/>
      <c r="E152" s="184"/>
      <c r="F152" s="6"/>
    </row>
    <row r="153" spans="2:6">
      <c r="B153" s="6"/>
      <c r="E153" s="184"/>
      <c r="F153" s="6"/>
    </row>
    <row r="154" spans="2:6">
      <c r="B154" s="6"/>
      <c r="E154" s="184"/>
      <c r="F154" s="6"/>
    </row>
    <row r="155" spans="2:6">
      <c r="B155" s="6"/>
      <c r="E155" s="184"/>
      <c r="F155" s="6"/>
    </row>
    <row r="156" spans="2:6">
      <c r="B156" s="6"/>
      <c r="E156" s="184"/>
      <c r="F156" s="6"/>
    </row>
    <row r="157" spans="2:6">
      <c r="B157" s="6"/>
      <c r="E157" s="184"/>
      <c r="F157" s="6"/>
    </row>
    <row r="158" spans="2:6">
      <c r="B158" s="6"/>
      <c r="E158" s="184"/>
      <c r="F158" s="6"/>
    </row>
    <row r="159" spans="2:6">
      <c r="B159" s="6"/>
      <c r="E159" s="184"/>
      <c r="F159" s="6"/>
    </row>
    <row r="160" spans="2:6">
      <c r="B160" s="6"/>
      <c r="E160" s="184"/>
      <c r="F160" s="6"/>
    </row>
    <row r="161" spans="2:6">
      <c r="B161" s="6"/>
      <c r="E161" s="184"/>
      <c r="F161" s="6"/>
    </row>
    <row r="162" spans="2:6">
      <c r="B162" s="6"/>
      <c r="E162" s="184"/>
      <c r="F162" s="6"/>
    </row>
    <row r="163" spans="2:6">
      <c r="B163" s="6"/>
      <c r="E163" s="184"/>
      <c r="F163" s="6"/>
    </row>
    <row r="164" spans="2:6">
      <c r="B164" s="6"/>
      <c r="E164" s="184"/>
      <c r="F164" s="6"/>
    </row>
    <row r="165" spans="2:6">
      <c r="B165" s="6"/>
      <c r="E165" s="184"/>
      <c r="F165" s="6"/>
    </row>
    <row r="166" spans="2:6">
      <c r="B166" s="6"/>
      <c r="E166" s="184"/>
      <c r="F166" s="6"/>
    </row>
    <row r="167" spans="2:6">
      <c r="B167" s="6"/>
      <c r="E167" s="184"/>
      <c r="F167" s="6"/>
    </row>
    <row r="168" spans="2:6">
      <c r="B168" s="6"/>
      <c r="E168" s="184"/>
      <c r="F168" s="6"/>
    </row>
    <row r="169" spans="2:6">
      <c r="B169" s="6"/>
      <c r="E169" s="184"/>
      <c r="F169" s="6"/>
    </row>
    <row r="170" spans="2:6">
      <c r="B170" s="6"/>
      <c r="F170" s="6"/>
    </row>
    <row r="171" spans="2:6">
      <c r="B171" s="6"/>
      <c r="F171" s="6"/>
    </row>
    <row r="172" spans="2:6">
      <c r="B172" s="6"/>
      <c r="F172" s="6"/>
    </row>
    <row r="173" spans="2:6">
      <c r="B173" s="6"/>
      <c r="F173" s="6"/>
    </row>
    <row r="174" spans="2:6">
      <c r="B174" s="6"/>
      <c r="F174" s="6"/>
    </row>
    <row r="175" spans="2:6">
      <c r="B175" s="6"/>
      <c r="F175" s="6"/>
    </row>
    <row r="176" spans="2:6">
      <c r="B176" s="6"/>
      <c r="F176" s="6"/>
    </row>
    <row r="177" spans="2:6">
      <c r="B177" s="6"/>
      <c r="F177" s="6"/>
    </row>
    <row r="178" spans="2:6">
      <c r="B178" s="6"/>
      <c r="F178" s="6"/>
    </row>
    <row r="179" spans="2:6">
      <c r="B179" s="6"/>
      <c r="F179" s="6"/>
    </row>
    <row r="180" spans="2:6">
      <c r="B180" s="6"/>
      <c r="F180" s="6"/>
    </row>
    <row r="181" spans="2:6">
      <c r="B181" s="6"/>
      <c r="F181" s="6"/>
    </row>
    <row r="182" spans="2:6">
      <c r="B182" s="6"/>
      <c r="F182" s="6"/>
    </row>
    <row r="183" spans="2:6">
      <c r="B183" s="6"/>
      <c r="F183" s="6"/>
    </row>
    <row r="184" spans="2:6">
      <c r="B184" s="6"/>
      <c r="F184" s="6"/>
    </row>
    <row r="185" spans="2:6">
      <c r="B185" s="6"/>
      <c r="F185" s="6"/>
    </row>
    <row r="186" spans="2:6">
      <c r="B186" s="6"/>
      <c r="F186" s="6"/>
    </row>
    <row r="187" spans="2:6">
      <c r="B187" s="6"/>
      <c r="F187" s="6"/>
    </row>
    <row r="188" spans="2:6">
      <c r="B188" s="6"/>
      <c r="F188" s="6"/>
    </row>
    <row r="189" spans="2:6">
      <c r="B189" s="6"/>
      <c r="F189" s="6"/>
    </row>
    <row r="190" spans="2:6">
      <c r="B190" s="6"/>
      <c r="F190" s="6"/>
    </row>
    <row r="191" spans="2:6">
      <c r="B191" s="6"/>
      <c r="F191" s="6"/>
    </row>
    <row r="192" spans="2:6">
      <c r="B192" s="6"/>
      <c r="F192" s="6"/>
    </row>
    <row r="193" spans="2:6">
      <c r="B193" s="6"/>
      <c r="F193" s="6"/>
    </row>
    <row r="194" spans="2:6">
      <c r="B194" s="6"/>
      <c r="F194" s="6"/>
    </row>
    <row r="195" spans="2:6">
      <c r="B195" s="6"/>
      <c r="F195" s="6"/>
    </row>
    <row r="196" spans="2:6">
      <c r="B196" s="6"/>
      <c r="F196" s="6"/>
    </row>
    <row r="197" spans="2:6">
      <c r="B197" s="6"/>
      <c r="F197" s="6"/>
    </row>
    <row r="198" spans="2:6">
      <c r="B198" s="6"/>
      <c r="F198" s="6"/>
    </row>
    <row r="199" spans="2:6">
      <c r="B199" s="6"/>
      <c r="F199" s="6"/>
    </row>
    <row r="200" spans="2:6">
      <c r="B200" s="6"/>
      <c r="F200" s="6"/>
    </row>
    <row r="201" spans="2:6">
      <c r="B201" s="6"/>
      <c r="F201" s="6"/>
    </row>
    <row r="202" spans="2:6">
      <c r="B202" s="6"/>
      <c r="F202" s="6"/>
    </row>
    <row r="203" spans="2:6">
      <c r="B203" s="6"/>
      <c r="F203" s="6"/>
    </row>
    <row r="204" spans="2:6">
      <c r="B204" s="6"/>
      <c r="F204" s="6"/>
    </row>
    <row r="205" spans="2:6">
      <c r="B205" s="6"/>
      <c r="F205" s="6"/>
    </row>
    <row r="206" spans="2:6">
      <c r="B206" s="6"/>
      <c r="F206" s="6"/>
    </row>
    <row r="207" spans="2:6">
      <c r="B207" s="6"/>
      <c r="F207" s="6"/>
    </row>
    <row r="208" spans="2:6">
      <c r="B208" s="6"/>
      <c r="F208" s="6"/>
    </row>
    <row r="209" spans="2:6">
      <c r="B209" s="6"/>
      <c r="F209" s="6"/>
    </row>
    <row r="210" spans="2:6">
      <c r="B210" s="6"/>
      <c r="F210" s="6"/>
    </row>
    <row r="211" spans="2:6">
      <c r="B211" s="6"/>
      <c r="F211" s="6"/>
    </row>
    <row r="212" spans="2:6">
      <c r="B212" s="6"/>
      <c r="F212" s="6"/>
    </row>
    <row r="213" spans="2:6">
      <c r="B213" s="6"/>
      <c r="F213" s="6"/>
    </row>
    <row r="214" spans="2:6">
      <c r="B214" s="6"/>
      <c r="F214" s="6"/>
    </row>
    <row r="215" spans="2:6">
      <c r="B215" s="6"/>
      <c r="F215" s="6"/>
    </row>
    <row r="216" spans="2:6">
      <c r="B216" s="6"/>
      <c r="F216" s="6"/>
    </row>
    <row r="217" spans="2:6">
      <c r="B217" s="6"/>
      <c r="F217" s="6"/>
    </row>
    <row r="218" spans="2:6">
      <c r="B218" s="6"/>
      <c r="F218" s="6"/>
    </row>
    <row r="219" spans="2:6">
      <c r="B219" s="6"/>
      <c r="F219" s="6"/>
    </row>
    <row r="220" spans="2:6">
      <c r="B220" s="6"/>
      <c r="F220" s="6"/>
    </row>
    <row r="221" spans="2:6">
      <c r="B221" s="6"/>
      <c r="F221" s="6"/>
    </row>
    <row r="222" spans="2:6">
      <c r="B222" s="6"/>
      <c r="F222" s="6"/>
    </row>
    <row r="223" spans="2:6">
      <c r="B223" s="6"/>
      <c r="F223" s="6"/>
    </row>
    <row r="224" spans="2:6">
      <c r="B224" s="6"/>
      <c r="F224" s="6"/>
    </row>
    <row r="225" spans="2:6">
      <c r="B225" s="6"/>
      <c r="F225" s="6"/>
    </row>
    <row r="226" spans="2:6">
      <c r="B226" s="6"/>
      <c r="F226" s="6"/>
    </row>
    <row r="227" spans="2:6">
      <c r="B227" s="6"/>
      <c r="F227" s="6"/>
    </row>
    <row r="228" spans="2:6">
      <c r="B228" s="6"/>
      <c r="F228" s="6"/>
    </row>
    <row r="229" spans="2:6">
      <c r="B229" s="6"/>
      <c r="F229" s="6"/>
    </row>
    <row r="230" spans="2:6">
      <c r="B230" s="6"/>
      <c r="F230" s="6"/>
    </row>
    <row r="231" spans="2:6">
      <c r="B231" s="6"/>
      <c r="F231" s="6"/>
    </row>
    <row r="232" spans="2:6">
      <c r="B232" s="6"/>
      <c r="F232" s="6"/>
    </row>
    <row r="233" spans="2:6">
      <c r="B233" s="6"/>
      <c r="F233" s="6"/>
    </row>
    <row r="234" spans="2:6">
      <c r="B234" s="6"/>
      <c r="F234" s="6"/>
    </row>
    <row r="235" spans="2:6">
      <c r="B235" s="6"/>
      <c r="F235" s="6"/>
    </row>
    <row r="236" spans="2:6">
      <c r="B236" s="6"/>
      <c r="F236" s="6"/>
    </row>
    <row r="237" spans="2:6">
      <c r="B237" s="6"/>
      <c r="F237" s="6"/>
    </row>
    <row r="238" spans="2:6">
      <c r="B238" s="6"/>
      <c r="F238" s="6"/>
    </row>
    <row r="239" spans="2:6">
      <c r="B239" s="6"/>
      <c r="F239" s="6"/>
    </row>
    <row r="240" spans="2:6">
      <c r="B240" s="6"/>
      <c r="F240" s="6"/>
    </row>
    <row r="241" spans="2:6">
      <c r="B241" s="6"/>
      <c r="F241" s="6"/>
    </row>
    <row r="242" spans="2:6">
      <c r="B242" s="6"/>
      <c r="F242" s="6"/>
    </row>
    <row r="243" spans="2:6">
      <c r="B243" s="6"/>
      <c r="F243" s="6"/>
    </row>
    <row r="244" spans="2:6">
      <c r="B244" s="6"/>
      <c r="F244" s="6"/>
    </row>
    <row r="245" spans="2:6">
      <c r="B245" s="6"/>
      <c r="F245" s="6"/>
    </row>
    <row r="246" spans="2:6">
      <c r="B246" s="6"/>
      <c r="F246" s="6"/>
    </row>
    <row r="247" spans="2:6">
      <c r="B247" s="6"/>
      <c r="F247" s="6"/>
    </row>
    <row r="248" spans="2:6">
      <c r="B248" s="6"/>
      <c r="F248" s="6"/>
    </row>
    <row r="249" spans="2:6">
      <c r="B249" s="6"/>
      <c r="F249" s="6"/>
    </row>
    <row r="250" spans="2:6">
      <c r="B250" s="6"/>
      <c r="F250" s="6"/>
    </row>
    <row r="251" spans="2:6">
      <c r="B251" s="6"/>
      <c r="F251" s="6"/>
    </row>
    <row r="252" spans="2:6">
      <c r="B252" s="6"/>
      <c r="F252" s="6"/>
    </row>
    <row r="253" spans="2:6">
      <c r="B253" s="6"/>
      <c r="F253" s="6"/>
    </row>
    <row r="254" spans="2:6">
      <c r="B254" s="6"/>
      <c r="F254" s="6"/>
    </row>
    <row r="255" spans="2:6">
      <c r="B255" s="6"/>
      <c r="F255" s="6"/>
    </row>
    <row r="256" spans="2:6">
      <c r="B256" s="6"/>
      <c r="F256" s="6"/>
    </row>
    <row r="257" spans="2:6">
      <c r="B257" s="6"/>
      <c r="F257" s="6"/>
    </row>
    <row r="258" spans="2:6">
      <c r="B258" s="6"/>
      <c r="F258" s="6"/>
    </row>
    <row r="259" spans="2:6">
      <c r="B259" s="6"/>
      <c r="F259" s="6"/>
    </row>
    <row r="260" spans="2:6">
      <c r="B260" s="6"/>
      <c r="F260" s="6"/>
    </row>
    <row r="261" spans="2:6">
      <c r="B261" s="6"/>
      <c r="F261" s="6"/>
    </row>
    <row r="262" spans="2:6">
      <c r="B262" s="6"/>
      <c r="F262" s="6"/>
    </row>
    <row r="263" spans="2:6">
      <c r="B263" s="6"/>
      <c r="F263" s="6"/>
    </row>
    <row r="264" spans="2:6">
      <c r="B264" s="6"/>
      <c r="F264" s="6"/>
    </row>
    <row r="265" spans="2:6">
      <c r="B265" s="6"/>
      <c r="F265" s="6"/>
    </row>
    <row r="266" spans="2:6">
      <c r="B266" s="6"/>
      <c r="F266" s="6"/>
    </row>
    <row r="267" spans="2:6">
      <c r="B267" s="6"/>
      <c r="F267" s="6"/>
    </row>
    <row r="268" spans="2:6">
      <c r="B268" s="6"/>
      <c r="F268" s="6"/>
    </row>
    <row r="269" spans="2:6">
      <c r="B269" s="6"/>
      <c r="F269" s="6"/>
    </row>
    <row r="270" spans="2:6">
      <c r="B270" s="6"/>
      <c r="F270" s="6"/>
    </row>
    <row r="271" spans="2:6">
      <c r="B271" s="6"/>
      <c r="F271" s="6"/>
    </row>
    <row r="272" spans="2:6">
      <c r="B272" s="6"/>
      <c r="F272" s="6"/>
    </row>
    <row r="273" spans="2:6">
      <c r="B273" s="6"/>
      <c r="F273" s="6"/>
    </row>
    <row r="274" spans="2:6">
      <c r="B274" s="6"/>
      <c r="F274" s="6"/>
    </row>
    <row r="275" spans="2:6">
      <c r="B275" s="6"/>
      <c r="F275" s="6"/>
    </row>
    <row r="276" spans="2:6">
      <c r="B276" s="6"/>
      <c r="F276" s="6"/>
    </row>
    <row r="277" spans="2:6">
      <c r="B277" s="6"/>
      <c r="F277" s="6"/>
    </row>
    <row r="278" spans="2:6">
      <c r="B278" s="6"/>
      <c r="F278" s="6"/>
    </row>
    <row r="279" spans="2:6">
      <c r="B279" s="6"/>
      <c r="F279" s="6"/>
    </row>
    <row r="280" spans="2:6">
      <c r="B280" s="6"/>
      <c r="F280" s="6"/>
    </row>
    <row r="281" spans="2:6">
      <c r="B281" s="6"/>
      <c r="F281" s="6"/>
    </row>
    <row r="282" spans="2:6">
      <c r="B282" s="6"/>
      <c r="F282" s="6"/>
    </row>
    <row r="283" spans="2:6">
      <c r="B283" s="6"/>
      <c r="F283" s="6"/>
    </row>
    <row r="284" spans="2:6">
      <c r="B284" s="6"/>
      <c r="F284" s="6"/>
    </row>
    <row r="285" spans="2:6">
      <c r="B285" s="6"/>
      <c r="F285" s="6"/>
    </row>
    <row r="286" spans="2:6">
      <c r="B286" s="6"/>
      <c r="F286" s="6"/>
    </row>
    <row r="287" spans="2:6">
      <c r="B287" s="6"/>
      <c r="F287" s="6"/>
    </row>
    <row r="288" spans="2:6">
      <c r="B288" s="6"/>
      <c r="F288" s="6"/>
    </row>
    <row r="289" spans="2:6">
      <c r="B289" s="6"/>
      <c r="F289" s="6"/>
    </row>
    <row r="290" spans="2:6">
      <c r="B290" s="6"/>
      <c r="F290" s="6"/>
    </row>
    <row r="291" spans="2:6">
      <c r="B291" s="6"/>
      <c r="F291" s="6"/>
    </row>
    <row r="292" spans="2:6">
      <c r="B292" s="6"/>
      <c r="F292" s="6"/>
    </row>
    <row r="293" spans="2:6">
      <c r="B293" s="6"/>
      <c r="F293" s="6"/>
    </row>
    <row r="294" spans="2:6">
      <c r="B294" s="6"/>
      <c r="F294" s="6"/>
    </row>
    <row r="295" spans="2:6">
      <c r="B295" s="6"/>
      <c r="F295" s="6"/>
    </row>
    <row r="296" spans="2:6">
      <c r="B296" s="6"/>
      <c r="F296" s="6"/>
    </row>
    <row r="297" spans="2:6">
      <c r="B297" s="6"/>
      <c r="F297" s="6"/>
    </row>
    <row r="298" spans="2:6">
      <c r="B298" s="6"/>
      <c r="F298" s="6"/>
    </row>
    <row r="299" spans="2:6">
      <c r="B299" s="6"/>
      <c r="F299" s="6"/>
    </row>
    <row r="300" spans="2:6">
      <c r="B300" s="6"/>
      <c r="F300" s="6"/>
    </row>
    <row r="301" spans="2:6">
      <c r="B301" s="6"/>
      <c r="F301" s="6"/>
    </row>
    <row r="302" spans="2:6">
      <c r="B302" s="6"/>
      <c r="F302" s="6"/>
    </row>
    <row r="303" spans="2:6">
      <c r="B303" s="6"/>
      <c r="F303" s="6"/>
    </row>
    <row r="304" spans="2:6">
      <c r="B304" s="6"/>
      <c r="F304" s="6"/>
    </row>
    <row r="305" spans="2:6">
      <c r="B305" s="6"/>
      <c r="F305" s="6"/>
    </row>
    <row r="306" spans="2:6">
      <c r="B306" s="6"/>
      <c r="F306" s="6"/>
    </row>
    <row r="307" spans="2:6">
      <c r="B307" s="6"/>
      <c r="F307" s="6"/>
    </row>
    <row r="308" spans="2:6">
      <c r="B308" s="6"/>
      <c r="F308" s="6"/>
    </row>
    <row r="309" spans="2:6">
      <c r="B309" s="6"/>
      <c r="F309" s="6"/>
    </row>
    <row r="310" spans="2:6">
      <c r="B310" s="6"/>
      <c r="F310" s="6"/>
    </row>
    <row r="311" spans="2:6">
      <c r="B311" s="6"/>
      <c r="F311" s="6"/>
    </row>
    <row r="312" spans="2:6">
      <c r="B312" s="6"/>
      <c r="F312" s="6"/>
    </row>
    <row r="313" spans="2:6">
      <c r="B313" s="6"/>
      <c r="F313" s="6"/>
    </row>
    <row r="314" spans="2:6">
      <c r="B314" s="6"/>
      <c r="F314" s="6"/>
    </row>
    <row r="315" spans="2:6">
      <c r="B315" s="6"/>
      <c r="F315" s="6"/>
    </row>
    <row r="316" spans="2:6">
      <c r="B316" s="6"/>
      <c r="F316" s="6"/>
    </row>
    <row r="317" spans="2:6">
      <c r="B317" s="6"/>
      <c r="F317" s="6"/>
    </row>
    <row r="318" spans="2:6">
      <c r="B318" s="6"/>
      <c r="F318" s="6"/>
    </row>
    <row r="319" spans="2:6">
      <c r="B319" s="6"/>
      <c r="F319" s="6"/>
    </row>
    <row r="320" spans="2:6">
      <c r="B320" s="6"/>
      <c r="F320" s="6"/>
    </row>
    <row r="321" spans="2:6">
      <c r="B321" s="6"/>
      <c r="F321" s="6"/>
    </row>
    <row r="322" spans="2:6">
      <c r="B322" s="6"/>
      <c r="F322" s="6"/>
    </row>
    <row r="323" spans="2:6">
      <c r="B323" s="6"/>
      <c r="F323" s="6"/>
    </row>
    <row r="324" spans="2:6">
      <c r="B324" s="6"/>
      <c r="F324" s="6"/>
    </row>
    <row r="325" spans="2:6">
      <c r="B325" s="6"/>
      <c r="F325" s="6"/>
    </row>
    <row r="326" spans="2:6">
      <c r="B326" s="6"/>
      <c r="F326" s="6"/>
    </row>
    <row r="327" spans="2:6">
      <c r="B327" s="6"/>
      <c r="F327" s="6"/>
    </row>
    <row r="328" spans="2:6">
      <c r="B328" s="6"/>
      <c r="F328" s="6"/>
    </row>
    <row r="329" spans="2:6">
      <c r="B329" s="6"/>
      <c r="F329" s="6"/>
    </row>
    <row r="330" spans="2:6">
      <c r="B330" s="6"/>
      <c r="F330" s="6"/>
    </row>
    <row r="331" spans="2:6">
      <c r="B331" s="6"/>
      <c r="F331" s="6"/>
    </row>
    <row r="332" spans="2:6">
      <c r="B332" s="6"/>
      <c r="F332" s="6"/>
    </row>
    <row r="333" spans="2:6">
      <c r="B333" s="6"/>
      <c r="F333" s="6"/>
    </row>
    <row r="334" spans="2:6">
      <c r="B334" s="6"/>
      <c r="F334" s="6"/>
    </row>
    <row r="335" spans="2:6">
      <c r="B335" s="6"/>
      <c r="F335" s="6"/>
    </row>
    <row r="336" spans="2:6">
      <c r="B336" s="6"/>
      <c r="F336" s="6"/>
    </row>
    <row r="337" spans="2:6">
      <c r="B337" s="6"/>
      <c r="F337" s="6"/>
    </row>
    <row r="338" spans="2:6">
      <c r="B338" s="6"/>
      <c r="F338" s="6"/>
    </row>
    <row r="339" spans="2:6">
      <c r="B339" s="6"/>
      <c r="F339" s="6"/>
    </row>
    <row r="340" spans="2:6">
      <c r="B340" s="6"/>
      <c r="F340" s="6"/>
    </row>
    <row r="341" spans="2:6">
      <c r="B341" s="6"/>
      <c r="F341" s="6"/>
    </row>
    <row r="342" spans="2:6">
      <c r="B342" s="6"/>
      <c r="F342" s="6"/>
    </row>
    <row r="343" spans="2:6">
      <c r="B343" s="6"/>
      <c r="F343" s="6"/>
    </row>
    <row r="344" spans="2:6">
      <c r="B344" s="6"/>
      <c r="F344" s="6"/>
    </row>
    <row r="345" spans="2:6">
      <c r="B345" s="6"/>
      <c r="F345" s="6"/>
    </row>
    <row r="346" spans="2:6">
      <c r="B346" s="6"/>
      <c r="F346" s="6"/>
    </row>
    <row r="347" spans="2:6">
      <c r="B347" s="6"/>
      <c r="F347" s="6"/>
    </row>
    <row r="348" spans="2:6">
      <c r="B348" s="6"/>
      <c r="F348" s="6"/>
    </row>
    <row r="349" spans="2:6">
      <c r="B349" s="6"/>
      <c r="F349" s="6"/>
    </row>
    <row r="350" spans="2:6">
      <c r="B350" s="6"/>
      <c r="F350" s="6"/>
    </row>
    <row r="351" spans="2:6">
      <c r="B351" s="6"/>
      <c r="F351" s="6"/>
    </row>
    <row r="352" spans="2:6">
      <c r="B352" s="6"/>
      <c r="F352" s="6"/>
    </row>
    <row r="353" spans="2:6">
      <c r="B353" s="6"/>
      <c r="F353" s="6"/>
    </row>
    <row r="354" spans="2:6">
      <c r="B354" s="6"/>
      <c r="F354" s="6"/>
    </row>
    <row r="355" spans="2:6">
      <c r="B355" s="6"/>
      <c r="F355" s="6"/>
    </row>
    <row r="356" spans="2:6">
      <c r="B356" s="6"/>
      <c r="F356" s="6"/>
    </row>
    <row r="357" spans="2:6">
      <c r="B357" s="6"/>
      <c r="F357" s="6"/>
    </row>
    <row r="358" spans="2:6">
      <c r="B358" s="6"/>
      <c r="F358" s="6"/>
    </row>
    <row r="359" spans="2:6">
      <c r="B359" s="6"/>
      <c r="F359" s="6"/>
    </row>
    <row r="360" spans="2:6">
      <c r="B360" s="6"/>
      <c r="F360" s="6"/>
    </row>
    <row r="361" spans="2:6">
      <c r="B361" s="6"/>
      <c r="F361" s="6"/>
    </row>
    <row r="362" spans="2:6">
      <c r="B362" s="6"/>
      <c r="F362" s="6"/>
    </row>
    <row r="363" spans="2:6">
      <c r="B363" s="6"/>
      <c r="F363" s="6"/>
    </row>
    <row r="364" spans="2:6">
      <c r="B364" s="6"/>
      <c r="F364" s="6"/>
    </row>
    <row r="365" spans="2:6">
      <c r="B365" s="6"/>
      <c r="F365" s="6"/>
    </row>
    <row r="366" spans="2:6">
      <c r="B366" s="6"/>
      <c r="F366" s="6"/>
    </row>
    <row r="367" spans="2:6">
      <c r="B367" s="6"/>
      <c r="F367" s="6"/>
    </row>
    <row r="368" spans="2:6">
      <c r="B368" s="6"/>
      <c r="F368" s="6"/>
    </row>
    <row r="369" spans="2:6">
      <c r="B369" s="6"/>
      <c r="F369" s="6"/>
    </row>
    <row r="370" spans="2:6">
      <c r="B370" s="6"/>
      <c r="F370" s="6"/>
    </row>
    <row r="371" spans="2:6">
      <c r="B371" s="6"/>
      <c r="F371" s="6"/>
    </row>
    <row r="372" spans="2:6">
      <c r="B372" s="6"/>
      <c r="F372" s="6"/>
    </row>
    <row r="373" spans="2:6">
      <c r="B373" s="6"/>
      <c r="F373" s="6"/>
    </row>
    <row r="374" spans="2:6">
      <c r="B374" s="6"/>
      <c r="F374" s="6"/>
    </row>
    <row r="375" spans="2:6">
      <c r="B375" s="6"/>
      <c r="F375" s="6"/>
    </row>
    <row r="376" spans="2:6">
      <c r="B376" s="6"/>
      <c r="F376" s="6"/>
    </row>
    <row r="377" spans="2:6">
      <c r="B377" s="6"/>
      <c r="F377" s="6"/>
    </row>
    <row r="378" spans="2:6">
      <c r="B378" s="6"/>
      <c r="F378" s="6"/>
    </row>
    <row r="379" spans="2:6">
      <c r="B379" s="6"/>
      <c r="F379" s="6"/>
    </row>
    <row r="380" spans="2:6">
      <c r="B380" s="6"/>
      <c r="F380" s="6"/>
    </row>
    <row r="381" spans="2:6">
      <c r="B381" s="6"/>
      <c r="F381" s="6"/>
    </row>
    <row r="382" spans="2:6">
      <c r="B382" s="6"/>
      <c r="F382" s="6"/>
    </row>
    <row r="383" spans="2:6">
      <c r="B383" s="6"/>
      <c r="F383" s="6"/>
    </row>
    <row r="384" spans="2:6">
      <c r="B384" s="6"/>
      <c r="F384" s="6"/>
    </row>
    <row r="385" spans="2:6">
      <c r="B385" s="6"/>
      <c r="F385" s="6"/>
    </row>
    <row r="386" spans="2:6">
      <c r="B386" s="6"/>
      <c r="F386" s="6"/>
    </row>
    <row r="387" spans="2:6">
      <c r="B387" s="6"/>
      <c r="F387" s="6"/>
    </row>
    <row r="388" spans="2:6">
      <c r="B388" s="6"/>
      <c r="F388" s="6"/>
    </row>
    <row r="389" spans="2:6">
      <c r="B389" s="6"/>
      <c r="F389" s="6"/>
    </row>
    <row r="390" spans="2:6">
      <c r="B390" s="6"/>
      <c r="F390" s="6"/>
    </row>
    <row r="391" spans="2:6">
      <c r="B391" s="6"/>
      <c r="F391" s="6"/>
    </row>
    <row r="392" spans="2:6">
      <c r="B392" s="6"/>
      <c r="F392" s="6"/>
    </row>
    <row r="393" spans="2:6">
      <c r="B393" s="6"/>
      <c r="F393" s="6"/>
    </row>
    <row r="394" spans="2:6">
      <c r="B394" s="6"/>
      <c r="F394" s="6"/>
    </row>
    <row r="395" spans="2:6">
      <c r="B395" s="6"/>
      <c r="F395" s="6"/>
    </row>
    <row r="396" spans="2:6">
      <c r="B396" s="6"/>
      <c r="F396" s="6"/>
    </row>
    <row r="397" spans="2:6">
      <c r="B397" s="6"/>
      <c r="F397" s="6"/>
    </row>
    <row r="398" spans="2:6">
      <c r="B398" s="6"/>
      <c r="F398" s="6"/>
    </row>
    <row r="399" spans="2:6">
      <c r="B399" s="6"/>
      <c r="F399" s="6"/>
    </row>
    <row r="400" spans="2:6">
      <c r="B400" s="6"/>
      <c r="F400" s="6"/>
    </row>
    <row r="401" spans="2:6">
      <c r="B401" s="6"/>
      <c r="F401" s="6"/>
    </row>
    <row r="402" spans="2:6">
      <c r="B402" s="6"/>
      <c r="F402" s="6"/>
    </row>
    <row r="403" spans="2:6">
      <c r="B403" s="6"/>
      <c r="F403" s="6"/>
    </row>
    <row r="404" spans="2:6">
      <c r="B404" s="6"/>
      <c r="F404" s="6"/>
    </row>
    <row r="405" spans="2:6">
      <c r="B405" s="6"/>
      <c r="F405" s="6"/>
    </row>
    <row r="406" spans="2:6">
      <c r="B406" s="6"/>
      <c r="F406" s="6"/>
    </row>
    <row r="407" spans="2:6">
      <c r="B407" s="6"/>
      <c r="F407" s="6"/>
    </row>
    <row r="408" spans="2:6">
      <c r="B408" s="6"/>
      <c r="F408" s="6"/>
    </row>
    <row r="409" spans="2:6">
      <c r="B409" s="6"/>
      <c r="F409" s="6"/>
    </row>
    <row r="410" spans="2:6">
      <c r="B410" s="6"/>
      <c r="F410" s="6"/>
    </row>
    <row r="411" spans="2:6">
      <c r="B411" s="6"/>
      <c r="F411" s="6"/>
    </row>
    <row r="412" spans="2:6">
      <c r="B412" s="6"/>
      <c r="F412" s="6"/>
    </row>
    <row r="413" spans="2:6">
      <c r="B413" s="6"/>
      <c r="F413" s="6"/>
    </row>
    <row r="414" spans="2:6">
      <c r="B414" s="6"/>
      <c r="F414" s="6"/>
    </row>
    <row r="415" spans="2:6">
      <c r="B415" s="6"/>
      <c r="F415" s="6"/>
    </row>
    <row r="416" spans="2:6">
      <c r="B416" s="6"/>
      <c r="F416" s="6"/>
    </row>
    <row r="417" spans="2:6">
      <c r="B417" s="6"/>
      <c r="F417" s="6"/>
    </row>
    <row r="418" spans="2:6">
      <c r="B418" s="6"/>
      <c r="F418" s="6"/>
    </row>
    <row r="419" spans="2:6">
      <c r="B419" s="6"/>
      <c r="F419" s="6"/>
    </row>
    <row r="420" spans="2:6">
      <c r="B420" s="6"/>
      <c r="F420" s="6"/>
    </row>
    <row r="421" spans="2:6">
      <c r="B421" s="6"/>
      <c r="F421" s="6"/>
    </row>
    <row r="422" spans="2:6">
      <c r="B422" s="6"/>
      <c r="F422" s="6"/>
    </row>
    <row r="423" spans="2:6">
      <c r="B423" s="6"/>
      <c r="F423" s="6"/>
    </row>
    <row r="424" spans="2:6">
      <c r="B424" s="6"/>
      <c r="F424" s="6"/>
    </row>
    <row r="425" spans="2:6">
      <c r="B425" s="6"/>
      <c r="F425" s="6"/>
    </row>
    <row r="426" spans="2:6">
      <c r="B426" s="6"/>
      <c r="F426" s="6"/>
    </row>
    <row r="427" spans="2:6">
      <c r="B427" s="6"/>
      <c r="F427" s="6"/>
    </row>
    <row r="428" spans="2:6">
      <c r="B428" s="6"/>
      <c r="F428" s="6"/>
    </row>
    <row r="429" spans="2:6">
      <c r="B429" s="6"/>
      <c r="F429" s="6"/>
    </row>
    <row r="430" spans="2:6">
      <c r="B430" s="6"/>
      <c r="F430" s="6"/>
    </row>
    <row r="431" spans="2:6">
      <c r="B431" s="6"/>
      <c r="F431" s="6"/>
    </row>
    <row r="432" spans="2:6">
      <c r="B432" s="6"/>
      <c r="F432" s="6"/>
    </row>
    <row r="433" spans="2:6">
      <c r="B433" s="6"/>
      <c r="F433" s="6"/>
    </row>
    <row r="434" spans="2:6">
      <c r="B434" s="6"/>
      <c r="F434" s="6"/>
    </row>
    <row r="435" spans="2:6">
      <c r="B435" s="6"/>
      <c r="F435" s="6"/>
    </row>
    <row r="436" spans="2:6">
      <c r="B436" s="6"/>
      <c r="F436" s="6"/>
    </row>
    <row r="437" spans="2:6">
      <c r="B437" s="6"/>
      <c r="F437" s="6"/>
    </row>
    <row r="438" spans="2:6">
      <c r="B438" s="6"/>
      <c r="F438" s="6"/>
    </row>
    <row r="439" spans="2:6">
      <c r="B439" s="6"/>
      <c r="F439" s="6"/>
    </row>
    <row r="440" spans="2:6">
      <c r="B440" s="6"/>
      <c r="F440" s="6"/>
    </row>
    <row r="441" spans="2:6">
      <c r="B441" s="6"/>
      <c r="F441" s="6"/>
    </row>
    <row r="442" spans="2:6">
      <c r="B442" s="6"/>
      <c r="F442" s="6"/>
    </row>
    <row r="443" spans="2:6">
      <c r="B443" s="6"/>
      <c r="F443" s="6"/>
    </row>
    <row r="444" spans="2:6">
      <c r="B444" s="6"/>
      <c r="F444" s="6"/>
    </row>
    <row r="445" spans="2:6">
      <c r="B445" s="6"/>
      <c r="F445" s="6"/>
    </row>
    <row r="446" spans="2:6">
      <c r="B446" s="6"/>
      <c r="F446" s="6"/>
    </row>
    <row r="447" spans="2:6">
      <c r="B447" s="6"/>
      <c r="F447" s="6"/>
    </row>
    <row r="448" spans="2:6">
      <c r="B448" s="6"/>
      <c r="F448" s="6"/>
    </row>
    <row r="449" spans="2:6">
      <c r="B449" s="6"/>
      <c r="F449" s="6"/>
    </row>
    <row r="450" spans="2:6">
      <c r="B450" s="6"/>
      <c r="F450" s="6"/>
    </row>
    <row r="451" spans="2:6">
      <c r="B451" s="6"/>
      <c r="F451" s="6"/>
    </row>
    <row r="452" spans="2:6">
      <c r="B452" s="6"/>
      <c r="F452" s="6"/>
    </row>
    <row r="453" spans="2:6">
      <c r="B453" s="6"/>
      <c r="F453" s="6"/>
    </row>
    <row r="454" spans="2:6">
      <c r="B454" s="6"/>
      <c r="F454" s="6"/>
    </row>
    <row r="455" spans="2:6">
      <c r="B455" s="6"/>
      <c r="F455" s="6"/>
    </row>
    <row r="456" spans="2:6">
      <c r="B456" s="6"/>
      <c r="F456" s="6"/>
    </row>
    <row r="457" spans="2:6">
      <c r="B457" s="6"/>
      <c r="F457" s="6"/>
    </row>
    <row r="458" spans="2:6">
      <c r="B458" s="6"/>
      <c r="F458" s="6"/>
    </row>
    <row r="459" spans="2:6">
      <c r="B459" s="6"/>
      <c r="F459" s="6"/>
    </row>
    <row r="460" spans="2:6">
      <c r="B460" s="6"/>
      <c r="F460" s="6"/>
    </row>
    <row r="461" spans="2:6">
      <c r="B461" s="6"/>
      <c r="F461" s="6"/>
    </row>
    <row r="462" spans="2:6">
      <c r="B462" s="6"/>
      <c r="F462" s="6"/>
    </row>
    <row r="463" spans="2:6">
      <c r="B463" s="6"/>
      <c r="F463" s="6"/>
    </row>
    <row r="464" spans="2:6">
      <c r="B464" s="6"/>
      <c r="F464" s="6"/>
    </row>
    <row r="465" spans="2:6">
      <c r="B465" s="6"/>
      <c r="F465" s="6"/>
    </row>
    <row r="466" spans="2:6">
      <c r="B466" s="6"/>
      <c r="F466" s="6"/>
    </row>
    <row r="467" spans="2:6">
      <c r="B467" s="6"/>
      <c r="F467" s="6"/>
    </row>
    <row r="468" spans="2:6">
      <c r="B468" s="6"/>
      <c r="F468" s="6"/>
    </row>
    <row r="469" spans="2:6">
      <c r="B469" s="6"/>
      <c r="F469" s="6"/>
    </row>
    <row r="470" spans="2:6">
      <c r="B470" s="6"/>
      <c r="F470" s="6"/>
    </row>
    <row r="471" spans="2:6">
      <c r="B471" s="6"/>
      <c r="F471" s="6"/>
    </row>
    <row r="472" spans="2:6">
      <c r="B472" s="6"/>
      <c r="F472" s="6"/>
    </row>
    <row r="473" spans="2:6">
      <c r="B473" s="6"/>
      <c r="F473" s="6"/>
    </row>
    <row r="474" spans="2:6">
      <c r="B474" s="6"/>
      <c r="F474" s="6"/>
    </row>
    <row r="475" spans="2:6">
      <c r="B475" s="6"/>
      <c r="F475" s="6"/>
    </row>
    <row r="476" spans="2:6">
      <c r="B476" s="6"/>
      <c r="F476" s="6"/>
    </row>
    <row r="477" spans="2:6">
      <c r="B477" s="6"/>
      <c r="F477" s="6"/>
    </row>
    <row r="478" spans="2:6">
      <c r="B478" s="6"/>
      <c r="F478" s="6"/>
    </row>
    <row r="479" spans="2:6">
      <c r="B479" s="6"/>
      <c r="F479" s="6"/>
    </row>
    <row r="480" spans="2:6">
      <c r="B480" s="6"/>
      <c r="F480" s="6"/>
    </row>
    <row r="481" spans="2:6">
      <c r="B481" s="6"/>
      <c r="F481" s="6"/>
    </row>
    <row r="482" spans="2:6">
      <c r="B482" s="6"/>
      <c r="F482" s="6"/>
    </row>
    <row r="483" spans="2:6">
      <c r="B483" s="6"/>
      <c r="F483" s="6"/>
    </row>
    <row r="484" spans="2:6">
      <c r="B484" s="6"/>
      <c r="F484" s="6"/>
    </row>
    <row r="485" spans="2:6">
      <c r="B485" s="6"/>
      <c r="F485" s="6"/>
    </row>
    <row r="486" spans="2:6">
      <c r="B486" s="6"/>
      <c r="F486" s="6"/>
    </row>
    <row r="487" spans="2:6">
      <c r="B487" s="6"/>
      <c r="F487" s="6"/>
    </row>
    <row r="488" spans="2:6">
      <c r="B488" s="6"/>
      <c r="F488" s="6"/>
    </row>
    <row r="489" spans="2:6">
      <c r="B489" s="6"/>
      <c r="F489" s="6"/>
    </row>
    <row r="490" spans="2:6">
      <c r="B490" s="6"/>
      <c r="F490" s="6"/>
    </row>
    <row r="491" spans="2:6">
      <c r="B491" s="6"/>
      <c r="F491" s="6"/>
    </row>
    <row r="492" spans="2:6">
      <c r="B492" s="6"/>
      <c r="F492" s="6"/>
    </row>
    <row r="493" spans="2:6">
      <c r="B493" s="6"/>
      <c r="F493" s="6"/>
    </row>
    <row r="494" spans="2:6">
      <c r="B494" s="6"/>
      <c r="F494" s="6"/>
    </row>
    <row r="495" spans="2:6">
      <c r="B495" s="6"/>
      <c r="F495" s="6"/>
    </row>
    <row r="496" spans="2:6">
      <c r="B496" s="6"/>
      <c r="F496" s="6"/>
    </row>
    <row r="497" spans="2:6">
      <c r="B497" s="6"/>
      <c r="F497" s="6"/>
    </row>
    <row r="498" spans="2:6">
      <c r="B498" s="6"/>
      <c r="F498" s="6"/>
    </row>
    <row r="499" spans="2:6">
      <c r="B499" s="6"/>
      <c r="F499" s="6"/>
    </row>
    <row r="500" spans="2:6">
      <c r="B500" s="6"/>
      <c r="F500" s="6"/>
    </row>
    <row r="501" spans="2:6">
      <c r="B501" s="6"/>
      <c r="F501" s="6"/>
    </row>
    <row r="502" spans="2:6">
      <c r="B502" s="6"/>
      <c r="F502" s="6"/>
    </row>
    <row r="503" spans="2:6">
      <c r="B503" s="6"/>
      <c r="F503" s="6"/>
    </row>
    <row r="504" spans="2:6">
      <c r="B504" s="6"/>
      <c r="F504" s="6"/>
    </row>
    <row r="505" spans="2:6">
      <c r="B505" s="6"/>
      <c r="F505" s="6"/>
    </row>
    <row r="506" spans="2:6">
      <c r="B506" s="6"/>
      <c r="F506" s="6"/>
    </row>
    <row r="507" spans="2:6">
      <c r="B507" s="6"/>
      <c r="F507" s="6"/>
    </row>
    <row r="508" spans="2:6">
      <c r="B508" s="6"/>
      <c r="F508" s="6"/>
    </row>
    <row r="509" spans="2:6">
      <c r="B509" s="6"/>
      <c r="F509" s="6"/>
    </row>
    <row r="510" spans="2:6">
      <c r="B510" s="6"/>
      <c r="F510" s="6"/>
    </row>
    <row r="511" spans="2:6">
      <c r="B511" s="6"/>
      <c r="F511" s="6"/>
    </row>
    <row r="512" spans="2:6">
      <c r="B512" s="6"/>
      <c r="F512" s="6"/>
    </row>
    <row r="513" spans="2:6">
      <c r="B513" s="6"/>
      <c r="F513" s="6"/>
    </row>
    <row r="514" spans="2:6">
      <c r="B514" s="6"/>
      <c r="F514" s="6"/>
    </row>
    <row r="515" spans="2:6">
      <c r="B515" s="6"/>
      <c r="F515" s="6"/>
    </row>
    <row r="516" spans="2:6">
      <c r="B516" s="6"/>
      <c r="F516" s="6"/>
    </row>
    <row r="517" spans="2:6">
      <c r="B517" s="6"/>
      <c r="F517" s="6"/>
    </row>
    <row r="518" spans="2:6">
      <c r="B518" s="6"/>
      <c r="F518" s="6"/>
    </row>
    <row r="519" spans="2:6">
      <c r="B519" s="6"/>
      <c r="F519" s="6"/>
    </row>
    <row r="520" spans="2:6">
      <c r="B520" s="6"/>
      <c r="F520" s="6"/>
    </row>
    <row r="521" spans="2:6">
      <c r="B521" s="6"/>
      <c r="F521" s="6"/>
    </row>
    <row r="522" spans="2:6">
      <c r="B522" s="6"/>
      <c r="F522" s="6"/>
    </row>
    <row r="523" spans="2:6">
      <c r="B523" s="6"/>
      <c r="F523" s="6"/>
    </row>
    <row r="524" spans="2:6">
      <c r="B524" s="6"/>
      <c r="F524" s="6"/>
    </row>
    <row r="525" spans="2:6">
      <c r="B525" s="6"/>
      <c r="F525" s="6"/>
    </row>
    <row r="526" spans="2:6">
      <c r="B526" s="6"/>
      <c r="F526" s="6"/>
    </row>
    <row r="527" spans="2:6">
      <c r="B527" s="6"/>
      <c r="F527" s="6"/>
    </row>
    <row r="528" spans="2:6">
      <c r="B528" s="6"/>
      <c r="F528" s="6"/>
    </row>
    <row r="529" spans="2:6">
      <c r="B529" s="6"/>
      <c r="F529" s="6"/>
    </row>
    <row r="530" spans="2:6">
      <c r="B530" s="6"/>
      <c r="F530" s="6"/>
    </row>
    <row r="531" spans="2:6">
      <c r="B531" s="6"/>
      <c r="F531" s="6"/>
    </row>
    <row r="532" spans="2:6">
      <c r="B532" s="6"/>
      <c r="F532" s="6"/>
    </row>
    <row r="533" spans="2:6">
      <c r="B533" s="6"/>
      <c r="F533" s="6"/>
    </row>
    <row r="534" spans="2:6">
      <c r="B534" s="6"/>
      <c r="F534" s="6"/>
    </row>
    <row r="535" spans="2:6">
      <c r="B535" s="6"/>
      <c r="F535" s="6"/>
    </row>
    <row r="536" spans="2:6">
      <c r="B536" s="6"/>
      <c r="F536" s="6"/>
    </row>
    <row r="537" spans="2:6">
      <c r="B537" s="6"/>
      <c r="F537" s="6"/>
    </row>
    <row r="538" spans="2:6">
      <c r="B538" s="6"/>
      <c r="F538" s="6"/>
    </row>
    <row r="539" spans="2:6">
      <c r="B539" s="6"/>
      <c r="F539" s="6"/>
    </row>
    <row r="540" spans="2:6">
      <c r="B540" s="6"/>
      <c r="F540" s="6"/>
    </row>
    <row r="541" spans="2:6">
      <c r="B541" s="6"/>
      <c r="F541" s="6"/>
    </row>
    <row r="542" spans="2:6">
      <c r="B542" s="6"/>
      <c r="F542" s="6"/>
    </row>
    <row r="543" spans="2:6">
      <c r="B543" s="6"/>
      <c r="F543" s="6"/>
    </row>
    <row r="544" spans="2:6">
      <c r="B544" s="6"/>
      <c r="F544" s="6"/>
    </row>
    <row r="545" spans="2:6">
      <c r="B545" s="6"/>
      <c r="F545" s="6"/>
    </row>
    <row r="546" spans="2:6">
      <c r="B546" s="6"/>
      <c r="F546" s="6"/>
    </row>
    <row r="547" spans="2:6">
      <c r="B547" s="6"/>
      <c r="F547" s="6"/>
    </row>
    <row r="548" spans="2:6">
      <c r="B548" s="6"/>
      <c r="F548" s="6"/>
    </row>
    <row r="549" spans="2:6">
      <c r="B549" s="6"/>
      <c r="F549" s="6"/>
    </row>
    <row r="550" spans="2:6">
      <c r="B550" s="6"/>
      <c r="F550" s="6"/>
    </row>
    <row r="551" spans="2:6">
      <c r="B551" s="6"/>
      <c r="F551" s="6"/>
    </row>
    <row r="552" spans="2:6">
      <c r="B552" s="6"/>
      <c r="F552" s="6"/>
    </row>
    <row r="553" spans="2:6">
      <c r="B553" s="6"/>
      <c r="F553" s="6"/>
    </row>
    <row r="554" spans="2:6">
      <c r="B554" s="6"/>
      <c r="F554" s="6"/>
    </row>
    <row r="555" spans="2:6">
      <c r="B555" s="6"/>
      <c r="F555" s="6"/>
    </row>
    <row r="556" spans="2:6">
      <c r="B556" s="6"/>
      <c r="F556" s="6"/>
    </row>
    <row r="557" spans="2:6">
      <c r="B557" s="6"/>
      <c r="F557" s="6"/>
    </row>
    <row r="558" spans="2:6">
      <c r="B558" s="6"/>
      <c r="F558" s="6"/>
    </row>
    <row r="559" spans="2:6">
      <c r="B559" s="6"/>
      <c r="F559" s="6"/>
    </row>
    <row r="560" spans="2:6">
      <c r="B560" s="6"/>
      <c r="F560" s="6"/>
    </row>
    <row r="561" spans="2:6">
      <c r="B561" s="6"/>
      <c r="F561" s="6"/>
    </row>
    <row r="562" spans="2:6">
      <c r="B562" s="6"/>
      <c r="F562" s="6"/>
    </row>
    <row r="563" spans="2:6">
      <c r="B563" s="6"/>
      <c r="F563" s="6"/>
    </row>
    <row r="564" spans="2:6">
      <c r="B564" s="6"/>
      <c r="F564" s="6"/>
    </row>
    <row r="565" spans="2:6">
      <c r="B565" s="6"/>
      <c r="F565" s="6"/>
    </row>
    <row r="566" spans="2:6">
      <c r="B566" s="6"/>
      <c r="F566" s="6"/>
    </row>
    <row r="567" spans="2:6">
      <c r="B567" s="6"/>
      <c r="F567" s="6"/>
    </row>
    <row r="568" spans="2:6">
      <c r="B568" s="6"/>
      <c r="F568" s="6"/>
    </row>
    <row r="569" spans="2:6">
      <c r="B569" s="6"/>
      <c r="F569" s="6"/>
    </row>
    <row r="570" spans="2:6">
      <c r="B570" s="6"/>
      <c r="F570" s="6"/>
    </row>
    <row r="571" spans="2:6">
      <c r="B571" s="6"/>
      <c r="F571" s="6"/>
    </row>
    <row r="572" spans="2:6">
      <c r="B572" s="6"/>
      <c r="F572" s="6"/>
    </row>
    <row r="573" spans="2:6">
      <c r="B573" s="6"/>
      <c r="F573" s="6"/>
    </row>
    <row r="574" spans="2:6">
      <c r="B574" s="6"/>
      <c r="F574" s="6"/>
    </row>
    <row r="575" spans="2:6">
      <c r="B575" s="6"/>
      <c r="F575" s="6"/>
    </row>
    <row r="576" spans="2:6">
      <c r="B576" s="6"/>
      <c r="F576" s="6"/>
    </row>
    <row r="577" spans="2:6">
      <c r="B577" s="6"/>
      <c r="F577" s="6"/>
    </row>
    <row r="578" spans="2:6">
      <c r="B578" s="6"/>
      <c r="F578" s="6"/>
    </row>
    <row r="579" spans="2:6">
      <c r="B579" s="6"/>
      <c r="F579" s="6"/>
    </row>
    <row r="580" spans="2:6">
      <c r="B580" s="6"/>
      <c r="F580" s="6"/>
    </row>
    <row r="581" spans="2:6">
      <c r="B581" s="6"/>
      <c r="F581" s="6"/>
    </row>
    <row r="582" spans="2:6">
      <c r="B582" s="6"/>
      <c r="F582" s="6"/>
    </row>
    <row r="583" spans="2:6">
      <c r="B583" s="6"/>
      <c r="F583" s="6"/>
    </row>
    <row r="584" spans="2:6">
      <c r="B584" s="6"/>
      <c r="F584" s="6"/>
    </row>
    <row r="585" spans="2:6">
      <c r="B585" s="6"/>
      <c r="F585" s="6"/>
    </row>
    <row r="586" spans="2:6">
      <c r="B586" s="6"/>
      <c r="F586" s="6"/>
    </row>
    <row r="587" spans="2:6">
      <c r="B587" s="6"/>
      <c r="F587" s="6"/>
    </row>
    <row r="588" spans="2:6">
      <c r="B588" s="6"/>
      <c r="F588" s="6"/>
    </row>
    <row r="589" spans="2:6">
      <c r="B589" s="6"/>
      <c r="F589" s="6"/>
    </row>
    <row r="590" spans="2:6">
      <c r="B590" s="6"/>
      <c r="F590" s="6"/>
    </row>
    <row r="591" spans="2:6">
      <c r="B591" s="6"/>
      <c r="F591" s="6"/>
    </row>
    <row r="592" spans="2:6">
      <c r="B592" s="6"/>
      <c r="F592" s="6"/>
    </row>
    <row r="593" spans="2:6">
      <c r="B593" s="6"/>
      <c r="F593" s="6"/>
    </row>
    <row r="594" spans="2:6">
      <c r="B594" s="6"/>
      <c r="F594" s="6"/>
    </row>
    <row r="595" spans="2:6">
      <c r="B595" s="6"/>
      <c r="F595" s="6"/>
    </row>
    <row r="596" spans="2:6">
      <c r="B596" s="6"/>
      <c r="F596" s="6"/>
    </row>
    <row r="597" spans="2:6">
      <c r="B597" s="6"/>
      <c r="F597" s="6"/>
    </row>
    <row r="598" spans="2:6">
      <c r="B598" s="6"/>
      <c r="F598" s="6"/>
    </row>
    <row r="599" spans="2:6">
      <c r="B599" s="6"/>
      <c r="F599" s="6"/>
    </row>
    <row r="600" spans="2:6">
      <c r="B600" s="6"/>
      <c r="F600" s="6"/>
    </row>
    <row r="601" spans="2:6">
      <c r="B601" s="6"/>
      <c r="F601" s="6"/>
    </row>
    <row r="602" spans="2:6">
      <c r="B602" s="6"/>
      <c r="F602" s="6"/>
    </row>
    <row r="603" spans="2:6">
      <c r="B603" s="6"/>
      <c r="F603" s="6"/>
    </row>
    <row r="604" spans="2:6">
      <c r="B604" s="6"/>
      <c r="F604" s="6"/>
    </row>
    <row r="605" spans="2:6">
      <c r="B605" s="6"/>
      <c r="F605" s="6"/>
    </row>
    <row r="606" spans="2:6">
      <c r="B606" s="6"/>
      <c r="F606" s="6"/>
    </row>
    <row r="607" spans="2:6">
      <c r="B607" s="6"/>
      <c r="F607" s="6"/>
    </row>
    <row r="608" spans="2:6">
      <c r="B608" s="6"/>
      <c r="F608" s="6"/>
    </row>
    <row r="609" spans="2:6">
      <c r="B609" s="6"/>
      <c r="F609" s="6"/>
    </row>
    <row r="610" spans="2:6">
      <c r="B610" s="6"/>
      <c r="F610" s="6"/>
    </row>
    <row r="611" spans="2:6">
      <c r="B611" s="6"/>
      <c r="F611" s="6"/>
    </row>
    <row r="612" spans="2:6">
      <c r="B612" s="6"/>
      <c r="F612" s="6"/>
    </row>
    <row r="613" spans="2:6">
      <c r="B613" s="6"/>
      <c r="F613" s="6"/>
    </row>
    <row r="614" spans="2:6">
      <c r="B614" s="6"/>
      <c r="F614" s="6"/>
    </row>
    <row r="615" spans="2:6">
      <c r="B615" s="6"/>
      <c r="F615" s="6"/>
    </row>
    <row r="616" spans="2:6">
      <c r="B616" s="6"/>
      <c r="F616" s="6"/>
    </row>
    <row r="617" spans="2:6">
      <c r="B617" s="6"/>
      <c r="F617" s="6"/>
    </row>
    <row r="618" spans="2:6">
      <c r="B618" s="6"/>
      <c r="F618" s="6"/>
    </row>
    <row r="619" spans="2:6">
      <c r="B619" s="6"/>
      <c r="F619" s="6"/>
    </row>
    <row r="620" spans="2:6">
      <c r="B620" s="6"/>
      <c r="F620" s="6"/>
    </row>
    <row r="621" spans="2:6">
      <c r="B621" s="6"/>
      <c r="F621" s="6"/>
    </row>
    <row r="622" spans="2:6">
      <c r="B622" s="6"/>
      <c r="F622" s="6"/>
    </row>
    <row r="623" spans="2:6">
      <c r="B623" s="6"/>
      <c r="F623" s="6"/>
    </row>
    <row r="624" spans="2:6">
      <c r="B624" s="6"/>
      <c r="F624" s="6"/>
    </row>
    <row r="625" spans="2:6">
      <c r="B625" s="6"/>
      <c r="F625" s="6"/>
    </row>
    <row r="626" spans="2:6">
      <c r="B626" s="6"/>
      <c r="F626" s="6"/>
    </row>
    <row r="627" spans="2:6">
      <c r="B627" s="6"/>
      <c r="F627" s="6"/>
    </row>
    <row r="628" spans="2:6">
      <c r="B628" s="6"/>
      <c r="F628" s="6"/>
    </row>
    <row r="629" spans="2:6">
      <c r="B629" s="6"/>
      <c r="F629" s="6"/>
    </row>
    <row r="630" spans="2:6">
      <c r="B630" s="6"/>
      <c r="F630" s="6"/>
    </row>
    <row r="631" spans="2:6">
      <c r="B631" s="6"/>
      <c r="F631" s="6"/>
    </row>
    <row r="632" spans="2:6">
      <c r="B632" s="6"/>
      <c r="F632" s="6"/>
    </row>
    <row r="633" spans="2:6">
      <c r="B633" s="6"/>
      <c r="F633" s="6"/>
    </row>
    <row r="634" spans="2:6">
      <c r="B634" s="6"/>
      <c r="F634" s="6"/>
    </row>
    <row r="635" spans="2:6">
      <c r="B635" s="6"/>
      <c r="F635" s="6"/>
    </row>
    <row r="636" spans="2:6">
      <c r="B636" s="6"/>
      <c r="F636" s="6"/>
    </row>
    <row r="637" spans="2:6">
      <c r="B637" s="6"/>
      <c r="F637" s="6"/>
    </row>
    <row r="638" spans="2:6">
      <c r="B638" s="6"/>
      <c r="F638" s="6"/>
    </row>
    <row r="639" spans="2:6">
      <c r="B639" s="6"/>
      <c r="F639" s="6"/>
    </row>
    <row r="640" spans="2:6">
      <c r="B640" s="6"/>
      <c r="F640" s="6"/>
    </row>
    <row r="641" spans="2:6">
      <c r="B641" s="6"/>
      <c r="F641" s="6"/>
    </row>
    <row r="642" spans="2:6">
      <c r="B642" s="6"/>
      <c r="F642" s="6"/>
    </row>
    <row r="643" spans="2:6">
      <c r="B643" s="6"/>
      <c r="F643" s="6"/>
    </row>
    <row r="644" spans="2:6">
      <c r="B644" s="6"/>
      <c r="F644" s="6"/>
    </row>
    <row r="645" spans="2:6">
      <c r="B645" s="6"/>
      <c r="F645" s="6"/>
    </row>
    <row r="646" spans="2:6">
      <c r="B646" s="6"/>
      <c r="F646" s="6"/>
    </row>
    <row r="647" spans="2:6">
      <c r="B647" s="6"/>
      <c r="F647" s="6"/>
    </row>
    <row r="648" spans="2:6">
      <c r="B648" s="6"/>
      <c r="F648" s="6"/>
    </row>
    <row r="649" spans="2:6">
      <c r="B649" s="6"/>
      <c r="F649" s="6"/>
    </row>
    <row r="650" spans="2:6">
      <c r="B650" s="6"/>
      <c r="F650" s="6"/>
    </row>
    <row r="651" spans="2:6">
      <c r="B651" s="6"/>
      <c r="F651" s="6"/>
    </row>
    <row r="652" spans="2:6">
      <c r="B652" s="6"/>
      <c r="F652" s="6"/>
    </row>
    <row r="653" spans="2:6">
      <c r="B653" s="6"/>
      <c r="F653" s="6"/>
    </row>
    <row r="654" spans="2:6">
      <c r="B654" s="6"/>
      <c r="F654" s="6"/>
    </row>
    <row r="655" spans="2:6">
      <c r="B655" s="6"/>
      <c r="F655" s="6"/>
    </row>
    <row r="656" spans="2:6">
      <c r="B656" s="6"/>
      <c r="F656" s="6"/>
    </row>
    <row r="657" spans="2:6">
      <c r="B657" s="6"/>
      <c r="F657" s="6"/>
    </row>
    <row r="658" spans="2:6">
      <c r="B658" s="6"/>
      <c r="F658" s="6"/>
    </row>
    <row r="659" spans="2:6">
      <c r="B659" s="6"/>
      <c r="F659" s="6"/>
    </row>
    <row r="660" spans="2:6">
      <c r="B660" s="6"/>
      <c r="F660" s="6"/>
    </row>
    <row r="661" spans="2:6">
      <c r="B661" s="6"/>
      <c r="F661" s="6"/>
    </row>
    <row r="662" spans="2:6">
      <c r="B662" s="6"/>
      <c r="F662" s="6"/>
    </row>
    <row r="663" spans="2:6">
      <c r="B663" s="6"/>
      <c r="F663" s="6"/>
    </row>
    <row r="664" spans="2:6">
      <c r="B664" s="6"/>
      <c r="F664" s="6"/>
    </row>
    <row r="665" spans="2:6">
      <c r="B665" s="6"/>
      <c r="F665" s="6"/>
    </row>
    <row r="666" spans="2:6">
      <c r="B666" s="6"/>
      <c r="F666" s="6"/>
    </row>
    <row r="667" spans="2:6">
      <c r="B667" s="6"/>
      <c r="F667" s="6"/>
    </row>
    <row r="668" spans="2:6">
      <c r="B668" s="6"/>
      <c r="F668" s="6"/>
    </row>
    <row r="669" spans="2:6">
      <c r="B669" s="6"/>
      <c r="F669" s="6"/>
    </row>
    <row r="670" spans="2:6">
      <c r="B670" s="6"/>
      <c r="F670" s="6"/>
    </row>
    <row r="671" spans="2:6">
      <c r="B671" s="6"/>
      <c r="F671" s="6"/>
    </row>
    <row r="672" spans="2:6">
      <c r="B672" s="6"/>
      <c r="F672" s="6"/>
    </row>
    <row r="673" spans="2:6">
      <c r="B673" s="6"/>
      <c r="F673" s="6"/>
    </row>
    <row r="674" spans="2:6">
      <c r="B674" s="6"/>
      <c r="F674" s="6"/>
    </row>
    <row r="675" spans="2:6">
      <c r="B675" s="6"/>
      <c r="F675" s="6"/>
    </row>
    <row r="676" spans="2:6">
      <c r="B676" s="6"/>
      <c r="F676" s="6"/>
    </row>
    <row r="677" spans="2:6">
      <c r="B677" s="6"/>
      <c r="F677" s="6"/>
    </row>
    <row r="678" spans="2:6">
      <c r="B678" s="6"/>
      <c r="F678" s="6"/>
    </row>
    <row r="679" spans="2:6">
      <c r="B679" s="6"/>
      <c r="F679" s="6"/>
    </row>
    <row r="680" spans="2:6">
      <c r="B680" s="6"/>
      <c r="F680" s="6"/>
    </row>
    <row r="681" spans="2:6">
      <c r="B681" s="6"/>
      <c r="F681" s="6"/>
    </row>
    <row r="682" spans="2:6">
      <c r="B682" s="6"/>
      <c r="F682" s="6"/>
    </row>
    <row r="683" spans="2:6">
      <c r="B683" s="6"/>
      <c r="F683" s="6"/>
    </row>
    <row r="684" spans="2:6">
      <c r="B684" s="6"/>
      <c r="F684" s="6"/>
    </row>
    <row r="685" spans="2:6">
      <c r="B685" s="6"/>
      <c r="F685" s="6"/>
    </row>
    <row r="686" spans="2:6">
      <c r="B686" s="6"/>
      <c r="F686" s="6"/>
    </row>
    <row r="687" spans="2:6">
      <c r="B687" s="6"/>
      <c r="F687" s="6"/>
    </row>
    <row r="688" spans="2:6">
      <c r="B688" s="6"/>
      <c r="F688" s="6"/>
    </row>
    <row r="689" spans="2:6">
      <c r="B689" s="6"/>
      <c r="F689" s="6"/>
    </row>
    <row r="690" spans="2:6">
      <c r="B690" s="6"/>
      <c r="F690" s="6"/>
    </row>
    <row r="691" spans="2:6">
      <c r="B691" s="6"/>
      <c r="F691" s="6"/>
    </row>
    <row r="692" spans="2:6">
      <c r="B692" s="6"/>
      <c r="F692" s="6"/>
    </row>
    <row r="693" spans="2:6">
      <c r="B693" s="6"/>
      <c r="F693" s="6"/>
    </row>
    <row r="694" spans="2:6">
      <c r="B694" s="6"/>
      <c r="F694" s="6"/>
    </row>
    <row r="695" spans="2:6">
      <c r="B695" s="6"/>
      <c r="F695" s="6"/>
    </row>
    <row r="696" spans="2:6">
      <c r="B696" s="6"/>
      <c r="F696" s="6"/>
    </row>
    <row r="697" spans="2:6">
      <c r="B697" s="6"/>
      <c r="F697" s="6"/>
    </row>
    <row r="698" spans="2:6">
      <c r="B698" s="6"/>
      <c r="F698" s="6"/>
    </row>
    <row r="699" spans="2:6">
      <c r="B699" s="6"/>
      <c r="F699" s="6"/>
    </row>
    <row r="700" spans="2:6">
      <c r="B700" s="6"/>
      <c r="F700" s="6"/>
    </row>
    <row r="701" spans="2:6">
      <c r="B701" s="6"/>
      <c r="F701" s="6"/>
    </row>
    <row r="702" spans="2:6">
      <c r="B702" s="6"/>
      <c r="F702" s="6"/>
    </row>
    <row r="703" spans="2:6">
      <c r="B703" s="6"/>
      <c r="F703" s="6"/>
    </row>
    <row r="704" spans="2:6">
      <c r="B704" s="6"/>
      <c r="F704" s="6"/>
    </row>
    <row r="705" spans="2:6">
      <c r="B705" s="6"/>
      <c r="F705" s="6"/>
    </row>
    <row r="706" spans="2:6">
      <c r="B706" s="6"/>
      <c r="F706" s="6"/>
    </row>
    <row r="707" spans="2:6">
      <c r="B707" s="6"/>
      <c r="F707" s="6"/>
    </row>
    <row r="708" spans="2:6">
      <c r="B708" s="6"/>
      <c r="F708" s="6"/>
    </row>
    <row r="709" spans="2:6">
      <c r="B709" s="6"/>
      <c r="F709" s="6"/>
    </row>
    <row r="710" spans="2:6">
      <c r="B710" s="6"/>
      <c r="F710" s="6"/>
    </row>
    <row r="711" spans="2:6">
      <c r="B711" s="6"/>
      <c r="F711" s="6"/>
    </row>
    <row r="712" spans="2:6">
      <c r="B712" s="6"/>
      <c r="F712" s="6"/>
    </row>
    <row r="713" spans="2:6">
      <c r="B713" s="6"/>
      <c r="F713" s="6"/>
    </row>
    <row r="714" spans="2:6">
      <c r="B714" s="6"/>
      <c r="F714" s="6"/>
    </row>
    <row r="715" spans="2:6">
      <c r="B715" s="6"/>
      <c r="F715" s="6"/>
    </row>
    <row r="716" spans="2:6">
      <c r="B716" s="6"/>
      <c r="F716" s="6"/>
    </row>
    <row r="717" spans="2:6">
      <c r="B717" s="6"/>
      <c r="F717" s="6"/>
    </row>
    <row r="718" spans="2:6">
      <c r="B718" s="6"/>
      <c r="F718" s="6"/>
    </row>
    <row r="719" spans="2:6">
      <c r="B719" s="6"/>
      <c r="F719" s="6"/>
    </row>
    <row r="720" spans="2:6">
      <c r="B720" s="6"/>
      <c r="F720" s="6"/>
    </row>
    <row r="721" spans="2:6">
      <c r="B721" s="6"/>
      <c r="F721" s="6"/>
    </row>
    <row r="722" spans="2:6">
      <c r="B722" s="6"/>
      <c r="F722" s="6"/>
    </row>
    <row r="723" spans="2:6">
      <c r="B723" s="6"/>
      <c r="F723" s="6"/>
    </row>
    <row r="724" spans="2:6">
      <c r="B724" s="6"/>
      <c r="F724" s="6"/>
    </row>
    <row r="725" spans="2:6">
      <c r="B725" s="6"/>
      <c r="F725" s="6"/>
    </row>
    <row r="726" spans="2:6">
      <c r="B726" s="6"/>
      <c r="F726" s="6"/>
    </row>
    <row r="727" spans="2:6">
      <c r="B727" s="6"/>
      <c r="F727" s="6"/>
    </row>
    <row r="728" spans="2:6">
      <c r="B728" s="6"/>
      <c r="F728" s="6"/>
    </row>
    <row r="729" spans="2:6">
      <c r="B729" s="6"/>
      <c r="F729" s="6"/>
    </row>
    <row r="730" spans="2:6">
      <c r="B730" s="6"/>
      <c r="F730" s="6"/>
    </row>
    <row r="731" spans="2:6">
      <c r="B731" s="6"/>
      <c r="F731" s="6"/>
    </row>
    <row r="732" spans="2:6">
      <c r="B732" s="6"/>
      <c r="F732" s="6"/>
    </row>
    <row r="733" spans="2:6">
      <c r="B733" s="6"/>
      <c r="F733" s="6"/>
    </row>
    <row r="734" spans="2:6">
      <c r="B734" s="6"/>
      <c r="F734" s="6"/>
    </row>
    <row r="735" spans="2:6">
      <c r="B735" s="6"/>
      <c r="F735" s="6"/>
    </row>
    <row r="736" spans="2:6">
      <c r="B736" s="6"/>
      <c r="F736" s="6"/>
    </row>
    <row r="737" spans="2:6">
      <c r="B737" s="6"/>
      <c r="F737" s="6"/>
    </row>
    <row r="738" spans="2:6">
      <c r="B738" s="6"/>
      <c r="F738" s="6"/>
    </row>
    <row r="739" spans="2:6">
      <c r="B739" s="6"/>
      <c r="F739" s="6"/>
    </row>
    <row r="740" spans="2:6">
      <c r="B740" s="6"/>
      <c r="F740" s="6"/>
    </row>
    <row r="741" spans="2:6">
      <c r="B741" s="6"/>
      <c r="F741" s="6"/>
    </row>
    <row r="742" spans="2:6">
      <c r="B742" s="6"/>
      <c r="F742" s="6"/>
    </row>
    <row r="743" spans="2:6">
      <c r="B743" s="6"/>
      <c r="F743" s="6"/>
    </row>
    <row r="744" spans="2:6">
      <c r="B744" s="6"/>
      <c r="F744" s="6"/>
    </row>
    <row r="745" spans="2:6">
      <c r="B745" s="6"/>
      <c r="F745" s="6"/>
    </row>
    <row r="746" spans="2:6">
      <c r="B746" s="6"/>
      <c r="F746" s="6"/>
    </row>
    <row r="747" spans="2:6">
      <c r="B747" s="6"/>
      <c r="F747" s="6"/>
    </row>
    <row r="748" spans="2:6">
      <c r="B748" s="6"/>
      <c r="F748" s="6"/>
    </row>
    <row r="749" spans="2:6">
      <c r="B749" s="6"/>
      <c r="F749" s="6"/>
    </row>
    <row r="750" spans="2:6">
      <c r="B750" s="6"/>
      <c r="F750" s="6"/>
    </row>
    <row r="751" spans="2:6">
      <c r="B751" s="6"/>
      <c r="F751" s="6"/>
    </row>
    <row r="752" spans="2:6">
      <c r="B752" s="6"/>
      <c r="F752" s="6"/>
    </row>
    <row r="753" spans="2:6">
      <c r="B753" s="6"/>
      <c r="F753" s="6"/>
    </row>
    <row r="754" spans="2:6">
      <c r="B754" s="6"/>
      <c r="F754" s="6"/>
    </row>
    <row r="755" spans="2:6">
      <c r="B755" s="6"/>
      <c r="F755" s="6"/>
    </row>
    <row r="756" spans="2:6">
      <c r="B756" s="6"/>
      <c r="F756" s="6"/>
    </row>
    <row r="757" spans="2:6">
      <c r="B757" s="6"/>
      <c r="F757" s="6"/>
    </row>
    <row r="758" spans="2:6">
      <c r="B758" s="6"/>
      <c r="F758" s="6"/>
    </row>
    <row r="759" spans="2:6">
      <c r="B759" s="6"/>
      <c r="F759" s="6"/>
    </row>
    <row r="760" spans="2:6">
      <c r="B760" s="6"/>
      <c r="F760" s="6"/>
    </row>
    <row r="761" spans="2:6">
      <c r="B761" s="6"/>
      <c r="F761" s="6"/>
    </row>
    <row r="762" spans="2:6">
      <c r="B762" s="6"/>
      <c r="F762" s="6"/>
    </row>
    <row r="763" spans="2:6">
      <c r="B763" s="6"/>
      <c r="F763" s="6"/>
    </row>
    <row r="764" spans="2:6">
      <c r="B764" s="6"/>
      <c r="F764" s="6"/>
    </row>
    <row r="765" spans="2:6">
      <c r="B765" s="6"/>
      <c r="F765" s="6"/>
    </row>
    <row r="766" spans="2:6">
      <c r="B766" s="6"/>
      <c r="F766" s="6"/>
    </row>
    <row r="767" spans="2:6">
      <c r="B767" s="6"/>
      <c r="F767" s="6"/>
    </row>
    <row r="768" spans="2:6">
      <c r="B768" s="6"/>
      <c r="F768" s="6"/>
    </row>
    <row r="769" spans="2:6">
      <c r="B769" s="6"/>
      <c r="F769" s="6"/>
    </row>
    <row r="770" spans="2:6">
      <c r="B770" s="6"/>
      <c r="F770" s="6"/>
    </row>
    <row r="771" spans="2:6">
      <c r="B771" s="6"/>
      <c r="F771" s="6"/>
    </row>
    <row r="772" spans="2:6">
      <c r="B772" s="6"/>
      <c r="F772" s="6"/>
    </row>
    <row r="773" spans="2:6">
      <c r="B773" s="6"/>
      <c r="F773" s="6"/>
    </row>
    <row r="774" spans="2:6">
      <c r="B774" s="6"/>
      <c r="F774" s="6"/>
    </row>
    <row r="775" spans="2:6">
      <c r="B775" s="6"/>
      <c r="F775" s="6"/>
    </row>
    <row r="776" spans="2:6">
      <c r="B776" s="6"/>
      <c r="F776" s="6"/>
    </row>
    <row r="777" spans="2:6">
      <c r="B777" s="6"/>
      <c r="F777" s="6"/>
    </row>
    <row r="778" spans="2:6">
      <c r="B778" s="6"/>
      <c r="F778" s="6"/>
    </row>
    <row r="779" spans="2:6">
      <c r="B779" s="6"/>
      <c r="F779" s="6"/>
    </row>
    <row r="780" spans="2:6">
      <c r="B780" s="6"/>
      <c r="F780" s="6"/>
    </row>
    <row r="781" spans="2:6">
      <c r="B781" s="6"/>
      <c r="F781" s="6"/>
    </row>
    <row r="782" spans="2:6">
      <c r="B782" s="6"/>
      <c r="F782" s="6"/>
    </row>
    <row r="783" spans="2:6">
      <c r="B783" s="6"/>
      <c r="F783" s="6"/>
    </row>
    <row r="784" spans="2:6">
      <c r="B784" s="6"/>
      <c r="F784" s="6"/>
    </row>
    <row r="785" spans="2:6">
      <c r="B785" s="6"/>
      <c r="F785" s="6"/>
    </row>
    <row r="786" spans="2:6">
      <c r="B786" s="6"/>
      <c r="F786" s="6"/>
    </row>
    <row r="787" spans="2:6">
      <c r="B787" s="6"/>
      <c r="F787" s="6"/>
    </row>
    <row r="788" spans="2:6">
      <c r="B788" s="6"/>
      <c r="F788" s="6"/>
    </row>
    <row r="789" spans="2:6">
      <c r="B789" s="6"/>
      <c r="F789" s="6"/>
    </row>
    <row r="790" spans="2:6">
      <c r="B790" s="6"/>
      <c r="F790" s="6"/>
    </row>
    <row r="791" spans="2:6">
      <c r="B791" s="6"/>
      <c r="F791" s="6"/>
    </row>
    <row r="792" spans="2:6">
      <c r="B792" s="6"/>
      <c r="F792" s="6"/>
    </row>
    <row r="793" spans="2:6">
      <c r="B793" s="6"/>
      <c r="F793" s="6"/>
    </row>
    <row r="794" spans="2:6">
      <c r="B794" s="6"/>
      <c r="F794" s="6"/>
    </row>
    <row r="795" spans="2:6">
      <c r="B795" s="6"/>
      <c r="F795" s="6"/>
    </row>
    <row r="796" spans="2:6">
      <c r="B796" s="6"/>
      <c r="F796" s="6"/>
    </row>
    <row r="797" spans="2:6">
      <c r="B797" s="6"/>
      <c r="F797" s="6"/>
    </row>
    <row r="798" spans="2:6">
      <c r="B798" s="6"/>
      <c r="F798" s="6"/>
    </row>
    <row r="799" spans="2:6">
      <c r="B799" s="6"/>
      <c r="F799" s="6"/>
    </row>
    <row r="800" spans="2:6">
      <c r="B800" s="6"/>
      <c r="F800" s="6"/>
    </row>
    <row r="801" spans="2:6">
      <c r="B801" s="6"/>
      <c r="F801" s="6"/>
    </row>
    <row r="802" spans="2:6">
      <c r="B802" s="6"/>
      <c r="F802" s="6"/>
    </row>
    <row r="803" spans="2:6">
      <c r="B803" s="6"/>
      <c r="F803" s="6"/>
    </row>
    <row r="804" spans="2:6">
      <c r="B804" s="6"/>
      <c r="F804" s="6"/>
    </row>
    <row r="805" spans="2:6">
      <c r="B805" s="6"/>
      <c r="F805" s="6"/>
    </row>
    <row r="806" spans="2:6">
      <c r="B806" s="6"/>
      <c r="F806" s="6"/>
    </row>
    <row r="807" spans="2:6">
      <c r="B807" s="6"/>
      <c r="F807" s="6"/>
    </row>
    <row r="808" spans="2:6">
      <c r="B808" s="6"/>
      <c r="F808" s="6"/>
    </row>
    <row r="809" spans="2:6">
      <c r="B809" s="6"/>
      <c r="F809" s="6"/>
    </row>
    <row r="810" spans="2:6">
      <c r="B810" s="6"/>
      <c r="F810" s="6"/>
    </row>
    <row r="811" spans="2:6">
      <c r="B811" s="6"/>
      <c r="F811" s="6"/>
    </row>
    <row r="812" spans="2:6">
      <c r="B812" s="6"/>
      <c r="F812" s="6"/>
    </row>
    <row r="813" spans="2:6">
      <c r="B813" s="6"/>
      <c r="F813" s="6"/>
    </row>
    <row r="814" spans="2:6">
      <c r="B814" s="6"/>
      <c r="F814" s="6"/>
    </row>
    <row r="815" spans="2:6">
      <c r="B815" s="6"/>
      <c r="F815" s="6"/>
    </row>
    <row r="816" spans="2:6">
      <c r="B816" s="6"/>
      <c r="F816" s="6"/>
    </row>
    <row r="817" spans="2:6">
      <c r="B817" s="6"/>
      <c r="F817" s="6"/>
    </row>
    <row r="818" spans="2:6">
      <c r="B818" s="6"/>
      <c r="F818" s="6"/>
    </row>
    <row r="819" spans="2:6">
      <c r="B819" s="6"/>
      <c r="F819" s="6"/>
    </row>
    <row r="820" spans="2:6">
      <c r="B820" s="6"/>
      <c r="F820" s="6"/>
    </row>
    <row r="821" spans="2:6">
      <c r="B821" s="6"/>
      <c r="F821" s="6"/>
    </row>
    <row r="822" spans="2:6">
      <c r="B822" s="6"/>
      <c r="F822" s="6"/>
    </row>
    <row r="823" spans="2:6">
      <c r="B823" s="6"/>
      <c r="F823" s="6"/>
    </row>
    <row r="824" spans="2:6">
      <c r="B824" s="6"/>
      <c r="F824" s="6"/>
    </row>
    <row r="825" spans="2:6">
      <c r="B825" s="6"/>
      <c r="F825" s="6"/>
    </row>
    <row r="826" spans="2:6">
      <c r="B826" s="6"/>
      <c r="F826" s="6"/>
    </row>
    <row r="827" spans="2:6">
      <c r="B827" s="6"/>
      <c r="F827" s="6"/>
    </row>
    <row r="828" spans="2:6">
      <c r="B828" s="6"/>
      <c r="F828" s="6"/>
    </row>
    <row r="829" spans="2:6">
      <c r="B829" s="6"/>
      <c r="F829" s="6"/>
    </row>
    <row r="830" spans="2:6">
      <c r="B830" s="6"/>
      <c r="F830" s="6"/>
    </row>
    <row r="831" spans="2:6">
      <c r="B831" s="6"/>
      <c r="F831" s="6"/>
    </row>
    <row r="832" spans="2:6">
      <c r="B832" s="6"/>
      <c r="F832" s="6"/>
    </row>
    <row r="833" spans="2:6">
      <c r="B833" s="6"/>
      <c r="F833" s="6"/>
    </row>
    <row r="834" spans="2:6">
      <c r="B834" s="6"/>
      <c r="F834" s="6"/>
    </row>
    <row r="835" spans="2:6">
      <c r="B835" s="6"/>
      <c r="F835" s="6"/>
    </row>
    <row r="836" spans="2:6">
      <c r="B836" s="6"/>
      <c r="F836" s="6"/>
    </row>
    <row r="837" spans="2:6">
      <c r="B837" s="6"/>
      <c r="F837" s="6"/>
    </row>
    <row r="838" spans="2:6">
      <c r="B838" s="6"/>
      <c r="F838" s="6"/>
    </row>
    <row r="839" spans="2:6">
      <c r="B839" s="6"/>
      <c r="F839" s="6"/>
    </row>
    <row r="840" spans="2:6">
      <c r="B840" s="6"/>
      <c r="F840" s="6"/>
    </row>
    <row r="841" spans="2:6">
      <c r="B841" s="6"/>
      <c r="F841" s="6"/>
    </row>
    <row r="842" spans="2:6">
      <c r="B842" s="6"/>
      <c r="F842" s="6"/>
    </row>
    <row r="843" spans="2:6">
      <c r="B843" s="6"/>
      <c r="F843" s="6"/>
    </row>
    <row r="844" spans="2:6">
      <c r="B844" s="6"/>
      <c r="F844" s="6"/>
    </row>
    <row r="845" spans="2:6">
      <c r="B845" s="6"/>
      <c r="F845" s="6"/>
    </row>
    <row r="846" spans="2:6">
      <c r="B846" s="6"/>
      <c r="F846" s="6"/>
    </row>
    <row r="847" spans="2:6">
      <c r="B847" s="6"/>
      <c r="F847" s="6"/>
    </row>
    <row r="848" spans="2:6">
      <c r="B848" s="6"/>
      <c r="F848" s="6"/>
    </row>
    <row r="849" spans="2:6">
      <c r="B849" s="6"/>
      <c r="F849" s="6"/>
    </row>
    <row r="850" spans="2:6">
      <c r="B850" s="6"/>
      <c r="F850" s="6"/>
    </row>
    <row r="851" spans="2:6">
      <c r="B851" s="6"/>
      <c r="F851" s="6"/>
    </row>
    <row r="852" spans="2:6">
      <c r="B852" s="6"/>
      <c r="F852" s="6"/>
    </row>
    <row r="853" spans="2:6">
      <c r="B853" s="6"/>
      <c r="F853" s="6"/>
    </row>
    <row r="854" spans="2:6">
      <c r="B854" s="6"/>
      <c r="F854" s="6"/>
    </row>
    <row r="855" spans="2:6">
      <c r="B855" s="6"/>
      <c r="F855" s="6"/>
    </row>
    <row r="856" spans="2:6">
      <c r="B856" s="6"/>
      <c r="F856" s="6"/>
    </row>
    <row r="857" spans="2:6">
      <c r="B857" s="6"/>
      <c r="F857" s="6"/>
    </row>
    <row r="858" spans="2:6">
      <c r="B858" s="6"/>
      <c r="F858" s="6"/>
    </row>
    <row r="859" spans="2:6">
      <c r="B859" s="6"/>
      <c r="F859" s="6"/>
    </row>
    <row r="860" spans="2:6">
      <c r="B860" s="6"/>
      <c r="F860" s="6"/>
    </row>
    <row r="861" spans="2:6">
      <c r="B861" s="6"/>
      <c r="F861" s="6"/>
    </row>
    <row r="862" spans="2:6">
      <c r="B862" s="6"/>
      <c r="F862" s="6"/>
    </row>
    <row r="863" spans="2:6">
      <c r="B863" s="6"/>
      <c r="F863" s="6"/>
    </row>
    <row r="864" spans="2:6">
      <c r="B864" s="6"/>
      <c r="F864" s="6"/>
    </row>
    <row r="865" spans="2:6">
      <c r="B865" s="6"/>
      <c r="F865" s="6"/>
    </row>
    <row r="866" spans="2:6">
      <c r="B866" s="6"/>
      <c r="F866" s="6"/>
    </row>
    <row r="867" spans="2:6">
      <c r="B867" s="6"/>
      <c r="F867" s="6"/>
    </row>
    <row r="868" spans="2:6">
      <c r="B868" s="6"/>
      <c r="F868" s="6"/>
    </row>
    <row r="869" spans="2:6">
      <c r="B869" s="6"/>
      <c r="F869" s="6"/>
    </row>
    <row r="870" spans="2:6">
      <c r="B870" s="6"/>
      <c r="F870" s="6"/>
    </row>
    <row r="871" spans="2:6">
      <c r="B871" s="6"/>
      <c r="F871" s="6"/>
    </row>
    <row r="872" spans="2:6">
      <c r="B872" s="6"/>
      <c r="F872" s="6"/>
    </row>
    <row r="873" spans="2:6">
      <c r="B873" s="6"/>
      <c r="F873" s="6"/>
    </row>
    <row r="874" spans="2:6">
      <c r="B874" s="6"/>
      <c r="F874" s="6"/>
    </row>
    <row r="875" spans="2:6">
      <c r="B875" s="6"/>
      <c r="F875" s="6"/>
    </row>
    <row r="876" spans="2:6">
      <c r="B876" s="6"/>
      <c r="F876" s="6"/>
    </row>
    <row r="877" spans="2:6">
      <c r="B877" s="6"/>
      <c r="F877" s="6"/>
    </row>
    <row r="878" spans="2:6">
      <c r="B878" s="6"/>
      <c r="F878" s="6"/>
    </row>
    <row r="879" spans="2:6">
      <c r="B879" s="6"/>
      <c r="F879" s="6"/>
    </row>
    <row r="880" spans="2:6">
      <c r="B880" s="6"/>
      <c r="F880" s="6"/>
    </row>
    <row r="881" spans="2:6">
      <c r="B881" s="6"/>
      <c r="F881" s="6"/>
    </row>
    <row r="882" spans="2:6">
      <c r="B882" s="6"/>
      <c r="F882" s="6"/>
    </row>
    <row r="883" spans="2:6">
      <c r="B883" s="6"/>
      <c r="F883" s="6"/>
    </row>
    <row r="884" spans="2:6">
      <c r="B884" s="6"/>
      <c r="F884" s="6"/>
    </row>
    <row r="885" spans="2:6">
      <c r="B885" s="6"/>
      <c r="F885" s="6"/>
    </row>
    <row r="886" spans="2:6">
      <c r="B886" s="6"/>
      <c r="F886" s="6"/>
    </row>
    <row r="887" spans="2:6">
      <c r="B887" s="6"/>
      <c r="F887" s="6"/>
    </row>
    <row r="888" spans="2:6">
      <c r="B888" s="6"/>
      <c r="F888" s="6"/>
    </row>
    <row r="889" spans="2:6">
      <c r="B889" s="6"/>
      <c r="F889" s="6"/>
    </row>
    <row r="890" spans="2:6">
      <c r="B890" s="6"/>
      <c r="F890" s="6"/>
    </row>
    <row r="891" spans="2:6">
      <c r="B891" s="6"/>
      <c r="F891" s="6"/>
    </row>
    <row r="892" spans="2:6">
      <c r="B892" s="6"/>
      <c r="F892" s="6"/>
    </row>
    <row r="893" spans="2:6">
      <c r="B893" s="6"/>
      <c r="F893" s="6"/>
    </row>
    <row r="894" spans="2:6">
      <c r="B894" s="6"/>
      <c r="F894" s="6"/>
    </row>
    <row r="895" spans="2:6">
      <c r="B895" s="6"/>
      <c r="F895" s="6"/>
    </row>
    <row r="896" spans="2:6">
      <c r="B896" s="6"/>
      <c r="F896" s="6"/>
    </row>
    <row r="897" spans="2:6">
      <c r="B897" s="6"/>
      <c r="F897" s="6"/>
    </row>
    <row r="898" spans="2:6">
      <c r="B898" s="6"/>
      <c r="F898" s="6"/>
    </row>
    <row r="899" spans="2:6">
      <c r="B899" s="6"/>
      <c r="F899" s="6"/>
    </row>
    <row r="900" spans="2:6">
      <c r="B900" s="6"/>
      <c r="F900" s="6"/>
    </row>
    <row r="901" spans="2:6">
      <c r="B901" s="6"/>
      <c r="F901" s="6"/>
    </row>
    <row r="902" spans="2:6">
      <c r="B902" s="6"/>
      <c r="F902" s="6"/>
    </row>
    <row r="903" spans="2:6">
      <c r="B903" s="6"/>
      <c r="F903" s="6"/>
    </row>
    <row r="904" spans="2:6">
      <c r="B904" s="6"/>
      <c r="F904" s="6"/>
    </row>
    <row r="905" spans="2:6">
      <c r="B905" s="6"/>
      <c r="F905" s="6"/>
    </row>
    <row r="906" spans="2:6">
      <c r="B906" s="6"/>
      <c r="F906" s="6"/>
    </row>
    <row r="907" spans="2:6">
      <c r="B907" s="6"/>
      <c r="F907" s="6"/>
    </row>
    <row r="908" spans="2:6">
      <c r="B908" s="6"/>
      <c r="F908" s="6"/>
    </row>
    <row r="909" spans="2:6">
      <c r="B909" s="6"/>
      <c r="F909" s="6"/>
    </row>
    <row r="910" spans="2:6">
      <c r="B910" s="6"/>
      <c r="F910" s="6"/>
    </row>
    <row r="911" spans="2:6">
      <c r="B911" s="6"/>
      <c r="F911" s="6"/>
    </row>
    <row r="912" spans="2:6">
      <c r="B912" s="6"/>
      <c r="F912" s="6"/>
    </row>
    <row r="913" spans="2:6">
      <c r="B913" s="6"/>
      <c r="F913" s="6"/>
    </row>
    <row r="914" spans="2:6">
      <c r="B914" s="6"/>
      <c r="F914" s="6"/>
    </row>
    <row r="915" spans="2:6">
      <c r="B915" s="6"/>
      <c r="F915" s="6"/>
    </row>
    <row r="916" spans="2:6">
      <c r="B916" s="6"/>
      <c r="F916" s="6"/>
    </row>
    <row r="917" spans="2:6">
      <c r="B917" s="6"/>
      <c r="F917" s="6"/>
    </row>
    <row r="918" spans="2:6">
      <c r="B918" s="6"/>
      <c r="F918" s="6"/>
    </row>
    <row r="919" spans="2:6">
      <c r="B919" s="6"/>
      <c r="F919" s="6"/>
    </row>
    <row r="920" spans="2:6">
      <c r="B920" s="6"/>
      <c r="F920" s="6"/>
    </row>
    <row r="921" spans="2:6">
      <c r="B921" s="6"/>
      <c r="F921" s="6"/>
    </row>
    <row r="922" spans="2:6">
      <c r="B922" s="6"/>
      <c r="F922" s="6"/>
    </row>
    <row r="923" spans="2:6">
      <c r="B923" s="6"/>
      <c r="F923" s="6"/>
    </row>
    <row r="924" spans="2:6">
      <c r="B924" s="6"/>
      <c r="F924" s="6"/>
    </row>
    <row r="925" spans="2:6">
      <c r="B925" s="6"/>
      <c r="F925" s="6"/>
    </row>
    <row r="926" spans="2:6">
      <c r="B926" s="6"/>
      <c r="F926" s="6"/>
    </row>
    <row r="927" spans="2:6">
      <c r="B927" s="6"/>
      <c r="F927" s="6"/>
    </row>
    <row r="928" spans="2:6">
      <c r="B928" s="6"/>
      <c r="F928" s="6"/>
    </row>
    <row r="929" spans="2:6">
      <c r="B929" s="6"/>
      <c r="F929" s="6"/>
    </row>
    <row r="930" spans="2:6">
      <c r="B930" s="6"/>
      <c r="F930" s="6"/>
    </row>
    <row r="931" spans="2:6">
      <c r="B931" s="6"/>
      <c r="F931" s="6"/>
    </row>
    <row r="932" spans="2:6">
      <c r="B932" s="6"/>
      <c r="F932" s="6"/>
    </row>
    <row r="933" spans="2:6">
      <c r="B933" s="6"/>
      <c r="F933" s="6"/>
    </row>
    <row r="934" spans="2:6">
      <c r="B934" s="6"/>
      <c r="F934" s="6"/>
    </row>
    <row r="935" spans="2:6">
      <c r="B935" s="6"/>
      <c r="F935" s="6"/>
    </row>
    <row r="936" spans="2:6">
      <c r="B936" s="6"/>
      <c r="F936" s="6"/>
    </row>
    <row r="937" spans="2:6">
      <c r="B937" s="6"/>
      <c r="F937" s="6"/>
    </row>
    <row r="938" spans="2:6">
      <c r="B938" s="6"/>
      <c r="F938" s="6"/>
    </row>
    <row r="939" spans="2:6">
      <c r="B939" s="6"/>
      <c r="F939" s="6"/>
    </row>
    <row r="940" spans="2:6">
      <c r="B940" s="6"/>
      <c r="F940" s="6"/>
    </row>
    <row r="941" spans="2:6">
      <c r="B941" s="6"/>
      <c r="F941" s="6"/>
    </row>
    <row r="942" spans="2:6">
      <c r="B942" s="6"/>
      <c r="F942" s="6"/>
    </row>
    <row r="943" spans="2:6">
      <c r="B943" s="6"/>
      <c r="F943" s="6"/>
    </row>
    <row r="944" spans="2:6">
      <c r="B944" s="6"/>
      <c r="F944" s="6"/>
    </row>
    <row r="945" spans="2:6">
      <c r="B945" s="6"/>
      <c r="F945" s="6"/>
    </row>
    <row r="946" spans="2:6">
      <c r="B946" s="6"/>
      <c r="F946" s="6"/>
    </row>
    <row r="947" spans="2:6">
      <c r="B947" s="6"/>
      <c r="F947" s="6"/>
    </row>
    <row r="948" spans="2:6">
      <c r="B948" s="6"/>
      <c r="F948" s="6"/>
    </row>
    <row r="949" spans="2:6">
      <c r="B949" s="6"/>
      <c r="F949" s="6"/>
    </row>
    <row r="950" spans="2:6">
      <c r="B950" s="6"/>
      <c r="F950" s="6"/>
    </row>
    <row r="951" spans="2:6">
      <c r="B951" s="6"/>
      <c r="F951" s="6"/>
    </row>
    <row r="952" spans="2:6">
      <c r="B952" s="6"/>
      <c r="F952" s="6"/>
    </row>
    <row r="953" spans="2:6">
      <c r="B953" s="6"/>
      <c r="F953" s="6"/>
    </row>
    <row r="954" spans="2:6">
      <c r="B954" s="6"/>
      <c r="F954" s="6"/>
    </row>
    <row r="955" spans="2:6">
      <c r="B955" s="6"/>
      <c r="F955" s="6"/>
    </row>
    <row r="956" spans="2:6">
      <c r="B956" s="6"/>
      <c r="F956" s="6"/>
    </row>
    <row r="957" spans="2:6">
      <c r="B957" s="6"/>
      <c r="F957" s="6"/>
    </row>
  </sheetData>
  <phoneticPr fontId="31" type="noConversion"/>
  <hyperlinks>
    <hyperlink ref="A3" r:id="rId1" xr:uid="{00000000-0004-0000-0D00-000000000000}"/>
    <hyperlink ref="P11" r:id="rId2" display="http://www.konkoly.hu/cgi-bin/IBVS?3370" xr:uid="{00000000-0004-0000-0D00-000001000000}"/>
    <hyperlink ref="P12" r:id="rId3" display="http://www.konkoly.hu/cgi-bin/IBVS?3370" xr:uid="{00000000-0004-0000-0D00-000002000000}"/>
    <hyperlink ref="P13" r:id="rId4" display="http://www.konkoly.hu/cgi-bin/IBVS?3370" xr:uid="{00000000-0004-0000-0D00-000003000000}"/>
    <hyperlink ref="P14" r:id="rId5" display="http://www.konkoly.hu/cgi-bin/IBVS?3370" xr:uid="{00000000-0004-0000-0D00-000004000000}"/>
    <hyperlink ref="P15" r:id="rId6" display="http://www.konkoly.hu/cgi-bin/IBVS?3370" xr:uid="{00000000-0004-0000-0D00-000005000000}"/>
    <hyperlink ref="P16" r:id="rId7" display="http://www.konkoly.hu/cgi-bin/IBVS?3370" xr:uid="{00000000-0004-0000-0D00-000006000000}"/>
    <hyperlink ref="P108" r:id="rId8" display="http://www.bav-astro.de/sfs/BAVM_link.php?BAVMnr=63" xr:uid="{00000000-0004-0000-0D00-000007000000}"/>
    <hyperlink ref="P109" r:id="rId9" display="http://www.bav-astro.de/sfs/BAVM_link.php?BAVMnr=60" xr:uid="{00000000-0004-0000-0D00-000008000000}"/>
    <hyperlink ref="P110" r:id="rId10" display="http://www.bav-astro.de/sfs/BAVM_link.php?BAVMnr=60" xr:uid="{00000000-0004-0000-0D00-000009000000}"/>
    <hyperlink ref="P111" r:id="rId11" display="http://www.bav-astro.de/sfs/BAVM_link.php?BAVMnr=60" xr:uid="{00000000-0004-0000-0D00-00000A000000}"/>
    <hyperlink ref="P112" r:id="rId12" display="http://www.bav-astro.de/sfs/BAVM_link.php?BAVMnr=60" xr:uid="{00000000-0004-0000-0D00-00000B000000}"/>
    <hyperlink ref="P113" r:id="rId13" display="http://www.bav-astro.de/sfs/BAVM_link.php?BAVMnr=60" xr:uid="{00000000-0004-0000-0D00-00000C000000}"/>
    <hyperlink ref="P114" r:id="rId14" display="http://www.bav-astro.de/sfs/BAVM_link.php?BAVMnr=60" xr:uid="{00000000-0004-0000-0D00-00000D000000}"/>
    <hyperlink ref="P23" r:id="rId15" display="http://www.bav-astro.de/sfs/BAVM_link.php?BAVMnr=63" xr:uid="{00000000-0004-0000-0D00-00000E000000}"/>
    <hyperlink ref="P24" r:id="rId16" display="http://www.bav-astro.de/sfs/BAVM_link.php?BAVMnr=63" xr:uid="{00000000-0004-0000-0D00-00000F000000}"/>
    <hyperlink ref="P115" r:id="rId17" display="http://www.bav-astro.de/sfs/BAVM_link.php?BAVMnr=63" xr:uid="{00000000-0004-0000-0D00-000010000000}"/>
    <hyperlink ref="P116" r:id="rId18" display="http://www.bav-astro.de/sfs/BAVM_link.php?BAVMnr=63" xr:uid="{00000000-0004-0000-0D00-000011000000}"/>
    <hyperlink ref="P25" r:id="rId19" display="http://www.bav-astro.de/sfs/BAVM_link.php?BAVMnr=62" xr:uid="{00000000-0004-0000-0D00-000012000000}"/>
    <hyperlink ref="P117" r:id="rId20" display="http://www.bav-astro.de/sfs/BAVM_link.php?BAVMnr=62" xr:uid="{00000000-0004-0000-0D00-000013000000}"/>
    <hyperlink ref="P26" r:id="rId21" display="http://www.bav-astro.de/sfs/BAVM_link.php?BAVMnr=68" xr:uid="{00000000-0004-0000-0D00-000014000000}"/>
    <hyperlink ref="P27" r:id="rId22" display="http://www.bav-astro.de/sfs/BAVM_link.php?BAVMnr=80" xr:uid="{00000000-0004-0000-0D00-000015000000}"/>
    <hyperlink ref="P28" r:id="rId23" display="http://www.bav-astro.de/sfs/BAVM_link.php?BAVMnr=80" xr:uid="{00000000-0004-0000-0D00-000016000000}"/>
    <hyperlink ref="P29" r:id="rId24" display="http://www.bav-astro.de/sfs/BAVM_link.php?BAVMnr=80" xr:uid="{00000000-0004-0000-0D00-000017000000}"/>
    <hyperlink ref="P30" r:id="rId25" display="http://www.bav-astro.de/sfs/BAVM_link.php?BAVMnr=80" xr:uid="{00000000-0004-0000-0D00-000018000000}"/>
    <hyperlink ref="P31" r:id="rId26" display="http://www.bav-astro.de/sfs/BAVM_link.php?BAVMnr=91" xr:uid="{00000000-0004-0000-0D00-000019000000}"/>
    <hyperlink ref="P32" r:id="rId27" display="http://www.bav-astro.de/sfs/BAVM_link.php?BAVMnr=91" xr:uid="{00000000-0004-0000-0D00-00001A000000}"/>
    <hyperlink ref="P33" r:id="rId28" display="http://var.astro.cz/oejv/issues/oejv0060.pdf" xr:uid="{00000000-0004-0000-0D00-00001B000000}"/>
    <hyperlink ref="P34" r:id="rId29" display="http://var.astro.cz/oejv/issues/oejv0060.pdf" xr:uid="{00000000-0004-0000-0D00-00001C000000}"/>
    <hyperlink ref="P35" r:id="rId30" display="http://var.astro.cz/oejv/issues/oejv0060.pdf" xr:uid="{00000000-0004-0000-0D00-00001D000000}"/>
    <hyperlink ref="P36" r:id="rId31" display="http://var.astro.cz/oejv/issues/oejv0060.pdf" xr:uid="{00000000-0004-0000-0D00-00001E000000}"/>
    <hyperlink ref="P37" r:id="rId32" display="http://var.astro.cz/oejv/issues/oejv0060.pdf" xr:uid="{00000000-0004-0000-0D00-00001F000000}"/>
    <hyperlink ref="P38" r:id="rId33" display="http://www.bav-astro.de/sfs/BAVM_link.php?BAVMnr=99" xr:uid="{00000000-0004-0000-0D00-000020000000}"/>
    <hyperlink ref="P39" r:id="rId34" display="http://www.bav-astro.de/sfs/BAVM_link.php?BAVMnr=99" xr:uid="{00000000-0004-0000-0D00-000021000000}"/>
    <hyperlink ref="P40" r:id="rId35" display="http://www.bav-astro.de/sfs/BAVM_link.php?BAVMnr=117" xr:uid="{00000000-0004-0000-0D00-000022000000}"/>
    <hyperlink ref="P118" r:id="rId36" display="http://www.bav-astro.de/sfs/BAVM_link.php?BAVMnr=133" xr:uid="{00000000-0004-0000-0D00-000023000000}"/>
    <hyperlink ref="P119" r:id="rId37" display="http://www.bav-astro.de/sfs/BAVM_link.php?BAVMnr=133" xr:uid="{00000000-0004-0000-0D00-000024000000}"/>
    <hyperlink ref="P41" r:id="rId38" display="http://www.bav-astro.de/sfs/BAVM_link.php?BAVMnr=152" xr:uid="{00000000-0004-0000-0D00-000025000000}"/>
    <hyperlink ref="P42" r:id="rId39" display="http://var.astro.cz/oejv/issues/oejv0074.pdf" xr:uid="{00000000-0004-0000-0D00-000026000000}"/>
    <hyperlink ref="P43" r:id="rId40" display="http://var.astro.cz/oejv/issues/oejv0074.pdf" xr:uid="{00000000-0004-0000-0D00-000027000000}"/>
    <hyperlink ref="P44" r:id="rId41" display="http://www.konkoly.hu/cgi-bin/IBVS?5056" xr:uid="{00000000-0004-0000-0D00-000028000000}"/>
    <hyperlink ref="P45" r:id="rId42" display="http://www.konkoly.hu/cgi-bin/IBVS?5056" xr:uid="{00000000-0004-0000-0D00-000029000000}"/>
    <hyperlink ref="P46" r:id="rId43" display="http://www.konkoly.hu/cgi-bin/IBVS?5341" xr:uid="{00000000-0004-0000-0D00-00002A000000}"/>
    <hyperlink ref="P47" r:id="rId44" display="http://www.konkoly.hu/cgi-bin/IBVS?5341" xr:uid="{00000000-0004-0000-0D00-00002B000000}"/>
    <hyperlink ref="P48" r:id="rId45" display="http://www.konkoly.hu/cgi-bin/IBVS?5341" xr:uid="{00000000-0004-0000-0D00-00002C000000}"/>
    <hyperlink ref="P49" r:id="rId46" display="http://www.konkoly.hu/cgi-bin/IBVS?5341" xr:uid="{00000000-0004-0000-0D00-00002D000000}"/>
    <hyperlink ref="P50" r:id="rId47" display="http://www.konkoly.hu/cgi-bin/IBVS?5341" xr:uid="{00000000-0004-0000-0D00-00002E000000}"/>
    <hyperlink ref="P51" r:id="rId48" display="http://www.konkoly.hu/cgi-bin/IBVS?5594" xr:uid="{00000000-0004-0000-0D00-00002F000000}"/>
    <hyperlink ref="P52" r:id="rId49" display="http://www.konkoly.hu/cgi-bin/IBVS?5341" xr:uid="{00000000-0004-0000-0D00-000030000000}"/>
    <hyperlink ref="P53" r:id="rId50" display="http://www.konkoly.hu/cgi-bin/IBVS?5341" xr:uid="{00000000-0004-0000-0D00-000031000000}"/>
    <hyperlink ref="P54" r:id="rId51" display="http://www.konkoly.hu/cgi-bin/IBVS?5341" xr:uid="{00000000-0004-0000-0D00-000032000000}"/>
    <hyperlink ref="P55" r:id="rId52" display="http://www.konkoly.hu/cgi-bin/IBVS?5341" xr:uid="{00000000-0004-0000-0D00-000033000000}"/>
    <hyperlink ref="P56" r:id="rId53" display="http://www.bav-astro.de/sfs/BAVM_link.php?BAVMnr=158" xr:uid="{00000000-0004-0000-0D00-000034000000}"/>
    <hyperlink ref="P57" r:id="rId54" display="http://www.konkoly.hu/cgi-bin/IBVS?5341" xr:uid="{00000000-0004-0000-0D00-000035000000}"/>
    <hyperlink ref="P58" r:id="rId55" display="http://www.konkoly.hu/cgi-bin/IBVS?5623" xr:uid="{00000000-0004-0000-0D00-000036000000}"/>
    <hyperlink ref="P59" r:id="rId56" display="http://www.konkoly.hu/cgi-bin/IBVS?5623" xr:uid="{00000000-0004-0000-0D00-000037000000}"/>
    <hyperlink ref="P60" r:id="rId57" display="http://www.konkoly.hu/cgi-bin/IBVS?5623" xr:uid="{00000000-0004-0000-0D00-000038000000}"/>
    <hyperlink ref="P61" r:id="rId58" display="http://www.konkoly.hu/cgi-bin/IBVS?5623" xr:uid="{00000000-0004-0000-0D00-000039000000}"/>
    <hyperlink ref="P62" r:id="rId59" display="http://www.konkoly.hu/cgi-bin/IBVS?5341" xr:uid="{00000000-0004-0000-0D00-00003A000000}"/>
    <hyperlink ref="P66" r:id="rId60" display="http://www.bav-astro.de/sfs/BAVM_link.php?BAVMnr=158" xr:uid="{00000000-0004-0000-0D00-00003B000000}"/>
    <hyperlink ref="P67" r:id="rId61" display="http://www.bav-astro.de/sfs/BAVM_link.php?BAVMnr=172" xr:uid="{00000000-0004-0000-0D00-00003C000000}"/>
    <hyperlink ref="P68" r:id="rId62" display="http://www.konkoly.hu/cgi-bin/IBVS?5668" xr:uid="{00000000-0004-0000-0D00-00003D000000}"/>
    <hyperlink ref="P69" r:id="rId63" display="http://www.konkoly.hu/cgi-bin/IBVS?5668" xr:uid="{00000000-0004-0000-0D00-00003E000000}"/>
    <hyperlink ref="P70" r:id="rId64" display="http://www.konkoly.hu/cgi-bin/IBVS?5668" xr:uid="{00000000-0004-0000-0D00-00003F000000}"/>
    <hyperlink ref="P71" r:id="rId65" display="http://www.konkoly.hu/cgi-bin/IBVS?5668" xr:uid="{00000000-0004-0000-0D00-000040000000}"/>
    <hyperlink ref="P72" r:id="rId66" display="http://www.konkoly.hu/cgi-bin/IBVS?5668" xr:uid="{00000000-0004-0000-0D00-000041000000}"/>
    <hyperlink ref="P73" r:id="rId67" display="http://www.konkoly.hu/cgi-bin/IBVS?5668" xr:uid="{00000000-0004-0000-0D00-000042000000}"/>
    <hyperlink ref="P74" r:id="rId68" display="http://www.konkoly.hu/cgi-bin/IBVS?5741" xr:uid="{00000000-0004-0000-0D00-000043000000}"/>
    <hyperlink ref="P75" r:id="rId69" display="http://www.konkoly.hu/cgi-bin/IBVS?5668" xr:uid="{00000000-0004-0000-0D00-000044000000}"/>
    <hyperlink ref="P76" r:id="rId70" display="http://var.astro.cz/oejv/issues/oejv0074.pdf" xr:uid="{00000000-0004-0000-0D00-000045000000}"/>
    <hyperlink ref="P77" r:id="rId71" display="http://www.konkoly.hu/cgi-bin/IBVS?5668" xr:uid="{00000000-0004-0000-0D00-000046000000}"/>
    <hyperlink ref="P78" r:id="rId72" display="http://www.konkoly.hu/cgi-bin/IBVS?5672" xr:uid="{00000000-0004-0000-0D00-000047000000}"/>
    <hyperlink ref="P79" r:id="rId73" display="http://www.konkoly.hu/cgi-bin/IBVS?5777" xr:uid="{00000000-0004-0000-0D00-000048000000}"/>
    <hyperlink ref="P80" r:id="rId74" display="http://www.konkoly.hu/cgi-bin/IBVS?5777" xr:uid="{00000000-0004-0000-0D00-000049000000}"/>
    <hyperlink ref="P81" r:id="rId75" display="http://var.astro.cz/oejv/issues/oejv0074.pdf" xr:uid="{00000000-0004-0000-0D00-00004A000000}"/>
    <hyperlink ref="P82" r:id="rId76" display="http://var.astro.cz/oejv/issues/oejv0074.pdf" xr:uid="{00000000-0004-0000-0D00-00004B000000}"/>
    <hyperlink ref="P83" r:id="rId77" display="http://var.astro.cz/oejv/issues/oejv0074.pdf" xr:uid="{00000000-0004-0000-0D00-00004C000000}"/>
    <hyperlink ref="P84" r:id="rId78" display="http://www.konkoly.hu/cgi-bin/IBVS?5835" xr:uid="{00000000-0004-0000-0D00-00004D000000}"/>
    <hyperlink ref="P85" r:id="rId79" display="http://www.bav-astro.de/sfs/BAVM_link.php?BAVMnr=209" xr:uid="{00000000-0004-0000-0D00-00004E000000}"/>
    <hyperlink ref="P86" r:id="rId80" display="http://www.konkoly.hu/cgi-bin/IBVS?5945" xr:uid="{00000000-0004-0000-0D00-00004F000000}"/>
    <hyperlink ref="P87" r:id="rId81" display="http://www.bav-astro.de/sfs/BAVM_link.php?BAVMnr=220" xr:uid="{00000000-0004-0000-0D00-000050000000}"/>
    <hyperlink ref="P88" r:id="rId82" display="http://var.astro.cz/oejv/issues/oejv0160.pdf" xr:uid="{00000000-0004-0000-0D00-000051000000}"/>
    <hyperlink ref="P89" r:id="rId83" display="http://var.astro.cz/oejv/issues/oejv0160.pdf" xr:uid="{00000000-0004-0000-0D00-000052000000}"/>
    <hyperlink ref="P90" r:id="rId84" display="http://var.astro.cz/oejv/issues/oejv0160.pdf" xr:uid="{00000000-0004-0000-0D00-000053000000}"/>
    <hyperlink ref="P91" r:id="rId85" display="http://var.astro.cz/oejv/issues/oejv0160.pdf" xr:uid="{00000000-0004-0000-0D00-000054000000}"/>
    <hyperlink ref="P92" r:id="rId86" display="http://www.konkoly.hu/cgi-bin/IBVS?5997" xr:uid="{00000000-0004-0000-0D00-000055000000}"/>
    <hyperlink ref="P93" r:id="rId87" display="http://var.astro.cz/oejv/issues/oejv0160.pdf" xr:uid="{00000000-0004-0000-0D00-000056000000}"/>
    <hyperlink ref="P94" r:id="rId88" display="http://var.astro.cz/oejv/issues/oejv0160.pdf" xr:uid="{00000000-0004-0000-0D00-000057000000}"/>
    <hyperlink ref="P95" r:id="rId89" display="http://var.astro.cz/oejv/issues/oejv0160.pdf" xr:uid="{00000000-0004-0000-0D00-000058000000}"/>
    <hyperlink ref="P96" r:id="rId90" display="http://var.astro.cz/oejv/issues/oejv0160.pdf" xr:uid="{00000000-0004-0000-0D00-000059000000}"/>
    <hyperlink ref="P97" r:id="rId91" display="http://www.bav-astro.de/sfs/BAVM_link.php?BAVMnr=228" xr:uid="{00000000-0004-0000-0D00-00005A000000}"/>
    <hyperlink ref="P98" r:id="rId92" display="http://www.bav-astro.de/sfs/BAVM_link.php?BAVMnr=228" xr:uid="{00000000-0004-0000-0D00-00005B000000}"/>
    <hyperlink ref="P99" r:id="rId93" display="http://var.astro.cz/oejv/issues/oejv0160.pdf" xr:uid="{00000000-0004-0000-0D00-00005C000000}"/>
    <hyperlink ref="P100" r:id="rId94" display="http://var.astro.cz/oejv/issues/oejv0160.pdf" xr:uid="{00000000-0004-0000-0D00-00005D000000}"/>
    <hyperlink ref="P101" r:id="rId95" display="http://var.astro.cz/oejv/issues/oejv0160.pdf" xr:uid="{00000000-0004-0000-0D00-00005E000000}"/>
    <hyperlink ref="P102" r:id="rId96" display="http://var.astro.cz/oejv/issues/oejv0160.pdf" xr:uid="{00000000-0004-0000-0D00-00005F000000}"/>
    <hyperlink ref="P103" r:id="rId97" display="http://var.astro.cz/oejv/issues/oejv0160.pdf" xr:uid="{00000000-0004-0000-0D00-000060000000}"/>
    <hyperlink ref="P104" r:id="rId98" display="http://var.astro.cz/oejv/issues/oejv0160.pdf" xr:uid="{00000000-0004-0000-0D00-000061000000}"/>
    <hyperlink ref="P105" r:id="rId99" display="http://var.astro.cz/oejv/issues/oejv0160.pdf" xr:uid="{00000000-0004-0000-0D00-000062000000}"/>
    <hyperlink ref="P106" r:id="rId100" display="http://www.bav-astro.de/sfs/BAVM_link.php?BAVMnr=231" xr:uid="{00000000-0004-0000-0D00-000063000000}"/>
    <hyperlink ref="P107" r:id="rId101" display="http://var.astro.cz/oejv/issues/oejv0160.pdf" xr:uid="{00000000-0004-0000-0D00-000064000000}"/>
  </hyperlinks>
  <pageMargins left="0.75" right="0.75" top="1" bottom="1" header="0.5" footer="0.5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O1266"/>
  <sheetViews>
    <sheetView workbookViewId="0"/>
  </sheetViews>
  <sheetFormatPr defaultRowHeight="12.75"/>
  <cols>
    <col min="1" max="1" width="18.140625" style="38" customWidth="1"/>
    <col min="2" max="2" width="4.28515625" style="47" customWidth="1"/>
    <col min="3" max="3" width="10.7109375" style="47" customWidth="1"/>
    <col min="4" max="4" width="5" style="47" customWidth="1"/>
    <col min="5" max="5" width="17.28515625" style="47" customWidth="1"/>
    <col min="6" max="6" width="4" style="190" customWidth="1"/>
    <col min="7" max="11" width="9.140625" style="47"/>
    <col min="12" max="12" width="14" style="47" customWidth="1"/>
    <col min="13" max="13" width="12" style="47" customWidth="1"/>
    <col min="14" max="14" width="14.28515625" style="47" customWidth="1"/>
    <col min="15" max="16384" width="9.140625" style="47"/>
  </cols>
  <sheetData>
    <row r="1" spans="1:14" ht="18">
      <c r="A1" s="189" t="s">
        <v>270</v>
      </c>
      <c r="F1" s="47"/>
    </row>
    <row r="2" spans="1:14">
      <c r="F2" s="47"/>
    </row>
    <row r="3" spans="1:14">
      <c r="A3" s="181" t="s">
        <v>271</v>
      </c>
      <c r="F3" s="47"/>
    </row>
    <row r="4" spans="1:14">
      <c r="F4" s="47"/>
    </row>
    <row r="5" spans="1:14">
      <c r="F5" s="47"/>
    </row>
    <row r="6" spans="1:14">
      <c r="F6" s="47"/>
    </row>
    <row r="7" spans="1:14">
      <c r="F7" s="47"/>
    </row>
    <row r="8" spans="1:14">
      <c r="F8" s="47"/>
    </row>
    <row r="9" spans="1:14">
      <c r="F9" s="47"/>
    </row>
    <row r="10" spans="1:14" ht="13.5" thickBot="1">
      <c r="F10" s="66"/>
      <c r="G10" s="66"/>
      <c r="H10" s="66"/>
      <c r="I10" s="66"/>
      <c r="J10" s="66"/>
      <c r="K10" s="66"/>
      <c r="L10" s="66"/>
      <c r="M10" s="66"/>
      <c r="N10" s="66"/>
    </row>
    <row r="11" spans="1:14">
      <c r="A11" s="38" t="str">
        <f t="shared" ref="A11:A42" si="0">L11</f>
        <v>Robb R M</v>
      </c>
      <c r="B11" s="6" t="str">
        <f t="shared" ref="B11:B42" si="1">IF(J11="s","II","I")</f>
        <v>II</v>
      </c>
      <c r="C11" s="38">
        <f t="shared" ref="C11:C42" si="2">I11</f>
        <v>47701.820099999997</v>
      </c>
      <c r="D11" s="47" t="str">
        <f t="shared" ref="D11:D42" si="3">K11</f>
        <v>pe</v>
      </c>
      <c r="E11" s="184">
        <f>VLOOKUP(C11,'Active 1'!C$21:E$934,3,FALSE)</f>
        <v>-11316.35988878173</v>
      </c>
      <c r="G11" s="47">
        <v>-1863</v>
      </c>
      <c r="H11" s="47">
        <v>7.1000000000000004E-3</v>
      </c>
      <c r="I11" s="47">
        <v>47701.820099999997</v>
      </c>
      <c r="J11" s="47" t="s">
        <v>686</v>
      </c>
      <c r="K11" s="47" t="s">
        <v>687</v>
      </c>
      <c r="L11" s="47" t="s">
        <v>688</v>
      </c>
      <c r="N11" s="47" t="s">
        <v>689</v>
      </c>
    </row>
    <row r="12" spans="1:14">
      <c r="A12" s="38" t="str">
        <f t="shared" si="0"/>
        <v>Robb R M</v>
      </c>
      <c r="B12" s="6" t="str">
        <f t="shared" si="1"/>
        <v>II</v>
      </c>
      <c r="C12" s="38">
        <f t="shared" si="2"/>
        <v>47715.8125</v>
      </c>
      <c r="D12" s="47" t="str">
        <f t="shared" si="3"/>
        <v>pe</v>
      </c>
      <c r="E12" s="184">
        <f>VLOOKUP(C12,'Active 1'!C$21:E$934,3,FALSE)</f>
        <v>-11283.361358013924</v>
      </c>
      <c r="G12" s="47">
        <v>-1830</v>
      </c>
      <c r="H12" s="47">
        <v>6.4999999999999997E-3</v>
      </c>
      <c r="I12" s="47">
        <v>47715.8125</v>
      </c>
      <c r="J12" s="47" t="s">
        <v>686</v>
      </c>
      <c r="K12" s="47" t="s">
        <v>687</v>
      </c>
      <c r="L12" s="47" t="s">
        <v>688</v>
      </c>
      <c r="N12" s="47" t="s">
        <v>689</v>
      </c>
    </row>
    <row r="13" spans="1:14">
      <c r="A13" s="38" t="str">
        <f t="shared" si="0"/>
        <v>Robb R M</v>
      </c>
      <c r="B13" s="6" t="str">
        <f t="shared" si="1"/>
        <v>I</v>
      </c>
      <c r="C13" s="38">
        <f t="shared" si="2"/>
        <v>47716.870999999999</v>
      </c>
      <c r="D13" s="47" t="str">
        <f t="shared" si="3"/>
        <v>pe</v>
      </c>
      <c r="E13" s="184">
        <f>VLOOKUP(C13,'Active 1'!C$21:E$934,3,FALSE)</f>
        <v>-11280.865078260797</v>
      </c>
      <c r="G13" s="47">
        <v>-1827</v>
      </c>
      <c r="H13" s="47">
        <v>4.8999999999999998E-3</v>
      </c>
      <c r="I13" s="47">
        <v>47716.870999999999</v>
      </c>
      <c r="J13" s="47" t="s">
        <v>272</v>
      </c>
      <c r="K13" s="47" t="s">
        <v>687</v>
      </c>
      <c r="L13" s="47" t="s">
        <v>688</v>
      </c>
      <c r="N13" s="47" t="s">
        <v>689</v>
      </c>
    </row>
    <row r="14" spans="1:14">
      <c r="A14" s="38" t="str">
        <f t="shared" si="0"/>
        <v>Robb R M</v>
      </c>
      <c r="B14" s="6" t="str">
        <f t="shared" si="1"/>
        <v>I</v>
      </c>
      <c r="C14" s="38">
        <f t="shared" si="2"/>
        <v>47727.897100000002</v>
      </c>
      <c r="D14" s="47" t="str">
        <f t="shared" si="3"/>
        <v>pe</v>
      </c>
      <c r="E14" s="184">
        <f>VLOOKUP(C14,'Active 1'!C$21:E$934,3,FALSE)</f>
        <v>-11254.862026597113</v>
      </c>
      <c r="G14" s="47">
        <v>-1801</v>
      </c>
      <c r="H14" s="47">
        <v>6.1999999999999998E-3</v>
      </c>
      <c r="I14" s="47">
        <v>47727.897100000002</v>
      </c>
      <c r="J14" s="47" t="s">
        <v>272</v>
      </c>
      <c r="K14" s="47" t="s">
        <v>687</v>
      </c>
      <c r="L14" s="47" t="s">
        <v>688</v>
      </c>
      <c r="N14" s="47" t="s">
        <v>689</v>
      </c>
    </row>
    <row r="15" spans="1:14">
      <c r="A15" s="38" t="str">
        <f t="shared" si="0"/>
        <v>Robb R M</v>
      </c>
      <c r="B15" s="6" t="str">
        <f t="shared" si="1"/>
        <v>I</v>
      </c>
      <c r="C15" s="38">
        <f t="shared" si="2"/>
        <v>47730.864999999998</v>
      </c>
      <c r="D15" s="47" t="str">
        <f t="shared" si="3"/>
        <v>pe</v>
      </c>
      <c r="E15" s="184">
        <f>VLOOKUP(C15,'Active 1'!C$21:E$934,3,FALSE)</f>
        <v>-11247.862774183974</v>
      </c>
      <c r="G15" s="47">
        <v>-1794</v>
      </c>
      <c r="H15" s="47">
        <v>5.8999999999999999E-3</v>
      </c>
      <c r="I15" s="47">
        <v>47730.864999999998</v>
      </c>
      <c r="J15" s="47" t="s">
        <v>272</v>
      </c>
      <c r="K15" s="47" t="s">
        <v>687</v>
      </c>
      <c r="L15" s="47" t="s">
        <v>688</v>
      </c>
      <c r="N15" s="47" t="s">
        <v>689</v>
      </c>
    </row>
    <row r="16" spans="1:14">
      <c r="A16" s="38" t="str">
        <f t="shared" si="0"/>
        <v>Robb R M</v>
      </c>
      <c r="B16" s="6" t="str">
        <f t="shared" si="1"/>
        <v>II</v>
      </c>
      <c r="C16" s="38">
        <f t="shared" si="2"/>
        <v>47734.890200000002</v>
      </c>
      <c r="D16" s="47" t="str">
        <f t="shared" si="3"/>
        <v>pe</v>
      </c>
      <c r="E16" s="184">
        <f>VLOOKUP(C16,'Active 1'!C$21:E$934,3,FALSE)</f>
        <v>-11238.370071999456</v>
      </c>
      <c r="G16" s="47">
        <v>-1785</v>
      </c>
      <c r="H16" s="47">
        <v>2.8999999999999998E-3</v>
      </c>
      <c r="I16" s="47">
        <v>47734.890200000002</v>
      </c>
      <c r="J16" s="47" t="s">
        <v>686</v>
      </c>
      <c r="K16" s="47" t="s">
        <v>687</v>
      </c>
      <c r="L16" s="47" t="s">
        <v>688</v>
      </c>
      <c r="N16" s="47" t="s">
        <v>689</v>
      </c>
    </row>
    <row r="17" spans="1:15">
      <c r="A17" s="38" t="str">
        <f t="shared" si="0"/>
        <v>Plewa T</v>
      </c>
      <c r="B17" s="6" t="str">
        <f t="shared" si="1"/>
        <v>I</v>
      </c>
      <c r="C17" s="38">
        <f t="shared" si="2"/>
        <v>47752.487200000003</v>
      </c>
      <c r="D17" s="47" t="str">
        <f t="shared" si="3"/>
        <v>pe</v>
      </c>
      <c r="E17" s="184">
        <f>VLOOKUP(C17,'Active 1'!C$21:E$934,3,FALSE)</f>
        <v>-11196.8707476576</v>
      </c>
      <c r="G17" s="47">
        <v>-1743</v>
      </c>
      <c r="H17" s="47">
        <v>2.5999999999999999E-3</v>
      </c>
      <c r="I17" s="47">
        <v>47752.487200000003</v>
      </c>
      <c r="J17" s="47" t="s">
        <v>272</v>
      </c>
      <c r="K17" s="47" t="s">
        <v>687</v>
      </c>
      <c r="L17" s="47" t="s">
        <v>690</v>
      </c>
      <c r="O17" s="47" t="s">
        <v>691</v>
      </c>
    </row>
    <row r="18" spans="1:15">
      <c r="A18" s="38" t="str">
        <f t="shared" si="0"/>
        <v>Plewa T</v>
      </c>
      <c r="B18" s="6" t="str">
        <f t="shared" si="1"/>
        <v>II</v>
      </c>
      <c r="C18" s="38">
        <f t="shared" si="2"/>
        <v>47759.4876</v>
      </c>
      <c r="D18" s="47" t="str">
        <f t="shared" si="3"/>
        <v>pe</v>
      </c>
      <c r="E18" s="184">
        <f>VLOOKUP(C18,'Active 1'!C$21:E$934,3,FALSE)</f>
        <v>-11180.361577337511</v>
      </c>
      <c r="G18" s="47">
        <v>-1727</v>
      </c>
      <c r="H18" s="47">
        <v>6.4999999999999997E-3</v>
      </c>
      <c r="I18" s="47">
        <v>47759.4876</v>
      </c>
      <c r="J18" s="47" t="s">
        <v>686</v>
      </c>
      <c r="K18" s="47" t="s">
        <v>687</v>
      </c>
      <c r="L18" s="47" t="s">
        <v>690</v>
      </c>
      <c r="O18" s="47" t="s">
        <v>691</v>
      </c>
    </row>
    <row r="19" spans="1:15">
      <c r="A19" s="38" t="str">
        <f t="shared" si="0"/>
        <v>Plewa T</v>
      </c>
      <c r="B19" s="6" t="str">
        <f t="shared" si="1"/>
        <v>II</v>
      </c>
      <c r="C19" s="38">
        <f t="shared" si="2"/>
        <v>47760.330499999996</v>
      </c>
      <c r="D19" s="47" t="str">
        <f t="shared" si="3"/>
        <v>pe</v>
      </c>
      <c r="E19" s="184">
        <f>VLOOKUP(C19,'Active 1'!C$21:E$934,3,FALSE)</f>
        <v>-11178.373750975768</v>
      </c>
      <c r="G19" s="47">
        <v>-1725</v>
      </c>
      <c r="H19" s="47">
        <v>1.4E-3</v>
      </c>
      <c r="I19" s="47">
        <v>47760.330499999996</v>
      </c>
      <c r="J19" s="47" t="s">
        <v>686</v>
      </c>
      <c r="K19" s="47" t="s">
        <v>687</v>
      </c>
      <c r="L19" s="47" t="s">
        <v>690</v>
      </c>
      <c r="O19" s="47" t="s">
        <v>691</v>
      </c>
    </row>
    <row r="20" spans="1:15">
      <c r="A20" s="38" t="str">
        <f t="shared" si="0"/>
        <v>Plewa T</v>
      </c>
      <c r="B20" s="6" t="str">
        <f t="shared" si="1"/>
        <v>I</v>
      </c>
      <c r="C20" s="38">
        <f t="shared" si="2"/>
        <v>47763.5069</v>
      </c>
      <c r="D20" s="47" t="str">
        <f t="shared" si="3"/>
        <v>pe</v>
      </c>
      <c r="E20" s="184">
        <f>VLOOKUP(C20,'Active 1'!C$21:E$934,3,FALSE)</f>
        <v>-11170.882789230038</v>
      </c>
      <c r="G20" s="47">
        <v>-1717</v>
      </c>
      <c r="H20" s="47">
        <v>-2.3999999999999998E-3</v>
      </c>
      <c r="I20" s="47">
        <v>47763.5069</v>
      </c>
      <c r="J20" s="47" t="s">
        <v>272</v>
      </c>
      <c r="K20" s="47" t="s">
        <v>687</v>
      </c>
      <c r="L20" s="47" t="s">
        <v>690</v>
      </c>
      <c r="O20" s="47" t="s">
        <v>691</v>
      </c>
    </row>
    <row r="21" spans="1:15">
      <c r="A21" s="38" t="str">
        <f t="shared" si="0"/>
        <v>Plewa T</v>
      </c>
      <c r="B21" s="6" t="str">
        <f t="shared" si="1"/>
        <v>I</v>
      </c>
      <c r="C21" s="38">
        <f t="shared" si="2"/>
        <v>47792.348100000003</v>
      </c>
      <c r="D21" s="47" t="str">
        <f t="shared" si="3"/>
        <v>pe</v>
      </c>
      <c r="E21" s="184">
        <f>VLOOKUP(C21,'Active 1'!C$21:E$934,3,FALSE)</f>
        <v>-11102.866064037771</v>
      </c>
      <c r="G21" s="47">
        <v>-1649</v>
      </c>
      <c r="H21" s="47">
        <v>4.7000000000000002E-3</v>
      </c>
      <c r="I21" s="47">
        <v>47792.348100000003</v>
      </c>
      <c r="J21" s="47" t="s">
        <v>272</v>
      </c>
      <c r="K21" s="47" t="s">
        <v>687</v>
      </c>
      <c r="L21" s="47" t="s">
        <v>690</v>
      </c>
      <c r="O21" s="47" t="s">
        <v>691</v>
      </c>
    </row>
    <row r="22" spans="1:15">
      <c r="A22" s="38" t="str">
        <f t="shared" si="0"/>
        <v>Plewa T</v>
      </c>
      <c r="B22" s="6" t="str">
        <f t="shared" si="1"/>
        <v>I</v>
      </c>
      <c r="C22" s="38">
        <f t="shared" si="2"/>
        <v>47820.333500000001</v>
      </c>
      <c r="D22" s="47" t="str">
        <f t="shared" si="3"/>
        <v>pe</v>
      </c>
      <c r="E22" s="184">
        <f>VLOOKUP(C22,'Active 1'!C$21:E$934,3,FALSE)</f>
        <v>-11036.867587511295</v>
      </c>
      <c r="G22" s="47">
        <v>-1583</v>
      </c>
      <c r="H22" s="47">
        <v>4.1999999999999997E-3</v>
      </c>
      <c r="I22" s="47">
        <v>47820.333500000001</v>
      </c>
      <c r="J22" s="47" t="s">
        <v>272</v>
      </c>
      <c r="K22" s="47" t="s">
        <v>687</v>
      </c>
      <c r="L22" s="47" t="s">
        <v>690</v>
      </c>
      <c r="O22" s="47" t="s">
        <v>691</v>
      </c>
    </row>
    <row r="23" spans="1:15">
      <c r="A23" s="38" t="str">
        <f t="shared" si="0"/>
        <v>Wunder Edgar</v>
      </c>
      <c r="B23" s="6" t="str">
        <f t="shared" si="1"/>
        <v>I</v>
      </c>
      <c r="C23" s="38">
        <f t="shared" si="2"/>
        <v>48467.395600000003</v>
      </c>
      <c r="D23" s="47" t="str">
        <f t="shared" si="3"/>
        <v>V</v>
      </c>
      <c r="E23" s="184">
        <f>VLOOKUP(C23,'Active 1'!C$21:E$934,3,FALSE)</f>
        <v>-9510.8892981881017</v>
      </c>
      <c r="G23" s="47">
        <v>-57</v>
      </c>
      <c r="H23" s="47">
        <v>-2.7000000000000001E-3</v>
      </c>
      <c r="I23" s="47">
        <v>48467.395600000003</v>
      </c>
      <c r="J23" s="47" t="s">
        <v>272</v>
      </c>
      <c r="K23" s="47" t="s">
        <v>148</v>
      </c>
      <c r="L23" s="47" t="s">
        <v>692</v>
      </c>
      <c r="N23" s="47" t="s">
        <v>693</v>
      </c>
    </row>
    <row r="24" spans="1:15">
      <c r="A24" s="38" t="str">
        <f t="shared" si="0"/>
        <v>Agerer Franz</v>
      </c>
      <c r="B24" s="6" t="str">
        <f t="shared" si="1"/>
        <v>I</v>
      </c>
      <c r="C24" s="38">
        <f t="shared" si="2"/>
        <v>48475.449200000003</v>
      </c>
      <c r="D24" s="47" t="str">
        <f t="shared" si="3"/>
        <v>V</v>
      </c>
      <c r="E24" s="184">
        <f>VLOOKUP(C24,'Active 1'!C$21:E$934,3,FALSE)</f>
        <v>-9491.8963472010291</v>
      </c>
      <c r="G24" s="47">
        <v>-38</v>
      </c>
      <c r="H24" s="47">
        <v>-5.7000000000000002E-3</v>
      </c>
      <c r="I24" s="47">
        <v>48475.449200000003</v>
      </c>
      <c r="J24" s="47" t="s">
        <v>272</v>
      </c>
      <c r="K24" s="47" t="s">
        <v>148</v>
      </c>
      <c r="L24" s="47" t="s">
        <v>694</v>
      </c>
      <c r="N24" s="47" t="s">
        <v>695</v>
      </c>
    </row>
    <row r="25" spans="1:15">
      <c r="A25" s="38" t="str">
        <f t="shared" si="0"/>
        <v>Agerer Franz</v>
      </c>
      <c r="B25" s="6" t="str">
        <f t="shared" si="1"/>
        <v>I</v>
      </c>
      <c r="C25" s="38">
        <f t="shared" si="2"/>
        <v>48475.450400000002</v>
      </c>
      <c r="D25" s="47" t="str">
        <f t="shared" si="3"/>
        <v>B</v>
      </c>
      <c r="E25" s="184">
        <f>VLOOKUP(C25,'Active 1'!C$21:E$934,3,FALSE)</f>
        <v>-9491.8935172192632</v>
      </c>
      <c r="G25" s="47">
        <v>-38</v>
      </c>
      <c r="H25" s="47">
        <v>-4.4999999999999997E-3</v>
      </c>
      <c r="I25" s="47">
        <v>48475.450400000002</v>
      </c>
      <c r="J25" s="47" t="s">
        <v>272</v>
      </c>
      <c r="K25" s="47" t="s">
        <v>85</v>
      </c>
      <c r="L25" s="47" t="s">
        <v>694</v>
      </c>
      <c r="N25" s="47" t="s">
        <v>695</v>
      </c>
    </row>
    <row r="26" spans="1:15">
      <c r="A26" s="38" t="str">
        <f t="shared" si="0"/>
        <v>Agerer Franz</v>
      </c>
      <c r="B26" s="6" t="str">
        <f t="shared" si="1"/>
        <v>II</v>
      </c>
      <c r="C26" s="38">
        <f t="shared" si="2"/>
        <v>48488.382299999997</v>
      </c>
      <c r="D26" s="47" t="str">
        <f t="shared" si="3"/>
        <v>B</v>
      </c>
      <c r="E26" s="184">
        <f>VLOOKUP(C26,'Active 1'!C$21:E$934,3,FALSE)</f>
        <v>-9461.3959828408897</v>
      </c>
      <c r="G26" s="47">
        <v>-8</v>
      </c>
      <c r="H26" s="47">
        <v>-5.4999999999999997E-3</v>
      </c>
      <c r="I26" s="47">
        <v>48488.382299999997</v>
      </c>
      <c r="J26" s="47" t="s">
        <v>686</v>
      </c>
      <c r="K26" s="47" t="s">
        <v>85</v>
      </c>
      <c r="L26" s="47" t="s">
        <v>694</v>
      </c>
      <c r="N26" s="47" t="s">
        <v>695</v>
      </c>
    </row>
    <row r="27" spans="1:15">
      <c r="A27" s="38" t="str">
        <f t="shared" si="0"/>
        <v>Agerer Franz</v>
      </c>
      <c r="B27" s="6" t="str">
        <f t="shared" si="1"/>
        <v>II</v>
      </c>
      <c r="C27" s="38">
        <f t="shared" si="2"/>
        <v>48488.384700000002</v>
      </c>
      <c r="D27" s="47" t="str">
        <f t="shared" si="3"/>
        <v>V</v>
      </c>
      <c r="E27" s="184">
        <f>VLOOKUP(C27,'Active 1'!C$21:E$934,3,FALSE)</f>
        <v>-9461.3903228773379</v>
      </c>
      <c r="G27" s="47">
        <v>-8</v>
      </c>
      <c r="H27" s="47">
        <v>-3.0999999999999999E-3</v>
      </c>
      <c r="I27" s="47">
        <v>48488.384700000002</v>
      </c>
      <c r="J27" s="47" t="s">
        <v>686</v>
      </c>
      <c r="K27" s="47" t="s">
        <v>148</v>
      </c>
      <c r="L27" s="47" t="s">
        <v>694</v>
      </c>
      <c r="N27" s="47" t="s">
        <v>695</v>
      </c>
    </row>
    <row r="28" spans="1:15">
      <c r="A28" s="38" t="str">
        <f t="shared" si="0"/>
        <v>Agerer Franz</v>
      </c>
      <c r="B28" s="6" t="str">
        <f t="shared" si="1"/>
        <v>I</v>
      </c>
      <c r="C28" s="38">
        <f t="shared" si="2"/>
        <v>48491.563199999997</v>
      </c>
      <c r="D28" s="47" t="str">
        <f t="shared" si="3"/>
        <v>V</v>
      </c>
      <c r="E28" s="184">
        <f>VLOOKUP(C28,'Active 1'!C$21:E$934,3,FALSE)</f>
        <v>-9453.8944086635311</v>
      </c>
      <c r="G28" s="47">
        <v>0</v>
      </c>
      <c r="H28" s="47">
        <v>-4.7999999999999996E-3</v>
      </c>
      <c r="I28" s="47">
        <v>48491.563199999997</v>
      </c>
      <c r="J28" s="47" t="s">
        <v>272</v>
      </c>
      <c r="K28" s="47" t="s">
        <v>148</v>
      </c>
      <c r="L28" s="47" t="s">
        <v>694</v>
      </c>
      <c r="N28" s="47" t="s">
        <v>695</v>
      </c>
    </row>
    <row r="29" spans="1:15">
      <c r="A29" s="38" t="str">
        <f t="shared" si="0"/>
        <v>Agerer Franz</v>
      </c>
      <c r="B29" s="6" t="str">
        <f t="shared" si="1"/>
        <v>I</v>
      </c>
      <c r="C29" s="38">
        <f t="shared" si="2"/>
        <v>48491.563499999997</v>
      </c>
      <c r="D29" s="47" t="str">
        <f t="shared" si="3"/>
        <v>B</v>
      </c>
      <c r="E29" s="184">
        <f>VLOOKUP(C29,'Active 1'!C$21:E$934,3,FALSE)</f>
        <v>-9453.89370116809</v>
      </c>
      <c r="G29" s="47">
        <v>0</v>
      </c>
      <c r="H29" s="47">
        <v>-4.4999999999999997E-3</v>
      </c>
      <c r="I29" s="47">
        <v>48491.563499999997</v>
      </c>
      <c r="J29" s="47" t="s">
        <v>272</v>
      </c>
      <c r="K29" s="47" t="s">
        <v>85</v>
      </c>
      <c r="L29" s="47" t="s">
        <v>694</v>
      </c>
      <c r="N29" s="47" t="s">
        <v>695</v>
      </c>
    </row>
    <row r="30" spans="1:15">
      <c r="A30" s="38" t="str">
        <f t="shared" si="0"/>
        <v>Wunder Edgar</v>
      </c>
      <c r="B30" s="6" t="str">
        <f t="shared" si="1"/>
        <v>II</v>
      </c>
      <c r="C30" s="38">
        <f t="shared" si="2"/>
        <v>48502.372900000002</v>
      </c>
      <c r="D30" s="47" t="str">
        <f t="shared" si="3"/>
        <v>V</v>
      </c>
      <c r="E30" s="184">
        <f>VLOOKUP(C30,'Active 1'!C$21:E$934,3,FALSE)</f>
        <v>-9428.401697045736</v>
      </c>
      <c r="G30" s="47">
        <v>25</v>
      </c>
      <c r="H30" s="47">
        <v>-7.7999999999999996E-3</v>
      </c>
      <c r="I30" s="47">
        <v>48502.372900000002</v>
      </c>
      <c r="J30" s="47" t="s">
        <v>686</v>
      </c>
      <c r="K30" s="47" t="s">
        <v>148</v>
      </c>
      <c r="L30" s="47" t="s">
        <v>692</v>
      </c>
      <c r="N30" s="47" t="s">
        <v>693</v>
      </c>
    </row>
    <row r="31" spans="1:15">
      <c r="A31" s="38" t="str">
        <f t="shared" si="0"/>
        <v>Wunder Edgar</v>
      </c>
      <c r="B31" s="6" t="str">
        <f t="shared" si="1"/>
        <v>I</v>
      </c>
      <c r="C31" s="38">
        <f t="shared" si="2"/>
        <v>48624.281900000002</v>
      </c>
      <c r="D31" s="47" t="str">
        <f t="shared" si="3"/>
        <v>V</v>
      </c>
      <c r="E31" s="184">
        <f>VLOOKUP(C31,'Active 1'!C$21:E$934,3,FALSE)</f>
        <v>-9140.9014906929006</v>
      </c>
      <c r="G31" s="47">
        <v>313</v>
      </c>
      <c r="H31" s="47">
        <v>-7.3000000000000001E-3</v>
      </c>
      <c r="I31" s="47">
        <v>48624.281900000002</v>
      </c>
      <c r="J31" s="47" t="s">
        <v>272</v>
      </c>
      <c r="K31" s="47" t="s">
        <v>148</v>
      </c>
      <c r="L31" s="47" t="s">
        <v>692</v>
      </c>
      <c r="N31" s="47" t="s">
        <v>693</v>
      </c>
    </row>
    <row r="32" spans="1:15">
      <c r="A32" s="38" t="str">
        <f t="shared" si="0"/>
        <v>Agerer Franz</v>
      </c>
      <c r="B32" s="6" t="str">
        <f t="shared" si="1"/>
        <v>II</v>
      </c>
      <c r="C32" s="38">
        <f t="shared" si="2"/>
        <v>48909.442000000003</v>
      </c>
      <c r="D32" s="47" t="str">
        <f t="shared" si="3"/>
        <v>VB</v>
      </c>
      <c r="E32" s="184">
        <f>VLOOKUP(C32,'Active 1'!C$21:E$934,3,FALSE)</f>
        <v>-8468.4032535357092</v>
      </c>
      <c r="G32" s="47">
        <v>985</v>
      </c>
      <c r="H32" s="47">
        <v>-7.1000000000000004E-3</v>
      </c>
      <c r="I32" s="47">
        <v>48909.442000000003</v>
      </c>
      <c r="J32" s="47" t="s">
        <v>686</v>
      </c>
      <c r="K32" s="47" t="s">
        <v>696</v>
      </c>
      <c r="L32" s="47" t="s">
        <v>694</v>
      </c>
      <c r="N32" s="47" t="s">
        <v>693</v>
      </c>
    </row>
    <row r="33" spans="1:14">
      <c r="A33" s="38" t="str">
        <f t="shared" si="0"/>
        <v>Agerer Franz</v>
      </c>
      <c r="B33" s="6" t="str">
        <f t="shared" si="1"/>
        <v>II</v>
      </c>
      <c r="C33" s="38">
        <f t="shared" si="2"/>
        <v>49132.478900000002</v>
      </c>
      <c r="D33" s="47" t="str">
        <f t="shared" si="3"/>
        <v>B</v>
      </c>
      <c r="E33" s="184">
        <f>VLOOKUP(C33,'Active 1'!C$21:E$934,3,FALSE)</f>
        <v>-7942.4112859673014</v>
      </c>
      <c r="G33" s="47">
        <v>1511</v>
      </c>
      <c r="H33" s="47">
        <v>-9.7000000000000003E-3</v>
      </c>
      <c r="I33" s="47">
        <v>49132.478900000002</v>
      </c>
      <c r="J33" s="47" t="s">
        <v>686</v>
      </c>
      <c r="K33" s="47" t="s">
        <v>85</v>
      </c>
      <c r="L33" s="47" t="s">
        <v>694</v>
      </c>
      <c r="N33" s="47" t="s">
        <v>697</v>
      </c>
    </row>
    <row r="34" spans="1:14">
      <c r="A34" s="38" t="str">
        <f t="shared" si="0"/>
        <v>Agerer Franz</v>
      </c>
      <c r="B34" s="6" t="str">
        <f t="shared" si="1"/>
        <v>II</v>
      </c>
      <c r="C34" s="38">
        <f t="shared" si="2"/>
        <v>49132.479299999999</v>
      </c>
      <c r="D34" s="47" t="str">
        <f t="shared" si="3"/>
        <v>V</v>
      </c>
      <c r="E34" s="184">
        <f>VLOOKUP(C34,'Active 1'!C$21:E$934,3,FALSE)</f>
        <v>-7942.4103426400516</v>
      </c>
      <c r="G34" s="47">
        <v>1511</v>
      </c>
      <c r="H34" s="47">
        <v>-9.2999999999999992E-3</v>
      </c>
      <c r="I34" s="47">
        <v>49132.479299999999</v>
      </c>
      <c r="J34" s="47" t="s">
        <v>686</v>
      </c>
      <c r="K34" s="47" t="s">
        <v>148</v>
      </c>
      <c r="L34" s="47" t="s">
        <v>694</v>
      </c>
      <c r="N34" s="47" t="s">
        <v>697</v>
      </c>
    </row>
    <row r="35" spans="1:14">
      <c r="A35" s="38" t="str">
        <f t="shared" si="0"/>
        <v>Agerer Franz</v>
      </c>
      <c r="B35" s="6" t="str">
        <f t="shared" si="1"/>
        <v>II</v>
      </c>
      <c r="C35" s="38">
        <f t="shared" si="2"/>
        <v>49416.570699999997</v>
      </c>
      <c r="D35" s="47" t="str">
        <f t="shared" si="3"/>
        <v>V</v>
      </c>
      <c r="E35" s="184">
        <f>VLOOKUP(C35,'Active 1'!C$21:E$934,3,FALSE)</f>
        <v>-7272.4324400810465</v>
      </c>
      <c r="G35" s="47">
        <v>2181</v>
      </c>
      <c r="H35" s="47">
        <v>-1.7600000000000001E-2</v>
      </c>
      <c r="I35" s="47">
        <v>49416.570699999997</v>
      </c>
      <c r="J35" s="47" t="s">
        <v>686</v>
      </c>
      <c r="K35" s="47" t="s">
        <v>148</v>
      </c>
      <c r="L35" s="47" t="s">
        <v>694</v>
      </c>
      <c r="N35" s="47" t="s">
        <v>698</v>
      </c>
    </row>
    <row r="36" spans="1:14">
      <c r="A36" s="38" t="str">
        <f t="shared" si="0"/>
        <v>Agerer Franz</v>
      </c>
      <c r="B36" s="6" t="str">
        <f t="shared" si="1"/>
        <v>I</v>
      </c>
      <c r="C36" s="38">
        <f t="shared" si="2"/>
        <v>49465.548999999999</v>
      </c>
      <c r="D36" s="47" t="str">
        <f t="shared" si="3"/>
        <v>B</v>
      </c>
      <c r="E36" s="184">
        <f>VLOOKUP(C36,'Active 1'!C$21:E$934,3,FALSE)</f>
        <v>-7156.9260266348538</v>
      </c>
      <c r="G36" s="47">
        <v>2297</v>
      </c>
      <c r="H36" s="47">
        <v>-1.4800000000000001E-2</v>
      </c>
      <c r="I36" s="47">
        <v>49465.548999999999</v>
      </c>
      <c r="J36" s="47" t="s">
        <v>272</v>
      </c>
      <c r="K36" s="47" t="s">
        <v>85</v>
      </c>
      <c r="L36" s="47" t="s">
        <v>694</v>
      </c>
      <c r="N36" s="47" t="s">
        <v>699</v>
      </c>
    </row>
    <row r="37" spans="1:14">
      <c r="A37" s="38" t="str">
        <f t="shared" si="0"/>
        <v>Agerer Franz</v>
      </c>
      <c r="B37" s="6" t="str">
        <f t="shared" si="1"/>
        <v>I</v>
      </c>
      <c r="C37" s="38">
        <f t="shared" si="2"/>
        <v>49465.55</v>
      </c>
      <c r="D37" s="47" t="str">
        <f t="shared" si="3"/>
        <v>V</v>
      </c>
      <c r="E37" s="184">
        <f>VLOOKUP(C37,'Active 1'!C$21:E$934,3,FALSE)</f>
        <v>-7156.9236683167028</v>
      </c>
      <c r="G37" s="47">
        <v>2297</v>
      </c>
      <c r="H37" s="47">
        <v>-1.38E-2</v>
      </c>
      <c r="I37" s="47">
        <v>49465.55</v>
      </c>
      <c r="J37" s="47" t="s">
        <v>272</v>
      </c>
      <c r="K37" s="47" t="s">
        <v>148</v>
      </c>
      <c r="L37" s="47" t="s">
        <v>694</v>
      </c>
      <c r="N37" s="47" t="s">
        <v>699</v>
      </c>
    </row>
    <row r="38" spans="1:14">
      <c r="A38" s="38" t="str">
        <f t="shared" si="0"/>
        <v>Agerer Franz</v>
      </c>
      <c r="B38" s="6" t="str">
        <f t="shared" si="1"/>
        <v>I</v>
      </c>
      <c r="C38" s="38">
        <f t="shared" si="2"/>
        <v>49580.459499999997</v>
      </c>
      <c r="D38" s="47" t="str">
        <f t="shared" si="3"/>
        <v>B</v>
      </c>
      <c r="E38" s="184">
        <f>VLOOKUP(C38,'Active 1'!C$21:E$934,3,FALSE)</f>
        <v>-6885.9305097976458</v>
      </c>
      <c r="G38" s="47">
        <v>2568</v>
      </c>
      <c r="H38" s="47">
        <v>-1.6299999999999999E-2</v>
      </c>
      <c r="I38" s="47">
        <v>49580.459499999997</v>
      </c>
      <c r="J38" s="47" t="s">
        <v>272</v>
      </c>
      <c r="K38" s="47" t="s">
        <v>85</v>
      </c>
      <c r="L38" s="47" t="s">
        <v>694</v>
      </c>
      <c r="N38" s="47" t="s">
        <v>699</v>
      </c>
    </row>
    <row r="39" spans="1:14">
      <c r="A39" s="38" t="str">
        <f t="shared" si="0"/>
        <v>Agerer Franz</v>
      </c>
      <c r="B39" s="6" t="str">
        <f t="shared" si="1"/>
        <v>I</v>
      </c>
      <c r="C39" s="38">
        <f t="shared" si="2"/>
        <v>49580.460599999999</v>
      </c>
      <c r="D39" s="47" t="str">
        <f t="shared" si="3"/>
        <v>V</v>
      </c>
      <c r="E39" s="184">
        <f>VLOOKUP(C39,'Active 1'!C$21:E$934,3,FALSE)</f>
        <v>-6885.9279156476869</v>
      </c>
      <c r="G39" s="47">
        <v>2568</v>
      </c>
      <c r="H39" s="47">
        <v>-1.52E-2</v>
      </c>
      <c r="I39" s="47">
        <v>49580.460599999999</v>
      </c>
      <c r="J39" s="47" t="s">
        <v>272</v>
      </c>
      <c r="K39" s="47" t="s">
        <v>148</v>
      </c>
      <c r="L39" s="47" t="s">
        <v>694</v>
      </c>
      <c r="N39" s="47" t="s">
        <v>699</v>
      </c>
    </row>
    <row r="40" spans="1:14">
      <c r="A40" s="38" t="str">
        <f t="shared" si="0"/>
        <v>Agerer Franz</v>
      </c>
      <c r="B40" s="6" t="str">
        <f t="shared" si="1"/>
        <v>I</v>
      </c>
      <c r="C40" s="38">
        <f t="shared" si="2"/>
        <v>49763.6371</v>
      </c>
      <c r="D40" s="47" t="str">
        <f t="shared" si="3"/>
        <v>B</v>
      </c>
      <c r="E40" s="184">
        <f>VLOOKUP(C40,'Active 1'!C$21:E$934,3,FALSE)</f>
        <v>-6453.939452540033</v>
      </c>
      <c r="G40" s="47">
        <v>3000</v>
      </c>
      <c r="H40" s="47">
        <v>-1.9400000000000001E-2</v>
      </c>
      <c r="I40" s="47">
        <v>49763.6371</v>
      </c>
      <c r="J40" s="47" t="s">
        <v>272</v>
      </c>
      <c r="K40" s="47" t="s">
        <v>85</v>
      </c>
      <c r="L40" s="47" t="s">
        <v>694</v>
      </c>
      <c r="N40" s="47" t="s">
        <v>700</v>
      </c>
    </row>
    <row r="41" spans="1:14">
      <c r="A41" s="38" t="str">
        <f t="shared" si="0"/>
        <v>Agerer Franz</v>
      </c>
      <c r="B41" s="6" t="str">
        <f t="shared" si="1"/>
        <v>I</v>
      </c>
      <c r="C41" s="38">
        <f t="shared" si="2"/>
        <v>49763.637900000002</v>
      </c>
      <c r="D41" s="47" t="str">
        <f t="shared" si="3"/>
        <v>V</v>
      </c>
      <c r="E41" s="184">
        <f>VLOOKUP(C41,'Active 1'!C$21:E$934,3,FALSE)</f>
        <v>-6453.9375658855161</v>
      </c>
      <c r="G41" s="47">
        <v>3000</v>
      </c>
      <c r="H41" s="47">
        <v>-1.8599999999999998E-2</v>
      </c>
      <c r="I41" s="47">
        <v>49763.637900000002</v>
      </c>
      <c r="J41" s="47" t="s">
        <v>272</v>
      </c>
      <c r="K41" s="47" t="s">
        <v>148</v>
      </c>
      <c r="L41" s="47" t="s">
        <v>694</v>
      </c>
      <c r="N41" s="47" t="s">
        <v>700</v>
      </c>
    </row>
    <row r="42" spans="1:14">
      <c r="A42" s="38" t="str">
        <f t="shared" si="0"/>
        <v>Molik Petr</v>
      </c>
      <c r="B42" s="6" t="str">
        <f t="shared" si="1"/>
        <v>II</v>
      </c>
      <c r="C42" s="38">
        <f t="shared" si="2"/>
        <v>49995.375999999997</v>
      </c>
      <c r="D42" s="47" t="str">
        <f t="shared" si="3"/>
        <v>vis</v>
      </c>
      <c r="E42" s="184">
        <f>VLOOKUP(C42,'Active 1'!C$21:E$934,3,FALSE)</f>
        <v>-5907.4254005013927</v>
      </c>
      <c r="G42" s="47">
        <v>3546</v>
      </c>
      <c r="H42" s="47">
        <v>-1.26E-2</v>
      </c>
      <c r="I42" s="47">
        <v>49995.375999999997</v>
      </c>
      <c r="J42" s="47" t="s">
        <v>686</v>
      </c>
      <c r="K42" s="47" t="s">
        <v>159</v>
      </c>
      <c r="L42" s="47" t="s">
        <v>701</v>
      </c>
      <c r="N42" s="47" t="s">
        <v>702</v>
      </c>
    </row>
    <row r="43" spans="1:14">
      <c r="A43" s="38" t="str">
        <f t="shared" ref="A43:A74" si="4">L43</f>
        <v>Molik Petr</v>
      </c>
      <c r="B43" s="6" t="str">
        <f t="shared" ref="B43:B74" si="5">IF(J43="s","II","I")</f>
        <v>I</v>
      </c>
      <c r="C43" s="38">
        <f t="shared" ref="C43:C74" si="6">I43</f>
        <v>49999.404999999999</v>
      </c>
      <c r="D43" s="47" t="str">
        <f t="shared" ref="D43:D74" si="7">K43</f>
        <v>vis</v>
      </c>
      <c r="E43" s="184">
        <f>VLOOKUP(C43,'Active 1'!C$21:E$934,3,FALSE)</f>
        <v>-5897.9237367079386</v>
      </c>
      <c r="G43" s="47">
        <v>3556</v>
      </c>
      <c r="H43" s="47">
        <v>-1.1900000000000001E-2</v>
      </c>
      <c r="I43" s="47">
        <v>49999.404999999999</v>
      </c>
      <c r="J43" s="47" t="s">
        <v>272</v>
      </c>
      <c r="K43" s="47" t="s">
        <v>159</v>
      </c>
      <c r="L43" s="47" t="s">
        <v>701</v>
      </c>
      <c r="N43" s="47" t="s">
        <v>702</v>
      </c>
    </row>
    <row r="44" spans="1:14">
      <c r="A44" s="38" t="str">
        <f t="shared" si="4"/>
        <v>Molik Petr</v>
      </c>
      <c r="B44" s="6" t="str">
        <f t="shared" si="5"/>
        <v>I</v>
      </c>
      <c r="C44" s="38">
        <f t="shared" si="6"/>
        <v>50180.457000000002</v>
      </c>
      <c r="D44" s="47" t="str">
        <f t="shared" si="7"/>
        <v>vis</v>
      </c>
      <c r="E44" s="184">
        <f>VLOOKUP(C44,'Active 1'!C$21:E$934,3,FALSE)</f>
        <v>-5470.9455204926071</v>
      </c>
      <c r="G44" s="47">
        <v>3983</v>
      </c>
      <c r="H44" s="47">
        <v>-2.0500000000000001E-2</v>
      </c>
      <c r="I44" s="47">
        <v>50180.457000000002</v>
      </c>
      <c r="J44" s="47" t="s">
        <v>272</v>
      </c>
      <c r="K44" s="47" t="s">
        <v>159</v>
      </c>
      <c r="L44" s="47" t="s">
        <v>701</v>
      </c>
      <c r="N44" s="47" t="s">
        <v>702</v>
      </c>
    </row>
    <row r="45" spans="1:14">
      <c r="A45" s="38" t="str">
        <f t="shared" si="4"/>
        <v>Molik Petr</v>
      </c>
      <c r="B45" s="6" t="str">
        <f t="shared" si="5"/>
        <v>II</v>
      </c>
      <c r="C45" s="38">
        <f t="shared" si="6"/>
        <v>50189.572999999997</v>
      </c>
      <c r="D45" s="47" t="str">
        <f t="shared" si="7"/>
        <v>vis</v>
      </c>
      <c r="E45" s="184">
        <f>VLOOKUP(C45,'Active 1'!C$21:E$934,3,FALSE)</f>
        <v>-5449.4470923116614</v>
      </c>
      <c r="G45" s="47">
        <v>4004</v>
      </c>
      <c r="H45" s="47">
        <v>-2.1100000000000001E-2</v>
      </c>
      <c r="I45" s="47">
        <v>50189.572999999997</v>
      </c>
      <c r="J45" s="47" t="s">
        <v>686</v>
      </c>
      <c r="K45" s="47" t="s">
        <v>159</v>
      </c>
      <c r="L45" s="47" t="s">
        <v>701</v>
      </c>
      <c r="N45" s="47" t="s">
        <v>703</v>
      </c>
    </row>
    <row r="46" spans="1:14">
      <c r="A46" s="38" t="str">
        <f t="shared" si="4"/>
        <v>Molik Petr</v>
      </c>
      <c r="B46" s="6" t="str">
        <f t="shared" si="5"/>
        <v>II</v>
      </c>
      <c r="C46" s="38">
        <f t="shared" si="6"/>
        <v>50195.504999999997</v>
      </c>
      <c r="D46" s="47" t="str">
        <f t="shared" si="7"/>
        <v>vis</v>
      </c>
      <c r="E46" s="184">
        <f>VLOOKUP(C46,'Active 1'!C$21:E$934,3,FALSE)</f>
        <v>-5435.4575490943007</v>
      </c>
      <c r="G46" s="47">
        <v>4018</v>
      </c>
      <c r="H46" s="47">
        <v>-2.5499999999999998E-2</v>
      </c>
      <c r="I46" s="47">
        <v>50195.504999999997</v>
      </c>
      <c r="J46" s="47" t="s">
        <v>686</v>
      </c>
      <c r="K46" s="47" t="s">
        <v>159</v>
      </c>
      <c r="L46" s="47" t="s">
        <v>701</v>
      </c>
      <c r="N46" s="47" t="s">
        <v>702</v>
      </c>
    </row>
    <row r="47" spans="1:14">
      <c r="A47" s="38" t="str">
        <f t="shared" si="4"/>
        <v>Agerer Franz</v>
      </c>
      <c r="B47" s="6" t="str">
        <f t="shared" si="5"/>
        <v>II</v>
      </c>
      <c r="C47" s="38">
        <f t="shared" si="6"/>
        <v>50301.517999999996</v>
      </c>
      <c r="D47" s="47" t="str">
        <f t="shared" si="7"/>
        <v>V</v>
      </c>
      <c r="E47" s="184">
        <f>VLOOKUP(C47,'Active 1'!C$21:E$934,3,FALSE)</f>
        <v>-5185.4451679240583</v>
      </c>
      <c r="G47" s="47">
        <v>4268</v>
      </c>
      <c r="H47" s="47">
        <v>-1.9900000000000001E-2</v>
      </c>
      <c r="I47" s="47">
        <v>50301.517999999996</v>
      </c>
      <c r="J47" s="47" t="s">
        <v>686</v>
      </c>
      <c r="K47" s="47" t="s">
        <v>148</v>
      </c>
      <c r="L47" s="47" t="s">
        <v>694</v>
      </c>
      <c r="N47" s="47" t="s">
        <v>704</v>
      </c>
    </row>
    <row r="48" spans="1:14">
      <c r="A48" s="38" t="str">
        <f t="shared" si="4"/>
        <v>Agerer Franz</v>
      </c>
      <c r="B48" s="6" t="str">
        <f t="shared" si="5"/>
        <v>II</v>
      </c>
      <c r="C48" s="38">
        <f t="shared" si="6"/>
        <v>50301.519399999997</v>
      </c>
      <c r="D48" s="47" t="str">
        <f t="shared" si="7"/>
        <v>B</v>
      </c>
      <c r="E48" s="184">
        <f>VLOOKUP(C48,'Active 1'!C$21:E$934,3,FALSE)</f>
        <v>-5185.4418662786575</v>
      </c>
      <c r="G48" s="47">
        <v>4268</v>
      </c>
      <c r="H48" s="47">
        <v>-1.8499999999999999E-2</v>
      </c>
      <c r="I48" s="47">
        <v>50301.519399999997</v>
      </c>
      <c r="J48" s="47" t="s">
        <v>686</v>
      </c>
      <c r="K48" s="47" t="s">
        <v>85</v>
      </c>
      <c r="L48" s="47" t="s">
        <v>694</v>
      </c>
      <c r="N48" s="47" t="s">
        <v>704</v>
      </c>
    </row>
    <row r="49" spans="1:14">
      <c r="A49" s="38" t="str">
        <f t="shared" si="4"/>
        <v>Agerer Franz</v>
      </c>
      <c r="B49" s="6" t="str">
        <f t="shared" si="5"/>
        <v>I</v>
      </c>
      <c r="C49" s="38">
        <f t="shared" si="6"/>
        <v>50571.409500000002</v>
      </c>
      <c r="D49" s="47" t="str">
        <f t="shared" si="7"/>
        <v>ccd</v>
      </c>
      <c r="E49" s="184">
        <f>VLOOKUP(C49,'Active 1'!C$21:E$934,3,FALSE)</f>
        <v>-4548.9551471472632</v>
      </c>
      <c r="G49" s="47">
        <v>4905</v>
      </c>
      <c r="H49" s="47">
        <v>-2.3199999999999998E-2</v>
      </c>
      <c r="I49" s="47">
        <v>50571.409500000002</v>
      </c>
      <c r="J49" s="47" t="s">
        <v>272</v>
      </c>
      <c r="K49" s="47" t="s">
        <v>705</v>
      </c>
      <c r="L49" s="47" t="s">
        <v>694</v>
      </c>
      <c r="N49" s="47" t="s">
        <v>706</v>
      </c>
    </row>
    <row r="50" spans="1:14">
      <c r="A50" s="38" t="str">
        <f t="shared" si="4"/>
        <v>Agerer Franz</v>
      </c>
      <c r="B50" s="6" t="str">
        <f t="shared" si="5"/>
        <v>II</v>
      </c>
      <c r="C50" s="38">
        <f t="shared" si="6"/>
        <v>51331.481</v>
      </c>
      <c r="D50" s="47" t="str">
        <f t="shared" si="7"/>
        <v>BV</v>
      </c>
      <c r="E50" s="184">
        <f>VLOOKUP(C50,'Active 1'!C$21:E$934,3,FALSE)</f>
        <v>-2756.4647396063092</v>
      </c>
      <c r="G50" s="47">
        <v>6697</v>
      </c>
      <c r="H50" s="47">
        <v>-2.46E-2</v>
      </c>
      <c r="I50" s="47">
        <v>51331.481</v>
      </c>
      <c r="J50" s="47" t="s">
        <v>686</v>
      </c>
      <c r="K50" s="47" t="s">
        <v>709</v>
      </c>
      <c r="L50" s="47" t="s">
        <v>694</v>
      </c>
      <c r="N50" s="47" t="s">
        <v>710</v>
      </c>
    </row>
    <row r="51" spans="1:14">
      <c r="A51" s="38" t="str">
        <f t="shared" si="4"/>
        <v>Agerer Franz</v>
      </c>
      <c r="B51" s="6" t="str">
        <f t="shared" si="5"/>
        <v>II</v>
      </c>
      <c r="C51" s="38">
        <f t="shared" si="6"/>
        <v>51680.452599999997</v>
      </c>
      <c r="D51" s="47" t="str">
        <f t="shared" si="7"/>
        <v>BV</v>
      </c>
      <c r="E51" s="184">
        <f>VLOOKUP(C51,'Active 1'!C$21:E$934,3,FALSE)</f>
        <v>-1933.4786843414886</v>
      </c>
      <c r="G51" s="47">
        <v>7520</v>
      </c>
      <c r="H51" s="47">
        <v>-2.92E-2</v>
      </c>
      <c r="I51" s="47">
        <v>51680.452599999997</v>
      </c>
      <c r="J51" s="47" t="s">
        <v>686</v>
      </c>
      <c r="K51" s="47" t="s">
        <v>709</v>
      </c>
      <c r="L51" s="47" t="s">
        <v>694</v>
      </c>
      <c r="N51" s="47" t="s">
        <v>711</v>
      </c>
    </row>
    <row r="52" spans="1:14">
      <c r="A52" s="38" t="str">
        <f t="shared" si="4"/>
        <v>Pejcha O</v>
      </c>
      <c r="B52" s="6" t="str">
        <f t="shared" si="5"/>
        <v>II</v>
      </c>
      <c r="C52" s="38">
        <f t="shared" si="6"/>
        <v>51705.458700000003</v>
      </c>
      <c r="D52" s="47" t="str">
        <f t="shared" si="7"/>
        <v>ccdB</v>
      </c>
      <c r="E52" s="184">
        <f>VLOOKUP(C52,'Active 1'!C$21:E$934,3,FALSE)</f>
        <v>-1874.5063450549601</v>
      </c>
      <c r="G52" s="47">
        <v>7579</v>
      </c>
      <c r="H52" s="47">
        <v>-4.0899999999999999E-2</v>
      </c>
      <c r="I52" s="47">
        <v>51705.458700000003</v>
      </c>
      <c r="J52" s="47" t="s">
        <v>686</v>
      </c>
      <c r="K52" s="47" t="s">
        <v>757</v>
      </c>
      <c r="L52" s="47" t="s">
        <v>758</v>
      </c>
      <c r="N52" s="47" t="s">
        <v>759</v>
      </c>
    </row>
    <row r="53" spans="1:14">
      <c r="A53" s="38" t="str">
        <f t="shared" si="4"/>
        <v>Pejcha O</v>
      </c>
      <c r="B53" s="6" t="str">
        <f t="shared" si="5"/>
        <v>II</v>
      </c>
      <c r="C53" s="38">
        <f t="shared" si="6"/>
        <v>51705.4594</v>
      </c>
      <c r="D53" s="47" t="str">
        <f t="shared" si="7"/>
        <v>ccdV</v>
      </c>
      <c r="E53" s="184">
        <f>VLOOKUP(C53,'Active 1'!C$21:E$934,3,FALSE)</f>
        <v>-1874.5046942322681</v>
      </c>
      <c r="G53" s="47">
        <v>7579</v>
      </c>
      <c r="H53" s="47">
        <v>-4.02E-2</v>
      </c>
      <c r="I53" s="47">
        <v>51705.4594</v>
      </c>
      <c r="J53" s="47" t="s">
        <v>686</v>
      </c>
      <c r="K53" s="47" t="s">
        <v>760</v>
      </c>
      <c r="L53" s="47" t="s">
        <v>758</v>
      </c>
      <c r="N53" s="47" t="s">
        <v>759</v>
      </c>
    </row>
    <row r="54" spans="1:14">
      <c r="A54" s="38" t="str">
        <f t="shared" si="4"/>
        <v>Pribulla Theodor</v>
      </c>
      <c r="B54" s="6" t="str">
        <f t="shared" si="5"/>
        <v>I</v>
      </c>
      <c r="C54" s="38">
        <f t="shared" si="6"/>
        <v>51968.5766</v>
      </c>
      <c r="D54" s="47" t="str">
        <f t="shared" si="7"/>
        <v>B</v>
      </c>
      <c r="E54" s="184">
        <f>VLOOKUP(C54,'Active 1'!C$21:E$934,3,FALSE)</f>
        <v>-1253.9906280437099</v>
      </c>
      <c r="G54" s="47">
        <v>8200</v>
      </c>
      <c r="H54" s="47">
        <v>-3.3300000000000003E-2</v>
      </c>
      <c r="I54" s="47">
        <v>51968.5766</v>
      </c>
      <c r="J54" s="47" t="s">
        <v>272</v>
      </c>
      <c r="K54" s="47" t="s">
        <v>85</v>
      </c>
      <c r="L54" s="47" t="s">
        <v>712</v>
      </c>
      <c r="M54" s="47" t="s">
        <v>713</v>
      </c>
    </row>
    <row r="55" spans="1:14">
      <c r="A55" s="38" t="str">
        <f t="shared" si="4"/>
        <v>Pribulla Theodor</v>
      </c>
      <c r="B55" s="6" t="str">
        <f t="shared" si="5"/>
        <v>I</v>
      </c>
      <c r="C55" s="38">
        <f t="shared" si="6"/>
        <v>51968.5772</v>
      </c>
      <c r="D55" s="47" t="str">
        <f t="shared" si="7"/>
        <v>V</v>
      </c>
      <c r="E55" s="184">
        <f>VLOOKUP(C55,'Active 1'!C$21:E$934,3,FALSE)</f>
        <v>-1253.989213052826</v>
      </c>
      <c r="G55" s="47">
        <v>8200</v>
      </c>
      <c r="H55" s="47">
        <v>-3.27E-2</v>
      </c>
      <c r="I55" s="47">
        <v>51968.5772</v>
      </c>
      <c r="J55" s="47" t="s">
        <v>272</v>
      </c>
      <c r="K55" s="47" t="s">
        <v>148</v>
      </c>
      <c r="L55" s="47" t="s">
        <v>712</v>
      </c>
      <c r="M55" s="47" t="s">
        <v>713</v>
      </c>
    </row>
    <row r="56" spans="1:14">
      <c r="A56" s="38" t="str">
        <f t="shared" si="4"/>
        <v>Pribulla Theodor</v>
      </c>
      <c r="B56" s="6" t="str">
        <f t="shared" si="5"/>
        <v>I</v>
      </c>
      <c r="C56" s="38">
        <f t="shared" si="6"/>
        <v>52031.334600000002</v>
      </c>
      <c r="D56" s="47" t="str">
        <f t="shared" si="7"/>
        <v>V</v>
      </c>
      <c r="E56" s="184">
        <f>VLOOKUP(C56,'Active 1'!C$21:E$934,3,FALSE)</f>
        <v>-1105.9872980984896</v>
      </c>
      <c r="G56" s="47">
        <v>8348</v>
      </c>
      <c r="H56" s="47">
        <v>-3.1699999999999999E-2</v>
      </c>
      <c r="I56" s="47">
        <v>52031.334600000002</v>
      </c>
      <c r="J56" s="47" t="s">
        <v>272</v>
      </c>
      <c r="K56" s="47" t="s">
        <v>148</v>
      </c>
      <c r="L56" s="47" t="s">
        <v>712</v>
      </c>
      <c r="M56" s="47" t="s">
        <v>714</v>
      </c>
    </row>
    <row r="57" spans="1:14">
      <c r="A57" s="38" t="str">
        <f t="shared" si="4"/>
        <v>Diethelm Roger</v>
      </c>
      <c r="B57" s="6" t="str">
        <f t="shared" si="5"/>
        <v>I</v>
      </c>
      <c r="C57" s="38">
        <f t="shared" si="6"/>
        <v>52041.504000000001</v>
      </c>
      <c r="D57" s="47" t="str">
        <f t="shared" si="7"/>
        <v>ccd</v>
      </c>
      <c r="E57" s="184">
        <f>VLOOKUP(C57,'Active 1'!C$21:E$934,3,FALSE)</f>
        <v>-1082.0046175869261</v>
      </c>
      <c r="G57" s="47">
        <v>8372</v>
      </c>
      <c r="H57" s="47">
        <v>-3.9E-2</v>
      </c>
      <c r="I57" s="47">
        <v>52041.504000000001</v>
      </c>
      <c r="J57" s="47" t="s">
        <v>272</v>
      </c>
      <c r="K57" s="47" t="s">
        <v>705</v>
      </c>
      <c r="L57" s="47" t="s">
        <v>715</v>
      </c>
      <c r="N57" s="47" t="s">
        <v>716</v>
      </c>
    </row>
    <row r="58" spans="1:14">
      <c r="A58" s="38" t="str">
        <f t="shared" si="4"/>
        <v>Pribulla Theodor</v>
      </c>
      <c r="B58" s="6" t="str">
        <f t="shared" si="5"/>
        <v>I</v>
      </c>
      <c r="C58" s="38">
        <f t="shared" si="6"/>
        <v>52139.460700000003</v>
      </c>
      <c r="D58" s="47" t="str">
        <f t="shared" si="7"/>
        <v>BV</v>
      </c>
      <c r="E58" s="184">
        <f>VLOOKUP(C58,'Active 1'!C$21:E$934,3,FALSE)</f>
        <v>-850.99155486273253</v>
      </c>
      <c r="G58" s="47">
        <v>8603</v>
      </c>
      <c r="H58" s="47">
        <v>-3.3099999999999997E-2</v>
      </c>
      <c r="I58" s="47">
        <v>52139.460700000003</v>
      </c>
      <c r="J58" s="47" t="s">
        <v>272</v>
      </c>
      <c r="K58" s="47" t="s">
        <v>709</v>
      </c>
      <c r="L58" s="47" t="s">
        <v>712</v>
      </c>
      <c r="M58" s="47" t="s">
        <v>714</v>
      </c>
    </row>
    <row r="59" spans="1:14">
      <c r="A59" s="38" t="str">
        <f t="shared" si="4"/>
        <v>Pribulla Theodor</v>
      </c>
      <c r="B59" s="6" t="str">
        <f t="shared" si="5"/>
        <v>II</v>
      </c>
      <c r="C59" s="38">
        <f t="shared" si="6"/>
        <v>52189.282399999996</v>
      </c>
      <c r="D59" s="47" t="str">
        <f t="shared" si="7"/>
        <v>BV</v>
      </c>
      <c r="E59" s="184">
        <f>VLOOKUP(C59,'Active 1'!C$21:E$934,3,FALSE)</f>
        <v>-733.49613589573926</v>
      </c>
      <c r="G59" s="47">
        <v>8720</v>
      </c>
      <c r="H59" s="47">
        <v>-3.4799999999999998E-2</v>
      </c>
      <c r="I59" s="47">
        <v>52189.282399999996</v>
      </c>
      <c r="J59" s="47" t="s">
        <v>686</v>
      </c>
      <c r="K59" s="47" t="s">
        <v>709</v>
      </c>
      <c r="L59" s="47" t="s">
        <v>712</v>
      </c>
      <c r="M59" s="47" t="s">
        <v>714</v>
      </c>
    </row>
    <row r="60" spans="1:14">
      <c r="A60" s="38" t="str">
        <f t="shared" si="4"/>
        <v>Pribulla Theodor</v>
      </c>
      <c r="B60" s="6" t="str">
        <f t="shared" si="5"/>
        <v>II</v>
      </c>
      <c r="C60" s="38">
        <f t="shared" si="6"/>
        <v>52203.275699999998</v>
      </c>
      <c r="D60" s="47" t="str">
        <f t="shared" si="7"/>
        <v>BV</v>
      </c>
      <c r="E60" s="184">
        <f>VLOOKUP(C60,'Active 1'!C$21:E$934,3,FALSE)</f>
        <v>-700.49548264160944</v>
      </c>
      <c r="G60" s="47">
        <v>8753</v>
      </c>
      <c r="H60" s="47">
        <v>-3.4500000000000003E-2</v>
      </c>
      <c r="I60" s="47">
        <v>52203.275699999998</v>
      </c>
      <c r="J60" s="47" t="s">
        <v>686</v>
      </c>
      <c r="K60" s="47" t="s">
        <v>709</v>
      </c>
      <c r="L60" s="47" t="s">
        <v>712</v>
      </c>
      <c r="M60" s="47" t="s">
        <v>714</v>
      </c>
    </row>
    <row r="61" spans="1:14">
      <c r="A61" s="38" t="str">
        <f t="shared" si="4"/>
        <v>Pribulla Theodor</v>
      </c>
      <c r="B61" s="6" t="str">
        <f t="shared" si="5"/>
        <v>I</v>
      </c>
      <c r="C61" s="38">
        <f t="shared" si="6"/>
        <v>52252.251600000003</v>
      </c>
      <c r="D61" s="47" t="str">
        <f t="shared" si="7"/>
        <v>BVR</v>
      </c>
      <c r="E61" s="184">
        <f>VLOOKUP(C61,'Active 1'!C$21:E$934,3,FALSE)</f>
        <v>-584.9947291589516</v>
      </c>
      <c r="G61" s="47">
        <v>8869</v>
      </c>
      <c r="H61" s="47">
        <v>-3.4000000000000002E-2</v>
      </c>
      <c r="I61" s="47">
        <v>52252.251600000003</v>
      </c>
      <c r="J61" s="47" t="s">
        <v>272</v>
      </c>
      <c r="K61" s="47" t="s">
        <v>717</v>
      </c>
      <c r="L61" s="47" t="s">
        <v>712</v>
      </c>
      <c r="M61" s="47" t="s">
        <v>718</v>
      </c>
    </row>
    <row r="62" spans="1:14">
      <c r="A62" s="38" t="str">
        <f t="shared" si="4"/>
        <v>Sarounova Lenka</v>
      </c>
      <c r="B62" s="6" t="str">
        <f t="shared" si="5"/>
        <v>I</v>
      </c>
      <c r="C62" s="38">
        <f t="shared" si="6"/>
        <v>52277.693800000001</v>
      </c>
      <c r="D62" s="47" t="str">
        <f t="shared" si="7"/>
        <v>V</v>
      </c>
      <c r="E62" s="184">
        <f>VLOOKUP(C62,'Active 1'!C$21:E$934,3,FALSE)</f>
        <v>-524.99392733078878</v>
      </c>
      <c r="G62" s="47">
        <v>8929</v>
      </c>
      <c r="H62" s="47">
        <v>-3.3599999999999998E-2</v>
      </c>
      <c r="I62" s="47">
        <v>52277.693800000001</v>
      </c>
      <c r="J62" s="47" t="s">
        <v>272</v>
      </c>
      <c r="K62" s="47" t="s">
        <v>148</v>
      </c>
      <c r="L62" s="47" t="s">
        <v>719</v>
      </c>
      <c r="N62" s="47" t="s">
        <v>720</v>
      </c>
    </row>
    <row r="63" spans="1:14">
      <c r="A63" s="38" t="str">
        <f t="shared" si="4"/>
        <v>Pribulla Theodor</v>
      </c>
      <c r="B63" s="6" t="str">
        <f t="shared" si="5"/>
        <v>II</v>
      </c>
      <c r="C63" s="38">
        <f t="shared" si="6"/>
        <v>52321.579899999997</v>
      </c>
      <c r="D63" s="47" t="str">
        <f t="shared" si="7"/>
        <v>BV</v>
      </c>
      <c r="E63" s="184">
        <f>VLOOKUP(C63,'Active 1'!C$21:E$934,3,FALSE)</f>
        <v>-421.49654152645826</v>
      </c>
      <c r="G63" s="47">
        <v>9032</v>
      </c>
      <c r="H63" s="47">
        <v>-3.4500000000000003E-2</v>
      </c>
      <c r="I63" s="47">
        <v>52321.579899999997</v>
      </c>
      <c r="J63" s="47" t="s">
        <v>686</v>
      </c>
      <c r="K63" s="47" t="s">
        <v>709</v>
      </c>
      <c r="L63" s="47" t="s">
        <v>712</v>
      </c>
      <c r="M63" s="47" t="s">
        <v>714</v>
      </c>
    </row>
    <row r="64" spans="1:14">
      <c r="A64" s="38" t="str">
        <f t="shared" si="4"/>
        <v>Pribulla Theodor</v>
      </c>
      <c r="B64" s="6" t="str">
        <f t="shared" si="5"/>
        <v>I</v>
      </c>
      <c r="C64" s="38">
        <f t="shared" si="6"/>
        <v>52348.504300000001</v>
      </c>
      <c r="D64" s="47" t="str">
        <f t="shared" si="7"/>
        <v>VRI</v>
      </c>
      <c r="E64" s="184">
        <f>VLOOKUP(C64,'Active 1'!C$21:E$934,3,FALSE)</f>
        <v>-358.00024054845545</v>
      </c>
      <c r="G64" s="47">
        <v>9096</v>
      </c>
      <c r="H64" s="47">
        <v>-3.5999999999999997E-2</v>
      </c>
      <c r="I64" s="47">
        <v>52348.504300000001</v>
      </c>
      <c r="J64" s="47" t="s">
        <v>272</v>
      </c>
      <c r="K64" s="47" t="s">
        <v>721</v>
      </c>
      <c r="L64" s="47" t="s">
        <v>712</v>
      </c>
      <c r="M64" s="47" t="s">
        <v>722</v>
      </c>
    </row>
    <row r="65" spans="1:14">
      <c r="A65" s="38" t="str">
        <f t="shared" si="4"/>
        <v>Pribulla Theodor</v>
      </c>
      <c r="B65" s="6" t="str">
        <f t="shared" si="5"/>
        <v>I</v>
      </c>
      <c r="C65" s="38">
        <f t="shared" si="6"/>
        <v>52352.320299999999</v>
      </c>
      <c r="D65" s="47" t="str">
        <f t="shared" si="7"/>
        <v>RI</v>
      </c>
      <c r="E65" s="184">
        <f>VLOOKUP(C65,'Active 1'!C$21:E$934,3,FALSE)</f>
        <v>-349.00089851921962</v>
      </c>
      <c r="G65" s="47">
        <v>9105</v>
      </c>
      <c r="H65" s="47">
        <v>-3.6299999999999999E-2</v>
      </c>
      <c r="I65" s="47">
        <v>52352.320299999999</v>
      </c>
      <c r="J65" s="47" t="s">
        <v>272</v>
      </c>
      <c r="K65" s="47" t="s">
        <v>723</v>
      </c>
      <c r="L65" s="47" t="s">
        <v>712</v>
      </c>
      <c r="M65" s="47" t="s">
        <v>722</v>
      </c>
    </row>
    <row r="66" spans="1:14">
      <c r="A66" s="38" t="str">
        <f t="shared" si="4"/>
        <v>Pribulla Theodor</v>
      </c>
      <c r="B66" s="6" t="str">
        <f t="shared" si="5"/>
        <v>II</v>
      </c>
      <c r="C66" s="38">
        <f t="shared" si="6"/>
        <v>52352.536</v>
      </c>
      <c r="D66" s="47" t="str">
        <f t="shared" si="7"/>
        <v>VR</v>
      </c>
      <c r="E66" s="184">
        <f>VLOOKUP(C66,'Active 1'!C$21:E$934,3,FALSE)</f>
        <v>-348.4922092960245</v>
      </c>
      <c r="G66" s="47">
        <v>9105</v>
      </c>
      <c r="H66" s="47">
        <v>-3.2599999999999997E-2</v>
      </c>
      <c r="I66" s="47">
        <v>52352.536</v>
      </c>
      <c r="J66" s="47" t="s">
        <v>686</v>
      </c>
      <c r="K66" s="47" t="s">
        <v>724</v>
      </c>
      <c r="L66" s="47" t="s">
        <v>712</v>
      </c>
      <c r="M66" s="47" t="s">
        <v>722</v>
      </c>
    </row>
    <row r="67" spans="1:14">
      <c r="A67" s="38" t="str">
        <f t="shared" si="4"/>
        <v>Agerer Franz</v>
      </c>
      <c r="B67" s="6" t="str">
        <f t="shared" si="5"/>
        <v>II</v>
      </c>
      <c r="C67" s="38">
        <f t="shared" si="6"/>
        <v>52369.4948</v>
      </c>
      <c r="D67" s="47">
        <f t="shared" si="7"/>
        <v>0</v>
      </c>
      <c r="E67" s="184">
        <f>VLOOKUP(C67,'Active 1'!C$21:E$934,3,FALSE)</f>
        <v>-308.49796359228975</v>
      </c>
      <c r="G67" s="47">
        <v>9145</v>
      </c>
      <c r="H67" s="47">
        <v>-3.5000000000000003E-2</v>
      </c>
      <c r="I67" s="47">
        <v>52369.4948</v>
      </c>
      <c r="J67" s="47" t="s">
        <v>686</v>
      </c>
      <c r="L67" s="47" t="s">
        <v>694</v>
      </c>
      <c r="N67" s="47" t="s">
        <v>725</v>
      </c>
    </row>
    <row r="68" spans="1:14">
      <c r="A68" s="38" t="str">
        <f t="shared" si="4"/>
        <v>Pribulla Theodor</v>
      </c>
      <c r="B68" s="6" t="str">
        <f t="shared" si="5"/>
        <v>I</v>
      </c>
      <c r="C68" s="38">
        <f t="shared" si="6"/>
        <v>52401.507299999997</v>
      </c>
      <c r="D68" s="47" t="str">
        <f t="shared" si="7"/>
        <v>BV</v>
      </c>
      <c r="E68" s="184">
        <f>VLOOKUP(C68,'Active 1'!C$21:E$934,3,FALSE)</f>
        <v>-233.00230407683668</v>
      </c>
      <c r="G68" s="47">
        <v>9221</v>
      </c>
      <c r="H68" s="47">
        <v>-3.6700000000000003E-2</v>
      </c>
      <c r="I68" s="47">
        <v>52401.507299999997</v>
      </c>
      <c r="J68" s="47" t="s">
        <v>272</v>
      </c>
      <c r="K68" s="47" t="s">
        <v>709</v>
      </c>
      <c r="L68" s="47" t="s">
        <v>712</v>
      </c>
      <c r="M68" s="47" t="s">
        <v>714</v>
      </c>
    </row>
    <row r="69" spans="1:14">
      <c r="A69" s="38" t="str">
        <f t="shared" si="4"/>
        <v>Diethelm Roger</v>
      </c>
      <c r="B69" s="6" t="str">
        <f t="shared" si="5"/>
        <v>I</v>
      </c>
      <c r="C69" s="38">
        <f t="shared" si="6"/>
        <v>52415.501400000001</v>
      </c>
      <c r="D69" s="47" t="str">
        <f t="shared" si="7"/>
        <v>ccd</v>
      </c>
      <c r="E69" s="184">
        <f>VLOOKUP(C69,'Active 1'!C$21:E$934,3,FALSE)</f>
        <v>-199.99976416818961</v>
      </c>
      <c r="G69" s="47">
        <v>9254</v>
      </c>
      <c r="H69" s="47">
        <v>-3.56E-2</v>
      </c>
      <c r="I69" s="47">
        <v>52415.501400000001</v>
      </c>
      <c r="J69" s="47" t="s">
        <v>272</v>
      </c>
      <c r="K69" s="47" t="s">
        <v>705</v>
      </c>
      <c r="L69" s="47" t="s">
        <v>715</v>
      </c>
      <c r="N69" s="47" t="s">
        <v>726</v>
      </c>
    </row>
    <row r="70" spans="1:14">
      <c r="A70" s="38" t="str">
        <f t="shared" si="4"/>
        <v>Drozdz Marek</v>
      </c>
      <c r="B70" s="6" t="str">
        <f t="shared" si="5"/>
        <v>II</v>
      </c>
      <c r="C70" s="38">
        <f t="shared" si="6"/>
        <v>52509.421000000002</v>
      </c>
      <c r="D70" s="47" t="str">
        <f t="shared" si="7"/>
        <v>BVR</v>
      </c>
      <c r="E70" s="184">
        <f>VLOOKUP(C70,'Active 1'!C$21:E$934,3,FALSE)</f>
        <v>21.492532385602647</v>
      </c>
      <c r="G70" s="47">
        <v>9475</v>
      </c>
      <c r="H70" s="47">
        <v>-3.85E-2</v>
      </c>
      <c r="I70" s="47">
        <v>52509.421000000002</v>
      </c>
      <c r="J70" s="47" t="s">
        <v>686</v>
      </c>
      <c r="K70" s="47" t="s">
        <v>717</v>
      </c>
      <c r="L70" s="47" t="s">
        <v>727</v>
      </c>
      <c r="N70" s="47" t="s">
        <v>728</v>
      </c>
    </row>
    <row r="71" spans="1:14">
      <c r="A71" s="38" t="str">
        <f t="shared" si="4"/>
        <v>Drozdz Marek</v>
      </c>
      <c r="B71" s="6" t="str">
        <f t="shared" si="5"/>
        <v>I</v>
      </c>
      <c r="C71" s="38">
        <f t="shared" si="6"/>
        <v>52510.485399999998</v>
      </c>
      <c r="D71" s="47" t="str">
        <f t="shared" si="7"/>
        <v>BVR</v>
      </c>
      <c r="E71" s="184">
        <f>VLOOKUP(C71,'Active 1'!C$21:E$934,3,FALSE)</f>
        <v>24.002726215760486</v>
      </c>
      <c r="G71" s="47">
        <v>9478</v>
      </c>
      <c r="H71" s="47">
        <v>-3.4200000000000001E-2</v>
      </c>
      <c r="I71" s="47">
        <v>52510.485399999998</v>
      </c>
      <c r="J71" s="47" t="s">
        <v>272</v>
      </c>
      <c r="K71" s="47" t="s">
        <v>717</v>
      </c>
      <c r="L71" s="47" t="s">
        <v>727</v>
      </c>
      <c r="N71" s="47" t="s">
        <v>728</v>
      </c>
    </row>
    <row r="72" spans="1:14">
      <c r="A72" s="38" t="str">
        <f t="shared" si="4"/>
        <v>Drozdz Marek</v>
      </c>
      <c r="B72" s="6" t="str">
        <f t="shared" si="5"/>
        <v>I</v>
      </c>
      <c r="C72" s="38">
        <f t="shared" si="6"/>
        <v>52511.334900000002</v>
      </c>
      <c r="D72" s="47" t="str">
        <f t="shared" si="7"/>
        <v>BVR</v>
      </c>
      <c r="E72" s="184">
        <f>VLOOKUP(C72,'Active 1'!C$21:E$934,3,FALSE)</f>
        <v>26.006117477257639</v>
      </c>
      <c r="G72" s="47">
        <v>9480</v>
      </c>
      <c r="H72" s="47">
        <v>-3.2800000000000003E-2</v>
      </c>
      <c r="I72" s="47">
        <v>52511.334900000002</v>
      </c>
      <c r="J72" s="47" t="s">
        <v>272</v>
      </c>
      <c r="K72" s="47" t="s">
        <v>717</v>
      </c>
      <c r="L72" s="47" t="s">
        <v>727</v>
      </c>
      <c r="N72" s="47" t="s">
        <v>728</v>
      </c>
    </row>
    <row r="73" spans="1:14">
      <c r="A73" s="38" t="str">
        <f t="shared" si="4"/>
        <v>Drozdz Marek</v>
      </c>
      <c r="B73" s="6" t="str">
        <f t="shared" si="5"/>
        <v>II</v>
      </c>
      <c r="C73" s="38">
        <f t="shared" si="6"/>
        <v>52511.543899999997</v>
      </c>
      <c r="D73" s="47" t="str">
        <f t="shared" si="7"/>
        <v>BVR</v>
      </c>
      <c r="E73" s="184">
        <f>VLOOKUP(C73,'Active 1'!C$21:E$934,3,FALSE)</f>
        <v>26.499005968889819</v>
      </c>
      <c r="G73" s="47">
        <v>9480</v>
      </c>
      <c r="H73" s="47">
        <v>-3.5799999999999998E-2</v>
      </c>
      <c r="I73" s="47">
        <v>52511.543899999997</v>
      </c>
      <c r="J73" s="47" t="s">
        <v>686</v>
      </c>
      <c r="K73" s="47" t="s">
        <v>717</v>
      </c>
      <c r="L73" s="47" t="s">
        <v>727</v>
      </c>
      <c r="N73" s="47" t="s">
        <v>728</v>
      </c>
    </row>
    <row r="74" spans="1:14">
      <c r="A74" s="38" t="str">
        <f t="shared" si="4"/>
        <v>Pribulla Theodor</v>
      </c>
      <c r="B74" s="6" t="str">
        <f t="shared" si="5"/>
        <v>I</v>
      </c>
      <c r="C74" s="38">
        <f t="shared" si="6"/>
        <v>52550.342299999997</v>
      </c>
      <c r="D74" s="47" t="str">
        <f t="shared" si="7"/>
        <v>BV</v>
      </c>
      <c r="E74" s="184">
        <f>VLOOKUP(C74,'Active 1'!C$21:E$934,3,FALSE)</f>
        <v>117.99797656302015</v>
      </c>
      <c r="G74" s="47">
        <v>9572</v>
      </c>
      <c r="H74" s="47">
        <v>-3.61E-2</v>
      </c>
      <c r="I74" s="47">
        <v>52550.342299999997</v>
      </c>
      <c r="J74" s="47" t="s">
        <v>272</v>
      </c>
      <c r="K74" s="47" t="s">
        <v>709</v>
      </c>
      <c r="L74" s="47" t="s">
        <v>712</v>
      </c>
      <c r="M74" s="47" t="s">
        <v>714</v>
      </c>
    </row>
    <row r="75" spans="1:14">
      <c r="A75" s="38" t="str">
        <f t="shared" ref="A75:A106" si="8">L75</f>
        <v>Blaettler Ernst</v>
      </c>
      <c r="B75" s="6" t="str">
        <f t="shared" ref="B75:B106" si="9">IF(J75="s","II","I")</f>
        <v>II</v>
      </c>
      <c r="C75" s="38">
        <f t="shared" ref="C75:C106" si="10">I75</f>
        <v>52568.365899999997</v>
      </c>
      <c r="D75" s="47" t="str">
        <f t="shared" ref="D75:D106" si="11">K75</f>
        <v>ccd</v>
      </c>
      <c r="E75" s="184">
        <f>VLOOKUP(C75,'Active 1'!C$21:E$934,3,FALSE)</f>
        <v>160.50335942417993</v>
      </c>
      <c r="G75" s="47">
        <v>9614</v>
      </c>
      <c r="H75" s="47">
        <v>-3.3700000000000001E-2</v>
      </c>
      <c r="I75" s="47">
        <v>52568.365899999997</v>
      </c>
      <c r="J75" s="47" t="s">
        <v>686</v>
      </c>
      <c r="K75" s="47" t="s">
        <v>705</v>
      </c>
      <c r="L75" s="47" t="s">
        <v>729</v>
      </c>
      <c r="N75" s="47" t="s">
        <v>730</v>
      </c>
    </row>
    <row r="76" spans="1:14">
      <c r="A76" s="38" t="str">
        <f t="shared" si="8"/>
        <v>Blaettler Ernst</v>
      </c>
      <c r="B76" s="6" t="str">
        <f t="shared" si="9"/>
        <v>I</v>
      </c>
      <c r="C76" s="38">
        <f t="shared" si="10"/>
        <v>52717.412199999999</v>
      </c>
      <c r="D76" s="47" t="str">
        <f t="shared" si="11"/>
        <v>ccd</v>
      </c>
      <c r="E76" s="184">
        <f>VLOOKUP(C76,'Active 1'!C$21:E$934,3,FALSE)</f>
        <v>512.00195268741254</v>
      </c>
      <c r="G76" s="47">
        <v>9966</v>
      </c>
      <c r="H76" s="47">
        <v>-3.3799999999999997E-2</v>
      </c>
      <c r="I76" s="47">
        <v>52717.412199999999</v>
      </c>
      <c r="J76" s="47" t="s">
        <v>272</v>
      </c>
      <c r="K76" s="47" t="s">
        <v>705</v>
      </c>
      <c r="L76" s="47" t="s">
        <v>729</v>
      </c>
      <c r="N76" s="47" t="s">
        <v>730</v>
      </c>
    </row>
    <row r="77" spans="1:14">
      <c r="A77" s="38" t="str">
        <f t="shared" si="8"/>
        <v>Blaettler Ernst</v>
      </c>
      <c r="B77" s="6" t="str">
        <f t="shared" si="9"/>
        <v>II</v>
      </c>
      <c r="C77" s="38">
        <f t="shared" si="10"/>
        <v>52717.618000000002</v>
      </c>
      <c r="D77" s="47" t="str">
        <f t="shared" si="11"/>
        <v>ccd</v>
      </c>
      <c r="E77" s="184">
        <f>VLOOKUP(C77,'Active 1'!C$21:E$934,3,FALSE)</f>
        <v>512.48729456100989</v>
      </c>
      <c r="G77" s="47">
        <v>9966</v>
      </c>
      <c r="H77" s="47">
        <v>-0.04</v>
      </c>
      <c r="I77" s="47">
        <v>52717.618000000002</v>
      </c>
      <c r="J77" s="47" t="s">
        <v>686</v>
      </c>
      <c r="K77" s="47" t="s">
        <v>705</v>
      </c>
      <c r="L77" s="47" t="s">
        <v>729</v>
      </c>
      <c r="N77" s="47" t="s">
        <v>730</v>
      </c>
    </row>
    <row r="78" spans="1:14">
      <c r="A78" s="38" t="str">
        <f t="shared" si="8"/>
        <v>Agerer Franz</v>
      </c>
      <c r="B78" s="6" t="str">
        <f t="shared" si="9"/>
        <v>II</v>
      </c>
      <c r="C78" s="38">
        <f t="shared" si="10"/>
        <v>52718.470200000003</v>
      </c>
      <c r="D78" s="47" t="e">
        <f t="shared" si="11"/>
        <v>#NAME?</v>
      </c>
      <c r="E78" s="184">
        <f>VLOOKUP(C78,'Active 1'!C$21:E$934,3,FALSE)</f>
        <v>514.49705328148355</v>
      </c>
      <c r="G78" s="47">
        <v>9968</v>
      </c>
      <c r="H78" s="47">
        <v>-3.5900000000000001E-2</v>
      </c>
      <c r="I78" s="47">
        <v>52718.470200000003</v>
      </c>
      <c r="J78" s="47" t="s">
        <v>686</v>
      </c>
      <c r="K78" s="47" t="e">
        <f>-Ir</f>
        <v>#NAME?</v>
      </c>
      <c r="L78" s="47" t="s">
        <v>694</v>
      </c>
      <c r="N78" s="47" t="s">
        <v>725</v>
      </c>
    </row>
    <row r="79" spans="1:14">
      <c r="A79" s="38" t="str">
        <f t="shared" si="8"/>
        <v>Poschinger K</v>
      </c>
      <c r="B79" s="6" t="str">
        <f t="shared" si="9"/>
        <v>II</v>
      </c>
      <c r="C79" s="38">
        <f t="shared" si="10"/>
        <v>52835.506699999998</v>
      </c>
      <c r="D79" s="47" t="e">
        <f t="shared" si="11"/>
        <v>#NAME?</v>
      </c>
      <c r="E79" s="184">
        <f>VLOOKUP(C79,'Active 1'!C$21:E$934,3,FALSE)</f>
        <v>790.50635448822254</v>
      </c>
      <c r="G79" s="47">
        <v>10244</v>
      </c>
      <c r="H79" s="47">
        <v>-3.15E-2</v>
      </c>
      <c r="I79" s="47">
        <v>52835.506699999998</v>
      </c>
      <c r="J79" s="47" t="s">
        <v>686</v>
      </c>
      <c r="K79" s="47" t="e">
        <f>-Ir</f>
        <v>#NAME?</v>
      </c>
      <c r="L79" s="47" t="s">
        <v>731</v>
      </c>
      <c r="N79" s="47" t="s">
        <v>732</v>
      </c>
    </row>
    <row r="80" spans="1:14">
      <c r="A80" s="38" t="str">
        <f t="shared" si="8"/>
        <v>Pribulla Theodor</v>
      </c>
      <c r="B80" s="6" t="str">
        <f t="shared" si="9"/>
        <v>II</v>
      </c>
      <c r="C80" s="38">
        <f t="shared" si="10"/>
        <v>52908.437400000003</v>
      </c>
      <c r="D80" s="47" t="str">
        <f t="shared" si="11"/>
        <v>BVR</v>
      </c>
      <c r="E80" s="184">
        <f>VLOOKUP(C80,'Active 1'!C$21:E$934,3,FALSE)</f>
        <v>962.5001473948837</v>
      </c>
      <c r="G80" s="47">
        <v>10416</v>
      </c>
      <c r="H80" s="47">
        <v>-3.39E-2</v>
      </c>
      <c r="I80" s="47">
        <v>52908.437400000003</v>
      </c>
      <c r="J80" s="47" t="s">
        <v>686</v>
      </c>
      <c r="K80" s="47" t="s">
        <v>717</v>
      </c>
      <c r="L80" s="47" t="s">
        <v>712</v>
      </c>
      <c r="M80" s="47" t="s">
        <v>733</v>
      </c>
    </row>
    <row r="81" spans="1:14">
      <c r="A81" s="38" t="str">
        <f t="shared" si="8"/>
        <v>Pribulla Theodor</v>
      </c>
      <c r="B81" s="6" t="str">
        <f t="shared" si="9"/>
        <v>I</v>
      </c>
      <c r="C81" s="38">
        <f t="shared" si="10"/>
        <v>52909.496800000001</v>
      </c>
      <c r="D81" s="47" t="str">
        <f t="shared" si="11"/>
        <v>BVR</v>
      </c>
      <c r="E81" s="184">
        <f>VLOOKUP(C81,'Active 1'!C$21:E$934,3,FALSE)</f>
        <v>964.99854963433847</v>
      </c>
      <c r="G81" s="47">
        <v>10419</v>
      </c>
      <c r="H81" s="47">
        <v>-3.4599999999999999E-2</v>
      </c>
      <c r="I81" s="47">
        <v>52909.496800000001</v>
      </c>
      <c r="J81" s="47" t="s">
        <v>272</v>
      </c>
      <c r="K81" s="47" t="s">
        <v>717</v>
      </c>
      <c r="L81" s="47" t="s">
        <v>712</v>
      </c>
      <c r="M81" s="47" t="s">
        <v>733</v>
      </c>
    </row>
    <row r="82" spans="1:14">
      <c r="A82" s="38" t="str">
        <f t="shared" si="8"/>
        <v>Pribulla Theodor</v>
      </c>
      <c r="B82" s="6" t="str">
        <f t="shared" si="9"/>
        <v>I</v>
      </c>
      <c r="C82" s="38">
        <f t="shared" si="10"/>
        <v>53082.501300000004</v>
      </c>
      <c r="D82" s="47" t="str">
        <f t="shared" si="11"/>
        <v>BVRI</v>
      </c>
      <c r="E82" s="184">
        <f>VLOOKUP(C82,'Active 1'!C$21:E$934,3,FALSE)</f>
        <v>1372.9982006032599</v>
      </c>
      <c r="G82" s="47">
        <v>10827</v>
      </c>
      <c r="H82" s="47">
        <v>-3.4099999999999998E-2</v>
      </c>
      <c r="I82" s="47">
        <v>53082.501300000004</v>
      </c>
      <c r="J82" s="47" t="s">
        <v>272</v>
      </c>
      <c r="K82" s="47" t="s">
        <v>734</v>
      </c>
      <c r="L82" s="47" t="s">
        <v>712</v>
      </c>
      <c r="M82" s="47" t="s">
        <v>733</v>
      </c>
    </row>
    <row r="83" spans="1:14">
      <c r="A83" s="38" t="str">
        <f t="shared" si="8"/>
        <v>Pribulla Theodor</v>
      </c>
      <c r="B83" s="6" t="str">
        <f t="shared" si="9"/>
        <v>II</v>
      </c>
      <c r="C83" s="38">
        <f t="shared" si="10"/>
        <v>53084.409200000002</v>
      </c>
      <c r="D83" s="47" t="str">
        <f t="shared" si="11"/>
        <v>BVRI</v>
      </c>
      <c r="E83" s="184">
        <f>VLOOKUP(C83,'Active 1'!C$21:E$934,3,FALSE)</f>
        <v>1377.497635786061</v>
      </c>
      <c r="G83" s="47">
        <v>10831</v>
      </c>
      <c r="H83" s="47">
        <v>-3.4299999999999997E-2</v>
      </c>
      <c r="I83" s="47">
        <v>53084.409200000002</v>
      </c>
      <c r="J83" s="47" t="s">
        <v>686</v>
      </c>
      <c r="K83" s="47" t="s">
        <v>734</v>
      </c>
      <c r="L83" s="47" t="s">
        <v>712</v>
      </c>
      <c r="M83" s="47" t="s">
        <v>733</v>
      </c>
    </row>
    <row r="84" spans="1:14">
      <c r="A84" s="38" t="str">
        <f t="shared" si="8"/>
        <v>Pribulla Theodor</v>
      </c>
      <c r="B84" s="6" t="str">
        <f t="shared" si="9"/>
        <v>II</v>
      </c>
      <c r="C84" s="38">
        <f t="shared" si="10"/>
        <v>53098.404900000001</v>
      </c>
      <c r="D84" s="47" t="str">
        <f t="shared" si="11"/>
        <v>BVRI</v>
      </c>
      <c r="E84" s="184">
        <f>VLOOKUP(C84,'Active 1'!C$21:E$934,3,FALSE)</f>
        <v>1410.5039490037257</v>
      </c>
      <c r="G84" s="47">
        <v>10864</v>
      </c>
      <c r="H84" s="47">
        <v>-3.1600000000000003E-2</v>
      </c>
      <c r="I84" s="47">
        <v>53098.404900000001</v>
      </c>
      <c r="J84" s="47" t="s">
        <v>686</v>
      </c>
      <c r="K84" s="47" t="s">
        <v>734</v>
      </c>
      <c r="L84" s="47" t="s">
        <v>712</v>
      </c>
      <c r="M84" s="47" t="s">
        <v>733</v>
      </c>
    </row>
    <row r="85" spans="1:14">
      <c r="A85" s="38" t="str">
        <f t="shared" si="8"/>
        <v>Pribulla Theodor</v>
      </c>
      <c r="B85" s="6" t="str">
        <f t="shared" si="9"/>
        <v>II</v>
      </c>
      <c r="C85" s="38">
        <f t="shared" si="10"/>
        <v>53285.399100000002</v>
      </c>
      <c r="D85" s="47" t="str">
        <f t="shared" si="11"/>
        <v>BV</v>
      </c>
      <c r="E85" s="184">
        <f>VLOOKUP(C85,'Active 1'!C$21:E$934,3,FALSE)</f>
        <v>1851.4957632814576</v>
      </c>
      <c r="G85" s="47">
        <v>11305</v>
      </c>
      <c r="H85" s="47">
        <v>-3.44E-2</v>
      </c>
      <c r="I85" s="47">
        <v>53285.399100000002</v>
      </c>
      <c r="J85" s="47" t="s">
        <v>686</v>
      </c>
      <c r="K85" s="47" t="s">
        <v>709</v>
      </c>
      <c r="L85" s="47" t="s">
        <v>712</v>
      </c>
      <c r="M85" s="47" t="s">
        <v>735</v>
      </c>
    </row>
    <row r="86" spans="1:14">
      <c r="A86" s="38" t="str">
        <f t="shared" si="8"/>
        <v>Zejda Miloslav</v>
      </c>
      <c r="B86" s="6" t="str">
        <f t="shared" si="9"/>
        <v>I</v>
      </c>
      <c r="C86" s="38">
        <f t="shared" si="10"/>
        <v>53410.277600000001</v>
      </c>
      <c r="D86" s="47" t="str">
        <f t="shared" si="11"/>
        <v>ccd</v>
      </c>
      <c r="E86" s="184">
        <f>VLOOKUP(C86,'Active 1'!C$21:E$934,3,FALSE)</f>
        <v>2145.9989953564682</v>
      </c>
      <c r="G86" s="47">
        <v>11600</v>
      </c>
      <c r="H86" s="47">
        <v>-3.2599999999999997E-2</v>
      </c>
      <c r="I86" s="47">
        <v>53410.277600000001</v>
      </c>
      <c r="J86" s="47" t="s">
        <v>272</v>
      </c>
      <c r="K86" s="47" t="s">
        <v>705</v>
      </c>
      <c r="L86" s="47" t="s">
        <v>736</v>
      </c>
      <c r="N86" s="47" t="s">
        <v>737</v>
      </c>
    </row>
    <row r="87" spans="1:14">
      <c r="A87" s="38" t="str">
        <f t="shared" si="8"/>
        <v>Pribulla Theodor</v>
      </c>
      <c r="B87" s="6" t="str">
        <f t="shared" si="9"/>
        <v>II</v>
      </c>
      <c r="C87" s="38">
        <f t="shared" si="10"/>
        <v>53452.463600000003</v>
      </c>
      <c r="D87" s="47" t="str">
        <f t="shared" si="11"/>
        <v>BVRI</v>
      </c>
      <c r="E87" s="184">
        <f>VLOOKUP(C87,'Active 1'!C$21:E$934,3,FALSE)</f>
        <v>2245.4870044878799</v>
      </c>
      <c r="G87" s="47">
        <v>11699</v>
      </c>
      <c r="H87" s="47">
        <v>-3.7499999999999999E-2</v>
      </c>
      <c r="I87" s="47">
        <v>53452.463600000003</v>
      </c>
      <c r="J87" s="47" t="s">
        <v>686</v>
      </c>
      <c r="K87" s="47" t="s">
        <v>734</v>
      </c>
      <c r="L87" s="47" t="s">
        <v>712</v>
      </c>
      <c r="M87" s="47" t="s">
        <v>733</v>
      </c>
    </row>
    <row r="88" spans="1:14">
      <c r="A88" s="38" t="str">
        <f t="shared" si="8"/>
        <v>Pribulla Theodor</v>
      </c>
      <c r="B88" s="6" t="str">
        <f t="shared" si="9"/>
        <v>II</v>
      </c>
      <c r="C88" s="38">
        <f t="shared" si="10"/>
        <v>53466.4614</v>
      </c>
      <c r="D88" s="47" t="str">
        <f t="shared" si="11"/>
        <v>BVR</v>
      </c>
      <c r="E88" s="184">
        <f>VLOOKUP(C88,'Active 1'!C$21:E$934,3,FALSE)</f>
        <v>2278.4982701736371</v>
      </c>
      <c r="G88" s="47">
        <v>11732</v>
      </c>
      <c r="H88" s="47">
        <v>-3.27E-2</v>
      </c>
      <c r="I88" s="47">
        <v>53466.4614</v>
      </c>
      <c r="J88" s="47" t="s">
        <v>686</v>
      </c>
      <c r="K88" s="47" t="s">
        <v>717</v>
      </c>
      <c r="L88" s="47" t="s">
        <v>712</v>
      </c>
      <c r="M88" s="47" t="s">
        <v>738</v>
      </c>
    </row>
    <row r="89" spans="1:14">
      <c r="A89" s="38" t="str">
        <f t="shared" si="8"/>
        <v>Nelson Robert</v>
      </c>
      <c r="B89" s="6" t="str">
        <f t="shared" si="9"/>
        <v>I</v>
      </c>
      <c r="C89" s="38">
        <f t="shared" si="10"/>
        <v>53507.805500000002</v>
      </c>
      <c r="D89" s="47" t="str">
        <f t="shared" si="11"/>
        <v>R</v>
      </c>
      <c r="E89" s="184">
        <f>VLOOKUP(C89,'Active 1'!C$21:E$934,3,FALSE)</f>
        <v>2376.00081126144</v>
      </c>
      <c r="G89" s="47">
        <v>11830</v>
      </c>
      <c r="H89" s="47">
        <v>-3.15E-2</v>
      </c>
      <c r="I89" s="47">
        <v>53507.805500000002</v>
      </c>
      <c r="J89" s="47" t="s">
        <v>272</v>
      </c>
      <c r="K89" s="47" t="s">
        <v>128</v>
      </c>
      <c r="L89" s="47" t="s">
        <v>739</v>
      </c>
      <c r="N89" s="47" t="s">
        <v>740</v>
      </c>
    </row>
    <row r="90" spans="1:14">
      <c r="A90" s="38" t="str">
        <f t="shared" si="8"/>
        <v>Parimucha Stefan</v>
      </c>
      <c r="B90" s="6" t="str">
        <f t="shared" si="9"/>
        <v>II</v>
      </c>
      <c r="C90" s="38">
        <f t="shared" si="10"/>
        <v>53848.513599999998</v>
      </c>
      <c r="D90" s="47" t="str">
        <f t="shared" si="11"/>
        <v>ccd</v>
      </c>
      <c r="E90" s="184">
        <f>VLOOKUP(C90,'Active 1'!C$21:E$934,3,FALSE)</f>
        <v>3179.4989045612133</v>
      </c>
      <c r="G90" s="47">
        <v>12633</v>
      </c>
      <c r="H90" s="47">
        <v>-3.1099999999999999E-2</v>
      </c>
      <c r="I90" s="47">
        <v>53848.513599999998</v>
      </c>
      <c r="J90" s="47" t="s">
        <v>686</v>
      </c>
      <c r="K90" s="47" t="s">
        <v>705</v>
      </c>
      <c r="L90" s="47" t="s">
        <v>741</v>
      </c>
      <c r="M90" s="47" t="s">
        <v>742</v>
      </c>
    </row>
    <row r="91" spans="1:14">
      <c r="A91" s="38" t="str">
        <f t="shared" si="8"/>
        <v>Parimucha Stefan</v>
      </c>
      <c r="B91" s="6" t="str">
        <f t="shared" si="9"/>
        <v>I</v>
      </c>
      <c r="C91" s="38">
        <f t="shared" si="10"/>
        <v>53911.479099999997</v>
      </c>
      <c r="D91" s="47" t="str">
        <f t="shared" si="11"/>
        <v>ccd</v>
      </c>
      <c r="E91" s="184">
        <f>VLOOKUP(C91,'Active 1'!C$21:E$934,3,FALSE)</f>
        <v>3327.9915855208565</v>
      </c>
      <c r="G91" s="47">
        <v>12782</v>
      </c>
      <c r="H91" s="47">
        <v>-3.4000000000000002E-2</v>
      </c>
      <c r="I91" s="47">
        <v>53911.479099999997</v>
      </c>
      <c r="J91" s="47" t="s">
        <v>272</v>
      </c>
      <c r="K91" s="47" t="s">
        <v>705</v>
      </c>
      <c r="L91" s="47" t="s">
        <v>741</v>
      </c>
      <c r="M91" s="47" t="s">
        <v>743</v>
      </c>
    </row>
    <row r="92" spans="1:14">
      <c r="A92" s="38" t="str">
        <f t="shared" si="8"/>
        <v>Klagyivik Peter</v>
      </c>
      <c r="B92" s="6" t="str">
        <f t="shared" si="9"/>
        <v>I</v>
      </c>
      <c r="C92" s="38">
        <f t="shared" si="10"/>
        <v>54570.424800000001</v>
      </c>
      <c r="D92" s="47" t="str">
        <f t="shared" si="11"/>
        <v>V</v>
      </c>
      <c r="E92" s="184">
        <f>VLOOKUP(C92,'Active 1'!C$21:E$934,3,FALSE)</f>
        <v>4881.9951843143499</v>
      </c>
      <c r="G92" s="47">
        <v>14336</v>
      </c>
      <c r="H92" s="47">
        <v>-3.0099999999999998E-2</v>
      </c>
      <c r="I92" s="47">
        <v>54570.424800000001</v>
      </c>
      <c r="J92" s="47" t="s">
        <v>272</v>
      </c>
      <c r="K92" s="47" t="s">
        <v>148</v>
      </c>
      <c r="L92" s="47" t="s">
        <v>744</v>
      </c>
      <c r="N92" s="47" t="s">
        <v>745</v>
      </c>
    </row>
    <row r="93" spans="1:14">
      <c r="A93" s="38" t="str">
        <f t="shared" si="8"/>
        <v>Agerer Franz</v>
      </c>
      <c r="B93" s="6" t="str">
        <f t="shared" si="9"/>
        <v>I</v>
      </c>
      <c r="C93" s="38">
        <f t="shared" si="10"/>
        <v>54943.575700000001</v>
      </c>
      <c r="D93" s="47" t="e">
        <f t="shared" si="11"/>
        <v>#NAME?</v>
      </c>
      <c r="E93" s="184">
        <f>VLOOKUP(C93,'Active 1'!C$21:E$934,3,FALSE)</f>
        <v>5762.0037214260246</v>
      </c>
      <c r="G93" s="47">
        <v>15216</v>
      </c>
      <c r="H93" s="47">
        <v>-2.52E-2</v>
      </c>
      <c r="I93" s="47">
        <v>54943.575700000001</v>
      </c>
      <c r="J93" s="47" t="s">
        <v>272</v>
      </c>
      <c r="K93" s="47" t="e">
        <f>-Ir</f>
        <v>#NAME?</v>
      </c>
      <c r="L93" s="47" t="s">
        <v>694</v>
      </c>
      <c r="N93" s="47" t="s">
        <v>746</v>
      </c>
    </row>
    <row r="94" spans="1:14">
      <c r="A94" s="38" t="str">
        <f t="shared" si="8"/>
        <v>Diethelm Roger</v>
      </c>
      <c r="B94" s="6" t="str">
        <f t="shared" si="9"/>
        <v>I</v>
      </c>
      <c r="C94" s="38">
        <f t="shared" si="10"/>
        <v>55327.749400000001</v>
      </c>
      <c r="D94" s="47" t="str">
        <f t="shared" si="11"/>
        <v>V</v>
      </c>
      <c r="E94" s="184">
        <f>VLOOKUP(C94,'Active 1'!C$21:E$934,3,FALSE)</f>
        <v>6668.0075277515043</v>
      </c>
      <c r="G94" s="47">
        <v>16122</v>
      </c>
      <c r="H94" s="47">
        <v>-2.2200000000000001E-2</v>
      </c>
      <c r="I94" s="47">
        <v>55327.749400000001</v>
      </c>
      <c r="J94" s="47" t="s">
        <v>272</v>
      </c>
      <c r="K94" s="47" t="s">
        <v>148</v>
      </c>
      <c r="L94" s="47" t="s">
        <v>715</v>
      </c>
      <c r="N94" s="47" t="s">
        <v>749</v>
      </c>
    </row>
    <row r="95" spans="1:14">
      <c r="A95" s="38" t="str">
        <f t="shared" si="8"/>
        <v>Agerer Franz</v>
      </c>
      <c r="B95" s="6" t="str">
        <f t="shared" si="9"/>
        <v>I</v>
      </c>
      <c r="C95" s="38">
        <f t="shared" si="10"/>
        <v>55628.394200000002</v>
      </c>
      <c r="D95" s="47" t="e">
        <f t="shared" si="11"/>
        <v>#NAME?</v>
      </c>
      <c r="E95" s="184">
        <f>VLOOKUP(C95,'Active 1'!C$21:E$934,3,FALSE)</f>
        <v>7377.0236138395539</v>
      </c>
      <c r="G95" s="47">
        <v>16831</v>
      </c>
      <c r="H95" s="47">
        <v>-1.43E-2</v>
      </c>
      <c r="I95" s="47">
        <v>55628.394200000002</v>
      </c>
      <c r="J95" s="47" t="s">
        <v>272</v>
      </c>
      <c r="K95" s="47" t="e">
        <f>-Ir</f>
        <v>#NAME?</v>
      </c>
      <c r="L95" s="47" t="s">
        <v>694</v>
      </c>
      <c r="N95" s="47" t="s">
        <v>750</v>
      </c>
    </row>
    <row r="96" spans="1:14">
      <c r="A96" s="38" t="str">
        <f t="shared" si="8"/>
        <v>Yuan Giu Yang</v>
      </c>
      <c r="B96" s="6" t="str">
        <f t="shared" si="9"/>
        <v>II</v>
      </c>
      <c r="C96" s="38">
        <f t="shared" si="10"/>
        <v>55709.171399999999</v>
      </c>
      <c r="D96" s="47" t="str">
        <f t="shared" si="11"/>
        <v>B</v>
      </c>
      <c r="E96" s="184">
        <f>VLOOKUP(C96,'Active 1'!C$21:E$934,3,FALSE)</f>
        <v>7567.5219500460971</v>
      </c>
      <c r="G96" s="47">
        <v>17021</v>
      </c>
      <c r="H96" s="47">
        <v>-1.47E-2</v>
      </c>
      <c r="I96" s="47">
        <v>55709.171399999999</v>
      </c>
      <c r="J96" s="47" t="s">
        <v>686</v>
      </c>
      <c r="K96" s="47" t="s">
        <v>85</v>
      </c>
      <c r="L96" s="47" t="s">
        <v>747</v>
      </c>
      <c r="N96" s="47" t="s">
        <v>751</v>
      </c>
    </row>
    <row r="97" spans="1:15">
      <c r="A97" s="38" t="str">
        <f t="shared" si="8"/>
        <v>Yuan Giu Yang</v>
      </c>
      <c r="B97" s="6" t="str">
        <f t="shared" si="9"/>
        <v>II</v>
      </c>
      <c r="C97" s="38">
        <f t="shared" si="10"/>
        <v>55714.2618</v>
      </c>
      <c r="D97" s="47" t="str">
        <f t="shared" si="11"/>
        <v>R</v>
      </c>
      <c r="E97" s="184">
        <f>VLOOKUP(C97,'Active 1'!C$21:E$934,3,FALSE)</f>
        <v>7579.5267327152915</v>
      </c>
      <c r="G97" s="47">
        <v>17033</v>
      </c>
      <c r="H97" s="47">
        <v>-1.2699999999999999E-2</v>
      </c>
      <c r="I97" s="47">
        <v>55714.2618</v>
      </c>
      <c r="J97" s="47" t="s">
        <v>686</v>
      </c>
      <c r="K97" s="47" t="s">
        <v>128</v>
      </c>
      <c r="L97" s="47" t="s">
        <v>747</v>
      </c>
      <c r="N97" s="47" t="s">
        <v>751</v>
      </c>
    </row>
    <row r="98" spans="1:15">
      <c r="A98" s="38" t="str">
        <f t="shared" si="8"/>
        <v>Arena</v>
      </c>
      <c r="B98" s="6" t="str">
        <f t="shared" si="9"/>
        <v>II</v>
      </c>
      <c r="C98" s="38">
        <f t="shared" si="10"/>
        <v>55754.543100000003</v>
      </c>
      <c r="D98" s="47" t="str">
        <f t="shared" si="11"/>
        <v>ccd</v>
      </c>
      <c r="E98" s="184">
        <f>VLOOKUP(C98,'Active 1'!C$21:E$934,3,FALSE)</f>
        <v>7674.5228532819538</v>
      </c>
      <c r="G98" s="47">
        <v>17128</v>
      </c>
      <c r="H98" s="47">
        <v>-1.4200000000000001E-2</v>
      </c>
      <c r="I98" s="47">
        <v>55754.543100000003</v>
      </c>
      <c r="J98" s="47" t="s">
        <v>686</v>
      </c>
      <c r="K98" s="47" t="s">
        <v>705</v>
      </c>
      <c r="L98" s="47" t="s">
        <v>752</v>
      </c>
      <c r="O98" s="47" t="s">
        <v>753</v>
      </c>
    </row>
    <row r="99" spans="1:15">
      <c r="A99" s="38" t="str">
        <f t="shared" si="8"/>
        <v>Agerer Franz</v>
      </c>
      <c r="B99" s="6" t="str">
        <f t="shared" si="9"/>
        <v>II</v>
      </c>
      <c r="C99" s="38">
        <f t="shared" si="10"/>
        <v>56001.332900000001</v>
      </c>
      <c r="D99" s="47" t="e">
        <f t="shared" si="11"/>
        <v>#NAME?</v>
      </c>
      <c r="E99" s="184">
        <f>VLOOKUP(C99,'Active 1'!C$21:E$934,3,FALSE)</f>
        <v>8256.5317158415273</v>
      </c>
      <c r="G99" s="47">
        <v>17710</v>
      </c>
      <c r="H99" s="47">
        <v>-9.4999999999999998E-3</v>
      </c>
      <c r="I99" s="47">
        <v>56001.332900000001</v>
      </c>
      <c r="J99" s="47" t="s">
        <v>686</v>
      </c>
      <c r="K99" s="47" t="e">
        <f>-Ir</f>
        <v>#NAME?</v>
      </c>
      <c r="L99" s="47" t="s">
        <v>694</v>
      </c>
      <c r="N99" s="47" t="s">
        <v>754</v>
      </c>
    </row>
    <row r="100" spans="1:15">
      <c r="A100" s="38" t="str">
        <f t="shared" si="8"/>
        <v>Agerer Franz</v>
      </c>
      <c r="B100" s="6" t="str">
        <f t="shared" si="9"/>
        <v>I</v>
      </c>
      <c r="C100" s="38">
        <f t="shared" si="10"/>
        <v>56001.546900000001</v>
      </c>
      <c r="D100" s="47" t="e">
        <f t="shared" si="11"/>
        <v>#NAME?</v>
      </c>
      <c r="E100" s="184">
        <f>VLOOKUP(C100,'Active 1'!C$21:E$934,3,FALSE)</f>
        <v>8257.0363959238803</v>
      </c>
      <c r="G100" s="47">
        <v>17711</v>
      </c>
      <c r="H100" s="47">
        <v>-7.6E-3</v>
      </c>
      <c r="I100" s="47">
        <v>56001.546900000001</v>
      </c>
      <c r="J100" s="47" t="s">
        <v>272</v>
      </c>
      <c r="K100" s="47" t="e">
        <f>-Ir</f>
        <v>#NAME?</v>
      </c>
      <c r="L100" s="47" t="s">
        <v>694</v>
      </c>
      <c r="N100" s="47" t="s">
        <v>754</v>
      </c>
    </row>
    <row r="101" spans="1:15">
      <c r="A101" s="38" t="str">
        <f t="shared" si="8"/>
        <v>Raetz M</v>
      </c>
      <c r="B101" s="6" t="str">
        <f t="shared" si="9"/>
        <v>I</v>
      </c>
      <c r="C101" s="38">
        <f t="shared" si="10"/>
        <v>56181.337800000001</v>
      </c>
      <c r="D101" s="47" t="str">
        <f t="shared" si="11"/>
        <v>R</v>
      </c>
      <c r="E101" s="184">
        <f>VLOOKUP(C101,'Active 1'!C$21:E$934,3,FALSE)</f>
        <v>8681.0405371305369</v>
      </c>
      <c r="G101" s="47">
        <v>18135</v>
      </c>
      <c r="H101" s="47">
        <v>-5.1999999999999998E-3</v>
      </c>
      <c r="I101" s="47">
        <v>56181.337800000001</v>
      </c>
      <c r="J101" s="47" t="s">
        <v>272</v>
      </c>
      <c r="K101" s="47" t="s">
        <v>128</v>
      </c>
      <c r="L101" s="47" t="s">
        <v>755</v>
      </c>
      <c r="O101" s="47" t="s">
        <v>756</v>
      </c>
    </row>
    <row r="102" spans="1:15">
      <c r="A102" s="38" t="str">
        <f t="shared" si="8"/>
        <v>Agerer Franz</v>
      </c>
      <c r="B102" s="6" t="str">
        <f t="shared" si="9"/>
        <v>II</v>
      </c>
      <c r="C102" s="38">
        <f t="shared" si="10"/>
        <v>48775.446000000004</v>
      </c>
      <c r="D102" s="47" t="str">
        <f t="shared" si="11"/>
        <v>VB</v>
      </c>
      <c r="E102" s="184" t="e">
        <f>VLOOKUP(C102,'Active 1'!C$21:E$934,3,FALSE)</f>
        <v>#N/A</v>
      </c>
      <c r="G102" s="47">
        <v>669</v>
      </c>
      <c r="H102" s="47">
        <v>-9.7000000000000003E-3</v>
      </c>
      <c r="I102" s="47">
        <v>48775.446000000004</v>
      </c>
      <c r="J102" s="47" t="s">
        <v>686</v>
      </c>
      <c r="K102" s="47" t="s">
        <v>696</v>
      </c>
      <c r="L102" s="47" t="s">
        <v>694</v>
      </c>
      <c r="N102" s="47" t="s">
        <v>693</v>
      </c>
    </row>
    <row r="103" spans="1:15">
      <c r="A103" s="38" t="str">
        <f t="shared" si="8"/>
        <v>Paschke Anton</v>
      </c>
      <c r="B103" s="6" t="str">
        <f t="shared" si="9"/>
        <v>I</v>
      </c>
      <c r="C103" s="38">
        <f t="shared" si="10"/>
        <v>51274.870999999999</v>
      </c>
      <c r="D103" s="47" t="str">
        <f t="shared" si="11"/>
        <v>ccd</v>
      </c>
      <c r="E103" s="184">
        <f>VLOOKUP(C103,'Active 1'!C$21:E$934,3,FALSE)</f>
        <v>-2889.9691296155315</v>
      </c>
      <c r="G103" s="47">
        <v>6564</v>
      </c>
      <c r="H103" s="47">
        <v>-2.6599999999999999E-2</v>
      </c>
      <c r="I103" s="47">
        <v>51274.870999999999</v>
      </c>
      <c r="J103" s="47" t="s">
        <v>272</v>
      </c>
      <c r="K103" s="47" t="s">
        <v>705</v>
      </c>
      <c r="L103" s="47" t="s">
        <v>707</v>
      </c>
      <c r="N103" s="47" t="s">
        <v>708</v>
      </c>
    </row>
    <row r="104" spans="1:15">
      <c r="A104" s="38" t="str">
        <f t="shared" si="8"/>
        <v>Yuan Giu Yang</v>
      </c>
      <c r="B104" s="6" t="str">
        <f t="shared" si="9"/>
        <v>I</v>
      </c>
      <c r="C104" s="38">
        <f t="shared" si="10"/>
        <v>55087.320299999999</v>
      </c>
      <c r="D104" s="47" t="str">
        <f t="shared" si="11"/>
        <v>R</v>
      </c>
      <c r="E104" s="184" t="e">
        <f>VLOOKUP(C104,'Active 1'!C$21:E$934,3,FALSE)</f>
        <v>#N/A</v>
      </c>
      <c r="G104" s="47">
        <v>15555</v>
      </c>
      <c r="H104" s="47">
        <v>-2.6599999999999999E-2</v>
      </c>
      <c r="I104" s="47">
        <v>55087.320299999999</v>
      </c>
      <c r="J104" s="47" t="s">
        <v>272</v>
      </c>
      <c r="K104" s="47" t="s">
        <v>128</v>
      </c>
      <c r="L104" s="47" t="s">
        <v>747</v>
      </c>
      <c r="N104" s="47" t="s">
        <v>748</v>
      </c>
    </row>
    <row r="105" spans="1:15">
      <c r="A105" s="38" t="str">
        <f t="shared" si="8"/>
        <v>Yuan Giu Yang</v>
      </c>
      <c r="B105" s="6" t="str">
        <f t="shared" si="9"/>
        <v>I</v>
      </c>
      <c r="C105" s="38">
        <f t="shared" si="10"/>
        <v>55087.320299999999</v>
      </c>
      <c r="D105" s="47" t="str">
        <f t="shared" si="11"/>
        <v>V</v>
      </c>
      <c r="E105" s="184" t="e">
        <f>VLOOKUP(C105,'Active 1'!C$21:E$934,3,FALSE)</f>
        <v>#N/A</v>
      </c>
      <c r="G105" s="47">
        <v>15555</v>
      </c>
      <c r="H105" s="47">
        <v>-2.6499999999999999E-2</v>
      </c>
      <c r="I105" s="47">
        <v>55087.320299999999</v>
      </c>
      <c r="J105" s="47" t="s">
        <v>272</v>
      </c>
      <c r="K105" s="47" t="s">
        <v>148</v>
      </c>
      <c r="L105" s="47" t="s">
        <v>747</v>
      </c>
      <c r="N105" s="47" t="s">
        <v>748</v>
      </c>
    </row>
    <row r="106" spans="1:15">
      <c r="A106" s="38" t="str">
        <f t="shared" si="8"/>
        <v>Yuan Giu Yang</v>
      </c>
      <c r="B106" s="6" t="str">
        <f t="shared" si="9"/>
        <v>I</v>
      </c>
      <c r="C106" s="38">
        <f t="shared" si="10"/>
        <v>55087.320599999999</v>
      </c>
      <c r="D106" s="47" t="str">
        <f t="shared" si="11"/>
        <v>B</v>
      </c>
      <c r="E106" s="184" t="e">
        <f>VLOOKUP(C106,'Active 1'!C$21:E$934,3,FALSE)</f>
        <v>#N/A</v>
      </c>
      <c r="G106" s="47">
        <v>15555</v>
      </c>
      <c r="H106" s="47">
        <v>-2.63E-2</v>
      </c>
      <c r="I106" s="47">
        <v>55087.320599999999</v>
      </c>
      <c r="J106" s="47" t="s">
        <v>272</v>
      </c>
      <c r="K106" s="47" t="s">
        <v>85</v>
      </c>
      <c r="L106" s="47" t="s">
        <v>747</v>
      </c>
      <c r="N106" s="47" t="s">
        <v>748</v>
      </c>
    </row>
    <row r="107" spans="1:15">
      <c r="A107" s="38" t="str">
        <f t="shared" ref="A107:A138" si="12">L107</f>
        <v>Yuan Giu Yang</v>
      </c>
      <c r="B107" s="6" t="str">
        <f t="shared" ref="B107:B138" si="13">IF(J107="s","II","I")</f>
        <v>I</v>
      </c>
      <c r="C107" s="38">
        <f t="shared" ref="C107:C138" si="14">I107</f>
        <v>55103.007100000003</v>
      </c>
      <c r="D107" s="47" t="str">
        <f t="shared" ref="D107:D138" si="15">K107</f>
        <v>B</v>
      </c>
      <c r="E107" s="184" t="e">
        <f>VLOOKUP(C107,'Active 1'!C$21:E$934,3,FALSE)</f>
        <v>#N/A</v>
      </c>
      <c r="G107" s="47">
        <v>15592</v>
      </c>
      <c r="H107" s="47">
        <v>-2.8799999999999999E-2</v>
      </c>
      <c r="I107" s="47">
        <v>55103.007100000003</v>
      </c>
      <c r="J107" s="47" t="s">
        <v>272</v>
      </c>
      <c r="K107" s="47" t="s">
        <v>85</v>
      </c>
      <c r="L107" s="47" t="s">
        <v>747</v>
      </c>
      <c r="N107" s="47" t="s">
        <v>748</v>
      </c>
    </row>
    <row r="108" spans="1:15">
      <c r="A108" s="38" t="str">
        <f t="shared" si="12"/>
        <v>Yuan Giu Yang</v>
      </c>
      <c r="B108" s="6" t="str">
        <f t="shared" si="13"/>
        <v>I</v>
      </c>
      <c r="C108" s="38">
        <f t="shared" si="14"/>
        <v>55103.010799999996</v>
      </c>
      <c r="D108" s="47" t="str">
        <f t="shared" si="15"/>
        <v>V</v>
      </c>
      <c r="E108" s="184" t="e">
        <f>VLOOKUP(C108,'Active 1'!C$21:E$934,3,FALSE)</f>
        <v>#N/A</v>
      </c>
      <c r="G108" s="47">
        <v>15592</v>
      </c>
      <c r="H108" s="47">
        <v>-2.52E-2</v>
      </c>
      <c r="I108" s="47">
        <v>55103.010799999996</v>
      </c>
      <c r="J108" s="47" t="s">
        <v>272</v>
      </c>
      <c r="K108" s="47" t="s">
        <v>148</v>
      </c>
      <c r="L108" s="47" t="s">
        <v>747</v>
      </c>
      <c r="N108" s="47" t="s">
        <v>748</v>
      </c>
    </row>
    <row r="109" spans="1:15">
      <c r="A109" s="38" t="str">
        <f t="shared" si="12"/>
        <v>Yuan Giu Yang</v>
      </c>
      <c r="B109" s="6" t="str">
        <f t="shared" si="13"/>
        <v>I</v>
      </c>
      <c r="C109" s="38">
        <f t="shared" si="14"/>
        <v>55103.011200000001</v>
      </c>
      <c r="D109" s="47" t="str">
        <f t="shared" si="15"/>
        <v>R</v>
      </c>
      <c r="E109" s="184" t="e">
        <f>VLOOKUP(C109,'Active 1'!C$21:E$934,3,FALSE)</f>
        <v>#N/A</v>
      </c>
      <c r="G109" s="47">
        <v>15592</v>
      </c>
      <c r="H109" s="47">
        <v>-2.4799999999999999E-2</v>
      </c>
      <c r="I109" s="47">
        <v>55103.011200000001</v>
      </c>
      <c r="J109" s="47" t="s">
        <v>272</v>
      </c>
      <c r="K109" s="47" t="s">
        <v>128</v>
      </c>
      <c r="L109" s="47" t="s">
        <v>747</v>
      </c>
      <c r="N109" s="47" t="s">
        <v>748</v>
      </c>
    </row>
    <row r="110" spans="1:15">
      <c r="A110" s="38" t="str">
        <f t="shared" si="12"/>
        <v>Yuan Giu Yang</v>
      </c>
      <c r="B110" s="6" t="str">
        <f t="shared" si="13"/>
        <v>II</v>
      </c>
      <c r="C110" s="38">
        <f t="shared" si="14"/>
        <v>55118.065000000002</v>
      </c>
      <c r="D110" s="47" t="str">
        <f t="shared" si="15"/>
        <v>B</v>
      </c>
      <c r="E110" s="184" t="e">
        <f>VLOOKUP(C110,'Active 1'!C$21:E$934,3,FALSE)</f>
        <v>#N/A</v>
      </c>
      <c r="G110" s="47">
        <v>15627</v>
      </c>
      <c r="H110" s="47">
        <v>-2.4E-2</v>
      </c>
      <c r="I110" s="47">
        <v>55118.065000000002</v>
      </c>
      <c r="J110" s="47" t="s">
        <v>686</v>
      </c>
      <c r="K110" s="47" t="s">
        <v>85</v>
      </c>
      <c r="L110" s="47" t="s">
        <v>747</v>
      </c>
      <c r="N110" s="47" t="s">
        <v>748</v>
      </c>
    </row>
    <row r="111" spans="1:15">
      <c r="A111" s="38" t="str">
        <f t="shared" si="12"/>
        <v>Yuan Giu Yang</v>
      </c>
      <c r="B111" s="6" t="str">
        <f t="shared" si="13"/>
        <v>II</v>
      </c>
      <c r="C111" s="38">
        <f t="shared" si="14"/>
        <v>55118.065399999999</v>
      </c>
      <c r="D111" s="47" t="str">
        <f t="shared" si="15"/>
        <v>V</v>
      </c>
      <c r="E111" s="184" t="e">
        <f>VLOOKUP(C111,'Active 1'!C$21:E$934,3,FALSE)</f>
        <v>#N/A</v>
      </c>
      <c r="G111" s="47">
        <v>15627</v>
      </c>
      <c r="H111" s="47">
        <v>-2.3599999999999999E-2</v>
      </c>
      <c r="I111" s="47">
        <v>55118.065399999999</v>
      </c>
      <c r="J111" s="47" t="s">
        <v>686</v>
      </c>
      <c r="K111" s="47" t="s">
        <v>148</v>
      </c>
      <c r="L111" s="47" t="s">
        <v>747</v>
      </c>
      <c r="N111" s="47" t="s">
        <v>748</v>
      </c>
    </row>
    <row r="112" spans="1:15">
      <c r="A112" s="38" t="str">
        <f t="shared" si="12"/>
        <v>Yuan Giu Yang</v>
      </c>
      <c r="B112" s="6" t="str">
        <f t="shared" si="13"/>
        <v>II</v>
      </c>
      <c r="C112" s="38">
        <f t="shared" si="14"/>
        <v>55118.065900000001</v>
      </c>
      <c r="D112" s="47" t="str">
        <f t="shared" si="15"/>
        <v>R</v>
      </c>
      <c r="E112" s="184" t="e">
        <f>VLOOKUP(C112,'Active 1'!C$21:E$934,3,FALSE)</f>
        <v>#N/A</v>
      </c>
      <c r="G112" s="47">
        <v>15627</v>
      </c>
      <c r="H112" s="47">
        <v>-2.3099999999999999E-2</v>
      </c>
      <c r="I112" s="47">
        <v>55118.065900000001</v>
      </c>
      <c r="J112" s="47" t="s">
        <v>686</v>
      </c>
      <c r="K112" s="47" t="s">
        <v>128</v>
      </c>
      <c r="L112" s="47" t="s">
        <v>747</v>
      </c>
      <c r="N112" s="47" t="s">
        <v>748</v>
      </c>
    </row>
    <row r="113" spans="1:14">
      <c r="A113" s="38" t="str">
        <f t="shared" si="12"/>
        <v>Yuan Giu Yang</v>
      </c>
      <c r="B113" s="6" t="str">
        <f t="shared" si="13"/>
        <v>II</v>
      </c>
      <c r="C113" s="38">
        <f t="shared" si="14"/>
        <v>55165.983800000002</v>
      </c>
      <c r="D113" s="47" t="str">
        <f t="shared" si="15"/>
        <v>V</v>
      </c>
      <c r="E113" s="184" t="e">
        <f>VLOOKUP(C113,'Active 1'!C$21:E$934,3,FALSE)</f>
        <v>#N/A</v>
      </c>
      <c r="G113" s="47">
        <v>15740</v>
      </c>
      <c r="H113" s="47">
        <v>-2.0500000000000001E-2</v>
      </c>
      <c r="I113" s="47">
        <v>55165.983800000002</v>
      </c>
      <c r="J113" s="47" t="s">
        <v>686</v>
      </c>
      <c r="K113" s="47" t="s">
        <v>148</v>
      </c>
      <c r="L113" s="47" t="s">
        <v>747</v>
      </c>
      <c r="N113" s="47" t="s">
        <v>748</v>
      </c>
    </row>
    <row r="114" spans="1:14">
      <c r="A114" s="38" t="str">
        <f t="shared" si="12"/>
        <v>Yuan Giu Yang</v>
      </c>
      <c r="B114" s="6" t="str">
        <f t="shared" si="13"/>
        <v>II</v>
      </c>
      <c r="C114" s="38">
        <f t="shared" si="14"/>
        <v>55165.986599999997</v>
      </c>
      <c r="D114" s="47" t="str">
        <f t="shared" si="15"/>
        <v>R</v>
      </c>
      <c r="E114" s="184" t="e">
        <f>VLOOKUP(C114,'Active 1'!C$21:E$934,3,FALSE)</f>
        <v>#N/A</v>
      </c>
      <c r="G114" s="47">
        <v>15740</v>
      </c>
      <c r="H114" s="47">
        <v>-1.77E-2</v>
      </c>
      <c r="I114" s="47">
        <v>55165.986599999997</v>
      </c>
      <c r="J114" s="47" t="s">
        <v>686</v>
      </c>
      <c r="K114" s="47" t="s">
        <v>128</v>
      </c>
      <c r="L114" s="47" t="s">
        <v>747</v>
      </c>
      <c r="N114" s="47" t="s">
        <v>748</v>
      </c>
    </row>
    <row r="115" spans="1:14">
      <c r="A115" s="38" t="str">
        <f t="shared" si="12"/>
        <v>Yuan Giu Yang</v>
      </c>
      <c r="B115" s="6" t="str">
        <f t="shared" si="13"/>
        <v>II</v>
      </c>
      <c r="C115" s="38">
        <f t="shared" si="14"/>
        <v>55165.988100000002</v>
      </c>
      <c r="D115" s="47" t="str">
        <f t="shared" si="15"/>
        <v>B</v>
      </c>
      <c r="E115" s="184" t="e">
        <f>VLOOKUP(C115,'Active 1'!C$21:E$934,3,FALSE)</f>
        <v>#N/A</v>
      </c>
      <c r="G115" s="47">
        <v>15740</v>
      </c>
      <c r="H115" s="47">
        <v>-1.6199999999999999E-2</v>
      </c>
      <c r="I115" s="47">
        <v>55165.988100000002</v>
      </c>
      <c r="J115" s="47" t="s">
        <v>686</v>
      </c>
      <c r="K115" s="47" t="s">
        <v>85</v>
      </c>
      <c r="L115" s="47" t="s">
        <v>747</v>
      </c>
      <c r="N115" s="47" t="s">
        <v>748</v>
      </c>
    </row>
    <row r="116" spans="1:14">
      <c r="A116" s="38" t="str">
        <f t="shared" si="12"/>
        <v>Yuan Giu Yang</v>
      </c>
      <c r="B116" s="6" t="str">
        <f t="shared" si="13"/>
        <v>II</v>
      </c>
      <c r="C116" s="38">
        <f t="shared" si="14"/>
        <v>55675.249499999998</v>
      </c>
      <c r="D116" s="47" t="str">
        <f t="shared" si="15"/>
        <v>B</v>
      </c>
      <c r="E116" s="184" t="e">
        <f>VLOOKUP(C116,'Active 1'!C$21:E$934,3,FALSE)</f>
        <v>#N/A</v>
      </c>
      <c r="G116" s="47">
        <v>16941</v>
      </c>
      <c r="H116" s="47">
        <v>-1.4200000000000001E-2</v>
      </c>
      <c r="I116" s="47">
        <v>55675.249499999998</v>
      </c>
      <c r="J116" s="47" t="s">
        <v>686</v>
      </c>
      <c r="K116" s="47" t="s">
        <v>85</v>
      </c>
      <c r="L116" s="47" t="s">
        <v>747</v>
      </c>
      <c r="N116" s="47" t="s">
        <v>751</v>
      </c>
    </row>
    <row r="117" spans="1:14">
      <c r="A117" s="38" t="str">
        <f t="shared" si="12"/>
        <v>Yuan Giu Yang</v>
      </c>
      <c r="B117" s="6" t="str">
        <f t="shared" si="13"/>
        <v>II</v>
      </c>
      <c r="C117" s="38">
        <f t="shared" si="14"/>
        <v>55675.251499999998</v>
      </c>
      <c r="D117" s="47" t="str">
        <f t="shared" si="15"/>
        <v>V</v>
      </c>
      <c r="E117" s="184" t="e">
        <f>VLOOKUP(C117,'Active 1'!C$21:E$934,3,FALSE)</f>
        <v>#N/A</v>
      </c>
      <c r="G117" s="47">
        <v>16941</v>
      </c>
      <c r="H117" s="47">
        <v>-1.23E-2</v>
      </c>
      <c r="I117" s="47">
        <v>55675.251499999998</v>
      </c>
      <c r="J117" s="47" t="s">
        <v>686</v>
      </c>
      <c r="K117" s="47" t="s">
        <v>148</v>
      </c>
      <c r="L117" s="47" t="s">
        <v>747</v>
      </c>
      <c r="N117" s="47" t="s">
        <v>751</v>
      </c>
    </row>
    <row r="118" spans="1:14">
      <c r="A118" s="38" t="str">
        <f t="shared" si="12"/>
        <v>Yuan Giu Yang</v>
      </c>
      <c r="B118" s="6" t="str">
        <f t="shared" si="13"/>
        <v>II</v>
      </c>
      <c r="C118" s="38">
        <f t="shared" si="14"/>
        <v>55675.251799999998</v>
      </c>
      <c r="D118" s="47" t="str">
        <f t="shared" si="15"/>
        <v>R</v>
      </c>
      <c r="E118" s="184" t="e">
        <f>VLOOKUP(C118,'Active 1'!C$21:E$934,3,FALSE)</f>
        <v>#N/A</v>
      </c>
      <c r="G118" s="47">
        <v>16941</v>
      </c>
      <c r="H118" s="47">
        <v>-1.2E-2</v>
      </c>
      <c r="I118" s="47">
        <v>55675.251799999998</v>
      </c>
      <c r="J118" s="47" t="s">
        <v>686</v>
      </c>
      <c r="K118" s="47" t="s">
        <v>128</v>
      </c>
      <c r="L118" s="47" t="s">
        <v>747</v>
      </c>
      <c r="N118" s="47" t="s">
        <v>751</v>
      </c>
    </row>
    <row r="119" spans="1:14">
      <c r="A119" s="38" t="str">
        <f t="shared" si="12"/>
        <v>Yuan Giu Yang</v>
      </c>
      <c r="B119" s="6" t="str">
        <f t="shared" si="13"/>
        <v>II</v>
      </c>
      <c r="C119" s="38">
        <f t="shared" si="14"/>
        <v>55678.218000000001</v>
      </c>
      <c r="D119" s="47" t="str">
        <f t="shared" si="15"/>
        <v>V</v>
      </c>
      <c r="E119" s="184" t="e">
        <f>VLOOKUP(C119,'Active 1'!C$21:E$934,3,FALSE)</f>
        <v>#N/A</v>
      </c>
      <c r="G119" s="47">
        <v>16948</v>
      </c>
      <c r="H119" s="47">
        <v>-1.4E-2</v>
      </c>
      <c r="I119" s="47">
        <v>55678.218000000001</v>
      </c>
      <c r="J119" s="47" t="s">
        <v>686</v>
      </c>
      <c r="K119" s="47" t="s">
        <v>148</v>
      </c>
      <c r="L119" s="47" t="s">
        <v>747</v>
      </c>
      <c r="N119" s="47" t="s">
        <v>751</v>
      </c>
    </row>
    <row r="120" spans="1:14">
      <c r="A120" s="38" t="str">
        <f t="shared" si="12"/>
        <v>Yuan Giu Yang</v>
      </c>
      <c r="B120" s="6" t="str">
        <f t="shared" si="13"/>
        <v>II</v>
      </c>
      <c r="C120" s="38">
        <f t="shared" si="14"/>
        <v>55678.218099999998</v>
      </c>
      <c r="D120" s="47" t="str">
        <f t="shared" si="15"/>
        <v>B</v>
      </c>
      <c r="E120" s="184" t="e">
        <f>VLOOKUP(C120,'Active 1'!C$21:E$934,3,FALSE)</f>
        <v>#N/A</v>
      </c>
      <c r="G120" s="47">
        <v>16948</v>
      </c>
      <c r="H120" s="47">
        <v>-1.3899999999999999E-2</v>
      </c>
      <c r="I120" s="47">
        <v>55678.218099999998</v>
      </c>
      <c r="J120" s="47" t="s">
        <v>686</v>
      </c>
      <c r="K120" s="47" t="s">
        <v>85</v>
      </c>
      <c r="L120" s="47" t="s">
        <v>747</v>
      </c>
      <c r="N120" s="47" t="s">
        <v>751</v>
      </c>
    </row>
    <row r="121" spans="1:14">
      <c r="A121" s="38" t="str">
        <f t="shared" si="12"/>
        <v>Yuan Giu Yang</v>
      </c>
      <c r="B121" s="6" t="str">
        <f t="shared" si="13"/>
        <v>II</v>
      </c>
      <c r="C121" s="38">
        <f t="shared" si="14"/>
        <v>55678.218099999998</v>
      </c>
      <c r="D121" s="47" t="str">
        <f t="shared" si="15"/>
        <v>R</v>
      </c>
      <c r="E121" s="184" t="e">
        <f>VLOOKUP(C121,'Active 1'!C$21:E$934,3,FALSE)</f>
        <v>#N/A</v>
      </c>
      <c r="G121" s="47">
        <v>16948</v>
      </c>
      <c r="H121" s="47">
        <v>-1.38E-2</v>
      </c>
      <c r="I121" s="47">
        <v>55678.218099999998</v>
      </c>
      <c r="J121" s="47" t="s">
        <v>686</v>
      </c>
      <c r="K121" s="47" t="s">
        <v>128</v>
      </c>
      <c r="L121" s="47" t="s">
        <v>747</v>
      </c>
      <c r="N121" s="47" t="s">
        <v>751</v>
      </c>
    </row>
    <row r="122" spans="1:14">
      <c r="A122" s="38" t="str">
        <f t="shared" si="12"/>
        <v>Yuan Giu Yang</v>
      </c>
      <c r="B122" s="6" t="str">
        <f t="shared" si="13"/>
        <v>II</v>
      </c>
      <c r="C122" s="38">
        <f t="shared" si="14"/>
        <v>55709.173300000002</v>
      </c>
      <c r="D122" s="47" t="str">
        <f t="shared" si="15"/>
        <v>R</v>
      </c>
      <c r="E122" s="184" t="e">
        <f>VLOOKUP(C122,'Active 1'!C$21:E$934,3,FALSE)</f>
        <v>#N/A</v>
      </c>
      <c r="G122" s="47">
        <v>17021</v>
      </c>
      <c r="H122" s="47">
        <v>-1.2800000000000001E-2</v>
      </c>
      <c r="I122" s="47">
        <v>55709.173300000002</v>
      </c>
      <c r="J122" s="47" t="s">
        <v>686</v>
      </c>
      <c r="K122" s="47" t="s">
        <v>128</v>
      </c>
      <c r="L122" s="47" t="s">
        <v>747</v>
      </c>
      <c r="N122" s="47" t="s">
        <v>751</v>
      </c>
    </row>
    <row r="123" spans="1:14">
      <c r="A123" s="38" t="str">
        <f t="shared" si="12"/>
        <v>Yuan Giu Yang</v>
      </c>
      <c r="B123" s="6" t="str">
        <f t="shared" si="13"/>
        <v>II</v>
      </c>
      <c r="C123" s="38">
        <f t="shared" si="14"/>
        <v>55709.173799999997</v>
      </c>
      <c r="D123" s="47" t="str">
        <f t="shared" si="15"/>
        <v>V</v>
      </c>
      <c r="E123" s="184" t="e">
        <f>VLOOKUP(C123,'Active 1'!C$21:E$934,3,FALSE)</f>
        <v>#N/A</v>
      </c>
      <c r="G123" s="47">
        <v>17021</v>
      </c>
      <c r="H123" s="47">
        <v>-1.23E-2</v>
      </c>
      <c r="I123" s="47">
        <v>55709.173799999997</v>
      </c>
      <c r="J123" s="47" t="s">
        <v>686</v>
      </c>
      <c r="K123" s="47" t="s">
        <v>148</v>
      </c>
      <c r="L123" s="47" t="s">
        <v>747</v>
      </c>
      <c r="N123" s="47" t="s">
        <v>751</v>
      </c>
    </row>
    <row r="124" spans="1:14">
      <c r="A124" s="38" t="str">
        <f t="shared" si="12"/>
        <v>Yuan Giu Yang</v>
      </c>
      <c r="B124" s="6" t="str">
        <f t="shared" si="13"/>
        <v>II</v>
      </c>
      <c r="C124" s="38">
        <f t="shared" si="14"/>
        <v>55712.142099999997</v>
      </c>
      <c r="D124" s="47" t="str">
        <f t="shared" si="15"/>
        <v>R</v>
      </c>
      <c r="E124" s="184" t="e">
        <f>VLOOKUP(C124,'Active 1'!C$21:E$934,3,FALSE)</f>
        <v>#N/A</v>
      </c>
      <c r="G124" s="47">
        <v>17028</v>
      </c>
      <c r="H124" s="47">
        <v>-1.2200000000000001E-2</v>
      </c>
      <c r="I124" s="47">
        <v>55712.142099999997</v>
      </c>
      <c r="J124" s="47" t="s">
        <v>686</v>
      </c>
      <c r="K124" s="47" t="s">
        <v>128</v>
      </c>
      <c r="L124" s="47" t="s">
        <v>747</v>
      </c>
      <c r="N124" s="47" t="s">
        <v>751</v>
      </c>
    </row>
    <row r="125" spans="1:14">
      <c r="A125" s="38" t="str">
        <f t="shared" si="12"/>
        <v>Yuan Giu Yang</v>
      </c>
      <c r="B125" s="6" t="str">
        <f t="shared" si="13"/>
        <v>II</v>
      </c>
      <c r="C125" s="38">
        <f t="shared" si="14"/>
        <v>55712.142399999997</v>
      </c>
      <c r="D125" s="47" t="str">
        <f t="shared" si="15"/>
        <v>V</v>
      </c>
      <c r="E125" s="184" t="e">
        <f>VLOOKUP(C125,'Active 1'!C$21:E$934,3,FALSE)</f>
        <v>#N/A</v>
      </c>
      <c r="G125" s="47">
        <v>17028</v>
      </c>
      <c r="H125" s="47">
        <v>-1.1900000000000001E-2</v>
      </c>
      <c r="I125" s="47">
        <v>55712.142399999997</v>
      </c>
      <c r="J125" s="47" t="s">
        <v>686</v>
      </c>
      <c r="K125" s="47" t="s">
        <v>148</v>
      </c>
      <c r="L125" s="47" t="s">
        <v>747</v>
      </c>
      <c r="N125" s="47" t="s">
        <v>751</v>
      </c>
    </row>
    <row r="126" spans="1:14">
      <c r="A126" s="38" t="str">
        <f t="shared" si="12"/>
        <v>Yuan Giu Yang</v>
      </c>
      <c r="B126" s="6" t="str">
        <f t="shared" si="13"/>
        <v>II</v>
      </c>
      <c r="C126" s="38">
        <f t="shared" si="14"/>
        <v>55712.142500000002</v>
      </c>
      <c r="D126" s="47" t="str">
        <f t="shared" si="15"/>
        <v>B</v>
      </c>
      <c r="E126" s="184" t="e">
        <f>VLOOKUP(C126,'Active 1'!C$21:E$934,3,FALSE)</f>
        <v>#N/A</v>
      </c>
      <c r="G126" s="47">
        <v>17028</v>
      </c>
      <c r="H126" s="47">
        <v>-1.18E-2</v>
      </c>
      <c r="I126" s="47">
        <v>55712.142500000002</v>
      </c>
      <c r="J126" s="47" t="s">
        <v>686</v>
      </c>
      <c r="K126" s="47" t="s">
        <v>85</v>
      </c>
      <c r="L126" s="47" t="s">
        <v>747</v>
      </c>
      <c r="N126" s="47" t="s">
        <v>751</v>
      </c>
    </row>
    <row r="127" spans="1:14">
      <c r="A127" s="38" t="str">
        <f t="shared" si="12"/>
        <v>Yuan Giu Yang</v>
      </c>
      <c r="B127" s="6" t="str">
        <f t="shared" si="13"/>
        <v>I</v>
      </c>
      <c r="C127" s="38">
        <f t="shared" si="14"/>
        <v>55713.201099999998</v>
      </c>
      <c r="D127" s="47" t="str">
        <f t="shared" si="15"/>
        <v>B</v>
      </c>
      <c r="E127" s="184" t="e">
        <f>VLOOKUP(C127,'Active 1'!C$21:E$934,3,FALSE)</f>
        <v>#N/A</v>
      </c>
      <c r="G127" s="47">
        <v>17031</v>
      </c>
      <c r="H127" s="47">
        <v>-1.34E-2</v>
      </c>
      <c r="I127" s="47">
        <v>55713.201099999998</v>
      </c>
      <c r="J127" s="47" t="s">
        <v>272</v>
      </c>
      <c r="K127" s="47" t="s">
        <v>85</v>
      </c>
      <c r="L127" s="47" t="s">
        <v>747</v>
      </c>
      <c r="N127" s="47" t="s">
        <v>751</v>
      </c>
    </row>
    <row r="128" spans="1:14">
      <c r="A128" s="38" t="str">
        <f t="shared" si="12"/>
        <v>Yuan Giu Yang</v>
      </c>
      <c r="B128" s="6" t="str">
        <f t="shared" si="13"/>
        <v>I</v>
      </c>
      <c r="C128" s="38">
        <f t="shared" si="14"/>
        <v>55713.201099999998</v>
      </c>
      <c r="D128" s="47" t="str">
        <f t="shared" si="15"/>
        <v>V</v>
      </c>
      <c r="E128" s="184" t="e">
        <f>VLOOKUP(C128,'Active 1'!C$21:E$934,3,FALSE)</f>
        <v>#N/A</v>
      </c>
      <c r="G128" s="47">
        <v>17031</v>
      </c>
      <c r="H128" s="47">
        <v>-1.3299999999999999E-2</v>
      </c>
      <c r="I128" s="47">
        <v>55713.201099999998</v>
      </c>
      <c r="J128" s="47" t="s">
        <v>272</v>
      </c>
      <c r="K128" s="47" t="s">
        <v>148</v>
      </c>
      <c r="L128" s="47" t="s">
        <v>747</v>
      </c>
      <c r="N128" s="47" t="s">
        <v>751</v>
      </c>
    </row>
    <row r="129" spans="1:15">
      <c r="A129" s="38" t="str">
        <f t="shared" si="12"/>
        <v>Yuan Giu Yang</v>
      </c>
      <c r="B129" s="6" t="str">
        <f t="shared" si="13"/>
        <v>I</v>
      </c>
      <c r="C129" s="38">
        <f t="shared" si="14"/>
        <v>55713.201200000003</v>
      </c>
      <c r="D129" s="47" t="str">
        <f t="shared" si="15"/>
        <v>R</v>
      </c>
      <c r="E129" s="184" t="e">
        <f>VLOOKUP(C129,'Active 1'!C$21:E$934,3,FALSE)</f>
        <v>#N/A</v>
      </c>
      <c r="G129" s="47">
        <v>17031</v>
      </c>
      <c r="H129" s="47">
        <v>-1.32E-2</v>
      </c>
      <c r="I129" s="47">
        <v>55713.201200000003</v>
      </c>
      <c r="J129" s="47" t="s">
        <v>272</v>
      </c>
      <c r="K129" s="47" t="s">
        <v>128</v>
      </c>
      <c r="L129" s="47" t="s">
        <v>747</v>
      </c>
      <c r="N129" s="47" t="s">
        <v>751</v>
      </c>
    </row>
    <row r="130" spans="1:15">
      <c r="A130" s="38" t="str">
        <f t="shared" si="12"/>
        <v>Yuan Giu Yang</v>
      </c>
      <c r="B130" s="6" t="str">
        <f t="shared" si="13"/>
        <v>II</v>
      </c>
      <c r="C130" s="38">
        <f t="shared" si="14"/>
        <v>55714.261899999998</v>
      </c>
      <c r="D130" s="47" t="str">
        <f t="shared" si="15"/>
        <v>V</v>
      </c>
      <c r="E130" s="184" t="e">
        <f>VLOOKUP(C130,'Active 1'!C$21:E$934,3,FALSE)</f>
        <v>#N/A</v>
      </c>
      <c r="G130" s="47">
        <v>17033</v>
      </c>
      <c r="H130" s="47">
        <v>-1.26E-2</v>
      </c>
      <c r="I130" s="47">
        <v>55714.261899999998</v>
      </c>
      <c r="J130" s="47" t="s">
        <v>686</v>
      </c>
      <c r="K130" s="47" t="s">
        <v>148</v>
      </c>
      <c r="L130" s="47" t="s">
        <v>747</v>
      </c>
      <c r="N130" s="47" t="s">
        <v>751</v>
      </c>
    </row>
    <row r="131" spans="1:15">
      <c r="A131" s="38" t="str">
        <f t="shared" si="12"/>
        <v>Yuan Giu Yang</v>
      </c>
      <c r="B131" s="6" t="str">
        <f t="shared" si="13"/>
        <v>II</v>
      </c>
      <c r="C131" s="38">
        <f t="shared" si="14"/>
        <v>55714.262199999997</v>
      </c>
      <c r="D131" s="47" t="str">
        <f t="shared" si="15"/>
        <v>B</v>
      </c>
      <c r="E131" s="184" t="e">
        <f>VLOOKUP(C131,'Active 1'!C$21:E$934,3,FALSE)</f>
        <v>#N/A</v>
      </c>
      <c r="G131" s="47">
        <v>17033</v>
      </c>
      <c r="H131" s="47">
        <v>-1.23E-2</v>
      </c>
      <c r="I131" s="47">
        <v>55714.262199999997</v>
      </c>
      <c r="J131" s="47" t="s">
        <v>686</v>
      </c>
      <c r="K131" s="47" t="s">
        <v>85</v>
      </c>
      <c r="L131" s="47" t="s">
        <v>747</v>
      </c>
      <c r="N131" s="47" t="s">
        <v>751</v>
      </c>
    </row>
    <row r="132" spans="1:15">
      <c r="A132" s="38" t="str">
        <f t="shared" si="12"/>
        <v>Brat L</v>
      </c>
      <c r="B132" s="6" t="str">
        <f t="shared" si="13"/>
        <v>I</v>
      </c>
      <c r="C132" s="38">
        <f t="shared" si="14"/>
        <v>53458.615899999997</v>
      </c>
      <c r="D132" s="47" t="str">
        <f t="shared" si="15"/>
        <v>ccdC</v>
      </c>
      <c r="E132" s="184" t="e">
        <f>VLOOKUP(C132,'Active 1'!C$21:E$934,3,FALSE)</f>
        <v>#N/A</v>
      </c>
      <c r="G132" s="47">
        <v>11714</v>
      </c>
      <c r="H132" s="47">
        <v>-3.3700000000000001E-2</v>
      </c>
      <c r="I132" s="47">
        <v>53458.615899999997</v>
      </c>
      <c r="J132" s="47" t="s">
        <v>272</v>
      </c>
      <c r="K132" s="47" t="s">
        <v>761</v>
      </c>
      <c r="L132" s="47" t="s">
        <v>762</v>
      </c>
      <c r="O132" s="47" t="s">
        <v>763</v>
      </c>
    </row>
    <row r="133" spans="1:15">
      <c r="A133" s="38" t="str">
        <f t="shared" si="12"/>
        <v>Brat Lubos</v>
      </c>
      <c r="B133" s="6" t="str">
        <f t="shared" si="13"/>
        <v>I</v>
      </c>
      <c r="C133" s="38">
        <f t="shared" si="14"/>
        <v>53458.615899999997</v>
      </c>
      <c r="D133" s="47" t="str">
        <f t="shared" si="15"/>
        <v>ccd</v>
      </c>
      <c r="E133" s="184" t="e">
        <f>VLOOKUP(C133,'Active 1'!C$21:E$934,3,FALSE)</f>
        <v>#N/A</v>
      </c>
      <c r="G133" s="47">
        <v>11714</v>
      </c>
      <c r="H133" s="47">
        <v>-3.3700000000000001E-2</v>
      </c>
      <c r="I133" s="47">
        <v>53458.615899999997</v>
      </c>
      <c r="J133" s="47" t="s">
        <v>272</v>
      </c>
      <c r="K133" s="47" t="s">
        <v>705</v>
      </c>
      <c r="L133" s="47" t="s">
        <v>764</v>
      </c>
      <c r="N133" s="47" t="s">
        <v>765</v>
      </c>
    </row>
    <row r="134" spans="1:15">
      <c r="A134" s="38" t="str">
        <f t="shared" si="12"/>
        <v>Brat L</v>
      </c>
      <c r="B134" s="6" t="str">
        <f t="shared" si="13"/>
        <v>I</v>
      </c>
      <c r="C134" s="38">
        <f t="shared" si="14"/>
        <v>54091.693599999999</v>
      </c>
      <c r="D134" s="47" t="str">
        <f t="shared" si="15"/>
        <v>ccdR</v>
      </c>
      <c r="E134" s="184" t="e">
        <f>VLOOKUP(C134,'Active 1'!C$21:E$934,3,FALSE)</f>
        <v>#N/A</v>
      </c>
      <c r="G134" s="47">
        <v>13207</v>
      </c>
      <c r="H134" s="47">
        <v>-3.2000000000000001E-2</v>
      </c>
      <c r="I134" s="47">
        <v>54091.693599999999</v>
      </c>
      <c r="J134" s="47" t="s">
        <v>272</v>
      </c>
      <c r="K134" s="47" t="s">
        <v>766</v>
      </c>
      <c r="L134" s="47" t="s">
        <v>762</v>
      </c>
      <c r="O134" s="47" t="s">
        <v>767</v>
      </c>
    </row>
    <row r="135" spans="1:15">
      <c r="A135" s="38" t="str">
        <f t="shared" si="12"/>
        <v>Kocian R</v>
      </c>
      <c r="B135" s="6" t="str">
        <f t="shared" si="13"/>
        <v>II</v>
      </c>
      <c r="C135" s="38">
        <f t="shared" si="14"/>
        <v>54270.421600000001</v>
      </c>
      <c r="D135" s="47" t="str">
        <f t="shared" si="15"/>
        <v>ccdV</v>
      </c>
      <c r="E135" s="184" t="e">
        <f>VLOOKUP(C135,'Active 1'!C$21:E$934,3,FALSE)</f>
        <v>#N/A</v>
      </c>
      <c r="G135" s="47">
        <v>13628</v>
      </c>
      <c r="H135" s="47">
        <v>-3.2500000000000001E-2</v>
      </c>
      <c r="I135" s="47">
        <v>54270.421600000001</v>
      </c>
      <c r="J135" s="47" t="s">
        <v>686</v>
      </c>
      <c r="K135" s="47" t="s">
        <v>760</v>
      </c>
      <c r="L135" s="47" t="s">
        <v>768</v>
      </c>
      <c r="N135" s="47" t="s">
        <v>769</v>
      </c>
    </row>
    <row r="136" spans="1:15">
      <c r="A136" s="38" t="str">
        <f t="shared" si="12"/>
        <v>Kocian R</v>
      </c>
      <c r="B136" s="6" t="str">
        <f t="shared" si="13"/>
        <v>I</v>
      </c>
      <c r="C136" s="38">
        <f t="shared" si="14"/>
        <v>54279.537700000001</v>
      </c>
      <c r="D136" s="47" t="str">
        <f t="shared" si="15"/>
        <v>ccdV</v>
      </c>
      <c r="E136" s="184" t="e">
        <f>VLOOKUP(C136,'Active 1'!C$21:E$934,3,FALSE)</f>
        <v>#N/A</v>
      </c>
      <c r="G136" s="47">
        <v>13650</v>
      </c>
      <c r="H136" s="47">
        <v>-3.3000000000000002E-2</v>
      </c>
      <c r="I136" s="47">
        <v>54279.537700000001</v>
      </c>
      <c r="J136" s="47" t="s">
        <v>272</v>
      </c>
      <c r="K136" s="47" t="s">
        <v>760</v>
      </c>
      <c r="L136" s="47" t="s">
        <v>768</v>
      </c>
      <c r="N136" s="47" t="s">
        <v>769</v>
      </c>
    </row>
    <row r="137" spans="1:15">
      <c r="A137" s="38" t="str">
        <f t="shared" si="12"/>
        <v>Lehky M.</v>
      </c>
      <c r="B137" s="6" t="str">
        <f t="shared" si="13"/>
        <v>I</v>
      </c>
      <c r="C137" s="38">
        <f t="shared" si="14"/>
        <v>55644.506399999998</v>
      </c>
      <c r="D137" s="47" t="str">
        <f t="shared" si="15"/>
        <v>B</v>
      </c>
      <c r="E137" s="184" t="e">
        <f>VLOOKUP(C137,'Active 1'!C$21:E$934,3,FALSE)</f>
        <v>#N/A</v>
      </c>
      <c r="G137" s="47">
        <v>16869</v>
      </c>
      <c r="H137" s="47">
        <v>-1.52E-2</v>
      </c>
      <c r="I137" s="47">
        <v>55644.506399999998</v>
      </c>
      <c r="J137" s="47" t="s">
        <v>272</v>
      </c>
      <c r="K137" s="47" t="s">
        <v>85</v>
      </c>
      <c r="L137" s="47" t="s">
        <v>770</v>
      </c>
      <c r="N137" s="47" t="s">
        <v>771</v>
      </c>
    </row>
    <row r="138" spans="1:15">
      <c r="A138" s="38" t="str">
        <f t="shared" si="12"/>
        <v>Lehky M.</v>
      </c>
      <c r="B138" s="6" t="str">
        <f t="shared" si="13"/>
        <v>I</v>
      </c>
      <c r="C138" s="38">
        <f t="shared" si="14"/>
        <v>55644.506699999998</v>
      </c>
      <c r="D138" s="47" t="str">
        <f t="shared" si="15"/>
        <v>R</v>
      </c>
      <c r="E138" s="184" t="e">
        <f>VLOOKUP(C138,'Active 1'!C$21:E$934,3,FALSE)</f>
        <v>#N/A</v>
      </c>
      <c r="G138" s="47">
        <v>16869</v>
      </c>
      <c r="H138" s="47">
        <v>-1.4999999999999999E-2</v>
      </c>
      <c r="I138" s="47">
        <v>55644.506699999998</v>
      </c>
      <c r="J138" s="47" t="s">
        <v>272</v>
      </c>
      <c r="K138" s="47" t="s">
        <v>128</v>
      </c>
      <c r="L138" s="47" t="s">
        <v>770</v>
      </c>
      <c r="N138" s="47" t="s">
        <v>771</v>
      </c>
    </row>
    <row r="139" spans="1:15">
      <c r="A139" s="38" t="str">
        <f t="shared" ref="A139:A152" si="16">L139</f>
        <v>Lehky M.</v>
      </c>
      <c r="B139" s="6" t="str">
        <f t="shared" ref="B139:B152" si="17">IF(J139="s","II","I")</f>
        <v>I</v>
      </c>
      <c r="C139" s="38">
        <f t="shared" ref="C139:C152" si="18">I139</f>
        <v>55644.5075</v>
      </c>
      <c r="D139" s="47" t="str">
        <f t="shared" ref="D139:D152" si="19">K139</f>
        <v>V</v>
      </c>
      <c r="E139" s="184" t="e">
        <f>VLOOKUP(C139,'Active 1'!C$21:E$934,3,FALSE)</f>
        <v>#N/A</v>
      </c>
      <c r="G139" s="47">
        <v>16869</v>
      </c>
      <c r="H139" s="47">
        <v>-1.41E-2</v>
      </c>
      <c r="I139" s="47">
        <v>55644.5075</v>
      </c>
      <c r="J139" s="47" t="s">
        <v>272</v>
      </c>
      <c r="K139" s="47" t="s">
        <v>148</v>
      </c>
      <c r="L139" s="47" t="s">
        <v>770</v>
      </c>
      <c r="N139" s="47" t="s">
        <v>771</v>
      </c>
    </row>
    <row r="140" spans="1:15">
      <c r="A140" s="38" t="str">
        <f t="shared" si="16"/>
        <v>Lehky M.</v>
      </c>
      <c r="B140" s="6" t="str">
        <f t="shared" si="17"/>
        <v>I</v>
      </c>
      <c r="C140" s="38">
        <f t="shared" si="18"/>
        <v>55644.508300000001</v>
      </c>
      <c r="D140" s="47" t="str">
        <f t="shared" si="19"/>
        <v>I</v>
      </c>
      <c r="E140" s="184" t="e">
        <f>VLOOKUP(C140,'Active 1'!C$21:E$934,3,FALSE)</f>
        <v>#N/A</v>
      </c>
      <c r="G140" s="47">
        <v>16869</v>
      </c>
      <c r="H140" s="47">
        <v>-1.34E-2</v>
      </c>
      <c r="I140" s="47">
        <v>55644.508300000001</v>
      </c>
      <c r="J140" s="47" t="s">
        <v>272</v>
      </c>
      <c r="K140" s="47" t="s">
        <v>59</v>
      </c>
      <c r="L140" s="47" t="s">
        <v>770</v>
      </c>
      <c r="N140" s="47" t="s">
        <v>771</v>
      </c>
    </row>
    <row r="141" spans="1:15">
      <c r="A141" s="38" t="str">
        <f t="shared" si="16"/>
        <v>Lehky M.</v>
      </c>
      <c r="B141" s="6" t="str">
        <f t="shared" si="17"/>
        <v>I</v>
      </c>
      <c r="C141" s="38">
        <f t="shared" si="18"/>
        <v>55996.458899999998</v>
      </c>
      <c r="D141" s="47" t="str">
        <f t="shared" si="19"/>
        <v>I</v>
      </c>
      <c r="E141" s="184" t="e">
        <f>VLOOKUP(C141,'Active 1'!C$21:E$934,3,FALSE)</f>
        <v>#N/A</v>
      </c>
      <c r="G141" s="47">
        <v>17699</v>
      </c>
      <c r="H141" s="47">
        <v>-7.3000000000000001E-3</v>
      </c>
      <c r="I141" s="47">
        <v>55996.458899999998</v>
      </c>
      <c r="J141" s="47" t="s">
        <v>272</v>
      </c>
      <c r="K141" s="47" t="s">
        <v>59</v>
      </c>
      <c r="L141" s="47" t="s">
        <v>770</v>
      </c>
      <c r="N141" s="47" t="s">
        <v>771</v>
      </c>
    </row>
    <row r="142" spans="1:15">
      <c r="A142" s="38" t="str">
        <f t="shared" si="16"/>
        <v>Lehky M.</v>
      </c>
      <c r="B142" s="6" t="str">
        <f t="shared" si="17"/>
        <v>I</v>
      </c>
      <c r="C142" s="38">
        <f t="shared" si="18"/>
        <v>55996.459499999997</v>
      </c>
      <c r="D142" s="47" t="str">
        <f t="shared" si="19"/>
        <v>R</v>
      </c>
      <c r="E142" s="184" t="e">
        <f>VLOOKUP(C142,'Active 1'!C$21:E$934,3,FALSE)</f>
        <v>#N/A</v>
      </c>
      <c r="G142" s="47">
        <v>17699</v>
      </c>
      <c r="H142" s="47">
        <v>-6.6E-3</v>
      </c>
      <c r="I142" s="47">
        <v>55996.459499999997</v>
      </c>
      <c r="J142" s="47" t="s">
        <v>272</v>
      </c>
      <c r="K142" s="47" t="s">
        <v>128</v>
      </c>
      <c r="L142" s="47" t="s">
        <v>770</v>
      </c>
      <c r="N142" s="47" t="s">
        <v>771</v>
      </c>
    </row>
    <row r="143" spans="1:15">
      <c r="A143" s="38" t="str">
        <f t="shared" si="16"/>
        <v>Lehky M.</v>
      </c>
      <c r="B143" s="6" t="str">
        <f t="shared" si="17"/>
        <v>I</v>
      </c>
      <c r="C143" s="38">
        <f t="shared" si="18"/>
        <v>55996.459699999999</v>
      </c>
      <c r="D143" s="47" t="str">
        <f t="shared" si="19"/>
        <v>B</v>
      </c>
      <c r="E143" s="184" t="e">
        <f>VLOOKUP(C143,'Active 1'!C$21:E$934,3,FALSE)</f>
        <v>#N/A</v>
      </c>
      <c r="G143" s="47">
        <v>17699</v>
      </c>
      <c r="H143" s="47">
        <v>-6.4999999999999997E-3</v>
      </c>
      <c r="I143" s="47">
        <v>55996.459699999999</v>
      </c>
      <c r="J143" s="47" t="s">
        <v>272</v>
      </c>
      <c r="K143" s="47" t="s">
        <v>85</v>
      </c>
      <c r="L143" s="47" t="s">
        <v>770</v>
      </c>
      <c r="N143" s="47" t="s">
        <v>771</v>
      </c>
    </row>
    <row r="144" spans="1:15">
      <c r="A144" s="38" t="str">
        <f t="shared" si="16"/>
        <v>Lehky M.</v>
      </c>
      <c r="B144" s="6" t="str">
        <f t="shared" si="17"/>
        <v>I</v>
      </c>
      <c r="C144" s="38">
        <f t="shared" si="18"/>
        <v>55996.459699999999</v>
      </c>
      <c r="D144" s="47" t="str">
        <f t="shared" si="19"/>
        <v>V</v>
      </c>
      <c r="E144" s="184" t="e">
        <f>VLOOKUP(C144,'Active 1'!C$21:E$934,3,FALSE)</f>
        <v>#N/A</v>
      </c>
      <c r="G144" s="47">
        <v>17699</v>
      </c>
      <c r="H144" s="47">
        <v>-6.4000000000000003E-3</v>
      </c>
      <c r="I144" s="47">
        <v>55996.459699999999</v>
      </c>
      <c r="J144" s="47" t="s">
        <v>272</v>
      </c>
      <c r="K144" s="47" t="s">
        <v>148</v>
      </c>
      <c r="L144" s="47" t="s">
        <v>770</v>
      </c>
      <c r="N144" s="47" t="s">
        <v>771</v>
      </c>
    </row>
    <row r="145" spans="1:14">
      <c r="A145" s="38" t="str">
        <f t="shared" si="16"/>
        <v>Smelcer L.</v>
      </c>
      <c r="B145" s="6" t="str">
        <f t="shared" si="17"/>
        <v>I</v>
      </c>
      <c r="C145" s="38">
        <f t="shared" si="18"/>
        <v>56004.513700000003</v>
      </c>
      <c r="D145" s="47" t="str">
        <f t="shared" si="19"/>
        <v>V</v>
      </c>
      <c r="E145" s="184" t="e">
        <f>VLOOKUP(C145,'Active 1'!C$21:E$934,3,FALSE)</f>
        <v>#N/A</v>
      </c>
      <c r="G145" s="47">
        <v>17718</v>
      </c>
      <c r="H145" s="47">
        <v>-8.9999999999999993E-3</v>
      </c>
      <c r="I145" s="47">
        <v>56004.513700000003</v>
      </c>
      <c r="J145" s="47" t="s">
        <v>272</v>
      </c>
      <c r="K145" s="47" t="s">
        <v>148</v>
      </c>
      <c r="L145" s="47" t="s">
        <v>772</v>
      </c>
      <c r="N145" s="47" t="s">
        <v>773</v>
      </c>
    </row>
    <row r="146" spans="1:14">
      <c r="A146" s="38" t="str">
        <f t="shared" si="16"/>
        <v>Smelcer L.</v>
      </c>
      <c r="B146" s="6" t="str">
        <f t="shared" si="17"/>
        <v>I</v>
      </c>
      <c r="C146" s="38">
        <f t="shared" si="18"/>
        <v>56004.5144</v>
      </c>
      <c r="D146" s="47" t="str">
        <f t="shared" si="19"/>
        <v>I</v>
      </c>
      <c r="E146" s="184" t="e">
        <f>VLOOKUP(C146,'Active 1'!C$21:E$934,3,FALSE)</f>
        <v>#N/A</v>
      </c>
      <c r="G146" s="47">
        <v>17718</v>
      </c>
      <c r="H146" s="47">
        <v>-8.3000000000000001E-3</v>
      </c>
      <c r="I146" s="47">
        <v>56004.5144</v>
      </c>
      <c r="J146" s="47" t="s">
        <v>272</v>
      </c>
      <c r="K146" s="47" t="s">
        <v>59</v>
      </c>
      <c r="L146" s="47" t="s">
        <v>772</v>
      </c>
      <c r="N146" s="47" t="s">
        <v>773</v>
      </c>
    </row>
    <row r="147" spans="1:14">
      <c r="A147" s="38" t="str">
        <f t="shared" si="16"/>
        <v>Smelcer L.</v>
      </c>
      <c r="B147" s="6" t="str">
        <f t="shared" si="17"/>
        <v>I</v>
      </c>
      <c r="C147" s="38">
        <f t="shared" si="18"/>
        <v>56004.514499999997</v>
      </c>
      <c r="D147" s="47" t="str">
        <f t="shared" si="19"/>
        <v>R</v>
      </c>
      <c r="E147" s="184" t="e">
        <f>VLOOKUP(C147,'Active 1'!C$21:E$934,3,FALSE)</f>
        <v>#N/A</v>
      </c>
      <c r="G147" s="47">
        <v>17718</v>
      </c>
      <c r="H147" s="47">
        <v>-8.2000000000000007E-3</v>
      </c>
      <c r="I147" s="47">
        <v>56004.514499999997</v>
      </c>
      <c r="J147" s="47" t="s">
        <v>272</v>
      </c>
      <c r="K147" s="47" t="s">
        <v>128</v>
      </c>
      <c r="L147" s="47" t="s">
        <v>772</v>
      </c>
      <c r="N147" s="47" t="s">
        <v>773</v>
      </c>
    </row>
    <row r="148" spans="1:14">
      <c r="A148" s="38" t="str">
        <f t="shared" si="16"/>
        <v>Lehky M.</v>
      </c>
      <c r="B148" s="6" t="str">
        <f t="shared" si="17"/>
        <v>II</v>
      </c>
      <c r="C148" s="38">
        <f t="shared" si="18"/>
        <v>56009.390899999999</v>
      </c>
      <c r="D148" s="47" t="str">
        <f t="shared" si="19"/>
        <v>I</v>
      </c>
      <c r="E148" s="184" t="e">
        <f>VLOOKUP(C148,'Active 1'!C$21:E$934,3,FALSE)</f>
        <v>#N/A</v>
      </c>
      <c r="G148" s="47">
        <v>17729</v>
      </c>
      <c r="H148" s="47">
        <v>-8.0999999999999996E-3</v>
      </c>
      <c r="I148" s="47">
        <v>56009.390899999999</v>
      </c>
      <c r="J148" s="47" t="s">
        <v>686</v>
      </c>
      <c r="K148" s="47" t="s">
        <v>59</v>
      </c>
      <c r="L148" s="47" t="s">
        <v>770</v>
      </c>
      <c r="N148" s="47" t="s">
        <v>771</v>
      </c>
    </row>
    <row r="149" spans="1:14">
      <c r="A149" s="38" t="str">
        <f t="shared" si="16"/>
        <v>Lehky M.</v>
      </c>
      <c r="B149" s="6" t="str">
        <f t="shared" si="17"/>
        <v>II</v>
      </c>
      <c r="C149" s="38">
        <f t="shared" si="18"/>
        <v>56009.392</v>
      </c>
      <c r="D149" s="47" t="str">
        <f t="shared" si="19"/>
        <v>B</v>
      </c>
      <c r="E149" s="184" t="e">
        <f>VLOOKUP(C149,'Active 1'!C$21:E$934,3,FALSE)</f>
        <v>#N/A</v>
      </c>
      <c r="G149" s="47">
        <v>17729</v>
      </c>
      <c r="H149" s="47">
        <v>-7.0000000000000001E-3</v>
      </c>
      <c r="I149" s="47">
        <v>56009.392</v>
      </c>
      <c r="J149" s="47" t="s">
        <v>686</v>
      </c>
      <c r="K149" s="47" t="s">
        <v>85</v>
      </c>
      <c r="L149" s="47" t="s">
        <v>770</v>
      </c>
      <c r="N149" s="47" t="s">
        <v>771</v>
      </c>
    </row>
    <row r="150" spans="1:14">
      <c r="A150" s="38" t="str">
        <f t="shared" si="16"/>
        <v>Lehky M.</v>
      </c>
      <c r="B150" s="6" t="str">
        <f t="shared" si="17"/>
        <v>II</v>
      </c>
      <c r="C150" s="38">
        <f t="shared" si="18"/>
        <v>56009.392200000002</v>
      </c>
      <c r="D150" s="47" t="str">
        <f t="shared" si="19"/>
        <v>V</v>
      </c>
      <c r="E150" s="184" t="e">
        <f>VLOOKUP(C150,'Active 1'!C$21:E$934,3,FALSE)</f>
        <v>#N/A</v>
      </c>
      <c r="G150" s="47">
        <v>17729</v>
      </c>
      <c r="H150" s="47">
        <v>-6.7999999999999996E-3</v>
      </c>
      <c r="I150" s="47">
        <v>56009.392200000002</v>
      </c>
      <c r="J150" s="47" t="s">
        <v>686</v>
      </c>
      <c r="K150" s="47" t="s">
        <v>148</v>
      </c>
      <c r="L150" s="47" t="s">
        <v>770</v>
      </c>
      <c r="N150" s="47" t="s">
        <v>771</v>
      </c>
    </row>
    <row r="151" spans="1:14">
      <c r="A151" s="38" t="str">
        <f t="shared" si="16"/>
        <v>Lehky M.</v>
      </c>
      <c r="B151" s="6" t="str">
        <f t="shared" si="17"/>
        <v>II</v>
      </c>
      <c r="C151" s="38">
        <f t="shared" si="18"/>
        <v>56009.393100000001</v>
      </c>
      <c r="D151" s="47" t="str">
        <f t="shared" si="19"/>
        <v>R</v>
      </c>
      <c r="E151" s="184" t="e">
        <f>VLOOKUP(C151,'Active 1'!C$21:E$934,3,FALSE)</f>
        <v>#N/A</v>
      </c>
      <c r="G151" s="47">
        <v>17729</v>
      </c>
      <c r="H151" s="47">
        <v>-5.8999999999999999E-3</v>
      </c>
      <c r="I151" s="47">
        <v>56009.393100000001</v>
      </c>
      <c r="J151" s="47" t="s">
        <v>686</v>
      </c>
      <c r="K151" s="47" t="s">
        <v>128</v>
      </c>
      <c r="L151" s="47" t="s">
        <v>770</v>
      </c>
      <c r="N151" s="47" t="s">
        <v>771</v>
      </c>
    </row>
    <row r="152" spans="1:14">
      <c r="A152" s="38" t="str">
        <f t="shared" si="16"/>
        <v>Honkova Katerina</v>
      </c>
      <c r="B152" s="6" t="str">
        <f t="shared" si="17"/>
        <v>I</v>
      </c>
      <c r="C152" s="38">
        <f t="shared" si="18"/>
        <v>56398.447399999997</v>
      </c>
      <c r="D152" s="47" t="str">
        <f t="shared" si="19"/>
        <v>ccd</v>
      </c>
      <c r="E152" s="184" t="e">
        <f>VLOOKUP(C152,'Active 1'!C$21:E$934,3,FALSE)</f>
        <v>#N/A</v>
      </c>
      <c r="G152" s="47">
        <v>18647</v>
      </c>
      <c r="H152" s="47">
        <v>1.4E-3</v>
      </c>
      <c r="I152" s="47">
        <v>56398.447399999997</v>
      </c>
      <c r="J152" s="47" t="s">
        <v>272</v>
      </c>
      <c r="K152" s="47" t="s">
        <v>705</v>
      </c>
      <c r="L152" s="47" t="s">
        <v>774</v>
      </c>
      <c r="M152" s="47" t="s">
        <v>775</v>
      </c>
    </row>
    <row r="153" spans="1:14">
      <c r="B153" s="6"/>
      <c r="C153" s="38"/>
      <c r="E153" s="184"/>
    </row>
    <row r="154" spans="1:14">
      <c r="B154" s="6"/>
      <c r="C154" s="38"/>
      <c r="E154" s="184"/>
    </row>
    <row r="155" spans="1:14">
      <c r="B155" s="6"/>
      <c r="C155" s="38"/>
      <c r="E155" s="184"/>
    </row>
    <row r="156" spans="1:14">
      <c r="B156" s="6"/>
      <c r="C156" s="38"/>
      <c r="E156" s="184"/>
    </row>
    <row r="157" spans="1:14">
      <c r="B157" s="6"/>
      <c r="C157" s="38"/>
      <c r="E157" s="184"/>
    </row>
    <row r="158" spans="1:14">
      <c r="B158" s="6"/>
      <c r="C158" s="38"/>
      <c r="E158" s="184"/>
    </row>
    <row r="159" spans="1:14">
      <c r="B159" s="6"/>
      <c r="C159" s="38"/>
      <c r="E159" s="184"/>
    </row>
    <row r="160" spans="1:14">
      <c r="B160" s="6"/>
      <c r="C160" s="38"/>
      <c r="E160" s="184"/>
    </row>
    <row r="161" spans="2:5">
      <c r="B161" s="6"/>
      <c r="C161" s="38"/>
      <c r="E161" s="184"/>
    </row>
    <row r="162" spans="2:5">
      <c r="B162" s="6"/>
      <c r="C162" s="38"/>
      <c r="E162" s="184"/>
    </row>
    <row r="163" spans="2:5">
      <c r="B163" s="6"/>
      <c r="C163" s="38"/>
      <c r="E163" s="184"/>
    </row>
    <row r="164" spans="2:5">
      <c r="B164" s="6"/>
      <c r="C164" s="38"/>
      <c r="E164" s="184"/>
    </row>
    <row r="165" spans="2:5">
      <c r="B165" s="6"/>
      <c r="C165" s="38"/>
      <c r="E165" s="184"/>
    </row>
    <row r="166" spans="2:5">
      <c r="B166" s="6"/>
      <c r="C166" s="38"/>
      <c r="E166" s="184"/>
    </row>
    <row r="167" spans="2:5">
      <c r="B167" s="6"/>
      <c r="C167" s="38"/>
      <c r="E167" s="184"/>
    </row>
    <row r="168" spans="2:5">
      <c r="B168" s="6"/>
      <c r="C168" s="38"/>
      <c r="E168" s="184"/>
    </row>
    <row r="169" spans="2:5">
      <c r="B169" s="6"/>
      <c r="C169" s="38"/>
      <c r="E169" s="184"/>
    </row>
    <row r="170" spans="2:5">
      <c r="B170" s="6"/>
      <c r="C170" s="38"/>
      <c r="E170" s="184"/>
    </row>
    <row r="171" spans="2:5">
      <c r="B171" s="6"/>
      <c r="C171" s="38"/>
      <c r="E171" s="184"/>
    </row>
    <row r="172" spans="2:5">
      <c r="B172" s="6"/>
      <c r="C172" s="38"/>
      <c r="E172" s="184"/>
    </row>
    <row r="173" spans="2:5">
      <c r="B173" s="6"/>
      <c r="C173" s="38"/>
      <c r="E173" s="184"/>
    </row>
    <row r="174" spans="2:5">
      <c r="B174" s="6"/>
      <c r="C174" s="38"/>
      <c r="E174" s="184"/>
    </row>
    <row r="175" spans="2:5">
      <c r="B175" s="6"/>
      <c r="C175" s="38"/>
      <c r="E175" s="184"/>
    </row>
    <row r="176" spans="2:5">
      <c r="B176" s="6"/>
      <c r="C176" s="38"/>
      <c r="E176" s="184"/>
    </row>
    <row r="177" spans="2:5">
      <c r="B177" s="6"/>
      <c r="C177" s="38"/>
      <c r="E177" s="184"/>
    </row>
    <row r="178" spans="2:5">
      <c r="B178" s="6"/>
      <c r="C178" s="38"/>
      <c r="E178" s="184"/>
    </row>
    <row r="179" spans="2:5">
      <c r="B179" s="6"/>
      <c r="C179" s="38"/>
      <c r="E179" s="184"/>
    </row>
    <row r="180" spans="2:5">
      <c r="B180" s="6"/>
      <c r="C180" s="38"/>
      <c r="E180" s="184"/>
    </row>
    <row r="181" spans="2:5">
      <c r="B181" s="6"/>
      <c r="C181" s="38"/>
      <c r="E181" s="184"/>
    </row>
    <row r="182" spans="2:5">
      <c r="B182" s="6"/>
      <c r="C182" s="38"/>
      <c r="E182" s="184"/>
    </row>
    <row r="183" spans="2:5">
      <c r="B183" s="6"/>
      <c r="C183" s="38"/>
      <c r="E183" s="184"/>
    </row>
    <row r="184" spans="2:5">
      <c r="B184" s="6"/>
      <c r="C184" s="38"/>
      <c r="E184" s="184"/>
    </row>
    <row r="185" spans="2:5">
      <c r="B185" s="6"/>
      <c r="C185" s="38"/>
      <c r="E185" s="184"/>
    </row>
    <row r="186" spans="2:5">
      <c r="B186" s="6"/>
      <c r="C186" s="38"/>
      <c r="E186" s="184"/>
    </row>
    <row r="187" spans="2:5">
      <c r="B187" s="6"/>
      <c r="C187" s="38"/>
      <c r="E187" s="184"/>
    </row>
    <row r="188" spans="2:5">
      <c r="B188" s="6"/>
      <c r="C188" s="38"/>
      <c r="E188" s="184"/>
    </row>
    <row r="189" spans="2:5">
      <c r="B189" s="6"/>
      <c r="C189" s="38"/>
      <c r="E189" s="184"/>
    </row>
    <row r="190" spans="2:5">
      <c r="B190" s="6"/>
      <c r="C190" s="38"/>
      <c r="E190" s="184"/>
    </row>
    <row r="191" spans="2:5">
      <c r="B191" s="6"/>
      <c r="C191" s="38"/>
      <c r="E191" s="184"/>
    </row>
    <row r="192" spans="2:5">
      <c r="B192" s="6"/>
      <c r="C192" s="38"/>
      <c r="E192" s="184"/>
    </row>
    <row r="193" spans="2:5">
      <c r="B193" s="6"/>
      <c r="C193" s="38"/>
      <c r="E193" s="184"/>
    </row>
    <row r="194" spans="2:5">
      <c r="B194" s="6"/>
      <c r="C194" s="38"/>
      <c r="E194" s="184"/>
    </row>
    <row r="195" spans="2:5">
      <c r="B195" s="6"/>
      <c r="C195" s="38"/>
      <c r="E195" s="184"/>
    </row>
    <row r="196" spans="2:5">
      <c r="B196" s="6"/>
      <c r="C196" s="38"/>
      <c r="E196" s="184"/>
    </row>
    <row r="197" spans="2:5">
      <c r="B197" s="6"/>
      <c r="C197" s="38"/>
      <c r="E197" s="184"/>
    </row>
    <row r="198" spans="2:5">
      <c r="B198" s="6"/>
      <c r="C198" s="38"/>
      <c r="E198" s="184"/>
    </row>
    <row r="199" spans="2:5">
      <c r="B199" s="6"/>
      <c r="C199" s="38"/>
      <c r="E199" s="184"/>
    </row>
    <row r="200" spans="2:5">
      <c r="B200" s="6"/>
      <c r="C200" s="38"/>
      <c r="E200" s="184"/>
    </row>
    <row r="201" spans="2:5">
      <c r="B201" s="6"/>
      <c r="C201" s="38"/>
      <c r="E201" s="184"/>
    </row>
    <row r="202" spans="2:5">
      <c r="B202" s="6"/>
      <c r="C202" s="38"/>
      <c r="E202" s="184"/>
    </row>
    <row r="203" spans="2:5">
      <c r="B203" s="6"/>
      <c r="C203" s="38"/>
      <c r="E203" s="184"/>
    </row>
    <row r="204" spans="2:5">
      <c r="B204" s="6"/>
      <c r="C204" s="38"/>
      <c r="E204" s="184"/>
    </row>
    <row r="205" spans="2:5">
      <c r="B205" s="6"/>
      <c r="C205" s="38"/>
      <c r="E205" s="184"/>
    </row>
    <row r="206" spans="2:5">
      <c r="B206" s="6"/>
      <c r="C206" s="38"/>
      <c r="E206" s="184"/>
    </row>
    <row r="207" spans="2:5">
      <c r="B207" s="6"/>
      <c r="C207" s="38"/>
      <c r="E207" s="184"/>
    </row>
    <row r="208" spans="2:5">
      <c r="B208" s="6"/>
      <c r="C208" s="38"/>
      <c r="E208" s="184"/>
    </row>
    <row r="209" spans="2:5">
      <c r="B209" s="6"/>
      <c r="C209" s="38"/>
      <c r="E209" s="184"/>
    </row>
    <row r="210" spans="2:5">
      <c r="B210" s="6"/>
      <c r="C210" s="38"/>
      <c r="E210" s="184"/>
    </row>
    <row r="211" spans="2:5">
      <c r="B211" s="6"/>
      <c r="C211" s="38"/>
      <c r="E211" s="184"/>
    </row>
    <row r="212" spans="2:5">
      <c r="B212" s="6"/>
      <c r="C212" s="38"/>
      <c r="E212" s="184"/>
    </row>
    <row r="213" spans="2:5">
      <c r="B213" s="6"/>
      <c r="C213" s="38"/>
      <c r="E213" s="184"/>
    </row>
    <row r="214" spans="2:5">
      <c r="B214" s="6"/>
      <c r="C214" s="38"/>
      <c r="E214" s="184"/>
    </row>
    <row r="215" spans="2:5">
      <c r="B215" s="6"/>
      <c r="C215" s="38"/>
      <c r="E215" s="184"/>
    </row>
    <row r="216" spans="2:5">
      <c r="B216" s="6"/>
      <c r="C216" s="38"/>
      <c r="E216" s="184"/>
    </row>
    <row r="217" spans="2:5">
      <c r="B217" s="6"/>
      <c r="C217" s="38"/>
      <c r="E217" s="184"/>
    </row>
    <row r="218" spans="2:5">
      <c r="B218" s="6"/>
      <c r="C218" s="38"/>
      <c r="E218" s="184"/>
    </row>
    <row r="219" spans="2:5">
      <c r="B219" s="6"/>
      <c r="C219" s="38"/>
      <c r="E219" s="184"/>
    </row>
    <row r="220" spans="2:5">
      <c r="B220" s="6"/>
      <c r="C220" s="38"/>
      <c r="E220" s="184"/>
    </row>
    <row r="221" spans="2:5">
      <c r="B221" s="6"/>
      <c r="C221" s="38"/>
      <c r="E221" s="184"/>
    </row>
    <row r="222" spans="2:5">
      <c r="B222" s="6"/>
      <c r="C222" s="38"/>
      <c r="E222" s="184"/>
    </row>
    <row r="223" spans="2:5">
      <c r="B223" s="6"/>
      <c r="C223" s="38"/>
      <c r="E223" s="184"/>
    </row>
    <row r="224" spans="2:5">
      <c r="B224" s="6"/>
      <c r="C224" s="38"/>
      <c r="E224" s="184"/>
    </row>
    <row r="225" spans="2:5">
      <c r="B225" s="6"/>
      <c r="C225" s="38"/>
      <c r="E225" s="184"/>
    </row>
    <row r="226" spans="2:5">
      <c r="B226" s="6"/>
      <c r="C226" s="38"/>
      <c r="E226" s="184"/>
    </row>
    <row r="227" spans="2:5">
      <c r="B227" s="6"/>
      <c r="C227" s="38"/>
      <c r="E227" s="184"/>
    </row>
    <row r="228" spans="2:5">
      <c r="B228" s="6"/>
      <c r="C228" s="38"/>
      <c r="E228" s="184"/>
    </row>
    <row r="229" spans="2:5">
      <c r="B229" s="6"/>
      <c r="C229" s="38"/>
      <c r="E229" s="184"/>
    </row>
    <row r="230" spans="2:5">
      <c r="B230" s="6"/>
      <c r="C230" s="38"/>
      <c r="E230" s="184"/>
    </row>
    <row r="231" spans="2:5">
      <c r="B231" s="6"/>
      <c r="C231" s="38"/>
      <c r="E231" s="184"/>
    </row>
    <row r="232" spans="2:5">
      <c r="B232" s="6"/>
      <c r="C232" s="38"/>
      <c r="E232" s="184"/>
    </row>
    <row r="233" spans="2:5">
      <c r="B233" s="6"/>
      <c r="C233" s="38"/>
      <c r="E233" s="184"/>
    </row>
    <row r="234" spans="2:5">
      <c r="B234" s="6"/>
      <c r="C234" s="38"/>
      <c r="E234" s="184"/>
    </row>
    <row r="235" spans="2:5">
      <c r="B235" s="6"/>
      <c r="C235" s="38"/>
      <c r="E235" s="184"/>
    </row>
    <row r="236" spans="2:5">
      <c r="B236" s="6"/>
      <c r="C236" s="38"/>
      <c r="E236" s="184"/>
    </row>
    <row r="237" spans="2:5">
      <c r="B237" s="6"/>
      <c r="C237" s="38"/>
      <c r="E237" s="184"/>
    </row>
    <row r="238" spans="2:5">
      <c r="B238" s="6"/>
      <c r="C238" s="38"/>
      <c r="E238" s="184"/>
    </row>
    <row r="239" spans="2:5">
      <c r="B239" s="6"/>
      <c r="C239" s="38"/>
      <c r="E239" s="184"/>
    </row>
    <row r="240" spans="2:5">
      <c r="B240" s="6"/>
      <c r="C240" s="38"/>
      <c r="E240" s="184"/>
    </row>
    <row r="241" spans="2:5">
      <c r="B241" s="6"/>
      <c r="C241" s="38"/>
      <c r="E241" s="184"/>
    </row>
    <row r="242" spans="2:5">
      <c r="B242" s="6"/>
      <c r="C242" s="38"/>
      <c r="E242" s="184"/>
    </row>
    <row r="243" spans="2:5">
      <c r="B243" s="6"/>
      <c r="C243" s="38"/>
      <c r="E243" s="184"/>
    </row>
    <row r="244" spans="2:5">
      <c r="B244" s="6"/>
      <c r="C244" s="38"/>
      <c r="E244" s="184"/>
    </row>
    <row r="245" spans="2:5">
      <c r="B245" s="6"/>
      <c r="C245" s="38"/>
      <c r="E245" s="184"/>
    </row>
    <row r="246" spans="2:5">
      <c r="B246" s="6"/>
      <c r="C246" s="38"/>
      <c r="E246" s="184"/>
    </row>
    <row r="247" spans="2:5">
      <c r="B247" s="6"/>
      <c r="C247" s="38"/>
      <c r="E247" s="184"/>
    </row>
    <row r="248" spans="2:5">
      <c r="B248" s="6"/>
      <c r="C248" s="38"/>
      <c r="E248" s="184"/>
    </row>
    <row r="249" spans="2:5">
      <c r="B249" s="6"/>
      <c r="C249" s="38"/>
      <c r="E249" s="184"/>
    </row>
    <row r="250" spans="2:5">
      <c r="B250" s="6"/>
      <c r="C250" s="38"/>
      <c r="E250" s="184"/>
    </row>
    <row r="251" spans="2:5">
      <c r="B251" s="6"/>
      <c r="C251" s="38"/>
      <c r="E251" s="184"/>
    </row>
    <row r="252" spans="2:5">
      <c r="B252" s="6"/>
      <c r="C252" s="38"/>
      <c r="E252" s="184"/>
    </row>
    <row r="253" spans="2:5">
      <c r="B253" s="6"/>
      <c r="C253" s="38"/>
      <c r="E253" s="184"/>
    </row>
    <row r="254" spans="2:5">
      <c r="B254" s="6"/>
      <c r="C254" s="38"/>
      <c r="E254" s="184"/>
    </row>
    <row r="255" spans="2:5">
      <c r="B255" s="6"/>
      <c r="C255" s="38"/>
    </row>
    <row r="256" spans="2:5">
      <c r="B256" s="6"/>
      <c r="C256" s="38"/>
    </row>
    <row r="257" spans="2:3">
      <c r="B257" s="6"/>
      <c r="C257" s="38"/>
    </row>
    <row r="258" spans="2:3">
      <c r="B258" s="6"/>
      <c r="C258" s="38"/>
    </row>
    <row r="259" spans="2:3">
      <c r="B259" s="6"/>
      <c r="C259" s="38"/>
    </row>
    <row r="260" spans="2:3">
      <c r="B260" s="6"/>
      <c r="C260" s="38"/>
    </row>
    <row r="261" spans="2:3">
      <c r="B261" s="6"/>
      <c r="C261" s="38"/>
    </row>
    <row r="262" spans="2:3">
      <c r="B262" s="6"/>
      <c r="C262" s="38"/>
    </row>
    <row r="263" spans="2:3">
      <c r="B263" s="6"/>
      <c r="C263" s="38"/>
    </row>
    <row r="264" spans="2:3">
      <c r="B264" s="6"/>
      <c r="C264" s="38"/>
    </row>
    <row r="265" spans="2:3">
      <c r="B265" s="6"/>
      <c r="C265" s="38"/>
    </row>
    <row r="266" spans="2:3">
      <c r="B266" s="6"/>
      <c r="C266" s="38"/>
    </row>
    <row r="267" spans="2:3">
      <c r="B267" s="6"/>
      <c r="C267" s="38"/>
    </row>
    <row r="268" spans="2:3">
      <c r="B268" s="6"/>
      <c r="C268" s="38"/>
    </row>
    <row r="269" spans="2:3">
      <c r="B269" s="6"/>
      <c r="C269" s="38"/>
    </row>
    <row r="270" spans="2:3">
      <c r="B270" s="6"/>
      <c r="C270" s="38"/>
    </row>
    <row r="271" spans="2:3">
      <c r="B271" s="6"/>
      <c r="C271" s="38"/>
    </row>
    <row r="272" spans="2:3">
      <c r="B272" s="6"/>
      <c r="C272" s="38"/>
    </row>
    <row r="273" spans="2:3">
      <c r="B273" s="6"/>
      <c r="C273" s="38"/>
    </row>
    <row r="274" spans="2:3">
      <c r="B274" s="6"/>
      <c r="C274" s="38"/>
    </row>
    <row r="275" spans="2:3">
      <c r="B275" s="6"/>
      <c r="C275" s="38"/>
    </row>
    <row r="276" spans="2:3">
      <c r="B276" s="6"/>
      <c r="C276" s="38"/>
    </row>
    <row r="277" spans="2:3">
      <c r="B277" s="6"/>
      <c r="C277" s="38"/>
    </row>
    <row r="278" spans="2:3">
      <c r="B278" s="6"/>
      <c r="C278" s="38"/>
    </row>
    <row r="279" spans="2:3">
      <c r="B279" s="6"/>
      <c r="C279" s="38"/>
    </row>
    <row r="280" spans="2:3">
      <c r="B280" s="6"/>
      <c r="C280" s="38"/>
    </row>
    <row r="281" spans="2:3">
      <c r="B281" s="6"/>
      <c r="C281" s="38"/>
    </row>
    <row r="282" spans="2:3">
      <c r="B282" s="6"/>
      <c r="C282" s="38"/>
    </row>
    <row r="283" spans="2:3">
      <c r="B283" s="6"/>
      <c r="C283" s="38"/>
    </row>
    <row r="284" spans="2:3">
      <c r="B284" s="6"/>
      <c r="C284" s="38"/>
    </row>
    <row r="285" spans="2:3">
      <c r="B285" s="6"/>
      <c r="C285" s="38"/>
    </row>
    <row r="286" spans="2:3">
      <c r="B286" s="6"/>
      <c r="C286" s="38"/>
    </row>
    <row r="287" spans="2:3">
      <c r="B287" s="6"/>
      <c r="C287" s="38"/>
    </row>
    <row r="288" spans="2:3">
      <c r="B288" s="6"/>
      <c r="C288" s="38"/>
    </row>
    <row r="289" spans="2:3">
      <c r="B289" s="6"/>
      <c r="C289" s="38"/>
    </row>
    <row r="290" spans="2:3">
      <c r="B290" s="6"/>
      <c r="C290" s="38"/>
    </row>
    <row r="291" spans="2:3">
      <c r="B291" s="6"/>
      <c r="C291" s="38"/>
    </row>
    <row r="292" spans="2:3">
      <c r="B292" s="6"/>
      <c r="C292" s="38"/>
    </row>
    <row r="293" spans="2:3">
      <c r="B293" s="6"/>
      <c r="C293" s="38"/>
    </row>
    <row r="294" spans="2:3">
      <c r="B294" s="6"/>
      <c r="C294" s="38"/>
    </row>
    <row r="295" spans="2:3">
      <c r="B295" s="6"/>
      <c r="C295" s="38"/>
    </row>
    <row r="296" spans="2:3">
      <c r="B296" s="6"/>
      <c r="C296" s="38"/>
    </row>
    <row r="297" spans="2:3">
      <c r="B297" s="6"/>
      <c r="C297" s="38"/>
    </row>
    <row r="298" spans="2:3">
      <c r="B298" s="6"/>
      <c r="C298" s="38"/>
    </row>
    <row r="299" spans="2:3">
      <c r="B299" s="6"/>
      <c r="C299" s="38"/>
    </row>
    <row r="300" spans="2:3">
      <c r="B300" s="6"/>
      <c r="C300" s="38"/>
    </row>
    <row r="301" spans="2:3">
      <c r="B301" s="6"/>
      <c r="C301" s="38"/>
    </row>
    <row r="302" spans="2:3">
      <c r="B302" s="6"/>
      <c r="C302" s="38"/>
    </row>
    <row r="303" spans="2:3">
      <c r="B303" s="6"/>
      <c r="C303" s="38"/>
    </row>
    <row r="304" spans="2:3">
      <c r="B304" s="6"/>
      <c r="C304" s="38"/>
    </row>
    <row r="305" spans="2:3">
      <c r="B305" s="6"/>
      <c r="C305" s="38"/>
    </row>
    <row r="306" spans="2:3">
      <c r="B306" s="6"/>
      <c r="C306" s="38"/>
    </row>
    <row r="307" spans="2:3">
      <c r="B307" s="6"/>
      <c r="C307" s="38"/>
    </row>
    <row r="308" spans="2:3">
      <c r="B308" s="6"/>
      <c r="C308" s="38"/>
    </row>
    <row r="309" spans="2:3">
      <c r="B309" s="6"/>
      <c r="C309" s="38"/>
    </row>
    <row r="310" spans="2:3">
      <c r="B310" s="6"/>
      <c r="C310" s="38"/>
    </row>
    <row r="311" spans="2:3">
      <c r="B311" s="6"/>
      <c r="C311" s="38"/>
    </row>
    <row r="312" spans="2:3">
      <c r="B312" s="6"/>
      <c r="C312" s="38"/>
    </row>
    <row r="313" spans="2:3">
      <c r="B313" s="6"/>
      <c r="C313" s="38"/>
    </row>
    <row r="314" spans="2:3">
      <c r="B314" s="6"/>
      <c r="C314" s="38"/>
    </row>
    <row r="315" spans="2:3">
      <c r="B315" s="6"/>
      <c r="C315" s="38"/>
    </row>
    <row r="316" spans="2:3">
      <c r="B316" s="6"/>
      <c r="C316" s="38"/>
    </row>
    <row r="317" spans="2:3">
      <c r="B317" s="6"/>
      <c r="C317" s="38"/>
    </row>
    <row r="318" spans="2:3">
      <c r="B318" s="6"/>
      <c r="C318" s="38"/>
    </row>
    <row r="319" spans="2:3">
      <c r="B319" s="6"/>
      <c r="C319" s="38"/>
    </row>
    <row r="320" spans="2:3">
      <c r="B320" s="6"/>
      <c r="C320" s="38"/>
    </row>
    <row r="321" spans="2:3">
      <c r="B321" s="6"/>
      <c r="C321" s="38"/>
    </row>
    <row r="322" spans="2:3">
      <c r="B322" s="6"/>
      <c r="C322" s="38"/>
    </row>
    <row r="323" spans="2:3">
      <c r="B323" s="6"/>
      <c r="C323" s="38"/>
    </row>
    <row r="324" spans="2:3">
      <c r="B324" s="6"/>
      <c r="C324" s="38"/>
    </row>
    <row r="325" spans="2:3">
      <c r="B325" s="6"/>
      <c r="C325" s="38"/>
    </row>
    <row r="326" spans="2:3">
      <c r="B326" s="6"/>
      <c r="C326" s="38"/>
    </row>
    <row r="327" spans="2:3">
      <c r="B327" s="6"/>
      <c r="C327" s="38"/>
    </row>
    <row r="328" spans="2:3">
      <c r="B328" s="6"/>
      <c r="C328" s="38"/>
    </row>
    <row r="329" spans="2:3">
      <c r="B329" s="6"/>
      <c r="C329" s="38"/>
    </row>
    <row r="330" spans="2:3">
      <c r="B330" s="6"/>
      <c r="C330" s="38"/>
    </row>
    <row r="331" spans="2:3">
      <c r="B331" s="6"/>
      <c r="C331" s="38"/>
    </row>
    <row r="332" spans="2:3">
      <c r="B332" s="6"/>
      <c r="C332" s="38"/>
    </row>
    <row r="333" spans="2:3">
      <c r="B333" s="6"/>
      <c r="C333" s="38"/>
    </row>
    <row r="334" spans="2:3">
      <c r="B334" s="6"/>
      <c r="C334" s="38"/>
    </row>
    <row r="335" spans="2:3">
      <c r="B335" s="6"/>
      <c r="C335" s="38"/>
    </row>
    <row r="336" spans="2:3">
      <c r="B336" s="6"/>
      <c r="C336" s="38"/>
    </row>
    <row r="337" spans="2:3">
      <c r="B337" s="6"/>
      <c r="C337" s="38"/>
    </row>
    <row r="338" spans="2:3">
      <c r="B338" s="6"/>
      <c r="C338" s="38"/>
    </row>
    <row r="339" spans="2:3">
      <c r="B339" s="6"/>
      <c r="C339" s="38"/>
    </row>
    <row r="340" spans="2:3">
      <c r="B340" s="6"/>
      <c r="C340" s="38"/>
    </row>
    <row r="341" spans="2:3">
      <c r="B341" s="6"/>
      <c r="C341" s="38"/>
    </row>
    <row r="342" spans="2:3">
      <c r="B342" s="6"/>
      <c r="C342" s="38"/>
    </row>
    <row r="343" spans="2:3">
      <c r="B343" s="6"/>
      <c r="C343" s="38"/>
    </row>
    <row r="344" spans="2:3">
      <c r="B344" s="6"/>
      <c r="C344" s="38"/>
    </row>
    <row r="345" spans="2:3">
      <c r="B345" s="6"/>
      <c r="C345" s="38"/>
    </row>
    <row r="346" spans="2:3">
      <c r="B346" s="6"/>
      <c r="C346" s="38"/>
    </row>
    <row r="347" spans="2:3">
      <c r="B347" s="6"/>
      <c r="C347" s="38"/>
    </row>
    <row r="348" spans="2:3">
      <c r="B348" s="6"/>
      <c r="C348" s="38"/>
    </row>
    <row r="349" spans="2:3">
      <c r="B349" s="6"/>
      <c r="C349" s="38"/>
    </row>
    <row r="350" spans="2:3">
      <c r="B350" s="6"/>
      <c r="C350" s="38"/>
    </row>
    <row r="351" spans="2:3">
      <c r="B351" s="6"/>
      <c r="C351" s="38"/>
    </row>
    <row r="352" spans="2:3">
      <c r="B352" s="6"/>
      <c r="C352" s="38"/>
    </row>
    <row r="353" spans="2:3">
      <c r="B353" s="6"/>
      <c r="C353" s="38"/>
    </row>
    <row r="354" spans="2:3">
      <c r="B354" s="6"/>
      <c r="C354" s="38"/>
    </row>
    <row r="355" spans="2:3">
      <c r="B355" s="6"/>
      <c r="C355" s="38"/>
    </row>
    <row r="356" spans="2:3">
      <c r="B356" s="6"/>
      <c r="C356" s="38"/>
    </row>
    <row r="357" spans="2:3">
      <c r="B357" s="6"/>
      <c r="C357" s="38"/>
    </row>
    <row r="358" spans="2:3">
      <c r="B358" s="6"/>
      <c r="C358" s="38"/>
    </row>
    <row r="359" spans="2:3">
      <c r="B359" s="6"/>
      <c r="C359" s="38"/>
    </row>
    <row r="360" spans="2:3">
      <c r="B360" s="6"/>
      <c r="C360" s="38"/>
    </row>
    <row r="361" spans="2:3">
      <c r="B361" s="6"/>
      <c r="C361" s="38"/>
    </row>
    <row r="362" spans="2:3">
      <c r="B362" s="6"/>
      <c r="C362" s="38"/>
    </row>
    <row r="363" spans="2:3">
      <c r="B363" s="6"/>
      <c r="C363" s="38"/>
    </row>
    <row r="364" spans="2:3">
      <c r="B364" s="6"/>
      <c r="C364" s="38"/>
    </row>
    <row r="365" spans="2:3">
      <c r="B365" s="6"/>
      <c r="C365" s="38"/>
    </row>
    <row r="366" spans="2:3">
      <c r="B366" s="6"/>
      <c r="C366" s="38"/>
    </row>
    <row r="367" spans="2:3">
      <c r="B367" s="6"/>
      <c r="C367" s="38"/>
    </row>
    <row r="368" spans="2:3">
      <c r="B368" s="6"/>
      <c r="C368" s="38"/>
    </row>
    <row r="369" spans="2:3">
      <c r="B369" s="6"/>
      <c r="C369" s="38"/>
    </row>
    <row r="370" spans="2:3">
      <c r="B370" s="6"/>
      <c r="C370" s="38"/>
    </row>
    <row r="371" spans="2:3">
      <c r="B371" s="6"/>
      <c r="C371" s="38"/>
    </row>
    <row r="372" spans="2:3">
      <c r="B372" s="6"/>
      <c r="C372" s="38"/>
    </row>
    <row r="373" spans="2:3">
      <c r="B373" s="6"/>
      <c r="C373" s="38"/>
    </row>
    <row r="374" spans="2:3">
      <c r="B374" s="6"/>
      <c r="C374" s="38"/>
    </row>
    <row r="375" spans="2:3">
      <c r="B375" s="6"/>
      <c r="C375" s="38"/>
    </row>
    <row r="376" spans="2:3">
      <c r="B376" s="6"/>
      <c r="C376" s="38"/>
    </row>
    <row r="377" spans="2:3">
      <c r="B377" s="6"/>
      <c r="C377" s="38"/>
    </row>
    <row r="378" spans="2:3">
      <c r="B378" s="6"/>
      <c r="C378" s="38"/>
    </row>
    <row r="379" spans="2:3">
      <c r="B379" s="6"/>
      <c r="C379" s="38"/>
    </row>
    <row r="380" spans="2:3">
      <c r="B380" s="6"/>
      <c r="C380" s="38"/>
    </row>
    <row r="381" spans="2:3">
      <c r="B381" s="6"/>
      <c r="C381" s="38"/>
    </row>
    <row r="382" spans="2:3">
      <c r="B382" s="6"/>
      <c r="C382" s="38"/>
    </row>
    <row r="383" spans="2:3">
      <c r="B383" s="6"/>
      <c r="C383" s="38"/>
    </row>
    <row r="384" spans="2:3">
      <c r="B384" s="6"/>
      <c r="C384" s="38"/>
    </row>
    <row r="385" spans="2:3">
      <c r="B385" s="6"/>
      <c r="C385" s="38"/>
    </row>
    <row r="386" spans="2:3">
      <c r="B386" s="6"/>
      <c r="C386" s="38"/>
    </row>
    <row r="387" spans="2:3">
      <c r="B387" s="6"/>
      <c r="C387" s="38"/>
    </row>
    <row r="388" spans="2:3">
      <c r="B388" s="6"/>
      <c r="C388" s="38"/>
    </row>
    <row r="389" spans="2:3">
      <c r="B389" s="6"/>
      <c r="C389" s="38"/>
    </row>
    <row r="390" spans="2:3">
      <c r="B390" s="6"/>
      <c r="C390" s="38"/>
    </row>
    <row r="391" spans="2:3">
      <c r="B391" s="6"/>
      <c r="C391" s="38"/>
    </row>
    <row r="392" spans="2:3">
      <c r="B392" s="6"/>
      <c r="C392" s="38"/>
    </row>
    <row r="393" spans="2:3">
      <c r="B393" s="6"/>
      <c r="C393" s="38"/>
    </row>
    <row r="394" spans="2:3">
      <c r="B394" s="6"/>
      <c r="C394" s="38"/>
    </row>
    <row r="395" spans="2:3">
      <c r="B395" s="6"/>
      <c r="C395" s="38"/>
    </row>
    <row r="396" spans="2:3">
      <c r="B396" s="6"/>
      <c r="C396" s="38"/>
    </row>
    <row r="397" spans="2:3">
      <c r="B397" s="6"/>
      <c r="C397" s="38"/>
    </row>
    <row r="398" spans="2:3">
      <c r="B398" s="6"/>
      <c r="C398" s="38"/>
    </row>
    <row r="399" spans="2:3">
      <c r="B399" s="6"/>
      <c r="C399" s="38"/>
    </row>
    <row r="400" spans="2:3">
      <c r="B400" s="6"/>
      <c r="C400" s="38"/>
    </row>
    <row r="401" spans="2:3">
      <c r="B401" s="6"/>
      <c r="C401" s="38"/>
    </row>
    <row r="402" spans="2:3">
      <c r="B402" s="6"/>
      <c r="C402" s="38"/>
    </row>
    <row r="403" spans="2:3">
      <c r="B403" s="6"/>
      <c r="C403" s="38"/>
    </row>
    <row r="404" spans="2:3">
      <c r="B404" s="6"/>
      <c r="C404" s="38"/>
    </row>
    <row r="405" spans="2:3">
      <c r="B405" s="6"/>
      <c r="C405" s="38"/>
    </row>
    <row r="406" spans="2:3">
      <c r="B406" s="6"/>
      <c r="C406" s="38"/>
    </row>
    <row r="407" spans="2:3">
      <c r="B407" s="6"/>
      <c r="C407" s="38"/>
    </row>
    <row r="408" spans="2:3">
      <c r="B408" s="6"/>
      <c r="C408" s="38"/>
    </row>
    <row r="409" spans="2:3">
      <c r="B409" s="6"/>
      <c r="C409" s="38"/>
    </row>
    <row r="410" spans="2:3">
      <c r="B410" s="6"/>
      <c r="C410" s="38"/>
    </row>
    <row r="411" spans="2:3">
      <c r="B411" s="6"/>
      <c r="C411" s="38"/>
    </row>
    <row r="412" spans="2:3">
      <c r="B412" s="6"/>
      <c r="C412" s="38"/>
    </row>
    <row r="413" spans="2:3">
      <c r="B413" s="6"/>
      <c r="C413" s="38"/>
    </row>
    <row r="414" spans="2:3">
      <c r="B414" s="6"/>
      <c r="C414" s="38"/>
    </row>
    <row r="415" spans="2:3">
      <c r="B415" s="6"/>
      <c r="C415" s="38"/>
    </row>
    <row r="416" spans="2:3">
      <c r="B416" s="6"/>
      <c r="C416" s="38"/>
    </row>
    <row r="417" spans="2:3">
      <c r="B417" s="6"/>
      <c r="C417" s="38"/>
    </row>
    <row r="418" spans="2:3">
      <c r="B418" s="6"/>
      <c r="C418" s="38"/>
    </row>
    <row r="419" spans="2:3">
      <c r="B419" s="6"/>
      <c r="C419" s="38"/>
    </row>
    <row r="420" spans="2:3">
      <c r="B420" s="6"/>
      <c r="C420" s="38"/>
    </row>
    <row r="421" spans="2:3">
      <c r="B421" s="6"/>
      <c r="C421" s="38"/>
    </row>
    <row r="422" spans="2:3">
      <c r="B422" s="6"/>
      <c r="C422" s="38"/>
    </row>
    <row r="423" spans="2:3">
      <c r="B423" s="6"/>
      <c r="C423" s="38"/>
    </row>
    <row r="424" spans="2:3">
      <c r="B424" s="6"/>
      <c r="C424" s="38"/>
    </row>
    <row r="425" spans="2:3">
      <c r="B425" s="6"/>
      <c r="C425" s="38"/>
    </row>
    <row r="426" spans="2:3">
      <c r="B426" s="6"/>
      <c r="C426" s="38"/>
    </row>
    <row r="427" spans="2:3">
      <c r="B427" s="6"/>
      <c r="C427" s="38"/>
    </row>
    <row r="428" spans="2:3">
      <c r="B428" s="6"/>
      <c r="C428" s="38"/>
    </row>
    <row r="429" spans="2:3">
      <c r="B429" s="6"/>
      <c r="C429" s="38"/>
    </row>
    <row r="430" spans="2:3">
      <c r="B430" s="6"/>
      <c r="C430" s="38"/>
    </row>
    <row r="431" spans="2:3">
      <c r="B431" s="6"/>
      <c r="C431" s="38"/>
    </row>
    <row r="432" spans="2:3">
      <c r="B432" s="6"/>
      <c r="C432" s="38"/>
    </row>
    <row r="433" spans="2:3">
      <c r="B433" s="6"/>
      <c r="C433" s="38"/>
    </row>
    <row r="434" spans="2:3">
      <c r="B434" s="6"/>
      <c r="C434" s="38"/>
    </row>
    <row r="435" spans="2:3">
      <c r="B435" s="6"/>
      <c r="C435" s="38"/>
    </row>
    <row r="436" spans="2:3">
      <c r="B436" s="6"/>
      <c r="C436" s="38"/>
    </row>
    <row r="437" spans="2:3">
      <c r="B437" s="6"/>
      <c r="C437" s="38"/>
    </row>
    <row r="438" spans="2:3">
      <c r="B438" s="6"/>
      <c r="C438" s="38"/>
    </row>
    <row r="439" spans="2:3">
      <c r="B439" s="6"/>
      <c r="C439" s="38"/>
    </row>
    <row r="440" spans="2:3">
      <c r="B440" s="6"/>
      <c r="C440" s="38"/>
    </row>
    <row r="441" spans="2:3">
      <c r="B441" s="6"/>
      <c r="C441" s="38"/>
    </row>
    <row r="442" spans="2:3">
      <c r="B442" s="6"/>
      <c r="C442" s="38"/>
    </row>
    <row r="443" spans="2:3">
      <c r="B443" s="6"/>
      <c r="C443" s="38"/>
    </row>
    <row r="444" spans="2:3">
      <c r="B444" s="6"/>
      <c r="C444" s="38"/>
    </row>
    <row r="445" spans="2:3">
      <c r="B445" s="6"/>
      <c r="C445" s="38"/>
    </row>
    <row r="446" spans="2:3">
      <c r="B446" s="6"/>
      <c r="C446" s="38"/>
    </row>
    <row r="447" spans="2:3">
      <c r="B447" s="6"/>
      <c r="C447" s="38"/>
    </row>
    <row r="448" spans="2:3">
      <c r="B448" s="6"/>
      <c r="C448" s="38"/>
    </row>
    <row r="449" spans="2:3">
      <c r="B449" s="6"/>
      <c r="C449" s="38"/>
    </row>
    <row r="450" spans="2:3">
      <c r="B450" s="6"/>
      <c r="C450" s="38"/>
    </row>
    <row r="451" spans="2:3">
      <c r="B451" s="6"/>
      <c r="C451" s="38"/>
    </row>
    <row r="452" spans="2:3">
      <c r="B452" s="6"/>
      <c r="C452" s="38"/>
    </row>
    <row r="453" spans="2:3">
      <c r="B453" s="6"/>
      <c r="C453" s="38"/>
    </row>
    <row r="454" spans="2:3">
      <c r="B454" s="6"/>
      <c r="C454" s="38"/>
    </row>
    <row r="455" spans="2:3">
      <c r="B455" s="6"/>
      <c r="C455" s="38"/>
    </row>
    <row r="456" spans="2:3">
      <c r="B456" s="6"/>
      <c r="C456" s="38"/>
    </row>
    <row r="457" spans="2:3">
      <c r="B457" s="6"/>
      <c r="C457" s="38"/>
    </row>
    <row r="458" spans="2:3">
      <c r="B458" s="6"/>
      <c r="C458" s="38"/>
    </row>
    <row r="459" spans="2:3">
      <c r="B459" s="6"/>
      <c r="C459" s="38"/>
    </row>
    <row r="460" spans="2:3">
      <c r="B460" s="6"/>
      <c r="C460" s="38"/>
    </row>
    <row r="461" spans="2:3">
      <c r="B461" s="6"/>
      <c r="C461" s="38"/>
    </row>
    <row r="462" spans="2:3">
      <c r="B462" s="6"/>
      <c r="C462" s="38"/>
    </row>
    <row r="463" spans="2:3">
      <c r="B463" s="6"/>
      <c r="C463" s="38"/>
    </row>
    <row r="464" spans="2:3">
      <c r="B464" s="6"/>
      <c r="C464" s="38"/>
    </row>
    <row r="465" spans="2:3">
      <c r="B465" s="6"/>
      <c r="C465" s="38"/>
    </row>
    <row r="466" spans="2:3">
      <c r="B466" s="6"/>
      <c r="C466" s="38"/>
    </row>
    <row r="467" spans="2:3">
      <c r="B467" s="6"/>
      <c r="C467" s="38"/>
    </row>
    <row r="468" spans="2:3">
      <c r="B468" s="6"/>
      <c r="C468" s="38"/>
    </row>
    <row r="469" spans="2:3">
      <c r="B469" s="6"/>
      <c r="C469" s="38"/>
    </row>
    <row r="470" spans="2:3">
      <c r="B470" s="6"/>
      <c r="C470" s="38"/>
    </row>
    <row r="471" spans="2:3">
      <c r="B471" s="6"/>
      <c r="C471" s="38"/>
    </row>
    <row r="472" spans="2:3">
      <c r="B472" s="6"/>
      <c r="C472" s="38"/>
    </row>
    <row r="473" spans="2:3">
      <c r="B473" s="6"/>
      <c r="C473" s="38"/>
    </row>
    <row r="474" spans="2:3">
      <c r="B474" s="6"/>
      <c r="C474" s="38"/>
    </row>
    <row r="475" spans="2:3">
      <c r="B475" s="6"/>
      <c r="C475" s="38"/>
    </row>
    <row r="476" spans="2:3">
      <c r="B476" s="6"/>
      <c r="C476" s="38"/>
    </row>
    <row r="477" spans="2:3">
      <c r="B477" s="6"/>
      <c r="C477" s="38"/>
    </row>
    <row r="478" spans="2:3">
      <c r="B478" s="6"/>
      <c r="C478" s="38"/>
    </row>
    <row r="479" spans="2:3">
      <c r="B479" s="6"/>
      <c r="C479" s="38"/>
    </row>
    <row r="480" spans="2:3">
      <c r="B480" s="6"/>
      <c r="C480" s="38"/>
    </row>
    <row r="481" spans="2:3">
      <c r="B481" s="6"/>
      <c r="C481" s="38"/>
    </row>
    <row r="482" spans="2:3">
      <c r="B482" s="6"/>
      <c r="C482" s="38"/>
    </row>
    <row r="483" spans="2:3">
      <c r="B483" s="6"/>
      <c r="C483" s="38"/>
    </row>
    <row r="484" spans="2:3">
      <c r="B484" s="6"/>
      <c r="C484" s="38"/>
    </row>
    <row r="485" spans="2:3">
      <c r="B485" s="6"/>
      <c r="C485" s="38"/>
    </row>
    <row r="486" spans="2:3">
      <c r="B486" s="6"/>
      <c r="C486" s="38"/>
    </row>
    <row r="487" spans="2:3">
      <c r="B487" s="6"/>
      <c r="C487" s="38"/>
    </row>
    <row r="488" spans="2:3">
      <c r="B488" s="6"/>
      <c r="C488" s="38"/>
    </row>
    <row r="489" spans="2:3">
      <c r="B489" s="6"/>
      <c r="C489" s="38"/>
    </row>
    <row r="490" spans="2:3">
      <c r="B490" s="6"/>
      <c r="C490" s="38"/>
    </row>
    <row r="491" spans="2:3">
      <c r="B491" s="6"/>
      <c r="C491" s="38"/>
    </row>
    <row r="492" spans="2:3">
      <c r="B492" s="6"/>
      <c r="C492" s="38"/>
    </row>
    <row r="493" spans="2:3">
      <c r="B493" s="6"/>
      <c r="C493" s="38"/>
    </row>
    <row r="494" spans="2:3">
      <c r="B494" s="6"/>
      <c r="C494" s="38"/>
    </row>
    <row r="495" spans="2:3">
      <c r="B495" s="6"/>
      <c r="C495" s="38"/>
    </row>
    <row r="496" spans="2:3">
      <c r="B496" s="6"/>
      <c r="C496" s="38"/>
    </row>
    <row r="497" spans="2:3">
      <c r="B497" s="6"/>
      <c r="C497" s="38"/>
    </row>
    <row r="498" spans="2:3">
      <c r="B498" s="6"/>
      <c r="C498" s="38"/>
    </row>
    <row r="499" spans="2:3">
      <c r="B499" s="6"/>
      <c r="C499" s="38"/>
    </row>
    <row r="500" spans="2:3">
      <c r="B500" s="6"/>
      <c r="C500" s="38"/>
    </row>
    <row r="501" spans="2:3">
      <c r="B501" s="6"/>
      <c r="C501" s="38"/>
    </row>
    <row r="502" spans="2:3">
      <c r="B502" s="6"/>
      <c r="C502" s="38"/>
    </row>
    <row r="503" spans="2:3">
      <c r="B503" s="6"/>
      <c r="C503" s="38"/>
    </row>
    <row r="504" spans="2:3">
      <c r="B504" s="6"/>
      <c r="C504" s="38"/>
    </row>
    <row r="505" spans="2:3">
      <c r="B505" s="6"/>
      <c r="C505" s="38"/>
    </row>
    <row r="506" spans="2:3">
      <c r="B506" s="6"/>
      <c r="C506" s="38"/>
    </row>
    <row r="507" spans="2:3">
      <c r="B507" s="6"/>
      <c r="C507" s="38"/>
    </row>
    <row r="508" spans="2:3">
      <c r="B508" s="6"/>
      <c r="C508" s="38"/>
    </row>
    <row r="509" spans="2:3">
      <c r="B509" s="6"/>
      <c r="C509" s="38"/>
    </row>
    <row r="510" spans="2:3">
      <c r="B510" s="6"/>
      <c r="C510" s="38"/>
    </row>
    <row r="511" spans="2:3">
      <c r="B511" s="6"/>
      <c r="C511" s="38"/>
    </row>
    <row r="512" spans="2:3">
      <c r="B512" s="6"/>
      <c r="C512" s="38"/>
    </row>
    <row r="513" spans="2:3">
      <c r="B513" s="6"/>
      <c r="C513" s="38"/>
    </row>
    <row r="514" spans="2:3">
      <c r="B514" s="6"/>
      <c r="C514" s="38"/>
    </row>
    <row r="515" spans="2:3">
      <c r="B515" s="6"/>
      <c r="C515" s="38"/>
    </row>
    <row r="516" spans="2:3">
      <c r="B516" s="6"/>
      <c r="C516" s="38"/>
    </row>
    <row r="517" spans="2:3">
      <c r="B517" s="6"/>
      <c r="C517" s="38"/>
    </row>
    <row r="518" spans="2:3">
      <c r="B518" s="6"/>
      <c r="C518" s="38"/>
    </row>
    <row r="519" spans="2:3">
      <c r="B519" s="6"/>
      <c r="C519" s="38"/>
    </row>
    <row r="520" spans="2:3">
      <c r="B520" s="6"/>
      <c r="C520" s="38"/>
    </row>
    <row r="521" spans="2:3">
      <c r="B521" s="6"/>
      <c r="C521" s="38"/>
    </row>
    <row r="522" spans="2:3">
      <c r="B522" s="6"/>
      <c r="C522" s="38"/>
    </row>
    <row r="523" spans="2:3">
      <c r="B523" s="6"/>
      <c r="C523" s="38"/>
    </row>
    <row r="524" spans="2:3">
      <c r="B524" s="6"/>
      <c r="C524" s="38"/>
    </row>
    <row r="525" spans="2:3">
      <c r="B525" s="6"/>
      <c r="C525" s="38"/>
    </row>
    <row r="526" spans="2:3">
      <c r="B526" s="6"/>
      <c r="C526" s="38"/>
    </row>
    <row r="527" spans="2:3">
      <c r="B527" s="6"/>
      <c r="C527" s="38"/>
    </row>
    <row r="528" spans="2:3">
      <c r="B528" s="6"/>
      <c r="C528" s="38"/>
    </row>
    <row r="529" spans="2:3">
      <c r="B529" s="6"/>
      <c r="C529" s="38"/>
    </row>
    <row r="530" spans="2:3">
      <c r="B530" s="6"/>
      <c r="C530" s="38"/>
    </row>
    <row r="531" spans="2:3">
      <c r="B531" s="6"/>
      <c r="C531" s="38"/>
    </row>
    <row r="532" spans="2:3">
      <c r="B532" s="6"/>
      <c r="C532" s="38"/>
    </row>
    <row r="533" spans="2:3">
      <c r="B533" s="6"/>
      <c r="C533" s="38"/>
    </row>
    <row r="534" spans="2:3">
      <c r="B534" s="6"/>
      <c r="C534" s="38"/>
    </row>
    <row r="535" spans="2:3">
      <c r="B535" s="6"/>
      <c r="C535" s="38"/>
    </row>
    <row r="536" spans="2:3">
      <c r="B536" s="6"/>
      <c r="C536" s="38"/>
    </row>
    <row r="537" spans="2:3">
      <c r="B537" s="6"/>
      <c r="C537" s="38"/>
    </row>
    <row r="538" spans="2:3">
      <c r="B538" s="6"/>
      <c r="C538" s="38"/>
    </row>
    <row r="539" spans="2:3">
      <c r="B539" s="6"/>
      <c r="C539" s="38"/>
    </row>
    <row r="540" spans="2:3">
      <c r="B540" s="6"/>
      <c r="C540" s="38"/>
    </row>
    <row r="541" spans="2:3">
      <c r="B541" s="6"/>
      <c r="C541" s="38"/>
    </row>
    <row r="542" spans="2:3">
      <c r="B542" s="6"/>
      <c r="C542" s="38"/>
    </row>
    <row r="543" spans="2:3">
      <c r="B543" s="6"/>
      <c r="C543" s="38"/>
    </row>
    <row r="544" spans="2:3">
      <c r="B544" s="6"/>
      <c r="C544" s="38"/>
    </row>
    <row r="545" spans="2:3">
      <c r="B545" s="6"/>
      <c r="C545" s="38"/>
    </row>
    <row r="546" spans="2:3">
      <c r="B546" s="6"/>
      <c r="C546" s="38"/>
    </row>
    <row r="547" spans="2:3">
      <c r="B547" s="6"/>
      <c r="C547" s="38"/>
    </row>
    <row r="548" spans="2:3">
      <c r="B548" s="6"/>
      <c r="C548" s="38"/>
    </row>
    <row r="549" spans="2:3">
      <c r="B549" s="6"/>
      <c r="C549" s="38"/>
    </row>
    <row r="550" spans="2:3">
      <c r="B550" s="6"/>
      <c r="C550" s="38"/>
    </row>
    <row r="551" spans="2:3">
      <c r="B551" s="6"/>
      <c r="C551" s="38"/>
    </row>
    <row r="552" spans="2:3">
      <c r="B552" s="6"/>
      <c r="C552" s="38"/>
    </row>
    <row r="553" spans="2:3">
      <c r="B553" s="6"/>
      <c r="C553" s="38"/>
    </row>
    <row r="554" spans="2:3">
      <c r="B554" s="6"/>
      <c r="C554" s="38"/>
    </row>
    <row r="555" spans="2:3">
      <c r="B555" s="6"/>
      <c r="C555" s="38"/>
    </row>
    <row r="556" spans="2:3">
      <c r="B556" s="6"/>
      <c r="C556" s="38"/>
    </row>
    <row r="557" spans="2:3">
      <c r="B557" s="6"/>
      <c r="C557" s="38"/>
    </row>
    <row r="558" spans="2:3">
      <c r="B558" s="6"/>
      <c r="C558" s="38"/>
    </row>
    <row r="559" spans="2:3">
      <c r="B559" s="6"/>
      <c r="C559" s="38"/>
    </row>
    <row r="560" spans="2:3">
      <c r="B560" s="6"/>
      <c r="C560" s="38"/>
    </row>
    <row r="561" spans="2:3">
      <c r="B561" s="6"/>
      <c r="C561" s="38"/>
    </row>
    <row r="562" spans="2:3">
      <c r="B562" s="6"/>
      <c r="C562" s="38"/>
    </row>
    <row r="563" spans="2:3">
      <c r="B563" s="6"/>
      <c r="C563" s="38"/>
    </row>
    <row r="564" spans="2:3">
      <c r="B564" s="6"/>
      <c r="C564" s="38"/>
    </row>
    <row r="565" spans="2:3">
      <c r="B565" s="6"/>
      <c r="C565" s="38"/>
    </row>
    <row r="566" spans="2:3">
      <c r="B566" s="6"/>
      <c r="C566" s="38"/>
    </row>
    <row r="567" spans="2:3">
      <c r="B567" s="6"/>
      <c r="C567" s="38"/>
    </row>
    <row r="568" spans="2:3">
      <c r="B568" s="6"/>
      <c r="C568" s="38"/>
    </row>
    <row r="569" spans="2:3">
      <c r="B569" s="6"/>
      <c r="C569" s="38"/>
    </row>
    <row r="570" spans="2:3">
      <c r="B570" s="6"/>
      <c r="C570" s="38"/>
    </row>
    <row r="571" spans="2:3">
      <c r="B571" s="6"/>
      <c r="C571" s="38"/>
    </row>
    <row r="572" spans="2:3">
      <c r="B572" s="6"/>
      <c r="C572" s="38"/>
    </row>
    <row r="573" spans="2:3">
      <c r="B573" s="6"/>
      <c r="C573" s="38"/>
    </row>
    <row r="574" spans="2:3">
      <c r="B574" s="6"/>
      <c r="C574" s="38"/>
    </row>
    <row r="575" spans="2:3">
      <c r="B575" s="6"/>
      <c r="C575" s="38"/>
    </row>
    <row r="576" spans="2:3">
      <c r="B576" s="6"/>
      <c r="C576" s="38"/>
    </row>
    <row r="577" spans="2:3">
      <c r="B577" s="6"/>
      <c r="C577" s="38"/>
    </row>
    <row r="578" spans="2:3">
      <c r="B578" s="6"/>
      <c r="C578" s="38"/>
    </row>
    <row r="579" spans="2:3">
      <c r="B579" s="6"/>
      <c r="C579" s="38"/>
    </row>
    <row r="580" spans="2:3">
      <c r="B580" s="6"/>
      <c r="C580" s="38"/>
    </row>
    <row r="581" spans="2:3">
      <c r="B581" s="6"/>
      <c r="C581" s="38"/>
    </row>
    <row r="582" spans="2:3">
      <c r="B582" s="6"/>
      <c r="C582" s="38"/>
    </row>
    <row r="583" spans="2:3">
      <c r="B583" s="6"/>
      <c r="C583" s="38"/>
    </row>
    <row r="584" spans="2:3">
      <c r="B584" s="6"/>
      <c r="C584" s="38"/>
    </row>
    <row r="585" spans="2:3">
      <c r="B585" s="6"/>
      <c r="C585" s="38"/>
    </row>
    <row r="586" spans="2:3">
      <c r="B586" s="6"/>
      <c r="C586" s="38"/>
    </row>
    <row r="587" spans="2:3">
      <c r="B587" s="6"/>
      <c r="C587" s="38"/>
    </row>
    <row r="588" spans="2:3">
      <c r="B588" s="6"/>
      <c r="C588" s="38"/>
    </row>
    <row r="589" spans="2:3">
      <c r="B589" s="6"/>
      <c r="C589" s="38"/>
    </row>
    <row r="590" spans="2:3">
      <c r="B590" s="6"/>
      <c r="C590" s="38"/>
    </row>
    <row r="591" spans="2:3">
      <c r="B591" s="6"/>
      <c r="C591" s="38"/>
    </row>
    <row r="592" spans="2:3">
      <c r="B592" s="6"/>
      <c r="C592" s="38"/>
    </row>
    <row r="593" spans="2:3">
      <c r="B593" s="6"/>
      <c r="C593" s="38"/>
    </row>
    <row r="594" spans="2:3">
      <c r="B594" s="6"/>
      <c r="C594" s="38"/>
    </row>
    <row r="595" spans="2:3">
      <c r="B595" s="6"/>
      <c r="C595" s="38"/>
    </row>
    <row r="596" spans="2:3">
      <c r="B596" s="6"/>
      <c r="C596" s="38"/>
    </row>
    <row r="597" spans="2:3">
      <c r="B597" s="6"/>
      <c r="C597" s="38"/>
    </row>
    <row r="598" spans="2:3">
      <c r="B598" s="6"/>
      <c r="C598" s="38"/>
    </row>
    <row r="599" spans="2:3">
      <c r="B599" s="6"/>
      <c r="C599" s="38"/>
    </row>
    <row r="600" spans="2:3">
      <c r="B600" s="6"/>
      <c r="C600" s="38"/>
    </row>
    <row r="601" spans="2:3">
      <c r="B601" s="6"/>
      <c r="C601" s="38"/>
    </row>
    <row r="602" spans="2:3">
      <c r="B602" s="6"/>
      <c r="C602" s="38"/>
    </row>
    <row r="603" spans="2:3">
      <c r="B603" s="6"/>
      <c r="C603" s="38"/>
    </row>
    <row r="604" spans="2:3">
      <c r="B604" s="6"/>
      <c r="C604" s="38"/>
    </row>
    <row r="605" spans="2:3">
      <c r="B605" s="6"/>
      <c r="C605" s="38"/>
    </row>
    <row r="606" spans="2:3">
      <c r="B606" s="6"/>
      <c r="C606" s="38"/>
    </row>
    <row r="607" spans="2:3">
      <c r="B607" s="6"/>
      <c r="C607" s="38"/>
    </row>
    <row r="608" spans="2:3">
      <c r="B608" s="6"/>
      <c r="C608" s="38"/>
    </row>
    <row r="609" spans="2:3">
      <c r="B609" s="6"/>
      <c r="C609" s="38"/>
    </row>
    <row r="610" spans="2:3">
      <c r="B610" s="6"/>
      <c r="C610" s="38"/>
    </row>
    <row r="611" spans="2:3">
      <c r="B611" s="6"/>
      <c r="C611" s="38"/>
    </row>
    <row r="612" spans="2:3">
      <c r="B612" s="6"/>
      <c r="C612" s="38"/>
    </row>
    <row r="613" spans="2:3">
      <c r="B613" s="6"/>
      <c r="C613" s="38"/>
    </row>
    <row r="614" spans="2:3">
      <c r="B614" s="6"/>
      <c r="C614" s="38"/>
    </row>
    <row r="615" spans="2:3">
      <c r="B615" s="6"/>
      <c r="C615" s="38"/>
    </row>
    <row r="616" spans="2:3">
      <c r="B616" s="6"/>
      <c r="C616" s="38"/>
    </row>
    <row r="617" spans="2:3">
      <c r="B617" s="6"/>
      <c r="C617" s="38"/>
    </row>
    <row r="618" spans="2:3">
      <c r="B618" s="6"/>
      <c r="C618" s="38"/>
    </row>
    <row r="619" spans="2:3">
      <c r="B619" s="6"/>
      <c r="C619" s="38"/>
    </row>
    <row r="620" spans="2:3">
      <c r="B620" s="6"/>
      <c r="C620" s="38"/>
    </row>
    <row r="621" spans="2:3">
      <c r="B621" s="6"/>
      <c r="C621" s="38"/>
    </row>
    <row r="622" spans="2:3">
      <c r="B622" s="6"/>
      <c r="C622" s="38"/>
    </row>
    <row r="623" spans="2:3">
      <c r="B623" s="6"/>
      <c r="C623" s="38"/>
    </row>
    <row r="624" spans="2:3">
      <c r="B624" s="6"/>
      <c r="C624" s="38"/>
    </row>
    <row r="625" spans="2:3">
      <c r="B625" s="6"/>
      <c r="C625" s="38"/>
    </row>
    <row r="626" spans="2:3">
      <c r="B626" s="6"/>
      <c r="C626" s="38"/>
    </row>
    <row r="627" spans="2:3">
      <c r="B627" s="6"/>
      <c r="C627" s="38"/>
    </row>
    <row r="628" spans="2:3">
      <c r="B628" s="6"/>
      <c r="C628" s="38"/>
    </row>
    <row r="629" spans="2:3">
      <c r="B629" s="6"/>
      <c r="C629" s="38"/>
    </row>
    <row r="630" spans="2:3">
      <c r="B630" s="6"/>
      <c r="C630" s="38"/>
    </row>
    <row r="631" spans="2:3">
      <c r="B631" s="6"/>
      <c r="C631" s="38"/>
    </row>
    <row r="632" spans="2:3">
      <c r="B632" s="6"/>
      <c r="C632" s="38"/>
    </row>
    <row r="633" spans="2:3">
      <c r="B633" s="6"/>
      <c r="C633" s="38"/>
    </row>
    <row r="634" spans="2:3">
      <c r="B634" s="6"/>
      <c r="C634" s="38"/>
    </row>
    <row r="635" spans="2:3">
      <c r="B635" s="6"/>
      <c r="C635" s="38"/>
    </row>
    <row r="636" spans="2:3">
      <c r="B636" s="6"/>
      <c r="C636" s="38"/>
    </row>
    <row r="637" spans="2:3">
      <c r="B637" s="6"/>
      <c r="C637" s="38"/>
    </row>
    <row r="638" spans="2:3">
      <c r="B638" s="6"/>
      <c r="C638" s="38"/>
    </row>
    <row r="639" spans="2:3">
      <c r="B639" s="6"/>
      <c r="C639" s="38"/>
    </row>
    <row r="640" spans="2:3">
      <c r="B640" s="6"/>
      <c r="C640" s="38"/>
    </row>
    <row r="641" spans="2:3">
      <c r="B641" s="6"/>
      <c r="C641" s="38"/>
    </row>
    <row r="642" spans="2:3">
      <c r="B642" s="6"/>
      <c r="C642" s="38"/>
    </row>
    <row r="643" spans="2:3">
      <c r="B643" s="6"/>
      <c r="C643" s="38"/>
    </row>
    <row r="644" spans="2:3">
      <c r="B644" s="6"/>
      <c r="C644" s="38"/>
    </row>
    <row r="645" spans="2:3">
      <c r="B645" s="6"/>
      <c r="C645" s="38"/>
    </row>
    <row r="646" spans="2:3">
      <c r="B646" s="6"/>
      <c r="C646" s="38"/>
    </row>
    <row r="647" spans="2:3">
      <c r="B647" s="6"/>
      <c r="C647" s="38"/>
    </row>
    <row r="648" spans="2:3">
      <c r="B648" s="6"/>
      <c r="C648" s="38"/>
    </row>
    <row r="649" spans="2:3">
      <c r="B649" s="6"/>
      <c r="C649" s="38"/>
    </row>
    <row r="650" spans="2:3">
      <c r="B650" s="6"/>
      <c r="C650" s="38"/>
    </row>
    <row r="651" spans="2:3">
      <c r="B651" s="6"/>
      <c r="C651" s="38"/>
    </row>
    <row r="652" spans="2:3">
      <c r="B652" s="6"/>
      <c r="C652" s="38"/>
    </row>
    <row r="653" spans="2:3">
      <c r="B653" s="6"/>
      <c r="C653" s="38"/>
    </row>
    <row r="654" spans="2:3">
      <c r="B654" s="6"/>
      <c r="C654" s="38"/>
    </row>
    <row r="655" spans="2:3">
      <c r="B655" s="6"/>
      <c r="C655" s="38"/>
    </row>
    <row r="656" spans="2:3">
      <c r="B656" s="6"/>
      <c r="C656" s="38"/>
    </row>
    <row r="657" spans="2:3">
      <c r="B657" s="6"/>
      <c r="C657" s="38"/>
    </row>
    <row r="658" spans="2:3">
      <c r="B658" s="6"/>
      <c r="C658" s="38"/>
    </row>
    <row r="659" spans="2:3">
      <c r="B659" s="6"/>
      <c r="C659" s="38"/>
    </row>
    <row r="660" spans="2:3">
      <c r="B660" s="6"/>
      <c r="C660" s="38"/>
    </row>
    <row r="661" spans="2:3">
      <c r="B661" s="6"/>
      <c r="C661" s="38"/>
    </row>
    <row r="662" spans="2:3">
      <c r="B662" s="6"/>
      <c r="C662" s="38"/>
    </row>
    <row r="663" spans="2:3">
      <c r="B663" s="6"/>
      <c r="C663" s="38"/>
    </row>
    <row r="664" spans="2:3">
      <c r="B664" s="6"/>
      <c r="C664" s="38"/>
    </row>
    <row r="665" spans="2:3">
      <c r="B665" s="6"/>
      <c r="C665" s="38"/>
    </row>
    <row r="666" spans="2:3">
      <c r="B666" s="6"/>
      <c r="C666" s="38"/>
    </row>
    <row r="667" spans="2:3">
      <c r="B667" s="6"/>
      <c r="C667" s="38"/>
    </row>
    <row r="668" spans="2:3">
      <c r="B668" s="6"/>
      <c r="C668" s="38"/>
    </row>
    <row r="669" spans="2:3">
      <c r="B669" s="6"/>
      <c r="C669" s="38"/>
    </row>
    <row r="670" spans="2:3">
      <c r="B670" s="6"/>
      <c r="C670" s="38"/>
    </row>
    <row r="671" spans="2:3">
      <c r="B671" s="6"/>
      <c r="C671" s="38"/>
    </row>
    <row r="672" spans="2:3">
      <c r="B672" s="6"/>
      <c r="C672" s="38"/>
    </row>
    <row r="673" spans="2:3">
      <c r="B673" s="6"/>
      <c r="C673" s="38"/>
    </row>
    <row r="674" spans="2:3">
      <c r="B674" s="6"/>
      <c r="C674" s="38"/>
    </row>
    <row r="675" spans="2:3">
      <c r="B675" s="6"/>
      <c r="C675" s="38"/>
    </row>
    <row r="676" spans="2:3">
      <c r="B676" s="6"/>
      <c r="C676" s="38"/>
    </row>
    <row r="677" spans="2:3">
      <c r="B677" s="6"/>
      <c r="C677" s="38"/>
    </row>
    <row r="678" spans="2:3">
      <c r="B678" s="6"/>
      <c r="C678" s="38"/>
    </row>
    <row r="679" spans="2:3">
      <c r="B679" s="6"/>
      <c r="C679" s="38"/>
    </row>
    <row r="680" spans="2:3">
      <c r="B680" s="6"/>
      <c r="C680" s="38"/>
    </row>
    <row r="681" spans="2:3">
      <c r="B681" s="6"/>
      <c r="C681" s="38"/>
    </row>
    <row r="682" spans="2:3">
      <c r="B682" s="6"/>
      <c r="C682" s="38"/>
    </row>
    <row r="683" spans="2:3">
      <c r="B683" s="6"/>
      <c r="C683" s="38"/>
    </row>
    <row r="684" spans="2:3">
      <c r="B684" s="6"/>
      <c r="C684" s="38"/>
    </row>
    <row r="685" spans="2:3">
      <c r="B685" s="6"/>
      <c r="C685" s="38"/>
    </row>
    <row r="686" spans="2:3">
      <c r="B686" s="6"/>
      <c r="C686" s="38"/>
    </row>
    <row r="687" spans="2:3">
      <c r="B687" s="6"/>
      <c r="C687" s="38"/>
    </row>
    <row r="688" spans="2:3">
      <c r="B688" s="6"/>
      <c r="C688" s="38"/>
    </row>
    <row r="689" spans="2:3">
      <c r="B689" s="6"/>
      <c r="C689" s="38"/>
    </row>
    <row r="690" spans="2:3">
      <c r="B690" s="6"/>
      <c r="C690" s="38"/>
    </row>
    <row r="691" spans="2:3">
      <c r="B691" s="6"/>
      <c r="C691" s="38"/>
    </row>
    <row r="692" spans="2:3">
      <c r="B692" s="6"/>
      <c r="C692" s="38"/>
    </row>
    <row r="693" spans="2:3">
      <c r="B693" s="6"/>
      <c r="C693" s="38"/>
    </row>
    <row r="694" spans="2:3">
      <c r="B694" s="6"/>
      <c r="C694" s="38"/>
    </row>
    <row r="695" spans="2:3">
      <c r="B695" s="6"/>
      <c r="C695" s="38"/>
    </row>
    <row r="696" spans="2:3">
      <c r="B696" s="6"/>
      <c r="C696" s="38"/>
    </row>
    <row r="697" spans="2:3">
      <c r="B697" s="6"/>
      <c r="C697" s="38"/>
    </row>
    <row r="698" spans="2:3">
      <c r="B698" s="6"/>
      <c r="C698" s="38"/>
    </row>
    <row r="699" spans="2:3">
      <c r="B699" s="6"/>
      <c r="C699" s="38"/>
    </row>
    <row r="700" spans="2:3">
      <c r="B700" s="6"/>
      <c r="C700" s="38"/>
    </row>
    <row r="701" spans="2:3">
      <c r="B701" s="6"/>
      <c r="C701" s="38"/>
    </row>
    <row r="702" spans="2:3">
      <c r="B702" s="6"/>
      <c r="C702" s="38"/>
    </row>
    <row r="703" spans="2:3">
      <c r="B703" s="6"/>
      <c r="C703" s="38"/>
    </row>
    <row r="704" spans="2:3">
      <c r="B704" s="6"/>
      <c r="C704" s="38"/>
    </row>
    <row r="705" spans="2:3">
      <c r="B705" s="6"/>
      <c r="C705" s="38"/>
    </row>
    <row r="706" spans="2:3">
      <c r="B706" s="6"/>
      <c r="C706" s="38"/>
    </row>
    <row r="707" spans="2:3">
      <c r="B707" s="6"/>
      <c r="C707" s="38"/>
    </row>
    <row r="708" spans="2:3">
      <c r="B708" s="6"/>
      <c r="C708" s="38"/>
    </row>
    <row r="709" spans="2:3">
      <c r="B709" s="6"/>
      <c r="C709" s="38"/>
    </row>
    <row r="710" spans="2:3">
      <c r="B710" s="6"/>
      <c r="C710" s="38"/>
    </row>
    <row r="711" spans="2:3">
      <c r="B711" s="6"/>
      <c r="C711" s="38"/>
    </row>
    <row r="712" spans="2:3">
      <c r="B712" s="6"/>
      <c r="C712" s="38"/>
    </row>
    <row r="713" spans="2:3">
      <c r="B713" s="6"/>
      <c r="C713" s="38"/>
    </row>
    <row r="714" spans="2:3">
      <c r="B714" s="6"/>
      <c r="C714" s="38"/>
    </row>
    <row r="715" spans="2:3">
      <c r="B715" s="6"/>
      <c r="C715" s="38"/>
    </row>
    <row r="716" spans="2:3">
      <c r="B716" s="6"/>
      <c r="C716" s="38"/>
    </row>
    <row r="717" spans="2:3">
      <c r="B717" s="6"/>
      <c r="C717" s="38"/>
    </row>
    <row r="718" spans="2:3">
      <c r="B718" s="6"/>
      <c r="C718" s="38"/>
    </row>
    <row r="719" spans="2:3">
      <c r="B719" s="6"/>
      <c r="C719" s="38"/>
    </row>
    <row r="720" spans="2:3">
      <c r="B720" s="6"/>
      <c r="C720" s="38"/>
    </row>
    <row r="721" spans="2:3">
      <c r="B721" s="6"/>
      <c r="C721" s="38"/>
    </row>
    <row r="722" spans="2:3">
      <c r="B722" s="6"/>
      <c r="C722" s="38"/>
    </row>
    <row r="723" spans="2:3">
      <c r="B723" s="6"/>
      <c r="C723" s="38"/>
    </row>
    <row r="724" spans="2:3">
      <c r="B724" s="6"/>
      <c r="C724" s="38"/>
    </row>
    <row r="725" spans="2:3">
      <c r="B725" s="6"/>
      <c r="C725" s="38"/>
    </row>
    <row r="726" spans="2:3">
      <c r="B726" s="6"/>
      <c r="C726" s="38"/>
    </row>
    <row r="727" spans="2:3">
      <c r="B727" s="6"/>
      <c r="C727" s="38"/>
    </row>
    <row r="728" spans="2:3">
      <c r="B728" s="6"/>
      <c r="C728" s="38"/>
    </row>
    <row r="729" spans="2:3">
      <c r="B729" s="6"/>
      <c r="C729" s="38"/>
    </row>
    <row r="730" spans="2:3">
      <c r="B730" s="6"/>
      <c r="C730" s="38"/>
    </row>
    <row r="731" spans="2:3">
      <c r="B731" s="6"/>
      <c r="C731" s="38"/>
    </row>
    <row r="732" spans="2:3">
      <c r="B732" s="6"/>
      <c r="C732" s="38"/>
    </row>
    <row r="733" spans="2:3">
      <c r="B733" s="6"/>
      <c r="C733" s="38"/>
    </row>
    <row r="734" spans="2:3">
      <c r="B734" s="6"/>
      <c r="C734" s="38"/>
    </row>
    <row r="735" spans="2:3">
      <c r="B735" s="6"/>
      <c r="C735" s="38"/>
    </row>
    <row r="736" spans="2:3">
      <c r="B736" s="6"/>
      <c r="C736" s="38"/>
    </row>
    <row r="737" spans="2:3">
      <c r="B737" s="6"/>
      <c r="C737" s="38"/>
    </row>
    <row r="738" spans="2:3">
      <c r="B738" s="6"/>
      <c r="C738" s="38"/>
    </row>
    <row r="739" spans="2:3">
      <c r="B739" s="6"/>
      <c r="C739" s="38"/>
    </row>
    <row r="740" spans="2:3">
      <c r="B740" s="6"/>
      <c r="C740" s="38"/>
    </row>
    <row r="741" spans="2:3">
      <c r="B741" s="6"/>
      <c r="C741" s="38"/>
    </row>
    <row r="742" spans="2:3">
      <c r="B742" s="6"/>
      <c r="C742" s="38"/>
    </row>
    <row r="743" spans="2:3">
      <c r="B743" s="6"/>
      <c r="C743" s="38"/>
    </row>
    <row r="744" spans="2:3">
      <c r="B744" s="6"/>
      <c r="C744" s="38"/>
    </row>
    <row r="745" spans="2:3">
      <c r="B745" s="6"/>
      <c r="C745" s="38"/>
    </row>
    <row r="746" spans="2:3">
      <c r="B746" s="6"/>
      <c r="C746" s="38"/>
    </row>
    <row r="747" spans="2:3">
      <c r="B747" s="6"/>
      <c r="C747" s="38"/>
    </row>
    <row r="748" spans="2:3">
      <c r="B748" s="6"/>
      <c r="C748" s="38"/>
    </row>
    <row r="749" spans="2:3">
      <c r="B749" s="6"/>
      <c r="C749" s="38"/>
    </row>
    <row r="750" spans="2:3">
      <c r="B750" s="6"/>
      <c r="C750" s="38"/>
    </row>
    <row r="751" spans="2:3">
      <c r="B751" s="6"/>
      <c r="C751" s="38"/>
    </row>
    <row r="752" spans="2:3">
      <c r="B752" s="6"/>
      <c r="C752" s="38"/>
    </row>
    <row r="753" spans="2:3">
      <c r="B753" s="6"/>
      <c r="C753" s="38"/>
    </row>
    <row r="754" spans="2:3">
      <c r="B754" s="6"/>
      <c r="C754" s="38"/>
    </row>
    <row r="755" spans="2:3">
      <c r="B755" s="6"/>
      <c r="C755" s="38"/>
    </row>
    <row r="756" spans="2:3">
      <c r="B756" s="6"/>
      <c r="C756" s="38"/>
    </row>
    <row r="757" spans="2:3">
      <c r="B757" s="6"/>
      <c r="C757" s="38"/>
    </row>
    <row r="758" spans="2:3">
      <c r="B758" s="6"/>
      <c r="C758" s="38"/>
    </row>
    <row r="759" spans="2:3">
      <c r="B759" s="6"/>
      <c r="C759" s="38"/>
    </row>
    <row r="760" spans="2:3">
      <c r="B760" s="6"/>
      <c r="C760" s="38"/>
    </row>
    <row r="761" spans="2:3">
      <c r="B761" s="6"/>
      <c r="C761" s="38"/>
    </row>
    <row r="762" spans="2:3">
      <c r="B762" s="6"/>
      <c r="C762" s="38"/>
    </row>
    <row r="763" spans="2:3">
      <c r="B763" s="6"/>
      <c r="C763" s="38"/>
    </row>
    <row r="764" spans="2:3">
      <c r="B764" s="6"/>
      <c r="C764" s="38"/>
    </row>
    <row r="765" spans="2:3">
      <c r="B765" s="6"/>
      <c r="C765" s="38"/>
    </row>
    <row r="766" spans="2:3">
      <c r="B766" s="6"/>
      <c r="C766" s="38"/>
    </row>
    <row r="767" spans="2:3">
      <c r="B767" s="6"/>
      <c r="C767" s="38"/>
    </row>
    <row r="768" spans="2:3">
      <c r="B768" s="6"/>
      <c r="C768" s="38"/>
    </row>
    <row r="769" spans="2:3">
      <c r="B769" s="6"/>
      <c r="C769" s="38"/>
    </row>
    <row r="770" spans="2:3">
      <c r="B770" s="6"/>
      <c r="C770" s="38"/>
    </row>
    <row r="771" spans="2:3">
      <c r="B771" s="6"/>
      <c r="C771" s="38"/>
    </row>
    <row r="772" spans="2:3">
      <c r="B772" s="6"/>
      <c r="C772" s="38"/>
    </row>
    <row r="773" spans="2:3">
      <c r="B773" s="6"/>
      <c r="C773" s="38"/>
    </row>
    <row r="774" spans="2:3">
      <c r="B774" s="6"/>
      <c r="C774" s="38"/>
    </row>
    <row r="775" spans="2:3">
      <c r="B775" s="6"/>
      <c r="C775" s="38"/>
    </row>
    <row r="776" spans="2:3">
      <c r="B776" s="6"/>
      <c r="C776" s="38"/>
    </row>
    <row r="777" spans="2:3">
      <c r="B777" s="6"/>
      <c r="C777" s="38"/>
    </row>
    <row r="778" spans="2:3">
      <c r="B778" s="6"/>
      <c r="C778" s="38"/>
    </row>
    <row r="779" spans="2:3">
      <c r="B779" s="6"/>
      <c r="C779" s="38"/>
    </row>
    <row r="780" spans="2:3">
      <c r="B780" s="6"/>
      <c r="C780" s="38"/>
    </row>
    <row r="781" spans="2:3">
      <c r="B781" s="6"/>
      <c r="C781" s="38"/>
    </row>
    <row r="782" spans="2:3">
      <c r="B782" s="6"/>
      <c r="C782" s="38"/>
    </row>
    <row r="783" spans="2:3">
      <c r="B783" s="6"/>
      <c r="C783" s="38"/>
    </row>
    <row r="784" spans="2:3">
      <c r="B784" s="6"/>
      <c r="C784" s="38"/>
    </row>
    <row r="785" spans="2:3">
      <c r="B785" s="6"/>
      <c r="C785" s="38"/>
    </row>
    <row r="786" spans="2:3">
      <c r="B786" s="6"/>
      <c r="C786" s="38"/>
    </row>
    <row r="787" spans="2:3">
      <c r="B787" s="6"/>
      <c r="C787" s="38"/>
    </row>
    <row r="788" spans="2:3">
      <c r="B788" s="6"/>
      <c r="C788" s="38"/>
    </row>
    <row r="789" spans="2:3">
      <c r="B789" s="6"/>
      <c r="C789" s="38"/>
    </row>
    <row r="790" spans="2:3">
      <c r="B790" s="6"/>
      <c r="C790" s="38"/>
    </row>
    <row r="791" spans="2:3">
      <c r="B791" s="6"/>
      <c r="C791" s="38"/>
    </row>
    <row r="792" spans="2:3">
      <c r="B792" s="6"/>
      <c r="C792" s="38"/>
    </row>
    <row r="793" spans="2:3">
      <c r="B793" s="6"/>
      <c r="C793" s="38"/>
    </row>
    <row r="794" spans="2:3">
      <c r="B794" s="6"/>
      <c r="C794" s="38"/>
    </row>
    <row r="795" spans="2:3">
      <c r="B795" s="6"/>
      <c r="C795" s="38"/>
    </row>
    <row r="796" spans="2:3">
      <c r="B796" s="6"/>
      <c r="C796" s="38"/>
    </row>
    <row r="797" spans="2:3">
      <c r="B797" s="6"/>
      <c r="C797" s="38"/>
    </row>
    <row r="798" spans="2:3">
      <c r="B798" s="6"/>
      <c r="C798" s="38"/>
    </row>
    <row r="799" spans="2:3">
      <c r="B799" s="6"/>
      <c r="C799" s="38"/>
    </row>
    <row r="800" spans="2:3">
      <c r="B800" s="6"/>
      <c r="C800" s="38"/>
    </row>
    <row r="801" spans="2:3">
      <c r="B801" s="6"/>
      <c r="C801" s="38"/>
    </row>
    <row r="802" spans="2:3">
      <c r="B802" s="6"/>
      <c r="C802" s="38"/>
    </row>
    <row r="803" spans="2:3">
      <c r="B803" s="6"/>
      <c r="C803" s="38"/>
    </row>
    <row r="804" spans="2:3">
      <c r="B804" s="6"/>
      <c r="C804" s="38"/>
    </row>
    <row r="805" spans="2:3">
      <c r="B805" s="6"/>
      <c r="C805" s="38"/>
    </row>
    <row r="806" spans="2:3">
      <c r="B806" s="6"/>
      <c r="C806" s="38"/>
    </row>
    <row r="807" spans="2:3">
      <c r="B807" s="6"/>
      <c r="C807" s="38"/>
    </row>
    <row r="808" spans="2:3">
      <c r="B808" s="6"/>
      <c r="C808" s="38"/>
    </row>
    <row r="809" spans="2:3">
      <c r="B809" s="6"/>
      <c r="C809" s="38"/>
    </row>
    <row r="810" spans="2:3">
      <c r="B810" s="6"/>
      <c r="C810" s="38"/>
    </row>
    <row r="811" spans="2:3">
      <c r="B811" s="6"/>
      <c r="C811" s="38"/>
    </row>
    <row r="812" spans="2:3">
      <c r="B812" s="6"/>
      <c r="C812" s="38"/>
    </row>
    <row r="813" spans="2:3">
      <c r="B813" s="6"/>
      <c r="C813" s="38"/>
    </row>
    <row r="814" spans="2:3">
      <c r="B814" s="6"/>
      <c r="C814" s="38"/>
    </row>
    <row r="815" spans="2:3">
      <c r="B815" s="6"/>
      <c r="C815" s="38"/>
    </row>
    <row r="816" spans="2:3">
      <c r="B816" s="6"/>
      <c r="C816" s="38"/>
    </row>
    <row r="817" spans="2:3">
      <c r="B817" s="6"/>
      <c r="C817" s="38"/>
    </row>
    <row r="818" spans="2:3">
      <c r="B818" s="6"/>
      <c r="C818" s="38"/>
    </row>
    <row r="819" spans="2:3">
      <c r="B819" s="6"/>
      <c r="C819" s="38"/>
    </row>
    <row r="820" spans="2:3">
      <c r="B820" s="6"/>
      <c r="C820" s="38"/>
    </row>
    <row r="821" spans="2:3">
      <c r="B821" s="6"/>
      <c r="C821" s="38"/>
    </row>
    <row r="822" spans="2:3">
      <c r="B822" s="6"/>
      <c r="C822" s="38"/>
    </row>
    <row r="823" spans="2:3">
      <c r="B823" s="6"/>
      <c r="C823" s="38"/>
    </row>
    <row r="824" spans="2:3">
      <c r="B824" s="6"/>
      <c r="C824" s="38"/>
    </row>
    <row r="825" spans="2:3">
      <c r="B825" s="6"/>
      <c r="C825" s="38"/>
    </row>
    <row r="826" spans="2:3">
      <c r="B826" s="6"/>
      <c r="C826" s="38"/>
    </row>
    <row r="827" spans="2:3">
      <c r="B827" s="6"/>
      <c r="C827" s="38"/>
    </row>
    <row r="828" spans="2:3">
      <c r="B828" s="6"/>
      <c r="C828" s="38"/>
    </row>
    <row r="829" spans="2:3">
      <c r="B829" s="6"/>
      <c r="C829" s="38"/>
    </row>
    <row r="830" spans="2:3">
      <c r="B830" s="6"/>
      <c r="C830" s="38"/>
    </row>
    <row r="831" spans="2:3">
      <c r="B831" s="6"/>
      <c r="C831" s="38"/>
    </row>
    <row r="832" spans="2:3">
      <c r="B832" s="6"/>
      <c r="C832" s="38"/>
    </row>
    <row r="833" spans="2:3">
      <c r="B833" s="6"/>
      <c r="C833" s="38"/>
    </row>
    <row r="834" spans="2:3">
      <c r="B834" s="6"/>
      <c r="C834" s="38"/>
    </row>
    <row r="835" spans="2:3">
      <c r="B835" s="6"/>
      <c r="C835" s="38"/>
    </row>
    <row r="836" spans="2:3">
      <c r="B836" s="6"/>
      <c r="C836" s="38"/>
    </row>
    <row r="837" spans="2:3">
      <c r="B837" s="6"/>
      <c r="C837" s="38"/>
    </row>
    <row r="838" spans="2:3">
      <c r="B838" s="6"/>
      <c r="C838" s="38"/>
    </row>
    <row r="839" spans="2:3">
      <c r="B839" s="6"/>
      <c r="C839" s="38"/>
    </row>
    <row r="840" spans="2:3">
      <c r="B840" s="6"/>
      <c r="C840" s="38"/>
    </row>
    <row r="841" spans="2:3">
      <c r="B841" s="6"/>
      <c r="C841" s="38"/>
    </row>
    <row r="842" spans="2:3">
      <c r="B842" s="6"/>
      <c r="C842" s="38"/>
    </row>
    <row r="843" spans="2:3">
      <c r="B843" s="6"/>
      <c r="C843" s="38"/>
    </row>
    <row r="844" spans="2:3">
      <c r="B844" s="6"/>
      <c r="C844" s="38"/>
    </row>
    <row r="845" spans="2:3">
      <c r="B845" s="6"/>
      <c r="C845" s="38"/>
    </row>
    <row r="846" spans="2:3">
      <c r="B846" s="6"/>
      <c r="C846" s="38"/>
    </row>
    <row r="847" spans="2:3">
      <c r="B847" s="6"/>
      <c r="C847" s="38"/>
    </row>
    <row r="848" spans="2:3">
      <c r="B848" s="6"/>
      <c r="C848" s="38"/>
    </row>
    <row r="849" spans="2:3">
      <c r="B849" s="6"/>
      <c r="C849" s="38"/>
    </row>
    <row r="850" spans="2:3">
      <c r="B850" s="6"/>
      <c r="C850" s="38"/>
    </row>
    <row r="851" spans="2:3">
      <c r="B851" s="6"/>
      <c r="C851" s="38"/>
    </row>
    <row r="852" spans="2:3">
      <c r="B852" s="6"/>
      <c r="C852" s="38"/>
    </row>
    <row r="853" spans="2:3">
      <c r="B853" s="6"/>
      <c r="C853" s="38"/>
    </row>
    <row r="854" spans="2:3">
      <c r="B854" s="6"/>
      <c r="C854" s="38"/>
    </row>
    <row r="855" spans="2:3">
      <c r="B855" s="6"/>
      <c r="C855" s="38"/>
    </row>
    <row r="856" spans="2:3">
      <c r="B856" s="6"/>
      <c r="C856" s="38"/>
    </row>
    <row r="857" spans="2:3">
      <c r="B857" s="6"/>
      <c r="C857" s="38"/>
    </row>
    <row r="858" spans="2:3">
      <c r="B858" s="6"/>
      <c r="C858" s="38"/>
    </row>
    <row r="859" spans="2:3">
      <c r="B859" s="6"/>
      <c r="C859" s="38"/>
    </row>
    <row r="860" spans="2:3">
      <c r="B860" s="6"/>
      <c r="C860" s="38"/>
    </row>
    <row r="861" spans="2:3">
      <c r="B861" s="6"/>
      <c r="C861" s="38"/>
    </row>
    <row r="862" spans="2:3">
      <c r="B862" s="6"/>
      <c r="C862" s="38"/>
    </row>
    <row r="863" spans="2:3">
      <c r="B863" s="6"/>
      <c r="C863" s="38"/>
    </row>
    <row r="864" spans="2:3">
      <c r="B864" s="6"/>
      <c r="C864" s="38"/>
    </row>
    <row r="865" spans="2:3">
      <c r="B865" s="6"/>
      <c r="C865" s="38"/>
    </row>
    <row r="866" spans="2:3">
      <c r="B866" s="6"/>
      <c r="C866" s="38"/>
    </row>
    <row r="867" spans="2:3">
      <c r="B867" s="6"/>
      <c r="C867" s="38"/>
    </row>
    <row r="868" spans="2:3">
      <c r="B868" s="6"/>
      <c r="C868" s="38"/>
    </row>
    <row r="869" spans="2:3">
      <c r="B869" s="6"/>
      <c r="C869" s="38"/>
    </row>
    <row r="870" spans="2:3">
      <c r="B870" s="6"/>
      <c r="C870" s="38"/>
    </row>
    <row r="871" spans="2:3">
      <c r="B871" s="6"/>
      <c r="C871" s="38"/>
    </row>
    <row r="872" spans="2:3">
      <c r="B872" s="6"/>
      <c r="C872" s="38"/>
    </row>
    <row r="873" spans="2:3">
      <c r="B873" s="6"/>
      <c r="C873" s="38"/>
    </row>
    <row r="874" spans="2:3">
      <c r="B874" s="6"/>
      <c r="C874" s="38"/>
    </row>
    <row r="875" spans="2:3">
      <c r="B875" s="6"/>
      <c r="C875" s="38"/>
    </row>
    <row r="876" spans="2:3">
      <c r="B876" s="6"/>
      <c r="C876" s="38"/>
    </row>
    <row r="877" spans="2:3">
      <c r="B877" s="6"/>
      <c r="C877" s="38"/>
    </row>
    <row r="878" spans="2:3">
      <c r="B878" s="6"/>
      <c r="C878" s="38"/>
    </row>
    <row r="879" spans="2:3">
      <c r="B879" s="6"/>
      <c r="C879" s="38"/>
    </row>
    <row r="880" spans="2:3">
      <c r="B880" s="6"/>
      <c r="C880" s="38"/>
    </row>
    <row r="881" spans="2:3">
      <c r="B881" s="6"/>
      <c r="C881" s="38"/>
    </row>
    <row r="882" spans="2:3">
      <c r="B882" s="6"/>
      <c r="C882" s="38"/>
    </row>
    <row r="883" spans="2:3">
      <c r="B883" s="6"/>
      <c r="C883" s="38"/>
    </row>
    <row r="884" spans="2:3">
      <c r="B884" s="6"/>
      <c r="C884" s="38"/>
    </row>
    <row r="885" spans="2:3">
      <c r="B885" s="6"/>
      <c r="C885" s="38"/>
    </row>
    <row r="886" spans="2:3">
      <c r="B886" s="6"/>
      <c r="C886" s="38"/>
    </row>
    <row r="887" spans="2:3">
      <c r="B887" s="6"/>
      <c r="C887" s="38"/>
    </row>
    <row r="888" spans="2:3">
      <c r="B888" s="6"/>
      <c r="C888" s="38"/>
    </row>
    <row r="889" spans="2:3">
      <c r="B889" s="6"/>
      <c r="C889" s="38"/>
    </row>
    <row r="890" spans="2:3">
      <c r="B890" s="6"/>
      <c r="C890" s="38"/>
    </row>
    <row r="891" spans="2:3">
      <c r="B891" s="6"/>
      <c r="C891" s="38"/>
    </row>
    <row r="892" spans="2:3">
      <c r="B892" s="6"/>
      <c r="C892" s="38"/>
    </row>
    <row r="893" spans="2:3">
      <c r="B893" s="6"/>
      <c r="C893" s="38"/>
    </row>
    <row r="894" spans="2:3">
      <c r="B894" s="6"/>
      <c r="C894" s="38"/>
    </row>
    <row r="895" spans="2:3">
      <c r="B895" s="6"/>
      <c r="C895" s="38"/>
    </row>
    <row r="896" spans="2:3">
      <c r="B896" s="6"/>
      <c r="C896" s="38"/>
    </row>
    <row r="897" spans="2:3">
      <c r="B897" s="6"/>
      <c r="C897" s="38"/>
    </row>
    <row r="898" spans="2:3">
      <c r="B898" s="6"/>
      <c r="C898" s="38"/>
    </row>
    <row r="899" spans="2:3">
      <c r="B899" s="6"/>
      <c r="C899" s="38"/>
    </row>
    <row r="900" spans="2:3">
      <c r="B900" s="6"/>
      <c r="C900" s="38"/>
    </row>
    <row r="901" spans="2:3">
      <c r="B901" s="6"/>
      <c r="C901" s="38"/>
    </row>
    <row r="902" spans="2:3">
      <c r="B902" s="6"/>
      <c r="C902" s="38"/>
    </row>
    <row r="903" spans="2:3">
      <c r="B903" s="6"/>
      <c r="C903" s="38"/>
    </row>
    <row r="904" spans="2:3">
      <c r="B904" s="6"/>
      <c r="C904" s="38"/>
    </row>
    <row r="905" spans="2:3">
      <c r="B905" s="6"/>
      <c r="C905" s="38"/>
    </row>
    <row r="906" spans="2:3">
      <c r="B906" s="6"/>
      <c r="C906" s="38"/>
    </row>
    <row r="907" spans="2:3">
      <c r="B907" s="6"/>
      <c r="C907" s="38"/>
    </row>
    <row r="908" spans="2:3">
      <c r="B908" s="6"/>
      <c r="C908" s="38"/>
    </row>
    <row r="909" spans="2:3">
      <c r="B909" s="6"/>
      <c r="C909" s="38"/>
    </row>
    <row r="910" spans="2:3">
      <c r="B910" s="6"/>
      <c r="C910" s="38"/>
    </row>
    <row r="911" spans="2:3">
      <c r="B911" s="6"/>
      <c r="C911" s="38"/>
    </row>
    <row r="912" spans="2:3">
      <c r="B912" s="6"/>
      <c r="C912" s="38"/>
    </row>
    <row r="913" spans="2:3">
      <c r="B913" s="6"/>
      <c r="C913" s="38"/>
    </row>
    <row r="914" spans="2:3">
      <c r="B914" s="6"/>
      <c r="C914" s="38"/>
    </row>
    <row r="915" spans="2:3">
      <c r="B915" s="6"/>
      <c r="C915" s="38"/>
    </row>
    <row r="916" spans="2:3">
      <c r="B916" s="6"/>
      <c r="C916" s="38"/>
    </row>
    <row r="917" spans="2:3">
      <c r="B917" s="6"/>
      <c r="C917" s="38"/>
    </row>
    <row r="918" spans="2:3">
      <c r="B918" s="6"/>
      <c r="C918" s="38"/>
    </row>
    <row r="919" spans="2:3">
      <c r="B919" s="6"/>
      <c r="C919" s="38"/>
    </row>
    <row r="920" spans="2:3">
      <c r="B920" s="6"/>
      <c r="C920" s="38"/>
    </row>
    <row r="921" spans="2:3">
      <c r="B921" s="6"/>
      <c r="C921" s="38"/>
    </row>
    <row r="922" spans="2:3">
      <c r="B922" s="6"/>
      <c r="C922" s="38"/>
    </row>
    <row r="923" spans="2:3">
      <c r="B923" s="6"/>
      <c r="C923" s="38"/>
    </row>
    <row r="924" spans="2:3">
      <c r="B924" s="6"/>
      <c r="C924" s="38"/>
    </row>
    <row r="925" spans="2:3">
      <c r="B925" s="6"/>
      <c r="C925" s="38"/>
    </row>
    <row r="926" spans="2:3">
      <c r="B926" s="6"/>
      <c r="C926" s="38"/>
    </row>
    <row r="927" spans="2:3">
      <c r="B927" s="6"/>
      <c r="C927" s="38"/>
    </row>
    <row r="928" spans="2:3">
      <c r="B928" s="6"/>
      <c r="C928" s="38"/>
    </row>
    <row r="929" spans="2:3">
      <c r="B929" s="6"/>
      <c r="C929" s="38"/>
    </row>
    <row r="930" spans="2:3">
      <c r="B930" s="6"/>
      <c r="C930" s="38"/>
    </row>
    <row r="931" spans="2:3">
      <c r="B931" s="6"/>
      <c r="C931" s="38"/>
    </row>
    <row r="932" spans="2:3">
      <c r="B932" s="6"/>
      <c r="C932" s="38"/>
    </row>
    <row r="933" spans="2:3">
      <c r="B933" s="6"/>
      <c r="C933" s="38"/>
    </row>
    <row r="934" spans="2:3">
      <c r="B934" s="6"/>
      <c r="C934" s="38"/>
    </row>
    <row r="935" spans="2:3">
      <c r="B935" s="6"/>
      <c r="C935" s="38"/>
    </row>
    <row r="936" spans="2:3">
      <c r="B936" s="6"/>
      <c r="C936" s="38"/>
    </row>
    <row r="937" spans="2:3">
      <c r="B937" s="6"/>
      <c r="C937" s="38"/>
    </row>
    <row r="938" spans="2:3">
      <c r="B938" s="6"/>
      <c r="C938" s="38"/>
    </row>
    <row r="939" spans="2:3">
      <c r="B939" s="6"/>
      <c r="C939" s="38"/>
    </row>
    <row r="940" spans="2:3">
      <c r="B940" s="6"/>
      <c r="C940" s="38"/>
    </row>
    <row r="941" spans="2:3">
      <c r="B941" s="6"/>
      <c r="C941" s="38"/>
    </row>
    <row r="942" spans="2:3">
      <c r="B942" s="6"/>
      <c r="C942" s="38"/>
    </row>
    <row r="943" spans="2:3">
      <c r="B943" s="6"/>
      <c r="C943" s="38"/>
    </row>
    <row r="944" spans="2:3">
      <c r="B944" s="6"/>
      <c r="C944" s="38"/>
    </row>
    <row r="945" spans="2:3">
      <c r="B945" s="6"/>
      <c r="C945" s="38"/>
    </row>
    <row r="946" spans="2:3">
      <c r="B946" s="6"/>
      <c r="C946" s="38"/>
    </row>
    <row r="947" spans="2:3">
      <c r="B947" s="6"/>
      <c r="C947" s="38"/>
    </row>
    <row r="948" spans="2:3">
      <c r="B948" s="6"/>
      <c r="C948" s="38"/>
    </row>
    <row r="949" spans="2:3">
      <c r="B949" s="6"/>
      <c r="C949" s="38"/>
    </row>
    <row r="950" spans="2:3">
      <c r="B950" s="6"/>
      <c r="C950" s="38"/>
    </row>
    <row r="951" spans="2:3">
      <c r="B951" s="6"/>
      <c r="C951" s="38"/>
    </row>
    <row r="952" spans="2:3">
      <c r="B952" s="6"/>
      <c r="C952" s="38"/>
    </row>
    <row r="953" spans="2:3">
      <c r="B953" s="6"/>
      <c r="C953" s="38"/>
    </row>
    <row r="954" spans="2:3">
      <c r="B954" s="6"/>
      <c r="C954" s="38"/>
    </row>
    <row r="955" spans="2:3">
      <c r="B955" s="6"/>
      <c r="C955" s="38"/>
    </row>
    <row r="956" spans="2:3">
      <c r="B956" s="6"/>
      <c r="C956" s="38"/>
    </row>
    <row r="957" spans="2:3">
      <c r="B957" s="6"/>
      <c r="C957" s="38"/>
    </row>
    <row r="958" spans="2:3">
      <c r="B958" s="6"/>
      <c r="C958" s="38"/>
    </row>
    <row r="959" spans="2:3">
      <c r="B959" s="6"/>
      <c r="C959" s="38"/>
    </row>
    <row r="960" spans="2:3">
      <c r="B960" s="6"/>
      <c r="C960" s="38"/>
    </row>
    <row r="961" spans="2:3">
      <c r="B961" s="6"/>
      <c r="C961" s="38"/>
    </row>
    <row r="962" spans="2:3">
      <c r="B962" s="6"/>
      <c r="C962" s="38"/>
    </row>
    <row r="963" spans="2:3">
      <c r="B963" s="6"/>
      <c r="C963" s="38"/>
    </row>
    <row r="964" spans="2:3">
      <c r="B964" s="6"/>
      <c r="C964" s="38"/>
    </row>
    <row r="965" spans="2:3">
      <c r="B965" s="6"/>
      <c r="C965" s="38"/>
    </row>
    <row r="966" spans="2:3">
      <c r="B966" s="6"/>
      <c r="C966" s="38"/>
    </row>
    <row r="967" spans="2:3">
      <c r="B967" s="6"/>
      <c r="C967" s="38"/>
    </row>
    <row r="968" spans="2:3">
      <c r="B968" s="6"/>
      <c r="C968" s="38"/>
    </row>
    <row r="969" spans="2:3">
      <c r="B969" s="6"/>
      <c r="C969" s="38"/>
    </row>
    <row r="970" spans="2:3">
      <c r="B970" s="6"/>
      <c r="C970" s="38"/>
    </row>
    <row r="971" spans="2:3">
      <c r="B971" s="6"/>
      <c r="C971" s="38"/>
    </row>
    <row r="972" spans="2:3">
      <c r="B972" s="6"/>
      <c r="C972" s="38"/>
    </row>
    <row r="973" spans="2:3">
      <c r="B973" s="6"/>
      <c r="C973" s="38"/>
    </row>
    <row r="974" spans="2:3">
      <c r="B974" s="6"/>
      <c r="C974" s="38"/>
    </row>
    <row r="975" spans="2:3">
      <c r="B975" s="6"/>
      <c r="C975" s="38"/>
    </row>
    <row r="976" spans="2:3">
      <c r="B976" s="6"/>
      <c r="C976" s="38"/>
    </row>
    <row r="977" spans="2:3">
      <c r="B977" s="6"/>
      <c r="C977" s="38"/>
    </row>
    <row r="978" spans="2:3">
      <c r="B978" s="6"/>
      <c r="C978" s="38"/>
    </row>
    <row r="979" spans="2:3">
      <c r="B979" s="6"/>
      <c r="C979" s="38"/>
    </row>
    <row r="980" spans="2:3">
      <c r="B980" s="6"/>
      <c r="C980" s="38"/>
    </row>
    <row r="981" spans="2:3">
      <c r="B981" s="6"/>
      <c r="C981" s="38"/>
    </row>
    <row r="982" spans="2:3">
      <c r="B982" s="6"/>
      <c r="C982" s="38"/>
    </row>
    <row r="983" spans="2:3">
      <c r="B983" s="6"/>
      <c r="C983" s="38"/>
    </row>
    <row r="984" spans="2:3">
      <c r="B984" s="6"/>
      <c r="C984" s="38"/>
    </row>
    <row r="985" spans="2:3">
      <c r="B985" s="6"/>
      <c r="C985" s="38"/>
    </row>
    <row r="986" spans="2:3">
      <c r="B986" s="6"/>
      <c r="C986" s="38"/>
    </row>
    <row r="987" spans="2:3">
      <c r="B987" s="6"/>
      <c r="C987" s="38"/>
    </row>
    <row r="988" spans="2:3">
      <c r="B988" s="6"/>
      <c r="C988" s="38"/>
    </row>
    <row r="989" spans="2:3">
      <c r="B989" s="6"/>
      <c r="C989" s="38"/>
    </row>
    <row r="990" spans="2:3">
      <c r="B990" s="6"/>
      <c r="C990" s="38"/>
    </row>
    <row r="991" spans="2:3">
      <c r="B991" s="6"/>
      <c r="C991" s="38"/>
    </row>
    <row r="992" spans="2:3">
      <c r="B992" s="6"/>
      <c r="C992" s="38"/>
    </row>
    <row r="993" spans="2:3">
      <c r="B993" s="6"/>
      <c r="C993" s="38"/>
    </row>
    <row r="994" spans="2:3">
      <c r="B994" s="6"/>
      <c r="C994" s="38"/>
    </row>
    <row r="995" spans="2:3">
      <c r="B995" s="6"/>
      <c r="C995" s="38"/>
    </row>
    <row r="996" spans="2:3">
      <c r="B996" s="6"/>
      <c r="C996" s="38"/>
    </row>
    <row r="997" spans="2:3">
      <c r="B997" s="6"/>
      <c r="C997" s="38"/>
    </row>
    <row r="998" spans="2:3">
      <c r="B998" s="6"/>
      <c r="C998" s="38"/>
    </row>
    <row r="999" spans="2:3">
      <c r="B999" s="6"/>
      <c r="C999" s="38"/>
    </row>
    <row r="1000" spans="2:3">
      <c r="B1000" s="6"/>
      <c r="C1000" s="38"/>
    </row>
    <row r="1001" spans="2:3">
      <c r="B1001" s="6"/>
      <c r="C1001" s="38"/>
    </row>
    <row r="1002" spans="2:3">
      <c r="B1002" s="6"/>
      <c r="C1002" s="38"/>
    </row>
    <row r="1003" spans="2:3">
      <c r="B1003" s="6"/>
      <c r="C1003" s="38"/>
    </row>
    <row r="1004" spans="2:3">
      <c r="B1004" s="6"/>
      <c r="C1004" s="38"/>
    </row>
    <row r="1005" spans="2:3">
      <c r="B1005" s="6"/>
      <c r="C1005" s="38"/>
    </row>
    <row r="1006" spans="2:3">
      <c r="B1006" s="6"/>
      <c r="C1006" s="38"/>
    </row>
    <row r="1007" spans="2:3">
      <c r="B1007" s="6"/>
      <c r="C1007" s="38"/>
    </row>
    <row r="1008" spans="2:3">
      <c r="B1008" s="6"/>
      <c r="C1008" s="38"/>
    </row>
    <row r="1009" spans="2:3">
      <c r="B1009" s="6"/>
      <c r="C1009" s="38"/>
    </row>
    <row r="1010" spans="2:3">
      <c r="B1010" s="6"/>
      <c r="C1010" s="38"/>
    </row>
    <row r="1011" spans="2:3">
      <c r="B1011" s="6"/>
      <c r="C1011" s="38"/>
    </row>
    <row r="1012" spans="2:3">
      <c r="B1012" s="6"/>
      <c r="C1012" s="38"/>
    </row>
    <row r="1013" spans="2:3">
      <c r="B1013" s="6"/>
      <c r="C1013" s="38"/>
    </row>
    <row r="1014" spans="2:3">
      <c r="B1014" s="6"/>
      <c r="C1014" s="38"/>
    </row>
    <row r="1015" spans="2:3">
      <c r="B1015" s="6"/>
      <c r="C1015" s="38"/>
    </row>
    <row r="1016" spans="2:3">
      <c r="B1016" s="6"/>
      <c r="C1016" s="38"/>
    </row>
    <row r="1017" spans="2:3">
      <c r="B1017" s="6"/>
      <c r="C1017" s="38"/>
    </row>
    <row r="1018" spans="2:3">
      <c r="B1018" s="6"/>
      <c r="C1018" s="38"/>
    </row>
    <row r="1019" spans="2:3">
      <c r="B1019" s="6"/>
      <c r="C1019" s="38"/>
    </row>
    <row r="1020" spans="2:3">
      <c r="B1020" s="6"/>
      <c r="C1020" s="38"/>
    </row>
    <row r="1021" spans="2:3">
      <c r="B1021" s="6"/>
      <c r="C1021" s="38"/>
    </row>
    <row r="1022" spans="2:3">
      <c r="B1022" s="6"/>
      <c r="C1022" s="38"/>
    </row>
    <row r="1023" spans="2:3">
      <c r="B1023" s="6"/>
      <c r="C1023" s="38"/>
    </row>
    <row r="1024" spans="2:3">
      <c r="B1024" s="6"/>
      <c r="C1024" s="38"/>
    </row>
    <row r="1025" spans="2:3">
      <c r="B1025" s="6"/>
      <c r="C1025" s="38"/>
    </row>
    <row r="1026" spans="2:3">
      <c r="B1026" s="6"/>
      <c r="C1026" s="38"/>
    </row>
    <row r="1027" spans="2:3">
      <c r="B1027" s="6"/>
      <c r="C1027" s="38"/>
    </row>
    <row r="1028" spans="2:3">
      <c r="B1028" s="6"/>
      <c r="C1028" s="38"/>
    </row>
    <row r="1029" spans="2:3">
      <c r="B1029" s="6"/>
      <c r="C1029" s="38"/>
    </row>
    <row r="1030" spans="2:3">
      <c r="B1030" s="6"/>
      <c r="C1030" s="38"/>
    </row>
    <row r="1031" spans="2:3">
      <c r="B1031" s="6"/>
      <c r="C1031" s="38"/>
    </row>
    <row r="1032" spans="2:3">
      <c r="B1032" s="6"/>
      <c r="C1032" s="38"/>
    </row>
    <row r="1033" spans="2:3">
      <c r="B1033" s="6"/>
      <c r="C1033" s="38"/>
    </row>
    <row r="1034" spans="2:3">
      <c r="B1034" s="6"/>
      <c r="C1034" s="38"/>
    </row>
    <row r="1035" spans="2:3">
      <c r="B1035" s="6"/>
      <c r="C1035" s="38"/>
    </row>
    <row r="1036" spans="2:3">
      <c r="B1036" s="6"/>
      <c r="C1036" s="38"/>
    </row>
    <row r="1037" spans="2:3">
      <c r="B1037" s="6"/>
      <c r="C1037" s="38"/>
    </row>
    <row r="1038" spans="2:3">
      <c r="B1038" s="6"/>
      <c r="C1038" s="38"/>
    </row>
    <row r="1039" spans="2:3">
      <c r="B1039" s="6"/>
      <c r="C1039" s="38"/>
    </row>
    <row r="1040" spans="2:3">
      <c r="B1040" s="6"/>
      <c r="C1040" s="38"/>
    </row>
    <row r="1041" spans="2:3">
      <c r="B1041" s="6"/>
      <c r="C1041" s="38"/>
    </row>
    <row r="1042" spans="2:3">
      <c r="B1042" s="6"/>
      <c r="C1042" s="38"/>
    </row>
    <row r="1043" spans="2:3">
      <c r="B1043" s="6"/>
      <c r="C1043" s="38"/>
    </row>
    <row r="1044" spans="2:3">
      <c r="B1044" s="6"/>
      <c r="C1044" s="38"/>
    </row>
    <row r="1045" spans="2:3">
      <c r="B1045" s="6"/>
      <c r="C1045" s="38"/>
    </row>
    <row r="1046" spans="2:3">
      <c r="B1046" s="6"/>
      <c r="C1046" s="38"/>
    </row>
    <row r="1047" spans="2:3">
      <c r="B1047" s="6"/>
      <c r="C1047" s="38"/>
    </row>
    <row r="1048" spans="2:3">
      <c r="B1048" s="6"/>
      <c r="C1048" s="38"/>
    </row>
    <row r="1049" spans="2:3">
      <c r="B1049" s="6"/>
      <c r="C1049" s="38"/>
    </row>
    <row r="1050" spans="2:3">
      <c r="B1050" s="6"/>
      <c r="C1050" s="38"/>
    </row>
    <row r="1051" spans="2:3">
      <c r="B1051" s="6"/>
      <c r="C1051" s="38"/>
    </row>
    <row r="1052" spans="2:3">
      <c r="B1052" s="6"/>
      <c r="C1052" s="38"/>
    </row>
    <row r="1053" spans="2:3">
      <c r="B1053" s="6"/>
      <c r="C1053" s="38"/>
    </row>
    <row r="1054" spans="2:3">
      <c r="B1054" s="6"/>
      <c r="C1054" s="38"/>
    </row>
    <row r="1055" spans="2:3">
      <c r="B1055" s="6"/>
      <c r="C1055" s="38"/>
    </row>
    <row r="1056" spans="2:3">
      <c r="B1056" s="6"/>
      <c r="C1056" s="38"/>
    </row>
    <row r="1057" spans="2:3">
      <c r="B1057" s="6"/>
      <c r="C1057" s="38"/>
    </row>
    <row r="1058" spans="2:3">
      <c r="B1058" s="6"/>
      <c r="C1058" s="38"/>
    </row>
    <row r="1059" spans="2:3">
      <c r="B1059" s="6"/>
      <c r="C1059" s="38"/>
    </row>
    <row r="1060" spans="2:3">
      <c r="B1060" s="6"/>
      <c r="C1060" s="38"/>
    </row>
    <row r="1061" spans="2:3">
      <c r="B1061" s="6"/>
      <c r="C1061" s="38"/>
    </row>
    <row r="1062" spans="2:3">
      <c r="B1062" s="6"/>
      <c r="C1062" s="38"/>
    </row>
    <row r="1063" spans="2:3">
      <c r="B1063" s="6"/>
      <c r="C1063" s="38"/>
    </row>
    <row r="1064" spans="2:3">
      <c r="B1064" s="6"/>
      <c r="C1064" s="38"/>
    </row>
    <row r="1065" spans="2:3">
      <c r="B1065" s="6"/>
      <c r="C1065" s="38"/>
    </row>
    <row r="1066" spans="2:3">
      <c r="B1066" s="6"/>
      <c r="C1066" s="38"/>
    </row>
    <row r="1067" spans="2:3">
      <c r="B1067" s="6"/>
      <c r="C1067" s="38"/>
    </row>
    <row r="1068" spans="2:3">
      <c r="B1068" s="6"/>
      <c r="C1068" s="38"/>
    </row>
    <row r="1069" spans="2:3">
      <c r="B1069" s="6"/>
      <c r="C1069" s="38"/>
    </row>
    <row r="1070" spans="2:3">
      <c r="B1070" s="6"/>
      <c r="C1070" s="38"/>
    </row>
    <row r="1071" spans="2:3">
      <c r="B1071" s="6"/>
      <c r="C1071" s="38"/>
    </row>
    <row r="1072" spans="2:3">
      <c r="B1072" s="6"/>
      <c r="C1072" s="38"/>
    </row>
    <row r="1073" spans="2:3">
      <c r="B1073" s="6"/>
      <c r="C1073" s="38"/>
    </row>
    <row r="1074" spans="2:3">
      <c r="B1074" s="6"/>
      <c r="C1074" s="38"/>
    </row>
    <row r="1075" spans="2:3">
      <c r="B1075" s="6"/>
      <c r="C1075" s="38"/>
    </row>
    <row r="1076" spans="2:3">
      <c r="B1076" s="6"/>
      <c r="C1076" s="38"/>
    </row>
    <row r="1077" spans="2:3">
      <c r="B1077" s="6"/>
      <c r="C1077" s="38"/>
    </row>
    <row r="1078" spans="2:3">
      <c r="B1078" s="6"/>
      <c r="C1078" s="38"/>
    </row>
    <row r="1079" spans="2:3">
      <c r="B1079" s="6"/>
      <c r="C1079" s="38"/>
    </row>
    <row r="1080" spans="2:3">
      <c r="B1080" s="6"/>
      <c r="C1080" s="38"/>
    </row>
    <row r="1081" spans="2:3">
      <c r="B1081" s="6"/>
      <c r="C1081" s="38"/>
    </row>
    <row r="1082" spans="2:3">
      <c r="B1082" s="6"/>
      <c r="C1082" s="38"/>
    </row>
    <row r="1083" spans="2:3">
      <c r="B1083" s="6"/>
      <c r="C1083" s="38"/>
    </row>
    <row r="1084" spans="2:3">
      <c r="B1084" s="6"/>
      <c r="C1084" s="38"/>
    </row>
    <row r="1085" spans="2:3">
      <c r="B1085" s="6"/>
      <c r="C1085" s="38"/>
    </row>
    <row r="1086" spans="2:3">
      <c r="B1086" s="6"/>
      <c r="C1086" s="38"/>
    </row>
    <row r="1087" spans="2:3">
      <c r="B1087" s="6"/>
      <c r="C1087" s="38"/>
    </row>
    <row r="1088" spans="2:3">
      <c r="B1088" s="6"/>
      <c r="C1088" s="38"/>
    </row>
    <row r="1089" spans="2:3">
      <c r="B1089" s="6"/>
      <c r="C1089" s="38"/>
    </row>
    <row r="1090" spans="2:3">
      <c r="B1090" s="6"/>
      <c r="C1090" s="38"/>
    </row>
    <row r="1091" spans="2:3">
      <c r="B1091" s="6"/>
      <c r="C1091" s="38"/>
    </row>
    <row r="1092" spans="2:3">
      <c r="B1092" s="6"/>
      <c r="C1092" s="38"/>
    </row>
    <row r="1093" spans="2:3">
      <c r="B1093" s="6"/>
      <c r="C1093" s="38"/>
    </row>
    <row r="1094" spans="2:3">
      <c r="B1094" s="6"/>
      <c r="C1094" s="38"/>
    </row>
    <row r="1095" spans="2:3">
      <c r="B1095" s="6"/>
      <c r="C1095" s="38"/>
    </row>
    <row r="1096" spans="2:3">
      <c r="B1096" s="6"/>
      <c r="C1096" s="38"/>
    </row>
    <row r="1097" spans="2:3">
      <c r="B1097" s="6"/>
      <c r="C1097" s="38"/>
    </row>
    <row r="1098" spans="2:3">
      <c r="B1098" s="6"/>
      <c r="C1098" s="38"/>
    </row>
    <row r="1099" spans="2:3">
      <c r="B1099" s="6"/>
      <c r="C1099" s="38"/>
    </row>
    <row r="1100" spans="2:3">
      <c r="B1100" s="6"/>
      <c r="C1100" s="38"/>
    </row>
    <row r="1101" spans="2:3">
      <c r="B1101" s="6"/>
      <c r="C1101" s="38"/>
    </row>
    <row r="1102" spans="2:3">
      <c r="B1102" s="6"/>
      <c r="C1102" s="38"/>
    </row>
    <row r="1103" spans="2:3">
      <c r="B1103" s="6"/>
      <c r="C1103" s="38"/>
    </row>
    <row r="1104" spans="2:3">
      <c r="B1104" s="6"/>
      <c r="C1104" s="38"/>
    </row>
    <row r="1105" spans="2:3">
      <c r="B1105" s="6"/>
      <c r="C1105" s="38"/>
    </row>
    <row r="1106" spans="2:3">
      <c r="B1106" s="6"/>
      <c r="C1106" s="38"/>
    </row>
    <row r="1107" spans="2:3">
      <c r="B1107" s="6"/>
      <c r="C1107" s="38"/>
    </row>
    <row r="1108" spans="2:3">
      <c r="B1108" s="6"/>
      <c r="C1108" s="38"/>
    </row>
    <row r="1109" spans="2:3">
      <c r="B1109" s="6"/>
      <c r="C1109" s="38"/>
    </row>
    <row r="1110" spans="2:3">
      <c r="B1110" s="6"/>
      <c r="C1110" s="38"/>
    </row>
    <row r="1111" spans="2:3">
      <c r="B1111" s="6"/>
      <c r="C1111" s="38"/>
    </row>
    <row r="1112" spans="2:3">
      <c r="B1112" s="6"/>
      <c r="C1112" s="38"/>
    </row>
    <row r="1113" spans="2:3">
      <c r="B1113" s="6"/>
      <c r="C1113" s="38"/>
    </row>
    <row r="1114" spans="2:3">
      <c r="B1114" s="6"/>
      <c r="C1114" s="38"/>
    </row>
    <row r="1115" spans="2:3">
      <c r="B1115" s="6"/>
      <c r="C1115" s="38"/>
    </row>
    <row r="1116" spans="2:3">
      <c r="B1116" s="6"/>
      <c r="C1116" s="38"/>
    </row>
    <row r="1117" spans="2:3">
      <c r="B1117" s="6"/>
      <c r="C1117" s="38"/>
    </row>
    <row r="1118" spans="2:3">
      <c r="B1118" s="6"/>
      <c r="C1118" s="38"/>
    </row>
    <row r="1119" spans="2:3">
      <c r="B1119" s="6"/>
      <c r="C1119" s="38"/>
    </row>
    <row r="1120" spans="2:3">
      <c r="B1120" s="6"/>
      <c r="C1120" s="38"/>
    </row>
    <row r="1121" spans="2:3">
      <c r="B1121" s="6"/>
      <c r="C1121" s="38"/>
    </row>
    <row r="1122" spans="2:3">
      <c r="B1122" s="6"/>
      <c r="C1122" s="38"/>
    </row>
    <row r="1123" spans="2:3">
      <c r="B1123" s="6"/>
      <c r="C1123" s="38"/>
    </row>
    <row r="1124" spans="2:3">
      <c r="B1124" s="6"/>
      <c r="C1124" s="38"/>
    </row>
    <row r="1125" spans="2:3">
      <c r="B1125" s="6"/>
      <c r="C1125" s="38"/>
    </row>
    <row r="1126" spans="2:3">
      <c r="B1126" s="6"/>
      <c r="C1126" s="38"/>
    </row>
    <row r="1127" spans="2:3">
      <c r="B1127" s="6"/>
      <c r="C1127" s="38"/>
    </row>
    <row r="1128" spans="2:3">
      <c r="B1128" s="6"/>
      <c r="C1128" s="38"/>
    </row>
    <row r="1129" spans="2:3">
      <c r="B1129" s="6"/>
      <c r="C1129" s="38"/>
    </row>
    <row r="1130" spans="2:3">
      <c r="B1130" s="6"/>
      <c r="C1130" s="38"/>
    </row>
    <row r="1131" spans="2:3">
      <c r="B1131" s="6"/>
      <c r="C1131" s="38"/>
    </row>
    <row r="1132" spans="2:3">
      <c r="B1132" s="6"/>
      <c r="C1132" s="38"/>
    </row>
    <row r="1133" spans="2:3">
      <c r="B1133" s="6"/>
      <c r="C1133" s="38"/>
    </row>
    <row r="1134" spans="2:3">
      <c r="B1134" s="6"/>
      <c r="C1134" s="38"/>
    </row>
    <row r="1135" spans="2:3">
      <c r="B1135" s="6"/>
      <c r="C1135" s="38"/>
    </row>
    <row r="1136" spans="2:3">
      <c r="B1136" s="6"/>
      <c r="C1136" s="38"/>
    </row>
    <row r="1137" spans="2:3">
      <c r="B1137" s="6"/>
      <c r="C1137" s="38"/>
    </row>
    <row r="1138" spans="2:3">
      <c r="B1138" s="6"/>
      <c r="C1138" s="38"/>
    </row>
    <row r="1139" spans="2:3">
      <c r="B1139" s="6"/>
      <c r="C1139" s="38"/>
    </row>
    <row r="1140" spans="2:3">
      <c r="B1140" s="6"/>
      <c r="C1140" s="38"/>
    </row>
    <row r="1141" spans="2:3">
      <c r="B1141" s="6"/>
      <c r="C1141" s="38"/>
    </row>
    <row r="1142" spans="2:3">
      <c r="B1142" s="6"/>
      <c r="C1142" s="38"/>
    </row>
    <row r="1143" spans="2:3">
      <c r="B1143" s="6"/>
      <c r="C1143" s="38"/>
    </row>
    <row r="1144" spans="2:3">
      <c r="B1144" s="6"/>
      <c r="C1144" s="38"/>
    </row>
    <row r="1145" spans="2:3">
      <c r="B1145" s="6"/>
      <c r="C1145" s="38"/>
    </row>
    <row r="1146" spans="2:3">
      <c r="B1146" s="6"/>
      <c r="C1146" s="38"/>
    </row>
    <row r="1147" spans="2:3">
      <c r="B1147" s="6"/>
      <c r="C1147" s="38"/>
    </row>
    <row r="1148" spans="2:3">
      <c r="B1148" s="6"/>
      <c r="C1148" s="38"/>
    </row>
    <row r="1149" spans="2:3">
      <c r="B1149" s="6"/>
      <c r="C1149" s="38"/>
    </row>
    <row r="1150" spans="2:3">
      <c r="B1150" s="6"/>
      <c r="C1150" s="38"/>
    </row>
    <row r="1151" spans="2:3">
      <c r="B1151" s="6"/>
      <c r="C1151" s="38"/>
    </row>
    <row r="1152" spans="2:3">
      <c r="B1152" s="6"/>
      <c r="C1152" s="38"/>
    </row>
    <row r="1153" spans="2:3">
      <c r="B1153" s="6"/>
      <c r="C1153" s="38"/>
    </row>
    <row r="1154" spans="2:3">
      <c r="B1154" s="6"/>
      <c r="C1154" s="38"/>
    </row>
    <row r="1155" spans="2:3">
      <c r="B1155" s="6"/>
      <c r="C1155" s="38"/>
    </row>
    <row r="1156" spans="2:3">
      <c r="B1156" s="6"/>
      <c r="C1156" s="38"/>
    </row>
    <row r="1157" spans="2:3">
      <c r="B1157" s="6"/>
      <c r="C1157" s="38"/>
    </row>
    <row r="1158" spans="2:3">
      <c r="B1158" s="6"/>
      <c r="C1158" s="38"/>
    </row>
    <row r="1159" spans="2:3">
      <c r="B1159" s="6"/>
      <c r="C1159" s="38"/>
    </row>
    <row r="1160" spans="2:3">
      <c r="B1160" s="6"/>
      <c r="C1160" s="38"/>
    </row>
    <row r="1161" spans="2:3">
      <c r="B1161" s="6"/>
      <c r="C1161" s="38"/>
    </row>
    <row r="1162" spans="2:3">
      <c r="B1162" s="6"/>
      <c r="C1162" s="38"/>
    </row>
    <row r="1163" spans="2:3">
      <c r="B1163" s="6"/>
      <c r="C1163" s="38"/>
    </row>
    <row r="1164" spans="2:3">
      <c r="B1164" s="6"/>
      <c r="C1164" s="38"/>
    </row>
    <row r="1165" spans="2:3">
      <c r="B1165" s="6"/>
      <c r="C1165" s="38"/>
    </row>
    <row r="1166" spans="2:3">
      <c r="B1166" s="6"/>
      <c r="C1166" s="38"/>
    </row>
    <row r="1167" spans="2:3">
      <c r="B1167" s="6"/>
      <c r="C1167" s="38"/>
    </row>
    <row r="1168" spans="2:3">
      <c r="B1168" s="6"/>
      <c r="C1168" s="38"/>
    </row>
    <row r="1169" spans="2:3">
      <c r="B1169" s="6"/>
      <c r="C1169" s="38"/>
    </row>
    <row r="1170" spans="2:3">
      <c r="B1170" s="6"/>
      <c r="C1170" s="38"/>
    </row>
    <row r="1171" spans="2:3">
      <c r="B1171" s="6"/>
      <c r="C1171" s="38"/>
    </row>
    <row r="1172" spans="2:3">
      <c r="B1172" s="6"/>
      <c r="C1172" s="38"/>
    </row>
    <row r="1173" spans="2:3">
      <c r="B1173" s="6"/>
      <c r="C1173" s="38"/>
    </row>
    <row r="1174" spans="2:3">
      <c r="B1174" s="6"/>
      <c r="C1174" s="38"/>
    </row>
    <row r="1175" spans="2:3">
      <c r="B1175" s="6"/>
      <c r="C1175" s="38"/>
    </row>
    <row r="1176" spans="2:3">
      <c r="B1176" s="6"/>
      <c r="C1176" s="38"/>
    </row>
    <row r="1177" spans="2:3">
      <c r="B1177" s="6"/>
      <c r="C1177" s="38"/>
    </row>
    <row r="1178" spans="2:3">
      <c r="B1178" s="6"/>
      <c r="C1178" s="38"/>
    </row>
    <row r="1179" spans="2:3">
      <c r="B1179" s="6"/>
      <c r="C1179" s="38"/>
    </row>
    <row r="1180" spans="2:3">
      <c r="B1180" s="6"/>
      <c r="C1180" s="38"/>
    </row>
    <row r="1181" spans="2:3">
      <c r="B1181" s="6"/>
      <c r="C1181" s="38"/>
    </row>
    <row r="1182" spans="2:3">
      <c r="B1182" s="6"/>
      <c r="C1182" s="38"/>
    </row>
    <row r="1183" spans="2:3">
      <c r="B1183" s="6"/>
      <c r="C1183" s="38"/>
    </row>
    <row r="1184" spans="2:3">
      <c r="B1184" s="6"/>
      <c r="C1184" s="38"/>
    </row>
    <row r="1185" spans="2:3">
      <c r="B1185" s="6"/>
      <c r="C1185" s="38"/>
    </row>
    <row r="1186" spans="2:3">
      <c r="B1186" s="6"/>
      <c r="C1186" s="38"/>
    </row>
    <row r="1187" spans="2:3">
      <c r="B1187" s="6"/>
      <c r="C1187" s="38"/>
    </row>
    <row r="1188" spans="2:3">
      <c r="B1188" s="6"/>
      <c r="C1188" s="38"/>
    </row>
    <row r="1189" spans="2:3">
      <c r="B1189" s="6"/>
      <c r="C1189" s="38"/>
    </row>
    <row r="1190" spans="2:3">
      <c r="B1190" s="6"/>
      <c r="C1190" s="38"/>
    </row>
    <row r="1191" spans="2:3">
      <c r="B1191" s="6"/>
      <c r="C1191" s="38"/>
    </row>
    <row r="1192" spans="2:3">
      <c r="B1192" s="6"/>
      <c r="C1192" s="38"/>
    </row>
    <row r="1193" spans="2:3">
      <c r="B1193" s="6"/>
      <c r="C1193" s="38"/>
    </row>
    <row r="1194" spans="2:3">
      <c r="B1194" s="6"/>
      <c r="C1194" s="38"/>
    </row>
    <row r="1195" spans="2:3">
      <c r="B1195" s="6"/>
      <c r="C1195" s="38"/>
    </row>
    <row r="1196" spans="2:3">
      <c r="B1196" s="6"/>
      <c r="C1196" s="38"/>
    </row>
    <row r="1197" spans="2:3">
      <c r="B1197" s="6"/>
      <c r="C1197" s="38"/>
    </row>
    <row r="1198" spans="2:3">
      <c r="B1198" s="6"/>
      <c r="C1198" s="38"/>
    </row>
    <row r="1199" spans="2:3">
      <c r="B1199" s="6"/>
      <c r="C1199" s="38"/>
    </row>
    <row r="1200" spans="2:3">
      <c r="B1200" s="6"/>
      <c r="C1200" s="38"/>
    </row>
    <row r="1201" spans="2:3">
      <c r="B1201" s="6"/>
      <c r="C1201" s="38"/>
    </row>
    <row r="1202" spans="2:3">
      <c r="B1202" s="6"/>
      <c r="C1202" s="38"/>
    </row>
    <row r="1203" spans="2:3">
      <c r="B1203" s="6"/>
      <c r="C1203" s="38"/>
    </row>
    <row r="1204" spans="2:3">
      <c r="B1204" s="6"/>
      <c r="C1204" s="38"/>
    </row>
    <row r="1205" spans="2:3">
      <c r="B1205" s="6"/>
      <c r="C1205" s="38"/>
    </row>
    <row r="1206" spans="2:3">
      <c r="B1206" s="6"/>
      <c r="C1206" s="38"/>
    </row>
    <row r="1207" spans="2:3">
      <c r="B1207" s="6"/>
      <c r="C1207" s="38"/>
    </row>
    <row r="1208" spans="2:3">
      <c r="B1208" s="6"/>
      <c r="C1208" s="38"/>
    </row>
    <row r="1209" spans="2:3">
      <c r="B1209" s="6"/>
      <c r="C1209" s="38"/>
    </row>
    <row r="1210" spans="2:3">
      <c r="B1210" s="6"/>
      <c r="C1210" s="38"/>
    </row>
    <row r="1211" spans="2:3">
      <c r="B1211" s="6"/>
      <c r="C1211" s="38"/>
    </row>
    <row r="1212" spans="2:3">
      <c r="B1212" s="6"/>
      <c r="C1212" s="38"/>
    </row>
    <row r="1213" spans="2:3">
      <c r="B1213" s="6"/>
      <c r="C1213" s="38"/>
    </row>
    <row r="1214" spans="2:3">
      <c r="B1214" s="6"/>
      <c r="C1214" s="38"/>
    </row>
    <row r="1215" spans="2:3">
      <c r="B1215" s="6"/>
      <c r="C1215" s="38"/>
    </row>
    <row r="1216" spans="2:3">
      <c r="B1216" s="6"/>
      <c r="C1216" s="38"/>
    </row>
    <row r="1217" spans="2:3">
      <c r="B1217" s="6"/>
      <c r="C1217" s="38"/>
    </row>
    <row r="1218" spans="2:3">
      <c r="B1218" s="6"/>
      <c r="C1218" s="38"/>
    </row>
    <row r="1219" spans="2:3">
      <c r="B1219" s="6"/>
      <c r="C1219" s="38"/>
    </row>
    <row r="1220" spans="2:3">
      <c r="B1220" s="6"/>
      <c r="C1220" s="38"/>
    </row>
    <row r="1221" spans="2:3">
      <c r="B1221" s="6"/>
      <c r="C1221" s="38"/>
    </row>
    <row r="1222" spans="2:3">
      <c r="B1222" s="6"/>
      <c r="C1222" s="38"/>
    </row>
    <row r="1223" spans="2:3">
      <c r="B1223" s="6"/>
      <c r="C1223" s="38"/>
    </row>
    <row r="1224" spans="2:3">
      <c r="B1224" s="6"/>
      <c r="C1224" s="38"/>
    </row>
    <row r="1225" spans="2:3">
      <c r="B1225" s="6"/>
      <c r="C1225" s="38"/>
    </row>
    <row r="1226" spans="2:3">
      <c r="B1226" s="6"/>
      <c r="C1226" s="38"/>
    </row>
    <row r="1227" spans="2:3">
      <c r="B1227" s="6"/>
      <c r="C1227" s="38"/>
    </row>
    <row r="1228" spans="2:3">
      <c r="B1228" s="6"/>
      <c r="C1228" s="38"/>
    </row>
    <row r="1229" spans="2:3">
      <c r="B1229" s="6"/>
      <c r="C1229" s="38"/>
    </row>
    <row r="1230" spans="2:3">
      <c r="B1230" s="6"/>
      <c r="C1230" s="38"/>
    </row>
    <row r="1231" spans="2:3">
      <c r="B1231" s="6"/>
      <c r="C1231" s="38"/>
    </row>
    <row r="1232" spans="2:3">
      <c r="B1232" s="6"/>
      <c r="C1232" s="38"/>
    </row>
    <row r="1233" spans="2:3">
      <c r="B1233" s="6"/>
      <c r="C1233" s="38"/>
    </row>
    <row r="1234" spans="2:3">
      <c r="B1234" s="6"/>
      <c r="C1234" s="38"/>
    </row>
    <row r="1235" spans="2:3">
      <c r="B1235" s="6"/>
      <c r="C1235" s="38"/>
    </row>
    <row r="1236" spans="2:3">
      <c r="B1236" s="6"/>
      <c r="C1236" s="38"/>
    </row>
    <row r="1237" spans="2:3">
      <c r="B1237" s="6"/>
      <c r="C1237" s="38"/>
    </row>
    <row r="1238" spans="2:3">
      <c r="B1238" s="6"/>
      <c r="C1238" s="38"/>
    </row>
    <row r="1239" spans="2:3">
      <c r="B1239" s="6"/>
      <c r="C1239" s="38"/>
    </row>
    <row r="1240" spans="2:3">
      <c r="B1240" s="6"/>
      <c r="C1240" s="38"/>
    </row>
    <row r="1241" spans="2:3">
      <c r="B1241" s="6"/>
      <c r="C1241" s="38"/>
    </row>
    <row r="1242" spans="2:3">
      <c r="B1242" s="6"/>
      <c r="C1242" s="38"/>
    </row>
    <row r="1243" spans="2:3">
      <c r="B1243" s="6"/>
      <c r="C1243" s="38"/>
    </row>
    <row r="1244" spans="2:3">
      <c r="B1244" s="6"/>
      <c r="C1244" s="38"/>
    </row>
    <row r="1245" spans="2:3">
      <c r="B1245" s="6"/>
      <c r="C1245" s="38"/>
    </row>
    <row r="1246" spans="2:3">
      <c r="B1246" s="6"/>
      <c r="C1246" s="38"/>
    </row>
    <row r="1247" spans="2:3">
      <c r="B1247" s="6"/>
      <c r="C1247" s="38"/>
    </row>
    <row r="1248" spans="2:3">
      <c r="B1248" s="6"/>
      <c r="C1248" s="38"/>
    </row>
    <row r="1249" spans="2:3">
      <c r="B1249" s="6"/>
      <c r="C1249" s="38"/>
    </row>
    <row r="1250" spans="2:3">
      <c r="B1250" s="6"/>
      <c r="C1250" s="38"/>
    </row>
    <row r="1251" spans="2:3">
      <c r="B1251" s="6"/>
      <c r="C1251" s="38"/>
    </row>
    <row r="1252" spans="2:3">
      <c r="B1252" s="6"/>
      <c r="C1252" s="38"/>
    </row>
    <row r="1253" spans="2:3">
      <c r="B1253" s="6"/>
      <c r="C1253" s="38"/>
    </row>
    <row r="1254" spans="2:3">
      <c r="B1254" s="6"/>
      <c r="C1254" s="38"/>
    </row>
    <row r="1255" spans="2:3">
      <c r="B1255" s="6"/>
      <c r="C1255" s="38"/>
    </row>
    <row r="1256" spans="2:3">
      <c r="B1256" s="6"/>
      <c r="C1256" s="38"/>
    </row>
    <row r="1257" spans="2:3">
      <c r="B1257" s="6"/>
      <c r="C1257" s="38"/>
    </row>
    <row r="1258" spans="2:3">
      <c r="B1258" s="6"/>
      <c r="C1258" s="38"/>
    </row>
    <row r="1259" spans="2:3">
      <c r="B1259" s="6"/>
      <c r="C1259" s="38"/>
    </row>
    <row r="1260" spans="2:3">
      <c r="B1260" s="6"/>
      <c r="C1260" s="38"/>
    </row>
    <row r="1261" spans="2:3">
      <c r="B1261" s="6"/>
      <c r="C1261" s="38"/>
    </row>
    <row r="1262" spans="2:3">
      <c r="B1262" s="6"/>
      <c r="C1262" s="38"/>
    </row>
    <row r="1263" spans="2:3">
      <c r="B1263" s="6"/>
      <c r="C1263" s="38"/>
    </row>
    <row r="1264" spans="2:3">
      <c r="B1264" s="6"/>
      <c r="C1264" s="38"/>
    </row>
    <row r="1265" spans="2:3">
      <c r="B1265" s="6"/>
      <c r="C1265" s="38"/>
    </row>
    <row r="1266" spans="2:3">
      <c r="B1266" s="6"/>
      <c r="C1266" s="38"/>
    </row>
  </sheetData>
  <phoneticPr fontId="31" type="noConversion"/>
  <hyperlinks>
    <hyperlink ref="A3" r:id="rId1" xr:uid="{00000000-0004-0000-0E00-000000000000}"/>
  </hyperlinks>
  <pageMargins left="0.75" right="0.75" top="1" bottom="1" header="0.5" footer="0.5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1:D40"/>
  <sheetViews>
    <sheetView workbookViewId="0"/>
  </sheetViews>
  <sheetFormatPr defaultRowHeight="12.75"/>
  <sheetData>
    <row r="11" spans="1:4">
      <c r="A11" t="s">
        <v>212</v>
      </c>
      <c r="B11" s="113" t="s">
        <v>59</v>
      </c>
      <c r="C11" s="38">
        <v>55087.320319999999</v>
      </c>
      <c r="D11" s="38">
        <v>6.4000000000000005E-4</v>
      </c>
    </row>
    <row r="12" spans="1:4">
      <c r="A12" t="s">
        <v>212</v>
      </c>
      <c r="B12" s="113" t="s">
        <v>59</v>
      </c>
      <c r="C12" s="38">
        <v>55087.320330000002</v>
      </c>
      <c r="D12" s="38">
        <v>5.6999999999999998E-4</v>
      </c>
    </row>
    <row r="13" spans="1:4">
      <c r="A13" t="s">
        <v>212</v>
      </c>
      <c r="B13" s="113" t="s">
        <v>59</v>
      </c>
      <c r="C13" s="38">
        <v>55087.320570000003</v>
      </c>
      <c r="D13" s="38">
        <v>5.0000000000000001E-4</v>
      </c>
    </row>
    <row r="14" spans="1:4">
      <c r="A14" t="s">
        <v>212</v>
      </c>
      <c r="B14" s="113" t="s">
        <v>59</v>
      </c>
      <c r="C14" s="38">
        <v>55103.007129999998</v>
      </c>
      <c r="D14" s="38">
        <v>5.1999999999999995E-4</v>
      </c>
    </row>
    <row r="15" spans="1:4">
      <c r="A15" t="s">
        <v>212</v>
      </c>
      <c r="B15" s="113" t="s">
        <v>59</v>
      </c>
      <c r="C15" s="38">
        <v>55103.010799999996</v>
      </c>
      <c r="D15" s="38">
        <v>5.9000000000000003E-4</v>
      </c>
    </row>
    <row r="16" spans="1:4">
      <c r="A16" t="s">
        <v>212</v>
      </c>
      <c r="B16" s="113" t="s">
        <v>59</v>
      </c>
      <c r="C16" s="38">
        <v>55103.011160000002</v>
      </c>
      <c r="D16" s="38">
        <v>4.4999999999999999E-4</v>
      </c>
    </row>
    <row r="17" spans="1:4">
      <c r="A17" t="s">
        <v>212</v>
      </c>
      <c r="B17" s="113" t="s">
        <v>60</v>
      </c>
      <c r="C17" s="38">
        <v>55118.064989999999</v>
      </c>
      <c r="D17" s="38">
        <v>9.8999999999999999E-4</v>
      </c>
    </row>
    <row r="18" spans="1:4">
      <c r="A18" t="s">
        <v>212</v>
      </c>
      <c r="B18" s="113" t="s">
        <v>60</v>
      </c>
      <c r="C18" s="38">
        <v>55118.065419999999</v>
      </c>
      <c r="D18" s="38">
        <v>1.23E-3</v>
      </c>
    </row>
    <row r="19" spans="1:4">
      <c r="A19" t="s">
        <v>212</v>
      </c>
      <c r="B19" s="113" t="s">
        <v>60</v>
      </c>
      <c r="C19" s="38">
        <v>55118.065869999999</v>
      </c>
      <c r="D19" s="38">
        <v>1.2899999999999999E-3</v>
      </c>
    </row>
    <row r="20" spans="1:4">
      <c r="A20" t="s">
        <v>212</v>
      </c>
      <c r="B20" s="113" t="s">
        <v>60</v>
      </c>
      <c r="C20" s="38">
        <v>55165.983780000002</v>
      </c>
      <c r="D20" s="38">
        <v>6.9999999999999999E-4</v>
      </c>
    </row>
    <row r="21" spans="1:4">
      <c r="A21" t="s">
        <v>212</v>
      </c>
      <c r="B21" s="113" t="s">
        <v>60</v>
      </c>
      <c r="C21" s="38">
        <v>55165.986649999999</v>
      </c>
      <c r="D21" s="38">
        <v>8.0000000000000004E-4</v>
      </c>
    </row>
    <row r="22" spans="1:4">
      <c r="A22" t="s">
        <v>212</v>
      </c>
      <c r="B22" s="113" t="s">
        <v>60</v>
      </c>
      <c r="C22" s="38">
        <v>55165.988089999999</v>
      </c>
      <c r="D22" s="38">
        <v>1.0300000000000001E-3</v>
      </c>
    </row>
    <row r="23" spans="1:4">
      <c r="A23" t="s">
        <v>212</v>
      </c>
      <c r="B23" s="113" t="s">
        <v>60</v>
      </c>
      <c r="C23" s="38">
        <v>55675.249530000001</v>
      </c>
      <c r="D23" s="38">
        <v>3.3E-4</v>
      </c>
    </row>
    <row r="24" spans="1:4">
      <c r="A24" t="s">
        <v>212</v>
      </c>
      <c r="B24" s="113" t="s">
        <v>60</v>
      </c>
      <c r="C24" s="38">
        <v>55675.251479999999</v>
      </c>
      <c r="D24" s="38">
        <v>3.4000000000000002E-4</v>
      </c>
    </row>
    <row r="25" spans="1:4">
      <c r="A25" t="s">
        <v>212</v>
      </c>
      <c r="B25" s="113" t="s">
        <v>60</v>
      </c>
      <c r="C25" s="38">
        <v>55675.251799999998</v>
      </c>
      <c r="D25" s="38">
        <v>3.6000000000000002E-4</v>
      </c>
    </row>
    <row r="26" spans="1:4">
      <c r="A26" t="s">
        <v>212</v>
      </c>
      <c r="B26" s="113" t="s">
        <v>60</v>
      </c>
      <c r="C26" s="38">
        <v>55678.217989999997</v>
      </c>
      <c r="D26" s="38">
        <v>2.5000000000000001E-4</v>
      </c>
    </row>
    <row r="27" spans="1:4">
      <c r="A27" t="s">
        <v>212</v>
      </c>
      <c r="B27" s="113" t="s">
        <v>60</v>
      </c>
      <c r="C27" s="38">
        <v>55678.218099999998</v>
      </c>
      <c r="D27" s="38">
        <v>2.9999999999999997E-4</v>
      </c>
    </row>
    <row r="28" spans="1:4">
      <c r="A28" t="s">
        <v>212</v>
      </c>
      <c r="B28" s="113" t="s">
        <v>60</v>
      </c>
      <c r="C28" s="38">
        <v>55678.218119999998</v>
      </c>
      <c r="D28" s="38">
        <v>2.9E-4</v>
      </c>
    </row>
    <row r="29" spans="1:4">
      <c r="A29" t="s">
        <v>212</v>
      </c>
      <c r="B29" s="113" t="s">
        <v>60</v>
      </c>
      <c r="C29" s="38">
        <v>55709.171399999999</v>
      </c>
      <c r="D29" s="38">
        <v>5.0000000000000002E-5</v>
      </c>
    </row>
    <row r="30" spans="1:4">
      <c r="A30" t="s">
        <v>212</v>
      </c>
      <c r="B30" s="113" t="s">
        <v>60</v>
      </c>
      <c r="C30" s="38">
        <v>55709.173340000001</v>
      </c>
      <c r="D30" s="38">
        <v>5.8E-4</v>
      </c>
    </row>
    <row r="31" spans="1:4">
      <c r="A31" t="s">
        <v>212</v>
      </c>
      <c r="B31" s="113" t="s">
        <v>60</v>
      </c>
      <c r="C31" s="38">
        <v>55709.173840000003</v>
      </c>
      <c r="D31" s="38">
        <v>6.2E-4</v>
      </c>
    </row>
    <row r="32" spans="1:4">
      <c r="A32" t="s">
        <v>212</v>
      </c>
      <c r="B32" s="113" t="s">
        <v>60</v>
      </c>
      <c r="C32" s="38">
        <v>55712.142110000001</v>
      </c>
      <c r="D32" s="38">
        <v>2.9E-4</v>
      </c>
    </row>
    <row r="33" spans="1:4">
      <c r="A33" t="s">
        <v>212</v>
      </c>
      <c r="B33" s="113" t="s">
        <v>60</v>
      </c>
      <c r="C33" s="38">
        <v>55712.14241</v>
      </c>
      <c r="D33" s="38">
        <v>2.3000000000000001E-4</v>
      </c>
    </row>
    <row r="34" spans="1:4">
      <c r="A34" t="s">
        <v>212</v>
      </c>
      <c r="B34" s="113" t="s">
        <v>60</v>
      </c>
      <c r="C34" s="38">
        <v>55712.142529999997</v>
      </c>
      <c r="D34" s="38">
        <v>2.5999999999999998E-4</v>
      </c>
    </row>
    <row r="35" spans="1:4">
      <c r="A35" t="s">
        <v>212</v>
      </c>
      <c r="B35" s="113" t="s">
        <v>59</v>
      </c>
      <c r="C35" s="38">
        <v>55713.201050000003</v>
      </c>
      <c r="D35" s="38">
        <v>1.2999999999999999E-4</v>
      </c>
    </row>
    <row r="36" spans="1:4">
      <c r="A36" t="s">
        <v>212</v>
      </c>
      <c r="B36" s="113" t="s">
        <v>59</v>
      </c>
      <c r="C36" s="38">
        <v>55713.201099999998</v>
      </c>
      <c r="D36" s="38">
        <v>1.2E-4</v>
      </c>
    </row>
    <row r="37" spans="1:4">
      <c r="A37" t="s">
        <v>212</v>
      </c>
      <c r="B37" s="113" t="s">
        <v>59</v>
      </c>
      <c r="C37" s="38">
        <v>55713.201179999996</v>
      </c>
      <c r="D37" s="38">
        <v>1.6000000000000001E-4</v>
      </c>
    </row>
    <row r="38" spans="1:4">
      <c r="A38" t="s">
        <v>212</v>
      </c>
      <c r="B38" s="113" t="s">
        <v>60</v>
      </c>
      <c r="C38" s="38">
        <v>55714.2618</v>
      </c>
      <c r="D38" s="38">
        <v>5.8E-4</v>
      </c>
    </row>
    <row r="39" spans="1:4">
      <c r="A39" t="s">
        <v>212</v>
      </c>
      <c r="B39" s="113" t="s">
        <v>60</v>
      </c>
      <c r="C39" s="38">
        <v>55714.261859999999</v>
      </c>
      <c r="D39" s="38">
        <v>6.0999999999999997E-4</v>
      </c>
    </row>
    <row r="40" spans="1:4">
      <c r="A40" t="s">
        <v>212</v>
      </c>
      <c r="B40" s="113" t="s">
        <v>60</v>
      </c>
      <c r="C40" s="38">
        <v>55714.262219999997</v>
      </c>
      <c r="D40" s="38">
        <v>4.8999999999999998E-4</v>
      </c>
    </row>
  </sheetData>
  <phoneticPr fontId="31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37E38E-3CAD-4DFE-8A3A-DDD835CDF0A5}">
  <dimension ref="A1"/>
  <sheetViews>
    <sheetView workbookViewId="0"/>
  </sheetViews>
  <sheetFormatPr defaultRowHeight="12.7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9"/>
  </sheetPr>
  <dimension ref="A1:AK5267"/>
  <sheetViews>
    <sheetView workbookViewId="0">
      <pane xSplit="14" ySplit="21" topLeftCell="O156" activePane="bottomRight" state="frozen"/>
      <selection pane="topRight" activeCell="O1" sqref="O1"/>
      <selection pane="bottomLeft" activeCell="A22" sqref="A22"/>
      <selection pane="bottomRight" activeCell="F9" sqref="F9"/>
    </sheetView>
  </sheetViews>
  <sheetFormatPr defaultColWidth="10.28515625" defaultRowHeight="12.75"/>
  <cols>
    <col min="1" max="1" width="14.42578125" customWidth="1"/>
    <col min="2" max="2" width="5.140625" customWidth="1"/>
    <col min="3" max="3" width="11.85546875" customWidth="1"/>
    <col min="4" max="4" width="9.42578125" customWidth="1"/>
    <col min="5" max="5" width="9.140625" customWidth="1"/>
    <col min="6" max="6" width="16.140625" customWidth="1"/>
    <col min="7" max="7" width="8.140625" customWidth="1"/>
    <col min="8" max="14" width="8.5703125" customWidth="1"/>
    <col min="15" max="15" width="8" customWidth="1"/>
    <col min="16" max="16" width="9" customWidth="1"/>
    <col min="17" max="18" width="9.85546875" customWidth="1"/>
  </cols>
  <sheetData>
    <row r="1" spans="1:37" ht="21" thickBot="1">
      <c r="A1" s="1" t="s">
        <v>75</v>
      </c>
      <c r="AB1" s="7" t="s">
        <v>26</v>
      </c>
      <c r="AC1" s="9" t="s">
        <v>206</v>
      </c>
      <c r="AJ1" s="7" t="s">
        <v>26</v>
      </c>
      <c r="AK1" s="7" t="s">
        <v>200</v>
      </c>
    </row>
    <row r="2" spans="1:37">
      <c r="A2" t="s">
        <v>42</v>
      </c>
      <c r="B2" s="19" t="s">
        <v>66</v>
      </c>
      <c r="C2" t="s">
        <v>62</v>
      </c>
      <c r="AB2">
        <v>0</v>
      </c>
      <c r="AC2" s="12">
        <f>+D$11+D$12*AB2+D$13*AB2^2+W$7*SIN(RADIANS(W$8*AB2+W$9))</f>
        <v>-2.2616595403682541E-3</v>
      </c>
      <c r="AJ2">
        <v>0</v>
      </c>
      <c r="AK2">
        <f t="shared" ref="AK2:AK23" si="0">+W$7*SIN(RADIANS(W$8*AJ2+W$9))</f>
        <v>-2.2626556986493243E-3</v>
      </c>
    </row>
    <row r="3" spans="1:37" ht="13.5" thickBot="1">
      <c r="A3" s="109" t="s">
        <v>210</v>
      </c>
      <c r="AB3">
        <v>1000</v>
      </c>
      <c r="AC3" s="12">
        <f t="shared" ref="AC3:AC23" si="1">+D$11+D$12*AB3+D$13*AB3^2+W$7*SIN(RADIANS(W$8*AB3+W$9))</f>
        <v>-4.5804654268715014E-3</v>
      </c>
      <c r="AJ3">
        <v>1000</v>
      </c>
      <c r="AK3">
        <f t="shared" si="0"/>
        <v>-1.0267759344648323E-3</v>
      </c>
    </row>
    <row r="4" spans="1:37" ht="14.25" thickTop="1" thickBot="1">
      <c r="A4" s="8" t="s">
        <v>46</v>
      </c>
      <c r="C4" s="3">
        <v>47700.760199999997</v>
      </c>
      <c r="D4" s="4">
        <v>0.42399999999999999</v>
      </c>
      <c r="V4" t="s">
        <v>207</v>
      </c>
      <c r="W4">
        <f t="shared" ref="W4:W9" si="2">X4*Y4</f>
        <v>9.9000000000000005E-7</v>
      </c>
      <c r="X4" s="14">
        <v>0.99</v>
      </c>
      <c r="Y4" s="12">
        <v>9.9999999999999995E-7</v>
      </c>
      <c r="AB4">
        <v>2000</v>
      </c>
      <c r="AC4" s="12">
        <f t="shared" si="1"/>
        <v>-6.0881837776625E-3</v>
      </c>
      <c r="AJ4">
        <v>2000</v>
      </c>
      <c r="AK4">
        <f t="shared" si="0"/>
        <v>3.4551158023977556E-4</v>
      </c>
    </row>
    <row r="5" spans="1:37" ht="13.5" thickTop="1">
      <c r="A5" t="s">
        <v>49</v>
      </c>
      <c r="V5" t="s">
        <v>208</v>
      </c>
      <c r="W5">
        <f t="shared" si="2"/>
        <v>-3.89E-6</v>
      </c>
      <c r="X5" s="15">
        <v>-3.89</v>
      </c>
      <c r="Y5" s="12">
        <v>9.9999999999999995E-7</v>
      </c>
      <c r="AB5">
        <v>3000</v>
      </c>
      <c r="AC5" s="12">
        <f t="shared" si="1"/>
        <v>-6.9671237477033372E-3</v>
      </c>
      <c r="AJ5">
        <v>3000</v>
      </c>
      <c r="AK5">
        <f t="shared" si="0"/>
        <v>1.6718976905024125E-3</v>
      </c>
    </row>
    <row r="6" spans="1:37">
      <c r="A6" s="8" t="s">
        <v>17</v>
      </c>
      <c r="V6" t="s">
        <v>209</v>
      </c>
      <c r="W6">
        <f t="shared" si="2"/>
        <v>3.3700000000000003E-10</v>
      </c>
      <c r="X6" s="15">
        <v>3.37</v>
      </c>
      <c r="Y6" s="12">
        <v>1E-10</v>
      </c>
      <c r="AB6">
        <v>4000</v>
      </c>
      <c r="AC6" s="12">
        <f t="shared" si="1"/>
        <v>-7.3934964650005999E-3</v>
      </c>
      <c r="AJ6">
        <v>4000</v>
      </c>
      <c r="AK6">
        <f t="shared" si="0"/>
        <v>2.7761712683164897E-3</v>
      </c>
    </row>
    <row r="7" spans="1:37">
      <c r="A7" t="s">
        <v>18</v>
      </c>
      <c r="C7">
        <f>+C4</f>
        <v>47700.760199999997</v>
      </c>
      <c r="E7">
        <v>47700.760199999997</v>
      </c>
      <c r="V7" t="s">
        <v>199</v>
      </c>
      <c r="W7">
        <f t="shared" si="2"/>
        <v>3.7808914375874487E-3</v>
      </c>
      <c r="X7" s="15">
        <v>3.7808914375874485</v>
      </c>
      <c r="Y7">
        <v>1E-3</v>
      </c>
      <c r="AB7">
        <v>5000</v>
      </c>
      <c r="AC7" s="12">
        <f t="shared" si="1"/>
        <v>-7.5140052848359203E-3</v>
      </c>
      <c r="AJ7">
        <v>5000</v>
      </c>
      <c r="AK7">
        <f t="shared" si="0"/>
        <v>3.5116289584003783E-3</v>
      </c>
    </row>
    <row r="8" spans="1:37">
      <c r="A8" t="s">
        <v>19</v>
      </c>
      <c r="C8">
        <v>0.42402594223918605</v>
      </c>
      <c r="E8">
        <v>0.42402594223918599</v>
      </c>
      <c r="V8" t="s">
        <v>197</v>
      </c>
      <c r="W8">
        <f t="shared" si="2"/>
        <v>2.1000911760826774E-2</v>
      </c>
      <c r="X8" s="15">
        <v>2.1000911760826773</v>
      </c>
      <c r="Y8">
        <v>0.01</v>
      </c>
      <c r="AB8">
        <v>6000</v>
      </c>
      <c r="AC8" s="12">
        <f t="shared" si="1"/>
        <v>-7.4263561679156608E-3</v>
      </c>
      <c r="AJ8">
        <v>6000</v>
      </c>
      <c r="AK8">
        <f t="shared" si="0"/>
        <v>3.780564800047714E-3</v>
      </c>
    </row>
    <row r="9" spans="1:37" ht="13.5" thickBot="1">
      <c r="V9" t="s">
        <v>198</v>
      </c>
      <c r="W9">
        <f t="shared" si="2"/>
        <v>323.24138772331531</v>
      </c>
      <c r="X9" s="16">
        <v>32.32413877233153</v>
      </c>
      <c r="Y9">
        <v>10</v>
      </c>
      <c r="AB9">
        <v>7000</v>
      </c>
      <c r="AC9" s="12">
        <f t="shared" si="1"/>
        <v>-7.1662773894768834E-3</v>
      </c>
      <c r="AJ9">
        <v>7000</v>
      </c>
      <c r="AK9">
        <f t="shared" si="0"/>
        <v>3.5472505180214335E-3</v>
      </c>
    </row>
    <row r="10" spans="1:37" ht="15" thickBot="1">
      <c r="C10" s="7" t="s">
        <v>37</v>
      </c>
      <c r="D10" s="7" t="s">
        <v>38</v>
      </c>
      <c r="V10" s="41" t="s">
        <v>201</v>
      </c>
      <c r="X10">
        <f>SUM(U21:U298)</f>
        <v>0.16336599632992785</v>
      </c>
      <c r="AB10">
        <v>8000</v>
      </c>
      <c r="AC10" s="12">
        <f t="shared" si="1"/>
        <v>-6.7027730181706408E-3</v>
      </c>
      <c r="AJ10">
        <v>8000</v>
      </c>
      <c r="AK10">
        <f t="shared" si="0"/>
        <v>2.8426820436704861E-3</v>
      </c>
    </row>
    <row r="11" spans="1:37">
      <c r="A11" t="s">
        <v>32</v>
      </c>
      <c r="C11">
        <f>INTERCEPT(G104:G878,F104:F878)</f>
        <v>8.4739509123276158E-2</v>
      </c>
      <c r="D11" s="13">
        <f>+E11*F11</f>
        <v>9.9615828107009775E-7</v>
      </c>
      <c r="E11" s="14">
        <v>0.99615828107009785</v>
      </c>
      <c r="F11" s="12">
        <v>9.9999999999999995E-7</v>
      </c>
      <c r="AB11">
        <v>9000</v>
      </c>
      <c r="AC11" s="12">
        <f t="shared" si="1"/>
        <v>-5.9422407426769873E-3</v>
      </c>
      <c r="AJ11">
        <v>9000</v>
      </c>
      <c r="AK11">
        <f t="shared" si="0"/>
        <v>1.7604616883148167E-3</v>
      </c>
    </row>
    <row r="12" spans="1:37">
      <c r="A12" t="s">
        <v>33</v>
      </c>
      <c r="C12">
        <f>SLOPE(G104:G878,F104:F878)</f>
        <v>-3.6743268569255768E-6</v>
      </c>
      <c r="D12" s="13">
        <f>+E12*F12</f>
        <v>-3.8920255432838054E-6</v>
      </c>
      <c r="E12" s="15">
        <v>-3.8920255432838053</v>
      </c>
      <c r="F12" s="12">
        <v>9.9999999999999995E-7</v>
      </c>
      <c r="V12" t="s">
        <v>202</v>
      </c>
      <c r="W12">
        <f>360/W8</f>
        <v>17142.112880618442</v>
      </c>
      <c r="X12" t="s">
        <v>203</v>
      </c>
      <c r="AB12">
        <v>10000</v>
      </c>
      <c r="AC12" s="12">
        <f t="shared" si="1"/>
        <v>-4.7409069905094553E-3</v>
      </c>
      <c r="AJ12">
        <v>10000</v>
      </c>
      <c r="AK12">
        <f t="shared" si="0"/>
        <v>4.4436302444088993E-4</v>
      </c>
    </row>
    <row r="13" spans="1:37" ht="13.5" thickBot="1">
      <c r="A13" t="s">
        <v>36</v>
      </c>
      <c r="C13" s="6" t="s">
        <v>30</v>
      </c>
      <c r="D13" s="13">
        <f>+E13*F13</f>
        <v>3.3733989259606636E-10</v>
      </c>
      <c r="E13" s="16">
        <v>3.3733989259606636</v>
      </c>
      <c r="F13" s="12">
        <v>1E-10</v>
      </c>
      <c r="W13">
        <f>W12*C8</f>
        <v>7268.7005661747226</v>
      </c>
      <c r="X13" t="s">
        <v>204</v>
      </c>
      <c r="AB13">
        <v>11000</v>
      </c>
      <c r="AC13" s="12">
        <f t="shared" si="1"/>
        <v>-2.9239273266013352E-3</v>
      </c>
      <c r="AJ13">
        <v>11000</v>
      </c>
      <c r="AK13">
        <f t="shared" si="0"/>
        <v>-9.3076951288457934E-4</v>
      </c>
    </row>
    <row r="14" spans="1:37">
      <c r="A14" t="s">
        <v>41</v>
      </c>
      <c r="D14" s="12">
        <f>2*D13</f>
        <v>6.7467978519213272E-10</v>
      </c>
      <c r="E14">
        <f>SUM(U21:U187)</f>
        <v>0.16336599632992785</v>
      </c>
      <c r="W14">
        <f>W13/365.24</f>
        <v>19.90116243066127</v>
      </c>
      <c r="X14" t="s">
        <v>205</v>
      </c>
      <c r="AB14">
        <v>12000</v>
      </c>
      <c r="AC14" s="12">
        <f t="shared" si="1"/>
        <v>-3.086146331625645E-4</v>
      </c>
      <c r="AJ14">
        <v>12000</v>
      </c>
      <c r="AK14">
        <f t="shared" si="0"/>
        <v>-2.1822488058715287E-3</v>
      </c>
    </row>
    <row r="15" spans="1:37">
      <c r="A15" s="5" t="s">
        <v>34</v>
      </c>
      <c r="C15" s="27">
        <f>(C7+C11)+(C8+C12)*INT(MAX(F21:F3518))</f>
        <v>59061.24954141624</v>
      </c>
      <c r="D15" s="11">
        <f>+C7+INT(MAX(F21:F1573))*C8+D11+D12*INT(MAX(F21:F4008))+D13*INT(MAX(F21:F4035)^2)</f>
        <v>59061.401125732787</v>
      </c>
      <c r="E15" s="105" t="s">
        <v>189</v>
      </c>
      <c r="F15" s="106">
        <v>1</v>
      </c>
      <c r="AB15">
        <v>13000</v>
      </c>
      <c r="AC15" s="12">
        <f t="shared" si="1"/>
        <v>3.2712908057280681E-3</v>
      </c>
      <c r="AJ15">
        <v>13000</v>
      </c>
      <c r="AK15">
        <f t="shared" si="0"/>
        <v>-3.1438151385987474E-3</v>
      </c>
    </row>
    <row r="16" spans="1:37">
      <c r="A16" s="8" t="s">
        <v>20</v>
      </c>
      <c r="C16" s="28">
        <f>+C8+C12</f>
        <v>0.42402226791232911</v>
      </c>
      <c r="D16" s="80">
        <f>+C8+D12+2*D13*MAX(F21:F120)</f>
        <v>0.42403250336489462</v>
      </c>
      <c r="E16" s="105" t="s">
        <v>190</v>
      </c>
      <c r="F16" s="107">
        <f ca="1">NOW()+15018.5+$C$5/24</f>
        <v>60528.156575231478</v>
      </c>
      <c r="AB16">
        <v>14000</v>
      </c>
      <c r="AC16" s="12">
        <f t="shared" si="1"/>
        <v>7.9435336089504066E-3</v>
      </c>
      <c r="AJ16">
        <v>14000</v>
      </c>
      <c r="AK16">
        <f t="shared" si="0"/>
        <v>-3.6877238921863989E-3</v>
      </c>
    </row>
    <row r="17" spans="1:37" ht="13.5" thickBot="1">
      <c r="A17" s="34" t="s">
        <v>73</v>
      </c>
      <c r="C17">
        <f>COUNT(C21:C2176)</f>
        <v>150</v>
      </c>
      <c r="E17" s="105" t="s">
        <v>191</v>
      </c>
      <c r="F17" s="107">
        <f ca="1">ROUND(2*(F16-$C$7)/$C$8,0)/2+F15</f>
        <v>30252.5</v>
      </c>
      <c r="AB17">
        <v>15000</v>
      </c>
      <c r="AC17" s="12">
        <f t="shared" si="1"/>
        <v>1.3780372355104417E-2</v>
      </c>
      <c r="AJ17">
        <v>15000</v>
      </c>
      <c r="AK17">
        <f t="shared" si="0"/>
        <v>-3.7417164880344999E-3</v>
      </c>
    </row>
    <row r="18" spans="1:37" ht="14.25" thickTop="1" thickBot="1">
      <c r="A18" s="8" t="s">
        <v>194</v>
      </c>
      <c r="C18" s="29">
        <f>+C15</f>
        <v>59061.24954141624</v>
      </c>
      <c r="D18" s="30">
        <f>C16</f>
        <v>0.42402226791232911</v>
      </c>
      <c r="E18" s="105" t="s">
        <v>192</v>
      </c>
      <c r="F18" s="11">
        <f ca="1">ROUND(2*(F16-$C$15)/$C$16,0)/2+F15</f>
        <v>3460.5</v>
      </c>
      <c r="AB18">
        <v>16000</v>
      </c>
      <c r="AC18" s="12">
        <f t="shared" si="1"/>
        <v>2.0788979990396958E-2</v>
      </c>
      <c r="AJ18">
        <v>16000</v>
      </c>
      <c r="AK18">
        <f t="shared" si="0"/>
        <v>-3.2986199799362194E-3</v>
      </c>
    </row>
    <row r="19" spans="1:37" ht="13.5" thickBot="1">
      <c r="A19" s="8" t="s">
        <v>195</v>
      </c>
      <c r="C19" s="31">
        <f>+D15</f>
        <v>59061.401125732787</v>
      </c>
      <c r="D19" s="32">
        <f>+D16</f>
        <v>0.42403250336489462</v>
      </c>
      <c r="E19" s="105" t="s">
        <v>193</v>
      </c>
      <c r="F19" s="108">
        <f ca="1">+$C$15+$C$16*F18-15018.5-$C$5/24</f>
        <v>45510.078599526852</v>
      </c>
      <c r="AB19">
        <v>17000</v>
      </c>
      <c r="AC19" s="12">
        <f t="shared" si="1"/>
        <v>2.8910490898772713E-2</v>
      </c>
      <c r="AJ19">
        <v>17000</v>
      </c>
      <c r="AK19">
        <f t="shared" si="0"/>
        <v>-2.4172999839468449E-3</v>
      </c>
    </row>
    <row r="20" spans="1:37" ht="15" thickBot="1">
      <c r="A20" s="7" t="s">
        <v>22</v>
      </c>
      <c r="B20" s="7" t="s">
        <v>23</v>
      </c>
      <c r="C20" s="7" t="s">
        <v>24</v>
      </c>
      <c r="D20" s="7" t="s">
        <v>29</v>
      </c>
      <c r="E20" s="7" t="s">
        <v>25</v>
      </c>
      <c r="F20" s="7" t="s">
        <v>26</v>
      </c>
      <c r="G20" s="7" t="s">
        <v>27</v>
      </c>
      <c r="H20" s="10" t="s">
        <v>247</v>
      </c>
      <c r="I20" s="10" t="s">
        <v>159</v>
      </c>
      <c r="J20" s="10" t="s">
        <v>152</v>
      </c>
      <c r="K20" s="10" t="s">
        <v>161</v>
      </c>
      <c r="L20" s="10" t="s">
        <v>12</v>
      </c>
      <c r="M20" s="10" t="s">
        <v>13</v>
      </c>
      <c r="N20" s="10" t="s">
        <v>14</v>
      </c>
      <c r="O20" s="10" t="s">
        <v>40</v>
      </c>
      <c r="P20" s="9" t="s">
        <v>206</v>
      </c>
      <c r="Q20" s="7" t="s">
        <v>31</v>
      </c>
      <c r="R20" s="86" t="s">
        <v>162</v>
      </c>
      <c r="S20" s="9" t="s">
        <v>163</v>
      </c>
      <c r="T20" s="9" t="s">
        <v>164</v>
      </c>
      <c r="U20" s="9" t="s">
        <v>165</v>
      </c>
      <c r="AB20">
        <v>18000</v>
      </c>
      <c r="AC20" s="12">
        <f t="shared" si="1"/>
        <v>3.8027821231549588E-2</v>
      </c>
      <c r="AJ20">
        <v>18000</v>
      </c>
      <c r="AK20">
        <f t="shared" si="0"/>
        <v>-1.2148403487484813E-3</v>
      </c>
    </row>
    <row r="21" spans="1:37">
      <c r="A21" t="s">
        <v>28</v>
      </c>
      <c r="C21" s="41">
        <v>47700.760199999997</v>
      </c>
      <c r="D21" s="41" t="s">
        <v>30</v>
      </c>
      <c r="E21">
        <f t="shared" ref="E21:E52" si="3">+(C21-C$7)/C$8</f>
        <v>0</v>
      </c>
      <c r="F21">
        <f t="shared" ref="F21:F52" si="4">ROUND(2*E21,0)/2</f>
        <v>0</v>
      </c>
      <c r="P21" s="12">
        <f t="shared" ref="P21:P52" si="5">+D$11+D$12*F21+D$13*F21^2+W$7*SIN(RADIANS(W$8*F21+W$9))</f>
        <v>-2.2616595403682541E-3</v>
      </c>
      <c r="Q21" s="2">
        <f t="shared" ref="Q21:Q52" si="6">+C21-15018.5</f>
        <v>32682.260199999997</v>
      </c>
      <c r="R21" s="88">
        <v>0</v>
      </c>
      <c r="S21">
        <f t="shared" ref="S21:S27" si="7">+(P21-G21)^2</f>
        <v>5.1151038765387422E-6</v>
      </c>
      <c r="U21">
        <f t="shared" ref="U21:U27" si="8">T21*S21</f>
        <v>0</v>
      </c>
      <c r="Z21" t="s">
        <v>28</v>
      </c>
      <c r="AC21" s="12">
        <f t="shared" si="1"/>
        <v>-2.2616595403682541E-3</v>
      </c>
      <c r="AJ21">
        <v>19000</v>
      </c>
      <c r="AK21">
        <f t="shared" si="0"/>
        <v>1.4901149837412116E-4</v>
      </c>
    </row>
    <row r="22" spans="1:37">
      <c r="A22" s="17" t="s">
        <v>49</v>
      </c>
      <c r="C22" s="41">
        <v>47701.820099999997</v>
      </c>
      <c r="D22" s="41" t="s">
        <v>30</v>
      </c>
      <c r="E22">
        <f t="shared" si="3"/>
        <v>2.4996112134156308</v>
      </c>
      <c r="F22">
        <f t="shared" si="4"/>
        <v>2.5</v>
      </c>
      <c r="G22">
        <f t="shared" ref="G22:G27" si="9">+C22-(C$7+F22*C$8)</f>
        <v>-1.6485559899592772E-4</v>
      </c>
      <c r="J22">
        <f>G22</f>
        <v>-1.6485559899592772E-4</v>
      </c>
      <c r="P22" s="12">
        <f t="shared" si="5"/>
        <v>-2.2686108554770428E-3</v>
      </c>
      <c r="Q22" s="2">
        <f t="shared" si="6"/>
        <v>32683.320099999997</v>
      </c>
      <c r="R22" s="2"/>
      <c r="S22">
        <f t="shared" si="7"/>
        <v>4.4257861791719223E-6</v>
      </c>
      <c r="T22">
        <v>1</v>
      </c>
      <c r="U22">
        <f t="shared" si="8"/>
        <v>4.4257861791719223E-6</v>
      </c>
      <c r="Z22" s="17" t="s">
        <v>49</v>
      </c>
      <c r="AC22" s="12">
        <f t="shared" si="1"/>
        <v>-2.2616595403682541E-3</v>
      </c>
      <c r="AJ22">
        <v>20000</v>
      </c>
      <c r="AK22">
        <f t="shared" si="0"/>
        <v>1.4930670855605765E-3</v>
      </c>
    </row>
    <row r="23" spans="1:37">
      <c r="A23" s="17" t="s">
        <v>49</v>
      </c>
      <c r="C23" s="41">
        <v>47715.8125</v>
      </c>
      <c r="D23" s="41" t="s">
        <v>30</v>
      </c>
      <c r="E23">
        <f t="shared" si="3"/>
        <v>35.49853558608983</v>
      </c>
      <c r="F23">
        <f t="shared" si="4"/>
        <v>35.5</v>
      </c>
      <c r="G23">
        <f t="shared" si="9"/>
        <v>-6.2094948953017592E-4</v>
      </c>
      <c r="J23">
        <f>G23</f>
        <v>-6.2094948953017592E-4</v>
      </c>
      <c r="P23" s="12">
        <f t="shared" si="5"/>
        <v>-2.3597960725091375E-3</v>
      </c>
      <c r="Q23" s="2">
        <f t="shared" si="6"/>
        <v>32697.3125</v>
      </c>
      <c r="R23" s="2"/>
      <c r="S23">
        <f t="shared" si="7"/>
        <v>3.0235874391376107E-6</v>
      </c>
      <c r="T23">
        <v>1</v>
      </c>
      <c r="U23">
        <f t="shared" si="8"/>
        <v>3.0235874391376107E-6</v>
      </c>
      <c r="Z23" s="17" t="s">
        <v>49</v>
      </c>
      <c r="AC23" s="12">
        <f t="shared" si="1"/>
        <v>-2.2616595403682541E-3</v>
      </c>
      <c r="AJ23">
        <v>21000</v>
      </c>
      <c r="AK23">
        <f t="shared" si="0"/>
        <v>2.6387678850268697E-3</v>
      </c>
    </row>
    <row r="24" spans="1:37">
      <c r="A24" s="17" t="s">
        <v>49</v>
      </c>
      <c r="C24" s="41">
        <v>47716.870999999999</v>
      </c>
      <c r="D24" s="41" t="s">
        <v>30</v>
      </c>
      <c r="E24">
        <f t="shared" si="3"/>
        <v>37.994845114722636</v>
      </c>
      <c r="F24">
        <f t="shared" si="4"/>
        <v>38</v>
      </c>
      <c r="G24">
        <f t="shared" si="9"/>
        <v>-2.1858050895389169E-3</v>
      </c>
      <c r="J24">
        <f>G24</f>
        <v>-2.1858050895389169E-3</v>
      </c>
      <c r="P24" s="12">
        <f t="shared" si="5"/>
        <v>-2.3666607836508968E-3</v>
      </c>
      <c r="Q24" s="2">
        <f t="shared" si="6"/>
        <v>32698.370999999999</v>
      </c>
      <c r="R24" s="87"/>
      <c r="S24">
        <f t="shared" si="7"/>
        <v>3.2708782092726029E-8</v>
      </c>
      <c r="T24">
        <v>1</v>
      </c>
      <c r="U24">
        <f t="shared" si="8"/>
        <v>3.2708782092726029E-8</v>
      </c>
      <c r="Z24" s="17" t="s">
        <v>49</v>
      </c>
    </row>
    <row r="25" spans="1:37">
      <c r="A25" s="17" t="s">
        <v>49</v>
      </c>
      <c r="C25" s="41">
        <v>47727.897100000002</v>
      </c>
      <c r="D25" s="41" t="s">
        <v>30</v>
      </c>
      <c r="E25">
        <f t="shared" si="3"/>
        <v>63.998206941540133</v>
      </c>
      <c r="F25">
        <f t="shared" si="4"/>
        <v>64</v>
      </c>
      <c r="G25">
        <f t="shared" si="9"/>
        <v>-7.603033009218052E-4</v>
      </c>
      <c r="J25">
        <f>G25</f>
        <v>-7.603033009218052E-4</v>
      </c>
      <c r="P25" s="12">
        <f t="shared" si="5"/>
        <v>-2.4376937339683196E-3</v>
      </c>
      <c r="Q25" s="2">
        <f t="shared" si="6"/>
        <v>32709.397100000002</v>
      </c>
      <c r="R25" s="87"/>
      <c r="S25">
        <f t="shared" si="7"/>
        <v>2.8136386648759732E-6</v>
      </c>
      <c r="T25">
        <v>1</v>
      </c>
      <c r="U25">
        <f t="shared" si="8"/>
        <v>2.8136386648759732E-6</v>
      </c>
      <c r="Z25" s="17" t="s">
        <v>49</v>
      </c>
    </row>
    <row r="26" spans="1:37">
      <c r="A26" s="17" t="s">
        <v>49</v>
      </c>
      <c r="C26" s="41">
        <v>47730.864999999998</v>
      </c>
      <c r="D26" s="41" t="s">
        <v>30</v>
      </c>
      <c r="E26">
        <f t="shared" si="3"/>
        <v>70.997542841422089</v>
      </c>
      <c r="F26">
        <f t="shared" si="4"/>
        <v>71</v>
      </c>
      <c r="G26">
        <f t="shared" si="9"/>
        <v>-1.0418989841127768E-3</v>
      </c>
      <c r="J26">
        <f>G26</f>
        <v>-1.0418989841127768E-3</v>
      </c>
      <c r="P26" s="12">
        <f t="shared" si="5"/>
        <v>-2.4567059556408529E-3</v>
      </c>
      <c r="Q26" s="2">
        <f t="shared" si="6"/>
        <v>32712.364999999998</v>
      </c>
      <c r="R26" s="87"/>
      <c r="S26">
        <f t="shared" si="7"/>
        <v>2.0016787666844463E-6</v>
      </c>
      <c r="T26">
        <v>1</v>
      </c>
      <c r="U26">
        <f t="shared" si="8"/>
        <v>2.0016787666844463E-6</v>
      </c>
      <c r="Z26" s="17" t="s">
        <v>49</v>
      </c>
    </row>
    <row r="27" spans="1:37">
      <c r="A27" s="17" t="s">
        <v>61</v>
      </c>
      <c r="B27" t="s">
        <v>60</v>
      </c>
      <c r="C27" s="41">
        <v>47734.890200000002</v>
      </c>
      <c r="D27" s="41"/>
      <c r="E27">
        <f t="shared" si="3"/>
        <v>80.490358254430774</v>
      </c>
      <c r="F27">
        <f t="shared" si="4"/>
        <v>80.5</v>
      </c>
      <c r="G27">
        <f t="shared" si="9"/>
        <v>-4.0883502515498549E-3</v>
      </c>
      <c r="K27">
        <f>G27</f>
        <v>-4.0883502515498549E-3</v>
      </c>
      <c r="P27" s="12">
        <f t="shared" si="5"/>
        <v>-2.4824324017332518E-3</v>
      </c>
      <c r="Q27" s="2">
        <f t="shared" si="6"/>
        <v>32716.390200000002</v>
      </c>
      <c r="R27" s="87"/>
      <c r="S27">
        <f t="shared" si="7"/>
        <v>2.5789721403595815E-6</v>
      </c>
      <c r="T27">
        <v>1</v>
      </c>
      <c r="U27">
        <f t="shared" si="8"/>
        <v>2.5789721403595815E-6</v>
      </c>
      <c r="Z27" s="17" t="s">
        <v>61</v>
      </c>
    </row>
    <row r="28" spans="1:37">
      <c r="A28" s="17" t="s">
        <v>49</v>
      </c>
      <c r="C28" s="41">
        <v>47739.890200000002</v>
      </c>
      <c r="D28" s="41" t="s">
        <v>30</v>
      </c>
      <c r="E28">
        <f t="shared" si="3"/>
        <v>92.282089613121045</v>
      </c>
      <c r="F28">
        <f t="shared" si="4"/>
        <v>92.5</v>
      </c>
      <c r="P28" s="12">
        <f t="shared" si="5"/>
        <v>-2.5148042999627264E-3</v>
      </c>
      <c r="Q28" s="2">
        <f t="shared" si="6"/>
        <v>32721.390200000002</v>
      </c>
      <c r="R28" s="88">
        <f>+C28-(C$7+F28*C$8)</f>
        <v>-9.2399657121859491E-2</v>
      </c>
      <c r="Z28" s="17" t="s">
        <v>49</v>
      </c>
    </row>
    <row r="29" spans="1:37">
      <c r="A29" s="17" t="s">
        <v>61</v>
      </c>
      <c r="B29" t="s">
        <v>59</v>
      </c>
      <c r="C29" s="41">
        <v>47752.487200000003</v>
      </c>
      <c r="D29" s="41"/>
      <c r="E29">
        <f t="shared" si="3"/>
        <v>121.99017759820903</v>
      </c>
      <c r="F29">
        <f t="shared" si="4"/>
        <v>122</v>
      </c>
      <c r="G29">
        <f t="shared" ref="G29:G62" si="10">+C29-(C$7+F29*C$8)</f>
        <v>-4.1649531776783988E-3</v>
      </c>
      <c r="K29">
        <f t="shared" ref="K29:K34" si="11">G29</f>
        <v>-4.1649531776783988E-3</v>
      </c>
      <c r="P29" s="12">
        <f t="shared" si="5"/>
        <v>-2.5937952506875999E-3</v>
      </c>
      <c r="Q29" s="2">
        <f t="shared" si="6"/>
        <v>32733.987200000003</v>
      </c>
      <c r="R29" s="87"/>
      <c r="S29">
        <f t="shared" ref="S29:S62" si="12">+(P29-G29)^2</f>
        <v>2.4685372315460248E-6</v>
      </c>
      <c r="T29">
        <v>1</v>
      </c>
      <c r="U29">
        <f t="shared" ref="U29:U35" si="13">T29*S29</f>
        <v>2.4685372315460248E-6</v>
      </c>
      <c r="Z29" s="17" t="s">
        <v>61</v>
      </c>
    </row>
    <row r="30" spans="1:37">
      <c r="A30" s="17" t="s">
        <v>61</v>
      </c>
      <c r="B30" t="s">
        <v>60</v>
      </c>
      <c r="C30" s="41">
        <v>47759.4876</v>
      </c>
      <c r="D30" s="41"/>
      <c r="E30">
        <f t="shared" si="3"/>
        <v>138.49954483887743</v>
      </c>
      <c r="F30">
        <f t="shared" si="4"/>
        <v>138.5</v>
      </c>
      <c r="G30">
        <f t="shared" si="10"/>
        <v>-1.930001235450618E-4</v>
      </c>
      <c r="K30">
        <f t="shared" si="11"/>
        <v>-1.930001235450618E-4</v>
      </c>
      <c r="P30" s="12">
        <f t="shared" si="5"/>
        <v>-2.6376119940094084E-3</v>
      </c>
      <c r="Q30" s="2">
        <f t="shared" si="6"/>
        <v>32740.9876</v>
      </c>
      <c r="R30" s="87"/>
      <c r="S30">
        <f t="shared" si="12"/>
        <v>5.9761271972151918E-6</v>
      </c>
      <c r="T30">
        <v>1</v>
      </c>
      <c r="U30">
        <f t="shared" si="13"/>
        <v>5.9761271972151918E-6</v>
      </c>
      <c r="Z30" s="17" t="s">
        <v>61</v>
      </c>
    </row>
    <row r="31" spans="1:37">
      <c r="A31" s="17" t="s">
        <v>61</v>
      </c>
      <c r="B31" t="s">
        <v>60</v>
      </c>
      <c r="C31" s="41">
        <v>47760.330499999996</v>
      </c>
      <c r="D31" s="41"/>
      <c r="E31">
        <f t="shared" si="3"/>
        <v>140.48739491131602</v>
      </c>
      <c r="F31">
        <f t="shared" si="4"/>
        <v>140.5</v>
      </c>
      <c r="G31">
        <f t="shared" si="10"/>
        <v>-5.3448846083483659E-3</v>
      </c>
      <c r="K31">
        <f t="shared" si="11"/>
        <v>-5.3448846083483659E-3</v>
      </c>
      <c r="P31" s="12">
        <f t="shared" si="5"/>
        <v>-2.642905384610482E-3</v>
      </c>
      <c r="Q31" s="2">
        <f t="shared" si="6"/>
        <v>32741.830499999996</v>
      </c>
      <c r="R31" s="87"/>
      <c r="S31">
        <f t="shared" si="12"/>
        <v>7.3006917255111774E-6</v>
      </c>
      <c r="T31">
        <v>1</v>
      </c>
      <c r="U31">
        <f t="shared" si="13"/>
        <v>7.3006917255111774E-6</v>
      </c>
      <c r="Z31" s="17" t="s">
        <v>61</v>
      </c>
    </row>
    <row r="32" spans="1:37">
      <c r="A32" s="17" t="s">
        <v>61</v>
      </c>
      <c r="B32" t="s">
        <v>59</v>
      </c>
      <c r="C32" s="41">
        <v>47763.5069</v>
      </c>
      <c r="D32" s="41"/>
      <c r="E32">
        <f t="shared" si="3"/>
        <v>147.97844600887402</v>
      </c>
      <c r="F32">
        <f t="shared" si="4"/>
        <v>148</v>
      </c>
      <c r="G32">
        <f t="shared" si="10"/>
        <v>-9.1394513947307132E-3</v>
      </c>
      <c r="K32">
        <f t="shared" si="11"/>
        <v>-9.1394513947307132E-3</v>
      </c>
      <c r="P32" s="12">
        <f t="shared" si="5"/>
        <v>-2.6627215052426271E-3</v>
      </c>
      <c r="Q32" s="2">
        <f t="shared" si="6"/>
        <v>32745.0069</v>
      </c>
      <c r="R32" s="87"/>
      <c r="S32">
        <f t="shared" si="12"/>
        <v>4.1948030061388355E-5</v>
      </c>
      <c r="T32">
        <v>1</v>
      </c>
      <c r="U32">
        <f t="shared" si="13"/>
        <v>4.1948030061388355E-5</v>
      </c>
      <c r="Z32" s="17" t="s">
        <v>61</v>
      </c>
    </row>
    <row r="33" spans="1:26">
      <c r="A33" s="17" t="s">
        <v>61</v>
      </c>
      <c r="B33" t="s">
        <v>59</v>
      </c>
      <c r="C33" s="41">
        <v>47792.348100000003</v>
      </c>
      <c r="D33" s="41"/>
      <c r="E33">
        <f t="shared" si="3"/>
        <v>215.99598250133167</v>
      </c>
      <c r="F33">
        <f t="shared" si="4"/>
        <v>216</v>
      </c>
      <c r="G33">
        <f t="shared" si="10"/>
        <v>-1.7035236596711911E-3</v>
      </c>
      <c r="K33">
        <f t="shared" si="11"/>
        <v>-1.7035236596711911E-3</v>
      </c>
      <c r="P33" s="12">
        <f t="shared" si="5"/>
        <v>-2.8399412842422199E-3</v>
      </c>
      <c r="Q33" s="2">
        <f t="shared" si="6"/>
        <v>32773.848100000003</v>
      </c>
      <c r="R33" s="87"/>
      <c r="S33">
        <f t="shared" si="12"/>
        <v>1.2914450174356597E-6</v>
      </c>
      <c r="T33">
        <v>1</v>
      </c>
      <c r="U33">
        <f t="shared" si="13"/>
        <v>1.2914450174356597E-6</v>
      </c>
      <c r="Z33" s="17" t="s">
        <v>61</v>
      </c>
    </row>
    <row r="34" spans="1:26">
      <c r="A34" s="17" t="s">
        <v>61</v>
      </c>
      <c r="B34" s="17" t="s">
        <v>59</v>
      </c>
      <c r="C34" s="18">
        <v>47820.333500000001</v>
      </c>
      <c r="D34" s="18"/>
      <c r="E34">
        <f t="shared" si="3"/>
        <v>281.9952462544245</v>
      </c>
      <c r="F34">
        <f t="shared" si="4"/>
        <v>282</v>
      </c>
      <c r="G34">
        <f t="shared" si="10"/>
        <v>-2.0157114486210048E-3</v>
      </c>
      <c r="K34">
        <f t="shared" si="11"/>
        <v>-2.0157114486210048E-3</v>
      </c>
      <c r="P34" s="12">
        <f t="shared" si="5"/>
        <v>-3.0077672007628653E-3</v>
      </c>
      <c r="Q34" s="2">
        <f t="shared" si="6"/>
        <v>32801.833500000001</v>
      </c>
      <c r="R34" s="87"/>
      <c r="S34">
        <f t="shared" si="12"/>
        <v>9.8417461535775238E-7</v>
      </c>
      <c r="T34">
        <v>1</v>
      </c>
      <c r="U34">
        <f t="shared" si="13"/>
        <v>9.8417461535775238E-7</v>
      </c>
      <c r="Z34" s="17" t="s">
        <v>61</v>
      </c>
    </row>
    <row r="35" spans="1:26">
      <c r="A35" s="17" t="s">
        <v>45</v>
      </c>
      <c r="B35" s="17"/>
      <c r="C35" s="18">
        <v>48467.395600000003</v>
      </c>
      <c r="D35" s="18" t="s">
        <v>30</v>
      </c>
      <c r="E35">
        <f t="shared" si="3"/>
        <v>1807.9917373724272</v>
      </c>
      <c r="F35">
        <f t="shared" si="4"/>
        <v>1808</v>
      </c>
      <c r="G35">
        <f t="shared" si="10"/>
        <v>-3.5035684413742274E-3</v>
      </c>
      <c r="J35">
        <f t="shared" ref="J35:J52" si="14">G35</f>
        <v>-3.5035684413742274E-3</v>
      </c>
      <c r="P35" s="12">
        <f t="shared" si="5"/>
        <v>-5.8531586714963609E-3</v>
      </c>
      <c r="Q35" s="2">
        <f t="shared" si="6"/>
        <v>33448.895600000003</v>
      </c>
      <c r="R35" s="87"/>
      <c r="S35">
        <f t="shared" si="12"/>
        <v>5.5205742494853806E-6</v>
      </c>
      <c r="T35">
        <v>1</v>
      </c>
      <c r="U35">
        <f t="shared" si="13"/>
        <v>5.5205742494853806E-6</v>
      </c>
      <c r="Z35" s="17" t="s">
        <v>45</v>
      </c>
    </row>
    <row r="36" spans="1:26">
      <c r="A36" s="17" t="s">
        <v>319</v>
      </c>
      <c r="B36" s="17" t="s">
        <v>59</v>
      </c>
      <c r="C36" s="18">
        <v>48467.395799999998</v>
      </c>
      <c r="D36" s="18" t="s">
        <v>159</v>
      </c>
      <c r="E36" s="17">
        <f t="shared" si="3"/>
        <v>1807.9922090416696</v>
      </c>
      <c r="F36">
        <f t="shared" si="4"/>
        <v>1808</v>
      </c>
      <c r="G36">
        <f t="shared" si="10"/>
        <v>-3.3035684464266524E-3</v>
      </c>
      <c r="J36">
        <f t="shared" si="14"/>
        <v>-3.3035684464266524E-3</v>
      </c>
      <c r="P36" s="12">
        <f t="shared" si="5"/>
        <v>-5.8531586714963609E-3</v>
      </c>
      <c r="Q36" s="2">
        <f t="shared" si="6"/>
        <v>33448.895799999998</v>
      </c>
      <c r="R36" s="87"/>
      <c r="S36">
        <f t="shared" si="12"/>
        <v>6.5004103157710074E-6</v>
      </c>
    </row>
    <row r="37" spans="1:26">
      <c r="A37" s="17" t="s">
        <v>324</v>
      </c>
      <c r="B37" s="17" t="s">
        <v>59</v>
      </c>
      <c r="C37" s="18">
        <v>48475.449200000003</v>
      </c>
      <c r="D37" s="18" t="s">
        <v>159</v>
      </c>
      <c r="E37" s="17">
        <f t="shared" si="3"/>
        <v>1826.9849149064951</v>
      </c>
      <c r="F37">
        <f t="shared" si="4"/>
        <v>1827</v>
      </c>
      <c r="G37">
        <f t="shared" si="10"/>
        <v>-6.3964709843276069E-3</v>
      </c>
      <c r="J37">
        <f t="shared" si="14"/>
        <v>-6.3964709843276069E-3</v>
      </c>
      <c r="P37" s="12">
        <f t="shared" si="5"/>
        <v>-5.8774860533213772E-3</v>
      </c>
      <c r="Q37" s="2">
        <f t="shared" si="6"/>
        <v>33456.949200000003</v>
      </c>
      <c r="R37" s="87"/>
      <c r="S37">
        <f t="shared" si="12"/>
        <v>2.6934535861154096E-7</v>
      </c>
    </row>
    <row r="38" spans="1:26">
      <c r="A38" s="17" t="s">
        <v>47</v>
      </c>
      <c r="B38" s="17"/>
      <c r="C38" s="18">
        <v>48475.449800000002</v>
      </c>
      <c r="D38" s="18" t="s">
        <v>30</v>
      </c>
      <c r="E38">
        <f t="shared" si="3"/>
        <v>1826.9863299142569</v>
      </c>
      <c r="F38">
        <f t="shared" si="4"/>
        <v>1827</v>
      </c>
      <c r="G38">
        <f t="shared" si="10"/>
        <v>-5.7964709849329665E-3</v>
      </c>
      <c r="J38">
        <f t="shared" si="14"/>
        <v>-5.7964709849329665E-3</v>
      </c>
      <c r="P38" s="12">
        <f t="shared" si="5"/>
        <v>-5.8774860533213772E-3</v>
      </c>
      <c r="Q38" s="2">
        <f t="shared" si="6"/>
        <v>33456.949800000002</v>
      </c>
      <c r="R38" s="87"/>
      <c r="S38">
        <f t="shared" si="12"/>
        <v>6.563441305978853E-9</v>
      </c>
      <c r="T38">
        <v>1</v>
      </c>
      <c r="U38">
        <f>T38*S38</f>
        <v>6.563441305978853E-9</v>
      </c>
      <c r="Y38" t="s">
        <v>48</v>
      </c>
      <c r="Z38" s="17" t="s">
        <v>47</v>
      </c>
    </row>
    <row r="39" spans="1:26">
      <c r="A39" s="17" t="s">
        <v>324</v>
      </c>
      <c r="B39" s="17" t="s">
        <v>59</v>
      </c>
      <c r="C39" s="18">
        <v>48475.450400000002</v>
      </c>
      <c r="D39" s="18" t="s">
        <v>159</v>
      </c>
      <c r="E39" s="17">
        <f t="shared" si="3"/>
        <v>1826.9877449220185</v>
      </c>
      <c r="F39">
        <f t="shared" si="4"/>
        <v>1827</v>
      </c>
      <c r="G39">
        <f t="shared" si="10"/>
        <v>-5.1964709855383262E-3</v>
      </c>
      <c r="J39">
        <f t="shared" si="14"/>
        <v>-5.1964709855383262E-3</v>
      </c>
      <c r="P39" s="12">
        <f t="shared" si="5"/>
        <v>-5.8774860533213772E-3</v>
      </c>
      <c r="Q39" s="2">
        <f t="shared" si="6"/>
        <v>33456.950400000002</v>
      </c>
      <c r="R39" s="87"/>
      <c r="S39">
        <f t="shared" si="12"/>
        <v>4.6378152254755349E-7</v>
      </c>
    </row>
    <row r="40" spans="1:26">
      <c r="A40" s="17" t="s">
        <v>324</v>
      </c>
      <c r="B40" s="17" t="s">
        <v>60</v>
      </c>
      <c r="C40" s="18">
        <v>48488.382299999997</v>
      </c>
      <c r="D40" s="18" t="s">
        <v>159</v>
      </c>
      <c r="E40" s="17">
        <f t="shared" si="3"/>
        <v>1857.4856430734983</v>
      </c>
      <c r="F40">
        <f t="shared" si="4"/>
        <v>1857.5</v>
      </c>
      <c r="G40">
        <f t="shared" si="10"/>
        <v>-6.0877092910232022E-3</v>
      </c>
      <c r="J40">
        <f t="shared" si="14"/>
        <v>-6.0877092910232022E-3</v>
      </c>
      <c r="P40" s="12">
        <f t="shared" si="5"/>
        <v>-5.9160399162423351E-3</v>
      </c>
      <c r="Q40" s="2">
        <f t="shared" si="6"/>
        <v>33469.882299999997</v>
      </c>
      <c r="R40" s="87"/>
      <c r="S40">
        <f t="shared" si="12"/>
        <v>2.9470374237653806E-8</v>
      </c>
    </row>
    <row r="41" spans="1:26">
      <c r="A41" s="17" t="s">
        <v>47</v>
      </c>
      <c r="B41" s="17"/>
      <c r="C41" s="18">
        <v>48488.383499999996</v>
      </c>
      <c r="D41" s="18" t="s">
        <v>30</v>
      </c>
      <c r="E41">
        <f t="shared" si="3"/>
        <v>1857.4884730890215</v>
      </c>
      <c r="F41">
        <f t="shared" si="4"/>
        <v>1857.5</v>
      </c>
      <c r="G41">
        <f t="shared" si="10"/>
        <v>-4.8877092922339216E-3</v>
      </c>
      <c r="J41">
        <f t="shared" si="14"/>
        <v>-4.8877092922339216E-3</v>
      </c>
      <c r="P41" s="12">
        <f t="shared" si="5"/>
        <v>-5.9160399162423351E-3</v>
      </c>
      <c r="Q41" s="2">
        <f t="shared" si="6"/>
        <v>33469.883499999996</v>
      </c>
      <c r="R41" s="87"/>
      <c r="S41">
        <f t="shared" si="12"/>
        <v>1.0574638722735333E-6</v>
      </c>
      <c r="T41">
        <v>1</v>
      </c>
      <c r="U41">
        <f>T41*S41</f>
        <v>1.0574638722735333E-6</v>
      </c>
      <c r="Z41" s="17" t="s">
        <v>47</v>
      </c>
    </row>
    <row r="42" spans="1:26">
      <c r="A42" s="23" t="s">
        <v>45</v>
      </c>
      <c r="B42" s="98" t="s">
        <v>60</v>
      </c>
      <c r="C42" s="23">
        <v>48488.383499999996</v>
      </c>
      <c r="D42" s="23" t="s">
        <v>152</v>
      </c>
      <c r="E42">
        <f t="shared" si="3"/>
        <v>1857.4884730890215</v>
      </c>
      <c r="F42">
        <f t="shared" si="4"/>
        <v>1857.5</v>
      </c>
      <c r="G42">
        <f t="shared" si="10"/>
        <v>-4.8877092922339216E-3</v>
      </c>
      <c r="J42">
        <f t="shared" si="14"/>
        <v>-4.8877092922339216E-3</v>
      </c>
      <c r="P42" s="12">
        <f t="shared" si="5"/>
        <v>-5.9160399162423351E-3</v>
      </c>
      <c r="Q42" s="2">
        <f t="shared" si="6"/>
        <v>33469.883499999996</v>
      </c>
      <c r="R42" s="87"/>
      <c r="S42">
        <f t="shared" si="12"/>
        <v>1.0574638722735333E-6</v>
      </c>
      <c r="T42">
        <v>1</v>
      </c>
      <c r="U42">
        <f>T42*S42</f>
        <v>1.0574638722735333E-6</v>
      </c>
      <c r="Z42" s="84" t="s">
        <v>45</v>
      </c>
    </row>
    <row r="43" spans="1:26">
      <c r="A43" s="17" t="s">
        <v>324</v>
      </c>
      <c r="B43" s="17" t="s">
        <v>60</v>
      </c>
      <c r="C43" s="18">
        <v>48488.384700000002</v>
      </c>
      <c r="D43" s="18" t="s">
        <v>159</v>
      </c>
      <c r="E43" s="17">
        <f t="shared" si="3"/>
        <v>1857.4913031045619</v>
      </c>
      <c r="F43">
        <f t="shared" si="4"/>
        <v>1857.5</v>
      </c>
      <c r="G43">
        <f t="shared" si="10"/>
        <v>-3.6877092861686833E-3</v>
      </c>
      <c r="J43">
        <f t="shared" si="14"/>
        <v>-3.6877092861686833E-3</v>
      </c>
      <c r="P43" s="12">
        <f t="shared" si="5"/>
        <v>-5.9160399162423351E-3</v>
      </c>
      <c r="Q43" s="2">
        <f t="shared" si="6"/>
        <v>33469.884700000002</v>
      </c>
      <c r="R43" s="87"/>
      <c r="S43">
        <f t="shared" si="12"/>
        <v>4.9654573969244384E-6</v>
      </c>
    </row>
    <row r="44" spans="1:26">
      <c r="A44" s="17" t="s">
        <v>324</v>
      </c>
      <c r="B44" s="17" t="s">
        <v>59</v>
      </c>
      <c r="C44" s="18">
        <v>48491.563199999997</v>
      </c>
      <c r="D44" s="18" t="s">
        <v>159</v>
      </c>
      <c r="E44" s="17">
        <f t="shared" si="3"/>
        <v>1864.9873067292683</v>
      </c>
      <c r="F44">
        <f t="shared" si="4"/>
        <v>1865</v>
      </c>
      <c r="G44">
        <f t="shared" si="10"/>
        <v>-5.3822760819457471E-3</v>
      </c>
      <c r="J44">
        <f t="shared" si="14"/>
        <v>-5.3822760819457471E-3</v>
      </c>
      <c r="P44" s="12">
        <f t="shared" si="5"/>
        <v>-5.9254268716972865E-3</v>
      </c>
      <c r="Q44" s="2">
        <f t="shared" si="6"/>
        <v>33473.063199999997</v>
      </c>
      <c r="R44" s="87"/>
      <c r="S44">
        <f t="shared" si="12"/>
        <v>2.9501278040772097E-7</v>
      </c>
    </row>
    <row r="45" spans="1:26">
      <c r="A45" s="17" t="s">
        <v>47</v>
      </c>
      <c r="B45" s="17"/>
      <c r="C45" s="18">
        <v>48491.563399999999</v>
      </c>
      <c r="D45" s="18" t="s">
        <v>30</v>
      </c>
      <c r="E45">
        <f t="shared" si="3"/>
        <v>1864.987778398528</v>
      </c>
      <c r="F45">
        <f t="shared" si="4"/>
        <v>1865</v>
      </c>
      <c r="G45">
        <f t="shared" si="10"/>
        <v>-5.1822760797222145E-3</v>
      </c>
      <c r="J45">
        <f t="shared" si="14"/>
        <v>-5.1822760797222145E-3</v>
      </c>
      <c r="P45" s="12">
        <f t="shared" si="5"/>
        <v>-5.9254268716972865E-3</v>
      </c>
      <c r="Q45" s="2">
        <f t="shared" si="6"/>
        <v>33473.063399999999</v>
      </c>
      <c r="R45" s="87"/>
      <c r="S45">
        <f t="shared" si="12"/>
        <v>5.5227309961317681E-7</v>
      </c>
      <c r="T45">
        <v>1</v>
      </c>
      <c r="U45">
        <f>T45*S45</f>
        <v>5.5227309961317681E-7</v>
      </c>
      <c r="Z45" s="17" t="s">
        <v>47</v>
      </c>
    </row>
    <row r="46" spans="1:26">
      <c r="A46" s="17" t="s">
        <v>324</v>
      </c>
      <c r="B46" s="17" t="s">
        <v>59</v>
      </c>
      <c r="C46" s="18">
        <v>48491.563499999997</v>
      </c>
      <c r="D46" s="18" t="s">
        <v>159</v>
      </c>
      <c r="E46" s="17">
        <f t="shared" si="3"/>
        <v>1864.9880142331492</v>
      </c>
      <c r="F46">
        <f t="shared" si="4"/>
        <v>1865</v>
      </c>
      <c r="G46">
        <f t="shared" si="10"/>
        <v>-5.082276082248427E-3</v>
      </c>
      <c r="J46">
        <f t="shared" si="14"/>
        <v>-5.082276082248427E-3</v>
      </c>
      <c r="P46" s="12">
        <f t="shared" si="5"/>
        <v>-5.9254268716972865E-3</v>
      </c>
      <c r="Q46" s="2">
        <f t="shared" si="6"/>
        <v>33473.063499999997</v>
      </c>
      <c r="R46" s="87"/>
      <c r="S46">
        <f t="shared" si="12"/>
        <v>7.1090325374823512E-7</v>
      </c>
    </row>
    <row r="47" spans="1:26">
      <c r="A47" s="17" t="s">
        <v>45</v>
      </c>
      <c r="B47" s="17"/>
      <c r="C47" s="18">
        <v>48502.372900000002</v>
      </c>
      <c r="D47" s="18" t="s">
        <v>30</v>
      </c>
      <c r="E47">
        <f t="shared" si="3"/>
        <v>1890.4803224228876</v>
      </c>
      <c r="F47">
        <f t="shared" si="4"/>
        <v>1890.5</v>
      </c>
      <c r="G47">
        <f t="shared" si="10"/>
        <v>-8.3438031724654138E-3</v>
      </c>
      <c r="J47">
        <f t="shared" si="14"/>
        <v>-8.3438031724654138E-3</v>
      </c>
      <c r="P47" s="12">
        <f t="shared" si="5"/>
        <v>-5.9570680981700062E-3</v>
      </c>
      <c r="Q47" s="2">
        <f t="shared" si="6"/>
        <v>33483.872900000002</v>
      </c>
      <c r="R47" s="87"/>
      <c r="S47">
        <f t="shared" si="12"/>
        <v>5.696504314871905E-6</v>
      </c>
      <c r="T47">
        <v>1</v>
      </c>
      <c r="U47">
        <f>T47*S47</f>
        <v>5.696504314871905E-6</v>
      </c>
      <c r="Z47" s="17" t="s">
        <v>45</v>
      </c>
    </row>
    <row r="48" spans="1:26">
      <c r="A48" s="17" t="s">
        <v>45</v>
      </c>
      <c r="B48" s="17"/>
      <c r="C48" s="18">
        <v>48624.281900000002</v>
      </c>
      <c r="D48" s="18" t="s">
        <v>30</v>
      </c>
      <c r="E48">
        <f t="shared" si="3"/>
        <v>2177.983958064201</v>
      </c>
      <c r="F48">
        <f t="shared" si="4"/>
        <v>2178</v>
      </c>
      <c r="G48">
        <f t="shared" si="10"/>
        <v>-6.8021969418623485E-3</v>
      </c>
      <c r="J48">
        <f t="shared" si="14"/>
        <v>-6.8021969418623485E-3</v>
      </c>
      <c r="P48" s="12">
        <f t="shared" si="5"/>
        <v>-6.2853539346207563E-3</v>
      </c>
      <c r="Q48" s="2">
        <f t="shared" si="6"/>
        <v>33605.781900000002</v>
      </c>
      <c r="R48" s="87"/>
      <c r="S48">
        <f t="shared" si="12"/>
        <v>2.6712669413453256E-7</v>
      </c>
      <c r="T48">
        <v>1</v>
      </c>
      <c r="U48">
        <f>T48*S48</f>
        <v>2.6712669413453256E-7</v>
      </c>
      <c r="Z48" s="17" t="s">
        <v>45</v>
      </c>
    </row>
    <row r="49" spans="1:28">
      <c r="A49" s="23" t="s">
        <v>45</v>
      </c>
      <c r="B49" s="98" t="s">
        <v>60</v>
      </c>
      <c r="C49" s="23">
        <v>48775.445999999996</v>
      </c>
      <c r="D49" s="23" t="s">
        <v>152</v>
      </c>
      <c r="E49">
        <f t="shared" si="3"/>
        <v>2534.4812497198268</v>
      </c>
      <c r="F49">
        <f t="shared" si="4"/>
        <v>2534.5</v>
      </c>
      <c r="G49">
        <f t="shared" si="10"/>
        <v>-7.9506052206852473E-3</v>
      </c>
      <c r="J49">
        <f t="shared" si="14"/>
        <v>-7.9506052206852473E-3</v>
      </c>
      <c r="P49" s="12">
        <f t="shared" si="5"/>
        <v>-6.6245567079033976E-3</v>
      </c>
      <c r="Q49" s="2">
        <f t="shared" si="6"/>
        <v>33756.945999999996</v>
      </c>
      <c r="R49" s="87"/>
      <c r="S49">
        <f t="shared" si="12"/>
        <v>1.7584046582509557E-6</v>
      </c>
      <c r="T49">
        <v>1</v>
      </c>
      <c r="U49">
        <f>T49*S49</f>
        <v>1.7584046582509557E-6</v>
      </c>
      <c r="Z49" s="84" t="s">
        <v>45</v>
      </c>
    </row>
    <row r="50" spans="1:28">
      <c r="A50" s="17" t="s">
        <v>319</v>
      </c>
      <c r="B50" s="17" t="s">
        <v>60</v>
      </c>
      <c r="C50" s="18">
        <v>48775.449000000001</v>
      </c>
      <c r="D50" s="18" t="s">
        <v>159</v>
      </c>
      <c r="E50" s="17">
        <f t="shared" si="3"/>
        <v>2534.4883247586517</v>
      </c>
      <c r="F50">
        <f t="shared" si="4"/>
        <v>2534.5</v>
      </c>
      <c r="G50">
        <f t="shared" si="10"/>
        <v>-4.9506052164360881E-3</v>
      </c>
      <c r="J50">
        <f t="shared" si="14"/>
        <v>-4.9506052164360881E-3</v>
      </c>
      <c r="P50" s="12">
        <f t="shared" si="5"/>
        <v>-6.6245567079033976E-3</v>
      </c>
      <c r="Q50" s="2">
        <f t="shared" si="6"/>
        <v>33756.949000000001</v>
      </c>
      <c r="R50" s="87"/>
      <c r="S50">
        <f t="shared" si="12"/>
        <v>2.8021135957856299E-6</v>
      </c>
    </row>
    <row r="51" spans="1:28">
      <c r="A51" s="23" t="s">
        <v>45</v>
      </c>
      <c r="B51" s="98" t="s">
        <v>60</v>
      </c>
      <c r="C51" s="23">
        <v>48909.441999999995</v>
      </c>
      <c r="D51" s="23" t="s">
        <v>152</v>
      </c>
      <c r="E51">
        <f t="shared" si="3"/>
        <v>2850.4902167476371</v>
      </c>
      <c r="F51">
        <f t="shared" si="4"/>
        <v>2850.5</v>
      </c>
      <c r="G51">
        <f t="shared" si="10"/>
        <v>-4.14835280389525E-3</v>
      </c>
      <c r="J51">
        <f t="shared" si="14"/>
        <v>-4.14835280389525E-3</v>
      </c>
      <c r="P51" s="12">
        <f t="shared" si="5"/>
        <v>-6.8685614979055037E-3</v>
      </c>
      <c r="Q51" s="2">
        <f t="shared" si="6"/>
        <v>33890.941999999995</v>
      </c>
      <c r="R51" s="87"/>
      <c r="S51">
        <f t="shared" si="12"/>
        <v>7.3995353389689702E-6</v>
      </c>
      <c r="T51">
        <v>1</v>
      </c>
      <c r="U51">
        <f>T51*S51</f>
        <v>7.3995353389689702E-6</v>
      </c>
      <c r="Z51" s="84" t="s">
        <v>45</v>
      </c>
    </row>
    <row r="52" spans="1:28">
      <c r="A52" s="17" t="s">
        <v>319</v>
      </c>
      <c r="B52" s="17" t="s">
        <v>60</v>
      </c>
      <c r="C52" s="18">
        <v>48909.442000000003</v>
      </c>
      <c r="D52" s="18" t="s">
        <v>159</v>
      </c>
      <c r="E52" s="17">
        <f t="shared" si="3"/>
        <v>2850.4902167476544</v>
      </c>
      <c r="F52">
        <f t="shared" si="4"/>
        <v>2850.5</v>
      </c>
      <c r="G52">
        <f t="shared" si="10"/>
        <v>-4.1483527966192923E-3</v>
      </c>
      <c r="J52">
        <f t="shared" si="14"/>
        <v>-4.1483527966192923E-3</v>
      </c>
      <c r="P52" s="12">
        <f t="shared" si="5"/>
        <v>-6.8685614979055037E-3</v>
      </c>
      <c r="Q52" s="2">
        <f t="shared" si="6"/>
        <v>33890.942000000003</v>
      </c>
      <c r="R52" s="87"/>
      <c r="S52">
        <f t="shared" si="12"/>
        <v>7.399535378553217E-6</v>
      </c>
    </row>
    <row r="53" spans="1:28">
      <c r="A53" s="17" t="s">
        <v>61</v>
      </c>
      <c r="B53" s="17" t="s">
        <v>60</v>
      </c>
      <c r="C53" s="18">
        <v>49132.478900000002</v>
      </c>
      <c r="D53" s="18"/>
      <c r="E53">
        <f t="shared" ref="E53:E84" si="15">+(C53-C$7)/C$8</f>
        <v>3376.4884583226653</v>
      </c>
      <c r="F53">
        <f t="shared" ref="F53:F84" si="16">ROUND(2*E53,0)/2</f>
        <v>3376.5</v>
      </c>
      <c r="G53">
        <f t="shared" si="10"/>
        <v>-4.8939706102828495E-3</v>
      </c>
      <c r="K53">
        <f>G53</f>
        <v>-4.8939706102828495E-3</v>
      </c>
      <c r="P53" s="12">
        <f t="shared" ref="P53:P84" si="17">+D$11+D$12*F53+D$13*F53^2+W$7*SIN(RADIANS(W$8*F53+W$9))</f>
        <v>-7.1720002695877345E-3</v>
      </c>
      <c r="Q53" s="2">
        <f t="shared" ref="Q53:Q84" si="18">+C53-15018.5</f>
        <v>34113.978900000002</v>
      </c>
      <c r="R53" s="87"/>
      <c r="S53">
        <f t="shared" si="12"/>
        <v>5.1894191286727303E-6</v>
      </c>
      <c r="T53">
        <v>1</v>
      </c>
      <c r="U53">
        <f>T53*S53</f>
        <v>5.1894191286727303E-6</v>
      </c>
      <c r="Z53" s="17" t="s">
        <v>61</v>
      </c>
    </row>
    <row r="54" spans="1:28">
      <c r="A54" s="17" t="s">
        <v>354</v>
      </c>
      <c r="B54" s="17" t="s">
        <v>60</v>
      </c>
      <c r="C54" s="18">
        <v>49132.479299999999</v>
      </c>
      <c r="D54" s="18" t="s">
        <v>159</v>
      </c>
      <c r="E54" s="17">
        <f t="shared" si="15"/>
        <v>3376.4894016611674</v>
      </c>
      <c r="F54">
        <f t="shared" si="16"/>
        <v>3376.5</v>
      </c>
      <c r="G54">
        <f t="shared" si="10"/>
        <v>-4.4939706131117418E-3</v>
      </c>
      <c r="J54">
        <f>G54</f>
        <v>-4.4939706131117418E-3</v>
      </c>
      <c r="P54" s="12">
        <f t="shared" si="17"/>
        <v>-7.1720002695877345E-3</v>
      </c>
      <c r="Q54" s="2">
        <f t="shared" si="18"/>
        <v>34113.979299999999</v>
      </c>
      <c r="R54" s="87"/>
      <c r="S54">
        <f t="shared" si="12"/>
        <v>7.1718428409649231E-6</v>
      </c>
    </row>
    <row r="55" spans="1:28">
      <c r="A55" s="17" t="s">
        <v>61</v>
      </c>
      <c r="B55" s="17" t="s">
        <v>60</v>
      </c>
      <c r="C55" s="18">
        <v>49416.570699999997</v>
      </c>
      <c r="D55" s="18"/>
      <c r="E55">
        <f t="shared" si="15"/>
        <v>4046.4752956840061</v>
      </c>
      <c r="F55">
        <f t="shared" si="16"/>
        <v>4046.5</v>
      </c>
      <c r="G55">
        <f t="shared" si="10"/>
        <v>-1.0475270864844788E-2</v>
      </c>
      <c r="K55">
        <f>G55</f>
        <v>-1.0475270864844788E-2</v>
      </c>
      <c r="P55" s="12">
        <f t="shared" si="17"/>
        <v>-7.4049143976666638E-3</v>
      </c>
      <c r="Q55" s="2">
        <f t="shared" si="18"/>
        <v>34398.070699999997</v>
      </c>
      <c r="R55" s="87"/>
      <c r="S55">
        <f t="shared" si="12"/>
        <v>9.4270888355425307E-6</v>
      </c>
      <c r="T55">
        <v>1</v>
      </c>
      <c r="U55">
        <f t="shared" ref="U55:U62" si="19">T55*S55</f>
        <v>9.4270888355425307E-6</v>
      </c>
      <c r="Z55" s="17" t="s">
        <v>61</v>
      </c>
      <c r="AB55">
        <v>21000</v>
      </c>
    </row>
    <row r="56" spans="1:28">
      <c r="A56" s="17" t="s">
        <v>52</v>
      </c>
      <c r="B56" s="17"/>
      <c r="C56" s="18">
        <v>49465.548999999999</v>
      </c>
      <c r="D56" s="18">
        <v>1E-3</v>
      </c>
      <c r="E56">
        <f t="shared" si="15"/>
        <v>4161.9830868850795</v>
      </c>
      <c r="F56">
        <f t="shared" si="16"/>
        <v>4162</v>
      </c>
      <c r="G56">
        <f t="shared" si="10"/>
        <v>-7.1715994927217253E-3</v>
      </c>
      <c r="J56">
        <f t="shared" ref="J56:J61" si="20">G56</f>
        <v>-7.1715994927217253E-3</v>
      </c>
      <c r="P56" s="12">
        <f t="shared" si="17"/>
        <v>-7.4305332127606802E-3</v>
      </c>
      <c r="Q56" s="2">
        <f t="shared" si="18"/>
        <v>34447.048999999999</v>
      </c>
      <c r="R56" s="87"/>
      <c r="S56">
        <f t="shared" si="12"/>
        <v>6.7046671373211891E-8</v>
      </c>
      <c r="T56">
        <v>0.6</v>
      </c>
      <c r="U56">
        <f t="shared" si="19"/>
        <v>4.0228002823927134E-8</v>
      </c>
      <c r="Z56" s="17" t="s">
        <v>52</v>
      </c>
      <c r="AB56">
        <v>20000</v>
      </c>
    </row>
    <row r="57" spans="1:28">
      <c r="A57" s="22" t="s">
        <v>52</v>
      </c>
      <c r="B57" s="20"/>
      <c r="C57" s="39">
        <v>49465.55</v>
      </c>
      <c r="D57" s="40"/>
      <c r="E57">
        <f t="shared" si="15"/>
        <v>4161.9854452313602</v>
      </c>
      <c r="F57">
        <f t="shared" si="16"/>
        <v>4162</v>
      </c>
      <c r="G57">
        <f t="shared" si="10"/>
        <v>-6.1715994888800196E-3</v>
      </c>
      <c r="J57">
        <f t="shared" si="20"/>
        <v>-6.1715994888800196E-3</v>
      </c>
      <c r="P57" s="12">
        <f t="shared" si="17"/>
        <v>-7.4305332127606802E-3</v>
      </c>
      <c r="Q57" s="2">
        <f t="shared" si="18"/>
        <v>34447.050000000003</v>
      </c>
      <c r="R57" s="87"/>
      <c r="S57">
        <f t="shared" si="12"/>
        <v>1.5849141211240272E-6</v>
      </c>
      <c r="T57">
        <v>1</v>
      </c>
      <c r="U57">
        <f t="shared" si="19"/>
        <v>1.5849141211240272E-6</v>
      </c>
      <c r="Z57" s="22" t="s">
        <v>52</v>
      </c>
      <c r="AB57">
        <v>19000</v>
      </c>
    </row>
    <row r="58" spans="1:28">
      <c r="A58" s="17" t="s">
        <v>52</v>
      </c>
      <c r="C58" s="41">
        <v>49580.459499999997</v>
      </c>
      <c r="D58" s="41">
        <v>5.0000000000000001E-4</v>
      </c>
      <c r="E58">
        <f t="shared" si="15"/>
        <v>4432.981836143631</v>
      </c>
      <c r="F58">
        <f t="shared" si="16"/>
        <v>4433</v>
      </c>
      <c r="G58">
        <f t="shared" si="10"/>
        <v>-7.7019463133183308E-3</v>
      </c>
      <c r="J58">
        <f t="shared" si="20"/>
        <v>-7.7019463133183308E-3</v>
      </c>
      <c r="P58" s="12">
        <f t="shared" si="17"/>
        <v>-7.4761873315913156E-3</v>
      </c>
      <c r="Q58" s="2">
        <f t="shared" si="18"/>
        <v>34561.959499999997</v>
      </c>
      <c r="R58" s="87"/>
      <c r="S58">
        <f t="shared" si="12"/>
        <v>5.096711783041877E-8</v>
      </c>
      <c r="T58">
        <v>1</v>
      </c>
      <c r="U58">
        <f t="shared" si="19"/>
        <v>5.096711783041877E-8</v>
      </c>
      <c r="Z58" s="17" t="s">
        <v>52</v>
      </c>
    </row>
    <row r="59" spans="1:28">
      <c r="A59" s="22" t="s">
        <v>52</v>
      </c>
      <c r="B59" s="98"/>
      <c r="C59" s="22">
        <v>49580.460599999999</v>
      </c>
      <c r="D59" s="23"/>
      <c r="E59" s="17">
        <f t="shared" si="15"/>
        <v>4432.9844303245327</v>
      </c>
      <c r="F59">
        <f t="shared" si="16"/>
        <v>4433</v>
      </c>
      <c r="G59">
        <f t="shared" si="10"/>
        <v>-6.6019463120028377E-3</v>
      </c>
      <c r="J59">
        <f t="shared" si="20"/>
        <v>-6.6019463120028377E-3</v>
      </c>
      <c r="P59" s="12">
        <f t="shared" si="17"/>
        <v>-7.4761873315913156E-3</v>
      </c>
      <c r="Q59" s="2">
        <f t="shared" si="18"/>
        <v>34561.960599999999</v>
      </c>
      <c r="R59" s="87"/>
      <c r="S59">
        <f t="shared" si="12"/>
        <v>7.6429736033110157E-7</v>
      </c>
      <c r="T59">
        <v>1</v>
      </c>
      <c r="U59">
        <f t="shared" si="19"/>
        <v>7.6429736033110157E-7</v>
      </c>
      <c r="Z59" s="22" t="s">
        <v>52</v>
      </c>
    </row>
    <row r="60" spans="1:28">
      <c r="A60" s="17" t="s">
        <v>53</v>
      </c>
      <c r="B60" s="17"/>
      <c r="C60" s="18">
        <v>49763.6371</v>
      </c>
      <c r="D60" s="18">
        <v>1.1000000000000001E-3</v>
      </c>
      <c r="E60" s="17">
        <f t="shared" si="15"/>
        <v>4864.9780461695618</v>
      </c>
      <c r="F60">
        <f t="shared" si="16"/>
        <v>4865</v>
      </c>
      <c r="G60">
        <f t="shared" si="10"/>
        <v>-9.3089936344767921E-3</v>
      </c>
      <c r="J60">
        <f t="shared" si="20"/>
        <v>-9.3089936344767921E-3</v>
      </c>
      <c r="P60" s="12">
        <f t="shared" si="17"/>
        <v>-7.5114513528508247E-3</v>
      </c>
      <c r="Q60" s="2">
        <f t="shared" si="18"/>
        <v>34745.1371</v>
      </c>
      <c r="R60" s="87"/>
      <c r="S60">
        <f t="shared" si="12"/>
        <v>3.2311582542330887E-6</v>
      </c>
      <c r="T60">
        <v>0.6</v>
      </c>
      <c r="U60">
        <f t="shared" si="19"/>
        <v>1.9386949525398531E-6</v>
      </c>
      <c r="Z60" s="17" t="s">
        <v>53</v>
      </c>
    </row>
    <row r="61" spans="1:28">
      <c r="A61" s="17" t="s">
        <v>53</v>
      </c>
      <c r="B61" s="99"/>
      <c r="C61" s="18">
        <v>49763.637900000002</v>
      </c>
      <c r="D61" s="18">
        <v>5.9999999999999995E-4</v>
      </c>
      <c r="E61" s="17">
        <f t="shared" si="15"/>
        <v>4864.9799328465833</v>
      </c>
      <c r="F61">
        <f t="shared" si="16"/>
        <v>4865</v>
      </c>
      <c r="G61">
        <f t="shared" si="10"/>
        <v>-8.5089936328586191E-3</v>
      </c>
      <c r="J61">
        <f t="shared" si="20"/>
        <v>-8.5089936328586191E-3</v>
      </c>
      <c r="P61" s="12">
        <f t="shared" si="17"/>
        <v>-7.5114513528508247E-3</v>
      </c>
      <c r="Q61" s="2">
        <f t="shared" si="18"/>
        <v>34745.137900000002</v>
      </c>
      <c r="R61" s="87"/>
      <c r="S61">
        <f t="shared" si="12"/>
        <v>9.9509060040314894E-7</v>
      </c>
      <c r="T61">
        <v>1</v>
      </c>
      <c r="U61">
        <f t="shared" si="19"/>
        <v>9.9509060040314894E-7</v>
      </c>
      <c r="Z61" s="17" t="s">
        <v>53</v>
      </c>
    </row>
    <row r="62" spans="1:28">
      <c r="A62" s="23" t="s">
        <v>158</v>
      </c>
      <c r="B62" s="98" t="s">
        <v>60</v>
      </c>
      <c r="C62" s="23">
        <v>49995.375999999997</v>
      </c>
      <c r="D62" s="23" t="s">
        <v>159</v>
      </c>
      <c r="E62" s="17">
        <f t="shared" si="15"/>
        <v>5411.4986170012317</v>
      </c>
      <c r="F62">
        <f t="shared" si="16"/>
        <v>5411.5</v>
      </c>
      <c r="G62">
        <f t="shared" si="10"/>
        <v>-5.8642735530156642E-4</v>
      </c>
      <c r="I62">
        <f>G62</f>
        <v>-5.8642735530156642E-4</v>
      </c>
      <c r="P62" s="12">
        <f t="shared" si="17"/>
        <v>-7.4996114057352022E-3</v>
      </c>
      <c r="Q62" s="2">
        <f t="shared" si="18"/>
        <v>34976.875999999997</v>
      </c>
      <c r="R62" s="87"/>
      <c r="S62">
        <f t="shared" si="12"/>
        <v>4.7792113715170011E-5</v>
      </c>
      <c r="T62">
        <v>1</v>
      </c>
      <c r="U62">
        <f t="shared" si="19"/>
        <v>4.7792113715170011E-5</v>
      </c>
      <c r="Z62" s="84" t="s">
        <v>158</v>
      </c>
    </row>
    <row r="63" spans="1:28">
      <c r="A63" s="23" t="s">
        <v>158</v>
      </c>
      <c r="B63" s="98" t="s">
        <v>59</v>
      </c>
      <c r="C63" s="23">
        <v>49999.404999999999</v>
      </c>
      <c r="D63" s="23" t="s">
        <v>159</v>
      </c>
      <c r="E63" s="17">
        <f t="shared" si="15"/>
        <v>5421.0003941300702</v>
      </c>
      <c r="F63">
        <f t="shared" si="16"/>
        <v>5421</v>
      </c>
      <c r="P63" s="12">
        <f t="shared" si="17"/>
        <v>-7.498906076047954E-3</v>
      </c>
      <c r="Q63" s="2">
        <f t="shared" si="18"/>
        <v>34980.904999999999</v>
      </c>
      <c r="R63" s="88">
        <f>+C63-(C$7+F63*C$8)</f>
        <v>1.6712137585273013E-4</v>
      </c>
      <c r="S63">
        <f>+(P63-R63)^2</f>
        <v>5.8767976893294897E-5</v>
      </c>
      <c r="Z63" s="84" t="s">
        <v>158</v>
      </c>
    </row>
    <row r="64" spans="1:28">
      <c r="A64" s="23" t="s">
        <v>158</v>
      </c>
      <c r="B64" s="98" t="s">
        <v>59</v>
      </c>
      <c r="C64" s="23">
        <v>50180.457000000002</v>
      </c>
      <c r="D64" s="23" t="s">
        <v>159</v>
      </c>
      <c r="E64" s="17">
        <f t="shared" si="15"/>
        <v>5847.9837033207959</v>
      </c>
      <c r="F64">
        <f t="shared" si="16"/>
        <v>5848</v>
      </c>
      <c r="G64">
        <f t="shared" ref="G64:G75" si="21">+C64-(C$7+F64*C$8)</f>
        <v>-6.9102147535886616E-3</v>
      </c>
      <c r="I64">
        <f>G64</f>
        <v>-6.9102147535886616E-3</v>
      </c>
      <c r="P64" s="12">
        <f t="shared" si="17"/>
        <v>-7.4509156090903769E-3</v>
      </c>
      <c r="Q64" s="2">
        <f t="shared" si="18"/>
        <v>35161.957000000002</v>
      </c>
      <c r="R64" s="87"/>
      <c r="S64">
        <f t="shared" ref="S64:S75" si="22">+(P64-G64)^2</f>
        <v>2.9235741514028687E-7</v>
      </c>
      <c r="T64">
        <v>1</v>
      </c>
      <c r="U64">
        <f t="shared" ref="U64:U69" si="23">T64*S64</f>
        <v>2.9235741514028687E-7</v>
      </c>
      <c r="Z64" s="84" t="s">
        <v>158</v>
      </c>
    </row>
    <row r="65" spans="1:26">
      <c r="A65" s="23" t="s">
        <v>158</v>
      </c>
      <c r="B65" s="98" t="s">
        <v>60</v>
      </c>
      <c r="C65" s="23">
        <v>50189.572999999997</v>
      </c>
      <c r="D65" s="23" t="s">
        <v>159</v>
      </c>
      <c r="E65" s="17">
        <f t="shared" si="15"/>
        <v>5869.4823879339474</v>
      </c>
      <c r="F65">
        <f t="shared" si="16"/>
        <v>5869.5</v>
      </c>
      <c r="G65">
        <f t="shared" si="21"/>
        <v>-7.4679729004856199E-3</v>
      </c>
      <c r="I65">
        <f>G65</f>
        <v>-7.4679729004856199E-3</v>
      </c>
      <c r="P65" s="12">
        <f t="shared" si="17"/>
        <v>-7.4476764978931766E-3</v>
      </c>
      <c r="Q65" s="2">
        <f t="shared" si="18"/>
        <v>35171.072999999997</v>
      </c>
      <c r="R65" s="87"/>
      <c r="S65">
        <f t="shared" si="22"/>
        <v>4.1194395819453773E-10</v>
      </c>
      <c r="T65">
        <v>1</v>
      </c>
      <c r="U65">
        <f t="shared" si="23"/>
        <v>4.1194395819453773E-10</v>
      </c>
      <c r="Z65" s="84" t="s">
        <v>158</v>
      </c>
    </row>
    <row r="66" spans="1:26">
      <c r="A66" s="23" t="s">
        <v>158</v>
      </c>
      <c r="B66" s="98" t="s">
        <v>60</v>
      </c>
      <c r="C66" s="23">
        <v>50195.504999999997</v>
      </c>
      <c r="D66" s="23" t="s">
        <v>159</v>
      </c>
      <c r="E66" s="17">
        <f t="shared" si="15"/>
        <v>5883.472098017899</v>
      </c>
      <c r="F66">
        <f t="shared" si="16"/>
        <v>5883.5</v>
      </c>
      <c r="G66">
        <f t="shared" si="21"/>
        <v>-1.1831164250907023E-2</v>
      </c>
      <c r="I66">
        <f>G66</f>
        <v>-1.1831164250907023E-2</v>
      </c>
      <c r="P66" s="12">
        <f t="shared" si="17"/>
        <v>-7.4455256359458434E-3</v>
      </c>
      <c r="Q66" s="2">
        <f t="shared" si="18"/>
        <v>35177.004999999997</v>
      </c>
      <c r="R66" s="87"/>
      <c r="S66">
        <f t="shared" si="22"/>
        <v>1.923382606103861E-5</v>
      </c>
      <c r="T66">
        <v>1</v>
      </c>
      <c r="U66">
        <f t="shared" si="23"/>
        <v>1.923382606103861E-5</v>
      </c>
      <c r="Z66" s="84" t="s">
        <v>158</v>
      </c>
    </row>
    <row r="67" spans="1:26">
      <c r="A67" s="22" t="s">
        <v>55</v>
      </c>
      <c r="B67" s="100" t="s">
        <v>60</v>
      </c>
      <c r="C67" s="22">
        <v>50301.517999999996</v>
      </c>
      <c r="D67" s="22">
        <v>5.9999999999999995E-4</v>
      </c>
      <c r="E67" s="17">
        <f t="shared" si="15"/>
        <v>6133.4874613236634</v>
      </c>
      <c r="F67">
        <f t="shared" si="16"/>
        <v>6133.5</v>
      </c>
      <c r="G67">
        <f t="shared" si="21"/>
        <v>-5.3167240475886501E-3</v>
      </c>
      <c r="J67">
        <f>G67</f>
        <v>-5.3167240475886501E-3</v>
      </c>
      <c r="P67" s="12">
        <f t="shared" si="17"/>
        <v>-7.4016052145972535E-3</v>
      </c>
      <c r="Q67" s="2">
        <f t="shared" si="18"/>
        <v>35283.017999999996</v>
      </c>
      <c r="R67" s="87"/>
      <c r="S67">
        <f t="shared" si="22"/>
        <v>4.3467294805471558E-6</v>
      </c>
      <c r="T67">
        <v>1</v>
      </c>
      <c r="U67">
        <f t="shared" si="23"/>
        <v>4.3467294805471558E-6</v>
      </c>
      <c r="Z67" s="22" t="s">
        <v>55</v>
      </c>
    </row>
    <row r="68" spans="1:26">
      <c r="A68" s="17" t="s">
        <v>55</v>
      </c>
      <c r="B68" s="99"/>
      <c r="C68" s="18">
        <v>50301.519399999997</v>
      </c>
      <c r="D68" s="18">
        <v>6.9999999999999999E-4</v>
      </c>
      <c r="E68" s="17">
        <f t="shared" si="15"/>
        <v>6133.4907630084463</v>
      </c>
      <c r="F68">
        <f t="shared" si="16"/>
        <v>6133.5</v>
      </c>
      <c r="G68">
        <f t="shared" si="21"/>
        <v>-3.9167240465758368E-3</v>
      </c>
      <c r="J68">
        <f>G68</f>
        <v>-3.9167240465758368E-3</v>
      </c>
      <c r="P68" s="12">
        <f t="shared" si="17"/>
        <v>-7.4016052145972535E-3</v>
      </c>
      <c r="Q68" s="2">
        <f t="shared" si="18"/>
        <v>35283.019399999997</v>
      </c>
      <c r="R68" s="87"/>
      <c r="S68">
        <f t="shared" si="22"/>
        <v>1.2144396755230313E-5</v>
      </c>
      <c r="T68">
        <v>1</v>
      </c>
      <c r="U68">
        <f t="shared" si="23"/>
        <v>1.2144396755230313E-5</v>
      </c>
      <c r="Z68" s="17" t="s">
        <v>55</v>
      </c>
    </row>
    <row r="69" spans="1:26">
      <c r="A69" s="17" t="s">
        <v>54</v>
      </c>
      <c r="B69" s="99"/>
      <c r="C69" s="18">
        <v>50571.409500000002</v>
      </c>
      <c r="D69" s="18">
        <v>6.9999999999999999E-4</v>
      </c>
      <c r="E69" s="17">
        <f t="shared" si="15"/>
        <v>6769.9850741224664</v>
      </c>
      <c r="F69">
        <f t="shared" si="16"/>
        <v>6770</v>
      </c>
      <c r="G69">
        <f t="shared" si="21"/>
        <v>-6.3289592872024514E-3</v>
      </c>
      <c r="J69">
        <f>G69</f>
        <v>-6.3289592872024514E-3</v>
      </c>
      <c r="P69" s="12">
        <f t="shared" si="17"/>
        <v>-7.2419190423666166E-3</v>
      </c>
      <c r="Q69" s="2">
        <f t="shared" si="18"/>
        <v>35552.909500000002</v>
      </c>
      <c r="R69" s="87"/>
      <c r="S69">
        <f t="shared" si="22"/>
        <v>8.3349551454941254E-7</v>
      </c>
      <c r="T69">
        <v>1</v>
      </c>
      <c r="U69">
        <f t="shared" si="23"/>
        <v>8.3349551454941254E-7</v>
      </c>
      <c r="Z69" s="17" t="s">
        <v>54</v>
      </c>
    </row>
    <row r="70" spans="1:26">
      <c r="A70" s="17" t="s">
        <v>707</v>
      </c>
      <c r="B70" s="17" t="s">
        <v>59</v>
      </c>
      <c r="C70" s="18">
        <v>51274.870999999999</v>
      </c>
      <c r="D70" s="18" t="s">
        <v>705</v>
      </c>
      <c r="E70" s="17">
        <f t="shared" si="15"/>
        <v>8428.9908799587192</v>
      </c>
      <c r="F70">
        <f t="shared" si="16"/>
        <v>8429</v>
      </c>
      <c r="G70">
        <f t="shared" si="21"/>
        <v>-3.8671340953442268E-3</v>
      </c>
      <c r="K70">
        <f>G70</f>
        <v>-3.8671340953442268E-3</v>
      </c>
      <c r="P70" s="12">
        <f t="shared" si="17"/>
        <v>-6.4203087847579882E-3</v>
      </c>
      <c r="Q70" s="2">
        <f t="shared" si="18"/>
        <v>36256.370999999999</v>
      </c>
      <c r="R70" s="87"/>
      <c r="S70">
        <f t="shared" si="22"/>
        <v>6.5187009946630573E-6</v>
      </c>
    </row>
    <row r="71" spans="1:26">
      <c r="A71" s="17" t="s">
        <v>414</v>
      </c>
      <c r="B71" s="17" t="s">
        <v>60</v>
      </c>
      <c r="C71" s="18">
        <v>51331.478000000003</v>
      </c>
      <c r="D71" s="18" t="s">
        <v>159</v>
      </c>
      <c r="E71" s="17">
        <f t="shared" si="15"/>
        <v>8562.4897873630052</v>
      </c>
      <c r="F71">
        <f t="shared" si="16"/>
        <v>8562.5</v>
      </c>
      <c r="G71">
        <f t="shared" si="21"/>
        <v>-4.3304230275680311E-3</v>
      </c>
      <c r="K71">
        <f>G71</f>
        <v>-4.3304230275680311E-3</v>
      </c>
      <c r="P71" s="12">
        <f t="shared" si="17"/>
        <v>-6.3197793776917296E-3</v>
      </c>
      <c r="Q71" s="2">
        <f t="shared" si="18"/>
        <v>36312.978000000003</v>
      </c>
      <c r="R71" s="87"/>
      <c r="S71">
        <f t="shared" si="22"/>
        <v>3.9575386877774831E-6</v>
      </c>
    </row>
    <row r="72" spans="1:26">
      <c r="A72" s="17" t="s">
        <v>57</v>
      </c>
      <c r="B72" s="99"/>
      <c r="C72" s="18">
        <v>51331.481</v>
      </c>
      <c r="D72" s="18">
        <v>3.0000000000000001E-3</v>
      </c>
      <c r="E72" s="17">
        <f t="shared" si="15"/>
        <v>8562.4968624018129</v>
      </c>
      <c r="F72">
        <f t="shared" si="16"/>
        <v>8562.5</v>
      </c>
      <c r="G72">
        <f t="shared" si="21"/>
        <v>-1.3304230305948295E-3</v>
      </c>
      <c r="J72">
        <f>G72</f>
        <v>-1.3304230305948295E-3</v>
      </c>
      <c r="P72" s="12">
        <f t="shared" si="17"/>
        <v>-6.3197793776917296E-3</v>
      </c>
      <c r="Q72" s="2">
        <f t="shared" si="18"/>
        <v>36312.981</v>
      </c>
      <c r="R72" s="87"/>
      <c r="S72">
        <f t="shared" si="22"/>
        <v>2.4893676758316122E-5</v>
      </c>
      <c r="T72">
        <v>0.4</v>
      </c>
      <c r="U72">
        <f>T72*S72</f>
        <v>9.9574707033264491E-6</v>
      </c>
      <c r="Z72" s="17" t="s">
        <v>57</v>
      </c>
    </row>
    <row r="73" spans="1:26">
      <c r="A73" s="17" t="s">
        <v>414</v>
      </c>
      <c r="B73" s="17" t="s">
        <v>60</v>
      </c>
      <c r="C73" s="18">
        <v>51331.483999999997</v>
      </c>
      <c r="D73" s="18" t="s">
        <v>159</v>
      </c>
      <c r="E73" s="17">
        <f t="shared" si="15"/>
        <v>8562.5039374406206</v>
      </c>
      <c r="F73">
        <f t="shared" si="16"/>
        <v>8562.5</v>
      </c>
      <c r="G73">
        <f t="shared" si="21"/>
        <v>1.6695769663783722E-3</v>
      </c>
      <c r="K73">
        <f>G73</f>
        <v>1.6695769663783722E-3</v>
      </c>
      <c r="P73" s="12">
        <f t="shared" si="17"/>
        <v>-6.3197793776917296E-3</v>
      </c>
      <c r="Q73" s="2">
        <f t="shared" si="18"/>
        <v>36312.983999999997</v>
      </c>
      <c r="R73" s="87"/>
      <c r="S73">
        <f t="shared" si="22"/>
        <v>6.3829814792533182E-5</v>
      </c>
    </row>
    <row r="74" spans="1:26">
      <c r="A74" s="18" t="s">
        <v>64</v>
      </c>
      <c r="B74" s="99" t="s">
        <v>60</v>
      </c>
      <c r="C74" s="18">
        <v>51680.452599999997</v>
      </c>
      <c r="D74" s="18">
        <v>5.0000000000000001E-4</v>
      </c>
      <c r="E74" s="17">
        <f t="shared" si="15"/>
        <v>9385.4927342042702</v>
      </c>
      <c r="F74">
        <f t="shared" si="16"/>
        <v>9385.5</v>
      </c>
      <c r="G74">
        <f t="shared" si="21"/>
        <v>-3.0808858791715465E-3</v>
      </c>
      <c r="J74">
        <f>G74</f>
        <v>-3.0808858791715465E-3</v>
      </c>
      <c r="P74" s="12">
        <f t="shared" si="17"/>
        <v>-5.5404477732614093E-3</v>
      </c>
      <c r="Q74" s="2">
        <f t="shared" si="18"/>
        <v>36661.952599999997</v>
      </c>
      <c r="R74" s="87"/>
      <c r="S74">
        <f t="shared" si="22"/>
        <v>6.0494447108589132E-6</v>
      </c>
      <c r="T74">
        <v>1</v>
      </c>
      <c r="U74">
        <f>T74*S74</f>
        <v>6.0494447108589132E-6</v>
      </c>
      <c r="Z74" s="18" t="s">
        <v>64</v>
      </c>
    </row>
    <row r="75" spans="1:26">
      <c r="A75" s="23" t="s">
        <v>160</v>
      </c>
      <c r="B75" s="98" t="s">
        <v>60</v>
      </c>
      <c r="C75" s="23">
        <v>51705.458700000003</v>
      </c>
      <c r="D75" s="23" t="s">
        <v>161</v>
      </c>
      <c r="E75" s="17">
        <f t="shared" si="15"/>
        <v>9444.4657769099922</v>
      </c>
      <c r="F75">
        <f t="shared" si="16"/>
        <v>9444.5</v>
      </c>
      <c r="G75">
        <f t="shared" si="21"/>
        <v>-1.451147798798047E-2</v>
      </c>
      <c r="I75">
        <f>G75</f>
        <v>-1.451147798798047E-2</v>
      </c>
      <c r="P75" s="12">
        <f t="shared" si="17"/>
        <v>-5.4725942960747532E-3</v>
      </c>
      <c r="Q75" s="2">
        <f t="shared" si="18"/>
        <v>36686.958700000003</v>
      </c>
      <c r="R75" s="87"/>
      <c r="S75">
        <f t="shared" si="22"/>
        <v>8.1701418395799136E-5</v>
      </c>
      <c r="T75">
        <v>1</v>
      </c>
      <c r="U75">
        <f>T75*S75</f>
        <v>8.1701418395799136E-5</v>
      </c>
      <c r="Z75" s="84" t="s">
        <v>160</v>
      </c>
    </row>
    <row r="76" spans="1:26">
      <c r="A76" s="23" t="s">
        <v>160</v>
      </c>
      <c r="B76" s="98" t="s">
        <v>60</v>
      </c>
      <c r="C76" s="23">
        <v>51705.4594</v>
      </c>
      <c r="D76" s="23" t="s">
        <v>161</v>
      </c>
      <c r="E76" s="17">
        <f t="shared" si="15"/>
        <v>9444.4674277523754</v>
      </c>
      <c r="F76">
        <f t="shared" si="16"/>
        <v>9444.5</v>
      </c>
      <c r="P76" s="12">
        <f t="shared" si="17"/>
        <v>-5.4725942960747532E-3</v>
      </c>
      <c r="Q76" s="2">
        <f t="shared" si="18"/>
        <v>36686.9594</v>
      </c>
      <c r="R76" s="88">
        <f>+C76-(C$7+F76*C$8)</f>
        <v>-1.3811477991112042E-2</v>
      </c>
      <c r="S76">
        <f>+(P76-R76)^2</f>
        <v>6.9536981279358761E-5</v>
      </c>
      <c r="Z76" s="84" t="s">
        <v>160</v>
      </c>
    </row>
    <row r="77" spans="1:26">
      <c r="A77" s="17" t="s">
        <v>61</v>
      </c>
      <c r="B77" s="99" t="s">
        <v>60</v>
      </c>
      <c r="C77" s="18">
        <v>51789.425199999998</v>
      </c>
      <c r="D77" s="18"/>
      <c r="E77" s="17">
        <f t="shared" si="15"/>
        <v>9642.4878591358738</v>
      </c>
      <c r="F77">
        <f t="shared" si="16"/>
        <v>9642.5</v>
      </c>
      <c r="G77">
        <f t="shared" ref="G77:G108" si="24">+C77-(C$7+F77*C$8)</f>
        <v>-5.1480413530953228E-3</v>
      </c>
      <c r="K77">
        <f>G77</f>
        <v>-5.1480413530953228E-3</v>
      </c>
      <c r="P77" s="12">
        <f t="shared" si="17"/>
        <v>-5.2315898816254194E-3</v>
      </c>
      <c r="Q77" s="2">
        <f t="shared" si="18"/>
        <v>36770.925199999998</v>
      </c>
      <c r="R77" s="87"/>
      <c r="S77">
        <f t="shared" ref="S77:S108" si="25">+(P77-G77)^2</f>
        <v>6.9803566195443578E-9</v>
      </c>
      <c r="T77">
        <v>1</v>
      </c>
      <c r="U77">
        <f t="shared" ref="U77:U82" si="26">T77*S77</f>
        <v>6.9803566195443578E-9</v>
      </c>
      <c r="Z77" s="17" t="s">
        <v>61</v>
      </c>
    </row>
    <row r="78" spans="1:26">
      <c r="A78" s="17" t="s">
        <v>61</v>
      </c>
      <c r="B78" s="99" t="s">
        <v>59</v>
      </c>
      <c r="C78" s="18">
        <v>51796.421699999999</v>
      </c>
      <c r="D78" s="18"/>
      <c r="E78" s="17">
        <f t="shared" si="15"/>
        <v>9658.988028826092</v>
      </c>
      <c r="F78">
        <f t="shared" si="16"/>
        <v>9659</v>
      </c>
      <c r="G78">
        <f t="shared" si="24"/>
        <v>-5.076088295027148E-3</v>
      </c>
      <c r="K78">
        <f>G78</f>
        <v>-5.076088295027148E-3</v>
      </c>
      <c r="P78" s="12">
        <f t="shared" si="17"/>
        <v>-5.210552850636381E-3</v>
      </c>
      <c r="Q78" s="2">
        <f t="shared" si="18"/>
        <v>36777.921699999999</v>
      </c>
      <c r="R78" s="87"/>
      <c r="S78">
        <f t="shared" si="25"/>
        <v>1.8080716715188524E-8</v>
      </c>
      <c r="T78">
        <v>1</v>
      </c>
      <c r="U78">
        <f t="shared" si="26"/>
        <v>1.8080716715188524E-8</v>
      </c>
      <c r="Z78" s="17" t="s">
        <v>61</v>
      </c>
    </row>
    <row r="79" spans="1:26">
      <c r="A79" s="17" t="s">
        <v>61</v>
      </c>
      <c r="B79" s="99" t="s">
        <v>60</v>
      </c>
      <c r="C79" s="18">
        <v>51798.330399999999</v>
      </c>
      <c r="D79" s="18"/>
      <c r="E79" s="17">
        <f t="shared" si="15"/>
        <v>9663.4894043549575</v>
      </c>
      <c r="F79">
        <f t="shared" si="16"/>
        <v>9663.5</v>
      </c>
      <c r="G79">
        <f t="shared" si="24"/>
        <v>-4.4928283750778064E-3</v>
      </c>
      <c r="K79">
        <f>G79</f>
        <v>-4.4928283750778064E-3</v>
      </c>
      <c r="P79" s="12">
        <f t="shared" si="17"/>
        <v>-5.2047894041477617E-3</v>
      </c>
      <c r="Q79" s="2">
        <f t="shared" si="18"/>
        <v>36779.830399999999</v>
      </c>
      <c r="R79" s="87"/>
      <c r="S79">
        <f t="shared" si="25"/>
        <v>5.0688850691434971E-7</v>
      </c>
      <c r="T79">
        <v>1</v>
      </c>
      <c r="U79">
        <f t="shared" si="26"/>
        <v>5.0688850691434971E-7</v>
      </c>
      <c r="Z79" s="17" t="s">
        <v>61</v>
      </c>
    </row>
    <row r="80" spans="1:26">
      <c r="A80" s="17" t="s">
        <v>56</v>
      </c>
      <c r="B80" s="99"/>
      <c r="C80" s="18">
        <v>51968.5766</v>
      </c>
      <c r="D80" s="18">
        <v>1E-4</v>
      </c>
      <c r="E80" s="17">
        <f t="shared" si="15"/>
        <v>10064.988895402532</v>
      </c>
      <c r="F80">
        <f t="shared" si="16"/>
        <v>10065</v>
      </c>
      <c r="G80">
        <f t="shared" si="24"/>
        <v>-4.7086374033824541E-3</v>
      </c>
      <c r="J80">
        <f>G80</f>
        <v>-4.7086374033824541E-3</v>
      </c>
      <c r="O80">
        <f>+C$11+C$12*F80</f>
        <v>4.7757409308320231E-2</v>
      </c>
      <c r="P80" s="12">
        <f t="shared" si="17"/>
        <v>-4.6434937848495242E-3</v>
      </c>
      <c r="Q80" s="2">
        <f t="shared" si="18"/>
        <v>36950.0766</v>
      </c>
      <c r="R80" s="87"/>
      <c r="S80">
        <f t="shared" si="25"/>
        <v>4.2436910355638857E-9</v>
      </c>
      <c r="T80">
        <v>1</v>
      </c>
      <c r="U80">
        <f t="shared" si="26"/>
        <v>4.2436910355638857E-9</v>
      </c>
      <c r="Z80" s="17" t="s">
        <v>56</v>
      </c>
    </row>
    <row r="81" spans="1:26">
      <c r="A81" s="17" t="s">
        <v>56</v>
      </c>
      <c r="B81" s="99"/>
      <c r="C81" s="18">
        <v>51968.5772</v>
      </c>
      <c r="D81" s="18">
        <v>1E-4</v>
      </c>
      <c r="E81" s="17">
        <f t="shared" si="15"/>
        <v>10064.990310410294</v>
      </c>
      <c r="F81">
        <f t="shared" si="16"/>
        <v>10065</v>
      </c>
      <c r="G81">
        <f t="shared" si="24"/>
        <v>-4.1086374039878137E-3</v>
      </c>
      <c r="J81">
        <f>G81</f>
        <v>-4.1086374039878137E-3</v>
      </c>
      <c r="O81">
        <f>+C$11+C$12*F81</f>
        <v>4.7757409308320231E-2</v>
      </c>
      <c r="P81" s="12">
        <f t="shared" si="17"/>
        <v>-4.6434937848495242E-3</v>
      </c>
      <c r="Q81" s="2">
        <f t="shared" si="18"/>
        <v>36950.0772</v>
      </c>
      <c r="R81" s="87"/>
      <c r="S81">
        <f t="shared" si="25"/>
        <v>2.8607134814848709E-7</v>
      </c>
      <c r="T81">
        <v>1</v>
      </c>
      <c r="U81">
        <f t="shared" si="26"/>
        <v>2.8607134814848709E-7</v>
      </c>
      <c r="Z81" s="17" t="s">
        <v>56</v>
      </c>
    </row>
    <row r="82" spans="1:26">
      <c r="A82" s="17" t="s">
        <v>58</v>
      </c>
      <c r="B82" s="99" t="s">
        <v>59</v>
      </c>
      <c r="C82" s="18">
        <v>52031.334600000002</v>
      </c>
      <c r="D82" s="18">
        <v>2.0000000000000001E-4</v>
      </c>
      <c r="E82" s="17">
        <f t="shared" si="15"/>
        <v>10212.993990724273</v>
      </c>
      <c r="F82">
        <f t="shared" si="16"/>
        <v>10213</v>
      </c>
      <c r="G82">
        <f t="shared" si="24"/>
        <v>-2.548088799812831E-3</v>
      </c>
      <c r="K82">
        <f t="shared" ref="K82:K92" si="27">G82</f>
        <v>-2.548088799812831E-3</v>
      </c>
      <c r="O82">
        <f>+C$11+C$12*F82</f>
        <v>4.7213608933495244E-2</v>
      </c>
      <c r="P82" s="12">
        <f t="shared" si="17"/>
        <v>-4.411727450729111E-3</v>
      </c>
      <c r="Q82" s="2">
        <f t="shared" si="18"/>
        <v>37012.834600000002</v>
      </c>
      <c r="R82" s="87"/>
      <c r="S82">
        <f t="shared" si="25"/>
        <v>3.4731490211890523E-6</v>
      </c>
      <c r="T82">
        <v>1</v>
      </c>
      <c r="U82">
        <f t="shared" si="26"/>
        <v>3.4731490211890523E-6</v>
      </c>
      <c r="Z82" s="17" t="s">
        <v>58</v>
      </c>
    </row>
    <row r="83" spans="1:26">
      <c r="A83" s="17" t="s">
        <v>776</v>
      </c>
      <c r="B83" s="17" t="s">
        <v>59</v>
      </c>
      <c r="C83" s="18">
        <v>52041.504000000001</v>
      </c>
      <c r="D83" s="18" t="s">
        <v>159</v>
      </c>
      <c r="E83" s="17">
        <f t="shared" si="15"/>
        <v>10236.976957300083</v>
      </c>
      <c r="F83">
        <f t="shared" si="16"/>
        <v>10237</v>
      </c>
      <c r="G83">
        <f t="shared" si="24"/>
        <v>-9.7707025415729731E-3</v>
      </c>
      <c r="K83">
        <f t="shared" si="27"/>
        <v>-9.7707025415729731E-3</v>
      </c>
      <c r="P83" s="12">
        <f t="shared" si="17"/>
        <v>-4.3728086833344721E-3</v>
      </c>
      <c r="Q83" s="2">
        <f t="shared" si="18"/>
        <v>37023.004000000001</v>
      </c>
      <c r="R83" s="87"/>
      <c r="S83">
        <f t="shared" si="25"/>
        <v>2.9137258104808931E-5</v>
      </c>
    </row>
    <row r="84" spans="1:26">
      <c r="A84" s="17" t="s">
        <v>58</v>
      </c>
      <c r="B84" s="99" t="s">
        <v>59</v>
      </c>
      <c r="C84" s="18">
        <v>52139.460700000003</v>
      </c>
      <c r="D84" s="18">
        <v>1E-4</v>
      </c>
      <c r="E84" s="17">
        <f t="shared" si="15"/>
        <v>10467.992775536852</v>
      </c>
      <c r="F84">
        <f t="shared" si="16"/>
        <v>10468</v>
      </c>
      <c r="G84">
        <f t="shared" si="24"/>
        <v>-3.0633597925771028E-3</v>
      </c>
      <c r="K84">
        <f t="shared" si="27"/>
        <v>-3.0633597925771028E-3</v>
      </c>
      <c r="O84">
        <f t="shared" ref="O84:O94" si="28">+C$11+C$12*F84</f>
        <v>4.6276655584979218E-2</v>
      </c>
      <c r="P84" s="12">
        <f t="shared" si="17"/>
        <v>-3.9784289294606595E-3</v>
      </c>
      <c r="Q84" s="2">
        <f t="shared" si="18"/>
        <v>37120.960700000003</v>
      </c>
      <c r="R84" s="87"/>
      <c r="S84">
        <f t="shared" si="25"/>
        <v>8.373515252768174E-7</v>
      </c>
      <c r="T84">
        <v>1</v>
      </c>
      <c r="U84">
        <f t="shared" ref="U84:U94" si="29">T84*S84</f>
        <v>8.373515252768174E-7</v>
      </c>
      <c r="Z84" s="17" t="s">
        <v>58</v>
      </c>
    </row>
    <row r="85" spans="1:26">
      <c r="A85" s="17" t="s">
        <v>58</v>
      </c>
      <c r="B85" s="99" t="s">
        <v>60</v>
      </c>
      <c r="C85" s="18">
        <v>52189.282399999996</v>
      </c>
      <c r="D85" s="18">
        <v>2.0000000000000001E-4</v>
      </c>
      <c r="E85" s="17">
        <f t="shared" ref="E85:E116" si="30">+(C85-C$7)/C$8</f>
        <v>10585.489595983488</v>
      </c>
      <c r="F85">
        <f t="shared" ref="F85:F116" si="31">ROUND(2*E85,0)/2</f>
        <v>10585.5</v>
      </c>
      <c r="G85">
        <f t="shared" si="24"/>
        <v>-4.4115729033364914E-3</v>
      </c>
      <c r="K85">
        <f t="shared" si="27"/>
        <v>-4.4115729033364914E-3</v>
      </c>
      <c r="O85">
        <f t="shared" si="28"/>
        <v>4.5844922179290468E-2</v>
      </c>
      <c r="P85" s="12">
        <f t="shared" ref="P85:P116" si="32">+D$11+D$12*F85+D$13*F85^2+W$7*SIN(RADIANS(W$8*F85+W$9))</f>
        <v>-3.7635964551921012E-3</v>
      </c>
      <c r="Q85" s="2">
        <f t="shared" ref="Q85:Q116" si="33">+C85-15018.5</f>
        <v>37170.782399999996</v>
      </c>
      <c r="R85" s="87"/>
      <c r="S85">
        <f t="shared" si="25"/>
        <v>4.1987347734981971E-7</v>
      </c>
      <c r="T85">
        <v>1</v>
      </c>
      <c r="U85">
        <f t="shared" si="29"/>
        <v>4.1987347734981971E-7</v>
      </c>
      <c r="Z85" s="17" t="s">
        <v>58</v>
      </c>
    </row>
    <row r="86" spans="1:26">
      <c r="A86" s="17" t="s">
        <v>58</v>
      </c>
      <c r="B86" s="99" t="s">
        <v>60</v>
      </c>
      <c r="C86" s="18">
        <v>52203.275699999998</v>
      </c>
      <c r="D86" s="18">
        <v>1E-4</v>
      </c>
      <c r="E86" s="17">
        <f t="shared" si="30"/>
        <v>10618.490642867804</v>
      </c>
      <c r="F86">
        <f t="shared" si="31"/>
        <v>10618.5</v>
      </c>
      <c r="G86">
        <f t="shared" si="24"/>
        <v>-3.9676667947787791E-3</v>
      </c>
      <c r="K86">
        <f t="shared" si="27"/>
        <v>-3.9676667947787791E-3</v>
      </c>
      <c r="O86">
        <f t="shared" si="28"/>
        <v>4.5723669393011923E-2</v>
      </c>
      <c r="P86" s="12">
        <f t="shared" si="32"/>
        <v>-3.7014761853523728E-3</v>
      </c>
      <c r="Q86" s="2">
        <f t="shared" si="33"/>
        <v>37184.775699999998</v>
      </c>
      <c r="R86" s="87"/>
      <c r="S86">
        <f t="shared" si="25"/>
        <v>7.0857440546801634E-8</v>
      </c>
      <c r="T86">
        <v>1</v>
      </c>
      <c r="U86">
        <f t="shared" si="29"/>
        <v>7.0857440546801634E-8</v>
      </c>
      <c r="Z86" s="17" t="s">
        <v>58</v>
      </c>
    </row>
    <row r="87" spans="1:26">
      <c r="A87" s="17" t="s">
        <v>58</v>
      </c>
      <c r="B87" s="99" t="s">
        <v>59</v>
      </c>
      <c r="C87" s="18">
        <v>52252.251600000003</v>
      </c>
      <c r="D87" s="18">
        <v>8.0000000000000004E-4</v>
      </c>
      <c r="E87" s="17">
        <f t="shared" si="30"/>
        <v>10733.992774037832</v>
      </c>
      <c r="F87">
        <f t="shared" si="31"/>
        <v>10734</v>
      </c>
      <c r="G87">
        <f t="shared" si="24"/>
        <v>-3.0639954202342778E-3</v>
      </c>
      <c r="K87">
        <f t="shared" si="27"/>
        <v>-3.0639954202342778E-3</v>
      </c>
      <c r="O87">
        <f t="shared" si="28"/>
        <v>4.5299284641037017E-2</v>
      </c>
      <c r="P87" s="12">
        <f t="shared" si="32"/>
        <v>-3.4777522301562666E-3</v>
      </c>
      <c r="Q87" s="2">
        <f t="shared" si="33"/>
        <v>37233.751600000003</v>
      </c>
      <c r="R87" s="87"/>
      <c r="S87">
        <f t="shared" si="25"/>
        <v>1.7119469775682077E-7</v>
      </c>
      <c r="T87">
        <v>1</v>
      </c>
      <c r="U87">
        <f t="shared" si="29"/>
        <v>1.7119469775682077E-7</v>
      </c>
      <c r="Z87" s="17" t="s">
        <v>58</v>
      </c>
    </row>
    <row r="88" spans="1:26">
      <c r="A88" s="23" t="s">
        <v>67</v>
      </c>
      <c r="B88" s="100" t="s">
        <v>59</v>
      </c>
      <c r="C88" s="22">
        <v>52277.693800000001</v>
      </c>
      <c r="D88" s="22">
        <v>6.9999999999999999E-4</v>
      </c>
      <c r="E88" s="17">
        <f t="shared" si="30"/>
        <v>10793.994291552641</v>
      </c>
      <c r="F88">
        <f t="shared" si="31"/>
        <v>10794</v>
      </c>
      <c r="G88">
        <f t="shared" si="24"/>
        <v>-2.4205297740991227E-3</v>
      </c>
      <c r="K88">
        <f t="shared" si="27"/>
        <v>-2.4205297740991227E-3</v>
      </c>
      <c r="O88">
        <f t="shared" si="28"/>
        <v>4.5078825029621482E-2</v>
      </c>
      <c r="P88" s="12">
        <f t="shared" si="32"/>
        <v>-3.3575948529894744E-3</v>
      </c>
      <c r="Q88" s="2">
        <f t="shared" si="33"/>
        <v>37259.193800000001</v>
      </c>
      <c r="R88" s="87"/>
      <c r="S88">
        <f t="shared" si="25"/>
        <v>8.7809096207578101E-7</v>
      </c>
      <c r="T88">
        <v>1</v>
      </c>
      <c r="U88">
        <f t="shared" si="29"/>
        <v>8.7809096207578101E-7</v>
      </c>
      <c r="Z88" s="23" t="s">
        <v>67</v>
      </c>
    </row>
    <row r="89" spans="1:26">
      <c r="A89" s="17" t="s">
        <v>58</v>
      </c>
      <c r="B89" s="99" t="s">
        <v>60</v>
      </c>
      <c r="C89" s="18">
        <v>52321.579899999997</v>
      </c>
      <c r="D89" s="18">
        <v>1E-4</v>
      </c>
      <c r="E89" s="17">
        <f t="shared" si="30"/>
        <v>10897.492911868754</v>
      </c>
      <c r="F89">
        <f t="shared" si="31"/>
        <v>10897.5</v>
      </c>
      <c r="G89">
        <f t="shared" si="24"/>
        <v>-3.0055515308049507E-3</v>
      </c>
      <c r="K89">
        <f t="shared" si="27"/>
        <v>-3.0055515308049507E-3</v>
      </c>
      <c r="O89">
        <f t="shared" si="28"/>
        <v>4.4698532199929683E-2</v>
      </c>
      <c r="P89" s="12">
        <f t="shared" si="32"/>
        <v>-3.1438516031564697E-3</v>
      </c>
      <c r="Q89" s="2">
        <f t="shared" si="33"/>
        <v>37303.079899999997</v>
      </c>
      <c r="R89" s="87"/>
      <c r="S89">
        <f t="shared" si="25"/>
        <v>1.9126910012435371E-8</v>
      </c>
      <c r="T89">
        <v>1</v>
      </c>
      <c r="U89">
        <f t="shared" si="29"/>
        <v>1.9126910012435371E-8</v>
      </c>
      <c r="Z89" s="17" t="s">
        <v>58</v>
      </c>
    </row>
    <row r="90" spans="1:26">
      <c r="A90" s="17" t="s">
        <v>58</v>
      </c>
      <c r="B90" s="99" t="s">
        <v>59</v>
      </c>
      <c r="C90" s="18">
        <v>52348.504300000001</v>
      </c>
      <c r="D90" s="18">
        <v>2.0000000000000001E-4</v>
      </c>
      <c r="E90" s="17">
        <f t="shared" si="30"/>
        <v>10960.989970227547</v>
      </c>
      <c r="F90">
        <f t="shared" si="31"/>
        <v>10961</v>
      </c>
      <c r="G90">
        <f t="shared" si="24"/>
        <v>-4.2528837147983722E-3</v>
      </c>
      <c r="K90">
        <f t="shared" si="27"/>
        <v>-4.2528837147983722E-3</v>
      </c>
      <c r="O90">
        <f t="shared" si="28"/>
        <v>4.4465212444514908E-2</v>
      </c>
      <c r="P90" s="12">
        <f t="shared" si="32"/>
        <v>-3.0085855273313902E-3</v>
      </c>
      <c r="Q90" s="2">
        <f t="shared" si="33"/>
        <v>37330.004300000001</v>
      </c>
      <c r="R90" s="87"/>
      <c r="S90">
        <f t="shared" si="25"/>
        <v>1.5482779793336168E-6</v>
      </c>
      <c r="T90">
        <v>1</v>
      </c>
      <c r="U90">
        <f t="shared" si="29"/>
        <v>1.5482779793336168E-6</v>
      </c>
      <c r="Z90" s="17" t="s">
        <v>58</v>
      </c>
    </row>
    <row r="91" spans="1:26">
      <c r="A91" s="17" t="s">
        <v>58</v>
      </c>
      <c r="B91" s="99" t="s">
        <v>59</v>
      </c>
      <c r="C91" s="18">
        <v>52352.320299999999</v>
      </c>
      <c r="D91" s="18">
        <v>1E-4</v>
      </c>
      <c r="E91" s="17">
        <f t="shared" si="30"/>
        <v>10969.989419600497</v>
      </c>
      <c r="F91">
        <f t="shared" si="31"/>
        <v>10970</v>
      </c>
      <c r="G91">
        <f t="shared" si="24"/>
        <v>-4.4863638686365448E-3</v>
      </c>
      <c r="K91">
        <f t="shared" si="27"/>
        <v>-4.4863638686365448E-3</v>
      </c>
      <c r="O91">
        <f t="shared" si="28"/>
        <v>4.4432143502802578E-2</v>
      </c>
      <c r="P91" s="12">
        <f t="shared" si="32"/>
        <v>-2.9891564216053814E-3</v>
      </c>
      <c r="Q91" s="2">
        <f t="shared" si="33"/>
        <v>37333.820299999999</v>
      </c>
      <c r="R91" s="87"/>
      <c r="S91">
        <f t="shared" si="25"/>
        <v>2.2416301394455737E-6</v>
      </c>
      <c r="T91">
        <v>1</v>
      </c>
      <c r="U91">
        <f t="shared" si="29"/>
        <v>2.2416301394455737E-6</v>
      </c>
      <c r="Z91" s="17" t="s">
        <v>58</v>
      </c>
    </row>
    <row r="92" spans="1:26">
      <c r="A92" s="17" t="s">
        <v>58</v>
      </c>
      <c r="B92" s="99" t="s">
        <v>60</v>
      </c>
      <c r="C92" s="18">
        <v>52352.536</v>
      </c>
      <c r="D92" s="18">
        <v>2.9999999999999997E-4</v>
      </c>
      <c r="E92" s="17">
        <f t="shared" si="30"/>
        <v>10970.498114891312</v>
      </c>
      <c r="F92">
        <f t="shared" si="31"/>
        <v>10970.5</v>
      </c>
      <c r="G92">
        <f t="shared" si="24"/>
        <v>-7.9933498636819422E-4</v>
      </c>
      <c r="K92">
        <f t="shared" si="27"/>
        <v>-7.9933498636819422E-4</v>
      </c>
      <c r="O92">
        <f t="shared" si="28"/>
        <v>4.4430306339374115E-2</v>
      </c>
      <c r="P92" s="12">
        <f t="shared" si="32"/>
        <v>-2.9880751415846387E-3</v>
      </c>
      <c r="Q92" s="2">
        <f t="shared" si="33"/>
        <v>37334.036</v>
      </c>
      <c r="R92" s="87"/>
      <c r="S92">
        <f t="shared" si="25"/>
        <v>4.790583467056906E-6</v>
      </c>
      <c r="T92">
        <v>1</v>
      </c>
      <c r="U92">
        <f t="shared" si="29"/>
        <v>4.790583467056906E-6</v>
      </c>
      <c r="Z92" s="17" t="s">
        <v>58</v>
      </c>
    </row>
    <row r="93" spans="1:26">
      <c r="A93" s="18" t="s">
        <v>65</v>
      </c>
      <c r="B93" s="99" t="s">
        <v>60</v>
      </c>
      <c r="C93" s="18">
        <v>52369.4948</v>
      </c>
      <c r="D93" s="18">
        <v>2.9999999999999997E-4</v>
      </c>
      <c r="E93" s="17">
        <f t="shared" si="30"/>
        <v>11010.492837644464</v>
      </c>
      <c r="F93">
        <f t="shared" si="31"/>
        <v>11010.5</v>
      </c>
      <c r="G93">
        <f t="shared" si="24"/>
        <v>-3.0370245513040572E-3</v>
      </c>
      <c r="J93">
        <f>G93</f>
        <v>-3.0370245513040572E-3</v>
      </c>
      <c r="O93">
        <f t="shared" si="28"/>
        <v>4.4283333265097098E-2</v>
      </c>
      <c r="P93" s="12">
        <f t="shared" si="32"/>
        <v>-2.9009273510511098E-3</v>
      </c>
      <c r="Q93" s="2">
        <f t="shared" si="33"/>
        <v>37350.9948</v>
      </c>
      <c r="R93" s="87"/>
      <c r="S93">
        <f t="shared" si="25"/>
        <v>1.8522447916690871E-8</v>
      </c>
      <c r="T93">
        <v>1</v>
      </c>
      <c r="U93">
        <f t="shared" si="29"/>
        <v>1.8522447916690871E-8</v>
      </c>
      <c r="Z93" s="18" t="s">
        <v>65</v>
      </c>
    </row>
    <row r="94" spans="1:26">
      <c r="A94" s="17" t="s">
        <v>58</v>
      </c>
      <c r="B94" s="99" t="s">
        <v>59</v>
      </c>
      <c r="C94" s="18">
        <v>52401.507299999997</v>
      </c>
      <c r="D94" s="18">
        <v>2.9999999999999997E-4</v>
      </c>
      <c r="E94" s="17">
        <f t="shared" si="30"/>
        <v>11085.989397668473</v>
      </c>
      <c r="F94">
        <f t="shared" si="31"/>
        <v>11086</v>
      </c>
      <c r="G94">
        <f t="shared" si="24"/>
        <v>-4.4956636120332405E-3</v>
      </c>
      <c r="K94">
        <f>G94</f>
        <v>-4.4956636120332405E-3</v>
      </c>
      <c r="O94">
        <f t="shared" si="28"/>
        <v>4.4005921587399216E-2</v>
      </c>
      <c r="P94" s="12">
        <f t="shared" si="32"/>
        <v>-2.732931456130122E-3</v>
      </c>
      <c r="Q94" s="2">
        <f t="shared" si="33"/>
        <v>37383.007299999997</v>
      </c>
      <c r="R94" s="87"/>
      <c r="S94">
        <f t="shared" si="25"/>
        <v>3.1072246534548559E-6</v>
      </c>
      <c r="T94">
        <v>1</v>
      </c>
      <c r="U94">
        <f t="shared" si="29"/>
        <v>3.1072246534548559E-6</v>
      </c>
      <c r="Z94" s="17" t="s">
        <v>58</v>
      </c>
    </row>
    <row r="95" spans="1:26">
      <c r="A95" s="17" t="s">
        <v>777</v>
      </c>
      <c r="B95" s="17" t="s">
        <v>59</v>
      </c>
      <c r="C95" s="18">
        <v>52415.501400000001</v>
      </c>
      <c r="D95" s="18" t="s">
        <v>159</v>
      </c>
      <c r="E95" s="17">
        <f t="shared" si="30"/>
        <v>11118.992331229811</v>
      </c>
      <c r="F95">
        <f t="shared" si="31"/>
        <v>11119</v>
      </c>
      <c r="G95">
        <f t="shared" si="24"/>
        <v>-3.2517575091333129E-3</v>
      </c>
      <c r="K95">
        <f>G95</f>
        <v>-3.2517575091333129E-3</v>
      </c>
      <c r="P95" s="12">
        <f t="shared" si="32"/>
        <v>-2.6580479585434904E-3</v>
      </c>
      <c r="Q95" s="2">
        <f t="shared" si="33"/>
        <v>37397.001400000001</v>
      </c>
      <c r="R95" s="87"/>
      <c r="S95">
        <f t="shared" si="25"/>
        <v>3.5249103046156893E-7</v>
      </c>
    </row>
    <row r="96" spans="1:26">
      <c r="A96" s="18" t="s">
        <v>68</v>
      </c>
      <c r="B96" s="99" t="s">
        <v>60</v>
      </c>
      <c r="C96" s="18">
        <v>52509.421000000002</v>
      </c>
      <c r="D96" s="18">
        <v>5.9999999999999995E-4</v>
      </c>
      <c r="E96" s="17">
        <f t="shared" si="30"/>
        <v>11340.487269732941</v>
      </c>
      <c r="F96">
        <f t="shared" si="31"/>
        <v>11340.5</v>
      </c>
      <c r="G96">
        <f t="shared" si="24"/>
        <v>-5.3979634831193835E-3</v>
      </c>
      <c r="J96">
        <f>G96</f>
        <v>-5.3979634831193835E-3</v>
      </c>
      <c r="O96">
        <f t="shared" ref="O96:O127" si="34">+C$11+C$12*F96</f>
        <v>4.3070805402311653E-2</v>
      </c>
      <c r="P96" s="12">
        <f t="shared" si="32"/>
        <v>-2.1319644721713802E-3</v>
      </c>
      <c r="Q96" s="2">
        <f t="shared" si="33"/>
        <v>37490.921000000002</v>
      </c>
      <c r="R96" s="87"/>
      <c r="S96">
        <f t="shared" si="25"/>
        <v>1.0666749539513336E-5</v>
      </c>
      <c r="T96">
        <v>1</v>
      </c>
      <c r="U96">
        <f t="shared" ref="U96:U127" si="35">T96*S96</f>
        <v>1.0666749539513336E-5</v>
      </c>
      <c r="Z96" s="18" t="s">
        <v>68</v>
      </c>
    </row>
    <row r="97" spans="1:26">
      <c r="A97" s="18" t="s">
        <v>68</v>
      </c>
      <c r="B97" s="99" t="s">
        <v>59</v>
      </c>
      <c r="C97" s="18">
        <v>52510.485399999998</v>
      </c>
      <c r="D97" s="18">
        <v>8.9999999999999998E-4</v>
      </c>
      <c r="E97" s="17">
        <f t="shared" si="30"/>
        <v>11342.99749350457</v>
      </c>
      <c r="F97">
        <f t="shared" si="31"/>
        <v>11343</v>
      </c>
      <c r="G97">
        <f t="shared" si="24"/>
        <v>-1.0628190866555087E-3</v>
      </c>
      <c r="J97">
        <f>G97</f>
        <v>-1.0628190866555087E-3</v>
      </c>
      <c r="O97">
        <f t="shared" si="34"/>
        <v>4.3061619585169339E-2</v>
      </c>
      <c r="P97" s="12">
        <f t="shared" si="32"/>
        <v>-2.1257894945161107E-3</v>
      </c>
      <c r="Q97" s="2">
        <f t="shared" si="33"/>
        <v>37491.985399999998</v>
      </c>
      <c r="R97" s="87"/>
      <c r="S97">
        <f t="shared" si="25"/>
        <v>1.1299060879873346E-6</v>
      </c>
      <c r="T97">
        <v>1</v>
      </c>
      <c r="U97">
        <f t="shared" si="35"/>
        <v>1.1299060879873346E-6</v>
      </c>
      <c r="Z97" s="18" t="s">
        <v>68</v>
      </c>
    </row>
    <row r="98" spans="1:26">
      <c r="A98" s="18" t="s">
        <v>68</v>
      </c>
      <c r="B98" s="99" t="s">
        <v>59</v>
      </c>
      <c r="C98" s="18">
        <v>52511.334900000002</v>
      </c>
      <c r="D98" s="18">
        <v>5.0000000000000001E-4</v>
      </c>
      <c r="E98" s="17">
        <f t="shared" si="30"/>
        <v>11345.00090866242</v>
      </c>
      <c r="F98">
        <f t="shared" si="31"/>
        <v>11345</v>
      </c>
      <c r="G98">
        <f t="shared" si="24"/>
        <v>3.8529643643414602E-4</v>
      </c>
      <c r="J98">
        <f>G98</f>
        <v>3.8529643643414602E-4</v>
      </c>
      <c r="O98">
        <f t="shared" si="34"/>
        <v>4.3054270931455488E-2</v>
      </c>
      <c r="P98" s="12">
        <f t="shared" si="32"/>
        <v>-2.1208456403959009E-3</v>
      </c>
      <c r="Q98" s="2">
        <f t="shared" si="33"/>
        <v>37492.834900000002</v>
      </c>
      <c r="R98" s="87"/>
      <c r="S98">
        <f t="shared" si="25"/>
        <v>6.2807481092580213E-6</v>
      </c>
      <c r="T98">
        <v>1</v>
      </c>
      <c r="U98">
        <f t="shared" si="35"/>
        <v>6.2807481092580213E-6</v>
      </c>
      <c r="Z98" s="18" t="s">
        <v>68</v>
      </c>
    </row>
    <row r="99" spans="1:26">
      <c r="A99" s="18" t="s">
        <v>68</v>
      </c>
      <c r="B99" s="99" t="s">
        <v>60</v>
      </c>
      <c r="C99" s="18">
        <v>52511.543899999997</v>
      </c>
      <c r="D99" s="18">
        <v>5.9999999999999995E-4</v>
      </c>
      <c r="E99" s="17">
        <f t="shared" si="30"/>
        <v>11345.493803033203</v>
      </c>
      <c r="F99">
        <f t="shared" si="31"/>
        <v>11345.5</v>
      </c>
      <c r="G99">
        <f t="shared" si="24"/>
        <v>-2.6276746866642497E-3</v>
      </c>
      <c r="J99">
        <f>G99</f>
        <v>-2.6276746866642497E-3</v>
      </c>
      <c r="O99">
        <f t="shared" si="34"/>
        <v>4.3052433768027025E-2</v>
      </c>
      <c r="P99" s="12">
        <f t="shared" si="32"/>
        <v>-2.1196091389081495E-3</v>
      </c>
      <c r="Q99" s="2">
        <f t="shared" si="33"/>
        <v>37493.043899999997</v>
      </c>
      <c r="R99" s="87"/>
      <c r="S99">
        <f t="shared" si="25"/>
        <v>2.5813060081670621E-7</v>
      </c>
      <c r="T99">
        <v>1</v>
      </c>
      <c r="U99">
        <f t="shared" si="35"/>
        <v>2.5813060081670621E-7</v>
      </c>
      <c r="Z99" s="18" t="s">
        <v>68</v>
      </c>
    </row>
    <row r="100" spans="1:26">
      <c r="A100" s="17" t="s">
        <v>58</v>
      </c>
      <c r="B100" s="99" t="s">
        <v>59</v>
      </c>
      <c r="C100" s="18">
        <v>52550.342299999997</v>
      </c>
      <c r="D100" s="18">
        <v>2.0000000000000001E-4</v>
      </c>
      <c r="E100" s="17">
        <f t="shared" si="30"/>
        <v>11436.993865022603</v>
      </c>
      <c r="F100">
        <f t="shared" si="31"/>
        <v>11437</v>
      </c>
      <c r="G100">
        <f t="shared" si="24"/>
        <v>-2.6013895694632083E-3</v>
      </c>
      <c r="K100">
        <f t="shared" ref="K100:K122" si="36">G100</f>
        <v>-2.6013895694632083E-3</v>
      </c>
      <c r="O100">
        <f t="shared" si="34"/>
        <v>4.2716232860618333E-2</v>
      </c>
      <c r="P100" s="12">
        <f t="shared" si="32"/>
        <v>-1.8896837739456388E-3</v>
      </c>
      <c r="Q100" s="2">
        <f t="shared" si="33"/>
        <v>37531.842299999997</v>
      </c>
      <c r="R100" s="87"/>
      <c r="S100">
        <f t="shared" si="25"/>
        <v>5.0652513937329649E-7</v>
      </c>
      <c r="T100">
        <v>1</v>
      </c>
      <c r="U100">
        <f t="shared" si="35"/>
        <v>5.0652513937329649E-7</v>
      </c>
      <c r="Z100" s="17" t="s">
        <v>58</v>
      </c>
    </row>
    <row r="101" spans="1:26">
      <c r="A101" s="101" t="s">
        <v>74</v>
      </c>
      <c r="B101" s="99" t="s">
        <v>60</v>
      </c>
      <c r="C101" s="18">
        <v>52568.365899999997</v>
      </c>
      <c r="D101" s="18">
        <v>1E-3</v>
      </c>
      <c r="E101" s="17">
        <f t="shared" si="30"/>
        <v>11479.499754885903</v>
      </c>
      <c r="F101">
        <f t="shared" si="31"/>
        <v>11479.5</v>
      </c>
      <c r="G101">
        <f t="shared" si="24"/>
        <v>-1.0393473348813131E-4</v>
      </c>
      <c r="K101">
        <f t="shared" si="36"/>
        <v>-1.0393473348813131E-4</v>
      </c>
      <c r="O101">
        <f t="shared" si="34"/>
        <v>4.2560073969199003E-2</v>
      </c>
      <c r="P101" s="12">
        <f t="shared" si="32"/>
        <v>-1.7803995709979742E-3</v>
      </c>
      <c r="Q101" s="2">
        <f t="shared" si="33"/>
        <v>37549.865899999997</v>
      </c>
      <c r="R101" s="87"/>
      <c r="S101">
        <f t="shared" si="25"/>
        <v>2.8105343514069038E-6</v>
      </c>
      <c r="T101">
        <v>0.6</v>
      </c>
      <c r="U101">
        <f t="shared" si="35"/>
        <v>1.6863206108441423E-6</v>
      </c>
      <c r="Z101" s="35" t="s">
        <v>74</v>
      </c>
    </row>
    <row r="102" spans="1:26">
      <c r="A102" s="101" t="s">
        <v>74</v>
      </c>
      <c r="B102" s="99" t="s">
        <v>59</v>
      </c>
      <c r="C102" s="18">
        <v>52717.412199999999</v>
      </c>
      <c r="D102" s="18">
        <v>1.6000000000000001E-3</v>
      </c>
      <c r="E102" s="17">
        <f t="shared" si="30"/>
        <v>11831.002540807258</v>
      </c>
      <c r="F102">
        <f t="shared" si="31"/>
        <v>11831</v>
      </c>
      <c r="G102">
        <f t="shared" si="24"/>
        <v>1.0773681933642365E-3</v>
      </c>
      <c r="K102">
        <f t="shared" si="36"/>
        <v>1.0773681933642365E-3</v>
      </c>
      <c r="O102">
        <f t="shared" si="34"/>
        <v>4.1268548078989657E-2</v>
      </c>
      <c r="P102" s="12">
        <f t="shared" si="32"/>
        <v>-8.1415885796519471E-4</v>
      </c>
      <c r="Q102" s="2">
        <f t="shared" si="33"/>
        <v>37698.912199999999</v>
      </c>
      <c r="R102" s="87"/>
      <c r="S102">
        <f t="shared" si="25"/>
        <v>3.5778745859110128E-6</v>
      </c>
      <c r="T102">
        <v>0.6</v>
      </c>
      <c r="U102">
        <f t="shared" si="35"/>
        <v>2.1467247515466075E-6</v>
      </c>
      <c r="Z102" s="35" t="s">
        <v>74</v>
      </c>
    </row>
    <row r="103" spans="1:26">
      <c r="A103" s="101" t="s">
        <v>74</v>
      </c>
      <c r="B103" s="99" t="s">
        <v>60</v>
      </c>
      <c r="C103" s="18">
        <v>52717.618000000002</v>
      </c>
      <c r="D103" s="18">
        <v>8.9999999999999993E-3</v>
      </c>
      <c r="E103" s="17">
        <f t="shared" si="30"/>
        <v>11831.48788846999</v>
      </c>
      <c r="F103">
        <f t="shared" si="31"/>
        <v>11831.5</v>
      </c>
      <c r="G103">
        <f t="shared" si="24"/>
        <v>-5.1356029216549359E-3</v>
      </c>
      <c r="K103">
        <f t="shared" si="36"/>
        <v>-5.1356029216549359E-3</v>
      </c>
      <c r="O103">
        <f t="shared" si="34"/>
        <v>4.1266710915561194E-2</v>
      </c>
      <c r="P103" s="12">
        <f t="shared" si="32"/>
        <v>-8.1270320404877713E-4</v>
      </c>
      <c r="Q103" s="2">
        <f t="shared" si="33"/>
        <v>37699.118000000002</v>
      </c>
      <c r="R103" s="87"/>
      <c r="S103">
        <f t="shared" si="25"/>
        <v>1.8687461968479403E-5</v>
      </c>
      <c r="T103">
        <v>0.2</v>
      </c>
      <c r="U103">
        <f t="shared" si="35"/>
        <v>3.7374923936958808E-6</v>
      </c>
      <c r="Z103" s="35" t="s">
        <v>74</v>
      </c>
    </row>
    <row r="104" spans="1:26">
      <c r="A104" s="18" t="s">
        <v>65</v>
      </c>
      <c r="B104" s="99" t="s">
        <v>60</v>
      </c>
      <c r="C104" s="18">
        <v>52718.470200000003</v>
      </c>
      <c r="D104" s="18">
        <v>4.0000000000000002E-4</v>
      </c>
      <c r="E104" s="17">
        <f t="shared" si="30"/>
        <v>11833.497671162768</v>
      </c>
      <c r="F104">
        <f t="shared" si="31"/>
        <v>11833.5</v>
      </c>
      <c r="G104">
        <f t="shared" si="24"/>
        <v>-9.8748740128939971E-4</v>
      </c>
      <c r="K104">
        <f t="shared" si="36"/>
        <v>-9.8748740128939971E-4</v>
      </c>
      <c r="O104">
        <f t="shared" si="34"/>
        <v>4.1259362261847343E-2</v>
      </c>
      <c r="P104" s="12">
        <f t="shared" si="32"/>
        <v>-8.068782339379142E-4</v>
      </c>
      <c r="Q104" s="2">
        <f t="shared" si="33"/>
        <v>37699.970200000003</v>
      </c>
      <c r="R104" s="87"/>
      <c r="S104">
        <f t="shared" si="25"/>
        <v>3.2619671331396897E-8</v>
      </c>
      <c r="T104">
        <v>1</v>
      </c>
      <c r="U104">
        <f t="shared" si="35"/>
        <v>3.2619671331396897E-8</v>
      </c>
      <c r="Z104" s="18" t="s">
        <v>65</v>
      </c>
    </row>
    <row r="105" spans="1:26">
      <c r="A105" s="24" t="s">
        <v>69</v>
      </c>
      <c r="B105" s="99" t="s">
        <v>60</v>
      </c>
      <c r="C105" s="18">
        <v>52835.506699999998</v>
      </c>
      <c r="D105" s="18">
        <v>3.5999999999999999E-3</v>
      </c>
      <c r="E105" s="17">
        <f t="shared" si="30"/>
        <v>12109.510264595026</v>
      </c>
      <c r="F105">
        <f t="shared" si="31"/>
        <v>12109.5</v>
      </c>
      <c r="G105">
        <f t="shared" si="24"/>
        <v>4.3524545762920752E-3</v>
      </c>
      <c r="K105">
        <f t="shared" si="36"/>
        <v>4.3524545762920752E-3</v>
      </c>
      <c r="O105">
        <f t="shared" si="34"/>
        <v>4.0245248049335887E-2</v>
      </c>
      <c r="P105" s="12">
        <f t="shared" si="32"/>
        <v>3.3652872500824094E-5</v>
      </c>
      <c r="Q105" s="2">
        <f t="shared" si="33"/>
        <v>37817.006699999998</v>
      </c>
      <c r="R105" s="87"/>
      <c r="S105">
        <f t="shared" si="25"/>
        <v>1.8652048156670217E-5</v>
      </c>
      <c r="T105">
        <v>0.4</v>
      </c>
      <c r="U105">
        <f t="shared" si="35"/>
        <v>7.4608192626680875E-6</v>
      </c>
      <c r="Z105" s="24" t="s">
        <v>69</v>
      </c>
    </row>
    <row r="106" spans="1:26">
      <c r="A106" s="24" t="s">
        <v>70</v>
      </c>
      <c r="B106" s="102" t="s">
        <v>59</v>
      </c>
      <c r="C106" s="103">
        <v>52908.437400000003</v>
      </c>
      <c r="D106" s="103">
        <v>1E-4</v>
      </c>
      <c r="E106" s="17">
        <f t="shared" si="30"/>
        <v>12281.506109035283</v>
      </c>
      <c r="F106">
        <f t="shared" si="31"/>
        <v>12281.5</v>
      </c>
      <c r="G106">
        <f t="shared" si="24"/>
        <v>2.5903894420480356E-3</v>
      </c>
      <c r="K106">
        <f t="shared" si="36"/>
        <v>2.5903894420480356E-3</v>
      </c>
      <c r="O106">
        <f t="shared" si="34"/>
        <v>3.9613263829944685E-2</v>
      </c>
      <c r="P106" s="12">
        <f t="shared" si="32"/>
        <v>5.9517921222990502E-4</v>
      </c>
      <c r="Q106" s="2">
        <f t="shared" si="33"/>
        <v>37889.937400000003</v>
      </c>
      <c r="R106" s="87"/>
      <c r="S106">
        <f t="shared" si="25"/>
        <v>3.9808638611709172E-6</v>
      </c>
      <c r="T106">
        <v>1</v>
      </c>
      <c r="U106">
        <f t="shared" si="35"/>
        <v>3.9808638611709172E-6</v>
      </c>
      <c r="Z106" s="24" t="s">
        <v>70</v>
      </c>
    </row>
    <row r="107" spans="1:26">
      <c r="A107" s="24" t="s">
        <v>70</v>
      </c>
      <c r="B107" s="102" t="s">
        <v>59</v>
      </c>
      <c r="C107" s="103">
        <v>52909.496800000001</v>
      </c>
      <c r="D107" s="103">
        <v>2.0000000000000001E-4</v>
      </c>
      <c r="E107" s="17">
        <f t="shared" si="30"/>
        <v>12284.004541075557</v>
      </c>
      <c r="F107">
        <f t="shared" si="31"/>
        <v>12284</v>
      </c>
      <c r="G107">
        <f t="shared" si="24"/>
        <v>1.925533841131255E-3</v>
      </c>
      <c r="K107">
        <f t="shared" si="36"/>
        <v>1.925533841131255E-3</v>
      </c>
      <c r="O107">
        <f t="shared" si="34"/>
        <v>3.9604078012802371E-2</v>
      </c>
      <c r="P107" s="12">
        <f t="shared" si="32"/>
        <v>6.0355927495774498E-4</v>
      </c>
      <c r="Q107" s="2">
        <f t="shared" si="33"/>
        <v>37890.996800000001</v>
      </c>
      <c r="R107" s="87"/>
      <c r="S107">
        <f t="shared" si="25"/>
        <v>1.74761675360964E-6</v>
      </c>
      <c r="T107">
        <v>1</v>
      </c>
      <c r="U107">
        <f t="shared" si="35"/>
        <v>1.74761675360964E-6</v>
      </c>
      <c r="Z107" s="24" t="s">
        <v>70</v>
      </c>
    </row>
    <row r="108" spans="1:26">
      <c r="A108" s="24" t="s">
        <v>70</v>
      </c>
      <c r="B108" s="102" t="s">
        <v>60</v>
      </c>
      <c r="C108" s="103">
        <v>53082.501300000004</v>
      </c>
      <c r="D108" s="103">
        <v>1E-4</v>
      </c>
      <c r="E108" s="17">
        <f t="shared" si="30"/>
        <v>12692.009058644471</v>
      </c>
      <c r="F108">
        <f t="shared" si="31"/>
        <v>12692</v>
      </c>
      <c r="G108">
        <f t="shared" si="24"/>
        <v>3.8411002606153488E-3</v>
      </c>
      <c r="K108">
        <f t="shared" si="36"/>
        <v>3.8411002606153488E-3</v>
      </c>
      <c r="O108">
        <f t="shared" si="34"/>
        <v>3.8104952655176737E-2</v>
      </c>
      <c r="P108" s="12">
        <f t="shared" si="32"/>
        <v>2.0572442073271942E-3</v>
      </c>
      <c r="Q108" s="2">
        <f t="shared" si="33"/>
        <v>38064.001300000004</v>
      </c>
      <c r="R108" s="87"/>
      <c r="S108">
        <f t="shared" si="25"/>
        <v>3.1821424188527914E-6</v>
      </c>
      <c r="T108">
        <v>1</v>
      </c>
      <c r="U108">
        <f t="shared" si="35"/>
        <v>3.1821424188527914E-6</v>
      </c>
      <c r="Z108" s="24" t="s">
        <v>70</v>
      </c>
    </row>
    <row r="109" spans="1:26">
      <c r="A109" s="24" t="s">
        <v>70</v>
      </c>
      <c r="B109" s="102" t="s">
        <v>60</v>
      </c>
      <c r="C109" s="103">
        <v>53084.409200000002</v>
      </c>
      <c r="D109" s="103">
        <v>1E-4</v>
      </c>
      <c r="E109" s="17">
        <f t="shared" si="30"/>
        <v>12696.508547496316</v>
      </c>
      <c r="F109">
        <f t="shared" si="31"/>
        <v>12696.5</v>
      </c>
      <c r="G109">
        <f t="shared" ref="G109:G140" si="37">+C109-(C$7+F109*C$8)</f>
        <v>3.6243601789465174E-3</v>
      </c>
      <c r="K109">
        <f t="shared" si="36"/>
        <v>3.6243601789465174E-3</v>
      </c>
      <c r="O109">
        <f t="shared" si="34"/>
        <v>3.8088418184320572E-2</v>
      </c>
      <c r="P109" s="12">
        <f t="shared" si="32"/>
        <v>2.07424804008736E-3</v>
      </c>
      <c r="Q109" s="2">
        <f t="shared" si="33"/>
        <v>38065.909200000002</v>
      </c>
      <c r="R109" s="87"/>
      <c r="S109">
        <f t="shared" ref="S109:S140" si="38">+(P109-G109)^2</f>
        <v>2.4028476430385119E-6</v>
      </c>
      <c r="T109">
        <v>1</v>
      </c>
      <c r="U109">
        <f t="shared" si="35"/>
        <v>2.4028476430385119E-6</v>
      </c>
      <c r="Z109" s="24" t="s">
        <v>70</v>
      </c>
    </row>
    <row r="110" spans="1:26">
      <c r="A110" s="24" t="s">
        <v>70</v>
      </c>
      <c r="B110" s="102" t="s">
        <v>60</v>
      </c>
      <c r="C110" s="103">
        <v>53098.404900000001</v>
      </c>
      <c r="D110" s="103">
        <v>2.0000000000000001E-4</v>
      </c>
      <c r="E110" s="17">
        <f t="shared" si="30"/>
        <v>12729.515254411679</v>
      </c>
      <c r="F110">
        <f t="shared" si="31"/>
        <v>12729.5</v>
      </c>
      <c r="G110">
        <f t="shared" si="37"/>
        <v>6.468266285082791E-3</v>
      </c>
      <c r="K110">
        <f t="shared" si="36"/>
        <v>6.468266285082791E-3</v>
      </c>
      <c r="O110">
        <f t="shared" si="34"/>
        <v>3.7967165398042027E-2</v>
      </c>
      <c r="P110" s="12">
        <f t="shared" si="32"/>
        <v>2.1996013144693462E-3</v>
      </c>
      <c r="Q110" s="2">
        <f t="shared" si="33"/>
        <v>38079.904900000001</v>
      </c>
      <c r="R110" s="87"/>
      <c r="S110">
        <f t="shared" si="38"/>
        <v>1.822150063134228E-5</v>
      </c>
      <c r="T110">
        <v>1</v>
      </c>
      <c r="U110">
        <f t="shared" si="35"/>
        <v>1.822150063134228E-5</v>
      </c>
      <c r="Z110" s="24" t="s">
        <v>70</v>
      </c>
    </row>
    <row r="111" spans="1:26">
      <c r="A111" s="24" t="s">
        <v>70</v>
      </c>
      <c r="B111" s="102" t="s">
        <v>60</v>
      </c>
      <c r="C111" s="103">
        <v>53285.399100000002</v>
      </c>
      <c r="D111" s="103">
        <v>5.0000000000000001E-4</v>
      </c>
      <c r="E111" s="17">
        <f t="shared" si="30"/>
        <v>13170.512328818322</v>
      </c>
      <c r="F111">
        <f t="shared" si="31"/>
        <v>13170.5</v>
      </c>
      <c r="G111">
        <f t="shared" si="37"/>
        <v>5.2277388094807975E-3</v>
      </c>
      <c r="K111">
        <f t="shared" si="36"/>
        <v>5.2277388094807975E-3</v>
      </c>
      <c r="O111">
        <f t="shared" si="34"/>
        <v>3.6346787254137848E-2</v>
      </c>
      <c r="P111" s="12">
        <f t="shared" si="32"/>
        <v>3.9878961227081053E-3</v>
      </c>
      <c r="Q111" s="2">
        <f t="shared" si="33"/>
        <v>38266.899100000002</v>
      </c>
      <c r="R111" s="87"/>
      <c r="S111">
        <f t="shared" si="38"/>
        <v>1.5372098879437282E-6</v>
      </c>
      <c r="T111">
        <v>1</v>
      </c>
      <c r="U111">
        <f t="shared" si="35"/>
        <v>1.5372098879437282E-6</v>
      </c>
      <c r="Z111" s="24" t="s">
        <v>70</v>
      </c>
    </row>
    <row r="112" spans="1:26">
      <c r="A112" s="101" t="s">
        <v>76</v>
      </c>
      <c r="B112" s="102" t="s">
        <v>59</v>
      </c>
      <c r="C112" s="103">
        <v>53410.277600000001</v>
      </c>
      <c r="D112" s="103">
        <v>2.9999999999999997E-4</v>
      </c>
      <c r="E112" s="17">
        <f t="shared" si="30"/>
        <v>13465.01907371356</v>
      </c>
      <c r="F112">
        <f t="shared" si="31"/>
        <v>13465</v>
      </c>
      <c r="G112">
        <f t="shared" si="37"/>
        <v>8.0877493601292372E-3</v>
      </c>
      <c r="K112">
        <f t="shared" si="36"/>
        <v>8.0877493601292372E-3</v>
      </c>
      <c r="O112">
        <f t="shared" si="34"/>
        <v>3.5264697994773268E-2</v>
      </c>
      <c r="P112" s="12">
        <f t="shared" si="32"/>
        <v>5.3021777109615968E-3</v>
      </c>
      <c r="Q112" s="2">
        <f t="shared" si="33"/>
        <v>38391.777600000001</v>
      </c>
      <c r="R112" s="87"/>
      <c r="S112">
        <f t="shared" si="38"/>
        <v>7.7594094126465272E-6</v>
      </c>
      <c r="T112">
        <v>1</v>
      </c>
      <c r="U112">
        <f t="shared" si="35"/>
        <v>7.7594094126465272E-6</v>
      </c>
      <c r="Z112" s="35" t="s">
        <v>76</v>
      </c>
    </row>
    <row r="113" spans="1:26">
      <c r="A113" s="24" t="s">
        <v>70</v>
      </c>
      <c r="B113" s="102" t="s">
        <v>60</v>
      </c>
      <c r="C113" s="103">
        <v>53452.463600000003</v>
      </c>
      <c r="D113" s="103">
        <v>2.9999999999999997E-4</v>
      </c>
      <c r="E113" s="17">
        <f t="shared" si="30"/>
        <v>13564.508269533104</v>
      </c>
      <c r="F113">
        <f t="shared" si="31"/>
        <v>13564.5</v>
      </c>
      <c r="G113">
        <f t="shared" si="37"/>
        <v>3.5064965632045642E-3</v>
      </c>
      <c r="K113">
        <f t="shared" si="36"/>
        <v>3.5064965632045642E-3</v>
      </c>
      <c r="O113">
        <f t="shared" si="34"/>
        <v>3.4899102472509172E-2</v>
      </c>
      <c r="P113" s="12">
        <f t="shared" si="32"/>
        <v>5.7684406433127621E-3</v>
      </c>
      <c r="Q113" s="2">
        <f t="shared" si="33"/>
        <v>38433.963600000003</v>
      </c>
      <c r="R113" s="87"/>
      <c r="S113">
        <f t="shared" si="38"/>
        <v>5.1163910215365219E-6</v>
      </c>
      <c r="T113">
        <v>1</v>
      </c>
      <c r="U113">
        <f t="shared" si="35"/>
        <v>5.1163910215365219E-6</v>
      </c>
      <c r="Z113" s="24" t="s">
        <v>70</v>
      </c>
    </row>
    <row r="114" spans="1:26">
      <c r="A114" s="23" t="s">
        <v>160</v>
      </c>
      <c r="B114" s="98" t="s">
        <v>59</v>
      </c>
      <c r="C114" s="23">
        <v>53458.615870000001</v>
      </c>
      <c r="D114" s="23">
        <v>8.0000000000000004E-4</v>
      </c>
      <c r="E114" s="17">
        <f t="shared" si="30"/>
        <v>13579.017452550328</v>
      </c>
      <c r="F114">
        <f t="shared" si="31"/>
        <v>13579</v>
      </c>
      <c r="G114">
        <f t="shared" si="37"/>
        <v>7.4003340996569023E-3</v>
      </c>
      <c r="K114">
        <f t="shared" si="36"/>
        <v>7.4003340996569023E-3</v>
      </c>
      <c r="O114">
        <f t="shared" si="34"/>
        <v>3.4845824733083751E-2</v>
      </c>
      <c r="P114" s="12">
        <f t="shared" si="32"/>
        <v>5.8373340185912965E-3</v>
      </c>
      <c r="Q114" s="2">
        <f t="shared" si="33"/>
        <v>38440.115870000001</v>
      </c>
      <c r="R114" s="87"/>
      <c r="S114">
        <f t="shared" si="38"/>
        <v>2.4429692534110904E-6</v>
      </c>
      <c r="T114">
        <v>1</v>
      </c>
      <c r="U114">
        <f t="shared" si="35"/>
        <v>2.4429692534110904E-6</v>
      </c>
      <c r="Z114" s="84" t="s">
        <v>160</v>
      </c>
    </row>
    <row r="115" spans="1:26">
      <c r="A115" s="24" t="s">
        <v>70</v>
      </c>
      <c r="B115" s="102" t="s">
        <v>60</v>
      </c>
      <c r="C115" s="103">
        <v>53466.4614</v>
      </c>
      <c r="D115" s="103">
        <v>2.0000000000000001E-4</v>
      </c>
      <c r="E115" s="17">
        <f t="shared" si="30"/>
        <v>13597.519928975633</v>
      </c>
      <c r="F115">
        <f t="shared" si="31"/>
        <v>13597.5</v>
      </c>
      <c r="G115">
        <f t="shared" si="37"/>
        <v>8.4504026744980365E-3</v>
      </c>
      <c r="K115">
        <f t="shared" si="36"/>
        <v>8.4504026744980365E-3</v>
      </c>
      <c r="O115">
        <f t="shared" si="34"/>
        <v>3.4777849686230627E-2</v>
      </c>
      <c r="P115" s="12">
        <f t="shared" si="32"/>
        <v>5.925582613933637E-3</v>
      </c>
      <c r="Q115" s="2">
        <f t="shared" si="33"/>
        <v>38447.9614</v>
      </c>
      <c r="R115" s="87"/>
      <c r="S115">
        <f t="shared" si="38"/>
        <v>6.3747163382284184E-6</v>
      </c>
      <c r="T115">
        <v>1</v>
      </c>
      <c r="U115">
        <f t="shared" si="35"/>
        <v>6.3747163382284184E-6</v>
      </c>
      <c r="Z115" s="24" t="s">
        <v>70</v>
      </c>
    </row>
    <row r="116" spans="1:26">
      <c r="A116" s="23" t="s">
        <v>153</v>
      </c>
      <c r="B116" s="98" t="s">
        <v>59</v>
      </c>
      <c r="C116" s="23">
        <v>53507.805500000002</v>
      </c>
      <c r="D116" s="23">
        <v>2.9999999999999997E-4</v>
      </c>
      <c r="E116" s="17">
        <f t="shared" si="30"/>
        <v>13695.023633069004</v>
      </c>
      <c r="F116">
        <f t="shared" si="31"/>
        <v>13695</v>
      </c>
      <c r="G116">
        <f t="shared" si="37"/>
        <v>1.0021034351666458E-2</v>
      </c>
      <c r="K116">
        <f t="shared" si="36"/>
        <v>1.0021034351666458E-2</v>
      </c>
      <c r="O116">
        <f t="shared" si="34"/>
        <v>3.4419602817680382E-2</v>
      </c>
      <c r="P116" s="12">
        <f t="shared" si="32"/>
        <v>6.3971797702696842E-3</v>
      </c>
      <c r="Q116" s="2">
        <f t="shared" si="33"/>
        <v>38489.305500000002</v>
      </c>
      <c r="R116" s="87"/>
      <c r="S116">
        <f t="shared" si="38"/>
        <v>1.3132322027110387E-5</v>
      </c>
      <c r="T116">
        <v>1</v>
      </c>
      <c r="U116">
        <f t="shared" si="35"/>
        <v>1.3132322027110387E-5</v>
      </c>
      <c r="Z116" s="84" t="s">
        <v>153</v>
      </c>
    </row>
    <row r="117" spans="1:26">
      <c r="A117" s="23" t="s">
        <v>77</v>
      </c>
      <c r="B117" s="100" t="s">
        <v>60</v>
      </c>
      <c r="C117" s="22">
        <v>53848.513599999998</v>
      </c>
      <c r="D117" s="22">
        <v>2.9999999999999997E-4</v>
      </c>
      <c r="E117" s="17">
        <f t="shared" ref="E117:E148" si="39">+(C117-C$7)/C$8</f>
        <v>14498.531310454951</v>
      </c>
      <c r="F117">
        <f t="shared" ref="F117:F148" si="40">ROUND(2*E117,0)/2</f>
        <v>14498.5</v>
      </c>
      <c r="G117">
        <f t="shared" si="37"/>
        <v>1.3276445162773598E-2</v>
      </c>
      <c r="K117">
        <f t="shared" si="36"/>
        <v>1.3276445162773598E-2</v>
      </c>
      <c r="O117">
        <f t="shared" si="34"/>
        <v>3.1467281188140683E-2</v>
      </c>
      <c r="P117" s="12">
        <f t="shared" ref="P117:P123" si="41">+D$11+D$12*F117+D$13*F117^2+W$7*SIN(RADIANS(W$8*F117+W$9))</f>
        <v>1.0705596292262701E-2</v>
      </c>
      <c r="Q117" s="2">
        <f t="shared" ref="Q117:Q148" si="42">+C117-15018.5</f>
        <v>38830.013599999998</v>
      </c>
      <c r="R117" s="87"/>
      <c r="S117">
        <f t="shared" si="38"/>
        <v>6.6092639150071524E-6</v>
      </c>
      <c r="T117">
        <v>1</v>
      </c>
      <c r="U117">
        <f t="shared" si="35"/>
        <v>6.6092639150071524E-6</v>
      </c>
      <c r="Z117" s="43" t="s">
        <v>77</v>
      </c>
    </row>
    <row r="118" spans="1:26">
      <c r="A118" s="23" t="s">
        <v>77</v>
      </c>
      <c r="B118" s="100" t="s">
        <v>59</v>
      </c>
      <c r="C118" s="22">
        <v>53911.479099999997</v>
      </c>
      <c r="D118" s="22">
        <v>5.9999999999999995E-4</v>
      </c>
      <c r="E118" s="17">
        <f t="shared" si="39"/>
        <v>14647.025762628069</v>
      </c>
      <c r="F118">
        <f t="shared" si="40"/>
        <v>14647</v>
      </c>
      <c r="G118">
        <f t="shared" si="37"/>
        <v>1.0924022644758224E-2</v>
      </c>
      <c r="K118">
        <f t="shared" si="36"/>
        <v>1.0924022644758224E-2</v>
      </c>
      <c r="O118">
        <f t="shared" si="34"/>
        <v>3.0921643649887233E-2</v>
      </c>
      <c r="P118" s="12">
        <f t="shared" si="41"/>
        <v>1.1585096555115111E-2</v>
      </c>
      <c r="Q118" s="2">
        <f t="shared" si="42"/>
        <v>38892.979099999997</v>
      </c>
      <c r="R118" s="87"/>
      <c r="S118">
        <f t="shared" si="38"/>
        <v>4.3701871495454544E-7</v>
      </c>
      <c r="T118">
        <v>1</v>
      </c>
      <c r="U118">
        <f t="shared" si="35"/>
        <v>4.3701871495454544E-7</v>
      </c>
      <c r="Z118" s="43" t="s">
        <v>77</v>
      </c>
    </row>
    <row r="119" spans="1:26">
      <c r="A119" s="23" t="s">
        <v>160</v>
      </c>
      <c r="B119" s="98" t="s">
        <v>59</v>
      </c>
      <c r="C119" s="23">
        <v>54091.69356</v>
      </c>
      <c r="D119" s="23">
        <v>4.0000000000000002E-4</v>
      </c>
      <c r="E119" s="17">
        <f t="shared" si="39"/>
        <v>15072.033862482363</v>
      </c>
      <c r="F119">
        <f t="shared" si="40"/>
        <v>15072</v>
      </c>
      <c r="G119">
        <f t="shared" si="37"/>
        <v>1.4358570988406427E-2</v>
      </c>
      <c r="K119">
        <f t="shared" si="36"/>
        <v>1.4358570988406427E-2</v>
      </c>
      <c r="O119">
        <f t="shared" si="34"/>
        <v>2.9360054735693863E-2</v>
      </c>
      <c r="P119" s="12">
        <f t="shared" si="41"/>
        <v>1.4246177072442861E-2</v>
      </c>
      <c r="Q119" s="2">
        <f t="shared" si="42"/>
        <v>39073.19356</v>
      </c>
      <c r="R119" s="87"/>
      <c r="S119">
        <f t="shared" si="38"/>
        <v>1.263239234562513E-8</v>
      </c>
      <c r="T119">
        <v>1</v>
      </c>
      <c r="U119">
        <f t="shared" si="35"/>
        <v>1.263239234562513E-8</v>
      </c>
      <c r="Z119" s="84" t="s">
        <v>160</v>
      </c>
    </row>
    <row r="120" spans="1:26">
      <c r="A120" s="23" t="s">
        <v>160</v>
      </c>
      <c r="B120" s="98" t="s">
        <v>60</v>
      </c>
      <c r="C120" s="23">
        <v>54270.421569999999</v>
      </c>
      <c r="D120" s="23">
        <v>2.9999999999999997E-4</v>
      </c>
      <c r="E120" s="17">
        <f t="shared" si="39"/>
        <v>15493.536398521022</v>
      </c>
      <c r="F120">
        <f t="shared" si="40"/>
        <v>15493.5</v>
      </c>
      <c r="G120">
        <f t="shared" si="37"/>
        <v>1.5433917171321809E-2</v>
      </c>
      <c r="K120">
        <f t="shared" si="36"/>
        <v>1.5433917171321809E-2</v>
      </c>
      <c r="O120">
        <f t="shared" si="34"/>
        <v>2.7811325965499734E-2</v>
      </c>
      <c r="P120" s="12">
        <f t="shared" si="41"/>
        <v>1.7094838799856866E-2</v>
      </c>
      <c r="Q120" s="2">
        <f t="shared" si="42"/>
        <v>39251.921569999999</v>
      </c>
      <c r="R120" s="87"/>
      <c r="S120">
        <f t="shared" si="38"/>
        <v>2.7586606561355443E-6</v>
      </c>
      <c r="T120">
        <v>1</v>
      </c>
      <c r="U120">
        <f t="shared" si="35"/>
        <v>2.7586606561355443E-6</v>
      </c>
      <c r="Z120" s="84" t="s">
        <v>160</v>
      </c>
    </row>
    <row r="121" spans="1:26">
      <c r="A121" s="23" t="s">
        <v>160</v>
      </c>
      <c r="B121" s="98" t="s">
        <v>59</v>
      </c>
      <c r="C121" s="23">
        <v>54279.537680000001</v>
      </c>
      <c r="D121" s="23">
        <v>4.0000000000000002E-4</v>
      </c>
      <c r="E121" s="17">
        <f t="shared" si="39"/>
        <v>15515.035342552283</v>
      </c>
      <c r="F121">
        <f t="shared" si="40"/>
        <v>15515</v>
      </c>
      <c r="G121">
        <f t="shared" si="37"/>
        <v>1.4986159032559954E-2</v>
      </c>
      <c r="K121">
        <f t="shared" si="36"/>
        <v>1.4986159032559954E-2</v>
      </c>
      <c r="O121">
        <f t="shared" si="34"/>
        <v>2.7732327938075833E-2</v>
      </c>
      <c r="P121" s="12">
        <f t="shared" si="41"/>
        <v>1.7245682963947372E-2</v>
      </c>
      <c r="Q121" s="2">
        <f t="shared" si="42"/>
        <v>39261.037680000001</v>
      </c>
      <c r="R121" s="87"/>
      <c r="S121">
        <f t="shared" si="38"/>
        <v>5.1054483965124533E-6</v>
      </c>
      <c r="T121">
        <v>1</v>
      </c>
      <c r="U121">
        <f t="shared" si="35"/>
        <v>5.1054483965124533E-6</v>
      </c>
      <c r="Z121" s="84" t="s">
        <v>160</v>
      </c>
    </row>
    <row r="122" spans="1:26">
      <c r="A122" s="23" t="s">
        <v>154</v>
      </c>
      <c r="B122" s="98" t="s">
        <v>59</v>
      </c>
      <c r="C122" s="23">
        <v>54570.424800000001</v>
      </c>
      <c r="D122" s="23">
        <v>5.0000000000000001E-4</v>
      </c>
      <c r="E122" s="17">
        <f t="shared" si="39"/>
        <v>16201.047897500901</v>
      </c>
      <c r="F122">
        <f t="shared" si="40"/>
        <v>16201</v>
      </c>
      <c r="G122">
        <f t="shared" si="37"/>
        <v>2.0309782950789668E-2</v>
      </c>
      <c r="K122">
        <f t="shared" si="36"/>
        <v>2.0309782950789668E-2</v>
      </c>
      <c r="O122">
        <f t="shared" si="34"/>
        <v>2.5211739714224891E-2</v>
      </c>
      <c r="P122" s="12">
        <f t="shared" si="41"/>
        <v>2.2335038476427507E-2</v>
      </c>
      <c r="Q122" s="2">
        <f t="shared" si="42"/>
        <v>39551.924800000001</v>
      </c>
      <c r="R122" s="87"/>
      <c r="S122">
        <f t="shared" si="38"/>
        <v>4.1016599441265988E-6</v>
      </c>
      <c r="T122">
        <v>1</v>
      </c>
      <c r="U122">
        <f t="shared" si="35"/>
        <v>4.1016599441265988E-6</v>
      </c>
      <c r="Z122" s="84" t="s">
        <v>154</v>
      </c>
    </row>
    <row r="123" spans="1:26">
      <c r="A123" s="23" t="s">
        <v>155</v>
      </c>
      <c r="B123" s="98" t="s">
        <v>59</v>
      </c>
      <c r="C123" s="23">
        <v>54943.575700000001</v>
      </c>
      <c r="D123" s="23">
        <v>1E-3</v>
      </c>
      <c r="E123" s="17">
        <f t="shared" si="39"/>
        <v>17081.066931311601</v>
      </c>
      <c r="F123">
        <f t="shared" si="40"/>
        <v>17081</v>
      </c>
      <c r="G123">
        <f t="shared" si="37"/>
        <v>2.8380612464388832E-2</v>
      </c>
      <c r="J123">
        <f>G123</f>
        <v>2.8380612464388832E-2</v>
      </c>
      <c r="O123">
        <f t="shared" si="34"/>
        <v>2.1978332080130378E-2</v>
      </c>
      <c r="P123" s="12">
        <f t="shared" si="41"/>
        <v>2.9613849587822028E-2</v>
      </c>
      <c r="Q123" s="2">
        <f t="shared" si="42"/>
        <v>39925.075700000001</v>
      </c>
      <c r="R123" s="87"/>
      <c r="S123">
        <f t="shared" si="38"/>
        <v>1.5208738026137835E-6</v>
      </c>
      <c r="T123">
        <v>0.6</v>
      </c>
      <c r="U123">
        <f t="shared" si="35"/>
        <v>9.125242815682701E-7</v>
      </c>
      <c r="Z123" s="84" t="s">
        <v>155</v>
      </c>
    </row>
    <row r="124" spans="1:26">
      <c r="A124" s="11" t="s">
        <v>212</v>
      </c>
      <c r="B124" s="27" t="s">
        <v>59</v>
      </c>
      <c r="C124" s="80">
        <v>55087.320319999999</v>
      </c>
      <c r="D124" s="80">
        <v>6.4000000000000005E-4</v>
      </c>
      <c r="E124" s="17">
        <f t="shared" si="39"/>
        <v>17420.066519970998</v>
      </c>
      <c r="F124">
        <f t="shared" si="40"/>
        <v>17420</v>
      </c>
      <c r="G124">
        <f t="shared" si="37"/>
        <v>2.820619338308461E-2</v>
      </c>
      <c r="K124">
        <f>G124</f>
        <v>2.820619338308461E-2</v>
      </c>
      <c r="O124">
        <f t="shared" si="34"/>
        <v>2.0732735275632616E-2</v>
      </c>
      <c r="P124">
        <f>+D$11+D$12*F124+D$13*F124^2</f>
        <v>3.4569860577866138E-2</v>
      </c>
      <c r="Q124" s="2">
        <f t="shared" si="42"/>
        <v>40068.820319999999</v>
      </c>
      <c r="R124" s="87"/>
      <c r="S124">
        <f t="shared" si="38"/>
        <v>4.0496260165938597E-5</v>
      </c>
      <c r="T124">
        <v>1</v>
      </c>
      <c r="U124">
        <f t="shared" si="35"/>
        <v>4.0496260165938597E-5</v>
      </c>
    </row>
    <row r="125" spans="1:26">
      <c r="A125" s="11" t="s">
        <v>212</v>
      </c>
      <c r="B125" s="27" t="s">
        <v>59</v>
      </c>
      <c r="C125" s="80">
        <v>55103.007129999998</v>
      </c>
      <c r="D125" s="80">
        <v>5.1999999999999995E-4</v>
      </c>
      <c r="E125" s="17">
        <f t="shared" si="39"/>
        <v>17457.06144984996</v>
      </c>
      <c r="F125">
        <f t="shared" si="40"/>
        <v>17457</v>
      </c>
      <c r="G125">
        <f t="shared" si="37"/>
        <v>2.6056330527353566E-2</v>
      </c>
      <c r="K125">
        <f>G125</f>
        <v>2.6056330527353566E-2</v>
      </c>
      <c r="O125">
        <f t="shared" si="34"/>
        <v>2.0596785181926369E-2</v>
      </c>
      <c r="P125">
        <f>+D$11+D$12*F125+D$13*F125^2</f>
        <v>3.4861175559825333E-2</v>
      </c>
      <c r="Q125" s="2">
        <f t="shared" si="42"/>
        <v>40084.507129999998</v>
      </c>
      <c r="R125" s="87"/>
      <c r="S125">
        <f t="shared" si="38"/>
        <v>7.7525296045842748E-5</v>
      </c>
      <c r="T125">
        <v>1</v>
      </c>
      <c r="U125">
        <f t="shared" si="35"/>
        <v>7.7525296045842748E-5</v>
      </c>
    </row>
    <row r="126" spans="1:26">
      <c r="A126" s="11" t="s">
        <v>212</v>
      </c>
      <c r="B126" s="27" t="s">
        <v>60</v>
      </c>
      <c r="C126" s="80">
        <v>55118.064989999999</v>
      </c>
      <c r="D126" s="80">
        <v>9.8999999999999999E-4</v>
      </c>
      <c r="E126" s="17">
        <f t="shared" si="39"/>
        <v>17492.573097841316</v>
      </c>
      <c r="F126">
        <f t="shared" si="40"/>
        <v>17492.5</v>
      </c>
      <c r="G126">
        <f t="shared" si="37"/>
        <v>3.0995381042885128E-2</v>
      </c>
      <c r="K126">
        <f>G126</f>
        <v>3.0995381042885128E-2</v>
      </c>
      <c r="O126">
        <f t="shared" si="34"/>
        <v>2.0466346578505504E-2</v>
      </c>
      <c r="P126">
        <f>+D$11+D$12*F126+D$13*F126^2</f>
        <v>3.5141548703496908E-2</v>
      </c>
      <c r="Q126" s="2">
        <f t="shared" si="42"/>
        <v>40099.564989999999</v>
      </c>
      <c r="R126" s="87"/>
      <c r="S126">
        <f t="shared" si="38"/>
        <v>1.719070626990296E-5</v>
      </c>
      <c r="T126">
        <v>1</v>
      </c>
      <c r="U126">
        <f t="shared" si="35"/>
        <v>1.719070626990296E-5</v>
      </c>
    </row>
    <row r="127" spans="1:26">
      <c r="A127" s="11" t="s">
        <v>212</v>
      </c>
      <c r="B127" s="27" t="s">
        <v>60</v>
      </c>
      <c r="C127" s="80">
        <v>55165.983780000002</v>
      </c>
      <c r="D127" s="80">
        <v>6.9999999999999999E-4</v>
      </c>
      <c r="E127" s="17">
        <f t="shared" si="39"/>
        <v>17605.582197584023</v>
      </c>
      <c r="F127">
        <f t="shared" si="40"/>
        <v>17605.5</v>
      </c>
      <c r="G127">
        <f t="shared" si="37"/>
        <v>3.4853908015065826E-2</v>
      </c>
      <c r="K127">
        <f>G127</f>
        <v>3.4853908015065826E-2</v>
      </c>
      <c r="O127">
        <f t="shared" si="34"/>
        <v>2.0051147643672912E-2</v>
      </c>
      <c r="P127">
        <f>+D$11+D$12*F127+D$13*F127^2</f>
        <v>3.6039664794293907E-2</v>
      </c>
      <c r="Q127" s="2">
        <f t="shared" si="42"/>
        <v>40147.483780000002</v>
      </c>
      <c r="R127" s="87"/>
      <c r="S127">
        <f t="shared" si="38"/>
        <v>1.406019139485352E-6</v>
      </c>
      <c r="T127">
        <v>1</v>
      </c>
      <c r="U127">
        <f t="shared" si="35"/>
        <v>1.406019139485352E-6</v>
      </c>
    </row>
    <row r="128" spans="1:26">
      <c r="A128" s="23" t="s">
        <v>151</v>
      </c>
      <c r="B128" s="98" t="s">
        <v>59</v>
      </c>
      <c r="C128" s="23">
        <v>55327.749400000001</v>
      </c>
      <c r="D128" s="23">
        <v>5.9999999999999995E-4</v>
      </c>
      <c r="E128" s="17">
        <f t="shared" si="39"/>
        <v>17987.081544406414</v>
      </c>
      <c r="F128">
        <f t="shared" si="40"/>
        <v>17987</v>
      </c>
      <c r="G128">
        <f t="shared" si="37"/>
        <v>3.457694376265863E-2</v>
      </c>
      <c r="K128">
        <f>G128</f>
        <v>3.457694376265863E-2</v>
      </c>
      <c r="O128">
        <f t="shared" ref="O128:O156" si="43">+C$11+C$12*F128</f>
        <v>1.8649391947755806E-2</v>
      </c>
      <c r="P128" s="12">
        <f t="shared" ref="P128:P133" si="44">+D$11+D$12*F128+D$13*F128^2+W$7*SIN(RADIANS(W$8*F128+W$9))</f>
        <v>3.7903552886873956E-2</v>
      </c>
      <c r="Q128" s="2">
        <f t="shared" si="42"/>
        <v>40309.249400000001</v>
      </c>
      <c r="R128" s="87"/>
      <c r="S128">
        <f t="shared" si="38"/>
        <v>1.1066328265312663E-5</v>
      </c>
      <c r="T128">
        <v>1</v>
      </c>
      <c r="U128">
        <f t="shared" ref="U128:U156" si="45">T128*S128</f>
        <v>1.1066328265312663E-5</v>
      </c>
      <c r="Z128" s="81" t="s">
        <v>151</v>
      </c>
    </row>
    <row r="129" spans="1:26">
      <c r="A129" s="23" t="s">
        <v>157</v>
      </c>
      <c r="B129" s="98" t="s">
        <v>59</v>
      </c>
      <c r="C129" s="23">
        <v>55628.394200000002</v>
      </c>
      <c r="D129" s="23">
        <v>4.1999999999999997E-3</v>
      </c>
      <c r="E129" s="17">
        <f t="shared" si="39"/>
        <v>18696.10608760385</v>
      </c>
      <c r="F129">
        <f t="shared" si="40"/>
        <v>18696</v>
      </c>
      <c r="G129">
        <f t="shared" si="37"/>
        <v>4.4983896186749917E-2</v>
      </c>
      <c r="J129">
        <f>G129</f>
        <v>4.4983896186749917E-2</v>
      </c>
      <c r="O129">
        <f t="shared" si="43"/>
        <v>1.6044294206195575E-2</v>
      </c>
      <c r="P129" s="12">
        <f t="shared" si="44"/>
        <v>4.4877606187305678E-2</v>
      </c>
      <c r="Q129" s="2">
        <f t="shared" si="42"/>
        <v>40609.894200000002</v>
      </c>
      <c r="R129" s="87"/>
      <c r="S129">
        <f t="shared" si="38"/>
        <v>1.129756398185615E-8</v>
      </c>
      <c r="T129">
        <v>0.4</v>
      </c>
      <c r="U129">
        <f t="shared" si="45"/>
        <v>4.5190255927424601E-9</v>
      </c>
      <c r="Z129" s="84" t="s">
        <v>157</v>
      </c>
    </row>
    <row r="130" spans="1:26">
      <c r="A130" s="93" t="s">
        <v>186</v>
      </c>
      <c r="B130" s="104" t="s">
        <v>59</v>
      </c>
      <c r="C130" s="94">
        <v>55644.506439999997</v>
      </c>
      <c r="D130" s="94">
        <v>5.9999999999999995E-4</v>
      </c>
      <c r="E130" s="17">
        <f t="shared" si="39"/>
        <v>18734.104328737187</v>
      </c>
      <c r="F130">
        <f t="shared" si="40"/>
        <v>18734</v>
      </c>
      <c r="G130">
        <f t="shared" si="37"/>
        <v>4.423809108993737E-2</v>
      </c>
      <c r="K130">
        <f t="shared" ref="K130:K144" si="46">G130</f>
        <v>4.423809108993737E-2</v>
      </c>
      <c r="O130">
        <f t="shared" si="43"/>
        <v>1.5904669785632403E-2</v>
      </c>
      <c r="P130" s="12">
        <f t="shared" si="44"/>
        <v>4.5262070979415321E-2</v>
      </c>
      <c r="Q130" s="2">
        <f t="shared" si="42"/>
        <v>40626.006439999997</v>
      </c>
      <c r="R130" s="87"/>
      <c r="S130">
        <f t="shared" si="38"/>
        <v>1.0485348140552764E-6</v>
      </c>
      <c r="T130">
        <v>1</v>
      </c>
      <c r="U130">
        <f t="shared" si="45"/>
        <v>1.0485348140552764E-6</v>
      </c>
    </row>
    <row r="131" spans="1:26">
      <c r="A131" s="93" t="s">
        <v>186</v>
      </c>
      <c r="B131" s="104" t="s">
        <v>59</v>
      </c>
      <c r="C131" s="94">
        <v>55644.506650000003</v>
      </c>
      <c r="D131" s="94">
        <v>5.0000000000000001E-4</v>
      </c>
      <c r="E131" s="17">
        <f t="shared" si="39"/>
        <v>18734.104823989917</v>
      </c>
      <c r="F131">
        <f t="shared" si="40"/>
        <v>18734</v>
      </c>
      <c r="G131">
        <f t="shared" si="37"/>
        <v>4.444809109554626E-2</v>
      </c>
      <c r="K131">
        <f t="shared" si="46"/>
        <v>4.444809109554626E-2</v>
      </c>
      <c r="O131">
        <f t="shared" si="43"/>
        <v>1.5904669785632403E-2</v>
      </c>
      <c r="P131" s="12">
        <f t="shared" si="44"/>
        <v>4.5262070979415321E-2</v>
      </c>
      <c r="Q131" s="2">
        <f t="shared" si="42"/>
        <v>40626.006650000003</v>
      </c>
      <c r="R131" s="87"/>
      <c r="S131">
        <f t="shared" si="38"/>
        <v>6.6256325134348945E-7</v>
      </c>
      <c r="T131">
        <v>1</v>
      </c>
      <c r="U131">
        <f t="shared" si="45"/>
        <v>6.6256325134348945E-7</v>
      </c>
    </row>
    <row r="132" spans="1:26">
      <c r="A132" s="93" t="s">
        <v>186</v>
      </c>
      <c r="B132" s="104" t="s">
        <v>59</v>
      </c>
      <c r="C132" s="94">
        <v>55644.507510000003</v>
      </c>
      <c r="D132" s="94">
        <v>5.9999999999999995E-4</v>
      </c>
      <c r="E132" s="17">
        <f t="shared" si="39"/>
        <v>18734.106852167712</v>
      </c>
      <c r="F132">
        <f t="shared" si="40"/>
        <v>18734</v>
      </c>
      <c r="G132">
        <f t="shared" si="37"/>
        <v>4.5308091095648706E-2</v>
      </c>
      <c r="K132">
        <f t="shared" si="46"/>
        <v>4.5308091095648706E-2</v>
      </c>
      <c r="O132">
        <f t="shared" si="43"/>
        <v>1.5904669785632403E-2</v>
      </c>
      <c r="P132" s="12">
        <f t="shared" si="44"/>
        <v>4.5262070979415321E-2</v>
      </c>
      <c r="Q132" s="2">
        <f t="shared" si="42"/>
        <v>40626.007510000003</v>
      </c>
      <c r="R132" s="87"/>
      <c r="S132">
        <f t="shared" si="38"/>
        <v>2.1178510981342482E-9</v>
      </c>
      <c r="T132">
        <v>1</v>
      </c>
      <c r="U132">
        <f t="shared" si="45"/>
        <v>2.1178510981342482E-9</v>
      </c>
    </row>
    <row r="133" spans="1:26">
      <c r="A133" s="93" t="s">
        <v>186</v>
      </c>
      <c r="B133" s="104" t="s">
        <v>59</v>
      </c>
      <c r="C133" s="94">
        <v>55644.508269999998</v>
      </c>
      <c r="D133" s="94">
        <v>8.9999999999999998E-4</v>
      </c>
      <c r="E133" s="17">
        <f t="shared" si="39"/>
        <v>18734.108644510867</v>
      </c>
      <c r="F133">
        <f t="shared" si="40"/>
        <v>18734</v>
      </c>
      <c r="G133">
        <f t="shared" si="37"/>
        <v>4.6068091091001406E-2</v>
      </c>
      <c r="K133">
        <f t="shared" si="46"/>
        <v>4.6068091091001406E-2</v>
      </c>
      <c r="O133">
        <f t="shared" si="43"/>
        <v>1.5904669785632403E-2</v>
      </c>
      <c r="P133" s="12">
        <f t="shared" si="44"/>
        <v>4.5262070979415321E-2</v>
      </c>
      <c r="Q133" s="2">
        <f t="shared" si="42"/>
        <v>40626.008269999998</v>
      </c>
      <c r="R133" s="87"/>
      <c r="S133">
        <f t="shared" si="38"/>
        <v>6.4966842028124523E-7</v>
      </c>
      <c r="T133">
        <v>1</v>
      </c>
      <c r="U133">
        <f t="shared" si="45"/>
        <v>6.4966842028124523E-7</v>
      </c>
    </row>
    <row r="134" spans="1:26">
      <c r="A134" s="11" t="s">
        <v>212</v>
      </c>
      <c r="B134" s="27" t="s">
        <v>60</v>
      </c>
      <c r="C134" s="80">
        <v>55675.249530000001</v>
      </c>
      <c r="D134" s="80">
        <v>3.3E-4</v>
      </c>
      <c r="E134" s="17">
        <f t="shared" si="39"/>
        <v>18806.607180420404</v>
      </c>
      <c r="F134">
        <f t="shared" si="40"/>
        <v>18806.5</v>
      </c>
      <c r="G134">
        <f t="shared" si="37"/>
        <v>4.5447278753272258E-2</v>
      </c>
      <c r="K134">
        <f t="shared" si="46"/>
        <v>4.5447278753272258E-2</v>
      </c>
      <c r="O134">
        <f t="shared" si="43"/>
        <v>1.5638281088505304E-2</v>
      </c>
      <c r="P134">
        <f t="shared" ref="P134:P139" si="47">+D$11+D$12*F134+D$13*F134^2</f>
        <v>4.6117489540028811E-2</v>
      </c>
      <c r="Q134" s="2">
        <f t="shared" si="42"/>
        <v>40656.749530000001</v>
      </c>
      <c r="R134" s="87"/>
      <c r="S134">
        <f t="shared" si="38"/>
        <v>4.4918249868483806E-7</v>
      </c>
      <c r="T134">
        <v>1</v>
      </c>
      <c r="U134">
        <f t="shared" si="45"/>
        <v>4.4918249868483806E-7</v>
      </c>
    </row>
    <row r="135" spans="1:26">
      <c r="A135" s="11" t="s">
        <v>212</v>
      </c>
      <c r="B135" s="27" t="s">
        <v>60</v>
      </c>
      <c r="C135" s="80">
        <v>55678.217989999997</v>
      </c>
      <c r="D135" s="80">
        <v>2.5000000000000001E-4</v>
      </c>
      <c r="E135" s="17">
        <f t="shared" si="39"/>
        <v>18813.607836994201</v>
      </c>
      <c r="F135">
        <f t="shared" si="40"/>
        <v>18813.5</v>
      </c>
      <c r="G135">
        <f t="shared" si="37"/>
        <v>4.5725683070486411E-2</v>
      </c>
      <c r="K135">
        <f t="shared" si="46"/>
        <v>4.5725683070486411E-2</v>
      </c>
      <c r="O135">
        <f t="shared" si="43"/>
        <v>1.5612560800506825E-2</v>
      </c>
      <c r="P135">
        <f t="shared" si="47"/>
        <v>4.617908044854209E-2</v>
      </c>
      <c r="Q135" s="2">
        <f t="shared" si="42"/>
        <v>40659.717989999997</v>
      </c>
      <c r="R135" s="87"/>
      <c r="S135">
        <f t="shared" si="38"/>
        <v>2.0556918242776363E-7</v>
      </c>
      <c r="T135">
        <v>1</v>
      </c>
      <c r="U135">
        <f t="shared" si="45"/>
        <v>2.0556918242776363E-7</v>
      </c>
    </row>
    <row r="136" spans="1:26">
      <c r="A136" s="11" t="s">
        <v>212</v>
      </c>
      <c r="B136" s="27" t="s">
        <v>60</v>
      </c>
      <c r="C136" s="80">
        <v>55709.171399999999</v>
      </c>
      <c r="D136" s="80">
        <v>5.0000000000000002E-5</v>
      </c>
      <c r="E136" s="17">
        <f t="shared" si="39"/>
        <v>18886.606696065282</v>
      </c>
      <c r="F136">
        <f t="shared" si="40"/>
        <v>18886.5</v>
      </c>
      <c r="G136">
        <f t="shared" si="37"/>
        <v>4.5241899613756686E-2</v>
      </c>
      <c r="K136">
        <f t="shared" si="46"/>
        <v>4.5241899613756686E-2</v>
      </c>
      <c r="O136">
        <f t="shared" si="43"/>
        <v>1.5344334939951257E-2</v>
      </c>
      <c r="P136">
        <f t="shared" si="47"/>
        <v>4.6823355702295996E-2</v>
      </c>
      <c r="Q136" s="2">
        <f t="shared" si="42"/>
        <v>40690.671399999999</v>
      </c>
      <c r="R136" s="87"/>
      <c r="S136">
        <f t="shared" si="38"/>
        <v>2.5010033599780531E-6</v>
      </c>
      <c r="T136">
        <v>1</v>
      </c>
      <c r="U136">
        <f t="shared" si="45"/>
        <v>2.5010033599780531E-6</v>
      </c>
    </row>
    <row r="137" spans="1:26">
      <c r="A137" s="11" t="s">
        <v>212</v>
      </c>
      <c r="B137" s="27" t="s">
        <v>60</v>
      </c>
      <c r="C137" s="80">
        <v>55712.142110000001</v>
      </c>
      <c r="D137" s="80">
        <v>2.9E-4</v>
      </c>
      <c r="E137" s="17">
        <f t="shared" si="39"/>
        <v>18893.612658918202</v>
      </c>
      <c r="F137">
        <f t="shared" si="40"/>
        <v>18893.5</v>
      </c>
      <c r="G137">
        <f t="shared" si="37"/>
        <v>4.7770303943252657E-2</v>
      </c>
      <c r="K137">
        <f t="shared" si="46"/>
        <v>4.7770303943252657E-2</v>
      </c>
      <c r="O137">
        <f t="shared" si="43"/>
        <v>1.5318614651952778E-2</v>
      </c>
      <c r="P137">
        <f t="shared" si="47"/>
        <v>4.6885324431488976E-2</v>
      </c>
      <c r="Q137" s="2">
        <f t="shared" si="42"/>
        <v>40693.642110000001</v>
      </c>
      <c r="R137" s="87"/>
      <c r="S137">
        <f t="shared" si="38"/>
        <v>7.8318873624148325E-7</v>
      </c>
      <c r="T137">
        <v>1</v>
      </c>
      <c r="U137">
        <f t="shared" si="45"/>
        <v>7.8318873624148325E-7</v>
      </c>
    </row>
    <row r="138" spans="1:26">
      <c r="A138" s="11" t="s">
        <v>212</v>
      </c>
      <c r="B138" s="27" t="s">
        <v>59</v>
      </c>
      <c r="C138" s="80">
        <v>55713.201050000003</v>
      </c>
      <c r="D138" s="80">
        <v>1.2999999999999999E-4</v>
      </c>
      <c r="E138" s="17">
        <f t="shared" si="39"/>
        <v>18896.110006119201</v>
      </c>
      <c r="F138">
        <f t="shared" si="40"/>
        <v>18896</v>
      </c>
      <c r="G138">
        <f t="shared" si="37"/>
        <v>4.6645448346680496E-2</v>
      </c>
      <c r="K138">
        <f t="shared" si="46"/>
        <v>4.6645448346680496E-2</v>
      </c>
      <c r="O138">
        <f t="shared" si="43"/>
        <v>1.5309428834810457E-2</v>
      </c>
      <c r="P138">
        <f t="shared" si="47"/>
        <v>4.690746413230891E-2</v>
      </c>
      <c r="Q138" s="2">
        <f t="shared" si="42"/>
        <v>40694.701050000003</v>
      </c>
      <c r="R138" s="87"/>
      <c r="S138">
        <f t="shared" si="38"/>
        <v>6.8652271918474937E-8</v>
      </c>
      <c r="T138">
        <v>1</v>
      </c>
      <c r="U138">
        <f t="shared" si="45"/>
        <v>6.8652271918474937E-8</v>
      </c>
    </row>
    <row r="139" spans="1:26">
      <c r="A139" s="11" t="s">
        <v>212</v>
      </c>
      <c r="B139" s="27" t="s">
        <v>60</v>
      </c>
      <c r="C139" s="80">
        <v>55714.2618</v>
      </c>
      <c r="D139" s="80">
        <v>5.8E-4</v>
      </c>
      <c r="E139" s="17">
        <f t="shared" si="39"/>
        <v>18898.611621926942</v>
      </c>
      <c r="F139">
        <f t="shared" si="40"/>
        <v>18898.5</v>
      </c>
      <c r="G139">
        <f t="shared" si="37"/>
        <v>4.7330592744401656E-2</v>
      </c>
      <c r="K139">
        <f t="shared" si="46"/>
        <v>4.7330592744401656E-2</v>
      </c>
      <c r="O139">
        <f t="shared" si="43"/>
        <v>1.530024301766815E-2</v>
      </c>
      <c r="P139">
        <f t="shared" si="47"/>
        <v>4.6929608049877503E-2</v>
      </c>
      <c r="Q139" s="2">
        <f t="shared" si="42"/>
        <v>40695.7618</v>
      </c>
      <c r="R139" s="87"/>
      <c r="S139">
        <f t="shared" si="38"/>
        <v>1.6078872524262873E-7</v>
      </c>
      <c r="T139">
        <v>1</v>
      </c>
      <c r="U139">
        <f t="shared" si="45"/>
        <v>1.6078872524262873E-7</v>
      </c>
    </row>
    <row r="140" spans="1:26">
      <c r="A140" s="23" t="s">
        <v>156</v>
      </c>
      <c r="B140" s="98" t="s">
        <v>60</v>
      </c>
      <c r="C140" s="23">
        <v>55754.543100000003</v>
      </c>
      <c r="D140" s="23">
        <v>8.9999999999999998E-4</v>
      </c>
      <c r="E140" s="17">
        <f t="shared" si="39"/>
        <v>18993.608875602709</v>
      </c>
      <c r="F140">
        <f t="shared" si="40"/>
        <v>18993.5</v>
      </c>
      <c r="G140">
        <f t="shared" si="37"/>
        <v>4.6166080028342549E-2</v>
      </c>
      <c r="K140">
        <f t="shared" si="46"/>
        <v>4.6166080028342549E-2</v>
      </c>
      <c r="O140">
        <f t="shared" si="43"/>
        <v>1.4951181966260219E-2</v>
      </c>
      <c r="P140" s="12">
        <f t="shared" ref="P140:P155" si="48">+D$11+D$12*F140+D$13*F140^2+W$7*SIN(RADIANS(W$8*F140+W$9))</f>
        <v>4.7914211720688424E-2</v>
      </c>
      <c r="Q140" s="2">
        <f t="shared" si="42"/>
        <v>40736.043100000003</v>
      </c>
      <c r="R140" s="87"/>
      <c r="S140">
        <f t="shared" si="38"/>
        <v>3.0559644137840531E-6</v>
      </c>
      <c r="T140">
        <v>1</v>
      </c>
      <c r="U140">
        <f t="shared" si="45"/>
        <v>3.0559644137840531E-6</v>
      </c>
      <c r="Z140" s="84" t="s">
        <v>156</v>
      </c>
    </row>
    <row r="141" spans="1:26">
      <c r="A141" s="93" t="s">
        <v>186</v>
      </c>
      <c r="B141" s="104" t="s">
        <v>59</v>
      </c>
      <c r="C141" s="94">
        <v>55996.458850000003</v>
      </c>
      <c r="D141" s="94">
        <v>2.0000000000000001E-4</v>
      </c>
      <c r="E141" s="17">
        <f t="shared" si="39"/>
        <v>19564.129982689923</v>
      </c>
      <c r="F141">
        <f t="shared" si="40"/>
        <v>19564</v>
      </c>
      <c r="G141">
        <f t="shared" ref="G141:G156" si="49">+C141-(C$7+F141*C$8)</f>
        <v>5.5116032570367679E-2</v>
      </c>
      <c r="K141">
        <f t="shared" si="46"/>
        <v>5.5116032570367679E-2</v>
      </c>
      <c r="O141">
        <f t="shared" si="43"/>
        <v>1.2854978494384176E-2</v>
      </c>
      <c r="P141" s="12">
        <f t="shared" si="48"/>
        <v>5.3895573045162994E-2</v>
      </c>
      <c r="Q141" s="2">
        <f t="shared" si="42"/>
        <v>40977.958850000003</v>
      </c>
      <c r="R141" s="87"/>
      <c r="S141">
        <f t="shared" ref="S141:S155" si="50">+(P141-G141)^2</f>
        <v>1.4895214526628463E-6</v>
      </c>
      <c r="T141">
        <v>1</v>
      </c>
      <c r="U141">
        <f t="shared" si="45"/>
        <v>1.4895214526628463E-6</v>
      </c>
    </row>
    <row r="142" spans="1:26">
      <c r="A142" s="93" t="s">
        <v>186</v>
      </c>
      <c r="B142" s="104" t="s">
        <v>59</v>
      </c>
      <c r="C142" s="94">
        <v>55996.459519999997</v>
      </c>
      <c r="D142" s="94">
        <v>2.9999999999999997E-4</v>
      </c>
      <c r="E142" s="17">
        <f t="shared" si="39"/>
        <v>19564.131562781913</v>
      </c>
      <c r="F142">
        <f t="shared" si="40"/>
        <v>19564</v>
      </c>
      <c r="G142">
        <f t="shared" si="49"/>
        <v>5.5786032564355992E-2</v>
      </c>
      <c r="K142">
        <f t="shared" si="46"/>
        <v>5.5786032564355992E-2</v>
      </c>
      <c r="O142">
        <f t="shared" si="43"/>
        <v>1.2854978494384176E-2</v>
      </c>
      <c r="P142" s="12">
        <f t="shared" si="48"/>
        <v>5.3895573045162994E-2</v>
      </c>
      <c r="Q142" s="2">
        <f t="shared" si="42"/>
        <v>40977.959519999997</v>
      </c>
      <c r="R142" s="87"/>
      <c r="S142">
        <f t="shared" si="50"/>
        <v>3.5738371937074221E-6</v>
      </c>
      <c r="T142">
        <v>1</v>
      </c>
      <c r="U142">
        <f t="shared" si="45"/>
        <v>3.5738371937074221E-6</v>
      </c>
    </row>
    <row r="143" spans="1:26">
      <c r="A143" s="93" t="s">
        <v>186</v>
      </c>
      <c r="B143" s="104" t="s">
        <v>59</v>
      </c>
      <c r="C143" s="94">
        <v>55996.459669999997</v>
      </c>
      <c r="D143" s="94">
        <v>2.9999999999999997E-4</v>
      </c>
      <c r="E143" s="17">
        <f t="shared" si="39"/>
        <v>19564.131916533854</v>
      </c>
      <c r="F143">
        <f t="shared" si="40"/>
        <v>19564</v>
      </c>
      <c r="G143">
        <f t="shared" si="49"/>
        <v>5.5936032564204652E-2</v>
      </c>
      <c r="K143">
        <f t="shared" si="46"/>
        <v>5.5936032564204652E-2</v>
      </c>
      <c r="O143">
        <f t="shared" si="43"/>
        <v>1.2854978494384176E-2</v>
      </c>
      <c r="P143" s="12">
        <f t="shared" si="48"/>
        <v>5.3895573045162994E-2</v>
      </c>
      <c r="Q143" s="2">
        <f t="shared" si="42"/>
        <v>40977.959669999997</v>
      </c>
      <c r="R143" s="87"/>
      <c r="S143">
        <f t="shared" si="50"/>
        <v>4.1634750488477158E-6</v>
      </c>
      <c r="T143">
        <v>1</v>
      </c>
      <c r="U143">
        <f t="shared" si="45"/>
        <v>4.1634750488477158E-6</v>
      </c>
    </row>
    <row r="144" spans="1:26">
      <c r="A144" s="93" t="s">
        <v>186</v>
      </c>
      <c r="B144" s="104" t="s">
        <v>59</v>
      </c>
      <c r="C144" s="94">
        <v>55996.459719999999</v>
      </c>
      <c r="D144" s="94">
        <v>4.0000000000000002E-4</v>
      </c>
      <c r="E144" s="17">
        <f t="shared" si="39"/>
        <v>19564.132034451173</v>
      </c>
      <c r="F144">
        <f t="shared" si="40"/>
        <v>19564</v>
      </c>
      <c r="G144">
        <f t="shared" si="49"/>
        <v>5.5986032566579524E-2</v>
      </c>
      <c r="K144">
        <f t="shared" si="46"/>
        <v>5.5986032566579524E-2</v>
      </c>
      <c r="O144">
        <f t="shared" si="43"/>
        <v>1.2854978494384176E-2</v>
      </c>
      <c r="P144" s="12">
        <f t="shared" si="48"/>
        <v>5.3895573045162994E-2</v>
      </c>
      <c r="Q144" s="2">
        <f t="shared" si="42"/>
        <v>40977.959719999999</v>
      </c>
      <c r="R144" s="87"/>
      <c r="S144">
        <f t="shared" si="50"/>
        <v>4.3700210106810309E-6</v>
      </c>
      <c r="T144">
        <v>1</v>
      </c>
      <c r="U144">
        <f t="shared" si="45"/>
        <v>4.3700210106810309E-6</v>
      </c>
    </row>
    <row r="145" spans="1:21">
      <c r="A145" s="93" t="s">
        <v>187</v>
      </c>
      <c r="B145" s="104" t="s">
        <v>60</v>
      </c>
      <c r="C145" s="94">
        <v>56001.332900000001</v>
      </c>
      <c r="D145" s="94">
        <v>5.5999999999999999E-3</v>
      </c>
      <c r="E145" s="17">
        <f t="shared" si="39"/>
        <v>19575.624680335684</v>
      </c>
      <c r="F145">
        <f t="shared" si="40"/>
        <v>19575.5</v>
      </c>
      <c r="G145">
        <f t="shared" si="49"/>
        <v>5.2867696816974785E-2</v>
      </c>
      <c r="J145">
        <f>G145</f>
        <v>5.2867696816974785E-2</v>
      </c>
      <c r="O145">
        <f t="shared" si="43"/>
        <v>1.2812723735529524E-2</v>
      </c>
      <c r="P145" s="12">
        <f t="shared" si="48"/>
        <v>5.4018101307565902E-2</v>
      </c>
      <c r="Q145" s="2">
        <f t="shared" si="42"/>
        <v>40982.832900000001</v>
      </c>
      <c r="R145" s="87"/>
      <c r="S145">
        <f t="shared" si="50"/>
        <v>1.3234304919722075E-6</v>
      </c>
      <c r="T145">
        <v>1</v>
      </c>
      <c r="U145">
        <f t="shared" si="45"/>
        <v>1.3234304919722075E-6</v>
      </c>
    </row>
    <row r="146" spans="1:21">
      <c r="A146" s="93" t="s">
        <v>187</v>
      </c>
      <c r="B146" s="104" t="s">
        <v>59</v>
      </c>
      <c r="C146" s="94">
        <v>56001.546900000001</v>
      </c>
      <c r="D146" s="94">
        <v>4.0000000000000001E-3</v>
      </c>
      <c r="E146" s="17">
        <f t="shared" si="39"/>
        <v>19576.129366437839</v>
      </c>
      <c r="F146">
        <f t="shared" si="40"/>
        <v>19576</v>
      </c>
      <c r="G146">
        <f t="shared" si="49"/>
        <v>5.4854725698533002E-2</v>
      </c>
      <c r="J146">
        <f>G146</f>
        <v>5.4854725698533002E-2</v>
      </c>
      <c r="O146">
        <f t="shared" si="43"/>
        <v>1.2810886572101068E-2</v>
      </c>
      <c r="P146" s="12">
        <f t="shared" si="48"/>
        <v>5.40234302718006E-2</v>
      </c>
      <c r="Q146" s="2">
        <f t="shared" si="42"/>
        <v>40983.046900000001</v>
      </c>
      <c r="R146" s="87"/>
      <c r="S146">
        <f t="shared" si="50"/>
        <v>6.9105208650620656E-7</v>
      </c>
      <c r="T146">
        <v>1</v>
      </c>
      <c r="U146">
        <f t="shared" si="45"/>
        <v>6.9105208650620656E-7</v>
      </c>
    </row>
    <row r="147" spans="1:21">
      <c r="A147" s="93" t="s">
        <v>186</v>
      </c>
      <c r="B147" s="104" t="s">
        <v>59</v>
      </c>
      <c r="C147" s="94">
        <v>56004.51367</v>
      </c>
      <c r="D147" s="94">
        <v>5.0000000000000001E-4</v>
      </c>
      <c r="E147" s="17">
        <f t="shared" si="39"/>
        <v>19583.12603740644</v>
      </c>
      <c r="F147">
        <f t="shared" si="40"/>
        <v>19583</v>
      </c>
      <c r="G147">
        <f t="shared" si="49"/>
        <v>5.344313001842238E-2</v>
      </c>
      <c r="K147">
        <f t="shared" ref="K147:K153" si="51">G147</f>
        <v>5.344313001842238E-2</v>
      </c>
      <c r="O147">
        <f t="shared" si="43"/>
        <v>1.2785166284102589E-2</v>
      </c>
      <c r="P147" s="12">
        <f t="shared" si="48"/>
        <v>5.4098050165279257E-2</v>
      </c>
      <c r="Q147" s="2">
        <f t="shared" si="42"/>
        <v>40986.01367</v>
      </c>
      <c r="R147" s="87"/>
      <c r="S147">
        <f t="shared" si="50"/>
        <v>4.2892039875903355E-7</v>
      </c>
      <c r="T147">
        <v>1</v>
      </c>
      <c r="U147">
        <f t="shared" si="45"/>
        <v>4.2892039875903355E-7</v>
      </c>
    </row>
    <row r="148" spans="1:21">
      <c r="A148" s="93" t="s">
        <v>186</v>
      </c>
      <c r="B148" s="104" t="s">
        <v>59</v>
      </c>
      <c r="C148" s="94">
        <v>56004.514369999997</v>
      </c>
      <c r="D148" s="94">
        <v>4.0000000000000002E-4</v>
      </c>
      <c r="E148" s="17">
        <f t="shared" si="39"/>
        <v>19583.127688248824</v>
      </c>
      <c r="F148">
        <f t="shared" si="40"/>
        <v>19583</v>
      </c>
      <c r="G148">
        <f t="shared" si="49"/>
        <v>5.4143130015290808E-2</v>
      </c>
      <c r="K148">
        <f t="shared" si="51"/>
        <v>5.4143130015290808E-2</v>
      </c>
      <c r="O148">
        <f t="shared" si="43"/>
        <v>1.2785166284102589E-2</v>
      </c>
      <c r="P148" s="12">
        <f t="shared" si="48"/>
        <v>5.4098050165279257E-2</v>
      </c>
      <c r="Q148" s="2">
        <f t="shared" si="42"/>
        <v>40986.014369999997</v>
      </c>
      <c r="R148" s="87"/>
      <c r="S148">
        <f t="shared" si="50"/>
        <v>2.0321928770639061E-9</v>
      </c>
      <c r="T148">
        <v>1</v>
      </c>
      <c r="U148">
        <f t="shared" si="45"/>
        <v>2.0321928770639061E-9</v>
      </c>
    </row>
    <row r="149" spans="1:21">
      <c r="A149" s="93" t="s">
        <v>186</v>
      </c>
      <c r="B149" s="104" t="s">
        <v>59</v>
      </c>
      <c r="C149" s="94">
        <v>56004.514470000002</v>
      </c>
      <c r="D149" s="94">
        <v>5.0000000000000001E-4</v>
      </c>
      <c r="E149" s="17">
        <f t="shared" ref="E149:E156" si="52">+(C149-C$7)/C$8</f>
        <v>19583.127924083459</v>
      </c>
      <c r="F149">
        <f t="shared" ref="F149:F156" si="53">ROUND(2*E149,0)/2</f>
        <v>19583</v>
      </c>
      <c r="G149">
        <f t="shared" si="49"/>
        <v>5.4243130020040553E-2</v>
      </c>
      <c r="K149">
        <f t="shared" si="51"/>
        <v>5.4243130020040553E-2</v>
      </c>
      <c r="O149">
        <f t="shared" si="43"/>
        <v>1.2785166284102589E-2</v>
      </c>
      <c r="P149" s="12">
        <f t="shared" si="48"/>
        <v>5.4098050165279257E-2</v>
      </c>
      <c r="Q149" s="2">
        <f t="shared" ref="Q149:Q156" si="54">+C149-15018.5</f>
        <v>40986.014470000002</v>
      </c>
      <c r="R149" s="87"/>
      <c r="S149">
        <f t="shared" si="50"/>
        <v>2.1048164257558688E-8</v>
      </c>
      <c r="T149">
        <v>1</v>
      </c>
      <c r="U149">
        <f t="shared" si="45"/>
        <v>2.1048164257558688E-8</v>
      </c>
    </row>
    <row r="150" spans="1:21">
      <c r="A150" s="93" t="s">
        <v>186</v>
      </c>
      <c r="B150" s="104" t="s">
        <v>60</v>
      </c>
      <c r="C150" s="94">
        <v>56009.390939999997</v>
      </c>
      <c r="D150" s="94">
        <v>5.9999999999999995E-4</v>
      </c>
      <c r="E150" s="17">
        <f t="shared" si="52"/>
        <v>19594.628328927192</v>
      </c>
      <c r="F150">
        <f t="shared" si="53"/>
        <v>19594.5</v>
      </c>
      <c r="G150">
        <f t="shared" si="49"/>
        <v>5.4414794270996936E-2</v>
      </c>
      <c r="K150">
        <f t="shared" si="51"/>
        <v>5.4414794270996936E-2</v>
      </c>
      <c r="O150">
        <f t="shared" si="43"/>
        <v>1.2742911525247938E-2</v>
      </c>
      <c r="P150" s="12">
        <f t="shared" si="48"/>
        <v>5.4220698199586928E-2</v>
      </c>
      <c r="Q150" s="2">
        <f t="shared" si="54"/>
        <v>40990.890939999997</v>
      </c>
      <c r="R150" s="87"/>
      <c r="S150">
        <f t="shared" si="50"/>
        <v>3.767328493679878E-8</v>
      </c>
      <c r="T150">
        <v>1</v>
      </c>
      <c r="U150">
        <f t="shared" si="45"/>
        <v>3.767328493679878E-8</v>
      </c>
    </row>
    <row r="151" spans="1:21">
      <c r="A151" s="93" t="s">
        <v>186</v>
      </c>
      <c r="B151" s="104" t="s">
        <v>60</v>
      </c>
      <c r="C151" s="94">
        <v>56009.391969999997</v>
      </c>
      <c r="D151" s="94">
        <v>5.0000000000000001E-4</v>
      </c>
      <c r="E151" s="17">
        <f t="shared" si="52"/>
        <v>19594.63075802385</v>
      </c>
      <c r="F151">
        <f t="shared" si="53"/>
        <v>19594.5</v>
      </c>
      <c r="G151">
        <f t="shared" si="49"/>
        <v>5.5444794270442799E-2</v>
      </c>
      <c r="K151">
        <f t="shared" si="51"/>
        <v>5.5444794270442799E-2</v>
      </c>
      <c r="O151">
        <f t="shared" si="43"/>
        <v>1.2742911525247938E-2</v>
      </c>
      <c r="P151" s="12">
        <f t="shared" si="48"/>
        <v>5.4220698199586928E-2</v>
      </c>
      <c r="Q151" s="2">
        <f t="shared" si="54"/>
        <v>40990.891969999997</v>
      </c>
      <c r="R151" s="87"/>
      <c r="S151">
        <f t="shared" si="50"/>
        <v>1.4984111906847809E-6</v>
      </c>
      <c r="T151">
        <v>1</v>
      </c>
      <c r="U151">
        <f t="shared" si="45"/>
        <v>1.4984111906847809E-6</v>
      </c>
    </row>
    <row r="152" spans="1:21">
      <c r="A152" s="93" t="s">
        <v>186</v>
      </c>
      <c r="B152" s="104" t="s">
        <v>60</v>
      </c>
      <c r="C152" s="94">
        <v>56009.392189999999</v>
      </c>
      <c r="D152" s="94">
        <v>6.9999999999999999E-4</v>
      </c>
      <c r="E152" s="17">
        <f t="shared" si="52"/>
        <v>19594.631276860036</v>
      </c>
      <c r="F152">
        <f t="shared" si="53"/>
        <v>19594.5</v>
      </c>
      <c r="G152">
        <f t="shared" si="49"/>
        <v>5.5664794272161089E-2</v>
      </c>
      <c r="K152">
        <f t="shared" si="51"/>
        <v>5.5664794272161089E-2</v>
      </c>
      <c r="O152">
        <f t="shared" si="43"/>
        <v>1.2742911525247938E-2</v>
      </c>
      <c r="P152" s="12">
        <f t="shared" si="48"/>
        <v>5.4220698199586928E-2</v>
      </c>
      <c r="Q152" s="2">
        <f t="shared" si="54"/>
        <v>40990.892189999999</v>
      </c>
      <c r="R152" s="87"/>
      <c r="S152">
        <f t="shared" si="50"/>
        <v>2.085413466824116E-6</v>
      </c>
      <c r="T152">
        <v>1</v>
      </c>
      <c r="U152">
        <f t="shared" si="45"/>
        <v>2.085413466824116E-6</v>
      </c>
    </row>
    <row r="153" spans="1:21">
      <c r="A153" s="93" t="s">
        <v>186</v>
      </c>
      <c r="B153" s="104" t="s">
        <v>60</v>
      </c>
      <c r="C153" s="94">
        <v>56009.393089999998</v>
      </c>
      <c r="D153" s="94">
        <v>8.0000000000000004E-4</v>
      </c>
      <c r="E153" s="17">
        <f t="shared" si="52"/>
        <v>19594.633399371676</v>
      </c>
      <c r="F153">
        <f t="shared" si="53"/>
        <v>19594.5</v>
      </c>
      <c r="G153">
        <f t="shared" si="49"/>
        <v>5.6564794271253049E-2</v>
      </c>
      <c r="K153">
        <f t="shared" si="51"/>
        <v>5.6564794271253049E-2</v>
      </c>
      <c r="O153">
        <f t="shared" si="43"/>
        <v>1.2742911525247938E-2</v>
      </c>
      <c r="P153" s="12">
        <f t="shared" si="48"/>
        <v>5.4220698199586928E-2</v>
      </c>
      <c r="Q153" s="2">
        <f t="shared" si="54"/>
        <v>40990.893089999998</v>
      </c>
      <c r="R153" s="87"/>
      <c r="S153">
        <f t="shared" si="50"/>
        <v>5.4947863932005422E-6</v>
      </c>
      <c r="T153">
        <v>1</v>
      </c>
      <c r="U153">
        <f t="shared" si="45"/>
        <v>5.4947863932005422E-6</v>
      </c>
    </row>
    <row r="154" spans="1:21">
      <c r="A154" s="93" t="s">
        <v>188</v>
      </c>
      <c r="B154" s="104" t="s">
        <v>59</v>
      </c>
      <c r="C154" s="94">
        <v>56181.337800000001</v>
      </c>
      <c r="D154" s="94">
        <v>4.0000000000000002E-4</v>
      </c>
      <c r="E154" s="17">
        <f t="shared" si="52"/>
        <v>20000.138565145266</v>
      </c>
      <c r="F154">
        <f t="shared" si="53"/>
        <v>20000</v>
      </c>
      <c r="G154">
        <f t="shared" si="49"/>
        <v>5.8755216283316258E-2</v>
      </c>
      <c r="J154">
        <f>G154</f>
        <v>5.8755216283316258E-2</v>
      </c>
      <c r="O154">
        <f t="shared" si="43"/>
        <v>1.1252971984764618E-2</v>
      </c>
      <c r="P154" s="12">
        <f t="shared" si="48"/>
        <v>5.8589509416592078E-2</v>
      </c>
      <c r="Q154" s="2">
        <f t="shared" si="54"/>
        <v>41162.837800000001</v>
      </c>
      <c r="R154" s="87"/>
      <c r="S154">
        <f t="shared" si="50"/>
        <v>2.7458765679545191E-8</v>
      </c>
      <c r="T154">
        <v>1</v>
      </c>
      <c r="U154">
        <f t="shared" si="45"/>
        <v>2.7458765679545191E-8</v>
      </c>
    </row>
    <row r="155" spans="1:21">
      <c r="A155" s="93" t="s">
        <v>186</v>
      </c>
      <c r="B155" s="104" t="s">
        <v>59</v>
      </c>
      <c r="C155" s="94">
        <v>56398.447899999999</v>
      </c>
      <c r="D155" s="94">
        <v>2.0000000000000001E-4</v>
      </c>
      <c r="E155" s="17">
        <f t="shared" si="52"/>
        <v>20512.159360036938</v>
      </c>
      <c r="F155">
        <f t="shared" si="53"/>
        <v>20512</v>
      </c>
      <c r="G155">
        <f t="shared" si="49"/>
        <v>6.7572789819678292E-2</v>
      </c>
      <c r="K155">
        <f>G155</f>
        <v>6.7572789819678292E-2</v>
      </c>
      <c r="O155">
        <f t="shared" si="43"/>
        <v>9.3717166340187286E-3</v>
      </c>
      <c r="P155" s="12">
        <f t="shared" si="48"/>
        <v>6.421578689463868E-2</v>
      </c>
      <c r="Q155" s="2">
        <f t="shared" si="54"/>
        <v>41379.947899999999</v>
      </c>
      <c r="R155" s="87"/>
      <c r="S155">
        <f t="shared" si="50"/>
        <v>1.1269468638724512E-5</v>
      </c>
      <c r="T155">
        <v>1</v>
      </c>
      <c r="U155">
        <f t="shared" si="45"/>
        <v>1.1269468638724512E-5</v>
      </c>
    </row>
    <row r="156" spans="1:21">
      <c r="A156" s="115" t="s">
        <v>214</v>
      </c>
      <c r="B156" s="17"/>
      <c r="C156" s="18">
        <v>57159.811600000001</v>
      </c>
      <c r="D156" s="18">
        <v>2.9999999999999997E-4</v>
      </c>
      <c r="E156" s="17">
        <f t="shared" si="52"/>
        <v>22307.718603368634</v>
      </c>
      <c r="F156">
        <f t="shared" si="53"/>
        <v>22307.5</v>
      </c>
      <c r="G156">
        <f t="shared" si="49"/>
        <v>9.2693499362212606E-2</v>
      </c>
      <c r="K156">
        <f>G156</f>
        <v>9.2693499362212606E-2</v>
      </c>
      <c r="O156">
        <f t="shared" si="43"/>
        <v>2.7744627624088497E-3</v>
      </c>
      <c r="P156">
        <f>+D$11+D$12*F156+D$13*F156^2</f>
        <v>8.1048250710017755E-2</v>
      </c>
      <c r="Q156" s="2">
        <f t="shared" si="54"/>
        <v>42141.311600000001</v>
      </c>
      <c r="R156" s="87"/>
      <c r="S156">
        <f>+(P156-L156)^2</f>
        <v>6.5688189431538932E-3</v>
      </c>
      <c r="T156">
        <v>1</v>
      </c>
      <c r="U156">
        <f t="shared" si="45"/>
        <v>6.5688189431538932E-3</v>
      </c>
    </row>
    <row r="157" spans="1:21">
      <c r="A157" s="195" t="s">
        <v>789</v>
      </c>
      <c r="B157" s="196" t="s">
        <v>59</v>
      </c>
      <c r="C157" s="195">
        <v>57188.434999999998</v>
      </c>
      <c r="D157" s="195">
        <v>2.9999999999999997E-4</v>
      </c>
      <c r="E157" s="17">
        <f t="shared" ref="E157:E170" si="55">+(C157-C$7)/C$8</f>
        <v>22375.222492043093</v>
      </c>
      <c r="F157">
        <f t="shared" ref="F157:F170" si="56">ROUND(2*E157,0)/2</f>
        <v>22375</v>
      </c>
      <c r="G157">
        <f t="shared" ref="G157:G170" si="57">+C157-(C$7+F157*C$8)</f>
        <v>9.4342398209846579E-2</v>
      </c>
      <c r="K157">
        <f t="shared" ref="K157:K170" si="58">G157</f>
        <v>9.4342398209846579E-2</v>
      </c>
      <c r="O157">
        <f t="shared" ref="O157:O170" si="59">+C$11+C$12*F157</f>
        <v>2.5264456995663792E-3</v>
      </c>
      <c r="P157">
        <f t="shared" ref="P157:P170" si="60">+D$11+D$12*F157+D$13*F157^2</f>
        <v>8.1802979294033476E-2</v>
      </c>
      <c r="Q157" s="2">
        <f t="shared" ref="Q157:Q170" si="61">+C157-15018.5</f>
        <v>42169.934999999998</v>
      </c>
      <c r="R157" s="87"/>
      <c r="S157">
        <f t="shared" ref="S157:S170" si="62">+(P157-L157)^2</f>
        <v>6.6917274213800695E-3</v>
      </c>
      <c r="T157">
        <v>1</v>
      </c>
      <c r="U157">
        <f t="shared" ref="U157:U170" si="63">T157*S157</f>
        <v>6.6917274213800695E-3</v>
      </c>
    </row>
    <row r="158" spans="1:21">
      <c r="A158" s="198" t="s">
        <v>793</v>
      </c>
      <c r="B158" s="199" t="s">
        <v>60</v>
      </c>
      <c r="C158" s="200">
        <v>57426.53357</v>
      </c>
      <c r="D158" s="200">
        <v>5.9999999999999995E-4</v>
      </c>
      <c r="E158" s="17">
        <f t="shared" si="55"/>
        <v>22936.741366908758</v>
      </c>
      <c r="F158">
        <f t="shared" si="56"/>
        <v>22936.5</v>
      </c>
      <c r="G158">
        <f t="shared" si="57"/>
        <v>0.10234583091369132</v>
      </c>
      <c r="K158">
        <f t="shared" si="58"/>
        <v>0.10234583091369132</v>
      </c>
      <c r="O158">
        <f t="shared" si="59"/>
        <v>4.6331116940266648E-4</v>
      </c>
      <c r="P158">
        <f t="shared" si="60"/>
        <v>8.8200345880579997E-2</v>
      </c>
      <c r="Q158" s="2">
        <f t="shared" si="61"/>
        <v>42408.03357</v>
      </c>
      <c r="R158" s="87"/>
      <c r="S158">
        <f t="shared" si="62"/>
        <v>7.7793010134539452E-3</v>
      </c>
      <c r="T158">
        <v>1</v>
      </c>
      <c r="U158">
        <f t="shared" si="63"/>
        <v>7.7793010134539452E-3</v>
      </c>
    </row>
    <row r="159" spans="1:21">
      <c r="A159" s="239" t="s">
        <v>821</v>
      </c>
      <c r="B159" s="240" t="s">
        <v>59</v>
      </c>
      <c r="C159" s="241">
        <v>57481.448629999999</v>
      </c>
      <c r="D159" s="241">
        <v>8.9999999999999998E-4</v>
      </c>
      <c r="E159" s="17">
        <f t="shared" si="55"/>
        <v>23066.25009392203</v>
      </c>
      <c r="F159">
        <f t="shared" si="56"/>
        <v>23066.5</v>
      </c>
      <c r="G159">
        <f t="shared" si="57"/>
        <v>-0.10596666017954703</v>
      </c>
      <c r="K159">
        <f t="shared" si="58"/>
        <v>-0.10596666017954703</v>
      </c>
      <c r="O159">
        <f t="shared" si="59"/>
        <v>-1.4351321997660427E-5</v>
      </c>
      <c r="P159">
        <f t="shared" si="60"/>
        <v>8.9711806680235678E-2</v>
      </c>
      <c r="Q159" s="2">
        <f t="shared" si="61"/>
        <v>42462.948629999999</v>
      </c>
      <c r="R159" s="87"/>
      <c r="S159">
        <f t="shared" si="62"/>
        <v>8.0482082578319791E-3</v>
      </c>
      <c r="T159">
        <v>1</v>
      </c>
      <c r="U159">
        <f t="shared" si="63"/>
        <v>8.0482082578319791E-3</v>
      </c>
    </row>
    <row r="160" spans="1:21">
      <c r="A160" s="204" t="s">
        <v>791</v>
      </c>
      <c r="B160" s="205"/>
      <c r="C160" s="195">
        <v>57515.797899999998</v>
      </c>
      <c r="D160" s="195">
        <v>5.0000000000000001E-4</v>
      </c>
      <c r="E160" s="17">
        <f t="shared" si="55"/>
        <v>23147.257566763448</v>
      </c>
      <c r="F160">
        <f t="shared" si="56"/>
        <v>23147.5</v>
      </c>
      <c r="G160">
        <f t="shared" si="57"/>
        <v>-0.10279798156261677</v>
      </c>
      <c r="K160">
        <f t="shared" si="58"/>
        <v>-0.10279798156261677</v>
      </c>
      <c r="O160">
        <f t="shared" si="59"/>
        <v>-3.1197179740863334E-4</v>
      </c>
      <c r="P160">
        <f t="shared" si="60"/>
        <v>9.0659328500740904E-2</v>
      </c>
      <c r="Q160" s="2">
        <f t="shared" si="61"/>
        <v>42497.297899999998</v>
      </c>
      <c r="R160" s="87"/>
      <c r="S160">
        <f t="shared" si="62"/>
        <v>8.2191138442052527E-3</v>
      </c>
      <c r="T160">
        <v>1</v>
      </c>
      <c r="U160">
        <f t="shared" si="63"/>
        <v>8.2191138442052527E-3</v>
      </c>
    </row>
    <row r="161" spans="1:21">
      <c r="A161" s="239" t="s">
        <v>821</v>
      </c>
      <c r="B161" s="240" t="s">
        <v>60</v>
      </c>
      <c r="C161" s="241">
        <v>57845.491210000124</v>
      </c>
      <c r="D161" s="241">
        <v>2.9999999999999997E-4</v>
      </c>
      <c r="E161" s="17">
        <f t="shared" si="55"/>
        <v>23924.788555219227</v>
      </c>
      <c r="F161">
        <f t="shared" si="56"/>
        <v>23925</v>
      </c>
      <c r="G161">
        <f t="shared" si="57"/>
        <v>-8.9658072400197852E-2</v>
      </c>
      <c r="K161">
        <f t="shared" si="58"/>
        <v>-8.9658072400197852E-2</v>
      </c>
      <c r="O161">
        <f t="shared" si="59"/>
        <v>-3.16876092866826E-3</v>
      </c>
      <c r="P161">
        <f t="shared" si="60"/>
        <v>9.9979537094100249E-2</v>
      </c>
      <c r="Q161" s="2">
        <f t="shared" si="61"/>
        <v>42826.991210000124</v>
      </c>
      <c r="R161" s="87"/>
      <c r="S161">
        <f t="shared" si="62"/>
        <v>9.9959078375505672E-3</v>
      </c>
      <c r="T161">
        <v>1</v>
      </c>
      <c r="U161">
        <f t="shared" si="63"/>
        <v>9.9959078375505672E-3</v>
      </c>
    </row>
    <row r="162" spans="1:21">
      <c r="A162" s="204" t="s">
        <v>794</v>
      </c>
      <c r="B162" s="205"/>
      <c r="C162" s="195">
        <v>57880.896200000003</v>
      </c>
      <c r="D162" s="195">
        <v>2.9999999999999997E-4</v>
      </c>
      <c r="E162" s="17">
        <f t="shared" si="55"/>
        <v>24008.285781386363</v>
      </c>
      <c r="F162">
        <f t="shared" si="56"/>
        <v>24008.5</v>
      </c>
      <c r="G162">
        <f t="shared" si="57"/>
        <v>-9.0834249494946562E-2</v>
      </c>
      <c r="K162">
        <f t="shared" si="58"/>
        <v>-9.0834249494946562E-2</v>
      </c>
      <c r="O162">
        <f t="shared" si="59"/>
        <v>-3.4755672212215538E-3</v>
      </c>
      <c r="P162">
        <f t="shared" si="60"/>
        <v>0.1010047380866725</v>
      </c>
      <c r="Q162" s="2">
        <f t="shared" si="61"/>
        <v>42862.396200000003</v>
      </c>
      <c r="R162" s="87"/>
      <c r="S162">
        <f t="shared" si="62"/>
        <v>1.0201957115957311E-2</v>
      </c>
      <c r="T162">
        <v>1</v>
      </c>
      <c r="U162">
        <f t="shared" si="63"/>
        <v>1.0201957115957311E-2</v>
      </c>
    </row>
    <row r="163" spans="1:21">
      <c r="A163" s="239" t="s">
        <v>821</v>
      </c>
      <c r="B163" s="240" t="s">
        <v>60</v>
      </c>
      <c r="C163" s="241">
        <v>57884.503130000085</v>
      </c>
      <c r="D163" s="241">
        <v>2.9999999999999997E-4</v>
      </c>
      <c r="E163" s="17">
        <f t="shared" si="55"/>
        <v>24016.792171304478</v>
      </c>
      <c r="F163">
        <f t="shared" si="56"/>
        <v>24017</v>
      </c>
      <c r="G163">
        <f t="shared" si="57"/>
        <v>-8.8124758447520435E-2</v>
      </c>
      <c r="K163">
        <f t="shared" si="58"/>
        <v>-8.8124758447520435E-2</v>
      </c>
      <c r="O163">
        <f t="shared" si="59"/>
        <v>-3.5067989995054144E-3</v>
      </c>
      <c r="P163">
        <f t="shared" si="60"/>
        <v>0.10110936366415549</v>
      </c>
      <c r="Q163" s="2">
        <f t="shared" si="61"/>
        <v>42866.003130000085</v>
      </c>
      <c r="R163" s="87"/>
      <c r="S163">
        <f t="shared" si="62"/>
        <v>1.0223103420570446E-2</v>
      </c>
      <c r="T163">
        <v>1</v>
      </c>
      <c r="U163">
        <f t="shared" si="63"/>
        <v>1.0223103420570446E-2</v>
      </c>
    </row>
    <row r="164" spans="1:21">
      <c r="A164" s="239" t="s">
        <v>821</v>
      </c>
      <c r="B164" s="240" t="s">
        <v>60</v>
      </c>
      <c r="C164" s="241">
        <v>57884.503270000219</v>
      </c>
      <c r="D164" s="241">
        <v>5.0000000000000001E-4</v>
      </c>
      <c r="E164" s="17">
        <f t="shared" si="55"/>
        <v>24016.792501473272</v>
      </c>
      <c r="F164">
        <f t="shared" si="56"/>
        <v>24017</v>
      </c>
      <c r="G164">
        <f t="shared" si="57"/>
        <v>-8.7984758312813938E-2</v>
      </c>
      <c r="K164">
        <f t="shared" si="58"/>
        <v>-8.7984758312813938E-2</v>
      </c>
      <c r="O164">
        <f t="shared" si="59"/>
        <v>-3.5067989995054144E-3</v>
      </c>
      <c r="P164">
        <f t="shared" si="60"/>
        <v>0.10110936366415549</v>
      </c>
      <c r="Q164" s="2">
        <f t="shared" si="61"/>
        <v>42866.003270000219</v>
      </c>
      <c r="R164" s="87"/>
      <c r="S164">
        <f t="shared" si="62"/>
        <v>1.0223103420570446E-2</v>
      </c>
      <c r="T164">
        <v>1</v>
      </c>
      <c r="U164">
        <f t="shared" si="63"/>
        <v>1.0223103420570446E-2</v>
      </c>
    </row>
    <row r="165" spans="1:21">
      <c r="A165" s="239" t="s">
        <v>821</v>
      </c>
      <c r="B165" s="240" t="s">
        <v>60</v>
      </c>
      <c r="C165" s="241">
        <v>57884.503419999965</v>
      </c>
      <c r="D165" s="241">
        <v>2.9999999999999997E-4</v>
      </c>
      <c r="E165" s="17">
        <f t="shared" si="55"/>
        <v>24016.792855224612</v>
      </c>
      <c r="F165">
        <f t="shared" si="56"/>
        <v>24017</v>
      </c>
      <c r="G165">
        <f t="shared" si="57"/>
        <v>-8.7834758567623794E-2</v>
      </c>
      <c r="K165">
        <f t="shared" si="58"/>
        <v>-8.7834758567623794E-2</v>
      </c>
      <c r="O165">
        <f t="shared" si="59"/>
        <v>-3.5067989995054144E-3</v>
      </c>
      <c r="P165">
        <f t="shared" si="60"/>
        <v>0.10110936366415549</v>
      </c>
      <c r="Q165" s="2">
        <f t="shared" si="61"/>
        <v>42866.003419999965</v>
      </c>
      <c r="R165" s="87"/>
      <c r="S165">
        <f t="shared" si="62"/>
        <v>1.0223103420570446E-2</v>
      </c>
      <c r="T165">
        <v>1</v>
      </c>
      <c r="U165">
        <f t="shared" si="63"/>
        <v>1.0223103420570446E-2</v>
      </c>
    </row>
    <row r="166" spans="1:21">
      <c r="A166" s="239" t="s">
        <v>821</v>
      </c>
      <c r="B166" s="240" t="s">
        <v>60</v>
      </c>
      <c r="C166" s="241">
        <v>57884.503539999947</v>
      </c>
      <c r="D166" s="241">
        <v>2.9999999999999997E-4</v>
      </c>
      <c r="E166" s="17">
        <f t="shared" si="55"/>
        <v>24016.793138226123</v>
      </c>
      <c r="F166">
        <f t="shared" si="56"/>
        <v>24017</v>
      </c>
      <c r="G166">
        <f t="shared" si="57"/>
        <v>-8.7714758585207164E-2</v>
      </c>
      <c r="K166">
        <f t="shared" si="58"/>
        <v>-8.7714758585207164E-2</v>
      </c>
      <c r="O166">
        <f t="shared" si="59"/>
        <v>-3.5067989995054144E-3</v>
      </c>
      <c r="P166">
        <f t="shared" si="60"/>
        <v>0.10110936366415549</v>
      </c>
      <c r="Q166" s="2">
        <f t="shared" si="61"/>
        <v>42866.003539999947</v>
      </c>
      <c r="R166" s="87"/>
      <c r="S166">
        <f t="shared" si="62"/>
        <v>1.0223103420570446E-2</v>
      </c>
      <c r="T166">
        <v>1</v>
      </c>
      <c r="U166">
        <f t="shared" si="63"/>
        <v>1.0223103420570446E-2</v>
      </c>
    </row>
    <row r="167" spans="1:21">
      <c r="A167" s="242" t="s">
        <v>822</v>
      </c>
      <c r="B167" s="243" t="s">
        <v>59</v>
      </c>
      <c r="C167" s="244">
        <v>58266.773679999998</v>
      </c>
      <c r="D167" s="244">
        <v>1.5100000000000001E-4</v>
      </c>
      <c r="E167" s="17">
        <f t="shared" si="55"/>
        <v>24918.318497692027</v>
      </c>
      <c r="F167">
        <f t="shared" si="56"/>
        <v>24918.5</v>
      </c>
      <c r="G167">
        <f t="shared" si="57"/>
        <v>-7.696168715483509E-2</v>
      </c>
      <c r="K167">
        <f t="shared" si="58"/>
        <v>-7.696168715483509E-2</v>
      </c>
      <c r="O167">
        <f t="shared" si="59"/>
        <v>-6.8192046610238283E-3</v>
      </c>
      <c r="P167">
        <f t="shared" si="60"/>
        <v>0.11248257116407767</v>
      </c>
      <c r="Q167" s="2">
        <f t="shared" si="61"/>
        <v>43248.273679999998</v>
      </c>
      <c r="R167" s="87"/>
      <c r="S167">
        <f t="shared" si="62"/>
        <v>1.2652328815681797E-2</v>
      </c>
      <c r="T167">
        <v>1</v>
      </c>
      <c r="U167">
        <f t="shared" si="63"/>
        <v>1.2652328815681797E-2</v>
      </c>
    </row>
    <row r="168" spans="1:21">
      <c r="A168" s="115" t="s">
        <v>797</v>
      </c>
      <c r="B168" s="17"/>
      <c r="C168" s="18">
        <v>58562.9565</v>
      </c>
      <c r="D168" s="18">
        <v>2.9999999999999997E-4</v>
      </c>
      <c r="E168" s="17">
        <f t="shared" si="55"/>
        <v>25616.820146991897</v>
      </c>
      <c r="F168">
        <f t="shared" si="56"/>
        <v>25617</v>
      </c>
      <c r="G168">
        <f t="shared" si="57"/>
        <v>-7.6262341230176389E-2</v>
      </c>
      <c r="K168">
        <f t="shared" si="58"/>
        <v>-7.6262341230176389E-2</v>
      </c>
      <c r="O168">
        <f t="shared" si="59"/>
        <v>-9.3857219705863471E-3</v>
      </c>
      <c r="P168">
        <f t="shared" si="60"/>
        <v>0.12167176796148245</v>
      </c>
      <c r="Q168" s="2">
        <f t="shared" si="61"/>
        <v>43544.4565</v>
      </c>
      <c r="R168" s="87"/>
      <c r="S168">
        <f t="shared" si="62"/>
        <v>1.4804019118872826E-2</v>
      </c>
      <c r="T168">
        <v>1</v>
      </c>
      <c r="U168">
        <f t="shared" si="63"/>
        <v>1.4804019118872826E-2</v>
      </c>
    </row>
    <row r="169" spans="1:21">
      <c r="A169" s="115" t="s">
        <v>816</v>
      </c>
      <c r="B169" s="17"/>
      <c r="C169" s="234">
        <v>58934.831400000003</v>
      </c>
      <c r="D169" s="43">
        <v>5.0000000000000001E-4</v>
      </c>
      <c r="E169" s="17">
        <f t="shared" si="55"/>
        <v>26493.829930959862</v>
      </c>
      <c r="F169">
        <f t="shared" si="56"/>
        <v>26494</v>
      </c>
      <c r="G169">
        <f t="shared" si="57"/>
        <v>-7.2113684989744797E-2</v>
      </c>
      <c r="K169">
        <f t="shared" si="58"/>
        <v>-7.2113684989744797E-2</v>
      </c>
      <c r="O169">
        <f t="shared" si="59"/>
        <v>-1.2608106624110077E-2</v>
      </c>
      <c r="P169">
        <f t="shared" si="60"/>
        <v>0.13367534904849809</v>
      </c>
      <c r="Q169" s="2">
        <f t="shared" si="61"/>
        <v>43916.331400000003</v>
      </c>
      <c r="R169" s="87"/>
      <c r="S169">
        <f t="shared" si="62"/>
        <v>1.78690989432378E-2</v>
      </c>
      <c r="T169">
        <v>1</v>
      </c>
      <c r="U169">
        <f t="shared" si="63"/>
        <v>1.78690989432378E-2</v>
      </c>
    </row>
    <row r="170" spans="1:21">
      <c r="A170" s="239" t="s">
        <v>820</v>
      </c>
      <c r="B170" s="240" t="s">
        <v>60</v>
      </c>
      <c r="C170" s="241">
        <v>59061.52189300023</v>
      </c>
      <c r="D170" s="241">
        <v>7.2999999999999996E-4</v>
      </c>
      <c r="E170" s="17">
        <f t="shared" si="55"/>
        <v>26792.609982791608</v>
      </c>
      <c r="F170">
        <f t="shared" si="56"/>
        <v>26792.5</v>
      </c>
      <c r="G170">
        <f t="shared" si="57"/>
        <v>4.6635556842375081E-2</v>
      </c>
      <c r="K170">
        <f t="shared" si="58"/>
        <v>4.6635556842375081E-2</v>
      </c>
      <c r="O170">
        <f t="shared" si="59"/>
        <v>-1.3704893190902359E-2</v>
      </c>
      <c r="P170">
        <f t="shared" si="60"/>
        <v>0.13787931458659375</v>
      </c>
      <c r="Q170" s="2">
        <f t="shared" si="61"/>
        <v>44043.02189300023</v>
      </c>
      <c r="R170" s="87"/>
      <c r="S170">
        <f t="shared" si="62"/>
        <v>1.9010705390868885E-2</v>
      </c>
      <c r="T170">
        <v>1</v>
      </c>
      <c r="U170">
        <f t="shared" si="63"/>
        <v>1.9010705390868885E-2</v>
      </c>
    </row>
    <row r="171" spans="1:21">
      <c r="A171" s="17"/>
      <c r="B171" s="17"/>
      <c r="C171" s="18"/>
      <c r="D171" s="18"/>
      <c r="E171" s="17"/>
      <c r="R171" s="88"/>
    </row>
    <row r="172" spans="1:21">
      <c r="A172" s="17"/>
      <c r="B172" s="17"/>
      <c r="C172" s="18"/>
      <c r="D172" s="18"/>
      <c r="E172" s="17"/>
      <c r="R172" s="88"/>
    </row>
    <row r="173" spans="1:21">
      <c r="A173" s="17"/>
      <c r="B173" s="17"/>
      <c r="C173" s="18"/>
      <c r="D173" s="18"/>
      <c r="E173" s="17"/>
      <c r="R173" s="88"/>
    </row>
    <row r="174" spans="1:21">
      <c r="A174" s="17"/>
      <c r="B174" s="17"/>
      <c r="C174" s="18"/>
      <c r="D174" s="18"/>
      <c r="E174" s="17"/>
      <c r="R174" s="88"/>
    </row>
    <row r="175" spans="1:21">
      <c r="A175" s="17"/>
      <c r="B175" s="17"/>
      <c r="C175" s="18"/>
      <c r="D175" s="18"/>
      <c r="E175" s="17"/>
      <c r="R175" s="88"/>
    </row>
    <row r="176" spans="1:21">
      <c r="A176" s="17"/>
      <c r="B176" s="17"/>
      <c r="C176" s="18"/>
      <c r="D176" s="18"/>
      <c r="E176" s="17"/>
      <c r="R176" s="88"/>
    </row>
    <row r="177" spans="1:18">
      <c r="A177" s="17"/>
      <c r="B177" s="17"/>
      <c r="C177" s="18"/>
      <c r="D177" s="18"/>
      <c r="E177" s="17"/>
      <c r="R177" s="88"/>
    </row>
    <row r="178" spans="1:18">
      <c r="A178" s="17"/>
      <c r="B178" s="17"/>
      <c r="C178" s="18"/>
      <c r="D178" s="18"/>
      <c r="E178" s="17"/>
      <c r="R178" s="88"/>
    </row>
    <row r="179" spans="1:18">
      <c r="A179" s="17"/>
      <c r="B179" s="17"/>
      <c r="C179" s="18"/>
      <c r="D179" s="18"/>
      <c r="E179" s="17"/>
      <c r="R179" s="88"/>
    </row>
    <row r="180" spans="1:18">
      <c r="A180" s="17"/>
      <c r="B180" s="17"/>
      <c r="C180" s="18"/>
      <c r="D180" s="18"/>
      <c r="E180" s="17"/>
      <c r="R180" s="88"/>
    </row>
    <row r="181" spans="1:18">
      <c r="A181" s="17"/>
      <c r="B181" s="17"/>
      <c r="C181" s="18"/>
      <c r="D181" s="18"/>
      <c r="E181" s="17"/>
      <c r="R181" s="88"/>
    </row>
    <row r="182" spans="1:18">
      <c r="A182" s="17"/>
      <c r="B182" s="17"/>
      <c r="C182" s="18"/>
      <c r="D182" s="18"/>
      <c r="E182" s="17"/>
      <c r="R182" s="88"/>
    </row>
    <row r="183" spans="1:18">
      <c r="A183" s="17"/>
      <c r="B183" s="17"/>
      <c r="C183" s="18"/>
      <c r="D183" s="18"/>
      <c r="E183" s="17"/>
      <c r="R183" s="88"/>
    </row>
    <row r="184" spans="1:18">
      <c r="A184" s="17"/>
      <c r="B184" s="17"/>
      <c r="C184" s="18"/>
      <c r="D184" s="18"/>
      <c r="E184" s="17"/>
      <c r="R184" s="88"/>
    </row>
    <row r="185" spans="1:18">
      <c r="A185" s="17"/>
      <c r="B185" s="17"/>
      <c r="C185" s="18"/>
      <c r="D185" s="18"/>
      <c r="E185" s="17"/>
      <c r="R185" s="88"/>
    </row>
    <row r="186" spans="1:18">
      <c r="A186" s="17"/>
      <c r="B186" s="17"/>
      <c r="C186" s="18"/>
      <c r="D186" s="18"/>
      <c r="E186" s="17"/>
      <c r="R186" s="88"/>
    </row>
    <row r="187" spans="1:18">
      <c r="A187" s="17"/>
      <c r="B187" s="17"/>
      <c r="C187" s="18"/>
      <c r="D187" s="18"/>
      <c r="E187" s="17"/>
      <c r="R187" s="88"/>
    </row>
    <row r="188" spans="1:18">
      <c r="A188" s="17"/>
      <c r="B188" s="17"/>
      <c r="C188" s="18"/>
      <c r="D188" s="18"/>
      <c r="E188" s="17"/>
      <c r="R188" s="88"/>
    </row>
    <row r="189" spans="1:18">
      <c r="A189" s="17"/>
      <c r="B189" s="17"/>
      <c r="C189" s="18"/>
      <c r="D189" s="18"/>
      <c r="E189" s="17"/>
      <c r="R189" s="88"/>
    </row>
    <row r="190" spans="1:18">
      <c r="A190" s="17"/>
      <c r="B190" s="17"/>
      <c r="C190" s="18"/>
      <c r="D190" s="18"/>
      <c r="E190" s="17"/>
      <c r="R190" s="88"/>
    </row>
    <row r="191" spans="1:18">
      <c r="A191" s="17"/>
      <c r="B191" s="17"/>
      <c r="C191" s="18"/>
      <c r="D191" s="18"/>
      <c r="E191" s="17"/>
      <c r="R191" s="88"/>
    </row>
    <row r="192" spans="1:18">
      <c r="A192" s="17"/>
      <c r="B192" s="17"/>
      <c r="C192" s="18"/>
      <c r="D192" s="18"/>
      <c r="E192" s="17"/>
      <c r="R192" s="88"/>
    </row>
    <row r="193" spans="1:18">
      <c r="A193" s="17"/>
      <c r="B193" s="17"/>
      <c r="C193" s="18"/>
      <c r="D193" s="18"/>
      <c r="E193" s="17"/>
      <c r="R193" s="88"/>
    </row>
    <row r="194" spans="1:18">
      <c r="A194" s="17"/>
      <c r="B194" s="17"/>
      <c r="C194" s="18"/>
      <c r="D194" s="18"/>
      <c r="E194" s="17"/>
      <c r="R194" s="88"/>
    </row>
    <row r="195" spans="1:18">
      <c r="A195" s="17"/>
      <c r="B195" s="17"/>
      <c r="C195" s="18"/>
      <c r="D195" s="18"/>
      <c r="E195" s="17"/>
      <c r="R195" s="88"/>
    </row>
    <row r="196" spans="1:18">
      <c r="A196" s="17"/>
      <c r="B196" s="17"/>
      <c r="C196" s="18"/>
      <c r="D196" s="18"/>
      <c r="E196" s="17"/>
      <c r="R196" s="88"/>
    </row>
    <row r="197" spans="1:18">
      <c r="A197" s="17"/>
      <c r="B197" s="17"/>
      <c r="C197" s="18"/>
      <c r="D197" s="18"/>
      <c r="E197" s="17"/>
      <c r="R197" s="88"/>
    </row>
    <row r="198" spans="1:18">
      <c r="A198" s="17"/>
      <c r="B198" s="17"/>
      <c r="C198" s="18"/>
      <c r="D198" s="18"/>
      <c r="E198" s="17"/>
      <c r="R198" s="88"/>
    </row>
    <row r="199" spans="1:18">
      <c r="A199" s="17"/>
      <c r="B199" s="17"/>
      <c r="C199" s="18"/>
      <c r="D199" s="18"/>
      <c r="E199" s="17"/>
      <c r="R199" s="88"/>
    </row>
    <row r="200" spans="1:18">
      <c r="A200" s="17"/>
      <c r="B200" s="17"/>
      <c r="C200" s="18"/>
      <c r="D200" s="18"/>
      <c r="E200" s="17"/>
      <c r="R200" s="88"/>
    </row>
    <row r="201" spans="1:18">
      <c r="A201" s="17"/>
      <c r="B201" s="17"/>
      <c r="C201" s="18"/>
      <c r="D201" s="18"/>
      <c r="E201" s="17"/>
      <c r="R201" s="88"/>
    </row>
    <row r="202" spans="1:18">
      <c r="A202" s="17"/>
      <c r="B202" s="17"/>
      <c r="C202" s="18"/>
      <c r="D202" s="18"/>
      <c r="E202" s="17"/>
      <c r="R202" s="88"/>
    </row>
    <row r="203" spans="1:18">
      <c r="A203" s="17"/>
      <c r="B203" s="17"/>
      <c r="C203" s="18"/>
      <c r="D203" s="18"/>
      <c r="E203" s="17"/>
      <c r="R203" s="88"/>
    </row>
    <row r="204" spans="1:18">
      <c r="A204" s="17"/>
      <c r="B204" s="17"/>
      <c r="C204" s="18"/>
      <c r="D204" s="18"/>
      <c r="E204" s="17"/>
      <c r="R204" s="88"/>
    </row>
    <row r="205" spans="1:18">
      <c r="A205" s="17"/>
      <c r="B205" s="17"/>
      <c r="C205" s="18"/>
      <c r="D205" s="18"/>
      <c r="E205" s="17"/>
      <c r="R205" s="88"/>
    </row>
    <row r="206" spans="1:18">
      <c r="A206" s="17"/>
      <c r="B206" s="17"/>
      <c r="C206" s="18"/>
      <c r="D206" s="18"/>
      <c r="E206" s="17"/>
      <c r="R206" s="88"/>
    </row>
    <row r="207" spans="1:18">
      <c r="A207" s="17"/>
      <c r="B207" s="17"/>
      <c r="C207" s="18"/>
      <c r="D207" s="18"/>
      <c r="E207" s="17"/>
      <c r="R207" s="88"/>
    </row>
    <row r="208" spans="1:18">
      <c r="A208" s="17"/>
      <c r="B208" s="17"/>
      <c r="C208" s="18"/>
      <c r="D208" s="18"/>
      <c r="E208" s="17"/>
      <c r="R208" s="88"/>
    </row>
    <row r="209" spans="1:18">
      <c r="A209" s="17"/>
      <c r="B209" s="17"/>
      <c r="C209" s="18"/>
      <c r="D209" s="18"/>
      <c r="E209" s="17"/>
      <c r="R209" s="88"/>
    </row>
    <row r="210" spans="1:18">
      <c r="A210" s="17"/>
      <c r="B210" s="17"/>
      <c r="C210" s="18"/>
      <c r="D210" s="18"/>
      <c r="E210" s="17"/>
      <c r="R210" s="88"/>
    </row>
    <row r="211" spans="1:18">
      <c r="A211" s="17"/>
      <c r="B211" s="17"/>
      <c r="C211" s="18"/>
      <c r="D211" s="18"/>
      <c r="E211" s="17"/>
      <c r="R211" s="88"/>
    </row>
    <row r="212" spans="1:18">
      <c r="A212" s="17"/>
      <c r="B212" s="17"/>
      <c r="C212" s="18"/>
      <c r="D212" s="18"/>
      <c r="E212" s="17"/>
      <c r="R212" s="88"/>
    </row>
    <row r="213" spans="1:18">
      <c r="A213" s="17"/>
      <c r="B213" s="17"/>
      <c r="C213" s="18"/>
      <c r="D213" s="18"/>
      <c r="E213" s="17"/>
      <c r="R213" s="88"/>
    </row>
    <row r="214" spans="1:18">
      <c r="A214" s="17"/>
      <c r="B214" s="17"/>
      <c r="C214" s="18"/>
      <c r="D214" s="18"/>
      <c r="E214" s="17"/>
      <c r="R214" s="88"/>
    </row>
    <row r="215" spans="1:18">
      <c r="A215" s="17"/>
      <c r="B215" s="17"/>
      <c r="C215" s="18"/>
      <c r="D215" s="18"/>
      <c r="E215" s="17"/>
      <c r="R215" s="88"/>
    </row>
    <row r="216" spans="1:18">
      <c r="A216" s="17"/>
      <c r="B216" s="17"/>
      <c r="C216" s="18"/>
      <c r="D216" s="18"/>
      <c r="E216" s="17"/>
      <c r="R216" s="88"/>
    </row>
    <row r="217" spans="1:18">
      <c r="A217" s="17"/>
      <c r="B217" s="17"/>
      <c r="C217" s="18"/>
      <c r="D217" s="18"/>
      <c r="E217" s="17"/>
      <c r="R217" s="88"/>
    </row>
    <row r="218" spans="1:18">
      <c r="A218" s="17"/>
      <c r="B218" s="17"/>
      <c r="C218" s="18"/>
      <c r="D218" s="18"/>
      <c r="E218" s="17"/>
      <c r="R218" s="88"/>
    </row>
    <row r="219" spans="1:18">
      <c r="A219" s="17"/>
      <c r="B219" s="17"/>
      <c r="C219" s="18"/>
      <c r="D219" s="18"/>
      <c r="E219" s="17"/>
      <c r="R219" s="88"/>
    </row>
    <row r="220" spans="1:18">
      <c r="A220" s="17"/>
      <c r="B220" s="17"/>
      <c r="C220" s="18"/>
      <c r="D220" s="18"/>
      <c r="E220" s="17"/>
      <c r="R220" s="88"/>
    </row>
    <row r="221" spans="1:18">
      <c r="A221" s="17"/>
      <c r="B221" s="17"/>
      <c r="C221" s="18"/>
      <c r="D221" s="18"/>
      <c r="E221" s="17"/>
      <c r="R221" s="88"/>
    </row>
    <row r="222" spans="1:18">
      <c r="A222" s="17"/>
      <c r="B222" s="17"/>
      <c r="C222" s="18"/>
      <c r="D222" s="18"/>
      <c r="E222" s="17"/>
      <c r="R222" s="88"/>
    </row>
    <row r="223" spans="1:18">
      <c r="A223" s="17"/>
      <c r="B223" s="17"/>
      <c r="C223" s="18"/>
      <c r="D223" s="18"/>
      <c r="E223" s="17"/>
      <c r="R223" s="88"/>
    </row>
    <row r="224" spans="1:18">
      <c r="A224" s="17"/>
      <c r="B224" s="17"/>
      <c r="C224" s="18"/>
      <c r="D224" s="18"/>
      <c r="E224" s="17"/>
      <c r="R224" s="88"/>
    </row>
    <row r="225" spans="1:18">
      <c r="A225" s="17"/>
      <c r="B225" s="17"/>
      <c r="C225" s="18"/>
      <c r="D225" s="18"/>
      <c r="E225" s="17"/>
      <c r="R225" s="88"/>
    </row>
    <row r="226" spans="1:18">
      <c r="A226" s="17"/>
      <c r="B226" s="17"/>
      <c r="C226" s="18"/>
      <c r="D226" s="18"/>
      <c r="E226" s="17"/>
      <c r="R226" s="88"/>
    </row>
    <row r="227" spans="1:18">
      <c r="A227" s="17"/>
      <c r="B227" s="17"/>
      <c r="C227" s="18"/>
      <c r="D227" s="18"/>
      <c r="E227" s="17"/>
      <c r="R227" s="88"/>
    </row>
    <row r="228" spans="1:18">
      <c r="A228" s="17"/>
      <c r="B228" s="17"/>
      <c r="C228" s="18"/>
      <c r="D228" s="18"/>
      <c r="E228" s="17"/>
      <c r="R228" s="88"/>
    </row>
    <row r="229" spans="1:18">
      <c r="A229" s="17"/>
      <c r="B229" s="17"/>
      <c r="C229" s="18"/>
      <c r="D229" s="18"/>
      <c r="E229" s="17"/>
      <c r="R229" s="88"/>
    </row>
    <row r="230" spans="1:18">
      <c r="A230" s="17"/>
      <c r="B230" s="17"/>
      <c r="C230" s="18"/>
      <c r="D230" s="18"/>
      <c r="E230" s="17"/>
      <c r="R230" s="88"/>
    </row>
    <row r="231" spans="1:18">
      <c r="A231" s="17"/>
      <c r="B231" s="17"/>
      <c r="C231" s="18"/>
      <c r="D231" s="18"/>
      <c r="E231" s="17"/>
      <c r="R231" s="88"/>
    </row>
    <row r="232" spans="1:18">
      <c r="A232" s="17"/>
      <c r="B232" s="17"/>
      <c r="C232" s="18"/>
      <c r="D232" s="18"/>
      <c r="E232" s="17"/>
      <c r="R232" s="88"/>
    </row>
    <row r="233" spans="1:18">
      <c r="A233" s="17"/>
      <c r="B233" s="17"/>
      <c r="C233" s="18"/>
      <c r="D233" s="18"/>
      <c r="E233" s="17"/>
      <c r="R233" s="88"/>
    </row>
    <row r="234" spans="1:18">
      <c r="A234" s="17"/>
      <c r="B234" s="17"/>
      <c r="C234" s="18"/>
      <c r="D234" s="18"/>
      <c r="E234" s="17"/>
      <c r="R234" s="88"/>
    </row>
    <row r="235" spans="1:18">
      <c r="A235" s="17"/>
      <c r="B235" s="17"/>
      <c r="C235" s="18"/>
      <c r="D235" s="18"/>
      <c r="E235" s="17"/>
      <c r="R235" s="88"/>
    </row>
    <row r="236" spans="1:18">
      <c r="A236" s="17"/>
      <c r="B236" s="17"/>
      <c r="C236" s="18"/>
      <c r="D236" s="18"/>
      <c r="E236" s="17"/>
      <c r="R236" s="88"/>
    </row>
    <row r="237" spans="1:18">
      <c r="A237" s="17"/>
      <c r="B237" s="17"/>
      <c r="C237" s="18"/>
      <c r="D237" s="18"/>
      <c r="E237" s="17"/>
      <c r="R237" s="88"/>
    </row>
    <row r="238" spans="1:18">
      <c r="A238" s="17"/>
      <c r="B238" s="17"/>
      <c r="C238" s="18"/>
      <c r="D238" s="18"/>
      <c r="E238" s="17"/>
      <c r="R238" s="88"/>
    </row>
    <row r="239" spans="1:18">
      <c r="A239" s="17"/>
      <c r="B239" s="17"/>
      <c r="C239" s="18"/>
      <c r="D239" s="18"/>
      <c r="E239" s="17"/>
      <c r="R239" s="88"/>
    </row>
    <row r="240" spans="1:18">
      <c r="A240" s="17"/>
      <c r="B240" s="17"/>
      <c r="C240" s="18"/>
      <c r="D240" s="18"/>
      <c r="E240" s="17"/>
      <c r="R240" s="88"/>
    </row>
    <row r="241" spans="1:18">
      <c r="A241" s="17"/>
      <c r="B241" s="17"/>
      <c r="C241" s="18"/>
      <c r="D241" s="18"/>
      <c r="E241" s="17"/>
      <c r="R241" s="88"/>
    </row>
    <row r="242" spans="1:18">
      <c r="A242" s="17"/>
      <c r="B242" s="17"/>
      <c r="C242" s="18"/>
      <c r="D242" s="18"/>
      <c r="E242" s="17"/>
      <c r="R242" s="88"/>
    </row>
    <row r="243" spans="1:18">
      <c r="A243" s="17"/>
      <c r="B243" s="17"/>
      <c r="C243" s="18"/>
      <c r="D243" s="18"/>
      <c r="E243" s="17"/>
      <c r="R243" s="88"/>
    </row>
    <row r="244" spans="1:18">
      <c r="A244" s="17"/>
      <c r="B244" s="17"/>
      <c r="C244" s="18"/>
      <c r="D244" s="18"/>
      <c r="E244" s="17"/>
      <c r="R244" s="88"/>
    </row>
    <row r="245" spans="1:18">
      <c r="A245" s="17"/>
      <c r="B245" s="17"/>
      <c r="C245" s="18"/>
      <c r="D245" s="18"/>
      <c r="E245" s="17"/>
      <c r="R245" s="88"/>
    </row>
    <row r="246" spans="1:18">
      <c r="A246" s="17"/>
      <c r="B246" s="17"/>
      <c r="C246" s="18"/>
      <c r="D246" s="18"/>
      <c r="E246" s="17"/>
      <c r="R246" s="88"/>
    </row>
    <row r="247" spans="1:18">
      <c r="A247" s="17"/>
      <c r="B247" s="17"/>
      <c r="C247" s="18"/>
      <c r="D247" s="18"/>
      <c r="E247" s="17"/>
      <c r="R247" s="88"/>
    </row>
    <row r="248" spans="1:18">
      <c r="A248" s="17"/>
      <c r="B248" s="17"/>
      <c r="C248" s="18"/>
      <c r="D248" s="18"/>
      <c r="E248" s="17"/>
      <c r="R248" s="88"/>
    </row>
    <row r="249" spans="1:18">
      <c r="A249" s="17"/>
      <c r="B249" s="17"/>
      <c r="C249" s="18"/>
      <c r="D249" s="18"/>
      <c r="E249" s="17"/>
      <c r="R249" s="88"/>
    </row>
    <row r="250" spans="1:18">
      <c r="A250" s="17"/>
      <c r="B250" s="17"/>
      <c r="C250" s="18"/>
      <c r="D250" s="18"/>
      <c r="E250" s="17"/>
      <c r="R250" s="88"/>
    </row>
    <row r="251" spans="1:18">
      <c r="A251" s="17"/>
      <c r="B251" s="17"/>
      <c r="C251" s="18"/>
      <c r="D251" s="18"/>
      <c r="E251" s="17"/>
      <c r="R251" s="88"/>
    </row>
    <row r="252" spans="1:18">
      <c r="A252" s="17"/>
      <c r="B252" s="17"/>
      <c r="C252" s="18"/>
      <c r="D252" s="18"/>
      <c r="E252" s="17"/>
      <c r="R252" s="88"/>
    </row>
    <row r="253" spans="1:18">
      <c r="A253" s="17"/>
      <c r="B253" s="17"/>
      <c r="C253" s="18"/>
      <c r="D253" s="18"/>
      <c r="E253" s="17"/>
      <c r="R253" s="88"/>
    </row>
    <row r="254" spans="1:18">
      <c r="A254" s="17"/>
      <c r="B254" s="17"/>
      <c r="C254" s="18"/>
      <c r="D254" s="18"/>
      <c r="E254" s="17"/>
      <c r="R254" s="88"/>
    </row>
    <row r="255" spans="1:18">
      <c r="A255" s="17"/>
      <c r="B255" s="17"/>
      <c r="C255" s="18"/>
      <c r="D255" s="18"/>
      <c r="E255" s="17"/>
      <c r="R255" s="88"/>
    </row>
    <row r="256" spans="1:18">
      <c r="A256" s="17"/>
      <c r="B256" s="17"/>
      <c r="C256" s="18"/>
      <c r="D256" s="18"/>
      <c r="E256" s="17"/>
      <c r="R256" s="88"/>
    </row>
    <row r="257" spans="1:18">
      <c r="A257" s="17"/>
      <c r="B257" s="17"/>
      <c r="C257" s="18"/>
      <c r="D257" s="18"/>
      <c r="E257" s="17"/>
      <c r="R257" s="88"/>
    </row>
    <row r="258" spans="1:18">
      <c r="A258" s="17"/>
      <c r="B258" s="17"/>
      <c r="C258" s="18"/>
      <c r="D258" s="18"/>
      <c r="E258" s="17"/>
      <c r="R258" s="88"/>
    </row>
    <row r="259" spans="1:18">
      <c r="A259" s="17"/>
      <c r="B259" s="17"/>
      <c r="C259" s="18"/>
      <c r="D259" s="18"/>
      <c r="E259" s="17"/>
      <c r="R259" s="88"/>
    </row>
    <row r="260" spans="1:18">
      <c r="A260" s="17"/>
      <c r="B260" s="17"/>
      <c r="C260" s="18"/>
      <c r="D260" s="18"/>
      <c r="E260" s="17"/>
      <c r="R260" s="88"/>
    </row>
    <row r="261" spans="1:18">
      <c r="A261" s="17"/>
      <c r="B261" s="17"/>
      <c r="C261" s="18"/>
      <c r="D261" s="18"/>
      <c r="E261" s="17"/>
      <c r="R261" s="88"/>
    </row>
    <row r="262" spans="1:18">
      <c r="A262" s="17"/>
      <c r="B262" s="17"/>
      <c r="C262" s="18"/>
      <c r="D262" s="18"/>
      <c r="E262" s="17"/>
      <c r="R262" s="88"/>
    </row>
    <row r="263" spans="1:18">
      <c r="A263" s="17"/>
      <c r="B263" s="17"/>
      <c r="C263" s="18"/>
      <c r="D263" s="18"/>
      <c r="E263" s="17"/>
      <c r="R263" s="88"/>
    </row>
    <row r="264" spans="1:18">
      <c r="A264" s="17"/>
      <c r="B264" s="17"/>
      <c r="C264" s="18"/>
      <c r="D264" s="18"/>
      <c r="E264" s="17"/>
      <c r="R264" s="88"/>
    </row>
    <row r="265" spans="1:18">
      <c r="A265" s="17"/>
      <c r="B265" s="17"/>
      <c r="C265" s="18"/>
      <c r="D265" s="18"/>
      <c r="E265" s="17"/>
      <c r="R265" s="88"/>
    </row>
    <row r="266" spans="1:18">
      <c r="A266" s="17"/>
      <c r="B266" s="17"/>
      <c r="C266" s="18"/>
      <c r="D266" s="18"/>
      <c r="E266" s="17"/>
      <c r="R266" s="88"/>
    </row>
    <row r="267" spans="1:18">
      <c r="A267" s="17"/>
      <c r="B267" s="17"/>
      <c r="C267" s="18"/>
      <c r="D267" s="18"/>
      <c r="E267" s="17"/>
      <c r="R267" s="88"/>
    </row>
    <row r="268" spans="1:18">
      <c r="A268" s="17"/>
      <c r="B268" s="17"/>
      <c r="C268" s="18"/>
      <c r="D268" s="18"/>
      <c r="E268" s="17"/>
      <c r="R268" s="88"/>
    </row>
    <row r="269" spans="1:18">
      <c r="A269" s="17"/>
      <c r="B269" s="17"/>
      <c r="C269" s="18"/>
      <c r="D269" s="18"/>
      <c r="E269" s="17"/>
      <c r="R269" s="88"/>
    </row>
    <row r="270" spans="1:18">
      <c r="A270" s="17"/>
      <c r="B270" s="17"/>
      <c r="C270" s="18"/>
      <c r="D270" s="18"/>
      <c r="E270" s="17"/>
      <c r="R270" s="88"/>
    </row>
    <row r="271" spans="1:18">
      <c r="A271" s="17"/>
      <c r="B271" s="17"/>
      <c r="C271" s="18"/>
      <c r="D271" s="18"/>
      <c r="E271" s="17"/>
      <c r="R271" s="88"/>
    </row>
    <row r="272" spans="1:18">
      <c r="A272" s="17"/>
      <c r="B272" s="17"/>
      <c r="C272" s="18"/>
      <c r="D272" s="18"/>
      <c r="E272" s="17"/>
      <c r="R272" s="88"/>
    </row>
    <row r="273" spans="1:18">
      <c r="A273" s="17"/>
      <c r="B273" s="17"/>
      <c r="C273" s="18"/>
      <c r="D273" s="18"/>
      <c r="E273" s="17"/>
      <c r="R273" s="88"/>
    </row>
    <row r="274" spans="1:18">
      <c r="A274" s="17"/>
      <c r="B274" s="17"/>
      <c r="C274" s="18"/>
      <c r="D274" s="18"/>
      <c r="E274" s="17"/>
      <c r="R274" s="88"/>
    </row>
    <row r="275" spans="1:18">
      <c r="A275" s="17"/>
      <c r="B275" s="17"/>
      <c r="C275" s="18"/>
      <c r="D275" s="18"/>
      <c r="E275" s="17"/>
      <c r="R275" s="88"/>
    </row>
    <row r="276" spans="1:18">
      <c r="A276" s="17"/>
      <c r="B276" s="17"/>
      <c r="C276" s="18"/>
      <c r="D276" s="18"/>
      <c r="E276" s="17"/>
      <c r="R276" s="88"/>
    </row>
    <row r="277" spans="1:18">
      <c r="A277" s="17"/>
      <c r="B277" s="17"/>
      <c r="C277" s="18"/>
      <c r="D277" s="18"/>
      <c r="E277" s="17"/>
      <c r="R277" s="88"/>
    </row>
    <row r="278" spans="1:18">
      <c r="A278" s="17"/>
      <c r="B278" s="17"/>
      <c r="C278" s="18"/>
      <c r="D278" s="18"/>
      <c r="E278" s="17"/>
      <c r="R278" s="88"/>
    </row>
    <row r="279" spans="1:18">
      <c r="A279" s="17"/>
      <c r="B279" s="17"/>
      <c r="C279" s="18"/>
      <c r="D279" s="18"/>
      <c r="E279" s="17"/>
      <c r="R279" s="88"/>
    </row>
    <row r="280" spans="1:18">
      <c r="A280" s="17"/>
      <c r="B280" s="17"/>
      <c r="C280" s="18"/>
      <c r="D280" s="18"/>
      <c r="E280" s="17"/>
      <c r="R280" s="88"/>
    </row>
    <row r="281" spans="1:18">
      <c r="A281" s="17"/>
      <c r="B281" s="17"/>
      <c r="C281" s="18"/>
      <c r="D281" s="18"/>
      <c r="E281" s="17"/>
      <c r="R281" s="88"/>
    </row>
    <row r="282" spans="1:18">
      <c r="A282" s="17"/>
      <c r="B282" s="17"/>
      <c r="C282" s="18"/>
      <c r="D282" s="18"/>
      <c r="E282" s="17"/>
      <c r="R282" s="88"/>
    </row>
    <row r="283" spans="1:18">
      <c r="A283" s="17"/>
      <c r="B283" s="17"/>
      <c r="C283" s="18"/>
      <c r="D283" s="18"/>
      <c r="E283" s="17"/>
      <c r="R283" s="88"/>
    </row>
    <row r="284" spans="1:18">
      <c r="A284" s="17"/>
      <c r="B284" s="17"/>
      <c r="C284" s="18"/>
      <c r="D284" s="18"/>
      <c r="E284" s="17"/>
      <c r="R284" s="88"/>
    </row>
    <row r="285" spans="1:18">
      <c r="A285" s="17"/>
      <c r="B285" s="17"/>
      <c r="C285" s="18"/>
      <c r="D285" s="18"/>
      <c r="E285" s="17"/>
      <c r="R285" s="88"/>
    </row>
    <row r="286" spans="1:18">
      <c r="A286" s="17"/>
      <c r="B286" s="17"/>
      <c r="C286" s="18"/>
      <c r="D286" s="18"/>
      <c r="E286" s="17"/>
      <c r="R286" s="88"/>
    </row>
    <row r="287" spans="1:18">
      <c r="A287" s="17"/>
      <c r="B287" s="17"/>
      <c r="C287" s="18"/>
      <c r="D287" s="18"/>
      <c r="E287" s="17"/>
      <c r="R287" s="88"/>
    </row>
    <row r="288" spans="1:18">
      <c r="A288" s="17"/>
      <c r="B288" s="17"/>
      <c r="C288" s="18"/>
      <c r="D288" s="18"/>
      <c r="E288" s="17"/>
      <c r="R288" s="88"/>
    </row>
    <row r="289" spans="1:18">
      <c r="A289" s="17"/>
      <c r="B289" s="17"/>
      <c r="C289" s="18"/>
      <c r="D289" s="18"/>
      <c r="E289" s="17"/>
      <c r="R289" s="88"/>
    </row>
    <row r="290" spans="1:18">
      <c r="A290" s="17"/>
      <c r="B290" s="17"/>
      <c r="C290" s="18"/>
      <c r="D290" s="18"/>
      <c r="E290" s="17"/>
      <c r="R290" s="88"/>
    </row>
    <row r="291" spans="1:18">
      <c r="A291" s="17"/>
      <c r="B291" s="17"/>
      <c r="C291" s="18"/>
      <c r="D291" s="18"/>
      <c r="E291" s="17"/>
      <c r="R291" s="88"/>
    </row>
    <row r="292" spans="1:18">
      <c r="A292" s="17"/>
      <c r="B292" s="17"/>
      <c r="C292" s="18"/>
      <c r="D292" s="18"/>
      <c r="E292" s="17"/>
      <c r="R292" s="88"/>
    </row>
    <row r="293" spans="1:18">
      <c r="A293" s="17"/>
      <c r="B293" s="17"/>
      <c r="C293" s="18"/>
      <c r="D293" s="18"/>
      <c r="E293" s="17"/>
      <c r="R293" s="88"/>
    </row>
    <row r="294" spans="1:18">
      <c r="A294" s="17"/>
      <c r="B294" s="17"/>
      <c r="C294" s="18"/>
      <c r="D294" s="18"/>
      <c r="E294" s="17"/>
      <c r="R294" s="88"/>
    </row>
    <row r="295" spans="1:18">
      <c r="A295" s="17"/>
      <c r="B295" s="17"/>
      <c r="C295" s="18"/>
      <c r="D295" s="18"/>
      <c r="E295" s="17"/>
      <c r="R295" s="88"/>
    </row>
    <row r="296" spans="1:18">
      <c r="A296" s="17"/>
      <c r="B296" s="17"/>
      <c r="C296" s="18"/>
      <c r="D296" s="18"/>
      <c r="E296" s="17"/>
      <c r="R296" s="88"/>
    </row>
    <row r="297" spans="1:18">
      <c r="A297" s="17"/>
      <c r="B297" s="17"/>
      <c r="C297" s="18"/>
      <c r="D297" s="18"/>
      <c r="E297" s="17"/>
      <c r="R297" s="88"/>
    </row>
    <row r="298" spans="1:18">
      <c r="A298" s="17"/>
      <c r="B298" s="17"/>
      <c r="C298" s="18"/>
      <c r="D298" s="18"/>
      <c r="E298" s="17"/>
      <c r="R298" s="88"/>
    </row>
    <row r="299" spans="1:18">
      <c r="A299" s="17"/>
      <c r="B299" s="17"/>
      <c r="C299" s="18"/>
      <c r="D299" s="18"/>
      <c r="E299" s="17"/>
      <c r="R299" s="88"/>
    </row>
    <row r="300" spans="1:18">
      <c r="A300" s="17"/>
      <c r="B300" s="17"/>
      <c r="C300" s="18"/>
      <c r="D300" s="18"/>
      <c r="E300" s="17"/>
      <c r="R300" s="88"/>
    </row>
    <row r="301" spans="1:18">
      <c r="A301" s="17"/>
      <c r="B301" s="17"/>
      <c r="C301" s="18"/>
      <c r="D301" s="18"/>
      <c r="E301" s="17"/>
      <c r="R301" s="88"/>
    </row>
    <row r="302" spans="1:18">
      <c r="A302" s="17"/>
      <c r="B302" s="17"/>
      <c r="C302" s="18"/>
      <c r="D302" s="18"/>
      <c r="E302" s="17"/>
      <c r="R302" s="88"/>
    </row>
    <row r="303" spans="1:18">
      <c r="A303" s="17"/>
      <c r="B303" s="17"/>
      <c r="C303" s="18"/>
      <c r="D303" s="18"/>
      <c r="E303" s="17"/>
      <c r="R303" s="88"/>
    </row>
    <row r="304" spans="1:18">
      <c r="A304" s="17"/>
      <c r="B304" s="17"/>
      <c r="C304" s="18"/>
      <c r="D304" s="18"/>
      <c r="E304" s="17"/>
      <c r="R304" s="88"/>
    </row>
    <row r="305" spans="1:18">
      <c r="A305" s="17"/>
      <c r="B305" s="17"/>
      <c r="C305" s="18"/>
      <c r="D305" s="18"/>
      <c r="E305" s="17"/>
      <c r="R305" s="88"/>
    </row>
    <row r="306" spans="1:18">
      <c r="A306" s="17"/>
      <c r="B306" s="17"/>
      <c r="C306" s="18"/>
      <c r="D306" s="18"/>
      <c r="E306" s="17"/>
      <c r="R306" s="88"/>
    </row>
    <row r="307" spans="1:18">
      <c r="A307" s="17"/>
      <c r="B307" s="17"/>
      <c r="C307" s="18"/>
      <c r="D307" s="18"/>
      <c r="E307" s="17"/>
      <c r="R307" s="88"/>
    </row>
    <row r="308" spans="1:18">
      <c r="A308" s="17"/>
      <c r="B308" s="17"/>
      <c r="C308" s="18"/>
      <c r="D308" s="18"/>
      <c r="E308" s="17"/>
      <c r="R308" s="88"/>
    </row>
    <row r="309" spans="1:18">
      <c r="A309" s="17"/>
      <c r="B309" s="17"/>
      <c r="C309" s="18"/>
      <c r="D309" s="18"/>
      <c r="E309" s="17"/>
      <c r="R309" s="88"/>
    </row>
    <row r="310" spans="1:18">
      <c r="A310" s="17"/>
      <c r="B310" s="17"/>
      <c r="C310" s="18"/>
      <c r="D310" s="18"/>
      <c r="E310" s="17"/>
      <c r="R310" s="88"/>
    </row>
    <row r="311" spans="1:18">
      <c r="A311" s="17"/>
      <c r="B311" s="17"/>
      <c r="C311" s="18"/>
      <c r="D311" s="18"/>
      <c r="E311" s="17"/>
      <c r="R311" s="88"/>
    </row>
    <row r="312" spans="1:18">
      <c r="A312" s="17"/>
      <c r="B312" s="17"/>
      <c r="C312" s="18"/>
      <c r="D312" s="18"/>
      <c r="E312" s="17"/>
      <c r="R312" s="88"/>
    </row>
    <row r="313" spans="1:18">
      <c r="A313" s="17"/>
      <c r="B313" s="17"/>
      <c r="C313" s="18"/>
      <c r="D313" s="18"/>
      <c r="E313" s="17"/>
      <c r="R313" s="88"/>
    </row>
    <row r="314" spans="1:18">
      <c r="A314" s="17"/>
      <c r="B314" s="17"/>
      <c r="C314" s="18"/>
      <c r="D314" s="18"/>
      <c r="E314" s="17"/>
      <c r="R314" s="88"/>
    </row>
    <row r="315" spans="1:18">
      <c r="A315" s="17"/>
      <c r="B315" s="17"/>
      <c r="C315" s="18"/>
      <c r="D315" s="18"/>
      <c r="E315" s="17"/>
      <c r="R315" s="88"/>
    </row>
    <row r="316" spans="1:18">
      <c r="A316" s="17"/>
      <c r="B316" s="17"/>
      <c r="C316" s="18"/>
      <c r="D316" s="18"/>
      <c r="E316" s="17"/>
      <c r="R316" s="88"/>
    </row>
    <row r="317" spans="1:18">
      <c r="A317" s="17"/>
      <c r="B317" s="17"/>
      <c r="C317" s="18"/>
      <c r="D317" s="18"/>
      <c r="E317" s="17"/>
      <c r="R317" s="88"/>
    </row>
    <row r="318" spans="1:18">
      <c r="A318" s="17"/>
      <c r="B318" s="17"/>
      <c r="C318" s="18"/>
      <c r="D318" s="18"/>
      <c r="E318" s="17"/>
      <c r="R318" s="88"/>
    </row>
    <row r="319" spans="1:18">
      <c r="A319" s="17"/>
      <c r="B319" s="17"/>
      <c r="C319" s="18"/>
      <c r="D319" s="18"/>
      <c r="E319" s="17"/>
      <c r="R319" s="88"/>
    </row>
    <row r="320" spans="1:18">
      <c r="A320" s="17"/>
      <c r="B320" s="17"/>
      <c r="C320" s="18"/>
      <c r="D320" s="18"/>
      <c r="E320" s="17"/>
      <c r="R320" s="88"/>
    </row>
    <row r="321" spans="3:18">
      <c r="C321" s="38"/>
      <c r="D321" s="38"/>
      <c r="R321" s="88"/>
    </row>
    <row r="322" spans="3:18">
      <c r="C322" s="38"/>
      <c r="D322" s="38"/>
      <c r="R322" s="88"/>
    </row>
    <row r="323" spans="3:18">
      <c r="C323" s="38"/>
      <c r="D323" s="38"/>
      <c r="R323" s="88"/>
    </row>
    <row r="324" spans="3:18">
      <c r="C324" s="38"/>
      <c r="D324" s="38"/>
      <c r="R324" s="88"/>
    </row>
    <row r="325" spans="3:18">
      <c r="C325" s="38"/>
      <c r="D325" s="38"/>
      <c r="R325" s="88"/>
    </row>
    <row r="326" spans="3:18">
      <c r="C326" s="38"/>
      <c r="D326" s="38"/>
      <c r="R326" s="88"/>
    </row>
    <row r="327" spans="3:18">
      <c r="C327" s="38"/>
      <c r="D327" s="38"/>
      <c r="R327" s="88"/>
    </row>
    <row r="328" spans="3:18">
      <c r="C328" s="38"/>
      <c r="D328" s="38"/>
      <c r="R328" s="88"/>
    </row>
    <row r="329" spans="3:18">
      <c r="C329" s="38"/>
      <c r="D329" s="38"/>
      <c r="R329" s="88"/>
    </row>
    <row r="330" spans="3:18">
      <c r="C330" s="38"/>
      <c r="D330" s="38"/>
      <c r="R330" s="88"/>
    </row>
    <row r="331" spans="3:18">
      <c r="C331" s="38"/>
      <c r="D331" s="38"/>
      <c r="R331" s="88"/>
    </row>
    <row r="332" spans="3:18">
      <c r="C332" s="38"/>
      <c r="D332" s="38"/>
      <c r="R332" s="88"/>
    </row>
    <row r="333" spans="3:18">
      <c r="C333" s="38"/>
      <c r="D333" s="38"/>
      <c r="R333" s="88"/>
    </row>
    <row r="334" spans="3:18">
      <c r="C334" s="38"/>
      <c r="D334" s="38"/>
      <c r="R334" s="88"/>
    </row>
    <row r="335" spans="3:18">
      <c r="C335" s="38"/>
      <c r="D335" s="38"/>
      <c r="R335" s="88"/>
    </row>
    <row r="336" spans="3:18">
      <c r="C336" s="38"/>
      <c r="D336" s="38"/>
      <c r="R336" s="88"/>
    </row>
    <row r="337" spans="3:18">
      <c r="C337" s="38"/>
      <c r="D337" s="38"/>
      <c r="R337" s="88"/>
    </row>
    <row r="338" spans="3:18">
      <c r="C338" s="38"/>
      <c r="D338" s="38"/>
      <c r="R338" s="88"/>
    </row>
    <row r="339" spans="3:18">
      <c r="C339" s="38"/>
      <c r="D339" s="38"/>
      <c r="R339" s="88"/>
    </row>
    <row r="340" spans="3:18">
      <c r="C340" s="38"/>
      <c r="D340" s="38"/>
      <c r="R340" s="88"/>
    </row>
    <row r="341" spans="3:18">
      <c r="C341" s="38"/>
      <c r="D341" s="38"/>
      <c r="R341" s="88"/>
    </row>
    <row r="342" spans="3:18">
      <c r="C342" s="38"/>
      <c r="D342" s="38"/>
      <c r="R342" s="88"/>
    </row>
    <row r="343" spans="3:18">
      <c r="C343" s="38"/>
      <c r="D343" s="38"/>
      <c r="R343" s="88"/>
    </row>
    <row r="344" spans="3:18">
      <c r="C344" s="38"/>
      <c r="D344" s="38"/>
      <c r="R344" s="88"/>
    </row>
    <row r="345" spans="3:18">
      <c r="C345" s="38"/>
      <c r="D345" s="38"/>
      <c r="R345" s="88"/>
    </row>
    <row r="346" spans="3:18">
      <c r="C346" s="38"/>
      <c r="D346" s="38"/>
      <c r="R346" s="88"/>
    </row>
    <row r="347" spans="3:18">
      <c r="C347" s="38"/>
      <c r="D347" s="38"/>
      <c r="R347" s="88"/>
    </row>
    <row r="348" spans="3:18">
      <c r="C348" s="38"/>
      <c r="D348" s="38"/>
      <c r="R348" s="88"/>
    </row>
    <row r="349" spans="3:18">
      <c r="C349" s="38"/>
      <c r="D349" s="38"/>
      <c r="R349" s="88"/>
    </row>
    <row r="350" spans="3:18">
      <c r="C350" s="38"/>
      <c r="D350" s="38"/>
      <c r="R350" s="88"/>
    </row>
    <row r="351" spans="3:18">
      <c r="C351" s="38"/>
      <c r="D351" s="38"/>
      <c r="R351" s="88"/>
    </row>
    <row r="352" spans="3:18">
      <c r="C352" s="38"/>
      <c r="D352" s="38"/>
      <c r="R352" s="88"/>
    </row>
    <row r="353" spans="3:18">
      <c r="C353" s="38"/>
      <c r="D353" s="38"/>
      <c r="R353" s="88"/>
    </row>
    <row r="354" spans="3:18">
      <c r="C354" s="38"/>
      <c r="D354" s="38"/>
      <c r="R354" s="88"/>
    </row>
    <row r="355" spans="3:18">
      <c r="C355" s="38"/>
      <c r="D355" s="38"/>
      <c r="R355" s="88"/>
    </row>
    <row r="356" spans="3:18">
      <c r="C356" s="38"/>
      <c r="D356" s="38"/>
      <c r="R356" s="88"/>
    </row>
    <row r="357" spans="3:18">
      <c r="C357" s="38"/>
      <c r="D357" s="38"/>
      <c r="R357" s="88"/>
    </row>
    <row r="358" spans="3:18">
      <c r="C358" s="38"/>
      <c r="D358" s="38"/>
      <c r="R358" s="88"/>
    </row>
    <row r="359" spans="3:18">
      <c r="C359" s="38"/>
      <c r="D359" s="38"/>
      <c r="R359" s="88"/>
    </row>
    <row r="360" spans="3:18">
      <c r="C360" s="38"/>
      <c r="D360" s="38"/>
      <c r="R360" s="88"/>
    </row>
    <row r="361" spans="3:18">
      <c r="C361" s="38"/>
      <c r="D361" s="38"/>
      <c r="R361" s="88"/>
    </row>
    <row r="362" spans="3:18">
      <c r="C362" s="38"/>
      <c r="D362" s="38"/>
      <c r="R362" s="88"/>
    </row>
    <row r="363" spans="3:18">
      <c r="C363" s="38"/>
      <c r="D363" s="38"/>
      <c r="R363" s="88"/>
    </row>
    <row r="364" spans="3:18">
      <c r="C364" s="38"/>
      <c r="D364" s="38"/>
      <c r="R364" s="88"/>
    </row>
    <row r="365" spans="3:18">
      <c r="C365" s="38"/>
      <c r="D365" s="38"/>
      <c r="R365" s="88"/>
    </row>
    <row r="366" spans="3:18">
      <c r="C366" s="38"/>
      <c r="D366" s="38"/>
      <c r="R366" s="88"/>
    </row>
    <row r="367" spans="3:18">
      <c r="C367" s="38"/>
      <c r="D367" s="38"/>
      <c r="R367" s="88"/>
    </row>
    <row r="368" spans="3:18">
      <c r="C368" s="38"/>
      <c r="D368" s="38"/>
      <c r="R368" s="88"/>
    </row>
    <row r="369" spans="3:18">
      <c r="C369" s="38"/>
      <c r="D369" s="38"/>
      <c r="R369" s="88"/>
    </row>
    <row r="370" spans="3:18">
      <c r="C370" s="38"/>
      <c r="D370" s="38"/>
      <c r="R370" s="88"/>
    </row>
    <row r="371" spans="3:18">
      <c r="C371" s="38"/>
      <c r="D371" s="38"/>
      <c r="R371" s="88"/>
    </row>
    <row r="372" spans="3:18">
      <c r="C372" s="38"/>
      <c r="D372" s="38"/>
      <c r="R372" s="88"/>
    </row>
    <row r="373" spans="3:18">
      <c r="C373" s="38"/>
      <c r="D373" s="38"/>
      <c r="R373" s="88"/>
    </row>
    <row r="374" spans="3:18">
      <c r="C374" s="38"/>
      <c r="D374" s="38"/>
      <c r="R374" s="88"/>
    </row>
    <row r="375" spans="3:18">
      <c r="C375" s="38"/>
      <c r="D375" s="38"/>
      <c r="R375" s="88"/>
    </row>
    <row r="376" spans="3:18">
      <c r="C376" s="38"/>
      <c r="D376" s="38"/>
      <c r="R376" s="88"/>
    </row>
    <row r="377" spans="3:18">
      <c r="C377" s="38"/>
      <c r="D377" s="38"/>
      <c r="R377" s="88"/>
    </row>
    <row r="378" spans="3:18">
      <c r="C378" s="38"/>
      <c r="D378" s="38"/>
      <c r="R378" s="88"/>
    </row>
    <row r="379" spans="3:18">
      <c r="C379" s="38"/>
      <c r="D379" s="38"/>
      <c r="R379" s="88"/>
    </row>
    <row r="380" spans="3:18">
      <c r="C380" s="38"/>
      <c r="D380" s="38"/>
      <c r="R380" s="88"/>
    </row>
    <row r="381" spans="3:18">
      <c r="C381" s="38"/>
      <c r="D381" s="38"/>
      <c r="R381" s="88"/>
    </row>
    <row r="382" spans="3:18">
      <c r="C382" s="38"/>
      <c r="D382" s="38"/>
      <c r="R382" s="88"/>
    </row>
    <row r="383" spans="3:18">
      <c r="C383" s="38"/>
      <c r="D383" s="38"/>
      <c r="R383" s="88"/>
    </row>
    <row r="384" spans="3:18">
      <c r="C384" s="38"/>
      <c r="D384" s="38"/>
      <c r="R384" s="88"/>
    </row>
    <row r="385" spans="3:18">
      <c r="C385" s="38"/>
      <c r="D385" s="38"/>
      <c r="R385" s="88"/>
    </row>
    <row r="386" spans="3:18">
      <c r="C386" s="38"/>
      <c r="D386" s="38"/>
      <c r="R386" s="88"/>
    </row>
    <row r="387" spans="3:18">
      <c r="C387" s="38"/>
      <c r="D387" s="38"/>
      <c r="R387" s="88"/>
    </row>
    <row r="388" spans="3:18">
      <c r="C388" s="38"/>
      <c r="D388" s="38"/>
      <c r="R388" s="88"/>
    </row>
    <row r="389" spans="3:18">
      <c r="C389" s="38"/>
      <c r="D389" s="38"/>
      <c r="R389" s="88"/>
    </row>
    <row r="390" spans="3:18">
      <c r="C390" s="38"/>
      <c r="D390" s="38"/>
      <c r="R390" s="88"/>
    </row>
    <row r="391" spans="3:18">
      <c r="C391" s="38"/>
      <c r="D391" s="38"/>
      <c r="R391" s="88"/>
    </row>
    <row r="392" spans="3:18">
      <c r="C392" s="38"/>
      <c r="D392" s="38"/>
      <c r="R392" s="88"/>
    </row>
    <row r="393" spans="3:18">
      <c r="C393" s="38"/>
      <c r="D393" s="38"/>
      <c r="R393" s="88"/>
    </row>
    <row r="394" spans="3:18">
      <c r="C394" s="38"/>
      <c r="D394" s="38"/>
      <c r="R394" s="88"/>
    </row>
    <row r="395" spans="3:18">
      <c r="C395" s="38"/>
      <c r="D395" s="38"/>
      <c r="R395" s="88"/>
    </row>
    <row r="396" spans="3:18">
      <c r="C396" s="38"/>
      <c r="D396" s="38"/>
      <c r="R396" s="88"/>
    </row>
    <row r="397" spans="3:18">
      <c r="C397" s="38"/>
      <c r="D397" s="38"/>
      <c r="R397" s="88"/>
    </row>
    <row r="398" spans="3:18">
      <c r="C398" s="38"/>
      <c r="D398" s="38"/>
      <c r="R398" s="88"/>
    </row>
    <row r="399" spans="3:18">
      <c r="C399" s="38"/>
      <c r="D399" s="38"/>
      <c r="R399" s="88"/>
    </row>
    <row r="400" spans="3:18">
      <c r="C400" s="38"/>
      <c r="D400" s="38"/>
      <c r="R400" s="88"/>
    </row>
    <row r="401" spans="3:18">
      <c r="C401" s="38"/>
      <c r="D401" s="38"/>
      <c r="R401" s="88"/>
    </row>
    <row r="402" spans="3:18">
      <c r="C402" s="38"/>
      <c r="D402" s="38"/>
    </row>
    <row r="403" spans="3:18">
      <c r="C403" s="38"/>
      <c r="D403" s="38"/>
    </row>
    <row r="404" spans="3:18">
      <c r="C404" s="38"/>
      <c r="D404" s="38"/>
    </row>
    <row r="405" spans="3:18">
      <c r="C405" s="38"/>
      <c r="D405" s="38"/>
    </row>
    <row r="406" spans="3:18">
      <c r="C406" s="38"/>
      <c r="D406" s="38"/>
    </row>
    <row r="407" spans="3:18">
      <c r="C407" s="38"/>
      <c r="D407" s="38"/>
    </row>
    <row r="408" spans="3:18">
      <c r="C408" s="38"/>
      <c r="D408" s="38"/>
    </row>
    <row r="409" spans="3:18">
      <c r="C409" s="38"/>
      <c r="D409" s="38"/>
    </row>
    <row r="410" spans="3:18">
      <c r="C410" s="38"/>
      <c r="D410" s="38"/>
    </row>
    <row r="411" spans="3:18">
      <c r="C411" s="38"/>
      <c r="D411" s="38"/>
    </row>
    <row r="412" spans="3:18">
      <c r="C412" s="38"/>
      <c r="D412" s="38"/>
    </row>
    <row r="413" spans="3:18">
      <c r="C413" s="38"/>
      <c r="D413" s="38"/>
    </row>
    <row r="414" spans="3:18">
      <c r="C414" s="38"/>
      <c r="D414" s="38"/>
    </row>
    <row r="415" spans="3:18">
      <c r="C415" s="38"/>
      <c r="D415" s="38"/>
    </row>
    <row r="416" spans="3:18">
      <c r="C416" s="38"/>
      <c r="D416" s="38"/>
    </row>
    <row r="417" spans="3:4">
      <c r="C417" s="38"/>
      <c r="D417" s="38"/>
    </row>
    <row r="418" spans="3:4">
      <c r="C418" s="38"/>
      <c r="D418" s="38"/>
    </row>
    <row r="419" spans="3:4">
      <c r="C419" s="38"/>
      <c r="D419" s="38"/>
    </row>
    <row r="420" spans="3:4">
      <c r="C420" s="38"/>
      <c r="D420" s="38"/>
    </row>
    <row r="421" spans="3:4">
      <c r="C421" s="38"/>
      <c r="D421" s="38"/>
    </row>
    <row r="422" spans="3:4">
      <c r="C422" s="38"/>
      <c r="D422" s="38"/>
    </row>
    <row r="423" spans="3:4">
      <c r="C423" s="38"/>
      <c r="D423" s="38"/>
    </row>
    <row r="424" spans="3:4">
      <c r="C424" s="38"/>
      <c r="D424" s="38"/>
    </row>
    <row r="425" spans="3:4">
      <c r="C425" s="38"/>
      <c r="D425" s="38"/>
    </row>
    <row r="426" spans="3:4">
      <c r="C426" s="38"/>
      <c r="D426" s="38"/>
    </row>
    <row r="427" spans="3:4">
      <c r="C427" s="38"/>
      <c r="D427" s="38"/>
    </row>
    <row r="428" spans="3:4">
      <c r="C428" s="38"/>
      <c r="D428" s="38"/>
    </row>
    <row r="429" spans="3:4">
      <c r="C429" s="38"/>
      <c r="D429" s="38"/>
    </row>
    <row r="430" spans="3:4">
      <c r="C430" s="38"/>
      <c r="D430" s="38"/>
    </row>
    <row r="431" spans="3:4">
      <c r="C431" s="38"/>
      <c r="D431" s="38"/>
    </row>
    <row r="432" spans="3:4">
      <c r="C432" s="38"/>
      <c r="D432" s="38"/>
    </row>
    <row r="433" spans="3:4">
      <c r="C433" s="38"/>
      <c r="D433" s="38"/>
    </row>
    <row r="434" spans="3:4">
      <c r="C434" s="38"/>
      <c r="D434" s="38"/>
    </row>
    <row r="435" spans="3:4">
      <c r="C435" s="38"/>
      <c r="D435" s="38"/>
    </row>
    <row r="436" spans="3:4">
      <c r="C436" s="38"/>
      <c r="D436" s="38"/>
    </row>
    <row r="437" spans="3:4">
      <c r="C437" s="38"/>
      <c r="D437" s="38"/>
    </row>
    <row r="438" spans="3:4">
      <c r="C438" s="38"/>
      <c r="D438" s="38"/>
    </row>
    <row r="439" spans="3:4">
      <c r="C439" s="38"/>
      <c r="D439" s="38"/>
    </row>
    <row r="440" spans="3:4">
      <c r="C440" s="38"/>
      <c r="D440" s="38"/>
    </row>
    <row r="441" spans="3:4">
      <c r="C441" s="38"/>
      <c r="D441" s="38"/>
    </row>
    <row r="442" spans="3:4">
      <c r="C442" s="38"/>
      <c r="D442" s="38"/>
    </row>
    <row r="443" spans="3:4">
      <c r="C443" s="38"/>
      <c r="D443" s="38"/>
    </row>
    <row r="444" spans="3:4">
      <c r="C444" s="38"/>
      <c r="D444" s="38"/>
    </row>
    <row r="445" spans="3:4">
      <c r="C445" s="38"/>
      <c r="D445" s="38"/>
    </row>
    <row r="446" spans="3:4">
      <c r="C446" s="38"/>
      <c r="D446" s="38"/>
    </row>
    <row r="447" spans="3:4">
      <c r="C447" s="38"/>
      <c r="D447" s="38"/>
    </row>
    <row r="448" spans="3:4">
      <c r="C448" s="38"/>
      <c r="D448" s="38"/>
    </row>
    <row r="449" spans="3:4">
      <c r="C449" s="38"/>
      <c r="D449" s="38"/>
    </row>
    <row r="450" spans="3:4">
      <c r="C450" s="38"/>
      <c r="D450" s="38"/>
    </row>
    <row r="451" spans="3:4">
      <c r="C451" s="38"/>
      <c r="D451" s="38"/>
    </row>
    <row r="452" spans="3:4">
      <c r="C452" s="38"/>
      <c r="D452" s="38"/>
    </row>
    <row r="453" spans="3:4">
      <c r="C453" s="38"/>
      <c r="D453" s="38"/>
    </row>
    <row r="454" spans="3:4">
      <c r="C454" s="38"/>
      <c r="D454" s="38"/>
    </row>
    <row r="455" spans="3:4">
      <c r="C455" s="38"/>
      <c r="D455" s="38"/>
    </row>
    <row r="456" spans="3:4">
      <c r="C456" s="38"/>
      <c r="D456" s="38"/>
    </row>
    <row r="457" spans="3:4">
      <c r="C457" s="38"/>
      <c r="D457" s="38"/>
    </row>
    <row r="458" spans="3:4">
      <c r="C458" s="38"/>
      <c r="D458" s="38"/>
    </row>
    <row r="459" spans="3:4">
      <c r="C459" s="38"/>
      <c r="D459" s="38"/>
    </row>
    <row r="460" spans="3:4">
      <c r="C460" s="38"/>
      <c r="D460" s="38"/>
    </row>
    <row r="461" spans="3:4">
      <c r="C461" s="38"/>
      <c r="D461" s="38"/>
    </row>
    <row r="462" spans="3:4">
      <c r="C462" s="38"/>
      <c r="D462" s="38"/>
    </row>
    <row r="463" spans="3:4">
      <c r="C463" s="38"/>
      <c r="D463" s="38"/>
    </row>
    <row r="464" spans="3:4">
      <c r="C464" s="38"/>
      <c r="D464" s="38"/>
    </row>
    <row r="465" spans="3:4">
      <c r="C465" s="38"/>
      <c r="D465" s="38"/>
    </row>
    <row r="466" spans="3:4">
      <c r="C466" s="38"/>
      <c r="D466" s="38"/>
    </row>
    <row r="467" spans="3:4">
      <c r="C467" s="38"/>
      <c r="D467" s="38"/>
    </row>
    <row r="468" spans="3:4">
      <c r="C468" s="38"/>
      <c r="D468" s="38"/>
    </row>
    <row r="469" spans="3:4">
      <c r="C469" s="38"/>
      <c r="D469" s="38"/>
    </row>
    <row r="470" spans="3:4">
      <c r="C470" s="38"/>
      <c r="D470" s="38"/>
    </row>
    <row r="471" spans="3:4">
      <c r="C471" s="38"/>
      <c r="D471" s="38"/>
    </row>
    <row r="472" spans="3:4">
      <c r="C472" s="38"/>
      <c r="D472" s="38"/>
    </row>
    <row r="473" spans="3:4">
      <c r="C473" s="38"/>
      <c r="D473" s="38"/>
    </row>
    <row r="474" spans="3:4">
      <c r="C474" s="38"/>
      <c r="D474" s="38"/>
    </row>
    <row r="475" spans="3:4">
      <c r="C475" s="38"/>
      <c r="D475" s="38"/>
    </row>
    <row r="476" spans="3:4">
      <c r="C476" s="38"/>
      <c r="D476" s="38"/>
    </row>
    <row r="477" spans="3:4">
      <c r="C477" s="38"/>
      <c r="D477" s="38"/>
    </row>
    <row r="478" spans="3:4">
      <c r="C478" s="38"/>
      <c r="D478" s="38"/>
    </row>
    <row r="479" spans="3:4">
      <c r="C479" s="38"/>
      <c r="D479" s="38"/>
    </row>
    <row r="480" spans="3:4">
      <c r="C480" s="38"/>
      <c r="D480" s="38"/>
    </row>
    <row r="481" spans="3:4">
      <c r="C481" s="38"/>
      <c r="D481" s="38"/>
    </row>
    <row r="482" spans="3:4">
      <c r="C482" s="38"/>
      <c r="D482" s="38"/>
    </row>
    <row r="483" spans="3:4">
      <c r="C483" s="38"/>
      <c r="D483" s="38"/>
    </row>
    <row r="484" spans="3:4">
      <c r="C484" s="38"/>
      <c r="D484" s="38"/>
    </row>
    <row r="485" spans="3:4">
      <c r="C485" s="38"/>
      <c r="D485" s="38"/>
    </row>
    <row r="486" spans="3:4">
      <c r="C486" s="38"/>
      <c r="D486" s="38"/>
    </row>
    <row r="487" spans="3:4">
      <c r="C487" s="38"/>
      <c r="D487" s="38"/>
    </row>
    <row r="488" spans="3:4">
      <c r="C488" s="38"/>
      <c r="D488" s="38"/>
    </row>
    <row r="489" spans="3:4">
      <c r="C489" s="38"/>
      <c r="D489" s="38"/>
    </row>
    <row r="490" spans="3:4">
      <c r="C490" s="38"/>
      <c r="D490" s="38"/>
    </row>
    <row r="491" spans="3:4">
      <c r="C491" s="38"/>
      <c r="D491" s="38"/>
    </row>
    <row r="492" spans="3:4">
      <c r="C492" s="38"/>
      <c r="D492" s="38"/>
    </row>
    <row r="493" spans="3:4">
      <c r="C493" s="38"/>
      <c r="D493" s="38"/>
    </row>
    <row r="494" spans="3:4">
      <c r="C494" s="38"/>
      <c r="D494" s="38"/>
    </row>
    <row r="495" spans="3:4">
      <c r="C495" s="38"/>
      <c r="D495" s="38"/>
    </row>
    <row r="496" spans="3:4">
      <c r="C496" s="38"/>
      <c r="D496" s="38"/>
    </row>
    <row r="497" spans="3:4">
      <c r="C497" s="38"/>
      <c r="D497" s="38"/>
    </row>
    <row r="498" spans="3:4">
      <c r="C498" s="38"/>
      <c r="D498" s="38"/>
    </row>
    <row r="499" spans="3:4">
      <c r="C499" s="38"/>
      <c r="D499" s="38"/>
    </row>
    <row r="500" spans="3:4">
      <c r="C500" s="38"/>
      <c r="D500" s="38"/>
    </row>
    <row r="501" spans="3:4">
      <c r="C501" s="38"/>
      <c r="D501" s="38"/>
    </row>
    <row r="502" spans="3:4">
      <c r="C502" s="38"/>
      <c r="D502" s="38"/>
    </row>
    <row r="503" spans="3:4">
      <c r="C503" s="38"/>
      <c r="D503" s="38"/>
    </row>
    <row r="504" spans="3:4">
      <c r="C504" s="38"/>
      <c r="D504" s="38"/>
    </row>
    <row r="505" spans="3:4">
      <c r="C505" s="38"/>
      <c r="D505" s="38"/>
    </row>
    <row r="506" spans="3:4">
      <c r="C506" s="38"/>
      <c r="D506" s="38"/>
    </row>
    <row r="507" spans="3:4">
      <c r="C507" s="38"/>
      <c r="D507" s="38"/>
    </row>
    <row r="508" spans="3:4">
      <c r="C508" s="38"/>
      <c r="D508" s="38"/>
    </row>
    <row r="509" spans="3:4">
      <c r="C509" s="38"/>
      <c r="D509" s="38"/>
    </row>
    <row r="510" spans="3:4">
      <c r="C510" s="38"/>
      <c r="D510" s="38"/>
    </row>
    <row r="511" spans="3:4">
      <c r="C511" s="38"/>
      <c r="D511" s="38"/>
    </row>
    <row r="512" spans="3:4">
      <c r="C512" s="38"/>
      <c r="D512" s="38"/>
    </row>
    <row r="513" spans="3:4">
      <c r="C513" s="38"/>
      <c r="D513" s="38"/>
    </row>
    <row r="514" spans="3:4">
      <c r="C514" s="38"/>
      <c r="D514" s="38"/>
    </row>
    <row r="515" spans="3:4">
      <c r="C515" s="38"/>
      <c r="D515" s="38"/>
    </row>
    <row r="516" spans="3:4">
      <c r="C516" s="38"/>
      <c r="D516" s="38"/>
    </row>
    <row r="517" spans="3:4">
      <c r="C517" s="38"/>
      <c r="D517" s="38"/>
    </row>
    <row r="518" spans="3:4">
      <c r="C518" s="38"/>
      <c r="D518" s="38"/>
    </row>
    <row r="519" spans="3:4">
      <c r="C519" s="38"/>
      <c r="D519" s="38"/>
    </row>
    <row r="520" spans="3:4">
      <c r="C520" s="38"/>
      <c r="D520" s="38"/>
    </row>
    <row r="521" spans="3:4">
      <c r="C521" s="38"/>
      <c r="D521" s="38"/>
    </row>
    <row r="522" spans="3:4">
      <c r="C522" s="38"/>
      <c r="D522" s="38"/>
    </row>
    <row r="523" spans="3:4">
      <c r="C523" s="38"/>
      <c r="D523" s="38"/>
    </row>
    <row r="524" spans="3:4">
      <c r="C524" s="38"/>
      <c r="D524" s="38"/>
    </row>
    <row r="525" spans="3:4">
      <c r="C525" s="38"/>
      <c r="D525" s="38"/>
    </row>
    <row r="526" spans="3:4">
      <c r="C526" s="38"/>
      <c r="D526" s="38"/>
    </row>
    <row r="527" spans="3:4">
      <c r="C527" s="38"/>
      <c r="D527" s="38"/>
    </row>
    <row r="528" spans="3:4">
      <c r="C528" s="38"/>
      <c r="D528" s="38"/>
    </row>
    <row r="529" spans="3:4">
      <c r="C529" s="38"/>
      <c r="D529" s="38"/>
    </row>
    <row r="530" spans="3:4">
      <c r="C530" s="38"/>
      <c r="D530" s="38"/>
    </row>
    <row r="531" spans="3:4">
      <c r="C531" s="38"/>
      <c r="D531" s="38"/>
    </row>
    <row r="532" spans="3:4">
      <c r="C532" s="38"/>
      <c r="D532" s="38"/>
    </row>
    <row r="533" spans="3:4">
      <c r="C533" s="38"/>
      <c r="D533" s="38"/>
    </row>
    <row r="534" spans="3:4">
      <c r="C534" s="38"/>
      <c r="D534" s="38"/>
    </row>
    <row r="535" spans="3:4">
      <c r="C535" s="38"/>
      <c r="D535" s="38"/>
    </row>
    <row r="536" spans="3:4">
      <c r="C536" s="38"/>
      <c r="D536" s="38"/>
    </row>
    <row r="537" spans="3:4">
      <c r="C537" s="38"/>
      <c r="D537" s="38"/>
    </row>
    <row r="538" spans="3:4">
      <c r="C538" s="38"/>
      <c r="D538" s="38"/>
    </row>
    <row r="539" spans="3:4">
      <c r="C539" s="38"/>
      <c r="D539" s="38"/>
    </row>
    <row r="540" spans="3:4">
      <c r="C540" s="38"/>
      <c r="D540" s="38"/>
    </row>
    <row r="541" spans="3:4">
      <c r="C541" s="38"/>
      <c r="D541" s="38"/>
    </row>
    <row r="542" spans="3:4">
      <c r="C542" s="38"/>
      <c r="D542" s="38"/>
    </row>
    <row r="543" spans="3:4">
      <c r="C543" s="38"/>
      <c r="D543" s="38"/>
    </row>
    <row r="544" spans="3:4">
      <c r="C544" s="38"/>
      <c r="D544" s="38"/>
    </row>
    <row r="545" spans="3:4">
      <c r="C545" s="38"/>
      <c r="D545" s="38"/>
    </row>
    <row r="546" spans="3:4">
      <c r="C546" s="38"/>
      <c r="D546" s="38"/>
    </row>
    <row r="547" spans="3:4">
      <c r="C547" s="38"/>
      <c r="D547" s="38"/>
    </row>
    <row r="548" spans="3:4">
      <c r="C548" s="38"/>
      <c r="D548" s="38"/>
    </row>
    <row r="549" spans="3:4">
      <c r="C549" s="38"/>
      <c r="D549" s="38"/>
    </row>
    <row r="550" spans="3:4">
      <c r="C550" s="38"/>
      <c r="D550" s="38"/>
    </row>
    <row r="551" spans="3:4">
      <c r="C551" s="38"/>
      <c r="D551" s="38"/>
    </row>
    <row r="552" spans="3:4">
      <c r="C552" s="38"/>
      <c r="D552" s="38"/>
    </row>
    <row r="553" spans="3:4">
      <c r="C553" s="38"/>
      <c r="D553" s="38"/>
    </row>
    <row r="554" spans="3:4">
      <c r="C554" s="38"/>
      <c r="D554" s="38"/>
    </row>
    <row r="555" spans="3:4">
      <c r="C555" s="38"/>
      <c r="D555" s="38"/>
    </row>
    <row r="556" spans="3:4">
      <c r="C556" s="38"/>
      <c r="D556" s="38"/>
    </row>
    <row r="557" spans="3:4">
      <c r="C557" s="38"/>
      <c r="D557" s="38"/>
    </row>
    <row r="558" spans="3:4">
      <c r="C558" s="38"/>
      <c r="D558" s="38"/>
    </row>
    <row r="559" spans="3:4">
      <c r="C559" s="38"/>
      <c r="D559" s="38"/>
    </row>
    <row r="560" spans="3:4">
      <c r="C560" s="38"/>
      <c r="D560" s="38"/>
    </row>
    <row r="561" spans="3:4">
      <c r="C561" s="38"/>
      <c r="D561" s="38"/>
    </row>
    <row r="562" spans="3:4">
      <c r="C562" s="38"/>
      <c r="D562" s="38"/>
    </row>
    <row r="563" spans="3:4">
      <c r="C563" s="38"/>
      <c r="D563" s="38"/>
    </row>
    <row r="564" spans="3:4">
      <c r="C564" s="38"/>
      <c r="D564" s="38"/>
    </row>
    <row r="565" spans="3:4">
      <c r="C565" s="38"/>
      <c r="D565" s="38"/>
    </row>
    <row r="566" spans="3:4">
      <c r="C566" s="38"/>
      <c r="D566" s="38"/>
    </row>
    <row r="567" spans="3:4">
      <c r="C567" s="38"/>
      <c r="D567" s="38"/>
    </row>
    <row r="568" spans="3:4">
      <c r="C568" s="38"/>
      <c r="D568" s="38"/>
    </row>
    <row r="569" spans="3:4">
      <c r="C569" s="38"/>
      <c r="D569" s="38"/>
    </row>
    <row r="570" spans="3:4">
      <c r="C570" s="38"/>
      <c r="D570" s="38"/>
    </row>
    <row r="571" spans="3:4">
      <c r="C571" s="38"/>
      <c r="D571" s="38"/>
    </row>
    <row r="572" spans="3:4">
      <c r="C572" s="38"/>
      <c r="D572" s="38"/>
    </row>
    <row r="573" spans="3:4">
      <c r="C573" s="38"/>
      <c r="D573" s="38"/>
    </row>
    <row r="574" spans="3:4">
      <c r="C574" s="38"/>
      <c r="D574" s="38"/>
    </row>
    <row r="575" spans="3:4">
      <c r="C575" s="38"/>
      <c r="D575" s="38"/>
    </row>
    <row r="576" spans="3:4">
      <c r="C576" s="38"/>
      <c r="D576" s="38"/>
    </row>
    <row r="577" spans="3:4">
      <c r="C577" s="38"/>
      <c r="D577" s="38"/>
    </row>
    <row r="578" spans="3:4">
      <c r="C578" s="38"/>
      <c r="D578" s="38"/>
    </row>
    <row r="579" spans="3:4">
      <c r="C579" s="38"/>
      <c r="D579" s="38"/>
    </row>
    <row r="580" spans="3:4">
      <c r="C580" s="38"/>
      <c r="D580" s="38"/>
    </row>
    <row r="581" spans="3:4">
      <c r="C581" s="38"/>
      <c r="D581" s="38"/>
    </row>
    <row r="582" spans="3:4">
      <c r="C582" s="38"/>
      <c r="D582" s="38"/>
    </row>
    <row r="583" spans="3:4">
      <c r="C583" s="38"/>
      <c r="D583" s="38"/>
    </row>
    <row r="584" spans="3:4">
      <c r="C584" s="38"/>
      <c r="D584" s="38"/>
    </row>
    <row r="585" spans="3:4">
      <c r="C585" s="38"/>
      <c r="D585" s="38"/>
    </row>
    <row r="586" spans="3:4">
      <c r="C586" s="38"/>
      <c r="D586" s="38"/>
    </row>
    <row r="587" spans="3:4">
      <c r="C587" s="38"/>
      <c r="D587" s="38"/>
    </row>
    <row r="588" spans="3:4">
      <c r="C588" s="38"/>
      <c r="D588" s="38"/>
    </row>
    <row r="589" spans="3:4">
      <c r="C589" s="38"/>
      <c r="D589" s="38"/>
    </row>
    <row r="590" spans="3:4">
      <c r="C590" s="38"/>
      <c r="D590" s="38"/>
    </row>
    <row r="591" spans="3:4">
      <c r="C591" s="38"/>
      <c r="D591" s="38"/>
    </row>
    <row r="592" spans="3:4">
      <c r="C592" s="38"/>
      <c r="D592" s="38"/>
    </row>
    <row r="593" spans="3:4">
      <c r="C593" s="38"/>
      <c r="D593" s="38"/>
    </row>
    <row r="594" spans="3:4">
      <c r="C594" s="38"/>
      <c r="D594" s="38"/>
    </row>
    <row r="595" spans="3:4">
      <c r="C595" s="38"/>
      <c r="D595" s="38"/>
    </row>
    <row r="596" spans="3:4">
      <c r="C596" s="38"/>
      <c r="D596" s="38"/>
    </row>
    <row r="597" spans="3:4">
      <c r="C597" s="38"/>
      <c r="D597" s="38"/>
    </row>
    <row r="598" spans="3:4">
      <c r="C598" s="38"/>
      <c r="D598" s="38"/>
    </row>
    <row r="599" spans="3:4">
      <c r="C599" s="38"/>
      <c r="D599" s="38"/>
    </row>
    <row r="600" spans="3:4">
      <c r="C600" s="38"/>
      <c r="D600" s="38"/>
    </row>
    <row r="601" spans="3:4">
      <c r="C601" s="38"/>
      <c r="D601" s="38"/>
    </row>
    <row r="602" spans="3:4">
      <c r="C602" s="38"/>
      <c r="D602" s="38"/>
    </row>
    <row r="603" spans="3:4">
      <c r="C603" s="38"/>
      <c r="D603" s="38"/>
    </row>
    <row r="604" spans="3:4">
      <c r="C604" s="38"/>
      <c r="D604" s="38"/>
    </row>
    <row r="605" spans="3:4">
      <c r="C605" s="38"/>
      <c r="D605" s="38"/>
    </row>
    <row r="606" spans="3:4">
      <c r="C606" s="38"/>
      <c r="D606" s="38"/>
    </row>
    <row r="607" spans="3:4">
      <c r="C607" s="38"/>
      <c r="D607" s="38"/>
    </row>
    <row r="608" spans="3:4">
      <c r="C608" s="38"/>
      <c r="D608" s="38"/>
    </row>
    <row r="609" spans="3:4">
      <c r="C609" s="38"/>
      <c r="D609" s="38"/>
    </row>
    <row r="610" spans="3:4">
      <c r="C610" s="38"/>
      <c r="D610" s="38"/>
    </row>
    <row r="611" spans="3:4">
      <c r="C611" s="38"/>
      <c r="D611" s="38"/>
    </row>
    <row r="612" spans="3:4">
      <c r="C612" s="38"/>
      <c r="D612" s="38"/>
    </row>
    <row r="613" spans="3:4">
      <c r="C613" s="38"/>
      <c r="D613" s="38"/>
    </row>
    <row r="614" spans="3:4">
      <c r="C614" s="38"/>
      <c r="D614" s="38"/>
    </row>
    <row r="615" spans="3:4">
      <c r="C615" s="38"/>
      <c r="D615" s="38"/>
    </row>
    <row r="616" spans="3:4">
      <c r="C616" s="38"/>
      <c r="D616" s="38"/>
    </row>
    <row r="617" spans="3:4">
      <c r="C617" s="38"/>
      <c r="D617" s="38"/>
    </row>
    <row r="618" spans="3:4">
      <c r="C618" s="38"/>
      <c r="D618" s="38"/>
    </row>
    <row r="619" spans="3:4">
      <c r="C619" s="38"/>
      <c r="D619" s="38"/>
    </row>
    <row r="620" spans="3:4">
      <c r="C620" s="38"/>
      <c r="D620" s="38"/>
    </row>
    <row r="621" spans="3:4">
      <c r="C621" s="38"/>
      <c r="D621" s="38"/>
    </row>
    <row r="622" spans="3:4">
      <c r="C622" s="38"/>
      <c r="D622" s="38"/>
    </row>
    <row r="623" spans="3:4">
      <c r="C623" s="38"/>
      <c r="D623" s="38"/>
    </row>
    <row r="624" spans="3:4">
      <c r="C624" s="38"/>
      <c r="D624" s="38"/>
    </row>
    <row r="625" spans="3:4">
      <c r="C625" s="38"/>
      <c r="D625" s="38"/>
    </row>
    <row r="626" spans="3:4">
      <c r="C626" s="38"/>
      <c r="D626" s="38"/>
    </row>
    <row r="627" spans="3:4">
      <c r="C627" s="38"/>
      <c r="D627" s="38"/>
    </row>
    <row r="628" spans="3:4">
      <c r="C628" s="38"/>
      <c r="D628" s="38"/>
    </row>
    <row r="629" spans="3:4">
      <c r="C629" s="38"/>
      <c r="D629" s="38"/>
    </row>
    <row r="630" spans="3:4">
      <c r="C630" s="38"/>
      <c r="D630" s="38"/>
    </row>
    <row r="631" spans="3:4">
      <c r="C631" s="38"/>
      <c r="D631" s="38"/>
    </row>
    <row r="632" spans="3:4">
      <c r="C632" s="38"/>
      <c r="D632" s="38"/>
    </row>
    <row r="633" spans="3:4">
      <c r="C633" s="38"/>
      <c r="D633" s="38"/>
    </row>
    <row r="634" spans="3:4">
      <c r="C634" s="38"/>
      <c r="D634" s="38"/>
    </row>
    <row r="635" spans="3:4">
      <c r="C635" s="38"/>
      <c r="D635" s="38"/>
    </row>
    <row r="636" spans="3:4">
      <c r="C636" s="38"/>
      <c r="D636" s="38"/>
    </row>
    <row r="637" spans="3:4">
      <c r="C637" s="38"/>
      <c r="D637" s="38"/>
    </row>
    <row r="638" spans="3:4">
      <c r="C638" s="38"/>
      <c r="D638" s="38"/>
    </row>
    <row r="639" spans="3:4">
      <c r="C639" s="38"/>
      <c r="D639" s="38"/>
    </row>
    <row r="640" spans="3:4">
      <c r="C640" s="38"/>
      <c r="D640" s="38"/>
    </row>
    <row r="641" spans="3:4">
      <c r="C641" s="38"/>
      <c r="D641" s="38"/>
    </row>
    <row r="642" spans="3:4">
      <c r="C642" s="38"/>
      <c r="D642" s="38"/>
    </row>
    <row r="643" spans="3:4">
      <c r="C643" s="38"/>
      <c r="D643" s="38"/>
    </row>
    <row r="644" spans="3:4">
      <c r="C644" s="38"/>
      <c r="D644" s="38"/>
    </row>
    <row r="645" spans="3:4">
      <c r="C645" s="38"/>
      <c r="D645" s="38"/>
    </row>
    <row r="646" spans="3:4">
      <c r="C646" s="38"/>
      <c r="D646" s="38"/>
    </row>
    <row r="647" spans="3:4">
      <c r="C647" s="38"/>
      <c r="D647" s="38"/>
    </row>
    <row r="648" spans="3:4">
      <c r="C648" s="38"/>
      <c r="D648" s="38"/>
    </row>
    <row r="649" spans="3:4">
      <c r="C649" s="38"/>
      <c r="D649" s="38"/>
    </row>
    <row r="650" spans="3:4">
      <c r="C650" s="38"/>
      <c r="D650" s="38"/>
    </row>
    <row r="651" spans="3:4">
      <c r="C651" s="38"/>
      <c r="D651" s="38"/>
    </row>
    <row r="652" spans="3:4">
      <c r="C652" s="38"/>
      <c r="D652" s="38"/>
    </row>
    <row r="653" spans="3:4">
      <c r="C653" s="38"/>
      <c r="D653" s="38"/>
    </row>
    <row r="654" spans="3:4">
      <c r="C654" s="38"/>
      <c r="D654" s="38"/>
    </row>
    <row r="655" spans="3:4">
      <c r="C655" s="38"/>
      <c r="D655" s="38"/>
    </row>
    <row r="656" spans="3:4">
      <c r="C656" s="38"/>
      <c r="D656" s="38"/>
    </row>
    <row r="657" spans="3:4">
      <c r="C657" s="38"/>
      <c r="D657" s="38"/>
    </row>
    <row r="658" spans="3:4">
      <c r="C658" s="38"/>
      <c r="D658" s="38"/>
    </row>
    <row r="659" spans="3:4">
      <c r="C659" s="38"/>
      <c r="D659" s="38"/>
    </row>
    <row r="660" spans="3:4">
      <c r="C660" s="38"/>
      <c r="D660" s="38"/>
    </row>
    <row r="661" spans="3:4">
      <c r="C661" s="38"/>
      <c r="D661" s="38"/>
    </row>
    <row r="662" spans="3:4">
      <c r="C662" s="38"/>
      <c r="D662" s="38"/>
    </row>
    <row r="663" spans="3:4">
      <c r="C663" s="38"/>
      <c r="D663" s="38"/>
    </row>
    <row r="664" spans="3:4">
      <c r="C664" s="38"/>
      <c r="D664" s="38"/>
    </row>
    <row r="665" spans="3:4">
      <c r="C665" s="38"/>
      <c r="D665" s="38"/>
    </row>
    <row r="666" spans="3:4">
      <c r="C666" s="38"/>
      <c r="D666" s="38"/>
    </row>
    <row r="667" spans="3:4">
      <c r="C667" s="38"/>
      <c r="D667" s="38"/>
    </row>
    <row r="668" spans="3:4">
      <c r="C668" s="38"/>
      <c r="D668" s="38"/>
    </row>
    <row r="669" spans="3:4">
      <c r="C669" s="38"/>
      <c r="D669" s="38"/>
    </row>
    <row r="670" spans="3:4">
      <c r="C670" s="38"/>
      <c r="D670" s="38"/>
    </row>
    <row r="671" spans="3:4">
      <c r="C671" s="38"/>
      <c r="D671" s="38"/>
    </row>
    <row r="672" spans="3:4">
      <c r="C672" s="38"/>
      <c r="D672" s="38"/>
    </row>
    <row r="673" spans="3:4">
      <c r="C673" s="38"/>
      <c r="D673" s="38"/>
    </row>
    <row r="674" spans="3:4">
      <c r="C674" s="38"/>
      <c r="D674" s="38"/>
    </row>
    <row r="675" spans="3:4">
      <c r="C675" s="38"/>
      <c r="D675" s="38"/>
    </row>
    <row r="676" spans="3:4">
      <c r="C676" s="38"/>
      <c r="D676" s="38"/>
    </row>
    <row r="677" spans="3:4">
      <c r="C677" s="38"/>
      <c r="D677" s="38"/>
    </row>
    <row r="678" spans="3:4">
      <c r="C678" s="38"/>
      <c r="D678" s="38"/>
    </row>
    <row r="679" spans="3:4">
      <c r="C679" s="38"/>
      <c r="D679" s="38"/>
    </row>
    <row r="680" spans="3:4">
      <c r="C680" s="38"/>
      <c r="D680" s="38"/>
    </row>
    <row r="681" spans="3:4">
      <c r="C681" s="38"/>
      <c r="D681" s="38"/>
    </row>
    <row r="682" spans="3:4">
      <c r="C682" s="38"/>
      <c r="D682" s="38"/>
    </row>
    <row r="683" spans="3:4">
      <c r="C683" s="38"/>
      <c r="D683" s="38"/>
    </row>
    <row r="684" spans="3:4">
      <c r="C684" s="38"/>
      <c r="D684" s="38"/>
    </row>
    <row r="685" spans="3:4">
      <c r="C685" s="38"/>
      <c r="D685" s="38"/>
    </row>
    <row r="686" spans="3:4">
      <c r="C686" s="38"/>
      <c r="D686" s="38"/>
    </row>
    <row r="687" spans="3:4">
      <c r="C687" s="38"/>
      <c r="D687" s="38"/>
    </row>
    <row r="688" spans="3:4">
      <c r="C688" s="38"/>
      <c r="D688" s="38"/>
    </row>
    <row r="689" spans="3:4">
      <c r="C689" s="38"/>
      <c r="D689" s="38"/>
    </row>
    <row r="690" spans="3:4">
      <c r="C690" s="38"/>
      <c r="D690" s="38"/>
    </row>
    <row r="691" spans="3:4">
      <c r="C691" s="38"/>
      <c r="D691" s="38"/>
    </row>
    <row r="692" spans="3:4">
      <c r="C692" s="38"/>
      <c r="D692" s="38"/>
    </row>
    <row r="693" spans="3:4">
      <c r="C693" s="38"/>
      <c r="D693" s="38"/>
    </row>
    <row r="694" spans="3:4">
      <c r="C694" s="38"/>
      <c r="D694" s="38"/>
    </row>
    <row r="695" spans="3:4">
      <c r="C695" s="38"/>
      <c r="D695" s="38"/>
    </row>
    <row r="696" spans="3:4">
      <c r="C696" s="38"/>
      <c r="D696" s="38"/>
    </row>
    <row r="697" spans="3:4">
      <c r="C697" s="38"/>
      <c r="D697" s="38"/>
    </row>
    <row r="698" spans="3:4">
      <c r="C698" s="38"/>
      <c r="D698" s="38"/>
    </row>
    <row r="699" spans="3:4">
      <c r="C699" s="38"/>
      <c r="D699" s="38"/>
    </row>
    <row r="700" spans="3:4">
      <c r="C700" s="38"/>
      <c r="D700" s="38"/>
    </row>
    <row r="701" spans="3:4">
      <c r="C701" s="38"/>
      <c r="D701" s="38"/>
    </row>
    <row r="702" spans="3:4">
      <c r="C702" s="38"/>
      <c r="D702" s="38"/>
    </row>
    <row r="703" spans="3:4">
      <c r="C703" s="38"/>
      <c r="D703" s="38"/>
    </row>
    <row r="704" spans="3:4">
      <c r="C704" s="38"/>
      <c r="D704" s="38"/>
    </row>
    <row r="705" spans="3:4">
      <c r="C705" s="38"/>
      <c r="D705" s="38"/>
    </row>
    <row r="706" spans="3:4">
      <c r="C706" s="38"/>
      <c r="D706" s="38"/>
    </row>
    <row r="707" spans="3:4">
      <c r="C707" s="38"/>
      <c r="D707" s="38"/>
    </row>
    <row r="708" spans="3:4">
      <c r="C708" s="38"/>
      <c r="D708" s="38"/>
    </row>
    <row r="709" spans="3:4">
      <c r="C709" s="38"/>
      <c r="D709" s="38"/>
    </row>
    <row r="710" spans="3:4">
      <c r="C710" s="38"/>
      <c r="D710" s="38"/>
    </row>
    <row r="711" spans="3:4">
      <c r="C711" s="38"/>
      <c r="D711" s="38"/>
    </row>
    <row r="712" spans="3:4">
      <c r="C712" s="38"/>
      <c r="D712" s="38"/>
    </row>
    <row r="713" spans="3:4">
      <c r="C713" s="38"/>
      <c r="D713" s="38"/>
    </row>
    <row r="714" spans="3:4">
      <c r="C714" s="38"/>
      <c r="D714" s="38"/>
    </row>
    <row r="715" spans="3:4">
      <c r="C715" s="38"/>
      <c r="D715" s="38"/>
    </row>
    <row r="716" spans="3:4">
      <c r="C716" s="38"/>
      <c r="D716" s="38"/>
    </row>
    <row r="717" spans="3:4">
      <c r="C717" s="38"/>
      <c r="D717" s="38"/>
    </row>
    <row r="718" spans="3:4">
      <c r="C718" s="38"/>
      <c r="D718" s="38"/>
    </row>
    <row r="719" spans="3:4">
      <c r="C719" s="38"/>
      <c r="D719" s="38"/>
    </row>
    <row r="720" spans="3:4">
      <c r="C720" s="38"/>
      <c r="D720" s="38"/>
    </row>
    <row r="721" spans="3:4">
      <c r="C721" s="38"/>
      <c r="D721" s="38"/>
    </row>
    <row r="722" spans="3:4">
      <c r="C722" s="38"/>
      <c r="D722" s="38"/>
    </row>
    <row r="723" spans="3:4">
      <c r="C723" s="38"/>
      <c r="D723" s="38"/>
    </row>
    <row r="724" spans="3:4">
      <c r="C724" s="38"/>
      <c r="D724" s="38"/>
    </row>
    <row r="725" spans="3:4">
      <c r="C725" s="38"/>
      <c r="D725" s="38"/>
    </row>
    <row r="726" spans="3:4">
      <c r="C726" s="38"/>
      <c r="D726" s="38"/>
    </row>
    <row r="727" spans="3:4">
      <c r="C727" s="38"/>
      <c r="D727" s="38"/>
    </row>
    <row r="728" spans="3:4">
      <c r="C728" s="38"/>
      <c r="D728" s="38"/>
    </row>
    <row r="729" spans="3:4">
      <c r="C729" s="38"/>
      <c r="D729" s="38"/>
    </row>
    <row r="730" spans="3:4">
      <c r="C730" s="38"/>
      <c r="D730" s="38"/>
    </row>
    <row r="731" spans="3:4">
      <c r="C731" s="38"/>
      <c r="D731" s="38"/>
    </row>
    <row r="732" spans="3:4">
      <c r="C732" s="38"/>
      <c r="D732" s="38"/>
    </row>
    <row r="733" spans="3:4">
      <c r="C733" s="38"/>
      <c r="D733" s="38"/>
    </row>
    <row r="734" spans="3:4">
      <c r="C734" s="38"/>
      <c r="D734" s="38"/>
    </row>
    <row r="735" spans="3:4">
      <c r="C735" s="38"/>
      <c r="D735" s="38"/>
    </row>
    <row r="736" spans="3:4">
      <c r="C736" s="38"/>
      <c r="D736" s="38"/>
    </row>
    <row r="737" spans="3:4">
      <c r="C737" s="38"/>
      <c r="D737" s="38"/>
    </row>
    <row r="738" spans="3:4">
      <c r="C738" s="38"/>
      <c r="D738" s="38"/>
    </row>
    <row r="739" spans="3:4">
      <c r="C739" s="38"/>
      <c r="D739" s="38"/>
    </row>
    <row r="740" spans="3:4">
      <c r="C740" s="38"/>
      <c r="D740" s="38"/>
    </row>
    <row r="741" spans="3:4">
      <c r="C741" s="38"/>
      <c r="D741" s="38"/>
    </row>
    <row r="742" spans="3:4">
      <c r="C742" s="38"/>
      <c r="D742" s="38"/>
    </row>
    <row r="743" spans="3:4">
      <c r="C743" s="38"/>
      <c r="D743" s="38"/>
    </row>
    <row r="744" spans="3:4">
      <c r="C744" s="38"/>
      <c r="D744" s="38"/>
    </row>
    <row r="745" spans="3:4">
      <c r="C745" s="38"/>
      <c r="D745" s="38"/>
    </row>
    <row r="746" spans="3:4">
      <c r="C746" s="38"/>
      <c r="D746" s="38"/>
    </row>
    <row r="747" spans="3:4">
      <c r="C747" s="38"/>
      <c r="D747" s="38"/>
    </row>
    <row r="748" spans="3:4">
      <c r="C748" s="38"/>
      <c r="D748" s="38"/>
    </row>
    <row r="749" spans="3:4">
      <c r="C749" s="38"/>
      <c r="D749" s="38"/>
    </row>
    <row r="750" spans="3:4">
      <c r="C750" s="38"/>
      <c r="D750" s="38"/>
    </row>
    <row r="751" spans="3:4">
      <c r="C751" s="38"/>
      <c r="D751" s="38"/>
    </row>
    <row r="752" spans="3:4">
      <c r="C752" s="38"/>
      <c r="D752" s="38"/>
    </row>
    <row r="753" spans="3:4">
      <c r="C753" s="38"/>
      <c r="D753" s="38"/>
    </row>
    <row r="754" spans="3:4">
      <c r="C754" s="38"/>
      <c r="D754" s="38"/>
    </row>
    <row r="755" spans="3:4">
      <c r="C755" s="38"/>
      <c r="D755" s="38"/>
    </row>
    <row r="756" spans="3:4">
      <c r="C756" s="38"/>
      <c r="D756" s="38"/>
    </row>
    <row r="757" spans="3:4">
      <c r="C757" s="38"/>
      <c r="D757" s="38"/>
    </row>
    <row r="758" spans="3:4">
      <c r="C758" s="38"/>
      <c r="D758" s="38"/>
    </row>
    <row r="759" spans="3:4">
      <c r="C759" s="38"/>
      <c r="D759" s="38"/>
    </row>
    <row r="760" spans="3:4">
      <c r="C760" s="38"/>
      <c r="D760" s="38"/>
    </row>
    <row r="761" spans="3:4">
      <c r="C761" s="38"/>
      <c r="D761" s="38"/>
    </row>
    <row r="762" spans="3:4">
      <c r="C762" s="38"/>
      <c r="D762" s="38"/>
    </row>
    <row r="763" spans="3:4">
      <c r="C763" s="38"/>
      <c r="D763" s="38"/>
    </row>
    <row r="764" spans="3:4">
      <c r="C764" s="38"/>
      <c r="D764" s="38"/>
    </row>
    <row r="765" spans="3:4">
      <c r="C765" s="38"/>
      <c r="D765" s="38"/>
    </row>
    <row r="766" spans="3:4">
      <c r="C766" s="38"/>
      <c r="D766" s="38"/>
    </row>
    <row r="767" spans="3:4">
      <c r="C767" s="38"/>
      <c r="D767" s="38"/>
    </row>
    <row r="768" spans="3:4">
      <c r="C768" s="38"/>
      <c r="D768" s="38"/>
    </row>
    <row r="769" spans="3:4">
      <c r="C769" s="38"/>
      <c r="D769" s="38"/>
    </row>
    <row r="770" spans="3:4">
      <c r="C770" s="38"/>
      <c r="D770" s="38"/>
    </row>
    <row r="771" spans="3:4">
      <c r="C771" s="38"/>
      <c r="D771" s="38"/>
    </row>
    <row r="772" spans="3:4">
      <c r="C772" s="38"/>
      <c r="D772" s="38"/>
    </row>
    <row r="773" spans="3:4">
      <c r="C773" s="38"/>
      <c r="D773" s="38"/>
    </row>
    <row r="774" spans="3:4">
      <c r="C774" s="38"/>
      <c r="D774" s="38"/>
    </row>
    <row r="775" spans="3:4">
      <c r="C775" s="38"/>
      <c r="D775" s="38"/>
    </row>
    <row r="776" spans="3:4">
      <c r="C776" s="38"/>
      <c r="D776" s="38"/>
    </row>
    <row r="777" spans="3:4">
      <c r="C777" s="38"/>
      <c r="D777" s="38"/>
    </row>
    <row r="778" spans="3:4">
      <c r="C778" s="38"/>
      <c r="D778" s="38"/>
    </row>
    <row r="779" spans="3:4">
      <c r="C779" s="38"/>
      <c r="D779" s="38"/>
    </row>
    <row r="780" spans="3:4">
      <c r="C780" s="38"/>
      <c r="D780" s="38"/>
    </row>
    <row r="781" spans="3:4">
      <c r="C781" s="38"/>
      <c r="D781" s="38"/>
    </row>
    <row r="782" spans="3:4">
      <c r="C782" s="38"/>
      <c r="D782" s="38"/>
    </row>
    <row r="783" spans="3:4">
      <c r="C783" s="38"/>
      <c r="D783" s="38"/>
    </row>
    <row r="784" spans="3:4">
      <c r="C784" s="38"/>
      <c r="D784" s="38"/>
    </row>
    <row r="785" spans="3:4">
      <c r="C785" s="38"/>
      <c r="D785" s="38"/>
    </row>
    <row r="786" spans="3:4">
      <c r="C786" s="38"/>
      <c r="D786" s="38"/>
    </row>
    <row r="787" spans="3:4">
      <c r="C787" s="38"/>
      <c r="D787" s="38"/>
    </row>
    <row r="788" spans="3:4">
      <c r="C788" s="38"/>
      <c r="D788" s="38"/>
    </row>
    <row r="789" spans="3:4">
      <c r="C789" s="38"/>
      <c r="D789" s="38"/>
    </row>
    <row r="790" spans="3:4">
      <c r="C790" s="38"/>
      <c r="D790" s="38"/>
    </row>
    <row r="791" spans="3:4">
      <c r="C791" s="38"/>
      <c r="D791" s="38"/>
    </row>
    <row r="792" spans="3:4">
      <c r="C792" s="38"/>
      <c r="D792" s="38"/>
    </row>
    <row r="793" spans="3:4">
      <c r="C793" s="38"/>
      <c r="D793" s="38"/>
    </row>
    <row r="794" spans="3:4">
      <c r="C794" s="38"/>
      <c r="D794" s="38"/>
    </row>
    <row r="795" spans="3:4">
      <c r="C795" s="38"/>
      <c r="D795" s="38"/>
    </row>
    <row r="796" spans="3:4">
      <c r="C796" s="38"/>
      <c r="D796" s="38"/>
    </row>
    <row r="797" spans="3:4">
      <c r="C797" s="38"/>
      <c r="D797" s="38"/>
    </row>
    <row r="798" spans="3:4">
      <c r="C798" s="38"/>
      <c r="D798" s="38"/>
    </row>
    <row r="799" spans="3:4">
      <c r="C799" s="38"/>
      <c r="D799" s="38"/>
    </row>
    <row r="800" spans="3:4">
      <c r="C800" s="38"/>
      <c r="D800" s="38"/>
    </row>
    <row r="801" spans="3:4">
      <c r="C801" s="38"/>
      <c r="D801" s="38"/>
    </row>
    <row r="802" spans="3:4">
      <c r="C802" s="38"/>
      <c r="D802" s="38"/>
    </row>
    <row r="803" spans="3:4">
      <c r="C803" s="38"/>
      <c r="D803" s="38"/>
    </row>
    <row r="804" spans="3:4">
      <c r="C804" s="38"/>
      <c r="D804" s="38"/>
    </row>
    <row r="805" spans="3:4">
      <c r="C805" s="38"/>
      <c r="D805" s="38"/>
    </row>
    <row r="806" spans="3:4">
      <c r="C806" s="38"/>
      <c r="D806" s="38"/>
    </row>
    <row r="807" spans="3:4">
      <c r="C807" s="38"/>
      <c r="D807" s="38"/>
    </row>
    <row r="808" spans="3:4">
      <c r="C808" s="38"/>
      <c r="D808" s="38"/>
    </row>
    <row r="809" spans="3:4">
      <c r="C809" s="38"/>
      <c r="D809" s="38"/>
    </row>
    <row r="810" spans="3:4">
      <c r="C810" s="38"/>
      <c r="D810" s="38"/>
    </row>
    <row r="811" spans="3:4">
      <c r="C811" s="38"/>
      <c r="D811" s="38"/>
    </row>
    <row r="812" spans="3:4">
      <c r="C812" s="38"/>
      <c r="D812" s="38"/>
    </row>
    <row r="813" spans="3:4">
      <c r="C813" s="38"/>
      <c r="D813" s="38"/>
    </row>
    <row r="814" spans="3:4">
      <c r="C814" s="38"/>
      <c r="D814" s="38"/>
    </row>
    <row r="815" spans="3:4">
      <c r="C815" s="38"/>
      <c r="D815" s="38"/>
    </row>
    <row r="816" spans="3:4">
      <c r="C816" s="38"/>
      <c r="D816" s="38"/>
    </row>
    <row r="817" spans="3:4">
      <c r="C817" s="38"/>
      <c r="D817" s="38"/>
    </row>
    <row r="818" spans="3:4">
      <c r="C818" s="38"/>
      <c r="D818" s="38"/>
    </row>
    <row r="819" spans="3:4">
      <c r="C819" s="38"/>
      <c r="D819" s="38"/>
    </row>
    <row r="820" spans="3:4">
      <c r="C820" s="38"/>
      <c r="D820" s="38"/>
    </row>
    <row r="821" spans="3:4">
      <c r="C821" s="38"/>
      <c r="D821" s="38"/>
    </row>
    <row r="822" spans="3:4">
      <c r="C822" s="38"/>
      <c r="D822" s="38"/>
    </row>
    <row r="823" spans="3:4">
      <c r="C823" s="38"/>
      <c r="D823" s="38"/>
    </row>
    <row r="824" spans="3:4">
      <c r="C824" s="38"/>
      <c r="D824" s="38"/>
    </row>
    <row r="825" spans="3:4">
      <c r="C825" s="38"/>
      <c r="D825" s="38"/>
    </row>
    <row r="826" spans="3:4">
      <c r="C826" s="38"/>
      <c r="D826" s="38"/>
    </row>
    <row r="827" spans="3:4">
      <c r="C827" s="38"/>
      <c r="D827" s="38"/>
    </row>
    <row r="828" spans="3:4">
      <c r="C828" s="38"/>
      <c r="D828" s="38"/>
    </row>
    <row r="829" spans="3:4">
      <c r="C829" s="38"/>
      <c r="D829" s="38"/>
    </row>
    <row r="830" spans="3:4">
      <c r="C830" s="38"/>
      <c r="D830" s="38"/>
    </row>
    <row r="831" spans="3:4">
      <c r="C831" s="38"/>
      <c r="D831" s="38"/>
    </row>
    <row r="832" spans="3:4">
      <c r="C832" s="38"/>
      <c r="D832" s="38"/>
    </row>
    <row r="833" spans="3:4">
      <c r="C833" s="38"/>
      <c r="D833" s="38"/>
    </row>
    <row r="834" spans="3:4">
      <c r="C834" s="38"/>
      <c r="D834" s="38"/>
    </row>
    <row r="835" spans="3:4">
      <c r="C835" s="38"/>
      <c r="D835" s="38"/>
    </row>
    <row r="836" spans="3:4">
      <c r="C836" s="38"/>
      <c r="D836" s="38"/>
    </row>
    <row r="837" spans="3:4">
      <c r="C837" s="38"/>
      <c r="D837" s="38"/>
    </row>
    <row r="838" spans="3:4">
      <c r="C838" s="38"/>
      <c r="D838" s="38"/>
    </row>
    <row r="839" spans="3:4">
      <c r="C839" s="38"/>
      <c r="D839" s="38"/>
    </row>
    <row r="840" spans="3:4">
      <c r="C840" s="38"/>
      <c r="D840" s="38"/>
    </row>
    <row r="841" spans="3:4">
      <c r="C841" s="38"/>
      <c r="D841" s="38"/>
    </row>
    <row r="842" spans="3:4">
      <c r="C842" s="38"/>
      <c r="D842" s="38"/>
    </row>
    <row r="843" spans="3:4">
      <c r="C843" s="38"/>
      <c r="D843" s="38"/>
    </row>
    <row r="844" spans="3:4">
      <c r="C844" s="38"/>
      <c r="D844" s="38"/>
    </row>
    <row r="845" spans="3:4">
      <c r="C845" s="38"/>
      <c r="D845" s="38"/>
    </row>
    <row r="846" spans="3:4">
      <c r="C846" s="38"/>
      <c r="D846" s="38"/>
    </row>
    <row r="847" spans="3:4">
      <c r="C847" s="38"/>
      <c r="D847" s="38"/>
    </row>
    <row r="848" spans="3:4">
      <c r="C848" s="38"/>
      <c r="D848" s="38"/>
    </row>
    <row r="849" spans="3:4">
      <c r="C849" s="38"/>
      <c r="D849" s="38"/>
    </row>
    <row r="850" spans="3:4">
      <c r="C850" s="38"/>
      <c r="D850" s="38"/>
    </row>
    <row r="851" spans="3:4">
      <c r="C851" s="38"/>
      <c r="D851" s="38"/>
    </row>
    <row r="852" spans="3:4">
      <c r="C852" s="38"/>
      <c r="D852" s="38"/>
    </row>
    <row r="853" spans="3:4">
      <c r="C853" s="38"/>
      <c r="D853" s="38"/>
    </row>
    <row r="854" spans="3:4">
      <c r="C854" s="38"/>
      <c r="D854" s="38"/>
    </row>
    <row r="855" spans="3:4">
      <c r="C855" s="38"/>
      <c r="D855" s="38"/>
    </row>
    <row r="856" spans="3:4">
      <c r="C856" s="38"/>
      <c r="D856" s="38"/>
    </row>
    <row r="857" spans="3:4">
      <c r="C857" s="38"/>
      <c r="D857" s="38"/>
    </row>
    <row r="858" spans="3:4">
      <c r="C858" s="38"/>
      <c r="D858" s="38"/>
    </row>
    <row r="859" spans="3:4">
      <c r="C859" s="38"/>
      <c r="D859" s="38"/>
    </row>
    <row r="860" spans="3:4">
      <c r="C860" s="38"/>
      <c r="D860" s="38"/>
    </row>
    <row r="861" spans="3:4">
      <c r="C861" s="38"/>
      <c r="D861" s="38"/>
    </row>
    <row r="862" spans="3:4">
      <c r="C862" s="38"/>
      <c r="D862" s="38"/>
    </row>
    <row r="863" spans="3:4">
      <c r="C863" s="38"/>
      <c r="D863" s="38"/>
    </row>
    <row r="864" spans="3:4">
      <c r="C864" s="38"/>
      <c r="D864" s="38"/>
    </row>
    <row r="865" spans="3:4">
      <c r="C865" s="38"/>
      <c r="D865" s="38"/>
    </row>
    <row r="866" spans="3:4">
      <c r="C866" s="38"/>
      <c r="D866" s="38"/>
    </row>
    <row r="867" spans="3:4">
      <c r="C867" s="38"/>
      <c r="D867" s="38"/>
    </row>
    <row r="868" spans="3:4">
      <c r="C868" s="38"/>
      <c r="D868" s="38"/>
    </row>
    <row r="869" spans="3:4">
      <c r="C869" s="38"/>
      <c r="D869" s="38"/>
    </row>
    <row r="870" spans="3:4">
      <c r="C870" s="38"/>
      <c r="D870" s="38"/>
    </row>
    <row r="871" spans="3:4">
      <c r="C871" s="38"/>
      <c r="D871" s="38"/>
    </row>
    <row r="872" spans="3:4">
      <c r="C872" s="38"/>
      <c r="D872" s="38"/>
    </row>
    <row r="873" spans="3:4">
      <c r="C873" s="38"/>
      <c r="D873" s="38"/>
    </row>
    <row r="874" spans="3:4">
      <c r="C874" s="38"/>
      <c r="D874" s="38"/>
    </row>
    <row r="875" spans="3:4">
      <c r="C875" s="38"/>
      <c r="D875" s="38"/>
    </row>
    <row r="876" spans="3:4">
      <c r="C876" s="38"/>
      <c r="D876" s="38"/>
    </row>
    <row r="877" spans="3:4">
      <c r="C877" s="38"/>
      <c r="D877" s="38"/>
    </row>
    <row r="878" spans="3:4">
      <c r="C878" s="38"/>
      <c r="D878" s="38"/>
    </row>
    <row r="879" spans="3:4">
      <c r="C879" s="38"/>
      <c r="D879" s="38"/>
    </row>
    <row r="880" spans="3:4">
      <c r="C880" s="38"/>
      <c r="D880" s="38"/>
    </row>
    <row r="881" spans="3:4">
      <c r="C881" s="38"/>
      <c r="D881" s="38"/>
    </row>
    <row r="882" spans="3:4">
      <c r="C882" s="38"/>
      <c r="D882" s="38"/>
    </row>
    <row r="883" spans="3:4">
      <c r="C883" s="38"/>
      <c r="D883" s="38"/>
    </row>
    <row r="884" spans="3:4">
      <c r="C884" s="38"/>
      <c r="D884" s="38"/>
    </row>
    <row r="885" spans="3:4">
      <c r="C885" s="38"/>
      <c r="D885" s="38"/>
    </row>
    <row r="886" spans="3:4">
      <c r="C886" s="38"/>
      <c r="D886" s="38"/>
    </row>
    <row r="887" spans="3:4">
      <c r="C887" s="38"/>
      <c r="D887" s="38"/>
    </row>
    <row r="888" spans="3:4">
      <c r="C888" s="38"/>
      <c r="D888" s="38"/>
    </row>
    <row r="889" spans="3:4">
      <c r="C889" s="38"/>
      <c r="D889" s="38"/>
    </row>
    <row r="890" spans="3:4">
      <c r="C890" s="38"/>
      <c r="D890" s="38"/>
    </row>
    <row r="891" spans="3:4">
      <c r="C891" s="38"/>
      <c r="D891" s="38"/>
    </row>
    <row r="892" spans="3:4">
      <c r="C892" s="38"/>
      <c r="D892" s="38"/>
    </row>
    <row r="893" spans="3:4">
      <c r="C893" s="38"/>
      <c r="D893" s="38"/>
    </row>
    <row r="894" spans="3:4">
      <c r="C894" s="38"/>
      <c r="D894" s="38"/>
    </row>
    <row r="895" spans="3:4">
      <c r="C895" s="38"/>
      <c r="D895" s="38"/>
    </row>
    <row r="896" spans="3:4">
      <c r="C896" s="38"/>
      <c r="D896" s="38"/>
    </row>
    <row r="897" spans="3:4">
      <c r="C897" s="38"/>
      <c r="D897" s="38"/>
    </row>
    <row r="898" spans="3:4">
      <c r="C898" s="38"/>
      <c r="D898" s="38"/>
    </row>
    <row r="899" spans="3:4">
      <c r="C899" s="38"/>
      <c r="D899" s="38"/>
    </row>
    <row r="900" spans="3:4">
      <c r="C900" s="38"/>
      <c r="D900" s="38"/>
    </row>
    <row r="901" spans="3:4">
      <c r="C901" s="38"/>
      <c r="D901" s="38"/>
    </row>
    <row r="902" spans="3:4">
      <c r="C902" s="38"/>
      <c r="D902" s="38"/>
    </row>
    <row r="903" spans="3:4">
      <c r="C903" s="38"/>
      <c r="D903" s="38"/>
    </row>
    <row r="904" spans="3:4">
      <c r="C904" s="38"/>
      <c r="D904" s="38"/>
    </row>
    <row r="905" spans="3:4">
      <c r="C905" s="38"/>
      <c r="D905" s="38"/>
    </row>
    <row r="906" spans="3:4">
      <c r="C906" s="38"/>
      <c r="D906" s="38"/>
    </row>
    <row r="907" spans="3:4">
      <c r="C907" s="38"/>
      <c r="D907" s="38"/>
    </row>
    <row r="908" spans="3:4">
      <c r="C908" s="38"/>
      <c r="D908" s="38"/>
    </row>
    <row r="909" spans="3:4">
      <c r="C909" s="38"/>
      <c r="D909" s="38"/>
    </row>
    <row r="910" spans="3:4">
      <c r="C910" s="38"/>
      <c r="D910" s="38"/>
    </row>
    <row r="911" spans="3:4">
      <c r="C911" s="38"/>
      <c r="D911" s="38"/>
    </row>
    <row r="912" spans="3:4">
      <c r="C912" s="38"/>
      <c r="D912" s="38"/>
    </row>
    <row r="913" spans="3:4">
      <c r="C913" s="38"/>
      <c r="D913" s="38"/>
    </row>
    <row r="914" spans="3:4">
      <c r="C914" s="38"/>
      <c r="D914" s="38"/>
    </row>
    <row r="915" spans="3:4">
      <c r="C915" s="38"/>
      <c r="D915" s="38"/>
    </row>
    <row r="916" spans="3:4">
      <c r="C916" s="38"/>
      <c r="D916" s="38"/>
    </row>
    <row r="917" spans="3:4">
      <c r="C917" s="38"/>
      <c r="D917" s="38"/>
    </row>
    <row r="918" spans="3:4">
      <c r="C918" s="38"/>
      <c r="D918" s="38"/>
    </row>
    <row r="919" spans="3:4">
      <c r="C919" s="38"/>
      <c r="D919" s="38"/>
    </row>
    <row r="920" spans="3:4">
      <c r="C920" s="38"/>
      <c r="D920" s="38"/>
    </row>
    <row r="921" spans="3:4">
      <c r="C921" s="38"/>
      <c r="D921" s="38"/>
    </row>
    <row r="922" spans="3:4">
      <c r="C922" s="38"/>
      <c r="D922" s="38"/>
    </row>
    <row r="923" spans="3:4">
      <c r="C923" s="38"/>
      <c r="D923" s="38"/>
    </row>
    <row r="924" spans="3:4">
      <c r="C924" s="38"/>
      <c r="D924" s="38"/>
    </row>
    <row r="925" spans="3:4">
      <c r="C925" s="38"/>
      <c r="D925" s="38"/>
    </row>
    <row r="926" spans="3:4">
      <c r="C926" s="38"/>
      <c r="D926" s="38"/>
    </row>
    <row r="927" spans="3:4">
      <c r="C927" s="38"/>
      <c r="D927" s="38"/>
    </row>
    <row r="928" spans="3:4">
      <c r="C928" s="38"/>
      <c r="D928" s="38"/>
    </row>
    <row r="929" spans="3:4">
      <c r="C929" s="38"/>
      <c r="D929" s="38"/>
    </row>
    <row r="930" spans="3:4">
      <c r="C930" s="38"/>
      <c r="D930" s="38"/>
    </row>
    <row r="931" spans="3:4">
      <c r="C931" s="38"/>
      <c r="D931" s="38"/>
    </row>
    <row r="932" spans="3:4">
      <c r="C932" s="38"/>
      <c r="D932" s="38"/>
    </row>
    <row r="933" spans="3:4">
      <c r="C933" s="38"/>
      <c r="D933" s="38"/>
    </row>
    <row r="934" spans="3:4">
      <c r="C934" s="38"/>
      <c r="D934" s="38"/>
    </row>
    <row r="935" spans="3:4">
      <c r="C935" s="38"/>
      <c r="D935" s="38"/>
    </row>
    <row r="936" spans="3:4">
      <c r="C936" s="38"/>
      <c r="D936" s="38"/>
    </row>
    <row r="937" spans="3:4">
      <c r="C937" s="38"/>
      <c r="D937" s="38"/>
    </row>
    <row r="938" spans="3:4">
      <c r="C938" s="38"/>
      <c r="D938" s="38"/>
    </row>
    <row r="939" spans="3:4">
      <c r="C939" s="38"/>
      <c r="D939" s="38"/>
    </row>
    <row r="940" spans="3:4">
      <c r="C940" s="38"/>
      <c r="D940" s="38"/>
    </row>
    <row r="941" spans="3:4">
      <c r="C941" s="38"/>
      <c r="D941" s="38"/>
    </row>
    <row r="942" spans="3:4">
      <c r="C942" s="38"/>
      <c r="D942" s="38"/>
    </row>
    <row r="943" spans="3:4">
      <c r="C943" s="38"/>
      <c r="D943" s="38"/>
    </row>
    <row r="944" spans="3:4">
      <c r="C944" s="38"/>
      <c r="D944" s="38"/>
    </row>
    <row r="945" spans="3:4">
      <c r="C945" s="38"/>
      <c r="D945" s="38"/>
    </row>
    <row r="946" spans="3:4">
      <c r="C946" s="38"/>
      <c r="D946" s="38"/>
    </row>
    <row r="947" spans="3:4">
      <c r="C947" s="38"/>
      <c r="D947" s="38"/>
    </row>
    <row r="948" spans="3:4">
      <c r="C948" s="38"/>
      <c r="D948" s="38"/>
    </row>
    <row r="949" spans="3:4">
      <c r="C949" s="38"/>
      <c r="D949" s="38"/>
    </row>
    <row r="950" spans="3:4">
      <c r="C950" s="38"/>
      <c r="D950" s="38"/>
    </row>
    <row r="951" spans="3:4">
      <c r="C951" s="38"/>
      <c r="D951" s="38"/>
    </row>
    <row r="952" spans="3:4">
      <c r="C952" s="38"/>
      <c r="D952" s="38"/>
    </row>
    <row r="953" spans="3:4">
      <c r="C953" s="38"/>
      <c r="D953" s="38"/>
    </row>
    <row r="954" spans="3:4">
      <c r="C954" s="38"/>
      <c r="D954" s="38"/>
    </row>
    <row r="955" spans="3:4">
      <c r="C955" s="38"/>
      <c r="D955" s="38"/>
    </row>
    <row r="956" spans="3:4">
      <c r="C956" s="38"/>
      <c r="D956" s="38"/>
    </row>
    <row r="957" spans="3:4">
      <c r="C957" s="38"/>
      <c r="D957" s="38"/>
    </row>
    <row r="958" spans="3:4">
      <c r="C958" s="38"/>
      <c r="D958" s="38"/>
    </row>
    <row r="959" spans="3:4">
      <c r="C959" s="38"/>
      <c r="D959" s="38"/>
    </row>
    <row r="960" spans="3:4">
      <c r="C960" s="38"/>
      <c r="D960" s="38"/>
    </row>
    <row r="961" spans="3:4">
      <c r="C961" s="38"/>
      <c r="D961" s="38"/>
    </row>
    <row r="962" spans="3:4">
      <c r="C962" s="38"/>
      <c r="D962" s="38"/>
    </row>
    <row r="963" spans="3:4">
      <c r="C963" s="38"/>
      <c r="D963" s="38"/>
    </row>
    <row r="964" spans="3:4">
      <c r="C964" s="38"/>
      <c r="D964" s="38"/>
    </row>
    <row r="965" spans="3:4">
      <c r="C965" s="38"/>
      <c r="D965" s="38"/>
    </row>
    <row r="966" spans="3:4">
      <c r="C966" s="38"/>
      <c r="D966" s="38"/>
    </row>
    <row r="967" spans="3:4">
      <c r="C967" s="38"/>
      <c r="D967" s="38"/>
    </row>
    <row r="968" spans="3:4">
      <c r="C968" s="38"/>
      <c r="D968" s="38"/>
    </row>
    <row r="969" spans="3:4">
      <c r="C969" s="38"/>
      <c r="D969" s="38"/>
    </row>
    <row r="970" spans="3:4">
      <c r="C970" s="38"/>
      <c r="D970" s="38"/>
    </row>
    <row r="971" spans="3:4">
      <c r="C971" s="38"/>
      <c r="D971" s="38"/>
    </row>
    <row r="972" spans="3:4">
      <c r="C972" s="38"/>
      <c r="D972" s="38"/>
    </row>
    <row r="973" spans="3:4">
      <c r="C973" s="38"/>
      <c r="D973" s="38"/>
    </row>
    <row r="974" spans="3:4">
      <c r="C974" s="38"/>
      <c r="D974" s="38"/>
    </row>
    <row r="975" spans="3:4">
      <c r="C975" s="38"/>
      <c r="D975" s="38"/>
    </row>
    <row r="976" spans="3:4">
      <c r="C976" s="38"/>
      <c r="D976" s="38"/>
    </row>
    <row r="977" spans="3:4">
      <c r="C977" s="38"/>
      <c r="D977" s="38"/>
    </row>
    <row r="978" spans="3:4">
      <c r="C978" s="38"/>
      <c r="D978" s="38"/>
    </row>
    <row r="979" spans="3:4">
      <c r="C979" s="38"/>
      <c r="D979" s="38"/>
    </row>
    <row r="980" spans="3:4">
      <c r="C980" s="38"/>
      <c r="D980" s="38"/>
    </row>
    <row r="981" spans="3:4">
      <c r="C981" s="38"/>
      <c r="D981" s="38"/>
    </row>
    <row r="982" spans="3:4">
      <c r="C982" s="38"/>
      <c r="D982" s="38"/>
    </row>
    <row r="983" spans="3:4">
      <c r="C983" s="38"/>
      <c r="D983" s="38"/>
    </row>
    <row r="984" spans="3:4">
      <c r="C984" s="38"/>
      <c r="D984" s="38"/>
    </row>
    <row r="985" spans="3:4">
      <c r="C985" s="38"/>
      <c r="D985" s="38"/>
    </row>
    <row r="986" spans="3:4">
      <c r="C986" s="38"/>
      <c r="D986" s="38"/>
    </row>
    <row r="987" spans="3:4">
      <c r="C987" s="38"/>
      <c r="D987" s="38"/>
    </row>
    <row r="988" spans="3:4">
      <c r="C988" s="38"/>
      <c r="D988" s="38"/>
    </row>
    <row r="989" spans="3:4">
      <c r="C989" s="38"/>
      <c r="D989" s="38"/>
    </row>
    <row r="990" spans="3:4">
      <c r="C990" s="38"/>
      <c r="D990" s="38"/>
    </row>
    <row r="991" spans="3:4">
      <c r="C991" s="38"/>
      <c r="D991" s="38"/>
    </row>
    <row r="992" spans="3:4">
      <c r="C992" s="38"/>
      <c r="D992" s="38"/>
    </row>
    <row r="993" spans="3:4">
      <c r="C993" s="38"/>
      <c r="D993" s="38"/>
    </row>
    <row r="994" spans="3:4">
      <c r="C994" s="38"/>
      <c r="D994" s="38"/>
    </row>
    <row r="995" spans="3:4">
      <c r="C995" s="38"/>
      <c r="D995" s="38"/>
    </row>
    <row r="996" spans="3:4">
      <c r="C996" s="38"/>
      <c r="D996" s="38"/>
    </row>
    <row r="997" spans="3:4">
      <c r="C997" s="38"/>
      <c r="D997" s="38"/>
    </row>
    <row r="998" spans="3:4">
      <c r="C998" s="38"/>
      <c r="D998" s="38"/>
    </row>
    <row r="999" spans="3:4">
      <c r="C999" s="38"/>
      <c r="D999" s="38"/>
    </row>
    <row r="1000" spans="3:4">
      <c r="C1000" s="38"/>
      <c r="D1000" s="38"/>
    </row>
    <row r="1001" spans="3:4">
      <c r="C1001" s="38"/>
      <c r="D1001" s="38"/>
    </row>
    <row r="1002" spans="3:4">
      <c r="C1002" s="38"/>
      <c r="D1002" s="38"/>
    </row>
    <row r="1003" spans="3:4">
      <c r="C1003" s="38"/>
      <c r="D1003" s="38"/>
    </row>
    <row r="1004" spans="3:4">
      <c r="C1004" s="38"/>
      <c r="D1004" s="38"/>
    </row>
    <row r="1005" spans="3:4">
      <c r="C1005" s="38"/>
      <c r="D1005" s="38"/>
    </row>
    <row r="1006" spans="3:4">
      <c r="C1006" s="38"/>
      <c r="D1006" s="38"/>
    </row>
    <row r="1007" spans="3:4">
      <c r="C1007" s="38"/>
      <c r="D1007" s="38"/>
    </row>
    <row r="1008" spans="3:4">
      <c r="C1008" s="38"/>
      <c r="D1008" s="38"/>
    </row>
    <row r="1009" spans="3:4">
      <c r="C1009" s="38"/>
      <c r="D1009" s="38"/>
    </row>
    <row r="1010" spans="3:4">
      <c r="C1010" s="38"/>
      <c r="D1010" s="38"/>
    </row>
    <row r="1011" spans="3:4">
      <c r="C1011" s="38"/>
      <c r="D1011" s="38"/>
    </row>
    <row r="1012" spans="3:4">
      <c r="C1012" s="38"/>
      <c r="D1012" s="38"/>
    </row>
    <row r="1013" spans="3:4">
      <c r="C1013" s="38"/>
      <c r="D1013" s="38"/>
    </row>
    <row r="1014" spans="3:4">
      <c r="C1014" s="38"/>
      <c r="D1014" s="38"/>
    </row>
    <row r="1015" spans="3:4">
      <c r="C1015" s="38"/>
      <c r="D1015" s="38"/>
    </row>
    <row r="1016" spans="3:4">
      <c r="C1016" s="38"/>
      <c r="D1016" s="38"/>
    </row>
    <row r="1017" spans="3:4">
      <c r="C1017" s="38"/>
      <c r="D1017" s="38"/>
    </row>
    <row r="1018" spans="3:4">
      <c r="C1018" s="38"/>
      <c r="D1018" s="38"/>
    </row>
    <row r="1019" spans="3:4">
      <c r="C1019" s="38"/>
      <c r="D1019" s="38"/>
    </row>
    <row r="1020" spans="3:4">
      <c r="C1020" s="38"/>
      <c r="D1020" s="38"/>
    </row>
    <row r="1021" spans="3:4">
      <c r="C1021" s="38"/>
      <c r="D1021" s="38"/>
    </row>
    <row r="1022" spans="3:4">
      <c r="C1022" s="38"/>
      <c r="D1022" s="38"/>
    </row>
    <row r="1023" spans="3:4">
      <c r="C1023" s="38"/>
      <c r="D1023" s="38"/>
    </row>
    <row r="1024" spans="3:4">
      <c r="C1024" s="38"/>
      <c r="D1024" s="38"/>
    </row>
    <row r="1025" spans="3:4">
      <c r="C1025" s="38"/>
      <c r="D1025" s="38"/>
    </row>
    <row r="1026" spans="3:4">
      <c r="C1026" s="38"/>
      <c r="D1026" s="38"/>
    </row>
    <row r="1027" spans="3:4">
      <c r="C1027" s="38"/>
      <c r="D1027" s="38"/>
    </row>
    <row r="1028" spans="3:4">
      <c r="C1028" s="38"/>
      <c r="D1028" s="38"/>
    </row>
    <row r="1029" spans="3:4">
      <c r="C1029" s="38"/>
      <c r="D1029" s="38"/>
    </row>
    <row r="1030" spans="3:4">
      <c r="C1030" s="38"/>
      <c r="D1030" s="38"/>
    </row>
    <row r="1031" spans="3:4">
      <c r="C1031" s="38"/>
      <c r="D1031" s="38"/>
    </row>
    <row r="1032" spans="3:4">
      <c r="C1032" s="38"/>
      <c r="D1032" s="38"/>
    </row>
    <row r="1033" spans="3:4">
      <c r="C1033" s="38"/>
      <c r="D1033" s="38"/>
    </row>
    <row r="1034" spans="3:4">
      <c r="C1034" s="38"/>
      <c r="D1034" s="38"/>
    </row>
    <row r="1035" spans="3:4">
      <c r="C1035" s="38"/>
      <c r="D1035" s="38"/>
    </row>
    <row r="1036" spans="3:4">
      <c r="C1036" s="38"/>
      <c r="D1036" s="38"/>
    </row>
    <row r="1037" spans="3:4">
      <c r="C1037" s="38"/>
      <c r="D1037" s="38"/>
    </row>
    <row r="1038" spans="3:4">
      <c r="C1038" s="38"/>
      <c r="D1038" s="38"/>
    </row>
    <row r="1039" spans="3:4">
      <c r="C1039" s="38"/>
      <c r="D1039" s="38"/>
    </row>
    <row r="1040" spans="3:4">
      <c r="C1040" s="38"/>
      <c r="D1040" s="38"/>
    </row>
    <row r="1041" spans="3:4">
      <c r="C1041" s="38"/>
      <c r="D1041" s="38"/>
    </row>
    <row r="1042" spans="3:4">
      <c r="C1042" s="38"/>
      <c r="D1042" s="38"/>
    </row>
    <row r="1043" spans="3:4">
      <c r="C1043" s="38"/>
      <c r="D1043" s="38"/>
    </row>
    <row r="1044" spans="3:4">
      <c r="C1044" s="38"/>
      <c r="D1044" s="38"/>
    </row>
    <row r="1045" spans="3:4">
      <c r="C1045" s="38"/>
      <c r="D1045" s="38"/>
    </row>
    <row r="1046" spans="3:4">
      <c r="C1046" s="38"/>
      <c r="D1046" s="38"/>
    </row>
    <row r="1047" spans="3:4">
      <c r="C1047" s="38"/>
      <c r="D1047" s="38"/>
    </row>
    <row r="1048" spans="3:4">
      <c r="C1048" s="38"/>
      <c r="D1048" s="38"/>
    </row>
    <row r="1049" spans="3:4">
      <c r="C1049" s="38"/>
      <c r="D1049" s="38"/>
    </row>
    <row r="1050" spans="3:4">
      <c r="C1050" s="38"/>
      <c r="D1050" s="38"/>
    </row>
    <row r="1051" spans="3:4">
      <c r="C1051" s="38"/>
      <c r="D1051" s="38"/>
    </row>
    <row r="1052" spans="3:4">
      <c r="C1052" s="38"/>
      <c r="D1052" s="38"/>
    </row>
    <row r="1053" spans="3:4">
      <c r="C1053" s="38"/>
      <c r="D1053" s="38"/>
    </row>
    <row r="1054" spans="3:4">
      <c r="C1054" s="38"/>
      <c r="D1054" s="38"/>
    </row>
    <row r="1055" spans="3:4">
      <c r="C1055" s="38"/>
      <c r="D1055" s="38"/>
    </row>
    <row r="1056" spans="3:4">
      <c r="C1056" s="38"/>
      <c r="D1056" s="38"/>
    </row>
    <row r="1057" spans="3:4">
      <c r="C1057" s="38"/>
      <c r="D1057" s="38"/>
    </row>
    <row r="1058" spans="3:4">
      <c r="C1058" s="38"/>
      <c r="D1058" s="38"/>
    </row>
    <row r="1059" spans="3:4">
      <c r="C1059" s="38"/>
      <c r="D1059" s="38"/>
    </row>
    <row r="1060" spans="3:4">
      <c r="C1060" s="38"/>
      <c r="D1060" s="38"/>
    </row>
    <row r="1061" spans="3:4">
      <c r="C1061" s="38"/>
      <c r="D1061" s="38"/>
    </row>
    <row r="1062" spans="3:4">
      <c r="C1062" s="38"/>
      <c r="D1062" s="38"/>
    </row>
    <row r="1063" spans="3:4">
      <c r="C1063" s="38"/>
      <c r="D1063" s="38"/>
    </row>
    <row r="1064" spans="3:4">
      <c r="C1064" s="38"/>
      <c r="D1064" s="38"/>
    </row>
    <row r="1065" spans="3:4">
      <c r="C1065" s="38"/>
      <c r="D1065" s="38"/>
    </row>
    <row r="1066" spans="3:4">
      <c r="C1066" s="38"/>
      <c r="D1066" s="38"/>
    </row>
    <row r="1067" spans="3:4">
      <c r="C1067" s="38"/>
      <c r="D1067" s="38"/>
    </row>
    <row r="1068" spans="3:4">
      <c r="C1068" s="38"/>
      <c r="D1068" s="38"/>
    </row>
    <row r="1069" spans="3:4">
      <c r="C1069" s="38"/>
      <c r="D1069" s="38"/>
    </row>
    <row r="1070" spans="3:4">
      <c r="C1070" s="38"/>
      <c r="D1070" s="38"/>
    </row>
    <row r="1071" spans="3:4">
      <c r="C1071" s="38"/>
      <c r="D1071" s="38"/>
    </row>
    <row r="1072" spans="3:4">
      <c r="C1072" s="38"/>
      <c r="D1072" s="38"/>
    </row>
    <row r="1073" spans="3:4">
      <c r="C1073" s="38"/>
      <c r="D1073" s="38"/>
    </row>
    <row r="1074" spans="3:4">
      <c r="C1074" s="38"/>
      <c r="D1074" s="38"/>
    </row>
    <row r="1075" spans="3:4">
      <c r="C1075" s="38"/>
      <c r="D1075" s="38"/>
    </row>
    <row r="1076" spans="3:4">
      <c r="C1076" s="38"/>
      <c r="D1076" s="38"/>
    </row>
    <row r="1077" spans="3:4">
      <c r="C1077" s="38"/>
      <c r="D1077" s="38"/>
    </row>
    <row r="1078" spans="3:4">
      <c r="C1078" s="38"/>
      <c r="D1078" s="38"/>
    </row>
    <row r="1079" spans="3:4">
      <c r="C1079" s="38"/>
      <c r="D1079" s="38"/>
    </row>
    <row r="1080" spans="3:4">
      <c r="C1080" s="38"/>
      <c r="D1080" s="38"/>
    </row>
    <row r="1081" spans="3:4">
      <c r="C1081" s="38"/>
      <c r="D1081" s="38"/>
    </row>
    <row r="1082" spans="3:4">
      <c r="C1082" s="38"/>
      <c r="D1082" s="38"/>
    </row>
    <row r="1083" spans="3:4">
      <c r="C1083" s="38"/>
      <c r="D1083" s="38"/>
    </row>
    <row r="1084" spans="3:4">
      <c r="C1084" s="38"/>
      <c r="D1084" s="38"/>
    </row>
    <row r="1085" spans="3:4">
      <c r="C1085" s="38"/>
      <c r="D1085" s="38"/>
    </row>
    <row r="1086" spans="3:4">
      <c r="C1086" s="38"/>
      <c r="D1086" s="38"/>
    </row>
    <row r="1087" spans="3:4">
      <c r="C1087" s="38"/>
      <c r="D1087" s="38"/>
    </row>
    <row r="1088" spans="3:4">
      <c r="C1088" s="38"/>
      <c r="D1088" s="38"/>
    </row>
    <row r="1089" spans="3:4">
      <c r="C1089" s="38"/>
      <c r="D1089" s="38"/>
    </row>
    <row r="1090" spans="3:4">
      <c r="C1090" s="38"/>
      <c r="D1090" s="38"/>
    </row>
    <row r="1091" spans="3:4">
      <c r="C1091" s="38"/>
      <c r="D1091" s="38"/>
    </row>
    <row r="1092" spans="3:4">
      <c r="C1092" s="38"/>
      <c r="D1092" s="38"/>
    </row>
    <row r="1093" spans="3:4">
      <c r="C1093" s="38"/>
      <c r="D1093" s="38"/>
    </row>
    <row r="1094" spans="3:4">
      <c r="C1094" s="38"/>
      <c r="D1094" s="38"/>
    </row>
    <row r="1095" spans="3:4">
      <c r="C1095" s="38"/>
      <c r="D1095" s="38"/>
    </row>
    <row r="1096" spans="3:4">
      <c r="C1096" s="38"/>
      <c r="D1096" s="38"/>
    </row>
    <row r="1097" spans="3:4">
      <c r="C1097" s="38"/>
      <c r="D1097" s="38"/>
    </row>
    <row r="1098" spans="3:4">
      <c r="C1098" s="38"/>
      <c r="D1098" s="38"/>
    </row>
    <row r="1099" spans="3:4">
      <c r="C1099" s="38"/>
      <c r="D1099" s="38"/>
    </row>
    <row r="1100" spans="3:4">
      <c r="C1100" s="38"/>
      <c r="D1100" s="38"/>
    </row>
    <row r="1101" spans="3:4">
      <c r="C1101" s="38"/>
      <c r="D1101" s="38"/>
    </row>
    <row r="1102" spans="3:4">
      <c r="C1102" s="38"/>
      <c r="D1102" s="38"/>
    </row>
    <row r="1103" spans="3:4">
      <c r="C1103" s="38"/>
      <c r="D1103" s="38"/>
    </row>
    <row r="1104" spans="3:4">
      <c r="C1104" s="38"/>
      <c r="D1104" s="38"/>
    </row>
    <row r="1105" spans="3:4">
      <c r="C1105" s="38"/>
      <c r="D1105" s="38"/>
    </row>
    <row r="1106" spans="3:4">
      <c r="C1106" s="38"/>
      <c r="D1106" s="38"/>
    </row>
    <row r="1107" spans="3:4">
      <c r="C1107" s="38"/>
      <c r="D1107" s="38"/>
    </row>
    <row r="1108" spans="3:4">
      <c r="C1108" s="38"/>
      <c r="D1108" s="38"/>
    </row>
    <row r="1109" spans="3:4">
      <c r="C1109" s="38"/>
      <c r="D1109" s="38"/>
    </row>
    <row r="1110" spans="3:4">
      <c r="C1110" s="38"/>
      <c r="D1110" s="38"/>
    </row>
    <row r="1111" spans="3:4">
      <c r="C1111" s="38"/>
      <c r="D1111" s="38"/>
    </row>
    <row r="1112" spans="3:4">
      <c r="C1112" s="38"/>
      <c r="D1112" s="38"/>
    </row>
    <row r="1113" spans="3:4">
      <c r="C1113" s="38"/>
      <c r="D1113" s="38"/>
    </row>
    <row r="1114" spans="3:4">
      <c r="C1114" s="38"/>
      <c r="D1114" s="38"/>
    </row>
    <row r="1115" spans="3:4">
      <c r="C1115" s="38"/>
      <c r="D1115" s="38"/>
    </row>
    <row r="1116" spans="3:4">
      <c r="C1116" s="38"/>
      <c r="D1116" s="38"/>
    </row>
    <row r="1117" spans="3:4">
      <c r="C1117" s="38"/>
      <c r="D1117" s="38"/>
    </row>
    <row r="1118" spans="3:4">
      <c r="C1118" s="38"/>
      <c r="D1118" s="38"/>
    </row>
    <row r="1119" spans="3:4">
      <c r="C1119" s="38"/>
      <c r="D1119" s="38"/>
    </row>
    <row r="1120" spans="3:4">
      <c r="C1120" s="38"/>
      <c r="D1120" s="38"/>
    </row>
    <row r="1121" spans="3:4">
      <c r="C1121" s="38"/>
      <c r="D1121" s="38"/>
    </row>
    <row r="1122" spans="3:4">
      <c r="C1122" s="38"/>
      <c r="D1122" s="38"/>
    </row>
    <row r="1123" spans="3:4">
      <c r="C1123" s="38"/>
      <c r="D1123" s="38"/>
    </row>
    <row r="1124" spans="3:4">
      <c r="C1124" s="38"/>
      <c r="D1124" s="38"/>
    </row>
    <row r="1125" spans="3:4">
      <c r="C1125" s="38"/>
      <c r="D1125" s="38"/>
    </row>
    <row r="1126" spans="3:4">
      <c r="C1126" s="38"/>
      <c r="D1126" s="38"/>
    </row>
    <row r="1127" spans="3:4">
      <c r="C1127" s="38"/>
      <c r="D1127" s="38"/>
    </row>
    <row r="1128" spans="3:4">
      <c r="C1128" s="38"/>
      <c r="D1128" s="38"/>
    </row>
    <row r="1129" spans="3:4">
      <c r="C1129" s="38"/>
      <c r="D1129" s="38"/>
    </row>
    <row r="1130" spans="3:4">
      <c r="C1130" s="38"/>
      <c r="D1130" s="38"/>
    </row>
    <row r="1131" spans="3:4">
      <c r="C1131" s="38"/>
      <c r="D1131" s="38"/>
    </row>
    <row r="1132" spans="3:4">
      <c r="C1132" s="38"/>
      <c r="D1132" s="38"/>
    </row>
    <row r="1133" spans="3:4">
      <c r="C1133" s="38"/>
      <c r="D1133" s="38"/>
    </row>
    <row r="1134" spans="3:4">
      <c r="C1134" s="38"/>
      <c r="D1134" s="38"/>
    </row>
    <row r="1135" spans="3:4">
      <c r="C1135" s="38"/>
      <c r="D1135" s="38"/>
    </row>
    <row r="1136" spans="3:4">
      <c r="C1136" s="38"/>
      <c r="D1136" s="38"/>
    </row>
    <row r="1137" spans="3:4">
      <c r="C1137" s="38"/>
      <c r="D1137" s="38"/>
    </row>
    <row r="1138" spans="3:4">
      <c r="C1138" s="38"/>
      <c r="D1138" s="38"/>
    </row>
    <row r="1139" spans="3:4">
      <c r="C1139" s="38"/>
      <c r="D1139" s="38"/>
    </row>
    <row r="1140" spans="3:4">
      <c r="C1140" s="38"/>
      <c r="D1140" s="38"/>
    </row>
    <row r="1141" spans="3:4">
      <c r="C1141" s="38"/>
      <c r="D1141" s="38"/>
    </row>
    <row r="1142" spans="3:4">
      <c r="C1142" s="38"/>
      <c r="D1142" s="38"/>
    </row>
    <row r="1143" spans="3:4">
      <c r="C1143" s="38"/>
      <c r="D1143" s="38"/>
    </row>
    <row r="1144" spans="3:4">
      <c r="C1144" s="38"/>
      <c r="D1144" s="38"/>
    </row>
    <row r="1145" spans="3:4">
      <c r="C1145" s="38"/>
      <c r="D1145" s="38"/>
    </row>
    <row r="1146" spans="3:4">
      <c r="C1146" s="38"/>
      <c r="D1146" s="38"/>
    </row>
    <row r="1147" spans="3:4">
      <c r="C1147" s="38"/>
      <c r="D1147" s="38"/>
    </row>
    <row r="1148" spans="3:4">
      <c r="C1148" s="38"/>
      <c r="D1148" s="38"/>
    </row>
    <row r="1149" spans="3:4">
      <c r="C1149" s="38"/>
      <c r="D1149" s="38"/>
    </row>
    <row r="1150" spans="3:4">
      <c r="C1150" s="38"/>
      <c r="D1150" s="38"/>
    </row>
    <row r="1151" spans="3:4">
      <c r="C1151" s="38"/>
      <c r="D1151" s="38"/>
    </row>
    <row r="1152" spans="3:4">
      <c r="C1152" s="38"/>
      <c r="D1152" s="38"/>
    </row>
    <row r="1153" spans="3:4">
      <c r="C1153" s="38"/>
      <c r="D1153" s="38"/>
    </row>
    <row r="1154" spans="3:4">
      <c r="C1154" s="38"/>
      <c r="D1154" s="38"/>
    </row>
    <row r="1155" spans="3:4">
      <c r="C1155" s="38"/>
      <c r="D1155" s="38"/>
    </row>
    <row r="1156" spans="3:4">
      <c r="C1156" s="38"/>
      <c r="D1156" s="38"/>
    </row>
    <row r="1157" spans="3:4">
      <c r="C1157" s="38"/>
      <c r="D1157" s="38"/>
    </row>
    <row r="1158" spans="3:4">
      <c r="C1158" s="38"/>
      <c r="D1158" s="38"/>
    </row>
    <row r="1159" spans="3:4">
      <c r="C1159" s="38"/>
      <c r="D1159" s="38"/>
    </row>
    <row r="1160" spans="3:4">
      <c r="C1160" s="38"/>
      <c r="D1160" s="38"/>
    </row>
    <row r="1161" spans="3:4">
      <c r="C1161" s="38"/>
      <c r="D1161" s="38"/>
    </row>
    <row r="1162" spans="3:4">
      <c r="C1162" s="38"/>
      <c r="D1162" s="38"/>
    </row>
    <row r="1163" spans="3:4">
      <c r="C1163" s="38"/>
      <c r="D1163" s="38"/>
    </row>
    <row r="1164" spans="3:4">
      <c r="C1164" s="38"/>
      <c r="D1164" s="38"/>
    </row>
    <row r="1165" spans="3:4">
      <c r="C1165" s="38"/>
      <c r="D1165" s="38"/>
    </row>
    <row r="1166" spans="3:4">
      <c r="C1166" s="38"/>
      <c r="D1166" s="38"/>
    </row>
    <row r="1167" spans="3:4">
      <c r="C1167" s="38"/>
      <c r="D1167" s="38"/>
    </row>
    <row r="1168" spans="3:4">
      <c r="C1168" s="38"/>
      <c r="D1168" s="38"/>
    </row>
    <row r="1169" spans="3:4">
      <c r="C1169" s="38"/>
      <c r="D1169" s="38"/>
    </row>
    <row r="1170" spans="3:4">
      <c r="C1170" s="38"/>
      <c r="D1170" s="38"/>
    </row>
    <row r="1171" spans="3:4">
      <c r="C1171" s="38"/>
      <c r="D1171" s="38"/>
    </row>
    <row r="1172" spans="3:4">
      <c r="C1172" s="38"/>
      <c r="D1172" s="38"/>
    </row>
    <row r="1173" spans="3:4">
      <c r="C1173" s="38"/>
      <c r="D1173" s="38"/>
    </row>
    <row r="1174" spans="3:4">
      <c r="C1174" s="38"/>
      <c r="D1174" s="38"/>
    </row>
    <row r="1175" spans="3:4">
      <c r="C1175" s="38"/>
      <c r="D1175" s="38"/>
    </row>
    <row r="1176" spans="3:4">
      <c r="C1176" s="38"/>
      <c r="D1176" s="38"/>
    </row>
    <row r="1177" spans="3:4">
      <c r="C1177" s="38"/>
      <c r="D1177" s="38"/>
    </row>
    <row r="1178" spans="3:4">
      <c r="C1178" s="38"/>
      <c r="D1178" s="38"/>
    </row>
    <row r="1179" spans="3:4">
      <c r="C1179" s="38"/>
      <c r="D1179" s="38"/>
    </row>
    <row r="1180" spans="3:4">
      <c r="C1180" s="38"/>
      <c r="D1180" s="38"/>
    </row>
    <row r="1181" spans="3:4">
      <c r="C1181" s="38"/>
      <c r="D1181" s="38"/>
    </row>
    <row r="1182" spans="3:4">
      <c r="C1182" s="38"/>
      <c r="D1182" s="38"/>
    </row>
    <row r="1183" spans="3:4">
      <c r="C1183" s="38"/>
      <c r="D1183" s="38"/>
    </row>
    <row r="1184" spans="3:4">
      <c r="C1184" s="38"/>
      <c r="D1184" s="38"/>
    </row>
    <row r="1185" spans="3:4">
      <c r="C1185" s="38"/>
      <c r="D1185" s="38"/>
    </row>
    <row r="1186" spans="3:4">
      <c r="C1186" s="38"/>
      <c r="D1186" s="38"/>
    </row>
    <row r="1187" spans="3:4">
      <c r="C1187" s="38"/>
      <c r="D1187" s="38"/>
    </row>
    <row r="1188" spans="3:4">
      <c r="C1188" s="38"/>
      <c r="D1188" s="38"/>
    </row>
    <row r="1189" spans="3:4">
      <c r="C1189" s="38"/>
      <c r="D1189" s="38"/>
    </row>
    <row r="1190" spans="3:4">
      <c r="C1190" s="38"/>
      <c r="D1190" s="38"/>
    </row>
    <row r="1191" spans="3:4">
      <c r="C1191" s="38"/>
      <c r="D1191" s="38"/>
    </row>
    <row r="1192" spans="3:4">
      <c r="C1192" s="38"/>
      <c r="D1192" s="38"/>
    </row>
    <row r="1193" spans="3:4">
      <c r="C1193" s="38"/>
      <c r="D1193" s="38"/>
    </row>
    <row r="1194" spans="3:4">
      <c r="C1194" s="38"/>
      <c r="D1194" s="38"/>
    </row>
    <row r="1195" spans="3:4">
      <c r="C1195" s="38"/>
      <c r="D1195" s="38"/>
    </row>
    <row r="1196" spans="3:4">
      <c r="C1196" s="38"/>
      <c r="D1196" s="38"/>
    </row>
    <row r="1197" spans="3:4">
      <c r="C1197" s="38"/>
      <c r="D1197" s="38"/>
    </row>
    <row r="1198" spans="3:4">
      <c r="C1198" s="38"/>
      <c r="D1198" s="38"/>
    </row>
    <row r="1199" spans="3:4">
      <c r="C1199" s="38"/>
      <c r="D1199" s="38"/>
    </row>
    <row r="1200" spans="3:4">
      <c r="C1200" s="38"/>
      <c r="D1200" s="38"/>
    </row>
    <row r="1201" spans="3:4">
      <c r="C1201" s="38"/>
      <c r="D1201" s="38"/>
    </row>
    <row r="1202" spans="3:4">
      <c r="C1202" s="38"/>
      <c r="D1202" s="38"/>
    </row>
    <row r="1203" spans="3:4">
      <c r="C1203" s="38"/>
      <c r="D1203" s="38"/>
    </row>
    <row r="1204" spans="3:4">
      <c r="C1204" s="38"/>
      <c r="D1204" s="38"/>
    </row>
    <row r="1205" spans="3:4">
      <c r="C1205" s="38"/>
      <c r="D1205" s="38"/>
    </row>
    <row r="1206" spans="3:4">
      <c r="C1206" s="38"/>
      <c r="D1206" s="38"/>
    </row>
    <row r="1207" spans="3:4">
      <c r="C1207" s="38"/>
      <c r="D1207" s="38"/>
    </row>
    <row r="1208" spans="3:4">
      <c r="C1208" s="38"/>
      <c r="D1208" s="38"/>
    </row>
    <row r="1209" spans="3:4">
      <c r="C1209" s="38"/>
      <c r="D1209" s="38"/>
    </row>
    <row r="1210" spans="3:4">
      <c r="C1210" s="38"/>
      <c r="D1210" s="38"/>
    </row>
    <row r="1211" spans="3:4">
      <c r="C1211" s="38"/>
      <c r="D1211" s="38"/>
    </row>
    <row r="1212" spans="3:4">
      <c r="C1212" s="38"/>
      <c r="D1212" s="38"/>
    </row>
    <row r="1213" spans="3:4">
      <c r="C1213" s="38"/>
      <c r="D1213" s="38"/>
    </row>
    <row r="1214" spans="3:4">
      <c r="C1214" s="38"/>
      <c r="D1214" s="38"/>
    </row>
    <row r="1215" spans="3:4">
      <c r="C1215" s="38"/>
      <c r="D1215" s="38"/>
    </row>
    <row r="1216" spans="3:4">
      <c r="C1216" s="38"/>
      <c r="D1216" s="38"/>
    </row>
    <row r="1217" spans="3:4">
      <c r="C1217" s="38"/>
      <c r="D1217" s="38"/>
    </row>
    <row r="1218" spans="3:4">
      <c r="C1218" s="38"/>
      <c r="D1218" s="38"/>
    </row>
    <row r="1219" spans="3:4">
      <c r="C1219" s="38"/>
      <c r="D1219" s="38"/>
    </row>
    <row r="1220" spans="3:4">
      <c r="C1220" s="38"/>
      <c r="D1220" s="38"/>
    </row>
    <row r="1221" spans="3:4">
      <c r="C1221" s="38"/>
      <c r="D1221" s="38"/>
    </row>
    <row r="1222" spans="3:4">
      <c r="C1222" s="38"/>
      <c r="D1222" s="38"/>
    </row>
    <row r="1223" spans="3:4">
      <c r="C1223" s="38"/>
      <c r="D1223" s="38"/>
    </row>
    <row r="1224" spans="3:4">
      <c r="C1224" s="38"/>
      <c r="D1224" s="38"/>
    </row>
    <row r="1225" spans="3:4">
      <c r="C1225" s="38"/>
      <c r="D1225" s="38"/>
    </row>
    <row r="1226" spans="3:4">
      <c r="C1226" s="38"/>
      <c r="D1226" s="38"/>
    </row>
    <row r="1227" spans="3:4">
      <c r="C1227" s="38"/>
      <c r="D1227" s="38"/>
    </row>
    <row r="1228" spans="3:4">
      <c r="C1228" s="38"/>
      <c r="D1228" s="38"/>
    </row>
    <row r="1229" spans="3:4">
      <c r="C1229" s="38"/>
      <c r="D1229" s="38"/>
    </row>
    <row r="1230" spans="3:4">
      <c r="C1230" s="38"/>
      <c r="D1230" s="38"/>
    </row>
    <row r="1231" spans="3:4">
      <c r="C1231" s="38"/>
      <c r="D1231" s="38"/>
    </row>
    <row r="1232" spans="3:4">
      <c r="C1232" s="38"/>
      <c r="D1232" s="38"/>
    </row>
    <row r="1233" spans="3:4">
      <c r="C1233" s="38"/>
      <c r="D1233" s="38"/>
    </row>
    <row r="1234" spans="3:4">
      <c r="C1234" s="38"/>
      <c r="D1234" s="38"/>
    </row>
    <row r="1235" spans="3:4">
      <c r="C1235" s="38"/>
      <c r="D1235" s="38"/>
    </row>
    <row r="1236" spans="3:4">
      <c r="C1236" s="38"/>
      <c r="D1236" s="38"/>
    </row>
    <row r="1237" spans="3:4">
      <c r="C1237" s="38"/>
      <c r="D1237" s="38"/>
    </row>
    <row r="1238" spans="3:4">
      <c r="C1238" s="38"/>
      <c r="D1238" s="38"/>
    </row>
    <row r="1239" spans="3:4">
      <c r="C1239" s="38"/>
      <c r="D1239" s="38"/>
    </row>
    <row r="1240" spans="3:4">
      <c r="C1240" s="38"/>
      <c r="D1240" s="38"/>
    </row>
    <row r="1241" spans="3:4">
      <c r="C1241" s="38"/>
      <c r="D1241" s="38"/>
    </row>
    <row r="1242" spans="3:4">
      <c r="C1242" s="38"/>
      <c r="D1242" s="38"/>
    </row>
    <row r="1243" spans="3:4">
      <c r="C1243" s="38"/>
      <c r="D1243" s="38"/>
    </row>
    <row r="1244" spans="3:4">
      <c r="C1244" s="38"/>
      <c r="D1244" s="38"/>
    </row>
    <row r="1245" spans="3:4">
      <c r="C1245" s="38"/>
      <c r="D1245" s="38"/>
    </row>
    <row r="1246" spans="3:4">
      <c r="C1246" s="38"/>
      <c r="D1246" s="38"/>
    </row>
    <row r="1247" spans="3:4">
      <c r="C1247" s="38"/>
      <c r="D1247" s="38"/>
    </row>
    <row r="1248" spans="3:4">
      <c r="C1248" s="38"/>
      <c r="D1248" s="38"/>
    </row>
    <row r="1249" spans="3:4">
      <c r="C1249" s="38"/>
      <c r="D1249" s="38"/>
    </row>
    <row r="1250" spans="3:4">
      <c r="C1250" s="38"/>
      <c r="D1250" s="38"/>
    </row>
    <row r="1251" spans="3:4">
      <c r="C1251" s="38"/>
      <c r="D1251" s="38"/>
    </row>
    <row r="1252" spans="3:4">
      <c r="C1252" s="38"/>
      <c r="D1252" s="38"/>
    </row>
    <row r="1253" spans="3:4">
      <c r="C1253" s="38"/>
      <c r="D1253" s="38"/>
    </row>
    <row r="1254" spans="3:4">
      <c r="C1254" s="38"/>
      <c r="D1254" s="38"/>
    </row>
    <row r="1255" spans="3:4">
      <c r="C1255" s="38"/>
      <c r="D1255" s="38"/>
    </row>
    <row r="1256" spans="3:4">
      <c r="C1256" s="38"/>
      <c r="D1256" s="38"/>
    </row>
    <row r="1257" spans="3:4">
      <c r="C1257" s="38"/>
      <c r="D1257" s="38"/>
    </row>
    <row r="1258" spans="3:4">
      <c r="C1258" s="38"/>
      <c r="D1258" s="38"/>
    </row>
    <row r="1259" spans="3:4">
      <c r="C1259" s="38"/>
      <c r="D1259" s="38"/>
    </row>
    <row r="1260" spans="3:4">
      <c r="C1260" s="38"/>
      <c r="D1260" s="38"/>
    </row>
    <row r="1261" spans="3:4">
      <c r="C1261" s="38"/>
      <c r="D1261" s="38"/>
    </row>
    <row r="1262" spans="3:4">
      <c r="C1262" s="38"/>
      <c r="D1262" s="38"/>
    </row>
    <row r="1263" spans="3:4">
      <c r="C1263" s="38"/>
      <c r="D1263" s="38"/>
    </row>
    <row r="1264" spans="3:4">
      <c r="C1264" s="38"/>
      <c r="D1264" s="38"/>
    </row>
    <row r="1265" spans="3:4">
      <c r="C1265" s="38"/>
      <c r="D1265" s="38"/>
    </row>
    <row r="1266" spans="3:4">
      <c r="C1266" s="38"/>
      <c r="D1266" s="38"/>
    </row>
    <row r="1267" spans="3:4">
      <c r="C1267" s="38"/>
      <c r="D1267" s="38"/>
    </row>
    <row r="1268" spans="3:4">
      <c r="C1268" s="38"/>
      <c r="D1268" s="38"/>
    </row>
    <row r="1269" spans="3:4">
      <c r="C1269" s="38"/>
      <c r="D1269" s="38"/>
    </row>
    <row r="1270" spans="3:4">
      <c r="C1270" s="38"/>
      <c r="D1270" s="38"/>
    </row>
    <row r="1271" spans="3:4">
      <c r="C1271" s="38"/>
      <c r="D1271" s="38"/>
    </row>
    <row r="1272" spans="3:4">
      <c r="C1272" s="38"/>
      <c r="D1272" s="38"/>
    </row>
    <row r="1273" spans="3:4">
      <c r="C1273" s="38"/>
      <c r="D1273" s="38"/>
    </row>
    <row r="1274" spans="3:4">
      <c r="C1274" s="38"/>
      <c r="D1274" s="38"/>
    </row>
    <row r="1275" spans="3:4">
      <c r="C1275" s="38"/>
      <c r="D1275" s="38"/>
    </row>
    <row r="1276" spans="3:4">
      <c r="C1276" s="38"/>
      <c r="D1276" s="38"/>
    </row>
    <row r="1277" spans="3:4">
      <c r="C1277" s="38"/>
      <c r="D1277" s="38"/>
    </row>
    <row r="1278" spans="3:4">
      <c r="C1278" s="38"/>
      <c r="D1278" s="38"/>
    </row>
    <row r="1279" spans="3:4">
      <c r="C1279" s="38"/>
      <c r="D1279" s="38"/>
    </row>
    <row r="1280" spans="3:4">
      <c r="C1280" s="38"/>
      <c r="D1280" s="38"/>
    </row>
    <row r="1281" spans="3:4">
      <c r="C1281" s="38"/>
      <c r="D1281" s="38"/>
    </row>
    <row r="1282" spans="3:4">
      <c r="C1282" s="38"/>
      <c r="D1282" s="38"/>
    </row>
    <row r="1283" spans="3:4">
      <c r="C1283" s="38"/>
      <c r="D1283" s="38"/>
    </row>
    <row r="1284" spans="3:4">
      <c r="C1284" s="38"/>
      <c r="D1284" s="38"/>
    </row>
    <row r="1285" spans="3:4">
      <c r="C1285" s="38"/>
      <c r="D1285" s="38"/>
    </row>
    <row r="1286" spans="3:4">
      <c r="C1286" s="38"/>
      <c r="D1286" s="38"/>
    </row>
    <row r="1287" spans="3:4">
      <c r="C1287" s="38"/>
      <c r="D1287" s="38"/>
    </row>
    <row r="1288" spans="3:4">
      <c r="C1288" s="38"/>
      <c r="D1288" s="38"/>
    </row>
    <row r="1289" spans="3:4">
      <c r="C1289" s="38"/>
      <c r="D1289" s="38"/>
    </row>
    <row r="1290" spans="3:4">
      <c r="C1290" s="38"/>
      <c r="D1290" s="38"/>
    </row>
    <row r="1291" spans="3:4">
      <c r="C1291" s="38"/>
      <c r="D1291" s="38"/>
    </row>
    <row r="1292" spans="3:4">
      <c r="C1292" s="38"/>
      <c r="D1292" s="38"/>
    </row>
    <row r="1293" spans="3:4">
      <c r="C1293" s="38"/>
      <c r="D1293" s="38"/>
    </row>
    <row r="1294" spans="3:4">
      <c r="C1294" s="38"/>
      <c r="D1294" s="38"/>
    </row>
    <row r="1295" spans="3:4">
      <c r="C1295" s="38"/>
      <c r="D1295" s="38"/>
    </row>
    <row r="1296" spans="3:4">
      <c r="C1296" s="38"/>
      <c r="D1296" s="38"/>
    </row>
    <row r="1297" spans="3:4">
      <c r="C1297" s="38"/>
      <c r="D1297" s="38"/>
    </row>
    <row r="1298" spans="3:4">
      <c r="C1298" s="38"/>
      <c r="D1298" s="38"/>
    </row>
    <row r="1299" spans="3:4">
      <c r="C1299" s="38"/>
      <c r="D1299" s="38"/>
    </row>
    <row r="1300" spans="3:4">
      <c r="C1300" s="38"/>
      <c r="D1300" s="38"/>
    </row>
    <row r="1301" spans="3:4">
      <c r="C1301" s="38"/>
      <c r="D1301" s="38"/>
    </row>
    <row r="1302" spans="3:4">
      <c r="C1302" s="38"/>
      <c r="D1302" s="38"/>
    </row>
    <row r="1303" spans="3:4">
      <c r="C1303" s="38"/>
      <c r="D1303" s="38"/>
    </row>
    <row r="1304" spans="3:4">
      <c r="C1304" s="38"/>
      <c r="D1304" s="38"/>
    </row>
    <row r="1305" spans="3:4">
      <c r="C1305" s="38"/>
      <c r="D1305" s="38"/>
    </row>
    <row r="1306" spans="3:4">
      <c r="C1306" s="38"/>
      <c r="D1306" s="38"/>
    </row>
    <row r="1307" spans="3:4">
      <c r="C1307" s="38"/>
      <c r="D1307" s="38"/>
    </row>
    <row r="1308" spans="3:4">
      <c r="C1308" s="38"/>
      <c r="D1308" s="38"/>
    </row>
    <row r="1309" spans="3:4">
      <c r="C1309" s="38"/>
      <c r="D1309" s="38"/>
    </row>
    <row r="1310" spans="3:4">
      <c r="C1310" s="38"/>
      <c r="D1310" s="38"/>
    </row>
    <row r="1311" spans="3:4">
      <c r="C1311" s="38"/>
      <c r="D1311" s="38"/>
    </row>
    <row r="1312" spans="3:4">
      <c r="C1312" s="38"/>
      <c r="D1312" s="38"/>
    </row>
    <row r="1313" spans="3:4">
      <c r="C1313" s="38"/>
      <c r="D1313" s="38"/>
    </row>
    <row r="1314" spans="3:4">
      <c r="C1314" s="38"/>
      <c r="D1314" s="38"/>
    </row>
    <row r="1315" spans="3:4">
      <c r="C1315" s="38"/>
      <c r="D1315" s="38"/>
    </row>
    <row r="1316" spans="3:4">
      <c r="C1316" s="38"/>
      <c r="D1316" s="38"/>
    </row>
    <row r="1317" spans="3:4">
      <c r="C1317" s="38"/>
      <c r="D1317" s="38"/>
    </row>
    <row r="1318" spans="3:4">
      <c r="C1318" s="38"/>
      <c r="D1318" s="38"/>
    </row>
    <row r="1319" spans="3:4">
      <c r="C1319" s="38"/>
      <c r="D1319" s="38"/>
    </row>
    <row r="1320" spans="3:4">
      <c r="C1320" s="38"/>
      <c r="D1320" s="38"/>
    </row>
    <row r="1321" spans="3:4">
      <c r="C1321" s="38"/>
      <c r="D1321" s="38"/>
    </row>
    <row r="1322" spans="3:4">
      <c r="C1322" s="38"/>
      <c r="D1322" s="38"/>
    </row>
    <row r="1323" spans="3:4">
      <c r="C1323" s="38"/>
      <c r="D1323" s="38"/>
    </row>
    <row r="1324" spans="3:4">
      <c r="C1324" s="38"/>
      <c r="D1324" s="38"/>
    </row>
    <row r="1325" spans="3:4">
      <c r="C1325" s="38"/>
      <c r="D1325" s="38"/>
    </row>
    <row r="1326" spans="3:4">
      <c r="C1326" s="38"/>
      <c r="D1326" s="38"/>
    </row>
    <row r="1327" spans="3:4">
      <c r="C1327" s="38"/>
      <c r="D1327" s="38"/>
    </row>
    <row r="1328" spans="3:4">
      <c r="C1328" s="38"/>
      <c r="D1328" s="38"/>
    </row>
    <row r="1329" spans="3:4">
      <c r="C1329" s="38"/>
      <c r="D1329" s="38"/>
    </row>
    <row r="1330" spans="3:4">
      <c r="C1330" s="38"/>
      <c r="D1330" s="38"/>
    </row>
    <row r="1331" spans="3:4">
      <c r="C1331" s="38"/>
      <c r="D1331" s="38"/>
    </row>
    <row r="1332" spans="3:4">
      <c r="C1332" s="38"/>
      <c r="D1332" s="38"/>
    </row>
    <row r="1333" spans="3:4">
      <c r="C1333" s="38"/>
      <c r="D1333" s="38"/>
    </row>
    <row r="1334" spans="3:4">
      <c r="C1334" s="38"/>
      <c r="D1334" s="38"/>
    </row>
    <row r="1335" spans="3:4">
      <c r="C1335" s="38"/>
      <c r="D1335" s="38"/>
    </row>
    <row r="1336" spans="3:4">
      <c r="C1336" s="38"/>
      <c r="D1336" s="38"/>
    </row>
    <row r="1337" spans="3:4">
      <c r="C1337" s="38"/>
      <c r="D1337" s="38"/>
    </row>
    <row r="1338" spans="3:4">
      <c r="C1338" s="38"/>
      <c r="D1338" s="38"/>
    </row>
    <row r="1339" spans="3:4">
      <c r="C1339" s="38"/>
      <c r="D1339" s="38"/>
    </row>
    <row r="1340" spans="3:4">
      <c r="C1340" s="38"/>
      <c r="D1340" s="38"/>
    </row>
    <row r="1341" spans="3:4">
      <c r="C1341" s="38"/>
      <c r="D1341" s="38"/>
    </row>
    <row r="1342" spans="3:4">
      <c r="C1342" s="38"/>
      <c r="D1342" s="38"/>
    </row>
    <row r="1343" spans="3:4">
      <c r="C1343" s="38"/>
      <c r="D1343" s="38"/>
    </row>
    <row r="1344" spans="3:4">
      <c r="C1344" s="38"/>
      <c r="D1344" s="38"/>
    </row>
    <row r="1345" spans="3:4">
      <c r="C1345" s="38"/>
      <c r="D1345" s="38"/>
    </row>
    <row r="1346" spans="3:4">
      <c r="C1346" s="38"/>
      <c r="D1346" s="38"/>
    </row>
    <row r="1347" spans="3:4">
      <c r="C1347" s="38"/>
      <c r="D1347" s="38"/>
    </row>
    <row r="1348" spans="3:4">
      <c r="C1348" s="38"/>
      <c r="D1348" s="38"/>
    </row>
    <row r="1349" spans="3:4">
      <c r="C1349" s="38"/>
      <c r="D1349" s="38"/>
    </row>
    <row r="1350" spans="3:4">
      <c r="C1350" s="38"/>
      <c r="D1350" s="38"/>
    </row>
    <row r="1351" spans="3:4">
      <c r="C1351" s="38"/>
      <c r="D1351" s="38"/>
    </row>
    <row r="1352" spans="3:4">
      <c r="C1352" s="38"/>
      <c r="D1352" s="38"/>
    </row>
    <row r="1353" spans="3:4">
      <c r="C1353" s="38"/>
      <c r="D1353" s="38"/>
    </row>
    <row r="1354" spans="3:4">
      <c r="C1354" s="38"/>
      <c r="D1354" s="38"/>
    </row>
    <row r="1355" spans="3:4">
      <c r="C1355" s="38"/>
      <c r="D1355" s="38"/>
    </row>
    <row r="1356" spans="3:4">
      <c r="C1356" s="38"/>
      <c r="D1356" s="38"/>
    </row>
    <row r="1357" spans="3:4">
      <c r="C1357" s="38"/>
      <c r="D1357" s="38"/>
    </row>
    <row r="1358" spans="3:4">
      <c r="C1358" s="38"/>
      <c r="D1358" s="38"/>
    </row>
    <row r="1359" spans="3:4">
      <c r="C1359" s="38"/>
      <c r="D1359" s="38"/>
    </row>
    <row r="1360" spans="3:4">
      <c r="C1360" s="38"/>
      <c r="D1360" s="38"/>
    </row>
    <row r="1361" spans="3:4">
      <c r="C1361" s="38"/>
      <c r="D1361" s="38"/>
    </row>
    <row r="1362" spans="3:4">
      <c r="C1362" s="38"/>
      <c r="D1362" s="38"/>
    </row>
    <row r="1363" spans="3:4">
      <c r="C1363" s="38"/>
      <c r="D1363" s="38"/>
    </row>
    <row r="1364" spans="3:4">
      <c r="C1364" s="38"/>
      <c r="D1364" s="38"/>
    </row>
    <row r="1365" spans="3:4">
      <c r="C1365" s="38"/>
      <c r="D1365" s="38"/>
    </row>
    <row r="1366" spans="3:4">
      <c r="C1366" s="38"/>
      <c r="D1366" s="38"/>
    </row>
    <row r="1367" spans="3:4">
      <c r="C1367" s="38"/>
      <c r="D1367" s="38"/>
    </row>
    <row r="1368" spans="3:4">
      <c r="C1368" s="38"/>
      <c r="D1368" s="38"/>
    </row>
    <row r="1369" spans="3:4">
      <c r="C1369" s="38"/>
      <c r="D1369" s="38"/>
    </row>
    <row r="1370" spans="3:4">
      <c r="C1370" s="38"/>
      <c r="D1370" s="38"/>
    </row>
    <row r="1371" spans="3:4">
      <c r="C1371" s="38"/>
      <c r="D1371" s="38"/>
    </row>
    <row r="1372" spans="3:4">
      <c r="C1372" s="38"/>
      <c r="D1372" s="38"/>
    </row>
    <row r="1373" spans="3:4">
      <c r="C1373" s="38"/>
      <c r="D1373" s="38"/>
    </row>
    <row r="1374" spans="3:4">
      <c r="C1374" s="38"/>
      <c r="D1374" s="38"/>
    </row>
    <row r="1375" spans="3:4">
      <c r="C1375" s="38"/>
      <c r="D1375" s="38"/>
    </row>
    <row r="1376" spans="3:4">
      <c r="C1376" s="38"/>
      <c r="D1376" s="38"/>
    </row>
    <row r="1377" spans="3:4">
      <c r="C1377" s="38"/>
      <c r="D1377" s="38"/>
    </row>
    <row r="1378" spans="3:4">
      <c r="C1378" s="38"/>
      <c r="D1378" s="38"/>
    </row>
    <row r="1379" spans="3:4">
      <c r="C1379" s="38"/>
      <c r="D1379" s="38"/>
    </row>
    <row r="1380" spans="3:4">
      <c r="C1380" s="38"/>
      <c r="D1380" s="38"/>
    </row>
    <row r="1381" spans="3:4">
      <c r="C1381" s="38"/>
      <c r="D1381" s="38"/>
    </row>
    <row r="1382" spans="3:4">
      <c r="C1382" s="38"/>
      <c r="D1382" s="38"/>
    </row>
    <row r="1383" spans="3:4">
      <c r="C1383" s="38"/>
      <c r="D1383" s="38"/>
    </row>
    <row r="1384" spans="3:4">
      <c r="C1384" s="38"/>
      <c r="D1384" s="38"/>
    </row>
    <row r="1385" spans="3:4">
      <c r="C1385" s="38"/>
      <c r="D1385" s="38"/>
    </row>
    <row r="1386" spans="3:4">
      <c r="C1386" s="38"/>
      <c r="D1386" s="38"/>
    </row>
    <row r="1387" spans="3:4">
      <c r="C1387" s="38"/>
      <c r="D1387" s="38"/>
    </row>
    <row r="1388" spans="3:4">
      <c r="C1388" s="38"/>
      <c r="D1388" s="38"/>
    </row>
    <row r="1389" spans="3:4">
      <c r="C1389" s="38"/>
      <c r="D1389" s="38"/>
    </row>
    <row r="1390" spans="3:4">
      <c r="C1390" s="38"/>
      <c r="D1390" s="38"/>
    </row>
    <row r="1391" spans="3:4">
      <c r="C1391" s="38"/>
      <c r="D1391" s="38"/>
    </row>
    <row r="1392" spans="3:4">
      <c r="C1392" s="38"/>
      <c r="D1392" s="38"/>
    </row>
    <row r="1393" spans="3:4">
      <c r="C1393" s="38"/>
      <c r="D1393" s="38"/>
    </row>
    <row r="1394" spans="3:4">
      <c r="C1394" s="38"/>
      <c r="D1394" s="38"/>
    </row>
    <row r="1395" spans="3:4">
      <c r="C1395" s="38"/>
      <c r="D1395" s="38"/>
    </row>
    <row r="1396" spans="3:4">
      <c r="C1396" s="38"/>
      <c r="D1396" s="38"/>
    </row>
    <row r="1397" spans="3:4">
      <c r="C1397" s="38"/>
      <c r="D1397" s="38"/>
    </row>
    <row r="1398" spans="3:4">
      <c r="C1398" s="38"/>
      <c r="D1398" s="38"/>
    </row>
    <row r="1399" spans="3:4">
      <c r="C1399" s="38"/>
      <c r="D1399" s="38"/>
    </row>
    <row r="1400" spans="3:4">
      <c r="C1400" s="38"/>
      <c r="D1400" s="38"/>
    </row>
    <row r="1401" spans="3:4">
      <c r="C1401" s="38"/>
      <c r="D1401" s="38"/>
    </row>
    <row r="1402" spans="3:4">
      <c r="C1402" s="38"/>
      <c r="D1402" s="38"/>
    </row>
    <row r="1403" spans="3:4">
      <c r="C1403" s="38"/>
      <c r="D1403" s="38"/>
    </row>
    <row r="1404" spans="3:4">
      <c r="C1404" s="38"/>
      <c r="D1404" s="38"/>
    </row>
    <row r="1405" spans="3:4">
      <c r="C1405" s="38"/>
      <c r="D1405" s="38"/>
    </row>
    <row r="1406" spans="3:4">
      <c r="C1406" s="38"/>
      <c r="D1406" s="38"/>
    </row>
    <row r="1407" spans="3:4">
      <c r="C1407" s="38"/>
      <c r="D1407" s="38"/>
    </row>
    <row r="1408" spans="3:4">
      <c r="C1408" s="38"/>
      <c r="D1408" s="38"/>
    </row>
    <row r="1409" spans="3:4">
      <c r="C1409" s="38"/>
      <c r="D1409" s="38"/>
    </row>
    <row r="1410" spans="3:4">
      <c r="C1410" s="38"/>
      <c r="D1410" s="38"/>
    </row>
    <row r="1411" spans="3:4">
      <c r="C1411" s="38"/>
      <c r="D1411" s="38"/>
    </row>
    <row r="1412" spans="3:4">
      <c r="C1412" s="38"/>
      <c r="D1412" s="38"/>
    </row>
    <row r="1413" spans="3:4">
      <c r="C1413" s="38"/>
      <c r="D1413" s="38"/>
    </row>
    <row r="1414" spans="3:4">
      <c r="C1414" s="38"/>
      <c r="D1414" s="38"/>
    </row>
    <row r="1415" spans="3:4">
      <c r="C1415" s="38"/>
      <c r="D1415" s="38"/>
    </row>
    <row r="1416" spans="3:4">
      <c r="C1416" s="38"/>
      <c r="D1416" s="38"/>
    </row>
    <row r="1417" spans="3:4">
      <c r="C1417" s="38"/>
      <c r="D1417" s="38"/>
    </row>
    <row r="1418" spans="3:4">
      <c r="C1418" s="38"/>
      <c r="D1418" s="38"/>
    </row>
    <row r="1419" spans="3:4">
      <c r="C1419" s="38"/>
      <c r="D1419" s="38"/>
    </row>
    <row r="1420" spans="3:4">
      <c r="C1420" s="38"/>
      <c r="D1420" s="38"/>
    </row>
    <row r="1421" spans="3:4">
      <c r="C1421" s="38"/>
      <c r="D1421" s="38"/>
    </row>
    <row r="1422" spans="3:4">
      <c r="C1422" s="38"/>
      <c r="D1422" s="38"/>
    </row>
    <row r="1423" spans="3:4">
      <c r="C1423" s="38"/>
      <c r="D1423" s="38"/>
    </row>
    <row r="1424" spans="3:4">
      <c r="C1424" s="38"/>
      <c r="D1424" s="38"/>
    </row>
    <row r="1425" spans="3:4">
      <c r="C1425" s="38"/>
      <c r="D1425" s="38"/>
    </row>
    <row r="1426" spans="3:4">
      <c r="C1426" s="38"/>
      <c r="D1426" s="38"/>
    </row>
    <row r="1427" spans="3:4">
      <c r="C1427" s="38"/>
      <c r="D1427" s="38"/>
    </row>
    <row r="1428" spans="3:4">
      <c r="C1428" s="38"/>
      <c r="D1428" s="38"/>
    </row>
    <row r="1429" spans="3:4">
      <c r="C1429" s="38"/>
      <c r="D1429" s="38"/>
    </row>
    <row r="1430" spans="3:4">
      <c r="C1430" s="38"/>
      <c r="D1430" s="38"/>
    </row>
    <row r="1431" spans="3:4">
      <c r="C1431" s="38"/>
      <c r="D1431" s="38"/>
    </row>
    <row r="1432" spans="3:4">
      <c r="C1432" s="38"/>
      <c r="D1432" s="38"/>
    </row>
    <row r="1433" spans="3:4">
      <c r="C1433" s="38"/>
      <c r="D1433" s="38"/>
    </row>
    <row r="1434" spans="3:4">
      <c r="C1434" s="38"/>
      <c r="D1434" s="38"/>
    </row>
    <row r="1435" spans="3:4">
      <c r="C1435" s="38"/>
      <c r="D1435" s="38"/>
    </row>
    <row r="1436" spans="3:4">
      <c r="C1436" s="38"/>
      <c r="D1436" s="38"/>
    </row>
    <row r="1437" spans="3:4">
      <c r="C1437" s="38"/>
      <c r="D1437" s="38"/>
    </row>
    <row r="1438" spans="3:4">
      <c r="C1438" s="38"/>
      <c r="D1438" s="38"/>
    </row>
    <row r="1439" spans="3:4">
      <c r="C1439" s="38"/>
      <c r="D1439" s="38"/>
    </row>
    <row r="1440" spans="3:4">
      <c r="C1440" s="38"/>
      <c r="D1440" s="38"/>
    </row>
    <row r="1441" spans="3:4">
      <c r="C1441" s="38"/>
      <c r="D1441" s="38"/>
    </row>
    <row r="1442" spans="3:4">
      <c r="C1442" s="38"/>
      <c r="D1442" s="38"/>
    </row>
    <row r="1443" spans="3:4">
      <c r="C1443" s="38"/>
      <c r="D1443" s="38"/>
    </row>
    <row r="1444" spans="3:4">
      <c r="C1444" s="38"/>
      <c r="D1444" s="38"/>
    </row>
    <row r="1445" spans="3:4">
      <c r="C1445" s="38"/>
      <c r="D1445" s="38"/>
    </row>
    <row r="1446" spans="3:4">
      <c r="C1446" s="38"/>
      <c r="D1446" s="38"/>
    </row>
    <row r="1447" spans="3:4">
      <c r="C1447" s="38"/>
      <c r="D1447" s="38"/>
    </row>
    <row r="1448" spans="3:4">
      <c r="C1448" s="38"/>
      <c r="D1448" s="38"/>
    </row>
    <row r="1449" spans="3:4">
      <c r="C1449" s="38"/>
      <c r="D1449" s="38"/>
    </row>
    <row r="1450" spans="3:4">
      <c r="C1450" s="38"/>
      <c r="D1450" s="38"/>
    </row>
    <row r="1451" spans="3:4">
      <c r="C1451" s="38"/>
      <c r="D1451" s="38"/>
    </row>
    <row r="1452" spans="3:4">
      <c r="C1452" s="38"/>
      <c r="D1452" s="38"/>
    </row>
    <row r="1453" spans="3:4">
      <c r="C1453" s="38"/>
      <c r="D1453" s="38"/>
    </row>
    <row r="1454" spans="3:4">
      <c r="C1454" s="38"/>
      <c r="D1454" s="38"/>
    </row>
    <row r="1455" spans="3:4">
      <c r="C1455" s="38"/>
      <c r="D1455" s="38"/>
    </row>
    <row r="1456" spans="3:4">
      <c r="C1456" s="38"/>
      <c r="D1456" s="38"/>
    </row>
    <row r="1457" spans="3:4">
      <c r="C1457" s="38"/>
      <c r="D1457" s="38"/>
    </row>
    <row r="1458" spans="3:4">
      <c r="C1458" s="38"/>
      <c r="D1458" s="38"/>
    </row>
    <row r="1459" spans="3:4">
      <c r="C1459" s="38"/>
      <c r="D1459" s="38"/>
    </row>
    <row r="1460" spans="3:4">
      <c r="C1460" s="38"/>
      <c r="D1460" s="38"/>
    </row>
    <row r="1461" spans="3:4">
      <c r="C1461" s="38"/>
      <c r="D1461" s="38"/>
    </row>
    <row r="1462" spans="3:4">
      <c r="C1462" s="38"/>
      <c r="D1462" s="38"/>
    </row>
    <row r="1463" spans="3:4">
      <c r="C1463" s="38"/>
      <c r="D1463" s="38"/>
    </row>
    <row r="1464" spans="3:4">
      <c r="C1464" s="38"/>
      <c r="D1464" s="38"/>
    </row>
    <row r="1465" spans="3:4">
      <c r="C1465" s="38"/>
      <c r="D1465" s="38"/>
    </row>
    <row r="1466" spans="3:4">
      <c r="C1466" s="38"/>
      <c r="D1466" s="38"/>
    </row>
    <row r="1467" spans="3:4">
      <c r="C1467" s="38"/>
      <c r="D1467" s="38"/>
    </row>
    <row r="1468" spans="3:4">
      <c r="C1468" s="38"/>
      <c r="D1468" s="38"/>
    </row>
    <row r="1469" spans="3:4">
      <c r="C1469" s="38"/>
      <c r="D1469" s="38"/>
    </row>
    <row r="1470" spans="3:4">
      <c r="C1470" s="38"/>
      <c r="D1470" s="38"/>
    </row>
    <row r="1471" spans="3:4">
      <c r="C1471" s="38"/>
      <c r="D1471" s="38"/>
    </row>
    <row r="1472" spans="3:4">
      <c r="C1472" s="38"/>
      <c r="D1472" s="38"/>
    </row>
    <row r="1473" spans="3:4">
      <c r="C1473" s="38"/>
      <c r="D1473" s="38"/>
    </row>
    <row r="1474" spans="3:4">
      <c r="C1474" s="38"/>
      <c r="D1474" s="38"/>
    </row>
    <row r="1475" spans="3:4">
      <c r="C1475" s="38"/>
      <c r="D1475" s="38"/>
    </row>
    <row r="1476" spans="3:4">
      <c r="C1476" s="38"/>
      <c r="D1476" s="38"/>
    </row>
    <row r="1477" spans="3:4">
      <c r="C1477" s="38"/>
      <c r="D1477" s="38"/>
    </row>
    <row r="1478" spans="3:4">
      <c r="C1478" s="38"/>
      <c r="D1478" s="38"/>
    </row>
    <row r="1479" spans="3:4">
      <c r="C1479" s="38"/>
      <c r="D1479" s="38"/>
    </row>
    <row r="1480" spans="3:4">
      <c r="C1480" s="38"/>
      <c r="D1480" s="38"/>
    </row>
    <row r="1481" spans="3:4">
      <c r="C1481" s="38"/>
      <c r="D1481" s="38"/>
    </row>
    <row r="1482" spans="3:4">
      <c r="C1482" s="38"/>
      <c r="D1482" s="38"/>
    </row>
    <row r="1483" spans="3:4">
      <c r="C1483" s="38"/>
      <c r="D1483" s="38"/>
    </row>
    <row r="1484" spans="3:4">
      <c r="C1484" s="38"/>
      <c r="D1484" s="38"/>
    </row>
    <row r="1485" spans="3:4">
      <c r="C1485" s="38"/>
      <c r="D1485" s="38"/>
    </row>
    <row r="1486" spans="3:4">
      <c r="C1486" s="38"/>
      <c r="D1486" s="38"/>
    </row>
    <row r="1487" spans="3:4">
      <c r="C1487" s="38"/>
      <c r="D1487" s="38"/>
    </row>
    <row r="1488" spans="3:4">
      <c r="C1488" s="38"/>
      <c r="D1488" s="38"/>
    </row>
    <row r="1489" spans="3:4">
      <c r="C1489" s="38"/>
      <c r="D1489" s="38"/>
    </row>
    <row r="1490" spans="3:4">
      <c r="C1490" s="38"/>
      <c r="D1490" s="38"/>
    </row>
    <row r="1491" spans="3:4">
      <c r="C1491" s="38"/>
      <c r="D1491" s="38"/>
    </row>
    <row r="1492" spans="3:4">
      <c r="C1492" s="38"/>
      <c r="D1492" s="38"/>
    </row>
    <row r="1493" spans="3:4">
      <c r="C1493" s="38"/>
      <c r="D1493" s="38"/>
    </row>
    <row r="1494" spans="3:4">
      <c r="C1494" s="38"/>
      <c r="D1494" s="38"/>
    </row>
    <row r="1495" spans="3:4">
      <c r="C1495" s="38"/>
      <c r="D1495" s="38"/>
    </row>
    <row r="1496" spans="3:4">
      <c r="C1496" s="38"/>
      <c r="D1496" s="38"/>
    </row>
    <row r="1497" spans="3:4">
      <c r="C1497" s="38"/>
      <c r="D1497" s="38"/>
    </row>
    <row r="1498" spans="3:4">
      <c r="C1498" s="38"/>
      <c r="D1498" s="38"/>
    </row>
    <row r="1499" spans="3:4">
      <c r="C1499" s="38"/>
      <c r="D1499" s="38"/>
    </row>
    <row r="1500" spans="3:4">
      <c r="C1500" s="38"/>
      <c r="D1500" s="38"/>
    </row>
    <row r="1501" spans="3:4">
      <c r="C1501" s="38"/>
      <c r="D1501" s="38"/>
    </row>
    <row r="1502" spans="3:4">
      <c r="C1502" s="38"/>
      <c r="D1502" s="38"/>
    </row>
    <row r="1503" spans="3:4">
      <c r="C1503" s="38"/>
      <c r="D1503" s="38"/>
    </row>
    <row r="1504" spans="3:4">
      <c r="C1504" s="38"/>
      <c r="D1504" s="38"/>
    </row>
    <row r="1505" spans="3:4">
      <c r="C1505" s="38"/>
      <c r="D1505" s="38"/>
    </row>
    <row r="1506" spans="3:4">
      <c r="C1506" s="38"/>
      <c r="D1506" s="38"/>
    </row>
    <row r="1507" spans="3:4">
      <c r="C1507" s="38"/>
      <c r="D1507" s="38"/>
    </row>
    <row r="1508" spans="3:4">
      <c r="C1508" s="38"/>
      <c r="D1508" s="38"/>
    </row>
    <row r="1509" spans="3:4">
      <c r="C1509" s="38"/>
      <c r="D1509" s="38"/>
    </row>
    <row r="1510" spans="3:4">
      <c r="C1510" s="38"/>
      <c r="D1510" s="38"/>
    </row>
    <row r="1511" spans="3:4">
      <c r="C1511" s="38"/>
      <c r="D1511" s="38"/>
    </row>
    <row r="1512" spans="3:4">
      <c r="C1512" s="38"/>
      <c r="D1512" s="38"/>
    </row>
    <row r="1513" spans="3:4">
      <c r="C1513" s="38"/>
      <c r="D1513" s="38"/>
    </row>
    <row r="1514" spans="3:4">
      <c r="C1514" s="38"/>
      <c r="D1514" s="38"/>
    </row>
    <row r="1515" spans="3:4">
      <c r="C1515" s="38"/>
      <c r="D1515" s="38"/>
    </row>
    <row r="1516" spans="3:4">
      <c r="C1516" s="38"/>
      <c r="D1516" s="38"/>
    </row>
    <row r="1517" spans="3:4">
      <c r="C1517" s="38"/>
      <c r="D1517" s="38"/>
    </row>
    <row r="1518" spans="3:4">
      <c r="C1518" s="38"/>
      <c r="D1518" s="38"/>
    </row>
    <row r="1519" spans="3:4">
      <c r="C1519" s="38"/>
      <c r="D1519" s="38"/>
    </row>
    <row r="1520" spans="3:4">
      <c r="C1520" s="38"/>
      <c r="D1520" s="38"/>
    </row>
    <row r="1521" spans="3:4">
      <c r="C1521" s="38"/>
      <c r="D1521" s="38"/>
    </row>
    <row r="1522" spans="3:4">
      <c r="C1522" s="38"/>
      <c r="D1522" s="38"/>
    </row>
    <row r="1523" spans="3:4">
      <c r="C1523" s="38"/>
      <c r="D1523" s="38"/>
    </row>
    <row r="1524" spans="3:4">
      <c r="C1524" s="38"/>
      <c r="D1524" s="38"/>
    </row>
    <row r="1525" spans="3:4">
      <c r="C1525" s="38"/>
      <c r="D1525" s="38"/>
    </row>
    <row r="1526" spans="3:4">
      <c r="C1526" s="38"/>
      <c r="D1526" s="38"/>
    </row>
    <row r="1527" spans="3:4">
      <c r="C1527" s="38"/>
      <c r="D1527" s="38"/>
    </row>
    <row r="1528" spans="3:4">
      <c r="C1528" s="38"/>
      <c r="D1528" s="38"/>
    </row>
    <row r="1529" spans="3:4">
      <c r="C1529" s="38"/>
      <c r="D1529" s="38"/>
    </row>
    <row r="1530" spans="3:4">
      <c r="C1530" s="38"/>
      <c r="D1530" s="38"/>
    </row>
    <row r="1531" spans="3:4">
      <c r="C1531" s="38"/>
      <c r="D1531" s="38"/>
    </row>
    <row r="1532" spans="3:4">
      <c r="C1532" s="38"/>
      <c r="D1532" s="38"/>
    </row>
    <row r="1533" spans="3:4">
      <c r="C1533" s="38"/>
      <c r="D1533" s="38"/>
    </row>
    <row r="1534" spans="3:4">
      <c r="C1534" s="38"/>
      <c r="D1534" s="38"/>
    </row>
    <row r="1535" spans="3:4">
      <c r="C1535" s="38"/>
      <c r="D1535" s="38"/>
    </row>
    <row r="1536" spans="3:4">
      <c r="C1536" s="38"/>
      <c r="D1536" s="38"/>
    </row>
    <row r="1537" spans="3:4">
      <c r="C1537" s="38"/>
      <c r="D1537" s="38"/>
    </row>
    <row r="1538" spans="3:4">
      <c r="C1538" s="38"/>
      <c r="D1538" s="38"/>
    </row>
    <row r="1539" spans="3:4">
      <c r="C1539" s="38"/>
      <c r="D1539" s="38"/>
    </row>
    <row r="1540" spans="3:4">
      <c r="C1540" s="38"/>
      <c r="D1540" s="38"/>
    </row>
    <row r="1541" spans="3:4">
      <c r="C1541" s="38"/>
      <c r="D1541" s="38"/>
    </row>
    <row r="1542" spans="3:4">
      <c r="C1542" s="38"/>
      <c r="D1542" s="38"/>
    </row>
    <row r="1543" spans="3:4">
      <c r="C1543" s="38"/>
      <c r="D1543" s="38"/>
    </row>
    <row r="1544" spans="3:4">
      <c r="C1544" s="38"/>
      <c r="D1544" s="38"/>
    </row>
    <row r="1545" spans="3:4">
      <c r="C1545" s="38"/>
      <c r="D1545" s="38"/>
    </row>
    <row r="1546" spans="3:4">
      <c r="C1546" s="38"/>
      <c r="D1546" s="38"/>
    </row>
    <row r="1547" spans="3:4">
      <c r="C1547" s="38"/>
      <c r="D1547" s="38"/>
    </row>
    <row r="1548" spans="3:4">
      <c r="C1548" s="38"/>
      <c r="D1548" s="38"/>
    </row>
    <row r="1549" spans="3:4">
      <c r="C1549" s="38"/>
      <c r="D1549" s="38"/>
    </row>
    <row r="1550" spans="3:4">
      <c r="C1550" s="38"/>
      <c r="D1550" s="38"/>
    </row>
    <row r="1551" spans="3:4">
      <c r="C1551" s="38"/>
      <c r="D1551" s="38"/>
    </row>
    <row r="1552" spans="3:4">
      <c r="C1552" s="38"/>
      <c r="D1552" s="38"/>
    </row>
    <row r="1553" spans="3:4">
      <c r="C1553" s="38"/>
      <c r="D1553" s="38"/>
    </row>
    <row r="1554" spans="3:4">
      <c r="C1554" s="38"/>
      <c r="D1554" s="38"/>
    </row>
    <row r="1555" spans="3:4">
      <c r="C1555" s="38"/>
      <c r="D1555" s="38"/>
    </row>
    <row r="1556" spans="3:4">
      <c r="C1556" s="38"/>
      <c r="D1556" s="38"/>
    </row>
    <row r="1557" spans="3:4">
      <c r="C1557" s="38"/>
      <c r="D1557" s="38"/>
    </row>
    <row r="1558" spans="3:4">
      <c r="C1558" s="38"/>
      <c r="D1558" s="38"/>
    </row>
    <row r="1559" spans="3:4">
      <c r="C1559" s="38"/>
      <c r="D1559" s="38"/>
    </row>
    <row r="1560" spans="3:4">
      <c r="C1560" s="38"/>
      <c r="D1560" s="38"/>
    </row>
    <row r="1561" spans="3:4">
      <c r="C1561" s="38"/>
      <c r="D1561" s="38"/>
    </row>
    <row r="1562" spans="3:4">
      <c r="C1562" s="38"/>
      <c r="D1562" s="38"/>
    </row>
    <row r="1563" spans="3:4">
      <c r="C1563" s="38"/>
      <c r="D1563" s="38"/>
    </row>
    <row r="1564" spans="3:4">
      <c r="C1564" s="38"/>
      <c r="D1564" s="38"/>
    </row>
    <row r="1565" spans="3:4">
      <c r="C1565" s="38"/>
      <c r="D1565" s="38"/>
    </row>
    <row r="1566" spans="3:4">
      <c r="C1566" s="38"/>
      <c r="D1566" s="38"/>
    </row>
    <row r="1567" spans="3:4">
      <c r="C1567" s="38"/>
      <c r="D1567" s="38"/>
    </row>
    <row r="1568" spans="3:4">
      <c r="C1568" s="38"/>
      <c r="D1568" s="38"/>
    </row>
    <row r="1569" spans="3:4">
      <c r="C1569" s="38"/>
      <c r="D1569" s="38"/>
    </row>
    <row r="1570" spans="3:4">
      <c r="C1570" s="38"/>
      <c r="D1570" s="38"/>
    </row>
    <row r="1571" spans="3:4">
      <c r="C1571" s="38"/>
      <c r="D1571" s="38"/>
    </row>
    <row r="1572" spans="3:4">
      <c r="C1572" s="38"/>
      <c r="D1572" s="38"/>
    </row>
    <row r="1573" spans="3:4">
      <c r="C1573" s="38"/>
      <c r="D1573" s="38"/>
    </row>
    <row r="1574" spans="3:4">
      <c r="C1574" s="38"/>
      <c r="D1574" s="38"/>
    </row>
    <row r="1575" spans="3:4">
      <c r="C1575" s="38"/>
      <c r="D1575" s="38"/>
    </row>
    <row r="1576" spans="3:4">
      <c r="C1576" s="38"/>
      <c r="D1576" s="38"/>
    </row>
    <row r="1577" spans="3:4">
      <c r="C1577" s="38"/>
      <c r="D1577" s="38"/>
    </row>
    <row r="1578" spans="3:4">
      <c r="C1578" s="38"/>
      <c r="D1578" s="38"/>
    </row>
    <row r="1579" spans="3:4">
      <c r="C1579" s="38"/>
      <c r="D1579" s="38"/>
    </row>
    <row r="1580" spans="3:4">
      <c r="C1580" s="38"/>
      <c r="D1580" s="38"/>
    </row>
    <row r="1581" spans="3:4">
      <c r="C1581" s="38"/>
      <c r="D1581" s="38"/>
    </row>
    <row r="1582" spans="3:4">
      <c r="C1582" s="38"/>
      <c r="D1582" s="38"/>
    </row>
    <row r="1583" spans="3:4">
      <c r="C1583" s="38"/>
      <c r="D1583" s="38"/>
    </row>
    <row r="1584" spans="3:4">
      <c r="C1584" s="38"/>
      <c r="D1584" s="38"/>
    </row>
    <row r="1585" spans="3:4">
      <c r="C1585" s="38"/>
      <c r="D1585" s="38"/>
    </row>
    <row r="1586" spans="3:4">
      <c r="C1586" s="38"/>
      <c r="D1586" s="38"/>
    </row>
    <row r="1587" spans="3:4">
      <c r="C1587" s="38"/>
      <c r="D1587" s="38"/>
    </row>
    <row r="1588" spans="3:4">
      <c r="C1588" s="38"/>
      <c r="D1588" s="38"/>
    </row>
    <row r="1589" spans="3:4">
      <c r="C1589" s="38"/>
      <c r="D1589" s="38"/>
    </row>
    <row r="1590" spans="3:4">
      <c r="C1590" s="38"/>
      <c r="D1590" s="38"/>
    </row>
    <row r="1591" spans="3:4">
      <c r="C1591" s="38"/>
      <c r="D1591" s="38"/>
    </row>
    <row r="1592" spans="3:4">
      <c r="C1592" s="38"/>
      <c r="D1592" s="38"/>
    </row>
    <row r="1593" spans="3:4">
      <c r="C1593" s="38"/>
      <c r="D1593" s="38"/>
    </row>
    <row r="1594" spans="3:4">
      <c r="C1594" s="38"/>
      <c r="D1594" s="38"/>
    </row>
    <row r="1595" spans="3:4">
      <c r="C1595" s="38"/>
      <c r="D1595" s="38"/>
    </row>
    <row r="1596" spans="3:4">
      <c r="C1596" s="38"/>
      <c r="D1596" s="38"/>
    </row>
    <row r="1597" spans="3:4">
      <c r="C1597" s="38"/>
      <c r="D1597" s="38"/>
    </row>
    <row r="1598" spans="3:4">
      <c r="C1598" s="38"/>
      <c r="D1598" s="38"/>
    </row>
    <row r="1599" spans="3:4">
      <c r="C1599" s="38"/>
      <c r="D1599" s="38"/>
    </row>
    <row r="1600" spans="3:4">
      <c r="C1600" s="38"/>
      <c r="D1600" s="38"/>
    </row>
    <row r="1601" spans="3:4">
      <c r="C1601" s="38"/>
      <c r="D1601" s="38"/>
    </row>
    <row r="1602" spans="3:4">
      <c r="C1602" s="38"/>
      <c r="D1602" s="38"/>
    </row>
    <row r="1603" spans="3:4">
      <c r="C1603" s="38"/>
      <c r="D1603" s="38"/>
    </row>
    <row r="1604" spans="3:4">
      <c r="C1604" s="38"/>
      <c r="D1604" s="38"/>
    </row>
    <row r="1605" spans="3:4">
      <c r="C1605" s="38"/>
      <c r="D1605" s="38"/>
    </row>
    <row r="1606" spans="3:4">
      <c r="C1606" s="38"/>
      <c r="D1606" s="38"/>
    </row>
    <row r="1607" spans="3:4">
      <c r="C1607" s="38"/>
      <c r="D1607" s="38"/>
    </row>
    <row r="1608" spans="3:4">
      <c r="C1608" s="38"/>
      <c r="D1608" s="38"/>
    </row>
    <row r="1609" spans="3:4">
      <c r="C1609" s="38"/>
      <c r="D1609" s="38"/>
    </row>
    <row r="1610" spans="3:4">
      <c r="C1610" s="38"/>
      <c r="D1610" s="38"/>
    </row>
    <row r="1611" spans="3:4">
      <c r="C1611" s="38"/>
      <c r="D1611" s="38"/>
    </row>
    <row r="1612" spans="3:4">
      <c r="C1612" s="38"/>
      <c r="D1612" s="38"/>
    </row>
    <row r="1613" spans="3:4">
      <c r="C1613" s="38"/>
      <c r="D1613" s="38"/>
    </row>
    <row r="1614" spans="3:4">
      <c r="C1614" s="38"/>
      <c r="D1614" s="38"/>
    </row>
    <row r="1615" spans="3:4">
      <c r="C1615" s="38"/>
      <c r="D1615" s="38"/>
    </row>
    <row r="1616" spans="3:4">
      <c r="C1616" s="38"/>
      <c r="D1616" s="38"/>
    </row>
    <row r="1617" spans="3:4">
      <c r="C1617" s="38"/>
      <c r="D1617" s="38"/>
    </row>
    <row r="1618" spans="3:4">
      <c r="C1618" s="38"/>
      <c r="D1618" s="38"/>
    </row>
    <row r="1619" spans="3:4">
      <c r="C1619" s="38"/>
      <c r="D1619" s="38"/>
    </row>
    <row r="1620" spans="3:4">
      <c r="C1620" s="38"/>
      <c r="D1620" s="38"/>
    </row>
    <row r="1621" spans="3:4">
      <c r="C1621" s="38"/>
      <c r="D1621" s="38"/>
    </row>
    <row r="1622" spans="3:4">
      <c r="C1622" s="38"/>
      <c r="D1622" s="38"/>
    </row>
    <row r="1623" spans="3:4">
      <c r="C1623" s="38"/>
      <c r="D1623" s="38"/>
    </row>
    <row r="1624" spans="3:4">
      <c r="C1624" s="38"/>
      <c r="D1624" s="38"/>
    </row>
    <row r="1625" spans="3:4">
      <c r="C1625" s="38"/>
      <c r="D1625" s="38"/>
    </row>
    <row r="1626" spans="3:4">
      <c r="C1626" s="38"/>
      <c r="D1626" s="38"/>
    </row>
    <row r="1627" spans="3:4">
      <c r="C1627" s="38"/>
      <c r="D1627" s="38"/>
    </row>
    <row r="1628" spans="3:4">
      <c r="C1628" s="38"/>
      <c r="D1628" s="38"/>
    </row>
    <row r="1629" spans="3:4">
      <c r="C1629" s="38"/>
      <c r="D1629" s="38"/>
    </row>
    <row r="1630" spans="3:4">
      <c r="C1630" s="38"/>
      <c r="D1630" s="38"/>
    </row>
    <row r="1631" spans="3:4">
      <c r="C1631" s="38"/>
      <c r="D1631" s="38"/>
    </row>
    <row r="1632" spans="3:4">
      <c r="C1632" s="38"/>
      <c r="D1632" s="38"/>
    </row>
    <row r="1633" spans="3:4">
      <c r="C1633" s="38"/>
      <c r="D1633" s="38"/>
    </row>
    <row r="1634" spans="3:4">
      <c r="C1634" s="38"/>
      <c r="D1634" s="38"/>
    </row>
    <row r="1635" spans="3:4">
      <c r="C1635" s="38"/>
      <c r="D1635" s="38"/>
    </row>
    <row r="1636" spans="3:4">
      <c r="C1636" s="38"/>
      <c r="D1636" s="38"/>
    </row>
    <row r="1637" spans="3:4">
      <c r="C1637" s="38"/>
      <c r="D1637" s="38"/>
    </row>
    <row r="1638" spans="3:4">
      <c r="C1638" s="38"/>
      <c r="D1638" s="38"/>
    </row>
    <row r="1639" spans="3:4">
      <c r="C1639" s="38"/>
      <c r="D1639" s="38"/>
    </row>
    <row r="1640" spans="3:4">
      <c r="C1640" s="38"/>
      <c r="D1640" s="38"/>
    </row>
    <row r="1641" spans="3:4">
      <c r="C1641" s="38"/>
      <c r="D1641" s="38"/>
    </row>
    <row r="1642" spans="3:4">
      <c r="C1642" s="38"/>
      <c r="D1642" s="38"/>
    </row>
    <row r="1643" spans="3:4">
      <c r="C1643" s="38"/>
      <c r="D1643" s="38"/>
    </row>
    <row r="1644" spans="3:4">
      <c r="C1644" s="38"/>
      <c r="D1644" s="38"/>
    </row>
    <row r="1645" spans="3:4">
      <c r="C1645" s="38"/>
      <c r="D1645" s="38"/>
    </row>
    <row r="1646" spans="3:4">
      <c r="C1646" s="38"/>
      <c r="D1646" s="38"/>
    </row>
    <row r="1647" spans="3:4">
      <c r="C1647" s="38"/>
      <c r="D1647" s="38"/>
    </row>
    <row r="1648" spans="3:4">
      <c r="C1648" s="38"/>
      <c r="D1648" s="38"/>
    </row>
    <row r="1649" spans="3:4">
      <c r="C1649" s="38"/>
      <c r="D1649" s="38"/>
    </row>
    <row r="1650" spans="3:4">
      <c r="C1650" s="38"/>
      <c r="D1650" s="38"/>
    </row>
    <row r="1651" spans="3:4">
      <c r="C1651" s="38"/>
      <c r="D1651" s="38"/>
    </row>
    <row r="1652" spans="3:4">
      <c r="C1652" s="38"/>
      <c r="D1652" s="38"/>
    </row>
    <row r="1653" spans="3:4">
      <c r="C1653" s="38"/>
      <c r="D1653" s="38"/>
    </row>
    <row r="1654" spans="3:4">
      <c r="C1654" s="38"/>
      <c r="D1654" s="38"/>
    </row>
    <row r="1655" spans="3:4">
      <c r="C1655" s="38"/>
      <c r="D1655" s="38"/>
    </row>
    <row r="1656" spans="3:4">
      <c r="C1656" s="38"/>
      <c r="D1656" s="38"/>
    </row>
    <row r="1657" spans="3:4">
      <c r="C1657" s="38"/>
      <c r="D1657" s="38"/>
    </row>
    <row r="1658" spans="3:4">
      <c r="C1658" s="38"/>
      <c r="D1658" s="38"/>
    </row>
    <row r="1659" spans="3:4">
      <c r="C1659" s="38"/>
      <c r="D1659" s="38"/>
    </row>
    <row r="1660" spans="3:4">
      <c r="C1660" s="38"/>
      <c r="D1660" s="38"/>
    </row>
    <row r="1661" spans="3:4">
      <c r="C1661" s="38"/>
      <c r="D1661" s="38"/>
    </row>
    <row r="1662" spans="3:4">
      <c r="C1662" s="38"/>
      <c r="D1662" s="38"/>
    </row>
    <row r="1663" spans="3:4">
      <c r="C1663" s="38"/>
      <c r="D1663" s="38"/>
    </row>
    <row r="1664" spans="3:4">
      <c r="C1664" s="38"/>
      <c r="D1664" s="38"/>
    </row>
    <row r="1665" spans="3:4">
      <c r="C1665" s="38"/>
      <c r="D1665" s="38"/>
    </row>
    <row r="1666" spans="3:4">
      <c r="C1666" s="38"/>
      <c r="D1666" s="38"/>
    </row>
    <row r="1667" spans="3:4">
      <c r="C1667" s="38"/>
      <c r="D1667" s="38"/>
    </row>
    <row r="1668" spans="3:4">
      <c r="C1668" s="38"/>
      <c r="D1668" s="38"/>
    </row>
    <row r="1669" spans="3:4">
      <c r="C1669" s="38"/>
      <c r="D1669" s="38"/>
    </row>
    <row r="1670" spans="3:4">
      <c r="C1670" s="38"/>
      <c r="D1670" s="38"/>
    </row>
    <row r="1671" spans="3:4">
      <c r="C1671" s="38"/>
      <c r="D1671" s="38"/>
    </row>
    <row r="1672" spans="3:4">
      <c r="C1672" s="38"/>
      <c r="D1672" s="38"/>
    </row>
    <row r="1673" spans="3:4">
      <c r="C1673" s="38"/>
      <c r="D1673" s="38"/>
    </row>
    <row r="1674" spans="3:4">
      <c r="C1674" s="38"/>
      <c r="D1674" s="38"/>
    </row>
    <row r="1675" spans="3:4">
      <c r="C1675" s="38"/>
      <c r="D1675" s="38"/>
    </row>
    <row r="1676" spans="3:4">
      <c r="C1676" s="38"/>
      <c r="D1676" s="38"/>
    </row>
    <row r="1677" spans="3:4">
      <c r="C1677" s="38"/>
      <c r="D1677" s="38"/>
    </row>
    <row r="1678" spans="3:4">
      <c r="C1678" s="38"/>
      <c r="D1678" s="38"/>
    </row>
    <row r="1679" spans="3:4">
      <c r="C1679" s="38"/>
      <c r="D1679" s="38"/>
    </row>
    <row r="1680" spans="3:4">
      <c r="C1680" s="38"/>
      <c r="D1680" s="38"/>
    </row>
    <row r="1681" spans="3:4">
      <c r="C1681" s="38"/>
      <c r="D1681" s="38"/>
    </row>
    <row r="1682" spans="3:4">
      <c r="C1682" s="38"/>
      <c r="D1682" s="38"/>
    </row>
    <row r="1683" spans="3:4">
      <c r="C1683" s="38"/>
      <c r="D1683" s="38"/>
    </row>
    <row r="1684" spans="3:4">
      <c r="C1684" s="38"/>
      <c r="D1684" s="38"/>
    </row>
    <row r="1685" spans="3:4">
      <c r="C1685" s="38"/>
      <c r="D1685" s="38"/>
    </row>
    <row r="1686" spans="3:4">
      <c r="C1686" s="38"/>
      <c r="D1686" s="38"/>
    </row>
    <row r="1687" spans="3:4">
      <c r="C1687" s="38"/>
      <c r="D1687" s="38"/>
    </row>
    <row r="1688" spans="3:4">
      <c r="C1688" s="38"/>
      <c r="D1688" s="38"/>
    </row>
    <row r="1689" spans="3:4">
      <c r="C1689" s="38"/>
      <c r="D1689" s="38"/>
    </row>
    <row r="1690" spans="3:4">
      <c r="C1690" s="38"/>
      <c r="D1690" s="38"/>
    </row>
    <row r="1691" spans="3:4">
      <c r="C1691" s="38"/>
      <c r="D1691" s="38"/>
    </row>
    <row r="1692" spans="3:4">
      <c r="C1692" s="38"/>
      <c r="D1692" s="38"/>
    </row>
    <row r="1693" spans="3:4">
      <c r="C1693" s="38"/>
      <c r="D1693" s="38"/>
    </row>
    <row r="1694" spans="3:4">
      <c r="C1694" s="38"/>
      <c r="D1694" s="38"/>
    </row>
    <row r="1695" spans="3:4">
      <c r="C1695" s="38"/>
      <c r="D1695" s="38"/>
    </row>
    <row r="1696" spans="3:4">
      <c r="C1696" s="38"/>
      <c r="D1696" s="38"/>
    </row>
    <row r="1697" spans="3:4">
      <c r="C1697" s="38"/>
      <c r="D1697" s="38"/>
    </row>
    <row r="1698" spans="3:4">
      <c r="C1698" s="38"/>
      <c r="D1698" s="38"/>
    </row>
    <row r="1699" spans="3:4">
      <c r="C1699" s="38"/>
      <c r="D1699" s="38"/>
    </row>
    <row r="1700" spans="3:4">
      <c r="C1700" s="38"/>
      <c r="D1700" s="38"/>
    </row>
    <row r="1701" spans="3:4">
      <c r="C1701" s="38"/>
      <c r="D1701" s="38"/>
    </row>
    <row r="1702" spans="3:4">
      <c r="C1702" s="38"/>
      <c r="D1702" s="38"/>
    </row>
    <row r="1703" spans="3:4">
      <c r="C1703" s="38"/>
      <c r="D1703" s="38"/>
    </row>
    <row r="1704" spans="3:4">
      <c r="C1704" s="38"/>
      <c r="D1704" s="38"/>
    </row>
    <row r="1705" spans="3:4">
      <c r="C1705" s="38"/>
      <c r="D1705" s="38"/>
    </row>
    <row r="1706" spans="3:4">
      <c r="C1706" s="38"/>
      <c r="D1706" s="38"/>
    </row>
    <row r="1707" spans="3:4">
      <c r="C1707" s="38"/>
      <c r="D1707" s="38"/>
    </row>
    <row r="1708" spans="3:4">
      <c r="C1708" s="38"/>
      <c r="D1708" s="38"/>
    </row>
    <row r="1709" spans="3:4">
      <c r="C1709" s="38"/>
      <c r="D1709" s="38"/>
    </row>
    <row r="1710" spans="3:4">
      <c r="C1710" s="38"/>
      <c r="D1710" s="38"/>
    </row>
    <row r="1711" spans="3:4">
      <c r="C1711" s="38"/>
      <c r="D1711" s="38"/>
    </row>
    <row r="1712" spans="3:4">
      <c r="C1712" s="38"/>
      <c r="D1712" s="38"/>
    </row>
    <row r="1713" spans="3:4">
      <c r="C1713" s="38"/>
      <c r="D1713" s="38"/>
    </row>
    <row r="1714" spans="3:4">
      <c r="C1714" s="38"/>
      <c r="D1714" s="38"/>
    </row>
    <row r="1715" spans="3:4">
      <c r="C1715" s="38"/>
      <c r="D1715" s="38"/>
    </row>
    <row r="1716" spans="3:4">
      <c r="C1716" s="38"/>
      <c r="D1716" s="38"/>
    </row>
    <row r="1717" spans="3:4">
      <c r="C1717" s="38"/>
      <c r="D1717" s="38"/>
    </row>
    <row r="1718" spans="3:4">
      <c r="C1718" s="38"/>
      <c r="D1718" s="38"/>
    </row>
    <row r="1719" spans="3:4">
      <c r="C1719" s="38"/>
      <c r="D1719" s="38"/>
    </row>
    <row r="1720" spans="3:4">
      <c r="C1720" s="38"/>
      <c r="D1720" s="38"/>
    </row>
    <row r="1721" spans="3:4">
      <c r="C1721" s="38"/>
      <c r="D1721" s="38"/>
    </row>
    <row r="1722" spans="3:4">
      <c r="C1722" s="38"/>
      <c r="D1722" s="38"/>
    </row>
    <row r="1723" spans="3:4">
      <c r="C1723" s="38"/>
      <c r="D1723" s="38"/>
    </row>
    <row r="1724" spans="3:4">
      <c r="C1724" s="38"/>
      <c r="D1724" s="38"/>
    </row>
    <row r="1725" spans="3:4">
      <c r="C1725" s="38"/>
      <c r="D1725" s="38"/>
    </row>
    <row r="1726" spans="3:4">
      <c r="C1726" s="38"/>
      <c r="D1726" s="38"/>
    </row>
    <row r="1727" spans="3:4">
      <c r="C1727" s="38"/>
      <c r="D1727" s="38"/>
    </row>
    <row r="1728" spans="3:4">
      <c r="C1728" s="38"/>
      <c r="D1728" s="38"/>
    </row>
    <row r="1729" spans="3:4">
      <c r="C1729" s="38"/>
      <c r="D1729" s="38"/>
    </row>
    <row r="1730" spans="3:4">
      <c r="C1730" s="38"/>
      <c r="D1730" s="38"/>
    </row>
    <row r="1731" spans="3:4">
      <c r="C1731" s="38"/>
      <c r="D1731" s="38"/>
    </row>
    <row r="1732" spans="3:4">
      <c r="C1732" s="38"/>
      <c r="D1732" s="38"/>
    </row>
    <row r="1733" spans="3:4">
      <c r="C1733" s="38"/>
      <c r="D1733" s="38"/>
    </row>
    <row r="1734" spans="3:4">
      <c r="C1734" s="38"/>
      <c r="D1734" s="38"/>
    </row>
    <row r="1735" spans="3:4">
      <c r="C1735" s="38"/>
      <c r="D1735" s="38"/>
    </row>
    <row r="1736" spans="3:4">
      <c r="C1736" s="38"/>
      <c r="D1736" s="38"/>
    </row>
    <row r="1737" spans="3:4">
      <c r="C1737" s="38"/>
      <c r="D1737" s="38"/>
    </row>
    <row r="1738" spans="3:4">
      <c r="C1738" s="38"/>
      <c r="D1738" s="38"/>
    </row>
    <row r="1739" spans="3:4">
      <c r="C1739" s="38"/>
      <c r="D1739" s="38"/>
    </row>
    <row r="1740" spans="3:4">
      <c r="C1740" s="38"/>
      <c r="D1740" s="38"/>
    </row>
    <row r="1741" spans="3:4">
      <c r="C1741" s="38"/>
      <c r="D1741" s="38"/>
    </row>
    <row r="1742" spans="3:4">
      <c r="C1742" s="38"/>
      <c r="D1742" s="38"/>
    </row>
    <row r="1743" spans="3:4">
      <c r="C1743" s="38"/>
      <c r="D1743" s="38"/>
    </row>
    <row r="1744" spans="3:4">
      <c r="C1744" s="38"/>
      <c r="D1744" s="38"/>
    </row>
    <row r="1745" spans="3:4">
      <c r="C1745" s="38"/>
      <c r="D1745" s="38"/>
    </row>
    <row r="1746" spans="3:4">
      <c r="C1746" s="38"/>
      <c r="D1746" s="38"/>
    </row>
    <row r="1747" spans="3:4">
      <c r="C1747" s="38"/>
      <c r="D1747" s="38"/>
    </row>
    <row r="1748" spans="3:4">
      <c r="C1748" s="38"/>
      <c r="D1748" s="38"/>
    </row>
    <row r="1749" spans="3:4">
      <c r="C1749" s="38"/>
      <c r="D1749" s="38"/>
    </row>
    <row r="1750" spans="3:4">
      <c r="C1750" s="38"/>
      <c r="D1750" s="38"/>
    </row>
    <row r="1751" spans="3:4">
      <c r="C1751" s="38"/>
      <c r="D1751" s="38"/>
    </row>
    <row r="1752" spans="3:4">
      <c r="C1752" s="38"/>
      <c r="D1752" s="38"/>
    </row>
    <row r="1753" spans="3:4">
      <c r="C1753" s="38"/>
      <c r="D1753" s="38"/>
    </row>
    <row r="1754" spans="3:4">
      <c r="C1754" s="38"/>
      <c r="D1754" s="38"/>
    </row>
    <row r="1755" spans="3:4">
      <c r="C1755" s="38"/>
      <c r="D1755" s="38"/>
    </row>
    <row r="1756" spans="3:4">
      <c r="C1756" s="38"/>
      <c r="D1756" s="38"/>
    </row>
    <row r="1757" spans="3:4">
      <c r="C1757" s="38"/>
      <c r="D1757" s="38"/>
    </row>
    <row r="1758" spans="3:4">
      <c r="C1758" s="38"/>
      <c r="D1758" s="38"/>
    </row>
    <row r="1759" spans="3:4">
      <c r="C1759" s="38"/>
      <c r="D1759" s="38"/>
    </row>
    <row r="1760" spans="3:4">
      <c r="C1760" s="38"/>
      <c r="D1760" s="38"/>
    </row>
    <row r="1761" spans="3:4">
      <c r="C1761" s="38"/>
      <c r="D1761" s="38"/>
    </row>
    <row r="1762" spans="3:4">
      <c r="C1762" s="38"/>
      <c r="D1762" s="38"/>
    </row>
    <row r="1763" spans="3:4">
      <c r="C1763" s="38"/>
      <c r="D1763" s="38"/>
    </row>
    <row r="1764" spans="3:4">
      <c r="C1764" s="38"/>
      <c r="D1764" s="38"/>
    </row>
    <row r="1765" spans="3:4">
      <c r="C1765" s="38"/>
      <c r="D1765" s="38"/>
    </row>
    <row r="1766" spans="3:4">
      <c r="C1766" s="38"/>
      <c r="D1766" s="38"/>
    </row>
    <row r="1767" spans="3:4">
      <c r="C1767" s="38"/>
      <c r="D1767" s="38"/>
    </row>
    <row r="1768" spans="3:4">
      <c r="C1768" s="38"/>
      <c r="D1768" s="38"/>
    </row>
    <row r="1769" spans="3:4">
      <c r="C1769" s="38"/>
      <c r="D1769" s="38"/>
    </row>
    <row r="1770" spans="3:4">
      <c r="C1770" s="38"/>
      <c r="D1770" s="38"/>
    </row>
    <row r="1771" spans="3:4">
      <c r="C1771" s="38"/>
      <c r="D1771" s="38"/>
    </row>
    <row r="1772" spans="3:4">
      <c r="C1772" s="38"/>
      <c r="D1772" s="38"/>
    </row>
    <row r="1773" spans="3:4">
      <c r="C1773" s="38"/>
      <c r="D1773" s="38"/>
    </row>
    <row r="1774" spans="3:4">
      <c r="C1774" s="38"/>
      <c r="D1774" s="38"/>
    </row>
    <row r="1775" spans="3:4">
      <c r="C1775" s="38"/>
      <c r="D1775" s="38"/>
    </row>
    <row r="1776" spans="3:4">
      <c r="C1776" s="38"/>
      <c r="D1776" s="38"/>
    </row>
    <row r="1777" spans="3:4">
      <c r="C1777" s="38"/>
      <c r="D1777" s="38"/>
    </row>
    <row r="1778" spans="3:4">
      <c r="C1778" s="38"/>
      <c r="D1778" s="38"/>
    </row>
    <row r="1779" spans="3:4">
      <c r="C1779" s="38"/>
      <c r="D1779" s="38"/>
    </row>
    <row r="1780" spans="3:4">
      <c r="C1780" s="38"/>
      <c r="D1780" s="38"/>
    </row>
    <row r="1781" spans="3:4">
      <c r="C1781" s="38"/>
      <c r="D1781" s="38"/>
    </row>
    <row r="1782" spans="3:4">
      <c r="C1782" s="38"/>
      <c r="D1782" s="38"/>
    </row>
    <row r="1783" spans="3:4">
      <c r="C1783" s="38"/>
      <c r="D1783" s="38"/>
    </row>
    <row r="1784" spans="3:4">
      <c r="C1784" s="38"/>
      <c r="D1784" s="38"/>
    </row>
    <row r="1785" spans="3:4">
      <c r="C1785" s="38"/>
      <c r="D1785" s="38"/>
    </row>
    <row r="1786" spans="3:4">
      <c r="C1786" s="38"/>
      <c r="D1786" s="38"/>
    </row>
    <row r="1787" spans="3:4">
      <c r="C1787" s="38"/>
      <c r="D1787" s="38"/>
    </row>
    <row r="1788" spans="3:4">
      <c r="C1788" s="38"/>
      <c r="D1788" s="38"/>
    </row>
    <row r="1789" spans="3:4">
      <c r="C1789" s="38"/>
      <c r="D1789" s="38"/>
    </row>
    <row r="1790" spans="3:4">
      <c r="C1790" s="38"/>
      <c r="D1790" s="38"/>
    </row>
    <row r="1791" spans="3:4">
      <c r="C1791" s="38"/>
      <c r="D1791" s="38"/>
    </row>
    <row r="1792" spans="3:4">
      <c r="C1792" s="38"/>
      <c r="D1792" s="38"/>
    </row>
    <row r="1793" spans="3:4">
      <c r="C1793" s="38"/>
      <c r="D1793" s="38"/>
    </row>
    <row r="1794" spans="3:4">
      <c r="C1794" s="38"/>
      <c r="D1794" s="38"/>
    </row>
    <row r="1795" spans="3:4">
      <c r="C1795" s="38"/>
      <c r="D1795" s="38"/>
    </row>
    <row r="1796" spans="3:4">
      <c r="C1796" s="38"/>
      <c r="D1796" s="38"/>
    </row>
    <row r="1797" spans="3:4">
      <c r="C1797" s="38"/>
      <c r="D1797" s="38"/>
    </row>
    <row r="1798" spans="3:4">
      <c r="C1798" s="38"/>
      <c r="D1798" s="38"/>
    </row>
    <row r="1799" spans="3:4">
      <c r="C1799" s="38"/>
      <c r="D1799" s="38"/>
    </row>
    <row r="1800" spans="3:4">
      <c r="C1800" s="38"/>
      <c r="D1800" s="38"/>
    </row>
    <row r="1801" spans="3:4">
      <c r="C1801" s="38"/>
      <c r="D1801" s="38"/>
    </row>
    <row r="1802" spans="3:4">
      <c r="C1802" s="38"/>
      <c r="D1802" s="38"/>
    </row>
    <row r="1803" spans="3:4">
      <c r="C1803" s="38"/>
      <c r="D1803" s="38"/>
    </row>
    <row r="1804" spans="3:4">
      <c r="C1804" s="38"/>
      <c r="D1804" s="38"/>
    </row>
    <row r="1805" spans="3:4">
      <c r="C1805" s="38"/>
      <c r="D1805" s="38"/>
    </row>
    <row r="1806" spans="3:4">
      <c r="C1806" s="38"/>
      <c r="D1806" s="38"/>
    </row>
    <row r="1807" spans="3:4">
      <c r="C1807" s="38"/>
      <c r="D1807" s="38"/>
    </row>
    <row r="1808" spans="3:4">
      <c r="C1808" s="38"/>
      <c r="D1808" s="38"/>
    </row>
    <row r="1809" spans="3:4">
      <c r="C1809" s="38"/>
      <c r="D1809" s="38"/>
    </row>
    <row r="1810" spans="3:4">
      <c r="C1810" s="38"/>
      <c r="D1810" s="38"/>
    </row>
    <row r="1811" spans="3:4">
      <c r="C1811" s="38"/>
      <c r="D1811" s="38"/>
    </row>
    <row r="1812" spans="3:4">
      <c r="C1812" s="38"/>
      <c r="D1812" s="38"/>
    </row>
    <row r="1813" spans="3:4">
      <c r="C1813" s="38"/>
      <c r="D1813" s="38"/>
    </row>
    <row r="1814" spans="3:4">
      <c r="C1814" s="38"/>
      <c r="D1814" s="38"/>
    </row>
    <row r="1815" spans="3:4">
      <c r="C1815" s="38"/>
      <c r="D1815" s="38"/>
    </row>
    <row r="1816" spans="3:4">
      <c r="C1816" s="38"/>
      <c r="D1816" s="38"/>
    </row>
    <row r="1817" spans="3:4">
      <c r="C1817" s="38"/>
      <c r="D1817" s="38"/>
    </row>
    <row r="1818" spans="3:4">
      <c r="C1818" s="38"/>
      <c r="D1818" s="38"/>
    </row>
    <row r="1819" spans="3:4">
      <c r="C1819" s="38"/>
      <c r="D1819" s="38"/>
    </row>
    <row r="1820" spans="3:4">
      <c r="C1820" s="38"/>
      <c r="D1820" s="38"/>
    </row>
    <row r="1821" spans="3:4">
      <c r="C1821" s="38"/>
      <c r="D1821" s="38"/>
    </row>
    <row r="1822" spans="3:4">
      <c r="C1822" s="38"/>
      <c r="D1822" s="38"/>
    </row>
    <row r="1823" spans="3:4">
      <c r="C1823" s="38"/>
      <c r="D1823" s="38"/>
    </row>
    <row r="1824" spans="3:4">
      <c r="C1824" s="38"/>
      <c r="D1824" s="38"/>
    </row>
    <row r="1825" spans="3:4">
      <c r="C1825" s="38"/>
      <c r="D1825" s="38"/>
    </row>
    <row r="1826" spans="3:4">
      <c r="C1826" s="38"/>
      <c r="D1826" s="38"/>
    </row>
    <row r="1827" spans="3:4">
      <c r="C1827" s="38"/>
      <c r="D1827" s="38"/>
    </row>
    <row r="1828" spans="3:4">
      <c r="C1828" s="38"/>
      <c r="D1828" s="38"/>
    </row>
    <row r="1829" spans="3:4">
      <c r="C1829" s="38"/>
      <c r="D1829" s="38"/>
    </row>
    <row r="1830" spans="3:4">
      <c r="C1830" s="38"/>
      <c r="D1830" s="38"/>
    </row>
    <row r="1831" spans="3:4">
      <c r="C1831" s="38"/>
      <c r="D1831" s="38"/>
    </row>
    <row r="1832" spans="3:4">
      <c r="C1832" s="38"/>
      <c r="D1832" s="38"/>
    </row>
    <row r="1833" spans="3:4">
      <c r="C1833" s="38"/>
      <c r="D1833" s="38"/>
    </row>
    <row r="1834" spans="3:4">
      <c r="C1834" s="38"/>
      <c r="D1834" s="38"/>
    </row>
    <row r="1835" spans="3:4">
      <c r="C1835" s="38"/>
      <c r="D1835" s="38"/>
    </row>
    <row r="1836" spans="3:4">
      <c r="C1836" s="38"/>
      <c r="D1836" s="38"/>
    </row>
    <row r="1837" spans="3:4">
      <c r="C1837" s="38"/>
      <c r="D1837" s="38"/>
    </row>
    <row r="1838" spans="3:4">
      <c r="C1838" s="38"/>
      <c r="D1838" s="38"/>
    </row>
    <row r="1839" spans="3:4">
      <c r="C1839" s="38"/>
      <c r="D1839" s="38"/>
    </row>
    <row r="1840" spans="3:4">
      <c r="C1840" s="38"/>
      <c r="D1840" s="38"/>
    </row>
    <row r="1841" spans="3:4">
      <c r="C1841" s="38"/>
      <c r="D1841" s="38"/>
    </row>
    <row r="1842" spans="3:4">
      <c r="C1842" s="38"/>
      <c r="D1842" s="38"/>
    </row>
    <row r="1843" spans="3:4">
      <c r="C1843" s="38"/>
      <c r="D1843" s="38"/>
    </row>
    <row r="1844" spans="3:4">
      <c r="C1844" s="38"/>
      <c r="D1844" s="38"/>
    </row>
    <row r="1845" spans="3:4">
      <c r="C1845" s="38"/>
      <c r="D1845" s="38"/>
    </row>
    <row r="1846" spans="3:4">
      <c r="C1846" s="38"/>
      <c r="D1846" s="38"/>
    </row>
    <row r="1847" spans="3:4">
      <c r="C1847" s="38"/>
      <c r="D1847" s="38"/>
    </row>
    <row r="1848" spans="3:4">
      <c r="C1848" s="38"/>
      <c r="D1848" s="38"/>
    </row>
    <row r="1849" spans="3:4">
      <c r="C1849" s="38"/>
      <c r="D1849" s="38"/>
    </row>
    <row r="1850" spans="3:4">
      <c r="C1850" s="38"/>
      <c r="D1850" s="38"/>
    </row>
    <row r="1851" spans="3:4">
      <c r="C1851" s="38"/>
      <c r="D1851" s="38"/>
    </row>
    <row r="1852" spans="3:4">
      <c r="C1852" s="38"/>
      <c r="D1852" s="38"/>
    </row>
    <row r="1853" spans="3:4">
      <c r="C1853" s="38"/>
      <c r="D1853" s="38"/>
    </row>
    <row r="1854" spans="3:4">
      <c r="C1854" s="38"/>
      <c r="D1854" s="38"/>
    </row>
    <row r="1855" spans="3:4">
      <c r="C1855" s="38"/>
      <c r="D1855" s="38"/>
    </row>
    <row r="1856" spans="3:4">
      <c r="C1856" s="38"/>
      <c r="D1856" s="38"/>
    </row>
    <row r="1857" spans="3:4">
      <c r="C1857" s="38"/>
      <c r="D1857" s="38"/>
    </row>
    <row r="1858" spans="3:4">
      <c r="C1858" s="38"/>
      <c r="D1858" s="38"/>
    </row>
    <row r="1859" spans="3:4">
      <c r="C1859" s="38"/>
      <c r="D1859" s="38"/>
    </row>
    <row r="1860" spans="3:4">
      <c r="C1860" s="38"/>
      <c r="D1860" s="38"/>
    </row>
    <row r="1861" spans="3:4">
      <c r="C1861" s="38"/>
      <c r="D1861" s="38"/>
    </row>
    <row r="1862" spans="3:4">
      <c r="C1862" s="38"/>
      <c r="D1862" s="38"/>
    </row>
    <row r="1863" spans="3:4">
      <c r="C1863" s="38"/>
      <c r="D1863" s="38"/>
    </row>
    <row r="1864" spans="3:4">
      <c r="C1864" s="38"/>
      <c r="D1864" s="38"/>
    </row>
    <row r="1865" spans="3:4">
      <c r="C1865" s="38"/>
      <c r="D1865" s="38"/>
    </row>
    <row r="1866" spans="3:4">
      <c r="C1866" s="38"/>
      <c r="D1866" s="38"/>
    </row>
    <row r="1867" spans="3:4">
      <c r="C1867" s="38"/>
      <c r="D1867" s="38"/>
    </row>
    <row r="1868" spans="3:4">
      <c r="C1868" s="38"/>
      <c r="D1868" s="38"/>
    </row>
    <row r="1869" spans="3:4">
      <c r="C1869" s="38"/>
      <c r="D1869" s="38"/>
    </row>
    <row r="1870" spans="3:4">
      <c r="C1870" s="38"/>
      <c r="D1870" s="38"/>
    </row>
    <row r="1871" spans="3:4">
      <c r="C1871" s="38"/>
      <c r="D1871" s="38"/>
    </row>
    <row r="1872" spans="3:4">
      <c r="C1872" s="38"/>
      <c r="D1872" s="38"/>
    </row>
    <row r="1873" spans="3:4">
      <c r="C1873" s="38"/>
      <c r="D1873" s="38"/>
    </row>
    <row r="1874" spans="3:4">
      <c r="C1874" s="38"/>
      <c r="D1874" s="38"/>
    </row>
    <row r="1875" spans="3:4">
      <c r="C1875" s="38"/>
      <c r="D1875" s="38"/>
    </row>
    <row r="1876" spans="3:4">
      <c r="C1876" s="38"/>
      <c r="D1876" s="38"/>
    </row>
    <row r="1877" spans="3:4">
      <c r="C1877" s="38"/>
      <c r="D1877" s="38"/>
    </row>
    <row r="1878" spans="3:4">
      <c r="C1878" s="38"/>
      <c r="D1878" s="38"/>
    </row>
    <row r="1879" spans="3:4">
      <c r="C1879" s="38"/>
      <c r="D1879" s="38"/>
    </row>
    <row r="1880" spans="3:4">
      <c r="C1880" s="38"/>
      <c r="D1880" s="38"/>
    </row>
    <row r="1881" spans="3:4">
      <c r="C1881" s="38"/>
      <c r="D1881" s="38"/>
    </row>
    <row r="1882" spans="3:4">
      <c r="C1882" s="38"/>
      <c r="D1882" s="38"/>
    </row>
    <row r="1883" spans="3:4">
      <c r="C1883" s="38"/>
      <c r="D1883" s="38"/>
    </row>
    <row r="1884" spans="3:4">
      <c r="C1884" s="38"/>
      <c r="D1884" s="38"/>
    </row>
    <row r="1885" spans="3:4">
      <c r="C1885" s="38"/>
      <c r="D1885" s="38"/>
    </row>
    <row r="1886" spans="3:4">
      <c r="C1886" s="38"/>
      <c r="D1886" s="38"/>
    </row>
    <row r="1887" spans="3:4">
      <c r="C1887" s="38"/>
      <c r="D1887" s="38"/>
    </row>
    <row r="1888" spans="3:4">
      <c r="C1888" s="38"/>
      <c r="D1888" s="38"/>
    </row>
    <row r="1889" spans="3:4">
      <c r="C1889" s="38"/>
      <c r="D1889" s="38"/>
    </row>
    <row r="1890" spans="3:4">
      <c r="C1890" s="38"/>
      <c r="D1890" s="38"/>
    </row>
    <row r="1891" spans="3:4">
      <c r="C1891" s="38"/>
      <c r="D1891" s="38"/>
    </row>
    <row r="1892" spans="3:4">
      <c r="C1892" s="38"/>
      <c r="D1892" s="38"/>
    </row>
    <row r="1893" spans="3:4">
      <c r="C1893" s="38"/>
      <c r="D1893" s="38"/>
    </row>
    <row r="1894" spans="3:4">
      <c r="C1894" s="38"/>
      <c r="D1894" s="38"/>
    </row>
    <row r="1895" spans="3:4">
      <c r="C1895" s="38"/>
      <c r="D1895" s="38"/>
    </row>
    <row r="1896" spans="3:4">
      <c r="C1896" s="38"/>
      <c r="D1896" s="38"/>
    </row>
    <row r="1897" spans="3:4">
      <c r="C1897" s="38"/>
      <c r="D1897" s="38"/>
    </row>
    <row r="1898" spans="3:4">
      <c r="C1898" s="38"/>
      <c r="D1898" s="38"/>
    </row>
    <row r="1899" spans="3:4">
      <c r="C1899" s="38"/>
      <c r="D1899" s="38"/>
    </row>
    <row r="1900" spans="3:4">
      <c r="C1900" s="38"/>
      <c r="D1900" s="38"/>
    </row>
    <row r="1901" spans="3:4">
      <c r="C1901" s="38"/>
      <c r="D1901" s="38"/>
    </row>
    <row r="1902" spans="3:4">
      <c r="C1902" s="38"/>
      <c r="D1902" s="38"/>
    </row>
    <row r="1903" spans="3:4">
      <c r="C1903" s="38"/>
      <c r="D1903" s="38"/>
    </row>
    <row r="1904" spans="3:4">
      <c r="C1904" s="38"/>
      <c r="D1904" s="38"/>
    </row>
    <row r="1905" spans="3:4">
      <c r="C1905" s="38"/>
      <c r="D1905" s="38"/>
    </row>
    <row r="1906" spans="3:4">
      <c r="C1906" s="38"/>
      <c r="D1906" s="38"/>
    </row>
    <row r="1907" spans="3:4">
      <c r="C1907" s="38"/>
      <c r="D1907" s="38"/>
    </row>
    <row r="1908" spans="3:4">
      <c r="C1908" s="38"/>
      <c r="D1908" s="38"/>
    </row>
    <row r="1909" spans="3:4">
      <c r="C1909" s="38"/>
      <c r="D1909" s="38"/>
    </row>
    <row r="1910" spans="3:4">
      <c r="C1910" s="38"/>
      <c r="D1910" s="38"/>
    </row>
    <row r="1911" spans="3:4">
      <c r="C1911" s="38"/>
      <c r="D1911" s="38"/>
    </row>
    <row r="1912" spans="3:4">
      <c r="C1912" s="38"/>
      <c r="D1912" s="38"/>
    </row>
    <row r="1913" spans="3:4">
      <c r="C1913" s="38"/>
      <c r="D1913" s="38"/>
    </row>
    <row r="1914" spans="3:4">
      <c r="C1914" s="38"/>
      <c r="D1914" s="38"/>
    </row>
    <row r="1915" spans="3:4">
      <c r="C1915" s="38"/>
      <c r="D1915" s="38"/>
    </row>
    <row r="1916" spans="3:4">
      <c r="C1916" s="38"/>
      <c r="D1916" s="38"/>
    </row>
    <row r="1917" spans="3:4">
      <c r="C1917" s="38"/>
      <c r="D1917" s="38"/>
    </row>
    <row r="1918" spans="3:4">
      <c r="C1918" s="38"/>
      <c r="D1918" s="38"/>
    </row>
    <row r="1919" spans="3:4">
      <c r="C1919" s="38"/>
      <c r="D1919" s="38"/>
    </row>
    <row r="1920" spans="3:4">
      <c r="C1920" s="38"/>
      <c r="D1920" s="38"/>
    </row>
    <row r="1921" spans="3:4">
      <c r="C1921" s="38"/>
      <c r="D1921" s="38"/>
    </row>
    <row r="1922" spans="3:4">
      <c r="C1922" s="38"/>
      <c r="D1922" s="38"/>
    </row>
    <row r="1923" spans="3:4">
      <c r="C1923" s="38"/>
      <c r="D1923" s="38"/>
    </row>
    <row r="1924" spans="3:4">
      <c r="C1924" s="38"/>
      <c r="D1924" s="38"/>
    </row>
    <row r="1925" spans="3:4">
      <c r="C1925" s="38"/>
      <c r="D1925" s="38"/>
    </row>
    <row r="1926" spans="3:4">
      <c r="C1926" s="38"/>
      <c r="D1926" s="38"/>
    </row>
    <row r="1927" spans="3:4">
      <c r="C1927" s="38"/>
      <c r="D1927" s="38"/>
    </row>
    <row r="1928" spans="3:4">
      <c r="C1928" s="38"/>
      <c r="D1928" s="38"/>
    </row>
    <row r="1929" spans="3:4">
      <c r="C1929" s="38"/>
      <c r="D1929" s="38"/>
    </row>
    <row r="1930" spans="3:4">
      <c r="C1930" s="38"/>
      <c r="D1930" s="38"/>
    </row>
    <row r="1931" spans="3:4">
      <c r="C1931" s="38"/>
      <c r="D1931" s="38"/>
    </row>
    <row r="1932" spans="3:4">
      <c r="C1932" s="38"/>
      <c r="D1932" s="38"/>
    </row>
    <row r="1933" spans="3:4">
      <c r="C1933" s="38"/>
      <c r="D1933" s="38"/>
    </row>
    <row r="1934" spans="3:4">
      <c r="C1934" s="38"/>
      <c r="D1934" s="38"/>
    </row>
    <row r="1935" spans="3:4">
      <c r="C1935" s="38"/>
      <c r="D1935" s="38"/>
    </row>
    <row r="1936" spans="3:4">
      <c r="C1936" s="38"/>
      <c r="D1936" s="38"/>
    </row>
    <row r="1937" spans="3:4">
      <c r="C1937" s="38"/>
      <c r="D1937" s="38"/>
    </row>
    <row r="1938" spans="3:4">
      <c r="C1938" s="38"/>
      <c r="D1938" s="38"/>
    </row>
    <row r="1939" spans="3:4">
      <c r="C1939" s="38"/>
      <c r="D1939" s="38"/>
    </row>
    <row r="1940" spans="3:4">
      <c r="C1940" s="38"/>
      <c r="D1940" s="38"/>
    </row>
    <row r="1941" spans="3:4">
      <c r="C1941" s="38"/>
      <c r="D1941" s="38"/>
    </row>
    <row r="1942" spans="3:4">
      <c r="C1942" s="38"/>
      <c r="D1942" s="38"/>
    </row>
    <row r="1943" spans="3:4">
      <c r="C1943" s="38"/>
      <c r="D1943" s="38"/>
    </row>
    <row r="1944" spans="3:4">
      <c r="C1944" s="38"/>
      <c r="D1944" s="38"/>
    </row>
    <row r="1945" spans="3:4">
      <c r="C1945" s="38"/>
      <c r="D1945" s="38"/>
    </row>
    <row r="1946" spans="3:4">
      <c r="C1946" s="38"/>
      <c r="D1946" s="38"/>
    </row>
    <row r="1947" spans="3:4">
      <c r="C1947" s="38"/>
      <c r="D1947" s="38"/>
    </row>
    <row r="1948" spans="3:4">
      <c r="C1948" s="38"/>
      <c r="D1948" s="38"/>
    </row>
    <row r="1949" spans="3:4">
      <c r="C1949" s="38"/>
      <c r="D1949" s="38"/>
    </row>
    <row r="1950" spans="3:4">
      <c r="C1950" s="38"/>
      <c r="D1950" s="38"/>
    </row>
    <row r="1951" spans="3:4">
      <c r="C1951" s="38"/>
      <c r="D1951" s="38"/>
    </row>
    <row r="1952" spans="3:4">
      <c r="C1952" s="38"/>
      <c r="D1952" s="38"/>
    </row>
    <row r="1953" spans="3:4">
      <c r="C1953" s="38"/>
      <c r="D1953" s="38"/>
    </row>
    <row r="1954" spans="3:4">
      <c r="C1954" s="38"/>
      <c r="D1954" s="38"/>
    </row>
    <row r="1955" spans="3:4">
      <c r="C1955" s="38"/>
      <c r="D1955" s="38"/>
    </row>
    <row r="1956" spans="3:4">
      <c r="C1956" s="38"/>
      <c r="D1956" s="38"/>
    </row>
    <row r="1957" spans="3:4">
      <c r="C1957" s="38"/>
      <c r="D1957" s="38"/>
    </row>
    <row r="1958" spans="3:4">
      <c r="C1958" s="38"/>
      <c r="D1958" s="38"/>
    </row>
    <row r="1959" spans="3:4">
      <c r="C1959" s="38"/>
      <c r="D1959" s="38"/>
    </row>
    <row r="1960" spans="3:4">
      <c r="C1960" s="38"/>
      <c r="D1960" s="38"/>
    </row>
    <row r="1961" spans="3:4">
      <c r="C1961" s="38"/>
      <c r="D1961" s="38"/>
    </row>
    <row r="1962" spans="3:4">
      <c r="C1962" s="38"/>
      <c r="D1962" s="38"/>
    </row>
    <row r="1963" spans="3:4">
      <c r="C1963" s="38"/>
      <c r="D1963" s="38"/>
    </row>
    <row r="1964" spans="3:4">
      <c r="C1964" s="38"/>
      <c r="D1964" s="38"/>
    </row>
    <row r="1965" spans="3:4">
      <c r="C1965" s="38"/>
      <c r="D1965" s="38"/>
    </row>
    <row r="1966" spans="3:4">
      <c r="C1966" s="38"/>
      <c r="D1966" s="38"/>
    </row>
    <row r="1967" spans="3:4">
      <c r="C1967" s="38"/>
      <c r="D1967" s="38"/>
    </row>
    <row r="1968" spans="3:4">
      <c r="C1968" s="38"/>
      <c r="D1968" s="38"/>
    </row>
    <row r="1969" spans="3:4">
      <c r="C1969" s="38"/>
      <c r="D1969" s="38"/>
    </row>
    <row r="1970" spans="3:4">
      <c r="C1970" s="38"/>
      <c r="D1970" s="38"/>
    </row>
    <row r="1971" spans="3:4">
      <c r="C1971" s="38"/>
      <c r="D1971" s="38"/>
    </row>
    <row r="1972" spans="3:4">
      <c r="C1972" s="38"/>
      <c r="D1972" s="38"/>
    </row>
    <row r="1973" spans="3:4">
      <c r="C1973" s="38"/>
      <c r="D1973" s="38"/>
    </row>
    <row r="1974" spans="3:4">
      <c r="C1974" s="38"/>
      <c r="D1974" s="38"/>
    </row>
    <row r="1975" spans="3:4">
      <c r="C1975" s="38"/>
      <c r="D1975" s="38"/>
    </row>
    <row r="1976" spans="3:4">
      <c r="C1976" s="38"/>
      <c r="D1976" s="38"/>
    </row>
    <row r="1977" spans="3:4">
      <c r="C1977" s="38"/>
      <c r="D1977" s="38"/>
    </row>
    <row r="1978" spans="3:4">
      <c r="C1978" s="38"/>
      <c r="D1978" s="38"/>
    </row>
    <row r="1979" spans="3:4">
      <c r="C1979" s="38"/>
      <c r="D1979" s="38"/>
    </row>
    <row r="1980" spans="3:4">
      <c r="C1980" s="38"/>
      <c r="D1980" s="38"/>
    </row>
    <row r="1981" spans="3:4">
      <c r="C1981" s="38"/>
      <c r="D1981" s="38"/>
    </row>
    <row r="1982" spans="3:4">
      <c r="C1982" s="38"/>
      <c r="D1982" s="38"/>
    </row>
    <row r="1983" spans="3:4">
      <c r="C1983" s="38"/>
      <c r="D1983" s="38"/>
    </row>
    <row r="1984" spans="3:4">
      <c r="C1984" s="38"/>
      <c r="D1984" s="38"/>
    </row>
    <row r="1985" spans="3:4">
      <c r="C1985" s="38"/>
      <c r="D1985" s="38"/>
    </row>
    <row r="1986" spans="3:4">
      <c r="C1986" s="38"/>
      <c r="D1986" s="38"/>
    </row>
    <row r="1987" spans="3:4">
      <c r="C1987" s="38"/>
      <c r="D1987" s="38"/>
    </row>
    <row r="1988" spans="3:4">
      <c r="C1988" s="38"/>
      <c r="D1988" s="38"/>
    </row>
    <row r="1989" spans="3:4">
      <c r="C1989" s="38"/>
      <c r="D1989" s="38"/>
    </row>
    <row r="1990" spans="3:4">
      <c r="C1990" s="38"/>
      <c r="D1990" s="38"/>
    </row>
    <row r="1991" spans="3:4">
      <c r="C1991" s="38"/>
      <c r="D1991" s="38"/>
    </row>
    <row r="1992" spans="3:4">
      <c r="C1992" s="38"/>
      <c r="D1992" s="38"/>
    </row>
    <row r="1993" spans="3:4">
      <c r="C1993" s="38"/>
      <c r="D1993" s="38"/>
    </row>
    <row r="1994" spans="3:4">
      <c r="C1994" s="38"/>
      <c r="D1994" s="38"/>
    </row>
    <row r="1995" spans="3:4">
      <c r="C1995" s="38"/>
      <c r="D1995" s="38"/>
    </row>
    <row r="1996" spans="3:4">
      <c r="C1996" s="38"/>
      <c r="D1996" s="38"/>
    </row>
    <row r="1997" spans="3:4">
      <c r="C1997" s="38"/>
      <c r="D1997" s="38"/>
    </row>
    <row r="1998" spans="3:4">
      <c r="C1998" s="38"/>
      <c r="D1998" s="38"/>
    </row>
    <row r="1999" spans="3:4">
      <c r="C1999" s="38"/>
      <c r="D1999" s="38"/>
    </row>
    <row r="2000" spans="3:4">
      <c r="C2000" s="38"/>
      <c r="D2000" s="38"/>
    </row>
    <row r="2001" spans="3:4">
      <c r="C2001" s="38"/>
      <c r="D2001" s="38"/>
    </row>
    <row r="2002" spans="3:4">
      <c r="C2002" s="38"/>
      <c r="D2002" s="38"/>
    </row>
    <row r="2003" spans="3:4">
      <c r="C2003" s="38"/>
      <c r="D2003" s="38"/>
    </row>
    <row r="2004" spans="3:4">
      <c r="C2004" s="38"/>
      <c r="D2004" s="38"/>
    </row>
    <row r="2005" spans="3:4">
      <c r="C2005" s="38"/>
      <c r="D2005" s="38"/>
    </row>
    <row r="2006" spans="3:4">
      <c r="C2006" s="38"/>
      <c r="D2006" s="38"/>
    </row>
    <row r="2007" spans="3:4">
      <c r="C2007" s="38"/>
      <c r="D2007" s="38"/>
    </row>
    <row r="2008" spans="3:4">
      <c r="C2008" s="38"/>
      <c r="D2008" s="38"/>
    </row>
    <row r="2009" spans="3:4">
      <c r="C2009" s="38"/>
      <c r="D2009" s="38"/>
    </row>
    <row r="2010" spans="3:4">
      <c r="C2010" s="38"/>
      <c r="D2010" s="38"/>
    </row>
    <row r="2011" spans="3:4">
      <c r="C2011" s="38"/>
      <c r="D2011" s="38"/>
    </row>
    <row r="2012" spans="3:4">
      <c r="C2012" s="38"/>
      <c r="D2012" s="38"/>
    </row>
    <row r="2013" spans="3:4">
      <c r="C2013" s="38"/>
      <c r="D2013" s="38"/>
    </row>
    <row r="2014" spans="3:4">
      <c r="C2014" s="38"/>
      <c r="D2014" s="38"/>
    </row>
    <row r="2015" spans="3:4">
      <c r="C2015" s="38"/>
      <c r="D2015" s="38"/>
    </row>
    <row r="2016" spans="3:4">
      <c r="C2016" s="38"/>
      <c r="D2016" s="38"/>
    </row>
    <row r="2017" spans="3:4">
      <c r="C2017" s="38"/>
      <c r="D2017" s="38"/>
    </row>
    <row r="2018" spans="3:4">
      <c r="C2018" s="38"/>
      <c r="D2018" s="38"/>
    </row>
    <row r="2019" spans="3:4">
      <c r="C2019" s="38"/>
      <c r="D2019" s="38"/>
    </row>
    <row r="2020" spans="3:4">
      <c r="C2020" s="38"/>
      <c r="D2020" s="38"/>
    </row>
    <row r="2021" spans="3:4">
      <c r="C2021" s="38"/>
      <c r="D2021" s="38"/>
    </row>
    <row r="2022" spans="3:4">
      <c r="C2022" s="38"/>
      <c r="D2022" s="38"/>
    </row>
    <row r="2023" spans="3:4">
      <c r="C2023" s="38"/>
      <c r="D2023" s="38"/>
    </row>
    <row r="2024" spans="3:4">
      <c r="C2024" s="38"/>
      <c r="D2024" s="38"/>
    </row>
    <row r="2025" spans="3:4">
      <c r="C2025" s="38"/>
      <c r="D2025" s="38"/>
    </row>
    <row r="2026" spans="3:4">
      <c r="C2026" s="38"/>
      <c r="D2026" s="38"/>
    </row>
    <row r="2027" spans="3:4">
      <c r="C2027" s="38"/>
      <c r="D2027" s="38"/>
    </row>
    <row r="2028" spans="3:4">
      <c r="C2028" s="38"/>
      <c r="D2028" s="38"/>
    </row>
    <row r="2029" spans="3:4">
      <c r="C2029" s="38"/>
      <c r="D2029" s="38"/>
    </row>
    <row r="2030" spans="3:4">
      <c r="C2030" s="38"/>
      <c r="D2030" s="38"/>
    </row>
    <row r="2031" spans="3:4">
      <c r="C2031" s="38"/>
      <c r="D2031" s="38"/>
    </row>
    <row r="2032" spans="3:4">
      <c r="C2032" s="38"/>
      <c r="D2032" s="38"/>
    </row>
    <row r="2033" spans="3:4">
      <c r="C2033" s="38"/>
      <c r="D2033" s="38"/>
    </row>
    <row r="2034" spans="3:4">
      <c r="C2034" s="38"/>
      <c r="D2034" s="38"/>
    </row>
    <row r="2035" spans="3:4">
      <c r="C2035" s="38"/>
      <c r="D2035" s="38"/>
    </row>
    <row r="2036" spans="3:4">
      <c r="C2036" s="38"/>
      <c r="D2036" s="38"/>
    </row>
    <row r="2037" spans="3:4">
      <c r="C2037" s="38"/>
      <c r="D2037" s="38"/>
    </row>
    <row r="2038" spans="3:4">
      <c r="C2038" s="38"/>
      <c r="D2038" s="38"/>
    </row>
    <row r="2039" spans="3:4">
      <c r="C2039" s="38"/>
      <c r="D2039" s="38"/>
    </row>
    <row r="2040" spans="3:4">
      <c r="C2040" s="38"/>
      <c r="D2040" s="38"/>
    </row>
    <row r="2041" spans="3:4">
      <c r="C2041" s="38"/>
      <c r="D2041" s="38"/>
    </row>
    <row r="2042" spans="3:4">
      <c r="C2042" s="38"/>
      <c r="D2042" s="38"/>
    </row>
    <row r="2043" spans="3:4">
      <c r="C2043" s="38"/>
      <c r="D2043" s="38"/>
    </row>
    <row r="2044" spans="3:4">
      <c r="C2044" s="38"/>
      <c r="D2044" s="38"/>
    </row>
    <row r="2045" spans="3:4">
      <c r="C2045" s="38"/>
      <c r="D2045" s="38"/>
    </row>
    <row r="2046" spans="3:4">
      <c r="C2046" s="38"/>
      <c r="D2046" s="38"/>
    </row>
    <row r="2047" spans="3:4">
      <c r="C2047" s="38"/>
      <c r="D2047" s="38"/>
    </row>
    <row r="2048" spans="3:4">
      <c r="C2048" s="38"/>
      <c r="D2048" s="38"/>
    </row>
    <row r="2049" spans="3:4">
      <c r="C2049" s="38"/>
      <c r="D2049" s="38"/>
    </row>
    <row r="2050" spans="3:4">
      <c r="C2050" s="38"/>
      <c r="D2050" s="38"/>
    </row>
    <row r="2051" spans="3:4">
      <c r="C2051" s="38"/>
      <c r="D2051" s="38"/>
    </row>
    <row r="2052" spans="3:4">
      <c r="C2052" s="38"/>
      <c r="D2052" s="38"/>
    </row>
    <row r="2053" spans="3:4">
      <c r="C2053" s="38"/>
      <c r="D2053" s="38"/>
    </row>
    <row r="2054" spans="3:4">
      <c r="C2054" s="38"/>
      <c r="D2054" s="38"/>
    </row>
    <row r="2055" spans="3:4">
      <c r="C2055" s="38"/>
      <c r="D2055" s="38"/>
    </row>
    <row r="2056" spans="3:4">
      <c r="C2056" s="38"/>
      <c r="D2056" s="38"/>
    </row>
    <row r="2057" spans="3:4">
      <c r="C2057" s="38"/>
      <c r="D2057" s="38"/>
    </row>
    <row r="2058" spans="3:4">
      <c r="C2058" s="38"/>
      <c r="D2058" s="38"/>
    </row>
    <row r="2059" spans="3:4">
      <c r="C2059" s="38"/>
      <c r="D2059" s="38"/>
    </row>
    <row r="2060" spans="3:4">
      <c r="C2060" s="38"/>
      <c r="D2060" s="38"/>
    </row>
    <row r="2061" spans="3:4">
      <c r="C2061" s="38"/>
      <c r="D2061" s="38"/>
    </row>
    <row r="2062" spans="3:4">
      <c r="C2062" s="38"/>
      <c r="D2062" s="38"/>
    </row>
    <row r="2063" spans="3:4">
      <c r="C2063" s="38"/>
      <c r="D2063" s="38"/>
    </row>
    <row r="2064" spans="3:4">
      <c r="C2064" s="38"/>
      <c r="D2064" s="38"/>
    </row>
    <row r="2065" spans="3:4">
      <c r="C2065" s="38"/>
      <c r="D2065" s="38"/>
    </row>
    <row r="2066" spans="3:4">
      <c r="C2066" s="38"/>
      <c r="D2066" s="38"/>
    </row>
    <row r="2067" spans="3:4">
      <c r="C2067" s="38"/>
      <c r="D2067" s="38"/>
    </row>
    <row r="2068" spans="3:4">
      <c r="C2068" s="38"/>
      <c r="D2068" s="38"/>
    </row>
    <row r="2069" spans="3:4">
      <c r="C2069" s="38"/>
      <c r="D2069" s="38"/>
    </row>
    <row r="2070" spans="3:4">
      <c r="C2070" s="38"/>
      <c r="D2070" s="38"/>
    </row>
    <row r="2071" spans="3:4">
      <c r="C2071" s="38"/>
      <c r="D2071" s="38"/>
    </row>
    <row r="2072" spans="3:4">
      <c r="C2072" s="38"/>
      <c r="D2072" s="38"/>
    </row>
    <row r="2073" spans="3:4">
      <c r="C2073" s="38"/>
      <c r="D2073" s="38"/>
    </row>
    <row r="2074" spans="3:4">
      <c r="C2074" s="38"/>
      <c r="D2074" s="38"/>
    </row>
    <row r="2075" spans="3:4">
      <c r="C2075" s="38"/>
      <c r="D2075" s="38"/>
    </row>
    <row r="2076" spans="3:4">
      <c r="C2076" s="38"/>
      <c r="D2076" s="38"/>
    </row>
    <row r="2077" spans="3:4">
      <c r="C2077" s="38"/>
      <c r="D2077" s="38"/>
    </row>
    <row r="2078" spans="3:4">
      <c r="C2078" s="38"/>
      <c r="D2078" s="38"/>
    </row>
    <row r="2079" spans="3:4">
      <c r="C2079" s="38"/>
      <c r="D2079" s="38"/>
    </row>
    <row r="2080" spans="3:4">
      <c r="C2080" s="38"/>
      <c r="D2080" s="38"/>
    </row>
    <row r="2081" spans="3:4">
      <c r="C2081" s="38"/>
      <c r="D2081" s="38"/>
    </row>
    <row r="2082" spans="3:4">
      <c r="C2082" s="38"/>
      <c r="D2082" s="38"/>
    </row>
    <row r="2083" spans="3:4">
      <c r="C2083" s="38"/>
      <c r="D2083" s="38"/>
    </row>
    <row r="2084" spans="3:4">
      <c r="C2084" s="38"/>
      <c r="D2084" s="38"/>
    </row>
    <row r="2085" spans="3:4">
      <c r="C2085" s="38"/>
      <c r="D2085" s="38"/>
    </row>
    <row r="2086" spans="3:4">
      <c r="C2086" s="38"/>
      <c r="D2086" s="38"/>
    </row>
    <row r="2087" spans="3:4">
      <c r="C2087" s="38"/>
      <c r="D2087" s="38"/>
    </row>
    <row r="2088" spans="3:4">
      <c r="C2088" s="38"/>
      <c r="D2088" s="38"/>
    </row>
    <row r="2089" spans="3:4">
      <c r="C2089" s="38"/>
      <c r="D2089" s="38"/>
    </row>
    <row r="2090" spans="3:4">
      <c r="C2090" s="38"/>
      <c r="D2090" s="38"/>
    </row>
    <row r="2091" spans="3:4">
      <c r="C2091" s="38"/>
      <c r="D2091" s="38"/>
    </row>
    <row r="2092" spans="3:4">
      <c r="C2092" s="38"/>
      <c r="D2092" s="38"/>
    </row>
    <row r="2093" spans="3:4">
      <c r="C2093" s="38"/>
      <c r="D2093" s="38"/>
    </row>
    <row r="2094" spans="3:4">
      <c r="C2094" s="38"/>
      <c r="D2094" s="38"/>
    </row>
    <row r="2095" spans="3:4">
      <c r="C2095" s="38"/>
      <c r="D2095" s="38"/>
    </row>
    <row r="2096" spans="3:4">
      <c r="C2096" s="38"/>
      <c r="D2096" s="38"/>
    </row>
    <row r="2097" spans="3:4">
      <c r="C2097" s="38"/>
      <c r="D2097" s="38"/>
    </row>
    <row r="2098" spans="3:4">
      <c r="C2098" s="38"/>
      <c r="D2098" s="38"/>
    </row>
    <row r="2099" spans="3:4">
      <c r="C2099" s="38"/>
      <c r="D2099" s="38"/>
    </row>
    <row r="2100" spans="3:4">
      <c r="C2100" s="38"/>
      <c r="D2100" s="38"/>
    </row>
    <row r="2101" spans="3:4">
      <c r="C2101" s="38"/>
      <c r="D2101" s="38"/>
    </row>
    <row r="2102" spans="3:4">
      <c r="C2102" s="38"/>
      <c r="D2102" s="38"/>
    </row>
    <row r="2103" spans="3:4">
      <c r="C2103" s="38"/>
      <c r="D2103" s="38"/>
    </row>
    <row r="2104" spans="3:4">
      <c r="C2104" s="38"/>
      <c r="D2104" s="38"/>
    </row>
    <row r="2105" spans="3:4">
      <c r="C2105" s="38"/>
      <c r="D2105" s="38"/>
    </row>
    <row r="2106" spans="3:4">
      <c r="C2106" s="38"/>
      <c r="D2106" s="38"/>
    </row>
    <row r="2107" spans="3:4">
      <c r="C2107" s="38"/>
      <c r="D2107" s="38"/>
    </row>
    <row r="2108" spans="3:4">
      <c r="C2108" s="38"/>
      <c r="D2108" s="38"/>
    </row>
    <row r="2109" spans="3:4">
      <c r="C2109" s="38"/>
      <c r="D2109" s="38"/>
    </row>
    <row r="2110" spans="3:4">
      <c r="C2110" s="38"/>
      <c r="D2110" s="38"/>
    </row>
    <row r="2111" spans="3:4">
      <c r="C2111" s="38"/>
      <c r="D2111" s="38"/>
    </row>
    <row r="2112" spans="3:4">
      <c r="C2112" s="38"/>
      <c r="D2112" s="38"/>
    </row>
    <row r="2113" spans="3:4">
      <c r="C2113" s="38"/>
      <c r="D2113" s="38"/>
    </row>
    <row r="2114" spans="3:4">
      <c r="C2114" s="38"/>
      <c r="D2114" s="38"/>
    </row>
    <row r="2115" spans="3:4">
      <c r="C2115" s="38"/>
      <c r="D2115" s="38"/>
    </row>
    <row r="2116" spans="3:4">
      <c r="C2116" s="38"/>
      <c r="D2116" s="38"/>
    </row>
    <row r="2117" spans="3:4">
      <c r="C2117" s="38"/>
      <c r="D2117" s="38"/>
    </row>
    <row r="2118" spans="3:4">
      <c r="C2118" s="38"/>
      <c r="D2118" s="38"/>
    </row>
    <row r="2119" spans="3:4">
      <c r="C2119" s="38"/>
      <c r="D2119" s="38"/>
    </row>
    <row r="2120" spans="3:4">
      <c r="C2120" s="38"/>
      <c r="D2120" s="38"/>
    </row>
    <row r="2121" spans="3:4">
      <c r="C2121" s="38"/>
      <c r="D2121" s="38"/>
    </row>
    <row r="2122" spans="3:4">
      <c r="C2122" s="38"/>
      <c r="D2122" s="38"/>
    </row>
    <row r="2123" spans="3:4">
      <c r="C2123" s="38"/>
      <c r="D2123" s="38"/>
    </row>
    <row r="2124" spans="3:4">
      <c r="C2124" s="38"/>
      <c r="D2124" s="38"/>
    </row>
    <row r="2125" spans="3:4">
      <c r="C2125" s="38"/>
      <c r="D2125" s="38"/>
    </row>
    <row r="2126" spans="3:4">
      <c r="C2126" s="38"/>
      <c r="D2126" s="38"/>
    </row>
    <row r="2127" spans="3:4">
      <c r="C2127" s="38"/>
      <c r="D2127" s="38"/>
    </row>
    <row r="2128" spans="3:4">
      <c r="C2128" s="38"/>
      <c r="D2128" s="38"/>
    </row>
    <row r="2129" spans="3:4">
      <c r="C2129" s="38"/>
      <c r="D2129" s="38"/>
    </row>
    <row r="2130" spans="3:4">
      <c r="C2130" s="38"/>
      <c r="D2130" s="38"/>
    </row>
    <row r="2131" spans="3:4">
      <c r="C2131" s="38"/>
      <c r="D2131" s="38"/>
    </row>
    <row r="2132" spans="3:4">
      <c r="C2132" s="38"/>
      <c r="D2132" s="38"/>
    </row>
    <row r="2133" spans="3:4">
      <c r="C2133" s="38"/>
      <c r="D2133" s="38"/>
    </row>
    <row r="2134" spans="3:4">
      <c r="C2134" s="38"/>
      <c r="D2134" s="38"/>
    </row>
    <row r="2135" spans="3:4">
      <c r="C2135" s="38"/>
      <c r="D2135" s="38"/>
    </row>
    <row r="2136" spans="3:4">
      <c r="C2136" s="38"/>
      <c r="D2136" s="38"/>
    </row>
    <row r="2137" spans="3:4">
      <c r="C2137" s="38"/>
      <c r="D2137" s="38"/>
    </row>
    <row r="2138" spans="3:4">
      <c r="C2138" s="38"/>
      <c r="D2138" s="38"/>
    </row>
    <row r="2139" spans="3:4">
      <c r="C2139" s="38"/>
      <c r="D2139" s="38"/>
    </row>
    <row r="2140" spans="3:4">
      <c r="C2140" s="38"/>
      <c r="D2140" s="38"/>
    </row>
    <row r="2141" spans="3:4">
      <c r="C2141" s="38"/>
      <c r="D2141" s="38"/>
    </row>
    <row r="2142" spans="3:4">
      <c r="C2142" s="38"/>
      <c r="D2142" s="38"/>
    </row>
    <row r="2143" spans="3:4">
      <c r="C2143" s="38"/>
      <c r="D2143" s="38"/>
    </row>
    <row r="2144" spans="3:4">
      <c r="C2144" s="38"/>
      <c r="D2144" s="38"/>
    </row>
    <row r="2145" spans="3:4">
      <c r="C2145" s="38"/>
      <c r="D2145" s="38"/>
    </row>
    <row r="2146" spans="3:4">
      <c r="C2146" s="38"/>
      <c r="D2146" s="38"/>
    </row>
    <row r="2147" spans="3:4">
      <c r="C2147" s="38"/>
      <c r="D2147" s="38"/>
    </row>
    <row r="2148" spans="3:4">
      <c r="C2148" s="38"/>
      <c r="D2148" s="38"/>
    </row>
    <row r="2149" spans="3:4">
      <c r="C2149" s="38"/>
      <c r="D2149" s="38"/>
    </row>
    <row r="2150" spans="3:4">
      <c r="C2150" s="38"/>
      <c r="D2150" s="38"/>
    </row>
    <row r="2151" spans="3:4">
      <c r="C2151" s="38"/>
      <c r="D2151" s="38"/>
    </row>
    <row r="2152" spans="3:4">
      <c r="C2152" s="38"/>
      <c r="D2152" s="38"/>
    </row>
    <row r="2153" spans="3:4">
      <c r="C2153" s="38"/>
      <c r="D2153" s="38"/>
    </row>
    <row r="2154" spans="3:4">
      <c r="C2154" s="38"/>
      <c r="D2154" s="38"/>
    </row>
    <row r="2155" spans="3:4">
      <c r="C2155" s="38"/>
      <c r="D2155" s="38"/>
    </row>
    <row r="2156" spans="3:4">
      <c r="C2156" s="38"/>
      <c r="D2156" s="38"/>
    </row>
    <row r="2157" spans="3:4">
      <c r="C2157" s="38"/>
      <c r="D2157" s="38"/>
    </row>
    <row r="2158" spans="3:4">
      <c r="C2158" s="38"/>
      <c r="D2158" s="38"/>
    </row>
    <row r="2159" spans="3:4">
      <c r="C2159" s="38"/>
      <c r="D2159" s="38"/>
    </row>
    <row r="2160" spans="3:4">
      <c r="C2160" s="38"/>
      <c r="D2160" s="38"/>
    </row>
    <row r="2161" spans="3:4">
      <c r="C2161" s="38"/>
      <c r="D2161" s="38"/>
    </row>
    <row r="2162" spans="3:4">
      <c r="C2162" s="38"/>
      <c r="D2162" s="38"/>
    </row>
    <row r="2163" spans="3:4">
      <c r="C2163" s="38"/>
      <c r="D2163" s="38"/>
    </row>
    <row r="2164" spans="3:4">
      <c r="C2164" s="38"/>
      <c r="D2164" s="38"/>
    </row>
    <row r="2165" spans="3:4">
      <c r="C2165" s="38"/>
      <c r="D2165" s="38"/>
    </row>
    <row r="2166" spans="3:4">
      <c r="C2166" s="38"/>
      <c r="D2166" s="38"/>
    </row>
    <row r="2167" spans="3:4">
      <c r="C2167" s="38"/>
      <c r="D2167" s="38"/>
    </row>
    <row r="2168" spans="3:4">
      <c r="C2168" s="38"/>
      <c r="D2168" s="38"/>
    </row>
    <row r="2169" spans="3:4">
      <c r="C2169" s="38"/>
      <c r="D2169" s="38"/>
    </row>
    <row r="2170" spans="3:4">
      <c r="C2170" s="38"/>
      <c r="D2170" s="38"/>
    </row>
    <row r="2171" spans="3:4">
      <c r="C2171" s="38"/>
      <c r="D2171" s="38"/>
    </row>
    <row r="2172" spans="3:4">
      <c r="C2172" s="38"/>
      <c r="D2172" s="38"/>
    </row>
    <row r="2173" spans="3:4">
      <c r="C2173" s="38"/>
      <c r="D2173" s="38"/>
    </row>
    <row r="2174" spans="3:4">
      <c r="C2174" s="38"/>
      <c r="D2174" s="38"/>
    </row>
    <row r="2175" spans="3:4">
      <c r="C2175" s="38"/>
      <c r="D2175" s="38"/>
    </row>
    <row r="2176" spans="3:4">
      <c r="C2176" s="38"/>
      <c r="D2176" s="38"/>
    </row>
    <row r="2177" spans="3:4">
      <c r="C2177" s="38"/>
      <c r="D2177" s="38"/>
    </row>
    <row r="2178" spans="3:4">
      <c r="C2178" s="38"/>
      <c r="D2178" s="38"/>
    </row>
    <row r="2179" spans="3:4">
      <c r="C2179" s="38"/>
      <c r="D2179" s="38"/>
    </row>
    <row r="2180" spans="3:4">
      <c r="C2180" s="38"/>
      <c r="D2180" s="38"/>
    </row>
    <row r="2181" spans="3:4">
      <c r="C2181" s="38"/>
      <c r="D2181" s="38"/>
    </row>
    <row r="2182" spans="3:4">
      <c r="C2182" s="38"/>
      <c r="D2182" s="38"/>
    </row>
    <row r="2183" spans="3:4">
      <c r="C2183" s="38"/>
      <c r="D2183" s="38"/>
    </row>
    <row r="2184" spans="3:4">
      <c r="C2184" s="38"/>
      <c r="D2184" s="38"/>
    </row>
    <row r="2185" spans="3:4">
      <c r="C2185" s="38"/>
      <c r="D2185" s="38"/>
    </row>
    <row r="2186" spans="3:4">
      <c r="C2186" s="38"/>
      <c r="D2186" s="38"/>
    </row>
    <row r="2187" spans="3:4">
      <c r="C2187" s="38"/>
      <c r="D2187" s="38"/>
    </row>
    <row r="2188" spans="3:4">
      <c r="C2188" s="38"/>
      <c r="D2188" s="38"/>
    </row>
    <row r="2189" spans="3:4">
      <c r="C2189" s="38"/>
      <c r="D2189" s="38"/>
    </row>
    <row r="2190" spans="3:4">
      <c r="C2190" s="38"/>
      <c r="D2190" s="38"/>
    </row>
    <row r="2191" spans="3:4">
      <c r="C2191" s="38"/>
      <c r="D2191" s="38"/>
    </row>
    <row r="2192" spans="3:4">
      <c r="C2192" s="38"/>
      <c r="D2192" s="38"/>
    </row>
    <row r="2193" spans="3:4">
      <c r="C2193" s="38"/>
      <c r="D2193" s="38"/>
    </row>
    <row r="2194" spans="3:4">
      <c r="C2194" s="38"/>
      <c r="D2194" s="38"/>
    </row>
    <row r="2195" spans="3:4">
      <c r="C2195" s="38"/>
      <c r="D2195" s="38"/>
    </row>
    <row r="2196" spans="3:4">
      <c r="C2196" s="38"/>
      <c r="D2196" s="38"/>
    </row>
    <row r="2197" spans="3:4">
      <c r="C2197" s="38"/>
      <c r="D2197" s="38"/>
    </row>
    <row r="2198" spans="3:4">
      <c r="C2198" s="38"/>
      <c r="D2198" s="38"/>
    </row>
    <row r="2199" spans="3:4">
      <c r="C2199" s="38"/>
      <c r="D2199" s="38"/>
    </row>
    <row r="2200" spans="3:4">
      <c r="C2200" s="38"/>
      <c r="D2200" s="38"/>
    </row>
    <row r="2201" spans="3:4">
      <c r="C2201" s="38"/>
      <c r="D2201" s="38"/>
    </row>
    <row r="2202" spans="3:4">
      <c r="C2202" s="38"/>
      <c r="D2202" s="38"/>
    </row>
    <row r="2203" spans="3:4">
      <c r="C2203" s="38"/>
      <c r="D2203" s="38"/>
    </row>
    <row r="2204" spans="3:4">
      <c r="C2204" s="38"/>
      <c r="D2204" s="38"/>
    </row>
    <row r="2205" spans="3:4">
      <c r="C2205" s="38"/>
      <c r="D2205" s="38"/>
    </row>
    <row r="2206" spans="3:4">
      <c r="C2206" s="38"/>
      <c r="D2206" s="38"/>
    </row>
    <row r="2207" spans="3:4">
      <c r="C2207" s="38"/>
      <c r="D2207" s="38"/>
    </row>
    <row r="2208" spans="3:4">
      <c r="C2208" s="38"/>
      <c r="D2208" s="38"/>
    </row>
    <row r="2209" spans="3:4">
      <c r="C2209" s="38"/>
      <c r="D2209" s="38"/>
    </row>
    <row r="2210" spans="3:4">
      <c r="C2210" s="38"/>
      <c r="D2210" s="38"/>
    </row>
    <row r="2211" spans="3:4">
      <c r="C2211" s="38"/>
      <c r="D2211" s="38"/>
    </row>
    <row r="2212" spans="3:4">
      <c r="C2212" s="38"/>
      <c r="D2212" s="38"/>
    </row>
    <row r="2213" spans="3:4">
      <c r="C2213" s="38"/>
      <c r="D2213" s="38"/>
    </row>
    <row r="2214" spans="3:4">
      <c r="C2214" s="38"/>
      <c r="D2214" s="38"/>
    </row>
    <row r="2215" spans="3:4">
      <c r="C2215" s="38"/>
      <c r="D2215" s="38"/>
    </row>
    <row r="2216" spans="3:4">
      <c r="C2216" s="38"/>
      <c r="D2216" s="38"/>
    </row>
    <row r="2217" spans="3:4">
      <c r="C2217" s="38"/>
      <c r="D2217" s="38"/>
    </row>
    <row r="2218" spans="3:4">
      <c r="C2218" s="38"/>
      <c r="D2218" s="38"/>
    </row>
    <row r="2219" spans="3:4">
      <c r="C2219" s="38"/>
      <c r="D2219" s="38"/>
    </row>
    <row r="2220" spans="3:4">
      <c r="C2220" s="38"/>
      <c r="D2220" s="38"/>
    </row>
    <row r="2221" spans="3:4">
      <c r="C2221" s="38"/>
      <c r="D2221" s="38"/>
    </row>
    <row r="2222" spans="3:4">
      <c r="C2222" s="38"/>
      <c r="D2222" s="38"/>
    </row>
    <row r="2223" spans="3:4">
      <c r="C2223" s="38"/>
      <c r="D2223" s="38"/>
    </row>
    <row r="2224" spans="3:4">
      <c r="C2224" s="38"/>
      <c r="D2224" s="38"/>
    </row>
    <row r="2225" spans="3:4">
      <c r="C2225" s="38"/>
      <c r="D2225" s="38"/>
    </row>
    <row r="2226" spans="3:4">
      <c r="C2226" s="38"/>
      <c r="D2226" s="38"/>
    </row>
    <row r="2227" spans="3:4">
      <c r="C2227" s="38"/>
      <c r="D2227" s="38"/>
    </row>
    <row r="2228" spans="3:4">
      <c r="C2228" s="38"/>
      <c r="D2228" s="38"/>
    </row>
    <row r="2229" spans="3:4">
      <c r="C2229" s="38"/>
      <c r="D2229" s="38"/>
    </row>
    <row r="2230" spans="3:4">
      <c r="C2230" s="38"/>
      <c r="D2230" s="38"/>
    </row>
    <row r="2231" spans="3:4">
      <c r="C2231" s="38"/>
      <c r="D2231" s="38"/>
    </row>
    <row r="2232" spans="3:4">
      <c r="C2232" s="38"/>
      <c r="D2232" s="38"/>
    </row>
    <row r="2233" spans="3:4">
      <c r="C2233" s="38"/>
      <c r="D2233" s="38"/>
    </row>
    <row r="2234" spans="3:4">
      <c r="C2234" s="38"/>
      <c r="D2234" s="38"/>
    </row>
    <row r="2235" spans="3:4">
      <c r="C2235" s="38"/>
      <c r="D2235" s="38"/>
    </row>
    <row r="2236" spans="3:4">
      <c r="C2236" s="38"/>
      <c r="D2236" s="38"/>
    </row>
    <row r="2237" spans="3:4">
      <c r="C2237" s="38"/>
      <c r="D2237" s="38"/>
    </row>
    <row r="2238" spans="3:4">
      <c r="C2238" s="38"/>
      <c r="D2238" s="38"/>
    </row>
    <row r="2239" spans="3:4">
      <c r="C2239" s="38"/>
      <c r="D2239" s="38"/>
    </row>
    <row r="2240" spans="3:4">
      <c r="C2240" s="38"/>
      <c r="D2240" s="38"/>
    </row>
    <row r="2241" spans="3:4">
      <c r="C2241" s="38"/>
      <c r="D2241" s="38"/>
    </row>
    <row r="2242" spans="3:4">
      <c r="C2242" s="38"/>
      <c r="D2242" s="38"/>
    </row>
    <row r="2243" spans="3:4">
      <c r="C2243" s="38"/>
      <c r="D2243" s="38"/>
    </row>
    <row r="2244" spans="3:4">
      <c r="C2244" s="38"/>
      <c r="D2244" s="38"/>
    </row>
    <row r="2245" spans="3:4">
      <c r="C2245" s="38"/>
      <c r="D2245" s="38"/>
    </row>
    <row r="2246" spans="3:4">
      <c r="C2246" s="38"/>
      <c r="D2246" s="38"/>
    </row>
    <row r="2247" spans="3:4">
      <c r="C2247" s="38"/>
      <c r="D2247" s="38"/>
    </row>
    <row r="2248" spans="3:4">
      <c r="C2248" s="38"/>
      <c r="D2248" s="38"/>
    </row>
    <row r="2249" spans="3:4">
      <c r="C2249" s="38"/>
      <c r="D2249" s="38"/>
    </row>
    <row r="2250" spans="3:4">
      <c r="C2250" s="38"/>
      <c r="D2250" s="38"/>
    </row>
    <row r="2251" spans="3:4">
      <c r="C2251" s="38"/>
      <c r="D2251" s="38"/>
    </row>
    <row r="2252" spans="3:4">
      <c r="C2252" s="38"/>
      <c r="D2252" s="38"/>
    </row>
    <row r="2253" spans="3:4">
      <c r="C2253" s="38"/>
      <c r="D2253" s="38"/>
    </row>
    <row r="2254" spans="3:4">
      <c r="C2254" s="38"/>
      <c r="D2254" s="38"/>
    </row>
    <row r="2255" spans="3:4">
      <c r="C2255" s="38"/>
      <c r="D2255" s="38"/>
    </row>
    <row r="2256" spans="3:4">
      <c r="C2256" s="38"/>
      <c r="D2256" s="38"/>
    </row>
    <row r="2257" spans="3:4">
      <c r="C2257" s="38"/>
      <c r="D2257" s="38"/>
    </row>
    <row r="2258" spans="3:4">
      <c r="C2258" s="38"/>
      <c r="D2258" s="38"/>
    </row>
    <row r="2259" spans="3:4">
      <c r="C2259" s="38"/>
      <c r="D2259" s="38"/>
    </row>
    <row r="2260" spans="3:4">
      <c r="C2260" s="38"/>
      <c r="D2260" s="38"/>
    </row>
    <row r="2261" spans="3:4">
      <c r="C2261" s="38"/>
      <c r="D2261" s="38"/>
    </row>
    <row r="2262" spans="3:4">
      <c r="C2262" s="38"/>
      <c r="D2262" s="38"/>
    </row>
    <row r="2263" spans="3:4">
      <c r="C2263" s="38"/>
      <c r="D2263" s="38"/>
    </row>
    <row r="2264" spans="3:4">
      <c r="C2264" s="38"/>
      <c r="D2264" s="38"/>
    </row>
    <row r="2265" spans="3:4">
      <c r="C2265" s="38"/>
      <c r="D2265" s="38"/>
    </row>
    <row r="2266" spans="3:4">
      <c r="C2266" s="38"/>
      <c r="D2266" s="38"/>
    </row>
    <row r="2267" spans="3:4">
      <c r="C2267" s="38"/>
      <c r="D2267" s="38"/>
    </row>
    <row r="2268" spans="3:4">
      <c r="C2268" s="38"/>
      <c r="D2268" s="38"/>
    </row>
    <row r="2269" spans="3:4">
      <c r="C2269" s="38"/>
      <c r="D2269" s="38"/>
    </row>
    <row r="2270" spans="3:4">
      <c r="C2270" s="38"/>
      <c r="D2270" s="38"/>
    </row>
    <row r="2271" spans="3:4">
      <c r="C2271" s="38"/>
      <c r="D2271" s="38"/>
    </row>
    <row r="2272" spans="3:4">
      <c r="C2272" s="38"/>
      <c r="D2272" s="38"/>
    </row>
    <row r="2273" spans="3:4">
      <c r="C2273" s="38"/>
      <c r="D2273" s="38"/>
    </row>
    <row r="2274" spans="3:4">
      <c r="C2274" s="38"/>
      <c r="D2274" s="38"/>
    </row>
    <row r="2275" spans="3:4">
      <c r="C2275" s="38"/>
      <c r="D2275" s="38"/>
    </row>
    <row r="2276" spans="3:4">
      <c r="C2276" s="38"/>
      <c r="D2276" s="38"/>
    </row>
    <row r="2277" spans="3:4">
      <c r="C2277" s="38"/>
      <c r="D2277" s="38"/>
    </row>
    <row r="2278" spans="3:4">
      <c r="C2278" s="38"/>
      <c r="D2278" s="38"/>
    </row>
    <row r="2279" spans="3:4">
      <c r="C2279" s="38"/>
      <c r="D2279" s="38"/>
    </row>
    <row r="2280" spans="3:4">
      <c r="C2280" s="38"/>
      <c r="D2280" s="38"/>
    </row>
    <row r="2281" spans="3:4">
      <c r="C2281" s="38"/>
      <c r="D2281" s="38"/>
    </row>
    <row r="2282" spans="3:4">
      <c r="C2282" s="38"/>
      <c r="D2282" s="38"/>
    </row>
    <row r="2283" spans="3:4">
      <c r="C2283" s="38"/>
      <c r="D2283" s="38"/>
    </row>
    <row r="2284" spans="3:4">
      <c r="C2284" s="38"/>
      <c r="D2284" s="38"/>
    </row>
    <row r="2285" spans="3:4">
      <c r="C2285" s="38"/>
      <c r="D2285" s="38"/>
    </row>
    <row r="2286" spans="3:4">
      <c r="C2286" s="38"/>
      <c r="D2286" s="38"/>
    </row>
    <row r="2287" spans="3:4">
      <c r="C2287" s="38"/>
      <c r="D2287" s="38"/>
    </row>
    <row r="2288" spans="3:4">
      <c r="C2288" s="38"/>
      <c r="D2288" s="38"/>
    </row>
    <row r="2289" spans="3:4">
      <c r="C2289" s="38"/>
      <c r="D2289" s="38"/>
    </row>
    <row r="2290" spans="3:4">
      <c r="C2290" s="38"/>
      <c r="D2290" s="38"/>
    </row>
    <row r="2291" spans="3:4">
      <c r="C2291" s="38"/>
      <c r="D2291" s="38"/>
    </row>
    <row r="2292" spans="3:4">
      <c r="C2292" s="38"/>
      <c r="D2292" s="38"/>
    </row>
    <row r="2293" spans="3:4">
      <c r="C2293" s="38"/>
      <c r="D2293" s="38"/>
    </row>
    <row r="2294" spans="3:4">
      <c r="C2294" s="38"/>
      <c r="D2294" s="38"/>
    </row>
    <row r="2295" spans="3:4">
      <c r="C2295" s="38"/>
      <c r="D2295" s="38"/>
    </row>
    <row r="2296" spans="3:4">
      <c r="C2296" s="38"/>
      <c r="D2296" s="38"/>
    </row>
    <row r="2297" spans="3:4">
      <c r="C2297" s="38"/>
      <c r="D2297" s="38"/>
    </row>
    <row r="2298" spans="3:4">
      <c r="C2298" s="38"/>
      <c r="D2298" s="38"/>
    </row>
    <row r="2299" spans="3:4">
      <c r="C2299" s="38"/>
      <c r="D2299" s="38"/>
    </row>
    <row r="2300" spans="3:4">
      <c r="C2300" s="38"/>
      <c r="D2300" s="38"/>
    </row>
    <row r="2301" spans="3:4">
      <c r="C2301" s="38"/>
      <c r="D2301" s="38"/>
    </row>
    <row r="2302" spans="3:4">
      <c r="C2302" s="38"/>
      <c r="D2302" s="38"/>
    </row>
    <row r="2303" spans="3:4">
      <c r="C2303" s="38"/>
      <c r="D2303" s="38"/>
    </row>
    <row r="2304" spans="3:4">
      <c r="C2304" s="38"/>
      <c r="D2304" s="38"/>
    </row>
    <row r="2305" spans="3:4">
      <c r="C2305" s="38"/>
      <c r="D2305" s="38"/>
    </row>
    <row r="2306" spans="3:4">
      <c r="C2306" s="38"/>
      <c r="D2306" s="38"/>
    </row>
    <row r="2307" spans="3:4">
      <c r="C2307" s="38"/>
      <c r="D2307" s="38"/>
    </row>
    <row r="2308" spans="3:4">
      <c r="C2308" s="38"/>
      <c r="D2308" s="38"/>
    </row>
    <row r="2309" spans="3:4">
      <c r="C2309" s="38"/>
      <c r="D2309" s="38"/>
    </row>
    <row r="2310" spans="3:4">
      <c r="C2310" s="38"/>
      <c r="D2310" s="38"/>
    </row>
    <row r="2311" spans="3:4">
      <c r="C2311" s="38"/>
      <c r="D2311" s="38"/>
    </row>
    <row r="2312" spans="3:4">
      <c r="C2312" s="38"/>
      <c r="D2312" s="38"/>
    </row>
    <row r="2313" spans="3:4">
      <c r="C2313" s="38"/>
      <c r="D2313" s="38"/>
    </row>
    <row r="2314" spans="3:4">
      <c r="C2314" s="38"/>
      <c r="D2314" s="38"/>
    </row>
    <row r="2315" spans="3:4">
      <c r="C2315" s="38"/>
      <c r="D2315" s="38"/>
    </row>
    <row r="2316" spans="3:4">
      <c r="C2316" s="38"/>
      <c r="D2316" s="38"/>
    </row>
    <row r="2317" spans="3:4">
      <c r="C2317" s="38"/>
      <c r="D2317" s="38"/>
    </row>
    <row r="2318" spans="3:4">
      <c r="C2318" s="38"/>
      <c r="D2318" s="38"/>
    </row>
    <row r="2319" spans="3:4">
      <c r="C2319" s="38"/>
      <c r="D2319" s="38"/>
    </row>
    <row r="2320" spans="3:4">
      <c r="C2320" s="38"/>
      <c r="D2320" s="38"/>
    </row>
    <row r="2321" spans="3:4">
      <c r="C2321" s="38"/>
      <c r="D2321" s="38"/>
    </row>
    <row r="2322" spans="3:4">
      <c r="C2322" s="38"/>
      <c r="D2322" s="38"/>
    </row>
    <row r="2323" spans="3:4">
      <c r="C2323" s="38"/>
      <c r="D2323" s="38"/>
    </row>
    <row r="2324" spans="3:4">
      <c r="C2324" s="38"/>
      <c r="D2324" s="38"/>
    </row>
    <row r="2325" spans="3:4">
      <c r="C2325" s="38"/>
      <c r="D2325" s="38"/>
    </row>
    <row r="2326" spans="3:4">
      <c r="C2326" s="38"/>
      <c r="D2326" s="38"/>
    </row>
    <row r="2327" spans="3:4">
      <c r="C2327" s="38"/>
      <c r="D2327" s="38"/>
    </row>
    <row r="2328" spans="3:4">
      <c r="C2328" s="38"/>
      <c r="D2328" s="38"/>
    </row>
    <row r="2329" spans="3:4">
      <c r="C2329" s="38"/>
      <c r="D2329" s="38"/>
    </row>
    <row r="2330" spans="3:4">
      <c r="C2330" s="38"/>
      <c r="D2330" s="38"/>
    </row>
    <row r="2331" spans="3:4">
      <c r="C2331" s="38"/>
      <c r="D2331" s="38"/>
    </row>
    <row r="2332" spans="3:4">
      <c r="C2332" s="38"/>
      <c r="D2332" s="38"/>
    </row>
    <row r="2333" spans="3:4">
      <c r="C2333" s="38"/>
      <c r="D2333" s="38"/>
    </row>
    <row r="2334" spans="3:4">
      <c r="C2334" s="38"/>
      <c r="D2334" s="38"/>
    </row>
    <row r="2335" spans="3:4">
      <c r="C2335" s="38"/>
      <c r="D2335" s="38"/>
    </row>
    <row r="2336" spans="3:4">
      <c r="C2336" s="38"/>
      <c r="D2336" s="38"/>
    </row>
    <row r="2337" spans="3:4">
      <c r="C2337" s="38"/>
      <c r="D2337" s="38"/>
    </row>
    <row r="2338" spans="3:4">
      <c r="C2338" s="38"/>
      <c r="D2338" s="38"/>
    </row>
    <row r="2339" spans="3:4">
      <c r="C2339" s="38"/>
      <c r="D2339" s="38"/>
    </row>
    <row r="2340" spans="3:4">
      <c r="C2340" s="38"/>
      <c r="D2340" s="38"/>
    </row>
    <row r="2341" spans="3:4">
      <c r="C2341" s="38"/>
      <c r="D2341" s="38"/>
    </row>
    <row r="2342" spans="3:4">
      <c r="C2342" s="38"/>
      <c r="D2342" s="38"/>
    </row>
    <row r="2343" spans="3:4">
      <c r="C2343" s="38"/>
      <c r="D2343" s="38"/>
    </row>
    <row r="2344" spans="3:4">
      <c r="C2344" s="38"/>
      <c r="D2344" s="38"/>
    </row>
    <row r="2345" spans="3:4">
      <c r="C2345" s="38"/>
      <c r="D2345" s="38"/>
    </row>
    <row r="2346" spans="3:4">
      <c r="C2346" s="38"/>
      <c r="D2346" s="38"/>
    </row>
    <row r="2347" spans="3:4">
      <c r="C2347" s="38"/>
      <c r="D2347" s="38"/>
    </row>
    <row r="2348" spans="3:4">
      <c r="C2348" s="38"/>
      <c r="D2348" s="38"/>
    </row>
    <row r="2349" spans="3:4">
      <c r="C2349" s="38"/>
      <c r="D2349" s="38"/>
    </row>
    <row r="2350" spans="3:4">
      <c r="C2350" s="38"/>
      <c r="D2350" s="38"/>
    </row>
    <row r="2351" spans="3:4">
      <c r="C2351" s="38"/>
      <c r="D2351" s="38"/>
    </row>
    <row r="2352" spans="3:4">
      <c r="C2352" s="38"/>
      <c r="D2352" s="38"/>
    </row>
    <row r="2353" spans="3:4">
      <c r="C2353" s="38"/>
      <c r="D2353" s="38"/>
    </row>
    <row r="2354" spans="3:4">
      <c r="C2354" s="38"/>
      <c r="D2354" s="38"/>
    </row>
    <row r="2355" spans="3:4">
      <c r="C2355" s="38"/>
      <c r="D2355" s="38"/>
    </row>
    <row r="2356" spans="3:4">
      <c r="C2356" s="38"/>
      <c r="D2356" s="38"/>
    </row>
    <row r="2357" spans="3:4">
      <c r="C2357" s="38"/>
      <c r="D2357" s="38"/>
    </row>
    <row r="2358" spans="3:4">
      <c r="C2358" s="38"/>
      <c r="D2358" s="38"/>
    </row>
    <row r="2359" spans="3:4">
      <c r="C2359" s="38"/>
      <c r="D2359" s="38"/>
    </row>
    <row r="2360" spans="3:4">
      <c r="C2360" s="38"/>
      <c r="D2360" s="38"/>
    </row>
    <row r="2361" spans="3:4">
      <c r="C2361" s="38"/>
      <c r="D2361" s="38"/>
    </row>
    <row r="2362" spans="3:4">
      <c r="C2362" s="38"/>
      <c r="D2362" s="38"/>
    </row>
    <row r="2363" spans="3:4">
      <c r="C2363" s="38"/>
      <c r="D2363" s="38"/>
    </row>
    <row r="2364" spans="3:4">
      <c r="C2364" s="38"/>
      <c r="D2364" s="38"/>
    </row>
    <row r="2365" spans="3:4">
      <c r="C2365" s="38"/>
      <c r="D2365" s="38"/>
    </row>
    <row r="2366" spans="3:4">
      <c r="C2366" s="38"/>
      <c r="D2366" s="38"/>
    </row>
    <row r="2367" spans="3:4">
      <c r="C2367" s="38"/>
      <c r="D2367" s="38"/>
    </row>
    <row r="2368" spans="3:4">
      <c r="C2368" s="38"/>
      <c r="D2368" s="38"/>
    </row>
    <row r="2369" spans="3:4">
      <c r="C2369" s="38"/>
      <c r="D2369" s="38"/>
    </row>
    <row r="2370" spans="3:4">
      <c r="C2370" s="38"/>
      <c r="D2370" s="38"/>
    </row>
    <row r="2371" spans="3:4">
      <c r="C2371" s="38"/>
      <c r="D2371" s="38"/>
    </row>
    <row r="2372" spans="3:4">
      <c r="C2372" s="38"/>
      <c r="D2372" s="38"/>
    </row>
    <row r="2373" spans="3:4">
      <c r="C2373" s="38"/>
      <c r="D2373" s="38"/>
    </row>
    <row r="2374" spans="3:4">
      <c r="C2374" s="38"/>
      <c r="D2374" s="38"/>
    </row>
    <row r="2375" spans="3:4">
      <c r="C2375" s="38"/>
      <c r="D2375" s="38"/>
    </row>
    <row r="2376" spans="3:4">
      <c r="C2376" s="38"/>
      <c r="D2376" s="38"/>
    </row>
    <row r="2377" spans="3:4">
      <c r="C2377" s="38"/>
      <c r="D2377" s="38"/>
    </row>
    <row r="2378" spans="3:4">
      <c r="C2378" s="38"/>
      <c r="D2378" s="38"/>
    </row>
    <row r="2379" spans="3:4">
      <c r="C2379" s="38"/>
      <c r="D2379" s="38"/>
    </row>
    <row r="2380" spans="3:4">
      <c r="C2380" s="38"/>
      <c r="D2380" s="38"/>
    </row>
    <row r="2381" spans="3:4">
      <c r="C2381" s="38"/>
      <c r="D2381" s="38"/>
    </row>
    <row r="2382" spans="3:4">
      <c r="C2382" s="38"/>
      <c r="D2382" s="38"/>
    </row>
    <row r="2383" spans="3:4">
      <c r="C2383" s="38"/>
      <c r="D2383" s="38"/>
    </row>
    <row r="2384" spans="3:4">
      <c r="C2384" s="38"/>
      <c r="D2384" s="38"/>
    </row>
    <row r="2385" spans="3:4">
      <c r="C2385" s="38"/>
      <c r="D2385" s="38"/>
    </row>
    <row r="2386" spans="3:4">
      <c r="C2386" s="38"/>
      <c r="D2386" s="38"/>
    </row>
    <row r="2387" spans="3:4">
      <c r="C2387" s="38"/>
      <c r="D2387" s="38"/>
    </row>
    <row r="2388" spans="3:4">
      <c r="C2388" s="38"/>
      <c r="D2388" s="38"/>
    </row>
    <row r="2389" spans="3:4">
      <c r="C2389" s="38"/>
      <c r="D2389" s="38"/>
    </row>
    <row r="2390" spans="3:4">
      <c r="C2390" s="38"/>
      <c r="D2390" s="38"/>
    </row>
    <row r="2391" spans="3:4">
      <c r="C2391" s="38"/>
      <c r="D2391" s="38"/>
    </row>
    <row r="2392" spans="3:4">
      <c r="C2392" s="38"/>
      <c r="D2392" s="38"/>
    </row>
    <row r="2393" spans="3:4">
      <c r="C2393" s="38"/>
      <c r="D2393" s="38"/>
    </row>
    <row r="2394" spans="3:4">
      <c r="C2394" s="38"/>
      <c r="D2394" s="38"/>
    </row>
    <row r="2395" spans="3:4">
      <c r="C2395" s="38"/>
      <c r="D2395" s="38"/>
    </row>
    <row r="2396" spans="3:4">
      <c r="C2396" s="38"/>
      <c r="D2396" s="38"/>
    </row>
    <row r="2397" spans="3:4">
      <c r="C2397" s="38"/>
      <c r="D2397" s="38"/>
    </row>
    <row r="2398" spans="3:4">
      <c r="C2398" s="38"/>
      <c r="D2398" s="38"/>
    </row>
    <row r="2399" spans="3:4">
      <c r="C2399" s="38"/>
      <c r="D2399" s="38"/>
    </row>
    <row r="2400" spans="3:4">
      <c r="C2400" s="38"/>
      <c r="D2400" s="38"/>
    </row>
    <row r="2401" spans="3:4">
      <c r="C2401" s="38"/>
      <c r="D2401" s="38"/>
    </row>
    <row r="2402" spans="3:4">
      <c r="C2402" s="38"/>
      <c r="D2402" s="38"/>
    </row>
    <row r="2403" spans="3:4">
      <c r="C2403" s="38"/>
      <c r="D2403" s="38"/>
    </row>
    <row r="2404" spans="3:4">
      <c r="C2404" s="38"/>
      <c r="D2404" s="38"/>
    </row>
    <row r="2405" spans="3:4">
      <c r="C2405" s="38"/>
      <c r="D2405" s="38"/>
    </row>
    <row r="2406" spans="3:4">
      <c r="C2406" s="38"/>
      <c r="D2406" s="38"/>
    </row>
    <row r="2407" spans="3:4">
      <c r="C2407" s="38"/>
      <c r="D2407" s="38"/>
    </row>
    <row r="2408" spans="3:4">
      <c r="C2408" s="38"/>
      <c r="D2408" s="38"/>
    </row>
    <row r="2409" spans="3:4">
      <c r="C2409" s="38"/>
      <c r="D2409" s="38"/>
    </row>
    <row r="2410" spans="3:4">
      <c r="C2410" s="38"/>
      <c r="D2410" s="38"/>
    </row>
    <row r="2411" spans="3:4">
      <c r="C2411" s="38"/>
      <c r="D2411" s="38"/>
    </row>
    <row r="2412" spans="3:4">
      <c r="C2412" s="38"/>
      <c r="D2412" s="38"/>
    </row>
    <row r="2413" spans="3:4">
      <c r="C2413" s="38"/>
      <c r="D2413" s="38"/>
    </row>
    <row r="2414" spans="3:4">
      <c r="C2414" s="38"/>
      <c r="D2414" s="38"/>
    </row>
    <row r="2415" spans="3:4">
      <c r="C2415" s="38"/>
      <c r="D2415" s="38"/>
    </row>
    <row r="2416" spans="3:4">
      <c r="C2416" s="38"/>
      <c r="D2416" s="38"/>
    </row>
    <row r="2417" spans="3:4">
      <c r="C2417" s="38"/>
      <c r="D2417" s="38"/>
    </row>
    <row r="2418" spans="3:4">
      <c r="C2418" s="38"/>
      <c r="D2418" s="38"/>
    </row>
    <row r="2419" spans="3:4">
      <c r="C2419" s="38"/>
      <c r="D2419" s="38"/>
    </row>
    <row r="2420" spans="3:4">
      <c r="C2420" s="38"/>
      <c r="D2420" s="38"/>
    </row>
    <row r="2421" spans="3:4">
      <c r="C2421" s="38"/>
      <c r="D2421" s="38"/>
    </row>
    <row r="2422" spans="3:4">
      <c r="C2422" s="38"/>
      <c r="D2422" s="38"/>
    </row>
    <row r="2423" spans="3:4">
      <c r="C2423" s="38"/>
      <c r="D2423" s="38"/>
    </row>
    <row r="2424" spans="3:4">
      <c r="C2424" s="38"/>
      <c r="D2424" s="38"/>
    </row>
    <row r="2425" spans="3:4">
      <c r="C2425" s="38"/>
      <c r="D2425" s="38"/>
    </row>
    <row r="2426" spans="3:4">
      <c r="C2426" s="38"/>
      <c r="D2426" s="38"/>
    </row>
    <row r="2427" spans="3:4">
      <c r="C2427" s="38"/>
      <c r="D2427" s="38"/>
    </row>
    <row r="2428" spans="3:4">
      <c r="C2428" s="38"/>
      <c r="D2428" s="38"/>
    </row>
    <row r="2429" spans="3:4">
      <c r="C2429" s="38"/>
      <c r="D2429" s="38"/>
    </row>
    <row r="2430" spans="3:4">
      <c r="C2430" s="38"/>
      <c r="D2430" s="38"/>
    </row>
    <row r="2431" spans="3:4">
      <c r="C2431" s="38"/>
      <c r="D2431" s="38"/>
    </row>
    <row r="2432" spans="3:4">
      <c r="C2432" s="38"/>
      <c r="D2432" s="38"/>
    </row>
    <row r="2433" spans="3:4">
      <c r="C2433" s="38"/>
      <c r="D2433" s="38"/>
    </row>
    <row r="2434" spans="3:4">
      <c r="C2434" s="38"/>
      <c r="D2434" s="38"/>
    </row>
    <row r="2435" spans="3:4">
      <c r="C2435" s="38"/>
      <c r="D2435" s="38"/>
    </row>
    <row r="2436" spans="3:4">
      <c r="C2436" s="38"/>
      <c r="D2436" s="38"/>
    </row>
    <row r="2437" spans="3:4">
      <c r="C2437" s="38"/>
      <c r="D2437" s="38"/>
    </row>
    <row r="2438" spans="3:4">
      <c r="C2438" s="38"/>
      <c r="D2438" s="38"/>
    </row>
    <row r="2439" spans="3:4">
      <c r="C2439" s="38"/>
      <c r="D2439" s="38"/>
    </row>
    <row r="2440" spans="3:4">
      <c r="C2440" s="38"/>
      <c r="D2440" s="38"/>
    </row>
    <row r="2441" spans="3:4">
      <c r="C2441" s="38"/>
      <c r="D2441" s="38"/>
    </row>
    <row r="2442" spans="3:4">
      <c r="C2442" s="38"/>
      <c r="D2442" s="38"/>
    </row>
    <row r="2443" spans="3:4">
      <c r="C2443" s="38"/>
      <c r="D2443" s="38"/>
    </row>
    <row r="2444" spans="3:4">
      <c r="C2444" s="38"/>
      <c r="D2444" s="38"/>
    </row>
    <row r="2445" spans="3:4">
      <c r="C2445" s="38"/>
      <c r="D2445" s="38"/>
    </row>
    <row r="2446" spans="3:4">
      <c r="C2446" s="38"/>
      <c r="D2446" s="38"/>
    </row>
    <row r="2447" spans="3:4">
      <c r="C2447" s="38"/>
      <c r="D2447" s="38"/>
    </row>
    <row r="2448" spans="3:4">
      <c r="C2448" s="38"/>
      <c r="D2448" s="38"/>
    </row>
    <row r="2449" spans="3:4">
      <c r="C2449" s="38"/>
      <c r="D2449" s="38"/>
    </row>
    <row r="2450" spans="3:4">
      <c r="C2450" s="38"/>
      <c r="D2450" s="38"/>
    </row>
    <row r="2451" spans="3:4">
      <c r="C2451" s="38"/>
      <c r="D2451" s="38"/>
    </row>
    <row r="2452" spans="3:4">
      <c r="C2452" s="38"/>
      <c r="D2452" s="38"/>
    </row>
    <row r="2453" spans="3:4">
      <c r="C2453" s="38"/>
      <c r="D2453" s="38"/>
    </row>
    <row r="2454" spans="3:4">
      <c r="C2454" s="38"/>
      <c r="D2454" s="38"/>
    </row>
    <row r="2455" spans="3:4">
      <c r="C2455" s="38"/>
      <c r="D2455" s="38"/>
    </row>
    <row r="2456" spans="3:4">
      <c r="C2456" s="38"/>
      <c r="D2456" s="38"/>
    </row>
    <row r="2457" spans="3:4">
      <c r="C2457" s="38"/>
      <c r="D2457" s="38"/>
    </row>
    <row r="2458" spans="3:4">
      <c r="C2458" s="38"/>
      <c r="D2458" s="38"/>
    </row>
    <row r="2459" spans="3:4">
      <c r="C2459" s="38"/>
      <c r="D2459" s="38"/>
    </row>
    <row r="2460" spans="3:4">
      <c r="C2460" s="38"/>
      <c r="D2460" s="38"/>
    </row>
    <row r="2461" spans="3:4">
      <c r="C2461" s="38"/>
      <c r="D2461" s="38"/>
    </row>
    <row r="2462" spans="3:4">
      <c r="C2462" s="38"/>
      <c r="D2462" s="38"/>
    </row>
    <row r="2463" spans="3:4">
      <c r="C2463" s="38"/>
      <c r="D2463" s="38"/>
    </row>
    <row r="2464" spans="3:4">
      <c r="C2464" s="38"/>
      <c r="D2464" s="38"/>
    </row>
    <row r="2465" spans="3:4">
      <c r="C2465" s="38"/>
      <c r="D2465" s="38"/>
    </row>
    <row r="2466" spans="3:4">
      <c r="C2466" s="38"/>
      <c r="D2466" s="38"/>
    </row>
    <row r="2467" spans="3:4">
      <c r="C2467" s="38"/>
      <c r="D2467" s="38"/>
    </row>
    <row r="2468" spans="3:4">
      <c r="C2468" s="38"/>
      <c r="D2468" s="38"/>
    </row>
    <row r="2469" spans="3:4">
      <c r="C2469" s="38"/>
      <c r="D2469" s="38"/>
    </row>
    <row r="2470" spans="3:4">
      <c r="C2470" s="38"/>
      <c r="D2470" s="38"/>
    </row>
    <row r="2471" spans="3:4">
      <c r="C2471" s="38"/>
      <c r="D2471" s="38"/>
    </row>
    <row r="2472" spans="3:4">
      <c r="C2472" s="38"/>
      <c r="D2472" s="38"/>
    </row>
    <row r="2473" spans="3:4">
      <c r="C2473" s="38"/>
      <c r="D2473" s="38"/>
    </row>
    <row r="2474" spans="3:4">
      <c r="C2474" s="38"/>
      <c r="D2474" s="38"/>
    </row>
    <row r="2475" spans="3:4">
      <c r="C2475" s="38"/>
      <c r="D2475" s="38"/>
    </row>
    <row r="2476" spans="3:4">
      <c r="C2476" s="38"/>
      <c r="D2476" s="38"/>
    </row>
    <row r="2477" spans="3:4">
      <c r="C2477" s="38"/>
      <c r="D2477" s="38"/>
    </row>
    <row r="2478" spans="3:4">
      <c r="C2478" s="38"/>
      <c r="D2478" s="38"/>
    </row>
    <row r="2479" spans="3:4">
      <c r="C2479" s="38"/>
      <c r="D2479" s="38"/>
    </row>
    <row r="2480" spans="3:4">
      <c r="C2480" s="38"/>
      <c r="D2480" s="38"/>
    </row>
    <row r="2481" spans="3:4">
      <c r="C2481" s="38"/>
      <c r="D2481" s="38"/>
    </row>
    <row r="2482" spans="3:4">
      <c r="C2482" s="38"/>
      <c r="D2482" s="38"/>
    </row>
    <row r="2483" spans="3:4">
      <c r="C2483" s="38"/>
      <c r="D2483" s="38"/>
    </row>
    <row r="2484" spans="3:4">
      <c r="C2484" s="38"/>
      <c r="D2484" s="38"/>
    </row>
    <row r="2485" spans="3:4">
      <c r="C2485" s="38"/>
      <c r="D2485" s="38"/>
    </row>
    <row r="2486" spans="3:4">
      <c r="C2486" s="38"/>
      <c r="D2486" s="38"/>
    </row>
    <row r="2487" spans="3:4">
      <c r="C2487" s="38"/>
      <c r="D2487" s="38"/>
    </row>
    <row r="2488" spans="3:4">
      <c r="C2488" s="38"/>
      <c r="D2488" s="38"/>
    </row>
    <row r="2489" spans="3:4">
      <c r="C2489" s="38"/>
      <c r="D2489" s="38"/>
    </row>
    <row r="2490" spans="3:4">
      <c r="C2490" s="38"/>
      <c r="D2490" s="38"/>
    </row>
    <row r="2491" spans="3:4">
      <c r="C2491" s="38"/>
      <c r="D2491" s="38"/>
    </row>
    <row r="2492" spans="3:4">
      <c r="C2492" s="38"/>
      <c r="D2492" s="38"/>
    </row>
    <row r="2493" spans="3:4">
      <c r="C2493" s="38"/>
      <c r="D2493" s="38"/>
    </row>
    <row r="2494" spans="3:4">
      <c r="C2494" s="38"/>
      <c r="D2494" s="38"/>
    </row>
    <row r="2495" spans="3:4">
      <c r="C2495" s="38"/>
      <c r="D2495" s="38"/>
    </row>
    <row r="2496" spans="3:4">
      <c r="C2496" s="38"/>
      <c r="D2496" s="38"/>
    </row>
    <row r="2497" spans="3:4">
      <c r="C2497" s="38"/>
      <c r="D2497" s="38"/>
    </row>
    <row r="2498" spans="3:4">
      <c r="C2498" s="38"/>
      <c r="D2498" s="38"/>
    </row>
    <row r="2499" spans="3:4">
      <c r="C2499" s="38"/>
      <c r="D2499" s="38"/>
    </row>
    <row r="2500" spans="3:4">
      <c r="C2500" s="38"/>
      <c r="D2500" s="38"/>
    </row>
    <row r="2501" spans="3:4">
      <c r="C2501" s="38"/>
      <c r="D2501" s="38"/>
    </row>
    <row r="2502" spans="3:4">
      <c r="C2502" s="38"/>
      <c r="D2502" s="38"/>
    </row>
    <row r="2503" spans="3:4">
      <c r="C2503" s="38"/>
      <c r="D2503" s="38"/>
    </row>
    <row r="2504" spans="3:4">
      <c r="C2504" s="38"/>
      <c r="D2504" s="38"/>
    </row>
    <row r="2505" spans="3:4">
      <c r="C2505" s="38"/>
      <c r="D2505" s="38"/>
    </row>
    <row r="2506" spans="3:4">
      <c r="C2506" s="38"/>
      <c r="D2506" s="38"/>
    </row>
    <row r="2507" spans="3:4">
      <c r="C2507" s="38"/>
      <c r="D2507" s="38"/>
    </row>
    <row r="2508" spans="3:4">
      <c r="C2508" s="38"/>
      <c r="D2508" s="38"/>
    </row>
    <row r="2509" spans="3:4">
      <c r="C2509" s="38"/>
      <c r="D2509" s="38"/>
    </row>
    <row r="2510" spans="3:4">
      <c r="C2510" s="38"/>
      <c r="D2510" s="38"/>
    </row>
    <row r="2511" spans="3:4">
      <c r="C2511" s="38"/>
      <c r="D2511" s="38"/>
    </row>
    <row r="2512" spans="3:4">
      <c r="C2512" s="38"/>
      <c r="D2512" s="38"/>
    </row>
    <row r="2513" spans="3:4">
      <c r="C2513" s="38"/>
      <c r="D2513" s="38"/>
    </row>
    <row r="2514" spans="3:4">
      <c r="C2514" s="38"/>
      <c r="D2514" s="38"/>
    </row>
    <row r="2515" spans="3:4">
      <c r="C2515" s="38"/>
      <c r="D2515" s="38"/>
    </row>
    <row r="2516" spans="3:4">
      <c r="C2516" s="38"/>
      <c r="D2516" s="38"/>
    </row>
    <row r="2517" spans="3:4">
      <c r="C2517" s="38"/>
      <c r="D2517" s="38"/>
    </row>
    <row r="2518" spans="3:4">
      <c r="C2518" s="38"/>
      <c r="D2518" s="38"/>
    </row>
    <row r="2519" spans="3:4">
      <c r="C2519" s="38"/>
      <c r="D2519" s="38"/>
    </row>
    <row r="2520" spans="3:4">
      <c r="C2520" s="38"/>
      <c r="D2520" s="38"/>
    </row>
    <row r="2521" spans="3:4">
      <c r="C2521" s="38"/>
      <c r="D2521" s="38"/>
    </row>
    <row r="2522" spans="3:4">
      <c r="C2522" s="38"/>
      <c r="D2522" s="38"/>
    </row>
    <row r="2523" spans="3:4">
      <c r="C2523" s="38"/>
      <c r="D2523" s="38"/>
    </row>
    <row r="2524" spans="3:4">
      <c r="C2524" s="38"/>
      <c r="D2524" s="38"/>
    </row>
    <row r="2525" spans="3:4">
      <c r="C2525" s="38"/>
      <c r="D2525" s="38"/>
    </row>
    <row r="2526" spans="3:4">
      <c r="C2526" s="38"/>
      <c r="D2526" s="38"/>
    </row>
    <row r="2527" spans="3:4">
      <c r="C2527" s="38"/>
      <c r="D2527" s="38"/>
    </row>
    <row r="2528" spans="3:4">
      <c r="C2528" s="38"/>
      <c r="D2528" s="38"/>
    </row>
    <row r="2529" spans="3:4">
      <c r="C2529" s="38"/>
      <c r="D2529" s="38"/>
    </row>
    <row r="2530" spans="3:4">
      <c r="C2530" s="38"/>
      <c r="D2530" s="38"/>
    </row>
    <row r="2531" spans="3:4">
      <c r="C2531" s="38"/>
      <c r="D2531" s="38"/>
    </row>
    <row r="2532" spans="3:4">
      <c r="C2532" s="38"/>
      <c r="D2532" s="38"/>
    </row>
    <row r="2533" spans="3:4">
      <c r="C2533" s="38"/>
      <c r="D2533" s="38"/>
    </row>
    <row r="2534" spans="3:4">
      <c r="C2534" s="38"/>
      <c r="D2534" s="38"/>
    </row>
    <row r="2535" spans="3:4">
      <c r="C2535" s="38"/>
      <c r="D2535" s="38"/>
    </row>
    <row r="2536" spans="3:4">
      <c r="C2536" s="38"/>
      <c r="D2536" s="38"/>
    </row>
    <row r="2537" spans="3:4">
      <c r="C2537" s="38"/>
      <c r="D2537" s="38"/>
    </row>
    <row r="2538" spans="3:4">
      <c r="C2538" s="38"/>
      <c r="D2538" s="38"/>
    </row>
    <row r="2539" spans="3:4">
      <c r="C2539" s="38"/>
      <c r="D2539" s="38"/>
    </row>
    <row r="2540" spans="3:4">
      <c r="C2540" s="38"/>
      <c r="D2540" s="38"/>
    </row>
    <row r="2541" spans="3:4">
      <c r="C2541" s="38"/>
      <c r="D2541" s="38"/>
    </row>
    <row r="2542" spans="3:4">
      <c r="C2542" s="38"/>
      <c r="D2542" s="38"/>
    </row>
    <row r="2543" spans="3:4">
      <c r="C2543" s="38"/>
      <c r="D2543" s="38"/>
    </row>
    <row r="2544" spans="3:4">
      <c r="C2544" s="38"/>
      <c r="D2544" s="38"/>
    </row>
    <row r="2545" spans="3:4">
      <c r="C2545" s="38"/>
      <c r="D2545" s="38"/>
    </row>
    <row r="2546" spans="3:4">
      <c r="C2546" s="38"/>
      <c r="D2546" s="38"/>
    </row>
    <row r="2547" spans="3:4">
      <c r="C2547" s="38"/>
      <c r="D2547" s="38"/>
    </row>
    <row r="2548" spans="3:4">
      <c r="C2548" s="38"/>
      <c r="D2548" s="38"/>
    </row>
    <row r="2549" spans="3:4">
      <c r="C2549" s="38"/>
      <c r="D2549" s="38"/>
    </row>
    <row r="2550" spans="3:4">
      <c r="C2550" s="38"/>
      <c r="D2550" s="38"/>
    </row>
    <row r="2551" spans="3:4">
      <c r="C2551" s="38"/>
      <c r="D2551" s="38"/>
    </row>
    <row r="2552" spans="3:4">
      <c r="C2552" s="38"/>
      <c r="D2552" s="38"/>
    </row>
    <row r="2553" spans="3:4">
      <c r="C2553" s="38"/>
      <c r="D2553" s="38"/>
    </row>
    <row r="2554" spans="3:4">
      <c r="C2554" s="38"/>
      <c r="D2554" s="38"/>
    </row>
    <row r="2555" spans="3:4">
      <c r="C2555" s="38"/>
      <c r="D2555" s="38"/>
    </row>
    <row r="2556" spans="3:4">
      <c r="C2556" s="38"/>
      <c r="D2556" s="38"/>
    </row>
    <row r="2557" spans="3:4">
      <c r="C2557" s="38"/>
      <c r="D2557" s="38"/>
    </row>
    <row r="2558" spans="3:4">
      <c r="C2558" s="38"/>
      <c r="D2558" s="38"/>
    </row>
    <row r="2559" spans="3:4">
      <c r="C2559" s="38"/>
      <c r="D2559" s="38"/>
    </row>
    <row r="2560" spans="3:4">
      <c r="C2560" s="38"/>
      <c r="D2560" s="38"/>
    </row>
    <row r="2561" spans="3:4">
      <c r="C2561" s="38"/>
      <c r="D2561" s="38"/>
    </row>
    <row r="2562" spans="3:4">
      <c r="C2562" s="38"/>
      <c r="D2562" s="38"/>
    </row>
    <row r="2563" spans="3:4">
      <c r="C2563" s="38"/>
      <c r="D2563" s="38"/>
    </row>
    <row r="2564" spans="3:4">
      <c r="C2564" s="38"/>
      <c r="D2564" s="38"/>
    </row>
    <row r="2565" spans="3:4">
      <c r="C2565" s="38"/>
      <c r="D2565" s="38"/>
    </row>
    <row r="2566" spans="3:4">
      <c r="C2566" s="38"/>
      <c r="D2566" s="38"/>
    </row>
    <row r="2567" spans="3:4">
      <c r="C2567" s="38"/>
      <c r="D2567" s="38"/>
    </row>
    <row r="2568" spans="3:4">
      <c r="C2568" s="38"/>
      <c r="D2568" s="38"/>
    </row>
    <row r="2569" spans="3:4">
      <c r="C2569" s="38"/>
      <c r="D2569" s="38"/>
    </row>
    <row r="2570" spans="3:4">
      <c r="C2570" s="38"/>
      <c r="D2570" s="38"/>
    </row>
    <row r="2571" spans="3:4">
      <c r="C2571" s="38"/>
      <c r="D2571" s="38"/>
    </row>
    <row r="2572" spans="3:4">
      <c r="C2572" s="38"/>
      <c r="D2572" s="38"/>
    </row>
    <row r="2573" spans="3:4">
      <c r="C2573" s="38"/>
      <c r="D2573" s="38"/>
    </row>
    <row r="2574" spans="3:4">
      <c r="C2574" s="38"/>
      <c r="D2574" s="38"/>
    </row>
    <row r="2575" spans="3:4">
      <c r="C2575" s="38"/>
      <c r="D2575" s="38"/>
    </row>
    <row r="2576" spans="3:4">
      <c r="C2576" s="38"/>
      <c r="D2576" s="38"/>
    </row>
    <row r="2577" spans="3:4">
      <c r="C2577" s="38"/>
      <c r="D2577" s="38"/>
    </row>
    <row r="2578" spans="3:4">
      <c r="C2578" s="38"/>
      <c r="D2578" s="38"/>
    </row>
    <row r="2579" spans="3:4">
      <c r="C2579" s="38"/>
      <c r="D2579" s="38"/>
    </row>
    <row r="2580" spans="3:4">
      <c r="C2580" s="38"/>
      <c r="D2580" s="38"/>
    </row>
    <row r="2581" spans="3:4">
      <c r="C2581" s="38"/>
      <c r="D2581" s="38"/>
    </row>
    <row r="2582" spans="3:4">
      <c r="C2582" s="38"/>
      <c r="D2582" s="38"/>
    </row>
    <row r="2583" spans="3:4">
      <c r="C2583" s="38"/>
      <c r="D2583" s="38"/>
    </row>
    <row r="2584" spans="3:4">
      <c r="C2584" s="38"/>
      <c r="D2584" s="38"/>
    </row>
    <row r="2585" spans="3:4">
      <c r="C2585" s="38"/>
      <c r="D2585" s="38"/>
    </row>
    <row r="2586" spans="3:4">
      <c r="C2586" s="38"/>
      <c r="D2586" s="38"/>
    </row>
    <row r="2587" spans="3:4">
      <c r="C2587" s="38"/>
      <c r="D2587" s="38"/>
    </row>
    <row r="2588" spans="3:4">
      <c r="C2588" s="38"/>
      <c r="D2588" s="38"/>
    </row>
    <row r="2589" spans="3:4">
      <c r="C2589" s="38"/>
      <c r="D2589" s="38"/>
    </row>
    <row r="2590" spans="3:4">
      <c r="C2590" s="38"/>
      <c r="D2590" s="38"/>
    </row>
    <row r="2591" spans="3:4">
      <c r="C2591" s="38"/>
      <c r="D2591" s="38"/>
    </row>
    <row r="2592" spans="3:4">
      <c r="C2592" s="38"/>
      <c r="D2592" s="38"/>
    </row>
    <row r="2593" spans="3:4">
      <c r="C2593" s="38"/>
      <c r="D2593" s="38"/>
    </row>
    <row r="2594" spans="3:4">
      <c r="C2594" s="38"/>
      <c r="D2594" s="38"/>
    </row>
    <row r="2595" spans="3:4">
      <c r="C2595" s="38"/>
      <c r="D2595" s="38"/>
    </row>
    <row r="2596" spans="3:4">
      <c r="C2596" s="38"/>
      <c r="D2596" s="38"/>
    </row>
    <row r="2597" spans="3:4">
      <c r="C2597" s="38"/>
      <c r="D2597" s="38"/>
    </row>
    <row r="2598" spans="3:4">
      <c r="C2598" s="38"/>
      <c r="D2598" s="38"/>
    </row>
    <row r="2599" spans="3:4">
      <c r="C2599" s="38"/>
      <c r="D2599" s="38"/>
    </row>
    <row r="2600" spans="3:4">
      <c r="C2600" s="38"/>
      <c r="D2600" s="38"/>
    </row>
    <row r="2601" spans="3:4">
      <c r="C2601" s="38"/>
      <c r="D2601" s="38"/>
    </row>
    <row r="2602" spans="3:4">
      <c r="C2602" s="38"/>
      <c r="D2602" s="38"/>
    </row>
    <row r="2603" spans="3:4">
      <c r="C2603" s="38"/>
      <c r="D2603" s="38"/>
    </row>
    <row r="2604" spans="3:4">
      <c r="C2604" s="38"/>
      <c r="D2604" s="38"/>
    </row>
    <row r="2605" spans="3:4">
      <c r="C2605" s="38"/>
      <c r="D2605" s="38"/>
    </row>
    <row r="2606" spans="3:4">
      <c r="C2606" s="38"/>
      <c r="D2606" s="38"/>
    </row>
    <row r="2607" spans="3:4">
      <c r="C2607" s="38"/>
      <c r="D2607" s="38"/>
    </row>
    <row r="2608" spans="3:4">
      <c r="C2608" s="38"/>
      <c r="D2608" s="38"/>
    </row>
    <row r="2609" spans="3:4">
      <c r="C2609" s="38"/>
      <c r="D2609" s="38"/>
    </row>
    <row r="2610" spans="3:4">
      <c r="C2610" s="38"/>
      <c r="D2610" s="38"/>
    </row>
    <row r="2611" spans="3:4">
      <c r="C2611" s="38"/>
      <c r="D2611" s="38"/>
    </row>
    <row r="2612" spans="3:4">
      <c r="C2612" s="38"/>
      <c r="D2612" s="38"/>
    </row>
    <row r="2613" spans="3:4">
      <c r="C2613" s="38"/>
      <c r="D2613" s="38"/>
    </row>
    <row r="2614" spans="3:4">
      <c r="C2614" s="38"/>
      <c r="D2614" s="38"/>
    </row>
    <row r="2615" spans="3:4">
      <c r="C2615" s="38"/>
      <c r="D2615" s="38"/>
    </row>
    <row r="2616" spans="3:4">
      <c r="C2616" s="38"/>
      <c r="D2616" s="38"/>
    </row>
    <row r="2617" spans="3:4">
      <c r="C2617" s="38"/>
      <c r="D2617" s="38"/>
    </row>
    <row r="2618" spans="3:4">
      <c r="C2618" s="38"/>
      <c r="D2618" s="38"/>
    </row>
    <row r="2619" spans="3:4">
      <c r="C2619" s="38"/>
      <c r="D2619" s="38"/>
    </row>
    <row r="2620" spans="3:4">
      <c r="C2620" s="38"/>
      <c r="D2620" s="38"/>
    </row>
    <row r="2621" spans="3:4">
      <c r="C2621" s="38"/>
      <c r="D2621" s="38"/>
    </row>
    <row r="2622" spans="3:4">
      <c r="C2622" s="38"/>
      <c r="D2622" s="38"/>
    </row>
    <row r="2623" spans="3:4">
      <c r="C2623" s="38"/>
      <c r="D2623" s="38"/>
    </row>
    <row r="2624" spans="3:4">
      <c r="C2624" s="38"/>
      <c r="D2624" s="38"/>
    </row>
    <row r="2625" spans="3:4">
      <c r="C2625" s="38"/>
      <c r="D2625" s="38"/>
    </row>
    <row r="2626" spans="3:4">
      <c r="C2626" s="38"/>
      <c r="D2626" s="38"/>
    </row>
    <row r="2627" spans="3:4">
      <c r="C2627" s="38"/>
      <c r="D2627" s="38"/>
    </row>
    <row r="2628" spans="3:4">
      <c r="C2628" s="38"/>
      <c r="D2628" s="38"/>
    </row>
    <row r="2629" spans="3:4">
      <c r="C2629" s="38"/>
      <c r="D2629" s="38"/>
    </row>
    <row r="2630" spans="3:4">
      <c r="C2630" s="38"/>
      <c r="D2630" s="38"/>
    </row>
    <row r="2631" spans="3:4">
      <c r="C2631" s="38"/>
      <c r="D2631" s="38"/>
    </row>
    <row r="2632" spans="3:4">
      <c r="C2632" s="38"/>
      <c r="D2632" s="38"/>
    </row>
    <row r="2633" spans="3:4">
      <c r="C2633" s="38"/>
      <c r="D2633" s="38"/>
    </row>
    <row r="2634" spans="3:4">
      <c r="C2634" s="38"/>
      <c r="D2634" s="38"/>
    </row>
    <row r="2635" spans="3:4">
      <c r="C2635" s="38"/>
      <c r="D2635" s="38"/>
    </row>
    <row r="2636" spans="3:4">
      <c r="C2636" s="38"/>
      <c r="D2636" s="38"/>
    </row>
    <row r="2637" spans="3:4">
      <c r="C2637" s="38"/>
      <c r="D2637" s="38"/>
    </row>
    <row r="2638" spans="3:4">
      <c r="C2638" s="38"/>
      <c r="D2638" s="38"/>
    </row>
    <row r="2639" spans="3:4">
      <c r="C2639" s="38"/>
      <c r="D2639" s="38"/>
    </row>
    <row r="2640" spans="3:4">
      <c r="C2640" s="38"/>
      <c r="D2640" s="38"/>
    </row>
    <row r="2641" spans="3:4">
      <c r="C2641" s="38"/>
      <c r="D2641" s="38"/>
    </row>
    <row r="2642" spans="3:4">
      <c r="C2642" s="38"/>
      <c r="D2642" s="38"/>
    </row>
    <row r="2643" spans="3:4">
      <c r="C2643" s="38"/>
      <c r="D2643" s="38"/>
    </row>
    <row r="2644" spans="3:4">
      <c r="C2644" s="38"/>
      <c r="D2644" s="38"/>
    </row>
    <row r="2645" spans="3:4">
      <c r="C2645" s="38"/>
      <c r="D2645" s="38"/>
    </row>
    <row r="2646" spans="3:4">
      <c r="C2646" s="38"/>
      <c r="D2646" s="38"/>
    </row>
    <row r="2647" spans="3:4">
      <c r="C2647" s="38"/>
      <c r="D2647" s="38"/>
    </row>
    <row r="2648" spans="3:4">
      <c r="C2648" s="38"/>
      <c r="D2648" s="38"/>
    </row>
    <row r="2649" spans="3:4">
      <c r="C2649" s="38"/>
      <c r="D2649" s="38"/>
    </row>
    <row r="2650" spans="3:4">
      <c r="C2650" s="38"/>
      <c r="D2650" s="38"/>
    </row>
    <row r="2651" spans="3:4">
      <c r="C2651" s="38"/>
      <c r="D2651" s="38"/>
    </row>
    <row r="2652" spans="3:4">
      <c r="C2652" s="38"/>
      <c r="D2652" s="38"/>
    </row>
    <row r="2653" spans="3:4">
      <c r="C2653" s="38"/>
      <c r="D2653" s="38"/>
    </row>
    <row r="2654" spans="3:4">
      <c r="C2654" s="38"/>
      <c r="D2654" s="38"/>
    </row>
    <row r="2655" spans="3:4">
      <c r="C2655" s="38"/>
      <c r="D2655" s="38"/>
    </row>
    <row r="2656" spans="3:4">
      <c r="C2656" s="38"/>
      <c r="D2656" s="38"/>
    </row>
    <row r="2657" spans="3:4">
      <c r="C2657" s="38"/>
      <c r="D2657" s="38"/>
    </row>
    <row r="2658" spans="3:4">
      <c r="C2658" s="38"/>
      <c r="D2658" s="38"/>
    </row>
    <row r="2659" spans="3:4">
      <c r="C2659" s="38"/>
      <c r="D2659" s="38"/>
    </row>
    <row r="2660" spans="3:4">
      <c r="C2660" s="38"/>
      <c r="D2660" s="38"/>
    </row>
    <row r="2661" spans="3:4">
      <c r="C2661" s="38"/>
      <c r="D2661" s="38"/>
    </row>
    <row r="2662" spans="3:4">
      <c r="C2662" s="38"/>
      <c r="D2662" s="38"/>
    </row>
    <row r="2663" spans="3:4">
      <c r="C2663" s="38"/>
      <c r="D2663" s="38"/>
    </row>
    <row r="2664" spans="3:4">
      <c r="C2664" s="38"/>
      <c r="D2664" s="38"/>
    </row>
    <row r="2665" spans="3:4">
      <c r="C2665" s="38"/>
      <c r="D2665" s="38"/>
    </row>
    <row r="2666" spans="3:4">
      <c r="C2666" s="38"/>
      <c r="D2666" s="38"/>
    </row>
    <row r="2667" spans="3:4">
      <c r="C2667" s="38"/>
      <c r="D2667" s="38"/>
    </row>
    <row r="2668" spans="3:4">
      <c r="C2668" s="38"/>
      <c r="D2668" s="38"/>
    </row>
    <row r="2669" spans="3:4">
      <c r="C2669" s="38"/>
      <c r="D2669" s="38"/>
    </row>
    <row r="2670" spans="3:4">
      <c r="C2670" s="38"/>
      <c r="D2670" s="38"/>
    </row>
    <row r="2671" spans="3:4">
      <c r="C2671" s="38"/>
      <c r="D2671" s="38"/>
    </row>
    <row r="2672" spans="3:4">
      <c r="C2672" s="38"/>
      <c r="D2672" s="38"/>
    </row>
    <row r="2673" spans="3:4">
      <c r="C2673" s="38"/>
      <c r="D2673" s="38"/>
    </row>
    <row r="2674" spans="3:4">
      <c r="C2674" s="38"/>
      <c r="D2674" s="38"/>
    </row>
    <row r="2675" spans="3:4">
      <c r="C2675" s="38"/>
      <c r="D2675" s="38"/>
    </row>
    <row r="2676" spans="3:4">
      <c r="C2676" s="38"/>
      <c r="D2676" s="38"/>
    </row>
    <row r="2677" spans="3:4">
      <c r="C2677" s="38"/>
      <c r="D2677" s="38"/>
    </row>
    <row r="2678" spans="3:4">
      <c r="C2678" s="38"/>
      <c r="D2678" s="38"/>
    </row>
    <row r="2679" spans="3:4">
      <c r="C2679" s="38"/>
      <c r="D2679" s="38"/>
    </row>
    <row r="2680" spans="3:4">
      <c r="C2680" s="38"/>
      <c r="D2680" s="38"/>
    </row>
    <row r="2681" spans="3:4">
      <c r="C2681" s="38"/>
      <c r="D2681" s="38"/>
    </row>
    <row r="2682" spans="3:4">
      <c r="C2682" s="38"/>
      <c r="D2682" s="38"/>
    </row>
    <row r="2683" spans="3:4">
      <c r="C2683" s="38"/>
      <c r="D2683" s="38"/>
    </row>
    <row r="2684" spans="3:4">
      <c r="C2684" s="38"/>
      <c r="D2684" s="38"/>
    </row>
    <row r="2685" spans="3:4">
      <c r="C2685" s="38"/>
      <c r="D2685" s="38"/>
    </row>
    <row r="2686" spans="3:4">
      <c r="C2686" s="38"/>
      <c r="D2686" s="38"/>
    </row>
    <row r="2687" spans="3:4">
      <c r="C2687" s="38"/>
      <c r="D2687" s="38"/>
    </row>
    <row r="2688" spans="3:4">
      <c r="C2688" s="38"/>
      <c r="D2688" s="38"/>
    </row>
    <row r="2689" spans="3:4">
      <c r="C2689" s="38"/>
      <c r="D2689" s="38"/>
    </row>
    <row r="2690" spans="3:4">
      <c r="C2690" s="38"/>
      <c r="D2690" s="38"/>
    </row>
    <row r="2691" spans="3:4">
      <c r="C2691" s="38"/>
      <c r="D2691" s="38"/>
    </row>
    <row r="2692" spans="3:4">
      <c r="C2692" s="38"/>
      <c r="D2692" s="38"/>
    </row>
    <row r="2693" spans="3:4">
      <c r="C2693" s="38"/>
      <c r="D2693" s="38"/>
    </row>
    <row r="2694" spans="3:4">
      <c r="C2694" s="38"/>
      <c r="D2694" s="38"/>
    </row>
    <row r="2695" spans="3:4">
      <c r="C2695" s="38"/>
      <c r="D2695" s="38"/>
    </row>
    <row r="2696" spans="3:4">
      <c r="C2696" s="38"/>
      <c r="D2696" s="38"/>
    </row>
    <row r="2697" spans="3:4">
      <c r="C2697" s="38"/>
      <c r="D2697" s="38"/>
    </row>
    <row r="2698" spans="3:4">
      <c r="C2698" s="38"/>
      <c r="D2698" s="38"/>
    </row>
    <row r="2699" spans="3:4">
      <c r="C2699" s="38"/>
      <c r="D2699" s="38"/>
    </row>
    <row r="2700" spans="3:4">
      <c r="C2700" s="38"/>
      <c r="D2700" s="38"/>
    </row>
    <row r="2701" spans="3:4">
      <c r="C2701" s="38"/>
      <c r="D2701" s="38"/>
    </row>
    <row r="2702" spans="3:4">
      <c r="C2702" s="38"/>
      <c r="D2702" s="38"/>
    </row>
    <row r="2703" spans="3:4">
      <c r="C2703" s="38"/>
      <c r="D2703" s="38"/>
    </row>
    <row r="2704" spans="3:4">
      <c r="C2704" s="38"/>
      <c r="D2704" s="38"/>
    </row>
    <row r="2705" spans="3:4">
      <c r="C2705" s="38"/>
      <c r="D2705" s="38"/>
    </row>
    <row r="2706" spans="3:4">
      <c r="C2706" s="38"/>
      <c r="D2706" s="38"/>
    </row>
    <row r="2707" spans="3:4">
      <c r="C2707" s="38"/>
      <c r="D2707" s="38"/>
    </row>
    <row r="2708" spans="3:4">
      <c r="C2708" s="38"/>
      <c r="D2708" s="38"/>
    </row>
    <row r="2709" spans="3:4">
      <c r="C2709" s="38"/>
      <c r="D2709" s="38"/>
    </row>
    <row r="2710" spans="3:4">
      <c r="C2710" s="38"/>
      <c r="D2710" s="38"/>
    </row>
    <row r="2711" spans="3:4">
      <c r="C2711" s="38"/>
      <c r="D2711" s="38"/>
    </row>
    <row r="2712" spans="3:4">
      <c r="C2712" s="38"/>
      <c r="D2712" s="38"/>
    </row>
    <row r="2713" spans="3:4">
      <c r="C2713" s="38"/>
      <c r="D2713" s="38"/>
    </row>
    <row r="2714" spans="3:4">
      <c r="C2714" s="38"/>
      <c r="D2714" s="38"/>
    </row>
    <row r="2715" spans="3:4">
      <c r="C2715" s="38"/>
      <c r="D2715" s="38"/>
    </row>
    <row r="2716" spans="3:4">
      <c r="C2716" s="38"/>
      <c r="D2716" s="38"/>
    </row>
    <row r="2717" spans="3:4">
      <c r="C2717" s="38"/>
      <c r="D2717" s="38"/>
    </row>
    <row r="2718" spans="3:4">
      <c r="C2718" s="38"/>
      <c r="D2718" s="38"/>
    </row>
    <row r="2719" spans="3:4">
      <c r="C2719" s="38"/>
      <c r="D2719" s="38"/>
    </row>
    <row r="2720" spans="3:4">
      <c r="C2720" s="38"/>
      <c r="D2720" s="38"/>
    </row>
    <row r="2721" spans="3:4">
      <c r="C2721" s="38"/>
      <c r="D2721" s="38"/>
    </row>
    <row r="2722" spans="3:4">
      <c r="C2722" s="38"/>
      <c r="D2722" s="38"/>
    </row>
    <row r="2723" spans="3:4">
      <c r="C2723" s="38"/>
      <c r="D2723" s="38"/>
    </row>
    <row r="2724" spans="3:4">
      <c r="C2724" s="38"/>
      <c r="D2724" s="38"/>
    </row>
    <row r="2725" spans="3:4">
      <c r="C2725" s="38"/>
      <c r="D2725" s="38"/>
    </row>
    <row r="2726" spans="3:4">
      <c r="C2726" s="38"/>
      <c r="D2726" s="38"/>
    </row>
    <row r="2727" spans="3:4">
      <c r="C2727" s="38"/>
      <c r="D2727" s="38"/>
    </row>
    <row r="2728" spans="3:4">
      <c r="C2728" s="38"/>
      <c r="D2728" s="38"/>
    </row>
    <row r="2729" spans="3:4">
      <c r="C2729" s="38"/>
      <c r="D2729" s="38"/>
    </row>
    <row r="2730" spans="3:4">
      <c r="C2730" s="38"/>
      <c r="D2730" s="38"/>
    </row>
    <row r="2731" spans="3:4">
      <c r="C2731" s="38"/>
      <c r="D2731" s="38"/>
    </row>
    <row r="2732" spans="3:4">
      <c r="C2732" s="38"/>
      <c r="D2732" s="38"/>
    </row>
    <row r="2733" spans="3:4">
      <c r="C2733" s="38"/>
      <c r="D2733" s="38"/>
    </row>
    <row r="2734" spans="3:4">
      <c r="C2734" s="38"/>
      <c r="D2734" s="38"/>
    </row>
    <row r="2735" spans="3:4">
      <c r="C2735" s="38"/>
      <c r="D2735" s="38"/>
    </row>
    <row r="2736" spans="3:4">
      <c r="C2736" s="38"/>
      <c r="D2736" s="38"/>
    </row>
    <row r="2737" spans="3:4">
      <c r="C2737" s="38"/>
      <c r="D2737" s="38"/>
    </row>
    <row r="2738" spans="3:4">
      <c r="C2738" s="38"/>
      <c r="D2738" s="38"/>
    </row>
    <row r="2739" spans="3:4">
      <c r="C2739" s="38"/>
      <c r="D2739" s="38"/>
    </row>
    <row r="2740" spans="3:4">
      <c r="C2740" s="38"/>
      <c r="D2740" s="38"/>
    </row>
    <row r="2741" spans="3:4">
      <c r="C2741" s="38"/>
      <c r="D2741" s="38"/>
    </row>
    <row r="2742" spans="3:4">
      <c r="C2742" s="38"/>
      <c r="D2742" s="38"/>
    </row>
    <row r="2743" spans="3:4">
      <c r="C2743" s="38"/>
      <c r="D2743" s="38"/>
    </row>
    <row r="2744" spans="3:4">
      <c r="C2744" s="38"/>
      <c r="D2744" s="38"/>
    </row>
    <row r="2745" spans="3:4">
      <c r="C2745" s="38"/>
      <c r="D2745" s="38"/>
    </row>
    <row r="2746" spans="3:4">
      <c r="C2746" s="38"/>
      <c r="D2746" s="38"/>
    </row>
    <row r="2747" spans="3:4">
      <c r="C2747" s="38"/>
      <c r="D2747" s="38"/>
    </row>
    <row r="2748" spans="3:4">
      <c r="C2748" s="38"/>
      <c r="D2748" s="38"/>
    </row>
    <row r="2749" spans="3:4">
      <c r="C2749" s="38"/>
      <c r="D2749" s="38"/>
    </row>
    <row r="2750" spans="3:4">
      <c r="C2750" s="38"/>
      <c r="D2750" s="38"/>
    </row>
    <row r="2751" spans="3:4">
      <c r="C2751" s="38"/>
      <c r="D2751" s="38"/>
    </row>
    <row r="2752" spans="3:4">
      <c r="C2752" s="38"/>
      <c r="D2752" s="38"/>
    </row>
    <row r="2753" spans="3:4">
      <c r="C2753" s="38"/>
      <c r="D2753" s="38"/>
    </row>
    <row r="2754" spans="3:4">
      <c r="C2754" s="38"/>
      <c r="D2754" s="38"/>
    </row>
    <row r="2755" spans="3:4">
      <c r="C2755" s="38"/>
      <c r="D2755" s="38"/>
    </row>
    <row r="2756" spans="3:4">
      <c r="C2756" s="38"/>
      <c r="D2756" s="38"/>
    </row>
    <row r="2757" spans="3:4">
      <c r="C2757" s="38"/>
      <c r="D2757" s="38"/>
    </row>
    <row r="2758" spans="3:4">
      <c r="C2758" s="38"/>
      <c r="D2758" s="38"/>
    </row>
    <row r="2759" spans="3:4">
      <c r="C2759" s="38"/>
      <c r="D2759" s="38"/>
    </row>
    <row r="2760" spans="3:4">
      <c r="C2760" s="38"/>
      <c r="D2760" s="38"/>
    </row>
    <row r="2761" spans="3:4">
      <c r="C2761" s="38"/>
      <c r="D2761" s="38"/>
    </row>
    <row r="2762" spans="3:4">
      <c r="C2762" s="38"/>
      <c r="D2762" s="38"/>
    </row>
    <row r="2763" spans="3:4">
      <c r="C2763" s="38"/>
      <c r="D2763" s="38"/>
    </row>
    <row r="2764" spans="3:4">
      <c r="C2764" s="38"/>
      <c r="D2764" s="38"/>
    </row>
    <row r="2765" spans="3:4">
      <c r="C2765" s="38"/>
      <c r="D2765" s="38"/>
    </row>
    <row r="2766" spans="3:4">
      <c r="C2766" s="38"/>
      <c r="D2766" s="38"/>
    </row>
    <row r="2767" spans="3:4">
      <c r="C2767" s="38"/>
      <c r="D2767" s="38"/>
    </row>
    <row r="2768" spans="3:4">
      <c r="C2768" s="38"/>
      <c r="D2768" s="38"/>
    </row>
    <row r="2769" spans="3:4">
      <c r="C2769" s="38"/>
      <c r="D2769" s="38"/>
    </row>
    <row r="2770" spans="3:4">
      <c r="C2770" s="38"/>
      <c r="D2770" s="38"/>
    </row>
    <row r="2771" spans="3:4">
      <c r="C2771" s="38"/>
      <c r="D2771" s="38"/>
    </row>
    <row r="2772" spans="3:4">
      <c r="C2772" s="38"/>
      <c r="D2772" s="38"/>
    </row>
    <row r="2773" spans="3:4">
      <c r="C2773" s="38"/>
      <c r="D2773" s="38"/>
    </row>
    <row r="2774" spans="3:4">
      <c r="C2774" s="38"/>
      <c r="D2774" s="38"/>
    </row>
    <row r="2775" spans="3:4">
      <c r="C2775" s="38"/>
      <c r="D2775" s="38"/>
    </row>
    <row r="2776" spans="3:4">
      <c r="C2776" s="38"/>
      <c r="D2776" s="38"/>
    </row>
    <row r="2777" spans="3:4">
      <c r="C2777" s="38"/>
      <c r="D2777" s="38"/>
    </row>
    <row r="2778" spans="3:4">
      <c r="C2778" s="38"/>
      <c r="D2778" s="38"/>
    </row>
    <row r="2779" spans="3:4">
      <c r="C2779" s="38"/>
      <c r="D2779" s="38"/>
    </row>
    <row r="2780" spans="3:4">
      <c r="C2780" s="38"/>
      <c r="D2780" s="38"/>
    </row>
    <row r="2781" spans="3:4">
      <c r="C2781" s="38"/>
      <c r="D2781" s="38"/>
    </row>
    <row r="2782" spans="3:4">
      <c r="C2782" s="38"/>
      <c r="D2782" s="38"/>
    </row>
    <row r="2783" spans="3:4">
      <c r="C2783" s="38"/>
      <c r="D2783" s="38"/>
    </row>
    <row r="2784" spans="3:4">
      <c r="C2784" s="38"/>
      <c r="D2784" s="38"/>
    </row>
    <row r="2785" spans="3:4">
      <c r="C2785" s="38"/>
      <c r="D2785" s="38"/>
    </row>
    <row r="2786" spans="3:4">
      <c r="C2786" s="38"/>
      <c r="D2786" s="38"/>
    </row>
    <row r="2787" spans="3:4">
      <c r="C2787" s="38"/>
      <c r="D2787" s="38"/>
    </row>
    <row r="2788" spans="3:4">
      <c r="C2788" s="38"/>
      <c r="D2788" s="38"/>
    </row>
    <row r="2789" spans="3:4">
      <c r="C2789" s="38"/>
      <c r="D2789" s="38"/>
    </row>
    <row r="2790" spans="3:4">
      <c r="C2790" s="38"/>
      <c r="D2790" s="38"/>
    </row>
    <row r="2791" spans="3:4">
      <c r="C2791" s="38"/>
      <c r="D2791" s="38"/>
    </row>
    <row r="2792" spans="3:4">
      <c r="C2792" s="38"/>
      <c r="D2792" s="38"/>
    </row>
    <row r="2793" spans="3:4">
      <c r="C2793" s="38"/>
      <c r="D2793" s="38"/>
    </row>
    <row r="2794" spans="3:4">
      <c r="C2794" s="38"/>
      <c r="D2794" s="38"/>
    </row>
    <row r="2795" spans="3:4">
      <c r="C2795" s="38"/>
      <c r="D2795" s="38"/>
    </row>
    <row r="2796" spans="3:4">
      <c r="C2796" s="38"/>
      <c r="D2796" s="38"/>
    </row>
    <row r="2797" spans="3:4">
      <c r="C2797" s="38"/>
      <c r="D2797" s="38"/>
    </row>
    <row r="2798" spans="3:4">
      <c r="C2798" s="38"/>
      <c r="D2798" s="38"/>
    </row>
    <row r="2799" spans="3:4">
      <c r="C2799" s="38"/>
      <c r="D2799" s="38"/>
    </row>
    <row r="2800" spans="3:4">
      <c r="C2800" s="38"/>
      <c r="D2800" s="38"/>
    </row>
    <row r="2801" spans="3:4">
      <c r="C2801" s="38"/>
      <c r="D2801" s="38"/>
    </row>
    <row r="2802" spans="3:4">
      <c r="C2802" s="38"/>
      <c r="D2802" s="38"/>
    </row>
    <row r="2803" spans="3:4">
      <c r="C2803" s="38"/>
      <c r="D2803" s="38"/>
    </row>
    <row r="2804" spans="3:4">
      <c r="C2804" s="38"/>
      <c r="D2804" s="38"/>
    </row>
    <row r="2805" spans="3:4">
      <c r="C2805" s="38"/>
      <c r="D2805" s="38"/>
    </row>
    <row r="2806" spans="3:4">
      <c r="C2806" s="38"/>
      <c r="D2806" s="38"/>
    </row>
    <row r="2807" spans="3:4">
      <c r="C2807" s="38"/>
      <c r="D2807" s="38"/>
    </row>
    <row r="2808" spans="3:4">
      <c r="C2808" s="38"/>
      <c r="D2808" s="38"/>
    </row>
    <row r="2809" spans="3:4">
      <c r="C2809" s="38"/>
      <c r="D2809" s="38"/>
    </row>
    <row r="2810" spans="3:4">
      <c r="C2810" s="38"/>
      <c r="D2810" s="38"/>
    </row>
    <row r="2811" spans="3:4">
      <c r="C2811" s="38"/>
      <c r="D2811" s="38"/>
    </row>
    <row r="2812" spans="3:4">
      <c r="C2812" s="38"/>
      <c r="D2812" s="38"/>
    </row>
    <row r="2813" spans="3:4">
      <c r="C2813" s="38"/>
      <c r="D2813" s="38"/>
    </row>
    <row r="2814" spans="3:4">
      <c r="C2814" s="38"/>
      <c r="D2814" s="38"/>
    </row>
    <row r="2815" spans="3:4">
      <c r="C2815" s="38"/>
      <c r="D2815" s="38"/>
    </row>
    <row r="2816" spans="3:4">
      <c r="C2816" s="38"/>
      <c r="D2816" s="38"/>
    </row>
    <row r="2817" spans="3:4">
      <c r="C2817" s="38"/>
      <c r="D2817" s="38"/>
    </row>
    <row r="2818" spans="3:4">
      <c r="C2818" s="38"/>
      <c r="D2818" s="38"/>
    </row>
    <row r="2819" spans="3:4">
      <c r="C2819" s="38"/>
      <c r="D2819" s="38"/>
    </row>
    <row r="2820" spans="3:4">
      <c r="C2820" s="38"/>
      <c r="D2820" s="38"/>
    </row>
    <row r="2821" spans="3:4">
      <c r="C2821" s="38"/>
      <c r="D2821" s="38"/>
    </row>
    <row r="2822" spans="3:4">
      <c r="C2822" s="38"/>
      <c r="D2822" s="38"/>
    </row>
    <row r="2823" spans="3:4">
      <c r="C2823" s="38"/>
      <c r="D2823" s="38"/>
    </row>
    <row r="2824" spans="3:4">
      <c r="C2824" s="38"/>
      <c r="D2824" s="38"/>
    </row>
    <row r="2825" spans="3:4">
      <c r="C2825" s="38"/>
      <c r="D2825" s="38"/>
    </row>
    <row r="2826" spans="3:4">
      <c r="C2826" s="38"/>
      <c r="D2826" s="38"/>
    </row>
    <row r="2827" spans="3:4">
      <c r="C2827" s="38"/>
      <c r="D2827" s="38"/>
    </row>
    <row r="2828" spans="3:4">
      <c r="C2828" s="38"/>
      <c r="D2828" s="38"/>
    </row>
    <row r="2829" spans="3:4">
      <c r="C2829" s="38"/>
      <c r="D2829" s="38"/>
    </row>
    <row r="2830" spans="3:4">
      <c r="C2830" s="38"/>
      <c r="D2830" s="38"/>
    </row>
    <row r="2831" spans="3:4">
      <c r="C2831" s="38"/>
      <c r="D2831" s="38"/>
    </row>
    <row r="2832" spans="3:4">
      <c r="C2832" s="38"/>
      <c r="D2832" s="38"/>
    </row>
    <row r="2833" spans="3:4">
      <c r="C2833" s="38"/>
      <c r="D2833" s="38"/>
    </row>
    <row r="2834" spans="3:4">
      <c r="C2834" s="38"/>
      <c r="D2834" s="38"/>
    </row>
    <row r="2835" spans="3:4">
      <c r="C2835" s="38"/>
      <c r="D2835" s="38"/>
    </row>
    <row r="2836" spans="3:4">
      <c r="C2836" s="38"/>
      <c r="D2836" s="38"/>
    </row>
    <row r="2837" spans="3:4">
      <c r="C2837" s="38"/>
      <c r="D2837" s="38"/>
    </row>
    <row r="2838" spans="3:4">
      <c r="C2838" s="38"/>
      <c r="D2838" s="38"/>
    </row>
    <row r="2839" spans="3:4">
      <c r="C2839" s="38"/>
      <c r="D2839" s="38"/>
    </row>
    <row r="2840" spans="3:4">
      <c r="C2840" s="38"/>
      <c r="D2840" s="38"/>
    </row>
    <row r="2841" spans="3:4">
      <c r="C2841" s="38"/>
      <c r="D2841" s="38"/>
    </row>
    <row r="2842" spans="3:4">
      <c r="C2842" s="38"/>
      <c r="D2842" s="38"/>
    </row>
    <row r="2843" spans="3:4">
      <c r="C2843" s="38"/>
      <c r="D2843" s="38"/>
    </row>
    <row r="2844" spans="3:4">
      <c r="C2844" s="38"/>
      <c r="D2844" s="38"/>
    </row>
    <row r="2845" spans="3:4">
      <c r="C2845" s="38"/>
      <c r="D2845" s="38"/>
    </row>
    <row r="2846" spans="3:4">
      <c r="C2846" s="38"/>
      <c r="D2846" s="38"/>
    </row>
    <row r="2847" spans="3:4">
      <c r="C2847" s="38"/>
      <c r="D2847" s="38"/>
    </row>
    <row r="2848" spans="3:4">
      <c r="C2848" s="38"/>
      <c r="D2848" s="38"/>
    </row>
    <row r="2849" spans="3:4">
      <c r="C2849" s="38"/>
      <c r="D2849" s="38"/>
    </row>
    <row r="2850" spans="3:4">
      <c r="C2850" s="38"/>
      <c r="D2850" s="38"/>
    </row>
    <row r="2851" spans="3:4">
      <c r="C2851" s="38"/>
      <c r="D2851" s="38"/>
    </row>
    <row r="2852" spans="3:4">
      <c r="C2852" s="38"/>
      <c r="D2852" s="38"/>
    </row>
    <row r="2853" spans="3:4">
      <c r="C2853" s="38"/>
      <c r="D2853" s="38"/>
    </row>
    <row r="2854" spans="3:4">
      <c r="C2854" s="38"/>
      <c r="D2854" s="38"/>
    </row>
    <row r="2855" spans="3:4">
      <c r="C2855" s="38"/>
      <c r="D2855" s="38"/>
    </row>
    <row r="2856" spans="3:4">
      <c r="C2856" s="38"/>
      <c r="D2856" s="38"/>
    </row>
    <row r="2857" spans="3:4">
      <c r="C2857" s="38"/>
      <c r="D2857" s="38"/>
    </row>
    <row r="2858" spans="3:4">
      <c r="C2858" s="38"/>
      <c r="D2858" s="38"/>
    </row>
    <row r="2859" spans="3:4">
      <c r="C2859" s="38"/>
      <c r="D2859" s="38"/>
    </row>
    <row r="2860" spans="3:4">
      <c r="C2860" s="38"/>
      <c r="D2860" s="38"/>
    </row>
    <row r="2861" spans="3:4">
      <c r="C2861" s="38"/>
      <c r="D2861" s="38"/>
    </row>
    <row r="2862" spans="3:4">
      <c r="C2862" s="38"/>
      <c r="D2862" s="38"/>
    </row>
    <row r="2863" spans="3:4">
      <c r="C2863" s="38"/>
      <c r="D2863" s="38"/>
    </row>
    <row r="2864" spans="3:4">
      <c r="C2864" s="38"/>
      <c r="D2864" s="38"/>
    </row>
    <row r="2865" spans="3:4">
      <c r="C2865" s="38"/>
      <c r="D2865" s="38"/>
    </row>
    <row r="2866" spans="3:4">
      <c r="C2866" s="38"/>
      <c r="D2866" s="38"/>
    </row>
    <row r="2867" spans="3:4">
      <c r="C2867" s="38"/>
      <c r="D2867" s="38"/>
    </row>
    <row r="2868" spans="3:4">
      <c r="C2868" s="38"/>
      <c r="D2868" s="38"/>
    </row>
    <row r="2869" spans="3:4">
      <c r="C2869" s="38"/>
      <c r="D2869" s="38"/>
    </row>
    <row r="2870" spans="3:4">
      <c r="C2870" s="38"/>
      <c r="D2870" s="38"/>
    </row>
    <row r="2871" spans="3:4">
      <c r="C2871" s="38"/>
      <c r="D2871" s="38"/>
    </row>
    <row r="2872" spans="3:4">
      <c r="C2872" s="38"/>
      <c r="D2872" s="38"/>
    </row>
    <row r="2873" spans="3:4">
      <c r="C2873" s="38"/>
      <c r="D2873" s="38"/>
    </row>
    <row r="2874" spans="3:4">
      <c r="C2874" s="38"/>
      <c r="D2874" s="38"/>
    </row>
    <row r="2875" spans="3:4">
      <c r="C2875" s="38"/>
      <c r="D2875" s="38"/>
    </row>
    <row r="2876" spans="3:4">
      <c r="C2876" s="38"/>
      <c r="D2876" s="38"/>
    </row>
    <row r="2877" spans="3:4">
      <c r="C2877" s="38"/>
      <c r="D2877" s="38"/>
    </row>
    <row r="2878" spans="3:4">
      <c r="C2878" s="38"/>
      <c r="D2878" s="38"/>
    </row>
    <row r="2879" spans="3:4">
      <c r="C2879" s="38"/>
      <c r="D2879" s="38"/>
    </row>
    <row r="2880" spans="3:4">
      <c r="C2880" s="38"/>
      <c r="D2880" s="38"/>
    </row>
    <row r="2881" spans="3:4">
      <c r="C2881" s="38"/>
      <c r="D2881" s="38"/>
    </row>
    <row r="2882" spans="3:4">
      <c r="C2882" s="38"/>
      <c r="D2882" s="38"/>
    </row>
    <row r="2883" spans="3:4">
      <c r="C2883" s="38"/>
      <c r="D2883" s="38"/>
    </row>
    <row r="2884" spans="3:4">
      <c r="C2884" s="38"/>
      <c r="D2884" s="38"/>
    </row>
    <row r="2885" spans="3:4">
      <c r="C2885" s="38"/>
      <c r="D2885" s="38"/>
    </row>
    <row r="2886" spans="3:4">
      <c r="C2886" s="38"/>
      <c r="D2886" s="38"/>
    </row>
    <row r="2887" spans="3:4">
      <c r="C2887" s="38"/>
      <c r="D2887" s="38"/>
    </row>
    <row r="2888" spans="3:4">
      <c r="C2888" s="38"/>
      <c r="D2888" s="38"/>
    </row>
    <row r="2889" spans="3:4">
      <c r="C2889" s="38"/>
      <c r="D2889" s="38"/>
    </row>
    <row r="2890" spans="3:4">
      <c r="C2890" s="38"/>
      <c r="D2890" s="38"/>
    </row>
    <row r="2891" spans="3:4">
      <c r="C2891" s="38"/>
      <c r="D2891" s="38"/>
    </row>
    <row r="2892" spans="3:4">
      <c r="C2892" s="38"/>
      <c r="D2892" s="38"/>
    </row>
    <row r="2893" spans="3:4">
      <c r="C2893" s="38"/>
      <c r="D2893" s="38"/>
    </row>
    <row r="2894" spans="3:4">
      <c r="C2894" s="38"/>
      <c r="D2894" s="38"/>
    </row>
    <row r="2895" spans="3:4">
      <c r="C2895" s="38"/>
      <c r="D2895" s="38"/>
    </row>
    <row r="2896" spans="3:4">
      <c r="C2896" s="38"/>
      <c r="D2896" s="38"/>
    </row>
    <row r="2897" spans="3:4">
      <c r="C2897" s="38"/>
      <c r="D2897" s="38"/>
    </row>
    <row r="2898" spans="3:4">
      <c r="C2898" s="38"/>
      <c r="D2898" s="38"/>
    </row>
    <row r="2899" spans="3:4">
      <c r="C2899" s="38"/>
      <c r="D2899" s="38"/>
    </row>
    <row r="2900" spans="3:4">
      <c r="C2900" s="38"/>
      <c r="D2900" s="38"/>
    </row>
    <row r="2901" spans="3:4">
      <c r="C2901" s="38"/>
      <c r="D2901" s="38"/>
    </row>
    <row r="2902" spans="3:4">
      <c r="C2902" s="38"/>
      <c r="D2902" s="38"/>
    </row>
    <row r="2903" spans="3:4">
      <c r="C2903" s="38"/>
      <c r="D2903" s="38"/>
    </row>
    <row r="2904" spans="3:4">
      <c r="C2904" s="38"/>
      <c r="D2904" s="38"/>
    </row>
    <row r="2905" spans="3:4">
      <c r="C2905" s="38"/>
      <c r="D2905" s="38"/>
    </row>
    <row r="2906" spans="3:4">
      <c r="C2906" s="38"/>
      <c r="D2906" s="38"/>
    </row>
    <row r="2907" spans="3:4">
      <c r="C2907" s="38"/>
      <c r="D2907" s="38"/>
    </row>
    <row r="2908" spans="3:4">
      <c r="C2908" s="38"/>
      <c r="D2908" s="38"/>
    </row>
    <row r="2909" spans="3:4">
      <c r="C2909" s="38"/>
      <c r="D2909" s="38"/>
    </row>
    <row r="2910" spans="3:4">
      <c r="C2910" s="38"/>
      <c r="D2910" s="38"/>
    </row>
    <row r="2911" spans="3:4">
      <c r="C2911" s="38"/>
      <c r="D2911" s="38"/>
    </row>
    <row r="2912" spans="3:4">
      <c r="C2912" s="38"/>
      <c r="D2912" s="38"/>
    </row>
    <row r="2913" spans="3:4">
      <c r="C2913" s="38"/>
      <c r="D2913" s="38"/>
    </row>
    <row r="2914" spans="3:4">
      <c r="C2914" s="38"/>
      <c r="D2914" s="38"/>
    </row>
    <row r="2915" spans="3:4">
      <c r="C2915" s="38"/>
      <c r="D2915" s="38"/>
    </row>
    <row r="2916" spans="3:4">
      <c r="C2916" s="38"/>
      <c r="D2916" s="38"/>
    </row>
    <row r="2917" spans="3:4">
      <c r="C2917" s="38"/>
      <c r="D2917" s="38"/>
    </row>
    <row r="2918" spans="3:4">
      <c r="C2918" s="38"/>
      <c r="D2918" s="38"/>
    </row>
    <row r="2919" spans="3:4">
      <c r="C2919" s="38"/>
      <c r="D2919" s="38"/>
    </row>
    <row r="2920" spans="3:4">
      <c r="C2920" s="38"/>
      <c r="D2920" s="38"/>
    </row>
    <row r="2921" spans="3:4">
      <c r="C2921" s="38"/>
      <c r="D2921" s="38"/>
    </row>
    <row r="2922" spans="3:4">
      <c r="C2922" s="38"/>
      <c r="D2922" s="38"/>
    </row>
    <row r="2923" spans="3:4">
      <c r="C2923" s="38"/>
      <c r="D2923" s="38"/>
    </row>
    <row r="2924" spans="3:4">
      <c r="C2924" s="38"/>
      <c r="D2924" s="38"/>
    </row>
    <row r="2925" spans="3:4">
      <c r="C2925" s="38"/>
      <c r="D2925" s="38"/>
    </row>
    <row r="2926" spans="3:4">
      <c r="C2926" s="38"/>
      <c r="D2926" s="38"/>
    </row>
    <row r="2927" spans="3:4">
      <c r="C2927" s="38"/>
      <c r="D2927" s="38"/>
    </row>
    <row r="2928" spans="3:4">
      <c r="C2928" s="38"/>
      <c r="D2928" s="38"/>
    </row>
    <row r="2929" spans="3:4">
      <c r="C2929" s="38"/>
      <c r="D2929" s="38"/>
    </row>
    <row r="2930" spans="3:4">
      <c r="C2930" s="38"/>
      <c r="D2930" s="38"/>
    </row>
    <row r="2931" spans="3:4">
      <c r="C2931" s="38"/>
      <c r="D2931" s="38"/>
    </row>
    <row r="2932" spans="3:4">
      <c r="C2932" s="38"/>
      <c r="D2932" s="38"/>
    </row>
    <row r="2933" spans="3:4">
      <c r="C2933" s="38"/>
      <c r="D2933" s="38"/>
    </row>
    <row r="2934" spans="3:4">
      <c r="C2934" s="38"/>
      <c r="D2934" s="38"/>
    </row>
    <row r="2935" spans="3:4">
      <c r="C2935" s="38"/>
      <c r="D2935" s="38"/>
    </row>
    <row r="2936" spans="3:4">
      <c r="C2936" s="38"/>
      <c r="D2936" s="38"/>
    </row>
    <row r="2937" spans="3:4">
      <c r="C2937" s="38"/>
      <c r="D2937" s="38"/>
    </row>
    <row r="2938" spans="3:4">
      <c r="C2938" s="38"/>
      <c r="D2938" s="38"/>
    </row>
    <row r="2939" spans="3:4">
      <c r="C2939" s="38"/>
      <c r="D2939" s="38"/>
    </row>
    <row r="2940" spans="3:4">
      <c r="C2940" s="38"/>
      <c r="D2940" s="38"/>
    </row>
    <row r="2941" spans="3:4">
      <c r="C2941" s="38"/>
      <c r="D2941" s="38"/>
    </row>
    <row r="2942" spans="3:4">
      <c r="C2942" s="38"/>
      <c r="D2942" s="38"/>
    </row>
    <row r="2943" spans="3:4">
      <c r="C2943" s="38"/>
      <c r="D2943" s="38"/>
    </row>
    <row r="2944" spans="3:4">
      <c r="C2944" s="38"/>
      <c r="D2944" s="38"/>
    </row>
    <row r="2945" spans="3:4">
      <c r="C2945" s="38"/>
      <c r="D2945" s="38"/>
    </row>
    <row r="2946" spans="3:4">
      <c r="C2946" s="38"/>
      <c r="D2946" s="38"/>
    </row>
    <row r="2947" spans="3:4">
      <c r="C2947" s="38"/>
      <c r="D2947" s="38"/>
    </row>
    <row r="2948" spans="3:4">
      <c r="C2948" s="38"/>
      <c r="D2948" s="38"/>
    </row>
    <row r="2949" spans="3:4">
      <c r="C2949" s="38"/>
      <c r="D2949" s="38"/>
    </row>
    <row r="2950" spans="3:4">
      <c r="C2950" s="38"/>
      <c r="D2950" s="38"/>
    </row>
    <row r="2951" spans="3:4">
      <c r="C2951" s="38"/>
      <c r="D2951" s="38"/>
    </row>
    <row r="2952" spans="3:4">
      <c r="C2952" s="38"/>
      <c r="D2952" s="38"/>
    </row>
    <row r="2953" spans="3:4">
      <c r="C2953" s="38"/>
      <c r="D2953" s="38"/>
    </row>
    <row r="2954" spans="3:4">
      <c r="C2954" s="38"/>
      <c r="D2954" s="38"/>
    </row>
    <row r="2955" spans="3:4">
      <c r="C2955" s="38"/>
      <c r="D2955" s="38"/>
    </row>
    <row r="2956" spans="3:4">
      <c r="C2956" s="38"/>
      <c r="D2956" s="38"/>
    </row>
    <row r="2957" spans="3:4">
      <c r="C2957" s="38"/>
      <c r="D2957" s="38"/>
    </row>
    <row r="2958" spans="3:4">
      <c r="C2958" s="38"/>
      <c r="D2958" s="38"/>
    </row>
    <row r="2959" spans="3:4">
      <c r="C2959" s="38"/>
      <c r="D2959" s="38"/>
    </row>
    <row r="2960" spans="3:4">
      <c r="C2960" s="38"/>
      <c r="D2960" s="38"/>
    </row>
    <row r="2961" spans="3:4">
      <c r="C2961" s="38"/>
      <c r="D2961" s="38"/>
    </row>
    <row r="2962" spans="3:4">
      <c r="C2962" s="38"/>
      <c r="D2962" s="38"/>
    </row>
    <row r="2963" spans="3:4">
      <c r="C2963" s="38"/>
      <c r="D2963" s="38"/>
    </row>
    <row r="2964" spans="3:4">
      <c r="C2964" s="38"/>
      <c r="D2964" s="38"/>
    </row>
    <row r="2965" spans="3:4">
      <c r="C2965" s="38"/>
      <c r="D2965" s="38"/>
    </row>
    <row r="2966" spans="3:4">
      <c r="C2966" s="38"/>
      <c r="D2966" s="38"/>
    </row>
    <row r="2967" spans="3:4">
      <c r="C2967" s="38"/>
      <c r="D2967" s="38"/>
    </row>
    <row r="2968" spans="3:4">
      <c r="C2968" s="38"/>
      <c r="D2968" s="38"/>
    </row>
    <row r="2969" spans="3:4">
      <c r="C2969" s="38"/>
      <c r="D2969" s="38"/>
    </row>
    <row r="2970" spans="3:4">
      <c r="C2970" s="38"/>
      <c r="D2970" s="38"/>
    </row>
    <row r="2971" spans="3:4">
      <c r="C2971" s="38"/>
      <c r="D2971" s="38"/>
    </row>
    <row r="2972" spans="3:4">
      <c r="C2972" s="38"/>
      <c r="D2972" s="38"/>
    </row>
    <row r="2973" spans="3:4">
      <c r="C2973" s="38"/>
      <c r="D2973" s="38"/>
    </row>
    <row r="2974" spans="3:4">
      <c r="C2974" s="38"/>
      <c r="D2974" s="38"/>
    </row>
    <row r="2975" spans="3:4">
      <c r="C2975" s="38"/>
      <c r="D2975" s="38"/>
    </row>
    <row r="2976" spans="3:4">
      <c r="C2976" s="38"/>
      <c r="D2976" s="38"/>
    </row>
    <row r="2977" spans="3:4">
      <c r="C2977" s="38"/>
      <c r="D2977" s="38"/>
    </row>
    <row r="2978" spans="3:4">
      <c r="C2978" s="38"/>
      <c r="D2978" s="38"/>
    </row>
    <row r="2979" spans="3:4">
      <c r="C2979" s="38"/>
      <c r="D2979" s="38"/>
    </row>
    <row r="2980" spans="3:4">
      <c r="C2980" s="38"/>
      <c r="D2980" s="38"/>
    </row>
    <row r="2981" spans="3:4">
      <c r="C2981" s="38"/>
      <c r="D2981" s="38"/>
    </row>
    <row r="2982" spans="3:4">
      <c r="C2982" s="38"/>
      <c r="D2982" s="38"/>
    </row>
    <row r="2983" spans="3:4">
      <c r="C2983" s="38"/>
      <c r="D2983" s="38"/>
    </row>
    <row r="2984" spans="3:4">
      <c r="C2984" s="38"/>
      <c r="D2984" s="38"/>
    </row>
    <row r="2985" spans="3:4">
      <c r="C2985" s="38"/>
      <c r="D2985" s="38"/>
    </row>
    <row r="2986" spans="3:4">
      <c r="C2986" s="38"/>
      <c r="D2986" s="38"/>
    </row>
    <row r="2987" spans="3:4">
      <c r="C2987" s="38"/>
      <c r="D2987" s="38"/>
    </row>
    <row r="2988" spans="3:4">
      <c r="C2988" s="38"/>
      <c r="D2988" s="38"/>
    </row>
    <row r="2989" spans="3:4">
      <c r="C2989" s="38"/>
      <c r="D2989" s="38"/>
    </row>
    <row r="2990" spans="3:4">
      <c r="C2990" s="38"/>
      <c r="D2990" s="38"/>
    </row>
    <row r="2991" spans="3:4">
      <c r="C2991" s="38"/>
      <c r="D2991" s="38"/>
    </row>
    <row r="2992" spans="3:4">
      <c r="C2992" s="38"/>
      <c r="D2992" s="38"/>
    </row>
    <row r="2993" spans="3:4">
      <c r="C2993" s="38"/>
      <c r="D2993" s="38"/>
    </row>
    <row r="2994" spans="3:4">
      <c r="C2994" s="38"/>
      <c r="D2994" s="38"/>
    </row>
    <row r="2995" spans="3:4">
      <c r="C2995" s="38"/>
      <c r="D2995" s="38"/>
    </row>
    <row r="2996" spans="3:4">
      <c r="C2996" s="38"/>
      <c r="D2996" s="38"/>
    </row>
    <row r="2997" spans="3:4">
      <c r="C2997" s="38"/>
      <c r="D2997" s="38"/>
    </row>
    <row r="2998" spans="3:4">
      <c r="C2998" s="38"/>
      <c r="D2998" s="38"/>
    </row>
    <row r="2999" spans="3:4">
      <c r="C2999" s="38"/>
      <c r="D2999" s="38"/>
    </row>
    <row r="3000" spans="3:4">
      <c r="C3000" s="38"/>
      <c r="D3000" s="38"/>
    </row>
    <row r="3001" spans="3:4">
      <c r="C3001" s="38"/>
      <c r="D3001" s="38"/>
    </row>
    <row r="3002" spans="3:4">
      <c r="C3002" s="38"/>
      <c r="D3002" s="38"/>
    </row>
    <row r="3003" spans="3:4">
      <c r="C3003" s="38"/>
      <c r="D3003" s="38"/>
    </row>
    <row r="3004" spans="3:4">
      <c r="C3004" s="38"/>
      <c r="D3004" s="38"/>
    </row>
    <row r="3005" spans="3:4">
      <c r="C3005" s="38"/>
      <c r="D3005" s="38"/>
    </row>
    <row r="3006" spans="3:4">
      <c r="C3006" s="38"/>
      <c r="D3006" s="38"/>
    </row>
    <row r="3007" spans="3:4">
      <c r="C3007" s="38"/>
      <c r="D3007" s="38"/>
    </row>
    <row r="3008" spans="3:4">
      <c r="C3008" s="38"/>
      <c r="D3008" s="38"/>
    </row>
    <row r="3009" spans="3:4">
      <c r="C3009" s="38"/>
      <c r="D3009" s="38"/>
    </row>
    <row r="3010" spans="3:4">
      <c r="C3010" s="38"/>
      <c r="D3010" s="38"/>
    </row>
    <row r="3011" spans="3:4">
      <c r="C3011" s="38"/>
      <c r="D3011" s="38"/>
    </row>
    <row r="3012" spans="3:4">
      <c r="C3012" s="38"/>
      <c r="D3012" s="38"/>
    </row>
    <row r="3013" spans="3:4">
      <c r="C3013" s="38"/>
      <c r="D3013" s="38"/>
    </row>
    <row r="3014" spans="3:4">
      <c r="C3014" s="38"/>
      <c r="D3014" s="38"/>
    </row>
    <row r="3015" spans="3:4">
      <c r="C3015" s="38"/>
      <c r="D3015" s="38"/>
    </row>
    <row r="3016" spans="3:4">
      <c r="C3016" s="38"/>
      <c r="D3016" s="38"/>
    </row>
    <row r="3017" spans="3:4">
      <c r="C3017" s="38"/>
      <c r="D3017" s="38"/>
    </row>
    <row r="3018" spans="3:4">
      <c r="C3018" s="38"/>
      <c r="D3018" s="38"/>
    </row>
    <row r="3019" spans="3:4">
      <c r="C3019" s="38"/>
      <c r="D3019" s="38"/>
    </row>
    <row r="3020" spans="3:4">
      <c r="C3020" s="38"/>
      <c r="D3020" s="38"/>
    </row>
    <row r="3021" spans="3:4">
      <c r="C3021" s="38"/>
      <c r="D3021" s="38"/>
    </row>
    <row r="3022" spans="3:4">
      <c r="C3022" s="38"/>
      <c r="D3022" s="38"/>
    </row>
    <row r="3023" spans="3:4">
      <c r="C3023" s="38"/>
      <c r="D3023" s="38"/>
    </row>
    <row r="3024" spans="3:4">
      <c r="C3024" s="38"/>
      <c r="D3024" s="38"/>
    </row>
    <row r="3025" spans="3:4">
      <c r="C3025" s="38"/>
      <c r="D3025" s="38"/>
    </row>
    <row r="3026" spans="3:4">
      <c r="C3026" s="38"/>
      <c r="D3026" s="38"/>
    </row>
    <row r="3027" spans="3:4">
      <c r="C3027" s="38"/>
      <c r="D3027" s="38"/>
    </row>
    <row r="3028" spans="3:4">
      <c r="C3028" s="38"/>
      <c r="D3028" s="38"/>
    </row>
    <row r="3029" spans="3:4">
      <c r="C3029" s="38"/>
      <c r="D3029" s="38"/>
    </row>
    <row r="3030" spans="3:4">
      <c r="C3030" s="38"/>
      <c r="D3030" s="38"/>
    </row>
    <row r="3031" spans="3:4">
      <c r="C3031" s="38"/>
      <c r="D3031" s="38"/>
    </row>
    <row r="3032" spans="3:4">
      <c r="C3032" s="38"/>
      <c r="D3032" s="38"/>
    </row>
    <row r="3033" spans="3:4">
      <c r="C3033" s="38"/>
      <c r="D3033" s="38"/>
    </row>
    <row r="3034" spans="3:4">
      <c r="C3034" s="38"/>
      <c r="D3034" s="38"/>
    </row>
    <row r="3035" spans="3:4">
      <c r="C3035" s="38"/>
      <c r="D3035" s="38"/>
    </row>
    <row r="3036" spans="3:4">
      <c r="C3036" s="38"/>
      <c r="D3036" s="38"/>
    </row>
    <row r="3037" spans="3:4">
      <c r="C3037" s="38"/>
      <c r="D3037" s="38"/>
    </row>
    <row r="3038" spans="3:4">
      <c r="C3038" s="38"/>
      <c r="D3038" s="38"/>
    </row>
    <row r="3039" spans="3:4">
      <c r="C3039" s="38"/>
      <c r="D3039" s="38"/>
    </row>
    <row r="3040" spans="3:4">
      <c r="C3040" s="38"/>
      <c r="D3040" s="38"/>
    </row>
    <row r="3041" spans="3:4">
      <c r="C3041" s="38"/>
      <c r="D3041" s="38"/>
    </row>
    <row r="3042" spans="3:4">
      <c r="C3042" s="38"/>
      <c r="D3042" s="38"/>
    </row>
    <row r="3043" spans="3:4">
      <c r="C3043" s="38"/>
      <c r="D3043" s="38"/>
    </row>
    <row r="3044" spans="3:4">
      <c r="C3044" s="38"/>
      <c r="D3044" s="38"/>
    </row>
    <row r="3045" spans="3:4">
      <c r="C3045" s="38"/>
      <c r="D3045" s="38"/>
    </row>
    <row r="3046" spans="3:4">
      <c r="C3046" s="38"/>
      <c r="D3046" s="38"/>
    </row>
    <row r="3047" spans="3:4">
      <c r="C3047" s="38"/>
      <c r="D3047" s="38"/>
    </row>
    <row r="3048" spans="3:4">
      <c r="C3048" s="38"/>
      <c r="D3048" s="38"/>
    </row>
    <row r="3049" spans="3:4">
      <c r="C3049" s="38"/>
      <c r="D3049" s="38"/>
    </row>
    <row r="3050" spans="3:4">
      <c r="C3050" s="38"/>
      <c r="D3050" s="38"/>
    </row>
    <row r="3051" spans="3:4">
      <c r="C3051" s="38"/>
      <c r="D3051" s="38"/>
    </row>
    <row r="3052" spans="3:4">
      <c r="C3052" s="38"/>
      <c r="D3052" s="38"/>
    </row>
    <row r="3053" spans="3:4">
      <c r="C3053" s="38"/>
      <c r="D3053" s="38"/>
    </row>
    <row r="3054" spans="3:4">
      <c r="C3054" s="38"/>
      <c r="D3054" s="38"/>
    </row>
    <row r="3055" spans="3:4">
      <c r="C3055" s="38"/>
      <c r="D3055" s="38"/>
    </row>
    <row r="3056" spans="3:4">
      <c r="C3056" s="38"/>
      <c r="D3056" s="38"/>
    </row>
    <row r="3057" spans="3:4">
      <c r="C3057" s="38"/>
      <c r="D3057" s="38"/>
    </row>
    <row r="3058" spans="3:4">
      <c r="C3058" s="38"/>
      <c r="D3058" s="38"/>
    </row>
    <row r="3059" spans="3:4">
      <c r="C3059" s="38"/>
      <c r="D3059" s="38"/>
    </row>
    <row r="3060" spans="3:4">
      <c r="C3060" s="38"/>
      <c r="D3060" s="38"/>
    </row>
    <row r="3061" spans="3:4">
      <c r="C3061" s="38"/>
      <c r="D3061" s="38"/>
    </row>
    <row r="3062" spans="3:4">
      <c r="C3062" s="38"/>
      <c r="D3062" s="38"/>
    </row>
    <row r="3063" spans="3:4">
      <c r="C3063" s="38"/>
      <c r="D3063" s="38"/>
    </row>
    <row r="3064" spans="3:4">
      <c r="C3064" s="38"/>
      <c r="D3064" s="38"/>
    </row>
    <row r="3065" spans="3:4">
      <c r="C3065" s="38"/>
      <c r="D3065" s="38"/>
    </row>
    <row r="3066" spans="3:4">
      <c r="C3066" s="38"/>
      <c r="D3066" s="38"/>
    </row>
    <row r="3067" spans="3:4">
      <c r="C3067" s="38"/>
      <c r="D3067" s="38"/>
    </row>
    <row r="3068" spans="3:4">
      <c r="C3068" s="38"/>
      <c r="D3068" s="38"/>
    </row>
    <row r="3069" spans="3:4">
      <c r="C3069" s="38"/>
      <c r="D3069" s="38"/>
    </row>
    <row r="3070" spans="3:4">
      <c r="C3070" s="38"/>
      <c r="D3070" s="38"/>
    </row>
    <row r="3071" spans="3:4">
      <c r="C3071" s="38"/>
      <c r="D3071" s="38"/>
    </row>
    <row r="3072" spans="3:4">
      <c r="C3072" s="38"/>
      <c r="D3072" s="38"/>
    </row>
    <row r="3073" spans="3:4">
      <c r="C3073" s="38"/>
      <c r="D3073" s="38"/>
    </row>
    <row r="3074" spans="3:4">
      <c r="C3074" s="38"/>
      <c r="D3074" s="38"/>
    </row>
    <row r="3075" spans="3:4">
      <c r="C3075" s="38"/>
      <c r="D3075" s="38"/>
    </row>
    <row r="3076" spans="3:4">
      <c r="C3076" s="38"/>
      <c r="D3076" s="38"/>
    </row>
    <row r="3077" spans="3:4">
      <c r="C3077" s="38"/>
      <c r="D3077" s="38"/>
    </row>
    <row r="3078" spans="3:4">
      <c r="C3078" s="38"/>
      <c r="D3078" s="38"/>
    </row>
    <row r="3079" spans="3:4">
      <c r="C3079" s="38"/>
      <c r="D3079" s="38"/>
    </row>
    <row r="3080" spans="3:4">
      <c r="C3080" s="38"/>
      <c r="D3080" s="38"/>
    </row>
    <row r="3081" spans="3:4">
      <c r="C3081" s="38"/>
      <c r="D3081" s="38"/>
    </row>
    <row r="3082" spans="3:4">
      <c r="C3082" s="38"/>
      <c r="D3082" s="38"/>
    </row>
    <row r="3083" spans="3:4">
      <c r="C3083" s="38"/>
      <c r="D3083" s="38"/>
    </row>
    <row r="3084" spans="3:4">
      <c r="C3084" s="38"/>
      <c r="D3084" s="38"/>
    </row>
    <row r="3085" spans="3:4">
      <c r="C3085" s="38"/>
      <c r="D3085" s="38"/>
    </row>
    <row r="3086" spans="3:4">
      <c r="C3086" s="38"/>
      <c r="D3086" s="38"/>
    </row>
    <row r="3087" spans="3:4">
      <c r="C3087" s="38"/>
      <c r="D3087" s="38"/>
    </row>
    <row r="3088" spans="3:4">
      <c r="C3088" s="38"/>
      <c r="D3088" s="38"/>
    </row>
    <row r="3089" spans="3:4">
      <c r="C3089" s="38"/>
      <c r="D3089" s="38"/>
    </row>
    <row r="3090" spans="3:4">
      <c r="C3090" s="38"/>
      <c r="D3090" s="38"/>
    </row>
    <row r="3091" spans="3:4">
      <c r="C3091" s="38"/>
      <c r="D3091" s="38"/>
    </row>
    <row r="3092" spans="3:4">
      <c r="C3092" s="38"/>
      <c r="D3092" s="38"/>
    </row>
    <row r="3093" spans="3:4">
      <c r="C3093" s="38"/>
      <c r="D3093" s="38"/>
    </row>
    <row r="3094" spans="3:4">
      <c r="C3094" s="38"/>
      <c r="D3094" s="38"/>
    </row>
    <row r="3095" spans="3:4">
      <c r="C3095" s="38"/>
      <c r="D3095" s="38"/>
    </row>
    <row r="3096" spans="3:4">
      <c r="C3096" s="38"/>
      <c r="D3096" s="38"/>
    </row>
    <row r="3097" spans="3:4">
      <c r="C3097" s="38"/>
      <c r="D3097" s="38"/>
    </row>
    <row r="3098" spans="3:4">
      <c r="C3098" s="38"/>
      <c r="D3098" s="38"/>
    </row>
    <row r="3099" spans="3:4">
      <c r="C3099" s="38"/>
      <c r="D3099" s="38"/>
    </row>
    <row r="3100" spans="3:4">
      <c r="C3100" s="38"/>
      <c r="D3100" s="38"/>
    </row>
    <row r="3101" spans="3:4">
      <c r="C3101" s="38"/>
      <c r="D3101" s="38"/>
    </row>
    <row r="3102" spans="3:4">
      <c r="C3102" s="38"/>
      <c r="D3102" s="38"/>
    </row>
    <row r="3103" spans="3:4">
      <c r="C3103" s="38"/>
      <c r="D3103" s="38"/>
    </row>
    <row r="3104" spans="3:4">
      <c r="C3104" s="38"/>
      <c r="D3104" s="38"/>
    </row>
    <row r="3105" spans="3:4">
      <c r="C3105" s="38"/>
      <c r="D3105" s="38"/>
    </row>
    <row r="3106" spans="3:4">
      <c r="C3106" s="38"/>
      <c r="D3106" s="38"/>
    </row>
    <row r="3107" spans="3:4">
      <c r="C3107" s="38"/>
      <c r="D3107" s="38"/>
    </row>
    <row r="3108" spans="3:4">
      <c r="C3108" s="38"/>
      <c r="D3108" s="38"/>
    </row>
    <row r="3109" spans="3:4">
      <c r="C3109" s="38"/>
      <c r="D3109" s="38"/>
    </row>
    <row r="3110" spans="3:4">
      <c r="C3110" s="38"/>
      <c r="D3110" s="38"/>
    </row>
    <row r="3111" spans="3:4">
      <c r="C3111" s="38"/>
      <c r="D3111" s="38"/>
    </row>
    <row r="3112" spans="3:4">
      <c r="C3112" s="38"/>
      <c r="D3112" s="38"/>
    </row>
    <row r="3113" spans="3:4">
      <c r="C3113" s="38"/>
      <c r="D3113" s="38"/>
    </row>
    <row r="3114" spans="3:4">
      <c r="C3114" s="38"/>
      <c r="D3114" s="38"/>
    </row>
    <row r="3115" spans="3:4">
      <c r="C3115" s="38"/>
      <c r="D3115" s="38"/>
    </row>
    <row r="3116" spans="3:4">
      <c r="C3116" s="38"/>
      <c r="D3116" s="38"/>
    </row>
    <row r="3117" spans="3:4">
      <c r="C3117" s="38"/>
      <c r="D3117" s="38"/>
    </row>
    <row r="3118" spans="3:4">
      <c r="C3118" s="38"/>
      <c r="D3118" s="38"/>
    </row>
    <row r="3119" spans="3:4">
      <c r="C3119" s="38"/>
      <c r="D3119" s="38"/>
    </row>
    <row r="3120" spans="3:4">
      <c r="C3120" s="38"/>
      <c r="D3120" s="38"/>
    </row>
    <row r="3121" spans="3:4">
      <c r="C3121" s="38"/>
      <c r="D3121" s="38"/>
    </row>
    <row r="3122" spans="3:4">
      <c r="C3122" s="38"/>
      <c r="D3122" s="38"/>
    </row>
    <row r="3123" spans="3:4">
      <c r="C3123" s="38"/>
      <c r="D3123" s="38"/>
    </row>
    <row r="3124" spans="3:4">
      <c r="C3124" s="38"/>
      <c r="D3124" s="38"/>
    </row>
    <row r="3125" spans="3:4">
      <c r="C3125" s="38"/>
      <c r="D3125" s="38"/>
    </row>
    <row r="3126" spans="3:4">
      <c r="C3126" s="38"/>
      <c r="D3126" s="38"/>
    </row>
    <row r="3127" spans="3:4">
      <c r="C3127" s="38"/>
      <c r="D3127" s="38"/>
    </row>
    <row r="3128" spans="3:4">
      <c r="C3128" s="38"/>
      <c r="D3128" s="38"/>
    </row>
    <row r="3129" spans="3:4">
      <c r="C3129" s="38"/>
      <c r="D3129" s="38"/>
    </row>
    <row r="3130" spans="3:4">
      <c r="C3130" s="38"/>
      <c r="D3130" s="38"/>
    </row>
    <row r="3131" spans="3:4">
      <c r="C3131" s="38"/>
      <c r="D3131" s="38"/>
    </row>
    <row r="3132" spans="3:4">
      <c r="C3132" s="38"/>
      <c r="D3132" s="38"/>
    </row>
    <row r="3133" spans="3:4">
      <c r="C3133" s="38"/>
      <c r="D3133" s="38"/>
    </row>
    <row r="3134" spans="3:4">
      <c r="C3134" s="38"/>
      <c r="D3134" s="38"/>
    </row>
    <row r="3135" spans="3:4">
      <c r="C3135" s="38"/>
      <c r="D3135" s="38"/>
    </row>
    <row r="3136" spans="3:4">
      <c r="C3136" s="38"/>
      <c r="D3136" s="38"/>
    </row>
    <row r="3137" spans="3:4">
      <c r="C3137" s="38"/>
      <c r="D3137" s="38"/>
    </row>
    <row r="3138" spans="3:4">
      <c r="C3138" s="38"/>
      <c r="D3138" s="38"/>
    </row>
    <row r="3139" spans="3:4">
      <c r="C3139" s="38"/>
      <c r="D3139" s="38"/>
    </row>
    <row r="3140" spans="3:4">
      <c r="C3140" s="38"/>
      <c r="D3140" s="38"/>
    </row>
    <row r="3141" spans="3:4">
      <c r="C3141" s="38"/>
      <c r="D3141" s="38"/>
    </row>
    <row r="3142" spans="3:4">
      <c r="C3142" s="38"/>
      <c r="D3142" s="38"/>
    </row>
    <row r="3143" spans="3:4">
      <c r="C3143" s="38"/>
      <c r="D3143" s="38"/>
    </row>
    <row r="3144" spans="3:4">
      <c r="C3144" s="38"/>
      <c r="D3144" s="38"/>
    </row>
    <row r="3145" spans="3:4">
      <c r="C3145" s="38"/>
      <c r="D3145" s="38"/>
    </row>
    <row r="3146" spans="3:4">
      <c r="C3146" s="38"/>
      <c r="D3146" s="38"/>
    </row>
    <row r="3147" spans="3:4">
      <c r="C3147" s="38"/>
      <c r="D3147" s="38"/>
    </row>
    <row r="3148" spans="3:4">
      <c r="C3148" s="38"/>
      <c r="D3148" s="38"/>
    </row>
    <row r="3149" spans="3:4">
      <c r="C3149" s="38"/>
      <c r="D3149" s="38"/>
    </row>
    <row r="3150" spans="3:4">
      <c r="C3150" s="38"/>
      <c r="D3150" s="38"/>
    </row>
    <row r="3151" spans="3:4">
      <c r="C3151" s="38"/>
      <c r="D3151" s="38"/>
    </row>
    <row r="3152" spans="3:4">
      <c r="C3152" s="38"/>
      <c r="D3152" s="38"/>
    </row>
    <row r="3153" spans="3:4">
      <c r="C3153" s="38"/>
      <c r="D3153" s="38"/>
    </row>
    <row r="3154" spans="3:4">
      <c r="C3154" s="38"/>
      <c r="D3154" s="38"/>
    </row>
    <row r="3155" spans="3:4">
      <c r="C3155" s="38"/>
      <c r="D3155" s="38"/>
    </row>
    <row r="3156" spans="3:4">
      <c r="C3156" s="38"/>
      <c r="D3156" s="38"/>
    </row>
    <row r="3157" spans="3:4">
      <c r="C3157" s="38"/>
      <c r="D3157" s="38"/>
    </row>
    <row r="3158" spans="3:4">
      <c r="C3158" s="38"/>
      <c r="D3158" s="38"/>
    </row>
    <row r="3159" spans="3:4">
      <c r="C3159" s="38"/>
      <c r="D3159" s="38"/>
    </row>
    <row r="3160" spans="3:4">
      <c r="C3160" s="38"/>
      <c r="D3160" s="38"/>
    </row>
    <row r="3161" spans="3:4">
      <c r="C3161" s="38"/>
      <c r="D3161" s="38"/>
    </row>
    <row r="3162" spans="3:4">
      <c r="C3162" s="38"/>
      <c r="D3162" s="38"/>
    </row>
    <row r="3163" spans="3:4">
      <c r="C3163" s="38"/>
      <c r="D3163" s="38"/>
    </row>
    <row r="3164" spans="3:4">
      <c r="C3164" s="38"/>
      <c r="D3164" s="38"/>
    </row>
    <row r="3165" spans="3:4">
      <c r="C3165" s="38"/>
      <c r="D3165" s="38"/>
    </row>
    <row r="3166" spans="3:4">
      <c r="C3166" s="38"/>
      <c r="D3166" s="38"/>
    </row>
    <row r="3167" spans="3:4">
      <c r="C3167" s="38"/>
      <c r="D3167" s="38"/>
    </row>
    <row r="3168" spans="3:4">
      <c r="C3168" s="38"/>
      <c r="D3168" s="38"/>
    </row>
    <row r="3169" spans="3:4">
      <c r="C3169" s="38"/>
      <c r="D3169" s="38"/>
    </row>
    <row r="3170" spans="3:4">
      <c r="C3170" s="38"/>
      <c r="D3170" s="38"/>
    </row>
    <row r="3171" spans="3:4">
      <c r="C3171" s="38"/>
      <c r="D3171" s="38"/>
    </row>
    <row r="3172" spans="3:4">
      <c r="C3172" s="38"/>
      <c r="D3172" s="38"/>
    </row>
    <row r="3173" spans="3:4">
      <c r="C3173" s="38"/>
      <c r="D3173" s="38"/>
    </row>
    <row r="3174" spans="3:4">
      <c r="C3174" s="38"/>
      <c r="D3174" s="38"/>
    </row>
    <row r="3175" spans="3:4">
      <c r="C3175" s="38"/>
      <c r="D3175" s="38"/>
    </row>
    <row r="3176" spans="3:4">
      <c r="C3176" s="38"/>
      <c r="D3176" s="38"/>
    </row>
    <row r="3177" spans="3:4">
      <c r="C3177" s="38"/>
      <c r="D3177" s="38"/>
    </row>
    <row r="3178" spans="3:4">
      <c r="C3178" s="38"/>
      <c r="D3178" s="38"/>
    </row>
    <row r="3179" spans="3:4">
      <c r="C3179" s="38"/>
      <c r="D3179" s="38"/>
    </row>
    <row r="3180" spans="3:4">
      <c r="C3180" s="38"/>
      <c r="D3180" s="38"/>
    </row>
    <row r="3181" spans="3:4">
      <c r="C3181" s="38"/>
      <c r="D3181" s="38"/>
    </row>
    <row r="3182" spans="3:4">
      <c r="C3182" s="38"/>
      <c r="D3182" s="38"/>
    </row>
    <row r="3183" spans="3:4">
      <c r="C3183" s="38"/>
      <c r="D3183" s="38"/>
    </row>
    <row r="3184" spans="3:4">
      <c r="C3184" s="38"/>
      <c r="D3184" s="38"/>
    </row>
    <row r="3185" spans="3:4">
      <c r="C3185" s="38"/>
      <c r="D3185" s="38"/>
    </row>
    <row r="3186" spans="3:4">
      <c r="C3186" s="38"/>
      <c r="D3186" s="38"/>
    </row>
    <row r="3187" spans="3:4">
      <c r="C3187" s="38"/>
      <c r="D3187" s="38"/>
    </row>
    <row r="3188" spans="3:4">
      <c r="C3188" s="38"/>
      <c r="D3188" s="38"/>
    </row>
    <row r="3189" spans="3:4">
      <c r="C3189" s="38"/>
      <c r="D3189" s="38"/>
    </row>
    <row r="3190" spans="3:4">
      <c r="C3190" s="38"/>
      <c r="D3190" s="38"/>
    </row>
    <row r="3191" spans="3:4">
      <c r="C3191" s="38"/>
      <c r="D3191" s="38"/>
    </row>
    <row r="3192" spans="3:4">
      <c r="C3192" s="38"/>
      <c r="D3192" s="38"/>
    </row>
    <row r="3193" spans="3:4">
      <c r="C3193" s="38"/>
      <c r="D3193" s="38"/>
    </row>
    <row r="3194" spans="3:4">
      <c r="C3194" s="38"/>
      <c r="D3194" s="38"/>
    </row>
    <row r="3195" spans="3:4">
      <c r="C3195" s="38"/>
      <c r="D3195" s="38"/>
    </row>
    <row r="3196" spans="3:4">
      <c r="C3196" s="38"/>
      <c r="D3196" s="38"/>
    </row>
    <row r="3197" spans="3:4">
      <c r="C3197" s="38"/>
      <c r="D3197" s="38"/>
    </row>
    <row r="3198" spans="3:4">
      <c r="C3198" s="38"/>
      <c r="D3198" s="38"/>
    </row>
    <row r="3199" spans="3:4">
      <c r="C3199" s="38"/>
      <c r="D3199" s="38"/>
    </row>
    <row r="3200" spans="3:4">
      <c r="C3200" s="38"/>
      <c r="D3200" s="38"/>
    </row>
    <row r="3201" spans="3:4">
      <c r="C3201" s="38"/>
      <c r="D3201" s="38"/>
    </row>
    <row r="3202" spans="3:4">
      <c r="C3202" s="38"/>
      <c r="D3202" s="38"/>
    </row>
    <row r="3203" spans="3:4">
      <c r="C3203" s="38"/>
      <c r="D3203" s="38"/>
    </row>
    <row r="3204" spans="3:4">
      <c r="C3204" s="38"/>
      <c r="D3204" s="38"/>
    </row>
    <row r="3205" spans="3:4">
      <c r="C3205" s="38"/>
      <c r="D3205" s="38"/>
    </row>
    <row r="3206" spans="3:4">
      <c r="C3206" s="38"/>
      <c r="D3206" s="38"/>
    </row>
    <row r="3207" spans="3:4">
      <c r="C3207" s="38"/>
      <c r="D3207" s="38"/>
    </row>
    <row r="3208" spans="3:4">
      <c r="C3208" s="38"/>
      <c r="D3208" s="38"/>
    </row>
    <row r="3209" spans="3:4">
      <c r="C3209" s="38"/>
      <c r="D3209" s="38"/>
    </row>
    <row r="3210" spans="3:4">
      <c r="C3210" s="38"/>
      <c r="D3210" s="38"/>
    </row>
    <row r="3211" spans="3:4">
      <c r="C3211" s="38"/>
      <c r="D3211" s="38"/>
    </row>
    <row r="3212" spans="3:4">
      <c r="C3212" s="38"/>
      <c r="D3212" s="38"/>
    </row>
    <row r="3213" spans="3:4">
      <c r="C3213" s="38"/>
      <c r="D3213" s="38"/>
    </row>
    <row r="3214" spans="3:4">
      <c r="C3214" s="38"/>
      <c r="D3214" s="38"/>
    </row>
    <row r="3215" spans="3:4">
      <c r="C3215" s="38"/>
      <c r="D3215" s="38"/>
    </row>
    <row r="3216" spans="3:4">
      <c r="C3216" s="38"/>
      <c r="D3216" s="38"/>
    </row>
    <row r="3217" spans="3:4">
      <c r="C3217" s="38"/>
      <c r="D3217" s="38"/>
    </row>
    <row r="3218" spans="3:4">
      <c r="C3218" s="38"/>
      <c r="D3218" s="38"/>
    </row>
    <row r="3219" spans="3:4">
      <c r="C3219" s="38"/>
      <c r="D3219" s="38"/>
    </row>
    <row r="3220" spans="3:4">
      <c r="C3220" s="38"/>
      <c r="D3220" s="38"/>
    </row>
    <row r="3221" spans="3:4">
      <c r="C3221" s="38"/>
      <c r="D3221" s="38"/>
    </row>
    <row r="3222" spans="3:4">
      <c r="C3222" s="38"/>
      <c r="D3222" s="38"/>
    </row>
    <row r="3223" spans="3:4">
      <c r="C3223" s="38"/>
      <c r="D3223" s="38"/>
    </row>
    <row r="3224" spans="3:4">
      <c r="C3224" s="38"/>
      <c r="D3224" s="38"/>
    </row>
    <row r="3225" spans="3:4">
      <c r="C3225" s="38"/>
      <c r="D3225" s="38"/>
    </row>
    <row r="3226" spans="3:4">
      <c r="C3226" s="38"/>
      <c r="D3226" s="38"/>
    </row>
    <row r="3227" spans="3:4">
      <c r="C3227" s="38"/>
      <c r="D3227" s="38"/>
    </row>
    <row r="3228" spans="3:4">
      <c r="C3228" s="38"/>
      <c r="D3228" s="38"/>
    </row>
    <row r="3229" spans="3:4">
      <c r="C3229" s="38"/>
      <c r="D3229" s="38"/>
    </row>
    <row r="3230" spans="3:4">
      <c r="C3230" s="38"/>
      <c r="D3230" s="38"/>
    </row>
    <row r="3231" spans="3:4">
      <c r="C3231" s="38"/>
      <c r="D3231" s="38"/>
    </row>
    <row r="3232" spans="3:4">
      <c r="C3232" s="38"/>
      <c r="D3232" s="38"/>
    </row>
    <row r="3233" spans="3:4">
      <c r="C3233" s="38"/>
      <c r="D3233" s="38"/>
    </row>
    <row r="3234" spans="3:4">
      <c r="C3234" s="38"/>
      <c r="D3234" s="38"/>
    </row>
    <row r="3235" spans="3:4">
      <c r="C3235" s="38"/>
      <c r="D3235" s="38"/>
    </row>
    <row r="3236" spans="3:4">
      <c r="C3236" s="38"/>
      <c r="D3236" s="38"/>
    </row>
    <row r="3237" spans="3:4">
      <c r="C3237" s="38"/>
      <c r="D3237" s="38"/>
    </row>
    <row r="3238" spans="3:4">
      <c r="C3238" s="38"/>
      <c r="D3238" s="38"/>
    </row>
    <row r="3239" spans="3:4">
      <c r="C3239" s="38"/>
      <c r="D3239" s="38"/>
    </row>
    <row r="3240" spans="3:4">
      <c r="C3240" s="38"/>
      <c r="D3240" s="38"/>
    </row>
    <row r="3241" spans="3:4">
      <c r="C3241" s="38"/>
      <c r="D3241" s="38"/>
    </row>
    <row r="3242" spans="3:4">
      <c r="C3242" s="38"/>
      <c r="D3242" s="38"/>
    </row>
    <row r="3243" spans="3:4">
      <c r="C3243" s="38"/>
      <c r="D3243" s="38"/>
    </row>
    <row r="3244" spans="3:4">
      <c r="C3244" s="38"/>
      <c r="D3244" s="38"/>
    </row>
    <row r="3245" spans="3:4">
      <c r="C3245" s="38"/>
      <c r="D3245" s="38"/>
    </row>
    <row r="3246" spans="3:4">
      <c r="C3246" s="38"/>
      <c r="D3246" s="38"/>
    </row>
    <row r="3247" spans="3:4">
      <c r="C3247" s="38"/>
      <c r="D3247" s="38"/>
    </row>
    <row r="3248" spans="3:4">
      <c r="C3248" s="38"/>
      <c r="D3248" s="38"/>
    </row>
    <row r="3249" spans="3:4">
      <c r="C3249" s="38"/>
      <c r="D3249" s="38"/>
    </row>
    <row r="3250" spans="3:4">
      <c r="C3250" s="38"/>
      <c r="D3250" s="38"/>
    </row>
    <row r="3251" spans="3:4">
      <c r="C3251" s="38"/>
      <c r="D3251" s="38"/>
    </row>
    <row r="3252" spans="3:4">
      <c r="C3252" s="38"/>
      <c r="D3252" s="38"/>
    </row>
    <row r="3253" spans="3:4">
      <c r="C3253" s="38"/>
      <c r="D3253" s="38"/>
    </row>
    <row r="3254" spans="3:4">
      <c r="C3254" s="38"/>
      <c r="D3254" s="38"/>
    </row>
    <row r="3255" spans="3:4">
      <c r="C3255" s="38"/>
      <c r="D3255" s="38"/>
    </row>
    <row r="3256" spans="3:4">
      <c r="C3256" s="38"/>
      <c r="D3256" s="38"/>
    </row>
    <row r="3257" spans="3:4">
      <c r="C3257" s="38"/>
      <c r="D3257" s="38"/>
    </row>
    <row r="3258" spans="3:4">
      <c r="C3258" s="38"/>
      <c r="D3258" s="38"/>
    </row>
    <row r="3259" spans="3:4">
      <c r="C3259" s="38"/>
      <c r="D3259" s="38"/>
    </row>
    <row r="3260" spans="3:4">
      <c r="C3260" s="38"/>
      <c r="D3260" s="38"/>
    </row>
    <row r="3261" spans="3:4">
      <c r="C3261" s="38"/>
      <c r="D3261" s="38"/>
    </row>
    <row r="3262" spans="3:4">
      <c r="C3262" s="38"/>
      <c r="D3262" s="38"/>
    </row>
    <row r="3263" spans="3:4">
      <c r="C3263" s="38"/>
      <c r="D3263" s="38"/>
    </row>
    <row r="3264" spans="3:4">
      <c r="C3264" s="38"/>
      <c r="D3264" s="38"/>
    </row>
    <row r="3265" spans="3:4">
      <c r="C3265" s="38"/>
      <c r="D3265" s="38"/>
    </row>
    <row r="3266" spans="3:4">
      <c r="C3266" s="38"/>
      <c r="D3266" s="38"/>
    </row>
    <row r="3267" spans="3:4">
      <c r="C3267" s="38"/>
      <c r="D3267" s="38"/>
    </row>
    <row r="3268" spans="3:4">
      <c r="C3268" s="38"/>
      <c r="D3268" s="38"/>
    </row>
    <row r="3269" spans="3:4">
      <c r="C3269" s="38"/>
      <c r="D3269" s="38"/>
    </row>
    <row r="3270" spans="3:4">
      <c r="C3270" s="38"/>
      <c r="D3270" s="38"/>
    </row>
    <row r="3271" spans="3:4">
      <c r="C3271" s="38"/>
      <c r="D3271" s="38"/>
    </row>
    <row r="3272" spans="3:4">
      <c r="C3272" s="38"/>
      <c r="D3272" s="38"/>
    </row>
    <row r="3273" spans="3:4">
      <c r="C3273" s="38"/>
      <c r="D3273" s="38"/>
    </row>
    <row r="3274" spans="3:4">
      <c r="C3274" s="38"/>
      <c r="D3274" s="38"/>
    </row>
    <row r="3275" spans="3:4">
      <c r="C3275" s="38"/>
      <c r="D3275" s="38"/>
    </row>
    <row r="3276" spans="3:4">
      <c r="C3276" s="38"/>
      <c r="D3276" s="38"/>
    </row>
    <row r="3277" spans="3:4">
      <c r="C3277" s="38"/>
      <c r="D3277" s="38"/>
    </row>
    <row r="3278" spans="3:4">
      <c r="C3278" s="38"/>
      <c r="D3278" s="38"/>
    </row>
    <row r="3279" spans="3:4">
      <c r="C3279" s="38"/>
      <c r="D3279" s="38"/>
    </row>
    <row r="3280" spans="3:4">
      <c r="C3280" s="38"/>
      <c r="D3280" s="38"/>
    </row>
    <row r="3281" spans="3:4">
      <c r="C3281" s="38"/>
      <c r="D3281" s="38"/>
    </row>
    <row r="3282" spans="3:4">
      <c r="C3282" s="38"/>
      <c r="D3282" s="38"/>
    </row>
    <row r="3283" spans="3:4">
      <c r="C3283" s="38"/>
      <c r="D3283" s="38"/>
    </row>
    <row r="3284" spans="3:4">
      <c r="C3284" s="38"/>
      <c r="D3284" s="38"/>
    </row>
    <row r="3285" spans="3:4">
      <c r="C3285" s="38"/>
      <c r="D3285" s="38"/>
    </row>
    <row r="3286" spans="3:4">
      <c r="C3286" s="38"/>
      <c r="D3286" s="38"/>
    </row>
    <row r="3287" spans="3:4">
      <c r="C3287" s="38"/>
      <c r="D3287" s="38"/>
    </row>
    <row r="3288" spans="3:4">
      <c r="C3288" s="38"/>
      <c r="D3288" s="38"/>
    </row>
    <row r="3289" spans="3:4">
      <c r="C3289" s="38"/>
      <c r="D3289" s="38"/>
    </row>
    <row r="3290" spans="3:4">
      <c r="C3290" s="38"/>
      <c r="D3290" s="38"/>
    </row>
    <row r="3291" spans="3:4">
      <c r="C3291" s="38"/>
      <c r="D3291" s="38"/>
    </row>
    <row r="3292" spans="3:4">
      <c r="C3292" s="38"/>
      <c r="D3292" s="38"/>
    </row>
    <row r="3293" spans="3:4">
      <c r="C3293" s="38"/>
      <c r="D3293" s="38"/>
    </row>
    <row r="3294" spans="3:4">
      <c r="C3294" s="38"/>
      <c r="D3294" s="38"/>
    </row>
    <row r="3295" spans="3:4">
      <c r="C3295" s="38"/>
      <c r="D3295" s="38"/>
    </row>
    <row r="3296" spans="3:4">
      <c r="C3296" s="38"/>
      <c r="D3296" s="38"/>
    </row>
    <row r="3297" spans="3:4">
      <c r="C3297" s="38"/>
      <c r="D3297" s="38"/>
    </row>
    <row r="3298" spans="3:4">
      <c r="C3298" s="38"/>
      <c r="D3298" s="38"/>
    </row>
    <row r="3299" spans="3:4">
      <c r="C3299" s="38"/>
      <c r="D3299" s="38"/>
    </row>
    <row r="3300" spans="3:4">
      <c r="C3300" s="38"/>
      <c r="D3300" s="38"/>
    </row>
    <row r="3301" spans="3:4">
      <c r="C3301" s="38"/>
      <c r="D3301" s="38"/>
    </row>
    <row r="3302" spans="3:4">
      <c r="C3302" s="38"/>
      <c r="D3302" s="38"/>
    </row>
    <row r="3303" spans="3:4">
      <c r="C3303" s="38"/>
      <c r="D3303" s="38"/>
    </row>
    <row r="3304" spans="3:4">
      <c r="C3304" s="38"/>
      <c r="D3304" s="38"/>
    </row>
    <row r="3305" spans="3:4">
      <c r="C3305" s="38"/>
      <c r="D3305" s="38"/>
    </row>
    <row r="3306" spans="3:4">
      <c r="C3306" s="38"/>
      <c r="D3306" s="38"/>
    </row>
    <row r="3307" spans="3:4">
      <c r="C3307" s="38"/>
      <c r="D3307" s="38"/>
    </row>
    <row r="3308" spans="3:4">
      <c r="C3308" s="38"/>
      <c r="D3308" s="38"/>
    </row>
    <row r="3309" spans="3:4">
      <c r="C3309" s="38"/>
      <c r="D3309" s="38"/>
    </row>
    <row r="3310" spans="3:4">
      <c r="C3310" s="38"/>
      <c r="D3310" s="38"/>
    </row>
    <row r="3311" spans="3:4">
      <c r="C3311" s="38"/>
      <c r="D3311" s="38"/>
    </row>
    <row r="3312" spans="3:4">
      <c r="C3312" s="38"/>
      <c r="D3312" s="38"/>
    </row>
    <row r="3313" spans="3:4">
      <c r="C3313" s="38"/>
      <c r="D3313" s="38"/>
    </row>
    <row r="3314" spans="3:4">
      <c r="C3314" s="38"/>
      <c r="D3314" s="38"/>
    </row>
    <row r="3315" spans="3:4">
      <c r="C3315" s="38"/>
      <c r="D3315" s="38"/>
    </row>
    <row r="3316" spans="3:4">
      <c r="C3316" s="38"/>
      <c r="D3316" s="38"/>
    </row>
    <row r="3317" spans="3:4">
      <c r="C3317" s="38"/>
      <c r="D3317" s="38"/>
    </row>
    <row r="3318" spans="3:4">
      <c r="C3318" s="38"/>
      <c r="D3318" s="38"/>
    </row>
    <row r="3319" spans="3:4">
      <c r="C3319" s="38"/>
      <c r="D3319" s="38"/>
    </row>
    <row r="3320" spans="3:4">
      <c r="C3320" s="38"/>
      <c r="D3320" s="38"/>
    </row>
    <row r="3321" spans="3:4">
      <c r="C3321" s="38"/>
      <c r="D3321" s="38"/>
    </row>
    <row r="3322" spans="3:4">
      <c r="C3322" s="38"/>
      <c r="D3322" s="38"/>
    </row>
    <row r="3323" spans="3:4">
      <c r="C3323" s="38"/>
      <c r="D3323" s="38"/>
    </row>
    <row r="3324" spans="3:4">
      <c r="C3324" s="38"/>
      <c r="D3324" s="38"/>
    </row>
    <row r="3325" spans="3:4">
      <c r="C3325" s="38"/>
      <c r="D3325" s="38"/>
    </row>
    <row r="3326" spans="3:4">
      <c r="C3326" s="38"/>
      <c r="D3326" s="38"/>
    </row>
    <row r="3327" spans="3:4">
      <c r="C3327" s="38"/>
      <c r="D3327" s="38"/>
    </row>
    <row r="3328" spans="3:4">
      <c r="C3328" s="38"/>
      <c r="D3328" s="38"/>
    </row>
    <row r="3329" spans="3:4">
      <c r="C3329" s="38"/>
      <c r="D3329" s="38"/>
    </row>
    <row r="3330" spans="3:4">
      <c r="C3330" s="38"/>
      <c r="D3330" s="38"/>
    </row>
    <row r="3331" spans="3:4">
      <c r="C3331" s="38"/>
      <c r="D3331" s="38"/>
    </row>
    <row r="3332" spans="3:4">
      <c r="C3332" s="38"/>
      <c r="D3332" s="38"/>
    </row>
    <row r="3333" spans="3:4">
      <c r="C3333" s="38"/>
      <c r="D3333" s="38"/>
    </row>
    <row r="3334" spans="3:4">
      <c r="C3334" s="38"/>
      <c r="D3334" s="38"/>
    </row>
    <row r="3335" spans="3:4">
      <c r="C3335" s="38"/>
      <c r="D3335" s="38"/>
    </row>
    <row r="3336" spans="3:4">
      <c r="C3336" s="38"/>
      <c r="D3336" s="38"/>
    </row>
    <row r="3337" spans="3:4">
      <c r="C3337" s="38"/>
      <c r="D3337" s="38"/>
    </row>
    <row r="3338" spans="3:4">
      <c r="C3338" s="38"/>
      <c r="D3338" s="38"/>
    </row>
    <row r="3339" spans="3:4">
      <c r="C3339" s="38"/>
      <c r="D3339" s="38"/>
    </row>
    <row r="3340" spans="3:4">
      <c r="C3340" s="38"/>
      <c r="D3340" s="38"/>
    </row>
    <row r="3341" spans="3:4">
      <c r="C3341" s="38"/>
      <c r="D3341" s="38"/>
    </row>
    <row r="3342" spans="3:4">
      <c r="C3342" s="38"/>
      <c r="D3342" s="38"/>
    </row>
    <row r="3343" spans="3:4">
      <c r="C3343" s="38"/>
      <c r="D3343" s="38"/>
    </row>
    <row r="3344" spans="3:4">
      <c r="C3344" s="38"/>
      <c r="D3344" s="38"/>
    </row>
    <row r="3345" spans="3:4">
      <c r="C3345" s="38"/>
      <c r="D3345" s="38"/>
    </row>
    <row r="3346" spans="3:4">
      <c r="C3346" s="38"/>
      <c r="D3346" s="38"/>
    </row>
    <row r="3347" spans="3:4">
      <c r="C3347" s="38"/>
      <c r="D3347" s="38"/>
    </row>
    <row r="3348" spans="3:4">
      <c r="C3348" s="38"/>
      <c r="D3348" s="38"/>
    </row>
    <row r="3349" spans="3:4">
      <c r="C3349" s="38"/>
      <c r="D3349" s="38"/>
    </row>
    <row r="3350" spans="3:4">
      <c r="C3350" s="38"/>
      <c r="D3350" s="38"/>
    </row>
    <row r="3351" spans="3:4">
      <c r="C3351" s="38"/>
      <c r="D3351" s="38"/>
    </row>
    <row r="3352" spans="3:4">
      <c r="C3352" s="38"/>
      <c r="D3352" s="38"/>
    </row>
    <row r="3353" spans="3:4">
      <c r="C3353" s="38"/>
      <c r="D3353" s="38"/>
    </row>
    <row r="3354" spans="3:4">
      <c r="C3354" s="38"/>
      <c r="D3354" s="38"/>
    </row>
    <row r="3355" spans="3:4">
      <c r="C3355" s="38"/>
      <c r="D3355" s="38"/>
    </row>
    <row r="3356" spans="3:4">
      <c r="C3356" s="38"/>
      <c r="D3356" s="38"/>
    </row>
    <row r="3357" spans="3:4">
      <c r="C3357" s="38"/>
      <c r="D3357" s="38"/>
    </row>
    <row r="3358" spans="3:4">
      <c r="C3358" s="38"/>
      <c r="D3358" s="38"/>
    </row>
    <row r="3359" spans="3:4">
      <c r="C3359" s="38"/>
      <c r="D3359" s="38"/>
    </row>
    <row r="3360" spans="3:4">
      <c r="C3360" s="38"/>
      <c r="D3360" s="38"/>
    </row>
    <row r="3361" spans="3:4">
      <c r="C3361" s="38"/>
      <c r="D3361" s="38"/>
    </row>
    <row r="3362" spans="3:4">
      <c r="C3362" s="38"/>
      <c r="D3362" s="38"/>
    </row>
    <row r="3363" spans="3:4">
      <c r="C3363" s="38"/>
      <c r="D3363" s="38"/>
    </row>
    <row r="3364" spans="3:4">
      <c r="C3364" s="38"/>
      <c r="D3364" s="38"/>
    </row>
    <row r="3365" spans="3:4">
      <c r="C3365" s="38"/>
      <c r="D3365" s="38"/>
    </row>
    <row r="3366" spans="3:4">
      <c r="C3366" s="38"/>
      <c r="D3366" s="38"/>
    </row>
    <row r="3367" spans="3:4">
      <c r="C3367" s="38"/>
      <c r="D3367" s="38"/>
    </row>
    <row r="3368" spans="3:4">
      <c r="C3368" s="38"/>
      <c r="D3368" s="38"/>
    </row>
    <row r="3369" spans="3:4">
      <c r="C3369" s="38"/>
      <c r="D3369" s="38"/>
    </row>
    <row r="3370" spans="3:4">
      <c r="C3370" s="38"/>
      <c r="D3370" s="38"/>
    </row>
    <row r="3371" spans="3:4">
      <c r="C3371" s="38"/>
      <c r="D3371" s="38"/>
    </row>
    <row r="3372" spans="3:4">
      <c r="C3372" s="38"/>
      <c r="D3372" s="38"/>
    </row>
    <row r="3373" spans="3:4">
      <c r="C3373" s="38"/>
      <c r="D3373" s="38"/>
    </row>
    <row r="3374" spans="3:4">
      <c r="C3374" s="38"/>
      <c r="D3374" s="38"/>
    </row>
    <row r="3375" spans="3:4">
      <c r="C3375" s="38"/>
      <c r="D3375" s="38"/>
    </row>
    <row r="3376" spans="3:4">
      <c r="C3376" s="38"/>
      <c r="D3376" s="38"/>
    </row>
    <row r="3377" spans="3:4">
      <c r="C3377" s="38"/>
      <c r="D3377" s="38"/>
    </row>
    <row r="3378" spans="3:4">
      <c r="C3378" s="38"/>
      <c r="D3378" s="38"/>
    </row>
    <row r="3379" spans="3:4">
      <c r="C3379" s="38"/>
      <c r="D3379" s="38"/>
    </row>
    <row r="3380" spans="3:4">
      <c r="C3380" s="38"/>
      <c r="D3380" s="38"/>
    </row>
    <row r="3381" spans="3:4">
      <c r="C3381" s="38"/>
      <c r="D3381" s="38"/>
    </row>
    <row r="3382" spans="3:4">
      <c r="C3382" s="38"/>
      <c r="D3382" s="38"/>
    </row>
    <row r="3383" spans="3:4">
      <c r="C3383" s="38"/>
      <c r="D3383" s="38"/>
    </row>
    <row r="3384" spans="3:4">
      <c r="C3384" s="38"/>
      <c r="D3384" s="38"/>
    </row>
    <row r="3385" spans="3:4">
      <c r="C3385" s="38"/>
      <c r="D3385" s="38"/>
    </row>
    <row r="3386" spans="3:4">
      <c r="C3386" s="38"/>
      <c r="D3386" s="38"/>
    </row>
    <row r="3387" spans="3:4">
      <c r="C3387" s="38"/>
      <c r="D3387" s="38"/>
    </row>
    <row r="3388" spans="3:4">
      <c r="C3388" s="38"/>
      <c r="D3388" s="38"/>
    </row>
    <row r="3389" spans="3:4">
      <c r="C3389" s="38"/>
      <c r="D3389" s="38"/>
    </row>
    <row r="3390" spans="3:4">
      <c r="C3390" s="38"/>
      <c r="D3390" s="38"/>
    </row>
    <row r="3391" spans="3:4">
      <c r="C3391" s="38"/>
      <c r="D3391" s="38"/>
    </row>
    <row r="3392" spans="3:4">
      <c r="C3392" s="38"/>
      <c r="D3392" s="38"/>
    </row>
    <row r="3393" spans="3:4">
      <c r="C3393" s="38"/>
      <c r="D3393" s="38"/>
    </row>
    <row r="3394" spans="3:4">
      <c r="C3394" s="38"/>
      <c r="D3394" s="38"/>
    </row>
    <row r="3395" spans="3:4">
      <c r="C3395" s="38"/>
      <c r="D3395" s="38"/>
    </row>
    <row r="3396" spans="3:4">
      <c r="C3396" s="38"/>
      <c r="D3396" s="38"/>
    </row>
    <row r="3397" spans="3:4">
      <c r="C3397" s="38"/>
      <c r="D3397" s="38"/>
    </row>
    <row r="3398" spans="3:4">
      <c r="C3398" s="38"/>
      <c r="D3398" s="38"/>
    </row>
    <row r="3399" spans="3:4">
      <c r="C3399" s="38"/>
      <c r="D3399" s="38"/>
    </row>
    <row r="3400" spans="3:4">
      <c r="C3400" s="38"/>
      <c r="D3400" s="38"/>
    </row>
    <row r="3401" spans="3:4">
      <c r="C3401" s="38"/>
      <c r="D3401" s="38"/>
    </row>
    <row r="3402" spans="3:4">
      <c r="C3402" s="38"/>
      <c r="D3402" s="38"/>
    </row>
    <row r="3403" spans="3:4">
      <c r="C3403" s="38"/>
      <c r="D3403" s="38"/>
    </row>
    <row r="3404" spans="3:4">
      <c r="C3404" s="38"/>
      <c r="D3404" s="38"/>
    </row>
    <row r="3405" spans="3:4">
      <c r="C3405" s="38"/>
      <c r="D3405" s="38"/>
    </row>
    <row r="3406" spans="3:4">
      <c r="C3406" s="38"/>
      <c r="D3406" s="38"/>
    </row>
    <row r="3407" spans="3:4">
      <c r="C3407" s="38"/>
      <c r="D3407" s="38"/>
    </row>
    <row r="3408" spans="3:4">
      <c r="C3408" s="38"/>
      <c r="D3408" s="38"/>
    </row>
    <row r="3409" spans="3:4">
      <c r="C3409" s="38"/>
      <c r="D3409" s="38"/>
    </row>
    <row r="3410" spans="3:4">
      <c r="C3410" s="38"/>
      <c r="D3410" s="38"/>
    </row>
    <row r="3411" spans="3:4">
      <c r="C3411" s="38"/>
      <c r="D3411" s="38"/>
    </row>
    <row r="3412" spans="3:4">
      <c r="C3412" s="38"/>
      <c r="D3412" s="38"/>
    </row>
    <row r="3413" spans="3:4">
      <c r="C3413" s="38"/>
      <c r="D3413" s="38"/>
    </row>
    <row r="3414" spans="3:4">
      <c r="C3414" s="38"/>
      <c r="D3414" s="38"/>
    </row>
    <row r="3415" spans="3:4">
      <c r="C3415" s="38"/>
      <c r="D3415" s="38"/>
    </row>
    <row r="3416" spans="3:4">
      <c r="C3416" s="38"/>
      <c r="D3416" s="38"/>
    </row>
    <row r="3417" spans="3:4">
      <c r="C3417" s="38"/>
      <c r="D3417" s="38"/>
    </row>
    <row r="3418" spans="3:4">
      <c r="C3418" s="38"/>
      <c r="D3418" s="38"/>
    </row>
    <row r="3419" spans="3:4">
      <c r="C3419" s="38"/>
      <c r="D3419" s="38"/>
    </row>
    <row r="3420" spans="3:4">
      <c r="C3420" s="38"/>
      <c r="D3420" s="38"/>
    </row>
    <row r="3421" spans="3:4">
      <c r="C3421" s="38"/>
      <c r="D3421" s="38"/>
    </row>
    <row r="3422" spans="3:4">
      <c r="C3422" s="38"/>
      <c r="D3422" s="38"/>
    </row>
    <row r="3423" spans="3:4">
      <c r="C3423" s="38"/>
      <c r="D3423" s="38"/>
    </row>
    <row r="3424" spans="3:4">
      <c r="C3424" s="38"/>
      <c r="D3424" s="38"/>
    </row>
    <row r="3425" spans="3:4">
      <c r="C3425" s="38"/>
      <c r="D3425" s="38"/>
    </row>
    <row r="3426" spans="3:4">
      <c r="C3426" s="38"/>
      <c r="D3426" s="38"/>
    </row>
    <row r="3427" spans="3:4">
      <c r="C3427" s="38"/>
      <c r="D3427" s="38"/>
    </row>
    <row r="3428" spans="3:4">
      <c r="C3428" s="38"/>
      <c r="D3428" s="38"/>
    </row>
    <row r="3429" spans="3:4">
      <c r="C3429" s="38"/>
      <c r="D3429" s="38"/>
    </row>
    <row r="3430" spans="3:4">
      <c r="C3430" s="38"/>
      <c r="D3430" s="38"/>
    </row>
    <row r="3431" spans="3:4">
      <c r="C3431" s="38"/>
      <c r="D3431" s="38"/>
    </row>
    <row r="3432" spans="3:4">
      <c r="C3432" s="38"/>
      <c r="D3432" s="38"/>
    </row>
    <row r="3433" spans="3:4">
      <c r="C3433" s="38"/>
      <c r="D3433" s="38"/>
    </row>
    <row r="3434" spans="3:4">
      <c r="C3434" s="38"/>
      <c r="D3434" s="38"/>
    </row>
    <row r="3435" spans="3:4">
      <c r="C3435" s="38"/>
      <c r="D3435" s="38"/>
    </row>
    <row r="3436" spans="3:4">
      <c r="C3436" s="38"/>
      <c r="D3436" s="38"/>
    </row>
    <row r="3437" spans="3:4">
      <c r="C3437" s="38"/>
      <c r="D3437" s="38"/>
    </row>
    <row r="3438" spans="3:4">
      <c r="C3438" s="38"/>
      <c r="D3438" s="38"/>
    </row>
    <row r="3439" spans="3:4">
      <c r="C3439" s="38"/>
      <c r="D3439" s="38"/>
    </row>
    <row r="3440" spans="3:4">
      <c r="C3440" s="38"/>
      <c r="D3440" s="38"/>
    </row>
    <row r="3441" spans="3:4">
      <c r="C3441" s="38"/>
      <c r="D3441" s="38"/>
    </row>
    <row r="3442" spans="3:4">
      <c r="C3442" s="38"/>
      <c r="D3442" s="38"/>
    </row>
    <row r="3443" spans="3:4">
      <c r="C3443" s="38"/>
      <c r="D3443" s="38"/>
    </row>
    <row r="3444" spans="3:4">
      <c r="C3444" s="38"/>
      <c r="D3444" s="38"/>
    </row>
    <row r="3445" spans="3:4">
      <c r="C3445" s="38"/>
      <c r="D3445" s="38"/>
    </row>
    <row r="3446" spans="3:4">
      <c r="C3446" s="38"/>
      <c r="D3446" s="38"/>
    </row>
    <row r="3447" spans="3:4">
      <c r="C3447" s="38"/>
      <c r="D3447" s="38"/>
    </row>
    <row r="3448" spans="3:4">
      <c r="C3448" s="38"/>
      <c r="D3448" s="38"/>
    </row>
    <row r="3449" spans="3:4">
      <c r="C3449" s="38"/>
      <c r="D3449" s="38"/>
    </row>
    <row r="3450" spans="3:4">
      <c r="C3450" s="38"/>
      <c r="D3450" s="38"/>
    </row>
    <row r="3451" spans="3:4">
      <c r="C3451" s="38"/>
      <c r="D3451" s="38"/>
    </row>
    <row r="3452" spans="3:4">
      <c r="C3452" s="38"/>
      <c r="D3452" s="38"/>
    </row>
    <row r="3453" spans="3:4">
      <c r="C3453" s="38"/>
      <c r="D3453" s="38"/>
    </row>
    <row r="3454" spans="3:4">
      <c r="C3454" s="38"/>
      <c r="D3454" s="38"/>
    </row>
    <row r="3455" spans="3:4">
      <c r="C3455" s="38"/>
      <c r="D3455" s="38"/>
    </row>
    <row r="3456" spans="3:4">
      <c r="C3456" s="38"/>
      <c r="D3456" s="38"/>
    </row>
    <row r="3457" spans="3:4">
      <c r="C3457" s="38"/>
      <c r="D3457" s="38"/>
    </row>
    <row r="3458" spans="3:4">
      <c r="C3458" s="38"/>
      <c r="D3458" s="38"/>
    </row>
    <row r="3459" spans="3:4">
      <c r="C3459" s="38"/>
      <c r="D3459" s="38"/>
    </row>
    <row r="3460" spans="3:4">
      <c r="C3460" s="38"/>
      <c r="D3460" s="38"/>
    </row>
    <row r="3461" spans="3:4">
      <c r="C3461" s="38"/>
      <c r="D3461" s="38"/>
    </row>
    <row r="3462" spans="3:4">
      <c r="C3462" s="38"/>
      <c r="D3462" s="38"/>
    </row>
    <row r="3463" spans="3:4">
      <c r="C3463" s="38"/>
      <c r="D3463" s="38"/>
    </row>
    <row r="3464" spans="3:4">
      <c r="C3464" s="38"/>
      <c r="D3464" s="38"/>
    </row>
    <row r="3465" spans="3:4">
      <c r="C3465" s="38"/>
      <c r="D3465" s="38"/>
    </row>
    <row r="3466" spans="3:4">
      <c r="C3466" s="38"/>
      <c r="D3466" s="38"/>
    </row>
    <row r="3467" spans="3:4">
      <c r="C3467" s="38"/>
      <c r="D3467" s="38"/>
    </row>
    <row r="3468" spans="3:4">
      <c r="C3468" s="38"/>
      <c r="D3468" s="38"/>
    </row>
    <row r="3469" spans="3:4">
      <c r="C3469" s="38"/>
      <c r="D3469" s="38"/>
    </row>
    <row r="3470" spans="3:4">
      <c r="C3470" s="38"/>
      <c r="D3470" s="38"/>
    </row>
    <row r="3471" spans="3:4">
      <c r="C3471" s="38"/>
      <c r="D3471" s="38"/>
    </row>
    <row r="3472" spans="3:4">
      <c r="C3472" s="38"/>
      <c r="D3472" s="38"/>
    </row>
    <row r="3473" spans="3:4">
      <c r="C3473" s="38"/>
      <c r="D3473" s="38"/>
    </row>
    <row r="3474" spans="3:4">
      <c r="C3474" s="38"/>
      <c r="D3474" s="38"/>
    </row>
    <row r="3475" spans="3:4">
      <c r="C3475" s="38"/>
      <c r="D3475" s="38"/>
    </row>
    <row r="3476" spans="3:4">
      <c r="C3476" s="38"/>
      <c r="D3476" s="38"/>
    </row>
    <row r="3477" spans="3:4">
      <c r="C3477" s="38"/>
      <c r="D3477" s="38"/>
    </row>
    <row r="3478" spans="3:4">
      <c r="C3478" s="38"/>
      <c r="D3478" s="38"/>
    </row>
    <row r="3479" spans="3:4">
      <c r="C3479" s="38"/>
      <c r="D3479" s="38"/>
    </row>
    <row r="3480" spans="3:4">
      <c r="C3480" s="38"/>
      <c r="D3480" s="38"/>
    </row>
    <row r="3481" spans="3:4">
      <c r="C3481" s="38"/>
      <c r="D3481" s="38"/>
    </row>
    <row r="3482" spans="3:4">
      <c r="C3482" s="38"/>
      <c r="D3482" s="38"/>
    </row>
    <row r="3483" spans="3:4">
      <c r="C3483" s="38"/>
      <c r="D3483" s="38"/>
    </row>
    <row r="3484" spans="3:4">
      <c r="C3484" s="38"/>
      <c r="D3484" s="38"/>
    </row>
    <row r="3485" spans="3:4">
      <c r="C3485" s="38"/>
      <c r="D3485" s="38"/>
    </row>
    <row r="3486" spans="3:4">
      <c r="C3486" s="38"/>
      <c r="D3486" s="38"/>
    </row>
    <row r="3487" spans="3:4">
      <c r="C3487" s="38"/>
      <c r="D3487" s="38"/>
    </row>
    <row r="3488" spans="3:4">
      <c r="C3488" s="38"/>
      <c r="D3488" s="38"/>
    </row>
    <row r="3489" spans="3:4">
      <c r="C3489" s="38"/>
      <c r="D3489" s="38"/>
    </row>
    <row r="3490" spans="3:4">
      <c r="C3490" s="38"/>
      <c r="D3490" s="38"/>
    </row>
    <row r="3491" spans="3:4">
      <c r="C3491" s="38"/>
      <c r="D3491" s="38"/>
    </row>
    <row r="3492" spans="3:4">
      <c r="C3492" s="38"/>
      <c r="D3492" s="38"/>
    </row>
    <row r="3493" spans="3:4">
      <c r="C3493" s="38"/>
      <c r="D3493" s="38"/>
    </row>
    <row r="3494" spans="3:4">
      <c r="C3494" s="38"/>
      <c r="D3494" s="38"/>
    </row>
    <row r="3495" spans="3:4">
      <c r="C3495" s="38"/>
      <c r="D3495" s="38"/>
    </row>
    <row r="3496" spans="3:4">
      <c r="C3496" s="38"/>
      <c r="D3496" s="38"/>
    </row>
    <row r="3497" spans="3:4">
      <c r="C3497" s="38"/>
      <c r="D3497" s="38"/>
    </row>
    <row r="3498" spans="3:4">
      <c r="C3498" s="38"/>
      <c r="D3498" s="38"/>
    </row>
    <row r="3499" spans="3:4">
      <c r="C3499" s="38"/>
      <c r="D3499" s="38"/>
    </row>
    <row r="3500" spans="3:4">
      <c r="C3500" s="38"/>
      <c r="D3500" s="38"/>
    </row>
    <row r="3501" spans="3:4">
      <c r="C3501" s="38"/>
      <c r="D3501" s="38"/>
    </row>
    <row r="3502" spans="3:4">
      <c r="C3502" s="38"/>
      <c r="D3502" s="38"/>
    </row>
    <row r="3503" spans="3:4">
      <c r="C3503" s="38"/>
      <c r="D3503" s="38"/>
    </row>
    <row r="3504" spans="3:4">
      <c r="C3504" s="38"/>
      <c r="D3504" s="38"/>
    </row>
    <row r="3505" spans="3:4">
      <c r="C3505" s="38"/>
      <c r="D3505" s="38"/>
    </row>
    <row r="3506" spans="3:4">
      <c r="C3506" s="38"/>
      <c r="D3506" s="38"/>
    </row>
    <row r="3507" spans="3:4">
      <c r="C3507" s="38"/>
      <c r="D3507" s="38"/>
    </row>
    <row r="3508" spans="3:4">
      <c r="C3508" s="38"/>
      <c r="D3508" s="38"/>
    </row>
    <row r="3509" spans="3:4">
      <c r="C3509" s="38"/>
      <c r="D3509" s="38"/>
    </row>
    <row r="3510" spans="3:4">
      <c r="C3510" s="38"/>
      <c r="D3510" s="38"/>
    </row>
    <row r="3511" spans="3:4">
      <c r="C3511" s="38"/>
      <c r="D3511" s="38"/>
    </row>
    <row r="3512" spans="3:4">
      <c r="C3512" s="38"/>
      <c r="D3512" s="38"/>
    </row>
    <row r="3513" spans="3:4">
      <c r="C3513" s="38"/>
      <c r="D3513" s="38"/>
    </row>
    <row r="3514" spans="3:4">
      <c r="C3514" s="38"/>
      <c r="D3514" s="38"/>
    </row>
    <row r="3515" spans="3:4">
      <c r="C3515" s="38"/>
      <c r="D3515" s="38"/>
    </row>
    <row r="3516" spans="3:4">
      <c r="C3516" s="38"/>
      <c r="D3516" s="38"/>
    </row>
    <row r="3517" spans="3:4">
      <c r="C3517" s="38"/>
      <c r="D3517" s="38"/>
    </row>
    <row r="3518" spans="3:4">
      <c r="C3518" s="38"/>
      <c r="D3518" s="38"/>
    </row>
    <row r="3519" spans="3:4">
      <c r="C3519" s="38"/>
      <c r="D3519" s="38"/>
    </row>
    <row r="3520" spans="3:4">
      <c r="C3520" s="38"/>
      <c r="D3520" s="38"/>
    </row>
    <row r="3521" spans="3:4">
      <c r="C3521" s="38"/>
      <c r="D3521" s="38"/>
    </row>
    <row r="3522" spans="3:4">
      <c r="C3522" s="38"/>
      <c r="D3522" s="38"/>
    </row>
    <row r="3523" spans="3:4">
      <c r="C3523" s="38"/>
      <c r="D3523" s="38"/>
    </row>
    <row r="3524" spans="3:4">
      <c r="C3524" s="38"/>
      <c r="D3524" s="38"/>
    </row>
    <row r="3525" spans="3:4">
      <c r="C3525" s="38"/>
      <c r="D3525" s="38"/>
    </row>
    <row r="3526" spans="3:4">
      <c r="C3526" s="38"/>
      <c r="D3526" s="38"/>
    </row>
    <row r="3527" spans="3:4">
      <c r="C3527" s="38"/>
      <c r="D3527" s="38"/>
    </row>
    <row r="3528" spans="3:4">
      <c r="C3528" s="38"/>
      <c r="D3528" s="38"/>
    </row>
    <row r="3529" spans="3:4">
      <c r="C3529" s="38"/>
      <c r="D3529" s="38"/>
    </row>
    <row r="3530" spans="3:4">
      <c r="C3530" s="38"/>
      <c r="D3530" s="38"/>
    </row>
    <row r="3531" spans="3:4">
      <c r="C3531" s="38"/>
      <c r="D3531" s="38"/>
    </row>
    <row r="3532" spans="3:4">
      <c r="C3532" s="38"/>
      <c r="D3532" s="38"/>
    </row>
    <row r="3533" spans="3:4">
      <c r="C3533" s="38"/>
      <c r="D3533" s="38"/>
    </row>
    <row r="3534" spans="3:4">
      <c r="C3534" s="38"/>
      <c r="D3534" s="38"/>
    </row>
    <row r="3535" spans="3:4">
      <c r="C3535" s="38"/>
      <c r="D3535" s="38"/>
    </row>
    <row r="3536" spans="3:4">
      <c r="C3536" s="38"/>
      <c r="D3536" s="38"/>
    </row>
    <row r="3537" spans="3:4">
      <c r="C3537" s="38"/>
      <c r="D3537" s="38"/>
    </row>
    <row r="3538" spans="3:4">
      <c r="C3538" s="38"/>
      <c r="D3538" s="38"/>
    </row>
    <row r="3539" spans="3:4">
      <c r="C3539" s="38"/>
      <c r="D3539" s="38"/>
    </row>
    <row r="3540" spans="3:4">
      <c r="C3540" s="38"/>
      <c r="D3540" s="38"/>
    </row>
    <row r="3541" spans="3:4">
      <c r="C3541" s="38"/>
      <c r="D3541" s="38"/>
    </row>
    <row r="3542" spans="3:4">
      <c r="C3542" s="38"/>
      <c r="D3542" s="38"/>
    </row>
    <row r="3543" spans="3:4">
      <c r="C3543" s="38"/>
      <c r="D3543" s="38"/>
    </row>
    <row r="3544" spans="3:4">
      <c r="C3544" s="38"/>
      <c r="D3544" s="38"/>
    </row>
    <row r="3545" spans="3:4">
      <c r="C3545" s="38"/>
      <c r="D3545" s="38"/>
    </row>
    <row r="3546" spans="3:4">
      <c r="C3546" s="38"/>
      <c r="D3546" s="38"/>
    </row>
    <row r="3547" spans="3:4">
      <c r="C3547" s="38"/>
      <c r="D3547" s="38"/>
    </row>
    <row r="3548" spans="3:4">
      <c r="C3548" s="38"/>
      <c r="D3548" s="38"/>
    </row>
    <row r="3549" spans="3:4">
      <c r="C3549" s="38"/>
      <c r="D3549" s="38"/>
    </row>
    <row r="3550" spans="3:4">
      <c r="C3550" s="38"/>
      <c r="D3550" s="38"/>
    </row>
    <row r="3551" spans="3:4">
      <c r="C3551" s="38"/>
      <c r="D3551" s="38"/>
    </row>
    <row r="3552" spans="3:4">
      <c r="C3552" s="38"/>
      <c r="D3552" s="38"/>
    </row>
    <row r="3553" spans="3:4">
      <c r="C3553" s="38"/>
      <c r="D3553" s="38"/>
    </row>
    <row r="3554" spans="3:4">
      <c r="C3554" s="38"/>
      <c r="D3554" s="38"/>
    </row>
    <row r="3555" spans="3:4">
      <c r="C3555" s="38"/>
      <c r="D3555" s="38"/>
    </row>
    <row r="3556" spans="3:4">
      <c r="C3556" s="38"/>
      <c r="D3556" s="38"/>
    </row>
    <row r="3557" spans="3:4">
      <c r="C3557" s="38"/>
      <c r="D3557" s="38"/>
    </row>
    <row r="3558" spans="3:4">
      <c r="C3558" s="38"/>
      <c r="D3558" s="38"/>
    </row>
    <row r="3559" spans="3:4">
      <c r="C3559" s="38"/>
      <c r="D3559" s="38"/>
    </row>
    <row r="3560" spans="3:4">
      <c r="C3560" s="38"/>
      <c r="D3560" s="38"/>
    </row>
    <row r="3561" spans="3:4">
      <c r="C3561" s="38"/>
      <c r="D3561" s="38"/>
    </row>
    <row r="3562" spans="3:4">
      <c r="C3562" s="38"/>
      <c r="D3562" s="38"/>
    </row>
    <row r="3563" spans="3:4">
      <c r="C3563" s="38"/>
      <c r="D3563" s="38"/>
    </row>
    <row r="3564" spans="3:4">
      <c r="C3564" s="38"/>
      <c r="D3564" s="38"/>
    </row>
    <row r="3565" spans="3:4">
      <c r="C3565" s="38"/>
      <c r="D3565" s="38"/>
    </row>
    <row r="3566" spans="3:4">
      <c r="C3566" s="38"/>
      <c r="D3566" s="38"/>
    </row>
    <row r="3567" spans="3:4">
      <c r="C3567" s="38"/>
      <c r="D3567" s="38"/>
    </row>
    <row r="3568" spans="3:4">
      <c r="C3568" s="38"/>
      <c r="D3568" s="38"/>
    </row>
    <row r="3569" spans="3:4">
      <c r="C3569" s="38"/>
      <c r="D3569" s="38"/>
    </row>
    <row r="3570" spans="3:4">
      <c r="C3570" s="38"/>
      <c r="D3570" s="38"/>
    </row>
    <row r="3571" spans="3:4">
      <c r="C3571" s="38"/>
      <c r="D3571" s="38"/>
    </row>
    <row r="3572" spans="3:4">
      <c r="C3572" s="38"/>
      <c r="D3572" s="38"/>
    </row>
    <row r="3573" spans="3:4">
      <c r="C3573" s="38"/>
      <c r="D3573" s="38"/>
    </row>
    <row r="3574" spans="3:4">
      <c r="C3574" s="38"/>
      <c r="D3574" s="38"/>
    </row>
    <row r="3575" spans="3:4">
      <c r="C3575" s="38"/>
      <c r="D3575" s="38"/>
    </row>
    <row r="3576" spans="3:4">
      <c r="C3576" s="38"/>
      <c r="D3576" s="38"/>
    </row>
    <row r="3577" spans="3:4">
      <c r="C3577" s="38"/>
      <c r="D3577" s="38"/>
    </row>
    <row r="3578" spans="3:4">
      <c r="C3578" s="38"/>
      <c r="D3578" s="38"/>
    </row>
    <row r="3579" spans="3:4">
      <c r="C3579" s="38"/>
      <c r="D3579" s="38"/>
    </row>
    <row r="3580" spans="3:4">
      <c r="C3580" s="38"/>
      <c r="D3580" s="38"/>
    </row>
    <row r="3581" spans="3:4">
      <c r="C3581" s="38"/>
      <c r="D3581" s="38"/>
    </row>
    <row r="3582" spans="3:4">
      <c r="C3582" s="38"/>
      <c r="D3582" s="38"/>
    </row>
    <row r="3583" spans="3:4">
      <c r="C3583" s="38"/>
      <c r="D3583" s="38"/>
    </row>
    <row r="3584" spans="3:4">
      <c r="C3584" s="38"/>
      <c r="D3584" s="38"/>
    </row>
    <row r="3585" spans="3:4">
      <c r="C3585" s="38"/>
      <c r="D3585" s="38"/>
    </row>
    <row r="3586" spans="3:4">
      <c r="C3586" s="38"/>
      <c r="D3586" s="38"/>
    </row>
    <row r="3587" spans="3:4">
      <c r="C3587" s="38"/>
      <c r="D3587" s="38"/>
    </row>
    <row r="3588" spans="3:4">
      <c r="C3588" s="38"/>
      <c r="D3588" s="38"/>
    </row>
    <row r="3589" spans="3:4">
      <c r="C3589" s="38"/>
      <c r="D3589" s="38"/>
    </row>
    <row r="3590" spans="3:4">
      <c r="C3590" s="38"/>
      <c r="D3590" s="38"/>
    </row>
    <row r="3591" spans="3:4">
      <c r="C3591" s="38"/>
      <c r="D3591" s="38"/>
    </row>
    <row r="3592" spans="3:4">
      <c r="C3592" s="38"/>
      <c r="D3592" s="38"/>
    </row>
    <row r="3593" spans="3:4">
      <c r="C3593" s="38"/>
      <c r="D3593" s="38"/>
    </row>
    <row r="3594" spans="3:4">
      <c r="C3594" s="38"/>
      <c r="D3594" s="38"/>
    </row>
    <row r="3595" spans="3:4">
      <c r="C3595" s="38"/>
      <c r="D3595" s="38"/>
    </row>
    <row r="3596" spans="3:4">
      <c r="C3596" s="38"/>
      <c r="D3596" s="38"/>
    </row>
    <row r="3597" spans="3:4">
      <c r="C3597" s="38"/>
      <c r="D3597" s="38"/>
    </row>
    <row r="3598" spans="3:4">
      <c r="C3598" s="38"/>
      <c r="D3598" s="38"/>
    </row>
    <row r="3599" spans="3:4">
      <c r="C3599" s="38"/>
      <c r="D3599" s="38"/>
    </row>
    <row r="3600" spans="3:4">
      <c r="C3600" s="38"/>
      <c r="D3600" s="38"/>
    </row>
    <row r="3601" spans="3:4">
      <c r="C3601" s="38"/>
      <c r="D3601" s="38"/>
    </row>
    <row r="3602" spans="3:4">
      <c r="C3602" s="38"/>
      <c r="D3602" s="38"/>
    </row>
    <row r="3603" spans="3:4">
      <c r="C3603" s="38"/>
      <c r="D3603" s="38"/>
    </row>
    <row r="3604" spans="3:4">
      <c r="C3604" s="38"/>
      <c r="D3604" s="38"/>
    </row>
    <row r="3605" spans="3:4">
      <c r="C3605" s="38"/>
      <c r="D3605" s="38"/>
    </row>
    <row r="3606" spans="3:4">
      <c r="C3606" s="38"/>
      <c r="D3606" s="38"/>
    </row>
    <row r="3607" spans="3:4">
      <c r="C3607" s="38"/>
      <c r="D3607" s="38"/>
    </row>
    <row r="3608" spans="3:4">
      <c r="C3608" s="38"/>
      <c r="D3608" s="38"/>
    </row>
    <row r="3609" spans="3:4">
      <c r="C3609" s="38"/>
      <c r="D3609" s="38"/>
    </row>
    <row r="3610" spans="3:4">
      <c r="C3610" s="38"/>
      <c r="D3610" s="38"/>
    </row>
    <row r="3611" spans="3:4">
      <c r="C3611" s="38"/>
      <c r="D3611" s="38"/>
    </row>
    <row r="3612" spans="3:4">
      <c r="C3612" s="38"/>
      <c r="D3612" s="38"/>
    </row>
    <row r="3613" spans="3:4">
      <c r="C3613" s="38"/>
      <c r="D3613" s="38"/>
    </row>
    <row r="3614" spans="3:4">
      <c r="C3614" s="38"/>
      <c r="D3614" s="38"/>
    </row>
    <row r="3615" spans="3:4">
      <c r="C3615" s="38"/>
      <c r="D3615" s="38"/>
    </row>
    <row r="3616" spans="3:4">
      <c r="C3616" s="38"/>
      <c r="D3616" s="38"/>
    </row>
    <row r="3617" spans="3:4">
      <c r="C3617" s="38"/>
      <c r="D3617" s="38"/>
    </row>
    <row r="3618" spans="3:4">
      <c r="C3618" s="38"/>
      <c r="D3618" s="38"/>
    </row>
    <row r="3619" spans="3:4">
      <c r="C3619" s="38"/>
      <c r="D3619" s="38"/>
    </row>
    <row r="3620" spans="3:4">
      <c r="C3620" s="38"/>
      <c r="D3620" s="38"/>
    </row>
    <row r="3621" spans="3:4">
      <c r="C3621" s="38"/>
      <c r="D3621" s="38"/>
    </row>
    <row r="3622" spans="3:4">
      <c r="C3622" s="38"/>
      <c r="D3622" s="38"/>
    </row>
    <row r="3623" spans="3:4">
      <c r="C3623" s="38"/>
      <c r="D3623" s="38"/>
    </row>
    <row r="3624" spans="3:4">
      <c r="C3624" s="38"/>
      <c r="D3624" s="38"/>
    </row>
    <row r="3625" spans="3:4">
      <c r="C3625" s="38"/>
      <c r="D3625" s="38"/>
    </row>
    <row r="3626" spans="3:4">
      <c r="C3626" s="38"/>
      <c r="D3626" s="38"/>
    </row>
    <row r="3627" spans="3:4">
      <c r="C3627" s="38"/>
      <c r="D3627" s="38"/>
    </row>
    <row r="3628" spans="3:4">
      <c r="C3628" s="38"/>
      <c r="D3628" s="38"/>
    </row>
    <row r="3629" spans="3:4">
      <c r="C3629" s="38"/>
      <c r="D3629" s="38"/>
    </row>
    <row r="3630" spans="3:4">
      <c r="C3630" s="38"/>
      <c r="D3630" s="38"/>
    </row>
    <row r="3631" spans="3:4">
      <c r="C3631" s="38"/>
      <c r="D3631" s="38"/>
    </row>
    <row r="3632" spans="3:4">
      <c r="C3632" s="38"/>
      <c r="D3632" s="38"/>
    </row>
    <row r="3633" spans="3:4">
      <c r="C3633" s="38"/>
      <c r="D3633" s="38"/>
    </row>
    <row r="3634" spans="3:4">
      <c r="C3634" s="38"/>
      <c r="D3634" s="38"/>
    </row>
    <row r="3635" spans="3:4">
      <c r="C3635" s="38"/>
      <c r="D3635" s="38"/>
    </row>
    <row r="3636" spans="3:4">
      <c r="C3636" s="38"/>
      <c r="D3636" s="38"/>
    </row>
    <row r="3637" spans="3:4">
      <c r="C3637" s="38"/>
      <c r="D3637" s="38"/>
    </row>
    <row r="3638" spans="3:4">
      <c r="C3638" s="38"/>
      <c r="D3638" s="38"/>
    </row>
    <row r="3639" spans="3:4">
      <c r="C3639" s="38"/>
      <c r="D3639" s="38"/>
    </row>
    <row r="3640" spans="3:4">
      <c r="C3640" s="38"/>
      <c r="D3640" s="38"/>
    </row>
    <row r="3641" spans="3:4">
      <c r="C3641" s="38"/>
      <c r="D3641" s="38"/>
    </row>
    <row r="3642" spans="3:4">
      <c r="C3642" s="38"/>
      <c r="D3642" s="38"/>
    </row>
    <row r="3643" spans="3:4">
      <c r="C3643" s="38"/>
      <c r="D3643" s="38"/>
    </row>
    <row r="3644" spans="3:4">
      <c r="C3644" s="38"/>
      <c r="D3644" s="38"/>
    </row>
    <row r="3645" spans="3:4">
      <c r="C3645" s="38"/>
      <c r="D3645" s="38"/>
    </row>
    <row r="3646" spans="3:4">
      <c r="C3646" s="38"/>
      <c r="D3646" s="38"/>
    </row>
    <row r="3647" spans="3:4">
      <c r="C3647" s="38"/>
      <c r="D3647" s="38"/>
    </row>
    <row r="3648" spans="3:4">
      <c r="C3648" s="38"/>
      <c r="D3648" s="38"/>
    </row>
    <row r="3649" spans="3:4">
      <c r="C3649" s="38"/>
      <c r="D3649" s="38"/>
    </row>
    <row r="3650" spans="3:4">
      <c r="C3650" s="38"/>
      <c r="D3650" s="38"/>
    </row>
    <row r="3651" spans="3:4">
      <c r="C3651" s="38"/>
      <c r="D3651" s="38"/>
    </row>
    <row r="3652" spans="3:4">
      <c r="C3652" s="38"/>
      <c r="D3652" s="38"/>
    </row>
    <row r="3653" spans="3:4">
      <c r="C3653" s="38"/>
      <c r="D3653" s="38"/>
    </row>
    <row r="3654" spans="3:4">
      <c r="C3654" s="38"/>
      <c r="D3654" s="38"/>
    </row>
    <row r="3655" spans="3:4">
      <c r="C3655" s="38"/>
      <c r="D3655" s="38"/>
    </row>
    <row r="3656" spans="3:4">
      <c r="C3656" s="38"/>
      <c r="D3656" s="38"/>
    </row>
    <row r="3657" spans="3:4">
      <c r="C3657" s="38"/>
      <c r="D3657" s="38"/>
    </row>
    <row r="3658" spans="3:4">
      <c r="C3658" s="38"/>
      <c r="D3658" s="38"/>
    </row>
    <row r="3659" spans="3:4">
      <c r="C3659" s="38"/>
      <c r="D3659" s="38"/>
    </row>
    <row r="3660" spans="3:4">
      <c r="C3660" s="38"/>
      <c r="D3660" s="38"/>
    </row>
    <row r="3661" spans="3:4">
      <c r="C3661" s="38"/>
      <c r="D3661" s="38"/>
    </row>
    <row r="3662" spans="3:4">
      <c r="C3662" s="38"/>
      <c r="D3662" s="38"/>
    </row>
    <row r="3663" spans="3:4">
      <c r="C3663" s="38"/>
      <c r="D3663" s="38"/>
    </row>
    <row r="3664" spans="3:4">
      <c r="C3664" s="38"/>
      <c r="D3664" s="38"/>
    </row>
    <row r="3665" spans="3:4">
      <c r="C3665" s="38"/>
      <c r="D3665" s="38"/>
    </row>
    <row r="3666" spans="3:4">
      <c r="C3666" s="38"/>
      <c r="D3666" s="38"/>
    </row>
    <row r="3667" spans="3:4">
      <c r="C3667" s="38"/>
      <c r="D3667" s="38"/>
    </row>
    <row r="3668" spans="3:4">
      <c r="C3668" s="38"/>
      <c r="D3668" s="38"/>
    </row>
    <row r="3669" spans="3:4">
      <c r="C3669" s="38"/>
      <c r="D3669" s="38"/>
    </row>
    <row r="3670" spans="3:4">
      <c r="C3670" s="38"/>
      <c r="D3670" s="38"/>
    </row>
    <row r="3671" spans="3:4">
      <c r="C3671" s="38"/>
      <c r="D3671" s="38"/>
    </row>
    <row r="3672" spans="3:4">
      <c r="C3672" s="38"/>
      <c r="D3672" s="38"/>
    </row>
    <row r="3673" spans="3:4">
      <c r="C3673" s="38"/>
      <c r="D3673" s="38"/>
    </row>
    <row r="3674" spans="3:4">
      <c r="C3674" s="38"/>
      <c r="D3674" s="38"/>
    </row>
    <row r="3675" spans="3:4">
      <c r="C3675" s="38"/>
      <c r="D3675" s="38"/>
    </row>
    <row r="3676" spans="3:4">
      <c r="C3676" s="38"/>
      <c r="D3676" s="38"/>
    </row>
    <row r="3677" spans="3:4">
      <c r="C3677" s="38"/>
      <c r="D3677" s="38"/>
    </row>
    <row r="3678" spans="3:4">
      <c r="C3678" s="38"/>
      <c r="D3678" s="38"/>
    </row>
    <row r="3679" spans="3:4">
      <c r="C3679" s="38"/>
      <c r="D3679" s="38"/>
    </row>
    <row r="3680" spans="3:4">
      <c r="C3680" s="38"/>
      <c r="D3680" s="38"/>
    </row>
    <row r="3681" spans="3:4">
      <c r="C3681" s="38"/>
      <c r="D3681" s="38"/>
    </row>
    <row r="3682" spans="3:4">
      <c r="C3682" s="38"/>
      <c r="D3682" s="38"/>
    </row>
    <row r="3683" spans="3:4">
      <c r="C3683" s="38"/>
      <c r="D3683" s="38"/>
    </row>
    <row r="3684" spans="3:4">
      <c r="C3684" s="38"/>
      <c r="D3684" s="38"/>
    </row>
    <row r="3685" spans="3:4">
      <c r="C3685" s="38"/>
      <c r="D3685" s="38"/>
    </row>
    <row r="3686" spans="3:4">
      <c r="C3686" s="38"/>
      <c r="D3686" s="38"/>
    </row>
    <row r="3687" spans="3:4">
      <c r="C3687" s="38"/>
      <c r="D3687" s="38"/>
    </row>
    <row r="3688" spans="3:4">
      <c r="C3688" s="38"/>
      <c r="D3688" s="38"/>
    </row>
    <row r="3689" spans="3:4">
      <c r="C3689" s="38"/>
      <c r="D3689" s="38"/>
    </row>
    <row r="3690" spans="3:4">
      <c r="C3690" s="38"/>
      <c r="D3690" s="38"/>
    </row>
    <row r="3691" spans="3:4">
      <c r="C3691" s="38"/>
      <c r="D3691" s="38"/>
    </row>
    <row r="3692" spans="3:4">
      <c r="C3692" s="38"/>
      <c r="D3692" s="38"/>
    </row>
    <row r="3693" spans="3:4">
      <c r="C3693" s="38"/>
      <c r="D3693" s="38"/>
    </row>
    <row r="3694" spans="3:4">
      <c r="C3694" s="38"/>
      <c r="D3694" s="38"/>
    </row>
    <row r="3695" spans="3:4">
      <c r="C3695" s="38"/>
      <c r="D3695" s="38"/>
    </row>
    <row r="3696" spans="3:4">
      <c r="C3696" s="38"/>
      <c r="D3696" s="38"/>
    </row>
    <row r="3697" spans="3:4">
      <c r="C3697" s="38"/>
      <c r="D3697" s="38"/>
    </row>
    <row r="3698" spans="3:4">
      <c r="C3698" s="38"/>
      <c r="D3698" s="38"/>
    </row>
    <row r="3699" spans="3:4">
      <c r="C3699" s="38"/>
      <c r="D3699" s="38"/>
    </row>
    <row r="3700" spans="3:4">
      <c r="C3700" s="38"/>
      <c r="D3700" s="38"/>
    </row>
    <row r="3701" spans="3:4">
      <c r="C3701" s="38"/>
      <c r="D3701" s="38"/>
    </row>
    <row r="3702" spans="3:4">
      <c r="C3702" s="38"/>
      <c r="D3702" s="38"/>
    </row>
    <row r="3703" spans="3:4">
      <c r="C3703" s="38"/>
      <c r="D3703" s="38"/>
    </row>
    <row r="3704" spans="3:4">
      <c r="C3704" s="38"/>
      <c r="D3704" s="38"/>
    </row>
    <row r="3705" spans="3:4">
      <c r="C3705" s="38"/>
      <c r="D3705" s="38"/>
    </row>
    <row r="3706" spans="3:4">
      <c r="C3706" s="38"/>
      <c r="D3706" s="38"/>
    </row>
    <row r="3707" spans="3:4">
      <c r="C3707" s="38"/>
      <c r="D3707" s="38"/>
    </row>
    <row r="3708" spans="3:4">
      <c r="C3708" s="38"/>
      <c r="D3708" s="38"/>
    </row>
    <row r="3709" spans="3:4">
      <c r="C3709" s="38"/>
      <c r="D3709" s="38"/>
    </row>
    <row r="3710" spans="3:4">
      <c r="C3710" s="38"/>
      <c r="D3710" s="38"/>
    </row>
    <row r="3711" spans="3:4">
      <c r="C3711" s="38"/>
      <c r="D3711" s="38"/>
    </row>
    <row r="3712" spans="3:4">
      <c r="C3712" s="38"/>
      <c r="D3712" s="38"/>
    </row>
    <row r="3713" spans="3:4">
      <c r="C3713" s="38"/>
      <c r="D3713" s="38"/>
    </row>
    <row r="3714" spans="3:4">
      <c r="C3714" s="38"/>
      <c r="D3714" s="38"/>
    </row>
    <row r="3715" spans="3:4">
      <c r="C3715" s="38"/>
      <c r="D3715" s="38"/>
    </row>
    <row r="3716" spans="3:4">
      <c r="C3716" s="38"/>
      <c r="D3716" s="38"/>
    </row>
    <row r="3717" spans="3:4">
      <c r="C3717" s="38"/>
      <c r="D3717" s="38"/>
    </row>
    <row r="3718" spans="3:4">
      <c r="C3718" s="38"/>
      <c r="D3718" s="38"/>
    </row>
    <row r="3719" spans="3:4">
      <c r="C3719" s="38"/>
      <c r="D3719" s="38"/>
    </row>
    <row r="3720" spans="3:4">
      <c r="C3720" s="38"/>
      <c r="D3720" s="38"/>
    </row>
    <row r="3721" spans="3:4">
      <c r="C3721" s="38"/>
      <c r="D3721" s="38"/>
    </row>
    <row r="3722" spans="3:4">
      <c r="C3722" s="38"/>
      <c r="D3722" s="38"/>
    </row>
    <row r="3723" spans="3:4">
      <c r="C3723" s="38"/>
      <c r="D3723" s="38"/>
    </row>
    <row r="3724" spans="3:4">
      <c r="C3724" s="38"/>
      <c r="D3724" s="38"/>
    </row>
    <row r="3725" spans="3:4">
      <c r="C3725" s="38"/>
      <c r="D3725" s="38"/>
    </row>
    <row r="3726" spans="3:4">
      <c r="C3726" s="38"/>
      <c r="D3726" s="38"/>
    </row>
    <row r="3727" spans="3:4">
      <c r="C3727" s="38"/>
      <c r="D3727" s="38"/>
    </row>
    <row r="3728" spans="3:4">
      <c r="C3728" s="38"/>
      <c r="D3728" s="38"/>
    </row>
    <row r="3729" spans="3:4">
      <c r="C3729" s="38"/>
      <c r="D3729" s="38"/>
    </row>
    <row r="3730" spans="3:4">
      <c r="C3730" s="38"/>
      <c r="D3730" s="38"/>
    </row>
    <row r="3731" spans="3:4">
      <c r="C3731" s="38"/>
      <c r="D3731" s="38"/>
    </row>
    <row r="3732" spans="3:4">
      <c r="C3732" s="38"/>
      <c r="D3732" s="38"/>
    </row>
    <row r="3733" spans="3:4">
      <c r="C3733" s="38"/>
      <c r="D3733" s="38"/>
    </row>
    <row r="3734" spans="3:4">
      <c r="C3734" s="38"/>
      <c r="D3734" s="38"/>
    </row>
    <row r="3735" spans="3:4">
      <c r="C3735" s="38"/>
      <c r="D3735" s="38"/>
    </row>
    <row r="3736" spans="3:4">
      <c r="C3736" s="38"/>
      <c r="D3736" s="38"/>
    </row>
    <row r="3737" spans="3:4">
      <c r="C3737" s="38"/>
      <c r="D3737" s="38"/>
    </row>
    <row r="3738" spans="3:4">
      <c r="C3738" s="38"/>
      <c r="D3738" s="38"/>
    </row>
    <row r="3739" spans="3:4">
      <c r="C3739" s="38"/>
      <c r="D3739" s="38"/>
    </row>
    <row r="3740" spans="3:4">
      <c r="C3740" s="38"/>
      <c r="D3740" s="38"/>
    </row>
    <row r="3741" spans="3:4">
      <c r="C3741" s="38"/>
      <c r="D3741" s="38"/>
    </row>
    <row r="3742" spans="3:4">
      <c r="C3742" s="38"/>
      <c r="D3742" s="38"/>
    </row>
    <row r="3743" spans="3:4">
      <c r="C3743" s="38"/>
      <c r="D3743" s="38"/>
    </row>
    <row r="3744" spans="3:4">
      <c r="C3744" s="38"/>
      <c r="D3744" s="38"/>
    </row>
    <row r="3745" spans="3:4">
      <c r="C3745" s="38"/>
      <c r="D3745" s="38"/>
    </row>
    <row r="3746" spans="3:4">
      <c r="C3746" s="38"/>
      <c r="D3746" s="38"/>
    </row>
    <row r="3747" spans="3:4">
      <c r="C3747" s="38"/>
      <c r="D3747" s="38"/>
    </row>
    <row r="3748" spans="3:4">
      <c r="C3748" s="38"/>
      <c r="D3748" s="38"/>
    </row>
    <row r="3749" spans="3:4">
      <c r="C3749" s="38"/>
      <c r="D3749" s="38"/>
    </row>
    <row r="3750" spans="3:4">
      <c r="C3750" s="38"/>
      <c r="D3750" s="38"/>
    </row>
    <row r="3751" spans="3:4">
      <c r="C3751" s="38"/>
      <c r="D3751" s="38"/>
    </row>
    <row r="3752" spans="3:4">
      <c r="C3752" s="38"/>
      <c r="D3752" s="38"/>
    </row>
    <row r="3753" spans="3:4">
      <c r="C3753" s="38"/>
      <c r="D3753" s="38"/>
    </row>
    <row r="3754" spans="3:4">
      <c r="C3754" s="38"/>
      <c r="D3754" s="38"/>
    </row>
    <row r="3755" spans="3:4">
      <c r="C3755" s="38"/>
      <c r="D3755" s="38"/>
    </row>
    <row r="3756" spans="3:4">
      <c r="C3756" s="38"/>
      <c r="D3756" s="38"/>
    </row>
    <row r="3757" spans="3:4">
      <c r="C3757" s="38"/>
      <c r="D3757" s="38"/>
    </row>
    <row r="3758" spans="3:4">
      <c r="C3758" s="38"/>
      <c r="D3758" s="38"/>
    </row>
    <row r="3759" spans="3:4">
      <c r="C3759" s="38"/>
      <c r="D3759" s="38"/>
    </row>
    <row r="3760" spans="3:4">
      <c r="C3760" s="38"/>
      <c r="D3760" s="38"/>
    </row>
    <row r="3761" spans="3:4">
      <c r="C3761" s="38"/>
      <c r="D3761" s="38"/>
    </row>
    <row r="3762" spans="3:4">
      <c r="C3762" s="38"/>
      <c r="D3762" s="38"/>
    </row>
    <row r="3763" spans="3:4">
      <c r="C3763" s="38"/>
      <c r="D3763" s="38"/>
    </row>
    <row r="3764" spans="3:4">
      <c r="C3764" s="38"/>
      <c r="D3764" s="38"/>
    </row>
    <row r="3765" spans="3:4">
      <c r="C3765" s="38"/>
      <c r="D3765" s="38"/>
    </row>
    <row r="3766" spans="3:4">
      <c r="C3766" s="38"/>
      <c r="D3766" s="38"/>
    </row>
    <row r="3767" spans="3:4">
      <c r="C3767" s="38"/>
      <c r="D3767" s="38"/>
    </row>
    <row r="3768" spans="3:4">
      <c r="C3768" s="38"/>
      <c r="D3768" s="38"/>
    </row>
    <row r="3769" spans="3:4">
      <c r="C3769" s="38"/>
      <c r="D3769" s="38"/>
    </row>
    <row r="3770" spans="3:4">
      <c r="C3770" s="38"/>
      <c r="D3770" s="38"/>
    </row>
    <row r="3771" spans="3:4">
      <c r="C3771" s="38"/>
      <c r="D3771" s="38"/>
    </row>
    <row r="3772" spans="3:4">
      <c r="C3772" s="38"/>
      <c r="D3772" s="38"/>
    </row>
    <row r="3773" spans="3:4">
      <c r="C3773" s="38"/>
      <c r="D3773" s="38"/>
    </row>
    <row r="3774" spans="3:4">
      <c r="C3774" s="38"/>
      <c r="D3774" s="38"/>
    </row>
    <row r="3775" spans="3:4">
      <c r="C3775" s="38"/>
      <c r="D3775" s="38"/>
    </row>
    <row r="3776" spans="3:4">
      <c r="C3776" s="38"/>
      <c r="D3776" s="38"/>
    </row>
    <row r="3777" spans="3:4">
      <c r="C3777" s="38"/>
      <c r="D3777" s="38"/>
    </row>
    <row r="3778" spans="3:4">
      <c r="C3778" s="38"/>
      <c r="D3778" s="38"/>
    </row>
    <row r="3779" spans="3:4">
      <c r="C3779" s="38"/>
      <c r="D3779" s="38"/>
    </row>
    <row r="3780" spans="3:4">
      <c r="C3780" s="38"/>
      <c r="D3780" s="38"/>
    </row>
    <row r="3781" spans="3:4">
      <c r="C3781" s="38"/>
      <c r="D3781" s="38"/>
    </row>
    <row r="3782" spans="3:4">
      <c r="C3782" s="38"/>
      <c r="D3782" s="38"/>
    </row>
    <row r="3783" spans="3:4">
      <c r="C3783" s="38"/>
      <c r="D3783" s="38"/>
    </row>
    <row r="3784" spans="3:4">
      <c r="C3784" s="38"/>
      <c r="D3784" s="38"/>
    </row>
    <row r="3785" spans="3:4">
      <c r="C3785" s="38"/>
      <c r="D3785" s="38"/>
    </row>
    <row r="3786" spans="3:4">
      <c r="C3786" s="38"/>
      <c r="D3786" s="38"/>
    </row>
    <row r="3787" spans="3:4">
      <c r="C3787" s="38"/>
      <c r="D3787" s="38"/>
    </row>
    <row r="3788" spans="3:4">
      <c r="C3788" s="38"/>
      <c r="D3788" s="38"/>
    </row>
    <row r="3789" spans="3:4">
      <c r="C3789" s="38"/>
      <c r="D3789" s="38"/>
    </row>
    <row r="3790" spans="3:4">
      <c r="C3790" s="38"/>
      <c r="D3790" s="38"/>
    </row>
    <row r="3791" spans="3:4">
      <c r="C3791" s="38"/>
      <c r="D3791" s="38"/>
    </row>
    <row r="3792" spans="3:4">
      <c r="C3792" s="38"/>
      <c r="D3792" s="38"/>
    </row>
    <row r="3793" spans="3:4">
      <c r="C3793" s="38"/>
      <c r="D3793" s="38"/>
    </row>
    <row r="3794" spans="3:4">
      <c r="C3794" s="38"/>
      <c r="D3794" s="38"/>
    </row>
    <row r="3795" spans="3:4">
      <c r="C3795" s="38"/>
      <c r="D3795" s="38"/>
    </row>
    <row r="3796" spans="3:4">
      <c r="C3796" s="38"/>
      <c r="D3796" s="38"/>
    </row>
    <row r="3797" spans="3:4">
      <c r="C3797" s="38"/>
      <c r="D3797" s="38"/>
    </row>
    <row r="3798" spans="3:4">
      <c r="C3798" s="38"/>
      <c r="D3798" s="38"/>
    </row>
    <row r="3799" spans="3:4">
      <c r="C3799" s="38"/>
      <c r="D3799" s="38"/>
    </row>
    <row r="3800" spans="3:4">
      <c r="C3800" s="38"/>
      <c r="D3800" s="38"/>
    </row>
    <row r="3801" spans="3:4">
      <c r="C3801" s="38"/>
      <c r="D3801" s="38"/>
    </row>
    <row r="3802" spans="3:4">
      <c r="C3802" s="38"/>
      <c r="D3802" s="38"/>
    </row>
    <row r="3803" spans="3:4">
      <c r="C3803" s="38"/>
      <c r="D3803" s="38"/>
    </row>
    <row r="3804" spans="3:4">
      <c r="C3804" s="38"/>
      <c r="D3804" s="38"/>
    </row>
    <row r="3805" spans="3:4">
      <c r="C3805" s="38"/>
      <c r="D3805" s="38"/>
    </row>
    <row r="3806" spans="3:4">
      <c r="C3806" s="38"/>
      <c r="D3806" s="38"/>
    </row>
    <row r="3807" spans="3:4">
      <c r="C3807" s="38"/>
      <c r="D3807" s="38"/>
    </row>
    <row r="3808" spans="3:4">
      <c r="C3808" s="38"/>
      <c r="D3808" s="38"/>
    </row>
    <row r="3809" spans="3:4">
      <c r="C3809" s="38"/>
      <c r="D3809" s="38"/>
    </row>
    <row r="3810" spans="3:4">
      <c r="C3810" s="38"/>
      <c r="D3810" s="38"/>
    </row>
    <row r="3811" spans="3:4">
      <c r="C3811" s="38"/>
      <c r="D3811" s="38"/>
    </row>
    <row r="3812" spans="3:4">
      <c r="C3812" s="38"/>
      <c r="D3812" s="38"/>
    </row>
    <row r="3813" spans="3:4">
      <c r="C3813" s="38"/>
      <c r="D3813" s="38"/>
    </row>
    <row r="3814" spans="3:4">
      <c r="C3814" s="38"/>
      <c r="D3814" s="38"/>
    </row>
    <row r="3815" spans="3:4">
      <c r="C3815" s="38"/>
      <c r="D3815" s="38"/>
    </row>
    <row r="3816" spans="3:4">
      <c r="C3816" s="38"/>
      <c r="D3816" s="38"/>
    </row>
    <row r="3817" spans="3:4">
      <c r="C3817" s="38"/>
      <c r="D3817" s="38"/>
    </row>
    <row r="3818" spans="3:4">
      <c r="C3818" s="38"/>
      <c r="D3818" s="38"/>
    </row>
    <row r="3819" spans="3:4">
      <c r="C3819" s="38"/>
      <c r="D3819" s="38"/>
    </row>
    <row r="3820" spans="3:4">
      <c r="C3820" s="38"/>
      <c r="D3820" s="38"/>
    </row>
    <row r="3821" spans="3:4">
      <c r="C3821" s="38"/>
      <c r="D3821" s="38"/>
    </row>
    <row r="3822" spans="3:4">
      <c r="C3822" s="38"/>
      <c r="D3822" s="38"/>
    </row>
    <row r="3823" spans="3:4">
      <c r="C3823" s="38"/>
      <c r="D3823" s="38"/>
    </row>
    <row r="3824" spans="3:4">
      <c r="C3824" s="38"/>
      <c r="D3824" s="38"/>
    </row>
    <row r="3825" spans="3:4">
      <c r="C3825" s="38"/>
      <c r="D3825" s="38"/>
    </row>
    <row r="3826" spans="3:4">
      <c r="C3826" s="38"/>
      <c r="D3826" s="38"/>
    </row>
    <row r="3827" spans="3:4">
      <c r="C3827" s="38"/>
      <c r="D3827" s="38"/>
    </row>
    <row r="3828" spans="3:4">
      <c r="C3828" s="38"/>
      <c r="D3828" s="38"/>
    </row>
    <row r="3829" spans="3:4">
      <c r="C3829" s="38"/>
      <c r="D3829" s="38"/>
    </row>
    <row r="3830" spans="3:4">
      <c r="C3830" s="38"/>
      <c r="D3830" s="38"/>
    </row>
    <row r="3831" spans="3:4">
      <c r="C3831" s="38"/>
      <c r="D3831" s="38"/>
    </row>
    <row r="3832" spans="3:4">
      <c r="C3832" s="38"/>
      <c r="D3832" s="38"/>
    </row>
    <row r="3833" spans="3:4">
      <c r="C3833" s="38"/>
      <c r="D3833" s="38"/>
    </row>
    <row r="3834" spans="3:4">
      <c r="C3834" s="38"/>
      <c r="D3834" s="38"/>
    </row>
    <row r="3835" spans="3:4">
      <c r="C3835" s="38"/>
      <c r="D3835" s="38"/>
    </row>
    <row r="3836" spans="3:4">
      <c r="C3836" s="38"/>
      <c r="D3836" s="38"/>
    </row>
    <row r="3837" spans="3:4">
      <c r="C3837" s="38"/>
      <c r="D3837" s="38"/>
    </row>
    <row r="3838" spans="3:4">
      <c r="C3838" s="38"/>
      <c r="D3838" s="38"/>
    </row>
    <row r="3839" spans="3:4">
      <c r="C3839" s="38"/>
      <c r="D3839" s="38"/>
    </row>
    <row r="3840" spans="3:4">
      <c r="C3840" s="38"/>
      <c r="D3840" s="38"/>
    </row>
    <row r="3841" spans="3:4">
      <c r="C3841" s="38"/>
      <c r="D3841" s="38"/>
    </row>
    <row r="3842" spans="3:4">
      <c r="C3842" s="38"/>
      <c r="D3842" s="38"/>
    </row>
    <row r="3843" spans="3:4">
      <c r="C3843" s="38"/>
      <c r="D3843" s="38"/>
    </row>
    <row r="3844" spans="3:4">
      <c r="C3844" s="38"/>
      <c r="D3844" s="38"/>
    </row>
    <row r="3845" spans="3:4">
      <c r="C3845" s="38"/>
      <c r="D3845" s="38"/>
    </row>
    <row r="3846" spans="3:4">
      <c r="C3846" s="38"/>
      <c r="D3846" s="38"/>
    </row>
    <row r="3847" spans="3:4">
      <c r="C3847" s="38"/>
      <c r="D3847" s="38"/>
    </row>
    <row r="3848" spans="3:4">
      <c r="C3848" s="38"/>
      <c r="D3848" s="38"/>
    </row>
    <row r="3849" spans="3:4">
      <c r="C3849" s="38"/>
      <c r="D3849" s="38"/>
    </row>
    <row r="3850" spans="3:4">
      <c r="C3850" s="38"/>
      <c r="D3850" s="38"/>
    </row>
    <row r="3851" spans="3:4">
      <c r="C3851" s="38"/>
      <c r="D3851" s="38"/>
    </row>
    <row r="3852" spans="3:4">
      <c r="C3852" s="38"/>
      <c r="D3852" s="38"/>
    </row>
    <row r="3853" spans="3:4">
      <c r="C3853" s="38"/>
      <c r="D3853" s="38"/>
    </row>
    <row r="3854" spans="3:4">
      <c r="C3854" s="38"/>
      <c r="D3854" s="38"/>
    </row>
    <row r="3855" spans="3:4">
      <c r="C3855" s="38"/>
      <c r="D3855" s="38"/>
    </row>
    <row r="3856" spans="3:4">
      <c r="C3856" s="38"/>
      <c r="D3856" s="38"/>
    </row>
    <row r="3857" spans="3:4">
      <c r="C3857" s="38"/>
      <c r="D3857" s="38"/>
    </row>
    <row r="3858" spans="3:4">
      <c r="C3858" s="38"/>
      <c r="D3858" s="38"/>
    </row>
    <row r="3859" spans="3:4">
      <c r="C3859" s="38"/>
      <c r="D3859" s="38"/>
    </row>
    <row r="3860" spans="3:4">
      <c r="C3860" s="38"/>
      <c r="D3860" s="38"/>
    </row>
    <row r="3861" spans="3:4">
      <c r="C3861" s="38"/>
      <c r="D3861" s="38"/>
    </row>
    <row r="3862" spans="3:4">
      <c r="C3862" s="38"/>
      <c r="D3862" s="38"/>
    </row>
    <row r="3863" spans="3:4">
      <c r="C3863" s="38"/>
      <c r="D3863" s="38"/>
    </row>
    <row r="3864" spans="3:4">
      <c r="C3864" s="38"/>
      <c r="D3864" s="38"/>
    </row>
    <row r="3865" spans="3:4">
      <c r="C3865" s="38"/>
      <c r="D3865" s="38"/>
    </row>
    <row r="3866" spans="3:4">
      <c r="C3866" s="38"/>
      <c r="D3866" s="38"/>
    </row>
    <row r="3867" spans="3:4">
      <c r="C3867" s="38"/>
      <c r="D3867" s="38"/>
    </row>
    <row r="3868" spans="3:4">
      <c r="C3868" s="38"/>
      <c r="D3868" s="38"/>
    </row>
    <row r="3869" spans="3:4">
      <c r="C3869" s="38"/>
      <c r="D3869" s="38"/>
    </row>
    <row r="3870" spans="3:4">
      <c r="C3870" s="38"/>
      <c r="D3870" s="38"/>
    </row>
    <row r="3871" spans="3:4">
      <c r="C3871" s="38"/>
      <c r="D3871" s="38"/>
    </row>
    <row r="3872" spans="3:4">
      <c r="C3872" s="38"/>
      <c r="D3872" s="38"/>
    </row>
    <row r="3873" spans="3:4">
      <c r="C3873" s="38"/>
      <c r="D3873" s="38"/>
    </row>
    <row r="3874" spans="3:4">
      <c r="C3874" s="38"/>
      <c r="D3874" s="38"/>
    </row>
    <row r="3875" spans="3:4">
      <c r="C3875" s="38"/>
      <c r="D3875" s="38"/>
    </row>
    <row r="3876" spans="3:4">
      <c r="C3876" s="38"/>
      <c r="D3876" s="38"/>
    </row>
    <row r="3877" spans="3:4">
      <c r="C3877" s="38"/>
      <c r="D3877" s="38"/>
    </row>
    <row r="3878" spans="3:4">
      <c r="C3878" s="38"/>
      <c r="D3878" s="38"/>
    </row>
    <row r="3879" spans="3:4">
      <c r="C3879" s="38"/>
      <c r="D3879" s="38"/>
    </row>
    <row r="3880" spans="3:4">
      <c r="C3880" s="38"/>
      <c r="D3880" s="38"/>
    </row>
    <row r="3881" spans="3:4">
      <c r="C3881" s="38"/>
      <c r="D3881" s="38"/>
    </row>
    <row r="3882" spans="3:4">
      <c r="C3882" s="38"/>
      <c r="D3882" s="38"/>
    </row>
    <row r="3883" spans="3:4">
      <c r="C3883" s="38"/>
      <c r="D3883" s="38"/>
    </row>
    <row r="3884" spans="3:4">
      <c r="C3884" s="38"/>
      <c r="D3884" s="38"/>
    </row>
    <row r="3885" spans="3:4">
      <c r="C3885" s="38"/>
      <c r="D3885" s="38"/>
    </row>
    <row r="3886" spans="3:4">
      <c r="C3886" s="38"/>
      <c r="D3886" s="38"/>
    </row>
    <row r="3887" spans="3:4">
      <c r="C3887" s="38"/>
      <c r="D3887" s="38"/>
    </row>
    <row r="3888" spans="3:4">
      <c r="C3888" s="38"/>
      <c r="D3888" s="38"/>
    </row>
    <row r="3889" spans="3:4">
      <c r="C3889" s="38"/>
      <c r="D3889" s="38"/>
    </row>
    <row r="3890" spans="3:4">
      <c r="C3890" s="38"/>
      <c r="D3890" s="38"/>
    </row>
    <row r="3891" spans="3:4">
      <c r="C3891" s="38"/>
      <c r="D3891" s="38"/>
    </row>
    <row r="3892" spans="3:4">
      <c r="C3892" s="38"/>
      <c r="D3892" s="38"/>
    </row>
    <row r="3893" spans="3:4">
      <c r="C3893" s="38"/>
      <c r="D3893" s="38"/>
    </row>
    <row r="3894" spans="3:4">
      <c r="C3894" s="38"/>
      <c r="D3894" s="38"/>
    </row>
    <row r="3895" spans="3:4">
      <c r="C3895" s="38"/>
      <c r="D3895" s="38"/>
    </row>
    <row r="3896" spans="3:4">
      <c r="C3896" s="38"/>
      <c r="D3896" s="38"/>
    </row>
    <row r="3897" spans="3:4">
      <c r="C3897" s="38"/>
      <c r="D3897" s="38"/>
    </row>
    <row r="3898" spans="3:4">
      <c r="C3898" s="38"/>
      <c r="D3898" s="38"/>
    </row>
    <row r="3899" spans="3:4">
      <c r="C3899" s="38"/>
      <c r="D3899" s="38"/>
    </row>
    <row r="3900" spans="3:4">
      <c r="C3900" s="38"/>
      <c r="D3900" s="38"/>
    </row>
    <row r="3901" spans="3:4">
      <c r="C3901" s="38"/>
      <c r="D3901" s="38"/>
    </row>
    <row r="3902" spans="3:4">
      <c r="C3902" s="38"/>
      <c r="D3902" s="38"/>
    </row>
    <row r="3903" spans="3:4">
      <c r="C3903" s="38"/>
      <c r="D3903" s="38"/>
    </row>
    <row r="3904" spans="3:4">
      <c r="C3904" s="38"/>
      <c r="D3904" s="38"/>
    </row>
    <row r="3905" spans="3:4">
      <c r="C3905" s="38"/>
      <c r="D3905" s="38"/>
    </row>
    <row r="3906" spans="3:4">
      <c r="C3906" s="38"/>
      <c r="D3906" s="38"/>
    </row>
    <row r="3907" spans="3:4">
      <c r="C3907" s="38"/>
      <c r="D3907" s="38"/>
    </row>
    <row r="3908" spans="3:4">
      <c r="C3908" s="38"/>
      <c r="D3908" s="38"/>
    </row>
    <row r="3909" spans="3:4">
      <c r="C3909" s="38"/>
      <c r="D3909" s="38"/>
    </row>
    <row r="3910" spans="3:4">
      <c r="C3910" s="38"/>
      <c r="D3910" s="38"/>
    </row>
    <row r="3911" spans="3:4">
      <c r="C3911" s="38"/>
      <c r="D3911" s="38"/>
    </row>
    <row r="3912" spans="3:4">
      <c r="C3912" s="38"/>
      <c r="D3912" s="38"/>
    </row>
    <row r="3913" spans="3:4">
      <c r="C3913" s="38"/>
      <c r="D3913" s="38"/>
    </row>
    <row r="3914" spans="3:4">
      <c r="C3914" s="38"/>
      <c r="D3914" s="38"/>
    </row>
    <row r="3915" spans="3:4">
      <c r="C3915" s="38"/>
      <c r="D3915" s="38"/>
    </row>
    <row r="3916" spans="3:4">
      <c r="C3916" s="38"/>
      <c r="D3916" s="38"/>
    </row>
    <row r="3917" spans="3:4">
      <c r="C3917" s="38"/>
      <c r="D3917" s="38"/>
    </row>
    <row r="3918" spans="3:4">
      <c r="C3918" s="38"/>
      <c r="D3918" s="38"/>
    </row>
    <row r="3919" spans="3:4">
      <c r="C3919" s="38"/>
      <c r="D3919" s="38"/>
    </row>
    <row r="3920" spans="3:4">
      <c r="C3920" s="38"/>
      <c r="D3920" s="38"/>
    </row>
    <row r="3921" spans="3:4">
      <c r="C3921" s="38"/>
      <c r="D3921" s="38"/>
    </row>
    <row r="3922" spans="3:4">
      <c r="C3922" s="38"/>
      <c r="D3922" s="38"/>
    </row>
    <row r="3923" spans="3:4">
      <c r="C3923" s="38"/>
      <c r="D3923" s="38"/>
    </row>
    <row r="3924" spans="3:4">
      <c r="C3924" s="38"/>
      <c r="D3924" s="38"/>
    </row>
    <row r="3925" spans="3:4">
      <c r="C3925" s="38"/>
      <c r="D3925" s="38"/>
    </row>
    <row r="3926" spans="3:4">
      <c r="C3926" s="38"/>
      <c r="D3926" s="38"/>
    </row>
    <row r="3927" spans="3:4">
      <c r="C3927" s="38"/>
      <c r="D3927" s="38"/>
    </row>
    <row r="3928" spans="3:4">
      <c r="C3928" s="38"/>
      <c r="D3928" s="38"/>
    </row>
    <row r="3929" spans="3:4">
      <c r="C3929" s="38"/>
      <c r="D3929" s="38"/>
    </row>
    <row r="3930" spans="3:4">
      <c r="C3930" s="38"/>
      <c r="D3930" s="38"/>
    </row>
    <row r="3931" spans="3:4">
      <c r="C3931" s="38"/>
      <c r="D3931" s="38"/>
    </row>
    <row r="3932" spans="3:4">
      <c r="C3932" s="38"/>
      <c r="D3932" s="38"/>
    </row>
    <row r="3933" spans="3:4">
      <c r="C3933" s="38"/>
      <c r="D3933" s="38"/>
    </row>
    <row r="3934" spans="3:4">
      <c r="C3934" s="38"/>
      <c r="D3934" s="38"/>
    </row>
    <row r="3935" spans="3:4">
      <c r="C3935" s="38"/>
      <c r="D3935" s="38"/>
    </row>
    <row r="3936" spans="3:4">
      <c r="C3936" s="38"/>
      <c r="D3936" s="38"/>
    </row>
    <row r="3937" spans="3:4">
      <c r="C3937" s="38"/>
      <c r="D3937" s="38"/>
    </row>
    <row r="3938" spans="3:4">
      <c r="C3938" s="38"/>
      <c r="D3938" s="38"/>
    </row>
    <row r="3939" spans="3:4">
      <c r="C3939" s="38"/>
      <c r="D3939" s="38"/>
    </row>
    <row r="3940" spans="3:4">
      <c r="C3940" s="38"/>
      <c r="D3940" s="38"/>
    </row>
    <row r="3941" spans="3:4">
      <c r="C3941" s="38"/>
      <c r="D3941" s="38"/>
    </row>
    <row r="3942" spans="3:4">
      <c r="C3942" s="38"/>
      <c r="D3942" s="38"/>
    </row>
    <row r="3943" spans="3:4">
      <c r="C3943" s="38"/>
      <c r="D3943" s="38"/>
    </row>
    <row r="3944" spans="3:4">
      <c r="C3944" s="38"/>
      <c r="D3944" s="38"/>
    </row>
    <row r="3945" spans="3:4">
      <c r="C3945" s="38"/>
      <c r="D3945" s="38"/>
    </row>
    <row r="3946" spans="3:4">
      <c r="C3946" s="38"/>
      <c r="D3946" s="38"/>
    </row>
    <row r="3947" spans="3:4">
      <c r="C3947" s="38"/>
      <c r="D3947" s="38"/>
    </row>
    <row r="3948" spans="3:4">
      <c r="C3948" s="38"/>
      <c r="D3948" s="38"/>
    </row>
    <row r="3949" spans="3:4">
      <c r="C3949" s="38"/>
      <c r="D3949" s="38"/>
    </row>
    <row r="3950" spans="3:4">
      <c r="C3950" s="38"/>
      <c r="D3950" s="38"/>
    </row>
    <row r="3951" spans="3:4">
      <c r="C3951" s="38"/>
      <c r="D3951" s="38"/>
    </row>
    <row r="3952" spans="3:4">
      <c r="C3952" s="38"/>
      <c r="D3952" s="38"/>
    </row>
    <row r="3953" spans="3:4">
      <c r="C3953" s="38"/>
      <c r="D3953" s="38"/>
    </row>
    <row r="3954" spans="3:4">
      <c r="C3954" s="38"/>
      <c r="D3954" s="38"/>
    </row>
    <row r="3955" spans="3:4">
      <c r="C3955" s="38"/>
      <c r="D3955" s="38"/>
    </row>
    <row r="3956" spans="3:4">
      <c r="C3956" s="38"/>
      <c r="D3956" s="38"/>
    </row>
    <row r="3957" spans="3:4">
      <c r="C3957" s="38"/>
      <c r="D3957" s="38"/>
    </row>
    <row r="3958" spans="3:4">
      <c r="C3958" s="38"/>
      <c r="D3958" s="38"/>
    </row>
    <row r="3959" spans="3:4">
      <c r="C3959" s="38"/>
      <c r="D3959" s="38"/>
    </row>
    <row r="3960" spans="3:4">
      <c r="C3960" s="38"/>
      <c r="D3960" s="38"/>
    </row>
    <row r="3961" spans="3:4">
      <c r="C3961" s="38"/>
      <c r="D3961" s="38"/>
    </row>
    <row r="3962" spans="3:4">
      <c r="C3962" s="38"/>
      <c r="D3962" s="38"/>
    </row>
    <row r="3963" spans="3:4">
      <c r="C3963" s="38"/>
      <c r="D3963" s="38"/>
    </row>
    <row r="3964" spans="3:4">
      <c r="C3964" s="38"/>
      <c r="D3964" s="38"/>
    </row>
    <row r="3965" spans="3:4">
      <c r="C3965" s="38"/>
      <c r="D3965" s="38"/>
    </row>
    <row r="3966" spans="3:4">
      <c r="C3966" s="38"/>
      <c r="D3966" s="38"/>
    </row>
    <row r="3967" spans="3:4">
      <c r="C3967" s="38"/>
      <c r="D3967" s="38"/>
    </row>
    <row r="3968" spans="3:4">
      <c r="C3968" s="38"/>
      <c r="D3968" s="38"/>
    </row>
    <row r="3969" spans="3:4">
      <c r="C3969" s="38"/>
      <c r="D3969" s="38"/>
    </row>
    <row r="3970" spans="3:4">
      <c r="C3970" s="38"/>
      <c r="D3970" s="38"/>
    </row>
    <row r="3971" spans="3:4">
      <c r="C3971" s="38"/>
      <c r="D3971" s="38"/>
    </row>
    <row r="3972" spans="3:4">
      <c r="C3972" s="38"/>
      <c r="D3972" s="38"/>
    </row>
    <row r="3973" spans="3:4">
      <c r="C3973" s="38"/>
      <c r="D3973" s="38"/>
    </row>
    <row r="3974" spans="3:4">
      <c r="C3974" s="38"/>
      <c r="D3974" s="38"/>
    </row>
    <row r="3975" spans="3:4">
      <c r="C3975" s="38"/>
      <c r="D3975" s="38"/>
    </row>
    <row r="3976" spans="3:4">
      <c r="C3976" s="38"/>
      <c r="D3976" s="38"/>
    </row>
    <row r="3977" spans="3:4">
      <c r="C3977" s="38"/>
      <c r="D3977" s="38"/>
    </row>
    <row r="3978" spans="3:4">
      <c r="C3978" s="38"/>
      <c r="D3978" s="38"/>
    </row>
    <row r="3979" spans="3:4">
      <c r="C3979" s="38"/>
      <c r="D3979" s="38"/>
    </row>
    <row r="3980" spans="3:4">
      <c r="C3980" s="38"/>
      <c r="D3980" s="38"/>
    </row>
    <row r="3981" spans="3:4">
      <c r="C3981" s="38"/>
      <c r="D3981" s="38"/>
    </row>
    <row r="3982" spans="3:4">
      <c r="C3982" s="38"/>
      <c r="D3982" s="38"/>
    </row>
    <row r="3983" spans="3:4">
      <c r="C3983" s="38"/>
      <c r="D3983" s="38"/>
    </row>
    <row r="3984" spans="3:4">
      <c r="C3984" s="38"/>
      <c r="D3984" s="38"/>
    </row>
    <row r="3985" spans="3:4">
      <c r="C3985" s="38"/>
      <c r="D3985" s="38"/>
    </row>
    <row r="3986" spans="3:4">
      <c r="C3986" s="38"/>
      <c r="D3986" s="38"/>
    </row>
    <row r="3987" spans="3:4">
      <c r="C3987" s="38"/>
      <c r="D3987" s="38"/>
    </row>
    <row r="3988" spans="3:4">
      <c r="C3988" s="38"/>
      <c r="D3988" s="38"/>
    </row>
    <row r="3989" spans="3:4">
      <c r="C3989" s="38"/>
      <c r="D3989" s="38"/>
    </row>
    <row r="3990" spans="3:4">
      <c r="C3990" s="38"/>
      <c r="D3990" s="38"/>
    </row>
    <row r="3991" spans="3:4">
      <c r="C3991" s="38"/>
      <c r="D3991" s="38"/>
    </row>
    <row r="3992" spans="3:4">
      <c r="C3992" s="38"/>
      <c r="D3992" s="38"/>
    </row>
    <row r="3993" spans="3:4">
      <c r="C3993" s="38"/>
      <c r="D3993" s="38"/>
    </row>
    <row r="3994" spans="3:4">
      <c r="C3994" s="38"/>
      <c r="D3994" s="38"/>
    </row>
    <row r="3995" spans="3:4">
      <c r="C3995" s="38"/>
      <c r="D3995" s="38"/>
    </row>
    <row r="3996" spans="3:4">
      <c r="C3996" s="38"/>
      <c r="D3996" s="38"/>
    </row>
    <row r="3997" spans="3:4">
      <c r="C3997" s="38"/>
      <c r="D3997" s="38"/>
    </row>
    <row r="3998" spans="3:4">
      <c r="C3998" s="38"/>
      <c r="D3998" s="38"/>
    </row>
    <row r="3999" spans="3:4">
      <c r="C3999" s="38"/>
      <c r="D3999" s="38"/>
    </row>
    <row r="4000" spans="3:4">
      <c r="C4000" s="38"/>
      <c r="D4000" s="38"/>
    </row>
    <row r="4001" spans="3:4">
      <c r="C4001" s="38"/>
      <c r="D4001" s="38"/>
    </row>
    <row r="4002" spans="3:4">
      <c r="C4002" s="38"/>
      <c r="D4002" s="38"/>
    </row>
    <row r="4003" spans="3:4">
      <c r="C4003" s="38"/>
      <c r="D4003" s="38"/>
    </row>
    <row r="4004" spans="3:4">
      <c r="C4004" s="38"/>
      <c r="D4004" s="38"/>
    </row>
    <row r="4005" spans="3:4">
      <c r="C4005" s="38"/>
      <c r="D4005" s="38"/>
    </row>
    <row r="4006" spans="3:4">
      <c r="C4006" s="38"/>
      <c r="D4006" s="38"/>
    </row>
    <row r="4007" spans="3:4">
      <c r="C4007" s="38"/>
      <c r="D4007" s="38"/>
    </row>
    <row r="4008" spans="3:4">
      <c r="C4008" s="38"/>
      <c r="D4008" s="38"/>
    </row>
    <row r="4009" spans="3:4">
      <c r="C4009" s="38"/>
      <c r="D4009" s="38"/>
    </row>
    <row r="4010" spans="3:4">
      <c r="C4010" s="38"/>
      <c r="D4010" s="38"/>
    </row>
    <row r="4011" spans="3:4">
      <c r="C4011" s="38"/>
      <c r="D4011" s="38"/>
    </row>
    <row r="4012" spans="3:4">
      <c r="C4012" s="38"/>
      <c r="D4012" s="38"/>
    </row>
    <row r="4013" spans="3:4">
      <c r="C4013" s="38"/>
      <c r="D4013" s="38"/>
    </row>
    <row r="4014" spans="3:4">
      <c r="C4014" s="38"/>
      <c r="D4014" s="38"/>
    </row>
    <row r="4015" spans="3:4">
      <c r="C4015" s="38"/>
      <c r="D4015" s="38"/>
    </row>
    <row r="4016" spans="3:4">
      <c r="C4016" s="38"/>
      <c r="D4016" s="38"/>
    </row>
    <row r="4017" spans="3:4">
      <c r="C4017" s="38"/>
      <c r="D4017" s="38"/>
    </row>
    <row r="4018" spans="3:4">
      <c r="C4018" s="38"/>
      <c r="D4018" s="38"/>
    </row>
    <row r="4019" spans="3:4">
      <c r="C4019" s="38"/>
      <c r="D4019" s="38"/>
    </row>
    <row r="4020" spans="3:4">
      <c r="C4020" s="38"/>
      <c r="D4020" s="38"/>
    </row>
    <row r="4021" spans="3:4">
      <c r="C4021" s="38"/>
      <c r="D4021" s="38"/>
    </row>
    <row r="4022" spans="3:4">
      <c r="C4022" s="38"/>
      <c r="D4022" s="38"/>
    </row>
    <row r="4023" spans="3:4">
      <c r="C4023" s="38"/>
      <c r="D4023" s="38"/>
    </row>
    <row r="4024" spans="3:4">
      <c r="C4024" s="38"/>
      <c r="D4024" s="38"/>
    </row>
    <row r="4025" spans="3:4">
      <c r="C4025" s="38"/>
      <c r="D4025" s="38"/>
    </row>
    <row r="4026" spans="3:4">
      <c r="C4026" s="38"/>
      <c r="D4026" s="38"/>
    </row>
    <row r="4027" spans="3:4">
      <c r="C4027" s="38"/>
      <c r="D4027" s="38"/>
    </row>
    <row r="4028" spans="3:4">
      <c r="C4028" s="38"/>
      <c r="D4028" s="38"/>
    </row>
    <row r="4029" spans="3:4">
      <c r="C4029" s="38"/>
      <c r="D4029" s="38"/>
    </row>
    <row r="4030" spans="3:4">
      <c r="C4030" s="38"/>
      <c r="D4030" s="38"/>
    </row>
    <row r="4031" spans="3:4">
      <c r="C4031" s="38"/>
      <c r="D4031" s="38"/>
    </row>
    <row r="4032" spans="3:4">
      <c r="C4032" s="38"/>
      <c r="D4032" s="38"/>
    </row>
    <row r="4033" spans="3:4">
      <c r="C4033" s="38"/>
      <c r="D4033" s="38"/>
    </row>
    <row r="4034" spans="3:4">
      <c r="C4034" s="38"/>
      <c r="D4034" s="38"/>
    </row>
    <row r="4035" spans="3:4">
      <c r="C4035" s="38"/>
      <c r="D4035" s="38"/>
    </row>
    <row r="4036" spans="3:4">
      <c r="C4036" s="38"/>
      <c r="D4036" s="38"/>
    </row>
    <row r="4037" spans="3:4">
      <c r="C4037" s="38"/>
      <c r="D4037" s="38"/>
    </row>
    <row r="4038" spans="3:4">
      <c r="C4038" s="38"/>
      <c r="D4038" s="38"/>
    </row>
    <row r="4039" spans="3:4">
      <c r="C4039" s="38"/>
      <c r="D4039" s="38"/>
    </row>
    <row r="4040" spans="3:4">
      <c r="C4040" s="38"/>
      <c r="D4040" s="38"/>
    </row>
    <row r="4041" spans="3:4">
      <c r="C4041" s="38"/>
      <c r="D4041" s="38"/>
    </row>
    <row r="4042" spans="3:4">
      <c r="C4042" s="38"/>
      <c r="D4042" s="38"/>
    </row>
    <row r="4043" spans="3:4">
      <c r="C4043" s="38"/>
      <c r="D4043" s="38"/>
    </row>
    <row r="4044" spans="3:4">
      <c r="C4044" s="38"/>
      <c r="D4044" s="38"/>
    </row>
    <row r="4045" spans="3:4">
      <c r="C4045" s="38"/>
      <c r="D4045" s="38"/>
    </row>
    <row r="4046" spans="3:4">
      <c r="C4046" s="38"/>
      <c r="D4046" s="38"/>
    </row>
    <row r="4047" spans="3:4">
      <c r="C4047" s="38"/>
      <c r="D4047" s="38"/>
    </row>
    <row r="4048" spans="3:4">
      <c r="C4048" s="38"/>
      <c r="D4048" s="38"/>
    </row>
    <row r="4049" spans="3:4">
      <c r="C4049" s="38"/>
      <c r="D4049" s="38"/>
    </row>
    <row r="4050" spans="3:4">
      <c r="C4050" s="38"/>
      <c r="D4050" s="38"/>
    </row>
    <row r="4051" spans="3:4">
      <c r="C4051" s="38"/>
      <c r="D4051" s="38"/>
    </row>
    <row r="4052" spans="3:4">
      <c r="C4052" s="38"/>
      <c r="D4052" s="38"/>
    </row>
    <row r="4053" spans="3:4">
      <c r="C4053" s="38"/>
      <c r="D4053" s="38"/>
    </row>
    <row r="4054" spans="3:4">
      <c r="C4054" s="38"/>
      <c r="D4054" s="38"/>
    </row>
    <row r="4055" spans="3:4">
      <c r="C4055" s="38"/>
      <c r="D4055" s="38"/>
    </row>
    <row r="4056" spans="3:4">
      <c r="C4056" s="38"/>
      <c r="D4056" s="38"/>
    </row>
    <row r="4057" spans="3:4">
      <c r="C4057" s="38"/>
      <c r="D4057" s="38"/>
    </row>
    <row r="4058" spans="3:4">
      <c r="C4058" s="38"/>
      <c r="D4058" s="38"/>
    </row>
    <row r="4059" spans="3:4">
      <c r="C4059" s="38"/>
      <c r="D4059" s="38"/>
    </row>
    <row r="4060" spans="3:4">
      <c r="C4060" s="38"/>
      <c r="D4060" s="38"/>
    </row>
    <row r="4061" spans="3:4">
      <c r="C4061" s="38"/>
      <c r="D4061" s="38"/>
    </row>
    <row r="4062" spans="3:4">
      <c r="C4062" s="38"/>
      <c r="D4062" s="38"/>
    </row>
    <row r="4063" spans="3:4">
      <c r="C4063" s="38"/>
      <c r="D4063" s="38"/>
    </row>
    <row r="4064" spans="3:4">
      <c r="C4064" s="38"/>
      <c r="D4064" s="38"/>
    </row>
    <row r="4065" spans="3:4">
      <c r="C4065" s="38"/>
      <c r="D4065" s="38"/>
    </row>
    <row r="4066" spans="3:4">
      <c r="C4066" s="38"/>
      <c r="D4066" s="38"/>
    </row>
    <row r="4067" spans="3:4">
      <c r="C4067" s="38"/>
      <c r="D4067" s="38"/>
    </row>
    <row r="4068" spans="3:4">
      <c r="C4068" s="38"/>
      <c r="D4068" s="38"/>
    </row>
    <row r="4069" spans="3:4">
      <c r="C4069" s="38"/>
      <c r="D4069" s="38"/>
    </row>
    <row r="4070" spans="3:4">
      <c r="C4070" s="38"/>
      <c r="D4070" s="38"/>
    </row>
    <row r="4071" spans="3:4">
      <c r="C4071" s="38"/>
      <c r="D4071" s="38"/>
    </row>
    <row r="4072" spans="3:4">
      <c r="C4072" s="38"/>
      <c r="D4072" s="38"/>
    </row>
    <row r="4073" spans="3:4">
      <c r="C4073" s="38"/>
      <c r="D4073" s="38"/>
    </row>
    <row r="4074" spans="3:4">
      <c r="C4074" s="38"/>
      <c r="D4074" s="38"/>
    </row>
    <row r="4075" spans="3:4">
      <c r="C4075" s="38"/>
      <c r="D4075" s="38"/>
    </row>
    <row r="4076" spans="3:4">
      <c r="C4076" s="38"/>
      <c r="D4076" s="38"/>
    </row>
    <row r="4077" spans="3:4">
      <c r="C4077" s="38"/>
      <c r="D4077" s="38"/>
    </row>
    <row r="4078" spans="3:4">
      <c r="C4078" s="38"/>
      <c r="D4078" s="38"/>
    </row>
    <row r="4079" spans="3:4">
      <c r="C4079" s="38"/>
      <c r="D4079" s="38"/>
    </row>
    <row r="4080" spans="3:4">
      <c r="C4080" s="38"/>
      <c r="D4080" s="38"/>
    </row>
    <row r="4081" spans="3:4">
      <c r="C4081" s="38"/>
      <c r="D4081" s="38"/>
    </row>
    <row r="4082" spans="3:4">
      <c r="C4082" s="38"/>
      <c r="D4082" s="38"/>
    </row>
    <row r="4083" spans="3:4">
      <c r="C4083" s="38"/>
      <c r="D4083" s="38"/>
    </row>
    <row r="4084" spans="3:4">
      <c r="C4084" s="38"/>
      <c r="D4084" s="38"/>
    </row>
    <row r="4085" spans="3:4">
      <c r="C4085" s="38"/>
      <c r="D4085" s="38"/>
    </row>
    <row r="4086" spans="3:4">
      <c r="C4086" s="38"/>
      <c r="D4086" s="38"/>
    </row>
    <row r="4087" spans="3:4">
      <c r="C4087" s="38"/>
      <c r="D4087" s="38"/>
    </row>
    <row r="4088" spans="3:4">
      <c r="C4088" s="38"/>
      <c r="D4088" s="38"/>
    </row>
    <row r="4089" spans="3:4">
      <c r="C4089" s="38"/>
      <c r="D4089" s="38"/>
    </row>
    <row r="4090" spans="3:4">
      <c r="C4090" s="38"/>
      <c r="D4090" s="38"/>
    </row>
    <row r="4091" spans="3:4">
      <c r="C4091" s="38"/>
      <c r="D4091" s="38"/>
    </row>
    <row r="4092" spans="3:4">
      <c r="C4092" s="38"/>
      <c r="D4092" s="38"/>
    </row>
    <row r="4093" spans="3:4">
      <c r="C4093" s="38"/>
      <c r="D4093" s="38"/>
    </row>
    <row r="4094" spans="3:4">
      <c r="C4094" s="38"/>
      <c r="D4094" s="38"/>
    </row>
    <row r="4095" spans="3:4">
      <c r="C4095" s="38"/>
      <c r="D4095" s="38"/>
    </row>
    <row r="4096" spans="3:4">
      <c r="C4096" s="38"/>
      <c r="D4096" s="38"/>
    </row>
    <row r="4097" spans="3:4">
      <c r="C4097" s="38"/>
      <c r="D4097" s="38"/>
    </row>
    <row r="4098" spans="3:4">
      <c r="C4098" s="38"/>
      <c r="D4098" s="38"/>
    </row>
    <row r="4099" spans="3:4">
      <c r="C4099" s="38"/>
      <c r="D4099" s="38"/>
    </row>
    <row r="4100" spans="3:4">
      <c r="C4100" s="38"/>
      <c r="D4100" s="38"/>
    </row>
    <row r="4101" spans="3:4">
      <c r="C4101" s="38"/>
      <c r="D4101" s="38"/>
    </row>
    <row r="4102" spans="3:4">
      <c r="C4102" s="38"/>
      <c r="D4102" s="38"/>
    </row>
    <row r="4103" spans="3:4">
      <c r="C4103" s="38"/>
      <c r="D4103" s="38"/>
    </row>
    <row r="4104" spans="3:4">
      <c r="C4104" s="38"/>
      <c r="D4104" s="38"/>
    </row>
    <row r="4105" spans="3:4">
      <c r="C4105" s="38"/>
      <c r="D4105" s="38"/>
    </row>
    <row r="4106" spans="3:4">
      <c r="C4106" s="38"/>
      <c r="D4106" s="38"/>
    </row>
    <row r="4107" spans="3:4">
      <c r="C4107" s="38"/>
      <c r="D4107" s="38"/>
    </row>
    <row r="4108" spans="3:4">
      <c r="C4108" s="38"/>
      <c r="D4108" s="38"/>
    </row>
    <row r="4109" spans="3:4">
      <c r="C4109" s="38"/>
      <c r="D4109" s="38"/>
    </row>
    <row r="4110" spans="3:4">
      <c r="C4110" s="38"/>
      <c r="D4110" s="38"/>
    </row>
    <row r="4111" spans="3:4">
      <c r="C4111" s="38"/>
      <c r="D4111" s="38"/>
    </row>
    <row r="4112" spans="3:4">
      <c r="C4112" s="38"/>
      <c r="D4112" s="38"/>
    </row>
    <row r="4113" spans="3:4">
      <c r="C4113" s="38"/>
      <c r="D4113" s="38"/>
    </row>
    <row r="4114" spans="3:4">
      <c r="C4114" s="38"/>
      <c r="D4114" s="38"/>
    </row>
    <row r="4115" spans="3:4">
      <c r="C4115" s="38"/>
      <c r="D4115" s="38"/>
    </row>
    <row r="4116" spans="3:4">
      <c r="C4116" s="38"/>
      <c r="D4116" s="38"/>
    </row>
    <row r="4117" spans="3:4">
      <c r="C4117" s="38"/>
      <c r="D4117" s="38"/>
    </row>
    <row r="4118" spans="3:4">
      <c r="C4118" s="38"/>
      <c r="D4118" s="38"/>
    </row>
    <row r="4119" spans="3:4">
      <c r="C4119" s="38"/>
      <c r="D4119" s="38"/>
    </row>
    <row r="4120" spans="3:4">
      <c r="C4120" s="38"/>
      <c r="D4120" s="38"/>
    </row>
    <row r="4121" spans="3:4">
      <c r="C4121" s="38"/>
      <c r="D4121" s="38"/>
    </row>
    <row r="4122" spans="3:4">
      <c r="C4122" s="38"/>
      <c r="D4122" s="38"/>
    </row>
    <row r="4123" spans="3:4">
      <c r="C4123" s="38"/>
      <c r="D4123" s="38"/>
    </row>
    <row r="4124" spans="3:4">
      <c r="C4124" s="38"/>
      <c r="D4124" s="38"/>
    </row>
    <row r="4125" spans="3:4">
      <c r="C4125" s="38"/>
      <c r="D4125" s="38"/>
    </row>
    <row r="4126" spans="3:4">
      <c r="C4126" s="38"/>
      <c r="D4126" s="38"/>
    </row>
    <row r="4127" spans="3:4">
      <c r="C4127" s="38"/>
      <c r="D4127" s="38"/>
    </row>
    <row r="4128" spans="3:4">
      <c r="C4128" s="38"/>
      <c r="D4128" s="38"/>
    </row>
    <row r="4129" spans="3:4">
      <c r="C4129" s="38"/>
      <c r="D4129" s="38"/>
    </row>
    <row r="4130" spans="3:4">
      <c r="C4130" s="38"/>
      <c r="D4130" s="38"/>
    </row>
    <row r="4131" spans="3:4">
      <c r="C4131" s="38"/>
      <c r="D4131" s="38"/>
    </row>
    <row r="4132" spans="3:4">
      <c r="C4132" s="38"/>
      <c r="D4132" s="38"/>
    </row>
    <row r="4133" spans="3:4">
      <c r="C4133" s="38"/>
      <c r="D4133" s="38"/>
    </row>
    <row r="4134" spans="3:4">
      <c r="C4134" s="38"/>
      <c r="D4134" s="38"/>
    </row>
    <row r="4135" spans="3:4">
      <c r="C4135" s="38"/>
      <c r="D4135" s="38"/>
    </row>
    <row r="4136" spans="3:4">
      <c r="C4136" s="38"/>
      <c r="D4136" s="38"/>
    </row>
    <row r="4137" spans="3:4">
      <c r="C4137" s="38"/>
      <c r="D4137" s="38"/>
    </row>
    <row r="4138" spans="3:4">
      <c r="C4138" s="38"/>
      <c r="D4138" s="38"/>
    </row>
    <row r="4139" spans="3:4">
      <c r="C4139" s="38"/>
      <c r="D4139" s="38"/>
    </row>
    <row r="4140" spans="3:4">
      <c r="C4140" s="38"/>
      <c r="D4140" s="38"/>
    </row>
    <row r="4141" spans="3:4">
      <c r="C4141" s="38"/>
      <c r="D4141" s="38"/>
    </row>
    <row r="4142" spans="3:4">
      <c r="C4142" s="38"/>
      <c r="D4142" s="38"/>
    </row>
    <row r="4143" spans="3:4">
      <c r="C4143" s="38"/>
      <c r="D4143" s="38"/>
    </row>
    <row r="4144" spans="3:4">
      <c r="C4144" s="38"/>
      <c r="D4144" s="38"/>
    </row>
    <row r="4145" spans="3:4">
      <c r="C4145" s="38"/>
      <c r="D4145" s="38"/>
    </row>
    <row r="4146" spans="3:4">
      <c r="C4146" s="38"/>
      <c r="D4146" s="38"/>
    </row>
    <row r="4147" spans="3:4">
      <c r="C4147" s="38"/>
      <c r="D4147" s="38"/>
    </row>
    <row r="4148" spans="3:4">
      <c r="C4148" s="38"/>
      <c r="D4148" s="38"/>
    </row>
    <row r="4149" spans="3:4">
      <c r="C4149" s="38"/>
      <c r="D4149" s="38"/>
    </row>
    <row r="4150" spans="3:4">
      <c r="C4150" s="38"/>
      <c r="D4150" s="38"/>
    </row>
    <row r="4151" spans="3:4">
      <c r="C4151" s="38"/>
      <c r="D4151" s="38"/>
    </row>
    <row r="4152" spans="3:4">
      <c r="C4152" s="38"/>
      <c r="D4152" s="38"/>
    </row>
    <row r="4153" spans="3:4">
      <c r="C4153" s="38"/>
      <c r="D4153" s="38"/>
    </row>
    <row r="4154" spans="3:4">
      <c r="C4154" s="38"/>
      <c r="D4154" s="38"/>
    </row>
    <row r="4155" spans="3:4">
      <c r="C4155" s="38"/>
      <c r="D4155" s="38"/>
    </row>
    <row r="4156" spans="3:4">
      <c r="C4156" s="38"/>
      <c r="D4156" s="38"/>
    </row>
    <row r="4157" spans="3:4">
      <c r="C4157" s="38"/>
      <c r="D4157" s="38"/>
    </row>
    <row r="4158" spans="3:4">
      <c r="C4158" s="38"/>
      <c r="D4158" s="38"/>
    </row>
    <row r="4159" spans="3:4">
      <c r="C4159" s="38"/>
      <c r="D4159" s="38"/>
    </row>
    <row r="4160" spans="3:4">
      <c r="C4160" s="38"/>
      <c r="D4160" s="38"/>
    </row>
    <row r="4161" spans="3:4">
      <c r="C4161" s="38"/>
      <c r="D4161" s="38"/>
    </row>
    <row r="4162" spans="3:4">
      <c r="C4162" s="38"/>
      <c r="D4162" s="38"/>
    </row>
    <row r="4163" spans="3:4">
      <c r="C4163" s="38"/>
      <c r="D4163" s="38"/>
    </row>
    <row r="4164" spans="3:4">
      <c r="C4164" s="38"/>
      <c r="D4164" s="38"/>
    </row>
    <row r="4165" spans="3:4">
      <c r="C4165" s="38"/>
      <c r="D4165" s="38"/>
    </row>
    <row r="4166" spans="3:4">
      <c r="C4166" s="38"/>
      <c r="D4166" s="38"/>
    </row>
    <row r="4167" spans="3:4">
      <c r="C4167" s="38"/>
      <c r="D4167" s="38"/>
    </row>
    <row r="4168" spans="3:4">
      <c r="C4168" s="38"/>
      <c r="D4168" s="38"/>
    </row>
    <row r="4169" spans="3:4">
      <c r="C4169" s="38"/>
      <c r="D4169" s="38"/>
    </row>
    <row r="4170" spans="3:4">
      <c r="C4170" s="38"/>
      <c r="D4170" s="38"/>
    </row>
    <row r="4171" spans="3:4">
      <c r="C4171" s="38"/>
      <c r="D4171" s="38"/>
    </row>
    <row r="4172" spans="3:4">
      <c r="C4172" s="38"/>
      <c r="D4172" s="38"/>
    </row>
    <row r="4173" spans="3:4">
      <c r="C4173" s="38"/>
      <c r="D4173" s="38"/>
    </row>
    <row r="4174" spans="3:4">
      <c r="C4174" s="38"/>
      <c r="D4174" s="38"/>
    </row>
    <row r="4175" spans="3:4">
      <c r="C4175" s="38"/>
      <c r="D4175" s="38"/>
    </row>
    <row r="4176" spans="3:4">
      <c r="C4176" s="38"/>
      <c r="D4176" s="38"/>
    </row>
    <row r="4177" spans="3:4">
      <c r="C4177" s="38"/>
      <c r="D4177" s="38"/>
    </row>
    <row r="4178" spans="3:4">
      <c r="C4178" s="38"/>
      <c r="D4178" s="38"/>
    </row>
    <row r="4179" spans="3:4">
      <c r="C4179" s="38"/>
      <c r="D4179" s="38"/>
    </row>
    <row r="4180" spans="3:4">
      <c r="C4180" s="38"/>
      <c r="D4180" s="38"/>
    </row>
    <row r="4181" spans="3:4">
      <c r="C4181" s="38"/>
      <c r="D4181" s="38"/>
    </row>
    <row r="4182" spans="3:4">
      <c r="C4182" s="38"/>
      <c r="D4182" s="38"/>
    </row>
    <row r="4183" spans="3:4">
      <c r="C4183" s="38"/>
      <c r="D4183" s="38"/>
    </row>
    <row r="4184" spans="3:4">
      <c r="C4184" s="38"/>
      <c r="D4184" s="38"/>
    </row>
    <row r="4185" spans="3:4">
      <c r="C4185" s="38"/>
      <c r="D4185" s="38"/>
    </row>
    <row r="4186" spans="3:4">
      <c r="C4186" s="38"/>
      <c r="D4186" s="38"/>
    </row>
    <row r="4187" spans="3:4">
      <c r="C4187" s="38"/>
      <c r="D4187" s="38"/>
    </row>
    <row r="4188" spans="3:4">
      <c r="C4188" s="38"/>
      <c r="D4188" s="38"/>
    </row>
    <row r="4189" spans="3:4">
      <c r="C4189" s="38"/>
      <c r="D4189" s="38"/>
    </row>
    <row r="4190" spans="3:4">
      <c r="C4190" s="38"/>
      <c r="D4190" s="38"/>
    </row>
    <row r="4191" spans="3:4">
      <c r="C4191" s="38"/>
      <c r="D4191" s="38"/>
    </row>
    <row r="4192" spans="3:4">
      <c r="C4192" s="38"/>
      <c r="D4192" s="38"/>
    </row>
    <row r="4193" spans="3:4">
      <c r="C4193" s="38"/>
      <c r="D4193" s="38"/>
    </row>
    <row r="4194" spans="3:4">
      <c r="C4194" s="38"/>
      <c r="D4194" s="38"/>
    </row>
    <row r="4195" spans="3:4">
      <c r="C4195" s="38"/>
      <c r="D4195" s="38"/>
    </row>
    <row r="4196" spans="3:4">
      <c r="C4196" s="38"/>
      <c r="D4196" s="38"/>
    </row>
    <row r="4197" spans="3:4">
      <c r="C4197" s="38"/>
      <c r="D4197" s="38"/>
    </row>
    <row r="4198" spans="3:4">
      <c r="C4198" s="38"/>
      <c r="D4198" s="38"/>
    </row>
    <row r="4199" spans="3:4">
      <c r="C4199" s="38"/>
      <c r="D4199" s="38"/>
    </row>
    <row r="4200" spans="3:4">
      <c r="C4200" s="38"/>
      <c r="D4200" s="38"/>
    </row>
    <row r="4201" spans="3:4">
      <c r="C4201" s="38"/>
      <c r="D4201" s="38"/>
    </row>
    <row r="4202" spans="3:4">
      <c r="C4202" s="38"/>
      <c r="D4202" s="38"/>
    </row>
    <row r="4203" spans="3:4">
      <c r="C4203" s="38"/>
      <c r="D4203" s="38"/>
    </row>
    <row r="4204" spans="3:4">
      <c r="C4204" s="38"/>
      <c r="D4204" s="38"/>
    </row>
    <row r="4205" spans="3:4">
      <c r="C4205" s="38"/>
      <c r="D4205" s="38"/>
    </row>
    <row r="4206" spans="3:4">
      <c r="C4206" s="38"/>
      <c r="D4206" s="38"/>
    </row>
    <row r="4207" spans="3:4">
      <c r="C4207" s="38"/>
      <c r="D4207" s="38"/>
    </row>
    <row r="4208" spans="3:4">
      <c r="C4208" s="38"/>
      <c r="D4208" s="38"/>
    </row>
    <row r="4209" spans="3:4">
      <c r="C4209" s="38"/>
      <c r="D4209" s="38"/>
    </row>
    <row r="4210" spans="3:4">
      <c r="C4210" s="38"/>
      <c r="D4210" s="38"/>
    </row>
    <row r="4211" spans="3:4">
      <c r="C4211" s="38"/>
      <c r="D4211" s="38"/>
    </row>
    <row r="4212" spans="3:4">
      <c r="C4212" s="38"/>
      <c r="D4212" s="38"/>
    </row>
    <row r="4213" spans="3:4">
      <c r="C4213" s="38"/>
      <c r="D4213" s="38"/>
    </row>
    <row r="4214" spans="3:4">
      <c r="C4214" s="38"/>
      <c r="D4214" s="38"/>
    </row>
    <row r="4215" spans="3:4">
      <c r="C4215" s="38"/>
      <c r="D4215" s="38"/>
    </row>
    <row r="4216" spans="3:4">
      <c r="C4216" s="38"/>
      <c r="D4216" s="38"/>
    </row>
    <row r="4217" spans="3:4">
      <c r="C4217" s="38"/>
      <c r="D4217" s="38"/>
    </row>
    <row r="4218" spans="3:4">
      <c r="C4218" s="38"/>
      <c r="D4218" s="38"/>
    </row>
    <row r="4219" spans="3:4">
      <c r="C4219" s="38"/>
      <c r="D4219" s="38"/>
    </row>
    <row r="4220" spans="3:4">
      <c r="C4220" s="38"/>
      <c r="D4220" s="38"/>
    </row>
    <row r="4221" spans="3:4">
      <c r="C4221" s="38"/>
      <c r="D4221" s="38"/>
    </row>
    <row r="4222" spans="3:4">
      <c r="C4222" s="38"/>
      <c r="D4222" s="38"/>
    </row>
    <row r="4223" spans="3:4">
      <c r="C4223" s="38"/>
      <c r="D4223" s="38"/>
    </row>
    <row r="4224" spans="3:4">
      <c r="C4224" s="38"/>
      <c r="D4224" s="38"/>
    </row>
    <row r="4225" spans="3:4">
      <c r="C4225" s="38"/>
      <c r="D4225" s="38"/>
    </row>
    <row r="4226" spans="3:4">
      <c r="C4226" s="38"/>
      <c r="D4226" s="38"/>
    </row>
    <row r="4227" spans="3:4">
      <c r="C4227" s="38"/>
      <c r="D4227" s="38"/>
    </row>
    <row r="4228" spans="3:4">
      <c r="C4228" s="38"/>
      <c r="D4228" s="38"/>
    </row>
    <row r="4229" spans="3:4">
      <c r="C4229" s="38"/>
      <c r="D4229" s="38"/>
    </row>
    <row r="4230" spans="3:4">
      <c r="C4230" s="38"/>
      <c r="D4230" s="38"/>
    </row>
    <row r="4231" spans="3:4">
      <c r="C4231" s="38"/>
      <c r="D4231" s="38"/>
    </row>
    <row r="4232" spans="3:4">
      <c r="C4232" s="38"/>
      <c r="D4232" s="38"/>
    </row>
    <row r="4233" spans="3:4">
      <c r="C4233" s="38"/>
      <c r="D4233" s="38"/>
    </row>
    <row r="4234" spans="3:4">
      <c r="C4234" s="38"/>
      <c r="D4234" s="38"/>
    </row>
    <row r="4235" spans="3:4">
      <c r="C4235" s="38"/>
      <c r="D4235" s="38"/>
    </row>
    <row r="4236" spans="3:4">
      <c r="C4236" s="38"/>
      <c r="D4236" s="38"/>
    </row>
    <row r="4237" spans="3:4">
      <c r="C4237" s="38"/>
      <c r="D4237" s="38"/>
    </row>
    <row r="4238" spans="3:4">
      <c r="C4238" s="38"/>
      <c r="D4238" s="38"/>
    </row>
    <row r="4239" spans="3:4">
      <c r="C4239" s="38"/>
      <c r="D4239" s="38"/>
    </row>
    <row r="4240" spans="3:4">
      <c r="C4240" s="38"/>
      <c r="D4240" s="38"/>
    </row>
    <row r="4241" spans="3:4">
      <c r="C4241" s="38"/>
      <c r="D4241" s="38"/>
    </row>
    <row r="4242" spans="3:4">
      <c r="C4242" s="38"/>
      <c r="D4242" s="38"/>
    </row>
    <row r="4243" spans="3:4">
      <c r="C4243" s="38"/>
      <c r="D4243" s="38"/>
    </row>
    <row r="4244" spans="3:4">
      <c r="C4244" s="38"/>
      <c r="D4244" s="38"/>
    </row>
    <row r="4245" spans="3:4">
      <c r="C4245" s="38"/>
      <c r="D4245" s="38"/>
    </row>
    <row r="4246" spans="3:4">
      <c r="C4246" s="38"/>
      <c r="D4246" s="38"/>
    </row>
    <row r="4247" spans="3:4">
      <c r="C4247" s="38"/>
      <c r="D4247" s="38"/>
    </row>
    <row r="4248" spans="3:4">
      <c r="C4248" s="38"/>
      <c r="D4248" s="38"/>
    </row>
    <row r="4249" spans="3:4">
      <c r="C4249" s="38"/>
      <c r="D4249" s="38"/>
    </row>
    <row r="4250" spans="3:4">
      <c r="C4250" s="38"/>
      <c r="D4250" s="38"/>
    </row>
    <row r="4251" spans="3:4">
      <c r="C4251" s="38"/>
      <c r="D4251" s="38"/>
    </row>
    <row r="4252" spans="3:4">
      <c r="C4252" s="38"/>
      <c r="D4252" s="38"/>
    </row>
    <row r="4253" spans="3:4">
      <c r="C4253" s="38"/>
      <c r="D4253" s="38"/>
    </row>
    <row r="4254" spans="3:4">
      <c r="C4254" s="38"/>
      <c r="D4254" s="38"/>
    </row>
    <row r="4255" spans="3:4">
      <c r="C4255" s="38"/>
      <c r="D4255" s="38"/>
    </row>
    <row r="4256" spans="3:4">
      <c r="C4256" s="38"/>
      <c r="D4256" s="38"/>
    </row>
    <row r="4257" spans="3:4">
      <c r="C4257" s="38"/>
      <c r="D4257" s="38"/>
    </row>
    <row r="4258" spans="3:4">
      <c r="C4258" s="38"/>
      <c r="D4258" s="38"/>
    </row>
    <row r="4259" spans="3:4">
      <c r="C4259" s="38"/>
      <c r="D4259" s="38"/>
    </row>
    <row r="4260" spans="3:4">
      <c r="C4260" s="38"/>
      <c r="D4260" s="38"/>
    </row>
    <row r="4261" spans="3:4">
      <c r="C4261" s="38"/>
      <c r="D4261" s="38"/>
    </row>
    <row r="4262" spans="3:4">
      <c r="C4262" s="38"/>
      <c r="D4262" s="38"/>
    </row>
    <row r="4263" spans="3:4">
      <c r="C4263" s="38"/>
      <c r="D4263" s="38"/>
    </row>
    <row r="4264" spans="3:4">
      <c r="C4264" s="38"/>
      <c r="D4264" s="38"/>
    </row>
    <row r="4265" spans="3:4">
      <c r="C4265" s="38"/>
      <c r="D4265" s="38"/>
    </row>
    <row r="4266" spans="3:4">
      <c r="C4266" s="38"/>
      <c r="D4266" s="38"/>
    </row>
    <row r="4267" spans="3:4">
      <c r="C4267" s="38"/>
      <c r="D4267" s="38"/>
    </row>
    <row r="4268" spans="3:4">
      <c r="C4268" s="38"/>
      <c r="D4268" s="38"/>
    </row>
    <row r="4269" spans="3:4">
      <c r="C4269" s="38"/>
      <c r="D4269" s="38"/>
    </row>
    <row r="4270" spans="3:4">
      <c r="C4270" s="38"/>
      <c r="D4270" s="38"/>
    </row>
    <row r="4271" spans="3:4">
      <c r="C4271" s="38"/>
      <c r="D4271" s="38"/>
    </row>
    <row r="4272" spans="3:4">
      <c r="C4272" s="38"/>
      <c r="D4272" s="38"/>
    </row>
    <row r="4273" spans="3:4">
      <c r="C4273" s="38"/>
      <c r="D4273" s="38"/>
    </row>
    <row r="4274" spans="3:4">
      <c r="C4274" s="38"/>
      <c r="D4274" s="38"/>
    </row>
    <row r="4275" spans="3:4">
      <c r="C4275" s="38"/>
      <c r="D4275" s="38"/>
    </row>
    <row r="4276" spans="3:4">
      <c r="C4276" s="38"/>
      <c r="D4276" s="38"/>
    </row>
    <row r="4277" spans="3:4">
      <c r="C4277" s="38"/>
      <c r="D4277" s="38"/>
    </row>
    <row r="4278" spans="3:4">
      <c r="C4278" s="38"/>
      <c r="D4278" s="38"/>
    </row>
    <row r="4279" spans="3:4">
      <c r="C4279" s="38"/>
      <c r="D4279" s="38"/>
    </row>
    <row r="4280" spans="3:4">
      <c r="C4280" s="38"/>
      <c r="D4280" s="38"/>
    </row>
    <row r="4281" spans="3:4">
      <c r="C4281" s="38"/>
      <c r="D4281" s="38"/>
    </row>
    <row r="4282" spans="3:4">
      <c r="C4282" s="38"/>
      <c r="D4282" s="38"/>
    </row>
    <row r="4283" spans="3:4">
      <c r="C4283" s="38"/>
      <c r="D4283" s="38"/>
    </row>
    <row r="4284" spans="3:4">
      <c r="C4284" s="38"/>
      <c r="D4284" s="38"/>
    </row>
    <row r="4285" spans="3:4">
      <c r="C4285" s="38"/>
      <c r="D4285" s="38"/>
    </row>
    <row r="4286" spans="3:4">
      <c r="C4286" s="38"/>
      <c r="D4286" s="38"/>
    </row>
    <row r="4287" spans="3:4">
      <c r="C4287" s="38"/>
      <c r="D4287" s="38"/>
    </row>
    <row r="4288" spans="3:4">
      <c r="C4288" s="38"/>
      <c r="D4288" s="38"/>
    </row>
    <row r="4289" spans="3:4">
      <c r="C4289" s="38"/>
      <c r="D4289" s="38"/>
    </row>
    <row r="4290" spans="3:4">
      <c r="C4290" s="38"/>
      <c r="D4290" s="38"/>
    </row>
    <row r="4291" spans="3:4">
      <c r="C4291" s="38"/>
      <c r="D4291" s="38"/>
    </row>
    <row r="4292" spans="3:4">
      <c r="C4292" s="38"/>
      <c r="D4292" s="38"/>
    </row>
    <row r="4293" spans="3:4">
      <c r="C4293" s="38"/>
      <c r="D4293" s="38"/>
    </row>
    <row r="4294" spans="3:4">
      <c r="C4294" s="38"/>
      <c r="D4294" s="38"/>
    </row>
    <row r="4295" spans="3:4">
      <c r="C4295" s="38"/>
      <c r="D4295" s="38"/>
    </row>
    <row r="4296" spans="3:4">
      <c r="C4296" s="38"/>
      <c r="D4296" s="38"/>
    </row>
    <row r="4297" spans="3:4">
      <c r="C4297" s="38"/>
      <c r="D4297" s="38"/>
    </row>
    <row r="4298" spans="3:4">
      <c r="C4298" s="38"/>
      <c r="D4298" s="38"/>
    </row>
    <row r="4299" spans="3:4">
      <c r="C4299" s="38"/>
      <c r="D4299" s="38"/>
    </row>
    <row r="4300" spans="3:4">
      <c r="C4300" s="38"/>
      <c r="D4300" s="38"/>
    </row>
    <row r="4301" spans="3:4">
      <c r="C4301" s="38"/>
      <c r="D4301" s="38"/>
    </row>
    <row r="4302" spans="3:4">
      <c r="C4302" s="38"/>
      <c r="D4302" s="38"/>
    </row>
    <row r="4303" spans="3:4">
      <c r="C4303" s="38"/>
      <c r="D4303" s="38"/>
    </row>
    <row r="4304" spans="3:4">
      <c r="C4304" s="38"/>
      <c r="D4304" s="38"/>
    </row>
    <row r="4305" spans="3:4">
      <c r="C4305" s="38"/>
      <c r="D4305" s="38"/>
    </row>
    <row r="4306" spans="3:4">
      <c r="C4306" s="38"/>
      <c r="D4306" s="38"/>
    </row>
    <row r="4307" spans="3:4">
      <c r="C4307" s="38"/>
      <c r="D4307" s="38"/>
    </row>
    <row r="4308" spans="3:4">
      <c r="C4308" s="38"/>
      <c r="D4308" s="38"/>
    </row>
    <row r="4309" spans="3:4">
      <c r="C4309" s="38"/>
      <c r="D4309" s="38"/>
    </row>
    <row r="4310" spans="3:4">
      <c r="C4310" s="38"/>
      <c r="D4310" s="38"/>
    </row>
    <row r="4311" spans="3:4">
      <c r="C4311" s="38"/>
      <c r="D4311" s="38"/>
    </row>
    <row r="4312" spans="3:4">
      <c r="C4312" s="38"/>
      <c r="D4312" s="38"/>
    </row>
    <row r="4313" spans="3:4">
      <c r="C4313" s="38"/>
      <c r="D4313" s="38"/>
    </row>
    <row r="4314" spans="3:4">
      <c r="C4314" s="38"/>
      <c r="D4314" s="38"/>
    </row>
    <row r="4315" spans="3:4">
      <c r="C4315" s="38"/>
      <c r="D4315" s="38"/>
    </row>
    <row r="4316" spans="3:4">
      <c r="C4316" s="38"/>
      <c r="D4316" s="38"/>
    </row>
    <row r="4317" spans="3:4">
      <c r="C4317" s="38"/>
      <c r="D4317" s="38"/>
    </row>
    <row r="4318" spans="3:4">
      <c r="C4318" s="38"/>
      <c r="D4318" s="38"/>
    </row>
    <row r="4319" spans="3:4">
      <c r="C4319" s="38"/>
      <c r="D4319" s="38"/>
    </row>
    <row r="4320" spans="3:4">
      <c r="C4320" s="38"/>
      <c r="D4320" s="38"/>
    </row>
    <row r="4321" spans="3:4">
      <c r="C4321" s="38"/>
      <c r="D4321" s="38"/>
    </row>
    <row r="4322" spans="3:4">
      <c r="C4322" s="38"/>
      <c r="D4322" s="38"/>
    </row>
    <row r="4323" spans="3:4">
      <c r="C4323" s="38"/>
      <c r="D4323" s="38"/>
    </row>
    <row r="4324" spans="3:4">
      <c r="C4324" s="38"/>
      <c r="D4324" s="38"/>
    </row>
    <row r="4325" spans="3:4">
      <c r="C4325" s="38"/>
      <c r="D4325" s="38"/>
    </row>
    <row r="4326" spans="3:4">
      <c r="C4326" s="38"/>
      <c r="D4326" s="38"/>
    </row>
    <row r="4327" spans="3:4">
      <c r="C4327" s="38"/>
      <c r="D4327" s="38"/>
    </row>
    <row r="4328" spans="3:4">
      <c r="C4328" s="38"/>
      <c r="D4328" s="38"/>
    </row>
    <row r="4329" spans="3:4">
      <c r="C4329" s="38"/>
      <c r="D4329" s="38"/>
    </row>
    <row r="4330" spans="3:4">
      <c r="C4330" s="38"/>
      <c r="D4330" s="38"/>
    </row>
    <row r="4331" spans="3:4">
      <c r="C4331" s="38"/>
      <c r="D4331" s="38"/>
    </row>
    <row r="4332" spans="3:4">
      <c r="C4332" s="38"/>
      <c r="D4332" s="38"/>
    </row>
    <row r="4333" spans="3:4">
      <c r="C4333" s="38"/>
      <c r="D4333" s="38"/>
    </row>
    <row r="4334" spans="3:4">
      <c r="C4334" s="38"/>
      <c r="D4334" s="38"/>
    </row>
    <row r="4335" spans="3:4">
      <c r="C4335" s="38"/>
      <c r="D4335" s="38"/>
    </row>
    <row r="4336" spans="3:4">
      <c r="C4336" s="38"/>
      <c r="D4336" s="38"/>
    </row>
    <row r="4337" spans="3:4">
      <c r="C4337" s="38"/>
      <c r="D4337" s="38"/>
    </row>
    <row r="4338" spans="3:4">
      <c r="C4338" s="38"/>
      <c r="D4338" s="38"/>
    </row>
    <row r="4339" spans="3:4">
      <c r="C4339" s="38"/>
      <c r="D4339" s="38"/>
    </row>
    <row r="4340" spans="3:4">
      <c r="C4340" s="38"/>
      <c r="D4340" s="38"/>
    </row>
    <row r="4341" spans="3:4">
      <c r="C4341" s="38"/>
      <c r="D4341" s="38"/>
    </row>
    <row r="4342" spans="3:4">
      <c r="C4342" s="38"/>
      <c r="D4342" s="38"/>
    </row>
    <row r="4343" spans="3:4">
      <c r="C4343" s="38"/>
      <c r="D4343" s="38"/>
    </row>
    <row r="4344" spans="3:4">
      <c r="C4344" s="38"/>
      <c r="D4344" s="38"/>
    </row>
    <row r="4345" spans="3:4">
      <c r="C4345" s="38"/>
      <c r="D4345" s="38"/>
    </row>
    <row r="4346" spans="3:4">
      <c r="C4346" s="38"/>
      <c r="D4346" s="38"/>
    </row>
    <row r="4347" spans="3:4">
      <c r="C4347" s="38"/>
      <c r="D4347" s="38"/>
    </row>
    <row r="4348" spans="3:4">
      <c r="C4348" s="38"/>
      <c r="D4348" s="38"/>
    </row>
    <row r="4349" spans="3:4">
      <c r="C4349" s="38"/>
      <c r="D4349" s="38"/>
    </row>
    <row r="4350" spans="3:4">
      <c r="C4350" s="38"/>
      <c r="D4350" s="38"/>
    </row>
    <row r="4351" spans="3:4">
      <c r="C4351" s="38"/>
      <c r="D4351" s="38"/>
    </row>
    <row r="4352" spans="3:4">
      <c r="C4352" s="38"/>
      <c r="D4352" s="38"/>
    </row>
    <row r="4353" spans="3:4">
      <c r="C4353" s="38"/>
      <c r="D4353" s="38"/>
    </row>
    <row r="4354" spans="3:4">
      <c r="C4354" s="38"/>
      <c r="D4354" s="38"/>
    </row>
    <row r="4355" spans="3:4">
      <c r="C4355" s="38"/>
      <c r="D4355" s="38"/>
    </row>
    <row r="4356" spans="3:4">
      <c r="C4356" s="38"/>
      <c r="D4356" s="38"/>
    </row>
    <row r="4357" spans="3:4">
      <c r="C4357" s="38"/>
      <c r="D4357" s="38"/>
    </row>
    <row r="4358" spans="3:4">
      <c r="C4358" s="38"/>
      <c r="D4358" s="38"/>
    </row>
    <row r="4359" spans="3:4">
      <c r="C4359" s="38"/>
      <c r="D4359" s="38"/>
    </row>
    <row r="4360" spans="3:4">
      <c r="C4360" s="38"/>
      <c r="D4360" s="38"/>
    </row>
    <row r="4361" spans="3:4">
      <c r="C4361" s="38"/>
      <c r="D4361" s="38"/>
    </row>
    <row r="4362" spans="3:4">
      <c r="C4362" s="38"/>
      <c r="D4362" s="38"/>
    </row>
    <row r="4363" spans="3:4">
      <c r="C4363" s="38"/>
      <c r="D4363" s="38"/>
    </row>
    <row r="4364" spans="3:4">
      <c r="C4364" s="38"/>
      <c r="D4364" s="38"/>
    </row>
    <row r="4365" spans="3:4">
      <c r="C4365" s="38"/>
      <c r="D4365" s="38"/>
    </row>
    <row r="4366" spans="3:4">
      <c r="C4366" s="38"/>
      <c r="D4366" s="38"/>
    </row>
    <row r="4367" spans="3:4">
      <c r="C4367" s="38"/>
      <c r="D4367" s="38"/>
    </row>
    <row r="4368" spans="3:4">
      <c r="C4368" s="38"/>
      <c r="D4368" s="38"/>
    </row>
    <row r="4369" spans="3:4">
      <c r="C4369" s="38"/>
      <c r="D4369" s="38"/>
    </row>
    <row r="4370" spans="3:4">
      <c r="C4370" s="38"/>
      <c r="D4370" s="38"/>
    </row>
    <row r="4371" spans="3:4">
      <c r="C4371" s="38"/>
      <c r="D4371" s="38"/>
    </row>
    <row r="4372" spans="3:4">
      <c r="C4372" s="38"/>
      <c r="D4372" s="38"/>
    </row>
    <row r="4373" spans="3:4">
      <c r="C4373" s="38"/>
      <c r="D4373" s="38"/>
    </row>
    <row r="4374" spans="3:4">
      <c r="C4374" s="38"/>
      <c r="D4374" s="38"/>
    </row>
    <row r="4375" spans="3:4">
      <c r="C4375" s="38"/>
      <c r="D4375" s="38"/>
    </row>
    <row r="4376" spans="3:4">
      <c r="C4376" s="38"/>
      <c r="D4376" s="38"/>
    </row>
    <row r="4377" spans="3:4">
      <c r="C4377" s="38"/>
      <c r="D4377" s="38"/>
    </row>
    <row r="4378" spans="3:4">
      <c r="C4378" s="38"/>
      <c r="D4378" s="38"/>
    </row>
    <row r="4379" spans="3:4">
      <c r="C4379" s="38"/>
      <c r="D4379" s="38"/>
    </row>
    <row r="4380" spans="3:4">
      <c r="C4380" s="38"/>
      <c r="D4380" s="38"/>
    </row>
    <row r="4381" spans="3:4">
      <c r="C4381" s="38"/>
      <c r="D4381" s="38"/>
    </row>
    <row r="4382" spans="3:4">
      <c r="C4382" s="38"/>
      <c r="D4382" s="38"/>
    </row>
    <row r="4383" spans="3:4">
      <c r="C4383" s="38"/>
      <c r="D4383" s="38"/>
    </row>
    <row r="4384" spans="3:4">
      <c r="C4384" s="38"/>
      <c r="D4384" s="38"/>
    </row>
    <row r="4385" spans="3:4">
      <c r="C4385" s="38"/>
      <c r="D4385" s="38"/>
    </row>
    <row r="4386" spans="3:4">
      <c r="C4386" s="38"/>
      <c r="D4386" s="38"/>
    </row>
    <row r="4387" spans="3:4">
      <c r="C4387" s="38"/>
      <c r="D4387" s="38"/>
    </row>
    <row r="4388" spans="3:4">
      <c r="C4388" s="38"/>
      <c r="D4388" s="38"/>
    </row>
    <row r="4389" spans="3:4">
      <c r="C4389" s="38"/>
      <c r="D4389" s="38"/>
    </row>
    <row r="4390" spans="3:4">
      <c r="C4390" s="38"/>
      <c r="D4390" s="38"/>
    </row>
    <row r="4391" spans="3:4">
      <c r="C4391" s="38"/>
      <c r="D4391" s="38"/>
    </row>
    <row r="4392" spans="3:4">
      <c r="C4392" s="38"/>
      <c r="D4392" s="38"/>
    </row>
    <row r="4393" spans="3:4">
      <c r="C4393" s="38"/>
      <c r="D4393" s="38"/>
    </row>
    <row r="4394" spans="3:4">
      <c r="C4394" s="38"/>
      <c r="D4394" s="38"/>
    </row>
    <row r="4395" spans="3:4">
      <c r="C4395" s="38"/>
      <c r="D4395" s="38"/>
    </row>
    <row r="4396" spans="3:4">
      <c r="C4396" s="38"/>
      <c r="D4396" s="38"/>
    </row>
    <row r="4397" spans="3:4">
      <c r="C4397" s="38"/>
      <c r="D4397" s="38"/>
    </row>
    <row r="4398" spans="3:4">
      <c r="C4398" s="38"/>
      <c r="D4398" s="38"/>
    </row>
    <row r="4399" spans="3:4">
      <c r="C4399" s="38"/>
      <c r="D4399" s="38"/>
    </row>
    <row r="4400" spans="3:4">
      <c r="C4400" s="38"/>
      <c r="D4400" s="38"/>
    </row>
    <row r="4401" spans="3:4">
      <c r="C4401" s="38"/>
      <c r="D4401" s="38"/>
    </row>
    <row r="4402" spans="3:4">
      <c r="C4402" s="38"/>
      <c r="D4402" s="38"/>
    </row>
    <row r="4403" spans="3:4">
      <c r="C4403" s="38"/>
      <c r="D4403" s="38"/>
    </row>
    <row r="4404" spans="3:4">
      <c r="C4404" s="38"/>
      <c r="D4404" s="38"/>
    </row>
    <row r="4405" spans="3:4">
      <c r="C4405" s="38"/>
      <c r="D4405" s="38"/>
    </row>
    <row r="4406" spans="3:4">
      <c r="C4406" s="38"/>
      <c r="D4406" s="38"/>
    </row>
    <row r="4407" spans="3:4">
      <c r="C4407" s="38"/>
      <c r="D4407" s="38"/>
    </row>
    <row r="4408" spans="3:4">
      <c r="C4408" s="38"/>
      <c r="D4408" s="38"/>
    </row>
    <row r="4409" spans="3:4">
      <c r="C4409" s="38"/>
      <c r="D4409" s="38"/>
    </row>
    <row r="4410" spans="3:4">
      <c r="C4410" s="38"/>
      <c r="D4410" s="38"/>
    </row>
    <row r="4411" spans="3:4">
      <c r="C4411" s="38"/>
      <c r="D4411" s="38"/>
    </row>
    <row r="4412" spans="3:4">
      <c r="C4412" s="38"/>
      <c r="D4412" s="38"/>
    </row>
    <row r="4413" spans="3:4">
      <c r="C4413" s="38"/>
      <c r="D4413" s="38"/>
    </row>
    <row r="4414" spans="3:4">
      <c r="C4414" s="38"/>
      <c r="D4414" s="38"/>
    </row>
    <row r="4415" spans="3:4">
      <c r="C4415" s="38"/>
      <c r="D4415" s="38"/>
    </row>
    <row r="4416" spans="3:4">
      <c r="C4416" s="38"/>
      <c r="D4416" s="38"/>
    </row>
    <row r="4417" spans="3:4">
      <c r="C4417" s="38"/>
      <c r="D4417" s="38"/>
    </row>
    <row r="4418" spans="3:4">
      <c r="C4418" s="38"/>
      <c r="D4418" s="38"/>
    </row>
    <row r="4419" spans="3:4">
      <c r="C4419" s="38"/>
      <c r="D4419" s="38"/>
    </row>
    <row r="4420" spans="3:4">
      <c r="C4420" s="38"/>
      <c r="D4420" s="38"/>
    </row>
    <row r="4421" spans="3:4">
      <c r="C4421" s="38"/>
      <c r="D4421" s="38"/>
    </row>
    <row r="4422" spans="3:4">
      <c r="C4422" s="38"/>
      <c r="D4422" s="38"/>
    </row>
    <row r="4423" spans="3:4">
      <c r="C4423" s="38"/>
      <c r="D4423" s="38"/>
    </row>
    <row r="4424" spans="3:4">
      <c r="C4424" s="38"/>
      <c r="D4424" s="38"/>
    </row>
    <row r="4425" spans="3:4">
      <c r="C4425" s="38"/>
      <c r="D4425" s="38"/>
    </row>
    <row r="4426" spans="3:4">
      <c r="C4426" s="38"/>
      <c r="D4426" s="38"/>
    </row>
    <row r="4427" spans="3:4">
      <c r="C4427" s="38"/>
      <c r="D4427" s="38"/>
    </row>
    <row r="4428" spans="3:4">
      <c r="C4428" s="38"/>
      <c r="D4428" s="38"/>
    </row>
    <row r="4429" spans="3:4">
      <c r="C4429" s="38"/>
      <c r="D4429" s="38"/>
    </row>
    <row r="4430" spans="3:4">
      <c r="C4430" s="38"/>
      <c r="D4430" s="38"/>
    </row>
    <row r="4431" spans="3:4">
      <c r="C4431" s="38"/>
      <c r="D4431" s="38"/>
    </row>
    <row r="4432" spans="3:4">
      <c r="C4432" s="38"/>
      <c r="D4432" s="38"/>
    </row>
    <row r="4433" spans="3:4">
      <c r="C4433" s="38"/>
      <c r="D4433" s="38"/>
    </row>
    <row r="4434" spans="3:4">
      <c r="C4434" s="38"/>
      <c r="D4434" s="38"/>
    </row>
    <row r="4435" spans="3:4">
      <c r="C4435" s="38"/>
      <c r="D4435" s="38"/>
    </row>
    <row r="4436" spans="3:4">
      <c r="C4436" s="38"/>
      <c r="D4436" s="38"/>
    </row>
    <row r="4437" spans="3:4">
      <c r="C4437" s="38"/>
      <c r="D4437" s="38"/>
    </row>
    <row r="4438" spans="3:4">
      <c r="C4438" s="38"/>
      <c r="D4438" s="38"/>
    </row>
    <row r="4439" spans="3:4">
      <c r="C4439" s="38"/>
      <c r="D4439" s="38"/>
    </row>
    <row r="4440" spans="3:4">
      <c r="C4440" s="38"/>
      <c r="D4440" s="38"/>
    </row>
    <row r="4441" spans="3:4">
      <c r="C4441" s="38"/>
      <c r="D4441" s="38"/>
    </row>
    <row r="4442" spans="3:4">
      <c r="C4442" s="38"/>
      <c r="D4442" s="38"/>
    </row>
    <row r="4443" spans="3:4">
      <c r="C4443" s="38"/>
      <c r="D4443" s="38"/>
    </row>
    <row r="4444" spans="3:4">
      <c r="C4444" s="38"/>
      <c r="D4444" s="38"/>
    </row>
    <row r="4445" spans="3:4">
      <c r="C4445" s="38"/>
      <c r="D4445" s="38"/>
    </row>
    <row r="4446" spans="3:4">
      <c r="C4446" s="38"/>
      <c r="D4446" s="38"/>
    </row>
    <row r="4447" spans="3:4">
      <c r="C4447" s="38"/>
      <c r="D4447" s="38"/>
    </row>
    <row r="4448" spans="3:4">
      <c r="C4448" s="38"/>
      <c r="D4448" s="38"/>
    </row>
    <row r="4449" spans="3:4">
      <c r="C4449" s="38"/>
      <c r="D4449" s="38"/>
    </row>
    <row r="4450" spans="3:4">
      <c r="C4450" s="38"/>
      <c r="D4450" s="38"/>
    </row>
    <row r="4451" spans="3:4">
      <c r="C4451" s="38"/>
      <c r="D4451" s="38"/>
    </row>
    <row r="4452" spans="3:4">
      <c r="C4452" s="38"/>
      <c r="D4452" s="38"/>
    </row>
    <row r="4453" spans="3:4">
      <c r="C4453" s="38"/>
      <c r="D4453" s="38"/>
    </row>
    <row r="4454" spans="3:4">
      <c r="C4454" s="38"/>
      <c r="D4454" s="38"/>
    </row>
    <row r="4455" spans="3:4">
      <c r="C4455" s="38"/>
      <c r="D4455" s="38"/>
    </row>
    <row r="4456" spans="3:4">
      <c r="C4456" s="38"/>
      <c r="D4456" s="38"/>
    </row>
    <row r="4457" spans="3:4">
      <c r="C4457" s="38"/>
      <c r="D4457" s="38"/>
    </row>
    <row r="4458" spans="3:4">
      <c r="C4458" s="38"/>
      <c r="D4458" s="38"/>
    </row>
    <row r="4459" spans="3:4">
      <c r="C4459" s="38"/>
      <c r="D4459" s="38"/>
    </row>
    <row r="4460" spans="3:4">
      <c r="C4460" s="38"/>
      <c r="D4460" s="38"/>
    </row>
    <row r="4461" spans="3:4">
      <c r="C4461" s="38"/>
      <c r="D4461" s="38"/>
    </row>
    <row r="4462" spans="3:4">
      <c r="C4462" s="38"/>
      <c r="D4462" s="38"/>
    </row>
    <row r="4463" spans="3:4">
      <c r="C4463" s="38"/>
      <c r="D4463" s="38"/>
    </row>
    <row r="4464" spans="3:4">
      <c r="C4464" s="38"/>
      <c r="D4464" s="38"/>
    </row>
    <row r="4465" spans="3:4">
      <c r="C4465" s="38"/>
      <c r="D4465" s="38"/>
    </row>
    <row r="4466" spans="3:4">
      <c r="C4466" s="38"/>
      <c r="D4466" s="38"/>
    </row>
    <row r="4467" spans="3:4">
      <c r="C4467" s="38"/>
      <c r="D4467" s="38"/>
    </row>
    <row r="4468" spans="3:4">
      <c r="C4468" s="38"/>
      <c r="D4468" s="38"/>
    </row>
    <row r="4469" spans="3:4">
      <c r="C4469" s="38"/>
      <c r="D4469" s="38"/>
    </row>
    <row r="4470" spans="3:4">
      <c r="C4470" s="38"/>
      <c r="D4470" s="38"/>
    </row>
    <row r="4471" spans="3:4">
      <c r="C4471" s="38"/>
      <c r="D4471" s="38"/>
    </row>
    <row r="4472" spans="3:4">
      <c r="C4472" s="38"/>
      <c r="D4472" s="38"/>
    </row>
    <row r="4473" spans="3:4">
      <c r="C4473" s="38"/>
      <c r="D4473" s="38"/>
    </row>
    <row r="4474" spans="3:4">
      <c r="C4474" s="38"/>
      <c r="D4474" s="38"/>
    </row>
    <row r="4475" spans="3:4">
      <c r="C4475" s="38"/>
      <c r="D4475" s="38"/>
    </row>
    <row r="4476" spans="3:4">
      <c r="C4476" s="38"/>
      <c r="D4476" s="38"/>
    </row>
    <row r="4477" spans="3:4">
      <c r="C4477" s="38"/>
      <c r="D4477" s="38"/>
    </row>
    <row r="4478" spans="3:4">
      <c r="C4478" s="38"/>
      <c r="D4478" s="38"/>
    </row>
    <row r="4479" spans="3:4">
      <c r="C4479" s="38"/>
      <c r="D4479" s="38"/>
    </row>
    <row r="4480" spans="3:4">
      <c r="C4480" s="38"/>
      <c r="D4480" s="38"/>
    </row>
    <row r="4481" spans="3:4">
      <c r="C4481" s="38"/>
      <c r="D4481" s="38"/>
    </row>
    <row r="4482" spans="3:4">
      <c r="C4482" s="38"/>
      <c r="D4482" s="38"/>
    </row>
    <row r="4483" spans="3:4">
      <c r="C4483" s="38"/>
      <c r="D4483" s="38"/>
    </row>
    <row r="4484" spans="3:4">
      <c r="C4484" s="38"/>
      <c r="D4484" s="38"/>
    </row>
    <row r="4485" spans="3:4">
      <c r="C4485" s="38"/>
      <c r="D4485" s="38"/>
    </row>
    <row r="4486" spans="3:4">
      <c r="C4486" s="38"/>
      <c r="D4486" s="38"/>
    </row>
    <row r="4487" spans="3:4">
      <c r="C4487" s="38"/>
      <c r="D4487" s="38"/>
    </row>
    <row r="4488" spans="3:4">
      <c r="C4488" s="38"/>
      <c r="D4488" s="38"/>
    </row>
    <row r="4489" spans="3:4">
      <c r="C4489" s="38"/>
      <c r="D4489" s="38"/>
    </row>
    <row r="4490" spans="3:4">
      <c r="C4490" s="38"/>
      <c r="D4490" s="38"/>
    </row>
    <row r="4491" spans="3:4">
      <c r="C4491" s="38"/>
      <c r="D4491" s="38"/>
    </row>
    <row r="4492" spans="3:4">
      <c r="C4492" s="38"/>
      <c r="D4492" s="38"/>
    </row>
    <row r="4493" spans="3:4">
      <c r="C4493" s="38"/>
      <c r="D4493" s="38"/>
    </row>
    <row r="4494" spans="3:4">
      <c r="C4494" s="38"/>
      <c r="D4494" s="38"/>
    </row>
    <row r="4495" spans="3:4">
      <c r="C4495" s="38"/>
      <c r="D4495" s="38"/>
    </row>
    <row r="4496" spans="3:4">
      <c r="C4496" s="38"/>
      <c r="D4496" s="38"/>
    </row>
    <row r="4497" spans="3:4">
      <c r="C4497" s="38"/>
      <c r="D4497" s="38"/>
    </row>
    <row r="4498" spans="3:4">
      <c r="C4498" s="38"/>
      <c r="D4498" s="38"/>
    </row>
    <row r="4499" spans="3:4">
      <c r="C4499" s="38"/>
      <c r="D4499" s="38"/>
    </row>
    <row r="4500" spans="3:4">
      <c r="C4500" s="38"/>
      <c r="D4500" s="38"/>
    </row>
    <row r="4501" spans="3:4">
      <c r="C4501" s="38"/>
      <c r="D4501" s="38"/>
    </row>
    <row r="4502" spans="3:4">
      <c r="C4502" s="38"/>
      <c r="D4502" s="38"/>
    </row>
    <row r="4503" spans="3:4">
      <c r="C4503" s="38"/>
      <c r="D4503" s="38"/>
    </row>
    <row r="4504" spans="3:4">
      <c r="C4504" s="38"/>
      <c r="D4504" s="38"/>
    </row>
    <row r="4505" spans="3:4">
      <c r="C4505" s="38"/>
      <c r="D4505" s="38"/>
    </row>
    <row r="4506" spans="3:4">
      <c r="C4506" s="38"/>
      <c r="D4506" s="38"/>
    </row>
    <row r="4507" spans="3:4">
      <c r="C4507" s="38"/>
      <c r="D4507" s="38"/>
    </row>
    <row r="4508" spans="3:4">
      <c r="C4508" s="38"/>
      <c r="D4508" s="38"/>
    </row>
    <row r="4509" spans="3:4">
      <c r="C4509" s="38"/>
      <c r="D4509" s="38"/>
    </row>
    <row r="4510" spans="3:4">
      <c r="C4510" s="38"/>
      <c r="D4510" s="38"/>
    </row>
    <row r="4511" spans="3:4">
      <c r="C4511" s="38"/>
      <c r="D4511" s="38"/>
    </row>
    <row r="4512" spans="3:4">
      <c r="C4512" s="38"/>
      <c r="D4512" s="38"/>
    </row>
    <row r="4513" spans="3:4">
      <c r="C4513" s="38"/>
      <c r="D4513" s="38"/>
    </row>
    <row r="4514" spans="3:4">
      <c r="C4514" s="38"/>
      <c r="D4514" s="38"/>
    </row>
    <row r="4515" spans="3:4">
      <c r="C4515" s="38"/>
      <c r="D4515" s="38"/>
    </row>
    <row r="4516" spans="3:4">
      <c r="C4516" s="38"/>
      <c r="D4516" s="38"/>
    </row>
    <row r="4517" spans="3:4">
      <c r="C4517" s="38"/>
      <c r="D4517" s="38"/>
    </row>
    <row r="4518" spans="3:4">
      <c r="C4518" s="38"/>
      <c r="D4518" s="38"/>
    </row>
    <row r="4519" spans="3:4">
      <c r="C4519" s="38"/>
      <c r="D4519" s="38"/>
    </row>
    <row r="4520" spans="3:4">
      <c r="C4520" s="38"/>
      <c r="D4520" s="38"/>
    </row>
    <row r="4521" spans="3:4">
      <c r="C4521" s="38"/>
      <c r="D4521" s="38"/>
    </row>
    <row r="4522" spans="3:4">
      <c r="C4522" s="38"/>
      <c r="D4522" s="38"/>
    </row>
    <row r="4523" spans="3:4">
      <c r="C4523" s="38"/>
      <c r="D4523" s="38"/>
    </row>
    <row r="4524" spans="3:4">
      <c r="C4524" s="38"/>
      <c r="D4524" s="38"/>
    </row>
    <row r="4525" spans="3:4">
      <c r="C4525" s="38"/>
      <c r="D4525" s="38"/>
    </row>
    <row r="4526" spans="3:4">
      <c r="C4526" s="38"/>
      <c r="D4526" s="38"/>
    </row>
    <row r="4527" spans="3:4">
      <c r="C4527" s="38"/>
      <c r="D4527" s="38"/>
    </row>
    <row r="4528" spans="3:4">
      <c r="C4528" s="38"/>
      <c r="D4528" s="38"/>
    </row>
    <row r="4529" spans="3:4">
      <c r="C4529" s="38"/>
      <c r="D4529" s="38"/>
    </row>
    <row r="4530" spans="3:4">
      <c r="C4530" s="38"/>
      <c r="D4530" s="38"/>
    </row>
    <row r="4531" spans="3:4">
      <c r="C4531" s="38"/>
      <c r="D4531" s="38"/>
    </row>
    <row r="4532" spans="3:4">
      <c r="C4532" s="38"/>
      <c r="D4532" s="38"/>
    </row>
    <row r="4533" spans="3:4">
      <c r="C4533" s="38"/>
      <c r="D4533" s="38"/>
    </row>
    <row r="4534" spans="3:4">
      <c r="C4534" s="38"/>
      <c r="D4534" s="38"/>
    </row>
    <row r="4535" spans="3:4">
      <c r="C4535" s="38"/>
      <c r="D4535" s="38"/>
    </row>
    <row r="4536" spans="3:4">
      <c r="C4536" s="38"/>
      <c r="D4536" s="38"/>
    </row>
    <row r="4537" spans="3:4">
      <c r="C4537" s="38"/>
      <c r="D4537" s="38"/>
    </row>
    <row r="4538" spans="3:4">
      <c r="C4538" s="38"/>
      <c r="D4538" s="38"/>
    </row>
    <row r="4539" spans="3:4">
      <c r="C4539" s="38"/>
      <c r="D4539" s="38"/>
    </row>
    <row r="4540" spans="3:4">
      <c r="C4540" s="38"/>
      <c r="D4540" s="38"/>
    </row>
    <row r="4541" spans="3:4">
      <c r="C4541" s="38"/>
      <c r="D4541" s="38"/>
    </row>
    <row r="4542" spans="3:4">
      <c r="C4542" s="38"/>
      <c r="D4542" s="38"/>
    </row>
    <row r="4543" spans="3:4">
      <c r="C4543" s="38"/>
      <c r="D4543" s="38"/>
    </row>
    <row r="4544" spans="3:4">
      <c r="C4544" s="38"/>
      <c r="D4544" s="38"/>
    </row>
    <row r="4545" spans="3:4">
      <c r="C4545" s="38"/>
      <c r="D4545" s="38"/>
    </row>
    <row r="4546" spans="3:4">
      <c r="C4546" s="38"/>
      <c r="D4546" s="38"/>
    </row>
    <row r="4547" spans="3:4">
      <c r="C4547" s="38"/>
      <c r="D4547" s="38"/>
    </row>
    <row r="4548" spans="3:4">
      <c r="C4548" s="38"/>
      <c r="D4548" s="38"/>
    </row>
    <row r="4549" spans="3:4">
      <c r="C4549" s="38"/>
      <c r="D4549" s="38"/>
    </row>
    <row r="4550" spans="3:4">
      <c r="C4550" s="38"/>
      <c r="D4550" s="38"/>
    </row>
    <row r="4551" spans="3:4">
      <c r="C4551" s="38"/>
      <c r="D4551" s="38"/>
    </row>
    <row r="4552" spans="3:4">
      <c r="C4552" s="38"/>
      <c r="D4552" s="38"/>
    </row>
    <row r="4553" spans="3:4">
      <c r="C4553" s="38"/>
      <c r="D4553" s="38"/>
    </row>
    <row r="4554" spans="3:4">
      <c r="C4554" s="38"/>
      <c r="D4554" s="38"/>
    </row>
    <row r="4555" spans="3:4">
      <c r="C4555" s="38"/>
      <c r="D4555" s="38"/>
    </row>
    <row r="4556" spans="3:4">
      <c r="C4556" s="38"/>
      <c r="D4556" s="38"/>
    </row>
    <row r="4557" spans="3:4">
      <c r="C4557" s="38"/>
      <c r="D4557" s="38"/>
    </row>
    <row r="4558" spans="3:4">
      <c r="C4558" s="38"/>
      <c r="D4558" s="38"/>
    </row>
    <row r="4559" spans="3:4">
      <c r="C4559" s="38"/>
      <c r="D4559" s="38"/>
    </row>
    <row r="4560" spans="3:4">
      <c r="C4560" s="38"/>
      <c r="D4560" s="38"/>
    </row>
    <row r="4561" spans="3:4">
      <c r="C4561" s="38"/>
      <c r="D4561" s="38"/>
    </row>
    <row r="4562" spans="3:4">
      <c r="C4562" s="38"/>
      <c r="D4562" s="38"/>
    </row>
    <row r="4563" spans="3:4">
      <c r="C4563" s="38"/>
      <c r="D4563" s="38"/>
    </row>
    <row r="4564" spans="3:4">
      <c r="C4564" s="38"/>
      <c r="D4564" s="38"/>
    </row>
    <row r="4565" spans="3:4">
      <c r="C4565" s="38"/>
      <c r="D4565" s="38"/>
    </row>
    <row r="4566" spans="3:4">
      <c r="C4566" s="38"/>
      <c r="D4566" s="38"/>
    </row>
    <row r="4567" spans="3:4">
      <c r="C4567" s="38"/>
      <c r="D4567" s="38"/>
    </row>
    <row r="4568" spans="3:4">
      <c r="C4568" s="38"/>
      <c r="D4568" s="38"/>
    </row>
    <row r="4569" spans="3:4">
      <c r="C4569" s="38"/>
      <c r="D4569" s="38"/>
    </row>
    <row r="4570" spans="3:4">
      <c r="C4570" s="38"/>
      <c r="D4570" s="38"/>
    </row>
    <row r="4571" spans="3:4">
      <c r="C4571" s="38"/>
      <c r="D4571" s="38"/>
    </row>
    <row r="4572" spans="3:4">
      <c r="C4572" s="38"/>
      <c r="D4572" s="38"/>
    </row>
    <row r="4573" spans="3:4">
      <c r="C4573" s="38"/>
      <c r="D4573" s="38"/>
    </row>
    <row r="4574" spans="3:4">
      <c r="C4574" s="38"/>
      <c r="D4574" s="38"/>
    </row>
    <row r="4575" spans="3:4">
      <c r="C4575" s="38"/>
      <c r="D4575" s="38"/>
    </row>
    <row r="4576" spans="3:4">
      <c r="C4576" s="38"/>
      <c r="D4576" s="38"/>
    </row>
    <row r="4577" spans="3:4">
      <c r="C4577" s="38"/>
      <c r="D4577" s="38"/>
    </row>
    <row r="4578" spans="3:4">
      <c r="C4578" s="38"/>
      <c r="D4578" s="38"/>
    </row>
    <row r="4579" spans="3:4">
      <c r="C4579" s="38"/>
      <c r="D4579" s="38"/>
    </row>
    <row r="4580" spans="3:4">
      <c r="C4580" s="38"/>
      <c r="D4580" s="38"/>
    </row>
    <row r="4581" spans="3:4">
      <c r="C4581" s="38"/>
      <c r="D4581" s="38"/>
    </row>
    <row r="4582" spans="3:4">
      <c r="C4582" s="38"/>
      <c r="D4582" s="38"/>
    </row>
    <row r="4583" spans="3:4">
      <c r="C4583" s="38"/>
      <c r="D4583" s="38"/>
    </row>
    <row r="4584" spans="3:4">
      <c r="C4584" s="38"/>
      <c r="D4584" s="38"/>
    </row>
    <row r="4585" spans="3:4">
      <c r="C4585" s="38"/>
      <c r="D4585" s="38"/>
    </row>
    <row r="4586" spans="3:4">
      <c r="C4586" s="38"/>
      <c r="D4586" s="38"/>
    </row>
    <row r="4587" spans="3:4">
      <c r="C4587" s="38"/>
      <c r="D4587" s="38"/>
    </row>
    <row r="4588" spans="3:4">
      <c r="C4588" s="38"/>
      <c r="D4588" s="38"/>
    </row>
    <row r="4589" spans="3:4">
      <c r="C4589" s="38"/>
      <c r="D4589" s="38"/>
    </row>
    <row r="4590" spans="3:4">
      <c r="C4590" s="38"/>
      <c r="D4590" s="38"/>
    </row>
    <row r="4591" spans="3:4">
      <c r="C4591" s="38"/>
      <c r="D4591" s="38"/>
    </row>
    <row r="4592" spans="3:4">
      <c r="C4592" s="38"/>
      <c r="D4592" s="38"/>
    </row>
    <row r="4593" spans="3:4">
      <c r="C4593" s="38"/>
      <c r="D4593" s="38"/>
    </row>
    <row r="4594" spans="3:4">
      <c r="C4594" s="38"/>
      <c r="D4594" s="38"/>
    </row>
    <row r="4595" spans="3:4">
      <c r="C4595" s="38"/>
      <c r="D4595" s="38"/>
    </row>
    <row r="4596" spans="3:4">
      <c r="C4596" s="38"/>
      <c r="D4596" s="38"/>
    </row>
    <row r="4597" spans="3:4">
      <c r="C4597" s="38"/>
      <c r="D4597" s="38"/>
    </row>
    <row r="4598" spans="3:4">
      <c r="C4598" s="38"/>
      <c r="D4598" s="38"/>
    </row>
    <row r="4599" spans="3:4">
      <c r="C4599" s="38"/>
      <c r="D4599" s="38"/>
    </row>
    <row r="4600" spans="3:4">
      <c r="C4600" s="38"/>
      <c r="D4600" s="38"/>
    </row>
    <row r="4601" spans="3:4">
      <c r="C4601" s="38"/>
      <c r="D4601" s="38"/>
    </row>
    <row r="4602" spans="3:4">
      <c r="C4602" s="38"/>
      <c r="D4602" s="38"/>
    </row>
    <row r="4603" spans="3:4">
      <c r="C4603" s="38"/>
      <c r="D4603" s="38"/>
    </row>
    <row r="4604" spans="3:4">
      <c r="C4604" s="38"/>
      <c r="D4604" s="38"/>
    </row>
    <row r="4605" spans="3:4">
      <c r="C4605" s="38"/>
      <c r="D4605" s="38"/>
    </row>
    <row r="4606" spans="3:4">
      <c r="C4606" s="38"/>
      <c r="D4606" s="38"/>
    </row>
    <row r="4607" spans="3:4">
      <c r="C4607" s="38"/>
      <c r="D4607" s="38"/>
    </row>
    <row r="4608" spans="3:4">
      <c r="C4608" s="38"/>
      <c r="D4608" s="38"/>
    </row>
    <row r="4609" spans="3:4">
      <c r="C4609" s="38"/>
      <c r="D4609" s="38"/>
    </row>
    <row r="4610" spans="3:4">
      <c r="C4610" s="38"/>
      <c r="D4610" s="38"/>
    </row>
    <row r="4611" spans="3:4">
      <c r="C4611" s="38"/>
      <c r="D4611" s="38"/>
    </row>
    <row r="4612" spans="3:4">
      <c r="C4612" s="38"/>
      <c r="D4612" s="38"/>
    </row>
    <row r="4613" spans="3:4">
      <c r="C4613" s="38"/>
      <c r="D4613" s="38"/>
    </row>
    <row r="4614" spans="3:4">
      <c r="C4614" s="38"/>
      <c r="D4614" s="38"/>
    </row>
    <row r="4615" spans="3:4">
      <c r="C4615" s="38"/>
      <c r="D4615" s="38"/>
    </row>
    <row r="4616" spans="3:4">
      <c r="C4616" s="38"/>
      <c r="D4616" s="38"/>
    </row>
    <row r="4617" spans="3:4">
      <c r="C4617" s="38"/>
      <c r="D4617" s="38"/>
    </row>
    <row r="4618" spans="3:4">
      <c r="C4618" s="38"/>
      <c r="D4618" s="38"/>
    </row>
    <row r="4619" spans="3:4">
      <c r="C4619" s="38"/>
      <c r="D4619" s="38"/>
    </row>
    <row r="4620" spans="3:4">
      <c r="C4620" s="38"/>
      <c r="D4620" s="38"/>
    </row>
    <row r="4621" spans="3:4">
      <c r="C4621" s="38"/>
      <c r="D4621" s="38"/>
    </row>
    <row r="4622" spans="3:4">
      <c r="C4622" s="38"/>
      <c r="D4622" s="38"/>
    </row>
    <row r="4623" spans="3:4">
      <c r="C4623" s="38"/>
      <c r="D4623" s="38"/>
    </row>
    <row r="4624" spans="3:4">
      <c r="C4624" s="38"/>
      <c r="D4624" s="38"/>
    </row>
    <row r="4625" spans="3:4">
      <c r="C4625" s="38"/>
      <c r="D4625" s="38"/>
    </row>
    <row r="4626" spans="3:4">
      <c r="C4626" s="38"/>
      <c r="D4626" s="38"/>
    </row>
    <row r="4627" spans="3:4">
      <c r="C4627" s="38"/>
      <c r="D4627" s="38"/>
    </row>
    <row r="4628" spans="3:4">
      <c r="C4628" s="38"/>
      <c r="D4628" s="38"/>
    </row>
    <row r="4629" spans="3:4">
      <c r="C4629" s="38"/>
      <c r="D4629" s="38"/>
    </row>
    <row r="4630" spans="3:4">
      <c r="C4630" s="38"/>
      <c r="D4630" s="38"/>
    </row>
    <row r="4631" spans="3:4">
      <c r="C4631" s="38"/>
      <c r="D4631" s="38"/>
    </row>
    <row r="4632" spans="3:4">
      <c r="C4632" s="38"/>
      <c r="D4632" s="38"/>
    </row>
    <row r="4633" spans="3:4">
      <c r="C4633" s="38"/>
      <c r="D4633" s="38"/>
    </row>
    <row r="4634" spans="3:4">
      <c r="C4634" s="38"/>
      <c r="D4634" s="38"/>
    </row>
    <row r="4635" spans="3:4">
      <c r="C4635" s="38"/>
      <c r="D4635" s="38"/>
    </row>
    <row r="4636" spans="3:4">
      <c r="C4636" s="38"/>
      <c r="D4636" s="38"/>
    </row>
    <row r="4637" spans="3:4">
      <c r="C4637" s="38"/>
      <c r="D4637" s="38"/>
    </row>
    <row r="4638" spans="3:4">
      <c r="C4638" s="38"/>
      <c r="D4638" s="38"/>
    </row>
    <row r="4639" spans="3:4">
      <c r="C4639" s="38"/>
      <c r="D4639" s="38"/>
    </row>
    <row r="4640" spans="3:4">
      <c r="C4640" s="38"/>
      <c r="D4640" s="38"/>
    </row>
    <row r="4641" spans="3:4">
      <c r="C4641" s="38"/>
      <c r="D4641" s="38"/>
    </row>
    <row r="4642" spans="3:4">
      <c r="C4642" s="38"/>
      <c r="D4642" s="38"/>
    </row>
    <row r="4643" spans="3:4">
      <c r="C4643" s="38"/>
      <c r="D4643" s="38"/>
    </row>
    <row r="4644" spans="3:4">
      <c r="C4644" s="38"/>
      <c r="D4644" s="38"/>
    </row>
    <row r="4645" spans="3:4">
      <c r="C4645" s="38"/>
      <c r="D4645" s="38"/>
    </row>
    <row r="4646" spans="3:4">
      <c r="C4646" s="38"/>
      <c r="D4646" s="38"/>
    </row>
    <row r="4647" spans="3:4">
      <c r="C4647" s="38"/>
      <c r="D4647" s="38"/>
    </row>
    <row r="4648" spans="3:4">
      <c r="C4648" s="38"/>
      <c r="D4648" s="38"/>
    </row>
    <row r="4649" spans="3:4">
      <c r="C4649" s="38"/>
      <c r="D4649" s="38"/>
    </row>
    <row r="4650" spans="3:4">
      <c r="C4650" s="38"/>
      <c r="D4650" s="38"/>
    </row>
    <row r="4651" spans="3:4">
      <c r="C4651" s="38"/>
      <c r="D4651" s="38"/>
    </row>
    <row r="4652" spans="3:4">
      <c r="C4652" s="38"/>
      <c r="D4652" s="38"/>
    </row>
    <row r="4653" spans="3:4">
      <c r="C4653" s="38"/>
      <c r="D4653" s="38"/>
    </row>
    <row r="4654" spans="3:4">
      <c r="C4654" s="38"/>
      <c r="D4654" s="38"/>
    </row>
    <row r="4655" spans="3:4">
      <c r="C4655" s="38"/>
      <c r="D4655" s="38"/>
    </row>
    <row r="4656" spans="3:4">
      <c r="C4656" s="38"/>
      <c r="D4656" s="38"/>
    </row>
    <row r="4657" spans="3:4">
      <c r="C4657" s="38"/>
      <c r="D4657" s="38"/>
    </row>
    <row r="4658" spans="3:4">
      <c r="C4658" s="38"/>
      <c r="D4658" s="38"/>
    </row>
    <row r="4659" spans="3:4">
      <c r="C4659" s="38"/>
      <c r="D4659" s="38"/>
    </row>
    <row r="4660" spans="3:4">
      <c r="C4660" s="38"/>
      <c r="D4660" s="38"/>
    </row>
    <row r="4661" spans="3:4">
      <c r="C4661" s="38"/>
      <c r="D4661" s="38"/>
    </row>
    <row r="4662" spans="3:4">
      <c r="C4662" s="38"/>
      <c r="D4662" s="38"/>
    </row>
    <row r="4663" spans="3:4">
      <c r="C4663" s="38"/>
      <c r="D4663" s="38"/>
    </row>
    <row r="4664" spans="3:4">
      <c r="C4664" s="38"/>
      <c r="D4664" s="38"/>
    </row>
    <row r="4665" spans="3:4">
      <c r="C4665" s="38"/>
      <c r="D4665" s="38"/>
    </row>
    <row r="4666" spans="3:4">
      <c r="C4666" s="38"/>
      <c r="D4666" s="38"/>
    </row>
    <row r="4667" spans="3:4">
      <c r="C4667" s="38"/>
      <c r="D4667" s="38"/>
    </row>
    <row r="4668" spans="3:4">
      <c r="C4668" s="38"/>
      <c r="D4668" s="38"/>
    </row>
    <row r="4669" spans="3:4">
      <c r="C4669" s="38"/>
      <c r="D4669" s="38"/>
    </row>
    <row r="4670" spans="3:4">
      <c r="C4670" s="38"/>
      <c r="D4670" s="38"/>
    </row>
    <row r="4671" spans="3:4">
      <c r="C4671" s="38"/>
      <c r="D4671" s="38"/>
    </row>
    <row r="4672" spans="3:4">
      <c r="C4672" s="38"/>
      <c r="D4672" s="38"/>
    </row>
    <row r="4673" spans="3:4">
      <c r="C4673" s="38"/>
      <c r="D4673" s="38"/>
    </row>
    <row r="4674" spans="3:4">
      <c r="C4674" s="38"/>
      <c r="D4674" s="38"/>
    </row>
    <row r="4675" spans="3:4">
      <c r="C4675" s="38"/>
      <c r="D4675" s="38"/>
    </row>
    <row r="4676" spans="3:4">
      <c r="C4676" s="38"/>
      <c r="D4676" s="38"/>
    </row>
    <row r="4677" spans="3:4">
      <c r="C4677" s="38"/>
      <c r="D4677" s="38"/>
    </row>
    <row r="4678" spans="3:4">
      <c r="C4678" s="38"/>
      <c r="D4678" s="38"/>
    </row>
    <row r="4679" spans="3:4">
      <c r="C4679" s="38"/>
      <c r="D4679" s="38"/>
    </row>
    <row r="4680" spans="3:4">
      <c r="C4680" s="38"/>
      <c r="D4680" s="38"/>
    </row>
    <row r="4681" spans="3:4">
      <c r="C4681" s="38"/>
      <c r="D4681" s="38"/>
    </row>
    <row r="4682" spans="3:4">
      <c r="C4682" s="38"/>
      <c r="D4682" s="38"/>
    </row>
    <row r="4683" spans="3:4">
      <c r="C4683" s="38"/>
      <c r="D4683" s="38"/>
    </row>
    <row r="4684" spans="3:4">
      <c r="C4684" s="38"/>
      <c r="D4684" s="38"/>
    </row>
    <row r="4685" spans="3:4">
      <c r="C4685" s="38"/>
      <c r="D4685" s="38"/>
    </row>
    <row r="4686" spans="3:4">
      <c r="C4686" s="38"/>
      <c r="D4686" s="38"/>
    </row>
    <row r="4687" spans="3:4">
      <c r="C4687" s="38"/>
      <c r="D4687" s="38"/>
    </row>
    <row r="4688" spans="3:4">
      <c r="C4688" s="38"/>
      <c r="D4688" s="38"/>
    </row>
    <row r="4689" spans="3:4">
      <c r="C4689" s="38"/>
      <c r="D4689" s="38"/>
    </row>
    <row r="4690" spans="3:4">
      <c r="C4690" s="38"/>
      <c r="D4690" s="38"/>
    </row>
    <row r="4691" spans="3:4">
      <c r="C4691" s="38"/>
      <c r="D4691" s="38"/>
    </row>
    <row r="4692" spans="3:4">
      <c r="C4692" s="38"/>
      <c r="D4692" s="38"/>
    </row>
    <row r="4693" spans="3:4">
      <c r="C4693" s="38"/>
      <c r="D4693" s="38"/>
    </row>
    <row r="4694" spans="3:4">
      <c r="C4694" s="38"/>
      <c r="D4694" s="38"/>
    </row>
    <row r="4695" spans="3:4">
      <c r="C4695" s="38"/>
      <c r="D4695" s="38"/>
    </row>
    <row r="4696" spans="3:4">
      <c r="C4696" s="38"/>
      <c r="D4696" s="38"/>
    </row>
    <row r="4697" spans="3:4">
      <c r="C4697" s="38"/>
      <c r="D4697" s="38"/>
    </row>
    <row r="4698" spans="3:4">
      <c r="C4698" s="38"/>
      <c r="D4698" s="38"/>
    </row>
    <row r="4699" spans="3:4">
      <c r="C4699" s="38"/>
      <c r="D4699" s="38"/>
    </row>
    <row r="4700" spans="3:4">
      <c r="C4700" s="38"/>
      <c r="D4700" s="38"/>
    </row>
    <row r="4701" spans="3:4">
      <c r="C4701" s="38"/>
      <c r="D4701" s="38"/>
    </row>
    <row r="4702" spans="3:4">
      <c r="C4702" s="38"/>
      <c r="D4702" s="38"/>
    </row>
    <row r="4703" spans="3:4">
      <c r="C4703" s="38"/>
      <c r="D4703" s="38"/>
    </row>
    <row r="4704" spans="3:4">
      <c r="C4704" s="38"/>
      <c r="D4704" s="38"/>
    </row>
    <row r="4705" spans="3:4">
      <c r="C4705" s="38"/>
      <c r="D4705" s="38"/>
    </row>
    <row r="4706" spans="3:4">
      <c r="C4706" s="38"/>
      <c r="D4706" s="38"/>
    </row>
    <row r="4707" spans="3:4">
      <c r="C4707" s="38"/>
      <c r="D4707" s="38"/>
    </row>
    <row r="4708" spans="3:4">
      <c r="C4708" s="38"/>
      <c r="D4708" s="38"/>
    </row>
    <row r="4709" spans="3:4">
      <c r="C4709" s="38"/>
      <c r="D4709" s="38"/>
    </row>
    <row r="4710" spans="3:4">
      <c r="C4710" s="38"/>
      <c r="D4710" s="38"/>
    </row>
    <row r="4711" spans="3:4">
      <c r="C4711" s="38"/>
      <c r="D4711" s="38"/>
    </row>
    <row r="4712" spans="3:4">
      <c r="C4712" s="38"/>
      <c r="D4712" s="38"/>
    </row>
    <row r="4713" spans="3:4">
      <c r="C4713" s="38"/>
      <c r="D4713" s="38"/>
    </row>
    <row r="4714" spans="3:4">
      <c r="C4714" s="38"/>
      <c r="D4714" s="38"/>
    </row>
    <row r="4715" spans="3:4">
      <c r="C4715" s="38"/>
      <c r="D4715" s="38"/>
    </row>
    <row r="4716" spans="3:4">
      <c r="C4716" s="38"/>
      <c r="D4716" s="38"/>
    </row>
    <row r="4717" spans="3:4">
      <c r="C4717" s="38"/>
      <c r="D4717" s="38"/>
    </row>
    <row r="4718" spans="3:4">
      <c r="C4718" s="38"/>
      <c r="D4718" s="38"/>
    </row>
    <row r="4719" spans="3:4">
      <c r="C4719" s="38"/>
      <c r="D4719" s="38"/>
    </row>
    <row r="4720" spans="3:4">
      <c r="C4720" s="38"/>
      <c r="D4720" s="38"/>
    </row>
    <row r="4721" spans="3:4">
      <c r="C4721" s="38"/>
      <c r="D4721" s="38"/>
    </row>
    <row r="4722" spans="3:4">
      <c r="C4722" s="38"/>
      <c r="D4722" s="38"/>
    </row>
    <row r="4723" spans="3:4">
      <c r="C4723" s="38"/>
      <c r="D4723" s="38"/>
    </row>
    <row r="4724" spans="3:4">
      <c r="C4724" s="38"/>
      <c r="D4724" s="38"/>
    </row>
    <row r="4725" spans="3:4">
      <c r="C4725" s="38"/>
      <c r="D4725" s="38"/>
    </row>
    <row r="4726" spans="3:4">
      <c r="C4726" s="38"/>
      <c r="D4726" s="38"/>
    </row>
    <row r="4727" spans="3:4">
      <c r="C4727" s="38"/>
      <c r="D4727" s="38"/>
    </row>
    <row r="4728" spans="3:4">
      <c r="C4728" s="38"/>
      <c r="D4728" s="38"/>
    </row>
    <row r="4729" spans="3:4">
      <c r="C4729" s="38"/>
      <c r="D4729" s="38"/>
    </row>
    <row r="4730" spans="3:4">
      <c r="C4730" s="38"/>
      <c r="D4730" s="38"/>
    </row>
    <row r="4731" spans="3:4">
      <c r="C4731" s="38"/>
      <c r="D4731" s="38"/>
    </row>
    <row r="4732" spans="3:4">
      <c r="C4732" s="38"/>
      <c r="D4732" s="38"/>
    </row>
    <row r="4733" spans="3:4">
      <c r="C4733" s="38"/>
      <c r="D4733" s="38"/>
    </row>
    <row r="4734" spans="3:4">
      <c r="C4734" s="38"/>
      <c r="D4734" s="38"/>
    </row>
    <row r="4735" spans="3:4">
      <c r="C4735" s="38"/>
      <c r="D4735" s="38"/>
    </row>
    <row r="4736" spans="3:4">
      <c r="C4736" s="38"/>
      <c r="D4736" s="38"/>
    </row>
    <row r="4737" spans="3:4">
      <c r="C4737" s="38"/>
      <c r="D4737" s="38"/>
    </row>
    <row r="4738" spans="3:4">
      <c r="C4738" s="38"/>
      <c r="D4738" s="38"/>
    </row>
    <row r="4739" spans="3:4">
      <c r="C4739" s="38"/>
      <c r="D4739" s="38"/>
    </row>
    <row r="4740" spans="3:4">
      <c r="C4740" s="38"/>
      <c r="D4740" s="38"/>
    </row>
    <row r="4741" spans="3:4">
      <c r="C4741" s="38"/>
      <c r="D4741" s="38"/>
    </row>
    <row r="4742" spans="3:4">
      <c r="C4742" s="38"/>
      <c r="D4742" s="38"/>
    </row>
    <row r="4743" spans="3:4">
      <c r="C4743" s="38"/>
      <c r="D4743" s="38"/>
    </row>
    <row r="4744" spans="3:4">
      <c r="C4744" s="38"/>
      <c r="D4744" s="38"/>
    </row>
    <row r="4745" spans="3:4">
      <c r="C4745" s="38"/>
      <c r="D4745" s="38"/>
    </row>
    <row r="4746" spans="3:4">
      <c r="C4746" s="38"/>
      <c r="D4746" s="38"/>
    </row>
    <row r="4747" spans="3:4">
      <c r="C4747" s="38"/>
      <c r="D4747" s="38"/>
    </row>
    <row r="4748" spans="3:4">
      <c r="C4748" s="38"/>
      <c r="D4748" s="38"/>
    </row>
    <row r="4749" spans="3:4">
      <c r="C4749" s="38"/>
      <c r="D4749" s="38"/>
    </row>
    <row r="4750" spans="3:4">
      <c r="C4750" s="38"/>
      <c r="D4750" s="38"/>
    </row>
    <row r="4751" spans="3:4">
      <c r="C4751" s="38"/>
      <c r="D4751" s="38"/>
    </row>
    <row r="4752" spans="3:4">
      <c r="C4752" s="38"/>
      <c r="D4752" s="38"/>
    </row>
    <row r="4753" spans="3:4">
      <c r="C4753" s="38"/>
      <c r="D4753" s="38"/>
    </row>
    <row r="4754" spans="3:4">
      <c r="C4754" s="38"/>
      <c r="D4754" s="38"/>
    </row>
    <row r="4755" spans="3:4">
      <c r="C4755" s="38"/>
      <c r="D4755" s="38"/>
    </row>
    <row r="4756" spans="3:4">
      <c r="C4756" s="38"/>
      <c r="D4756" s="38"/>
    </row>
    <row r="4757" spans="3:4">
      <c r="C4757" s="38"/>
      <c r="D4757" s="38"/>
    </row>
    <row r="4758" spans="3:4">
      <c r="C4758" s="38"/>
      <c r="D4758" s="38"/>
    </row>
    <row r="4759" spans="3:4">
      <c r="C4759" s="38"/>
      <c r="D4759" s="38"/>
    </row>
    <row r="4760" spans="3:4">
      <c r="C4760" s="38"/>
      <c r="D4760" s="38"/>
    </row>
    <row r="4761" spans="3:4">
      <c r="C4761" s="38"/>
      <c r="D4761" s="38"/>
    </row>
    <row r="4762" spans="3:4">
      <c r="C4762" s="38"/>
      <c r="D4762" s="38"/>
    </row>
    <row r="4763" spans="3:4">
      <c r="C4763" s="38"/>
      <c r="D4763" s="38"/>
    </row>
    <row r="4764" spans="3:4">
      <c r="C4764" s="38"/>
      <c r="D4764" s="38"/>
    </row>
    <row r="4765" spans="3:4">
      <c r="C4765" s="38"/>
      <c r="D4765" s="38"/>
    </row>
    <row r="4766" spans="3:4">
      <c r="C4766" s="38"/>
      <c r="D4766" s="38"/>
    </row>
    <row r="4767" spans="3:4">
      <c r="C4767" s="38"/>
      <c r="D4767" s="38"/>
    </row>
    <row r="4768" spans="3:4">
      <c r="C4768" s="38"/>
      <c r="D4768" s="38"/>
    </row>
    <row r="4769" spans="3:4">
      <c r="C4769" s="38"/>
      <c r="D4769" s="38"/>
    </row>
    <row r="4770" spans="3:4">
      <c r="C4770" s="38"/>
      <c r="D4770" s="38"/>
    </row>
    <row r="4771" spans="3:4">
      <c r="C4771" s="38"/>
      <c r="D4771" s="38"/>
    </row>
    <row r="4772" spans="3:4">
      <c r="C4772" s="38"/>
      <c r="D4772" s="38"/>
    </row>
    <row r="4773" spans="3:4">
      <c r="C4773" s="38"/>
      <c r="D4773" s="38"/>
    </row>
    <row r="4774" spans="3:4">
      <c r="C4774" s="38"/>
      <c r="D4774" s="38"/>
    </row>
    <row r="4775" spans="3:4">
      <c r="C4775" s="38"/>
      <c r="D4775" s="38"/>
    </row>
    <row r="4776" spans="3:4">
      <c r="C4776" s="38"/>
      <c r="D4776" s="38"/>
    </row>
    <row r="4777" spans="3:4">
      <c r="C4777" s="38"/>
      <c r="D4777" s="38"/>
    </row>
    <row r="4778" spans="3:4">
      <c r="C4778" s="38"/>
      <c r="D4778" s="38"/>
    </row>
    <row r="4779" spans="3:4">
      <c r="C4779" s="38"/>
      <c r="D4779" s="38"/>
    </row>
    <row r="4780" spans="3:4">
      <c r="C4780" s="38"/>
      <c r="D4780" s="38"/>
    </row>
    <row r="4781" spans="3:4">
      <c r="C4781" s="38"/>
      <c r="D4781" s="38"/>
    </row>
    <row r="4782" spans="3:4">
      <c r="C4782" s="38"/>
      <c r="D4782" s="38"/>
    </row>
    <row r="4783" spans="3:4">
      <c r="C4783" s="38"/>
      <c r="D4783" s="38"/>
    </row>
    <row r="4784" spans="3:4">
      <c r="C4784" s="38"/>
      <c r="D4784" s="38"/>
    </row>
    <row r="4785" spans="3:4">
      <c r="C4785" s="38"/>
      <c r="D4785" s="38"/>
    </row>
    <row r="4786" spans="3:4">
      <c r="C4786" s="38"/>
      <c r="D4786" s="38"/>
    </row>
    <row r="4787" spans="3:4">
      <c r="C4787" s="38"/>
      <c r="D4787" s="38"/>
    </row>
    <row r="4788" spans="3:4">
      <c r="C4788" s="38"/>
      <c r="D4788" s="38"/>
    </row>
    <row r="4789" spans="3:4">
      <c r="C4789" s="38"/>
      <c r="D4789" s="38"/>
    </row>
    <row r="4790" spans="3:4">
      <c r="C4790" s="38"/>
      <c r="D4790" s="38"/>
    </row>
    <row r="4791" spans="3:4">
      <c r="C4791" s="38"/>
      <c r="D4791" s="38"/>
    </row>
    <row r="4792" spans="3:4">
      <c r="C4792" s="38"/>
      <c r="D4792" s="38"/>
    </row>
    <row r="4793" spans="3:4">
      <c r="C4793" s="38"/>
      <c r="D4793" s="38"/>
    </row>
    <row r="4794" spans="3:4">
      <c r="C4794" s="38"/>
      <c r="D4794" s="38"/>
    </row>
    <row r="4795" spans="3:4">
      <c r="C4795" s="38"/>
      <c r="D4795" s="38"/>
    </row>
    <row r="4796" spans="3:4">
      <c r="C4796" s="38"/>
      <c r="D4796" s="38"/>
    </row>
    <row r="4797" spans="3:4">
      <c r="C4797" s="38"/>
      <c r="D4797" s="38"/>
    </row>
    <row r="4798" spans="3:4">
      <c r="C4798" s="38"/>
      <c r="D4798" s="38"/>
    </row>
    <row r="4799" spans="3:4">
      <c r="C4799" s="38"/>
      <c r="D4799" s="38"/>
    </row>
    <row r="4800" spans="3:4">
      <c r="C4800" s="38"/>
      <c r="D4800" s="38"/>
    </row>
    <row r="4801" spans="3:4">
      <c r="C4801" s="38"/>
      <c r="D4801" s="38"/>
    </row>
    <row r="4802" spans="3:4">
      <c r="C4802" s="38"/>
      <c r="D4802" s="38"/>
    </row>
    <row r="4803" spans="3:4">
      <c r="C4803" s="38"/>
      <c r="D4803" s="38"/>
    </row>
    <row r="4804" spans="3:4">
      <c r="C4804" s="38"/>
      <c r="D4804" s="38"/>
    </row>
    <row r="4805" spans="3:4">
      <c r="C4805" s="38"/>
      <c r="D4805" s="38"/>
    </row>
    <row r="4806" spans="3:4">
      <c r="C4806" s="38"/>
      <c r="D4806" s="38"/>
    </row>
    <row r="4807" spans="3:4">
      <c r="C4807" s="38"/>
      <c r="D4807" s="38"/>
    </row>
    <row r="4808" spans="3:4">
      <c r="C4808" s="38"/>
      <c r="D4808" s="38"/>
    </row>
    <row r="4809" spans="3:4">
      <c r="C4809" s="38"/>
      <c r="D4809" s="38"/>
    </row>
    <row r="4810" spans="3:4">
      <c r="C4810" s="38"/>
      <c r="D4810" s="38"/>
    </row>
    <row r="4811" spans="3:4">
      <c r="C4811" s="38"/>
      <c r="D4811" s="38"/>
    </row>
    <row r="4812" spans="3:4">
      <c r="C4812" s="38"/>
      <c r="D4812" s="38"/>
    </row>
    <row r="4813" spans="3:4">
      <c r="C4813" s="38"/>
      <c r="D4813" s="38"/>
    </row>
    <row r="4814" spans="3:4">
      <c r="C4814" s="38"/>
      <c r="D4814" s="38"/>
    </row>
    <row r="4815" spans="3:4">
      <c r="C4815" s="38"/>
      <c r="D4815" s="38"/>
    </row>
    <row r="4816" spans="3:4">
      <c r="C4816" s="38"/>
      <c r="D4816" s="38"/>
    </row>
    <row r="4817" spans="3:4">
      <c r="C4817" s="38"/>
      <c r="D4817" s="38"/>
    </row>
    <row r="4818" spans="3:4">
      <c r="C4818" s="38"/>
      <c r="D4818" s="38"/>
    </row>
    <row r="4819" spans="3:4">
      <c r="C4819" s="38"/>
      <c r="D4819" s="38"/>
    </row>
    <row r="4820" spans="3:4">
      <c r="C4820" s="38"/>
      <c r="D4820" s="38"/>
    </row>
    <row r="4821" spans="3:4">
      <c r="C4821" s="38"/>
      <c r="D4821" s="38"/>
    </row>
    <row r="4822" spans="3:4">
      <c r="C4822" s="38"/>
      <c r="D4822" s="38"/>
    </row>
    <row r="4823" spans="3:4">
      <c r="C4823" s="38"/>
      <c r="D4823" s="38"/>
    </row>
    <row r="4824" spans="3:4">
      <c r="C4824" s="38"/>
      <c r="D4824" s="38"/>
    </row>
    <row r="4825" spans="3:4">
      <c r="C4825" s="38"/>
      <c r="D4825" s="38"/>
    </row>
    <row r="4826" spans="3:4">
      <c r="C4826" s="38"/>
      <c r="D4826" s="38"/>
    </row>
    <row r="4827" spans="3:4">
      <c r="C4827" s="38"/>
      <c r="D4827" s="38"/>
    </row>
    <row r="4828" spans="3:4">
      <c r="C4828" s="38"/>
      <c r="D4828" s="38"/>
    </row>
    <row r="4829" spans="3:4">
      <c r="C4829" s="38"/>
      <c r="D4829" s="38"/>
    </row>
    <row r="4830" spans="3:4">
      <c r="C4830" s="38"/>
      <c r="D4830" s="38"/>
    </row>
    <row r="4831" spans="3:4">
      <c r="C4831" s="38"/>
      <c r="D4831" s="38"/>
    </row>
    <row r="4832" spans="3:4">
      <c r="C4832" s="38"/>
      <c r="D4832" s="38"/>
    </row>
    <row r="4833" spans="3:4">
      <c r="C4833" s="38"/>
      <c r="D4833" s="38"/>
    </row>
    <row r="4834" spans="3:4">
      <c r="C4834" s="38"/>
      <c r="D4834" s="38"/>
    </row>
    <row r="4835" spans="3:4">
      <c r="C4835" s="38"/>
      <c r="D4835" s="38"/>
    </row>
    <row r="4836" spans="3:4">
      <c r="C4836" s="38"/>
      <c r="D4836" s="38"/>
    </row>
    <row r="4837" spans="3:4">
      <c r="C4837" s="38"/>
      <c r="D4837" s="38"/>
    </row>
    <row r="4838" spans="3:4">
      <c r="C4838" s="38"/>
      <c r="D4838" s="38"/>
    </row>
    <row r="4839" spans="3:4">
      <c r="C4839" s="38"/>
      <c r="D4839" s="38"/>
    </row>
    <row r="4840" spans="3:4">
      <c r="C4840" s="38"/>
      <c r="D4840" s="38"/>
    </row>
    <row r="4841" spans="3:4">
      <c r="C4841" s="38"/>
      <c r="D4841" s="38"/>
    </row>
    <row r="4842" spans="3:4">
      <c r="C4842" s="38"/>
      <c r="D4842" s="38"/>
    </row>
    <row r="4843" spans="3:4">
      <c r="C4843" s="38"/>
      <c r="D4843" s="38"/>
    </row>
    <row r="4844" spans="3:4">
      <c r="C4844" s="38"/>
      <c r="D4844" s="38"/>
    </row>
    <row r="4845" spans="3:4">
      <c r="C4845" s="38"/>
      <c r="D4845" s="38"/>
    </row>
    <row r="4846" spans="3:4">
      <c r="C4846" s="38"/>
      <c r="D4846" s="38"/>
    </row>
    <row r="4847" spans="3:4">
      <c r="C4847" s="38"/>
      <c r="D4847" s="38"/>
    </row>
    <row r="4848" spans="3:4">
      <c r="C4848" s="38"/>
      <c r="D4848" s="38"/>
    </row>
    <row r="4849" spans="3:4">
      <c r="C4849" s="38"/>
      <c r="D4849" s="38"/>
    </row>
    <row r="4850" spans="3:4">
      <c r="C4850" s="38"/>
      <c r="D4850" s="38"/>
    </row>
    <row r="4851" spans="3:4">
      <c r="C4851" s="38"/>
      <c r="D4851" s="38"/>
    </row>
    <row r="4852" spans="3:4">
      <c r="C4852" s="38"/>
      <c r="D4852" s="38"/>
    </row>
    <row r="4853" spans="3:4">
      <c r="C4853" s="38"/>
      <c r="D4853" s="38"/>
    </row>
    <row r="4854" spans="3:4">
      <c r="C4854" s="38"/>
      <c r="D4854" s="38"/>
    </row>
    <row r="4855" spans="3:4">
      <c r="C4855" s="38"/>
      <c r="D4855" s="38"/>
    </row>
    <row r="4856" spans="3:4">
      <c r="C4856" s="38"/>
      <c r="D4856" s="38"/>
    </row>
    <row r="4857" spans="3:4">
      <c r="C4857" s="38"/>
      <c r="D4857" s="38"/>
    </row>
    <row r="4858" spans="3:4">
      <c r="C4858" s="38"/>
      <c r="D4858" s="38"/>
    </row>
    <row r="4859" spans="3:4">
      <c r="C4859" s="38"/>
      <c r="D4859" s="38"/>
    </row>
    <row r="4860" spans="3:4">
      <c r="C4860" s="38"/>
      <c r="D4860" s="38"/>
    </row>
    <row r="4861" spans="3:4">
      <c r="C4861" s="38"/>
      <c r="D4861" s="38"/>
    </row>
    <row r="4862" spans="3:4">
      <c r="C4862" s="38"/>
      <c r="D4862" s="38"/>
    </row>
    <row r="4863" spans="3:4">
      <c r="C4863" s="38"/>
      <c r="D4863" s="38"/>
    </row>
    <row r="4864" spans="3:4">
      <c r="C4864" s="38"/>
      <c r="D4864" s="38"/>
    </row>
    <row r="4865" spans="3:4">
      <c r="C4865" s="38"/>
      <c r="D4865" s="38"/>
    </row>
    <row r="4866" spans="3:4">
      <c r="C4866" s="38"/>
      <c r="D4866" s="38"/>
    </row>
    <row r="4867" spans="3:4">
      <c r="C4867" s="38"/>
      <c r="D4867" s="38"/>
    </row>
    <row r="4868" spans="3:4">
      <c r="C4868" s="38"/>
      <c r="D4868" s="38"/>
    </row>
    <row r="4869" spans="3:4">
      <c r="C4869" s="38"/>
      <c r="D4869" s="38"/>
    </row>
    <row r="4870" spans="3:4">
      <c r="C4870" s="38"/>
      <c r="D4870" s="38"/>
    </row>
    <row r="4871" spans="3:4">
      <c r="C4871" s="38"/>
      <c r="D4871" s="38"/>
    </row>
    <row r="4872" spans="3:4">
      <c r="C4872" s="38"/>
      <c r="D4872" s="38"/>
    </row>
    <row r="4873" spans="3:4">
      <c r="C4873" s="38"/>
      <c r="D4873" s="38"/>
    </row>
    <row r="4874" spans="3:4">
      <c r="C4874" s="38"/>
      <c r="D4874" s="38"/>
    </row>
    <row r="4875" spans="3:4">
      <c r="C4875" s="38"/>
      <c r="D4875" s="38"/>
    </row>
    <row r="4876" spans="3:4">
      <c r="C4876" s="38"/>
      <c r="D4876" s="38"/>
    </row>
    <row r="4877" spans="3:4">
      <c r="C4877" s="38"/>
      <c r="D4877" s="38"/>
    </row>
    <row r="4878" spans="3:4">
      <c r="C4878" s="38"/>
      <c r="D4878" s="38"/>
    </row>
    <row r="4879" spans="3:4">
      <c r="C4879" s="38"/>
      <c r="D4879" s="38"/>
    </row>
    <row r="4880" spans="3:4">
      <c r="C4880" s="38"/>
      <c r="D4880" s="38"/>
    </row>
    <row r="4881" spans="3:4">
      <c r="C4881" s="38"/>
      <c r="D4881" s="38"/>
    </row>
    <row r="4882" spans="3:4">
      <c r="C4882" s="38"/>
      <c r="D4882" s="38"/>
    </row>
    <row r="4883" spans="3:4">
      <c r="C4883" s="38"/>
      <c r="D4883" s="38"/>
    </row>
    <row r="4884" spans="3:4">
      <c r="C4884" s="38"/>
      <c r="D4884" s="38"/>
    </row>
    <row r="4885" spans="3:4">
      <c r="C4885" s="38"/>
      <c r="D4885" s="38"/>
    </row>
    <row r="4886" spans="3:4">
      <c r="C4886" s="38"/>
      <c r="D4886" s="38"/>
    </row>
    <row r="4887" spans="3:4">
      <c r="C4887" s="38"/>
      <c r="D4887" s="38"/>
    </row>
    <row r="4888" spans="3:4">
      <c r="C4888" s="38"/>
      <c r="D4888" s="38"/>
    </row>
    <row r="4889" spans="3:4">
      <c r="C4889" s="38"/>
      <c r="D4889" s="38"/>
    </row>
    <row r="4890" spans="3:4">
      <c r="C4890" s="38"/>
      <c r="D4890" s="38"/>
    </row>
    <row r="4891" spans="3:4">
      <c r="C4891" s="38"/>
      <c r="D4891" s="38"/>
    </row>
    <row r="4892" spans="3:4">
      <c r="C4892" s="38"/>
      <c r="D4892" s="38"/>
    </row>
    <row r="4893" spans="3:4">
      <c r="C4893" s="38"/>
      <c r="D4893" s="38"/>
    </row>
    <row r="4894" spans="3:4">
      <c r="C4894" s="38"/>
      <c r="D4894" s="38"/>
    </row>
    <row r="4895" spans="3:4">
      <c r="C4895" s="38"/>
      <c r="D4895" s="38"/>
    </row>
    <row r="4896" spans="3:4">
      <c r="C4896" s="38"/>
      <c r="D4896" s="38"/>
    </row>
    <row r="4897" spans="3:4">
      <c r="C4897" s="38"/>
      <c r="D4897" s="38"/>
    </row>
    <row r="4898" spans="3:4">
      <c r="C4898" s="38"/>
      <c r="D4898" s="38"/>
    </row>
    <row r="4899" spans="3:4">
      <c r="C4899" s="38"/>
      <c r="D4899" s="38"/>
    </row>
    <row r="4900" spans="3:4">
      <c r="C4900" s="38"/>
      <c r="D4900" s="38"/>
    </row>
    <row r="4901" spans="3:4">
      <c r="C4901" s="38"/>
      <c r="D4901" s="38"/>
    </row>
    <row r="4902" spans="3:4">
      <c r="C4902" s="38"/>
      <c r="D4902" s="38"/>
    </row>
    <row r="4903" spans="3:4">
      <c r="C4903" s="38"/>
      <c r="D4903" s="38"/>
    </row>
    <row r="4904" spans="3:4">
      <c r="C4904" s="38"/>
      <c r="D4904" s="38"/>
    </row>
    <row r="4905" spans="3:4">
      <c r="C4905" s="38"/>
      <c r="D4905" s="38"/>
    </row>
    <row r="4906" spans="3:4">
      <c r="C4906" s="38"/>
      <c r="D4906" s="38"/>
    </row>
    <row r="4907" spans="3:4">
      <c r="C4907" s="38"/>
      <c r="D4907" s="38"/>
    </row>
    <row r="4908" spans="3:4">
      <c r="C4908" s="38"/>
      <c r="D4908" s="38"/>
    </row>
    <row r="4909" spans="3:4">
      <c r="C4909" s="38"/>
      <c r="D4909" s="38"/>
    </row>
    <row r="4910" spans="3:4">
      <c r="C4910" s="38"/>
      <c r="D4910" s="38"/>
    </row>
    <row r="4911" spans="3:4">
      <c r="C4911" s="38"/>
      <c r="D4911" s="38"/>
    </row>
    <row r="4912" spans="3:4">
      <c r="C4912" s="38"/>
      <c r="D4912" s="38"/>
    </row>
    <row r="4913" spans="3:4">
      <c r="C4913" s="38"/>
      <c r="D4913" s="38"/>
    </row>
    <row r="4914" spans="3:4">
      <c r="C4914" s="38"/>
      <c r="D4914" s="38"/>
    </row>
    <row r="4915" spans="3:4">
      <c r="C4915" s="38"/>
      <c r="D4915" s="38"/>
    </row>
    <row r="4916" spans="3:4">
      <c r="C4916" s="38"/>
      <c r="D4916" s="38"/>
    </row>
    <row r="4917" spans="3:4">
      <c r="C4917" s="38"/>
      <c r="D4917" s="38"/>
    </row>
    <row r="4918" spans="3:4">
      <c r="C4918" s="38"/>
      <c r="D4918" s="38"/>
    </row>
    <row r="4919" spans="3:4">
      <c r="C4919" s="38"/>
      <c r="D4919" s="38"/>
    </row>
    <row r="4920" spans="3:4">
      <c r="C4920" s="38"/>
      <c r="D4920" s="38"/>
    </row>
    <row r="4921" spans="3:4">
      <c r="C4921" s="38"/>
      <c r="D4921" s="38"/>
    </row>
    <row r="4922" spans="3:4">
      <c r="C4922" s="38"/>
      <c r="D4922" s="38"/>
    </row>
    <row r="4923" spans="3:4">
      <c r="C4923" s="38"/>
      <c r="D4923" s="38"/>
    </row>
    <row r="4924" spans="3:4">
      <c r="C4924" s="38"/>
      <c r="D4924" s="38"/>
    </row>
    <row r="4925" spans="3:4">
      <c r="C4925" s="38"/>
      <c r="D4925" s="38"/>
    </row>
    <row r="4926" spans="3:4">
      <c r="C4926" s="38"/>
      <c r="D4926" s="38"/>
    </row>
    <row r="4927" spans="3:4">
      <c r="C4927" s="38"/>
      <c r="D4927" s="38"/>
    </row>
    <row r="4928" spans="3:4">
      <c r="C4928" s="38"/>
      <c r="D4928" s="38"/>
    </row>
    <row r="4929" spans="3:4">
      <c r="C4929" s="38"/>
      <c r="D4929" s="38"/>
    </row>
    <row r="4930" spans="3:4">
      <c r="C4930" s="38"/>
      <c r="D4930" s="38"/>
    </row>
    <row r="4931" spans="3:4">
      <c r="C4931" s="38"/>
      <c r="D4931" s="38"/>
    </row>
    <row r="4932" spans="3:4">
      <c r="C4932" s="38"/>
      <c r="D4932" s="38"/>
    </row>
    <row r="4933" spans="3:4">
      <c r="C4933" s="38"/>
      <c r="D4933" s="38"/>
    </row>
    <row r="4934" spans="3:4">
      <c r="C4934" s="38"/>
      <c r="D4934" s="38"/>
    </row>
    <row r="4935" spans="3:4">
      <c r="C4935" s="38"/>
      <c r="D4935" s="38"/>
    </row>
    <row r="4936" spans="3:4">
      <c r="C4936" s="38"/>
      <c r="D4936" s="38"/>
    </row>
    <row r="4937" spans="3:4">
      <c r="C4937" s="38"/>
      <c r="D4937" s="38"/>
    </row>
    <row r="4938" spans="3:4">
      <c r="C4938" s="38"/>
      <c r="D4938" s="38"/>
    </row>
    <row r="4939" spans="3:4">
      <c r="C4939" s="38"/>
      <c r="D4939" s="38"/>
    </row>
    <row r="4940" spans="3:4">
      <c r="C4940" s="38"/>
      <c r="D4940" s="38"/>
    </row>
    <row r="4941" spans="3:4">
      <c r="C4941" s="38"/>
      <c r="D4941" s="38"/>
    </row>
    <row r="4942" spans="3:4">
      <c r="C4942" s="38"/>
      <c r="D4942" s="38"/>
    </row>
    <row r="4943" spans="3:4">
      <c r="C4943" s="38"/>
      <c r="D4943" s="38"/>
    </row>
    <row r="4944" spans="3:4">
      <c r="C4944" s="38"/>
      <c r="D4944" s="38"/>
    </row>
    <row r="4945" spans="3:4">
      <c r="C4945" s="38"/>
      <c r="D4945" s="38"/>
    </row>
    <row r="4946" spans="3:4">
      <c r="C4946" s="38"/>
      <c r="D4946" s="38"/>
    </row>
    <row r="4947" spans="3:4">
      <c r="C4947" s="38"/>
      <c r="D4947" s="38"/>
    </row>
    <row r="4948" spans="3:4">
      <c r="C4948" s="38"/>
      <c r="D4948" s="38"/>
    </row>
    <row r="4949" spans="3:4">
      <c r="C4949" s="38"/>
      <c r="D4949" s="38"/>
    </row>
    <row r="4950" spans="3:4">
      <c r="C4950" s="38"/>
      <c r="D4950" s="38"/>
    </row>
    <row r="4951" spans="3:4">
      <c r="C4951" s="38"/>
      <c r="D4951" s="38"/>
    </row>
    <row r="4952" spans="3:4">
      <c r="C4952" s="38"/>
      <c r="D4952" s="38"/>
    </row>
    <row r="4953" spans="3:4">
      <c r="C4953" s="38"/>
      <c r="D4953" s="38"/>
    </row>
    <row r="4954" spans="3:4">
      <c r="C4954" s="38"/>
      <c r="D4954" s="38"/>
    </row>
    <row r="4955" spans="3:4">
      <c r="C4955" s="38"/>
      <c r="D4955" s="38"/>
    </row>
    <row r="4956" spans="3:4">
      <c r="C4956" s="38"/>
      <c r="D4956" s="38"/>
    </row>
    <row r="4957" spans="3:4">
      <c r="C4957" s="38"/>
      <c r="D4957" s="38"/>
    </row>
    <row r="4958" spans="3:4">
      <c r="C4958" s="38"/>
      <c r="D4958" s="38"/>
    </row>
    <row r="4959" spans="3:4">
      <c r="C4959" s="38"/>
      <c r="D4959" s="38"/>
    </row>
    <row r="4960" spans="3:4">
      <c r="C4960" s="38"/>
      <c r="D4960" s="38"/>
    </row>
    <row r="4961" spans="3:4">
      <c r="C4961" s="38"/>
      <c r="D4961" s="38"/>
    </row>
    <row r="4962" spans="3:4">
      <c r="C4962" s="38"/>
      <c r="D4962" s="38"/>
    </row>
    <row r="4963" spans="3:4">
      <c r="C4963" s="38"/>
      <c r="D4963" s="38"/>
    </row>
    <row r="4964" spans="3:4">
      <c r="C4964" s="38"/>
      <c r="D4964" s="38"/>
    </row>
    <row r="4965" spans="3:4">
      <c r="C4965" s="38"/>
      <c r="D4965" s="38"/>
    </row>
    <row r="4966" spans="3:4">
      <c r="C4966" s="38"/>
      <c r="D4966" s="38"/>
    </row>
    <row r="4967" spans="3:4">
      <c r="C4967" s="38"/>
      <c r="D4967" s="38"/>
    </row>
    <row r="4968" spans="3:4">
      <c r="C4968" s="38"/>
      <c r="D4968" s="38"/>
    </row>
    <row r="4969" spans="3:4">
      <c r="C4969" s="38"/>
      <c r="D4969" s="38"/>
    </row>
    <row r="4970" spans="3:4">
      <c r="C4970" s="38"/>
      <c r="D4970" s="38"/>
    </row>
    <row r="4971" spans="3:4">
      <c r="C4971" s="38"/>
      <c r="D4971" s="38"/>
    </row>
    <row r="4972" spans="3:4">
      <c r="C4972" s="38"/>
      <c r="D4972" s="38"/>
    </row>
    <row r="4973" spans="3:4">
      <c r="C4973" s="38"/>
      <c r="D4973" s="38"/>
    </row>
    <row r="4974" spans="3:4">
      <c r="C4974" s="38"/>
      <c r="D4974" s="38"/>
    </row>
    <row r="4975" spans="3:4">
      <c r="C4975" s="38"/>
      <c r="D4975" s="38"/>
    </row>
    <row r="4976" spans="3:4">
      <c r="C4976" s="38"/>
      <c r="D4976" s="38"/>
    </row>
    <row r="4977" spans="3:4">
      <c r="C4977" s="38"/>
      <c r="D4977" s="38"/>
    </row>
    <row r="4978" spans="3:4">
      <c r="C4978" s="38"/>
      <c r="D4978" s="38"/>
    </row>
    <row r="4979" spans="3:4">
      <c r="C4979" s="38"/>
      <c r="D4979" s="38"/>
    </row>
    <row r="4980" spans="3:4">
      <c r="C4980" s="38"/>
      <c r="D4980" s="38"/>
    </row>
    <row r="4981" spans="3:4">
      <c r="C4981" s="38"/>
      <c r="D4981" s="38"/>
    </row>
    <row r="4982" spans="3:4">
      <c r="C4982" s="38"/>
      <c r="D4982" s="38"/>
    </row>
    <row r="4983" spans="3:4">
      <c r="C4983" s="38"/>
      <c r="D4983" s="38"/>
    </row>
    <row r="4984" spans="3:4">
      <c r="C4984" s="38"/>
      <c r="D4984" s="38"/>
    </row>
    <row r="4985" spans="3:4">
      <c r="C4985" s="38"/>
      <c r="D4985" s="38"/>
    </row>
    <row r="4986" spans="3:4">
      <c r="C4986" s="38"/>
      <c r="D4986" s="38"/>
    </row>
    <row r="4987" spans="3:4">
      <c r="C4987" s="38"/>
      <c r="D4987" s="38"/>
    </row>
    <row r="4988" spans="3:4">
      <c r="C4988" s="38"/>
      <c r="D4988" s="38"/>
    </row>
    <row r="4989" spans="3:4">
      <c r="C4989" s="38"/>
      <c r="D4989" s="38"/>
    </row>
    <row r="4990" spans="3:4">
      <c r="C4990" s="38"/>
      <c r="D4990" s="38"/>
    </row>
    <row r="4991" spans="3:4">
      <c r="C4991" s="38"/>
      <c r="D4991" s="38"/>
    </row>
    <row r="4992" spans="3:4">
      <c r="C4992" s="38"/>
      <c r="D4992" s="38"/>
    </row>
    <row r="4993" spans="3:4">
      <c r="C4993" s="38"/>
      <c r="D4993" s="38"/>
    </row>
    <row r="4994" spans="3:4">
      <c r="C4994" s="38"/>
      <c r="D4994" s="38"/>
    </row>
    <row r="4995" spans="3:4">
      <c r="C4995" s="38"/>
      <c r="D4995" s="38"/>
    </row>
    <row r="4996" spans="3:4">
      <c r="C4996" s="38"/>
      <c r="D4996" s="38"/>
    </row>
    <row r="4997" spans="3:4">
      <c r="C4997" s="38"/>
      <c r="D4997" s="38"/>
    </row>
    <row r="4998" spans="3:4">
      <c r="C4998" s="38"/>
      <c r="D4998" s="38"/>
    </row>
    <row r="4999" spans="3:4">
      <c r="C4999" s="38"/>
      <c r="D4999" s="38"/>
    </row>
    <row r="5000" spans="3:4">
      <c r="C5000" s="38"/>
      <c r="D5000" s="38"/>
    </row>
    <row r="5001" spans="3:4">
      <c r="C5001" s="38"/>
      <c r="D5001" s="38"/>
    </row>
    <row r="5002" spans="3:4">
      <c r="C5002" s="38"/>
      <c r="D5002" s="38"/>
    </row>
    <row r="5003" spans="3:4">
      <c r="C5003" s="38"/>
      <c r="D5003" s="38"/>
    </row>
    <row r="5004" spans="3:4">
      <c r="C5004" s="38"/>
      <c r="D5004" s="38"/>
    </row>
    <row r="5005" spans="3:4">
      <c r="C5005" s="38"/>
      <c r="D5005" s="38"/>
    </row>
    <row r="5006" spans="3:4">
      <c r="C5006" s="38"/>
      <c r="D5006" s="38"/>
    </row>
    <row r="5007" spans="3:4">
      <c r="C5007" s="38"/>
      <c r="D5007" s="38"/>
    </row>
    <row r="5008" spans="3:4">
      <c r="C5008" s="38"/>
      <c r="D5008" s="38"/>
    </row>
    <row r="5009" spans="3:4">
      <c r="C5009" s="38"/>
      <c r="D5009" s="38"/>
    </row>
    <row r="5010" spans="3:4">
      <c r="C5010" s="38"/>
      <c r="D5010" s="38"/>
    </row>
    <row r="5011" spans="3:4">
      <c r="C5011" s="38"/>
      <c r="D5011" s="38"/>
    </row>
    <row r="5012" spans="3:4">
      <c r="C5012" s="38"/>
      <c r="D5012" s="38"/>
    </row>
    <row r="5013" spans="3:4">
      <c r="C5013" s="38"/>
      <c r="D5013" s="38"/>
    </row>
    <row r="5014" spans="3:4">
      <c r="C5014" s="38"/>
      <c r="D5014" s="38"/>
    </row>
    <row r="5015" spans="3:4">
      <c r="C5015" s="38"/>
      <c r="D5015" s="38"/>
    </row>
    <row r="5016" spans="3:4">
      <c r="C5016" s="38"/>
      <c r="D5016" s="38"/>
    </row>
    <row r="5017" spans="3:4">
      <c r="C5017" s="38"/>
      <c r="D5017" s="38"/>
    </row>
    <row r="5018" spans="3:4">
      <c r="C5018" s="38"/>
      <c r="D5018" s="38"/>
    </row>
    <row r="5019" spans="3:4">
      <c r="C5019" s="38"/>
      <c r="D5019" s="38"/>
    </row>
    <row r="5020" spans="3:4">
      <c r="C5020" s="38"/>
      <c r="D5020" s="38"/>
    </row>
    <row r="5021" spans="3:4">
      <c r="C5021" s="38"/>
      <c r="D5021" s="38"/>
    </row>
    <row r="5022" spans="3:4">
      <c r="C5022" s="38"/>
      <c r="D5022" s="38"/>
    </row>
    <row r="5023" spans="3:4">
      <c r="C5023" s="38"/>
      <c r="D5023" s="38"/>
    </row>
    <row r="5024" spans="3:4">
      <c r="C5024" s="38"/>
      <c r="D5024" s="38"/>
    </row>
    <row r="5025" spans="3:4">
      <c r="C5025" s="38"/>
      <c r="D5025" s="38"/>
    </row>
    <row r="5026" spans="3:4">
      <c r="C5026" s="38"/>
      <c r="D5026" s="38"/>
    </row>
    <row r="5027" spans="3:4">
      <c r="C5027" s="38"/>
      <c r="D5027" s="38"/>
    </row>
    <row r="5028" spans="3:4">
      <c r="C5028" s="38"/>
      <c r="D5028" s="38"/>
    </row>
    <row r="5029" spans="3:4">
      <c r="C5029" s="38"/>
      <c r="D5029" s="38"/>
    </row>
    <row r="5030" spans="3:4">
      <c r="C5030" s="38"/>
      <c r="D5030" s="38"/>
    </row>
    <row r="5031" spans="3:4">
      <c r="C5031" s="38"/>
      <c r="D5031" s="38"/>
    </row>
    <row r="5032" spans="3:4">
      <c r="C5032" s="38"/>
      <c r="D5032" s="38"/>
    </row>
    <row r="5033" spans="3:4">
      <c r="C5033" s="38"/>
      <c r="D5033" s="38"/>
    </row>
    <row r="5034" spans="3:4">
      <c r="C5034" s="38"/>
      <c r="D5034" s="38"/>
    </row>
    <row r="5035" spans="3:4">
      <c r="C5035" s="38"/>
      <c r="D5035" s="38"/>
    </row>
    <row r="5036" spans="3:4">
      <c r="C5036" s="38"/>
      <c r="D5036" s="38"/>
    </row>
    <row r="5037" spans="3:4">
      <c r="C5037" s="38"/>
      <c r="D5037" s="38"/>
    </row>
    <row r="5038" spans="3:4">
      <c r="C5038" s="38"/>
      <c r="D5038" s="38"/>
    </row>
    <row r="5039" spans="3:4">
      <c r="C5039" s="38"/>
      <c r="D5039" s="38"/>
    </row>
    <row r="5040" spans="3:4">
      <c r="C5040" s="38"/>
      <c r="D5040" s="38"/>
    </row>
    <row r="5041" spans="3:4">
      <c r="C5041" s="38"/>
      <c r="D5041" s="38"/>
    </row>
    <row r="5042" spans="3:4">
      <c r="C5042" s="38"/>
      <c r="D5042" s="38"/>
    </row>
    <row r="5043" spans="3:4">
      <c r="C5043" s="38"/>
      <c r="D5043" s="38"/>
    </row>
    <row r="5044" spans="3:4">
      <c r="C5044" s="38"/>
      <c r="D5044" s="38"/>
    </row>
    <row r="5045" spans="3:4">
      <c r="C5045" s="38"/>
      <c r="D5045" s="38"/>
    </row>
    <row r="5046" spans="3:4">
      <c r="C5046" s="38"/>
      <c r="D5046" s="38"/>
    </row>
    <row r="5047" spans="3:4">
      <c r="C5047" s="38"/>
      <c r="D5047" s="38"/>
    </row>
    <row r="5048" spans="3:4">
      <c r="C5048" s="38"/>
      <c r="D5048" s="38"/>
    </row>
    <row r="5049" spans="3:4">
      <c r="C5049" s="38"/>
      <c r="D5049" s="38"/>
    </row>
    <row r="5050" spans="3:4">
      <c r="C5050" s="38"/>
      <c r="D5050" s="38"/>
    </row>
    <row r="5051" spans="3:4">
      <c r="C5051" s="38"/>
      <c r="D5051" s="38"/>
    </row>
    <row r="5052" spans="3:4">
      <c r="C5052" s="38"/>
      <c r="D5052" s="38"/>
    </row>
    <row r="5053" spans="3:4">
      <c r="C5053" s="38"/>
      <c r="D5053" s="38"/>
    </row>
    <row r="5054" spans="3:4">
      <c r="C5054" s="38"/>
      <c r="D5054" s="38"/>
    </row>
    <row r="5055" spans="3:4">
      <c r="C5055" s="38"/>
      <c r="D5055" s="38"/>
    </row>
    <row r="5056" spans="3:4">
      <c r="C5056" s="38"/>
      <c r="D5056" s="38"/>
    </row>
    <row r="5057" spans="3:4">
      <c r="C5057" s="38"/>
      <c r="D5057" s="38"/>
    </row>
    <row r="5058" spans="3:4">
      <c r="C5058" s="38"/>
      <c r="D5058" s="38"/>
    </row>
    <row r="5059" spans="3:4">
      <c r="C5059" s="38"/>
      <c r="D5059" s="38"/>
    </row>
    <row r="5060" spans="3:4">
      <c r="C5060" s="38"/>
      <c r="D5060" s="38"/>
    </row>
    <row r="5061" spans="3:4">
      <c r="C5061" s="38"/>
      <c r="D5061" s="38"/>
    </row>
    <row r="5062" spans="3:4">
      <c r="C5062" s="38"/>
      <c r="D5062" s="38"/>
    </row>
    <row r="5063" spans="3:4">
      <c r="C5063" s="38"/>
      <c r="D5063" s="38"/>
    </row>
    <row r="5064" spans="3:4">
      <c r="C5064" s="38"/>
      <c r="D5064" s="38"/>
    </row>
    <row r="5065" spans="3:4">
      <c r="C5065" s="38"/>
      <c r="D5065" s="38"/>
    </row>
    <row r="5066" spans="3:4">
      <c r="C5066" s="38"/>
      <c r="D5066" s="38"/>
    </row>
    <row r="5067" spans="3:4">
      <c r="C5067" s="38"/>
      <c r="D5067" s="38"/>
    </row>
    <row r="5068" spans="3:4">
      <c r="C5068" s="38"/>
      <c r="D5068" s="38"/>
    </row>
    <row r="5069" spans="3:4">
      <c r="C5069" s="38"/>
      <c r="D5069" s="38"/>
    </row>
    <row r="5070" spans="3:4">
      <c r="C5070" s="38"/>
      <c r="D5070" s="38"/>
    </row>
    <row r="5071" spans="3:4">
      <c r="C5071" s="38"/>
      <c r="D5071" s="38"/>
    </row>
    <row r="5072" spans="3:4">
      <c r="C5072" s="38"/>
      <c r="D5072" s="38"/>
    </row>
    <row r="5073" spans="3:4">
      <c r="C5073" s="38"/>
      <c r="D5073" s="38"/>
    </row>
    <row r="5074" spans="3:4">
      <c r="C5074" s="38"/>
      <c r="D5074" s="38"/>
    </row>
    <row r="5075" spans="3:4">
      <c r="C5075" s="38"/>
      <c r="D5075" s="38"/>
    </row>
    <row r="5076" spans="3:4">
      <c r="C5076" s="38"/>
      <c r="D5076" s="38"/>
    </row>
    <row r="5077" spans="3:4">
      <c r="C5077" s="38"/>
      <c r="D5077" s="38"/>
    </row>
    <row r="5078" spans="3:4">
      <c r="C5078" s="38"/>
      <c r="D5078" s="38"/>
    </row>
    <row r="5079" spans="3:4">
      <c r="C5079" s="38"/>
      <c r="D5079" s="38"/>
    </row>
    <row r="5080" spans="3:4">
      <c r="C5080" s="38"/>
      <c r="D5080" s="38"/>
    </row>
    <row r="5081" spans="3:4">
      <c r="C5081" s="38"/>
      <c r="D5081" s="38"/>
    </row>
    <row r="5082" spans="3:4">
      <c r="C5082" s="38"/>
      <c r="D5082" s="38"/>
    </row>
    <row r="5083" spans="3:4">
      <c r="C5083" s="38"/>
      <c r="D5083" s="38"/>
    </row>
    <row r="5084" spans="3:4">
      <c r="C5084" s="38"/>
      <c r="D5084" s="38"/>
    </row>
    <row r="5085" spans="3:4">
      <c r="C5085" s="38"/>
      <c r="D5085" s="38"/>
    </row>
    <row r="5086" spans="3:4">
      <c r="C5086" s="38"/>
      <c r="D5086" s="38"/>
    </row>
    <row r="5087" spans="3:4">
      <c r="C5087" s="38"/>
      <c r="D5087" s="38"/>
    </row>
    <row r="5088" spans="3:4">
      <c r="C5088" s="38"/>
      <c r="D5088" s="38"/>
    </row>
    <row r="5089" spans="3:4">
      <c r="C5089" s="38"/>
      <c r="D5089" s="38"/>
    </row>
    <row r="5090" spans="3:4">
      <c r="C5090" s="38"/>
      <c r="D5090" s="38"/>
    </row>
    <row r="5091" spans="3:4">
      <c r="C5091" s="38"/>
      <c r="D5091" s="38"/>
    </row>
    <row r="5092" spans="3:4">
      <c r="C5092" s="38"/>
      <c r="D5092" s="38"/>
    </row>
    <row r="5093" spans="3:4">
      <c r="C5093" s="38"/>
      <c r="D5093" s="38"/>
    </row>
    <row r="5094" spans="3:4">
      <c r="C5094" s="38"/>
      <c r="D5094" s="38"/>
    </row>
    <row r="5095" spans="3:4">
      <c r="C5095" s="38"/>
      <c r="D5095" s="38"/>
    </row>
    <row r="5096" spans="3:4">
      <c r="C5096" s="38"/>
      <c r="D5096" s="38"/>
    </row>
    <row r="5097" spans="3:4">
      <c r="C5097" s="38"/>
      <c r="D5097" s="38"/>
    </row>
    <row r="5098" spans="3:4">
      <c r="C5098" s="38"/>
      <c r="D5098" s="38"/>
    </row>
    <row r="5099" spans="3:4">
      <c r="C5099" s="38"/>
      <c r="D5099" s="38"/>
    </row>
    <row r="5100" spans="3:4">
      <c r="C5100" s="38"/>
      <c r="D5100" s="38"/>
    </row>
    <row r="5101" spans="3:4">
      <c r="C5101" s="38"/>
      <c r="D5101" s="38"/>
    </row>
    <row r="5102" spans="3:4">
      <c r="C5102" s="38"/>
      <c r="D5102" s="38"/>
    </row>
    <row r="5103" spans="3:4">
      <c r="C5103" s="38"/>
      <c r="D5103" s="38"/>
    </row>
    <row r="5104" spans="3:4">
      <c r="C5104" s="38"/>
      <c r="D5104" s="38"/>
    </row>
    <row r="5105" spans="3:4">
      <c r="C5105" s="38"/>
      <c r="D5105" s="38"/>
    </row>
    <row r="5106" spans="3:4">
      <c r="C5106" s="38"/>
      <c r="D5106" s="38"/>
    </row>
    <row r="5107" spans="3:4">
      <c r="C5107" s="38"/>
      <c r="D5107" s="38"/>
    </row>
    <row r="5108" spans="3:4">
      <c r="C5108" s="38"/>
      <c r="D5108" s="38"/>
    </row>
    <row r="5109" spans="3:4">
      <c r="C5109" s="38"/>
      <c r="D5109" s="38"/>
    </row>
    <row r="5110" spans="3:4">
      <c r="C5110" s="38"/>
      <c r="D5110" s="38"/>
    </row>
    <row r="5111" spans="3:4">
      <c r="C5111" s="38"/>
      <c r="D5111" s="38"/>
    </row>
    <row r="5112" spans="3:4">
      <c r="C5112" s="38"/>
      <c r="D5112" s="38"/>
    </row>
    <row r="5113" spans="3:4">
      <c r="C5113" s="38"/>
      <c r="D5113" s="38"/>
    </row>
    <row r="5114" spans="3:4">
      <c r="C5114" s="38"/>
      <c r="D5114" s="38"/>
    </row>
    <row r="5115" spans="3:4">
      <c r="C5115" s="38"/>
      <c r="D5115" s="38"/>
    </row>
    <row r="5116" spans="3:4">
      <c r="C5116" s="38"/>
      <c r="D5116" s="38"/>
    </row>
    <row r="5117" spans="3:4">
      <c r="C5117" s="38"/>
      <c r="D5117" s="38"/>
    </row>
    <row r="5118" spans="3:4">
      <c r="C5118" s="38"/>
      <c r="D5118" s="38"/>
    </row>
    <row r="5119" spans="3:4">
      <c r="C5119" s="38"/>
      <c r="D5119" s="38"/>
    </row>
    <row r="5120" spans="3:4">
      <c r="C5120" s="38"/>
      <c r="D5120" s="38"/>
    </row>
    <row r="5121" spans="3:4">
      <c r="C5121" s="38"/>
      <c r="D5121" s="38"/>
    </row>
    <row r="5122" spans="3:4">
      <c r="C5122" s="38"/>
      <c r="D5122" s="38"/>
    </row>
    <row r="5123" spans="3:4">
      <c r="C5123" s="38"/>
      <c r="D5123" s="38"/>
    </row>
    <row r="5124" spans="3:4">
      <c r="C5124" s="38"/>
      <c r="D5124" s="38"/>
    </row>
    <row r="5125" spans="3:4">
      <c r="C5125" s="38"/>
      <c r="D5125" s="38"/>
    </row>
    <row r="5126" spans="3:4">
      <c r="C5126" s="38"/>
      <c r="D5126" s="38"/>
    </row>
    <row r="5127" spans="3:4">
      <c r="C5127" s="38"/>
      <c r="D5127" s="38"/>
    </row>
    <row r="5128" spans="3:4">
      <c r="C5128" s="38"/>
      <c r="D5128" s="38"/>
    </row>
    <row r="5129" spans="3:4">
      <c r="C5129" s="38"/>
      <c r="D5129" s="38"/>
    </row>
    <row r="5130" spans="3:4">
      <c r="C5130" s="38"/>
      <c r="D5130" s="38"/>
    </row>
    <row r="5131" spans="3:4">
      <c r="C5131" s="38"/>
      <c r="D5131" s="38"/>
    </row>
    <row r="5132" spans="3:4">
      <c r="C5132" s="38"/>
      <c r="D5132" s="38"/>
    </row>
    <row r="5133" spans="3:4">
      <c r="C5133" s="38"/>
      <c r="D5133" s="38"/>
    </row>
    <row r="5134" spans="3:4">
      <c r="C5134" s="38"/>
      <c r="D5134" s="38"/>
    </row>
    <row r="5135" spans="3:4">
      <c r="C5135" s="38"/>
      <c r="D5135" s="38"/>
    </row>
    <row r="5136" spans="3:4">
      <c r="C5136" s="38"/>
      <c r="D5136" s="38"/>
    </row>
    <row r="5137" spans="3:4">
      <c r="C5137" s="38"/>
      <c r="D5137" s="38"/>
    </row>
    <row r="5138" spans="3:4">
      <c r="C5138" s="38"/>
      <c r="D5138" s="38"/>
    </row>
    <row r="5139" spans="3:4">
      <c r="C5139" s="38"/>
      <c r="D5139" s="38"/>
    </row>
    <row r="5140" spans="3:4">
      <c r="C5140" s="38"/>
      <c r="D5140" s="38"/>
    </row>
    <row r="5141" spans="3:4">
      <c r="C5141" s="38"/>
      <c r="D5141" s="38"/>
    </row>
    <row r="5142" spans="3:4">
      <c r="C5142" s="38"/>
      <c r="D5142" s="38"/>
    </row>
    <row r="5143" spans="3:4">
      <c r="C5143" s="38"/>
      <c r="D5143" s="38"/>
    </row>
    <row r="5144" spans="3:4">
      <c r="C5144" s="38"/>
      <c r="D5144" s="38"/>
    </row>
    <row r="5145" spans="3:4">
      <c r="C5145" s="38"/>
      <c r="D5145" s="38"/>
    </row>
    <row r="5146" spans="3:4">
      <c r="C5146" s="38"/>
      <c r="D5146" s="38"/>
    </row>
    <row r="5147" spans="3:4">
      <c r="C5147" s="38"/>
      <c r="D5147" s="38"/>
    </row>
    <row r="5148" spans="3:4">
      <c r="C5148" s="38"/>
      <c r="D5148" s="38"/>
    </row>
    <row r="5149" spans="3:4">
      <c r="C5149" s="38"/>
      <c r="D5149" s="38"/>
    </row>
    <row r="5150" spans="3:4">
      <c r="C5150" s="38"/>
      <c r="D5150" s="38"/>
    </row>
    <row r="5151" spans="3:4">
      <c r="C5151" s="38"/>
      <c r="D5151" s="38"/>
    </row>
    <row r="5152" spans="3:4">
      <c r="C5152" s="38"/>
      <c r="D5152" s="38"/>
    </row>
    <row r="5153" spans="3:4">
      <c r="C5153" s="38"/>
      <c r="D5153" s="38"/>
    </row>
    <row r="5154" spans="3:4">
      <c r="C5154" s="38"/>
      <c r="D5154" s="38"/>
    </row>
    <row r="5155" spans="3:4">
      <c r="C5155" s="38"/>
      <c r="D5155" s="38"/>
    </row>
    <row r="5156" spans="3:4">
      <c r="C5156" s="38"/>
      <c r="D5156" s="38"/>
    </row>
    <row r="5157" spans="3:4">
      <c r="C5157" s="38"/>
      <c r="D5157" s="38"/>
    </row>
    <row r="5158" spans="3:4">
      <c r="C5158" s="38"/>
      <c r="D5158" s="38"/>
    </row>
    <row r="5159" spans="3:4">
      <c r="C5159" s="38"/>
      <c r="D5159" s="38"/>
    </row>
    <row r="5160" spans="3:4">
      <c r="C5160" s="38"/>
      <c r="D5160" s="38"/>
    </row>
    <row r="5161" spans="3:4">
      <c r="C5161" s="38"/>
      <c r="D5161" s="38"/>
    </row>
    <row r="5162" spans="3:4">
      <c r="C5162" s="38"/>
      <c r="D5162" s="38"/>
    </row>
    <row r="5163" spans="3:4">
      <c r="C5163" s="38"/>
      <c r="D5163" s="38"/>
    </row>
    <row r="5164" spans="3:4">
      <c r="C5164" s="38"/>
      <c r="D5164" s="38"/>
    </row>
    <row r="5165" spans="3:4">
      <c r="C5165" s="38"/>
      <c r="D5165" s="38"/>
    </row>
    <row r="5166" spans="3:4">
      <c r="C5166" s="38"/>
      <c r="D5166" s="38"/>
    </row>
    <row r="5167" spans="3:4">
      <c r="C5167" s="38"/>
      <c r="D5167" s="38"/>
    </row>
    <row r="5168" spans="3:4">
      <c r="C5168" s="38"/>
      <c r="D5168" s="38"/>
    </row>
    <row r="5169" spans="3:4">
      <c r="C5169" s="38"/>
      <c r="D5169" s="38"/>
    </row>
    <row r="5170" spans="3:4">
      <c r="C5170" s="38"/>
      <c r="D5170" s="38"/>
    </row>
    <row r="5171" spans="3:4">
      <c r="C5171" s="38"/>
      <c r="D5171" s="38"/>
    </row>
    <row r="5172" spans="3:4">
      <c r="C5172" s="38"/>
      <c r="D5172" s="38"/>
    </row>
    <row r="5173" spans="3:4">
      <c r="C5173" s="38"/>
      <c r="D5173" s="38"/>
    </row>
    <row r="5174" spans="3:4">
      <c r="C5174" s="38"/>
      <c r="D5174" s="38"/>
    </row>
    <row r="5175" spans="3:4">
      <c r="C5175" s="38"/>
      <c r="D5175" s="38"/>
    </row>
    <row r="5176" spans="3:4">
      <c r="C5176" s="38"/>
      <c r="D5176" s="38"/>
    </row>
    <row r="5177" spans="3:4">
      <c r="C5177" s="38"/>
      <c r="D5177" s="38"/>
    </row>
    <row r="5178" spans="3:4">
      <c r="C5178" s="38"/>
      <c r="D5178" s="38"/>
    </row>
    <row r="5179" spans="3:4">
      <c r="C5179" s="38"/>
      <c r="D5179" s="38"/>
    </row>
    <row r="5180" spans="3:4">
      <c r="C5180" s="38"/>
      <c r="D5180" s="38"/>
    </row>
    <row r="5181" spans="3:4">
      <c r="C5181" s="38"/>
      <c r="D5181" s="38"/>
    </row>
    <row r="5182" spans="3:4">
      <c r="C5182" s="38"/>
      <c r="D5182" s="38"/>
    </row>
    <row r="5183" spans="3:4">
      <c r="C5183" s="38"/>
      <c r="D5183" s="38"/>
    </row>
    <row r="5184" spans="3:4">
      <c r="C5184" s="38"/>
      <c r="D5184" s="38"/>
    </row>
    <row r="5185" spans="3:4">
      <c r="C5185" s="38"/>
      <c r="D5185" s="38"/>
    </row>
    <row r="5186" spans="3:4">
      <c r="C5186" s="38"/>
      <c r="D5186" s="38"/>
    </row>
    <row r="5187" spans="3:4">
      <c r="C5187" s="38"/>
      <c r="D5187" s="38"/>
    </row>
    <row r="5188" spans="3:4">
      <c r="C5188" s="38"/>
      <c r="D5188" s="38"/>
    </row>
    <row r="5189" spans="3:4">
      <c r="C5189" s="38"/>
      <c r="D5189" s="38"/>
    </row>
    <row r="5190" spans="3:4">
      <c r="C5190" s="38"/>
      <c r="D5190" s="38"/>
    </row>
    <row r="5191" spans="3:4">
      <c r="C5191" s="38"/>
      <c r="D5191" s="38"/>
    </row>
    <row r="5192" spans="3:4">
      <c r="C5192" s="38"/>
      <c r="D5192" s="38"/>
    </row>
    <row r="5193" spans="3:4">
      <c r="C5193" s="38"/>
      <c r="D5193" s="38"/>
    </row>
    <row r="5194" spans="3:4">
      <c r="C5194" s="38"/>
      <c r="D5194" s="38"/>
    </row>
    <row r="5195" spans="3:4">
      <c r="C5195" s="38"/>
      <c r="D5195" s="38"/>
    </row>
    <row r="5196" spans="3:4">
      <c r="C5196" s="38"/>
      <c r="D5196" s="38"/>
    </row>
    <row r="5197" spans="3:4">
      <c r="C5197" s="38"/>
      <c r="D5197" s="38"/>
    </row>
    <row r="5198" spans="3:4">
      <c r="C5198" s="38"/>
      <c r="D5198" s="38"/>
    </row>
    <row r="5199" spans="3:4">
      <c r="C5199" s="38"/>
      <c r="D5199" s="38"/>
    </row>
    <row r="5200" spans="3:4">
      <c r="C5200" s="38"/>
      <c r="D5200" s="38"/>
    </row>
    <row r="5201" spans="3:4">
      <c r="C5201" s="38"/>
      <c r="D5201" s="38"/>
    </row>
    <row r="5202" spans="3:4">
      <c r="C5202" s="38"/>
      <c r="D5202" s="38"/>
    </row>
    <row r="5203" spans="3:4">
      <c r="C5203" s="38"/>
      <c r="D5203" s="38"/>
    </row>
    <row r="5204" spans="3:4">
      <c r="C5204" s="38"/>
      <c r="D5204" s="38"/>
    </row>
    <row r="5205" spans="3:4">
      <c r="C5205" s="38"/>
      <c r="D5205" s="38"/>
    </row>
    <row r="5206" spans="3:4">
      <c r="C5206" s="38"/>
      <c r="D5206" s="38"/>
    </row>
    <row r="5207" spans="3:4">
      <c r="C5207" s="38"/>
      <c r="D5207" s="38"/>
    </row>
    <row r="5208" spans="3:4">
      <c r="C5208" s="38"/>
      <c r="D5208" s="38"/>
    </row>
    <row r="5209" spans="3:4">
      <c r="C5209" s="38"/>
      <c r="D5209" s="38"/>
    </row>
    <row r="5210" spans="3:4">
      <c r="C5210" s="38"/>
      <c r="D5210" s="38"/>
    </row>
    <row r="5211" spans="3:4">
      <c r="C5211" s="38"/>
      <c r="D5211" s="38"/>
    </row>
    <row r="5212" spans="3:4">
      <c r="C5212" s="38"/>
      <c r="D5212" s="38"/>
    </row>
    <row r="5213" spans="3:4">
      <c r="C5213" s="38"/>
      <c r="D5213" s="38"/>
    </row>
    <row r="5214" spans="3:4">
      <c r="C5214" s="38"/>
      <c r="D5214" s="38"/>
    </row>
    <row r="5215" spans="3:4">
      <c r="C5215" s="38"/>
      <c r="D5215" s="38"/>
    </row>
    <row r="5216" spans="3:4">
      <c r="C5216" s="38"/>
      <c r="D5216" s="38"/>
    </row>
    <row r="5217" spans="3:4">
      <c r="C5217" s="38"/>
      <c r="D5217" s="38"/>
    </row>
    <row r="5218" spans="3:4">
      <c r="C5218" s="38"/>
      <c r="D5218" s="38"/>
    </row>
    <row r="5219" spans="3:4">
      <c r="C5219" s="38"/>
      <c r="D5219" s="38"/>
    </row>
    <row r="5220" spans="3:4">
      <c r="C5220" s="38"/>
      <c r="D5220" s="38"/>
    </row>
    <row r="5221" spans="3:4">
      <c r="C5221" s="38"/>
      <c r="D5221" s="38"/>
    </row>
    <row r="5222" spans="3:4">
      <c r="C5222" s="38"/>
      <c r="D5222" s="38"/>
    </row>
    <row r="5223" spans="3:4">
      <c r="C5223" s="38"/>
      <c r="D5223" s="38"/>
    </row>
    <row r="5224" spans="3:4">
      <c r="C5224" s="38"/>
      <c r="D5224" s="38"/>
    </row>
    <row r="5225" spans="3:4">
      <c r="C5225" s="38"/>
      <c r="D5225" s="38"/>
    </row>
    <row r="5226" spans="3:4">
      <c r="C5226" s="38"/>
      <c r="D5226" s="38"/>
    </row>
    <row r="5227" spans="3:4">
      <c r="C5227" s="38"/>
      <c r="D5227" s="38"/>
    </row>
    <row r="5228" spans="3:4">
      <c r="C5228" s="38"/>
      <c r="D5228" s="38"/>
    </row>
    <row r="5229" spans="3:4">
      <c r="C5229" s="38"/>
      <c r="D5229" s="38"/>
    </row>
    <row r="5230" spans="3:4">
      <c r="C5230" s="38"/>
      <c r="D5230" s="38"/>
    </row>
    <row r="5231" spans="3:4">
      <c r="C5231" s="38"/>
      <c r="D5231" s="38"/>
    </row>
    <row r="5232" spans="3:4">
      <c r="C5232" s="38"/>
      <c r="D5232" s="38"/>
    </row>
    <row r="5233" spans="3:4">
      <c r="C5233" s="38"/>
      <c r="D5233" s="38"/>
    </row>
    <row r="5234" spans="3:4">
      <c r="C5234" s="38"/>
      <c r="D5234" s="38"/>
    </row>
    <row r="5235" spans="3:4">
      <c r="C5235" s="38"/>
      <c r="D5235" s="38"/>
    </row>
    <row r="5236" spans="3:4">
      <c r="C5236" s="38"/>
      <c r="D5236" s="38"/>
    </row>
    <row r="5237" spans="3:4">
      <c r="C5237" s="38"/>
      <c r="D5237" s="38"/>
    </row>
    <row r="5238" spans="3:4">
      <c r="C5238" s="38"/>
      <c r="D5238" s="38"/>
    </row>
    <row r="5239" spans="3:4">
      <c r="C5239" s="38"/>
      <c r="D5239" s="38"/>
    </row>
    <row r="5240" spans="3:4">
      <c r="C5240" s="38"/>
      <c r="D5240" s="38"/>
    </row>
    <row r="5241" spans="3:4">
      <c r="C5241" s="38"/>
      <c r="D5241" s="38"/>
    </row>
    <row r="5242" spans="3:4">
      <c r="C5242" s="38"/>
      <c r="D5242" s="38"/>
    </row>
    <row r="5243" spans="3:4">
      <c r="C5243" s="38"/>
      <c r="D5243" s="38"/>
    </row>
    <row r="5244" spans="3:4">
      <c r="C5244" s="38"/>
      <c r="D5244" s="38"/>
    </row>
    <row r="5245" spans="3:4">
      <c r="C5245" s="38"/>
      <c r="D5245" s="38"/>
    </row>
    <row r="5246" spans="3:4">
      <c r="C5246" s="38"/>
      <c r="D5246" s="38"/>
    </row>
    <row r="5247" spans="3:4">
      <c r="C5247" s="38"/>
      <c r="D5247" s="38"/>
    </row>
    <row r="5248" spans="3:4">
      <c r="C5248" s="38"/>
      <c r="D5248" s="38"/>
    </row>
    <row r="5249" spans="3:4">
      <c r="C5249" s="38"/>
      <c r="D5249" s="38"/>
    </row>
    <row r="5250" spans="3:4">
      <c r="C5250" s="38"/>
      <c r="D5250" s="38"/>
    </row>
    <row r="5251" spans="3:4">
      <c r="C5251" s="38"/>
      <c r="D5251" s="38"/>
    </row>
    <row r="5252" spans="3:4">
      <c r="C5252" s="38"/>
      <c r="D5252" s="38"/>
    </row>
    <row r="5253" spans="3:4">
      <c r="C5253" s="38"/>
      <c r="D5253" s="38"/>
    </row>
    <row r="5254" spans="3:4">
      <c r="C5254" s="38"/>
      <c r="D5254" s="38"/>
    </row>
    <row r="5255" spans="3:4">
      <c r="C5255" s="38"/>
      <c r="D5255" s="38"/>
    </row>
    <row r="5256" spans="3:4">
      <c r="C5256" s="38"/>
      <c r="D5256" s="38"/>
    </row>
    <row r="5257" spans="3:4">
      <c r="C5257" s="38"/>
      <c r="D5257" s="38"/>
    </row>
    <row r="5258" spans="3:4">
      <c r="C5258" s="38"/>
      <c r="D5258" s="38"/>
    </row>
    <row r="5259" spans="3:4">
      <c r="C5259" s="38"/>
      <c r="D5259" s="38"/>
    </row>
    <row r="5260" spans="3:4">
      <c r="C5260" s="38"/>
      <c r="D5260" s="38"/>
    </row>
    <row r="5261" spans="3:4">
      <c r="C5261" s="38"/>
      <c r="D5261" s="38"/>
    </row>
    <row r="5262" spans="3:4">
      <c r="C5262" s="38"/>
      <c r="D5262" s="38"/>
    </row>
    <row r="5263" spans="3:4">
      <c r="C5263" s="38"/>
      <c r="D5263" s="38"/>
    </row>
    <row r="5264" spans="3:4">
      <c r="C5264" s="38"/>
      <c r="D5264" s="38"/>
    </row>
    <row r="5265" spans="3:4">
      <c r="C5265" s="38"/>
      <c r="D5265" s="38"/>
    </row>
    <row r="5266" spans="3:4">
      <c r="C5266" s="38"/>
      <c r="D5266" s="38"/>
    </row>
    <row r="5267" spans="3:4">
      <c r="C5267" s="38"/>
      <c r="D5267" s="38"/>
    </row>
  </sheetData>
  <protectedRanges>
    <protectedRange sqref="A163:D169" name="Range1"/>
  </protectedRanges>
  <phoneticPr fontId="0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indexed="49"/>
  </sheetPr>
  <dimension ref="A1:AI946"/>
  <sheetViews>
    <sheetView workbookViewId="0"/>
  </sheetViews>
  <sheetFormatPr defaultRowHeight="12.75"/>
  <cols>
    <col min="2" max="2" width="10.7109375" customWidth="1"/>
    <col min="5" max="5" width="10.7109375" customWidth="1"/>
    <col min="6" max="6" width="12.42578125" bestFit="1" customWidth="1"/>
  </cols>
  <sheetData>
    <row r="1" spans="1:35" ht="18.75" thickBot="1">
      <c r="A1" s="46" t="s">
        <v>78</v>
      </c>
      <c r="B1" s="47"/>
      <c r="C1" s="47"/>
      <c r="D1" s="48" t="s">
        <v>79</v>
      </c>
      <c r="E1" s="47"/>
      <c r="F1" s="47"/>
      <c r="G1" s="47"/>
      <c r="H1" s="47"/>
      <c r="I1" s="47"/>
      <c r="J1" s="47"/>
      <c r="K1" s="47"/>
      <c r="L1" s="47"/>
      <c r="M1" s="49" t="s">
        <v>80</v>
      </c>
      <c r="N1" s="47" t="s">
        <v>81</v>
      </c>
      <c r="O1" s="47">
        <f ca="1">H18*J18-I18*I18</f>
        <v>3751.8794912824887</v>
      </c>
      <c r="P1" s="47" t="s">
        <v>172</v>
      </c>
      <c r="Q1" s="47"/>
      <c r="R1" s="47"/>
      <c r="S1" s="47"/>
      <c r="T1" s="47"/>
      <c r="U1" s="9" t="s">
        <v>138</v>
      </c>
      <c r="V1" s="77" t="s">
        <v>140</v>
      </c>
      <c r="W1" s="47"/>
      <c r="X1" s="47"/>
      <c r="Y1" s="47"/>
      <c r="Z1" s="47"/>
      <c r="AA1" s="47">
        <v>1</v>
      </c>
      <c r="AB1" s="47" t="s">
        <v>82</v>
      </c>
      <c r="AC1" s="47"/>
      <c r="AD1" s="47"/>
      <c r="AE1" s="47"/>
      <c r="AF1" s="47"/>
      <c r="AG1" s="47"/>
      <c r="AH1" s="47"/>
      <c r="AI1" s="47"/>
    </row>
    <row r="2" spans="1:35">
      <c r="A2" s="47"/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9" t="s">
        <v>83</v>
      </c>
      <c r="N2" s="47" t="s">
        <v>84</v>
      </c>
      <c r="O2" s="47">
        <f ca="1">+F18*J18-H18*I18</f>
        <v>6626.7677333499742</v>
      </c>
      <c r="P2" s="47" t="s">
        <v>173</v>
      </c>
      <c r="Q2" s="47"/>
      <c r="R2" s="47"/>
      <c r="S2" s="47"/>
      <c r="T2" s="47"/>
      <c r="U2" s="47">
        <v>0</v>
      </c>
      <c r="V2" s="47">
        <f t="shared" ref="V2:V23" ca="1" si="0">+E$4+E$5*U2+E$6*U2^2</f>
        <v>2.9594860994991418E-4</v>
      </c>
      <c r="W2" s="47"/>
      <c r="X2" s="47"/>
      <c r="Y2" s="47"/>
      <c r="Z2" s="47"/>
      <c r="AA2" s="47">
        <v>2</v>
      </c>
      <c r="AB2" s="47" t="s">
        <v>85</v>
      </c>
      <c r="AC2" s="47"/>
      <c r="AD2" s="47"/>
      <c r="AE2" s="47"/>
      <c r="AF2" s="47"/>
      <c r="AG2" s="47"/>
      <c r="AH2" s="47"/>
      <c r="AI2" s="47"/>
    </row>
    <row r="3" spans="1:35" ht="13.5" thickBot="1">
      <c r="A3" s="47" t="s">
        <v>86</v>
      </c>
      <c r="B3" s="47" t="s">
        <v>87</v>
      </c>
      <c r="C3" s="47"/>
      <c r="D3" s="47"/>
      <c r="E3" s="50" t="s">
        <v>88</v>
      </c>
      <c r="F3" s="50" t="s">
        <v>89</v>
      </c>
      <c r="G3" s="50" t="s">
        <v>90</v>
      </c>
      <c r="H3" s="50" t="s">
        <v>91</v>
      </c>
      <c r="I3" s="47"/>
      <c r="J3" s="47"/>
      <c r="K3" s="47"/>
      <c r="L3" s="47"/>
      <c r="M3" s="49" t="s">
        <v>92</v>
      </c>
      <c r="N3" s="47" t="s">
        <v>93</v>
      </c>
      <c r="O3" s="47">
        <f ca="1">+F18*I18-H18*H18</f>
        <v>2512.5812206267328</v>
      </c>
      <c r="P3" s="47" t="s">
        <v>174</v>
      </c>
      <c r="Q3" s="47"/>
      <c r="R3" s="47"/>
      <c r="S3" s="47"/>
      <c r="T3" s="47"/>
      <c r="U3" s="47">
        <v>0.1</v>
      </c>
      <c r="V3" s="47">
        <f t="shared" ca="1" si="0"/>
        <v>-3.3088700059291962E-3</v>
      </c>
      <c r="W3" s="47"/>
      <c r="X3" s="47"/>
      <c r="Y3" s="47"/>
      <c r="Z3" s="47"/>
      <c r="AA3" s="47">
        <v>3</v>
      </c>
      <c r="AB3" s="47" t="s">
        <v>94</v>
      </c>
      <c r="AC3" s="47"/>
      <c r="AD3" s="47"/>
      <c r="AE3" s="47"/>
      <c r="AF3" s="47"/>
      <c r="AG3" s="47"/>
      <c r="AH3" s="47"/>
      <c r="AI3" s="47"/>
    </row>
    <row r="4" spans="1:35">
      <c r="A4" s="47" t="s">
        <v>95</v>
      </c>
      <c r="B4" s="47" t="s">
        <v>96</v>
      </c>
      <c r="C4" s="47"/>
      <c r="D4" s="51" t="s">
        <v>97</v>
      </c>
      <c r="E4" s="52">
        <f ca="1">(G18*O1-K18*O2+L18*O3)/O7</f>
        <v>2.9594860994991418E-4</v>
      </c>
      <c r="F4" s="53">
        <f ca="1">+E7/O7*O18</f>
        <v>7.0495909782881244E-4</v>
      </c>
      <c r="G4" s="54">
        <f>+B18</f>
        <v>1</v>
      </c>
      <c r="H4" s="55">
        <f ca="1">ABS(F4/E4)</f>
        <v>2.3820321303354608</v>
      </c>
      <c r="I4" s="47"/>
      <c r="J4" s="47"/>
      <c r="K4" s="47"/>
      <c r="L4" s="47"/>
      <c r="M4" s="49" t="s">
        <v>98</v>
      </c>
      <c r="N4" s="47" t="s">
        <v>99</v>
      </c>
      <c r="O4" s="47">
        <f ca="1">+C18*J18-H18*H18</f>
        <v>19209.697524001269</v>
      </c>
      <c r="P4" s="47" t="s">
        <v>175</v>
      </c>
      <c r="Q4" s="47"/>
      <c r="R4" s="47"/>
      <c r="S4" s="47"/>
      <c r="T4" s="47"/>
      <c r="U4" s="47">
        <v>0.2</v>
      </c>
      <c r="V4" s="47">
        <f t="shared" ca="1" si="0"/>
        <v>-6.2350567898929055E-3</v>
      </c>
      <c r="W4" s="47"/>
      <c r="X4" s="47"/>
      <c r="Y4" s="47"/>
      <c r="Z4" s="47"/>
      <c r="AA4" s="47">
        <v>4</v>
      </c>
      <c r="AB4" s="47" t="s">
        <v>100</v>
      </c>
      <c r="AC4" s="47"/>
      <c r="AD4" s="47"/>
      <c r="AE4" s="47"/>
      <c r="AF4" s="47"/>
      <c r="AG4" s="47"/>
      <c r="AH4" s="47"/>
      <c r="AI4" s="47"/>
    </row>
    <row r="5" spans="1:35">
      <c r="A5" s="47" t="s">
        <v>101</v>
      </c>
      <c r="B5" s="56">
        <v>40323</v>
      </c>
      <c r="C5" s="47"/>
      <c r="D5" s="57" t="s">
        <v>102</v>
      </c>
      <c r="E5" s="58">
        <f ca="1">+(-G18*O2+K18*O4-L18*O5)/O7</f>
        <v>-3.9441345318368105E-2</v>
      </c>
      <c r="F5" s="59">
        <f ca="1">P18*E7/O7</f>
        <v>1.5933006338330511E-3</v>
      </c>
      <c r="G5" s="60">
        <f>+B18/A18</f>
        <v>1E-4</v>
      </c>
      <c r="H5" s="55">
        <f ca="1">ABS(F5/E5)</f>
        <v>4.0396711140860603E-2</v>
      </c>
      <c r="I5" s="47"/>
      <c r="J5" s="47"/>
      <c r="K5" s="47"/>
      <c r="L5" s="47"/>
      <c r="M5" s="49" t="s">
        <v>103</v>
      </c>
      <c r="N5" s="47" t="s">
        <v>104</v>
      </c>
      <c r="O5" s="47">
        <f ca="1">+C18*I18-F18*H18</f>
        <v>8840.4064426336954</v>
      </c>
      <c r="P5" s="47" t="s">
        <v>176</v>
      </c>
      <c r="Q5" s="47"/>
      <c r="R5" s="47"/>
      <c r="S5" s="47"/>
      <c r="T5" s="47"/>
      <c r="U5" s="47">
        <v>0.3</v>
      </c>
      <c r="V5" s="47">
        <f t="shared" ca="1" si="0"/>
        <v>-8.4826117419412109E-3</v>
      </c>
      <c r="W5" s="47"/>
      <c r="X5" s="47"/>
      <c r="Y5" s="47"/>
      <c r="Z5" s="47"/>
      <c r="AA5" s="47">
        <v>5</v>
      </c>
      <c r="AB5" s="47" t="s">
        <v>105</v>
      </c>
      <c r="AC5" s="47"/>
      <c r="AD5" s="47"/>
      <c r="AE5" s="47"/>
      <c r="AF5" s="47"/>
      <c r="AG5" s="47"/>
      <c r="AH5" s="47"/>
      <c r="AI5" s="47"/>
    </row>
    <row r="6" spans="1:35" ht="13.5" thickBot="1">
      <c r="A6" s="47"/>
      <c r="B6" s="47"/>
      <c r="C6" s="47"/>
      <c r="D6" s="61" t="s">
        <v>106</v>
      </c>
      <c r="E6" s="62">
        <f ca="1">+(G18*O3-K18*O5+L18*O6)/O7</f>
        <v>3.3931591595770055E-2</v>
      </c>
      <c r="F6" s="63">
        <f ca="1">Q18*E7/O7</f>
        <v>7.6585314074192987E-4</v>
      </c>
      <c r="G6" s="64">
        <f>+B18/A18^2</f>
        <v>1E-8</v>
      </c>
      <c r="H6" s="55">
        <f ca="1">ABS(F6/E6)</f>
        <v>2.2570504498156282E-2</v>
      </c>
      <c r="I6" s="47"/>
      <c r="J6" s="47"/>
      <c r="K6" s="47"/>
      <c r="L6" s="47"/>
      <c r="M6" s="65" t="s">
        <v>107</v>
      </c>
      <c r="N6" s="66" t="s">
        <v>108</v>
      </c>
      <c r="O6" s="66">
        <f ca="1">+C18*H18-F18*F18</f>
        <v>4432.56755444995</v>
      </c>
      <c r="P6" s="47" t="s">
        <v>177</v>
      </c>
      <c r="Q6" s="47"/>
      <c r="R6" s="47"/>
      <c r="S6" s="47"/>
      <c r="T6" s="47"/>
      <c r="U6" s="47">
        <v>0.4</v>
      </c>
      <c r="V6" s="47">
        <f t="shared" ca="1" si="0"/>
        <v>-1.005153486207412E-2</v>
      </c>
      <c r="W6" s="47"/>
      <c r="X6" s="47"/>
      <c r="Y6" s="47"/>
      <c r="Z6" s="47"/>
      <c r="AA6" s="47">
        <v>6</v>
      </c>
      <c r="AB6" s="47" t="s">
        <v>109</v>
      </c>
      <c r="AC6" s="47"/>
      <c r="AD6" s="47"/>
      <c r="AE6" s="47"/>
      <c r="AF6" s="47"/>
      <c r="AG6" s="47"/>
      <c r="AH6" s="47"/>
      <c r="AI6" s="47"/>
    </row>
    <row r="7" spans="1:35">
      <c r="A7" s="47"/>
      <c r="B7" s="47"/>
      <c r="C7" s="47"/>
      <c r="D7" s="48" t="s">
        <v>110</v>
      </c>
      <c r="E7" s="67">
        <f ca="1">SQRT(N18/(B15-3))</f>
        <v>3.0429090132708956E-3</v>
      </c>
      <c r="F7" s="47"/>
      <c r="G7" s="68">
        <f>+B22</f>
        <v>-1.6485559899592772E-4</v>
      </c>
      <c r="H7" s="47"/>
      <c r="I7" s="47"/>
      <c r="J7" s="47"/>
      <c r="K7" s="47"/>
      <c r="L7" s="47"/>
      <c r="M7" s="49" t="s">
        <v>111</v>
      </c>
      <c r="N7" s="47" t="s">
        <v>112</v>
      </c>
      <c r="O7" s="47">
        <f ca="1">+C18*O1-F18*O2+H18*O3</f>
        <v>68650.597691131232</v>
      </c>
      <c r="P7" s="47"/>
      <c r="Q7" s="47"/>
      <c r="R7" s="47"/>
      <c r="S7" s="47"/>
      <c r="T7" s="47"/>
      <c r="U7" s="47">
        <v>0.5</v>
      </c>
      <c r="V7" s="47">
        <f t="shared" ca="1" si="0"/>
        <v>-1.0941826150291625E-2</v>
      </c>
      <c r="W7" s="47"/>
      <c r="X7" s="47"/>
      <c r="Y7" s="47"/>
      <c r="Z7" s="47"/>
      <c r="AA7" s="47">
        <v>7</v>
      </c>
      <c r="AB7" s="47" t="s">
        <v>113</v>
      </c>
      <c r="AC7" s="47"/>
      <c r="AD7" s="47"/>
      <c r="AE7" s="47"/>
      <c r="AF7" s="47"/>
      <c r="AG7" s="47"/>
      <c r="AH7" s="47"/>
      <c r="AI7" s="47"/>
    </row>
    <row r="8" spans="1:35">
      <c r="A8" s="72">
        <v>21</v>
      </c>
      <c r="B8" s="47" t="s">
        <v>118</v>
      </c>
      <c r="C8" s="89">
        <v>21</v>
      </c>
      <c r="D8" s="48" t="s">
        <v>114</v>
      </c>
      <c r="E8" s="47"/>
      <c r="F8" s="90">
        <f ca="1">CORREL(INDIRECT(E12):INDIRECT(E13),INDIRECT(M12):INDIRECT(M13))</f>
        <v>0.99051700039005375</v>
      </c>
      <c r="G8" s="67"/>
      <c r="H8" s="47"/>
      <c r="I8" s="47"/>
      <c r="J8" s="47"/>
      <c r="K8" s="68"/>
      <c r="L8" s="47"/>
      <c r="M8" s="47"/>
      <c r="N8" s="47"/>
      <c r="O8" s="47"/>
      <c r="P8" s="47"/>
      <c r="Q8" s="47"/>
      <c r="R8" s="47"/>
      <c r="S8" s="47"/>
      <c r="T8" s="47"/>
      <c r="U8" s="47">
        <v>0.6</v>
      </c>
      <c r="V8" s="47">
        <f t="shared" ca="1" si="0"/>
        <v>-1.1153485606593728E-2</v>
      </c>
      <c r="W8" s="47"/>
      <c r="X8" s="47"/>
      <c r="Y8" s="47"/>
      <c r="Z8" s="47"/>
      <c r="AA8" s="47">
        <v>8</v>
      </c>
      <c r="AB8" s="47" t="s">
        <v>115</v>
      </c>
      <c r="AC8" s="47"/>
      <c r="AD8" s="47"/>
      <c r="AE8" s="47"/>
      <c r="AF8" s="47"/>
      <c r="AG8" s="47"/>
      <c r="AH8" s="47"/>
      <c r="AI8" s="47"/>
    </row>
    <row r="9" spans="1:35">
      <c r="A9" s="72">
        <f>20+COUNT(A21:A1441)</f>
        <v>127</v>
      </c>
      <c r="B9" s="47" t="s">
        <v>120</v>
      </c>
      <c r="C9" s="89">
        <f>A9</f>
        <v>127</v>
      </c>
      <c r="D9" s="47"/>
      <c r="E9" s="69">
        <f ca="1">E6*G6</f>
        <v>3.3931591595770053E-10</v>
      </c>
      <c r="F9" s="70">
        <f ca="1">H6</f>
        <v>2.2570504498156282E-2</v>
      </c>
      <c r="G9" s="71">
        <f ca="1">F8</f>
        <v>0.99051700039005375</v>
      </c>
      <c r="H9" s="47"/>
      <c r="I9" s="47"/>
      <c r="J9" s="47"/>
      <c r="K9" s="68"/>
      <c r="L9" s="47"/>
      <c r="M9" s="47"/>
      <c r="N9" s="47"/>
      <c r="O9" s="47"/>
      <c r="P9" s="47"/>
      <c r="Q9" s="47"/>
      <c r="R9" s="47"/>
      <c r="S9" s="47"/>
      <c r="T9" s="47"/>
      <c r="U9" s="47">
        <v>0.7</v>
      </c>
      <c r="V9" s="47">
        <f t="shared" ca="1" si="0"/>
        <v>-1.0686513230980431E-2</v>
      </c>
      <c r="W9" s="47"/>
      <c r="X9" s="47"/>
      <c r="Y9" s="47"/>
      <c r="Z9" s="47"/>
      <c r="AA9" s="47">
        <v>9</v>
      </c>
      <c r="AB9" s="47" t="s">
        <v>59</v>
      </c>
      <c r="AC9" s="47"/>
      <c r="AD9" s="47"/>
      <c r="AE9" s="47"/>
      <c r="AF9" s="47"/>
      <c r="AG9" s="47"/>
      <c r="AH9" s="47"/>
      <c r="AI9" s="47"/>
    </row>
    <row r="10" spans="1:35">
      <c r="A10" s="93" t="s">
        <v>19</v>
      </c>
      <c r="B10" s="94">
        <f>'Active 1'!C8</f>
        <v>0.42403099999999999</v>
      </c>
      <c r="C10" s="47"/>
      <c r="D10" s="47" t="s">
        <v>166</v>
      </c>
      <c r="E10" s="47">
        <f ca="1">2*E9*365.2422/B10</f>
        <v>5.8454448679179421E-7</v>
      </c>
      <c r="F10">
        <f ca="1">+F9*E10</f>
        <v>1.3193463968506647E-8</v>
      </c>
      <c r="G10" s="47" t="s">
        <v>167</v>
      </c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>
        <v>0.8</v>
      </c>
      <c r="V10" s="47">
        <f t="shared" ca="1" si="0"/>
        <v>-9.5409090234517338E-3</v>
      </c>
      <c r="W10" s="47"/>
      <c r="X10" s="47"/>
      <c r="Y10" s="47"/>
      <c r="Z10" s="47"/>
      <c r="AA10" s="47">
        <v>10</v>
      </c>
      <c r="AB10" s="47" t="s">
        <v>116</v>
      </c>
      <c r="AC10" s="47"/>
      <c r="AD10" s="47"/>
      <c r="AE10" s="47"/>
      <c r="AF10" s="47"/>
      <c r="AG10" s="47"/>
      <c r="AH10" s="47"/>
      <c r="AI10" s="47"/>
    </row>
    <row r="11" spans="1:35">
      <c r="A11" s="47"/>
      <c r="B11" s="47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>
        <v>0.9</v>
      </c>
      <c r="V11" s="47">
        <f t="shared" ca="1" si="0"/>
        <v>-7.7166729840076331E-3</v>
      </c>
      <c r="W11" s="47"/>
      <c r="X11" s="47"/>
      <c r="Y11" s="47"/>
      <c r="Z11" s="47"/>
      <c r="AA11" s="47">
        <v>11</v>
      </c>
      <c r="AB11" s="47" t="s">
        <v>117</v>
      </c>
      <c r="AC11" s="47"/>
      <c r="AD11" s="47"/>
      <c r="AE11" s="47"/>
      <c r="AF11" s="47"/>
      <c r="AG11" s="47"/>
      <c r="AH11" s="47"/>
      <c r="AI11" s="47"/>
    </row>
    <row r="12" spans="1:35">
      <c r="A12" s="47"/>
      <c r="B12" s="47"/>
      <c r="C12" s="6" t="str">
        <f t="shared" ref="C12:Q13" si="1">C$15&amp;$C8</f>
        <v>C21</v>
      </c>
      <c r="D12" s="6" t="str">
        <f t="shared" si="1"/>
        <v>D21</v>
      </c>
      <c r="E12" s="6" t="str">
        <f t="shared" si="1"/>
        <v>E21</v>
      </c>
      <c r="F12" s="6" t="str">
        <f t="shared" si="1"/>
        <v>F21</v>
      </c>
      <c r="G12" s="6" t="str">
        <f t="shared" ref="G12:Q12" si="2">G15&amp;$C8</f>
        <v>G21</v>
      </c>
      <c r="H12" s="6" t="str">
        <f t="shared" si="2"/>
        <v>H21</v>
      </c>
      <c r="I12" s="6" t="str">
        <f t="shared" si="2"/>
        <v>I21</v>
      </c>
      <c r="J12" s="6" t="str">
        <f t="shared" si="2"/>
        <v>J21</v>
      </c>
      <c r="K12" s="6" t="str">
        <f t="shared" si="2"/>
        <v>K21</v>
      </c>
      <c r="L12" s="6" t="str">
        <f t="shared" si="2"/>
        <v>L21</v>
      </c>
      <c r="M12" s="6" t="str">
        <f t="shared" si="2"/>
        <v>M21</v>
      </c>
      <c r="N12" s="6" t="str">
        <f t="shared" si="2"/>
        <v>N21</v>
      </c>
      <c r="O12" s="6" t="str">
        <f t="shared" si="2"/>
        <v>O21</v>
      </c>
      <c r="P12" s="6" t="str">
        <f t="shared" si="2"/>
        <v>P21</v>
      </c>
      <c r="Q12" s="6" t="str">
        <f t="shared" si="2"/>
        <v>Q21</v>
      </c>
      <c r="R12" s="47"/>
      <c r="S12" s="47"/>
      <c r="T12" s="47"/>
      <c r="U12" s="47">
        <v>1</v>
      </c>
      <c r="V12" s="47">
        <f t="shared" ca="1" si="0"/>
        <v>-5.2138051126481358E-3</v>
      </c>
      <c r="W12" s="47"/>
      <c r="X12" s="47"/>
      <c r="Y12" s="47"/>
      <c r="Z12" s="47"/>
      <c r="AA12" s="47">
        <v>12</v>
      </c>
      <c r="AB12" s="47" t="s">
        <v>119</v>
      </c>
      <c r="AC12" s="47"/>
      <c r="AD12" s="47"/>
      <c r="AE12" s="47"/>
      <c r="AF12" s="47"/>
      <c r="AG12" s="47"/>
      <c r="AH12" s="47"/>
      <c r="AI12" s="47"/>
    </row>
    <row r="13" spans="1:35">
      <c r="A13" s="47"/>
      <c r="B13" s="47"/>
      <c r="C13" s="6" t="str">
        <f t="shared" si="1"/>
        <v>C127</v>
      </c>
      <c r="D13" s="6" t="str">
        <f t="shared" si="1"/>
        <v>D127</v>
      </c>
      <c r="E13" s="6" t="str">
        <f t="shared" si="1"/>
        <v>E127</v>
      </c>
      <c r="F13" s="6" t="str">
        <f t="shared" si="1"/>
        <v>F127</v>
      </c>
      <c r="G13" s="6" t="str">
        <f t="shared" si="1"/>
        <v>G127</v>
      </c>
      <c r="H13" s="6" t="str">
        <f t="shared" si="1"/>
        <v>H127</v>
      </c>
      <c r="I13" s="6" t="str">
        <f t="shared" si="1"/>
        <v>I127</v>
      </c>
      <c r="J13" s="6" t="str">
        <f t="shared" si="1"/>
        <v>J127</v>
      </c>
      <c r="K13" s="6" t="str">
        <f t="shared" si="1"/>
        <v>K127</v>
      </c>
      <c r="L13" s="6" t="str">
        <f t="shared" si="1"/>
        <v>L127</v>
      </c>
      <c r="M13" s="6" t="str">
        <f t="shared" si="1"/>
        <v>M127</v>
      </c>
      <c r="N13" s="6" t="str">
        <f t="shared" si="1"/>
        <v>N127</v>
      </c>
      <c r="O13" s="6" t="str">
        <f t="shared" si="1"/>
        <v>O127</v>
      </c>
      <c r="P13" s="6" t="str">
        <f t="shared" si="1"/>
        <v>P127</v>
      </c>
      <c r="Q13" s="6" t="str">
        <f t="shared" si="1"/>
        <v>Q127</v>
      </c>
      <c r="R13" s="47"/>
      <c r="S13" s="47"/>
      <c r="T13" s="47"/>
      <c r="U13" s="47">
        <v>1.1000000000000001</v>
      </c>
      <c r="V13" s="47">
        <f t="shared" ca="1" si="0"/>
        <v>-2.0323054093732279E-3</v>
      </c>
      <c r="W13" s="47"/>
      <c r="X13" s="47"/>
      <c r="Y13" s="47"/>
      <c r="Z13" s="47"/>
      <c r="AA13" s="47">
        <v>13</v>
      </c>
      <c r="AB13" s="47" t="s">
        <v>121</v>
      </c>
      <c r="AC13" s="47"/>
      <c r="AD13" s="47"/>
      <c r="AE13" s="47"/>
      <c r="AF13" s="47"/>
      <c r="AG13" s="47"/>
      <c r="AH13" s="47"/>
      <c r="AI13" s="47"/>
    </row>
    <row r="14" spans="1:35">
      <c r="A14" s="47"/>
      <c r="B14" s="47"/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>
        <v>1.2</v>
      </c>
      <c r="V14" s="47">
        <f t="shared" ca="1" si="0"/>
        <v>1.8278261258170697E-3</v>
      </c>
      <c r="W14" s="47"/>
      <c r="X14" s="47"/>
      <c r="Y14" s="47"/>
      <c r="Z14" s="47"/>
      <c r="AA14" s="47">
        <v>14</v>
      </c>
      <c r="AB14" s="47" t="s">
        <v>122</v>
      </c>
      <c r="AC14" s="47"/>
      <c r="AD14" s="47"/>
      <c r="AE14" s="47"/>
      <c r="AF14" s="47"/>
      <c r="AG14" s="47"/>
      <c r="AH14" s="47"/>
      <c r="AI14" s="47"/>
    </row>
    <row r="15" spans="1:35">
      <c r="A15" s="48" t="s">
        <v>126</v>
      </c>
      <c r="B15" s="48">
        <f>C9-C8+1</f>
        <v>107</v>
      </c>
      <c r="C15" s="6" t="str">
        <f t="shared" ref="C15:Q15" si="3">VLOOKUP(C16,$AA1:$AB26,2,FALSE)</f>
        <v>C</v>
      </c>
      <c r="D15" s="6" t="str">
        <f t="shared" si="3"/>
        <v>D</v>
      </c>
      <c r="E15" s="6" t="str">
        <f t="shared" si="3"/>
        <v>E</v>
      </c>
      <c r="F15" s="6" t="str">
        <f t="shared" si="3"/>
        <v>F</v>
      </c>
      <c r="G15" s="6" t="str">
        <f t="shared" si="3"/>
        <v>G</v>
      </c>
      <c r="H15" s="6" t="str">
        <f t="shared" si="3"/>
        <v>H</v>
      </c>
      <c r="I15" s="6" t="str">
        <f t="shared" si="3"/>
        <v>I</v>
      </c>
      <c r="J15" s="6" t="str">
        <f t="shared" si="3"/>
        <v>J</v>
      </c>
      <c r="K15" s="6" t="str">
        <f t="shared" si="3"/>
        <v>K</v>
      </c>
      <c r="L15" s="6" t="str">
        <f t="shared" si="3"/>
        <v>L</v>
      </c>
      <c r="M15" s="6" t="str">
        <f t="shared" si="3"/>
        <v>M</v>
      </c>
      <c r="N15" s="6" t="str">
        <f t="shared" si="3"/>
        <v>N</v>
      </c>
      <c r="O15" s="6" t="str">
        <f t="shared" si="3"/>
        <v>O</v>
      </c>
      <c r="P15" s="6" t="str">
        <f t="shared" si="3"/>
        <v>P</v>
      </c>
      <c r="Q15" s="6" t="str">
        <f t="shared" si="3"/>
        <v>Q</v>
      </c>
      <c r="R15" s="47"/>
      <c r="S15" s="47"/>
      <c r="T15" s="47"/>
      <c r="U15" s="47">
        <v>1.3</v>
      </c>
      <c r="V15" s="47">
        <f t="shared" ca="1" si="0"/>
        <v>6.3665894929227779E-3</v>
      </c>
      <c r="W15" s="47"/>
      <c r="X15" s="47"/>
      <c r="Y15" s="47"/>
      <c r="Z15" s="47"/>
      <c r="AA15" s="47">
        <v>15</v>
      </c>
      <c r="AB15" s="47" t="s">
        <v>123</v>
      </c>
      <c r="AC15" s="47"/>
      <c r="AD15" s="47"/>
      <c r="AE15" s="47"/>
      <c r="AF15" s="47"/>
      <c r="AG15" s="47"/>
      <c r="AH15" s="47"/>
      <c r="AI15" s="47"/>
    </row>
    <row r="16" spans="1:35">
      <c r="A16" s="6"/>
      <c r="B16" s="47"/>
      <c r="C16" s="6">
        <f>COLUMN()</f>
        <v>3</v>
      </c>
      <c r="D16" s="6">
        <f>COLUMN()</f>
        <v>4</v>
      </c>
      <c r="E16" s="6">
        <f>COLUMN()</f>
        <v>5</v>
      </c>
      <c r="F16" s="6">
        <f>COLUMN()</f>
        <v>6</v>
      </c>
      <c r="G16" s="6">
        <f>COLUMN()</f>
        <v>7</v>
      </c>
      <c r="H16" s="6">
        <f>COLUMN()</f>
        <v>8</v>
      </c>
      <c r="I16" s="6">
        <f>COLUMN()</f>
        <v>9</v>
      </c>
      <c r="J16" s="6">
        <f>COLUMN()</f>
        <v>10</v>
      </c>
      <c r="K16" s="6">
        <f>COLUMN()</f>
        <v>11</v>
      </c>
      <c r="L16" s="6">
        <f>COLUMN()</f>
        <v>12</v>
      </c>
      <c r="M16" s="6">
        <f>COLUMN()</f>
        <v>13</v>
      </c>
      <c r="N16" s="6">
        <f>COLUMN()</f>
        <v>14</v>
      </c>
      <c r="O16" s="6">
        <f>COLUMN()</f>
        <v>15</v>
      </c>
      <c r="P16" s="6">
        <f>COLUMN()</f>
        <v>16</v>
      </c>
      <c r="Q16" s="6">
        <f>COLUMN()</f>
        <v>17</v>
      </c>
      <c r="R16" s="47"/>
      <c r="S16" s="47"/>
      <c r="T16" s="47"/>
      <c r="U16" s="47">
        <v>1.4</v>
      </c>
      <c r="V16" s="47">
        <f t="shared" ca="1" si="0"/>
        <v>1.1583984691943876E-2</v>
      </c>
      <c r="W16" s="47"/>
      <c r="X16" s="47"/>
      <c r="Y16" s="47"/>
      <c r="Z16" s="47"/>
      <c r="AA16" s="47">
        <v>16</v>
      </c>
      <c r="AB16" s="47" t="s">
        <v>124</v>
      </c>
      <c r="AC16" s="47"/>
      <c r="AD16" s="47"/>
      <c r="AE16" s="47"/>
      <c r="AF16" s="47"/>
      <c r="AG16" s="47"/>
      <c r="AH16" s="47"/>
      <c r="AI16" s="47"/>
    </row>
    <row r="17" spans="1:35">
      <c r="A17" s="48" t="s">
        <v>125</v>
      </c>
      <c r="B17" s="47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>
        <v>1.5</v>
      </c>
      <c r="V17" s="47">
        <f t="shared" ca="1" si="0"/>
        <v>1.7480011722880384E-2</v>
      </c>
      <c r="W17" s="47"/>
      <c r="X17" s="47"/>
      <c r="Y17" s="47"/>
      <c r="Z17" s="47"/>
      <c r="AA17" s="47">
        <v>17</v>
      </c>
      <c r="AB17" s="47" t="s">
        <v>127</v>
      </c>
      <c r="AC17" s="47"/>
      <c r="AD17" s="47"/>
      <c r="AE17" s="47"/>
      <c r="AF17" s="47"/>
      <c r="AG17" s="47"/>
      <c r="AH17" s="47"/>
      <c r="AI17" s="47"/>
    </row>
    <row r="18" spans="1:35">
      <c r="A18" s="73">
        <v>10000</v>
      </c>
      <c r="B18" s="73">
        <v>1</v>
      </c>
      <c r="C18" s="47">
        <f ca="1">SUM(INDIRECT(C12):INDIRECT(C13))</f>
        <v>101.9</v>
      </c>
      <c r="D18" s="91">
        <f ca="1">SUM(INDIRECT(D12):INDIRECT(D13))</f>
        <v>109.60135</v>
      </c>
      <c r="E18" s="91">
        <f ca="1">SUM(INDIRECT(E12):INDIRECT(E13))</f>
        <v>1.0451656321529299</v>
      </c>
      <c r="F18" s="48">
        <f ca="1">SUM(INDIRECT(F12):INDIRECT(F13))</f>
        <v>104.31600999999999</v>
      </c>
      <c r="G18" s="48">
        <f ca="1">SUM(INDIRECT(G12):INDIRECT(G13))</f>
        <v>1.015321176731959</v>
      </c>
      <c r="H18" s="48">
        <f ca="1">SUM(INDIRECT(H12):INDIRECT(H13))</f>
        <v>150.28849358949998</v>
      </c>
      <c r="I18" s="48">
        <f ca="1">SUM(INDIRECT(I12):INDIRECT(I13))</f>
        <v>240.60748226497458</v>
      </c>
      <c r="J18" s="48">
        <f ca="1">SUM(INDIRECT(J12):INDIRECT(J13))</f>
        <v>410.17005720708971</v>
      </c>
      <c r="K18" s="48">
        <f ca="1">SUM(INDIRECT(K12):INDIRECT(K13))</f>
        <v>2.2674866282157979</v>
      </c>
      <c r="L18" s="48">
        <f ca="1">SUM(INDIRECT(L12):INDIRECT(L13))</f>
        <v>4.4723177425378955</v>
      </c>
      <c r="M18" s="47"/>
      <c r="N18" s="47">
        <f ca="1">SUM(INDIRECT(N12):INDIRECT(N13))</f>
        <v>9.6296670735670641E-4</v>
      </c>
      <c r="O18" s="47">
        <f ca="1">SQRT(SUM(INDIRECT(O12):INDIRECT(O13)))</f>
        <v>15904.472727472963</v>
      </c>
      <c r="P18" s="47">
        <f ca="1">SQRT(SUM(INDIRECT(P12):INDIRECT(P13)))</f>
        <v>35946.208163720577</v>
      </c>
      <c r="Q18" s="47">
        <f ca="1">SQRT(SUM(INDIRECT(Q12):INDIRECT(Q13)))</f>
        <v>17278.293772920944</v>
      </c>
      <c r="R18" s="47"/>
      <c r="S18" s="47"/>
      <c r="T18" s="47"/>
      <c r="U18" s="47">
        <v>1.6</v>
      </c>
      <c r="V18" s="47">
        <f t="shared" ca="1" si="0"/>
        <v>2.4054670585732296E-2</v>
      </c>
      <c r="W18" s="47"/>
      <c r="X18" s="47"/>
      <c r="Y18" s="47"/>
      <c r="Z18" s="47"/>
      <c r="AA18" s="47">
        <v>18</v>
      </c>
      <c r="AB18" s="47" t="s">
        <v>128</v>
      </c>
      <c r="AC18" s="47"/>
      <c r="AD18" s="47"/>
      <c r="AE18" s="47"/>
      <c r="AF18" s="47"/>
      <c r="AG18" s="47"/>
      <c r="AH18" s="47"/>
      <c r="AI18" s="47"/>
    </row>
    <row r="19" spans="1:35">
      <c r="A19" s="74" t="s">
        <v>129</v>
      </c>
      <c r="B19" s="47"/>
      <c r="C19" s="47"/>
      <c r="D19" s="47"/>
      <c r="E19" s="47"/>
      <c r="F19" s="75" t="s">
        <v>130</v>
      </c>
      <c r="G19" s="75" t="s">
        <v>131</v>
      </c>
      <c r="H19" s="75" t="s">
        <v>132</v>
      </c>
      <c r="I19" s="75" t="s">
        <v>133</v>
      </c>
      <c r="J19" s="75" t="s">
        <v>134</v>
      </c>
      <c r="K19" s="75" t="s">
        <v>135</v>
      </c>
      <c r="L19" s="75" t="s">
        <v>136</v>
      </c>
      <c r="M19" s="76"/>
      <c r="N19" s="76"/>
      <c r="O19" s="76"/>
      <c r="P19" s="76"/>
      <c r="Q19" s="76"/>
      <c r="R19" s="47"/>
      <c r="S19" s="47"/>
      <c r="T19" s="47"/>
      <c r="U19" s="47">
        <v>1.7</v>
      </c>
      <c r="V19" s="47">
        <f t="shared" ca="1" si="0"/>
        <v>3.1307961280499591E-2</v>
      </c>
      <c r="W19" s="47"/>
      <c r="X19" s="47"/>
      <c r="Y19" s="47"/>
      <c r="Z19" s="47"/>
      <c r="AA19" s="47">
        <v>19</v>
      </c>
      <c r="AB19" s="47" t="s">
        <v>137</v>
      </c>
      <c r="AC19" s="47"/>
      <c r="AD19" s="47"/>
      <c r="AE19" s="47"/>
      <c r="AF19" s="47"/>
      <c r="AG19" s="47"/>
      <c r="AH19" s="47"/>
      <c r="AI19" s="47"/>
    </row>
    <row r="20" spans="1:35" ht="15" thickBot="1">
      <c r="A20" s="9" t="s">
        <v>138</v>
      </c>
      <c r="B20" s="9" t="s">
        <v>139</v>
      </c>
      <c r="C20" s="9" t="s">
        <v>168</v>
      </c>
      <c r="D20" s="9" t="s">
        <v>138</v>
      </c>
      <c r="E20" s="9" t="s">
        <v>139</v>
      </c>
      <c r="F20" s="9" t="s">
        <v>169</v>
      </c>
      <c r="G20" s="9" t="s">
        <v>170</v>
      </c>
      <c r="H20" s="9" t="s">
        <v>178</v>
      </c>
      <c r="I20" s="9" t="s">
        <v>179</v>
      </c>
      <c r="J20" s="9" t="s">
        <v>180</v>
      </c>
      <c r="K20" s="9" t="s">
        <v>171</v>
      </c>
      <c r="L20" s="9" t="s">
        <v>181</v>
      </c>
      <c r="M20" s="77" t="s">
        <v>140</v>
      </c>
      <c r="N20" s="9" t="s">
        <v>141</v>
      </c>
      <c r="O20" s="9" t="s">
        <v>142</v>
      </c>
      <c r="P20" s="9" t="s">
        <v>143</v>
      </c>
      <c r="Q20" s="9" t="s">
        <v>144</v>
      </c>
      <c r="R20" s="50" t="s">
        <v>145</v>
      </c>
      <c r="S20" s="47"/>
      <c r="T20" s="47"/>
      <c r="U20" s="47">
        <v>1.8</v>
      </c>
      <c r="V20" s="47">
        <f t="shared" ca="1" si="0"/>
        <v>3.923988380718231E-2</v>
      </c>
      <c r="W20" s="47"/>
      <c r="X20" s="47"/>
      <c r="Y20" s="47"/>
      <c r="Z20" s="47"/>
      <c r="AA20" s="47">
        <v>20</v>
      </c>
      <c r="AB20" s="47" t="s">
        <v>146</v>
      </c>
      <c r="AC20" s="47"/>
      <c r="AD20" s="47"/>
      <c r="AE20" s="47"/>
      <c r="AF20" s="47"/>
      <c r="AG20" s="47"/>
      <c r="AH20" s="47"/>
      <c r="AI20" s="47"/>
    </row>
    <row r="21" spans="1:35">
      <c r="A21" s="78">
        <v>0</v>
      </c>
      <c r="B21" s="78">
        <v>0</v>
      </c>
      <c r="C21" s="92">
        <v>0.5</v>
      </c>
      <c r="D21" s="79">
        <f>A21/A$18</f>
        <v>0</v>
      </c>
      <c r="E21" s="79">
        <f>B21/B$18</f>
        <v>0</v>
      </c>
      <c r="F21" s="72">
        <f>$C21*D21</f>
        <v>0</v>
      </c>
      <c r="G21" s="72">
        <f>$C21*E21</f>
        <v>0</v>
      </c>
      <c r="H21" s="72">
        <f>C21*D21*D21</f>
        <v>0</v>
      </c>
      <c r="I21" s="72">
        <f>C21*D21*D21*D21</f>
        <v>0</v>
      </c>
      <c r="J21" s="72">
        <f>C21*D21*D21*D21*D21</f>
        <v>0</v>
      </c>
      <c r="K21" s="72">
        <f>C21*E21*D21</f>
        <v>0</v>
      </c>
      <c r="L21" s="72">
        <f>C21*E21*D21*D21</f>
        <v>0</v>
      </c>
      <c r="M21" s="72">
        <f t="shared" ref="M21:M81" ca="1" si="4">+E$4+E$5*D21+E$6*D21^2</f>
        <v>2.9594860994991418E-4</v>
      </c>
      <c r="N21" s="72">
        <f ca="1">C21*(M21-E21)^2</f>
        <v>4.3792789865643223E-8</v>
      </c>
      <c r="O21" s="80">
        <f ca="1">(C21*O$1-O$2*F21+O$3*H21)^2</f>
        <v>3519149.9292765367</v>
      </c>
      <c r="P21" s="72">
        <f ca="1">(-C21*O$2+O$4*F21-O$5*H21)^2</f>
        <v>10978512.647942089</v>
      </c>
      <c r="Q21" s="72">
        <f ca="1">+(C21*O$3-F21*O$5+H21*O$6)^2</f>
        <v>1578266.0975615308</v>
      </c>
      <c r="R21" s="47">
        <f t="shared" ref="R21:R81" ca="1" si="5">+E21-M21</f>
        <v>-2.9594860994991418E-4</v>
      </c>
      <c r="S21" s="47"/>
      <c r="T21" s="47"/>
      <c r="U21" s="47">
        <v>1.9</v>
      </c>
      <c r="V21" s="47">
        <f t="shared" ca="1" si="0"/>
        <v>4.7850438165780412E-2</v>
      </c>
      <c r="W21" s="47"/>
      <c r="X21" s="47"/>
      <c r="Y21" s="47"/>
      <c r="Z21" s="47"/>
      <c r="AA21" s="47">
        <v>21</v>
      </c>
      <c r="AB21" s="47" t="s">
        <v>147</v>
      </c>
      <c r="AC21" s="47"/>
      <c r="AD21" s="47"/>
      <c r="AE21" s="47"/>
      <c r="AF21" s="47"/>
      <c r="AG21" s="47"/>
      <c r="AH21" s="47"/>
      <c r="AI21" s="47"/>
    </row>
    <row r="22" spans="1:35">
      <c r="A22" s="78">
        <v>2.5</v>
      </c>
      <c r="B22" s="78">
        <v>-1.6485559899592772E-4</v>
      </c>
      <c r="C22" s="78">
        <v>1</v>
      </c>
      <c r="D22" s="79">
        <f t="shared" ref="D22:E82" si="6">A22/A$18</f>
        <v>2.5000000000000001E-4</v>
      </c>
      <c r="E22" s="79">
        <f t="shared" si="6"/>
        <v>-1.6485559899592772E-4</v>
      </c>
      <c r="F22" s="72">
        <f t="shared" ref="F22:G82" si="7">$C22*D22</f>
        <v>2.5000000000000001E-4</v>
      </c>
      <c r="G22" s="72">
        <f t="shared" si="7"/>
        <v>-1.6485559899592772E-4</v>
      </c>
      <c r="H22" s="72">
        <f t="shared" ref="H22:H82" si="8">C22*D22*D22</f>
        <v>6.2499999999999997E-8</v>
      </c>
      <c r="I22" s="72">
        <f t="shared" ref="I22:I82" si="9">C22*D22*D22*D22</f>
        <v>1.5625000000000001E-11</v>
      </c>
      <c r="J22" s="72">
        <f t="shared" ref="J22:J82" si="10">C22*D22*D22*D22*D22</f>
        <v>3.9062500000000007E-15</v>
      </c>
      <c r="K22" s="72">
        <f t="shared" ref="K22:K82" si="11">C22*E22*D22</f>
        <v>-4.1213899748981934E-8</v>
      </c>
      <c r="L22" s="72">
        <f t="shared" ref="L22:L82" si="12">C22*E22*D22*D22</f>
        <v>-1.0303474937245484E-11</v>
      </c>
      <c r="M22" s="72">
        <f t="shared" ca="1" si="4"/>
        <v>2.8609039434479685E-4</v>
      </c>
      <c r="N22" s="72">
        <f t="shared" ref="N22:N82" ca="1" si="13">C22*(M22-E22)^2</f>
        <v>2.0335228891005283E-7</v>
      </c>
      <c r="O22" s="80">
        <f t="shared" ref="O22:O82" ca="1" si="14">(C22*O$1-O$2*F22+O$3*H22)^2</f>
        <v>14064172.222600628</v>
      </c>
      <c r="P22" s="72">
        <f t="shared" ref="P22:P82" ca="1" si="15">(-C22*O$2+O$4*F22-O$5*H22)^2</f>
        <v>43850431.870796956</v>
      </c>
      <c r="Q22" s="72">
        <f t="shared" ref="Q22:Q82" ca="1" si="16">+(C22*O$3-F22*O$5+H22*O$6)^2</f>
        <v>6301964.5461137909</v>
      </c>
      <c r="R22" s="47">
        <f t="shared" ca="1" si="5"/>
        <v>-4.5094599334072458E-4</v>
      </c>
      <c r="S22" s="47"/>
      <c r="T22" s="47"/>
      <c r="U22" s="47">
        <v>2</v>
      </c>
      <c r="V22" s="47">
        <f t="shared" ca="1" si="0"/>
        <v>5.7139624356293925E-2</v>
      </c>
      <c r="W22" s="47"/>
      <c r="X22" s="47"/>
      <c r="Y22" s="47"/>
      <c r="Z22" s="47"/>
      <c r="AA22" s="47">
        <v>22</v>
      </c>
      <c r="AB22" s="47" t="s">
        <v>148</v>
      </c>
      <c r="AC22" s="47"/>
      <c r="AD22" s="47"/>
      <c r="AE22" s="47"/>
      <c r="AF22" s="47"/>
      <c r="AG22" s="47"/>
      <c r="AH22" s="47"/>
      <c r="AI22" s="47"/>
    </row>
    <row r="23" spans="1:35">
      <c r="A23" s="78">
        <v>35.5</v>
      </c>
      <c r="B23" s="78">
        <v>-6.2094948953017592E-4</v>
      </c>
      <c r="C23" s="78">
        <v>1</v>
      </c>
      <c r="D23" s="79">
        <f t="shared" si="6"/>
        <v>3.5500000000000002E-3</v>
      </c>
      <c r="E23" s="79">
        <f t="shared" si="6"/>
        <v>-6.2094948953017592E-4</v>
      </c>
      <c r="F23" s="72">
        <f t="shared" si="7"/>
        <v>3.5500000000000002E-3</v>
      </c>
      <c r="G23" s="72">
        <f t="shared" si="7"/>
        <v>-6.2094948953017592E-4</v>
      </c>
      <c r="H23" s="72">
        <f t="shared" si="8"/>
        <v>1.2602500000000002E-5</v>
      </c>
      <c r="I23" s="72">
        <f t="shared" si="9"/>
        <v>4.4738875000000011E-8</v>
      </c>
      <c r="J23" s="72">
        <f t="shared" si="10"/>
        <v>1.5882300625000005E-10</v>
      </c>
      <c r="K23" s="72">
        <f t="shared" si="11"/>
        <v>-2.2043706878321248E-6</v>
      </c>
      <c r="L23" s="72">
        <f t="shared" si="12"/>
        <v>-7.8255159418040435E-9</v>
      </c>
      <c r="M23" s="72">
        <f t="shared" ca="1" si="4"/>
        <v>1.5635945695279308E-4</v>
      </c>
      <c r="N23" s="72">
        <f t="shared" ca="1" si="13"/>
        <v>6.0420919828246324E-7</v>
      </c>
      <c r="O23" s="80">
        <f t="shared" ca="1" si="14"/>
        <v>13900863.139103441</v>
      </c>
      <c r="P23" s="72">
        <f t="shared" ca="1" si="15"/>
        <v>43016345.23487474</v>
      </c>
      <c r="Q23" s="72">
        <f t="shared" ca="1" si="16"/>
        <v>6156619.6219836362</v>
      </c>
      <c r="R23" s="47">
        <f t="shared" ca="1" si="5"/>
        <v>-7.7730894648296903E-4</v>
      </c>
      <c r="S23" s="47"/>
      <c r="T23" s="47"/>
      <c r="U23" s="47">
        <v>2.1</v>
      </c>
      <c r="V23" s="47">
        <f t="shared" ca="1" si="0"/>
        <v>6.7107442378722834E-2</v>
      </c>
      <c r="W23" s="47"/>
      <c r="X23" s="47"/>
      <c r="Y23" s="47"/>
      <c r="Z23" s="47"/>
      <c r="AA23" s="47">
        <v>23</v>
      </c>
      <c r="AB23" s="47" t="s">
        <v>149</v>
      </c>
      <c r="AC23" s="47"/>
      <c r="AD23" s="47"/>
      <c r="AE23" s="47"/>
      <c r="AF23" s="47"/>
      <c r="AG23" s="47"/>
      <c r="AH23" s="47"/>
      <c r="AI23" s="47"/>
    </row>
    <row r="24" spans="1:35">
      <c r="A24" s="78">
        <v>38</v>
      </c>
      <c r="B24" s="78">
        <v>-2.1858050895389169E-3</v>
      </c>
      <c r="C24" s="78">
        <v>1</v>
      </c>
      <c r="D24" s="79">
        <f t="shared" si="6"/>
        <v>3.8E-3</v>
      </c>
      <c r="E24" s="79">
        <f t="shared" si="6"/>
        <v>-2.1858050895389169E-3</v>
      </c>
      <c r="F24" s="72">
        <f t="shared" si="7"/>
        <v>3.8E-3</v>
      </c>
      <c r="G24" s="72">
        <f t="shared" si="7"/>
        <v>-2.1858050895389169E-3</v>
      </c>
      <c r="H24" s="72">
        <f t="shared" si="8"/>
        <v>1.4440000000000001E-5</v>
      </c>
      <c r="I24" s="72">
        <f t="shared" si="9"/>
        <v>5.4872000000000003E-8</v>
      </c>
      <c r="J24" s="72">
        <f t="shared" si="10"/>
        <v>2.0851360000000002E-10</v>
      </c>
      <c r="K24" s="72">
        <f t="shared" si="11"/>
        <v>-8.3060593402478845E-6</v>
      </c>
      <c r="L24" s="72">
        <f t="shared" si="12"/>
        <v>-3.1563025492941962E-8</v>
      </c>
      <c r="M24" s="72">
        <f t="shared" ca="1" si="4"/>
        <v>1.4656146992275831E-4</v>
      </c>
      <c r="N24" s="72">
        <f t="shared" ca="1" si="13"/>
        <v>5.4399337676950917E-6</v>
      </c>
      <c r="O24" s="80">
        <f t="shared" ca="1" si="14"/>
        <v>13888546.72093467</v>
      </c>
      <c r="P24" s="72">
        <f t="shared" ca="1" si="15"/>
        <v>42953586.049384505</v>
      </c>
      <c r="Q24" s="72">
        <f t="shared" ca="1" si="16"/>
        <v>6145697.2441104809</v>
      </c>
      <c r="R24" s="47">
        <f t="shared" ca="1" si="5"/>
        <v>-2.3323665594616751E-3</v>
      </c>
      <c r="S24" s="47"/>
      <c r="T24" s="47"/>
      <c r="U24" s="47"/>
      <c r="V24" s="47"/>
      <c r="W24" s="47"/>
      <c r="X24" s="47"/>
      <c r="Y24" s="47"/>
      <c r="Z24" s="47"/>
      <c r="AA24" s="47">
        <v>24</v>
      </c>
      <c r="AB24" s="47" t="s">
        <v>138</v>
      </c>
      <c r="AC24" s="47"/>
      <c r="AD24" s="47"/>
      <c r="AE24" s="47"/>
      <c r="AF24" s="47"/>
      <c r="AG24" s="47"/>
      <c r="AH24" s="47"/>
      <c r="AI24" s="47"/>
    </row>
    <row r="25" spans="1:35">
      <c r="A25" s="78">
        <v>64</v>
      </c>
      <c r="B25" s="78">
        <v>-7.603033009218052E-4</v>
      </c>
      <c r="C25" s="78">
        <v>1</v>
      </c>
      <c r="D25" s="79">
        <f t="shared" si="6"/>
        <v>6.4000000000000003E-3</v>
      </c>
      <c r="E25" s="79">
        <f t="shared" si="6"/>
        <v>-7.603033009218052E-4</v>
      </c>
      <c r="F25" s="72">
        <f t="shared" si="7"/>
        <v>6.4000000000000003E-3</v>
      </c>
      <c r="G25" s="72">
        <f t="shared" si="7"/>
        <v>-7.603033009218052E-4</v>
      </c>
      <c r="H25" s="72">
        <f t="shared" si="8"/>
        <v>4.0960000000000001E-5</v>
      </c>
      <c r="I25" s="72">
        <f t="shared" si="9"/>
        <v>2.6214399999999999E-7</v>
      </c>
      <c r="J25" s="72">
        <f t="shared" si="10"/>
        <v>1.6777216E-9</v>
      </c>
      <c r="K25" s="72">
        <f t="shared" si="11"/>
        <v>-4.8659411258995535E-6</v>
      </c>
      <c r="L25" s="72">
        <f t="shared" si="12"/>
        <v>-3.1142023205757147E-8</v>
      </c>
      <c r="M25" s="72">
        <f t="shared" ca="1" si="4"/>
        <v>4.4913837904121014E-5</v>
      </c>
      <c r="N25" s="72">
        <f t="shared" ca="1" si="13"/>
        <v>6.4837464065901093E-7</v>
      </c>
      <c r="O25" s="80">
        <f t="shared" ca="1" si="14"/>
        <v>13760917.694880689</v>
      </c>
      <c r="P25" s="72">
        <f t="shared" ca="1" si="15"/>
        <v>42304458.576611698</v>
      </c>
      <c r="Q25" s="72">
        <f t="shared" ca="1" si="16"/>
        <v>6032840.7131180763</v>
      </c>
      <c r="R25" s="47">
        <f t="shared" ca="1" si="5"/>
        <v>-8.0521713882592623E-4</v>
      </c>
      <c r="S25" s="47"/>
      <c r="T25" s="47"/>
      <c r="U25" s="47"/>
      <c r="V25" s="47"/>
      <c r="W25" s="47"/>
      <c r="X25" s="47"/>
      <c r="Y25" s="47"/>
      <c r="Z25" s="47"/>
      <c r="AA25" s="47">
        <v>25</v>
      </c>
      <c r="AB25" s="47" t="s">
        <v>139</v>
      </c>
      <c r="AC25" s="47"/>
      <c r="AD25" s="47"/>
      <c r="AE25" s="47"/>
      <c r="AF25" s="47"/>
      <c r="AG25" s="47"/>
      <c r="AH25" s="47"/>
      <c r="AI25" s="47"/>
    </row>
    <row r="26" spans="1:35">
      <c r="A26" s="78">
        <v>71</v>
      </c>
      <c r="B26" s="78">
        <v>-1.0418989841127768E-3</v>
      </c>
      <c r="C26" s="78">
        <v>1</v>
      </c>
      <c r="D26" s="79">
        <f t="shared" si="6"/>
        <v>7.1000000000000004E-3</v>
      </c>
      <c r="E26" s="79">
        <f t="shared" si="6"/>
        <v>-1.0418989841127768E-3</v>
      </c>
      <c r="F26" s="72">
        <f t="shared" si="7"/>
        <v>7.1000000000000004E-3</v>
      </c>
      <c r="G26" s="72">
        <f t="shared" si="7"/>
        <v>-1.0418989841127768E-3</v>
      </c>
      <c r="H26" s="72">
        <f t="shared" si="8"/>
        <v>5.0410000000000007E-5</v>
      </c>
      <c r="I26" s="72">
        <f t="shared" si="9"/>
        <v>3.5791100000000009E-7</v>
      </c>
      <c r="J26" s="72">
        <f t="shared" si="10"/>
        <v>2.5411681000000009E-9</v>
      </c>
      <c r="K26" s="72">
        <f t="shared" si="11"/>
        <v>-7.3974827872007157E-6</v>
      </c>
      <c r="L26" s="72">
        <f t="shared" si="12"/>
        <v>-5.2522127789125086E-8</v>
      </c>
      <c r="M26" s="72">
        <f t="shared" ca="1" si="4"/>
        <v>1.7625549721843375E-5</v>
      </c>
      <c r="N26" s="72">
        <f t="shared" ca="1" si="13"/>
        <v>1.1225922377974694E-6</v>
      </c>
      <c r="O26" s="80">
        <f t="shared" ca="1" si="14"/>
        <v>13726699.699926462</v>
      </c>
      <c r="P26" s="72">
        <f t="shared" ca="1" si="15"/>
        <v>42130803.024964854</v>
      </c>
      <c r="Q26" s="72">
        <f t="shared" ca="1" si="16"/>
        <v>6002685.1264381967</v>
      </c>
      <c r="R26" s="47">
        <f t="shared" ca="1" si="5"/>
        <v>-1.0595245338346202E-3</v>
      </c>
      <c r="S26" s="47"/>
      <c r="T26" s="47"/>
      <c r="U26" s="47"/>
      <c r="V26" s="47"/>
      <c r="W26" s="47"/>
      <c r="X26" s="47"/>
      <c r="Y26" s="47"/>
      <c r="Z26" s="47"/>
      <c r="AA26" s="47">
        <v>26</v>
      </c>
      <c r="AB26" s="47" t="s">
        <v>150</v>
      </c>
      <c r="AC26" s="47"/>
      <c r="AD26" s="47"/>
      <c r="AE26" s="47"/>
      <c r="AF26" s="47"/>
      <c r="AG26" s="47"/>
      <c r="AH26" s="47"/>
      <c r="AI26" s="47"/>
    </row>
    <row r="27" spans="1:35">
      <c r="A27" s="78">
        <v>80.5</v>
      </c>
      <c r="B27" s="78">
        <v>-4.0883502515498549E-3</v>
      </c>
      <c r="C27" s="78">
        <v>1</v>
      </c>
      <c r="D27" s="79">
        <f t="shared" si="6"/>
        <v>8.0499999999999999E-3</v>
      </c>
      <c r="E27" s="79">
        <f t="shared" si="6"/>
        <v>-4.0883502515498549E-3</v>
      </c>
      <c r="F27" s="72">
        <f t="shared" si="7"/>
        <v>8.0499999999999999E-3</v>
      </c>
      <c r="G27" s="72">
        <f t="shared" si="7"/>
        <v>-4.0883502515498549E-3</v>
      </c>
      <c r="H27" s="72">
        <f t="shared" si="8"/>
        <v>6.4802500000000002E-5</v>
      </c>
      <c r="I27" s="72">
        <f t="shared" si="9"/>
        <v>5.21660125E-7</v>
      </c>
      <c r="J27" s="72">
        <f t="shared" si="10"/>
        <v>4.19936400625E-9</v>
      </c>
      <c r="K27" s="72">
        <f t="shared" si="11"/>
        <v>-3.2911219524976333E-5</v>
      </c>
      <c r="L27" s="72">
        <f t="shared" si="12"/>
        <v>-2.649353171760595E-7</v>
      </c>
      <c r="M27" s="72">
        <f t="shared" ca="1" si="4"/>
        <v>-1.9355367898564156E-5</v>
      </c>
      <c r="N27" s="72">
        <f t="shared" ca="1" si="13"/>
        <v>1.6556719363180378E-5</v>
      </c>
      <c r="O27" s="80">
        <f t="shared" ca="1" si="14"/>
        <v>13680358.259289768</v>
      </c>
      <c r="P27" s="72">
        <f t="shared" ca="1" si="15"/>
        <v>41895878.284209788</v>
      </c>
      <c r="Q27" s="72">
        <f t="shared" ca="1" si="16"/>
        <v>5961914.4691426316</v>
      </c>
      <c r="R27" s="47">
        <f t="shared" ca="1" si="5"/>
        <v>-4.0689948836512904E-3</v>
      </c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</row>
    <row r="28" spans="1:35">
      <c r="A28" s="78">
        <v>122</v>
      </c>
      <c r="B28" s="78">
        <v>-4.1649531776783988E-3</v>
      </c>
      <c r="C28" s="78">
        <v>1</v>
      </c>
      <c r="D28" s="79">
        <f t="shared" si="6"/>
        <v>1.2200000000000001E-2</v>
      </c>
      <c r="E28" s="79">
        <f t="shared" si="6"/>
        <v>-4.1649531776783988E-3</v>
      </c>
      <c r="F28" s="72">
        <f t="shared" si="7"/>
        <v>1.2200000000000001E-2</v>
      </c>
      <c r="G28" s="72">
        <f t="shared" si="7"/>
        <v>-4.1649531776783988E-3</v>
      </c>
      <c r="H28" s="72">
        <f t="shared" si="8"/>
        <v>1.4884000000000002E-4</v>
      </c>
      <c r="I28" s="72">
        <f t="shared" si="9"/>
        <v>1.8158480000000003E-6</v>
      </c>
      <c r="J28" s="72">
        <f t="shared" si="10"/>
        <v>2.2153345600000004E-8</v>
      </c>
      <c r="K28" s="72">
        <f t="shared" si="11"/>
        <v>-5.0812428767676468E-5</v>
      </c>
      <c r="L28" s="72">
        <f t="shared" si="12"/>
        <v>-6.1991163096565296E-7</v>
      </c>
      <c r="M28" s="72">
        <f t="shared" ca="1" si="4"/>
        <v>-1.8018542484106231E-4</v>
      </c>
      <c r="N28" s="72">
        <f t="shared" ca="1" si="13"/>
        <v>1.5878374044052313E-5</v>
      </c>
      <c r="O28" s="80">
        <f t="shared" ca="1" si="14"/>
        <v>13479228.607190454</v>
      </c>
      <c r="P28" s="72">
        <f t="shared" ca="1" si="15"/>
        <v>40879722.312289543</v>
      </c>
      <c r="Q28" s="72">
        <f t="shared" ca="1" si="16"/>
        <v>5785891.4564327411</v>
      </c>
      <c r="R28" s="47">
        <f t="shared" ca="1" si="5"/>
        <v>-3.984767752837336E-3</v>
      </c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</row>
    <row r="29" spans="1:35">
      <c r="A29" s="78">
        <v>138.5</v>
      </c>
      <c r="B29" s="78">
        <v>-1.930001235450618E-4</v>
      </c>
      <c r="C29" s="78">
        <v>1</v>
      </c>
      <c r="D29" s="79">
        <f t="shared" si="6"/>
        <v>1.3849999999999999E-2</v>
      </c>
      <c r="E29" s="79">
        <f t="shared" si="6"/>
        <v>-1.930001235450618E-4</v>
      </c>
      <c r="F29" s="72">
        <f t="shared" si="7"/>
        <v>1.3849999999999999E-2</v>
      </c>
      <c r="G29" s="72">
        <f t="shared" si="7"/>
        <v>-1.930001235450618E-4</v>
      </c>
      <c r="H29" s="72">
        <f t="shared" si="8"/>
        <v>1.9182249999999997E-4</v>
      </c>
      <c r="I29" s="72">
        <f t="shared" si="9"/>
        <v>2.6567416249999996E-6</v>
      </c>
      <c r="J29" s="72">
        <f t="shared" si="10"/>
        <v>3.6795871506249996E-8</v>
      </c>
      <c r="K29" s="72">
        <f t="shared" si="11"/>
        <v>-2.673051711099106E-6</v>
      </c>
      <c r="L29" s="72">
        <f t="shared" si="12"/>
        <v>-3.7021766198722615E-8</v>
      </c>
      <c r="M29" s="72">
        <f t="shared" ca="1" si="4"/>
        <v>-2.4380517998060444E-4</v>
      </c>
      <c r="N29" s="72">
        <f t="shared" ca="1" si="13"/>
        <v>2.5811537594186725E-9</v>
      </c>
      <c r="O29" s="80">
        <f t="shared" ca="1" si="14"/>
        <v>13399851.26464403</v>
      </c>
      <c r="P29" s="72">
        <f t="shared" ca="1" si="15"/>
        <v>40480250.974674203</v>
      </c>
      <c r="Q29" s="72">
        <f t="shared" ca="1" si="16"/>
        <v>5716842.063042406</v>
      </c>
      <c r="R29" s="47">
        <f t="shared" ca="1" si="5"/>
        <v>5.0805056435542639E-5</v>
      </c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</row>
    <row r="30" spans="1:35">
      <c r="A30" s="78">
        <v>140.5</v>
      </c>
      <c r="B30" s="78">
        <v>-5.3448846083483659E-3</v>
      </c>
      <c r="C30" s="78">
        <v>1</v>
      </c>
      <c r="D30" s="79">
        <f t="shared" si="6"/>
        <v>1.405E-2</v>
      </c>
      <c r="E30" s="79">
        <f t="shared" si="6"/>
        <v>-5.3448846083483659E-3</v>
      </c>
      <c r="F30" s="72">
        <f t="shared" si="7"/>
        <v>1.405E-2</v>
      </c>
      <c r="G30" s="72">
        <f t="shared" si="7"/>
        <v>-5.3448846083483659E-3</v>
      </c>
      <c r="H30" s="72">
        <f t="shared" si="8"/>
        <v>1.9740250000000001E-4</v>
      </c>
      <c r="I30" s="72">
        <f t="shared" si="9"/>
        <v>2.7735051250000001E-6</v>
      </c>
      <c r="J30" s="72">
        <f t="shared" si="10"/>
        <v>3.8967747006250002E-8</v>
      </c>
      <c r="K30" s="72">
        <f t="shared" si="11"/>
        <v>-7.5095628747294543E-5</v>
      </c>
      <c r="L30" s="72">
        <f t="shared" si="12"/>
        <v>-1.0550935838994884E-6</v>
      </c>
      <c r="M30" s="72">
        <f t="shared" ca="1" si="4"/>
        <v>-2.5150411076317369E-4</v>
      </c>
      <c r="N30" s="72">
        <f t="shared" ca="1" si="13"/>
        <v>2.5942524893181183E-5</v>
      </c>
      <c r="O30" s="80">
        <f t="shared" ca="1" si="14"/>
        <v>13390252.501109628</v>
      </c>
      <c r="P30" s="72">
        <f t="shared" ca="1" si="15"/>
        <v>40432005.084496871</v>
      </c>
      <c r="Q30" s="72">
        <f t="shared" ca="1" si="16"/>
        <v>5708508.4426537994</v>
      </c>
      <c r="R30" s="47">
        <f t="shared" ca="1" si="5"/>
        <v>-5.0933804975851924E-3</v>
      </c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</row>
    <row r="31" spans="1:35">
      <c r="A31" s="78">
        <v>148</v>
      </c>
      <c r="B31" s="78">
        <v>-9.1394513947307132E-3</v>
      </c>
      <c r="C31" s="78">
        <v>1</v>
      </c>
      <c r="D31" s="79">
        <f t="shared" si="6"/>
        <v>1.4800000000000001E-2</v>
      </c>
      <c r="E31" s="79">
        <f t="shared" si="6"/>
        <v>-9.1394513947307132E-3</v>
      </c>
      <c r="F31" s="72">
        <f t="shared" si="7"/>
        <v>1.4800000000000001E-2</v>
      </c>
      <c r="G31" s="72">
        <f t="shared" si="7"/>
        <v>-9.1394513947307132E-3</v>
      </c>
      <c r="H31" s="72">
        <f t="shared" si="8"/>
        <v>2.1904000000000002E-4</v>
      </c>
      <c r="I31" s="72">
        <f t="shared" si="9"/>
        <v>3.2417920000000002E-6</v>
      </c>
      <c r="J31" s="72">
        <f t="shared" si="10"/>
        <v>4.7978521600000009E-8</v>
      </c>
      <c r="K31" s="72">
        <f t="shared" si="11"/>
        <v>-1.3526388064201457E-4</v>
      </c>
      <c r="L31" s="72">
        <f t="shared" si="12"/>
        <v>-2.0019054335018157E-6</v>
      </c>
      <c r="M31" s="72">
        <f t="shared" ca="1" si="4"/>
        <v>-2.803509249387963E-4</v>
      </c>
      <c r="N31" s="72">
        <f t="shared" ca="1" si="13"/>
        <v>7.8483661133867366E-5</v>
      </c>
      <c r="O31" s="80">
        <f t="shared" ca="1" si="14"/>
        <v>13354300.852291934</v>
      </c>
      <c r="P31" s="72">
        <f t="shared" ca="1" si="15"/>
        <v>40251419.133437768</v>
      </c>
      <c r="Q31" s="72">
        <f t="shared" ca="1" si="16"/>
        <v>5677326.553214455</v>
      </c>
      <c r="R31" s="47">
        <f t="shared" ca="1" si="5"/>
        <v>-8.8591004697919171E-3</v>
      </c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</row>
    <row r="32" spans="1:35">
      <c r="A32" s="78">
        <v>216</v>
      </c>
      <c r="B32" s="78">
        <v>-1.7035236596711911E-3</v>
      </c>
      <c r="C32" s="78">
        <v>1</v>
      </c>
      <c r="D32" s="79">
        <f t="shared" si="6"/>
        <v>2.1600000000000001E-2</v>
      </c>
      <c r="E32" s="79">
        <f t="shared" si="6"/>
        <v>-1.7035236596711911E-3</v>
      </c>
      <c r="F32" s="72">
        <f t="shared" si="7"/>
        <v>2.1600000000000001E-2</v>
      </c>
      <c r="G32" s="72">
        <f t="shared" si="7"/>
        <v>-1.7035236596711911E-3</v>
      </c>
      <c r="H32" s="72">
        <f t="shared" si="8"/>
        <v>4.6656000000000003E-4</v>
      </c>
      <c r="I32" s="72">
        <f t="shared" si="9"/>
        <v>1.0077696000000001E-5</v>
      </c>
      <c r="J32" s="72">
        <f t="shared" si="10"/>
        <v>2.1767823360000002E-7</v>
      </c>
      <c r="K32" s="72">
        <f t="shared" si="11"/>
        <v>-3.679611104889773E-5</v>
      </c>
      <c r="L32" s="72">
        <f t="shared" si="12"/>
        <v>-7.9479599865619101E-7</v>
      </c>
      <c r="M32" s="72">
        <f t="shared" ca="1" si="4"/>
        <v>-5.4015332555191445E-4</v>
      </c>
      <c r="N32" s="72">
        <f t="shared" ca="1" si="13"/>
        <v>1.3534305343087973E-6</v>
      </c>
      <c r="O32" s="80">
        <f t="shared" ca="1" si="14"/>
        <v>13031476.04161373</v>
      </c>
      <c r="P32" s="72">
        <f t="shared" ca="1" si="15"/>
        <v>38638194.113561556</v>
      </c>
      <c r="Q32" s="72">
        <f t="shared" ca="1" si="16"/>
        <v>5399565.4249675982</v>
      </c>
      <c r="R32" s="47">
        <f t="shared" ca="1" si="5"/>
        <v>-1.1633703341192767E-3</v>
      </c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</row>
    <row r="33" spans="1:35">
      <c r="A33" s="78">
        <v>282</v>
      </c>
      <c r="B33" s="78">
        <v>-2.0157114486210048E-3</v>
      </c>
      <c r="C33" s="78">
        <v>1</v>
      </c>
      <c r="D33" s="79">
        <f t="shared" si="6"/>
        <v>2.8199999999999999E-2</v>
      </c>
      <c r="E33" s="79">
        <f t="shared" si="6"/>
        <v>-2.0157114486210048E-3</v>
      </c>
      <c r="F33" s="72">
        <f t="shared" si="7"/>
        <v>2.8199999999999999E-2</v>
      </c>
      <c r="G33" s="72">
        <f t="shared" si="7"/>
        <v>-2.0157114486210048E-3</v>
      </c>
      <c r="H33" s="72">
        <f t="shared" si="8"/>
        <v>7.9524000000000001E-4</v>
      </c>
      <c r="I33" s="72">
        <f t="shared" si="9"/>
        <v>2.2425768E-5</v>
      </c>
      <c r="J33" s="72">
        <f t="shared" si="10"/>
        <v>6.324066576E-7</v>
      </c>
      <c r="K33" s="72">
        <f t="shared" si="11"/>
        <v>-5.6843062851112333E-5</v>
      </c>
      <c r="L33" s="72">
        <f t="shared" si="12"/>
        <v>-1.6029743724013678E-6</v>
      </c>
      <c r="M33" s="72">
        <f t="shared" ca="1" si="4"/>
        <v>-7.8931356912744627E-4</v>
      </c>
      <c r="N33" s="72">
        <f t="shared" ca="1" si="13"/>
        <v>1.5040517588262968E-6</v>
      </c>
      <c r="O33" s="80">
        <f t="shared" ca="1" si="14"/>
        <v>12723508.592054036</v>
      </c>
      <c r="P33" s="72">
        <f t="shared" ca="1" si="15"/>
        <v>37113493.652523175</v>
      </c>
      <c r="Q33" s="72">
        <f t="shared" ca="1" si="16"/>
        <v>5138412.6784834368</v>
      </c>
      <c r="R33" s="47">
        <f t="shared" ca="1" si="5"/>
        <v>-1.2263978794935584E-3</v>
      </c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</row>
    <row r="34" spans="1:35">
      <c r="A34" s="78">
        <v>1808</v>
      </c>
      <c r="B34" s="78">
        <v>-3.5035684413742274E-3</v>
      </c>
      <c r="C34" s="78">
        <v>1</v>
      </c>
      <c r="D34" s="79">
        <f t="shared" si="6"/>
        <v>0.18079999999999999</v>
      </c>
      <c r="E34" s="79">
        <f t="shared" si="6"/>
        <v>-3.5035684413742274E-3</v>
      </c>
      <c r="F34" s="72">
        <f t="shared" si="7"/>
        <v>0.18079999999999999</v>
      </c>
      <c r="G34" s="72">
        <f t="shared" si="7"/>
        <v>-3.5035684413742274E-3</v>
      </c>
      <c r="H34" s="72">
        <f t="shared" si="8"/>
        <v>3.2688639999999998E-2</v>
      </c>
      <c r="I34" s="72">
        <f t="shared" si="9"/>
        <v>5.9101061119999996E-3</v>
      </c>
      <c r="J34" s="72">
        <f t="shared" si="10"/>
        <v>1.0685471850495998E-3</v>
      </c>
      <c r="K34" s="72">
        <f t="shared" si="11"/>
        <v>-6.3344517420046032E-4</v>
      </c>
      <c r="L34" s="72">
        <f t="shared" si="12"/>
        <v>-1.1452688749544322E-4</v>
      </c>
      <c r="M34" s="72">
        <f t="shared" ca="1" si="4"/>
        <v>-5.7258690413098858E-3</v>
      </c>
      <c r="N34" s="72">
        <f t="shared" ca="1" si="13"/>
        <v>4.9386199564743872E-6</v>
      </c>
      <c r="O34" s="80">
        <f t="shared" ca="1" si="14"/>
        <v>6947930.5794052025</v>
      </c>
      <c r="P34" s="72">
        <f t="shared" ca="1" si="15"/>
        <v>11851737.703237528</v>
      </c>
      <c r="Q34" s="72">
        <f t="shared" ca="1" si="16"/>
        <v>1121757.078933727</v>
      </c>
      <c r="R34" s="47">
        <f t="shared" ca="1" si="5"/>
        <v>2.2223005999356584E-3</v>
      </c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</row>
    <row r="35" spans="1:35">
      <c r="A35" s="78">
        <v>1827</v>
      </c>
      <c r="B35" s="78">
        <v>-5.7964709849329665E-3</v>
      </c>
      <c r="C35" s="78">
        <v>1</v>
      </c>
      <c r="D35" s="79">
        <f t="shared" si="6"/>
        <v>0.1827</v>
      </c>
      <c r="E35" s="79">
        <f t="shared" si="6"/>
        <v>-5.7964709849329665E-3</v>
      </c>
      <c r="F35" s="72">
        <f t="shared" si="7"/>
        <v>0.1827</v>
      </c>
      <c r="G35" s="72">
        <f t="shared" si="7"/>
        <v>-5.7964709849329665E-3</v>
      </c>
      <c r="H35" s="72">
        <f t="shared" si="8"/>
        <v>3.3379289999999999E-2</v>
      </c>
      <c r="I35" s="72">
        <f t="shared" si="9"/>
        <v>6.098396283E-3</v>
      </c>
      <c r="J35" s="72">
        <f t="shared" si="10"/>
        <v>1.1141770009041E-3</v>
      </c>
      <c r="K35" s="72">
        <f t="shared" si="11"/>
        <v>-1.059015248947253E-3</v>
      </c>
      <c r="L35" s="72">
        <f t="shared" si="12"/>
        <v>-1.9348208598266313E-4</v>
      </c>
      <c r="M35" s="72">
        <f t="shared" ca="1" si="4"/>
        <v>-5.7773727436791671E-3</v>
      </c>
      <c r="N35" s="72">
        <f t="shared" ca="1" si="13"/>
        <v>3.647428189883266E-10</v>
      </c>
      <c r="O35" s="80">
        <f t="shared" ca="1" si="14"/>
        <v>6890820.3203434478</v>
      </c>
      <c r="P35" s="72">
        <f t="shared" ca="1" si="15"/>
        <v>11643398.783819525</v>
      </c>
      <c r="Q35" s="72">
        <f t="shared" ca="1" si="16"/>
        <v>1092850.5416933703</v>
      </c>
      <c r="R35" s="47">
        <f t="shared" ca="1" si="5"/>
        <v>-1.9098241253799435E-5</v>
      </c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</row>
    <row r="36" spans="1:35">
      <c r="A36" s="78">
        <v>1857.5</v>
      </c>
      <c r="B36" s="78">
        <v>-4.8877092922339216E-3</v>
      </c>
      <c r="C36" s="78">
        <v>1</v>
      </c>
      <c r="D36" s="79">
        <f t="shared" si="6"/>
        <v>0.18575</v>
      </c>
      <c r="E36" s="79">
        <f t="shared" si="6"/>
        <v>-4.8877092922339216E-3</v>
      </c>
      <c r="F36" s="72">
        <f t="shared" si="7"/>
        <v>0.18575</v>
      </c>
      <c r="G36" s="72">
        <f t="shared" si="7"/>
        <v>-4.8877092922339216E-3</v>
      </c>
      <c r="H36" s="72">
        <f t="shared" si="8"/>
        <v>3.4503062500000001E-2</v>
      </c>
      <c r="I36" s="72">
        <f t="shared" si="9"/>
        <v>6.4089438593750003E-3</v>
      </c>
      <c r="J36" s="72">
        <f t="shared" si="10"/>
        <v>1.1904613218789062E-3</v>
      </c>
      <c r="K36" s="72">
        <f t="shared" si="11"/>
        <v>-9.0789200103245091E-4</v>
      </c>
      <c r="L36" s="72">
        <f t="shared" si="12"/>
        <v>-1.6864093919177775E-4</v>
      </c>
      <c r="M36" s="72">
        <f t="shared" ca="1" si="4"/>
        <v>-5.8595374573836324E-3</v>
      </c>
      <c r="N36" s="72">
        <f t="shared" ca="1" si="13"/>
        <v>9.4444998257825367E-7</v>
      </c>
      <c r="O36" s="80">
        <f t="shared" ca="1" si="14"/>
        <v>6799833.9940784061</v>
      </c>
      <c r="P36" s="72">
        <f t="shared" ca="1" si="15"/>
        <v>11313720.966235993</v>
      </c>
      <c r="Q36" s="72">
        <f t="shared" ca="1" si="16"/>
        <v>1047373.9214642727</v>
      </c>
      <c r="R36" s="47">
        <f t="shared" ca="1" si="5"/>
        <v>9.7182816514971085E-4</v>
      </c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</row>
    <row r="37" spans="1:35">
      <c r="A37" s="78">
        <v>1857.5</v>
      </c>
      <c r="B37" s="78">
        <v>-4.8877092922339216E-3</v>
      </c>
      <c r="C37" s="78">
        <v>1</v>
      </c>
      <c r="D37" s="79">
        <f t="shared" si="6"/>
        <v>0.18575</v>
      </c>
      <c r="E37" s="79">
        <f t="shared" si="6"/>
        <v>-4.8877092922339216E-3</v>
      </c>
      <c r="F37" s="72">
        <f t="shared" si="7"/>
        <v>0.18575</v>
      </c>
      <c r="G37" s="72">
        <f t="shared" si="7"/>
        <v>-4.8877092922339216E-3</v>
      </c>
      <c r="H37" s="72">
        <f t="shared" si="8"/>
        <v>3.4503062500000001E-2</v>
      </c>
      <c r="I37" s="72">
        <f t="shared" si="9"/>
        <v>6.4089438593750003E-3</v>
      </c>
      <c r="J37" s="72">
        <f t="shared" si="10"/>
        <v>1.1904613218789062E-3</v>
      </c>
      <c r="K37" s="72">
        <f t="shared" si="11"/>
        <v>-9.0789200103245091E-4</v>
      </c>
      <c r="L37" s="72">
        <f t="shared" si="12"/>
        <v>-1.6864093919177775E-4</v>
      </c>
      <c r="M37" s="72">
        <f t="shared" ca="1" si="4"/>
        <v>-5.8595374573836324E-3</v>
      </c>
      <c r="N37" s="72">
        <f t="shared" ca="1" si="13"/>
        <v>9.4444998257825367E-7</v>
      </c>
      <c r="O37" s="80">
        <f t="shared" ca="1" si="14"/>
        <v>6799833.9940784061</v>
      </c>
      <c r="P37" s="72">
        <f t="shared" ca="1" si="15"/>
        <v>11313720.966235993</v>
      </c>
      <c r="Q37" s="72">
        <f t="shared" ca="1" si="16"/>
        <v>1047373.9214642727</v>
      </c>
      <c r="R37" s="47">
        <f t="shared" ca="1" si="5"/>
        <v>9.7182816514971085E-4</v>
      </c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</row>
    <row r="38" spans="1:35">
      <c r="A38" s="78">
        <v>1865</v>
      </c>
      <c r="B38" s="78">
        <v>-5.1822760797222145E-3</v>
      </c>
      <c r="C38" s="78">
        <v>1</v>
      </c>
      <c r="D38" s="79">
        <f t="shared" si="6"/>
        <v>0.1865</v>
      </c>
      <c r="E38" s="79">
        <f t="shared" si="6"/>
        <v>-5.1822760797222145E-3</v>
      </c>
      <c r="F38" s="72">
        <f t="shared" si="7"/>
        <v>0.1865</v>
      </c>
      <c r="G38" s="72">
        <f t="shared" si="7"/>
        <v>-5.1822760797222145E-3</v>
      </c>
      <c r="H38" s="72">
        <f t="shared" si="8"/>
        <v>3.4782250000000001E-2</v>
      </c>
      <c r="I38" s="72">
        <f t="shared" si="9"/>
        <v>6.4868896249999997E-3</v>
      </c>
      <c r="J38" s="72">
        <f t="shared" si="10"/>
        <v>1.2098049150625E-3</v>
      </c>
      <c r="K38" s="72">
        <f t="shared" si="11"/>
        <v>-9.6649448886819303E-4</v>
      </c>
      <c r="L38" s="72">
        <f t="shared" si="12"/>
        <v>-1.80251222173918E-4</v>
      </c>
      <c r="M38" s="72">
        <f t="shared" ca="1" si="4"/>
        <v>-5.8796451901437646E-3</v>
      </c>
      <c r="N38" s="72">
        <f t="shared" ca="1" si="13"/>
        <v>4.8632367617014417E-7</v>
      </c>
      <c r="O38" s="80">
        <f t="shared" ca="1" si="14"/>
        <v>6777590.22133567</v>
      </c>
      <c r="P38" s="72">
        <f t="shared" ca="1" si="15"/>
        <v>11233546.810287947</v>
      </c>
      <c r="Q38" s="72">
        <f t="shared" ca="1" si="16"/>
        <v>1036364.9075045823</v>
      </c>
      <c r="R38" s="47">
        <f t="shared" ca="1" si="5"/>
        <v>6.9736911042155014E-4</v>
      </c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</row>
    <row r="39" spans="1:35">
      <c r="A39" s="78">
        <v>1890.5</v>
      </c>
      <c r="B39" s="78">
        <v>-8.3438031724654138E-3</v>
      </c>
      <c r="C39" s="78">
        <v>1</v>
      </c>
      <c r="D39" s="79">
        <f t="shared" si="6"/>
        <v>0.18905</v>
      </c>
      <c r="E39" s="79">
        <f t="shared" si="6"/>
        <v>-8.3438031724654138E-3</v>
      </c>
      <c r="F39" s="72">
        <f t="shared" si="7"/>
        <v>0.18905</v>
      </c>
      <c r="G39" s="72">
        <f t="shared" si="7"/>
        <v>-8.3438031724654138E-3</v>
      </c>
      <c r="H39" s="72">
        <f t="shared" si="8"/>
        <v>3.5739902499999997E-2</v>
      </c>
      <c r="I39" s="72">
        <f t="shared" si="9"/>
        <v>6.7566285676249989E-3</v>
      </c>
      <c r="J39" s="72">
        <f t="shared" si="10"/>
        <v>1.277340630709506E-3</v>
      </c>
      <c r="K39" s="72">
        <f t="shared" si="11"/>
        <v>-1.5773959897545865E-3</v>
      </c>
      <c r="L39" s="72">
        <f t="shared" si="12"/>
        <v>-2.9820671186310457E-4</v>
      </c>
      <c r="M39" s="72">
        <f t="shared" ca="1" si="4"/>
        <v>-5.9477259471849356E-3</v>
      </c>
      <c r="N39" s="72">
        <f t="shared" ca="1" si="13"/>
        <v>5.7411860695077958E-6</v>
      </c>
      <c r="O39" s="80">
        <f t="shared" ca="1" si="14"/>
        <v>6702343.4538745312</v>
      </c>
      <c r="P39" s="72">
        <f t="shared" ca="1" si="15"/>
        <v>10963579.762794156</v>
      </c>
      <c r="Q39" s="72">
        <f t="shared" ca="1" si="16"/>
        <v>999443.90706641576</v>
      </c>
      <c r="R39" s="47">
        <f t="shared" ca="1" si="5"/>
        <v>-2.3960772252804782E-3</v>
      </c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</row>
    <row r="40" spans="1:35">
      <c r="A40" s="78">
        <v>2178</v>
      </c>
      <c r="B40" s="78">
        <v>-6.8021969418623485E-3</v>
      </c>
      <c r="C40" s="78">
        <v>1</v>
      </c>
      <c r="D40" s="79">
        <f t="shared" si="6"/>
        <v>0.21779999999999999</v>
      </c>
      <c r="E40" s="79">
        <f t="shared" si="6"/>
        <v>-6.8021969418623485E-3</v>
      </c>
      <c r="F40" s="72">
        <f t="shared" si="7"/>
        <v>0.21779999999999999</v>
      </c>
      <c r="G40" s="72">
        <f t="shared" si="7"/>
        <v>-6.8021969418623485E-3</v>
      </c>
      <c r="H40" s="72">
        <f t="shared" si="8"/>
        <v>4.7436839999999994E-2</v>
      </c>
      <c r="I40" s="72">
        <f t="shared" si="9"/>
        <v>1.0331743751999998E-2</v>
      </c>
      <c r="J40" s="72">
        <f t="shared" si="10"/>
        <v>2.2502537891855995E-3</v>
      </c>
      <c r="K40" s="72">
        <f t="shared" si="11"/>
        <v>-1.4815184939376193E-3</v>
      </c>
      <c r="L40" s="72">
        <f t="shared" si="12"/>
        <v>-3.226747279796135E-4</v>
      </c>
      <c r="M40" s="72">
        <f t="shared" ca="1" si="4"/>
        <v>-6.6847689189167706E-3</v>
      </c>
      <c r="N40" s="72">
        <f t="shared" ca="1" si="13"/>
        <v>1.3789340572907164E-8</v>
      </c>
      <c r="O40" s="80">
        <f t="shared" ca="1" si="14"/>
        <v>5894010.8114255136</v>
      </c>
      <c r="P40" s="72">
        <f t="shared" ca="1" si="15"/>
        <v>8192512.6071152287</v>
      </c>
      <c r="Q40" s="72">
        <f t="shared" ca="1" si="16"/>
        <v>635859.03250890179</v>
      </c>
      <c r="R40" s="47">
        <f t="shared" ca="1" si="5"/>
        <v>-1.1742802294557788E-4</v>
      </c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</row>
    <row r="41" spans="1:35">
      <c r="A41" s="78">
        <v>2534.5</v>
      </c>
      <c r="B41" s="78">
        <v>-7.9506052206852473E-3</v>
      </c>
      <c r="C41" s="78">
        <v>1</v>
      </c>
      <c r="D41" s="79">
        <f t="shared" si="6"/>
        <v>0.25345000000000001</v>
      </c>
      <c r="E41" s="79">
        <f t="shared" si="6"/>
        <v>-7.9506052206852473E-3</v>
      </c>
      <c r="F41" s="72">
        <f t="shared" si="7"/>
        <v>0.25345000000000001</v>
      </c>
      <c r="G41" s="72">
        <f t="shared" si="7"/>
        <v>-7.9506052206852473E-3</v>
      </c>
      <c r="H41" s="72">
        <f t="shared" si="8"/>
        <v>6.4236902499999998E-2</v>
      </c>
      <c r="I41" s="72">
        <f t="shared" si="9"/>
        <v>1.6280842938625001E-2</v>
      </c>
      <c r="J41" s="72">
        <f t="shared" si="10"/>
        <v>4.1263796427945063E-3</v>
      </c>
      <c r="K41" s="72">
        <f t="shared" si="11"/>
        <v>-2.0150808931826761E-3</v>
      </c>
      <c r="L41" s="72">
        <f t="shared" si="12"/>
        <v>-5.1072225237714926E-4</v>
      </c>
      <c r="M41" s="72">
        <f t="shared" ca="1" si="4"/>
        <v>-7.5208000199831811E-3</v>
      </c>
      <c r="N41" s="72">
        <f t="shared" ca="1" si="13"/>
        <v>1.847325105505434E-7</v>
      </c>
      <c r="O41" s="80">
        <f t="shared" ca="1" si="14"/>
        <v>4989530.2533675898</v>
      </c>
      <c r="P41" s="72">
        <f t="shared" ca="1" si="15"/>
        <v>5410044.4380487381</v>
      </c>
      <c r="Q41" s="72">
        <f t="shared" ca="1" si="16"/>
        <v>309931.16540618805</v>
      </c>
      <c r="R41" s="47">
        <f t="shared" ca="1" si="5"/>
        <v>-4.298052007020662E-4</v>
      </c>
      <c r="S41" s="47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</row>
    <row r="42" spans="1:35">
      <c r="A42" s="78">
        <v>2850.5</v>
      </c>
      <c r="B42" s="78">
        <v>-4.14835280389525E-3</v>
      </c>
      <c r="C42" s="78">
        <v>1</v>
      </c>
      <c r="D42" s="79">
        <f t="shared" si="6"/>
        <v>0.28505000000000003</v>
      </c>
      <c r="E42" s="79">
        <f t="shared" si="6"/>
        <v>-4.14835280389525E-3</v>
      </c>
      <c r="F42" s="72">
        <f t="shared" si="7"/>
        <v>0.28505000000000003</v>
      </c>
      <c r="G42" s="72">
        <f t="shared" si="7"/>
        <v>-4.14835280389525E-3</v>
      </c>
      <c r="H42" s="72">
        <f t="shared" si="8"/>
        <v>8.1253502500000019E-2</v>
      </c>
      <c r="I42" s="72">
        <f t="shared" si="9"/>
        <v>2.3161310887625009E-2</v>
      </c>
      <c r="J42" s="72">
        <f t="shared" si="10"/>
        <v>6.6021316685175094E-3</v>
      </c>
      <c r="K42" s="72">
        <f t="shared" si="11"/>
        <v>-1.1824879667503411E-3</v>
      </c>
      <c r="L42" s="72">
        <f t="shared" si="12"/>
        <v>-3.3706819492218478E-4</v>
      </c>
      <c r="M42" s="72">
        <f t="shared" ca="1" si="4"/>
        <v>-8.1897462104950323E-3</v>
      </c>
      <c r="N42" s="72">
        <f t="shared" ca="1" si="13"/>
        <v>1.6332860666908194E-5</v>
      </c>
      <c r="O42" s="80">
        <f t="shared" ca="1" si="14"/>
        <v>4272800.5992453359</v>
      </c>
      <c r="P42" s="72">
        <f t="shared" ca="1" si="15"/>
        <v>3494497.2426743209</v>
      </c>
      <c r="Q42" s="72">
        <f t="shared" ca="1" si="16"/>
        <v>124457.25835646768</v>
      </c>
      <c r="R42" s="47">
        <f t="shared" ca="1" si="5"/>
        <v>4.0413934065997824E-3</v>
      </c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</row>
    <row r="43" spans="1:35">
      <c r="A43" s="78">
        <v>3376.5</v>
      </c>
      <c r="B43" s="78">
        <v>-4.8939706102828495E-3</v>
      </c>
      <c r="C43" s="78">
        <v>1</v>
      </c>
      <c r="D43" s="79">
        <f t="shared" si="6"/>
        <v>0.33765000000000001</v>
      </c>
      <c r="E43" s="79">
        <f t="shared" si="6"/>
        <v>-4.8939706102828495E-3</v>
      </c>
      <c r="F43" s="72">
        <f t="shared" si="7"/>
        <v>0.33765000000000001</v>
      </c>
      <c r="G43" s="72">
        <f t="shared" si="7"/>
        <v>-4.8939706102828495E-3</v>
      </c>
      <c r="H43" s="72">
        <f t="shared" si="8"/>
        <v>0.1140075225</v>
      </c>
      <c r="I43" s="72">
        <f t="shared" si="9"/>
        <v>3.8494639972125003E-2</v>
      </c>
      <c r="J43" s="72">
        <f t="shared" si="10"/>
        <v>1.2997715186588007E-2</v>
      </c>
      <c r="K43" s="72">
        <f t="shared" si="11"/>
        <v>-1.6524491765620042E-3</v>
      </c>
      <c r="L43" s="72">
        <f t="shared" si="12"/>
        <v>-5.579494644661607E-4</v>
      </c>
      <c r="M43" s="72">
        <f t="shared" ca="1" si="4"/>
        <v>-9.1529649444815116E-3</v>
      </c>
      <c r="N43" s="72">
        <f t="shared" ca="1" si="13"/>
        <v>1.8139032738736307E-5</v>
      </c>
      <c r="O43" s="80">
        <f t="shared" ca="1" si="14"/>
        <v>3242896.9414403215</v>
      </c>
      <c r="P43" s="72">
        <f t="shared" ca="1" si="15"/>
        <v>1319020.5534019503</v>
      </c>
      <c r="Q43" s="72">
        <f t="shared" ca="1" si="16"/>
        <v>1086.6273047076277</v>
      </c>
      <c r="R43" s="47">
        <f t="shared" ca="1" si="5"/>
        <v>4.2589943341986621E-3</v>
      </c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</row>
    <row r="44" spans="1:35">
      <c r="A44" s="78">
        <v>4046.5</v>
      </c>
      <c r="B44" s="78">
        <v>-1.0475270864844788E-2</v>
      </c>
      <c r="C44" s="78">
        <v>1</v>
      </c>
      <c r="D44" s="79">
        <f t="shared" si="6"/>
        <v>0.40465000000000001</v>
      </c>
      <c r="E44" s="79">
        <f t="shared" si="6"/>
        <v>-1.0475270864844788E-2</v>
      </c>
      <c r="F44" s="72">
        <f t="shared" si="7"/>
        <v>0.40465000000000001</v>
      </c>
      <c r="G44" s="72">
        <f t="shared" si="7"/>
        <v>-1.0475270864844788E-2</v>
      </c>
      <c r="H44" s="72">
        <f t="shared" si="8"/>
        <v>0.16374162250000002</v>
      </c>
      <c r="I44" s="72">
        <f t="shared" si="9"/>
        <v>6.6258047544625012E-2</v>
      </c>
      <c r="J44" s="72">
        <f t="shared" si="10"/>
        <v>2.6811318938932512E-2</v>
      </c>
      <c r="K44" s="72">
        <f t="shared" si="11"/>
        <v>-4.2388183554594432E-3</v>
      </c>
      <c r="L44" s="72">
        <f t="shared" si="12"/>
        <v>-1.7152378475366638E-3</v>
      </c>
      <c r="M44" s="72">
        <f t="shared" ca="1" si="4"/>
        <v>-1.0107977911228989E-2</v>
      </c>
      <c r="N44" s="72">
        <f t="shared" ca="1" si="13"/>
        <v>1.3490411377581758E-7</v>
      </c>
      <c r="O44" s="80">
        <f t="shared" ca="1" si="14"/>
        <v>2195648.4191585397</v>
      </c>
      <c r="P44" s="72">
        <f t="shared" ca="1" si="15"/>
        <v>90664.898355431913</v>
      </c>
      <c r="Q44" s="72">
        <f t="shared" ca="1" si="16"/>
        <v>114848.76582937935</v>
      </c>
      <c r="R44" s="47">
        <f t="shared" ca="1" si="5"/>
        <v>-3.6729295361579914E-4</v>
      </c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</row>
    <row r="45" spans="1:35">
      <c r="A45" s="78">
        <v>4162</v>
      </c>
      <c r="B45" s="78">
        <v>-7.1715994927217253E-3</v>
      </c>
      <c r="C45" s="78">
        <v>0.6</v>
      </c>
      <c r="D45" s="79">
        <f t="shared" si="6"/>
        <v>0.41620000000000001</v>
      </c>
      <c r="E45" s="79">
        <f t="shared" si="6"/>
        <v>-7.1715994927217253E-3</v>
      </c>
      <c r="F45" s="72">
        <f t="shared" si="7"/>
        <v>0.24972</v>
      </c>
      <c r="G45" s="72">
        <f t="shared" si="7"/>
        <v>-4.302959695633035E-3</v>
      </c>
      <c r="H45" s="72">
        <f t="shared" si="8"/>
        <v>0.103933464</v>
      </c>
      <c r="I45" s="72">
        <f t="shared" si="9"/>
        <v>4.3257107716800004E-2</v>
      </c>
      <c r="J45" s="72">
        <f t="shared" si="10"/>
        <v>1.8003608231732162E-2</v>
      </c>
      <c r="K45" s="72">
        <f t="shared" si="11"/>
        <v>-1.7908918253224692E-3</v>
      </c>
      <c r="L45" s="72">
        <f t="shared" si="12"/>
        <v>-7.4536917769921175E-4</v>
      </c>
      <c r="M45" s="72">
        <f t="shared" ca="1" si="4"/>
        <v>-1.0241826222252108E-2</v>
      </c>
      <c r="N45" s="72">
        <f t="shared" ca="1" si="13"/>
        <v>5.6557753024336983E-6</v>
      </c>
      <c r="O45" s="80">
        <f t="shared" ca="1" si="14"/>
        <v>735190.53705160273</v>
      </c>
      <c r="P45" s="72">
        <f t="shared" ca="1" si="15"/>
        <v>9570.5208848165767</v>
      </c>
      <c r="Q45" s="72">
        <f t="shared" ca="1" si="16"/>
        <v>57305.400436953343</v>
      </c>
      <c r="R45" s="47">
        <f t="shared" ca="1" si="5"/>
        <v>3.0702267295303828E-3</v>
      </c>
      <c r="S45" s="47"/>
      <c r="T45" s="47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</row>
    <row r="46" spans="1:35">
      <c r="A46" s="78">
        <v>4162</v>
      </c>
      <c r="B46" s="78">
        <v>-6.1715994888800196E-3</v>
      </c>
      <c r="C46" s="78">
        <v>1</v>
      </c>
      <c r="D46" s="79">
        <f t="shared" si="6"/>
        <v>0.41620000000000001</v>
      </c>
      <c r="E46" s="79">
        <f t="shared" si="6"/>
        <v>-6.1715994888800196E-3</v>
      </c>
      <c r="F46" s="72">
        <f t="shared" si="7"/>
        <v>0.41620000000000001</v>
      </c>
      <c r="G46" s="72">
        <f t="shared" si="7"/>
        <v>-6.1715994888800196E-3</v>
      </c>
      <c r="H46" s="72">
        <f t="shared" si="8"/>
        <v>0.17322244000000001</v>
      </c>
      <c r="I46" s="72">
        <f t="shared" si="9"/>
        <v>7.2095179528E-2</v>
      </c>
      <c r="J46" s="72">
        <f t="shared" si="10"/>
        <v>3.0006013719553602E-2</v>
      </c>
      <c r="K46" s="72">
        <f t="shared" si="11"/>
        <v>-2.5686197072718642E-3</v>
      </c>
      <c r="L46" s="72">
        <f t="shared" si="12"/>
        <v>-1.0690595221665498E-3</v>
      </c>
      <c r="M46" s="72">
        <f t="shared" ca="1" si="4"/>
        <v>-1.0241826222252108E-2</v>
      </c>
      <c r="N46" s="72">
        <f t="shared" ca="1" si="13"/>
        <v>1.6566745661056823E-5</v>
      </c>
      <c r="O46" s="80">
        <f t="shared" ca="1" si="14"/>
        <v>2042195.9362544522</v>
      </c>
      <c r="P46" s="72">
        <f t="shared" ca="1" si="15"/>
        <v>26584.780235601513</v>
      </c>
      <c r="Q46" s="72">
        <f t="shared" ca="1" si="16"/>
        <v>159181.66788042575</v>
      </c>
      <c r="R46" s="47">
        <f t="shared" ca="1" si="5"/>
        <v>4.0702267333720885E-3</v>
      </c>
      <c r="S46" s="47"/>
      <c r="T46" s="47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</row>
    <row r="47" spans="1:35">
      <c r="A47" s="78">
        <v>4433</v>
      </c>
      <c r="B47" s="78">
        <v>-7.7019463133183308E-3</v>
      </c>
      <c r="C47" s="78">
        <v>1</v>
      </c>
      <c r="D47" s="79">
        <f t="shared" si="6"/>
        <v>0.44330000000000003</v>
      </c>
      <c r="E47" s="79">
        <f t="shared" si="6"/>
        <v>-7.7019463133183308E-3</v>
      </c>
      <c r="F47" s="72">
        <f t="shared" si="7"/>
        <v>0.44330000000000003</v>
      </c>
      <c r="G47" s="72">
        <f t="shared" si="7"/>
        <v>-7.7019463133183308E-3</v>
      </c>
      <c r="H47" s="72">
        <f t="shared" si="8"/>
        <v>0.19651489000000003</v>
      </c>
      <c r="I47" s="72">
        <f t="shared" si="9"/>
        <v>8.7115050737000016E-2</v>
      </c>
      <c r="J47" s="72">
        <f t="shared" si="10"/>
        <v>3.861810199171211E-2</v>
      </c>
      <c r="K47" s="72">
        <f t="shared" si="11"/>
        <v>-3.4142728006940162E-3</v>
      </c>
      <c r="L47" s="72">
        <f t="shared" si="12"/>
        <v>-1.5135471325476574E-3</v>
      </c>
      <c r="M47" s="72">
        <f t="shared" ca="1" si="4"/>
        <v>-1.052033677971499E-2</v>
      </c>
      <c r="N47" s="72">
        <f t="shared" ca="1" si="13"/>
        <v>7.9433248210755799E-6</v>
      </c>
      <c r="O47" s="80">
        <f t="shared" ca="1" si="14"/>
        <v>1710845.6286032649</v>
      </c>
      <c r="P47" s="72">
        <f t="shared" ca="1" si="15"/>
        <v>22988.527184493258</v>
      </c>
      <c r="Q47" s="72">
        <f t="shared" ca="1" si="16"/>
        <v>286551.90340085002</v>
      </c>
      <c r="R47" s="47">
        <f t="shared" ca="1" si="5"/>
        <v>2.8183904663966596E-3</v>
      </c>
      <c r="S47" s="47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</row>
    <row r="48" spans="1:35">
      <c r="A48" s="78">
        <v>4433</v>
      </c>
      <c r="B48" s="78">
        <v>-6.6019463120028377E-3</v>
      </c>
      <c r="C48" s="78">
        <v>1</v>
      </c>
      <c r="D48" s="79">
        <f t="shared" si="6"/>
        <v>0.44330000000000003</v>
      </c>
      <c r="E48" s="79">
        <f t="shared" si="6"/>
        <v>-6.6019463120028377E-3</v>
      </c>
      <c r="F48" s="72">
        <f t="shared" si="7"/>
        <v>0.44330000000000003</v>
      </c>
      <c r="G48" s="72">
        <f t="shared" si="7"/>
        <v>-6.6019463120028377E-3</v>
      </c>
      <c r="H48" s="72">
        <f t="shared" si="8"/>
        <v>0.19651489000000003</v>
      </c>
      <c r="I48" s="72">
        <f t="shared" si="9"/>
        <v>8.7115050737000016E-2</v>
      </c>
      <c r="J48" s="72">
        <f t="shared" si="10"/>
        <v>3.861810199171211E-2</v>
      </c>
      <c r="K48" s="72">
        <f t="shared" si="11"/>
        <v>-2.9266428001108579E-3</v>
      </c>
      <c r="L48" s="72">
        <f t="shared" si="12"/>
        <v>-1.2973807532891434E-3</v>
      </c>
      <c r="M48" s="72">
        <f t="shared" ca="1" si="4"/>
        <v>-1.052033677971499E-2</v>
      </c>
      <c r="N48" s="72">
        <f t="shared" ca="1" si="13"/>
        <v>1.5353783857457462E-5</v>
      </c>
      <c r="O48" s="80">
        <f t="shared" ca="1" si="14"/>
        <v>1710845.6286032649</v>
      </c>
      <c r="P48" s="72">
        <f t="shared" ca="1" si="15"/>
        <v>22988.527184493258</v>
      </c>
      <c r="Q48" s="72">
        <f t="shared" ca="1" si="16"/>
        <v>286551.90340085002</v>
      </c>
      <c r="R48" s="47">
        <f t="shared" ca="1" si="5"/>
        <v>3.9183904677121528E-3</v>
      </c>
      <c r="S48" s="47"/>
      <c r="T48" s="47"/>
      <c r="U48" s="47"/>
      <c r="V48" s="47"/>
      <c r="W48" s="47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</row>
    <row r="49" spans="1:35">
      <c r="A49" s="78">
        <v>4865</v>
      </c>
      <c r="B49" s="78">
        <v>-9.3089936344767921E-3</v>
      </c>
      <c r="C49" s="78">
        <v>0.6</v>
      </c>
      <c r="D49" s="79">
        <f t="shared" si="6"/>
        <v>0.48649999999999999</v>
      </c>
      <c r="E49" s="79">
        <f t="shared" si="6"/>
        <v>-9.3089936344767921E-3</v>
      </c>
      <c r="F49" s="72">
        <f t="shared" si="7"/>
        <v>0.29189999999999999</v>
      </c>
      <c r="G49" s="72">
        <f t="shared" si="7"/>
        <v>-5.5853961806860749E-3</v>
      </c>
      <c r="H49" s="72">
        <f t="shared" si="8"/>
        <v>0.14200935000000001</v>
      </c>
      <c r="I49" s="72">
        <f t="shared" si="9"/>
        <v>6.9087548775000007E-2</v>
      </c>
      <c r="J49" s="72">
        <f t="shared" si="10"/>
        <v>3.3611092479037499E-2</v>
      </c>
      <c r="K49" s="72">
        <f t="shared" si="11"/>
        <v>-2.7172952419037754E-3</v>
      </c>
      <c r="L49" s="72">
        <f t="shared" si="12"/>
        <v>-1.3219641351861868E-3</v>
      </c>
      <c r="M49" s="72">
        <f t="shared" ca="1" si="4"/>
        <v>-1.0861260442468221E-2</v>
      </c>
      <c r="N49" s="72">
        <f t="shared" ca="1" si="13"/>
        <v>1.4457193459151401E-6</v>
      </c>
      <c r="O49" s="80">
        <f t="shared" ca="1" si="14"/>
        <v>453715.70058165805</v>
      </c>
      <c r="P49" s="72">
        <f t="shared" ca="1" si="15"/>
        <v>141247.95933693784</v>
      </c>
      <c r="Q49" s="72">
        <f t="shared" ca="1" si="16"/>
        <v>196692.13556833196</v>
      </c>
      <c r="R49" s="47">
        <f t="shared" ca="1" si="5"/>
        <v>1.552266807991429E-3</v>
      </c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</row>
    <row r="50" spans="1:35">
      <c r="A50" s="78">
        <v>4865</v>
      </c>
      <c r="B50" s="78">
        <v>-8.5089936328586191E-3</v>
      </c>
      <c r="C50" s="78">
        <v>1</v>
      </c>
      <c r="D50" s="79">
        <f t="shared" si="6"/>
        <v>0.48649999999999999</v>
      </c>
      <c r="E50" s="79">
        <f t="shared" si="6"/>
        <v>-8.5089936328586191E-3</v>
      </c>
      <c r="F50" s="72">
        <f t="shared" si="7"/>
        <v>0.48649999999999999</v>
      </c>
      <c r="G50" s="72">
        <f t="shared" si="7"/>
        <v>-8.5089936328586191E-3</v>
      </c>
      <c r="H50" s="72">
        <f t="shared" si="8"/>
        <v>0.23668224999999998</v>
      </c>
      <c r="I50" s="72">
        <f t="shared" si="9"/>
        <v>0.11514591462499998</v>
      </c>
      <c r="J50" s="72">
        <f t="shared" si="10"/>
        <v>5.6018487465062494E-2</v>
      </c>
      <c r="K50" s="72">
        <f t="shared" si="11"/>
        <v>-4.1396254023857177E-3</v>
      </c>
      <c r="L50" s="72">
        <f t="shared" si="12"/>
        <v>-2.0139277582606517E-3</v>
      </c>
      <c r="M50" s="72">
        <f t="shared" ca="1" si="4"/>
        <v>-1.0861260442468221E-2</v>
      </c>
      <c r="N50" s="72">
        <f t="shared" ca="1" si="13"/>
        <v>5.5331591435909354E-6</v>
      </c>
      <c r="O50" s="80">
        <f t="shared" ca="1" si="14"/>
        <v>1260321.3905046063</v>
      </c>
      <c r="P50" s="72">
        <f t="shared" ca="1" si="15"/>
        <v>392355.44260260387</v>
      </c>
      <c r="Q50" s="72">
        <f t="shared" ca="1" si="16"/>
        <v>546367.04324536643</v>
      </c>
      <c r="R50" s="47">
        <f t="shared" ca="1" si="5"/>
        <v>2.352266809609602E-3</v>
      </c>
      <c r="S50" s="47"/>
      <c r="T50" s="47"/>
      <c r="U50" s="47"/>
      <c r="V50" s="47"/>
      <c r="W50" s="47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</row>
    <row r="51" spans="1:35">
      <c r="A51" s="78">
        <v>5411.5</v>
      </c>
      <c r="B51" s="78">
        <v>-5.8642735530156642E-4</v>
      </c>
      <c r="C51" s="78">
        <v>1</v>
      </c>
      <c r="D51" s="79">
        <f t="shared" si="6"/>
        <v>0.54115000000000002</v>
      </c>
      <c r="E51" s="79">
        <f t="shared" si="6"/>
        <v>-5.8642735530156642E-4</v>
      </c>
      <c r="F51" s="72">
        <f t="shared" si="7"/>
        <v>0.54115000000000002</v>
      </c>
      <c r="G51" s="72">
        <f t="shared" si="7"/>
        <v>-5.8642735530156642E-4</v>
      </c>
      <c r="H51" s="72">
        <f t="shared" si="8"/>
        <v>0.2928433225</v>
      </c>
      <c r="I51" s="72">
        <f t="shared" si="9"/>
        <v>0.15847216397087502</v>
      </c>
      <c r="J51" s="72">
        <f t="shared" si="10"/>
        <v>8.5757211532839023E-2</v>
      </c>
      <c r="K51" s="72">
        <f t="shared" si="11"/>
        <v>-3.1734516332144271E-4</v>
      </c>
      <c r="L51" s="72">
        <f t="shared" si="12"/>
        <v>-1.7173133513139873E-4</v>
      </c>
      <c r="M51" s="72">
        <f t="shared" ca="1" si="4"/>
        <v>-1.1111095388466606E-2</v>
      </c>
      <c r="N51" s="72">
        <f t="shared" ca="1" si="13"/>
        <v>1.1076863720832606E-4</v>
      </c>
      <c r="O51" s="80">
        <f t="shared" ca="1" si="14"/>
        <v>812876.72680197749</v>
      </c>
      <c r="P51" s="72">
        <f t="shared" ca="1" si="15"/>
        <v>1391706.4513557912</v>
      </c>
      <c r="Q51" s="72">
        <f t="shared" ca="1" si="16"/>
        <v>947423.68583483773</v>
      </c>
      <c r="R51" s="47">
        <f t="shared" ca="1" si="5"/>
        <v>1.0524668033165039E-2</v>
      </c>
      <c r="S51" s="47"/>
      <c r="T51" s="47"/>
      <c r="U51" s="47"/>
      <c r="V51" s="47"/>
      <c r="W51" s="47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</row>
    <row r="52" spans="1:35">
      <c r="A52" s="78">
        <v>5848</v>
      </c>
      <c r="B52" s="78">
        <v>-6.9102147535886616E-3</v>
      </c>
      <c r="C52" s="78">
        <v>1</v>
      </c>
      <c r="D52" s="79">
        <f t="shared" si="6"/>
        <v>0.58479999999999999</v>
      </c>
      <c r="E52" s="79">
        <f t="shared" si="6"/>
        <v>-6.9102147535886616E-3</v>
      </c>
      <c r="F52" s="72">
        <f t="shared" si="7"/>
        <v>0.58479999999999999</v>
      </c>
      <c r="G52" s="72">
        <f t="shared" si="7"/>
        <v>-6.9102147535886616E-3</v>
      </c>
      <c r="H52" s="72">
        <f t="shared" si="8"/>
        <v>0.34199103999999997</v>
      </c>
      <c r="I52" s="72">
        <f t="shared" si="9"/>
        <v>0.19999636019199998</v>
      </c>
      <c r="J52" s="72">
        <f t="shared" si="10"/>
        <v>0.11695787144028159</v>
      </c>
      <c r="K52" s="72">
        <f t="shared" si="11"/>
        <v>-4.041093587898649E-3</v>
      </c>
      <c r="L52" s="72">
        <f t="shared" si="12"/>
        <v>-2.36323153020313E-3</v>
      </c>
      <c r="M52" s="72">
        <f t="shared" ca="1" si="4"/>
        <v>-1.1165049833539093E-2</v>
      </c>
      <c r="N52" s="72">
        <f t="shared" ca="1" si="13"/>
        <v>1.81036215575768E-5</v>
      </c>
      <c r="O52" s="80">
        <f t="shared" ca="1" si="14"/>
        <v>541439.88100478577</v>
      </c>
      <c r="P52" s="72">
        <f t="shared" ca="1" si="15"/>
        <v>2508180.3947842605</v>
      </c>
      <c r="Q52" s="72">
        <f t="shared" ca="1" si="16"/>
        <v>1302771.3129164025</v>
      </c>
      <c r="R52" s="47">
        <f t="shared" ca="1" si="5"/>
        <v>4.2548350799504319E-3</v>
      </c>
      <c r="S52" s="47"/>
      <c r="T52" s="47"/>
      <c r="U52" s="47"/>
      <c r="V52" s="47"/>
      <c r="W52" s="47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</row>
    <row r="53" spans="1:35">
      <c r="A53" s="78">
        <v>5869.5</v>
      </c>
      <c r="B53" s="78">
        <v>-7.4679729004856199E-3</v>
      </c>
      <c r="C53" s="78">
        <v>1</v>
      </c>
      <c r="D53" s="79">
        <f t="shared" si="6"/>
        <v>0.58694999999999997</v>
      </c>
      <c r="E53" s="79">
        <f t="shared" si="6"/>
        <v>-7.4679729004856199E-3</v>
      </c>
      <c r="F53" s="72">
        <f t="shared" si="7"/>
        <v>0.58694999999999997</v>
      </c>
      <c r="G53" s="72">
        <f t="shared" si="7"/>
        <v>-7.4679729004856199E-3</v>
      </c>
      <c r="H53" s="72">
        <f t="shared" si="8"/>
        <v>0.34451030249999998</v>
      </c>
      <c r="I53" s="72">
        <f t="shared" si="9"/>
        <v>0.20221032205237496</v>
      </c>
      <c r="J53" s="72">
        <f t="shared" si="10"/>
        <v>0.11868734852864148</v>
      </c>
      <c r="K53" s="72">
        <f t="shared" si="11"/>
        <v>-4.3833266939400347E-3</v>
      </c>
      <c r="L53" s="72">
        <f t="shared" si="12"/>
        <v>-2.5727936030081034E-3</v>
      </c>
      <c r="M53" s="72">
        <f t="shared" ca="1" si="4"/>
        <v>-1.1164366139701046E-2</v>
      </c>
      <c r="N53" s="72">
        <f t="shared" ca="1" si="13"/>
        <v>1.3663322978917511E-5</v>
      </c>
      <c r="O53" s="80">
        <f t="shared" ca="1" si="14"/>
        <v>529850.47365240566</v>
      </c>
      <c r="P53" s="72">
        <f t="shared" ca="1" si="15"/>
        <v>2568817.5976092736</v>
      </c>
      <c r="Q53" s="72">
        <f t="shared" ca="1" si="16"/>
        <v>1320729.9419025041</v>
      </c>
      <c r="R53" s="47">
        <f t="shared" ca="1" si="5"/>
        <v>3.6963932392154262E-3</v>
      </c>
      <c r="S53" s="47"/>
      <c r="T53" s="47"/>
      <c r="U53" s="47"/>
      <c r="V53" s="47"/>
      <c r="W53" s="47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</row>
    <row r="54" spans="1:35">
      <c r="A54" s="78">
        <v>5883.5</v>
      </c>
      <c r="B54" s="78">
        <v>-1.1831164250907023E-2</v>
      </c>
      <c r="C54" s="78">
        <v>1</v>
      </c>
      <c r="D54" s="79">
        <f t="shared" si="6"/>
        <v>0.58835000000000004</v>
      </c>
      <c r="E54" s="79">
        <f t="shared" si="6"/>
        <v>-1.1831164250907023E-2</v>
      </c>
      <c r="F54" s="72">
        <f t="shared" si="7"/>
        <v>0.58835000000000004</v>
      </c>
      <c r="G54" s="72">
        <f t="shared" si="7"/>
        <v>-1.1831164250907023E-2</v>
      </c>
      <c r="H54" s="72">
        <f t="shared" si="8"/>
        <v>0.34615572250000004</v>
      </c>
      <c r="I54" s="72">
        <f t="shared" si="9"/>
        <v>0.20366071933287505</v>
      </c>
      <c r="J54" s="72">
        <f t="shared" si="10"/>
        <v>0.11982378421949705</v>
      </c>
      <c r="K54" s="72">
        <f t="shared" si="11"/>
        <v>-6.9608654870211475E-3</v>
      </c>
      <c r="L54" s="72">
        <f t="shared" si="12"/>
        <v>-4.0954252092888924E-3</v>
      </c>
      <c r="M54" s="72">
        <f t="shared" ca="1" si="4"/>
        <v>-1.1163752303703249E-2</v>
      </c>
      <c r="N54" s="72">
        <f t="shared" ca="1" si="13"/>
        <v>4.4543870727033249E-7</v>
      </c>
      <c r="O54" s="80">
        <f t="shared" ca="1" si="14"/>
        <v>522389.33648421842</v>
      </c>
      <c r="P54" s="72">
        <f t="shared" ca="1" si="15"/>
        <v>2608549.70764045</v>
      </c>
      <c r="Q54" s="72">
        <f t="shared" ca="1" si="16"/>
        <v>1332439.1612113684</v>
      </c>
      <c r="R54" s="47">
        <f t="shared" ca="1" si="5"/>
        <v>-6.6741194720377345E-4</v>
      </c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</row>
    <row r="55" spans="1:35">
      <c r="A55" s="78">
        <v>6133.5</v>
      </c>
      <c r="B55" s="78">
        <v>-5.3167240475886501E-3</v>
      </c>
      <c r="C55" s="78">
        <v>1</v>
      </c>
      <c r="D55" s="79">
        <f t="shared" si="6"/>
        <v>0.61334999999999995</v>
      </c>
      <c r="E55" s="79">
        <f t="shared" si="6"/>
        <v>-5.3167240475886501E-3</v>
      </c>
      <c r="F55" s="72">
        <f t="shared" si="7"/>
        <v>0.61334999999999995</v>
      </c>
      <c r="G55" s="72">
        <f t="shared" si="7"/>
        <v>-5.3167240475886501E-3</v>
      </c>
      <c r="H55" s="72">
        <f t="shared" si="8"/>
        <v>0.37619822249999996</v>
      </c>
      <c r="I55" s="72">
        <f t="shared" si="9"/>
        <v>0.23074117977037495</v>
      </c>
      <c r="J55" s="72">
        <f t="shared" si="10"/>
        <v>0.14152510261215948</v>
      </c>
      <c r="K55" s="72">
        <f t="shared" si="11"/>
        <v>-3.2610126945884985E-3</v>
      </c>
      <c r="L55" s="72">
        <f t="shared" si="12"/>
        <v>-2.0001421362258556E-3</v>
      </c>
      <c r="M55" s="72">
        <f t="shared" ca="1" si="4"/>
        <v>-1.1130396096146529E-2</v>
      </c>
      <c r="N55" s="72">
        <f t="shared" ca="1" si="13"/>
        <v>3.3798782688183163E-5</v>
      </c>
      <c r="O55" s="80">
        <f t="shared" ca="1" si="14"/>
        <v>400157.57168004598</v>
      </c>
      <c r="P55" s="72">
        <f t="shared" ca="1" si="15"/>
        <v>3348003.554344465</v>
      </c>
      <c r="Q55" s="72">
        <f t="shared" ca="1" si="16"/>
        <v>1542956.5860699588</v>
      </c>
      <c r="R55" s="47">
        <f t="shared" ca="1" si="5"/>
        <v>5.8136720485578788E-3</v>
      </c>
      <c r="S55" s="47"/>
      <c r="T55" s="47"/>
      <c r="U55" s="47"/>
      <c r="V55" s="47"/>
      <c r="W55" s="47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</row>
    <row r="56" spans="1:35">
      <c r="A56" s="78">
        <v>6133.5</v>
      </c>
      <c r="B56" s="78">
        <v>-3.9167240465758368E-3</v>
      </c>
      <c r="C56" s="78">
        <v>1</v>
      </c>
      <c r="D56" s="79">
        <f t="shared" si="6"/>
        <v>0.61334999999999995</v>
      </c>
      <c r="E56" s="79">
        <f t="shared" si="6"/>
        <v>-3.9167240465758368E-3</v>
      </c>
      <c r="F56" s="72">
        <f t="shared" si="7"/>
        <v>0.61334999999999995</v>
      </c>
      <c r="G56" s="72">
        <f t="shared" si="7"/>
        <v>-3.9167240465758368E-3</v>
      </c>
      <c r="H56" s="72">
        <f t="shared" si="8"/>
        <v>0.37619822249999996</v>
      </c>
      <c r="I56" s="72">
        <f t="shared" si="9"/>
        <v>0.23074117977037495</v>
      </c>
      <c r="J56" s="72">
        <f t="shared" si="10"/>
        <v>0.14152510261215948</v>
      </c>
      <c r="K56" s="72">
        <f t="shared" si="11"/>
        <v>-2.4023226939672892E-3</v>
      </c>
      <c r="L56" s="72">
        <f t="shared" si="12"/>
        <v>-1.4734646243448367E-3</v>
      </c>
      <c r="M56" s="72">
        <f t="shared" ca="1" si="4"/>
        <v>-1.1130396096146529E-2</v>
      </c>
      <c r="N56" s="72">
        <f t="shared" ca="1" si="13"/>
        <v>5.2037064438757427E-5</v>
      </c>
      <c r="O56" s="80">
        <f t="shared" ca="1" si="14"/>
        <v>400157.57168004598</v>
      </c>
      <c r="P56" s="72">
        <f t="shared" ca="1" si="15"/>
        <v>3348003.554344465</v>
      </c>
      <c r="Q56" s="72">
        <f t="shared" ca="1" si="16"/>
        <v>1542956.5860699588</v>
      </c>
      <c r="R56" s="47">
        <f t="shared" ca="1" si="5"/>
        <v>7.2136720495706921E-3</v>
      </c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</row>
    <row r="57" spans="1:35">
      <c r="A57" s="78">
        <v>6770</v>
      </c>
      <c r="B57" s="78">
        <v>-6.3289592872024514E-3</v>
      </c>
      <c r="C57" s="78">
        <v>1</v>
      </c>
      <c r="D57" s="79">
        <f t="shared" si="6"/>
        <v>0.67700000000000005</v>
      </c>
      <c r="E57" s="79">
        <f t="shared" si="6"/>
        <v>-6.3289592872024514E-3</v>
      </c>
      <c r="F57" s="72">
        <f t="shared" si="7"/>
        <v>0.67700000000000005</v>
      </c>
      <c r="G57" s="72">
        <f t="shared" si="7"/>
        <v>-6.3289592872024514E-3</v>
      </c>
      <c r="H57" s="72">
        <f t="shared" si="8"/>
        <v>0.45832900000000004</v>
      </c>
      <c r="I57" s="72">
        <f t="shared" si="9"/>
        <v>0.31028873300000004</v>
      </c>
      <c r="J57" s="72">
        <f t="shared" si="10"/>
        <v>0.21006547224100003</v>
      </c>
      <c r="K57" s="72">
        <f t="shared" si="11"/>
        <v>-4.2847054374360602E-3</v>
      </c>
      <c r="L57" s="72">
        <f t="shared" si="12"/>
        <v>-2.9007455811442128E-3</v>
      </c>
      <c r="M57" s="72">
        <f t="shared" ca="1" si="4"/>
        <v>-1.0854009726087599E-2</v>
      </c>
      <c r="N57" s="72">
        <f t="shared" ca="1" si="13"/>
        <v>2.047608147445467E-5</v>
      </c>
      <c r="O57" s="80">
        <f t="shared" ca="1" si="14"/>
        <v>174011.26426099567</v>
      </c>
      <c r="P57" s="72">
        <f t="shared" ca="1" si="15"/>
        <v>5412057.1459445069</v>
      </c>
      <c r="Q57" s="72">
        <f t="shared" ca="1" si="16"/>
        <v>2075903.7362519251</v>
      </c>
      <c r="R57" s="47">
        <f t="shared" ca="1" si="5"/>
        <v>4.5250504388851479E-3</v>
      </c>
      <c r="S57" s="47"/>
      <c r="T57" s="47"/>
      <c r="U57" s="47"/>
      <c r="V57" s="47"/>
      <c r="W57" s="47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</row>
    <row r="58" spans="1:35">
      <c r="A58" s="78">
        <v>8562.5</v>
      </c>
      <c r="B58" s="78">
        <v>-1.3304230305948295E-3</v>
      </c>
      <c r="C58" s="78">
        <v>0.4</v>
      </c>
      <c r="D58" s="79">
        <f t="shared" si="6"/>
        <v>0.85624999999999996</v>
      </c>
      <c r="E58" s="79">
        <f t="shared" si="6"/>
        <v>-1.3304230305948295E-3</v>
      </c>
      <c r="F58" s="72">
        <f t="shared" si="7"/>
        <v>0.34250000000000003</v>
      </c>
      <c r="G58" s="72">
        <f t="shared" si="7"/>
        <v>-5.3216921223793185E-4</v>
      </c>
      <c r="H58" s="72">
        <f t="shared" si="8"/>
        <v>0.29326562500000003</v>
      </c>
      <c r="I58" s="72">
        <f t="shared" si="9"/>
        <v>0.25110869140625003</v>
      </c>
      <c r="J58" s="72">
        <f t="shared" si="10"/>
        <v>0.21501181701660158</v>
      </c>
      <c r="K58" s="72">
        <f t="shared" si="11"/>
        <v>-4.5566988797872914E-4</v>
      </c>
      <c r="L58" s="72">
        <f t="shared" si="12"/>
        <v>-3.901673415817868E-4</v>
      </c>
      <c r="M58" s="72">
        <f t="shared" ca="1" si="4"/>
        <v>-8.5982797774571476E-3</v>
      </c>
      <c r="N58" s="72">
        <f t="shared" ca="1" si="13"/>
        <v>2.1128696677164849E-5</v>
      </c>
      <c r="O58" s="80">
        <f t="shared" ca="1" si="14"/>
        <v>1028.0007082752034</v>
      </c>
      <c r="P58" s="72">
        <f t="shared" ca="1" si="15"/>
        <v>1784968.1126040914</v>
      </c>
      <c r="Q58" s="72">
        <f t="shared" ca="1" si="16"/>
        <v>522565.64967123052</v>
      </c>
      <c r="R58" s="47">
        <f t="shared" ca="1" si="5"/>
        <v>7.2678567468623181E-3</v>
      </c>
      <c r="S58" s="47"/>
      <c r="T58" s="47"/>
      <c r="U58" s="47"/>
      <c r="V58" s="47"/>
      <c r="W58" s="47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</row>
    <row r="59" spans="1:35">
      <c r="A59" s="78">
        <v>9385.5</v>
      </c>
      <c r="B59" s="78">
        <v>-3.0808858791715465E-3</v>
      </c>
      <c r="C59" s="78">
        <v>1</v>
      </c>
      <c r="D59" s="79">
        <f t="shared" si="6"/>
        <v>0.93855</v>
      </c>
      <c r="E59" s="79">
        <f t="shared" si="6"/>
        <v>-3.0808858791715465E-3</v>
      </c>
      <c r="F59" s="72">
        <f t="shared" si="7"/>
        <v>0.93855</v>
      </c>
      <c r="G59" s="72">
        <f t="shared" si="7"/>
        <v>-3.0808858791715465E-3</v>
      </c>
      <c r="H59" s="72">
        <f t="shared" si="8"/>
        <v>0.88087610250000004</v>
      </c>
      <c r="I59" s="72">
        <f t="shared" si="9"/>
        <v>0.82674626600137502</v>
      </c>
      <c r="J59" s="72">
        <f t="shared" si="10"/>
        <v>0.7759427079555905</v>
      </c>
      <c r="K59" s="72">
        <f t="shared" si="11"/>
        <v>-2.8915654418964552E-3</v>
      </c>
      <c r="L59" s="72">
        <f t="shared" si="12"/>
        <v>-2.7138787454919181E-3</v>
      </c>
      <c r="M59" s="72">
        <f t="shared" ca="1" si="4"/>
        <v>-6.8321978821007864E-3</v>
      </c>
      <c r="N59" s="72">
        <f t="shared" ca="1" si="13"/>
        <v>1.4072341743320986E-5</v>
      </c>
      <c r="O59" s="80">
        <f t="shared" ca="1" si="14"/>
        <v>64719.671392467142</v>
      </c>
      <c r="P59" s="72">
        <f t="shared" ca="1" si="15"/>
        <v>13069606.733612671</v>
      </c>
      <c r="Q59" s="72">
        <f t="shared" ca="1" si="16"/>
        <v>3534548.2007326195</v>
      </c>
      <c r="R59" s="47">
        <f t="shared" ca="1" si="5"/>
        <v>3.7513120029292399E-3</v>
      </c>
      <c r="S59" s="47"/>
      <c r="T59" s="47"/>
      <c r="U59" s="47"/>
      <c r="V59" s="47"/>
      <c r="W59" s="47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</row>
    <row r="60" spans="1:35">
      <c r="A60" s="78">
        <v>9444.5</v>
      </c>
      <c r="B60" s="78">
        <v>-1.451147798798047E-2</v>
      </c>
      <c r="C60" s="78">
        <v>1</v>
      </c>
      <c r="D60" s="79">
        <f t="shared" si="6"/>
        <v>0.94445000000000001</v>
      </c>
      <c r="E60" s="79">
        <f t="shared" si="6"/>
        <v>-1.451147798798047E-2</v>
      </c>
      <c r="F60" s="72">
        <f t="shared" si="7"/>
        <v>0.94445000000000001</v>
      </c>
      <c r="G60" s="72">
        <f t="shared" si="7"/>
        <v>-1.451147798798047E-2</v>
      </c>
      <c r="H60" s="72">
        <f t="shared" si="8"/>
        <v>0.89198580250000004</v>
      </c>
      <c r="I60" s="72">
        <f t="shared" si="9"/>
        <v>0.842435991171125</v>
      </c>
      <c r="J60" s="72">
        <f t="shared" si="10"/>
        <v>0.795638671861569</v>
      </c>
      <c r="K60" s="72">
        <f t="shared" si="11"/>
        <v>-1.3705365385748155E-2</v>
      </c>
      <c r="L60" s="72">
        <f t="shared" si="12"/>
        <v>-1.2944032338569845E-2</v>
      </c>
      <c r="M60" s="72">
        <f t="shared" ca="1" si="4"/>
        <v>-6.6879320163276308E-3</v>
      </c>
      <c r="N60" s="72">
        <f t="shared" ca="1" si="13"/>
        <v>6.1207871570565365E-5</v>
      </c>
      <c r="O60" s="80">
        <f t="shared" ca="1" si="14"/>
        <v>70535.136229299838</v>
      </c>
      <c r="P60" s="72">
        <f t="shared" ca="1" si="15"/>
        <v>13179180.159961009</v>
      </c>
      <c r="Q60" s="72">
        <f t="shared" ca="1" si="16"/>
        <v>3545513.1937269936</v>
      </c>
      <c r="R60" s="47">
        <f t="shared" ca="1" si="5"/>
        <v>-7.8235459716528392E-3</v>
      </c>
      <c r="S60" s="47"/>
      <c r="T60" s="47"/>
      <c r="U60" s="47"/>
      <c r="V60" s="47"/>
      <c r="W60" s="47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</row>
    <row r="61" spans="1:35">
      <c r="A61" s="78">
        <v>9642.5</v>
      </c>
      <c r="B61" s="78">
        <v>-5.1480413530953228E-3</v>
      </c>
      <c r="C61" s="78">
        <v>1</v>
      </c>
      <c r="D61" s="79">
        <f t="shared" si="6"/>
        <v>0.96425000000000005</v>
      </c>
      <c r="E61" s="79">
        <f t="shared" si="6"/>
        <v>-5.1480413530953228E-3</v>
      </c>
      <c r="F61" s="72">
        <f t="shared" si="7"/>
        <v>0.96425000000000005</v>
      </c>
      <c r="G61" s="72">
        <f t="shared" si="7"/>
        <v>-5.1480413530953228E-3</v>
      </c>
      <c r="H61" s="72">
        <f t="shared" si="8"/>
        <v>0.92977806250000006</v>
      </c>
      <c r="I61" s="72">
        <f t="shared" si="9"/>
        <v>0.89653849676562514</v>
      </c>
      <c r="J61" s="72">
        <f t="shared" si="10"/>
        <v>0.86448724550625411</v>
      </c>
      <c r="K61" s="72">
        <f t="shared" si="11"/>
        <v>-4.9639988747221652E-3</v>
      </c>
      <c r="L61" s="72">
        <f t="shared" si="12"/>
        <v>-4.7865359149508483E-3</v>
      </c>
      <c r="M61" s="72">
        <f t="shared" ca="1" si="4"/>
        <v>-6.1865191218301654E-3</v>
      </c>
      <c r="N61" s="72">
        <f t="shared" ca="1" si="13"/>
        <v>1.0784360761564973E-6</v>
      </c>
      <c r="O61" s="80">
        <f t="shared" ca="1" si="14"/>
        <v>91106.417548576894</v>
      </c>
      <c r="P61" s="72">
        <f t="shared" ca="1" si="15"/>
        <v>13517145.863041872</v>
      </c>
      <c r="Q61" s="72">
        <f t="shared" ca="1" si="16"/>
        <v>3573901.8470082469</v>
      </c>
      <c r="R61" s="47">
        <f t="shared" ca="1" si="5"/>
        <v>1.0384777687348426E-3</v>
      </c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</row>
    <row r="62" spans="1:35">
      <c r="A62" s="78">
        <v>9659</v>
      </c>
      <c r="B62" s="78">
        <v>-5.076088295027148E-3</v>
      </c>
      <c r="C62" s="78">
        <v>1</v>
      </c>
      <c r="D62" s="79">
        <f t="shared" si="6"/>
        <v>0.96589999999999998</v>
      </c>
      <c r="E62" s="79">
        <f t="shared" si="6"/>
        <v>-5.076088295027148E-3</v>
      </c>
      <c r="F62" s="72">
        <f t="shared" si="7"/>
        <v>0.96589999999999998</v>
      </c>
      <c r="G62" s="72">
        <f t="shared" si="7"/>
        <v>-5.076088295027148E-3</v>
      </c>
      <c r="H62" s="72">
        <f t="shared" si="8"/>
        <v>0.93296280999999992</v>
      </c>
      <c r="I62" s="72">
        <f t="shared" si="9"/>
        <v>0.90114877817899985</v>
      </c>
      <c r="J62" s="72">
        <f t="shared" si="10"/>
        <v>0.870419604843096</v>
      </c>
      <c r="K62" s="72">
        <f t="shared" si="11"/>
        <v>-4.902993684166722E-3</v>
      </c>
      <c r="L62" s="72">
        <f t="shared" si="12"/>
        <v>-4.7358015995366369E-3</v>
      </c>
      <c r="M62" s="72">
        <f t="shared" ca="1" si="4"/>
        <v>-6.1435337900998255E-3</v>
      </c>
      <c r="N62" s="72">
        <f t="shared" ca="1" si="13"/>
        <v>1.1394398849509536E-6</v>
      </c>
      <c r="O62" s="80">
        <f t="shared" ca="1" si="14"/>
        <v>92885.134723016919</v>
      </c>
      <c r="P62" s="72">
        <f t="shared" ca="1" si="15"/>
        <v>13543199.814333064</v>
      </c>
      <c r="Q62" s="72">
        <f t="shared" ca="1" si="16"/>
        <v>3575679.3511363761</v>
      </c>
      <c r="R62" s="47">
        <f t="shared" ca="1" si="5"/>
        <v>1.0674454950726775E-3</v>
      </c>
      <c r="S62" s="47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</row>
    <row r="63" spans="1:35">
      <c r="A63" s="78">
        <v>9663.5</v>
      </c>
      <c r="B63" s="78">
        <v>-4.4928283750778064E-3</v>
      </c>
      <c r="C63" s="78">
        <v>1</v>
      </c>
      <c r="D63" s="79">
        <f t="shared" si="6"/>
        <v>0.96635000000000004</v>
      </c>
      <c r="E63" s="79">
        <f t="shared" si="6"/>
        <v>-4.4928283750778064E-3</v>
      </c>
      <c r="F63" s="72">
        <f t="shared" si="7"/>
        <v>0.96635000000000004</v>
      </c>
      <c r="G63" s="72">
        <f t="shared" si="7"/>
        <v>-4.4928283750778064E-3</v>
      </c>
      <c r="H63" s="72">
        <f t="shared" si="8"/>
        <v>0.93383232250000003</v>
      </c>
      <c r="I63" s="72">
        <f t="shared" si="9"/>
        <v>0.90240886484787508</v>
      </c>
      <c r="J63" s="72">
        <f t="shared" si="10"/>
        <v>0.87204280654574418</v>
      </c>
      <c r="K63" s="72">
        <f t="shared" si="11"/>
        <v>-4.3416447002564383E-3</v>
      </c>
      <c r="L63" s="72">
        <f t="shared" si="12"/>
        <v>-4.1955483560928092E-3</v>
      </c>
      <c r="M63" s="72">
        <f t="shared" ca="1" si="4"/>
        <v>-6.1317784524556745E-3</v>
      </c>
      <c r="N63" s="72">
        <f t="shared" ca="1" si="13"/>
        <v>2.68615735613692E-6</v>
      </c>
      <c r="O63" s="80">
        <f t="shared" ca="1" si="14"/>
        <v>93371.772747098657</v>
      </c>
      <c r="P63" s="72">
        <f t="shared" ca="1" si="15"/>
        <v>13550248.286327036</v>
      </c>
      <c r="Q63" s="72">
        <f t="shared" ca="1" si="16"/>
        <v>3576148.3591239583</v>
      </c>
      <c r="R63" s="47">
        <f t="shared" ca="1" si="5"/>
        <v>1.6389500773778681E-3</v>
      </c>
      <c r="S63" s="47"/>
      <c r="T63" s="47"/>
      <c r="U63" s="47"/>
      <c r="V63" s="47"/>
      <c r="W63" s="47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</row>
    <row r="64" spans="1:35">
      <c r="A64" s="78">
        <v>10065</v>
      </c>
      <c r="B64" s="78">
        <v>-4.7086374033824541E-3</v>
      </c>
      <c r="C64" s="78">
        <v>1</v>
      </c>
      <c r="D64" s="79">
        <f t="shared" si="6"/>
        <v>1.0065</v>
      </c>
      <c r="E64" s="79">
        <f t="shared" si="6"/>
        <v>-4.7086374033824541E-3</v>
      </c>
      <c r="F64" s="72">
        <f t="shared" si="7"/>
        <v>1.0065</v>
      </c>
      <c r="G64" s="72">
        <f t="shared" si="7"/>
        <v>-4.7086374033824541E-3</v>
      </c>
      <c r="H64" s="72">
        <f t="shared" si="8"/>
        <v>1.0130422499999998</v>
      </c>
      <c r="I64" s="72">
        <f t="shared" si="9"/>
        <v>1.0196270246249997</v>
      </c>
      <c r="J64" s="72">
        <f t="shared" si="10"/>
        <v>1.0262546002850621</v>
      </c>
      <c r="K64" s="72">
        <f t="shared" si="11"/>
        <v>-4.7392435465044395E-3</v>
      </c>
      <c r="L64" s="72">
        <f t="shared" si="12"/>
        <v>-4.7700486295567182E-3</v>
      </c>
      <c r="M64" s="72">
        <f t="shared" ca="1" si="4"/>
        <v>-5.0276295567276003E-3</v>
      </c>
      <c r="N64" s="72">
        <f t="shared" ca="1" si="13"/>
        <v>1.0175599389577326E-7</v>
      </c>
      <c r="O64" s="80">
        <f t="shared" ca="1" si="14"/>
        <v>138839.18035322297</v>
      </c>
      <c r="P64" s="72">
        <f t="shared" ca="1" si="15"/>
        <v>14078161.29051494</v>
      </c>
      <c r="Q64" s="72">
        <f t="shared" ca="1" si="16"/>
        <v>3590682.6015487113</v>
      </c>
      <c r="R64" s="47">
        <f t="shared" ca="1" si="5"/>
        <v>3.1899215334514619E-4</v>
      </c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</row>
    <row r="65" spans="1:35">
      <c r="A65" s="78">
        <v>10065</v>
      </c>
      <c r="B65" s="78">
        <v>-4.1086374039878137E-3</v>
      </c>
      <c r="C65" s="78">
        <v>1</v>
      </c>
      <c r="D65" s="79">
        <f t="shared" si="6"/>
        <v>1.0065</v>
      </c>
      <c r="E65" s="79">
        <f t="shared" si="6"/>
        <v>-4.1086374039878137E-3</v>
      </c>
      <c r="F65" s="72">
        <f t="shared" si="7"/>
        <v>1.0065</v>
      </c>
      <c r="G65" s="72">
        <f t="shared" si="7"/>
        <v>-4.1086374039878137E-3</v>
      </c>
      <c r="H65" s="72">
        <f t="shared" si="8"/>
        <v>1.0130422499999998</v>
      </c>
      <c r="I65" s="72">
        <f t="shared" si="9"/>
        <v>1.0196270246249997</v>
      </c>
      <c r="J65" s="72">
        <f t="shared" si="10"/>
        <v>1.0262546002850621</v>
      </c>
      <c r="K65" s="72">
        <f t="shared" si="11"/>
        <v>-4.1353435471137342E-3</v>
      </c>
      <c r="L65" s="72">
        <f t="shared" si="12"/>
        <v>-4.1622232801699736E-3</v>
      </c>
      <c r="M65" s="72">
        <f t="shared" ca="1" si="4"/>
        <v>-5.0276295567276003E-3</v>
      </c>
      <c r="N65" s="72">
        <f t="shared" ca="1" si="13"/>
        <v>8.4454657679730713E-7</v>
      </c>
      <c r="O65" s="80">
        <f t="shared" ca="1" si="14"/>
        <v>138839.18035322297</v>
      </c>
      <c r="P65" s="72">
        <f t="shared" ca="1" si="15"/>
        <v>14078161.29051494</v>
      </c>
      <c r="Q65" s="72">
        <f t="shared" ca="1" si="16"/>
        <v>3590682.6015487113</v>
      </c>
      <c r="R65" s="47">
        <f t="shared" ca="1" si="5"/>
        <v>9.1899215273978652E-4</v>
      </c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</row>
    <row r="66" spans="1:35">
      <c r="A66" s="78">
        <v>10213</v>
      </c>
      <c r="B66" s="78">
        <v>-2.548088799812831E-3</v>
      </c>
      <c r="C66" s="78">
        <v>1</v>
      </c>
      <c r="D66" s="79">
        <f t="shared" si="6"/>
        <v>1.0213000000000001</v>
      </c>
      <c r="E66" s="79">
        <f t="shared" si="6"/>
        <v>-2.548088799812831E-3</v>
      </c>
      <c r="F66" s="72">
        <f t="shared" si="7"/>
        <v>1.0213000000000001</v>
      </c>
      <c r="G66" s="72">
        <f t="shared" si="7"/>
        <v>-2.548088799812831E-3</v>
      </c>
      <c r="H66" s="72">
        <f t="shared" si="8"/>
        <v>1.0430536900000003</v>
      </c>
      <c r="I66" s="72">
        <f t="shared" si="9"/>
        <v>1.0652707335970004</v>
      </c>
      <c r="J66" s="72">
        <f t="shared" si="10"/>
        <v>1.0879610002226165</v>
      </c>
      <c r="K66" s="72">
        <f t="shared" si="11"/>
        <v>-2.6023630912488443E-3</v>
      </c>
      <c r="L66" s="72">
        <f t="shared" si="12"/>
        <v>-2.6577934250924451E-3</v>
      </c>
      <c r="M66" s="72">
        <f t="shared" ca="1" si="4"/>
        <v>-4.5930255421584784E-3</v>
      </c>
      <c r="N66" s="72">
        <f t="shared" ca="1" si="13"/>
        <v>4.1817662801952292E-6</v>
      </c>
      <c r="O66" s="80">
        <f t="shared" ca="1" si="14"/>
        <v>156247.29125796061</v>
      </c>
      <c r="P66" s="72">
        <f t="shared" ca="1" si="15"/>
        <v>14221027.674274931</v>
      </c>
      <c r="Q66" s="72">
        <f t="shared" ca="1" si="16"/>
        <v>3582388.7538294033</v>
      </c>
      <c r="R66" s="47">
        <f t="shared" ca="1" si="5"/>
        <v>2.0449367423456474E-3</v>
      </c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</row>
    <row r="67" spans="1:35">
      <c r="A67" s="78">
        <v>10468</v>
      </c>
      <c r="B67" s="78">
        <v>-3.0633597925771028E-3</v>
      </c>
      <c r="C67" s="78">
        <v>1</v>
      </c>
      <c r="D67" s="79">
        <f t="shared" si="6"/>
        <v>1.0468</v>
      </c>
      <c r="E67" s="79">
        <f t="shared" si="6"/>
        <v>-3.0633597925771028E-3</v>
      </c>
      <c r="F67" s="72">
        <f t="shared" si="7"/>
        <v>1.0468</v>
      </c>
      <c r="G67" s="72">
        <f t="shared" si="7"/>
        <v>-3.0633597925771028E-3</v>
      </c>
      <c r="H67" s="72">
        <f t="shared" si="8"/>
        <v>1.0957902399999999</v>
      </c>
      <c r="I67" s="72">
        <f t="shared" si="9"/>
        <v>1.1470732232319998</v>
      </c>
      <c r="J67" s="72">
        <f t="shared" si="10"/>
        <v>1.2007562500792572</v>
      </c>
      <c r="K67" s="72">
        <f t="shared" si="11"/>
        <v>-3.206725030869711E-3</v>
      </c>
      <c r="L67" s="72">
        <f t="shared" si="12"/>
        <v>-3.3567997623144131E-3</v>
      </c>
      <c r="M67" s="72">
        <f t="shared" ca="1" si="4"/>
        <v>-3.8093447710069658E-3</v>
      </c>
      <c r="N67" s="72">
        <f t="shared" ca="1" si="13"/>
        <v>5.5649358804300325E-7</v>
      </c>
      <c r="O67" s="80">
        <f t="shared" ca="1" si="14"/>
        <v>186415.8282247968</v>
      </c>
      <c r="P67" s="72">
        <f t="shared" ca="1" si="15"/>
        <v>14399843.240767853</v>
      </c>
      <c r="Q67" s="72">
        <f t="shared" ca="1" si="16"/>
        <v>3550933.1313309358</v>
      </c>
      <c r="R67" s="47">
        <f t="shared" ca="1" si="5"/>
        <v>7.4598497842986305E-4</v>
      </c>
      <c r="S67" s="47"/>
      <c r="T67" s="47"/>
      <c r="U67" s="47"/>
      <c r="V67" s="47"/>
      <c r="W67" s="47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</row>
    <row r="68" spans="1:35">
      <c r="A68" s="78">
        <v>10585.5</v>
      </c>
      <c r="B68" s="78">
        <v>-4.4115729033364914E-3</v>
      </c>
      <c r="C68" s="78">
        <v>1</v>
      </c>
      <c r="D68" s="79">
        <f t="shared" si="6"/>
        <v>1.0585500000000001</v>
      </c>
      <c r="E68" s="79">
        <f t="shared" si="6"/>
        <v>-4.4115729033364914E-3</v>
      </c>
      <c r="F68" s="72">
        <f t="shared" si="7"/>
        <v>1.0585500000000001</v>
      </c>
      <c r="G68" s="72">
        <f t="shared" si="7"/>
        <v>-4.4115729033364914E-3</v>
      </c>
      <c r="H68" s="72">
        <f t="shared" si="8"/>
        <v>1.1205281025000002</v>
      </c>
      <c r="I68" s="72">
        <f t="shared" si="9"/>
        <v>1.1861350229013754</v>
      </c>
      <c r="J68" s="72">
        <f t="shared" si="10"/>
        <v>1.255583228492251</v>
      </c>
      <c r="K68" s="72">
        <f t="shared" si="11"/>
        <v>-4.6698704968268431E-3</v>
      </c>
      <c r="L68" s="72">
        <f t="shared" si="12"/>
        <v>-4.9432914144160551E-3</v>
      </c>
      <c r="M68" s="72">
        <f t="shared" ca="1" si="4"/>
        <v>-3.4333855311954667E-3</v>
      </c>
      <c r="N68" s="72">
        <f t="shared" ca="1" si="13"/>
        <v>9.5685053501616364E-7</v>
      </c>
      <c r="O68" s="80">
        <f t="shared" ca="1" si="14"/>
        <v>200227.27571768171</v>
      </c>
      <c r="P68" s="72">
        <f t="shared" ca="1" si="15"/>
        <v>14453179.309631856</v>
      </c>
      <c r="Q68" s="72">
        <f t="shared" ca="1" si="16"/>
        <v>3529192.4705408765</v>
      </c>
      <c r="R68" s="47">
        <f t="shared" ca="1" si="5"/>
        <v>-9.7818737214102475E-4</v>
      </c>
      <c r="S68" s="47"/>
      <c r="T68" s="47"/>
      <c r="U68" s="47"/>
      <c r="V68" s="47"/>
      <c r="W68" s="47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</row>
    <row r="69" spans="1:35">
      <c r="A69" s="78">
        <v>10618.5</v>
      </c>
      <c r="B69" s="78">
        <v>-3.9676667947787791E-3</v>
      </c>
      <c r="C69" s="78">
        <v>1</v>
      </c>
      <c r="D69" s="79">
        <f t="shared" si="6"/>
        <v>1.06185</v>
      </c>
      <c r="E69" s="79">
        <f t="shared" si="6"/>
        <v>-3.9676667947787791E-3</v>
      </c>
      <c r="F69" s="72">
        <f t="shared" si="7"/>
        <v>1.06185</v>
      </c>
      <c r="G69" s="72">
        <f t="shared" si="7"/>
        <v>-3.9676667947787791E-3</v>
      </c>
      <c r="H69" s="72">
        <f t="shared" si="8"/>
        <v>1.1275254225</v>
      </c>
      <c r="I69" s="72">
        <f t="shared" si="9"/>
        <v>1.197262869881625</v>
      </c>
      <c r="J69" s="72">
        <f t="shared" si="10"/>
        <v>1.2713135783838034</v>
      </c>
      <c r="K69" s="72">
        <f t="shared" si="11"/>
        <v>-4.2130669860358464E-3</v>
      </c>
      <c r="L69" s="72">
        <f t="shared" si="12"/>
        <v>-4.4736451791221633E-3</v>
      </c>
      <c r="M69" s="72">
        <f t="shared" ca="1" si="4"/>
        <v>-3.3261117662411743E-3</v>
      </c>
      <c r="N69" s="72">
        <f t="shared" ca="1" si="13"/>
        <v>4.1159285464188694E-7</v>
      </c>
      <c r="O69" s="80">
        <f t="shared" ca="1" si="14"/>
        <v>204082.24032567308</v>
      </c>
      <c r="P69" s="72">
        <f t="shared" ca="1" si="15"/>
        <v>14464836.626885075</v>
      </c>
      <c r="Q69" s="72">
        <f t="shared" ca="1" si="16"/>
        <v>3522272.2237172602</v>
      </c>
      <c r="R69" s="47">
        <f t="shared" ca="1" si="5"/>
        <v>-6.4155502853760482E-4</v>
      </c>
      <c r="S69" s="47"/>
      <c r="T69" s="47"/>
      <c r="U69" s="47"/>
      <c r="V69" s="47"/>
      <c r="W69" s="47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</row>
    <row r="70" spans="1:35">
      <c r="A70" s="78">
        <v>10734</v>
      </c>
      <c r="B70" s="78">
        <v>-3.0639954202342778E-3</v>
      </c>
      <c r="C70" s="78">
        <v>1</v>
      </c>
      <c r="D70" s="79">
        <f t="shared" si="6"/>
        <v>1.0733999999999999</v>
      </c>
      <c r="E70" s="79">
        <f t="shared" si="6"/>
        <v>-3.0639954202342778E-3</v>
      </c>
      <c r="F70" s="72">
        <f t="shared" si="7"/>
        <v>1.0733999999999999</v>
      </c>
      <c r="G70" s="72">
        <f t="shared" si="7"/>
        <v>-3.0639954202342778E-3</v>
      </c>
      <c r="H70" s="72">
        <f t="shared" si="8"/>
        <v>1.1521875599999998</v>
      </c>
      <c r="I70" s="72">
        <f t="shared" si="9"/>
        <v>1.2367581269039996</v>
      </c>
      <c r="J70" s="72">
        <f t="shared" si="10"/>
        <v>1.327536173418753</v>
      </c>
      <c r="K70" s="72">
        <f t="shared" si="11"/>
        <v>-3.2888926840794735E-3</v>
      </c>
      <c r="L70" s="72">
        <f t="shared" si="12"/>
        <v>-3.5302974070909065E-3</v>
      </c>
      <c r="M70" s="72">
        <f t="shared" ca="1" si="4"/>
        <v>-2.9448337271396063E-3</v>
      </c>
      <c r="N70" s="72">
        <f t="shared" ca="1" si="13"/>
        <v>1.4199509101188682E-8</v>
      </c>
      <c r="O70" s="80">
        <f t="shared" ca="1" si="14"/>
        <v>217461.96008336637</v>
      </c>
      <c r="P70" s="72">
        <f t="shared" ca="1" si="15"/>
        <v>14494126.605716158</v>
      </c>
      <c r="Q70" s="72">
        <f t="shared" ca="1" si="16"/>
        <v>3495261.5476166722</v>
      </c>
      <c r="R70" s="47">
        <f t="shared" ca="1" si="5"/>
        <v>-1.1916169309467151E-4</v>
      </c>
      <c r="S70" s="47"/>
      <c r="T70" s="47"/>
      <c r="U70" s="47"/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</row>
    <row r="71" spans="1:35">
      <c r="A71" s="78">
        <v>10794</v>
      </c>
      <c r="B71" s="78">
        <v>-2.4205297740991227E-3</v>
      </c>
      <c r="C71" s="78">
        <v>1</v>
      </c>
      <c r="D71" s="79">
        <f t="shared" si="6"/>
        <v>1.0793999999999999</v>
      </c>
      <c r="E71" s="79">
        <f t="shared" si="6"/>
        <v>-2.4205297740991227E-3</v>
      </c>
      <c r="F71" s="72">
        <f t="shared" si="7"/>
        <v>1.0793999999999999</v>
      </c>
      <c r="G71" s="72">
        <f t="shared" si="7"/>
        <v>-2.4205297740991227E-3</v>
      </c>
      <c r="H71" s="72">
        <f t="shared" si="8"/>
        <v>1.1651043599999997</v>
      </c>
      <c r="I71" s="72">
        <f t="shared" si="9"/>
        <v>1.2576136461839995</v>
      </c>
      <c r="J71" s="72">
        <f t="shared" si="10"/>
        <v>1.3574681696910089</v>
      </c>
      <c r="K71" s="72">
        <f t="shared" si="11"/>
        <v>-2.612719838162593E-3</v>
      </c>
      <c r="L71" s="72">
        <f t="shared" si="12"/>
        <v>-2.8201697933127028E-3</v>
      </c>
      <c r="M71" s="72">
        <f t="shared" ca="1" si="4"/>
        <v>-2.7431942167255724E-3</v>
      </c>
      <c r="N71" s="72">
        <f t="shared" ca="1" si="13"/>
        <v>1.0411234253543743E-7</v>
      </c>
      <c r="O71" s="80">
        <f t="shared" ca="1" si="14"/>
        <v>224329.41706653422</v>
      </c>
      <c r="P71" s="72">
        <f t="shared" ca="1" si="15"/>
        <v>14502262.967826948</v>
      </c>
      <c r="Q71" s="72">
        <f t="shared" ca="1" si="16"/>
        <v>3479529.5401042788</v>
      </c>
      <c r="R71" s="47">
        <f t="shared" ca="1" si="5"/>
        <v>3.2266444262644967E-4</v>
      </c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</row>
    <row r="72" spans="1:35">
      <c r="A72" s="78">
        <v>10897.5</v>
      </c>
      <c r="B72" s="78">
        <v>-3.0055515308049507E-3</v>
      </c>
      <c r="C72" s="78">
        <v>1</v>
      </c>
      <c r="D72" s="79">
        <f t="shared" si="6"/>
        <v>1.08975</v>
      </c>
      <c r="E72" s="79">
        <f t="shared" si="6"/>
        <v>-3.0055515308049507E-3</v>
      </c>
      <c r="F72" s="72">
        <f t="shared" si="7"/>
        <v>1.08975</v>
      </c>
      <c r="G72" s="72">
        <f t="shared" si="7"/>
        <v>-3.0055515308049507E-3</v>
      </c>
      <c r="H72" s="72">
        <f t="shared" si="8"/>
        <v>1.1875550625</v>
      </c>
      <c r="I72" s="72">
        <f t="shared" si="9"/>
        <v>1.294138129359375</v>
      </c>
      <c r="J72" s="72">
        <f t="shared" si="10"/>
        <v>1.410287026469379</v>
      </c>
      <c r="K72" s="72">
        <f t="shared" si="11"/>
        <v>-3.2752997806946953E-3</v>
      </c>
      <c r="L72" s="72">
        <f t="shared" si="12"/>
        <v>-3.5692579360120441E-3</v>
      </c>
      <c r="M72" s="72">
        <f t="shared" ca="1" si="4"/>
        <v>-2.3896240725025455E-3</v>
      </c>
      <c r="N72" s="72">
        <f t="shared" ca="1" si="13"/>
        <v>3.7936663389086108E-7</v>
      </c>
      <c r="O72" s="80">
        <f t="shared" ca="1" si="14"/>
        <v>236013.39421137495</v>
      </c>
      <c r="P72" s="72">
        <f t="shared" ca="1" si="15"/>
        <v>14504906.229364192</v>
      </c>
      <c r="Q72" s="72">
        <f t="shared" ca="1" si="16"/>
        <v>3449688.3285550373</v>
      </c>
      <c r="R72" s="47">
        <f t="shared" ca="1" si="5"/>
        <v>-6.159274583024052E-4</v>
      </c>
      <c r="S72" s="47"/>
      <c r="T72" s="47"/>
      <c r="U72" s="47"/>
      <c r="V72" s="47"/>
      <c r="W72" s="47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</row>
    <row r="73" spans="1:35">
      <c r="A73" s="78">
        <v>10961</v>
      </c>
      <c r="B73" s="78">
        <v>-4.2528837147983722E-3</v>
      </c>
      <c r="C73" s="78">
        <v>1</v>
      </c>
      <c r="D73" s="79">
        <f t="shared" si="6"/>
        <v>1.0961000000000001</v>
      </c>
      <c r="E73" s="79">
        <f t="shared" si="6"/>
        <v>-4.2528837147983722E-3</v>
      </c>
      <c r="F73" s="72">
        <f t="shared" si="7"/>
        <v>1.0961000000000001</v>
      </c>
      <c r="G73" s="72">
        <f t="shared" si="7"/>
        <v>-4.2528837147983722E-3</v>
      </c>
      <c r="H73" s="72">
        <f t="shared" si="8"/>
        <v>1.2014352100000001</v>
      </c>
      <c r="I73" s="72">
        <f t="shared" si="9"/>
        <v>1.3168931336810001</v>
      </c>
      <c r="J73" s="72">
        <f t="shared" si="10"/>
        <v>1.4434465638277443</v>
      </c>
      <c r="K73" s="72">
        <f t="shared" si="11"/>
        <v>-4.661585839790496E-3</v>
      </c>
      <c r="L73" s="72">
        <f t="shared" si="12"/>
        <v>-5.109564238994363E-3</v>
      </c>
      <c r="M73" s="72">
        <f t="shared" ca="1" si="4"/>
        <v>-2.1691011190151377E-3</v>
      </c>
      <c r="N73" s="72">
        <f t="shared" ca="1" si="13"/>
        <v>4.3421499064891148E-6</v>
      </c>
      <c r="O73" s="80">
        <f t="shared" ca="1" si="14"/>
        <v>243065.8360410778</v>
      </c>
      <c r="P73" s="72">
        <f t="shared" ca="1" si="15"/>
        <v>14499387.689814238</v>
      </c>
      <c r="Q73" s="72">
        <f t="shared" ca="1" si="16"/>
        <v>3429702.3221067507</v>
      </c>
      <c r="R73" s="47">
        <f t="shared" ca="1" si="5"/>
        <v>-2.0837825957832345E-3</v>
      </c>
      <c r="S73" s="47"/>
      <c r="T73" s="47"/>
      <c r="U73" s="47"/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</row>
    <row r="74" spans="1:35">
      <c r="A74" s="78">
        <v>10970</v>
      </c>
      <c r="B74" s="78">
        <v>-4.4863638686365448E-3</v>
      </c>
      <c r="C74" s="78">
        <v>1</v>
      </c>
      <c r="D74" s="79">
        <f t="shared" si="6"/>
        <v>1.097</v>
      </c>
      <c r="E74" s="79">
        <f t="shared" si="6"/>
        <v>-4.4863638686365448E-3</v>
      </c>
      <c r="F74" s="72">
        <f t="shared" si="7"/>
        <v>1.097</v>
      </c>
      <c r="G74" s="72">
        <f t="shared" si="7"/>
        <v>-4.4863638686365448E-3</v>
      </c>
      <c r="H74" s="72">
        <f t="shared" si="8"/>
        <v>1.203409</v>
      </c>
      <c r="I74" s="72">
        <f t="shared" si="9"/>
        <v>1.3201396729999999</v>
      </c>
      <c r="J74" s="72">
        <f t="shared" si="10"/>
        <v>1.4481932212809998</v>
      </c>
      <c r="K74" s="72">
        <f t="shared" si="11"/>
        <v>-4.9215411638942894E-3</v>
      </c>
      <c r="L74" s="72">
        <f t="shared" si="12"/>
        <v>-5.3989306567920354E-3</v>
      </c>
      <c r="M74" s="72">
        <f t="shared" ca="1" si="4"/>
        <v>-2.1376244936258462E-3</v>
      </c>
      <c r="N74" s="72">
        <f t="shared" ca="1" si="13"/>
        <v>5.5165766517256471E-6</v>
      </c>
      <c r="O74" s="80">
        <f t="shared" ca="1" si="14"/>
        <v>244057.59625018152</v>
      </c>
      <c r="P74" s="72">
        <f t="shared" ca="1" si="15"/>
        <v>14498166.338402269</v>
      </c>
      <c r="Q74" s="72">
        <f t="shared" ca="1" si="16"/>
        <v>3426767.2769086882</v>
      </c>
      <c r="R74" s="47">
        <f t="shared" ca="1" si="5"/>
        <v>-2.3487393750106986E-3</v>
      </c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</row>
    <row r="75" spans="1:35">
      <c r="A75" s="78">
        <v>10970.5</v>
      </c>
      <c r="B75" s="78">
        <v>-7.9933498636819422E-4</v>
      </c>
      <c r="C75" s="78">
        <v>1</v>
      </c>
      <c r="D75" s="79">
        <f t="shared" si="6"/>
        <v>1.0970500000000001</v>
      </c>
      <c r="E75" s="79">
        <f t="shared" si="6"/>
        <v>-7.9933498636819422E-4</v>
      </c>
      <c r="F75" s="72">
        <f t="shared" si="7"/>
        <v>1.0970500000000001</v>
      </c>
      <c r="G75" s="72">
        <f t="shared" si="7"/>
        <v>-7.9933498636819422E-4</v>
      </c>
      <c r="H75" s="72">
        <f t="shared" si="8"/>
        <v>1.2035187025000003</v>
      </c>
      <c r="I75" s="72">
        <f t="shared" si="9"/>
        <v>1.3203201925776253</v>
      </c>
      <c r="J75" s="72">
        <f t="shared" si="10"/>
        <v>1.448457267267284</v>
      </c>
      <c r="K75" s="72">
        <f t="shared" si="11"/>
        <v>-8.769104467952275E-4</v>
      </c>
      <c r="L75" s="72">
        <f t="shared" si="12"/>
        <v>-9.6201460565670444E-4</v>
      </c>
      <c r="M75" s="72">
        <f t="shared" ca="1" si="4"/>
        <v>-2.1358741804647294E-3</v>
      </c>
      <c r="N75" s="72">
        <f t="shared" ca="1" si="13"/>
        <v>1.7863370173562158E-6</v>
      </c>
      <c r="O75" s="80">
        <f t="shared" ca="1" si="14"/>
        <v>244112.63530992973</v>
      </c>
      <c r="P75" s="72">
        <f t="shared" ca="1" si="15"/>
        <v>14498095.289254101</v>
      </c>
      <c r="Q75" s="72">
        <f t="shared" ca="1" si="16"/>
        <v>3426603.4761904483</v>
      </c>
      <c r="R75" s="47">
        <f t="shared" ca="1" si="5"/>
        <v>1.3365391940965352E-3</v>
      </c>
      <c r="S75" s="47"/>
      <c r="T75" s="47"/>
      <c r="U75" s="47"/>
      <c r="V75" s="47"/>
      <c r="W75" s="47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</row>
    <row r="76" spans="1:35">
      <c r="A76" s="78">
        <v>11010.5</v>
      </c>
      <c r="B76" s="78">
        <v>-3.0370245513040572E-3</v>
      </c>
      <c r="C76" s="78">
        <v>1</v>
      </c>
      <c r="D76" s="79">
        <f t="shared" si="6"/>
        <v>1.1010500000000001</v>
      </c>
      <c r="E76" s="79">
        <f t="shared" si="6"/>
        <v>-3.0370245513040572E-3</v>
      </c>
      <c r="F76" s="72">
        <f t="shared" si="7"/>
        <v>1.1010500000000001</v>
      </c>
      <c r="G76" s="72">
        <f t="shared" si="7"/>
        <v>-3.0370245513040572E-3</v>
      </c>
      <c r="H76" s="72">
        <f t="shared" si="8"/>
        <v>1.2123111025000002</v>
      </c>
      <c r="I76" s="72">
        <f t="shared" si="9"/>
        <v>1.3348151394076253</v>
      </c>
      <c r="J76" s="72">
        <f t="shared" si="10"/>
        <v>1.4696982092447659</v>
      </c>
      <c r="K76" s="72">
        <f t="shared" si="11"/>
        <v>-3.3439158822133326E-3</v>
      </c>
      <c r="L76" s="72">
        <f t="shared" si="12"/>
        <v>-3.6818185821109899E-3</v>
      </c>
      <c r="M76" s="72">
        <f t="shared" ca="1" si="4"/>
        <v>-1.9952994357915546E-3</v>
      </c>
      <c r="N76" s="72">
        <f t="shared" ca="1" si="13"/>
        <v>1.0851912162895369E-6</v>
      </c>
      <c r="O76" s="80">
        <f t="shared" ca="1" si="14"/>
        <v>248495.28283707422</v>
      </c>
      <c r="P76" s="72">
        <f t="shared" ca="1" si="15"/>
        <v>14491321.53761022</v>
      </c>
      <c r="Q76" s="72">
        <f t="shared" ca="1" si="16"/>
        <v>3413246.7693539634</v>
      </c>
      <c r="R76" s="47">
        <f t="shared" ca="1" si="5"/>
        <v>-1.0417251155125026E-3</v>
      </c>
      <c r="S76" s="47"/>
      <c r="T76" s="47"/>
      <c r="U76" s="47"/>
      <c r="V76" s="47"/>
      <c r="W76" s="47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</row>
    <row r="77" spans="1:35">
      <c r="A77" s="78">
        <v>11086</v>
      </c>
      <c r="B77" s="78">
        <v>-4.4956636120332405E-3</v>
      </c>
      <c r="C77" s="78">
        <v>1</v>
      </c>
      <c r="D77" s="79">
        <f t="shared" si="6"/>
        <v>1.1086</v>
      </c>
      <c r="E77" s="79">
        <f t="shared" si="6"/>
        <v>-4.4956636120332405E-3</v>
      </c>
      <c r="F77" s="72">
        <f t="shared" si="7"/>
        <v>1.1086</v>
      </c>
      <c r="G77" s="72">
        <f t="shared" si="7"/>
        <v>-4.4956636120332405E-3</v>
      </c>
      <c r="H77" s="72">
        <f t="shared" si="8"/>
        <v>1.2289939600000002</v>
      </c>
      <c r="I77" s="72">
        <f t="shared" si="9"/>
        <v>1.3624627040560002</v>
      </c>
      <c r="J77" s="72">
        <f t="shared" si="10"/>
        <v>1.5104261537164818</v>
      </c>
      <c r="K77" s="72">
        <f t="shared" si="11"/>
        <v>-4.9838926803000509E-3</v>
      </c>
      <c r="L77" s="72">
        <f t="shared" si="12"/>
        <v>-5.5251434253806367E-3</v>
      </c>
      <c r="M77" s="72">
        <f t="shared" ca="1" si="4"/>
        <v>-1.7270056856048058E-3</v>
      </c>
      <c r="N77" s="72">
        <f t="shared" ca="1" si="13"/>
        <v>7.6654667135750002E-6</v>
      </c>
      <c r="O77" s="80">
        <f t="shared" ca="1" si="14"/>
        <v>256651.74038829069</v>
      </c>
      <c r="P77" s="72">
        <f t="shared" ca="1" si="15"/>
        <v>14472674.293261617</v>
      </c>
      <c r="Q77" s="72">
        <f t="shared" ca="1" si="16"/>
        <v>3386684.2514699935</v>
      </c>
      <c r="R77" s="47">
        <f t="shared" ca="1" si="5"/>
        <v>-2.7686579264284347E-3</v>
      </c>
      <c r="S77" s="47"/>
      <c r="T77" s="47"/>
      <c r="U77" s="47"/>
      <c r="V77" s="47"/>
      <c r="W77" s="47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</row>
    <row r="78" spans="1:35">
      <c r="A78" s="78">
        <v>11340.5</v>
      </c>
      <c r="B78" s="78">
        <v>-5.3979634831193835E-3</v>
      </c>
      <c r="C78" s="78">
        <v>1</v>
      </c>
      <c r="D78" s="79">
        <f t="shared" si="6"/>
        <v>1.13405</v>
      </c>
      <c r="E78" s="79">
        <f t="shared" si="6"/>
        <v>-5.3979634831193835E-3</v>
      </c>
      <c r="F78" s="72">
        <f t="shared" si="7"/>
        <v>1.13405</v>
      </c>
      <c r="G78" s="72">
        <f t="shared" si="7"/>
        <v>-5.3979634831193835E-3</v>
      </c>
      <c r="H78" s="72">
        <f t="shared" si="8"/>
        <v>1.2860694024999999</v>
      </c>
      <c r="I78" s="72">
        <f t="shared" si="9"/>
        <v>1.4584670059051248</v>
      </c>
      <c r="J78" s="72">
        <f t="shared" si="10"/>
        <v>1.6539745080467068</v>
      </c>
      <c r="K78" s="72">
        <f t="shared" si="11"/>
        <v>-6.1215604880315369E-3</v>
      </c>
      <c r="L78" s="72">
        <f t="shared" si="12"/>
        <v>-6.942155671452164E-3</v>
      </c>
      <c r="M78" s="72">
        <f t="shared" ca="1" si="4"/>
        <v>-7.941273188994194E-4</v>
      </c>
      <c r="N78" s="72">
        <f t="shared" ca="1" si="13"/>
        <v>2.1195307426979591E-5</v>
      </c>
      <c r="O78" s="80">
        <f t="shared" ca="1" si="14"/>
        <v>282867.21746258682</v>
      </c>
      <c r="P78" s="72">
        <f t="shared" ca="1" si="15"/>
        <v>14353592.344889581</v>
      </c>
      <c r="Q78" s="72">
        <f t="shared" ca="1" si="16"/>
        <v>3284403.0158236912</v>
      </c>
      <c r="R78" s="47">
        <f t="shared" ca="1" si="5"/>
        <v>-4.6038361642199641E-3</v>
      </c>
      <c r="S78" s="47"/>
      <c r="T78" s="47"/>
      <c r="U78" s="47"/>
      <c r="V78" s="47"/>
      <c r="W78" s="47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</row>
    <row r="79" spans="1:35">
      <c r="A79" s="78">
        <v>11343</v>
      </c>
      <c r="B79" s="78">
        <v>-1.0628190866555087E-3</v>
      </c>
      <c r="C79" s="78">
        <v>1</v>
      </c>
      <c r="D79" s="79">
        <f t="shared" si="6"/>
        <v>1.1343000000000001</v>
      </c>
      <c r="E79" s="79">
        <f t="shared" si="6"/>
        <v>-1.0628190866555087E-3</v>
      </c>
      <c r="F79" s="72">
        <f t="shared" si="7"/>
        <v>1.1343000000000001</v>
      </c>
      <c r="G79" s="72">
        <f t="shared" si="7"/>
        <v>-1.0628190866555087E-3</v>
      </c>
      <c r="H79" s="72">
        <f t="shared" si="8"/>
        <v>1.2866364900000002</v>
      </c>
      <c r="I79" s="72">
        <f t="shared" si="9"/>
        <v>1.4594317706070004</v>
      </c>
      <c r="J79" s="72">
        <f t="shared" si="10"/>
        <v>1.6554334573995206</v>
      </c>
      <c r="K79" s="72">
        <f t="shared" si="11"/>
        <v>-1.2055556899933436E-3</v>
      </c>
      <c r="L79" s="72">
        <f t="shared" si="12"/>
        <v>-1.3674618191594496E-3</v>
      </c>
      <c r="M79" s="72">
        <f t="shared" ca="1" si="4"/>
        <v>-7.8474547377994225E-4</v>
      </c>
      <c r="N79" s="72">
        <f t="shared" ca="1" si="13"/>
        <v>7.7324934177670413E-8</v>
      </c>
      <c r="O79" s="80">
        <f t="shared" ca="1" si="14"/>
        <v>283113.87907480978</v>
      </c>
      <c r="P79" s="72">
        <f t="shared" ca="1" si="15"/>
        <v>14351994.658234749</v>
      </c>
      <c r="Q79" s="72">
        <f t="shared" ca="1" si="16"/>
        <v>3283302.8579705427</v>
      </c>
      <c r="R79" s="47">
        <f t="shared" ca="1" si="5"/>
        <v>-2.7807361287556648E-4</v>
      </c>
      <c r="S79" s="47"/>
      <c r="T79" s="47"/>
      <c r="U79" s="47"/>
      <c r="V79" s="47"/>
      <c r="W79" s="47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</row>
    <row r="80" spans="1:35">
      <c r="A80" s="78">
        <v>11345</v>
      </c>
      <c r="B80" s="78">
        <v>3.8529643643414602E-4</v>
      </c>
      <c r="C80" s="78">
        <v>1</v>
      </c>
      <c r="D80" s="79">
        <f t="shared" si="6"/>
        <v>1.1345000000000001</v>
      </c>
      <c r="E80" s="79">
        <f t="shared" si="6"/>
        <v>3.8529643643414602E-4</v>
      </c>
      <c r="F80" s="72">
        <f t="shared" si="7"/>
        <v>1.1345000000000001</v>
      </c>
      <c r="G80" s="72">
        <f t="shared" si="7"/>
        <v>3.8529643643414602E-4</v>
      </c>
      <c r="H80" s="72">
        <f t="shared" si="8"/>
        <v>1.2870902500000001</v>
      </c>
      <c r="I80" s="72">
        <f t="shared" si="9"/>
        <v>1.4602038886250002</v>
      </c>
      <c r="J80" s="72">
        <f t="shared" si="10"/>
        <v>1.6566013116450629</v>
      </c>
      <c r="K80" s="72">
        <f t="shared" si="11"/>
        <v>4.3711880713453869E-4</v>
      </c>
      <c r="L80" s="72">
        <f t="shared" si="12"/>
        <v>4.9591128669413417E-4</v>
      </c>
      <c r="M80" s="72">
        <f t="shared" ca="1" si="4"/>
        <v>-7.7723694384111697E-4</v>
      </c>
      <c r="N80" s="72">
        <f t="shared" ca="1" si="13"/>
        <v>1.3514838602542293E-6</v>
      </c>
      <c r="O80" s="80">
        <f t="shared" ca="1" si="14"/>
        <v>283311.04503648926</v>
      </c>
      <c r="P80" s="72">
        <f t="shared" ca="1" si="15"/>
        <v>14350710.544821464</v>
      </c>
      <c r="Q80" s="72">
        <f t="shared" ca="1" si="16"/>
        <v>3282421.4188518962</v>
      </c>
      <c r="R80" s="47">
        <f t="shared" ca="1" si="5"/>
        <v>1.162533380275263E-3</v>
      </c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</row>
    <row r="81" spans="1:35">
      <c r="A81" s="78">
        <v>11345.5</v>
      </c>
      <c r="B81" s="78">
        <v>-2.6276746866642497E-3</v>
      </c>
      <c r="C81" s="78">
        <v>1</v>
      </c>
      <c r="D81" s="79">
        <f t="shared" si="6"/>
        <v>1.1345499999999999</v>
      </c>
      <c r="E81" s="79">
        <f t="shared" si="6"/>
        <v>-2.6276746866642497E-3</v>
      </c>
      <c r="F81" s="72">
        <f t="shared" si="7"/>
        <v>1.1345499999999999</v>
      </c>
      <c r="G81" s="72">
        <f t="shared" si="7"/>
        <v>-2.6276746866642497E-3</v>
      </c>
      <c r="H81" s="72">
        <f t="shared" si="8"/>
        <v>1.2872037024999998</v>
      </c>
      <c r="I81" s="72">
        <f t="shared" si="9"/>
        <v>1.4603969606713747</v>
      </c>
      <c r="J81" s="72">
        <f t="shared" si="10"/>
        <v>1.6568933717297081</v>
      </c>
      <c r="K81" s="72">
        <f t="shared" si="11"/>
        <v>-2.9812283157549242E-3</v>
      </c>
      <c r="L81" s="72">
        <f t="shared" si="12"/>
        <v>-3.3823525856397493E-3</v>
      </c>
      <c r="M81" s="72">
        <f t="shared" ca="1" si="4"/>
        <v>-7.7535938721152997E-4</v>
      </c>
      <c r="N81" s="72">
        <f t="shared" ca="1" si="13"/>
        <v>3.431071968586619E-6</v>
      </c>
      <c r="O81" s="80">
        <f t="shared" ca="1" si="14"/>
        <v>283360.31381335302</v>
      </c>
      <c r="P81" s="72">
        <f t="shared" ca="1" si="15"/>
        <v>14350388.688215943</v>
      </c>
      <c r="Q81" s="72">
        <f t="shared" ca="1" si="16"/>
        <v>3282200.8768012463</v>
      </c>
      <c r="R81" s="47">
        <f t="shared" ca="1" si="5"/>
        <v>-1.8523152994527198E-3</v>
      </c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</row>
    <row r="82" spans="1:35">
      <c r="A82" s="78">
        <v>11437</v>
      </c>
      <c r="B82" s="78">
        <v>-2.6013895694632083E-3</v>
      </c>
      <c r="C82" s="78">
        <v>1</v>
      </c>
      <c r="D82" s="79">
        <f t="shared" si="6"/>
        <v>1.1436999999999999</v>
      </c>
      <c r="E82" s="79">
        <f t="shared" si="6"/>
        <v>-2.6013895694632083E-3</v>
      </c>
      <c r="F82" s="72">
        <f t="shared" si="7"/>
        <v>1.1436999999999999</v>
      </c>
      <c r="G82" s="72">
        <f t="shared" si="7"/>
        <v>-2.6013895694632083E-3</v>
      </c>
      <c r="H82" s="72">
        <f t="shared" si="8"/>
        <v>1.3080496899999998</v>
      </c>
      <c r="I82" s="72">
        <f t="shared" si="9"/>
        <v>1.4960164304529997</v>
      </c>
      <c r="J82" s="72">
        <f t="shared" si="10"/>
        <v>1.7109939915090957</v>
      </c>
      <c r="K82" s="72">
        <f t="shared" si="11"/>
        <v>-2.9752092505950711E-3</v>
      </c>
      <c r="L82" s="72">
        <f t="shared" si="12"/>
        <v>-3.4027468199055826E-3</v>
      </c>
      <c r="M82" s="72">
        <f t="shared" ref="M82:M145" ca="1" si="17">+E$4+E$5*D82+E$6*D82^2</f>
        <v>-4.2891016261406567E-4</v>
      </c>
      <c r="N82" s="72">
        <f t="shared" ca="1" si="13"/>
        <v>4.7196667731836024E-6</v>
      </c>
      <c r="O82" s="80">
        <f t="shared" ca="1" si="14"/>
        <v>292219.90200514486</v>
      </c>
      <c r="P82" s="72">
        <f t="shared" ca="1" si="15"/>
        <v>14285923.588064793</v>
      </c>
      <c r="Q82" s="72">
        <f t="shared" ca="1" si="16"/>
        <v>3240622.8742532562</v>
      </c>
      <c r="R82" s="47">
        <f t="shared" ref="R82:R145" ca="1" si="18">+E82-M82</f>
        <v>-2.1724794068491426E-3</v>
      </c>
      <c r="S82" s="47"/>
      <c r="T82" s="47"/>
      <c r="U82" s="47"/>
      <c r="V82" s="47"/>
      <c r="W82" s="47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</row>
    <row r="83" spans="1:35">
      <c r="A83" s="78">
        <v>11479.5</v>
      </c>
      <c r="B83" s="78">
        <v>-1.0393473348813131E-4</v>
      </c>
      <c r="C83" s="78">
        <v>0.6</v>
      </c>
      <c r="D83" s="79">
        <f t="shared" ref="D83:E141" si="19">A83/A$18</f>
        <v>1.14795</v>
      </c>
      <c r="E83" s="79">
        <f t="shared" si="19"/>
        <v>-1.0393473348813131E-4</v>
      </c>
      <c r="F83" s="72">
        <f t="shared" ref="F83:G141" si="20">$C83*D83</f>
        <v>0.68876999999999999</v>
      </c>
      <c r="G83" s="72">
        <f t="shared" si="20"/>
        <v>-6.2360840092878786E-5</v>
      </c>
      <c r="H83" s="72">
        <f t="shared" ref="H83:H146" si="21">C83*D83*D83</f>
        <v>0.79067352150000003</v>
      </c>
      <c r="I83" s="72">
        <f t="shared" ref="I83:I146" si="22">C83*D83*D83*D83</f>
        <v>0.90765366900592503</v>
      </c>
      <c r="J83" s="72">
        <f t="shared" ref="J83:J146" si="23">C83*D83*D83*D83*D83</f>
        <v>1.0419410293353517</v>
      </c>
      <c r="K83" s="72">
        <f t="shared" ref="K83:K146" si="24">C83*E83*D83</f>
        <v>-7.1587126384620208E-5</v>
      </c>
      <c r="L83" s="72">
        <f t="shared" ref="L83:L146" si="25">C83*E83*D83*D83</f>
        <v>-8.2178441733224772E-5</v>
      </c>
      <c r="M83" s="72">
        <f t="shared" ca="1" si="17"/>
        <v>-2.6605871972523037E-4</v>
      </c>
      <c r="N83" s="72">
        <f t="shared" ref="N83:N146" ca="1" si="26">C83*(M83-E83)^2</f>
        <v>1.5770512148044252E-8</v>
      </c>
      <c r="O83" s="80">
        <f t="shared" ref="O83:O146" ca="1" si="27">(C83*O$1-O$2*F83+O$3*H83)^2</f>
        <v>106641.22144208134</v>
      </c>
      <c r="P83" s="72">
        <f t="shared" ref="P83:P146" ca="1" si="28">(-C83*O$2+O$4*F83-O$5*H83)^2</f>
        <v>5130802.2746272078</v>
      </c>
      <c r="Q83" s="72">
        <f t="shared" ref="Q83:Q146" ca="1" si="29">+(C83*O$3-F83*O$5+H83*O$6)^2</f>
        <v>1159378.1057272444</v>
      </c>
      <c r="R83" s="47">
        <f t="shared" ca="1" si="18"/>
        <v>1.6212398623709906E-4</v>
      </c>
      <c r="S83" s="47"/>
      <c r="T83" s="47"/>
      <c r="U83" s="47"/>
      <c r="V83" s="47"/>
      <c r="W83" s="47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</row>
    <row r="84" spans="1:35">
      <c r="A84" s="78">
        <v>11831</v>
      </c>
      <c r="B84" s="78">
        <v>1.0773681933642365E-3</v>
      </c>
      <c r="C84" s="78">
        <v>0.6</v>
      </c>
      <c r="D84" s="79">
        <f t="shared" si="19"/>
        <v>1.1831</v>
      </c>
      <c r="E84" s="79">
        <f t="shared" si="19"/>
        <v>1.0773681933642365E-3</v>
      </c>
      <c r="F84" s="72">
        <f t="shared" si="20"/>
        <v>0.70986000000000005</v>
      </c>
      <c r="G84" s="72">
        <f t="shared" si="20"/>
        <v>6.4642091601854192E-4</v>
      </c>
      <c r="H84" s="72">
        <f t="shared" si="21"/>
        <v>0.83983536600000008</v>
      </c>
      <c r="I84" s="72">
        <f t="shared" si="22"/>
        <v>0.99360922151460018</v>
      </c>
      <c r="J84" s="72">
        <f t="shared" si="23"/>
        <v>1.1755390699739234</v>
      </c>
      <c r="K84" s="72">
        <f t="shared" si="24"/>
        <v>7.6478058574153693E-4</v>
      </c>
      <c r="L84" s="72">
        <f t="shared" si="25"/>
        <v>9.0481191099081235E-4</v>
      </c>
      <c r="M84" s="72">
        <f t="shared" ca="1" si="17"/>
        <v>1.1278107084487302E-3</v>
      </c>
      <c r="N84" s="72">
        <f t="shared" ca="1" si="26"/>
        <v>1.526668396829622E-9</v>
      </c>
      <c r="O84" s="80">
        <f t="shared" ca="1" si="27"/>
        <v>117508.46645848088</v>
      </c>
      <c r="P84" s="72">
        <f t="shared" ca="1" si="28"/>
        <v>4998127.6318004876</v>
      </c>
      <c r="Q84" s="72">
        <f t="shared" ca="1" si="29"/>
        <v>1092600.2240435528</v>
      </c>
      <c r="R84" s="47">
        <f t="shared" ca="1" si="18"/>
        <v>-5.0442515084493655E-5</v>
      </c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</row>
    <row r="85" spans="1:35">
      <c r="A85" s="78">
        <v>11831.5</v>
      </c>
      <c r="B85" s="78">
        <v>-5.1356029216549359E-3</v>
      </c>
      <c r="C85" s="78">
        <v>0.2</v>
      </c>
      <c r="D85" s="79">
        <f t="shared" si="19"/>
        <v>1.1831499999999999</v>
      </c>
      <c r="E85" s="79">
        <f t="shared" si="19"/>
        <v>-5.1356029216549359E-3</v>
      </c>
      <c r="F85" s="72">
        <f t="shared" si="20"/>
        <v>0.23663000000000001</v>
      </c>
      <c r="G85" s="72">
        <f t="shared" si="20"/>
        <v>-1.0271205843309873E-3</v>
      </c>
      <c r="H85" s="72">
        <f t="shared" si="21"/>
        <v>0.27996878450000001</v>
      </c>
      <c r="I85" s="72">
        <f t="shared" si="22"/>
        <v>0.33124506738117498</v>
      </c>
      <c r="J85" s="72">
        <f t="shared" si="23"/>
        <v>0.39191260147203716</v>
      </c>
      <c r="K85" s="72">
        <f t="shared" si="24"/>
        <v>-1.2152377193512076E-3</v>
      </c>
      <c r="L85" s="72">
        <f t="shared" si="25"/>
        <v>-1.4378085076503812E-3</v>
      </c>
      <c r="M85" s="72">
        <f t="shared" ca="1" si="17"/>
        <v>1.1298531726134792E-3</v>
      </c>
      <c r="N85" s="72">
        <f t="shared" ca="1" si="26"/>
        <v>7.8511880138410444E-6</v>
      </c>
      <c r="O85" s="80">
        <f t="shared" ca="1" si="27"/>
        <v>13058.053460343535</v>
      </c>
      <c r="P85" s="72">
        <f t="shared" ca="1" si="28"/>
        <v>555322.04471773526</v>
      </c>
      <c r="Q85" s="72">
        <f t="shared" ca="1" si="29"/>
        <v>121388.53998447521</v>
      </c>
      <c r="R85" s="47">
        <f t="shared" ca="1" si="18"/>
        <v>-6.2654560942684151E-3</v>
      </c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</row>
    <row r="86" spans="1:35">
      <c r="A86" s="78">
        <v>11833.5</v>
      </c>
      <c r="B86" s="78">
        <v>-9.8748740128939971E-4</v>
      </c>
      <c r="C86" s="78">
        <v>1</v>
      </c>
      <c r="D86" s="79">
        <f t="shared" si="19"/>
        <v>1.1833499999999999</v>
      </c>
      <c r="E86" s="79">
        <f t="shared" si="19"/>
        <v>-9.8748740128939971E-4</v>
      </c>
      <c r="F86" s="72">
        <f t="shared" si="20"/>
        <v>1.1833499999999999</v>
      </c>
      <c r="G86" s="72">
        <f t="shared" si="20"/>
        <v>-9.8748740128939971E-4</v>
      </c>
      <c r="H86" s="72">
        <f t="shared" si="21"/>
        <v>1.4003172224999998</v>
      </c>
      <c r="I86" s="72">
        <f t="shared" si="22"/>
        <v>1.6570653852453747</v>
      </c>
      <c r="J86" s="72">
        <f t="shared" si="23"/>
        <v>1.960888323630114</v>
      </c>
      <c r="K86" s="72">
        <f t="shared" si="24"/>
        <v>-1.1685432163158112E-3</v>
      </c>
      <c r="L86" s="72">
        <f t="shared" si="25"/>
        <v>-1.3827956150273149E-3</v>
      </c>
      <c r="M86" s="72">
        <f t="shared" ca="1" si="17"/>
        <v>1.1380247258520743E-3</v>
      </c>
      <c r="N86" s="72">
        <f t="shared" ca="1" si="26"/>
        <v>4.5178018026254734E-6</v>
      </c>
      <c r="O86" s="80">
        <f t="shared" ca="1" si="27"/>
        <v>326606.93484704476</v>
      </c>
      <c r="P86" s="72">
        <f t="shared" ca="1" si="28"/>
        <v>13880500.97765637</v>
      </c>
      <c r="Q86" s="72">
        <f t="shared" ca="1" si="29"/>
        <v>3033564.3724814719</v>
      </c>
      <c r="R86" s="47">
        <f t="shared" ca="1" si="18"/>
        <v>-2.125512127141474E-3</v>
      </c>
      <c r="S86" s="47"/>
      <c r="T86" s="47"/>
      <c r="U86" s="47"/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</row>
    <row r="87" spans="1:35">
      <c r="A87" s="78">
        <v>12109.5</v>
      </c>
      <c r="B87" s="78">
        <v>4.3524545762920752E-3</v>
      </c>
      <c r="C87" s="78">
        <v>0.4</v>
      </c>
      <c r="D87" s="79">
        <f t="shared" si="19"/>
        <v>1.21095</v>
      </c>
      <c r="E87" s="79">
        <f t="shared" si="19"/>
        <v>4.3524545762920752E-3</v>
      </c>
      <c r="F87" s="72">
        <f t="shared" si="20"/>
        <v>0.48438000000000003</v>
      </c>
      <c r="G87" s="72">
        <f t="shared" si="20"/>
        <v>1.7409818305168302E-3</v>
      </c>
      <c r="H87" s="72">
        <f t="shared" si="21"/>
        <v>0.58655996100000007</v>
      </c>
      <c r="I87" s="72">
        <f t="shared" si="22"/>
        <v>0.71029478477295005</v>
      </c>
      <c r="J87" s="72">
        <f t="shared" si="23"/>
        <v>0.86013146962080389</v>
      </c>
      <c r="K87" s="72">
        <f t="shared" si="24"/>
        <v>2.1082419476643553E-3</v>
      </c>
      <c r="L87" s="72">
        <f t="shared" si="25"/>
        <v>2.5529755865241507E-3</v>
      </c>
      <c r="M87" s="72">
        <f t="shared" ca="1" si="17"/>
        <v>2.2917341043790784E-3</v>
      </c>
      <c r="N87" s="72">
        <f t="shared" ca="1" si="26"/>
        <v>1.6986275453445298E-6</v>
      </c>
      <c r="O87" s="80">
        <f t="shared" ca="1" si="27"/>
        <v>55386.052480147795</v>
      </c>
      <c r="P87" s="72">
        <f t="shared" ca="1" si="28"/>
        <v>2156955.5429289099</v>
      </c>
      <c r="Q87" s="72">
        <f t="shared" ca="1" si="29"/>
        <v>458487.34036513529</v>
      </c>
      <c r="R87" s="47">
        <f t="shared" ca="1" si="18"/>
        <v>2.0607204719129968E-3</v>
      </c>
      <c r="S87" s="47"/>
      <c r="T87" s="47"/>
      <c r="U87" s="47"/>
      <c r="V87" s="47"/>
      <c r="W87" s="47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</row>
    <row r="88" spans="1:35">
      <c r="A88" s="78">
        <v>12281.5</v>
      </c>
      <c r="B88" s="78">
        <v>2.5903894420480356E-3</v>
      </c>
      <c r="C88" s="78">
        <v>1</v>
      </c>
      <c r="D88" s="79">
        <f t="shared" si="19"/>
        <v>1.2281500000000001</v>
      </c>
      <c r="E88" s="79">
        <f t="shared" si="19"/>
        <v>2.5903894420480356E-3</v>
      </c>
      <c r="F88" s="72">
        <f t="shared" si="20"/>
        <v>1.2281500000000001</v>
      </c>
      <c r="G88" s="72">
        <f t="shared" si="20"/>
        <v>2.5903894420480356E-3</v>
      </c>
      <c r="H88" s="72">
        <f t="shared" si="21"/>
        <v>1.5083524225000002</v>
      </c>
      <c r="I88" s="72">
        <f t="shared" si="22"/>
        <v>1.8524830276933755</v>
      </c>
      <c r="J88" s="72">
        <f t="shared" si="23"/>
        <v>2.2751270304616193</v>
      </c>
      <c r="K88" s="72">
        <f t="shared" si="24"/>
        <v>3.181386793251295E-3</v>
      </c>
      <c r="L88" s="72">
        <f t="shared" si="25"/>
        <v>3.9072201901315783E-3</v>
      </c>
      <c r="M88" s="72">
        <f t="shared" ca="1" si="17"/>
        <v>3.0368587399565369E-3</v>
      </c>
      <c r="N88" s="72">
        <f t="shared" ca="1" si="26"/>
        <v>1.9933483397491015E-7</v>
      </c>
      <c r="O88" s="80">
        <f t="shared" ca="1" si="27"/>
        <v>356322.23678869678</v>
      </c>
      <c r="P88" s="72">
        <f t="shared" ca="1" si="28"/>
        <v>13185423.21752191</v>
      </c>
      <c r="Q88" s="72">
        <f t="shared" ca="1" si="29"/>
        <v>2751915.8437972683</v>
      </c>
      <c r="R88" s="47">
        <f t="shared" ca="1" si="18"/>
        <v>-4.4646929790850137E-4</v>
      </c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</row>
    <row r="89" spans="1:35">
      <c r="A89" s="78">
        <v>12284</v>
      </c>
      <c r="B89" s="78">
        <v>1.925533841131255E-3</v>
      </c>
      <c r="C89" s="78">
        <v>1</v>
      </c>
      <c r="D89" s="79">
        <f t="shared" si="19"/>
        <v>1.2283999999999999</v>
      </c>
      <c r="E89" s="79">
        <f t="shared" si="19"/>
        <v>1.925533841131255E-3</v>
      </c>
      <c r="F89" s="72">
        <f t="shared" si="20"/>
        <v>1.2283999999999999</v>
      </c>
      <c r="G89" s="72">
        <f t="shared" si="20"/>
        <v>1.925533841131255E-3</v>
      </c>
      <c r="H89" s="72">
        <f t="shared" si="21"/>
        <v>1.5089665599999997</v>
      </c>
      <c r="I89" s="72">
        <f t="shared" si="22"/>
        <v>1.8536145223039995</v>
      </c>
      <c r="J89" s="72">
        <f t="shared" si="23"/>
        <v>2.2769800791982329</v>
      </c>
      <c r="K89" s="72">
        <f t="shared" si="24"/>
        <v>2.3653257704456337E-3</v>
      </c>
      <c r="L89" s="72">
        <f t="shared" si="25"/>
        <v>2.9055661764154162E-3</v>
      </c>
      <c r="M89" s="72">
        <f t="shared" ca="1" si="17"/>
        <v>3.0478370664605778E-3</v>
      </c>
      <c r="N89" s="72">
        <f t="shared" ca="1" si="26"/>
        <v>1.2595645295846007E-6</v>
      </c>
      <c r="O89" s="80">
        <f t="shared" ca="1" si="27"/>
        <v>356457.89735594508</v>
      </c>
      <c r="P89" s="72">
        <f t="shared" ca="1" si="28"/>
        <v>13180871.565610159</v>
      </c>
      <c r="Q89" s="72">
        <f t="shared" ca="1" si="29"/>
        <v>2750217.0565498108</v>
      </c>
      <c r="R89" s="47">
        <f t="shared" ca="1" si="18"/>
        <v>-1.1223032253293228E-3</v>
      </c>
      <c r="S89" s="47"/>
      <c r="T89" s="47"/>
      <c r="U89" s="47"/>
      <c r="V89" s="47"/>
      <c r="W89" s="47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</row>
    <row r="90" spans="1:35">
      <c r="A90" s="78">
        <v>12692</v>
      </c>
      <c r="B90" s="78">
        <v>3.8411002606153488E-3</v>
      </c>
      <c r="C90" s="78">
        <v>1</v>
      </c>
      <c r="D90" s="79">
        <f t="shared" si="19"/>
        <v>1.2692000000000001</v>
      </c>
      <c r="E90" s="79">
        <f t="shared" si="19"/>
        <v>3.8411002606153488E-3</v>
      </c>
      <c r="F90" s="72">
        <f t="shared" si="20"/>
        <v>1.2692000000000001</v>
      </c>
      <c r="G90" s="72">
        <f t="shared" si="20"/>
        <v>3.8411002606153488E-3</v>
      </c>
      <c r="H90" s="72">
        <f t="shared" si="21"/>
        <v>1.6108686400000003</v>
      </c>
      <c r="I90" s="72">
        <f t="shared" si="22"/>
        <v>2.0445144778880007</v>
      </c>
      <c r="J90" s="72">
        <f t="shared" si="23"/>
        <v>2.5948977753354505</v>
      </c>
      <c r="K90" s="72">
        <f t="shared" si="24"/>
        <v>4.8751244507730012E-3</v>
      </c>
      <c r="L90" s="72">
        <f t="shared" si="25"/>
        <v>6.1875079529210937E-3</v>
      </c>
      <c r="M90" s="72">
        <f t="shared" ca="1" si="17"/>
        <v>4.8963299387906542E-3</v>
      </c>
      <c r="N90" s="72">
        <f t="shared" ca="1" si="26"/>
        <v>1.1135096737019585E-6</v>
      </c>
      <c r="O90" s="80">
        <f t="shared" ca="1" si="27"/>
        <v>373780.39587874274</v>
      </c>
      <c r="P90" s="72">
        <f t="shared" ca="1" si="28"/>
        <v>12344308.843804905</v>
      </c>
      <c r="Q90" s="72">
        <f t="shared" ca="1" si="29"/>
        <v>2456675.5761123537</v>
      </c>
      <c r="R90" s="47">
        <f t="shared" ca="1" si="18"/>
        <v>-1.0552296781753054E-3</v>
      </c>
      <c r="S90" s="47"/>
      <c r="T90" s="47"/>
      <c r="U90" s="47"/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</row>
    <row r="91" spans="1:35">
      <c r="A91" s="78">
        <v>12696.5</v>
      </c>
      <c r="B91" s="78">
        <v>3.6243601789465174E-3</v>
      </c>
      <c r="C91" s="78">
        <v>1</v>
      </c>
      <c r="D91" s="79">
        <f t="shared" si="19"/>
        <v>1.2696499999999999</v>
      </c>
      <c r="E91" s="79">
        <f t="shared" si="19"/>
        <v>3.6243601789465174E-3</v>
      </c>
      <c r="F91" s="72">
        <f t="shared" si="20"/>
        <v>1.2696499999999999</v>
      </c>
      <c r="G91" s="72">
        <f t="shared" si="20"/>
        <v>3.6243601789465174E-3</v>
      </c>
      <c r="H91" s="72">
        <f t="shared" si="21"/>
        <v>1.6120111224999998</v>
      </c>
      <c r="I91" s="72">
        <f t="shared" si="22"/>
        <v>2.0466899216821246</v>
      </c>
      <c r="J91" s="72">
        <f t="shared" si="23"/>
        <v>2.5985798590637095</v>
      </c>
      <c r="K91" s="72">
        <f t="shared" si="24"/>
        <v>4.6016689011994455E-3</v>
      </c>
      <c r="L91" s="72">
        <f t="shared" si="25"/>
        <v>5.8425089204078755E-3</v>
      </c>
      <c r="M91" s="72">
        <f t="shared" ca="1" si="17"/>
        <v>4.9173475829926983E-3</v>
      </c>
      <c r="N91" s="72">
        <f t="shared" ca="1" si="26"/>
        <v>1.6718164270220817E-6</v>
      </c>
      <c r="O91" s="80">
        <f t="shared" ca="1" si="27"/>
        <v>373916.7028112699</v>
      </c>
      <c r="P91" s="72">
        <f t="shared" ca="1" si="28"/>
        <v>12334082.294602854</v>
      </c>
      <c r="Q91" s="72">
        <f t="shared" ca="1" si="29"/>
        <v>2453272.5722721536</v>
      </c>
      <c r="R91" s="47">
        <f t="shared" ca="1" si="18"/>
        <v>-1.2929874040461808E-3</v>
      </c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</row>
    <row r="92" spans="1:35">
      <c r="A92" s="78">
        <v>12729.5</v>
      </c>
      <c r="B92" s="78">
        <v>6.468266285082791E-3</v>
      </c>
      <c r="C92" s="78">
        <v>1</v>
      </c>
      <c r="D92" s="79">
        <f t="shared" si="19"/>
        <v>1.27295</v>
      </c>
      <c r="E92" s="79">
        <f t="shared" si="19"/>
        <v>6.468266285082791E-3</v>
      </c>
      <c r="F92" s="72">
        <f t="shared" si="20"/>
        <v>1.27295</v>
      </c>
      <c r="G92" s="72">
        <f t="shared" si="20"/>
        <v>6.468266285082791E-3</v>
      </c>
      <c r="H92" s="72">
        <f t="shared" si="21"/>
        <v>1.6204017025000002</v>
      </c>
      <c r="I92" s="72">
        <f t="shared" si="22"/>
        <v>2.0626903471973752</v>
      </c>
      <c r="J92" s="72">
        <f t="shared" si="23"/>
        <v>2.6257016774648987</v>
      </c>
      <c r="K92" s="72">
        <f t="shared" si="24"/>
        <v>8.2337795675961386E-3</v>
      </c>
      <c r="L92" s="72">
        <f t="shared" si="25"/>
        <v>1.0481189700571505E-2</v>
      </c>
      <c r="M92" s="72">
        <f t="shared" ca="1" si="17"/>
        <v>5.0718968772537343E-3</v>
      </c>
      <c r="N92" s="72">
        <f t="shared" ca="1" si="26"/>
        <v>1.9498475231208704E-6</v>
      </c>
      <c r="O92" s="80">
        <f t="shared" ca="1" si="27"/>
        <v>374878.97021118546</v>
      </c>
      <c r="P92" s="72">
        <f t="shared" ca="1" si="28"/>
        <v>12258451.01278347</v>
      </c>
      <c r="Q92" s="72">
        <f t="shared" ca="1" si="29"/>
        <v>2428218.3229644373</v>
      </c>
      <c r="R92" s="47">
        <f t="shared" ca="1" si="18"/>
        <v>1.3963694078290567E-3</v>
      </c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</row>
    <row r="93" spans="1:35">
      <c r="A93" s="78">
        <v>13170.5</v>
      </c>
      <c r="B93" s="78">
        <v>5.2277388094807975E-3</v>
      </c>
      <c r="C93" s="78">
        <v>1</v>
      </c>
      <c r="D93" s="79">
        <f t="shared" si="19"/>
        <v>1.3170500000000001</v>
      </c>
      <c r="E93" s="79">
        <f t="shared" si="19"/>
        <v>5.2277388094807975E-3</v>
      </c>
      <c r="F93" s="72">
        <f t="shared" si="20"/>
        <v>1.3170500000000001</v>
      </c>
      <c r="G93" s="72">
        <f t="shared" si="20"/>
        <v>5.2277388094807975E-3</v>
      </c>
      <c r="H93" s="72">
        <f t="shared" si="21"/>
        <v>1.7346207025000002</v>
      </c>
      <c r="I93" s="72">
        <f t="shared" si="22"/>
        <v>2.2845821962276256</v>
      </c>
      <c r="J93" s="72">
        <f t="shared" si="23"/>
        <v>3.0089089815415946</v>
      </c>
      <c r="K93" s="72">
        <f t="shared" si="24"/>
        <v>6.8851933990266845E-3</v>
      </c>
      <c r="L93" s="72">
        <f t="shared" si="25"/>
        <v>9.0681439661880955E-3</v>
      </c>
      <c r="M93" s="72">
        <f t="shared" ca="1" si="17"/>
        <v>7.2081660091909555E-3</v>
      </c>
      <c r="N93" s="72">
        <f t="shared" ca="1" si="26"/>
        <v>3.9220918933518179E-6</v>
      </c>
      <c r="O93" s="80">
        <f t="shared" ca="1" si="27"/>
        <v>381342.74501728872</v>
      </c>
      <c r="P93" s="72">
        <f t="shared" ca="1" si="28"/>
        <v>11146332.468504306</v>
      </c>
      <c r="Q93" s="72">
        <f t="shared" ca="1" si="29"/>
        <v>2078939.0339330391</v>
      </c>
      <c r="R93" s="47">
        <f t="shared" ca="1" si="18"/>
        <v>-1.980427199710158E-3</v>
      </c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</row>
    <row r="94" spans="1:35">
      <c r="A94" s="78">
        <v>13465</v>
      </c>
      <c r="B94" s="78">
        <v>8.0877493601292372E-3</v>
      </c>
      <c r="C94" s="78">
        <v>1</v>
      </c>
      <c r="D94" s="79">
        <f t="shared" si="19"/>
        <v>1.3465</v>
      </c>
      <c r="E94" s="79">
        <f t="shared" si="19"/>
        <v>8.0877493601292372E-3</v>
      </c>
      <c r="F94" s="72">
        <f t="shared" si="20"/>
        <v>1.3465</v>
      </c>
      <c r="G94" s="72">
        <f t="shared" si="20"/>
        <v>8.0877493601292372E-3</v>
      </c>
      <c r="H94" s="72">
        <f t="shared" si="21"/>
        <v>1.81306225</v>
      </c>
      <c r="I94" s="72">
        <f t="shared" si="22"/>
        <v>2.4412883196249999</v>
      </c>
      <c r="J94" s="72">
        <f t="shared" si="23"/>
        <v>3.2871947223750624</v>
      </c>
      <c r="K94" s="72">
        <f t="shared" si="24"/>
        <v>1.0890154513414019E-2</v>
      </c>
      <c r="L94" s="72">
        <f t="shared" si="25"/>
        <v>1.4663593052311977E-2</v>
      </c>
      <c r="M94" s="72">
        <f t="shared" ca="1" si="17"/>
        <v>8.708264943475208E-3</v>
      </c>
      <c r="N94" s="72">
        <f t="shared" ca="1" si="26"/>
        <v>3.850395891751904E-7</v>
      </c>
      <c r="O94" s="80">
        <f t="shared" ca="1" si="27"/>
        <v>378959.79013908253</v>
      </c>
      <c r="P94" s="72">
        <f t="shared" ca="1" si="28"/>
        <v>10309768.271350648</v>
      </c>
      <c r="Q94" s="72">
        <f t="shared" ca="1" si="29"/>
        <v>1834684.2036291016</v>
      </c>
      <c r="R94" s="47">
        <f t="shared" ca="1" si="18"/>
        <v>-6.2051558334597079E-4</v>
      </c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</row>
    <row r="95" spans="1:35">
      <c r="A95" s="78">
        <v>13564.5</v>
      </c>
      <c r="B95" s="78">
        <v>3.5064965632045642E-3</v>
      </c>
      <c r="C95" s="78">
        <v>1</v>
      </c>
      <c r="D95" s="79">
        <f t="shared" si="19"/>
        <v>1.3564499999999999</v>
      </c>
      <c r="E95" s="79">
        <f t="shared" si="19"/>
        <v>3.5064965632045642E-3</v>
      </c>
      <c r="F95" s="72">
        <f t="shared" si="20"/>
        <v>1.3564499999999999</v>
      </c>
      <c r="G95" s="72">
        <f t="shared" si="20"/>
        <v>3.5064965632045642E-3</v>
      </c>
      <c r="H95" s="72">
        <f t="shared" si="21"/>
        <v>1.8399566024999998</v>
      </c>
      <c r="I95" s="72">
        <f t="shared" si="22"/>
        <v>2.4958091334611248</v>
      </c>
      <c r="J95" s="72">
        <f t="shared" si="23"/>
        <v>3.3854402990833425</v>
      </c>
      <c r="K95" s="72">
        <f t="shared" si="24"/>
        <v>4.7563872631588306E-3</v>
      </c>
      <c r="L95" s="72">
        <f t="shared" si="25"/>
        <v>6.4518015031117953E-3</v>
      </c>
      <c r="M95" s="72">
        <f t="shared" ca="1" si="17"/>
        <v>9.2283917428201134E-3</v>
      </c>
      <c r="N95" s="72">
        <f t="shared" ca="1" si="26"/>
        <v>3.2740084446507656E-5</v>
      </c>
      <c r="O95" s="80">
        <f t="shared" ca="1" si="27"/>
        <v>376945.89240108908</v>
      </c>
      <c r="P95" s="72">
        <f t="shared" ca="1" si="28"/>
        <v>10012555.714447603</v>
      </c>
      <c r="Q95" s="72">
        <f t="shared" ca="1" si="29"/>
        <v>1751006.86668833</v>
      </c>
      <c r="R95" s="47">
        <f t="shared" ca="1" si="18"/>
        <v>-5.7218951796155493E-3</v>
      </c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</row>
    <row r="96" spans="1:35">
      <c r="A96" s="78">
        <v>13579</v>
      </c>
      <c r="B96" s="78">
        <v>7.4003340996569023E-3</v>
      </c>
      <c r="C96" s="78">
        <v>1</v>
      </c>
      <c r="D96" s="79">
        <f t="shared" si="19"/>
        <v>1.3579000000000001</v>
      </c>
      <c r="E96" s="79">
        <f t="shared" si="19"/>
        <v>7.4003340996569023E-3</v>
      </c>
      <c r="F96" s="72">
        <f t="shared" si="20"/>
        <v>1.3579000000000001</v>
      </c>
      <c r="G96" s="72">
        <f t="shared" si="20"/>
        <v>7.4003340996569023E-3</v>
      </c>
      <c r="H96" s="72">
        <f t="shared" si="21"/>
        <v>1.8438924100000003</v>
      </c>
      <c r="I96" s="72">
        <f t="shared" si="22"/>
        <v>2.5038215035390006</v>
      </c>
      <c r="J96" s="72">
        <f t="shared" si="23"/>
        <v>3.3999392196556091</v>
      </c>
      <c r="K96" s="72">
        <f t="shared" si="24"/>
        <v>1.0048913673924109E-2</v>
      </c>
      <c r="L96" s="72">
        <f t="shared" si="25"/>
        <v>1.3645419877821549E-2</v>
      </c>
      <c r="M96" s="72">
        <f t="shared" ca="1" si="17"/>
        <v>9.3047500047980652E-3</v>
      </c>
      <c r="N96" s="72">
        <f t="shared" ca="1" si="26"/>
        <v>3.6267999397546352E-6</v>
      </c>
      <c r="O96" s="80">
        <f t="shared" ca="1" si="27"/>
        <v>376601.8801978702</v>
      </c>
      <c r="P96" s="72">
        <f t="shared" ca="1" si="28"/>
        <v>9968683.43422422</v>
      </c>
      <c r="Q96" s="72">
        <f t="shared" ca="1" si="29"/>
        <v>1738782.4854318106</v>
      </c>
      <c r="R96" s="47">
        <f t="shared" ca="1" si="18"/>
        <v>-1.904415905141163E-3</v>
      </c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</row>
    <row r="97" spans="1:35">
      <c r="A97" s="78">
        <v>13597.5</v>
      </c>
      <c r="B97" s="78">
        <v>8.4504026744980365E-3</v>
      </c>
      <c r="C97" s="78">
        <v>1</v>
      </c>
      <c r="D97" s="79">
        <f t="shared" si="19"/>
        <v>1.35975</v>
      </c>
      <c r="E97" s="79">
        <f t="shared" si="19"/>
        <v>8.4504026744980365E-3</v>
      </c>
      <c r="F97" s="72">
        <f t="shared" si="20"/>
        <v>1.35975</v>
      </c>
      <c r="G97" s="72">
        <f t="shared" si="20"/>
        <v>8.4504026744980365E-3</v>
      </c>
      <c r="H97" s="72">
        <f t="shared" si="21"/>
        <v>1.8489200625</v>
      </c>
      <c r="I97" s="72">
        <f t="shared" si="22"/>
        <v>2.5140690549843749</v>
      </c>
      <c r="J97" s="72">
        <f t="shared" si="23"/>
        <v>3.4185053975150037</v>
      </c>
      <c r="K97" s="72">
        <f t="shared" si="24"/>
        <v>1.1490435036648705E-2</v>
      </c>
      <c r="L97" s="72">
        <f t="shared" si="25"/>
        <v>1.5624119041083077E-2</v>
      </c>
      <c r="M97" s="72">
        <f t="shared" ca="1" si="17"/>
        <v>9.4023797672745241E-3</v>
      </c>
      <c r="N97" s="72">
        <f t="shared" ca="1" si="26"/>
        <v>9.0626038517117317E-7</v>
      </c>
      <c r="O97" s="80">
        <f t="shared" ca="1" si="27"/>
        <v>376144.38046967733</v>
      </c>
      <c r="P97" s="72">
        <f t="shared" ca="1" si="28"/>
        <v>9912508.4640978742</v>
      </c>
      <c r="Q97" s="72">
        <f t="shared" ca="1" si="29"/>
        <v>1723176.9841769906</v>
      </c>
      <c r="R97" s="47">
        <f t="shared" ca="1" si="18"/>
        <v>-9.5197709277648757E-4</v>
      </c>
      <c r="S97" s="47"/>
      <c r="T97" s="47"/>
      <c r="U97" s="47"/>
      <c r="V97" s="47"/>
      <c r="W97" s="47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</row>
    <row r="98" spans="1:35">
      <c r="A98" s="78">
        <v>13695</v>
      </c>
      <c r="B98" s="78">
        <v>1.0021034351666458E-2</v>
      </c>
      <c r="C98" s="78">
        <v>1</v>
      </c>
      <c r="D98" s="79">
        <f t="shared" si="19"/>
        <v>1.3694999999999999</v>
      </c>
      <c r="E98" s="79">
        <f t="shared" si="19"/>
        <v>1.0021034351666458E-2</v>
      </c>
      <c r="F98" s="72">
        <f t="shared" si="20"/>
        <v>1.3694999999999999</v>
      </c>
      <c r="G98" s="72">
        <f t="shared" si="20"/>
        <v>1.0021034351666458E-2</v>
      </c>
      <c r="H98" s="72">
        <f t="shared" si="21"/>
        <v>1.8755302499999997</v>
      </c>
      <c r="I98" s="72">
        <f t="shared" si="22"/>
        <v>2.5685386773749994</v>
      </c>
      <c r="J98" s="72">
        <f t="shared" si="23"/>
        <v>3.5176137186650616</v>
      </c>
      <c r="K98" s="72">
        <f t="shared" si="24"/>
        <v>1.3723806544607213E-2</v>
      </c>
      <c r="L98" s="72">
        <f t="shared" si="25"/>
        <v>1.8794753062839578E-2</v>
      </c>
      <c r="M98" s="72">
        <f t="shared" ca="1" si="17"/>
        <v>9.9207526649572955E-3</v>
      </c>
      <c r="N98" s="72">
        <f t="shared" ca="1" si="26"/>
        <v>1.0056416689234605E-8</v>
      </c>
      <c r="O98" s="80">
        <f t="shared" ca="1" si="27"/>
        <v>373390.45520051342</v>
      </c>
      <c r="P98" s="72">
        <f t="shared" ca="1" si="28"/>
        <v>9612872.8006210644</v>
      </c>
      <c r="Q98" s="72">
        <f t="shared" ca="1" si="29"/>
        <v>1640809.5099275343</v>
      </c>
      <c r="R98" s="47">
        <f t="shared" ca="1" si="18"/>
        <v>1.0028168670916243E-4</v>
      </c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</row>
    <row r="99" spans="1:35">
      <c r="A99" s="78">
        <v>14498.5</v>
      </c>
      <c r="B99" s="78">
        <v>1.3276445162773598E-2</v>
      </c>
      <c r="C99" s="78">
        <v>1</v>
      </c>
      <c r="D99" s="79">
        <f t="shared" si="19"/>
        <v>1.4498500000000001</v>
      </c>
      <c r="E99" s="79">
        <f t="shared" si="19"/>
        <v>1.3276445162773598E-2</v>
      </c>
      <c r="F99" s="72">
        <f t="shared" si="20"/>
        <v>1.4498500000000001</v>
      </c>
      <c r="G99" s="72">
        <f t="shared" si="20"/>
        <v>1.3276445162773598E-2</v>
      </c>
      <c r="H99" s="72">
        <f t="shared" si="21"/>
        <v>2.1020650225000002</v>
      </c>
      <c r="I99" s="72">
        <f t="shared" si="22"/>
        <v>3.0476789728716254</v>
      </c>
      <c r="J99" s="72">
        <f t="shared" si="23"/>
        <v>4.4186773588179262</v>
      </c>
      <c r="K99" s="72">
        <f t="shared" si="24"/>
        <v>1.9248854019247301E-2</v>
      </c>
      <c r="L99" s="72">
        <f t="shared" si="25"/>
        <v>2.7907950999805701E-2</v>
      </c>
      <c r="M99" s="72">
        <f t="shared" ca="1" si="17"/>
        <v>1.4438325951337108E-2</v>
      </c>
      <c r="N99" s="72">
        <f t="shared" ca="1" si="26"/>
        <v>1.3499669668329642E-6</v>
      </c>
      <c r="O99" s="80">
        <f t="shared" ca="1" si="27"/>
        <v>329855.64595913206</v>
      </c>
      <c r="P99" s="72">
        <f t="shared" ca="1" si="28"/>
        <v>6976481.8234887561</v>
      </c>
      <c r="Q99" s="72">
        <f t="shared" ca="1" si="29"/>
        <v>974439.1490747222</v>
      </c>
      <c r="R99" s="47">
        <f t="shared" ca="1" si="18"/>
        <v>-1.1618807885635102E-3</v>
      </c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7"/>
      <c r="AG99" s="47"/>
      <c r="AH99" s="47"/>
      <c r="AI99" s="47"/>
    </row>
    <row r="100" spans="1:35">
      <c r="A100" s="78">
        <v>14647</v>
      </c>
      <c r="B100" s="78">
        <v>1.0924022644758224E-2</v>
      </c>
      <c r="C100" s="78">
        <v>1</v>
      </c>
      <c r="D100" s="79">
        <f t="shared" si="19"/>
        <v>1.4646999999999999</v>
      </c>
      <c r="E100" s="79">
        <f t="shared" si="19"/>
        <v>1.0924022644758224E-2</v>
      </c>
      <c r="F100" s="72">
        <f t="shared" si="20"/>
        <v>1.4646999999999999</v>
      </c>
      <c r="G100" s="72">
        <f t="shared" si="20"/>
        <v>1.0924022644758224E-2</v>
      </c>
      <c r="H100" s="72">
        <f t="shared" si="21"/>
        <v>2.1453460899999999</v>
      </c>
      <c r="I100" s="72">
        <f t="shared" si="22"/>
        <v>3.1422884180229995</v>
      </c>
      <c r="J100" s="72">
        <f t="shared" si="23"/>
        <v>4.6025098458782869</v>
      </c>
      <c r="K100" s="72">
        <f t="shared" si="24"/>
        <v>1.6000415967777369E-2</v>
      </c>
      <c r="L100" s="72">
        <f t="shared" si="25"/>
        <v>2.343580926800351E-2</v>
      </c>
      <c r="M100" s="72">
        <f t="shared" ca="1" si="17"/>
        <v>1.532121747959829E-2</v>
      </c>
      <c r="N100" s="72">
        <f t="shared" ca="1" si="26"/>
        <v>1.933532241554415E-5</v>
      </c>
      <c r="O100" s="80">
        <f t="shared" ca="1" si="27"/>
        <v>318085.7468742099</v>
      </c>
      <c r="P100" s="72">
        <f t="shared" ca="1" si="28"/>
        <v>6471655.3201635228</v>
      </c>
      <c r="Q100" s="72">
        <f t="shared" ca="1" si="29"/>
        <v>858533.12181342731</v>
      </c>
      <c r="R100" s="47">
        <f t="shared" ca="1" si="18"/>
        <v>-4.3971948348400652E-3</v>
      </c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</row>
    <row r="101" spans="1:35">
      <c r="A101" s="78">
        <v>15072</v>
      </c>
      <c r="B101" s="78">
        <v>1.4358570988406427E-2</v>
      </c>
      <c r="C101" s="78">
        <v>1</v>
      </c>
      <c r="D101" s="79">
        <f t="shared" si="19"/>
        <v>1.5072000000000001</v>
      </c>
      <c r="E101" s="79">
        <f t="shared" si="19"/>
        <v>1.4358570988406427E-2</v>
      </c>
      <c r="F101" s="72">
        <f t="shared" si="20"/>
        <v>1.5072000000000001</v>
      </c>
      <c r="G101" s="72">
        <f t="shared" si="20"/>
        <v>1.4358570988406427E-2</v>
      </c>
      <c r="H101" s="72">
        <f t="shared" si="21"/>
        <v>2.2716518400000001</v>
      </c>
      <c r="I101" s="72">
        <f t="shared" si="22"/>
        <v>3.4238336532480003</v>
      </c>
      <c r="J101" s="72">
        <f t="shared" si="23"/>
        <v>5.160402082175386</v>
      </c>
      <c r="K101" s="72">
        <f t="shared" si="24"/>
        <v>2.1641238193726167E-2</v>
      </c>
      <c r="L101" s="72">
        <f t="shared" si="25"/>
        <v>3.2617674205584084E-2</v>
      </c>
      <c r="M101" s="72">
        <f t="shared" ca="1" si="17"/>
        <v>1.7930715428765093E-2</v>
      </c>
      <c r="N101" s="72">
        <f t="shared" ca="1" si="26"/>
        <v>1.2760215902785323E-5</v>
      </c>
      <c r="O101" s="80">
        <f t="shared" ca="1" si="27"/>
        <v>279074.56377976574</v>
      </c>
      <c r="P101" s="72">
        <f t="shared" ca="1" si="28"/>
        <v>5034471.5613070475</v>
      </c>
      <c r="Q101" s="72">
        <f t="shared" ca="1" si="29"/>
        <v>551201.01117229939</v>
      </c>
      <c r="R101" s="47">
        <f t="shared" ca="1" si="18"/>
        <v>-3.5721444403586655E-3</v>
      </c>
      <c r="S101" s="47"/>
      <c r="T101" s="47"/>
      <c r="U101" s="47"/>
      <c r="V101" s="47"/>
      <c r="W101" s="47"/>
      <c r="X101" s="47"/>
      <c r="Y101" s="47"/>
      <c r="Z101" s="47"/>
      <c r="AA101" s="47"/>
      <c r="AB101" s="47"/>
      <c r="AC101" s="47"/>
      <c r="AD101" s="47"/>
      <c r="AE101" s="47"/>
      <c r="AF101" s="47"/>
      <c r="AG101" s="47"/>
      <c r="AH101" s="47"/>
      <c r="AI101" s="47"/>
    </row>
    <row r="102" spans="1:35">
      <c r="A102" s="78">
        <v>15493.5</v>
      </c>
      <c r="B102" s="78">
        <v>1.5433917171321809E-2</v>
      </c>
      <c r="C102" s="78">
        <v>1</v>
      </c>
      <c r="D102" s="79">
        <f t="shared" si="19"/>
        <v>1.54935</v>
      </c>
      <c r="E102" s="79">
        <f t="shared" si="19"/>
        <v>1.5433917171321809E-2</v>
      </c>
      <c r="F102" s="72">
        <f t="shared" si="20"/>
        <v>1.54935</v>
      </c>
      <c r="G102" s="72">
        <f t="shared" si="20"/>
        <v>1.5433917171321809E-2</v>
      </c>
      <c r="H102" s="72">
        <f t="shared" si="21"/>
        <v>2.4004854225000001</v>
      </c>
      <c r="I102" s="72">
        <f t="shared" si="22"/>
        <v>3.7191920893503752</v>
      </c>
      <c r="J102" s="72">
        <f t="shared" si="23"/>
        <v>5.762330263635004</v>
      </c>
      <c r="K102" s="72">
        <f t="shared" si="24"/>
        <v>2.3912539569387447E-2</v>
      </c>
      <c r="L102" s="72">
        <f t="shared" si="25"/>
        <v>3.7048893181830439E-2</v>
      </c>
      <c r="M102" s="72">
        <f t="shared" ca="1" si="17"/>
        <v>2.0639791228805826E-2</v>
      </c>
      <c r="N102" s="72">
        <f t="shared" ca="1" si="26"/>
        <v>2.71011247023851E-5</v>
      </c>
      <c r="O102" s="80">
        <f t="shared" ca="1" si="27"/>
        <v>234148.0837435615</v>
      </c>
      <c r="P102" s="72">
        <f t="shared" ca="1" si="28"/>
        <v>3665349.8072917713</v>
      </c>
      <c r="Q102" s="72">
        <f t="shared" ca="1" si="29"/>
        <v>295923.70851748378</v>
      </c>
      <c r="R102" s="47">
        <f t="shared" ca="1" si="18"/>
        <v>-5.2058740574840168E-3</v>
      </c>
      <c r="S102" s="47"/>
      <c r="T102" s="47"/>
      <c r="U102" s="47"/>
      <c r="V102" s="47"/>
      <c r="W102" s="47"/>
      <c r="X102" s="47"/>
      <c r="Y102" s="47"/>
      <c r="Z102" s="47"/>
      <c r="AA102" s="47"/>
      <c r="AB102" s="47"/>
      <c r="AC102" s="47"/>
      <c r="AD102" s="47"/>
      <c r="AE102" s="47"/>
      <c r="AF102" s="47"/>
      <c r="AG102" s="47"/>
      <c r="AH102" s="47"/>
      <c r="AI102" s="47"/>
    </row>
    <row r="103" spans="1:35">
      <c r="A103" s="78">
        <v>15515</v>
      </c>
      <c r="B103" s="78">
        <v>1.4986159032559954E-2</v>
      </c>
      <c r="C103" s="78">
        <v>1</v>
      </c>
      <c r="D103" s="79">
        <f t="shared" si="19"/>
        <v>1.5515000000000001</v>
      </c>
      <c r="E103" s="79">
        <f t="shared" si="19"/>
        <v>1.4986159032559954E-2</v>
      </c>
      <c r="F103" s="72">
        <f t="shared" si="20"/>
        <v>1.5515000000000001</v>
      </c>
      <c r="G103" s="72">
        <f t="shared" si="20"/>
        <v>1.4986159032559954E-2</v>
      </c>
      <c r="H103" s="72">
        <f t="shared" si="21"/>
        <v>2.4071522500000002</v>
      </c>
      <c r="I103" s="72">
        <f t="shared" si="22"/>
        <v>3.7346967158750006</v>
      </c>
      <c r="J103" s="72">
        <f t="shared" si="23"/>
        <v>5.7943819546800635</v>
      </c>
      <c r="K103" s="72">
        <f t="shared" si="24"/>
        <v>2.3251025739016769E-2</v>
      </c>
      <c r="L103" s="72">
        <f t="shared" si="25"/>
        <v>3.6073966434084517E-2</v>
      </c>
      <c r="M103" s="72">
        <f t="shared" ca="1" si="17"/>
        <v>2.0781208404340779E-2</v>
      </c>
      <c r="N103" s="72">
        <f t="shared" ca="1" si="26"/>
        <v>3.358259722137733E-5</v>
      </c>
      <c r="O103" s="80">
        <f t="shared" ca="1" si="27"/>
        <v>231731.62265726121</v>
      </c>
      <c r="P103" s="72">
        <f t="shared" ca="1" si="28"/>
        <v>3598129.893836299</v>
      </c>
      <c r="Q103" s="72">
        <f t="shared" ca="1" si="29"/>
        <v>284562.94191908138</v>
      </c>
      <c r="R103" s="47">
        <f t="shared" ca="1" si="18"/>
        <v>-5.7950493717808249E-3</v>
      </c>
      <c r="S103" s="47"/>
      <c r="T103" s="47"/>
      <c r="U103" s="47"/>
      <c r="V103" s="47"/>
      <c r="W103" s="47"/>
      <c r="X103" s="47"/>
      <c r="Y103" s="47"/>
      <c r="Z103" s="47"/>
      <c r="AA103" s="47"/>
      <c r="AB103" s="47"/>
      <c r="AC103" s="47"/>
      <c r="AD103" s="47"/>
      <c r="AE103" s="47"/>
      <c r="AF103" s="47"/>
      <c r="AG103" s="47"/>
      <c r="AH103" s="47"/>
      <c r="AI103" s="47"/>
    </row>
    <row r="104" spans="1:35">
      <c r="A104" s="78">
        <v>16201</v>
      </c>
      <c r="B104" s="78">
        <v>2.0309782950789668E-2</v>
      </c>
      <c r="C104" s="78">
        <v>1</v>
      </c>
      <c r="D104" s="79">
        <f t="shared" si="19"/>
        <v>1.6201000000000001</v>
      </c>
      <c r="E104" s="79">
        <f t="shared" si="19"/>
        <v>2.0309782950789668E-2</v>
      </c>
      <c r="F104" s="72">
        <f t="shared" si="20"/>
        <v>1.6201000000000001</v>
      </c>
      <c r="G104" s="72">
        <f t="shared" si="20"/>
        <v>2.0309782950789668E-2</v>
      </c>
      <c r="H104" s="72">
        <f t="shared" si="21"/>
        <v>2.6247240100000004</v>
      </c>
      <c r="I104" s="72">
        <f t="shared" si="22"/>
        <v>4.2523153686010007</v>
      </c>
      <c r="J104" s="72">
        <f t="shared" si="23"/>
        <v>6.8891761286704813</v>
      </c>
      <c r="K104" s="72">
        <f t="shared" si="24"/>
        <v>3.2903879358574341E-2</v>
      </c>
      <c r="L104" s="72">
        <f t="shared" si="25"/>
        <v>5.3307574948826292E-2</v>
      </c>
      <c r="M104" s="72">
        <f t="shared" ca="1" si="17"/>
        <v>2.5458088218593633E-2</v>
      </c>
      <c r="N104" s="72">
        <f t="shared" ca="1" si="26"/>
        <v>2.650504713049806E-5</v>
      </c>
      <c r="O104" s="80">
        <f t="shared" ca="1" si="27"/>
        <v>151565.90189318286</v>
      </c>
      <c r="P104" s="72">
        <f t="shared" ca="1" si="28"/>
        <v>1667290.8651683757</v>
      </c>
      <c r="Q104" s="72">
        <f t="shared" ca="1" si="29"/>
        <v>30798.414638637303</v>
      </c>
      <c r="R104" s="47">
        <f t="shared" ca="1" si="18"/>
        <v>-5.1483052678039654E-3</v>
      </c>
      <c r="S104" s="47"/>
      <c r="T104" s="47"/>
      <c r="U104" s="47"/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  <c r="AH104" s="47"/>
      <c r="AI104" s="47"/>
    </row>
    <row r="105" spans="1:35">
      <c r="A105" s="78">
        <v>17081</v>
      </c>
      <c r="B105" s="78">
        <v>2.8380612464388832E-2</v>
      </c>
      <c r="C105" s="78">
        <v>0.6</v>
      </c>
      <c r="D105" s="79">
        <f t="shared" si="19"/>
        <v>1.7081</v>
      </c>
      <c r="E105" s="79">
        <f t="shared" si="19"/>
        <v>2.8380612464388832E-2</v>
      </c>
      <c r="F105" s="72">
        <f t="shared" si="20"/>
        <v>1.0248599999999999</v>
      </c>
      <c r="G105" s="72">
        <f t="shared" si="20"/>
        <v>1.7028367478633299E-2</v>
      </c>
      <c r="H105" s="72">
        <f t="shared" si="21"/>
        <v>1.7505633659999997</v>
      </c>
      <c r="I105" s="72">
        <f t="shared" si="22"/>
        <v>2.9901372854645993</v>
      </c>
      <c r="J105" s="72">
        <f t="shared" si="23"/>
        <v>5.1074534973020818</v>
      </c>
      <c r="K105" s="72">
        <f t="shared" si="24"/>
        <v>2.9086154490253535E-2</v>
      </c>
      <c r="L105" s="72">
        <f t="shared" si="25"/>
        <v>4.968206048480206E-2</v>
      </c>
      <c r="M105" s="72">
        <f t="shared" ca="1" si="17"/>
        <v>3.1925188667692922E-2</v>
      </c>
      <c r="N105" s="72">
        <f t="shared" ca="1" si="26"/>
        <v>7.5384122766177798E-6</v>
      </c>
      <c r="O105" s="80">
        <f t="shared" ca="1" si="27"/>
        <v>20149.474739588739</v>
      </c>
      <c r="P105" s="72">
        <f t="shared" ca="1" si="28"/>
        <v>55459.451852407808</v>
      </c>
      <c r="Q105" s="72">
        <f t="shared" ca="1" si="29"/>
        <v>42791.127333753444</v>
      </c>
      <c r="R105" s="47">
        <f t="shared" ca="1" si="18"/>
        <v>-3.5445762033040895E-3</v>
      </c>
      <c r="S105" s="47"/>
      <c r="T105" s="47"/>
      <c r="U105" s="47"/>
      <c r="V105" s="47"/>
      <c r="W105" s="47"/>
      <c r="X105" s="47"/>
      <c r="Y105" s="47"/>
      <c r="Z105" s="47"/>
      <c r="AA105" s="47"/>
      <c r="AB105" s="47"/>
      <c r="AC105" s="47"/>
      <c r="AD105" s="47"/>
      <c r="AE105" s="47"/>
      <c r="AF105" s="47"/>
      <c r="AG105" s="47"/>
      <c r="AH105" s="47"/>
      <c r="AI105" s="47"/>
    </row>
    <row r="106" spans="1:35">
      <c r="A106" s="78">
        <v>17987</v>
      </c>
      <c r="B106" s="78">
        <v>3.457694376265863E-2</v>
      </c>
      <c r="C106" s="78">
        <v>1</v>
      </c>
      <c r="D106" s="79">
        <f t="shared" si="19"/>
        <v>1.7987</v>
      </c>
      <c r="E106" s="79">
        <f t="shared" si="19"/>
        <v>3.457694376265863E-2</v>
      </c>
      <c r="F106" s="72">
        <f t="shared" si="20"/>
        <v>1.7987</v>
      </c>
      <c r="G106" s="72">
        <f t="shared" si="20"/>
        <v>3.457694376265863E-2</v>
      </c>
      <c r="H106" s="72">
        <f t="shared" si="21"/>
        <v>3.2353216899999997</v>
      </c>
      <c r="I106" s="72">
        <f t="shared" si="22"/>
        <v>5.8193731238029995</v>
      </c>
      <c r="J106" s="72">
        <f t="shared" si="23"/>
        <v>10.467306437784455</v>
      </c>
      <c r="K106" s="72">
        <f t="shared" si="24"/>
        <v>6.2193548745894077E-2</v>
      </c>
      <c r="L106" s="72">
        <f t="shared" si="25"/>
        <v>0.11186753612923968</v>
      </c>
      <c r="M106" s="72">
        <f t="shared" ca="1" si="17"/>
        <v>3.9132415051817776E-2</v>
      </c>
      <c r="N106" s="72">
        <f t="shared" ca="1" si="26"/>
        <v>2.0752318666353295E-5</v>
      </c>
      <c r="O106" s="80">
        <f t="shared" ca="1" si="27"/>
        <v>1496.0735282495932</v>
      </c>
      <c r="P106" s="72">
        <f t="shared" ca="1" si="28"/>
        <v>456764.44892428891</v>
      </c>
      <c r="Q106" s="72">
        <f t="shared" ca="1" si="29"/>
        <v>906540.30858694715</v>
      </c>
      <c r="R106" s="47">
        <f t="shared" ca="1" si="18"/>
        <v>-4.5554712891591465E-3</v>
      </c>
      <c r="S106" s="47"/>
      <c r="T106" s="47"/>
      <c r="U106" s="47"/>
      <c r="V106" s="47"/>
      <c r="W106" s="47"/>
      <c r="X106" s="47"/>
      <c r="Y106" s="47"/>
      <c r="Z106" s="47"/>
      <c r="AA106" s="47"/>
      <c r="AB106" s="47"/>
      <c r="AC106" s="47"/>
      <c r="AD106" s="47"/>
      <c r="AE106" s="47"/>
      <c r="AF106" s="47"/>
      <c r="AG106" s="47"/>
      <c r="AH106" s="47"/>
      <c r="AI106" s="47"/>
    </row>
    <row r="107" spans="1:35">
      <c r="A107" s="78">
        <v>18696</v>
      </c>
      <c r="B107" s="78">
        <v>4.4983896186749917E-2</v>
      </c>
      <c r="C107" s="78">
        <v>0.4</v>
      </c>
      <c r="D107" s="79">
        <f t="shared" si="19"/>
        <v>1.8695999999999999</v>
      </c>
      <c r="E107" s="79">
        <f t="shared" si="19"/>
        <v>4.4983896186749917E-2</v>
      </c>
      <c r="F107" s="72">
        <f t="shared" si="20"/>
        <v>0.74784000000000006</v>
      </c>
      <c r="G107" s="72">
        <f t="shared" si="20"/>
        <v>1.7993558474699967E-2</v>
      </c>
      <c r="H107" s="72">
        <f t="shared" si="21"/>
        <v>1.3981616640000001</v>
      </c>
      <c r="I107" s="72">
        <f t="shared" si="22"/>
        <v>2.6140030470144002</v>
      </c>
      <c r="J107" s="72">
        <f t="shared" si="23"/>
        <v>4.8871400966981229</v>
      </c>
      <c r="K107" s="72">
        <f t="shared" si="24"/>
        <v>3.3640756924299055E-2</v>
      </c>
      <c r="L107" s="72">
        <f t="shared" si="25"/>
        <v>6.2894759145669513E-2</v>
      </c>
      <c r="M107" s="72">
        <f t="shared" ca="1" si="17"/>
        <v>4.5161035822004578E-2</v>
      </c>
      <c r="N107" s="72">
        <f t="shared" ca="1" si="26"/>
        <v>1.2551380151261755E-8</v>
      </c>
      <c r="O107" s="80">
        <f t="shared" ca="1" si="27"/>
        <v>3362.2086383989949</v>
      </c>
      <c r="P107" s="72">
        <f t="shared" ca="1" si="28"/>
        <v>416340.17991766706</v>
      </c>
      <c r="Q107" s="72">
        <f t="shared" ca="1" si="29"/>
        <v>349598.9853224603</v>
      </c>
      <c r="R107" s="47">
        <f t="shared" ca="1" si="18"/>
        <v>-1.7713963525466114E-4</v>
      </c>
      <c r="S107" s="47"/>
      <c r="T107" s="47"/>
      <c r="U107" s="47"/>
      <c r="V107" s="47"/>
      <c r="W107" s="47"/>
      <c r="X107" s="47"/>
      <c r="Y107" s="47"/>
      <c r="Z107" s="47"/>
      <c r="AA107" s="47"/>
      <c r="AB107" s="47"/>
      <c r="AC107" s="47"/>
      <c r="AD107" s="47"/>
      <c r="AE107" s="47"/>
      <c r="AF107" s="47"/>
      <c r="AG107" s="47"/>
      <c r="AH107" s="47"/>
      <c r="AI107" s="47"/>
    </row>
    <row r="108" spans="1:35">
      <c r="A108" s="78">
        <v>18734</v>
      </c>
      <c r="B108" s="78">
        <v>4.423809108993737E-2</v>
      </c>
      <c r="C108" s="78">
        <v>1</v>
      </c>
      <c r="D108" s="79">
        <f t="shared" si="19"/>
        <v>1.8734</v>
      </c>
      <c r="E108" s="79">
        <f t="shared" si="19"/>
        <v>4.423809108993737E-2</v>
      </c>
      <c r="F108" s="72">
        <f t="shared" si="20"/>
        <v>1.8734</v>
      </c>
      <c r="G108" s="72">
        <f t="shared" si="20"/>
        <v>4.423809108993737E-2</v>
      </c>
      <c r="H108" s="72">
        <f t="shared" si="21"/>
        <v>3.5096275599999998</v>
      </c>
      <c r="I108" s="72">
        <f t="shared" si="22"/>
        <v>6.5749362709039998</v>
      </c>
      <c r="J108" s="72">
        <f t="shared" si="23"/>
        <v>12.317485609911554</v>
      </c>
      <c r="K108" s="72">
        <f t="shared" si="24"/>
        <v>8.2875639847888663E-2</v>
      </c>
      <c r="L108" s="72">
        <f t="shared" si="25"/>
        <v>0.15525922369103462</v>
      </c>
      <c r="M108" s="72">
        <f t="shared" ca="1" si="17"/>
        <v>4.549378130969807E-2</v>
      </c>
      <c r="N108" s="72">
        <f t="shared" ca="1" si="26"/>
        <v>1.5767579280026738E-6</v>
      </c>
      <c r="O108" s="80">
        <f t="shared" ca="1" si="27"/>
        <v>24185.574076456815</v>
      </c>
      <c r="P108" s="72">
        <f t="shared" ca="1" si="28"/>
        <v>2775071.1637112368</v>
      </c>
      <c r="Q108" s="72">
        <f t="shared" ca="1" si="29"/>
        <v>2272933.2662285948</v>
      </c>
      <c r="R108" s="47">
        <f t="shared" ca="1" si="18"/>
        <v>-1.2556902197606995E-3</v>
      </c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</row>
    <row r="109" spans="1:35">
      <c r="A109" s="78">
        <v>18734</v>
      </c>
      <c r="B109" s="78">
        <v>4.444809109554626E-2</v>
      </c>
      <c r="C109" s="78">
        <v>1</v>
      </c>
      <c r="D109" s="79">
        <f t="shared" si="19"/>
        <v>1.8734</v>
      </c>
      <c r="E109" s="79">
        <f t="shared" si="19"/>
        <v>4.444809109554626E-2</v>
      </c>
      <c r="F109" s="72">
        <f t="shared" si="20"/>
        <v>1.8734</v>
      </c>
      <c r="G109" s="72">
        <f t="shared" si="20"/>
        <v>4.444809109554626E-2</v>
      </c>
      <c r="H109" s="72">
        <f t="shared" si="21"/>
        <v>3.5096275599999998</v>
      </c>
      <c r="I109" s="72">
        <f t="shared" si="22"/>
        <v>6.5749362709039998</v>
      </c>
      <c r="J109" s="72">
        <f t="shared" si="23"/>
        <v>12.317485609911554</v>
      </c>
      <c r="K109" s="72">
        <f t="shared" si="24"/>
        <v>8.3269053858396364E-2</v>
      </c>
      <c r="L109" s="72">
        <f t="shared" si="25"/>
        <v>0.15599624549831975</v>
      </c>
      <c r="M109" s="72">
        <f t="shared" ca="1" si="17"/>
        <v>4.549378130969807E-2</v>
      </c>
      <c r="N109" s="72">
        <f t="shared" ca="1" si="26"/>
        <v>1.0934680239728569E-6</v>
      </c>
      <c r="O109" s="80">
        <f t="shared" ca="1" si="27"/>
        <v>24185.574076456815</v>
      </c>
      <c r="P109" s="72">
        <f t="shared" ca="1" si="28"/>
        <v>2775071.1637112368</v>
      </c>
      <c r="Q109" s="72">
        <f t="shared" ca="1" si="29"/>
        <v>2272933.2662285948</v>
      </c>
      <c r="R109" s="47">
        <f t="shared" ca="1" si="18"/>
        <v>-1.0456902141518093E-3</v>
      </c>
      <c r="S109" s="47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</row>
    <row r="110" spans="1:35">
      <c r="A110" s="78">
        <v>18734</v>
      </c>
      <c r="B110" s="78">
        <v>4.5308091095648706E-2</v>
      </c>
      <c r="C110" s="78">
        <v>1</v>
      </c>
      <c r="D110" s="79">
        <f t="shared" si="19"/>
        <v>1.8734</v>
      </c>
      <c r="E110" s="79">
        <f t="shared" si="19"/>
        <v>4.5308091095648706E-2</v>
      </c>
      <c r="F110" s="72">
        <f t="shared" si="20"/>
        <v>1.8734</v>
      </c>
      <c r="G110" s="72">
        <f t="shared" si="20"/>
        <v>4.5308091095648706E-2</v>
      </c>
      <c r="H110" s="72">
        <f t="shared" si="21"/>
        <v>3.5096275599999998</v>
      </c>
      <c r="I110" s="72">
        <f t="shared" si="22"/>
        <v>6.5749362709039998</v>
      </c>
      <c r="J110" s="72">
        <f t="shared" si="23"/>
        <v>12.317485609911554</v>
      </c>
      <c r="K110" s="72">
        <f t="shared" si="24"/>
        <v>8.4880177858588285E-2</v>
      </c>
      <c r="L110" s="72">
        <f t="shared" si="25"/>
        <v>0.15901452520027928</v>
      </c>
      <c r="M110" s="72">
        <f t="shared" ca="1" si="17"/>
        <v>4.549378130969807E-2</v>
      </c>
      <c r="N110" s="72">
        <f t="shared" ca="1" si="26"/>
        <v>3.4480855593698548E-8</v>
      </c>
      <c r="O110" s="80">
        <f t="shared" ca="1" si="27"/>
        <v>24185.574076456815</v>
      </c>
      <c r="P110" s="72">
        <f t="shared" ca="1" si="28"/>
        <v>2775071.1637112368</v>
      </c>
      <c r="Q110" s="72">
        <f t="shared" ca="1" si="29"/>
        <v>2272933.2662285948</v>
      </c>
      <c r="R110" s="47">
        <f t="shared" ca="1" si="18"/>
        <v>-1.8569021404936381E-4</v>
      </c>
      <c r="S110" s="47"/>
      <c r="T110" s="47"/>
      <c r="U110" s="47"/>
      <c r="V110" s="47"/>
      <c r="W110" s="47"/>
      <c r="X110" s="47"/>
      <c r="Y110" s="47"/>
      <c r="Z110" s="47"/>
      <c r="AA110" s="47"/>
      <c r="AB110" s="47"/>
      <c r="AC110" s="47"/>
      <c r="AD110" s="47"/>
      <c r="AE110" s="47"/>
      <c r="AF110" s="47"/>
      <c r="AG110" s="47"/>
      <c r="AH110" s="47"/>
      <c r="AI110" s="47"/>
    </row>
    <row r="111" spans="1:35">
      <c r="A111" s="78">
        <v>18734</v>
      </c>
      <c r="B111" s="78">
        <v>4.6068091091001406E-2</v>
      </c>
      <c r="C111" s="78">
        <v>1</v>
      </c>
      <c r="D111" s="79">
        <f t="shared" si="19"/>
        <v>1.8734</v>
      </c>
      <c r="E111" s="79">
        <f t="shared" si="19"/>
        <v>4.6068091091001406E-2</v>
      </c>
      <c r="F111" s="72">
        <f t="shared" si="20"/>
        <v>1.8734</v>
      </c>
      <c r="G111" s="72">
        <f t="shared" si="20"/>
        <v>4.6068091091001406E-2</v>
      </c>
      <c r="H111" s="72">
        <f t="shared" si="21"/>
        <v>3.5096275599999998</v>
      </c>
      <c r="I111" s="72">
        <f t="shared" si="22"/>
        <v>6.5749362709039998</v>
      </c>
      <c r="J111" s="72">
        <f t="shared" si="23"/>
        <v>12.317485609911554</v>
      </c>
      <c r="K111" s="72">
        <f t="shared" si="24"/>
        <v>8.6303961849882038E-2</v>
      </c>
      <c r="L111" s="72">
        <f t="shared" si="25"/>
        <v>0.16168184212956901</v>
      </c>
      <c r="M111" s="72">
        <f t="shared" ca="1" si="17"/>
        <v>4.549378130969807E-2</v>
      </c>
      <c r="N111" s="72">
        <f t="shared" ca="1" si="26"/>
        <v>3.2983172490068623E-7</v>
      </c>
      <c r="O111" s="80">
        <f t="shared" ca="1" si="27"/>
        <v>24185.574076456815</v>
      </c>
      <c r="P111" s="72">
        <f t="shared" ca="1" si="28"/>
        <v>2775071.1637112368</v>
      </c>
      <c r="Q111" s="72">
        <f t="shared" ca="1" si="29"/>
        <v>2272933.2662285948</v>
      </c>
      <c r="R111" s="47">
        <f t="shared" ca="1" si="18"/>
        <v>5.7430978130333654E-4</v>
      </c>
      <c r="S111" s="47"/>
      <c r="T111" s="47"/>
      <c r="U111" s="47"/>
      <c r="V111" s="47"/>
      <c r="W111" s="47"/>
      <c r="X111" s="47"/>
      <c r="Y111" s="47"/>
      <c r="Z111" s="47"/>
      <c r="AA111" s="47"/>
      <c r="AB111" s="47"/>
      <c r="AC111" s="47"/>
      <c r="AD111" s="47"/>
      <c r="AE111" s="47"/>
      <c r="AF111" s="47"/>
      <c r="AG111" s="47"/>
      <c r="AH111" s="47"/>
      <c r="AI111" s="47"/>
    </row>
    <row r="112" spans="1:35">
      <c r="A112" s="78">
        <v>18993.5</v>
      </c>
      <c r="B112" s="78">
        <v>4.6166080028342549E-2</v>
      </c>
      <c r="C112" s="78">
        <v>1</v>
      </c>
      <c r="D112" s="79">
        <f t="shared" si="19"/>
        <v>1.8993500000000001</v>
      </c>
      <c r="E112" s="79">
        <f t="shared" si="19"/>
        <v>4.6166080028342549E-2</v>
      </c>
      <c r="F112" s="72">
        <f t="shared" si="20"/>
        <v>1.8993500000000001</v>
      </c>
      <c r="G112" s="72">
        <f t="shared" si="20"/>
        <v>4.6166080028342549E-2</v>
      </c>
      <c r="H112" s="72">
        <f t="shared" si="21"/>
        <v>3.6075304225000004</v>
      </c>
      <c r="I112" s="72">
        <f t="shared" si="22"/>
        <v>6.8519629079753761</v>
      </c>
      <c r="J112" s="72">
        <f t="shared" si="23"/>
        <v>13.014275749263032</v>
      </c>
      <c r="K112" s="72">
        <f t="shared" si="24"/>
        <v>8.7685544101832422E-2</v>
      </c>
      <c r="L112" s="72">
        <f t="shared" si="25"/>
        <v>0.16654553818981541</v>
      </c>
      <c r="M112" s="72">
        <f t="shared" ca="1" si="17"/>
        <v>4.7792278345093267E-2</v>
      </c>
      <c r="N112" s="72">
        <f t="shared" ca="1" si="26"/>
        <v>2.6445209654028692E-6</v>
      </c>
      <c r="O112" s="80">
        <f t="shared" ca="1" si="27"/>
        <v>52689.249428097333</v>
      </c>
      <c r="P112" s="72">
        <f t="shared" ca="1" si="28"/>
        <v>4132535.7587253521</v>
      </c>
      <c r="Q112" s="72">
        <f t="shared" ca="1" si="29"/>
        <v>2931551.9499684391</v>
      </c>
      <c r="R112" s="47">
        <f t="shared" ca="1" si="18"/>
        <v>-1.6261983167507182E-3</v>
      </c>
      <c r="S112" s="47"/>
      <c r="T112" s="47"/>
      <c r="U112" s="47"/>
      <c r="V112" s="47"/>
      <c r="W112" s="47"/>
      <c r="X112" s="47"/>
      <c r="Y112" s="47"/>
      <c r="Z112" s="47"/>
      <c r="AA112" s="47"/>
      <c r="AB112" s="47"/>
      <c r="AC112" s="47"/>
      <c r="AD112" s="47"/>
      <c r="AE112" s="47"/>
      <c r="AF112" s="47"/>
      <c r="AG112" s="47"/>
      <c r="AH112" s="47"/>
      <c r="AI112" s="47"/>
    </row>
    <row r="113" spans="1:35">
      <c r="A113" s="78">
        <v>19564</v>
      </c>
      <c r="B113" s="78">
        <v>5.5116032570367679E-2</v>
      </c>
      <c r="C113" s="78">
        <v>1</v>
      </c>
      <c r="D113" s="79">
        <f t="shared" si="19"/>
        <v>1.9563999999999999</v>
      </c>
      <c r="E113" s="79">
        <f t="shared" si="19"/>
        <v>5.5116032570367679E-2</v>
      </c>
      <c r="F113" s="72">
        <f t="shared" si="20"/>
        <v>1.9563999999999999</v>
      </c>
      <c r="G113" s="72">
        <f t="shared" si="20"/>
        <v>5.5116032570367679E-2</v>
      </c>
      <c r="H113" s="72">
        <f t="shared" si="21"/>
        <v>3.8275009599999996</v>
      </c>
      <c r="I113" s="72">
        <f t="shared" si="22"/>
        <v>7.488122878143999</v>
      </c>
      <c r="J113" s="72">
        <f t="shared" si="23"/>
        <v>14.649763598800918</v>
      </c>
      <c r="K113" s="72">
        <f t="shared" si="24"/>
        <v>0.10782900612066733</v>
      </c>
      <c r="L113" s="72">
        <f t="shared" si="25"/>
        <v>0.21095666757447354</v>
      </c>
      <c r="M113" s="72">
        <f t="shared" ca="1" si="17"/>
        <v>5.3006100036232379E-2</v>
      </c>
      <c r="N113" s="72">
        <f t="shared" ca="1" si="26"/>
        <v>4.4518152986026103E-6</v>
      </c>
      <c r="O113" s="80">
        <f t="shared" ca="1" si="27"/>
        <v>163359.96221191154</v>
      </c>
      <c r="P113" s="72">
        <f t="shared" ca="1" si="28"/>
        <v>8303501.2410529358</v>
      </c>
      <c r="Q113" s="72">
        <f t="shared" ca="1" si="29"/>
        <v>4764906.7076913565</v>
      </c>
      <c r="R113" s="47">
        <f t="shared" ca="1" si="18"/>
        <v>2.1099325341353004E-3</v>
      </c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</row>
    <row r="114" spans="1:35">
      <c r="A114" s="78">
        <v>19564</v>
      </c>
      <c r="B114" s="78">
        <v>5.5786032564355992E-2</v>
      </c>
      <c r="C114" s="78">
        <v>1</v>
      </c>
      <c r="D114" s="79">
        <f t="shared" si="19"/>
        <v>1.9563999999999999</v>
      </c>
      <c r="E114" s="79">
        <f t="shared" si="19"/>
        <v>5.5786032564355992E-2</v>
      </c>
      <c r="F114" s="72">
        <f t="shared" si="20"/>
        <v>1.9563999999999999</v>
      </c>
      <c r="G114" s="72">
        <f t="shared" si="20"/>
        <v>5.5786032564355992E-2</v>
      </c>
      <c r="H114" s="72">
        <f t="shared" si="21"/>
        <v>3.8275009599999996</v>
      </c>
      <c r="I114" s="72">
        <f t="shared" si="22"/>
        <v>7.488122878143999</v>
      </c>
      <c r="J114" s="72">
        <f t="shared" si="23"/>
        <v>14.649763598800918</v>
      </c>
      <c r="K114" s="72">
        <f t="shared" si="24"/>
        <v>0.10913979410890606</v>
      </c>
      <c r="L114" s="72">
        <f t="shared" si="25"/>
        <v>0.21352109319466381</v>
      </c>
      <c r="M114" s="72">
        <f t="shared" ca="1" si="17"/>
        <v>5.3006100036232379E-2</v>
      </c>
      <c r="N114" s="72">
        <f t="shared" ca="1" si="26"/>
        <v>7.7280248609197426E-6</v>
      </c>
      <c r="O114" s="80">
        <f t="shared" ca="1" si="27"/>
        <v>163359.96221191154</v>
      </c>
      <c r="P114" s="72">
        <f t="shared" ca="1" si="28"/>
        <v>8303501.2410529358</v>
      </c>
      <c r="Q114" s="72">
        <f t="shared" ca="1" si="29"/>
        <v>4764906.7076913565</v>
      </c>
      <c r="R114" s="47">
        <f t="shared" ca="1" si="18"/>
        <v>2.7799325281236131E-3</v>
      </c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</row>
    <row r="115" spans="1:35">
      <c r="A115" s="78">
        <v>19564</v>
      </c>
      <c r="B115" s="78">
        <v>5.5936032564204652E-2</v>
      </c>
      <c r="C115" s="78">
        <v>1</v>
      </c>
      <c r="D115" s="79">
        <f t="shared" si="19"/>
        <v>1.9563999999999999</v>
      </c>
      <c r="E115" s="79">
        <f t="shared" si="19"/>
        <v>5.5936032564204652E-2</v>
      </c>
      <c r="F115" s="72">
        <f t="shared" si="20"/>
        <v>1.9563999999999999</v>
      </c>
      <c r="G115" s="72">
        <f t="shared" si="20"/>
        <v>5.5936032564204652E-2</v>
      </c>
      <c r="H115" s="72">
        <f t="shared" si="21"/>
        <v>3.8275009599999996</v>
      </c>
      <c r="I115" s="72">
        <f t="shared" si="22"/>
        <v>7.488122878143999</v>
      </c>
      <c r="J115" s="72">
        <f t="shared" si="23"/>
        <v>14.649763598800918</v>
      </c>
      <c r="K115" s="72">
        <f t="shared" si="24"/>
        <v>0.10943325410860998</v>
      </c>
      <c r="L115" s="72">
        <f t="shared" si="25"/>
        <v>0.21409521833808454</v>
      </c>
      <c r="M115" s="72">
        <f t="shared" ca="1" si="17"/>
        <v>5.3006100036232379E-2</v>
      </c>
      <c r="N115" s="72">
        <f t="shared" ca="1" si="26"/>
        <v>8.584504618469995E-6</v>
      </c>
      <c r="O115" s="80">
        <f t="shared" ca="1" si="27"/>
        <v>163359.96221191154</v>
      </c>
      <c r="P115" s="72">
        <f t="shared" ca="1" si="28"/>
        <v>8303501.2410529358</v>
      </c>
      <c r="Q115" s="72">
        <f t="shared" ca="1" si="29"/>
        <v>4764906.7076913565</v>
      </c>
      <c r="R115" s="47">
        <f t="shared" ca="1" si="18"/>
        <v>2.9299325279722732E-3</v>
      </c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  <c r="AD115" s="47"/>
      <c r="AE115" s="47"/>
      <c r="AF115" s="47"/>
      <c r="AG115" s="47"/>
      <c r="AH115" s="47"/>
      <c r="AI115" s="47"/>
    </row>
    <row r="116" spans="1:35">
      <c r="A116" s="78">
        <v>19564</v>
      </c>
      <c r="B116" s="78">
        <v>5.5986032566579524E-2</v>
      </c>
      <c r="C116" s="78">
        <v>1</v>
      </c>
      <c r="D116" s="79">
        <f t="shared" si="19"/>
        <v>1.9563999999999999</v>
      </c>
      <c r="E116" s="79">
        <f t="shared" si="19"/>
        <v>5.5986032566579524E-2</v>
      </c>
      <c r="F116" s="72">
        <f t="shared" si="20"/>
        <v>1.9563999999999999</v>
      </c>
      <c r="G116" s="72">
        <f t="shared" si="20"/>
        <v>5.5986032566579524E-2</v>
      </c>
      <c r="H116" s="72">
        <f t="shared" si="21"/>
        <v>3.8275009599999996</v>
      </c>
      <c r="I116" s="72">
        <f t="shared" si="22"/>
        <v>7.488122878143999</v>
      </c>
      <c r="J116" s="72">
        <f t="shared" si="23"/>
        <v>14.649763598800918</v>
      </c>
      <c r="K116" s="72">
        <f t="shared" si="24"/>
        <v>0.10953107411325617</v>
      </c>
      <c r="L116" s="72">
        <f t="shared" si="25"/>
        <v>0.21428659339517436</v>
      </c>
      <c r="M116" s="72">
        <f t="shared" ca="1" si="17"/>
        <v>5.3006100036232379E-2</v>
      </c>
      <c r="N116" s="72">
        <f t="shared" ca="1" si="26"/>
        <v>8.8799978854211426E-6</v>
      </c>
      <c r="O116" s="80">
        <f t="shared" ca="1" si="27"/>
        <v>163359.96221191154</v>
      </c>
      <c r="P116" s="72">
        <f t="shared" ca="1" si="28"/>
        <v>8303501.2410529358</v>
      </c>
      <c r="Q116" s="72">
        <f t="shared" ca="1" si="29"/>
        <v>4764906.7076913565</v>
      </c>
      <c r="R116" s="47">
        <f t="shared" ca="1" si="18"/>
        <v>2.9799325303471458E-3</v>
      </c>
      <c r="S116" s="47"/>
      <c r="T116" s="47"/>
      <c r="U116" s="47"/>
      <c r="V116" s="47"/>
      <c r="W116" s="47"/>
      <c r="X116" s="47"/>
      <c r="Y116" s="47"/>
      <c r="Z116" s="47"/>
      <c r="AA116" s="47"/>
      <c r="AB116" s="47"/>
      <c r="AC116" s="47"/>
      <c r="AD116" s="47"/>
      <c r="AE116" s="47"/>
      <c r="AF116" s="47"/>
      <c r="AG116" s="47"/>
      <c r="AH116" s="47"/>
      <c r="AI116" s="47"/>
    </row>
    <row r="117" spans="1:35">
      <c r="A117" s="78">
        <v>19575.5</v>
      </c>
      <c r="B117" s="78">
        <v>5.2867696816974785E-2</v>
      </c>
      <c r="C117" s="78">
        <v>1</v>
      </c>
      <c r="D117" s="79">
        <f t="shared" si="19"/>
        <v>1.9575499999999999</v>
      </c>
      <c r="E117" s="79">
        <f t="shared" si="19"/>
        <v>5.2867696816974785E-2</v>
      </c>
      <c r="F117" s="72">
        <f t="shared" si="20"/>
        <v>1.9575499999999999</v>
      </c>
      <c r="G117" s="72">
        <f t="shared" si="20"/>
        <v>5.2867696816974785E-2</v>
      </c>
      <c r="H117" s="72">
        <f t="shared" si="21"/>
        <v>3.8320020024999994</v>
      </c>
      <c r="I117" s="72">
        <f t="shared" si="22"/>
        <v>7.5013355199938738</v>
      </c>
      <c r="J117" s="72">
        <f t="shared" si="23"/>
        <v>14.684239347164008</v>
      </c>
      <c r="K117" s="72">
        <f t="shared" si="24"/>
        <v>0.10349115990406899</v>
      </c>
      <c r="L117" s="72">
        <f t="shared" si="25"/>
        <v>0.20258912007021024</v>
      </c>
      <c r="M117" s="72">
        <f t="shared" ca="1" si="17"/>
        <v>5.311347002498143E-2</v>
      </c>
      <c r="N117" s="72">
        <f t="shared" ca="1" si="26"/>
        <v>6.0404469773877276E-8</v>
      </c>
      <c r="O117" s="80">
        <f t="shared" ca="1" si="27"/>
        <v>166355.15013890108</v>
      </c>
      <c r="P117" s="72">
        <f t="shared" ca="1" si="28"/>
        <v>8405821.8297674451</v>
      </c>
      <c r="Q117" s="72">
        <f t="shared" ca="1" si="29"/>
        <v>4807719.8712547831</v>
      </c>
      <c r="R117" s="47">
        <f t="shared" ca="1" si="18"/>
        <v>-2.4577320800664437E-4</v>
      </c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</row>
    <row r="118" spans="1:35">
      <c r="A118" s="78">
        <v>19576</v>
      </c>
      <c r="B118" s="78">
        <v>5.4854725698533002E-2</v>
      </c>
      <c r="C118" s="78">
        <v>1</v>
      </c>
      <c r="D118" s="79">
        <f t="shared" si="19"/>
        <v>1.9576</v>
      </c>
      <c r="E118" s="79">
        <f t="shared" si="19"/>
        <v>5.4854725698533002E-2</v>
      </c>
      <c r="F118" s="72">
        <f t="shared" si="20"/>
        <v>1.9576</v>
      </c>
      <c r="G118" s="72">
        <f t="shared" si="20"/>
        <v>5.4854725698533002E-2</v>
      </c>
      <c r="H118" s="72">
        <f t="shared" si="21"/>
        <v>3.8321977600000001</v>
      </c>
      <c r="I118" s="72">
        <f t="shared" si="22"/>
        <v>7.5019103349760003</v>
      </c>
      <c r="J118" s="72">
        <f t="shared" si="23"/>
        <v>14.685739671749019</v>
      </c>
      <c r="K118" s="72">
        <f t="shared" si="24"/>
        <v>0.1073836110274482</v>
      </c>
      <c r="L118" s="72">
        <f t="shared" si="25"/>
        <v>0.21021415694733259</v>
      </c>
      <c r="M118" s="72">
        <f t="shared" ca="1" si="17"/>
        <v>5.3118140321257348E-2</v>
      </c>
      <c r="N118" s="72">
        <f t="shared" ca="1" si="26"/>
        <v>3.0157287725676255E-6</v>
      </c>
      <c r="O118" s="80">
        <f t="shared" ca="1" si="27"/>
        <v>166486.11595053299</v>
      </c>
      <c r="P118" s="72">
        <f t="shared" ca="1" si="28"/>
        <v>8410287.8408928141</v>
      </c>
      <c r="Q118" s="72">
        <f t="shared" ca="1" si="29"/>
        <v>4809586.8232786683</v>
      </c>
      <c r="R118" s="47">
        <f t="shared" ca="1" si="18"/>
        <v>1.736585377275654E-3</v>
      </c>
      <c r="S118" s="47"/>
      <c r="T118" s="47"/>
      <c r="U118" s="47"/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</row>
    <row r="119" spans="1:35">
      <c r="A119" s="78">
        <v>19583</v>
      </c>
      <c r="B119" s="78">
        <v>5.344313001842238E-2</v>
      </c>
      <c r="C119" s="78">
        <v>1</v>
      </c>
      <c r="D119" s="79">
        <f t="shared" si="19"/>
        <v>1.9582999999999999</v>
      </c>
      <c r="E119" s="79">
        <f t="shared" si="19"/>
        <v>5.344313001842238E-2</v>
      </c>
      <c r="F119" s="72">
        <f t="shared" si="20"/>
        <v>1.9582999999999999</v>
      </c>
      <c r="G119" s="72">
        <f t="shared" si="20"/>
        <v>5.344313001842238E-2</v>
      </c>
      <c r="H119" s="72">
        <f t="shared" si="21"/>
        <v>3.8349388899999997</v>
      </c>
      <c r="I119" s="72">
        <f t="shared" si="22"/>
        <v>7.5099608282869994</v>
      </c>
      <c r="J119" s="72">
        <f t="shared" si="23"/>
        <v>14.706756290034431</v>
      </c>
      <c r="K119" s="72">
        <f t="shared" si="24"/>
        <v>0.10465768151507654</v>
      </c>
      <c r="L119" s="72">
        <f t="shared" si="25"/>
        <v>0.20495113771097437</v>
      </c>
      <c r="M119" s="72">
        <f t="shared" ca="1" si="17"/>
        <v>5.3183542283205376E-2</v>
      </c>
      <c r="N119" s="72">
        <f t="shared" ca="1" si="26"/>
        <v>6.7385792275093357E-8</v>
      </c>
      <c r="O119" s="80">
        <f t="shared" ca="1" si="27"/>
        <v>168326.1305866944</v>
      </c>
      <c r="P119" s="72">
        <f t="shared" ca="1" si="28"/>
        <v>8472963.5546708554</v>
      </c>
      <c r="Q119" s="72">
        <f t="shared" ca="1" si="29"/>
        <v>4835772.4405269371</v>
      </c>
      <c r="R119" s="47">
        <f t="shared" ca="1" si="18"/>
        <v>2.5958773521700396E-4</v>
      </c>
      <c r="S119" s="47"/>
      <c r="T119" s="47"/>
      <c r="U119" s="47"/>
      <c r="V119" s="47"/>
      <c r="W119" s="47"/>
      <c r="X119" s="47"/>
      <c r="Y119" s="47"/>
      <c r="Z119" s="47"/>
      <c r="AA119" s="47"/>
      <c r="AB119" s="47"/>
      <c r="AC119" s="47"/>
      <c r="AD119" s="47"/>
      <c r="AE119" s="47"/>
      <c r="AF119" s="47"/>
      <c r="AG119" s="47"/>
      <c r="AH119" s="47"/>
      <c r="AI119" s="47"/>
    </row>
    <row r="120" spans="1:35">
      <c r="A120" s="78">
        <v>19583</v>
      </c>
      <c r="B120" s="78">
        <v>5.4143130015290808E-2</v>
      </c>
      <c r="C120" s="78">
        <v>1</v>
      </c>
      <c r="D120" s="79">
        <f t="shared" si="19"/>
        <v>1.9582999999999999</v>
      </c>
      <c r="E120" s="79">
        <f t="shared" si="19"/>
        <v>5.4143130015290808E-2</v>
      </c>
      <c r="F120" s="72">
        <f t="shared" si="20"/>
        <v>1.9582999999999999</v>
      </c>
      <c r="G120" s="72">
        <f t="shared" si="20"/>
        <v>5.4143130015290808E-2</v>
      </c>
      <c r="H120" s="72">
        <f t="shared" si="21"/>
        <v>3.8349388899999997</v>
      </c>
      <c r="I120" s="72">
        <f t="shared" si="22"/>
        <v>7.5099608282869994</v>
      </c>
      <c r="J120" s="72">
        <f t="shared" si="23"/>
        <v>14.706756290034431</v>
      </c>
      <c r="K120" s="72">
        <f t="shared" si="24"/>
        <v>0.10602849150894399</v>
      </c>
      <c r="L120" s="72">
        <f t="shared" si="25"/>
        <v>0.20763559492196501</v>
      </c>
      <c r="M120" s="72">
        <f t="shared" ca="1" si="17"/>
        <v>5.3183542283205376E-2</v>
      </c>
      <c r="N120" s="72">
        <f t="shared" ca="1" si="26"/>
        <v>9.2080861556886241E-7</v>
      </c>
      <c r="O120" s="80">
        <f t="shared" ca="1" si="27"/>
        <v>168326.1305866944</v>
      </c>
      <c r="P120" s="72">
        <f t="shared" ca="1" si="28"/>
        <v>8472963.5546708554</v>
      </c>
      <c r="Q120" s="72">
        <f t="shared" ca="1" si="29"/>
        <v>4835772.4405269371</v>
      </c>
      <c r="R120" s="47">
        <f t="shared" ca="1" si="18"/>
        <v>9.595877320854318E-4</v>
      </c>
      <c r="S120" s="47"/>
      <c r="T120" s="47"/>
      <c r="U120" s="47"/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</row>
    <row r="121" spans="1:35">
      <c r="A121" s="78">
        <v>19583</v>
      </c>
      <c r="B121" s="78">
        <v>5.4243130020040553E-2</v>
      </c>
      <c r="C121" s="78">
        <v>1</v>
      </c>
      <c r="D121" s="79">
        <f t="shared" si="19"/>
        <v>1.9582999999999999</v>
      </c>
      <c r="E121" s="79">
        <f t="shared" si="19"/>
        <v>5.4243130020040553E-2</v>
      </c>
      <c r="F121" s="72">
        <f t="shared" si="20"/>
        <v>1.9582999999999999</v>
      </c>
      <c r="G121" s="72">
        <f t="shared" si="20"/>
        <v>5.4243130020040553E-2</v>
      </c>
      <c r="H121" s="72">
        <f t="shared" si="21"/>
        <v>3.8349388899999997</v>
      </c>
      <c r="I121" s="72">
        <f t="shared" si="22"/>
        <v>7.5099608282869994</v>
      </c>
      <c r="J121" s="72">
        <f t="shared" si="23"/>
        <v>14.706756290034431</v>
      </c>
      <c r="K121" s="72">
        <f t="shared" si="24"/>
        <v>0.10622432151824542</v>
      </c>
      <c r="L121" s="72">
        <f t="shared" si="25"/>
        <v>0.20801908882917999</v>
      </c>
      <c r="M121" s="72">
        <f t="shared" ca="1" si="17"/>
        <v>5.3183542283205376E-2</v>
      </c>
      <c r="N121" s="72">
        <f t="shared" ca="1" si="26"/>
        <v>1.1227261720514921E-6</v>
      </c>
      <c r="O121" s="80">
        <f t="shared" ca="1" si="27"/>
        <v>168326.1305866944</v>
      </c>
      <c r="P121" s="72">
        <f t="shared" ca="1" si="28"/>
        <v>8472963.5546708554</v>
      </c>
      <c r="Q121" s="72">
        <f t="shared" ca="1" si="29"/>
        <v>4835772.4405269371</v>
      </c>
      <c r="R121" s="47">
        <f t="shared" ca="1" si="18"/>
        <v>1.0595877368351769E-3</v>
      </c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</row>
    <row r="122" spans="1:35">
      <c r="A122" s="78">
        <v>19594.5</v>
      </c>
      <c r="B122" s="78">
        <v>5.4414794270996936E-2</v>
      </c>
      <c r="C122" s="78">
        <v>1</v>
      </c>
      <c r="D122" s="79">
        <f t="shared" si="19"/>
        <v>1.9594499999999999</v>
      </c>
      <c r="E122" s="79">
        <f t="shared" si="19"/>
        <v>5.4414794270996936E-2</v>
      </c>
      <c r="F122" s="72">
        <f t="shared" si="20"/>
        <v>1.9594499999999999</v>
      </c>
      <c r="G122" s="72">
        <f t="shared" si="20"/>
        <v>5.4414794270996936E-2</v>
      </c>
      <c r="H122" s="72">
        <f t="shared" si="21"/>
        <v>3.8394443024999996</v>
      </c>
      <c r="I122" s="72">
        <f t="shared" si="22"/>
        <v>7.5231991385336237</v>
      </c>
      <c r="J122" s="72">
        <f t="shared" si="23"/>
        <v>14.741332551999708</v>
      </c>
      <c r="K122" s="72">
        <f t="shared" si="24"/>
        <v>0.10662306863430494</v>
      </c>
      <c r="L122" s="72">
        <f t="shared" si="25"/>
        <v>0.20892257183548882</v>
      </c>
      <c r="M122" s="72">
        <f t="shared" ca="1" si="17"/>
        <v>5.3291060553009736E-2</v>
      </c>
      <c r="N122" s="72">
        <f t="shared" ca="1" si="26"/>
        <v>1.2627774689413342E-6</v>
      </c>
      <c r="O122" s="80">
        <f t="shared" ca="1" si="27"/>
        <v>171375.39027020978</v>
      </c>
      <c r="P122" s="72">
        <f t="shared" ca="1" si="28"/>
        <v>8576546.07117589</v>
      </c>
      <c r="Q122" s="72">
        <f t="shared" ca="1" si="29"/>
        <v>4878987.6592366081</v>
      </c>
      <c r="R122" s="47">
        <f t="shared" ca="1" si="18"/>
        <v>1.1237337179871992E-3</v>
      </c>
      <c r="S122" s="47"/>
      <c r="T122" s="47"/>
      <c r="U122" s="47"/>
      <c r="V122" s="47"/>
      <c r="W122" s="47"/>
      <c r="X122" s="47"/>
      <c r="Y122" s="47"/>
      <c r="Z122" s="47"/>
      <c r="AA122" s="47"/>
      <c r="AB122" s="47"/>
      <c r="AC122" s="47"/>
      <c r="AD122" s="47"/>
      <c r="AE122" s="47"/>
      <c r="AF122" s="47"/>
      <c r="AG122" s="47"/>
      <c r="AH122" s="47"/>
      <c r="AI122" s="47"/>
    </row>
    <row r="123" spans="1:35">
      <c r="A123" s="78">
        <v>19594.5</v>
      </c>
      <c r="B123" s="78">
        <v>5.5444794270442799E-2</v>
      </c>
      <c r="C123" s="78">
        <v>1</v>
      </c>
      <c r="D123" s="79">
        <f t="shared" si="19"/>
        <v>1.9594499999999999</v>
      </c>
      <c r="E123" s="79">
        <f t="shared" si="19"/>
        <v>5.5444794270442799E-2</v>
      </c>
      <c r="F123" s="72">
        <f t="shared" si="20"/>
        <v>1.9594499999999999</v>
      </c>
      <c r="G123" s="72">
        <f t="shared" si="20"/>
        <v>5.5444794270442799E-2</v>
      </c>
      <c r="H123" s="72">
        <f t="shared" si="21"/>
        <v>3.8394443024999996</v>
      </c>
      <c r="I123" s="72">
        <f t="shared" si="22"/>
        <v>7.5231991385336237</v>
      </c>
      <c r="J123" s="72">
        <f t="shared" si="23"/>
        <v>14.741332551999708</v>
      </c>
      <c r="K123" s="72">
        <f t="shared" si="24"/>
        <v>0.10864130213321914</v>
      </c>
      <c r="L123" s="72">
        <f t="shared" si="25"/>
        <v>0.21287719946493625</v>
      </c>
      <c r="M123" s="72">
        <f t="shared" ca="1" si="17"/>
        <v>5.3291060553009736E-2</v>
      </c>
      <c r="N123" s="72">
        <f t="shared" ca="1" si="26"/>
        <v>4.6385689256080381E-6</v>
      </c>
      <c r="O123" s="80">
        <f t="shared" ca="1" si="27"/>
        <v>171375.39027020978</v>
      </c>
      <c r="P123" s="72">
        <f t="shared" ca="1" si="28"/>
        <v>8576546.07117589</v>
      </c>
      <c r="Q123" s="72">
        <f t="shared" ca="1" si="29"/>
        <v>4878987.6592366081</v>
      </c>
      <c r="R123" s="47">
        <f t="shared" ca="1" si="18"/>
        <v>2.1537337174330623E-3</v>
      </c>
      <c r="S123" s="47"/>
      <c r="T123" s="47"/>
      <c r="U123" s="47"/>
      <c r="V123" s="47"/>
      <c r="W123" s="47"/>
      <c r="X123" s="47"/>
      <c r="Y123" s="47"/>
      <c r="Z123" s="47"/>
      <c r="AA123" s="47"/>
      <c r="AB123" s="47"/>
      <c r="AC123" s="47"/>
      <c r="AD123" s="47"/>
      <c r="AE123" s="47"/>
      <c r="AF123" s="47"/>
      <c r="AG123" s="47"/>
      <c r="AH123" s="47"/>
      <c r="AI123" s="47"/>
    </row>
    <row r="124" spans="1:35">
      <c r="A124" s="78">
        <v>19594.5</v>
      </c>
      <c r="B124" s="78">
        <v>5.5664794272161089E-2</v>
      </c>
      <c r="C124" s="78">
        <v>1</v>
      </c>
      <c r="D124" s="79">
        <f t="shared" si="19"/>
        <v>1.9594499999999999</v>
      </c>
      <c r="E124" s="79">
        <f t="shared" si="19"/>
        <v>5.5664794272161089E-2</v>
      </c>
      <c r="F124" s="72">
        <f t="shared" si="20"/>
        <v>1.9594499999999999</v>
      </c>
      <c r="G124" s="72">
        <f t="shared" si="20"/>
        <v>5.5664794272161089E-2</v>
      </c>
      <c r="H124" s="72">
        <f t="shared" si="21"/>
        <v>3.8394443024999996</v>
      </c>
      <c r="I124" s="72">
        <f t="shared" si="22"/>
        <v>7.5231991385336237</v>
      </c>
      <c r="J124" s="72">
        <f t="shared" si="23"/>
        <v>14.741332551999708</v>
      </c>
      <c r="K124" s="72">
        <f t="shared" si="24"/>
        <v>0.10907238113658604</v>
      </c>
      <c r="L124" s="72">
        <f t="shared" si="25"/>
        <v>0.21372187721808353</v>
      </c>
      <c r="M124" s="72">
        <f t="shared" ca="1" si="17"/>
        <v>5.3291060553009736E-2</v>
      </c>
      <c r="N124" s="72">
        <f t="shared" ca="1" si="26"/>
        <v>5.6346117694361119E-6</v>
      </c>
      <c r="O124" s="80">
        <f t="shared" ca="1" si="27"/>
        <v>171375.39027020978</v>
      </c>
      <c r="P124" s="72">
        <f t="shared" ca="1" si="28"/>
        <v>8576546.07117589</v>
      </c>
      <c r="Q124" s="72">
        <f t="shared" ca="1" si="29"/>
        <v>4878987.6592366081</v>
      </c>
      <c r="R124" s="47">
        <f t="shared" ca="1" si="18"/>
        <v>2.3737337191513525E-3</v>
      </c>
      <c r="S124" s="47"/>
      <c r="T124" s="47"/>
      <c r="U124" s="47"/>
      <c r="V124" s="47"/>
      <c r="W124" s="47"/>
      <c r="X124" s="47"/>
      <c r="Y124" s="47"/>
      <c r="Z124" s="47"/>
      <c r="AA124" s="47"/>
      <c r="AB124" s="47"/>
      <c r="AC124" s="47"/>
      <c r="AD124" s="47"/>
      <c r="AE124" s="47"/>
      <c r="AF124" s="47"/>
      <c r="AG124" s="47"/>
      <c r="AH124" s="47"/>
      <c r="AI124" s="47"/>
    </row>
    <row r="125" spans="1:35">
      <c r="A125" s="78">
        <v>19594.5</v>
      </c>
      <c r="B125" s="78">
        <v>5.6564794271253049E-2</v>
      </c>
      <c r="C125" s="78">
        <v>1</v>
      </c>
      <c r="D125" s="79">
        <f t="shared" si="19"/>
        <v>1.9594499999999999</v>
      </c>
      <c r="E125" s="79">
        <f t="shared" si="19"/>
        <v>5.6564794271253049E-2</v>
      </c>
      <c r="F125" s="72">
        <f t="shared" si="20"/>
        <v>1.9594499999999999</v>
      </c>
      <c r="G125" s="72">
        <f t="shared" si="20"/>
        <v>5.6564794271253049E-2</v>
      </c>
      <c r="H125" s="72">
        <f t="shared" si="21"/>
        <v>3.8394443024999996</v>
      </c>
      <c r="I125" s="72">
        <f t="shared" si="22"/>
        <v>7.5231991385336237</v>
      </c>
      <c r="J125" s="72">
        <f t="shared" si="23"/>
        <v>14.741332551999708</v>
      </c>
      <c r="K125" s="72">
        <f t="shared" si="24"/>
        <v>0.11083588613480679</v>
      </c>
      <c r="L125" s="72">
        <f t="shared" si="25"/>
        <v>0.21717737708684715</v>
      </c>
      <c r="M125" s="72">
        <f t="shared" ca="1" si="17"/>
        <v>5.3291060553009736E-2</v>
      </c>
      <c r="N125" s="72">
        <f t="shared" ca="1" si="26"/>
        <v>1.0717332457963187E-5</v>
      </c>
      <c r="O125" s="80">
        <f t="shared" ca="1" si="27"/>
        <v>171375.39027020978</v>
      </c>
      <c r="P125" s="72">
        <f t="shared" ca="1" si="28"/>
        <v>8576546.07117589</v>
      </c>
      <c r="Q125" s="72">
        <f t="shared" ca="1" si="29"/>
        <v>4878987.6592366081</v>
      </c>
      <c r="R125" s="47">
        <f t="shared" ca="1" si="18"/>
        <v>3.2737337182433129E-3</v>
      </c>
      <c r="S125" s="47"/>
      <c r="T125" s="47"/>
      <c r="U125" s="47"/>
      <c r="V125" s="47"/>
      <c r="W125" s="47"/>
      <c r="X125" s="47"/>
      <c r="Y125" s="47"/>
      <c r="Z125" s="47"/>
      <c r="AA125" s="47"/>
      <c r="AB125" s="47"/>
      <c r="AC125" s="47"/>
      <c r="AD125" s="47"/>
      <c r="AE125" s="47"/>
      <c r="AF125" s="47"/>
      <c r="AG125" s="47"/>
      <c r="AH125" s="47"/>
      <c r="AI125" s="47"/>
    </row>
    <row r="126" spans="1:35">
      <c r="A126" s="78">
        <v>20000</v>
      </c>
      <c r="B126" s="78">
        <v>5.8755216283316258E-2</v>
      </c>
      <c r="C126" s="78">
        <v>1</v>
      </c>
      <c r="D126" s="79">
        <f t="shared" si="19"/>
        <v>2</v>
      </c>
      <c r="E126" s="79">
        <f t="shared" si="19"/>
        <v>5.8755216283316258E-2</v>
      </c>
      <c r="F126" s="72">
        <f t="shared" si="20"/>
        <v>2</v>
      </c>
      <c r="G126" s="72">
        <f t="shared" si="20"/>
        <v>5.8755216283316258E-2</v>
      </c>
      <c r="H126" s="72">
        <f t="shared" si="21"/>
        <v>4</v>
      </c>
      <c r="I126" s="72">
        <f t="shared" si="22"/>
        <v>8</v>
      </c>
      <c r="J126" s="72">
        <f t="shared" si="23"/>
        <v>16</v>
      </c>
      <c r="K126" s="72">
        <f t="shared" si="24"/>
        <v>0.11751043256663252</v>
      </c>
      <c r="L126" s="72">
        <f t="shared" si="25"/>
        <v>0.23502086513326503</v>
      </c>
      <c r="M126" s="72">
        <f t="shared" ca="1" si="17"/>
        <v>5.7139624356293925E-2</v>
      </c>
      <c r="N126" s="72">
        <f t="shared" ca="1" si="26"/>
        <v>2.6101372746597367E-6</v>
      </c>
      <c r="O126" s="80">
        <f t="shared" ca="1" si="27"/>
        <v>301037.56960675539</v>
      </c>
      <c r="P126" s="72">
        <f t="shared" ca="1" si="28"/>
        <v>12737749.978089657</v>
      </c>
      <c r="Q126" s="72">
        <f t="shared" ca="1" si="29"/>
        <v>6564041.5478737894</v>
      </c>
      <c r="R126" s="47">
        <f t="shared" ca="1" si="18"/>
        <v>1.6155919270223335E-3</v>
      </c>
      <c r="S126" s="47"/>
      <c r="T126" s="47"/>
      <c r="U126" s="47"/>
      <c r="V126" s="47"/>
      <c r="W126" s="47"/>
      <c r="X126" s="47"/>
      <c r="Y126" s="47"/>
      <c r="Z126" s="47"/>
      <c r="AA126" s="47"/>
      <c r="AB126" s="47"/>
      <c r="AC126" s="47"/>
      <c r="AD126" s="47"/>
      <c r="AE126" s="47"/>
      <c r="AF126" s="47"/>
      <c r="AG126" s="47"/>
      <c r="AH126" s="47"/>
      <c r="AI126" s="47"/>
    </row>
    <row r="127" spans="1:35">
      <c r="A127" s="78">
        <v>20512</v>
      </c>
      <c r="B127" s="78">
        <v>6.7572789819678292E-2</v>
      </c>
      <c r="C127" s="78">
        <v>1</v>
      </c>
      <c r="D127" s="79">
        <f t="shared" si="19"/>
        <v>2.0512000000000001</v>
      </c>
      <c r="E127" s="79">
        <f t="shared" si="19"/>
        <v>6.7572789819678292E-2</v>
      </c>
      <c r="F127" s="72">
        <f t="shared" si="20"/>
        <v>2.0512000000000001</v>
      </c>
      <c r="G127" s="72">
        <f t="shared" si="20"/>
        <v>6.7572789819678292E-2</v>
      </c>
      <c r="H127" s="72">
        <f t="shared" si="21"/>
        <v>4.207421440000001</v>
      </c>
      <c r="I127" s="72">
        <f t="shared" si="22"/>
        <v>8.6302628577280025</v>
      </c>
      <c r="J127" s="72">
        <f t="shared" si="23"/>
        <v>17.702395173771681</v>
      </c>
      <c r="K127" s="72">
        <f t="shared" si="24"/>
        <v>0.13860530647812411</v>
      </c>
      <c r="L127" s="72">
        <f t="shared" si="25"/>
        <v>0.28430720464792819</v>
      </c>
      <c r="M127" s="72">
        <f t="shared" ca="1" si="17"/>
        <v>6.2158367066280043E-2</v>
      </c>
      <c r="N127" s="72">
        <f t="shared" ca="1" si="26"/>
        <v>2.9315973752516672E-5</v>
      </c>
      <c r="O127" s="80">
        <f t="shared" ca="1" si="27"/>
        <v>533691.04984608083</v>
      </c>
      <c r="P127" s="72">
        <f t="shared" ca="1" si="28"/>
        <v>19528902.42966228</v>
      </c>
      <c r="Q127" s="72">
        <f t="shared" ca="1" si="29"/>
        <v>9173746.2814057954</v>
      </c>
      <c r="R127" s="47">
        <f t="shared" ca="1" si="18"/>
        <v>5.4144227533982486E-3</v>
      </c>
      <c r="S127" s="47"/>
      <c r="T127" s="47"/>
      <c r="U127" s="47"/>
      <c r="V127" s="47"/>
      <c r="W127" s="47"/>
      <c r="X127" s="47"/>
      <c r="Y127" s="47"/>
      <c r="Z127" s="47"/>
      <c r="AA127" s="47"/>
      <c r="AB127" s="47"/>
      <c r="AC127" s="47"/>
      <c r="AD127" s="47"/>
      <c r="AE127" s="47"/>
      <c r="AF127" s="47"/>
      <c r="AG127" s="47"/>
      <c r="AH127" s="47"/>
      <c r="AI127" s="47"/>
    </row>
    <row r="128" spans="1:35">
      <c r="A128" s="78"/>
      <c r="B128" s="78"/>
      <c r="C128" s="78"/>
      <c r="D128" s="79">
        <f t="shared" si="19"/>
        <v>0</v>
      </c>
      <c r="E128" s="79">
        <f t="shared" si="19"/>
        <v>0</v>
      </c>
      <c r="F128" s="72">
        <f t="shared" si="20"/>
        <v>0</v>
      </c>
      <c r="G128" s="72">
        <f t="shared" si="20"/>
        <v>0</v>
      </c>
      <c r="H128" s="72">
        <f t="shared" si="21"/>
        <v>0</v>
      </c>
      <c r="I128" s="72">
        <f t="shared" si="22"/>
        <v>0</v>
      </c>
      <c r="J128" s="72">
        <f t="shared" si="23"/>
        <v>0</v>
      </c>
      <c r="K128" s="72">
        <f t="shared" si="24"/>
        <v>0</v>
      </c>
      <c r="L128" s="72">
        <f t="shared" si="25"/>
        <v>0</v>
      </c>
      <c r="M128" s="72">
        <f t="shared" ca="1" si="17"/>
        <v>2.9594860994991418E-4</v>
      </c>
      <c r="N128" s="72">
        <f t="shared" ca="1" si="26"/>
        <v>0</v>
      </c>
      <c r="O128" s="80">
        <f t="shared" ca="1" si="27"/>
        <v>0</v>
      </c>
      <c r="P128" s="72">
        <f t="shared" ca="1" si="28"/>
        <v>0</v>
      </c>
      <c r="Q128" s="72">
        <f t="shared" ca="1" si="29"/>
        <v>0</v>
      </c>
      <c r="R128" s="47">
        <f t="shared" ca="1" si="18"/>
        <v>-2.9594860994991418E-4</v>
      </c>
      <c r="S128" s="47"/>
      <c r="T128" s="47"/>
      <c r="U128" s="47"/>
      <c r="V128" s="47"/>
      <c r="W128" s="47"/>
      <c r="X128" s="47"/>
      <c r="Y128" s="47"/>
      <c r="Z128" s="47"/>
      <c r="AA128" s="47"/>
      <c r="AB128" s="47"/>
      <c r="AC128" s="47"/>
      <c r="AD128" s="47"/>
      <c r="AE128" s="47"/>
      <c r="AF128" s="47"/>
      <c r="AG128" s="47"/>
      <c r="AH128" s="47"/>
      <c r="AI128" s="47"/>
    </row>
    <row r="129" spans="1:35">
      <c r="A129" s="78"/>
      <c r="B129" s="78"/>
      <c r="C129" s="78"/>
      <c r="D129" s="79">
        <f t="shared" si="19"/>
        <v>0</v>
      </c>
      <c r="E129" s="79">
        <f t="shared" si="19"/>
        <v>0</v>
      </c>
      <c r="F129" s="72">
        <f t="shared" si="20"/>
        <v>0</v>
      </c>
      <c r="G129" s="72">
        <f t="shared" si="20"/>
        <v>0</v>
      </c>
      <c r="H129" s="72">
        <f t="shared" si="21"/>
        <v>0</v>
      </c>
      <c r="I129" s="72">
        <f t="shared" si="22"/>
        <v>0</v>
      </c>
      <c r="J129" s="72">
        <f t="shared" si="23"/>
        <v>0</v>
      </c>
      <c r="K129" s="72">
        <f t="shared" si="24"/>
        <v>0</v>
      </c>
      <c r="L129" s="72">
        <f t="shared" si="25"/>
        <v>0</v>
      </c>
      <c r="M129" s="72">
        <f t="shared" ca="1" si="17"/>
        <v>2.9594860994991418E-4</v>
      </c>
      <c r="N129" s="72">
        <f t="shared" ca="1" si="26"/>
        <v>0</v>
      </c>
      <c r="O129" s="80">
        <f t="shared" ca="1" si="27"/>
        <v>0</v>
      </c>
      <c r="P129" s="72">
        <f t="shared" ca="1" si="28"/>
        <v>0</v>
      </c>
      <c r="Q129" s="72">
        <f t="shared" ca="1" si="29"/>
        <v>0</v>
      </c>
      <c r="R129" s="47">
        <f t="shared" ca="1" si="18"/>
        <v>-2.9594860994991418E-4</v>
      </c>
      <c r="S129" s="47"/>
      <c r="T129" s="47"/>
      <c r="U129" s="47"/>
      <c r="V129" s="47"/>
      <c r="W129" s="47"/>
      <c r="X129" s="47"/>
      <c r="Y129" s="47"/>
      <c r="Z129" s="47"/>
      <c r="AA129" s="47"/>
      <c r="AB129" s="47"/>
      <c r="AC129" s="47"/>
      <c r="AD129" s="47"/>
      <c r="AE129" s="47"/>
      <c r="AF129" s="47"/>
      <c r="AG129" s="47"/>
      <c r="AH129" s="47"/>
      <c r="AI129" s="47"/>
    </row>
    <row r="130" spans="1:35">
      <c r="A130" s="78"/>
      <c r="B130" s="78"/>
      <c r="C130" s="78"/>
      <c r="D130" s="79">
        <f t="shared" si="19"/>
        <v>0</v>
      </c>
      <c r="E130" s="79">
        <f t="shared" si="19"/>
        <v>0</v>
      </c>
      <c r="F130" s="72">
        <f t="shared" si="20"/>
        <v>0</v>
      </c>
      <c r="G130" s="72">
        <f t="shared" si="20"/>
        <v>0</v>
      </c>
      <c r="H130" s="72">
        <f t="shared" si="21"/>
        <v>0</v>
      </c>
      <c r="I130" s="72">
        <f t="shared" si="22"/>
        <v>0</v>
      </c>
      <c r="J130" s="72">
        <f t="shared" si="23"/>
        <v>0</v>
      </c>
      <c r="K130" s="72">
        <f t="shared" si="24"/>
        <v>0</v>
      </c>
      <c r="L130" s="72">
        <f t="shared" si="25"/>
        <v>0</v>
      </c>
      <c r="M130" s="72">
        <f t="shared" ca="1" si="17"/>
        <v>2.9594860994991418E-4</v>
      </c>
      <c r="N130" s="72">
        <f t="shared" ca="1" si="26"/>
        <v>0</v>
      </c>
      <c r="O130" s="80">
        <f t="shared" ca="1" si="27"/>
        <v>0</v>
      </c>
      <c r="P130" s="72">
        <f t="shared" ca="1" si="28"/>
        <v>0</v>
      </c>
      <c r="Q130" s="72">
        <f t="shared" ca="1" si="29"/>
        <v>0</v>
      </c>
      <c r="R130" s="47">
        <f t="shared" ca="1" si="18"/>
        <v>-2.9594860994991418E-4</v>
      </c>
      <c r="S130" s="47"/>
      <c r="T130" s="47"/>
      <c r="U130" s="47"/>
      <c r="V130" s="47"/>
      <c r="W130" s="47"/>
      <c r="X130" s="47"/>
      <c r="Y130" s="47"/>
      <c r="Z130" s="47"/>
      <c r="AA130" s="47"/>
      <c r="AB130" s="47"/>
      <c r="AC130" s="47"/>
      <c r="AD130" s="47"/>
      <c r="AE130" s="47"/>
      <c r="AF130" s="47"/>
      <c r="AG130" s="47"/>
      <c r="AH130" s="47"/>
      <c r="AI130" s="47"/>
    </row>
    <row r="131" spans="1:35">
      <c r="A131" s="78"/>
      <c r="B131" s="78"/>
      <c r="C131" s="78"/>
      <c r="D131" s="79">
        <f t="shared" si="19"/>
        <v>0</v>
      </c>
      <c r="E131" s="79">
        <f t="shared" si="19"/>
        <v>0</v>
      </c>
      <c r="F131" s="72">
        <f t="shared" si="20"/>
        <v>0</v>
      </c>
      <c r="G131" s="72">
        <f t="shared" si="20"/>
        <v>0</v>
      </c>
      <c r="H131" s="72">
        <f t="shared" si="21"/>
        <v>0</v>
      </c>
      <c r="I131" s="72">
        <f t="shared" si="22"/>
        <v>0</v>
      </c>
      <c r="J131" s="72">
        <f t="shared" si="23"/>
        <v>0</v>
      </c>
      <c r="K131" s="72">
        <f t="shared" si="24"/>
        <v>0</v>
      </c>
      <c r="L131" s="72">
        <f t="shared" si="25"/>
        <v>0</v>
      </c>
      <c r="M131" s="72">
        <f t="shared" ca="1" si="17"/>
        <v>2.9594860994991418E-4</v>
      </c>
      <c r="N131" s="72">
        <f t="shared" ca="1" si="26"/>
        <v>0</v>
      </c>
      <c r="O131" s="80">
        <f t="shared" ca="1" si="27"/>
        <v>0</v>
      </c>
      <c r="P131" s="72">
        <f t="shared" ca="1" si="28"/>
        <v>0</v>
      </c>
      <c r="Q131" s="72">
        <f t="shared" ca="1" si="29"/>
        <v>0</v>
      </c>
      <c r="R131" s="47">
        <f t="shared" ca="1" si="18"/>
        <v>-2.9594860994991418E-4</v>
      </c>
      <c r="S131" s="47"/>
      <c r="T131" s="47"/>
      <c r="U131" s="47"/>
      <c r="V131" s="47"/>
      <c r="W131" s="47"/>
      <c r="X131" s="47"/>
      <c r="Y131" s="47"/>
      <c r="Z131" s="47"/>
      <c r="AA131" s="47"/>
      <c r="AB131" s="47"/>
      <c r="AC131" s="47"/>
      <c r="AD131" s="47"/>
      <c r="AE131" s="47"/>
      <c r="AF131" s="47"/>
      <c r="AG131" s="47"/>
      <c r="AH131" s="47"/>
      <c r="AI131" s="47"/>
    </row>
    <row r="132" spans="1:35">
      <c r="A132" s="78"/>
      <c r="B132" s="78"/>
      <c r="C132" s="78"/>
      <c r="D132" s="79">
        <f t="shared" si="19"/>
        <v>0</v>
      </c>
      <c r="E132" s="79">
        <f t="shared" si="19"/>
        <v>0</v>
      </c>
      <c r="F132" s="72">
        <f t="shared" si="20"/>
        <v>0</v>
      </c>
      <c r="G132" s="72">
        <f t="shared" si="20"/>
        <v>0</v>
      </c>
      <c r="H132" s="72">
        <f t="shared" si="21"/>
        <v>0</v>
      </c>
      <c r="I132" s="72">
        <f t="shared" si="22"/>
        <v>0</v>
      </c>
      <c r="J132" s="72">
        <f t="shared" si="23"/>
        <v>0</v>
      </c>
      <c r="K132" s="72">
        <f t="shared" si="24"/>
        <v>0</v>
      </c>
      <c r="L132" s="72">
        <f t="shared" si="25"/>
        <v>0</v>
      </c>
      <c r="M132" s="72">
        <f t="shared" ca="1" si="17"/>
        <v>2.9594860994991418E-4</v>
      </c>
      <c r="N132" s="72">
        <f t="shared" ca="1" si="26"/>
        <v>0</v>
      </c>
      <c r="O132" s="80">
        <f t="shared" ca="1" si="27"/>
        <v>0</v>
      </c>
      <c r="P132" s="72">
        <f t="shared" ca="1" si="28"/>
        <v>0</v>
      </c>
      <c r="Q132" s="72">
        <f t="shared" ca="1" si="29"/>
        <v>0</v>
      </c>
      <c r="R132" s="47">
        <f t="shared" ca="1" si="18"/>
        <v>-2.9594860994991418E-4</v>
      </c>
      <c r="S132" s="47"/>
      <c r="T132" s="47"/>
      <c r="U132" s="47"/>
      <c r="V132" s="47"/>
      <c r="W132" s="47"/>
      <c r="X132" s="47"/>
      <c r="Y132" s="47"/>
      <c r="Z132" s="47"/>
      <c r="AA132" s="47"/>
      <c r="AB132" s="47"/>
      <c r="AC132" s="47"/>
      <c r="AD132" s="47"/>
      <c r="AE132" s="47"/>
      <c r="AF132" s="47"/>
      <c r="AG132" s="47"/>
      <c r="AH132" s="47"/>
      <c r="AI132" s="47"/>
    </row>
    <row r="133" spans="1:35">
      <c r="A133" s="78"/>
      <c r="B133" s="78"/>
      <c r="C133" s="78"/>
      <c r="D133" s="79">
        <f t="shared" si="19"/>
        <v>0</v>
      </c>
      <c r="E133" s="79">
        <f t="shared" si="19"/>
        <v>0</v>
      </c>
      <c r="F133" s="72">
        <f t="shared" si="20"/>
        <v>0</v>
      </c>
      <c r="G133" s="72">
        <f t="shared" si="20"/>
        <v>0</v>
      </c>
      <c r="H133" s="72">
        <f t="shared" si="21"/>
        <v>0</v>
      </c>
      <c r="I133" s="72">
        <f t="shared" si="22"/>
        <v>0</v>
      </c>
      <c r="J133" s="72">
        <f t="shared" si="23"/>
        <v>0</v>
      </c>
      <c r="K133" s="72">
        <f t="shared" si="24"/>
        <v>0</v>
      </c>
      <c r="L133" s="72">
        <f t="shared" si="25"/>
        <v>0</v>
      </c>
      <c r="M133" s="72">
        <f t="shared" ca="1" si="17"/>
        <v>2.9594860994991418E-4</v>
      </c>
      <c r="N133" s="72">
        <f t="shared" ca="1" si="26"/>
        <v>0</v>
      </c>
      <c r="O133" s="80">
        <f t="shared" ca="1" si="27"/>
        <v>0</v>
      </c>
      <c r="P133" s="72">
        <f t="shared" ca="1" si="28"/>
        <v>0</v>
      </c>
      <c r="Q133" s="72">
        <f t="shared" ca="1" si="29"/>
        <v>0</v>
      </c>
      <c r="R133" s="47">
        <f t="shared" ca="1" si="18"/>
        <v>-2.9594860994991418E-4</v>
      </c>
      <c r="S133" s="47"/>
      <c r="T133" s="47"/>
      <c r="U133" s="47"/>
      <c r="V133" s="47"/>
      <c r="W133" s="47"/>
      <c r="X133" s="47"/>
      <c r="Y133" s="47"/>
      <c r="Z133" s="47"/>
      <c r="AA133" s="47"/>
      <c r="AB133" s="47"/>
      <c r="AC133" s="47"/>
      <c r="AD133" s="47"/>
      <c r="AE133" s="47"/>
      <c r="AF133" s="47"/>
      <c r="AG133" s="47"/>
      <c r="AH133" s="47"/>
      <c r="AI133" s="47"/>
    </row>
    <row r="134" spans="1:35">
      <c r="A134" s="78"/>
      <c r="B134" s="78"/>
      <c r="C134" s="78"/>
      <c r="D134" s="79">
        <f t="shared" si="19"/>
        <v>0</v>
      </c>
      <c r="E134" s="79">
        <f t="shared" si="19"/>
        <v>0</v>
      </c>
      <c r="F134" s="72">
        <f t="shared" si="20"/>
        <v>0</v>
      </c>
      <c r="G134" s="72">
        <f t="shared" si="20"/>
        <v>0</v>
      </c>
      <c r="H134" s="72">
        <f t="shared" si="21"/>
        <v>0</v>
      </c>
      <c r="I134" s="72">
        <f t="shared" si="22"/>
        <v>0</v>
      </c>
      <c r="J134" s="72">
        <f t="shared" si="23"/>
        <v>0</v>
      </c>
      <c r="K134" s="72">
        <f t="shared" si="24"/>
        <v>0</v>
      </c>
      <c r="L134" s="72">
        <f t="shared" si="25"/>
        <v>0</v>
      </c>
      <c r="M134" s="72">
        <f t="shared" ca="1" si="17"/>
        <v>2.9594860994991418E-4</v>
      </c>
      <c r="N134" s="72">
        <f t="shared" ca="1" si="26"/>
        <v>0</v>
      </c>
      <c r="O134" s="80">
        <f t="shared" ca="1" si="27"/>
        <v>0</v>
      </c>
      <c r="P134" s="72">
        <f t="shared" ca="1" si="28"/>
        <v>0</v>
      </c>
      <c r="Q134" s="72">
        <f t="shared" ca="1" si="29"/>
        <v>0</v>
      </c>
      <c r="R134" s="47">
        <f t="shared" ca="1" si="18"/>
        <v>-2.9594860994991418E-4</v>
      </c>
      <c r="S134" s="47"/>
      <c r="T134" s="47"/>
      <c r="U134" s="47"/>
      <c r="V134" s="47"/>
      <c r="W134" s="47"/>
      <c r="X134" s="47"/>
      <c r="Y134" s="47"/>
      <c r="Z134" s="47"/>
      <c r="AA134" s="47"/>
      <c r="AB134" s="47"/>
      <c r="AC134" s="47"/>
      <c r="AD134" s="47"/>
      <c r="AE134" s="47"/>
      <c r="AF134" s="47"/>
      <c r="AG134" s="47"/>
      <c r="AH134" s="47"/>
      <c r="AI134" s="47"/>
    </row>
    <row r="135" spans="1:35">
      <c r="A135" s="78"/>
      <c r="B135" s="78"/>
      <c r="C135" s="78"/>
      <c r="D135" s="79">
        <f t="shared" si="19"/>
        <v>0</v>
      </c>
      <c r="E135" s="79">
        <f t="shared" si="19"/>
        <v>0</v>
      </c>
      <c r="F135" s="72">
        <f t="shared" si="20"/>
        <v>0</v>
      </c>
      <c r="G135" s="72">
        <f t="shared" si="20"/>
        <v>0</v>
      </c>
      <c r="H135" s="72">
        <f t="shared" si="21"/>
        <v>0</v>
      </c>
      <c r="I135" s="72">
        <f t="shared" si="22"/>
        <v>0</v>
      </c>
      <c r="J135" s="72">
        <f t="shared" si="23"/>
        <v>0</v>
      </c>
      <c r="K135" s="72">
        <f t="shared" si="24"/>
        <v>0</v>
      </c>
      <c r="L135" s="72">
        <f t="shared" si="25"/>
        <v>0</v>
      </c>
      <c r="M135" s="72">
        <f t="shared" ca="1" si="17"/>
        <v>2.9594860994991418E-4</v>
      </c>
      <c r="N135" s="72">
        <f t="shared" ca="1" si="26"/>
        <v>0</v>
      </c>
      <c r="O135" s="80">
        <f t="shared" ca="1" si="27"/>
        <v>0</v>
      </c>
      <c r="P135" s="72">
        <f t="shared" ca="1" si="28"/>
        <v>0</v>
      </c>
      <c r="Q135" s="72">
        <f t="shared" ca="1" si="29"/>
        <v>0</v>
      </c>
      <c r="R135" s="47">
        <f t="shared" ca="1" si="18"/>
        <v>-2.9594860994991418E-4</v>
      </c>
      <c r="S135" s="47"/>
      <c r="T135" s="47"/>
      <c r="U135" s="47"/>
      <c r="V135" s="47"/>
      <c r="W135" s="47"/>
      <c r="X135" s="47"/>
      <c r="Y135" s="47"/>
      <c r="Z135" s="47"/>
      <c r="AA135" s="47"/>
      <c r="AB135" s="47"/>
      <c r="AC135" s="47"/>
      <c r="AD135" s="47"/>
      <c r="AE135" s="47"/>
      <c r="AF135" s="47"/>
      <c r="AG135" s="47"/>
      <c r="AH135" s="47"/>
      <c r="AI135" s="47"/>
    </row>
    <row r="136" spans="1:35">
      <c r="A136" s="78"/>
      <c r="B136" s="78"/>
      <c r="C136" s="78"/>
      <c r="D136" s="79">
        <f t="shared" si="19"/>
        <v>0</v>
      </c>
      <c r="E136" s="79">
        <f t="shared" si="19"/>
        <v>0</v>
      </c>
      <c r="F136" s="72">
        <f t="shared" si="20"/>
        <v>0</v>
      </c>
      <c r="G136" s="72">
        <f t="shared" si="20"/>
        <v>0</v>
      </c>
      <c r="H136" s="72">
        <f t="shared" si="21"/>
        <v>0</v>
      </c>
      <c r="I136" s="72">
        <f t="shared" si="22"/>
        <v>0</v>
      </c>
      <c r="J136" s="72">
        <f t="shared" si="23"/>
        <v>0</v>
      </c>
      <c r="K136" s="72">
        <f t="shared" si="24"/>
        <v>0</v>
      </c>
      <c r="L136" s="72">
        <f t="shared" si="25"/>
        <v>0</v>
      </c>
      <c r="M136" s="72">
        <f t="shared" ca="1" si="17"/>
        <v>2.9594860994991418E-4</v>
      </c>
      <c r="N136" s="72">
        <f t="shared" ca="1" si="26"/>
        <v>0</v>
      </c>
      <c r="O136" s="80">
        <f t="shared" ca="1" si="27"/>
        <v>0</v>
      </c>
      <c r="P136" s="72">
        <f t="shared" ca="1" si="28"/>
        <v>0</v>
      </c>
      <c r="Q136" s="72">
        <f t="shared" ca="1" si="29"/>
        <v>0</v>
      </c>
      <c r="R136" s="47">
        <f t="shared" ca="1" si="18"/>
        <v>-2.9594860994991418E-4</v>
      </c>
      <c r="S136" s="47"/>
      <c r="T136" s="47"/>
      <c r="U136" s="47"/>
      <c r="V136" s="47"/>
      <c r="W136" s="47"/>
      <c r="X136" s="47"/>
      <c r="Y136" s="47"/>
      <c r="Z136" s="47"/>
      <c r="AA136" s="47"/>
      <c r="AB136" s="47"/>
      <c r="AC136" s="47"/>
      <c r="AD136" s="47"/>
      <c r="AE136" s="47"/>
      <c r="AF136" s="47"/>
      <c r="AG136" s="47"/>
      <c r="AH136" s="47"/>
      <c r="AI136" s="47"/>
    </row>
    <row r="137" spans="1:35">
      <c r="A137" s="78"/>
      <c r="B137" s="78"/>
      <c r="C137" s="78"/>
      <c r="D137" s="79">
        <f t="shared" si="19"/>
        <v>0</v>
      </c>
      <c r="E137" s="79">
        <f t="shared" si="19"/>
        <v>0</v>
      </c>
      <c r="F137" s="72">
        <f t="shared" si="20"/>
        <v>0</v>
      </c>
      <c r="G137" s="72">
        <f t="shared" si="20"/>
        <v>0</v>
      </c>
      <c r="H137" s="72">
        <f t="shared" si="21"/>
        <v>0</v>
      </c>
      <c r="I137" s="72">
        <f t="shared" si="22"/>
        <v>0</v>
      </c>
      <c r="J137" s="72">
        <f t="shared" si="23"/>
        <v>0</v>
      </c>
      <c r="K137" s="72">
        <f t="shared" si="24"/>
        <v>0</v>
      </c>
      <c r="L137" s="72">
        <f t="shared" si="25"/>
        <v>0</v>
      </c>
      <c r="M137" s="72">
        <f t="shared" ca="1" si="17"/>
        <v>2.9594860994991418E-4</v>
      </c>
      <c r="N137" s="72">
        <f t="shared" ca="1" si="26"/>
        <v>0</v>
      </c>
      <c r="O137" s="80">
        <f t="shared" ca="1" si="27"/>
        <v>0</v>
      </c>
      <c r="P137" s="72">
        <f t="shared" ca="1" si="28"/>
        <v>0</v>
      </c>
      <c r="Q137" s="72">
        <f t="shared" ca="1" si="29"/>
        <v>0</v>
      </c>
      <c r="R137" s="47">
        <f t="shared" ca="1" si="18"/>
        <v>-2.9594860994991418E-4</v>
      </c>
      <c r="S137" s="47"/>
      <c r="T137" s="47"/>
      <c r="U137" s="47"/>
      <c r="V137" s="47"/>
      <c r="W137" s="47"/>
      <c r="X137" s="47"/>
      <c r="Y137" s="47"/>
      <c r="Z137" s="47"/>
      <c r="AA137" s="47"/>
      <c r="AB137" s="47"/>
      <c r="AC137" s="47"/>
      <c r="AD137" s="47"/>
      <c r="AE137" s="47"/>
      <c r="AF137" s="47"/>
      <c r="AG137" s="47"/>
      <c r="AH137" s="47"/>
      <c r="AI137" s="47"/>
    </row>
    <row r="138" spans="1:35">
      <c r="A138" s="78"/>
      <c r="B138" s="78"/>
      <c r="C138" s="78"/>
      <c r="D138" s="79">
        <f t="shared" si="19"/>
        <v>0</v>
      </c>
      <c r="E138" s="79">
        <f t="shared" si="19"/>
        <v>0</v>
      </c>
      <c r="F138" s="72">
        <f t="shared" si="20"/>
        <v>0</v>
      </c>
      <c r="G138" s="72">
        <f t="shared" si="20"/>
        <v>0</v>
      </c>
      <c r="H138" s="72">
        <f t="shared" si="21"/>
        <v>0</v>
      </c>
      <c r="I138" s="72">
        <f t="shared" si="22"/>
        <v>0</v>
      </c>
      <c r="J138" s="72">
        <f t="shared" si="23"/>
        <v>0</v>
      </c>
      <c r="K138" s="72">
        <f t="shared" si="24"/>
        <v>0</v>
      </c>
      <c r="L138" s="72">
        <f t="shared" si="25"/>
        <v>0</v>
      </c>
      <c r="M138" s="72">
        <f t="shared" ca="1" si="17"/>
        <v>2.9594860994991418E-4</v>
      </c>
      <c r="N138" s="72">
        <f t="shared" ca="1" si="26"/>
        <v>0</v>
      </c>
      <c r="O138" s="80">
        <f t="shared" ca="1" si="27"/>
        <v>0</v>
      </c>
      <c r="P138" s="72">
        <f t="shared" ca="1" si="28"/>
        <v>0</v>
      </c>
      <c r="Q138" s="72">
        <f t="shared" ca="1" si="29"/>
        <v>0</v>
      </c>
      <c r="R138" s="47">
        <f t="shared" ca="1" si="18"/>
        <v>-2.9594860994991418E-4</v>
      </c>
      <c r="S138" s="47"/>
      <c r="T138" s="47"/>
      <c r="U138" s="47"/>
      <c r="V138" s="47"/>
      <c r="W138" s="47"/>
      <c r="X138" s="47"/>
      <c r="Y138" s="47"/>
      <c r="Z138" s="47"/>
      <c r="AA138" s="47"/>
      <c r="AB138" s="47"/>
      <c r="AC138" s="47"/>
      <c r="AD138" s="47"/>
      <c r="AE138" s="47"/>
      <c r="AF138" s="47"/>
      <c r="AG138" s="47"/>
      <c r="AH138" s="47"/>
      <c r="AI138" s="47"/>
    </row>
    <row r="139" spans="1:35">
      <c r="A139" s="78"/>
      <c r="B139" s="78"/>
      <c r="C139" s="78"/>
      <c r="D139" s="79">
        <f t="shared" si="19"/>
        <v>0</v>
      </c>
      <c r="E139" s="79">
        <f t="shared" si="19"/>
        <v>0</v>
      </c>
      <c r="F139" s="72">
        <f t="shared" si="20"/>
        <v>0</v>
      </c>
      <c r="G139" s="72">
        <f t="shared" si="20"/>
        <v>0</v>
      </c>
      <c r="H139" s="72">
        <f t="shared" si="21"/>
        <v>0</v>
      </c>
      <c r="I139" s="72">
        <f t="shared" si="22"/>
        <v>0</v>
      </c>
      <c r="J139" s="72">
        <f t="shared" si="23"/>
        <v>0</v>
      </c>
      <c r="K139" s="72">
        <f t="shared" si="24"/>
        <v>0</v>
      </c>
      <c r="L139" s="72">
        <f t="shared" si="25"/>
        <v>0</v>
      </c>
      <c r="M139" s="72">
        <f t="shared" ca="1" si="17"/>
        <v>2.9594860994991418E-4</v>
      </c>
      <c r="N139" s="72">
        <f t="shared" ca="1" si="26"/>
        <v>0</v>
      </c>
      <c r="O139" s="80">
        <f t="shared" ca="1" si="27"/>
        <v>0</v>
      </c>
      <c r="P139" s="72">
        <f t="shared" ca="1" si="28"/>
        <v>0</v>
      </c>
      <c r="Q139" s="72">
        <f t="shared" ca="1" si="29"/>
        <v>0</v>
      </c>
      <c r="R139" s="47">
        <f t="shared" ca="1" si="18"/>
        <v>-2.9594860994991418E-4</v>
      </c>
      <c r="S139" s="47"/>
      <c r="T139" s="47"/>
      <c r="U139" s="47"/>
      <c r="V139" s="47"/>
      <c r="W139" s="47"/>
      <c r="X139" s="47"/>
      <c r="Y139" s="47"/>
      <c r="Z139" s="47"/>
      <c r="AA139" s="47"/>
      <c r="AB139" s="47"/>
      <c r="AC139" s="47"/>
      <c r="AD139" s="47"/>
      <c r="AE139" s="47"/>
      <c r="AF139" s="47"/>
      <c r="AG139" s="47"/>
      <c r="AH139" s="47"/>
      <c r="AI139" s="47"/>
    </row>
    <row r="140" spans="1:35">
      <c r="A140" s="78"/>
      <c r="B140" s="78"/>
      <c r="C140" s="78"/>
      <c r="D140" s="79">
        <f t="shared" si="19"/>
        <v>0</v>
      </c>
      <c r="E140" s="79">
        <f t="shared" si="19"/>
        <v>0</v>
      </c>
      <c r="F140" s="72">
        <f t="shared" si="20"/>
        <v>0</v>
      </c>
      <c r="G140" s="72">
        <f t="shared" si="20"/>
        <v>0</v>
      </c>
      <c r="H140" s="72">
        <f t="shared" si="21"/>
        <v>0</v>
      </c>
      <c r="I140" s="72">
        <f t="shared" si="22"/>
        <v>0</v>
      </c>
      <c r="J140" s="72">
        <f t="shared" si="23"/>
        <v>0</v>
      </c>
      <c r="K140" s="72">
        <f t="shared" si="24"/>
        <v>0</v>
      </c>
      <c r="L140" s="72">
        <f t="shared" si="25"/>
        <v>0</v>
      </c>
      <c r="M140" s="72">
        <f t="shared" ca="1" si="17"/>
        <v>2.9594860994991418E-4</v>
      </c>
      <c r="N140" s="72">
        <f t="shared" ca="1" si="26"/>
        <v>0</v>
      </c>
      <c r="O140" s="80">
        <f t="shared" ca="1" si="27"/>
        <v>0</v>
      </c>
      <c r="P140" s="72">
        <f t="shared" ca="1" si="28"/>
        <v>0</v>
      </c>
      <c r="Q140" s="72">
        <f t="shared" ca="1" si="29"/>
        <v>0</v>
      </c>
      <c r="R140" s="47">
        <f t="shared" ca="1" si="18"/>
        <v>-2.9594860994991418E-4</v>
      </c>
      <c r="S140" s="47"/>
      <c r="T140" s="47"/>
      <c r="U140" s="47"/>
      <c r="V140" s="47"/>
      <c r="W140" s="47"/>
      <c r="X140" s="47"/>
      <c r="Y140" s="47"/>
      <c r="Z140" s="47"/>
      <c r="AA140" s="47"/>
      <c r="AB140" s="47"/>
      <c r="AC140" s="47"/>
      <c r="AD140" s="47"/>
      <c r="AE140" s="47"/>
      <c r="AF140" s="47"/>
      <c r="AG140" s="47"/>
      <c r="AH140" s="47"/>
      <c r="AI140" s="47"/>
    </row>
    <row r="141" spans="1:35">
      <c r="A141" s="78"/>
      <c r="B141" s="78"/>
      <c r="C141" s="78"/>
      <c r="D141" s="79">
        <f t="shared" si="19"/>
        <v>0</v>
      </c>
      <c r="E141" s="79">
        <f t="shared" si="19"/>
        <v>0</v>
      </c>
      <c r="F141" s="72">
        <f t="shared" si="20"/>
        <v>0</v>
      </c>
      <c r="G141" s="72">
        <f t="shared" si="20"/>
        <v>0</v>
      </c>
      <c r="H141" s="72">
        <f t="shared" si="21"/>
        <v>0</v>
      </c>
      <c r="I141" s="72">
        <f t="shared" si="22"/>
        <v>0</v>
      </c>
      <c r="J141" s="72">
        <f t="shared" si="23"/>
        <v>0</v>
      </c>
      <c r="K141" s="72">
        <f t="shared" si="24"/>
        <v>0</v>
      </c>
      <c r="L141" s="72">
        <f t="shared" si="25"/>
        <v>0</v>
      </c>
      <c r="M141" s="72">
        <f t="shared" ca="1" si="17"/>
        <v>2.9594860994991418E-4</v>
      </c>
      <c r="N141" s="72">
        <f t="shared" ca="1" si="26"/>
        <v>0</v>
      </c>
      <c r="O141" s="80">
        <f t="shared" ca="1" si="27"/>
        <v>0</v>
      </c>
      <c r="P141" s="72">
        <f t="shared" ca="1" si="28"/>
        <v>0</v>
      </c>
      <c r="Q141" s="72">
        <f t="shared" ca="1" si="29"/>
        <v>0</v>
      </c>
      <c r="R141" s="47">
        <f t="shared" ca="1" si="18"/>
        <v>-2.9594860994991418E-4</v>
      </c>
      <c r="S141" s="47"/>
      <c r="T141" s="47"/>
      <c r="U141" s="47"/>
      <c r="V141" s="47"/>
      <c r="W141" s="47"/>
      <c r="X141" s="47"/>
      <c r="Y141" s="47"/>
      <c r="Z141" s="47"/>
      <c r="AA141" s="47"/>
      <c r="AB141" s="47"/>
      <c r="AC141" s="47"/>
      <c r="AD141" s="47"/>
      <c r="AE141" s="47"/>
      <c r="AF141" s="47"/>
      <c r="AG141" s="47"/>
      <c r="AH141" s="47"/>
      <c r="AI141" s="47"/>
    </row>
    <row r="142" spans="1:35">
      <c r="A142" s="78"/>
      <c r="B142" s="78"/>
      <c r="C142" s="78"/>
      <c r="D142" s="79">
        <f t="shared" ref="D142:E205" si="30">A142/A$18</f>
        <v>0</v>
      </c>
      <c r="E142" s="79">
        <f t="shared" si="30"/>
        <v>0</v>
      </c>
      <c r="F142" s="72">
        <f t="shared" ref="F142:G205" si="31">$C142*D142</f>
        <v>0</v>
      </c>
      <c r="G142" s="72">
        <f t="shared" si="31"/>
        <v>0</v>
      </c>
      <c r="H142" s="72">
        <f t="shared" si="21"/>
        <v>0</v>
      </c>
      <c r="I142" s="72">
        <f t="shared" si="22"/>
        <v>0</v>
      </c>
      <c r="J142" s="72">
        <f t="shared" si="23"/>
        <v>0</v>
      </c>
      <c r="K142" s="72">
        <f t="shared" si="24"/>
        <v>0</v>
      </c>
      <c r="L142" s="72">
        <f t="shared" si="25"/>
        <v>0</v>
      </c>
      <c r="M142" s="72">
        <f t="shared" ca="1" si="17"/>
        <v>2.9594860994991418E-4</v>
      </c>
      <c r="N142" s="72">
        <f t="shared" ca="1" si="26"/>
        <v>0</v>
      </c>
      <c r="O142" s="80">
        <f t="shared" ca="1" si="27"/>
        <v>0</v>
      </c>
      <c r="P142" s="72">
        <f t="shared" ca="1" si="28"/>
        <v>0</v>
      </c>
      <c r="Q142" s="72">
        <f t="shared" ca="1" si="29"/>
        <v>0</v>
      </c>
      <c r="R142" s="47">
        <f t="shared" ca="1" si="18"/>
        <v>-2.9594860994991418E-4</v>
      </c>
      <c r="S142" s="47"/>
      <c r="T142" s="47"/>
      <c r="U142" s="47"/>
      <c r="V142" s="47"/>
      <c r="W142" s="47"/>
      <c r="X142" s="47"/>
      <c r="Y142" s="47"/>
      <c r="Z142" s="47"/>
      <c r="AA142" s="47"/>
      <c r="AB142" s="47"/>
      <c r="AC142" s="47"/>
      <c r="AD142" s="47"/>
      <c r="AE142" s="47"/>
      <c r="AF142" s="47"/>
      <c r="AG142" s="47"/>
      <c r="AH142" s="47"/>
      <c r="AI142" s="47"/>
    </row>
    <row r="143" spans="1:35">
      <c r="A143" s="78"/>
      <c r="B143" s="78"/>
      <c r="C143" s="78"/>
      <c r="D143" s="79">
        <f t="shared" si="30"/>
        <v>0</v>
      </c>
      <c r="E143" s="79">
        <f t="shared" si="30"/>
        <v>0</v>
      </c>
      <c r="F143" s="72">
        <f t="shared" si="31"/>
        <v>0</v>
      </c>
      <c r="G143" s="72">
        <f t="shared" si="31"/>
        <v>0</v>
      </c>
      <c r="H143" s="72">
        <f t="shared" si="21"/>
        <v>0</v>
      </c>
      <c r="I143" s="72">
        <f t="shared" si="22"/>
        <v>0</v>
      </c>
      <c r="J143" s="72">
        <f t="shared" si="23"/>
        <v>0</v>
      </c>
      <c r="K143" s="72">
        <f t="shared" si="24"/>
        <v>0</v>
      </c>
      <c r="L143" s="72">
        <f t="shared" si="25"/>
        <v>0</v>
      </c>
      <c r="M143" s="72">
        <f t="shared" ca="1" si="17"/>
        <v>2.9594860994991418E-4</v>
      </c>
      <c r="N143" s="72">
        <f t="shared" ca="1" si="26"/>
        <v>0</v>
      </c>
      <c r="O143" s="80">
        <f t="shared" ca="1" si="27"/>
        <v>0</v>
      </c>
      <c r="P143" s="72">
        <f t="shared" ca="1" si="28"/>
        <v>0</v>
      </c>
      <c r="Q143" s="72">
        <f t="shared" ca="1" si="29"/>
        <v>0</v>
      </c>
      <c r="R143" s="47">
        <f t="shared" ca="1" si="18"/>
        <v>-2.9594860994991418E-4</v>
      </c>
      <c r="S143" s="47"/>
      <c r="T143" s="47"/>
      <c r="U143" s="47"/>
      <c r="V143" s="47"/>
      <c r="W143" s="47"/>
      <c r="X143" s="47"/>
      <c r="Y143" s="47"/>
      <c r="Z143" s="47"/>
      <c r="AA143" s="47"/>
      <c r="AB143" s="47"/>
      <c r="AC143" s="47"/>
      <c r="AD143" s="47"/>
      <c r="AE143" s="47"/>
      <c r="AF143" s="47"/>
      <c r="AG143" s="47"/>
      <c r="AH143" s="47"/>
      <c r="AI143" s="47"/>
    </row>
    <row r="144" spans="1:35">
      <c r="A144" s="78"/>
      <c r="B144" s="78"/>
      <c r="C144" s="78"/>
      <c r="D144" s="79">
        <f t="shared" si="30"/>
        <v>0</v>
      </c>
      <c r="E144" s="79">
        <f t="shared" si="30"/>
        <v>0</v>
      </c>
      <c r="F144" s="72">
        <f t="shared" si="31"/>
        <v>0</v>
      </c>
      <c r="G144" s="72">
        <f t="shared" si="31"/>
        <v>0</v>
      </c>
      <c r="H144" s="72">
        <f t="shared" si="21"/>
        <v>0</v>
      </c>
      <c r="I144" s="72">
        <f t="shared" si="22"/>
        <v>0</v>
      </c>
      <c r="J144" s="72">
        <f t="shared" si="23"/>
        <v>0</v>
      </c>
      <c r="K144" s="72">
        <f t="shared" si="24"/>
        <v>0</v>
      </c>
      <c r="L144" s="72">
        <f t="shared" si="25"/>
        <v>0</v>
      </c>
      <c r="M144" s="72">
        <f t="shared" ca="1" si="17"/>
        <v>2.9594860994991418E-4</v>
      </c>
      <c r="N144" s="72">
        <f t="shared" ca="1" si="26"/>
        <v>0</v>
      </c>
      <c r="O144" s="80">
        <f t="shared" ca="1" si="27"/>
        <v>0</v>
      </c>
      <c r="P144" s="72">
        <f t="shared" ca="1" si="28"/>
        <v>0</v>
      </c>
      <c r="Q144" s="72">
        <f t="shared" ca="1" si="29"/>
        <v>0</v>
      </c>
      <c r="R144" s="47">
        <f t="shared" ca="1" si="18"/>
        <v>-2.9594860994991418E-4</v>
      </c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47"/>
      <c r="AD144" s="47"/>
      <c r="AE144" s="47"/>
      <c r="AF144" s="47"/>
      <c r="AG144" s="47"/>
      <c r="AH144" s="47"/>
      <c r="AI144" s="47"/>
    </row>
    <row r="145" spans="1:35">
      <c r="A145" s="78"/>
      <c r="B145" s="78"/>
      <c r="C145" s="78"/>
      <c r="D145" s="79">
        <f t="shared" si="30"/>
        <v>0</v>
      </c>
      <c r="E145" s="79">
        <f t="shared" si="30"/>
        <v>0</v>
      </c>
      <c r="F145" s="72">
        <f t="shared" si="31"/>
        <v>0</v>
      </c>
      <c r="G145" s="72">
        <f t="shared" si="31"/>
        <v>0</v>
      </c>
      <c r="H145" s="72">
        <f t="shared" si="21"/>
        <v>0</v>
      </c>
      <c r="I145" s="72">
        <f t="shared" si="22"/>
        <v>0</v>
      </c>
      <c r="J145" s="72">
        <f t="shared" si="23"/>
        <v>0</v>
      </c>
      <c r="K145" s="72">
        <f t="shared" si="24"/>
        <v>0</v>
      </c>
      <c r="L145" s="72">
        <f t="shared" si="25"/>
        <v>0</v>
      </c>
      <c r="M145" s="72">
        <f t="shared" ca="1" si="17"/>
        <v>2.9594860994991418E-4</v>
      </c>
      <c r="N145" s="72">
        <f t="shared" ca="1" si="26"/>
        <v>0</v>
      </c>
      <c r="O145" s="80">
        <f t="shared" ca="1" si="27"/>
        <v>0</v>
      </c>
      <c r="P145" s="72">
        <f t="shared" ca="1" si="28"/>
        <v>0</v>
      </c>
      <c r="Q145" s="72">
        <f t="shared" ca="1" si="29"/>
        <v>0</v>
      </c>
      <c r="R145" s="47">
        <f t="shared" ca="1" si="18"/>
        <v>-2.9594860994991418E-4</v>
      </c>
      <c r="S145" s="47"/>
      <c r="T145" s="47"/>
      <c r="U145" s="47"/>
      <c r="V145" s="47"/>
      <c r="W145" s="47"/>
      <c r="X145" s="47"/>
      <c r="Y145" s="47"/>
      <c r="Z145" s="47"/>
      <c r="AA145" s="47"/>
      <c r="AB145" s="47"/>
      <c r="AC145" s="47"/>
      <c r="AD145" s="47"/>
      <c r="AE145" s="47"/>
      <c r="AF145" s="47"/>
      <c r="AG145" s="47"/>
      <c r="AH145" s="47"/>
      <c r="AI145" s="47"/>
    </row>
    <row r="146" spans="1:35">
      <c r="A146" s="78"/>
      <c r="B146" s="78"/>
      <c r="C146" s="78"/>
      <c r="D146" s="79">
        <f t="shared" si="30"/>
        <v>0</v>
      </c>
      <c r="E146" s="79">
        <f t="shared" si="30"/>
        <v>0</v>
      </c>
      <c r="F146" s="72">
        <f t="shared" si="31"/>
        <v>0</v>
      </c>
      <c r="G146" s="72">
        <f t="shared" si="31"/>
        <v>0</v>
      </c>
      <c r="H146" s="72">
        <f t="shared" si="21"/>
        <v>0</v>
      </c>
      <c r="I146" s="72">
        <f t="shared" si="22"/>
        <v>0</v>
      </c>
      <c r="J146" s="72">
        <f t="shared" si="23"/>
        <v>0</v>
      </c>
      <c r="K146" s="72">
        <f t="shared" si="24"/>
        <v>0</v>
      </c>
      <c r="L146" s="72">
        <f t="shared" si="25"/>
        <v>0</v>
      </c>
      <c r="M146" s="72">
        <f t="shared" ref="M146:M209" ca="1" si="32">+E$4+E$5*D146+E$6*D146^2</f>
        <v>2.9594860994991418E-4</v>
      </c>
      <c r="N146" s="72">
        <f t="shared" ca="1" si="26"/>
        <v>0</v>
      </c>
      <c r="O146" s="80">
        <f t="shared" ca="1" si="27"/>
        <v>0</v>
      </c>
      <c r="P146" s="72">
        <f t="shared" ca="1" si="28"/>
        <v>0</v>
      </c>
      <c r="Q146" s="72">
        <f t="shared" ca="1" si="29"/>
        <v>0</v>
      </c>
      <c r="R146" s="47">
        <f t="shared" ref="R146:R209" ca="1" si="33">+E146-M146</f>
        <v>-2.9594860994991418E-4</v>
      </c>
      <c r="S146" s="47"/>
      <c r="T146" s="47"/>
      <c r="U146" s="47"/>
      <c r="V146" s="47"/>
      <c r="W146" s="47"/>
      <c r="X146" s="47"/>
      <c r="Y146" s="47"/>
      <c r="Z146" s="47"/>
      <c r="AA146" s="47"/>
      <c r="AB146" s="47"/>
      <c r="AC146" s="47"/>
      <c r="AD146" s="47"/>
      <c r="AE146" s="47"/>
      <c r="AF146" s="47"/>
      <c r="AG146" s="47"/>
      <c r="AH146" s="47"/>
      <c r="AI146" s="47"/>
    </row>
    <row r="147" spans="1:35">
      <c r="A147" s="78"/>
      <c r="B147" s="78"/>
      <c r="C147" s="78"/>
      <c r="D147" s="79">
        <f t="shared" si="30"/>
        <v>0</v>
      </c>
      <c r="E147" s="79">
        <f t="shared" si="30"/>
        <v>0</v>
      </c>
      <c r="F147" s="72">
        <f t="shared" si="31"/>
        <v>0</v>
      </c>
      <c r="G147" s="72">
        <f t="shared" si="31"/>
        <v>0</v>
      </c>
      <c r="H147" s="72">
        <f t="shared" ref="H147:H210" si="34">C147*D147*D147</f>
        <v>0</v>
      </c>
      <c r="I147" s="72">
        <f t="shared" ref="I147:I210" si="35">C147*D147*D147*D147</f>
        <v>0</v>
      </c>
      <c r="J147" s="72">
        <f t="shared" ref="J147:J210" si="36">C147*D147*D147*D147*D147</f>
        <v>0</v>
      </c>
      <c r="K147" s="72">
        <f t="shared" ref="K147:K210" si="37">C147*E147*D147</f>
        <v>0</v>
      </c>
      <c r="L147" s="72">
        <f t="shared" ref="L147:L210" si="38">C147*E147*D147*D147</f>
        <v>0</v>
      </c>
      <c r="M147" s="72">
        <f t="shared" ca="1" si="32"/>
        <v>2.9594860994991418E-4</v>
      </c>
      <c r="N147" s="72">
        <f t="shared" ref="N147:N210" ca="1" si="39">C147*(M147-E147)^2</f>
        <v>0</v>
      </c>
      <c r="O147" s="80">
        <f t="shared" ref="O147:O210" ca="1" si="40">(C147*O$1-O$2*F147+O$3*H147)^2</f>
        <v>0</v>
      </c>
      <c r="P147" s="72">
        <f t="shared" ref="P147:P210" ca="1" si="41">(-C147*O$2+O$4*F147-O$5*H147)^2</f>
        <v>0</v>
      </c>
      <c r="Q147" s="72">
        <f t="shared" ref="Q147:Q210" ca="1" si="42">+(C147*O$3-F147*O$5+H147*O$6)^2</f>
        <v>0</v>
      </c>
      <c r="R147" s="47">
        <f t="shared" ca="1" si="33"/>
        <v>-2.9594860994991418E-4</v>
      </c>
      <c r="S147" s="47"/>
      <c r="T147" s="47"/>
      <c r="U147" s="47"/>
      <c r="V147" s="47"/>
      <c r="W147" s="47"/>
      <c r="X147" s="47"/>
      <c r="Y147" s="47"/>
      <c r="Z147" s="47"/>
      <c r="AA147" s="47"/>
      <c r="AB147" s="47"/>
      <c r="AC147" s="47"/>
      <c r="AD147" s="47"/>
      <c r="AE147" s="47"/>
      <c r="AF147" s="47"/>
      <c r="AG147" s="47"/>
      <c r="AH147" s="47"/>
      <c r="AI147" s="47"/>
    </row>
    <row r="148" spans="1:35">
      <c r="A148" s="78"/>
      <c r="B148" s="78"/>
      <c r="C148" s="78"/>
      <c r="D148" s="79">
        <f t="shared" si="30"/>
        <v>0</v>
      </c>
      <c r="E148" s="79">
        <f t="shared" si="30"/>
        <v>0</v>
      </c>
      <c r="F148" s="72">
        <f t="shared" si="31"/>
        <v>0</v>
      </c>
      <c r="G148" s="72">
        <f t="shared" si="31"/>
        <v>0</v>
      </c>
      <c r="H148" s="72">
        <f t="shared" si="34"/>
        <v>0</v>
      </c>
      <c r="I148" s="72">
        <f t="shared" si="35"/>
        <v>0</v>
      </c>
      <c r="J148" s="72">
        <f t="shared" si="36"/>
        <v>0</v>
      </c>
      <c r="K148" s="72">
        <f t="shared" si="37"/>
        <v>0</v>
      </c>
      <c r="L148" s="72">
        <f t="shared" si="38"/>
        <v>0</v>
      </c>
      <c r="M148" s="72">
        <f t="shared" ca="1" si="32"/>
        <v>2.9594860994991418E-4</v>
      </c>
      <c r="N148" s="72">
        <f t="shared" ca="1" si="39"/>
        <v>0</v>
      </c>
      <c r="O148" s="80">
        <f t="shared" ca="1" si="40"/>
        <v>0</v>
      </c>
      <c r="P148" s="72">
        <f t="shared" ca="1" si="41"/>
        <v>0</v>
      </c>
      <c r="Q148" s="72">
        <f t="shared" ca="1" si="42"/>
        <v>0</v>
      </c>
      <c r="R148" s="47">
        <f t="shared" ca="1" si="33"/>
        <v>-2.9594860994991418E-4</v>
      </c>
      <c r="S148" s="47"/>
      <c r="T148" s="47"/>
      <c r="U148" s="47"/>
      <c r="V148" s="47"/>
      <c r="W148" s="47"/>
      <c r="X148" s="47"/>
      <c r="Y148" s="47"/>
      <c r="Z148" s="47"/>
      <c r="AA148" s="47"/>
      <c r="AB148" s="47"/>
      <c r="AC148" s="47"/>
      <c r="AD148" s="47"/>
      <c r="AE148" s="47"/>
      <c r="AF148" s="47"/>
      <c r="AG148" s="47"/>
      <c r="AH148" s="47"/>
      <c r="AI148" s="47"/>
    </row>
    <row r="149" spans="1:35">
      <c r="A149" s="78"/>
      <c r="B149" s="78"/>
      <c r="C149" s="78"/>
      <c r="D149" s="79">
        <f t="shared" si="30"/>
        <v>0</v>
      </c>
      <c r="E149" s="79">
        <f t="shared" si="30"/>
        <v>0</v>
      </c>
      <c r="F149" s="72">
        <f t="shared" si="31"/>
        <v>0</v>
      </c>
      <c r="G149" s="72">
        <f t="shared" si="31"/>
        <v>0</v>
      </c>
      <c r="H149" s="72">
        <f t="shared" si="34"/>
        <v>0</v>
      </c>
      <c r="I149" s="72">
        <f t="shared" si="35"/>
        <v>0</v>
      </c>
      <c r="J149" s="72">
        <f t="shared" si="36"/>
        <v>0</v>
      </c>
      <c r="K149" s="72">
        <f t="shared" si="37"/>
        <v>0</v>
      </c>
      <c r="L149" s="72">
        <f t="shared" si="38"/>
        <v>0</v>
      </c>
      <c r="M149" s="72">
        <f t="shared" ca="1" si="32"/>
        <v>2.9594860994991418E-4</v>
      </c>
      <c r="N149" s="72">
        <f t="shared" ca="1" si="39"/>
        <v>0</v>
      </c>
      <c r="O149" s="80">
        <f t="shared" ca="1" si="40"/>
        <v>0</v>
      </c>
      <c r="P149" s="72">
        <f t="shared" ca="1" si="41"/>
        <v>0</v>
      </c>
      <c r="Q149" s="72">
        <f t="shared" ca="1" si="42"/>
        <v>0</v>
      </c>
      <c r="R149" s="47">
        <f t="shared" ca="1" si="33"/>
        <v>-2.9594860994991418E-4</v>
      </c>
      <c r="S149" s="47"/>
      <c r="T149" s="47"/>
      <c r="U149" s="47"/>
      <c r="V149" s="47"/>
      <c r="W149" s="47"/>
      <c r="X149" s="47"/>
      <c r="Y149" s="47"/>
      <c r="Z149" s="47"/>
      <c r="AA149" s="47"/>
      <c r="AB149" s="47"/>
      <c r="AC149" s="47"/>
      <c r="AD149" s="47"/>
      <c r="AE149" s="47"/>
      <c r="AF149" s="47"/>
      <c r="AG149" s="47"/>
      <c r="AH149" s="47"/>
      <c r="AI149" s="47"/>
    </row>
    <row r="150" spans="1:35">
      <c r="A150" s="78"/>
      <c r="B150" s="78"/>
      <c r="C150" s="78"/>
      <c r="D150" s="79">
        <f t="shared" si="30"/>
        <v>0</v>
      </c>
      <c r="E150" s="79">
        <f t="shared" si="30"/>
        <v>0</v>
      </c>
      <c r="F150" s="72">
        <f t="shared" si="31"/>
        <v>0</v>
      </c>
      <c r="G150" s="72">
        <f t="shared" si="31"/>
        <v>0</v>
      </c>
      <c r="H150" s="72">
        <f t="shared" si="34"/>
        <v>0</v>
      </c>
      <c r="I150" s="72">
        <f t="shared" si="35"/>
        <v>0</v>
      </c>
      <c r="J150" s="72">
        <f t="shared" si="36"/>
        <v>0</v>
      </c>
      <c r="K150" s="72">
        <f t="shared" si="37"/>
        <v>0</v>
      </c>
      <c r="L150" s="72">
        <f t="shared" si="38"/>
        <v>0</v>
      </c>
      <c r="M150" s="72">
        <f t="shared" ca="1" si="32"/>
        <v>2.9594860994991418E-4</v>
      </c>
      <c r="N150" s="72">
        <f t="shared" ca="1" si="39"/>
        <v>0</v>
      </c>
      <c r="O150" s="80">
        <f t="shared" ca="1" si="40"/>
        <v>0</v>
      </c>
      <c r="P150" s="72">
        <f t="shared" ca="1" si="41"/>
        <v>0</v>
      </c>
      <c r="Q150" s="72">
        <f t="shared" ca="1" si="42"/>
        <v>0</v>
      </c>
      <c r="R150" s="47">
        <f t="shared" ca="1" si="33"/>
        <v>-2.9594860994991418E-4</v>
      </c>
      <c r="S150" s="47"/>
      <c r="T150" s="47"/>
      <c r="U150" s="47"/>
      <c r="V150" s="47"/>
      <c r="W150" s="47"/>
      <c r="X150" s="47"/>
      <c r="Y150" s="47"/>
      <c r="Z150" s="47"/>
      <c r="AA150" s="47"/>
      <c r="AB150" s="47"/>
      <c r="AC150" s="47"/>
      <c r="AD150" s="47"/>
      <c r="AE150" s="47"/>
      <c r="AF150" s="47"/>
      <c r="AG150" s="47"/>
      <c r="AH150" s="47"/>
      <c r="AI150" s="47"/>
    </row>
    <row r="151" spans="1:35">
      <c r="A151" s="78"/>
      <c r="B151" s="78"/>
      <c r="C151" s="78"/>
      <c r="D151" s="79">
        <f t="shared" si="30"/>
        <v>0</v>
      </c>
      <c r="E151" s="79">
        <f t="shared" si="30"/>
        <v>0</v>
      </c>
      <c r="F151" s="72">
        <f t="shared" si="31"/>
        <v>0</v>
      </c>
      <c r="G151" s="72">
        <f t="shared" si="31"/>
        <v>0</v>
      </c>
      <c r="H151" s="72">
        <f t="shared" si="34"/>
        <v>0</v>
      </c>
      <c r="I151" s="72">
        <f t="shared" si="35"/>
        <v>0</v>
      </c>
      <c r="J151" s="72">
        <f t="shared" si="36"/>
        <v>0</v>
      </c>
      <c r="K151" s="72">
        <f t="shared" si="37"/>
        <v>0</v>
      </c>
      <c r="L151" s="72">
        <f t="shared" si="38"/>
        <v>0</v>
      </c>
      <c r="M151" s="72">
        <f t="shared" ca="1" si="32"/>
        <v>2.9594860994991418E-4</v>
      </c>
      <c r="N151" s="72">
        <f t="shared" ca="1" si="39"/>
        <v>0</v>
      </c>
      <c r="O151" s="80">
        <f t="shared" ca="1" si="40"/>
        <v>0</v>
      </c>
      <c r="P151" s="72">
        <f t="shared" ca="1" si="41"/>
        <v>0</v>
      </c>
      <c r="Q151" s="72">
        <f t="shared" ca="1" si="42"/>
        <v>0</v>
      </c>
      <c r="R151" s="47">
        <f t="shared" ca="1" si="33"/>
        <v>-2.9594860994991418E-4</v>
      </c>
      <c r="S151" s="47"/>
      <c r="T151" s="47"/>
      <c r="U151" s="47"/>
      <c r="V151" s="47"/>
      <c r="W151" s="47"/>
      <c r="X151" s="47"/>
      <c r="Y151" s="47"/>
      <c r="Z151" s="47"/>
      <c r="AA151" s="47"/>
      <c r="AB151" s="47"/>
      <c r="AC151" s="47"/>
      <c r="AD151" s="47"/>
      <c r="AE151" s="47"/>
      <c r="AF151" s="47"/>
      <c r="AG151" s="47"/>
      <c r="AH151" s="47"/>
      <c r="AI151" s="47"/>
    </row>
    <row r="152" spans="1:35">
      <c r="A152" s="78"/>
      <c r="B152" s="78"/>
      <c r="C152" s="78"/>
      <c r="D152" s="79">
        <f t="shared" si="30"/>
        <v>0</v>
      </c>
      <c r="E152" s="79">
        <f t="shared" si="30"/>
        <v>0</v>
      </c>
      <c r="F152" s="72">
        <f t="shared" si="31"/>
        <v>0</v>
      </c>
      <c r="G152" s="72">
        <f t="shared" si="31"/>
        <v>0</v>
      </c>
      <c r="H152" s="72">
        <f t="shared" si="34"/>
        <v>0</v>
      </c>
      <c r="I152" s="72">
        <f t="shared" si="35"/>
        <v>0</v>
      </c>
      <c r="J152" s="72">
        <f t="shared" si="36"/>
        <v>0</v>
      </c>
      <c r="K152" s="72">
        <f t="shared" si="37"/>
        <v>0</v>
      </c>
      <c r="L152" s="72">
        <f t="shared" si="38"/>
        <v>0</v>
      </c>
      <c r="M152" s="72">
        <f t="shared" ca="1" si="32"/>
        <v>2.9594860994991418E-4</v>
      </c>
      <c r="N152" s="72">
        <f t="shared" ca="1" si="39"/>
        <v>0</v>
      </c>
      <c r="O152" s="80">
        <f t="shared" ca="1" si="40"/>
        <v>0</v>
      </c>
      <c r="P152" s="72">
        <f t="shared" ca="1" si="41"/>
        <v>0</v>
      </c>
      <c r="Q152" s="72">
        <f t="shared" ca="1" si="42"/>
        <v>0</v>
      </c>
      <c r="R152" s="47">
        <f t="shared" ca="1" si="33"/>
        <v>-2.9594860994991418E-4</v>
      </c>
      <c r="S152" s="47"/>
      <c r="T152" s="47"/>
      <c r="U152" s="47"/>
      <c r="V152" s="47"/>
      <c r="W152" s="47"/>
      <c r="X152" s="47"/>
      <c r="Y152" s="47"/>
      <c r="Z152" s="47"/>
      <c r="AA152" s="47"/>
      <c r="AB152" s="47"/>
      <c r="AC152" s="47"/>
      <c r="AD152" s="47"/>
      <c r="AE152" s="47"/>
      <c r="AF152" s="47"/>
      <c r="AG152" s="47"/>
      <c r="AH152" s="47"/>
      <c r="AI152" s="47"/>
    </row>
    <row r="153" spans="1:35">
      <c r="A153" s="78"/>
      <c r="B153" s="78"/>
      <c r="C153" s="78"/>
      <c r="D153" s="79">
        <f t="shared" si="30"/>
        <v>0</v>
      </c>
      <c r="E153" s="79">
        <f t="shared" si="30"/>
        <v>0</v>
      </c>
      <c r="F153" s="72">
        <f t="shared" si="31"/>
        <v>0</v>
      </c>
      <c r="G153" s="72">
        <f t="shared" si="31"/>
        <v>0</v>
      </c>
      <c r="H153" s="72">
        <f t="shared" si="34"/>
        <v>0</v>
      </c>
      <c r="I153" s="72">
        <f t="shared" si="35"/>
        <v>0</v>
      </c>
      <c r="J153" s="72">
        <f t="shared" si="36"/>
        <v>0</v>
      </c>
      <c r="K153" s="72">
        <f t="shared" si="37"/>
        <v>0</v>
      </c>
      <c r="L153" s="72">
        <f t="shared" si="38"/>
        <v>0</v>
      </c>
      <c r="M153" s="72">
        <f t="shared" ca="1" si="32"/>
        <v>2.9594860994991418E-4</v>
      </c>
      <c r="N153" s="72">
        <f t="shared" ca="1" si="39"/>
        <v>0</v>
      </c>
      <c r="O153" s="80">
        <f t="shared" ca="1" si="40"/>
        <v>0</v>
      </c>
      <c r="P153" s="72">
        <f t="shared" ca="1" si="41"/>
        <v>0</v>
      </c>
      <c r="Q153" s="72">
        <f t="shared" ca="1" si="42"/>
        <v>0</v>
      </c>
      <c r="R153" s="47">
        <f t="shared" ca="1" si="33"/>
        <v>-2.9594860994991418E-4</v>
      </c>
      <c r="S153" s="47"/>
      <c r="T153" s="47"/>
      <c r="U153" s="47"/>
      <c r="V153" s="47"/>
      <c r="W153" s="47"/>
      <c r="X153" s="47"/>
      <c r="Y153" s="47"/>
      <c r="Z153" s="47"/>
      <c r="AA153" s="47"/>
      <c r="AB153" s="47"/>
      <c r="AC153" s="47"/>
      <c r="AD153" s="47"/>
      <c r="AE153" s="47"/>
      <c r="AF153" s="47"/>
      <c r="AG153" s="47"/>
      <c r="AH153" s="47"/>
      <c r="AI153" s="47"/>
    </row>
    <row r="154" spans="1:35">
      <c r="A154" s="78"/>
      <c r="B154" s="78"/>
      <c r="C154" s="78"/>
      <c r="D154" s="79">
        <f t="shared" si="30"/>
        <v>0</v>
      </c>
      <c r="E154" s="79">
        <f t="shared" si="30"/>
        <v>0</v>
      </c>
      <c r="F154" s="72">
        <f t="shared" si="31"/>
        <v>0</v>
      </c>
      <c r="G154" s="72">
        <f t="shared" si="31"/>
        <v>0</v>
      </c>
      <c r="H154" s="72">
        <f t="shared" si="34"/>
        <v>0</v>
      </c>
      <c r="I154" s="72">
        <f t="shared" si="35"/>
        <v>0</v>
      </c>
      <c r="J154" s="72">
        <f t="shared" si="36"/>
        <v>0</v>
      </c>
      <c r="K154" s="72">
        <f t="shared" si="37"/>
        <v>0</v>
      </c>
      <c r="L154" s="72">
        <f t="shared" si="38"/>
        <v>0</v>
      </c>
      <c r="M154" s="72">
        <f t="shared" ca="1" si="32"/>
        <v>2.9594860994991418E-4</v>
      </c>
      <c r="N154" s="72">
        <f t="shared" ca="1" si="39"/>
        <v>0</v>
      </c>
      <c r="O154" s="80">
        <f t="shared" ca="1" si="40"/>
        <v>0</v>
      </c>
      <c r="P154" s="72">
        <f t="shared" ca="1" si="41"/>
        <v>0</v>
      </c>
      <c r="Q154" s="72">
        <f t="shared" ca="1" si="42"/>
        <v>0</v>
      </c>
      <c r="R154" s="47">
        <f t="shared" ca="1" si="33"/>
        <v>-2.9594860994991418E-4</v>
      </c>
      <c r="S154" s="47"/>
      <c r="T154" s="47"/>
      <c r="U154" s="47"/>
      <c r="V154" s="47"/>
      <c r="W154" s="47"/>
      <c r="X154" s="47"/>
      <c r="Y154" s="47"/>
      <c r="Z154" s="47"/>
      <c r="AA154" s="47"/>
      <c r="AB154" s="47"/>
      <c r="AC154" s="47"/>
      <c r="AD154" s="47"/>
      <c r="AE154" s="47"/>
      <c r="AF154" s="47"/>
      <c r="AG154" s="47"/>
      <c r="AH154" s="47"/>
      <c r="AI154" s="47"/>
    </row>
    <row r="155" spans="1:35">
      <c r="A155" s="78"/>
      <c r="B155" s="78"/>
      <c r="C155" s="78"/>
      <c r="D155" s="79">
        <f t="shared" si="30"/>
        <v>0</v>
      </c>
      <c r="E155" s="79">
        <f t="shared" si="30"/>
        <v>0</v>
      </c>
      <c r="F155" s="72">
        <f t="shared" si="31"/>
        <v>0</v>
      </c>
      <c r="G155" s="72">
        <f t="shared" si="31"/>
        <v>0</v>
      </c>
      <c r="H155" s="72">
        <f t="shared" si="34"/>
        <v>0</v>
      </c>
      <c r="I155" s="72">
        <f t="shared" si="35"/>
        <v>0</v>
      </c>
      <c r="J155" s="72">
        <f t="shared" si="36"/>
        <v>0</v>
      </c>
      <c r="K155" s="72">
        <f t="shared" si="37"/>
        <v>0</v>
      </c>
      <c r="L155" s="72">
        <f t="shared" si="38"/>
        <v>0</v>
      </c>
      <c r="M155" s="72">
        <f t="shared" ca="1" si="32"/>
        <v>2.9594860994991418E-4</v>
      </c>
      <c r="N155" s="72">
        <f t="shared" ca="1" si="39"/>
        <v>0</v>
      </c>
      <c r="O155" s="80">
        <f t="shared" ca="1" si="40"/>
        <v>0</v>
      </c>
      <c r="P155" s="72">
        <f t="shared" ca="1" si="41"/>
        <v>0</v>
      </c>
      <c r="Q155" s="72">
        <f t="shared" ca="1" si="42"/>
        <v>0</v>
      </c>
      <c r="R155" s="47">
        <f t="shared" ca="1" si="33"/>
        <v>-2.9594860994991418E-4</v>
      </c>
      <c r="S155" s="47"/>
      <c r="T155" s="47"/>
      <c r="U155" s="47"/>
      <c r="V155" s="47"/>
      <c r="W155" s="47"/>
      <c r="X155" s="47"/>
      <c r="Y155" s="47"/>
      <c r="Z155" s="47"/>
      <c r="AA155" s="47"/>
      <c r="AB155" s="47"/>
      <c r="AC155" s="47"/>
      <c r="AD155" s="47"/>
      <c r="AE155" s="47"/>
      <c r="AF155" s="47"/>
      <c r="AG155" s="47"/>
      <c r="AH155" s="47"/>
      <c r="AI155" s="47"/>
    </row>
    <row r="156" spans="1:35">
      <c r="A156" s="78"/>
      <c r="B156" s="78"/>
      <c r="C156" s="78"/>
      <c r="D156" s="79">
        <f t="shared" si="30"/>
        <v>0</v>
      </c>
      <c r="E156" s="79">
        <f t="shared" si="30"/>
        <v>0</v>
      </c>
      <c r="F156" s="72">
        <f t="shared" si="31"/>
        <v>0</v>
      </c>
      <c r="G156" s="72">
        <f t="shared" si="31"/>
        <v>0</v>
      </c>
      <c r="H156" s="72">
        <f t="shared" si="34"/>
        <v>0</v>
      </c>
      <c r="I156" s="72">
        <f t="shared" si="35"/>
        <v>0</v>
      </c>
      <c r="J156" s="72">
        <f t="shared" si="36"/>
        <v>0</v>
      </c>
      <c r="K156" s="72">
        <f t="shared" si="37"/>
        <v>0</v>
      </c>
      <c r="L156" s="72">
        <f t="shared" si="38"/>
        <v>0</v>
      </c>
      <c r="M156" s="72">
        <f t="shared" ca="1" si="32"/>
        <v>2.9594860994991418E-4</v>
      </c>
      <c r="N156" s="72">
        <f t="shared" ca="1" si="39"/>
        <v>0</v>
      </c>
      <c r="O156" s="80">
        <f t="shared" ca="1" si="40"/>
        <v>0</v>
      </c>
      <c r="P156" s="72">
        <f t="shared" ca="1" si="41"/>
        <v>0</v>
      </c>
      <c r="Q156" s="72">
        <f t="shared" ca="1" si="42"/>
        <v>0</v>
      </c>
      <c r="R156" s="47">
        <f t="shared" ca="1" si="33"/>
        <v>-2.9594860994991418E-4</v>
      </c>
      <c r="S156" s="47"/>
      <c r="T156" s="47"/>
      <c r="U156" s="47"/>
      <c r="V156" s="47"/>
      <c r="W156" s="47"/>
      <c r="X156" s="47"/>
      <c r="Y156" s="47"/>
      <c r="Z156" s="47"/>
      <c r="AA156" s="47"/>
      <c r="AB156" s="47"/>
      <c r="AC156" s="47"/>
      <c r="AD156" s="47"/>
      <c r="AE156" s="47"/>
      <c r="AF156" s="47"/>
      <c r="AG156" s="47"/>
      <c r="AH156" s="47"/>
      <c r="AI156" s="47"/>
    </row>
    <row r="157" spans="1:35">
      <c r="A157" s="78"/>
      <c r="B157" s="78"/>
      <c r="C157" s="78"/>
      <c r="D157" s="79">
        <f t="shared" si="30"/>
        <v>0</v>
      </c>
      <c r="E157" s="79">
        <f t="shared" si="30"/>
        <v>0</v>
      </c>
      <c r="F157" s="72">
        <f t="shared" si="31"/>
        <v>0</v>
      </c>
      <c r="G157" s="72">
        <f t="shared" si="31"/>
        <v>0</v>
      </c>
      <c r="H157" s="72">
        <f t="shared" si="34"/>
        <v>0</v>
      </c>
      <c r="I157" s="72">
        <f t="shared" si="35"/>
        <v>0</v>
      </c>
      <c r="J157" s="72">
        <f t="shared" si="36"/>
        <v>0</v>
      </c>
      <c r="K157" s="72">
        <f t="shared" si="37"/>
        <v>0</v>
      </c>
      <c r="L157" s="72">
        <f t="shared" si="38"/>
        <v>0</v>
      </c>
      <c r="M157" s="72">
        <f t="shared" ca="1" si="32"/>
        <v>2.9594860994991418E-4</v>
      </c>
      <c r="N157" s="72">
        <f t="shared" ca="1" si="39"/>
        <v>0</v>
      </c>
      <c r="O157" s="80">
        <f t="shared" ca="1" si="40"/>
        <v>0</v>
      </c>
      <c r="P157" s="72">
        <f t="shared" ca="1" si="41"/>
        <v>0</v>
      </c>
      <c r="Q157" s="72">
        <f t="shared" ca="1" si="42"/>
        <v>0</v>
      </c>
      <c r="R157" s="47">
        <f t="shared" ca="1" si="33"/>
        <v>-2.9594860994991418E-4</v>
      </c>
      <c r="S157" s="47"/>
      <c r="T157" s="47"/>
      <c r="U157" s="47"/>
      <c r="V157" s="47"/>
      <c r="W157" s="47"/>
      <c r="X157" s="47"/>
      <c r="Y157" s="47"/>
      <c r="Z157" s="47"/>
      <c r="AA157" s="47"/>
      <c r="AB157" s="47"/>
      <c r="AC157" s="47"/>
      <c r="AD157" s="47"/>
      <c r="AE157" s="47"/>
      <c r="AF157" s="47"/>
      <c r="AG157" s="47"/>
      <c r="AH157" s="47"/>
      <c r="AI157" s="47"/>
    </row>
    <row r="158" spans="1:35">
      <c r="A158" s="78"/>
      <c r="B158" s="78"/>
      <c r="C158" s="78"/>
      <c r="D158" s="79">
        <f t="shared" si="30"/>
        <v>0</v>
      </c>
      <c r="E158" s="79">
        <f t="shared" si="30"/>
        <v>0</v>
      </c>
      <c r="F158" s="72">
        <f t="shared" si="31"/>
        <v>0</v>
      </c>
      <c r="G158" s="72">
        <f t="shared" si="31"/>
        <v>0</v>
      </c>
      <c r="H158" s="72">
        <f t="shared" si="34"/>
        <v>0</v>
      </c>
      <c r="I158" s="72">
        <f t="shared" si="35"/>
        <v>0</v>
      </c>
      <c r="J158" s="72">
        <f t="shared" si="36"/>
        <v>0</v>
      </c>
      <c r="K158" s="72">
        <f t="shared" si="37"/>
        <v>0</v>
      </c>
      <c r="L158" s="72">
        <f t="shared" si="38"/>
        <v>0</v>
      </c>
      <c r="M158" s="72">
        <f t="shared" ca="1" si="32"/>
        <v>2.9594860994991418E-4</v>
      </c>
      <c r="N158" s="72">
        <f t="shared" ca="1" si="39"/>
        <v>0</v>
      </c>
      <c r="O158" s="80">
        <f t="shared" ca="1" si="40"/>
        <v>0</v>
      </c>
      <c r="P158" s="72">
        <f t="shared" ca="1" si="41"/>
        <v>0</v>
      </c>
      <c r="Q158" s="72">
        <f t="shared" ca="1" si="42"/>
        <v>0</v>
      </c>
      <c r="R158" s="47">
        <f t="shared" ca="1" si="33"/>
        <v>-2.9594860994991418E-4</v>
      </c>
      <c r="S158" s="47"/>
      <c r="T158" s="47"/>
      <c r="U158" s="47"/>
      <c r="V158" s="47"/>
      <c r="W158" s="47"/>
      <c r="X158" s="47"/>
      <c r="Y158" s="47"/>
      <c r="Z158" s="47"/>
      <c r="AA158" s="47"/>
      <c r="AB158" s="47"/>
      <c r="AC158" s="47"/>
      <c r="AD158" s="47"/>
      <c r="AE158" s="47"/>
      <c r="AF158" s="47"/>
      <c r="AG158" s="47"/>
      <c r="AH158" s="47"/>
      <c r="AI158" s="47"/>
    </row>
    <row r="159" spans="1:35">
      <c r="A159" s="78"/>
      <c r="B159" s="78"/>
      <c r="C159" s="78"/>
      <c r="D159" s="79">
        <f t="shared" si="30"/>
        <v>0</v>
      </c>
      <c r="E159" s="79">
        <f t="shared" si="30"/>
        <v>0</v>
      </c>
      <c r="F159" s="72">
        <f t="shared" si="31"/>
        <v>0</v>
      </c>
      <c r="G159" s="72">
        <f t="shared" si="31"/>
        <v>0</v>
      </c>
      <c r="H159" s="72">
        <f t="shared" si="34"/>
        <v>0</v>
      </c>
      <c r="I159" s="72">
        <f t="shared" si="35"/>
        <v>0</v>
      </c>
      <c r="J159" s="72">
        <f t="shared" si="36"/>
        <v>0</v>
      </c>
      <c r="K159" s="72">
        <f t="shared" si="37"/>
        <v>0</v>
      </c>
      <c r="L159" s="72">
        <f t="shared" si="38"/>
        <v>0</v>
      </c>
      <c r="M159" s="72">
        <f t="shared" ca="1" si="32"/>
        <v>2.9594860994991418E-4</v>
      </c>
      <c r="N159" s="72">
        <f t="shared" ca="1" si="39"/>
        <v>0</v>
      </c>
      <c r="O159" s="80">
        <f t="shared" ca="1" si="40"/>
        <v>0</v>
      </c>
      <c r="P159" s="72">
        <f t="shared" ca="1" si="41"/>
        <v>0</v>
      </c>
      <c r="Q159" s="72">
        <f t="shared" ca="1" si="42"/>
        <v>0</v>
      </c>
      <c r="R159" s="47">
        <f t="shared" ca="1" si="33"/>
        <v>-2.9594860994991418E-4</v>
      </c>
      <c r="S159" s="47"/>
      <c r="T159" s="47"/>
      <c r="U159" s="47"/>
      <c r="V159" s="47"/>
      <c r="W159" s="47"/>
      <c r="X159" s="47"/>
      <c r="Y159" s="47"/>
      <c r="Z159" s="47"/>
      <c r="AA159" s="47"/>
      <c r="AB159" s="47"/>
      <c r="AC159" s="47"/>
      <c r="AD159" s="47"/>
      <c r="AE159" s="47"/>
      <c r="AF159" s="47"/>
      <c r="AG159" s="47"/>
      <c r="AH159" s="47"/>
      <c r="AI159" s="47"/>
    </row>
    <row r="160" spans="1:35">
      <c r="A160" s="78"/>
      <c r="B160" s="78"/>
      <c r="C160" s="78"/>
      <c r="D160" s="79">
        <f t="shared" si="30"/>
        <v>0</v>
      </c>
      <c r="E160" s="79">
        <f t="shared" si="30"/>
        <v>0</v>
      </c>
      <c r="F160" s="72">
        <f t="shared" si="31"/>
        <v>0</v>
      </c>
      <c r="G160" s="72">
        <f t="shared" si="31"/>
        <v>0</v>
      </c>
      <c r="H160" s="72">
        <f t="shared" si="34"/>
        <v>0</v>
      </c>
      <c r="I160" s="72">
        <f t="shared" si="35"/>
        <v>0</v>
      </c>
      <c r="J160" s="72">
        <f t="shared" si="36"/>
        <v>0</v>
      </c>
      <c r="K160" s="72">
        <f t="shared" si="37"/>
        <v>0</v>
      </c>
      <c r="L160" s="72">
        <f t="shared" si="38"/>
        <v>0</v>
      </c>
      <c r="M160" s="72">
        <f t="shared" ca="1" si="32"/>
        <v>2.9594860994991418E-4</v>
      </c>
      <c r="N160" s="72">
        <f t="shared" ca="1" si="39"/>
        <v>0</v>
      </c>
      <c r="O160" s="80">
        <f t="shared" ca="1" si="40"/>
        <v>0</v>
      </c>
      <c r="P160" s="72">
        <f t="shared" ca="1" si="41"/>
        <v>0</v>
      </c>
      <c r="Q160" s="72">
        <f t="shared" ca="1" si="42"/>
        <v>0</v>
      </c>
      <c r="R160" s="47">
        <f t="shared" ca="1" si="33"/>
        <v>-2.9594860994991418E-4</v>
      </c>
      <c r="S160" s="47"/>
      <c r="T160" s="47"/>
      <c r="U160" s="47"/>
      <c r="V160" s="47"/>
      <c r="W160" s="47"/>
      <c r="X160" s="47"/>
      <c r="Y160" s="47"/>
      <c r="Z160" s="47"/>
      <c r="AA160" s="47"/>
      <c r="AB160" s="47"/>
      <c r="AC160" s="47"/>
      <c r="AD160" s="47"/>
      <c r="AE160" s="47"/>
      <c r="AF160" s="47"/>
      <c r="AG160" s="47"/>
      <c r="AH160" s="47"/>
      <c r="AI160" s="47"/>
    </row>
    <row r="161" spans="1:35">
      <c r="A161" s="78"/>
      <c r="B161" s="78"/>
      <c r="C161" s="78"/>
      <c r="D161" s="79">
        <f t="shared" si="30"/>
        <v>0</v>
      </c>
      <c r="E161" s="79">
        <f t="shared" si="30"/>
        <v>0</v>
      </c>
      <c r="F161" s="72">
        <f t="shared" si="31"/>
        <v>0</v>
      </c>
      <c r="G161" s="72">
        <f t="shared" si="31"/>
        <v>0</v>
      </c>
      <c r="H161" s="72">
        <f t="shared" si="34"/>
        <v>0</v>
      </c>
      <c r="I161" s="72">
        <f t="shared" si="35"/>
        <v>0</v>
      </c>
      <c r="J161" s="72">
        <f t="shared" si="36"/>
        <v>0</v>
      </c>
      <c r="K161" s="72">
        <f t="shared" si="37"/>
        <v>0</v>
      </c>
      <c r="L161" s="72">
        <f t="shared" si="38"/>
        <v>0</v>
      </c>
      <c r="M161" s="72">
        <f t="shared" ca="1" si="32"/>
        <v>2.9594860994991418E-4</v>
      </c>
      <c r="N161" s="72">
        <f t="shared" ca="1" si="39"/>
        <v>0</v>
      </c>
      <c r="O161" s="80">
        <f t="shared" ca="1" si="40"/>
        <v>0</v>
      </c>
      <c r="P161" s="72">
        <f t="shared" ca="1" si="41"/>
        <v>0</v>
      </c>
      <c r="Q161" s="72">
        <f t="shared" ca="1" si="42"/>
        <v>0</v>
      </c>
      <c r="R161" s="47">
        <f t="shared" ca="1" si="33"/>
        <v>-2.9594860994991418E-4</v>
      </c>
      <c r="S161" s="47"/>
      <c r="T161" s="47"/>
      <c r="U161" s="47"/>
      <c r="V161" s="47"/>
      <c r="W161" s="47"/>
      <c r="X161" s="47"/>
      <c r="Y161" s="47"/>
      <c r="Z161" s="47"/>
      <c r="AA161" s="47"/>
      <c r="AB161" s="47"/>
      <c r="AC161" s="47"/>
      <c r="AD161" s="47"/>
      <c r="AE161" s="47"/>
      <c r="AF161" s="47"/>
      <c r="AG161" s="47"/>
      <c r="AH161" s="47"/>
      <c r="AI161" s="47"/>
    </row>
    <row r="162" spans="1:35">
      <c r="A162" s="78"/>
      <c r="B162" s="78"/>
      <c r="C162" s="78"/>
      <c r="D162" s="79">
        <f t="shared" si="30"/>
        <v>0</v>
      </c>
      <c r="E162" s="79">
        <f t="shared" si="30"/>
        <v>0</v>
      </c>
      <c r="F162" s="72">
        <f t="shared" si="31"/>
        <v>0</v>
      </c>
      <c r="G162" s="72">
        <f t="shared" si="31"/>
        <v>0</v>
      </c>
      <c r="H162" s="72">
        <f t="shared" si="34"/>
        <v>0</v>
      </c>
      <c r="I162" s="72">
        <f t="shared" si="35"/>
        <v>0</v>
      </c>
      <c r="J162" s="72">
        <f t="shared" si="36"/>
        <v>0</v>
      </c>
      <c r="K162" s="72">
        <f t="shared" si="37"/>
        <v>0</v>
      </c>
      <c r="L162" s="72">
        <f t="shared" si="38"/>
        <v>0</v>
      </c>
      <c r="M162" s="72">
        <f t="shared" ca="1" si="32"/>
        <v>2.9594860994991418E-4</v>
      </c>
      <c r="N162" s="72">
        <f t="shared" ca="1" si="39"/>
        <v>0</v>
      </c>
      <c r="O162" s="80">
        <f t="shared" ca="1" si="40"/>
        <v>0</v>
      </c>
      <c r="P162" s="72">
        <f t="shared" ca="1" si="41"/>
        <v>0</v>
      </c>
      <c r="Q162" s="72">
        <f t="shared" ca="1" si="42"/>
        <v>0</v>
      </c>
      <c r="R162" s="47">
        <f t="shared" ca="1" si="33"/>
        <v>-2.9594860994991418E-4</v>
      </c>
      <c r="S162" s="47"/>
      <c r="T162" s="47"/>
      <c r="U162" s="47"/>
      <c r="V162" s="47"/>
      <c r="W162" s="47"/>
      <c r="X162" s="47"/>
      <c r="Y162" s="47"/>
      <c r="Z162" s="47"/>
      <c r="AA162" s="47"/>
      <c r="AB162" s="47"/>
      <c r="AC162" s="47"/>
      <c r="AD162" s="47"/>
      <c r="AE162" s="47"/>
      <c r="AF162" s="47"/>
      <c r="AG162" s="47"/>
      <c r="AH162" s="47"/>
      <c r="AI162" s="47"/>
    </row>
    <row r="163" spans="1:35">
      <c r="A163" s="78"/>
      <c r="B163" s="78"/>
      <c r="C163" s="78"/>
      <c r="D163" s="79">
        <f t="shared" si="30"/>
        <v>0</v>
      </c>
      <c r="E163" s="79">
        <f t="shared" si="30"/>
        <v>0</v>
      </c>
      <c r="F163" s="72">
        <f t="shared" si="31"/>
        <v>0</v>
      </c>
      <c r="G163" s="72">
        <f t="shared" si="31"/>
        <v>0</v>
      </c>
      <c r="H163" s="72">
        <f t="shared" si="34"/>
        <v>0</v>
      </c>
      <c r="I163" s="72">
        <f t="shared" si="35"/>
        <v>0</v>
      </c>
      <c r="J163" s="72">
        <f t="shared" si="36"/>
        <v>0</v>
      </c>
      <c r="K163" s="72">
        <f t="shared" si="37"/>
        <v>0</v>
      </c>
      <c r="L163" s="72">
        <f t="shared" si="38"/>
        <v>0</v>
      </c>
      <c r="M163" s="72">
        <f t="shared" ca="1" si="32"/>
        <v>2.9594860994991418E-4</v>
      </c>
      <c r="N163" s="72">
        <f t="shared" ca="1" si="39"/>
        <v>0</v>
      </c>
      <c r="O163" s="80">
        <f t="shared" ca="1" si="40"/>
        <v>0</v>
      </c>
      <c r="P163" s="72">
        <f t="shared" ca="1" si="41"/>
        <v>0</v>
      </c>
      <c r="Q163" s="72">
        <f t="shared" ca="1" si="42"/>
        <v>0</v>
      </c>
      <c r="R163" s="47">
        <f t="shared" ca="1" si="33"/>
        <v>-2.9594860994991418E-4</v>
      </c>
      <c r="S163" s="47"/>
      <c r="T163" s="47"/>
      <c r="U163" s="47"/>
      <c r="V163" s="47"/>
      <c r="W163" s="47"/>
      <c r="X163" s="47"/>
      <c r="Y163" s="47"/>
      <c r="Z163" s="47"/>
      <c r="AA163" s="47"/>
      <c r="AB163" s="47"/>
      <c r="AC163" s="47"/>
      <c r="AD163" s="47"/>
      <c r="AE163" s="47"/>
      <c r="AF163" s="47"/>
      <c r="AG163" s="47"/>
      <c r="AH163" s="47"/>
      <c r="AI163" s="47"/>
    </row>
    <row r="164" spans="1:35">
      <c r="A164" s="78"/>
      <c r="B164" s="78"/>
      <c r="C164" s="78"/>
      <c r="D164" s="79">
        <f t="shared" si="30"/>
        <v>0</v>
      </c>
      <c r="E164" s="79">
        <f t="shared" si="30"/>
        <v>0</v>
      </c>
      <c r="F164" s="72">
        <f t="shared" si="31"/>
        <v>0</v>
      </c>
      <c r="G164" s="72">
        <f t="shared" si="31"/>
        <v>0</v>
      </c>
      <c r="H164" s="72">
        <f t="shared" si="34"/>
        <v>0</v>
      </c>
      <c r="I164" s="72">
        <f t="shared" si="35"/>
        <v>0</v>
      </c>
      <c r="J164" s="72">
        <f t="shared" si="36"/>
        <v>0</v>
      </c>
      <c r="K164" s="72">
        <f t="shared" si="37"/>
        <v>0</v>
      </c>
      <c r="L164" s="72">
        <f t="shared" si="38"/>
        <v>0</v>
      </c>
      <c r="M164" s="72">
        <f t="shared" ca="1" si="32"/>
        <v>2.9594860994991418E-4</v>
      </c>
      <c r="N164" s="72">
        <f t="shared" ca="1" si="39"/>
        <v>0</v>
      </c>
      <c r="O164" s="80">
        <f t="shared" ca="1" si="40"/>
        <v>0</v>
      </c>
      <c r="P164" s="72">
        <f t="shared" ca="1" si="41"/>
        <v>0</v>
      </c>
      <c r="Q164" s="72">
        <f t="shared" ca="1" si="42"/>
        <v>0</v>
      </c>
      <c r="R164" s="47">
        <f t="shared" ca="1" si="33"/>
        <v>-2.9594860994991418E-4</v>
      </c>
      <c r="S164" s="47"/>
      <c r="T164" s="47"/>
      <c r="U164" s="47"/>
      <c r="V164" s="47"/>
      <c r="W164" s="47"/>
      <c r="X164" s="47"/>
      <c r="Y164" s="47"/>
      <c r="Z164" s="47"/>
      <c r="AA164" s="47"/>
      <c r="AB164" s="47"/>
      <c r="AC164" s="47"/>
      <c r="AD164" s="47"/>
      <c r="AE164" s="47"/>
      <c r="AF164" s="47"/>
      <c r="AG164" s="47"/>
      <c r="AH164" s="47"/>
      <c r="AI164" s="47"/>
    </row>
    <row r="165" spans="1:35">
      <c r="A165" s="78"/>
      <c r="B165" s="78"/>
      <c r="C165" s="78"/>
      <c r="D165" s="79">
        <f t="shared" si="30"/>
        <v>0</v>
      </c>
      <c r="E165" s="79">
        <f t="shared" si="30"/>
        <v>0</v>
      </c>
      <c r="F165" s="72">
        <f t="shared" si="31"/>
        <v>0</v>
      </c>
      <c r="G165" s="72">
        <f t="shared" si="31"/>
        <v>0</v>
      </c>
      <c r="H165" s="72">
        <f t="shared" si="34"/>
        <v>0</v>
      </c>
      <c r="I165" s="72">
        <f t="shared" si="35"/>
        <v>0</v>
      </c>
      <c r="J165" s="72">
        <f t="shared" si="36"/>
        <v>0</v>
      </c>
      <c r="K165" s="72">
        <f t="shared" si="37"/>
        <v>0</v>
      </c>
      <c r="L165" s="72">
        <f t="shared" si="38"/>
        <v>0</v>
      </c>
      <c r="M165" s="72">
        <f t="shared" ca="1" si="32"/>
        <v>2.9594860994991418E-4</v>
      </c>
      <c r="N165" s="72">
        <f t="shared" ca="1" si="39"/>
        <v>0</v>
      </c>
      <c r="O165" s="80">
        <f t="shared" ca="1" si="40"/>
        <v>0</v>
      </c>
      <c r="P165" s="72">
        <f t="shared" ca="1" si="41"/>
        <v>0</v>
      </c>
      <c r="Q165" s="72">
        <f t="shared" ca="1" si="42"/>
        <v>0</v>
      </c>
      <c r="R165" s="47">
        <f t="shared" ca="1" si="33"/>
        <v>-2.9594860994991418E-4</v>
      </c>
      <c r="S165" s="47"/>
      <c r="T165" s="47"/>
      <c r="U165" s="47"/>
      <c r="V165" s="47"/>
      <c r="W165" s="47"/>
      <c r="X165" s="47"/>
      <c r="Y165" s="47"/>
      <c r="Z165" s="47"/>
      <c r="AA165" s="47"/>
      <c r="AB165" s="47"/>
      <c r="AC165" s="47"/>
      <c r="AD165" s="47"/>
      <c r="AE165" s="47"/>
      <c r="AF165" s="47"/>
      <c r="AG165" s="47"/>
      <c r="AH165" s="47"/>
      <c r="AI165" s="47"/>
    </row>
    <row r="166" spans="1:35">
      <c r="A166" s="78"/>
      <c r="B166" s="78"/>
      <c r="C166" s="78"/>
      <c r="D166" s="79">
        <f t="shared" si="30"/>
        <v>0</v>
      </c>
      <c r="E166" s="79">
        <f t="shared" si="30"/>
        <v>0</v>
      </c>
      <c r="F166" s="72">
        <f t="shared" si="31"/>
        <v>0</v>
      </c>
      <c r="G166" s="72">
        <f t="shared" si="31"/>
        <v>0</v>
      </c>
      <c r="H166" s="72">
        <f t="shared" si="34"/>
        <v>0</v>
      </c>
      <c r="I166" s="72">
        <f t="shared" si="35"/>
        <v>0</v>
      </c>
      <c r="J166" s="72">
        <f t="shared" si="36"/>
        <v>0</v>
      </c>
      <c r="K166" s="72">
        <f t="shared" si="37"/>
        <v>0</v>
      </c>
      <c r="L166" s="72">
        <f t="shared" si="38"/>
        <v>0</v>
      </c>
      <c r="M166" s="72">
        <f t="shared" ca="1" si="32"/>
        <v>2.9594860994991418E-4</v>
      </c>
      <c r="N166" s="72">
        <f t="shared" ca="1" si="39"/>
        <v>0</v>
      </c>
      <c r="O166" s="80">
        <f t="shared" ca="1" si="40"/>
        <v>0</v>
      </c>
      <c r="P166" s="72">
        <f t="shared" ca="1" si="41"/>
        <v>0</v>
      </c>
      <c r="Q166" s="72">
        <f t="shared" ca="1" si="42"/>
        <v>0</v>
      </c>
      <c r="R166" s="47">
        <f t="shared" ca="1" si="33"/>
        <v>-2.9594860994991418E-4</v>
      </c>
      <c r="S166" s="47"/>
      <c r="T166" s="47"/>
      <c r="U166" s="47"/>
      <c r="V166" s="47"/>
      <c r="W166" s="47"/>
      <c r="X166" s="47"/>
      <c r="Y166" s="47"/>
      <c r="Z166" s="47"/>
      <c r="AA166" s="47"/>
      <c r="AB166" s="47"/>
      <c r="AC166" s="47"/>
      <c r="AD166" s="47"/>
      <c r="AE166" s="47"/>
      <c r="AF166" s="47"/>
      <c r="AG166" s="47"/>
      <c r="AH166" s="47"/>
      <c r="AI166" s="47"/>
    </row>
    <row r="167" spans="1:35">
      <c r="A167" s="78"/>
      <c r="B167" s="78"/>
      <c r="C167" s="78"/>
      <c r="D167" s="79">
        <f t="shared" si="30"/>
        <v>0</v>
      </c>
      <c r="E167" s="79">
        <f t="shared" si="30"/>
        <v>0</v>
      </c>
      <c r="F167" s="72">
        <f t="shared" si="31"/>
        <v>0</v>
      </c>
      <c r="G167" s="72">
        <f t="shared" si="31"/>
        <v>0</v>
      </c>
      <c r="H167" s="72">
        <f t="shared" si="34"/>
        <v>0</v>
      </c>
      <c r="I167" s="72">
        <f t="shared" si="35"/>
        <v>0</v>
      </c>
      <c r="J167" s="72">
        <f t="shared" si="36"/>
        <v>0</v>
      </c>
      <c r="K167" s="72">
        <f t="shared" si="37"/>
        <v>0</v>
      </c>
      <c r="L167" s="72">
        <f t="shared" si="38"/>
        <v>0</v>
      </c>
      <c r="M167" s="72">
        <f t="shared" ca="1" si="32"/>
        <v>2.9594860994991418E-4</v>
      </c>
      <c r="N167" s="72">
        <f t="shared" ca="1" si="39"/>
        <v>0</v>
      </c>
      <c r="O167" s="80">
        <f t="shared" ca="1" si="40"/>
        <v>0</v>
      </c>
      <c r="P167" s="72">
        <f t="shared" ca="1" si="41"/>
        <v>0</v>
      </c>
      <c r="Q167" s="72">
        <f t="shared" ca="1" si="42"/>
        <v>0</v>
      </c>
      <c r="R167" s="47">
        <f t="shared" ca="1" si="33"/>
        <v>-2.9594860994991418E-4</v>
      </c>
      <c r="S167" s="47"/>
      <c r="T167" s="47"/>
      <c r="U167" s="47"/>
      <c r="V167" s="47"/>
      <c r="W167" s="47"/>
      <c r="X167" s="47"/>
      <c r="Y167" s="47"/>
      <c r="Z167" s="47"/>
      <c r="AA167" s="47"/>
      <c r="AB167" s="47"/>
      <c r="AC167" s="47"/>
      <c r="AD167" s="47"/>
      <c r="AE167" s="47"/>
      <c r="AF167" s="47"/>
      <c r="AG167" s="47"/>
      <c r="AH167" s="47"/>
      <c r="AI167" s="47"/>
    </row>
    <row r="168" spans="1:35">
      <c r="A168" s="78"/>
      <c r="B168" s="78"/>
      <c r="C168" s="78"/>
      <c r="D168" s="79">
        <f t="shared" si="30"/>
        <v>0</v>
      </c>
      <c r="E168" s="79">
        <f t="shared" si="30"/>
        <v>0</v>
      </c>
      <c r="F168" s="72">
        <f t="shared" si="31"/>
        <v>0</v>
      </c>
      <c r="G168" s="72">
        <f t="shared" si="31"/>
        <v>0</v>
      </c>
      <c r="H168" s="72">
        <f t="shared" si="34"/>
        <v>0</v>
      </c>
      <c r="I168" s="72">
        <f t="shared" si="35"/>
        <v>0</v>
      </c>
      <c r="J168" s="72">
        <f t="shared" si="36"/>
        <v>0</v>
      </c>
      <c r="K168" s="72">
        <f t="shared" si="37"/>
        <v>0</v>
      </c>
      <c r="L168" s="72">
        <f t="shared" si="38"/>
        <v>0</v>
      </c>
      <c r="M168" s="72">
        <f t="shared" ca="1" si="32"/>
        <v>2.9594860994991418E-4</v>
      </c>
      <c r="N168" s="72">
        <f t="shared" ca="1" si="39"/>
        <v>0</v>
      </c>
      <c r="O168" s="80">
        <f t="shared" ca="1" si="40"/>
        <v>0</v>
      </c>
      <c r="P168" s="72">
        <f t="shared" ca="1" si="41"/>
        <v>0</v>
      </c>
      <c r="Q168" s="72">
        <f t="shared" ca="1" si="42"/>
        <v>0</v>
      </c>
      <c r="R168" s="47">
        <f t="shared" ca="1" si="33"/>
        <v>-2.9594860994991418E-4</v>
      </c>
      <c r="S168" s="47"/>
      <c r="T168" s="47"/>
      <c r="U168" s="47"/>
      <c r="V168" s="47"/>
      <c r="W168" s="47"/>
      <c r="X168" s="47"/>
      <c r="Y168" s="47"/>
      <c r="Z168" s="47"/>
      <c r="AA168" s="47"/>
      <c r="AB168" s="47"/>
      <c r="AC168" s="47"/>
      <c r="AD168" s="47"/>
      <c r="AE168" s="47"/>
      <c r="AF168" s="47"/>
      <c r="AG168" s="47"/>
      <c r="AH168" s="47"/>
      <c r="AI168" s="47"/>
    </row>
    <row r="169" spans="1:35">
      <c r="A169" s="78"/>
      <c r="B169" s="78"/>
      <c r="C169" s="78"/>
      <c r="D169" s="79">
        <f t="shared" si="30"/>
        <v>0</v>
      </c>
      <c r="E169" s="79">
        <f t="shared" si="30"/>
        <v>0</v>
      </c>
      <c r="F169" s="72">
        <f t="shared" si="31"/>
        <v>0</v>
      </c>
      <c r="G169" s="72">
        <f t="shared" si="31"/>
        <v>0</v>
      </c>
      <c r="H169" s="72">
        <f t="shared" si="34"/>
        <v>0</v>
      </c>
      <c r="I169" s="72">
        <f t="shared" si="35"/>
        <v>0</v>
      </c>
      <c r="J169" s="72">
        <f t="shared" si="36"/>
        <v>0</v>
      </c>
      <c r="K169" s="72">
        <f t="shared" si="37"/>
        <v>0</v>
      </c>
      <c r="L169" s="72">
        <f t="shared" si="38"/>
        <v>0</v>
      </c>
      <c r="M169" s="72">
        <f t="shared" ca="1" si="32"/>
        <v>2.9594860994991418E-4</v>
      </c>
      <c r="N169" s="72">
        <f t="shared" ca="1" si="39"/>
        <v>0</v>
      </c>
      <c r="O169" s="80">
        <f t="shared" ca="1" si="40"/>
        <v>0</v>
      </c>
      <c r="P169" s="72">
        <f t="shared" ca="1" si="41"/>
        <v>0</v>
      </c>
      <c r="Q169" s="72">
        <f t="shared" ca="1" si="42"/>
        <v>0</v>
      </c>
      <c r="R169" s="47">
        <f t="shared" ca="1" si="33"/>
        <v>-2.9594860994991418E-4</v>
      </c>
      <c r="S169" s="47"/>
      <c r="T169" s="47"/>
      <c r="U169" s="47"/>
      <c r="V169" s="47"/>
      <c r="W169" s="47"/>
      <c r="X169" s="47"/>
      <c r="Y169" s="47"/>
      <c r="Z169" s="47"/>
      <c r="AA169" s="47"/>
      <c r="AB169" s="47"/>
      <c r="AC169" s="47"/>
      <c r="AD169" s="47"/>
      <c r="AE169" s="47"/>
      <c r="AF169" s="47"/>
      <c r="AG169" s="47"/>
      <c r="AH169" s="47"/>
      <c r="AI169" s="47"/>
    </row>
    <row r="170" spans="1:35">
      <c r="A170" s="78"/>
      <c r="B170" s="78"/>
      <c r="C170" s="78"/>
      <c r="D170" s="79">
        <f t="shared" si="30"/>
        <v>0</v>
      </c>
      <c r="E170" s="79">
        <f t="shared" si="30"/>
        <v>0</v>
      </c>
      <c r="F170" s="72">
        <f t="shared" si="31"/>
        <v>0</v>
      </c>
      <c r="G170" s="72">
        <f t="shared" si="31"/>
        <v>0</v>
      </c>
      <c r="H170" s="72">
        <f t="shared" si="34"/>
        <v>0</v>
      </c>
      <c r="I170" s="72">
        <f t="shared" si="35"/>
        <v>0</v>
      </c>
      <c r="J170" s="72">
        <f t="shared" si="36"/>
        <v>0</v>
      </c>
      <c r="K170" s="72">
        <f t="shared" si="37"/>
        <v>0</v>
      </c>
      <c r="L170" s="72">
        <f t="shared" si="38"/>
        <v>0</v>
      </c>
      <c r="M170" s="72">
        <f t="shared" ca="1" si="32"/>
        <v>2.9594860994991418E-4</v>
      </c>
      <c r="N170" s="72">
        <f t="shared" ca="1" si="39"/>
        <v>0</v>
      </c>
      <c r="O170" s="80">
        <f t="shared" ca="1" si="40"/>
        <v>0</v>
      </c>
      <c r="P170" s="72">
        <f t="shared" ca="1" si="41"/>
        <v>0</v>
      </c>
      <c r="Q170" s="72">
        <f t="shared" ca="1" si="42"/>
        <v>0</v>
      </c>
      <c r="R170" s="47">
        <f t="shared" ca="1" si="33"/>
        <v>-2.9594860994991418E-4</v>
      </c>
      <c r="S170" s="47"/>
      <c r="T170" s="47"/>
      <c r="U170" s="47"/>
      <c r="V170" s="47"/>
      <c r="W170" s="47"/>
      <c r="X170" s="47"/>
      <c r="Y170" s="47"/>
      <c r="Z170" s="47"/>
      <c r="AA170" s="47"/>
      <c r="AB170" s="47"/>
      <c r="AC170" s="47"/>
      <c r="AD170" s="47"/>
      <c r="AE170" s="47"/>
      <c r="AF170" s="47"/>
      <c r="AG170" s="47"/>
      <c r="AH170" s="47"/>
      <c r="AI170" s="47"/>
    </row>
    <row r="171" spans="1:35">
      <c r="A171" s="78"/>
      <c r="B171" s="78"/>
      <c r="C171" s="78"/>
      <c r="D171" s="79">
        <f t="shared" si="30"/>
        <v>0</v>
      </c>
      <c r="E171" s="79">
        <f t="shared" si="30"/>
        <v>0</v>
      </c>
      <c r="F171" s="72">
        <f t="shared" si="31"/>
        <v>0</v>
      </c>
      <c r="G171" s="72">
        <f t="shared" si="31"/>
        <v>0</v>
      </c>
      <c r="H171" s="72">
        <f t="shared" si="34"/>
        <v>0</v>
      </c>
      <c r="I171" s="72">
        <f t="shared" si="35"/>
        <v>0</v>
      </c>
      <c r="J171" s="72">
        <f t="shared" si="36"/>
        <v>0</v>
      </c>
      <c r="K171" s="72">
        <f t="shared" si="37"/>
        <v>0</v>
      </c>
      <c r="L171" s="72">
        <f t="shared" si="38"/>
        <v>0</v>
      </c>
      <c r="M171" s="72">
        <f t="shared" ca="1" si="32"/>
        <v>2.9594860994991418E-4</v>
      </c>
      <c r="N171" s="72">
        <f t="shared" ca="1" si="39"/>
        <v>0</v>
      </c>
      <c r="O171" s="80">
        <f t="shared" ca="1" si="40"/>
        <v>0</v>
      </c>
      <c r="P171" s="72">
        <f t="shared" ca="1" si="41"/>
        <v>0</v>
      </c>
      <c r="Q171" s="72">
        <f t="shared" ca="1" si="42"/>
        <v>0</v>
      </c>
      <c r="R171" s="47">
        <f t="shared" ca="1" si="33"/>
        <v>-2.9594860994991418E-4</v>
      </c>
      <c r="S171" s="47"/>
      <c r="T171" s="47"/>
      <c r="U171" s="47"/>
      <c r="V171" s="47"/>
      <c r="W171" s="47"/>
      <c r="X171" s="47"/>
      <c r="Y171" s="47"/>
      <c r="Z171" s="47"/>
      <c r="AA171" s="47"/>
      <c r="AB171" s="47"/>
      <c r="AC171" s="47"/>
      <c r="AD171" s="47"/>
      <c r="AE171" s="47"/>
      <c r="AF171" s="47"/>
      <c r="AG171" s="47"/>
      <c r="AH171" s="47"/>
      <c r="AI171" s="47"/>
    </row>
    <row r="172" spans="1:35">
      <c r="A172" s="78"/>
      <c r="B172" s="78"/>
      <c r="C172" s="78"/>
      <c r="D172" s="79">
        <f t="shared" si="30"/>
        <v>0</v>
      </c>
      <c r="E172" s="79">
        <f t="shared" si="30"/>
        <v>0</v>
      </c>
      <c r="F172" s="72">
        <f t="shared" si="31"/>
        <v>0</v>
      </c>
      <c r="G172" s="72">
        <f t="shared" si="31"/>
        <v>0</v>
      </c>
      <c r="H172" s="72">
        <f t="shared" si="34"/>
        <v>0</v>
      </c>
      <c r="I172" s="72">
        <f t="shared" si="35"/>
        <v>0</v>
      </c>
      <c r="J172" s="72">
        <f t="shared" si="36"/>
        <v>0</v>
      </c>
      <c r="K172" s="72">
        <f t="shared" si="37"/>
        <v>0</v>
      </c>
      <c r="L172" s="72">
        <f t="shared" si="38"/>
        <v>0</v>
      </c>
      <c r="M172" s="72">
        <f t="shared" ca="1" si="32"/>
        <v>2.9594860994991418E-4</v>
      </c>
      <c r="N172" s="72">
        <f t="shared" ca="1" si="39"/>
        <v>0</v>
      </c>
      <c r="O172" s="80">
        <f t="shared" ca="1" si="40"/>
        <v>0</v>
      </c>
      <c r="P172" s="72">
        <f t="shared" ca="1" si="41"/>
        <v>0</v>
      </c>
      <c r="Q172" s="72">
        <f t="shared" ca="1" si="42"/>
        <v>0</v>
      </c>
      <c r="R172" s="47">
        <f t="shared" ca="1" si="33"/>
        <v>-2.9594860994991418E-4</v>
      </c>
      <c r="S172" s="47"/>
      <c r="T172" s="47"/>
      <c r="U172" s="47"/>
      <c r="V172" s="47"/>
      <c r="W172" s="47"/>
      <c r="X172" s="47"/>
      <c r="Y172" s="47"/>
      <c r="Z172" s="47"/>
      <c r="AA172" s="47"/>
      <c r="AB172" s="47"/>
      <c r="AC172" s="47"/>
      <c r="AD172" s="47"/>
      <c r="AE172" s="47"/>
      <c r="AF172" s="47"/>
      <c r="AG172" s="47"/>
      <c r="AH172" s="47"/>
      <c r="AI172" s="47"/>
    </row>
    <row r="173" spans="1:35">
      <c r="A173" s="78"/>
      <c r="B173" s="78"/>
      <c r="C173" s="78"/>
      <c r="D173" s="79">
        <f t="shared" si="30"/>
        <v>0</v>
      </c>
      <c r="E173" s="79">
        <f t="shared" si="30"/>
        <v>0</v>
      </c>
      <c r="F173" s="72">
        <f t="shared" si="31"/>
        <v>0</v>
      </c>
      <c r="G173" s="72">
        <f t="shared" si="31"/>
        <v>0</v>
      </c>
      <c r="H173" s="72">
        <f t="shared" si="34"/>
        <v>0</v>
      </c>
      <c r="I173" s="72">
        <f t="shared" si="35"/>
        <v>0</v>
      </c>
      <c r="J173" s="72">
        <f t="shared" si="36"/>
        <v>0</v>
      </c>
      <c r="K173" s="72">
        <f t="shared" si="37"/>
        <v>0</v>
      </c>
      <c r="L173" s="72">
        <f t="shared" si="38"/>
        <v>0</v>
      </c>
      <c r="M173" s="72">
        <f t="shared" ca="1" si="32"/>
        <v>2.9594860994991418E-4</v>
      </c>
      <c r="N173" s="72">
        <f t="shared" ca="1" si="39"/>
        <v>0</v>
      </c>
      <c r="O173" s="80">
        <f t="shared" ca="1" si="40"/>
        <v>0</v>
      </c>
      <c r="P173" s="72">
        <f t="shared" ca="1" si="41"/>
        <v>0</v>
      </c>
      <c r="Q173" s="72">
        <f t="shared" ca="1" si="42"/>
        <v>0</v>
      </c>
      <c r="R173" s="47">
        <f t="shared" ca="1" si="33"/>
        <v>-2.9594860994991418E-4</v>
      </c>
      <c r="S173" s="47"/>
      <c r="T173" s="47"/>
      <c r="U173" s="47"/>
      <c r="V173" s="47"/>
      <c r="W173" s="47"/>
      <c r="X173" s="47"/>
      <c r="Y173" s="47"/>
      <c r="Z173" s="47"/>
      <c r="AA173" s="47"/>
      <c r="AB173" s="47"/>
      <c r="AC173" s="47"/>
      <c r="AD173" s="47"/>
      <c r="AE173" s="47"/>
      <c r="AF173" s="47"/>
      <c r="AG173" s="47"/>
      <c r="AH173" s="47"/>
      <c r="AI173" s="47"/>
    </row>
    <row r="174" spans="1:35">
      <c r="A174" s="78"/>
      <c r="B174" s="78"/>
      <c r="C174" s="78"/>
      <c r="D174" s="79">
        <f t="shared" si="30"/>
        <v>0</v>
      </c>
      <c r="E174" s="79">
        <f t="shared" si="30"/>
        <v>0</v>
      </c>
      <c r="F174" s="72">
        <f t="shared" si="31"/>
        <v>0</v>
      </c>
      <c r="G174" s="72">
        <f t="shared" si="31"/>
        <v>0</v>
      </c>
      <c r="H174" s="72">
        <f t="shared" si="34"/>
        <v>0</v>
      </c>
      <c r="I174" s="72">
        <f t="shared" si="35"/>
        <v>0</v>
      </c>
      <c r="J174" s="72">
        <f t="shared" si="36"/>
        <v>0</v>
      </c>
      <c r="K174" s="72">
        <f t="shared" si="37"/>
        <v>0</v>
      </c>
      <c r="L174" s="72">
        <f t="shared" si="38"/>
        <v>0</v>
      </c>
      <c r="M174" s="72">
        <f t="shared" ca="1" si="32"/>
        <v>2.9594860994991418E-4</v>
      </c>
      <c r="N174" s="72">
        <f t="shared" ca="1" si="39"/>
        <v>0</v>
      </c>
      <c r="O174" s="80">
        <f t="shared" ca="1" si="40"/>
        <v>0</v>
      </c>
      <c r="P174" s="72">
        <f t="shared" ca="1" si="41"/>
        <v>0</v>
      </c>
      <c r="Q174" s="72">
        <f t="shared" ca="1" si="42"/>
        <v>0</v>
      </c>
      <c r="R174" s="47">
        <f t="shared" ca="1" si="33"/>
        <v>-2.9594860994991418E-4</v>
      </c>
      <c r="S174" s="47"/>
      <c r="T174" s="47"/>
      <c r="U174" s="47"/>
      <c r="V174" s="47"/>
      <c r="W174" s="47"/>
      <c r="X174" s="47"/>
      <c r="Y174" s="47"/>
      <c r="Z174" s="47"/>
      <c r="AA174" s="47"/>
      <c r="AB174" s="47"/>
      <c r="AC174" s="47"/>
      <c r="AD174" s="47"/>
      <c r="AE174" s="47"/>
      <c r="AF174" s="47"/>
      <c r="AG174" s="47"/>
      <c r="AH174" s="47"/>
      <c r="AI174" s="47"/>
    </row>
    <row r="175" spans="1:35">
      <c r="A175" s="78"/>
      <c r="B175" s="78"/>
      <c r="C175" s="78"/>
      <c r="D175" s="79">
        <f t="shared" si="30"/>
        <v>0</v>
      </c>
      <c r="E175" s="79">
        <f t="shared" si="30"/>
        <v>0</v>
      </c>
      <c r="F175" s="72">
        <f t="shared" si="31"/>
        <v>0</v>
      </c>
      <c r="G175" s="72">
        <f t="shared" si="31"/>
        <v>0</v>
      </c>
      <c r="H175" s="72">
        <f t="shared" si="34"/>
        <v>0</v>
      </c>
      <c r="I175" s="72">
        <f t="shared" si="35"/>
        <v>0</v>
      </c>
      <c r="J175" s="72">
        <f t="shared" si="36"/>
        <v>0</v>
      </c>
      <c r="K175" s="72">
        <f t="shared" si="37"/>
        <v>0</v>
      </c>
      <c r="L175" s="72">
        <f t="shared" si="38"/>
        <v>0</v>
      </c>
      <c r="M175" s="72">
        <f t="shared" ca="1" si="32"/>
        <v>2.9594860994991418E-4</v>
      </c>
      <c r="N175" s="72">
        <f t="shared" ca="1" si="39"/>
        <v>0</v>
      </c>
      <c r="O175" s="80">
        <f t="shared" ca="1" si="40"/>
        <v>0</v>
      </c>
      <c r="P175" s="72">
        <f t="shared" ca="1" si="41"/>
        <v>0</v>
      </c>
      <c r="Q175" s="72">
        <f t="shared" ca="1" si="42"/>
        <v>0</v>
      </c>
      <c r="R175" s="47">
        <f t="shared" ca="1" si="33"/>
        <v>-2.9594860994991418E-4</v>
      </c>
      <c r="S175" s="47"/>
      <c r="T175" s="47"/>
      <c r="U175" s="47"/>
      <c r="V175" s="47"/>
      <c r="W175" s="47"/>
      <c r="X175" s="47"/>
      <c r="Y175" s="47"/>
      <c r="Z175" s="47"/>
      <c r="AA175" s="47"/>
      <c r="AB175" s="47"/>
      <c r="AC175" s="47"/>
      <c r="AD175" s="47"/>
      <c r="AE175" s="47"/>
      <c r="AF175" s="47"/>
      <c r="AG175" s="47"/>
      <c r="AH175" s="47"/>
      <c r="AI175" s="47"/>
    </row>
    <row r="176" spans="1:35">
      <c r="A176" s="78"/>
      <c r="B176" s="78"/>
      <c r="C176" s="78"/>
      <c r="D176" s="79">
        <f t="shared" si="30"/>
        <v>0</v>
      </c>
      <c r="E176" s="79">
        <f t="shared" si="30"/>
        <v>0</v>
      </c>
      <c r="F176" s="72">
        <f t="shared" si="31"/>
        <v>0</v>
      </c>
      <c r="G176" s="72">
        <f t="shared" si="31"/>
        <v>0</v>
      </c>
      <c r="H176" s="72">
        <f t="shared" si="34"/>
        <v>0</v>
      </c>
      <c r="I176" s="72">
        <f t="shared" si="35"/>
        <v>0</v>
      </c>
      <c r="J176" s="72">
        <f t="shared" si="36"/>
        <v>0</v>
      </c>
      <c r="K176" s="72">
        <f t="shared" si="37"/>
        <v>0</v>
      </c>
      <c r="L176" s="72">
        <f t="shared" si="38"/>
        <v>0</v>
      </c>
      <c r="M176" s="72">
        <f t="shared" ca="1" si="32"/>
        <v>2.9594860994991418E-4</v>
      </c>
      <c r="N176" s="72">
        <f t="shared" ca="1" si="39"/>
        <v>0</v>
      </c>
      <c r="O176" s="80">
        <f t="shared" ca="1" si="40"/>
        <v>0</v>
      </c>
      <c r="P176" s="72">
        <f t="shared" ca="1" si="41"/>
        <v>0</v>
      </c>
      <c r="Q176" s="72">
        <f t="shared" ca="1" si="42"/>
        <v>0</v>
      </c>
      <c r="R176" s="47">
        <f t="shared" ca="1" si="33"/>
        <v>-2.9594860994991418E-4</v>
      </c>
      <c r="S176" s="47"/>
      <c r="T176" s="47"/>
      <c r="U176" s="47"/>
      <c r="V176" s="47"/>
      <c r="W176" s="47"/>
      <c r="X176" s="47"/>
      <c r="Y176" s="47"/>
      <c r="Z176" s="47"/>
      <c r="AA176" s="47"/>
      <c r="AB176" s="47"/>
      <c r="AC176" s="47"/>
      <c r="AD176" s="47"/>
      <c r="AE176" s="47"/>
      <c r="AF176" s="47"/>
      <c r="AG176" s="47"/>
      <c r="AH176" s="47"/>
      <c r="AI176" s="47"/>
    </row>
    <row r="177" spans="1:35">
      <c r="A177" s="78"/>
      <c r="B177" s="78"/>
      <c r="C177" s="78"/>
      <c r="D177" s="79">
        <f t="shared" si="30"/>
        <v>0</v>
      </c>
      <c r="E177" s="79">
        <f t="shared" si="30"/>
        <v>0</v>
      </c>
      <c r="F177" s="72">
        <f t="shared" si="31"/>
        <v>0</v>
      </c>
      <c r="G177" s="72">
        <f t="shared" si="31"/>
        <v>0</v>
      </c>
      <c r="H177" s="72">
        <f t="shared" si="34"/>
        <v>0</v>
      </c>
      <c r="I177" s="72">
        <f t="shared" si="35"/>
        <v>0</v>
      </c>
      <c r="J177" s="72">
        <f t="shared" si="36"/>
        <v>0</v>
      </c>
      <c r="K177" s="72">
        <f t="shared" si="37"/>
        <v>0</v>
      </c>
      <c r="L177" s="72">
        <f t="shared" si="38"/>
        <v>0</v>
      </c>
      <c r="M177" s="72">
        <f t="shared" ca="1" si="32"/>
        <v>2.9594860994991418E-4</v>
      </c>
      <c r="N177" s="72">
        <f t="shared" ca="1" si="39"/>
        <v>0</v>
      </c>
      <c r="O177" s="80">
        <f t="shared" ca="1" si="40"/>
        <v>0</v>
      </c>
      <c r="P177" s="72">
        <f t="shared" ca="1" si="41"/>
        <v>0</v>
      </c>
      <c r="Q177" s="72">
        <f t="shared" ca="1" si="42"/>
        <v>0</v>
      </c>
      <c r="R177" s="47">
        <f t="shared" ca="1" si="33"/>
        <v>-2.9594860994991418E-4</v>
      </c>
      <c r="S177" s="47"/>
      <c r="T177" s="47"/>
      <c r="U177" s="47"/>
      <c r="V177" s="47"/>
      <c r="W177" s="47"/>
      <c r="X177" s="47"/>
      <c r="Y177" s="47"/>
      <c r="Z177" s="47"/>
      <c r="AA177" s="47"/>
      <c r="AB177" s="47"/>
      <c r="AC177" s="47"/>
      <c r="AD177" s="47"/>
      <c r="AE177" s="47"/>
      <c r="AF177" s="47"/>
      <c r="AG177" s="47"/>
      <c r="AH177" s="47"/>
      <c r="AI177" s="47"/>
    </row>
    <row r="178" spans="1:35">
      <c r="A178" s="78"/>
      <c r="B178" s="78"/>
      <c r="C178" s="78"/>
      <c r="D178" s="79">
        <f t="shared" si="30"/>
        <v>0</v>
      </c>
      <c r="E178" s="79">
        <f t="shared" si="30"/>
        <v>0</v>
      </c>
      <c r="F178" s="72">
        <f t="shared" si="31"/>
        <v>0</v>
      </c>
      <c r="G178" s="72">
        <f t="shared" si="31"/>
        <v>0</v>
      </c>
      <c r="H178" s="72">
        <f t="shared" si="34"/>
        <v>0</v>
      </c>
      <c r="I178" s="72">
        <f t="shared" si="35"/>
        <v>0</v>
      </c>
      <c r="J178" s="72">
        <f t="shared" si="36"/>
        <v>0</v>
      </c>
      <c r="K178" s="72">
        <f t="shared" si="37"/>
        <v>0</v>
      </c>
      <c r="L178" s="72">
        <f t="shared" si="38"/>
        <v>0</v>
      </c>
      <c r="M178" s="72">
        <f t="shared" ca="1" si="32"/>
        <v>2.9594860994991418E-4</v>
      </c>
      <c r="N178" s="72">
        <f t="shared" ca="1" si="39"/>
        <v>0</v>
      </c>
      <c r="O178" s="80">
        <f t="shared" ca="1" si="40"/>
        <v>0</v>
      </c>
      <c r="P178" s="72">
        <f t="shared" ca="1" si="41"/>
        <v>0</v>
      </c>
      <c r="Q178" s="72">
        <f t="shared" ca="1" si="42"/>
        <v>0</v>
      </c>
      <c r="R178" s="47">
        <f t="shared" ca="1" si="33"/>
        <v>-2.9594860994991418E-4</v>
      </c>
      <c r="S178" s="47"/>
      <c r="T178" s="47"/>
      <c r="U178" s="47"/>
      <c r="V178" s="47"/>
      <c r="W178" s="47"/>
      <c r="X178" s="47"/>
      <c r="Y178" s="47"/>
      <c r="Z178" s="47"/>
      <c r="AA178" s="47"/>
      <c r="AB178" s="47"/>
      <c r="AC178" s="47"/>
      <c r="AD178" s="47"/>
      <c r="AE178" s="47"/>
      <c r="AF178" s="47"/>
      <c r="AG178" s="47"/>
      <c r="AH178" s="47"/>
      <c r="AI178" s="47"/>
    </row>
    <row r="179" spans="1:35">
      <c r="A179" s="78"/>
      <c r="B179" s="78"/>
      <c r="C179" s="78"/>
      <c r="D179" s="79">
        <f t="shared" si="30"/>
        <v>0</v>
      </c>
      <c r="E179" s="79">
        <f t="shared" si="30"/>
        <v>0</v>
      </c>
      <c r="F179" s="72">
        <f t="shared" si="31"/>
        <v>0</v>
      </c>
      <c r="G179" s="72">
        <f t="shared" si="31"/>
        <v>0</v>
      </c>
      <c r="H179" s="72">
        <f t="shared" si="34"/>
        <v>0</v>
      </c>
      <c r="I179" s="72">
        <f t="shared" si="35"/>
        <v>0</v>
      </c>
      <c r="J179" s="72">
        <f t="shared" si="36"/>
        <v>0</v>
      </c>
      <c r="K179" s="72">
        <f t="shared" si="37"/>
        <v>0</v>
      </c>
      <c r="L179" s="72">
        <f t="shared" si="38"/>
        <v>0</v>
      </c>
      <c r="M179" s="72">
        <f t="shared" ca="1" si="32"/>
        <v>2.9594860994991418E-4</v>
      </c>
      <c r="N179" s="72">
        <f t="shared" ca="1" si="39"/>
        <v>0</v>
      </c>
      <c r="O179" s="80">
        <f t="shared" ca="1" si="40"/>
        <v>0</v>
      </c>
      <c r="P179" s="72">
        <f t="shared" ca="1" si="41"/>
        <v>0</v>
      </c>
      <c r="Q179" s="72">
        <f t="shared" ca="1" si="42"/>
        <v>0</v>
      </c>
      <c r="R179" s="47">
        <f t="shared" ca="1" si="33"/>
        <v>-2.9594860994991418E-4</v>
      </c>
      <c r="S179" s="47"/>
      <c r="T179" s="47"/>
      <c r="U179" s="47"/>
      <c r="V179" s="47"/>
      <c r="W179" s="47"/>
      <c r="X179" s="47"/>
      <c r="Y179" s="47"/>
      <c r="Z179" s="47"/>
      <c r="AA179" s="47"/>
      <c r="AB179" s="47"/>
      <c r="AC179" s="47"/>
      <c r="AD179" s="47"/>
      <c r="AE179" s="47"/>
      <c r="AF179" s="47"/>
      <c r="AG179" s="47"/>
      <c r="AH179" s="47"/>
      <c r="AI179" s="47"/>
    </row>
    <row r="180" spans="1:35">
      <c r="A180" s="78"/>
      <c r="B180" s="78"/>
      <c r="C180" s="78"/>
      <c r="D180" s="79">
        <f t="shared" si="30"/>
        <v>0</v>
      </c>
      <c r="E180" s="79">
        <f t="shared" si="30"/>
        <v>0</v>
      </c>
      <c r="F180" s="72">
        <f t="shared" si="31"/>
        <v>0</v>
      </c>
      <c r="G180" s="72">
        <f t="shared" si="31"/>
        <v>0</v>
      </c>
      <c r="H180" s="72">
        <f t="shared" si="34"/>
        <v>0</v>
      </c>
      <c r="I180" s="72">
        <f t="shared" si="35"/>
        <v>0</v>
      </c>
      <c r="J180" s="72">
        <f t="shared" si="36"/>
        <v>0</v>
      </c>
      <c r="K180" s="72">
        <f t="shared" si="37"/>
        <v>0</v>
      </c>
      <c r="L180" s="72">
        <f t="shared" si="38"/>
        <v>0</v>
      </c>
      <c r="M180" s="72">
        <f t="shared" ca="1" si="32"/>
        <v>2.9594860994991418E-4</v>
      </c>
      <c r="N180" s="72">
        <f t="shared" ca="1" si="39"/>
        <v>0</v>
      </c>
      <c r="O180" s="80">
        <f t="shared" ca="1" si="40"/>
        <v>0</v>
      </c>
      <c r="P180" s="72">
        <f t="shared" ca="1" si="41"/>
        <v>0</v>
      </c>
      <c r="Q180" s="72">
        <f t="shared" ca="1" si="42"/>
        <v>0</v>
      </c>
      <c r="R180" s="47">
        <f t="shared" ca="1" si="33"/>
        <v>-2.9594860994991418E-4</v>
      </c>
      <c r="S180" s="47"/>
      <c r="T180" s="47"/>
      <c r="U180" s="47"/>
      <c r="V180" s="47"/>
      <c r="W180" s="47"/>
      <c r="X180" s="47"/>
      <c r="Y180" s="47"/>
      <c r="Z180" s="47"/>
      <c r="AA180" s="47"/>
      <c r="AB180" s="47"/>
      <c r="AC180" s="47"/>
      <c r="AD180" s="47"/>
      <c r="AE180" s="47"/>
      <c r="AF180" s="47"/>
      <c r="AG180" s="47"/>
      <c r="AH180" s="47"/>
      <c r="AI180" s="47"/>
    </row>
    <row r="181" spans="1:35">
      <c r="A181" s="78"/>
      <c r="B181" s="78"/>
      <c r="C181" s="78"/>
      <c r="D181" s="79">
        <f t="shared" si="30"/>
        <v>0</v>
      </c>
      <c r="E181" s="79">
        <f t="shared" si="30"/>
        <v>0</v>
      </c>
      <c r="F181" s="72">
        <f t="shared" si="31"/>
        <v>0</v>
      </c>
      <c r="G181" s="72">
        <f t="shared" si="31"/>
        <v>0</v>
      </c>
      <c r="H181" s="72">
        <f t="shared" si="34"/>
        <v>0</v>
      </c>
      <c r="I181" s="72">
        <f t="shared" si="35"/>
        <v>0</v>
      </c>
      <c r="J181" s="72">
        <f t="shared" si="36"/>
        <v>0</v>
      </c>
      <c r="K181" s="72">
        <f t="shared" si="37"/>
        <v>0</v>
      </c>
      <c r="L181" s="72">
        <f t="shared" si="38"/>
        <v>0</v>
      </c>
      <c r="M181" s="72">
        <f t="shared" ca="1" si="32"/>
        <v>2.9594860994991418E-4</v>
      </c>
      <c r="N181" s="72">
        <f t="shared" ca="1" si="39"/>
        <v>0</v>
      </c>
      <c r="O181" s="80">
        <f t="shared" ca="1" si="40"/>
        <v>0</v>
      </c>
      <c r="P181" s="72">
        <f t="shared" ca="1" si="41"/>
        <v>0</v>
      </c>
      <c r="Q181" s="72">
        <f t="shared" ca="1" si="42"/>
        <v>0</v>
      </c>
      <c r="R181" s="47">
        <f t="shared" ca="1" si="33"/>
        <v>-2.9594860994991418E-4</v>
      </c>
      <c r="S181" s="47"/>
      <c r="T181" s="47"/>
      <c r="U181" s="47"/>
      <c r="V181" s="47"/>
      <c r="W181" s="47"/>
      <c r="X181" s="47"/>
      <c r="Y181" s="47"/>
      <c r="Z181" s="47"/>
      <c r="AA181" s="47"/>
      <c r="AB181" s="47"/>
      <c r="AC181" s="47"/>
      <c r="AD181" s="47"/>
      <c r="AE181" s="47"/>
      <c r="AF181" s="47"/>
      <c r="AG181" s="47"/>
      <c r="AH181" s="47"/>
      <c r="AI181" s="47"/>
    </row>
    <row r="182" spans="1:35">
      <c r="A182" s="78"/>
      <c r="B182" s="78"/>
      <c r="C182" s="78"/>
      <c r="D182" s="79">
        <f t="shared" si="30"/>
        <v>0</v>
      </c>
      <c r="E182" s="79">
        <f t="shared" si="30"/>
        <v>0</v>
      </c>
      <c r="F182" s="72">
        <f t="shared" si="31"/>
        <v>0</v>
      </c>
      <c r="G182" s="72">
        <f t="shared" si="31"/>
        <v>0</v>
      </c>
      <c r="H182" s="72">
        <f t="shared" si="34"/>
        <v>0</v>
      </c>
      <c r="I182" s="72">
        <f t="shared" si="35"/>
        <v>0</v>
      </c>
      <c r="J182" s="72">
        <f t="shared" si="36"/>
        <v>0</v>
      </c>
      <c r="K182" s="72">
        <f t="shared" si="37"/>
        <v>0</v>
      </c>
      <c r="L182" s="72">
        <f t="shared" si="38"/>
        <v>0</v>
      </c>
      <c r="M182" s="72">
        <f t="shared" ca="1" si="32"/>
        <v>2.9594860994991418E-4</v>
      </c>
      <c r="N182" s="72">
        <f t="shared" ca="1" si="39"/>
        <v>0</v>
      </c>
      <c r="O182" s="80">
        <f t="shared" ca="1" si="40"/>
        <v>0</v>
      </c>
      <c r="P182" s="72">
        <f t="shared" ca="1" si="41"/>
        <v>0</v>
      </c>
      <c r="Q182" s="72">
        <f t="shared" ca="1" si="42"/>
        <v>0</v>
      </c>
      <c r="R182" s="47">
        <f t="shared" ca="1" si="33"/>
        <v>-2.9594860994991418E-4</v>
      </c>
      <c r="S182" s="47"/>
      <c r="T182" s="47"/>
      <c r="U182" s="47"/>
      <c r="V182" s="47"/>
      <c r="W182" s="47"/>
      <c r="X182" s="47"/>
      <c r="Y182" s="47"/>
      <c r="Z182" s="47"/>
      <c r="AA182" s="47"/>
      <c r="AB182" s="47"/>
      <c r="AC182" s="47"/>
      <c r="AD182" s="47"/>
      <c r="AE182" s="47"/>
      <c r="AF182" s="47"/>
      <c r="AG182" s="47"/>
      <c r="AH182" s="47"/>
      <c r="AI182" s="47"/>
    </row>
    <row r="183" spans="1:35">
      <c r="A183" s="78"/>
      <c r="B183" s="78"/>
      <c r="C183" s="78"/>
      <c r="D183" s="79">
        <f t="shared" si="30"/>
        <v>0</v>
      </c>
      <c r="E183" s="79">
        <f t="shared" si="30"/>
        <v>0</v>
      </c>
      <c r="F183" s="72">
        <f t="shared" si="31"/>
        <v>0</v>
      </c>
      <c r="G183" s="72">
        <f t="shared" si="31"/>
        <v>0</v>
      </c>
      <c r="H183" s="72">
        <f t="shared" si="34"/>
        <v>0</v>
      </c>
      <c r="I183" s="72">
        <f t="shared" si="35"/>
        <v>0</v>
      </c>
      <c r="J183" s="72">
        <f t="shared" si="36"/>
        <v>0</v>
      </c>
      <c r="K183" s="72">
        <f t="shared" si="37"/>
        <v>0</v>
      </c>
      <c r="L183" s="72">
        <f t="shared" si="38"/>
        <v>0</v>
      </c>
      <c r="M183" s="72">
        <f t="shared" ca="1" si="32"/>
        <v>2.9594860994991418E-4</v>
      </c>
      <c r="N183" s="72">
        <f t="shared" ca="1" si="39"/>
        <v>0</v>
      </c>
      <c r="O183" s="80">
        <f t="shared" ca="1" si="40"/>
        <v>0</v>
      </c>
      <c r="P183" s="72">
        <f t="shared" ca="1" si="41"/>
        <v>0</v>
      </c>
      <c r="Q183" s="72">
        <f t="shared" ca="1" si="42"/>
        <v>0</v>
      </c>
      <c r="R183" s="47">
        <f t="shared" ca="1" si="33"/>
        <v>-2.9594860994991418E-4</v>
      </c>
      <c r="S183" s="47"/>
      <c r="T183" s="47"/>
      <c r="U183" s="47"/>
      <c r="V183" s="47"/>
      <c r="W183" s="47"/>
      <c r="X183" s="47"/>
      <c r="Y183" s="47"/>
      <c r="Z183" s="47"/>
      <c r="AA183" s="47"/>
      <c r="AB183" s="47"/>
      <c r="AC183" s="47"/>
      <c r="AD183" s="47"/>
      <c r="AE183" s="47"/>
      <c r="AF183" s="47"/>
      <c r="AG183" s="47"/>
      <c r="AH183" s="47"/>
      <c r="AI183" s="47"/>
    </row>
    <row r="184" spans="1:35">
      <c r="A184" s="78"/>
      <c r="B184" s="78"/>
      <c r="C184" s="78"/>
      <c r="D184" s="79">
        <f t="shared" si="30"/>
        <v>0</v>
      </c>
      <c r="E184" s="79">
        <f t="shared" si="30"/>
        <v>0</v>
      </c>
      <c r="F184" s="72">
        <f t="shared" si="31"/>
        <v>0</v>
      </c>
      <c r="G184" s="72">
        <f t="shared" si="31"/>
        <v>0</v>
      </c>
      <c r="H184" s="72">
        <f t="shared" si="34"/>
        <v>0</v>
      </c>
      <c r="I184" s="72">
        <f t="shared" si="35"/>
        <v>0</v>
      </c>
      <c r="J184" s="72">
        <f t="shared" si="36"/>
        <v>0</v>
      </c>
      <c r="K184" s="72">
        <f t="shared" si="37"/>
        <v>0</v>
      </c>
      <c r="L184" s="72">
        <f t="shared" si="38"/>
        <v>0</v>
      </c>
      <c r="M184" s="72">
        <f t="shared" ca="1" si="32"/>
        <v>2.9594860994991418E-4</v>
      </c>
      <c r="N184" s="72">
        <f t="shared" ca="1" si="39"/>
        <v>0</v>
      </c>
      <c r="O184" s="80">
        <f t="shared" ca="1" si="40"/>
        <v>0</v>
      </c>
      <c r="P184" s="72">
        <f t="shared" ca="1" si="41"/>
        <v>0</v>
      </c>
      <c r="Q184" s="72">
        <f t="shared" ca="1" si="42"/>
        <v>0</v>
      </c>
      <c r="R184" s="47">
        <f t="shared" ca="1" si="33"/>
        <v>-2.9594860994991418E-4</v>
      </c>
      <c r="S184" s="47"/>
      <c r="T184" s="47"/>
      <c r="U184" s="47"/>
      <c r="V184" s="47"/>
      <c r="W184" s="47"/>
      <c r="X184" s="47"/>
      <c r="Y184" s="47"/>
      <c r="Z184" s="47"/>
      <c r="AA184" s="47"/>
      <c r="AB184" s="47"/>
      <c r="AC184" s="47"/>
      <c r="AD184" s="47"/>
      <c r="AE184" s="47"/>
      <c r="AF184" s="47"/>
      <c r="AG184" s="47"/>
      <c r="AH184" s="47"/>
      <c r="AI184" s="47"/>
    </row>
    <row r="185" spans="1:35">
      <c r="A185" s="78"/>
      <c r="B185" s="78"/>
      <c r="C185" s="78"/>
      <c r="D185" s="79">
        <f t="shared" si="30"/>
        <v>0</v>
      </c>
      <c r="E185" s="79">
        <f t="shared" si="30"/>
        <v>0</v>
      </c>
      <c r="F185" s="72">
        <f t="shared" si="31"/>
        <v>0</v>
      </c>
      <c r="G185" s="72">
        <f t="shared" si="31"/>
        <v>0</v>
      </c>
      <c r="H185" s="72">
        <f t="shared" si="34"/>
        <v>0</v>
      </c>
      <c r="I185" s="72">
        <f t="shared" si="35"/>
        <v>0</v>
      </c>
      <c r="J185" s="72">
        <f t="shared" si="36"/>
        <v>0</v>
      </c>
      <c r="K185" s="72">
        <f t="shared" si="37"/>
        <v>0</v>
      </c>
      <c r="L185" s="72">
        <f t="shared" si="38"/>
        <v>0</v>
      </c>
      <c r="M185" s="72">
        <f t="shared" ca="1" si="32"/>
        <v>2.9594860994991418E-4</v>
      </c>
      <c r="N185" s="72">
        <f t="shared" ca="1" si="39"/>
        <v>0</v>
      </c>
      <c r="O185" s="80">
        <f t="shared" ca="1" si="40"/>
        <v>0</v>
      </c>
      <c r="P185" s="72">
        <f t="shared" ca="1" si="41"/>
        <v>0</v>
      </c>
      <c r="Q185" s="72">
        <f t="shared" ca="1" si="42"/>
        <v>0</v>
      </c>
      <c r="R185" s="47">
        <f t="shared" ca="1" si="33"/>
        <v>-2.9594860994991418E-4</v>
      </c>
      <c r="S185" s="47"/>
      <c r="T185" s="47"/>
      <c r="U185" s="47"/>
      <c r="V185" s="47"/>
      <c r="W185" s="47"/>
      <c r="X185" s="47"/>
      <c r="Y185" s="47"/>
      <c r="Z185" s="47"/>
      <c r="AA185" s="47"/>
      <c r="AB185" s="47"/>
      <c r="AC185" s="47"/>
      <c r="AD185" s="47"/>
      <c r="AE185" s="47"/>
      <c r="AF185" s="47"/>
      <c r="AG185" s="47"/>
      <c r="AH185" s="47"/>
      <c r="AI185" s="47"/>
    </row>
    <row r="186" spans="1:35">
      <c r="A186" s="78"/>
      <c r="B186" s="78"/>
      <c r="C186" s="78"/>
      <c r="D186" s="79">
        <f t="shared" si="30"/>
        <v>0</v>
      </c>
      <c r="E186" s="79">
        <f t="shared" si="30"/>
        <v>0</v>
      </c>
      <c r="F186" s="72">
        <f t="shared" si="31"/>
        <v>0</v>
      </c>
      <c r="G186" s="72">
        <f t="shared" si="31"/>
        <v>0</v>
      </c>
      <c r="H186" s="72">
        <f t="shared" si="34"/>
        <v>0</v>
      </c>
      <c r="I186" s="72">
        <f t="shared" si="35"/>
        <v>0</v>
      </c>
      <c r="J186" s="72">
        <f t="shared" si="36"/>
        <v>0</v>
      </c>
      <c r="K186" s="72">
        <f t="shared" si="37"/>
        <v>0</v>
      </c>
      <c r="L186" s="72">
        <f t="shared" si="38"/>
        <v>0</v>
      </c>
      <c r="M186" s="72">
        <f t="shared" ca="1" si="32"/>
        <v>2.9594860994991418E-4</v>
      </c>
      <c r="N186" s="72">
        <f t="shared" ca="1" si="39"/>
        <v>0</v>
      </c>
      <c r="O186" s="80">
        <f t="shared" ca="1" si="40"/>
        <v>0</v>
      </c>
      <c r="P186" s="72">
        <f t="shared" ca="1" si="41"/>
        <v>0</v>
      </c>
      <c r="Q186" s="72">
        <f t="shared" ca="1" si="42"/>
        <v>0</v>
      </c>
      <c r="R186" s="47">
        <f t="shared" ca="1" si="33"/>
        <v>-2.9594860994991418E-4</v>
      </c>
      <c r="S186" s="47"/>
      <c r="T186" s="47"/>
      <c r="U186" s="47"/>
      <c r="V186" s="47"/>
      <c r="W186" s="47"/>
      <c r="X186" s="47"/>
      <c r="Y186" s="47"/>
      <c r="Z186" s="47"/>
      <c r="AA186" s="47"/>
      <c r="AB186" s="47"/>
      <c r="AC186" s="47"/>
      <c r="AD186" s="47"/>
      <c r="AE186" s="47"/>
      <c r="AF186" s="47"/>
      <c r="AG186" s="47"/>
      <c r="AH186" s="47"/>
      <c r="AI186" s="47"/>
    </row>
    <row r="187" spans="1:35">
      <c r="A187" s="78"/>
      <c r="B187" s="78"/>
      <c r="C187" s="78"/>
      <c r="D187" s="79">
        <f t="shared" si="30"/>
        <v>0</v>
      </c>
      <c r="E187" s="79">
        <f t="shared" si="30"/>
        <v>0</v>
      </c>
      <c r="F187" s="72">
        <f t="shared" si="31"/>
        <v>0</v>
      </c>
      <c r="G187" s="72">
        <f t="shared" si="31"/>
        <v>0</v>
      </c>
      <c r="H187" s="72">
        <f t="shared" si="34"/>
        <v>0</v>
      </c>
      <c r="I187" s="72">
        <f t="shared" si="35"/>
        <v>0</v>
      </c>
      <c r="J187" s="72">
        <f t="shared" si="36"/>
        <v>0</v>
      </c>
      <c r="K187" s="72">
        <f t="shared" si="37"/>
        <v>0</v>
      </c>
      <c r="L187" s="72">
        <f t="shared" si="38"/>
        <v>0</v>
      </c>
      <c r="M187" s="72">
        <f t="shared" ca="1" si="32"/>
        <v>2.9594860994991418E-4</v>
      </c>
      <c r="N187" s="72">
        <f t="shared" ca="1" si="39"/>
        <v>0</v>
      </c>
      <c r="O187" s="80">
        <f t="shared" ca="1" si="40"/>
        <v>0</v>
      </c>
      <c r="P187" s="72">
        <f t="shared" ca="1" si="41"/>
        <v>0</v>
      </c>
      <c r="Q187" s="72">
        <f t="shared" ca="1" si="42"/>
        <v>0</v>
      </c>
      <c r="R187" s="47">
        <f t="shared" ca="1" si="33"/>
        <v>-2.9594860994991418E-4</v>
      </c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  <c r="AF187" s="47"/>
      <c r="AG187" s="47"/>
      <c r="AH187" s="47"/>
      <c r="AI187" s="47"/>
    </row>
    <row r="188" spans="1:35">
      <c r="A188" s="78"/>
      <c r="B188" s="78"/>
      <c r="C188" s="78"/>
      <c r="D188" s="79">
        <f t="shared" si="30"/>
        <v>0</v>
      </c>
      <c r="E188" s="79">
        <f t="shared" si="30"/>
        <v>0</v>
      </c>
      <c r="F188" s="72">
        <f t="shared" si="31"/>
        <v>0</v>
      </c>
      <c r="G188" s="72">
        <f t="shared" si="31"/>
        <v>0</v>
      </c>
      <c r="H188" s="72">
        <f t="shared" si="34"/>
        <v>0</v>
      </c>
      <c r="I188" s="72">
        <f t="shared" si="35"/>
        <v>0</v>
      </c>
      <c r="J188" s="72">
        <f t="shared" si="36"/>
        <v>0</v>
      </c>
      <c r="K188" s="72">
        <f t="shared" si="37"/>
        <v>0</v>
      </c>
      <c r="L188" s="72">
        <f t="shared" si="38"/>
        <v>0</v>
      </c>
      <c r="M188" s="72">
        <f t="shared" ca="1" si="32"/>
        <v>2.9594860994991418E-4</v>
      </c>
      <c r="N188" s="72">
        <f t="shared" ca="1" si="39"/>
        <v>0</v>
      </c>
      <c r="O188" s="80">
        <f t="shared" ca="1" si="40"/>
        <v>0</v>
      </c>
      <c r="P188" s="72">
        <f t="shared" ca="1" si="41"/>
        <v>0</v>
      </c>
      <c r="Q188" s="72">
        <f t="shared" ca="1" si="42"/>
        <v>0</v>
      </c>
      <c r="R188" s="47">
        <f t="shared" ca="1" si="33"/>
        <v>-2.9594860994991418E-4</v>
      </c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  <c r="AF188" s="47"/>
      <c r="AG188" s="47"/>
      <c r="AH188" s="47"/>
      <c r="AI188" s="47"/>
    </row>
    <row r="189" spans="1:35">
      <c r="A189" s="78"/>
      <c r="B189" s="78"/>
      <c r="C189" s="78"/>
      <c r="D189" s="79">
        <f t="shared" si="30"/>
        <v>0</v>
      </c>
      <c r="E189" s="79">
        <f t="shared" si="30"/>
        <v>0</v>
      </c>
      <c r="F189" s="72">
        <f t="shared" si="31"/>
        <v>0</v>
      </c>
      <c r="G189" s="72">
        <f t="shared" si="31"/>
        <v>0</v>
      </c>
      <c r="H189" s="72">
        <f t="shared" si="34"/>
        <v>0</v>
      </c>
      <c r="I189" s="72">
        <f t="shared" si="35"/>
        <v>0</v>
      </c>
      <c r="J189" s="72">
        <f t="shared" si="36"/>
        <v>0</v>
      </c>
      <c r="K189" s="72">
        <f t="shared" si="37"/>
        <v>0</v>
      </c>
      <c r="L189" s="72">
        <f t="shared" si="38"/>
        <v>0</v>
      </c>
      <c r="M189" s="72">
        <f t="shared" ca="1" si="32"/>
        <v>2.9594860994991418E-4</v>
      </c>
      <c r="N189" s="72">
        <f t="shared" ca="1" si="39"/>
        <v>0</v>
      </c>
      <c r="O189" s="80">
        <f t="shared" ca="1" si="40"/>
        <v>0</v>
      </c>
      <c r="P189" s="72">
        <f t="shared" ca="1" si="41"/>
        <v>0</v>
      </c>
      <c r="Q189" s="72">
        <f t="shared" ca="1" si="42"/>
        <v>0</v>
      </c>
      <c r="R189" s="47">
        <f t="shared" ca="1" si="33"/>
        <v>-2.9594860994991418E-4</v>
      </c>
      <c r="S189" s="47"/>
      <c r="T189" s="47"/>
      <c r="U189" s="47"/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  <c r="AF189" s="47"/>
      <c r="AG189" s="47"/>
      <c r="AH189" s="47"/>
      <c r="AI189" s="47"/>
    </row>
    <row r="190" spans="1:35">
      <c r="A190" s="78"/>
      <c r="B190" s="78"/>
      <c r="C190" s="78"/>
      <c r="D190" s="79">
        <f t="shared" si="30"/>
        <v>0</v>
      </c>
      <c r="E190" s="79">
        <f t="shared" si="30"/>
        <v>0</v>
      </c>
      <c r="F190" s="72">
        <f t="shared" si="31"/>
        <v>0</v>
      </c>
      <c r="G190" s="72">
        <f t="shared" si="31"/>
        <v>0</v>
      </c>
      <c r="H190" s="72">
        <f t="shared" si="34"/>
        <v>0</v>
      </c>
      <c r="I190" s="72">
        <f t="shared" si="35"/>
        <v>0</v>
      </c>
      <c r="J190" s="72">
        <f t="shared" si="36"/>
        <v>0</v>
      </c>
      <c r="K190" s="72">
        <f t="shared" si="37"/>
        <v>0</v>
      </c>
      <c r="L190" s="72">
        <f t="shared" si="38"/>
        <v>0</v>
      </c>
      <c r="M190" s="72">
        <f t="shared" ca="1" si="32"/>
        <v>2.9594860994991418E-4</v>
      </c>
      <c r="N190" s="72">
        <f t="shared" ca="1" si="39"/>
        <v>0</v>
      </c>
      <c r="O190" s="80">
        <f t="shared" ca="1" si="40"/>
        <v>0</v>
      </c>
      <c r="P190" s="72">
        <f t="shared" ca="1" si="41"/>
        <v>0</v>
      </c>
      <c r="Q190" s="72">
        <f t="shared" ca="1" si="42"/>
        <v>0</v>
      </c>
      <c r="R190" s="47">
        <f t="shared" ca="1" si="33"/>
        <v>-2.9594860994991418E-4</v>
      </c>
      <c r="S190" s="47"/>
      <c r="T190" s="47"/>
      <c r="U190" s="47"/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  <c r="AF190" s="47"/>
      <c r="AG190" s="47"/>
      <c r="AH190" s="47"/>
      <c r="AI190" s="47"/>
    </row>
    <row r="191" spans="1:35">
      <c r="A191" s="78"/>
      <c r="B191" s="78"/>
      <c r="C191" s="78"/>
      <c r="D191" s="79">
        <f t="shared" si="30"/>
        <v>0</v>
      </c>
      <c r="E191" s="79">
        <f t="shared" si="30"/>
        <v>0</v>
      </c>
      <c r="F191" s="72">
        <f t="shared" si="31"/>
        <v>0</v>
      </c>
      <c r="G191" s="72">
        <f t="shared" si="31"/>
        <v>0</v>
      </c>
      <c r="H191" s="72">
        <f t="shared" si="34"/>
        <v>0</v>
      </c>
      <c r="I191" s="72">
        <f t="shared" si="35"/>
        <v>0</v>
      </c>
      <c r="J191" s="72">
        <f t="shared" si="36"/>
        <v>0</v>
      </c>
      <c r="K191" s="72">
        <f t="shared" si="37"/>
        <v>0</v>
      </c>
      <c r="L191" s="72">
        <f t="shared" si="38"/>
        <v>0</v>
      </c>
      <c r="M191" s="72">
        <f t="shared" ca="1" si="32"/>
        <v>2.9594860994991418E-4</v>
      </c>
      <c r="N191" s="72">
        <f t="shared" ca="1" si="39"/>
        <v>0</v>
      </c>
      <c r="O191" s="80">
        <f t="shared" ca="1" si="40"/>
        <v>0</v>
      </c>
      <c r="P191" s="72">
        <f t="shared" ca="1" si="41"/>
        <v>0</v>
      </c>
      <c r="Q191" s="72">
        <f t="shared" ca="1" si="42"/>
        <v>0</v>
      </c>
      <c r="R191" s="47">
        <f t="shared" ca="1" si="33"/>
        <v>-2.9594860994991418E-4</v>
      </c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  <c r="AF191" s="47"/>
      <c r="AG191" s="47"/>
      <c r="AH191" s="47"/>
      <c r="AI191" s="47"/>
    </row>
    <row r="192" spans="1:35">
      <c r="A192" s="78"/>
      <c r="B192" s="78"/>
      <c r="C192" s="78"/>
      <c r="D192" s="79">
        <f t="shared" si="30"/>
        <v>0</v>
      </c>
      <c r="E192" s="79">
        <f t="shared" si="30"/>
        <v>0</v>
      </c>
      <c r="F192" s="72">
        <f t="shared" si="31"/>
        <v>0</v>
      </c>
      <c r="G192" s="72">
        <f t="shared" si="31"/>
        <v>0</v>
      </c>
      <c r="H192" s="72">
        <f t="shared" si="34"/>
        <v>0</v>
      </c>
      <c r="I192" s="72">
        <f t="shared" si="35"/>
        <v>0</v>
      </c>
      <c r="J192" s="72">
        <f t="shared" si="36"/>
        <v>0</v>
      </c>
      <c r="K192" s="72">
        <f t="shared" si="37"/>
        <v>0</v>
      </c>
      <c r="L192" s="72">
        <f t="shared" si="38"/>
        <v>0</v>
      </c>
      <c r="M192" s="72">
        <f t="shared" ca="1" si="32"/>
        <v>2.9594860994991418E-4</v>
      </c>
      <c r="N192" s="72">
        <f t="shared" ca="1" si="39"/>
        <v>0</v>
      </c>
      <c r="O192" s="80">
        <f t="shared" ca="1" si="40"/>
        <v>0</v>
      </c>
      <c r="P192" s="72">
        <f t="shared" ca="1" si="41"/>
        <v>0</v>
      </c>
      <c r="Q192" s="72">
        <f t="shared" ca="1" si="42"/>
        <v>0</v>
      </c>
      <c r="R192" s="47">
        <f t="shared" ca="1" si="33"/>
        <v>-2.9594860994991418E-4</v>
      </c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  <c r="AF192" s="47"/>
      <c r="AG192" s="47"/>
      <c r="AH192" s="47"/>
      <c r="AI192" s="47"/>
    </row>
    <row r="193" spans="1:35">
      <c r="A193" s="78"/>
      <c r="B193" s="78"/>
      <c r="C193" s="78"/>
      <c r="D193" s="79">
        <f t="shared" si="30"/>
        <v>0</v>
      </c>
      <c r="E193" s="79">
        <f t="shared" si="30"/>
        <v>0</v>
      </c>
      <c r="F193" s="72">
        <f t="shared" si="31"/>
        <v>0</v>
      </c>
      <c r="G193" s="72">
        <f t="shared" si="31"/>
        <v>0</v>
      </c>
      <c r="H193" s="72">
        <f t="shared" si="34"/>
        <v>0</v>
      </c>
      <c r="I193" s="72">
        <f t="shared" si="35"/>
        <v>0</v>
      </c>
      <c r="J193" s="72">
        <f t="shared" si="36"/>
        <v>0</v>
      </c>
      <c r="K193" s="72">
        <f t="shared" si="37"/>
        <v>0</v>
      </c>
      <c r="L193" s="72">
        <f t="shared" si="38"/>
        <v>0</v>
      </c>
      <c r="M193" s="72">
        <f t="shared" ca="1" si="32"/>
        <v>2.9594860994991418E-4</v>
      </c>
      <c r="N193" s="72">
        <f t="shared" ca="1" si="39"/>
        <v>0</v>
      </c>
      <c r="O193" s="80">
        <f t="shared" ca="1" si="40"/>
        <v>0</v>
      </c>
      <c r="P193" s="72">
        <f t="shared" ca="1" si="41"/>
        <v>0</v>
      </c>
      <c r="Q193" s="72">
        <f t="shared" ca="1" si="42"/>
        <v>0</v>
      </c>
      <c r="R193" s="47">
        <f t="shared" ca="1" si="33"/>
        <v>-2.9594860994991418E-4</v>
      </c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  <c r="AF193" s="47"/>
      <c r="AG193" s="47"/>
      <c r="AH193" s="47"/>
      <c r="AI193" s="47"/>
    </row>
    <row r="194" spans="1:35">
      <c r="A194" s="78"/>
      <c r="B194" s="78"/>
      <c r="C194" s="78"/>
      <c r="D194" s="79">
        <f t="shared" si="30"/>
        <v>0</v>
      </c>
      <c r="E194" s="79">
        <f t="shared" si="30"/>
        <v>0</v>
      </c>
      <c r="F194" s="72">
        <f t="shared" si="31"/>
        <v>0</v>
      </c>
      <c r="G194" s="72">
        <f t="shared" si="31"/>
        <v>0</v>
      </c>
      <c r="H194" s="72">
        <f t="shared" si="34"/>
        <v>0</v>
      </c>
      <c r="I194" s="72">
        <f t="shared" si="35"/>
        <v>0</v>
      </c>
      <c r="J194" s="72">
        <f t="shared" si="36"/>
        <v>0</v>
      </c>
      <c r="K194" s="72">
        <f t="shared" si="37"/>
        <v>0</v>
      </c>
      <c r="L194" s="72">
        <f t="shared" si="38"/>
        <v>0</v>
      </c>
      <c r="M194" s="72">
        <f t="shared" ca="1" si="32"/>
        <v>2.9594860994991418E-4</v>
      </c>
      <c r="N194" s="72">
        <f t="shared" ca="1" si="39"/>
        <v>0</v>
      </c>
      <c r="O194" s="80">
        <f t="shared" ca="1" si="40"/>
        <v>0</v>
      </c>
      <c r="P194" s="72">
        <f t="shared" ca="1" si="41"/>
        <v>0</v>
      </c>
      <c r="Q194" s="72">
        <f t="shared" ca="1" si="42"/>
        <v>0</v>
      </c>
      <c r="R194" s="47">
        <f t="shared" ca="1" si="33"/>
        <v>-2.9594860994991418E-4</v>
      </c>
      <c r="S194" s="47"/>
      <c r="T194" s="47"/>
      <c r="U194" s="47"/>
      <c r="V194" s="47"/>
      <c r="W194" s="47"/>
      <c r="X194" s="47"/>
      <c r="Y194" s="47"/>
      <c r="Z194" s="47"/>
      <c r="AA194" s="47"/>
      <c r="AB194" s="47"/>
      <c r="AC194" s="47"/>
      <c r="AD194" s="47"/>
      <c r="AE194" s="47"/>
      <c r="AF194" s="47"/>
      <c r="AG194" s="47"/>
      <c r="AH194" s="47"/>
      <c r="AI194" s="47"/>
    </row>
    <row r="195" spans="1:35">
      <c r="A195" s="78"/>
      <c r="B195" s="78"/>
      <c r="C195" s="78"/>
      <c r="D195" s="79">
        <f t="shared" si="30"/>
        <v>0</v>
      </c>
      <c r="E195" s="79">
        <f t="shared" si="30"/>
        <v>0</v>
      </c>
      <c r="F195" s="72">
        <f t="shared" si="31"/>
        <v>0</v>
      </c>
      <c r="G195" s="72">
        <f t="shared" si="31"/>
        <v>0</v>
      </c>
      <c r="H195" s="72">
        <f t="shared" si="34"/>
        <v>0</v>
      </c>
      <c r="I195" s="72">
        <f t="shared" si="35"/>
        <v>0</v>
      </c>
      <c r="J195" s="72">
        <f t="shared" si="36"/>
        <v>0</v>
      </c>
      <c r="K195" s="72">
        <f t="shared" si="37"/>
        <v>0</v>
      </c>
      <c r="L195" s="72">
        <f t="shared" si="38"/>
        <v>0</v>
      </c>
      <c r="M195" s="72">
        <f t="shared" ca="1" si="32"/>
        <v>2.9594860994991418E-4</v>
      </c>
      <c r="N195" s="72">
        <f t="shared" ca="1" si="39"/>
        <v>0</v>
      </c>
      <c r="O195" s="80">
        <f t="shared" ca="1" si="40"/>
        <v>0</v>
      </c>
      <c r="P195" s="72">
        <f t="shared" ca="1" si="41"/>
        <v>0</v>
      </c>
      <c r="Q195" s="72">
        <f t="shared" ca="1" si="42"/>
        <v>0</v>
      </c>
      <c r="R195" s="47">
        <f t="shared" ca="1" si="33"/>
        <v>-2.9594860994991418E-4</v>
      </c>
      <c r="S195" s="47"/>
      <c r="T195" s="47"/>
      <c r="U195" s="47"/>
      <c r="V195" s="47"/>
      <c r="W195" s="47"/>
      <c r="X195" s="47"/>
      <c r="Y195" s="47"/>
      <c r="Z195" s="47"/>
      <c r="AA195" s="47"/>
      <c r="AB195" s="47"/>
      <c r="AC195" s="47"/>
      <c r="AD195" s="47"/>
      <c r="AE195" s="47"/>
      <c r="AF195" s="47"/>
      <c r="AG195" s="47"/>
      <c r="AH195" s="47"/>
      <c r="AI195" s="47"/>
    </row>
    <row r="196" spans="1:35">
      <c r="A196" s="78"/>
      <c r="B196" s="78"/>
      <c r="C196" s="78"/>
      <c r="D196" s="79">
        <f t="shared" si="30"/>
        <v>0</v>
      </c>
      <c r="E196" s="79">
        <f t="shared" si="30"/>
        <v>0</v>
      </c>
      <c r="F196" s="72">
        <f t="shared" si="31"/>
        <v>0</v>
      </c>
      <c r="G196" s="72">
        <f t="shared" si="31"/>
        <v>0</v>
      </c>
      <c r="H196" s="72">
        <f t="shared" si="34"/>
        <v>0</v>
      </c>
      <c r="I196" s="72">
        <f t="shared" si="35"/>
        <v>0</v>
      </c>
      <c r="J196" s="72">
        <f t="shared" si="36"/>
        <v>0</v>
      </c>
      <c r="K196" s="72">
        <f t="shared" si="37"/>
        <v>0</v>
      </c>
      <c r="L196" s="72">
        <f t="shared" si="38"/>
        <v>0</v>
      </c>
      <c r="M196" s="72">
        <f t="shared" ca="1" si="32"/>
        <v>2.9594860994991418E-4</v>
      </c>
      <c r="N196" s="72">
        <f t="shared" ca="1" si="39"/>
        <v>0</v>
      </c>
      <c r="O196" s="80">
        <f t="shared" ca="1" si="40"/>
        <v>0</v>
      </c>
      <c r="P196" s="72">
        <f t="shared" ca="1" si="41"/>
        <v>0</v>
      </c>
      <c r="Q196" s="72">
        <f t="shared" ca="1" si="42"/>
        <v>0</v>
      </c>
      <c r="R196" s="47">
        <f t="shared" ca="1" si="33"/>
        <v>-2.9594860994991418E-4</v>
      </c>
      <c r="S196" s="47"/>
      <c r="T196" s="47"/>
      <c r="U196" s="47"/>
      <c r="V196" s="47"/>
      <c r="W196" s="47"/>
      <c r="X196" s="47"/>
      <c r="Y196" s="47"/>
      <c r="Z196" s="47"/>
      <c r="AA196" s="47"/>
      <c r="AB196" s="47"/>
      <c r="AC196" s="47"/>
      <c r="AD196" s="47"/>
      <c r="AE196" s="47"/>
      <c r="AF196" s="47"/>
      <c r="AG196" s="47"/>
      <c r="AH196" s="47"/>
      <c r="AI196" s="47"/>
    </row>
    <row r="197" spans="1:35">
      <c r="A197" s="78"/>
      <c r="B197" s="78"/>
      <c r="C197" s="78"/>
      <c r="D197" s="79">
        <f t="shared" si="30"/>
        <v>0</v>
      </c>
      <c r="E197" s="79">
        <f t="shared" si="30"/>
        <v>0</v>
      </c>
      <c r="F197" s="72">
        <f t="shared" si="31"/>
        <v>0</v>
      </c>
      <c r="G197" s="72">
        <f t="shared" si="31"/>
        <v>0</v>
      </c>
      <c r="H197" s="72">
        <f t="shared" si="34"/>
        <v>0</v>
      </c>
      <c r="I197" s="72">
        <f t="shared" si="35"/>
        <v>0</v>
      </c>
      <c r="J197" s="72">
        <f t="shared" si="36"/>
        <v>0</v>
      </c>
      <c r="K197" s="72">
        <f t="shared" si="37"/>
        <v>0</v>
      </c>
      <c r="L197" s="72">
        <f t="shared" si="38"/>
        <v>0</v>
      </c>
      <c r="M197" s="72">
        <f t="shared" ca="1" si="32"/>
        <v>2.9594860994991418E-4</v>
      </c>
      <c r="N197" s="72">
        <f t="shared" ca="1" si="39"/>
        <v>0</v>
      </c>
      <c r="O197" s="80">
        <f t="shared" ca="1" si="40"/>
        <v>0</v>
      </c>
      <c r="P197" s="72">
        <f t="shared" ca="1" si="41"/>
        <v>0</v>
      </c>
      <c r="Q197" s="72">
        <f t="shared" ca="1" si="42"/>
        <v>0</v>
      </c>
      <c r="R197" s="47">
        <f t="shared" ca="1" si="33"/>
        <v>-2.9594860994991418E-4</v>
      </c>
      <c r="S197" s="47"/>
      <c r="T197" s="47"/>
      <c r="U197" s="47"/>
      <c r="V197" s="47"/>
      <c r="W197" s="47"/>
      <c r="X197" s="47"/>
      <c r="Y197" s="47"/>
      <c r="Z197" s="47"/>
      <c r="AA197" s="47"/>
      <c r="AB197" s="47"/>
      <c r="AC197" s="47"/>
      <c r="AD197" s="47"/>
      <c r="AE197" s="47"/>
      <c r="AF197" s="47"/>
      <c r="AG197" s="47"/>
      <c r="AH197" s="47"/>
      <c r="AI197" s="47"/>
    </row>
    <row r="198" spans="1:35">
      <c r="A198" s="78"/>
      <c r="B198" s="78"/>
      <c r="C198" s="78"/>
      <c r="D198" s="79">
        <f t="shared" si="30"/>
        <v>0</v>
      </c>
      <c r="E198" s="79">
        <f t="shared" si="30"/>
        <v>0</v>
      </c>
      <c r="F198" s="72">
        <f t="shared" si="31"/>
        <v>0</v>
      </c>
      <c r="G198" s="72">
        <f t="shared" si="31"/>
        <v>0</v>
      </c>
      <c r="H198" s="72">
        <f t="shared" si="34"/>
        <v>0</v>
      </c>
      <c r="I198" s="72">
        <f t="shared" si="35"/>
        <v>0</v>
      </c>
      <c r="J198" s="72">
        <f t="shared" si="36"/>
        <v>0</v>
      </c>
      <c r="K198" s="72">
        <f t="shared" si="37"/>
        <v>0</v>
      </c>
      <c r="L198" s="72">
        <f t="shared" si="38"/>
        <v>0</v>
      </c>
      <c r="M198" s="72">
        <f t="shared" ca="1" si="32"/>
        <v>2.9594860994991418E-4</v>
      </c>
      <c r="N198" s="72">
        <f t="shared" ca="1" si="39"/>
        <v>0</v>
      </c>
      <c r="O198" s="80">
        <f t="shared" ca="1" si="40"/>
        <v>0</v>
      </c>
      <c r="P198" s="72">
        <f t="shared" ca="1" si="41"/>
        <v>0</v>
      </c>
      <c r="Q198" s="72">
        <f t="shared" ca="1" si="42"/>
        <v>0</v>
      </c>
      <c r="R198" s="47">
        <f t="shared" ca="1" si="33"/>
        <v>-2.9594860994991418E-4</v>
      </c>
      <c r="S198" s="47"/>
      <c r="T198" s="47"/>
      <c r="U198" s="47"/>
      <c r="V198" s="47"/>
      <c r="W198" s="47"/>
      <c r="X198" s="47"/>
      <c r="Y198" s="47"/>
      <c r="Z198" s="47"/>
      <c r="AA198" s="47"/>
      <c r="AB198" s="47"/>
      <c r="AC198" s="47"/>
      <c r="AD198" s="47"/>
      <c r="AE198" s="47"/>
      <c r="AF198" s="47"/>
      <c r="AG198" s="47"/>
      <c r="AH198" s="47"/>
      <c r="AI198" s="47"/>
    </row>
    <row r="199" spans="1:35">
      <c r="A199" s="78"/>
      <c r="B199" s="78"/>
      <c r="C199" s="78"/>
      <c r="D199" s="79">
        <f t="shared" si="30"/>
        <v>0</v>
      </c>
      <c r="E199" s="79">
        <f t="shared" si="30"/>
        <v>0</v>
      </c>
      <c r="F199" s="72">
        <f t="shared" si="31"/>
        <v>0</v>
      </c>
      <c r="G199" s="72">
        <f t="shared" si="31"/>
        <v>0</v>
      </c>
      <c r="H199" s="72">
        <f t="shared" si="34"/>
        <v>0</v>
      </c>
      <c r="I199" s="72">
        <f t="shared" si="35"/>
        <v>0</v>
      </c>
      <c r="J199" s="72">
        <f t="shared" si="36"/>
        <v>0</v>
      </c>
      <c r="K199" s="72">
        <f t="shared" si="37"/>
        <v>0</v>
      </c>
      <c r="L199" s="72">
        <f t="shared" si="38"/>
        <v>0</v>
      </c>
      <c r="M199" s="72">
        <f t="shared" ca="1" si="32"/>
        <v>2.9594860994991418E-4</v>
      </c>
      <c r="N199" s="72">
        <f t="shared" ca="1" si="39"/>
        <v>0</v>
      </c>
      <c r="O199" s="80">
        <f t="shared" ca="1" si="40"/>
        <v>0</v>
      </c>
      <c r="P199" s="72">
        <f t="shared" ca="1" si="41"/>
        <v>0</v>
      </c>
      <c r="Q199" s="72">
        <f t="shared" ca="1" si="42"/>
        <v>0</v>
      </c>
      <c r="R199" s="47">
        <f t="shared" ca="1" si="33"/>
        <v>-2.9594860994991418E-4</v>
      </c>
      <c r="S199" s="47"/>
      <c r="T199" s="47"/>
      <c r="U199" s="47"/>
      <c r="V199" s="47"/>
      <c r="W199" s="47"/>
      <c r="X199" s="47"/>
      <c r="Y199" s="47"/>
      <c r="Z199" s="47"/>
      <c r="AA199" s="47"/>
      <c r="AB199" s="47"/>
      <c r="AC199" s="47"/>
      <c r="AD199" s="47"/>
      <c r="AE199" s="47"/>
      <c r="AF199" s="47"/>
      <c r="AG199" s="47"/>
      <c r="AH199" s="47"/>
      <c r="AI199" s="47"/>
    </row>
    <row r="200" spans="1:35">
      <c r="A200" s="78"/>
      <c r="B200" s="78"/>
      <c r="C200" s="78"/>
      <c r="D200" s="79">
        <f t="shared" si="30"/>
        <v>0</v>
      </c>
      <c r="E200" s="79">
        <f t="shared" si="30"/>
        <v>0</v>
      </c>
      <c r="F200" s="72">
        <f t="shared" si="31"/>
        <v>0</v>
      </c>
      <c r="G200" s="72">
        <f t="shared" si="31"/>
        <v>0</v>
      </c>
      <c r="H200" s="72">
        <f t="shared" si="34"/>
        <v>0</v>
      </c>
      <c r="I200" s="72">
        <f t="shared" si="35"/>
        <v>0</v>
      </c>
      <c r="J200" s="72">
        <f t="shared" si="36"/>
        <v>0</v>
      </c>
      <c r="K200" s="72">
        <f t="shared" si="37"/>
        <v>0</v>
      </c>
      <c r="L200" s="72">
        <f t="shared" si="38"/>
        <v>0</v>
      </c>
      <c r="M200" s="72">
        <f t="shared" ca="1" si="32"/>
        <v>2.9594860994991418E-4</v>
      </c>
      <c r="N200" s="72">
        <f t="shared" ca="1" si="39"/>
        <v>0</v>
      </c>
      <c r="O200" s="80">
        <f t="shared" ca="1" si="40"/>
        <v>0</v>
      </c>
      <c r="P200" s="72">
        <f t="shared" ca="1" si="41"/>
        <v>0</v>
      </c>
      <c r="Q200" s="72">
        <f t="shared" ca="1" si="42"/>
        <v>0</v>
      </c>
      <c r="R200" s="47">
        <f t="shared" ca="1" si="33"/>
        <v>-2.9594860994991418E-4</v>
      </c>
      <c r="S200" s="47"/>
      <c r="T200" s="47"/>
      <c r="U200" s="47"/>
      <c r="V200" s="47"/>
      <c r="W200" s="47"/>
      <c r="X200" s="47"/>
      <c r="Y200" s="47"/>
      <c r="Z200" s="47"/>
      <c r="AA200" s="47"/>
      <c r="AB200" s="47"/>
      <c r="AC200" s="47"/>
      <c r="AD200" s="47"/>
      <c r="AE200" s="47"/>
      <c r="AF200" s="47"/>
      <c r="AG200" s="47"/>
      <c r="AH200" s="47"/>
      <c r="AI200" s="47"/>
    </row>
    <row r="201" spans="1:35">
      <c r="A201" s="78"/>
      <c r="B201" s="78"/>
      <c r="C201" s="78"/>
      <c r="D201" s="79">
        <f t="shared" si="30"/>
        <v>0</v>
      </c>
      <c r="E201" s="79">
        <f t="shared" si="30"/>
        <v>0</v>
      </c>
      <c r="F201" s="72">
        <f t="shared" si="31"/>
        <v>0</v>
      </c>
      <c r="G201" s="72">
        <f t="shared" si="31"/>
        <v>0</v>
      </c>
      <c r="H201" s="72">
        <f t="shared" si="34"/>
        <v>0</v>
      </c>
      <c r="I201" s="72">
        <f t="shared" si="35"/>
        <v>0</v>
      </c>
      <c r="J201" s="72">
        <f t="shared" si="36"/>
        <v>0</v>
      </c>
      <c r="K201" s="72">
        <f t="shared" si="37"/>
        <v>0</v>
      </c>
      <c r="L201" s="72">
        <f t="shared" si="38"/>
        <v>0</v>
      </c>
      <c r="M201" s="72">
        <f t="shared" ca="1" si="32"/>
        <v>2.9594860994991418E-4</v>
      </c>
      <c r="N201" s="72">
        <f t="shared" ca="1" si="39"/>
        <v>0</v>
      </c>
      <c r="O201" s="80">
        <f t="shared" ca="1" si="40"/>
        <v>0</v>
      </c>
      <c r="P201" s="72">
        <f t="shared" ca="1" si="41"/>
        <v>0</v>
      </c>
      <c r="Q201" s="72">
        <f t="shared" ca="1" si="42"/>
        <v>0</v>
      </c>
      <c r="R201" s="47">
        <f t="shared" ca="1" si="33"/>
        <v>-2.9594860994991418E-4</v>
      </c>
      <c r="S201" s="47"/>
      <c r="T201" s="47"/>
      <c r="U201" s="47"/>
      <c r="V201" s="47"/>
      <c r="W201" s="47"/>
      <c r="X201" s="47"/>
      <c r="Y201" s="47"/>
      <c r="Z201" s="47"/>
      <c r="AA201" s="47"/>
      <c r="AB201" s="47"/>
      <c r="AC201" s="47"/>
      <c r="AD201" s="47"/>
      <c r="AE201" s="47"/>
      <c r="AF201" s="47"/>
      <c r="AG201" s="47"/>
      <c r="AH201" s="47"/>
      <c r="AI201" s="47"/>
    </row>
    <row r="202" spans="1:35">
      <c r="A202" s="78"/>
      <c r="B202" s="78"/>
      <c r="C202" s="78"/>
      <c r="D202" s="79">
        <f t="shared" si="30"/>
        <v>0</v>
      </c>
      <c r="E202" s="79">
        <f t="shared" si="30"/>
        <v>0</v>
      </c>
      <c r="F202" s="72">
        <f t="shared" si="31"/>
        <v>0</v>
      </c>
      <c r="G202" s="72">
        <f t="shared" si="31"/>
        <v>0</v>
      </c>
      <c r="H202" s="72">
        <f t="shared" si="34"/>
        <v>0</v>
      </c>
      <c r="I202" s="72">
        <f t="shared" si="35"/>
        <v>0</v>
      </c>
      <c r="J202" s="72">
        <f t="shared" si="36"/>
        <v>0</v>
      </c>
      <c r="K202" s="72">
        <f t="shared" si="37"/>
        <v>0</v>
      </c>
      <c r="L202" s="72">
        <f t="shared" si="38"/>
        <v>0</v>
      </c>
      <c r="M202" s="72">
        <f t="shared" ca="1" si="32"/>
        <v>2.9594860994991418E-4</v>
      </c>
      <c r="N202" s="72">
        <f t="shared" ca="1" si="39"/>
        <v>0</v>
      </c>
      <c r="O202" s="80">
        <f t="shared" ca="1" si="40"/>
        <v>0</v>
      </c>
      <c r="P202" s="72">
        <f t="shared" ca="1" si="41"/>
        <v>0</v>
      </c>
      <c r="Q202" s="72">
        <f t="shared" ca="1" si="42"/>
        <v>0</v>
      </c>
      <c r="R202" s="47">
        <f t="shared" ca="1" si="33"/>
        <v>-2.9594860994991418E-4</v>
      </c>
      <c r="S202" s="47"/>
      <c r="T202" s="47"/>
      <c r="U202" s="47"/>
      <c r="V202" s="47"/>
      <c r="W202" s="47"/>
      <c r="X202" s="47"/>
      <c r="Y202" s="47"/>
      <c r="Z202" s="47"/>
      <c r="AA202" s="47"/>
      <c r="AB202" s="47"/>
      <c r="AC202" s="47"/>
      <c r="AD202" s="47"/>
      <c r="AE202" s="47"/>
      <c r="AF202" s="47"/>
      <c r="AG202" s="47"/>
      <c r="AH202" s="47"/>
      <c r="AI202" s="47"/>
    </row>
    <row r="203" spans="1:35">
      <c r="A203" s="78"/>
      <c r="B203" s="78"/>
      <c r="C203" s="78"/>
      <c r="D203" s="79">
        <f t="shared" si="30"/>
        <v>0</v>
      </c>
      <c r="E203" s="79">
        <f t="shared" si="30"/>
        <v>0</v>
      </c>
      <c r="F203" s="72">
        <f t="shared" si="31"/>
        <v>0</v>
      </c>
      <c r="G203" s="72">
        <f t="shared" si="31"/>
        <v>0</v>
      </c>
      <c r="H203" s="72">
        <f t="shared" si="34"/>
        <v>0</v>
      </c>
      <c r="I203" s="72">
        <f t="shared" si="35"/>
        <v>0</v>
      </c>
      <c r="J203" s="72">
        <f t="shared" si="36"/>
        <v>0</v>
      </c>
      <c r="K203" s="72">
        <f t="shared" si="37"/>
        <v>0</v>
      </c>
      <c r="L203" s="72">
        <f t="shared" si="38"/>
        <v>0</v>
      </c>
      <c r="M203" s="72">
        <f t="shared" ca="1" si="32"/>
        <v>2.9594860994991418E-4</v>
      </c>
      <c r="N203" s="72">
        <f t="shared" ca="1" si="39"/>
        <v>0</v>
      </c>
      <c r="O203" s="80">
        <f t="shared" ca="1" si="40"/>
        <v>0</v>
      </c>
      <c r="P203" s="72">
        <f t="shared" ca="1" si="41"/>
        <v>0</v>
      </c>
      <c r="Q203" s="72">
        <f t="shared" ca="1" si="42"/>
        <v>0</v>
      </c>
      <c r="R203" s="47">
        <f t="shared" ca="1" si="33"/>
        <v>-2.9594860994991418E-4</v>
      </c>
      <c r="S203" s="47"/>
      <c r="T203" s="47"/>
      <c r="U203" s="47"/>
      <c r="V203" s="47"/>
      <c r="W203" s="47"/>
      <c r="X203" s="47"/>
      <c r="Y203" s="47"/>
      <c r="Z203" s="47"/>
      <c r="AA203" s="47"/>
      <c r="AB203" s="47"/>
      <c r="AC203" s="47"/>
      <c r="AD203" s="47"/>
      <c r="AE203" s="47"/>
      <c r="AF203" s="47"/>
      <c r="AG203" s="47"/>
      <c r="AH203" s="47"/>
      <c r="AI203" s="47"/>
    </row>
    <row r="204" spans="1:35">
      <c r="A204" s="78"/>
      <c r="B204" s="78"/>
      <c r="C204" s="78"/>
      <c r="D204" s="79">
        <f t="shared" si="30"/>
        <v>0</v>
      </c>
      <c r="E204" s="79">
        <f t="shared" si="30"/>
        <v>0</v>
      </c>
      <c r="F204" s="72">
        <f t="shared" si="31"/>
        <v>0</v>
      </c>
      <c r="G204" s="72">
        <f t="shared" si="31"/>
        <v>0</v>
      </c>
      <c r="H204" s="72">
        <f t="shared" si="34"/>
        <v>0</v>
      </c>
      <c r="I204" s="72">
        <f t="shared" si="35"/>
        <v>0</v>
      </c>
      <c r="J204" s="72">
        <f t="shared" si="36"/>
        <v>0</v>
      </c>
      <c r="K204" s="72">
        <f t="shared" si="37"/>
        <v>0</v>
      </c>
      <c r="L204" s="72">
        <f t="shared" si="38"/>
        <v>0</v>
      </c>
      <c r="M204" s="72">
        <f t="shared" ca="1" si="32"/>
        <v>2.9594860994991418E-4</v>
      </c>
      <c r="N204" s="72">
        <f t="shared" ca="1" si="39"/>
        <v>0</v>
      </c>
      <c r="O204" s="80">
        <f t="shared" ca="1" si="40"/>
        <v>0</v>
      </c>
      <c r="P204" s="72">
        <f t="shared" ca="1" si="41"/>
        <v>0</v>
      </c>
      <c r="Q204" s="72">
        <f t="shared" ca="1" si="42"/>
        <v>0</v>
      </c>
      <c r="R204" s="47">
        <f t="shared" ca="1" si="33"/>
        <v>-2.9594860994991418E-4</v>
      </c>
      <c r="S204" s="47"/>
      <c r="T204" s="47"/>
      <c r="U204" s="47"/>
      <c r="V204" s="47"/>
      <c r="W204" s="47"/>
      <c r="X204" s="47"/>
      <c r="Y204" s="47"/>
      <c r="Z204" s="47"/>
      <c r="AA204" s="47"/>
      <c r="AB204" s="47"/>
      <c r="AC204" s="47"/>
      <c r="AD204" s="47"/>
      <c r="AE204" s="47"/>
      <c r="AF204" s="47"/>
      <c r="AG204" s="47"/>
      <c r="AH204" s="47"/>
      <c r="AI204" s="47"/>
    </row>
    <row r="205" spans="1:35">
      <c r="A205" s="78"/>
      <c r="B205" s="78"/>
      <c r="C205" s="78"/>
      <c r="D205" s="79">
        <f t="shared" si="30"/>
        <v>0</v>
      </c>
      <c r="E205" s="79">
        <f t="shared" si="30"/>
        <v>0</v>
      </c>
      <c r="F205" s="72">
        <f t="shared" si="31"/>
        <v>0</v>
      </c>
      <c r="G205" s="72">
        <f t="shared" si="31"/>
        <v>0</v>
      </c>
      <c r="H205" s="72">
        <f t="shared" si="34"/>
        <v>0</v>
      </c>
      <c r="I205" s="72">
        <f t="shared" si="35"/>
        <v>0</v>
      </c>
      <c r="J205" s="72">
        <f t="shared" si="36"/>
        <v>0</v>
      </c>
      <c r="K205" s="72">
        <f t="shared" si="37"/>
        <v>0</v>
      </c>
      <c r="L205" s="72">
        <f t="shared" si="38"/>
        <v>0</v>
      </c>
      <c r="M205" s="72">
        <f t="shared" ca="1" si="32"/>
        <v>2.9594860994991418E-4</v>
      </c>
      <c r="N205" s="72">
        <f t="shared" ca="1" si="39"/>
        <v>0</v>
      </c>
      <c r="O205" s="80">
        <f t="shared" ca="1" si="40"/>
        <v>0</v>
      </c>
      <c r="P205" s="72">
        <f t="shared" ca="1" si="41"/>
        <v>0</v>
      </c>
      <c r="Q205" s="72">
        <f t="shared" ca="1" si="42"/>
        <v>0</v>
      </c>
      <c r="R205" s="47">
        <f t="shared" ca="1" si="33"/>
        <v>-2.9594860994991418E-4</v>
      </c>
      <c r="S205" s="47"/>
      <c r="T205" s="47"/>
      <c r="U205" s="47"/>
      <c r="V205" s="47"/>
      <c r="W205" s="47"/>
      <c r="X205" s="47"/>
      <c r="Y205" s="47"/>
      <c r="Z205" s="47"/>
      <c r="AA205" s="47"/>
      <c r="AB205" s="47"/>
      <c r="AC205" s="47"/>
      <c r="AD205" s="47"/>
      <c r="AE205" s="47"/>
      <c r="AF205" s="47"/>
      <c r="AG205" s="47"/>
      <c r="AH205" s="47"/>
      <c r="AI205" s="47"/>
    </row>
    <row r="206" spans="1:35">
      <c r="A206" s="78"/>
      <c r="B206" s="78"/>
      <c r="C206" s="78"/>
      <c r="D206" s="79">
        <f t="shared" ref="D206:E269" si="43">A206/A$18</f>
        <v>0</v>
      </c>
      <c r="E206" s="79">
        <f t="shared" si="43"/>
        <v>0</v>
      </c>
      <c r="F206" s="72">
        <f t="shared" ref="F206:G269" si="44">$C206*D206</f>
        <v>0</v>
      </c>
      <c r="G206" s="72">
        <f t="shared" si="44"/>
        <v>0</v>
      </c>
      <c r="H206" s="72">
        <f t="shared" si="34"/>
        <v>0</v>
      </c>
      <c r="I206" s="72">
        <f t="shared" si="35"/>
        <v>0</v>
      </c>
      <c r="J206" s="72">
        <f t="shared" si="36"/>
        <v>0</v>
      </c>
      <c r="K206" s="72">
        <f t="shared" si="37"/>
        <v>0</v>
      </c>
      <c r="L206" s="72">
        <f t="shared" si="38"/>
        <v>0</v>
      </c>
      <c r="M206" s="72">
        <f t="shared" ca="1" si="32"/>
        <v>2.9594860994991418E-4</v>
      </c>
      <c r="N206" s="72">
        <f t="shared" ca="1" si="39"/>
        <v>0</v>
      </c>
      <c r="O206" s="80">
        <f t="shared" ca="1" si="40"/>
        <v>0</v>
      </c>
      <c r="P206" s="72">
        <f t="shared" ca="1" si="41"/>
        <v>0</v>
      </c>
      <c r="Q206" s="72">
        <f t="shared" ca="1" si="42"/>
        <v>0</v>
      </c>
      <c r="R206" s="47">
        <f t="shared" ca="1" si="33"/>
        <v>-2.9594860994991418E-4</v>
      </c>
      <c r="S206" s="47"/>
      <c r="T206" s="47"/>
      <c r="U206" s="47"/>
      <c r="V206" s="47"/>
      <c r="W206" s="47"/>
      <c r="X206" s="47"/>
      <c r="Y206" s="47"/>
      <c r="Z206" s="47"/>
      <c r="AA206" s="47"/>
      <c r="AB206" s="47"/>
      <c r="AC206" s="47"/>
      <c r="AD206" s="47"/>
      <c r="AE206" s="47"/>
      <c r="AF206" s="47"/>
      <c r="AG206" s="47"/>
      <c r="AH206" s="47"/>
      <c r="AI206" s="47"/>
    </row>
    <row r="207" spans="1:35">
      <c r="A207" s="78"/>
      <c r="B207" s="78"/>
      <c r="C207" s="78"/>
      <c r="D207" s="79">
        <f t="shared" si="43"/>
        <v>0</v>
      </c>
      <c r="E207" s="79">
        <f t="shared" si="43"/>
        <v>0</v>
      </c>
      <c r="F207" s="72">
        <f t="shared" si="44"/>
        <v>0</v>
      </c>
      <c r="G207" s="72">
        <f t="shared" si="44"/>
        <v>0</v>
      </c>
      <c r="H207" s="72">
        <f t="shared" si="34"/>
        <v>0</v>
      </c>
      <c r="I207" s="72">
        <f t="shared" si="35"/>
        <v>0</v>
      </c>
      <c r="J207" s="72">
        <f t="shared" si="36"/>
        <v>0</v>
      </c>
      <c r="K207" s="72">
        <f t="shared" si="37"/>
        <v>0</v>
      </c>
      <c r="L207" s="72">
        <f t="shared" si="38"/>
        <v>0</v>
      </c>
      <c r="M207" s="72">
        <f t="shared" ca="1" si="32"/>
        <v>2.9594860994991418E-4</v>
      </c>
      <c r="N207" s="72">
        <f t="shared" ca="1" si="39"/>
        <v>0</v>
      </c>
      <c r="O207" s="80">
        <f t="shared" ca="1" si="40"/>
        <v>0</v>
      </c>
      <c r="P207" s="72">
        <f t="shared" ca="1" si="41"/>
        <v>0</v>
      </c>
      <c r="Q207" s="72">
        <f t="shared" ca="1" si="42"/>
        <v>0</v>
      </c>
      <c r="R207" s="47">
        <f t="shared" ca="1" si="33"/>
        <v>-2.9594860994991418E-4</v>
      </c>
      <c r="S207" s="47"/>
      <c r="T207" s="47"/>
      <c r="U207" s="47"/>
      <c r="V207" s="47"/>
      <c r="W207" s="47"/>
      <c r="X207" s="47"/>
      <c r="Y207" s="47"/>
      <c r="Z207" s="47"/>
      <c r="AA207" s="47"/>
      <c r="AB207" s="47"/>
      <c r="AC207" s="47"/>
      <c r="AD207" s="47"/>
      <c r="AE207" s="47"/>
      <c r="AF207" s="47"/>
      <c r="AG207" s="47"/>
      <c r="AH207" s="47"/>
      <c r="AI207" s="47"/>
    </row>
    <row r="208" spans="1:35">
      <c r="A208" s="78"/>
      <c r="B208" s="78"/>
      <c r="C208" s="78"/>
      <c r="D208" s="79">
        <f t="shared" si="43"/>
        <v>0</v>
      </c>
      <c r="E208" s="79">
        <f t="shared" si="43"/>
        <v>0</v>
      </c>
      <c r="F208" s="72">
        <f t="shared" si="44"/>
        <v>0</v>
      </c>
      <c r="G208" s="72">
        <f t="shared" si="44"/>
        <v>0</v>
      </c>
      <c r="H208" s="72">
        <f t="shared" si="34"/>
        <v>0</v>
      </c>
      <c r="I208" s="72">
        <f t="shared" si="35"/>
        <v>0</v>
      </c>
      <c r="J208" s="72">
        <f t="shared" si="36"/>
        <v>0</v>
      </c>
      <c r="K208" s="72">
        <f t="shared" si="37"/>
        <v>0</v>
      </c>
      <c r="L208" s="72">
        <f t="shared" si="38"/>
        <v>0</v>
      </c>
      <c r="M208" s="72">
        <f t="shared" ca="1" si="32"/>
        <v>2.9594860994991418E-4</v>
      </c>
      <c r="N208" s="72">
        <f t="shared" ca="1" si="39"/>
        <v>0</v>
      </c>
      <c r="O208" s="80">
        <f t="shared" ca="1" si="40"/>
        <v>0</v>
      </c>
      <c r="P208" s="72">
        <f t="shared" ca="1" si="41"/>
        <v>0</v>
      </c>
      <c r="Q208" s="72">
        <f t="shared" ca="1" si="42"/>
        <v>0</v>
      </c>
      <c r="R208" s="47">
        <f t="shared" ca="1" si="33"/>
        <v>-2.9594860994991418E-4</v>
      </c>
      <c r="S208" s="47"/>
      <c r="T208" s="47"/>
      <c r="U208" s="47"/>
      <c r="V208" s="47"/>
      <c r="W208" s="47"/>
      <c r="X208" s="47"/>
      <c r="Y208" s="47"/>
      <c r="Z208" s="47"/>
      <c r="AA208" s="47"/>
      <c r="AB208" s="47"/>
      <c r="AC208" s="47"/>
      <c r="AD208" s="47"/>
      <c r="AE208" s="47"/>
      <c r="AF208" s="47"/>
      <c r="AG208" s="47"/>
      <c r="AH208" s="47"/>
      <c r="AI208" s="47"/>
    </row>
    <row r="209" spans="1:35">
      <c r="A209" s="78"/>
      <c r="B209" s="78"/>
      <c r="C209" s="78"/>
      <c r="D209" s="79">
        <f t="shared" si="43"/>
        <v>0</v>
      </c>
      <c r="E209" s="79">
        <f t="shared" si="43"/>
        <v>0</v>
      </c>
      <c r="F209" s="72">
        <f t="shared" si="44"/>
        <v>0</v>
      </c>
      <c r="G209" s="72">
        <f t="shared" si="44"/>
        <v>0</v>
      </c>
      <c r="H209" s="72">
        <f t="shared" si="34"/>
        <v>0</v>
      </c>
      <c r="I209" s="72">
        <f t="shared" si="35"/>
        <v>0</v>
      </c>
      <c r="J209" s="72">
        <f t="shared" si="36"/>
        <v>0</v>
      </c>
      <c r="K209" s="72">
        <f t="shared" si="37"/>
        <v>0</v>
      </c>
      <c r="L209" s="72">
        <f t="shared" si="38"/>
        <v>0</v>
      </c>
      <c r="M209" s="72">
        <f t="shared" ca="1" si="32"/>
        <v>2.9594860994991418E-4</v>
      </c>
      <c r="N209" s="72">
        <f t="shared" ca="1" si="39"/>
        <v>0</v>
      </c>
      <c r="O209" s="80">
        <f t="shared" ca="1" si="40"/>
        <v>0</v>
      </c>
      <c r="P209" s="72">
        <f t="shared" ca="1" si="41"/>
        <v>0</v>
      </c>
      <c r="Q209" s="72">
        <f t="shared" ca="1" si="42"/>
        <v>0</v>
      </c>
      <c r="R209" s="47">
        <f t="shared" ca="1" si="33"/>
        <v>-2.9594860994991418E-4</v>
      </c>
      <c r="S209" s="47"/>
      <c r="T209" s="47"/>
      <c r="U209" s="47"/>
      <c r="V209" s="47"/>
      <c r="W209" s="47"/>
      <c r="X209" s="47"/>
      <c r="Y209" s="47"/>
      <c r="Z209" s="47"/>
      <c r="AA209" s="47"/>
      <c r="AB209" s="47"/>
      <c r="AC209" s="47"/>
      <c r="AD209" s="47"/>
      <c r="AE209" s="47"/>
      <c r="AF209" s="47"/>
      <c r="AG209" s="47"/>
      <c r="AH209" s="47"/>
      <c r="AI209" s="47"/>
    </row>
    <row r="210" spans="1:35">
      <c r="A210" s="78"/>
      <c r="B210" s="78"/>
      <c r="C210" s="78"/>
      <c r="D210" s="79">
        <f t="shared" si="43"/>
        <v>0</v>
      </c>
      <c r="E210" s="79">
        <f t="shared" si="43"/>
        <v>0</v>
      </c>
      <c r="F210" s="72">
        <f t="shared" si="44"/>
        <v>0</v>
      </c>
      <c r="G210" s="72">
        <f t="shared" si="44"/>
        <v>0</v>
      </c>
      <c r="H210" s="72">
        <f t="shared" si="34"/>
        <v>0</v>
      </c>
      <c r="I210" s="72">
        <f t="shared" si="35"/>
        <v>0</v>
      </c>
      <c r="J210" s="72">
        <f t="shared" si="36"/>
        <v>0</v>
      </c>
      <c r="K210" s="72">
        <f t="shared" si="37"/>
        <v>0</v>
      </c>
      <c r="L210" s="72">
        <f t="shared" si="38"/>
        <v>0</v>
      </c>
      <c r="M210" s="72">
        <f t="shared" ref="M210:M273" ca="1" si="45">+E$4+E$5*D210+E$6*D210^2</f>
        <v>2.9594860994991418E-4</v>
      </c>
      <c r="N210" s="72">
        <f t="shared" ca="1" si="39"/>
        <v>0</v>
      </c>
      <c r="O210" s="80">
        <f t="shared" ca="1" si="40"/>
        <v>0</v>
      </c>
      <c r="P210" s="72">
        <f t="shared" ca="1" si="41"/>
        <v>0</v>
      </c>
      <c r="Q210" s="72">
        <f t="shared" ca="1" si="42"/>
        <v>0</v>
      </c>
      <c r="R210" s="47">
        <f t="shared" ref="R210:R273" ca="1" si="46">+E210-M210</f>
        <v>-2.9594860994991418E-4</v>
      </c>
      <c r="S210" s="47"/>
      <c r="T210" s="47"/>
      <c r="U210" s="47"/>
      <c r="V210" s="47"/>
      <c r="W210" s="47"/>
      <c r="X210" s="47"/>
      <c r="Y210" s="47"/>
      <c r="Z210" s="47"/>
      <c r="AA210" s="47"/>
      <c r="AB210" s="47"/>
      <c r="AC210" s="47"/>
      <c r="AD210" s="47"/>
      <c r="AE210" s="47"/>
      <c r="AF210" s="47"/>
      <c r="AG210" s="47"/>
      <c r="AH210" s="47"/>
      <c r="AI210" s="47"/>
    </row>
    <row r="211" spans="1:35">
      <c r="A211" s="78"/>
      <c r="B211" s="78"/>
      <c r="C211" s="78"/>
      <c r="D211" s="79">
        <f t="shared" si="43"/>
        <v>0</v>
      </c>
      <c r="E211" s="79">
        <f t="shared" si="43"/>
        <v>0</v>
      </c>
      <c r="F211" s="72">
        <f t="shared" si="44"/>
        <v>0</v>
      </c>
      <c r="G211" s="72">
        <f t="shared" si="44"/>
        <v>0</v>
      </c>
      <c r="H211" s="72">
        <f t="shared" ref="H211:H274" si="47">C211*D211*D211</f>
        <v>0</v>
      </c>
      <c r="I211" s="72">
        <f t="shared" ref="I211:I274" si="48">C211*D211*D211*D211</f>
        <v>0</v>
      </c>
      <c r="J211" s="72">
        <f t="shared" ref="J211:J274" si="49">C211*D211*D211*D211*D211</f>
        <v>0</v>
      </c>
      <c r="K211" s="72">
        <f t="shared" ref="K211:K274" si="50">C211*E211*D211</f>
        <v>0</v>
      </c>
      <c r="L211" s="72">
        <f t="shared" ref="L211:L274" si="51">C211*E211*D211*D211</f>
        <v>0</v>
      </c>
      <c r="M211" s="72">
        <f t="shared" ca="1" si="45"/>
        <v>2.9594860994991418E-4</v>
      </c>
      <c r="N211" s="72">
        <f t="shared" ref="N211:N274" ca="1" si="52">C211*(M211-E211)^2</f>
        <v>0</v>
      </c>
      <c r="O211" s="80">
        <f t="shared" ref="O211:O274" ca="1" si="53">(C211*O$1-O$2*F211+O$3*H211)^2</f>
        <v>0</v>
      </c>
      <c r="P211" s="72">
        <f t="shared" ref="P211:P274" ca="1" si="54">(-C211*O$2+O$4*F211-O$5*H211)^2</f>
        <v>0</v>
      </c>
      <c r="Q211" s="72">
        <f t="shared" ref="Q211:Q274" ca="1" si="55">+(C211*O$3-F211*O$5+H211*O$6)^2</f>
        <v>0</v>
      </c>
      <c r="R211" s="47">
        <f t="shared" ca="1" si="46"/>
        <v>-2.9594860994991418E-4</v>
      </c>
      <c r="S211" s="47"/>
      <c r="T211" s="47"/>
      <c r="U211" s="47"/>
      <c r="V211" s="47"/>
      <c r="W211" s="47"/>
      <c r="X211" s="47"/>
      <c r="Y211" s="47"/>
      <c r="Z211" s="47"/>
      <c r="AA211" s="47"/>
      <c r="AB211" s="47"/>
      <c r="AC211" s="47"/>
      <c r="AD211" s="47"/>
      <c r="AE211" s="47"/>
      <c r="AF211" s="47"/>
      <c r="AG211" s="47"/>
      <c r="AH211" s="47"/>
      <c r="AI211" s="47"/>
    </row>
    <row r="212" spans="1:35">
      <c r="A212" s="78"/>
      <c r="B212" s="78"/>
      <c r="C212" s="78"/>
      <c r="D212" s="79">
        <f t="shared" si="43"/>
        <v>0</v>
      </c>
      <c r="E212" s="79">
        <f t="shared" si="43"/>
        <v>0</v>
      </c>
      <c r="F212" s="72">
        <f t="shared" si="44"/>
        <v>0</v>
      </c>
      <c r="G212" s="72">
        <f t="shared" si="44"/>
        <v>0</v>
      </c>
      <c r="H212" s="72">
        <f t="shared" si="47"/>
        <v>0</v>
      </c>
      <c r="I212" s="72">
        <f t="shared" si="48"/>
        <v>0</v>
      </c>
      <c r="J212" s="72">
        <f t="shared" si="49"/>
        <v>0</v>
      </c>
      <c r="K212" s="72">
        <f t="shared" si="50"/>
        <v>0</v>
      </c>
      <c r="L212" s="72">
        <f t="shared" si="51"/>
        <v>0</v>
      </c>
      <c r="M212" s="72">
        <f t="shared" ca="1" si="45"/>
        <v>2.9594860994991418E-4</v>
      </c>
      <c r="N212" s="72">
        <f t="shared" ca="1" si="52"/>
        <v>0</v>
      </c>
      <c r="O212" s="80">
        <f t="shared" ca="1" si="53"/>
        <v>0</v>
      </c>
      <c r="P212" s="72">
        <f t="shared" ca="1" si="54"/>
        <v>0</v>
      </c>
      <c r="Q212" s="72">
        <f t="shared" ca="1" si="55"/>
        <v>0</v>
      </c>
      <c r="R212" s="47">
        <f t="shared" ca="1" si="46"/>
        <v>-2.9594860994991418E-4</v>
      </c>
      <c r="S212" s="47"/>
      <c r="T212" s="47"/>
      <c r="U212" s="47"/>
      <c r="V212" s="47"/>
      <c r="W212" s="47"/>
      <c r="X212" s="47"/>
      <c r="Y212" s="47"/>
      <c r="Z212" s="47"/>
      <c r="AA212" s="47"/>
      <c r="AB212" s="47"/>
      <c r="AC212" s="47"/>
      <c r="AD212" s="47"/>
      <c r="AE212" s="47"/>
      <c r="AF212" s="47"/>
      <c r="AG212" s="47"/>
      <c r="AH212" s="47"/>
      <c r="AI212" s="47"/>
    </row>
    <row r="213" spans="1:35">
      <c r="A213" s="78"/>
      <c r="B213" s="78"/>
      <c r="C213" s="78"/>
      <c r="D213" s="79">
        <f t="shared" si="43"/>
        <v>0</v>
      </c>
      <c r="E213" s="79">
        <f t="shared" si="43"/>
        <v>0</v>
      </c>
      <c r="F213" s="72">
        <f t="shared" si="44"/>
        <v>0</v>
      </c>
      <c r="G213" s="72">
        <f t="shared" si="44"/>
        <v>0</v>
      </c>
      <c r="H213" s="72">
        <f t="shared" si="47"/>
        <v>0</v>
      </c>
      <c r="I213" s="72">
        <f t="shared" si="48"/>
        <v>0</v>
      </c>
      <c r="J213" s="72">
        <f t="shared" si="49"/>
        <v>0</v>
      </c>
      <c r="K213" s="72">
        <f t="shared" si="50"/>
        <v>0</v>
      </c>
      <c r="L213" s="72">
        <f t="shared" si="51"/>
        <v>0</v>
      </c>
      <c r="M213" s="72">
        <f t="shared" ca="1" si="45"/>
        <v>2.9594860994991418E-4</v>
      </c>
      <c r="N213" s="72">
        <f t="shared" ca="1" si="52"/>
        <v>0</v>
      </c>
      <c r="O213" s="80">
        <f t="shared" ca="1" si="53"/>
        <v>0</v>
      </c>
      <c r="P213" s="72">
        <f t="shared" ca="1" si="54"/>
        <v>0</v>
      </c>
      <c r="Q213" s="72">
        <f t="shared" ca="1" si="55"/>
        <v>0</v>
      </c>
      <c r="R213" s="47">
        <f t="shared" ca="1" si="46"/>
        <v>-2.9594860994991418E-4</v>
      </c>
      <c r="S213" s="47"/>
      <c r="T213" s="47"/>
      <c r="U213" s="47"/>
      <c r="V213" s="47"/>
      <c r="W213" s="47"/>
      <c r="X213" s="47"/>
      <c r="Y213" s="47"/>
      <c r="Z213" s="47"/>
      <c r="AA213" s="47"/>
      <c r="AB213" s="47"/>
      <c r="AC213" s="47"/>
      <c r="AD213" s="47"/>
      <c r="AE213" s="47"/>
      <c r="AF213" s="47"/>
      <c r="AG213" s="47"/>
      <c r="AH213" s="47"/>
      <c r="AI213" s="47"/>
    </row>
    <row r="214" spans="1:35">
      <c r="A214" s="78"/>
      <c r="B214" s="78"/>
      <c r="C214" s="78"/>
      <c r="D214" s="79">
        <f t="shared" si="43"/>
        <v>0</v>
      </c>
      <c r="E214" s="79">
        <f t="shared" si="43"/>
        <v>0</v>
      </c>
      <c r="F214" s="72">
        <f t="shared" si="44"/>
        <v>0</v>
      </c>
      <c r="G214" s="72">
        <f t="shared" si="44"/>
        <v>0</v>
      </c>
      <c r="H214" s="72">
        <f t="shared" si="47"/>
        <v>0</v>
      </c>
      <c r="I214" s="72">
        <f t="shared" si="48"/>
        <v>0</v>
      </c>
      <c r="J214" s="72">
        <f t="shared" si="49"/>
        <v>0</v>
      </c>
      <c r="K214" s="72">
        <f t="shared" si="50"/>
        <v>0</v>
      </c>
      <c r="L214" s="72">
        <f t="shared" si="51"/>
        <v>0</v>
      </c>
      <c r="M214" s="72">
        <f t="shared" ca="1" si="45"/>
        <v>2.9594860994991418E-4</v>
      </c>
      <c r="N214" s="72">
        <f t="shared" ca="1" si="52"/>
        <v>0</v>
      </c>
      <c r="O214" s="80">
        <f t="shared" ca="1" si="53"/>
        <v>0</v>
      </c>
      <c r="P214" s="72">
        <f t="shared" ca="1" si="54"/>
        <v>0</v>
      </c>
      <c r="Q214" s="72">
        <f t="shared" ca="1" si="55"/>
        <v>0</v>
      </c>
      <c r="R214" s="47">
        <f t="shared" ca="1" si="46"/>
        <v>-2.9594860994991418E-4</v>
      </c>
      <c r="S214" s="47"/>
      <c r="T214" s="47"/>
      <c r="U214" s="47"/>
      <c r="V214" s="47"/>
      <c r="W214" s="47"/>
      <c r="X214" s="47"/>
      <c r="Y214" s="47"/>
      <c r="Z214" s="47"/>
      <c r="AA214" s="47"/>
      <c r="AB214" s="47"/>
      <c r="AC214" s="47"/>
      <c r="AD214" s="47"/>
      <c r="AE214" s="47"/>
      <c r="AF214" s="47"/>
      <c r="AG214" s="47"/>
      <c r="AH214" s="47"/>
      <c r="AI214" s="47"/>
    </row>
    <row r="215" spans="1:35">
      <c r="A215" s="78"/>
      <c r="B215" s="78"/>
      <c r="C215" s="78"/>
      <c r="D215" s="79">
        <f t="shared" si="43"/>
        <v>0</v>
      </c>
      <c r="E215" s="79">
        <f t="shared" si="43"/>
        <v>0</v>
      </c>
      <c r="F215" s="72">
        <f t="shared" si="44"/>
        <v>0</v>
      </c>
      <c r="G215" s="72">
        <f t="shared" si="44"/>
        <v>0</v>
      </c>
      <c r="H215" s="72">
        <f t="shared" si="47"/>
        <v>0</v>
      </c>
      <c r="I215" s="72">
        <f t="shared" si="48"/>
        <v>0</v>
      </c>
      <c r="J215" s="72">
        <f t="shared" si="49"/>
        <v>0</v>
      </c>
      <c r="K215" s="72">
        <f t="shared" si="50"/>
        <v>0</v>
      </c>
      <c r="L215" s="72">
        <f t="shared" si="51"/>
        <v>0</v>
      </c>
      <c r="M215" s="72">
        <f t="shared" ca="1" si="45"/>
        <v>2.9594860994991418E-4</v>
      </c>
      <c r="N215" s="72">
        <f t="shared" ca="1" si="52"/>
        <v>0</v>
      </c>
      <c r="O215" s="80">
        <f t="shared" ca="1" si="53"/>
        <v>0</v>
      </c>
      <c r="P215" s="72">
        <f t="shared" ca="1" si="54"/>
        <v>0</v>
      </c>
      <c r="Q215" s="72">
        <f t="shared" ca="1" si="55"/>
        <v>0</v>
      </c>
      <c r="R215" s="47">
        <f t="shared" ca="1" si="46"/>
        <v>-2.9594860994991418E-4</v>
      </c>
      <c r="S215" s="47"/>
      <c r="T215" s="47"/>
      <c r="U215" s="47"/>
      <c r="V215" s="47"/>
      <c r="W215" s="47"/>
      <c r="X215" s="47"/>
      <c r="Y215" s="47"/>
      <c r="Z215" s="47"/>
      <c r="AA215" s="47"/>
      <c r="AB215" s="47"/>
      <c r="AC215" s="47"/>
      <c r="AD215" s="47"/>
      <c r="AE215" s="47"/>
      <c r="AF215" s="47"/>
      <c r="AG215" s="47"/>
      <c r="AH215" s="47"/>
      <c r="AI215" s="47"/>
    </row>
    <row r="216" spans="1:35">
      <c r="A216" s="78"/>
      <c r="B216" s="78"/>
      <c r="C216" s="78"/>
      <c r="D216" s="79">
        <f t="shared" si="43"/>
        <v>0</v>
      </c>
      <c r="E216" s="79">
        <f t="shared" si="43"/>
        <v>0</v>
      </c>
      <c r="F216" s="72">
        <f t="shared" si="44"/>
        <v>0</v>
      </c>
      <c r="G216" s="72">
        <f t="shared" si="44"/>
        <v>0</v>
      </c>
      <c r="H216" s="72">
        <f t="shared" si="47"/>
        <v>0</v>
      </c>
      <c r="I216" s="72">
        <f t="shared" si="48"/>
        <v>0</v>
      </c>
      <c r="J216" s="72">
        <f t="shared" si="49"/>
        <v>0</v>
      </c>
      <c r="K216" s="72">
        <f t="shared" si="50"/>
        <v>0</v>
      </c>
      <c r="L216" s="72">
        <f t="shared" si="51"/>
        <v>0</v>
      </c>
      <c r="M216" s="72">
        <f t="shared" ca="1" si="45"/>
        <v>2.9594860994991418E-4</v>
      </c>
      <c r="N216" s="72">
        <f t="shared" ca="1" si="52"/>
        <v>0</v>
      </c>
      <c r="O216" s="80">
        <f t="shared" ca="1" si="53"/>
        <v>0</v>
      </c>
      <c r="P216" s="72">
        <f t="shared" ca="1" si="54"/>
        <v>0</v>
      </c>
      <c r="Q216" s="72">
        <f t="shared" ca="1" si="55"/>
        <v>0</v>
      </c>
      <c r="R216" s="47">
        <f t="shared" ca="1" si="46"/>
        <v>-2.9594860994991418E-4</v>
      </c>
      <c r="S216" s="47"/>
      <c r="T216" s="47"/>
      <c r="U216" s="47"/>
      <c r="V216" s="47"/>
      <c r="W216" s="47"/>
      <c r="X216" s="47"/>
      <c r="Y216" s="47"/>
      <c r="Z216" s="47"/>
      <c r="AA216" s="47"/>
      <c r="AB216" s="47"/>
      <c r="AC216" s="47"/>
      <c r="AD216" s="47"/>
      <c r="AE216" s="47"/>
      <c r="AF216" s="47"/>
      <c r="AG216" s="47"/>
      <c r="AH216" s="47"/>
      <c r="AI216" s="47"/>
    </row>
    <row r="217" spans="1:35">
      <c r="A217" s="78"/>
      <c r="B217" s="78"/>
      <c r="C217" s="78"/>
      <c r="D217" s="79">
        <f t="shared" si="43"/>
        <v>0</v>
      </c>
      <c r="E217" s="79">
        <f t="shared" si="43"/>
        <v>0</v>
      </c>
      <c r="F217" s="72">
        <f t="shared" si="44"/>
        <v>0</v>
      </c>
      <c r="G217" s="72">
        <f t="shared" si="44"/>
        <v>0</v>
      </c>
      <c r="H217" s="72">
        <f t="shared" si="47"/>
        <v>0</v>
      </c>
      <c r="I217" s="72">
        <f t="shared" si="48"/>
        <v>0</v>
      </c>
      <c r="J217" s="72">
        <f t="shared" si="49"/>
        <v>0</v>
      </c>
      <c r="K217" s="72">
        <f t="shared" si="50"/>
        <v>0</v>
      </c>
      <c r="L217" s="72">
        <f t="shared" si="51"/>
        <v>0</v>
      </c>
      <c r="M217" s="72">
        <f t="shared" ca="1" si="45"/>
        <v>2.9594860994991418E-4</v>
      </c>
      <c r="N217" s="72">
        <f t="shared" ca="1" si="52"/>
        <v>0</v>
      </c>
      <c r="O217" s="80">
        <f t="shared" ca="1" si="53"/>
        <v>0</v>
      </c>
      <c r="P217" s="72">
        <f t="shared" ca="1" si="54"/>
        <v>0</v>
      </c>
      <c r="Q217" s="72">
        <f t="shared" ca="1" si="55"/>
        <v>0</v>
      </c>
      <c r="R217" s="47">
        <f t="shared" ca="1" si="46"/>
        <v>-2.9594860994991418E-4</v>
      </c>
      <c r="S217" s="47"/>
      <c r="T217" s="47"/>
      <c r="U217" s="47"/>
      <c r="V217" s="47"/>
      <c r="W217" s="47"/>
      <c r="X217" s="47"/>
      <c r="Y217" s="47"/>
      <c r="Z217" s="47"/>
      <c r="AA217" s="47"/>
      <c r="AB217" s="47"/>
      <c r="AC217" s="47"/>
      <c r="AD217" s="47"/>
      <c r="AE217" s="47"/>
      <c r="AF217" s="47"/>
      <c r="AG217" s="47"/>
      <c r="AH217" s="47"/>
      <c r="AI217" s="47"/>
    </row>
    <row r="218" spans="1:35">
      <c r="A218" s="78"/>
      <c r="B218" s="78"/>
      <c r="C218" s="78"/>
      <c r="D218" s="79">
        <f t="shared" si="43"/>
        <v>0</v>
      </c>
      <c r="E218" s="79">
        <f t="shared" si="43"/>
        <v>0</v>
      </c>
      <c r="F218" s="72">
        <f t="shared" si="44"/>
        <v>0</v>
      </c>
      <c r="G218" s="72">
        <f t="shared" si="44"/>
        <v>0</v>
      </c>
      <c r="H218" s="72">
        <f t="shared" si="47"/>
        <v>0</v>
      </c>
      <c r="I218" s="72">
        <f t="shared" si="48"/>
        <v>0</v>
      </c>
      <c r="J218" s="72">
        <f t="shared" si="49"/>
        <v>0</v>
      </c>
      <c r="K218" s="72">
        <f t="shared" si="50"/>
        <v>0</v>
      </c>
      <c r="L218" s="72">
        <f t="shared" si="51"/>
        <v>0</v>
      </c>
      <c r="M218" s="72">
        <f t="shared" ca="1" si="45"/>
        <v>2.9594860994991418E-4</v>
      </c>
      <c r="N218" s="72">
        <f t="shared" ca="1" si="52"/>
        <v>0</v>
      </c>
      <c r="O218" s="80">
        <f t="shared" ca="1" si="53"/>
        <v>0</v>
      </c>
      <c r="P218" s="72">
        <f t="shared" ca="1" si="54"/>
        <v>0</v>
      </c>
      <c r="Q218" s="72">
        <f t="shared" ca="1" si="55"/>
        <v>0</v>
      </c>
      <c r="R218" s="47">
        <f t="shared" ca="1" si="46"/>
        <v>-2.9594860994991418E-4</v>
      </c>
      <c r="S218" s="47"/>
      <c r="T218" s="47"/>
      <c r="U218" s="47"/>
      <c r="V218" s="47"/>
      <c r="W218" s="47"/>
      <c r="X218" s="47"/>
      <c r="Y218" s="47"/>
      <c r="Z218" s="47"/>
      <c r="AA218" s="47"/>
      <c r="AB218" s="47"/>
      <c r="AC218" s="47"/>
      <c r="AD218" s="47"/>
      <c r="AE218" s="47"/>
      <c r="AF218" s="47"/>
      <c r="AG218" s="47"/>
      <c r="AH218" s="47"/>
      <c r="AI218" s="47"/>
    </row>
    <row r="219" spans="1:35">
      <c r="A219" s="78"/>
      <c r="B219" s="78"/>
      <c r="C219" s="78"/>
      <c r="D219" s="79">
        <f t="shared" si="43"/>
        <v>0</v>
      </c>
      <c r="E219" s="79">
        <f t="shared" si="43"/>
        <v>0</v>
      </c>
      <c r="F219" s="72">
        <f t="shared" si="44"/>
        <v>0</v>
      </c>
      <c r="G219" s="72">
        <f t="shared" si="44"/>
        <v>0</v>
      </c>
      <c r="H219" s="72">
        <f t="shared" si="47"/>
        <v>0</v>
      </c>
      <c r="I219" s="72">
        <f t="shared" si="48"/>
        <v>0</v>
      </c>
      <c r="J219" s="72">
        <f t="shared" si="49"/>
        <v>0</v>
      </c>
      <c r="K219" s="72">
        <f t="shared" si="50"/>
        <v>0</v>
      </c>
      <c r="L219" s="72">
        <f t="shared" si="51"/>
        <v>0</v>
      </c>
      <c r="M219" s="72">
        <f t="shared" ca="1" si="45"/>
        <v>2.9594860994991418E-4</v>
      </c>
      <c r="N219" s="72">
        <f t="shared" ca="1" si="52"/>
        <v>0</v>
      </c>
      <c r="O219" s="80">
        <f t="shared" ca="1" si="53"/>
        <v>0</v>
      </c>
      <c r="P219" s="72">
        <f t="shared" ca="1" si="54"/>
        <v>0</v>
      </c>
      <c r="Q219" s="72">
        <f t="shared" ca="1" si="55"/>
        <v>0</v>
      </c>
      <c r="R219" s="47">
        <f t="shared" ca="1" si="46"/>
        <v>-2.9594860994991418E-4</v>
      </c>
      <c r="S219" s="47"/>
      <c r="T219" s="47"/>
      <c r="U219" s="47"/>
      <c r="V219" s="47"/>
      <c r="W219" s="47"/>
      <c r="X219" s="47"/>
      <c r="Y219" s="47"/>
      <c r="Z219" s="47"/>
      <c r="AA219" s="47"/>
      <c r="AB219" s="47"/>
      <c r="AC219" s="47"/>
      <c r="AD219" s="47"/>
      <c r="AE219" s="47"/>
      <c r="AF219" s="47"/>
      <c r="AG219" s="47"/>
      <c r="AH219" s="47"/>
      <c r="AI219" s="47"/>
    </row>
    <row r="220" spans="1:35">
      <c r="A220" s="78"/>
      <c r="B220" s="78"/>
      <c r="C220" s="78"/>
      <c r="D220" s="79">
        <f t="shared" si="43"/>
        <v>0</v>
      </c>
      <c r="E220" s="79">
        <f t="shared" si="43"/>
        <v>0</v>
      </c>
      <c r="F220" s="72">
        <f t="shared" si="44"/>
        <v>0</v>
      </c>
      <c r="G220" s="72">
        <f t="shared" si="44"/>
        <v>0</v>
      </c>
      <c r="H220" s="72">
        <f t="shared" si="47"/>
        <v>0</v>
      </c>
      <c r="I220" s="72">
        <f t="shared" si="48"/>
        <v>0</v>
      </c>
      <c r="J220" s="72">
        <f t="shared" si="49"/>
        <v>0</v>
      </c>
      <c r="K220" s="72">
        <f t="shared" si="50"/>
        <v>0</v>
      </c>
      <c r="L220" s="72">
        <f t="shared" si="51"/>
        <v>0</v>
      </c>
      <c r="M220" s="72">
        <f t="shared" ca="1" si="45"/>
        <v>2.9594860994991418E-4</v>
      </c>
      <c r="N220" s="72">
        <f t="shared" ca="1" si="52"/>
        <v>0</v>
      </c>
      <c r="O220" s="80">
        <f t="shared" ca="1" si="53"/>
        <v>0</v>
      </c>
      <c r="P220" s="72">
        <f t="shared" ca="1" si="54"/>
        <v>0</v>
      </c>
      <c r="Q220" s="72">
        <f t="shared" ca="1" si="55"/>
        <v>0</v>
      </c>
      <c r="R220" s="47">
        <f t="shared" ca="1" si="46"/>
        <v>-2.9594860994991418E-4</v>
      </c>
      <c r="S220" s="47"/>
      <c r="T220" s="47"/>
      <c r="U220" s="47"/>
      <c r="V220" s="47"/>
      <c r="W220" s="47"/>
      <c r="X220" s="47"/>
      <c r="Y220" s="47"/>
      <c r="Z220" s="47"/>
      <c r="AA220" s="47"/>
      <c r="AB220" s="47"/>
      <c r="AC220" s="47"/>
      <c r="AD220" s="47"/>
      <c r="AE220" s="47"/>
      <c r="AF220" s="47"/>
      <c r="AG220" s="47"/>
      <c r="AH220" s="47"/>
      <c r="AI220" s="47"/>
    </row>
    <row r="221" spans="1:35">
      <c r="A221" s="78"/>
      <c r="B221" s="78"/>
      <c r="C221" s="78"/>
      <c r="D221" s="79">
        <f t="shared" si="43"/>
        <v>0</v>
      </c>
      <c r="E221" s="79">
        <f t="shared" si="43"/>
        <v>0</v>
      </c>
      <c r="F221" s="72">
        <f t="shared" si="44"/>
        <v>0</v>
      </c>
      <c r="G221" s="72">
        <f t="shared" si="44"/>
        <v>0</v>
      </c>
      <c r="H221" s="72">
        <f t="shared" si="47"/>
        <v>0</v>
      </c>
      <c r="I221" s="72">
        <f t="shared" si="48"/>
        <v>0</v>
      </c>
      <c r="J221" s="72">
        <f t="shared" si="49"/>
        <v>0</v>
      </c>
      <c r="K221" s="72">
        <f t="shared" si="50"/>
        <v>0</v>
      </c>
      <c r="L221" s="72">
        <f t="shared" si="51"/>
        <v>0</v>
      </c>
      <c r="M221" s="72">
        <f t="shared" ca="1" si="45"/>
        <v>2.9594860994991418E-4</v>
      </c>
      <c r="N221" s="72">
        <f t="shared" ca="1" si="52"/>
        <v>0</v>
      </c>
      <c r="O221" s="80">
        <f t="shared" ca="1" si="53"/>
        <v>0</v>
      </c>
      <c r="P221" s="72">
        <f t="shared" ca="1" si="54"/>
        <v>0</v>
      </c>
      <c r="Q221" s="72">
        <f t="shared" ca="1" si="55"/>
        <v>0</v>
      </c>
      <c r="R221" s="47">
        <f t="shared" ca="1" si="46"/>
        <v>-2.9594860994991418E-4</v>
      </c>
      <c r="S221" s="47"/>
      <c r="T221" s="47"/>
      <c r="U221" s="47"/>
      <c r="V221" s="47"/>
      <c r="W221" s="47"/>
      <c r="X221" s="47"/>
      <c r="Y221" s="47"/>
      <c r="Z221" s="47"/>
      <c r="AA221" s="47"/>
      <c r="AB221" s="47"/>
      <c r="AC221" s="47"/>
      <c r="AD221" s="47"/>
      <c r="AE221" s="47"/>
      <c r="AF221" s="47"/>
      <c r="AG221" s="47"/>
      <c r="AH221" s="47"/>
      <c r="AI221" s="47"/>
    </row>
    <row r="222" spans="1:35">
      <c r="A222" s="78"/>
      <c r="B222" s="78"/>
      <c r="C222" s="78"/>
      <c r="D222" s="79">
        <f t="shared" si="43"/>
        <v>0</v>
      </c>
      <c r="E222" s="79">
        <f t="shared" si="43"/>
        <v>0</v>
      </c>
      <c r="F222" s="72">
        <f t="shared" si="44"/>
        <v>0</v>
      </c>
      <c r="G222" s="72">
        <f t="shared" si="44"/>
        <v>0</v>
      </c>
      <c r="H222" s="72">
        <f t="shared" si="47"/>
        <v>0</v>
      </c>
      <c r="I222" s="72">
        <f t="shared" si="48"/>
        <v>0</v>
      </c>
      <c r="J222" s="72">
        <f t="shared" si="49"/>
        <v>0</v>
      </c>
      <c r="K222" s="72">
        <f t="shared" si="50"/>
        <v>0</v>
      </c>
      <c r="L222" s="72">
        <f t="shared" si="51"/>
        <v>0</v>
      </c>
      <c r="M222" s="72">
        <f t="shared" ca="1" si="45"/>
        <v>2.9594860994991418E-4</v>
      </c>
      <c r="N222" s="72">
        <f t="shared" ca="1" si="52"/>
        <v>0</v>
      </c>
      <c r="O222" s="80">
        <f t="shared" ca="1" si="53"/>
        <v>0</v>
      </c>
      <c r="P222" s="72">
        <f t="shared" ca="1" si="54"/>
        <v>0</v>
      </c>
      <c r="Q222" s="72">
        <f t="shared" ca="1" si="55"/>
        <v>0</v>
      </c>
      <c r="R222" s="47">
        <f t="shared" ca="1" si="46"/>
        <v>-2.9594860994991418E-4</v>
      </c>
      <c r="S222" s="47"/>
      <c r="T222" s="47"/>
      <c r="U222" s="47"/>
      <c r="V222" s="47"/>
      <c r="W222" s="47"/>
      <c r="X222" s="47"/>
      <c r="Y222" s="47"/>
      <c r="Z222" s="47"/>
      <c r="AA222" s="47"/>
      <c r="AB222" s="47"/>
      <c r="AC222" s="47"/>
      <c r="AD222" s="47"/>
      <c r="AE222" s="47"/>
      <c r="AF222" s="47"/>
      <c r="AG222" s="47"/>
      <c r="AH222" s="47"/>
      <c r="AI222" s="47"/>
    </row>
    <row r="223" spans="1:35">
      <c r="A223" s="78"/>
      <c r="B223" s="78"/>
      <c r="C223" s="78"/>
      <c r="D223" s="79">
        <f t="shared" si="43"/>
        <v>0</v>
      </c>
      <c r="E223" s="79">
        <f t="shared" si="43"/>
        <v>0</v>
      </c>
      <c r="F223" s="72">
        <f t="shared" si="44"/>
        <v>0</v>
      </c>
      <c r="G223" s="72">
        <f t="shared" si="44"/>
        <v>0</v>
      </c>
      <c r="H223" s="72">
        <f t="shared" si="47"/>
        <v>0</v>
      </c>
      <c r="I223" s="72">
        <f t="shared" si="48"/>
        <v>0</v>
      </c>
      <c r="J223" s="72">
        <f t="shared" si="49"/>
        <v>0</v>
      </c>
      <c r="K223" s="72">
        <f t="shared" si="50"/>
        <v>0</v>
      </c>
      <c r="L223" s="72">
        <f t="shared" si="51"/>
        <v>0</v>
      </c>
      <c r="M223" s="72">
        <f t="shared" ca="1" si="45"/>
        <v>2.9594860994991418E-4</v>
      </c>
      <c r="N223" s="72">
        <f t="shared" ca="1" si="52"/>
        <v>0</v>
      </c>
      <c r="O223" s="80">
        <f t="shared" ca="1" si="53"/>
        <v>0</v>
      </c>
      <c r="P223" s="72">
        <f t="shared" ca="1" si="54"/>
        <v>0</v>
      </c>
      <c r="Q223" s="72">
        <f t="shared" ca="1" si="55"/>
        <v>0</v>
      </c>
      <c r="R223" s="47">
        <f t="shared" ca="1" si="46"/>
        <v>-2.9594860994991418E-4</v>
      </c>
      <c r="S223" s="47"/>
      <c r="T223" s="47"/>
      <c r="U223" s="47"/>
      <c r="V223" s="47"/>
      <c r="W223" s="47"/>
      <c r="X223" s="47"/>
      <c r="Y223" s="47"/>
      <c r="Z223" s="47"/>
      <c r="AA223" s="47"/>
      <c r="AB223" s="47"/>
      <c r="AC223" s="47"/>
      <c r="AD223" s="47"/>
      <c r="AE223" s="47"/>
      <c r="AF223" s="47"/>
      <c r="AG223" s="47"/>
      <c r="AH223" s="47"/>
      <c r="AI223" s="47"/>
    </row>
    <row r="224" spans="1:35">
      <c r="A224" s="78"/>
      <c r="B224" s="78"/>
      <c r="C224" s="78"/>
      <c r="D224" s="79">
        <f t="shared" si="43"/>
        <v>0</v>
      </c>
      <c r="E224" s="79">
        <f t="shared" si="43"/>
        <v>0</v>
      </c>
      <c r="F224" s="72">
        <f t="shared" si="44"/>
        <v>0</v>
      </c>
      <c r="G224" s="72">
        <f t="shared" si="44"/>
        <v>0</v>
      </c>
      <c r="H224" s="72">
        <f t="shared" si="47"/>
        <v>0</v>
      </c>
      <c r="I224" s="72">
        <f t="shared" si="48"/>
        <v>0</v>
      </c>
      <c r="J224" s="72">
        <f t="shared" si="49"/>
        <v>0</v>
      </c>
      <c r="K224" s="72">
        <f t="shared" si="50"/>
        <v>0</v>
      </c>
      <c r="L224" s="72">
        <f t="shared" si="51"/>
        <v>0</v>
      </c>
      <c r="M224" s="72">
        <f t="shared" ca="1" si="45"/>
        <v>2.9594860994991418E-4</v>
      </c>
      <c r="N224" s="72">
        <f t="shared" ca="1" si="52"/>
        <v>0</v>
      </c>
      <c r="O224" s="80">
        <f t="shared" ca="1" si="53"/>
        <v>0</v>
      </c>
      <c r="P224" s="72">
        <f t="shared" ca="1" si="54"/>
        <v>0</v>
      </c>
      <c r="Q224" s="72">
        <f t="shared" ca="1" si="55"/>
        <v>0</v>
      </c>
      <c r="R224" s="47">
        <f t="shared" ca="1" si="46"/>
        <v>-2.9594860994991418E-4</v>
      </c>
      <c r="S224" s="47"/>
      <c r="T224" s="47"/>
      <c r="U224" s="47"/>
      <c r="V224" s="47"/>
      <c r="W224" s="47"/>
      <c r="X224" s="47"/>
      <c r="Y224" s="47"/>
      <c r="Z224" s="47"/>
      <c r="AA224" s="47"/>
      <c r="AB224" s="47"/>
      <c r="AC224" s="47"/>
      <c r="AD224" s="47"/>
      <c r="AE224" s="47"/>
      <c r="AF224" s="47"/>
      <c r="AG224" s="47"/>
      <c r="AH224" s="47"/>
      <c r="AI224" s="47"/>
    </row>
    <row r="225" spans="1:35">
      <c r="A225" s="78"/>
      <c r="B225" s="78"/>
      <c r="C225" s="78"/>
      <c r="D225" s="79">
        <f t="shared" si="43"/>
        <v>0</v>
      </c>
      <c r="E225" s="79">
        <f t="shared" si="43"/>
        <v>0</v>
      </c>
      <c r="F225" s="72">
        <f t="shared" si="44"/>
        <v>0</v>
      </c>
      <c r="G225" s="72">
        <f t="shared" si="44"/>
        <v>0</v>
      </c>
      <c r="H225" s="72">
        <f t="shared" si="47"/>
        <v>0</v>
      </c>
      <c r="I225" s="72">
        <f t="shared" si="48"/>
        <v>0</v>
      </c>
      <c r="J225" s="72">
        <f t="shared" si="49"/>
        <v>0</v>
      </c>
      <c r="K225" s="72">
        <f t="shared" si="50"/>
        <v>0</v>
      </c>
      <c r="L225" s="72">
        <f t="shared" si="51"/>
        <v>0</v>
      </c>
      <c r="M225" s="72">
        <f t="shared" ca="1" si="45"/>
        <v>2.9594860994991418E-4</v>
      </c>
      <c r="N225" s="72">
        <f t="shared" ca="1" si="52"/>
        <v>0</v>
      </c>
      <c r="O225" s="80">
        <f t="shared" ca="1" si="53"/>
        <v>0</v>
      </c>
      <c r="P225" s="72">
        <f t="shared" ca="1" si="54"/>
        <v>0</v>
      </c>
      <c r="Q225" s="72">
        <f t="shared" ca="1" si="55"/>
        <v>0</v>
      </c>
      <c r="R225" s="47">
        <f t="shared" ca="1" si="46"/>
        <v>-2.9594860994991418E-4</v>
      </c>
      <c r="S225" s="47"/>
      <c r="T225" s="47"/>
      <c r="U225" s="47"/>
      <c r="V225" s="47"/>
      <c r="W225" s="47"/>
      <c r="X225" s="47"/>
      <c r="Y225" s="47"/>
      <c r="Z225" s="47"/>
      <c r="AA225" s="47"/>
      <c r="AB225" s="47"/>
      <c r="AC225" s="47"/>
      <c r="AD225" s="47"/>
      <c r="AE225" s="47"/>
      <c r="AF225" s="47"/>
      <c r="AG225" s="47"/>
      <c r="AH225" s="47"/>
      <c r="AI225" s="47"/>
    </row>
    <row r="226" spans="1:35">
      <c r="A226" s="78"/>
      <c r="B226" s="78"/>
      <c r="C226" s="78"/>
      <c r="D226" s="79">
        <f t="shared" si="43"/>
        <v>0</v>
      </c>
      <c r="E226" s="79">
        <f t="shared" si="43"/>
        <v>0</v>
      </c>
      <c r="F226" s="72">
        <f t="shared" si="44"/>
        <v>0</v>
      </c>
      <c r="G226" s="72">
        <f t="shared" si="44"/>
        <v>0</v>
      </c>
      <c r="H226" s="72">
        <f t="shared" si="47"/>
        <v>0</v>
      </c>
      <c r="I226" s="72">
        <f t="shared" si="48"/>
        <v>0</v>
      </c>
      <c r="J226" s="72">
        <f t="shared" si="49"/>
        <v>0</v>
      </c>
      <c r="K226" s="72">
        <f t="shared" si="50"/>
        <v>0</v>
      </c>
      <c r="L226" s="72">
        <f t="shared" si="51"/>
        <v>0</v>
      </c>
      <c r="M226" s="72">
        <f t="shared" ca="1" si="45"/>
        <v>2.9594860994991418E-4</v>
      </c>
      <c r="N226" s="72">
        <f t="shared" ca="1" si="52"/>
        <v>0</v>
      </c>
      <c r="O226" s="80">
        <f t="shared" ca="1" si="53"/>
        <v>0</v>
      </c>
      <c r="P226" s="72">
        <f t="shared" ca="1" si="54"/>
        <v>0</v>
      </c>
      <c r="Q226" s="72">
        <f t="shared" ca="1" si="55"/>
        <v>0</v>
      </c>
      <c r="R226" s="47">
        <f t="shared" ca="1" si="46"/>
        <v>-2.9594860994991418E-4</v>
      </c>
      <c r="S226" s="47"/>
      <c r="T226" s="47"/>
      <c r="U226" s="47"/>
      <c r="V226" s="47"/>
      <c r="W226" s="47"/>
      <c r="X226" s="47"/>
      <c r="Y226" s="47"/>
      <c r="Z226" s="47"/>
      <c r="AA226" s="47"/>
      <c r="AB226" s="47"/>
      <c r="AC226" s="47"/>
      <c r="AD226" s="47"/>
      <c r="AE226" s="47"/>
      <c r="AF226" s="47"/>
      <c r="AG226" s="47"/>
      <c r="AH226" s="47"/>
      <c r="AI226" s="47"/>
    </row>
    <row r="227" spans="1:35">
      <c r="A227" s="78"/>
      <c r="B227" s="78"/>
      <c r="C227" s="78"/>
      <c r="D227" s="79">
        <f t="shared" si="43"/>
        <v>0</v>
      </c>
      <c r="E227" s="79">
        <f t="shared" si="43"/>
        <v>0</v>
      </c>
      <c r="F227" s="72">
        <f t="shared" si="44"/>
        <v>0</v>
      </c>
      <c r="G227" s="72">
        <f t="shared" si="44"/>
        <v>0</v>
      </c>
      <c r="H227" s="72">
        <f t="shared" si="47"/>
        <v>0</v>
      </c>
      <c r="I227" s="72">
        <f t="shared" si="48"/>
        <v>0</v>
      </c>
      <c r="J227" s="72">
        <f t="shared" si="49"/>
        <v>0</v>
      </c>
      <c r="K227" s="72">
        <f t="shared" si="50"/>
        <v>0</v>
      </c>
      <c r="L227" s="72">
        <f t="shared" si="51"/>
        <v>0</v>
      </c>
      <c r="M227" s="72">
        <f t="shared" ca="1" si="45"/>
        <v>2.9594860994991418E-4</v>
      </c>
      <c r="N227" s="72">
        <f t="shared" ca="1" si="52"/>
        <v>0</v>
      </c>
      <c r="O227" s="80">
        <f t="shared" ca="1" si="53"/>
        <v>0</v>
      </c>
      <c r="P227" s="72">
        <f t="shared" ca="1" si="54"/>
        <v>0</v>
      </c>
      <c r="Q227" s="72">
        <f t="shared" ca="1" si="55"/>
        <v>0</v>
      </c>
      <c r="R227" s="47">
        <f t="shared" ca="1" si="46"/>
        <v>-2.9594860994991418E-4</v>
      </c>
      <c r="S227" s="47"/>
      <c r="T227" s="47"/>
      <c r="U227" s="47"/>
      <c r="V227" s="47"/>
      <c r="W227" s="47"/>
      <c r="X227" s="47"/>
      <c r="Y227" s="47"/>
      <c r="Z227" s="47"/>
      <c r="AA227" s="47"/>
      <c r="AB227" s="47"/>
      <c r="AC227" s="47"/>
      <c r="AD227" s="47"/>
      <c r="AE227" s="47"/>
      <c r="AF227" s="47"/>
      <c r="AG227" s="47"/>
      <c r="AH227" s="47"/>
      <c r="AI227" s="47"/>
    </row>
    <row r="228" spans="1:35">
      <c r="A228" s="78"/>
      <c r="B228" s="78"/>
      <c r="C228" s="78"/>
      <c r="D228" s="79">
        <f t="shared" si="43"/>
        <v>0</v>
      </c>
      <c r="E228" s="79">
        <f t="shared" si="43"/>
        <v>0</v>
      </c>
      <c r="F228" s="72">
        <f t="shared" si="44"/>
        <v>0</v>
      </c>
      <c r="G228" s="72">
        <f t="shared" si="44"/>
        <v>0</v>
      </c>
      <c r="H228" s="72">
        <f t="shared" si="47"/>
        <v>0</v>
      </c>
      <c r="I228" s="72">
        <f t="shared" si="48"/>
        <v>0</v>
      </c>
      <c r="J228" s="72">
        <f t="shared" si="49"/>
        <v>0</v>
      </c>
      <c r="K228" s="72">
        <f t="shared" si="50"/>
        <v>0</v>
      </c>
      <c r="L228" s="72">
        <f t="shared" si="51"/>
        <v>0</v>
      </c>
      <c r="M228" s="72">
        <f t="shared" ca="1" si="45"/>
        <v>2.9594860994991418E-4</v>
      </c>
      <c r="N228" s="72">
        <f t="shared" ca="1" si="52"/>
        <v>0</v>
      </c>
      <c r="O228" s="80">
        <f t="shared" ca="1" si="53"/>
        <v>0</v>
      </c>
      <c r="P228" s="72">
        <f t="shared" ca="1" si="54"/>
        <v>0</v>
      </c>
      <c r="Q228" s="72">
        <f t="shared" ca="1" si="55"/>
        <v>0</v>
      </c>
      <c r="R228" s="47">
        <f t="shared" ca="1" si="46"/>
        <v>-2.9594860994991418E-4</v>
      </c>
      <c r="S228" s="47"/>
      <c r="T228" s="47"/>
      <c r="U228" s="47"/>
      <c r="V228" s="47"/>
      <c r="W228" s="47"/>
      <c r="X228" s="47"/>
      <c r="Y228" s="47"/>
      <c r="Z228" s="47"/>
      <c r="AA228" s="47"/>
      <c r="AB228" s="47"/>
      <c r="AC228" s="47"/>
      <c r="AD228" s="47"/>
      <c r="AE228" s="47"/>
      <c r="AF228" s="47"/>
      <c r="AG228" s="47"/>
      <c r="AH228" s="47"/>
      <c r="AI228" s="47"/>
    </row>
    <row r="229" spans="1:35">
      <c r="A229" s="78"/>
      <c r="B229" s="78"/>
      <c r="C229" s="78"/>
      <c r="D229" s="79">
        <f t="shared" si="43"/>
        <v>0</v>
      </c>
      <c r="E229" s="79">
        <f t="shared" si="43"/>
        <v>0</v>
      </c>
      <c r="F229" s="72">
        <f t="shared" si="44"/>
        <v>0</v>
      </c>
      <c r="G229" s="72">
        <f t="shared" si="44"/>
        <v>0</v>
      </c>
      <c r="H229" s="72">
        <f t="shared" si="47"/>
        <v>0</v>
      </c>
      <c r="I229" s="72">
        <f t="shared" si="48"/>
        <v>0</v>
      </c>
      <c r="J229" s="72">
        <f t="shared" si="49"/>
        <v>0</v>
      </c>
      <c r="K229" s="72">
        <f t="shared" si="50"/>
        <v>0</v>
      </c>
      <c r="L229" s="72">
        <f t="shared" si="51"/>
        <v>0</v>
      </c>
      <c r="M229" s="72">
        <f t="shared" ca="1" si="45"/>
        <v>2.9594860994991418E-4</v>
      </c>
      <c r="N229" s="72">
        <f t="shared" ca="1" si="52"/>
        <v>0</v>
      </c>
      <c r="O229" s="80">
        <f t="shared" ca="1" si="53"/>
        <v>0</v>
      </c>
      <c r="P229" s="72">
        <f t="shared" ca="1" si="54"/>
        <v>0</v>
      </c>
      <c r="Q229" s="72">
        <f t="shared" ca="1" si="55"/>
        <v>0</v>
      </c>
      <c r="R229" s="47">
        <f t="shared" ca="1" si="46"/>
        <v>-2.9594860994991418E-4</v>
      </c>
      <c r="S229" s="47"/>
      <c r="T229" s="47"/>
      <c r="U229" s="47"/>
      <c r="V229" s="47"/>
      <c r="W229" s="47"/>
      <c r="X229" s="47"/>
      <c r="Y229" s="47"/>
      <c r="Z229" s="47"/>
      <c r="AA229" s="47"/>
      <c r="AB229" s="47"/>
      <c r="AC229" s="47"/>
      <c r="AD229" s="47"/>
      <c r="AE229" s="47"/>
      <c r="AF229" s="47"/>
      <c r="AG229" s="47"/>
      <c r="AH229" s="47"/>
      <c r="AI229" s="47"/>
    </row>
    <row r="230" spans="1:35">
      <c r="A230" s="78"/>
      <c r="B230" s="78"/>
      <c r="C230" s="78"/>
      <c r="D230" s="79">
        <f t="shared" si="43"/>
        <v>0</v>
      </c>
      <c r="E230" s="79">
        <f t="shared" si="43"/>
        <v>0</v>
      </c>
      <c r="F230" s="72">
        <f t="shared" si="44"/>
        <v>0</v>
      </c>
      <c r="G230" s="72">
        <f t="shared" si="44"/>
        <v>0</v>
      </c>
      <c r="H230" s="72">
        <f t="shared" si="47"/>
        <v>0</v>
      </c>
      <c r="I230" s="72">
        <f t="shared" si="48"/>
        <v>0</v>
      </c>
      <c r="J230" s="72">
        <f t="shared" si="49"/>
        <v>0</v>
      </c>
      <c r="K230" s="72">
        <f t="shared" si="50"/>
        <v>0</v>
      </c>
      <c r="L230" s="72">
        <f t="shared" si="51"/>
        <v>0</v>
      </c>
      <c r="M230" s="72">
        <f t="shared" ca="1" si="45"/>
        <v>2.9594860994991418E-4</v>
      </c>
      <c r="N230" s="72">
        <f t="shared" ca="1" si="52"/>
        <v>0</v>
      </c>
      <c r="O230" s="80">
        <f t="shared" ca="1" si="53"/>
        <v>0</v>
      </c>
      <c r="P230" s="72">
        <f t="shared" ca="1" si="54"/>
        <v>0</v>
      </c>
      <c r="Q230" s="72">
        <f t="shared" ca="1" si="55"/>
        <v>0</v>
      </c>
      <c r="R230" s="47">
        <f t="shared" ca="1" si="46"/>
        <v>-2.9594860994991418E-4</v>
      </c>
      <c r="S230" s="47"/>
      <c r="T230" s="47"/>
      <c r="U230" s="47"/>
      <c r="V230" s="47"/>
      <c r="W230" s="47"/>
      <c r="X230" s="47"/>
      <c r="Y230" s="47"/>
      <c r="Z230" s="47"/>
      <c r="AA230" s="47"/>
      <c r="AB230" s="47"/>
      <c r="AC230" s="47"/>
      <c r="AD230" s="47"/>
      <c r="AE230" s="47"/>
      <c r="AF230" s="47"/>
      <c r="AG230" s="47"/>
      <c r="AH230" s="47"/>
      <c r="AI230" s="47"/>
    </row>
    <row r="231" spans="1:35">
      <c r="A231" s="78"/>
      <c r="B231" s="78"/>
      <c r="C231" s="78"/>
      <c r="D231" s="79">
        <f t="shared" si="43"/>
        <v>0</v>
      </c>
      <c r="E231" s="79">
        <f t="shared" si="43"/>
        <v>0</v>
      </c>
      <c r="F231" s="72">
        <f t="shared" si="44"/>
        <v>0</v>
      </c>
      <c r="G231" s="72">
        <f t="shared" si="44"/>
        <v>0</v>
      </c>
      <c r="H231" s="72">
        <f t="shared" si="47"/>
        <v>0</v>
      </c>
      <c r="I231" s="72">
        <f t="shared" si="48"/>
        <v>0</v>
      </c>
      <c r="J231" s="72">
        <f t="shared" si="49"/>
        <v>0</v>
      </c>
      <c r="K231" s="72">
        <f t="shared" si="50"/>
        <v>0</v>
      </c>
      <c r="L231" s="72">
        <f t="shared" si="51"/>
        <v>0</v>
      </c>
      <c r="M231" s="72">
        <f t="shared" ca="1" si="45"/>
        <v>2.9594860994991418E-4</v>
      </c>
      <c r="N231" s="72">
        <f t="shared" ca="1" si="52"/>
        <v>0</v>
      </c>
      <c r="O231" s="80">
        <f t="shared" ca="1" si="53"/>
        <v>0</v>
      </c>
      <c r="P231" s="72">
        <f t="shared" ca="1" si="54"/>
        <v>0</v>
      </c>
      <c r="Q231" s="72">
        <f t="shared" ca="1" si="55"/>
        <v>0</v>
      </c>
      <c r="R231" s="47">
        <f t="shared" ca="1" si="46"/>
        <v>-2.9594860994991418E-4</v>
      </c>
      <c r="S231" s="47"/>
      <c r="T231" s="47"/>
      <c r="U231" s="47"/>
      <c r="V231" s="47"/>
      <c r="W231" s="47"/>
      <c r="X231" s="47"/>
      <c r="Y231" s="47"/>
      <c r="Z231" s="47"/>
      <c r="AA231" s="47"/>
      <c r="AB231" s="47"/>
      <c r="AC231" s="47"/>
      <c r="AD231" s="47"/>
      <c r="AE231" s="47"/>
      <c r="AF231" s="47"/>
      <c r="AG231" s="47"/>
      <c r="AH231" s="47"/>
      <c r="AI231" s="47"/>
    </row>
    <row r="232" spans="1:35">
      <c r="A232" s="78"/>
      <c r="B232" s="78"/>
      <c r="C232" s="78"/>
      <c r="D232" s="79">
        <f t="shared" si="43"/>
        <v>0</v>
      </c>
      <c r="E232" s="79">
        <f t="shared" si="43"/>
        <v>0</v>
      </c>
      <c r="F232" s="72">
        <f t="shared" si="44"/>
        <v>0</v>
      </c>
      <c r="G232" s="72">
        <f t="shared" si="44"/>
        <v>0</v>
      </c>
      <c r="H232" s="72">
        <f t="shared" si="47"/>
        <v>0</v>
      </c>
      <c r="I232" s="72">
        <f t="shared" si="48"/>
        <v>0</v>
      </c>
      <c r="J232" s="72">
        <f t="shared" si="49"/>
        <v>0</v>
      </c>
      <c r="K232" s="72">
        <f t="shared" si="50"/>
        <v>0</v>
      </c>
      <c r="L232" s="72">
        <f t="shared" si="51"/>
        <v>0</v>
      </c>
      <c r="M232" s="72">
        <f t="shared" ca="1" si="45"/>
        <v>2.9594860994991418E-4</v>
      </c>
      <c r="N232" s="72">
        <f t="shared" ca="1" si="52"/>
        <v>0</v>
      </c>
      <c r="O232" s="80">
        <f t="shared" ca="1" si="53"/>
        <v>0</v>
      </c>
      <c r="P232" s="72">
        <f t="shared" ca="1" si="54"/>
        <v>0</v>
      </c>
      <c r="Q232" s="72">
        <f t="shared" ca="1" si="55"/>
        <v>0</v>
      </c>
      <c r="R232" s="47">
        <f t="shared" ca="1" si="46"/>
        <v>-2.9594860994991418E-4</v>
      </c>
      <c r="S232" s="47"/>
      <c r="T232" s="47"/>
      <c r="U232" s="47"/>
      <c r="V232" s="47"/>
      <c r="W232" s="47"/>
      <c r="X232" s="47"/>
      <c r="Y232" s="47"/>
      <c r="Z232" s="47"/>
      <c r="AA232" s="47"/>
      <c r="AB232" s="47"/>
      <c r="AC232" s="47"/>
      <c r="AD232" s="47"/>
      <c r="AE232" s="47"/>
      <c r="AF232" s="47"/>
      <c r="AG232" s="47"/>
      <c r="AH232" s="47"/>
      <c r="AI232" s="47"/>
    </row>
    <row r="233" spans="1:35">
      <c r="A233" s="78"/>
      <c r="B233" s="78"/>
      <c r="C233" s="78"/>
      <c r="D233" s="79">
        <f t="shared" si="43"/>
        <v>0</v>
      </c>
      <c r="E233" s="79">
        <f t="shared" si="43"/>
        <v>0</v>
      </c>
      <c r="F233" s="72">
        <f t="shared" si="44"/>
        <v>0</v>
      </c>
      <c r="G233" s="72">
        <f t="shared" si="44"/>
        <v>0</v>
      </c>
      <c r="H233" s="72">
        <f t="shared" si="47"/>
        <v>0</v>
      </c>
      <c r="I233" s="72">
        <f t="shared" si="48"/>
        <v>0</v>
      </c>
      <c r="J233" s="72">
        <f t="shared" si="49"/>
        <v>0</v>
      </c>
      <c r="K233" s="72">
        <f t="shared" si="50"/>
        <v>0</v>
      </c>
      <c r="L233" s="72">
        <f t="shared" si="51"/>
        <v>0</v>
      </c>
      <c r="M233" s="72">
        <f t="shared" ca="1" si="45"/>
        <v>2.9594860994991418E-4</v>
      </c>
      <c r="N233" s="72">
        <f t="shared" ca="1" si="52"/>
        <v>0</v>
      </c>
      <c r="O233" s="80">
        <f t="shared" ca="1" si="53"/>
        <v>0</v>
      </c>
      <c r="P233" s="72">
        <f t="shared" ca="1" si="54"/>
        <v>0</v>
      </c>
      <c r="Q233" s="72">
        <f t="shared" ca="1" si="55"/>
        <v>0</v>
      </c>
      <c r="R233" s="47">
        <f t="shared" ca="1" si="46"/>
        <v>-2.9594860994991418E-4</v>
      </c>
      <c r="S233" s="47"/>
      <c r="T233" s="47"/>
      <c r="U233" s="47"/>
      <c r="V233" s="47"/>
      <c r="W233" s="47"/>
      <c r="X233" s="47"/>
      <c r="Y233" s="47"/>
      <c r="Z233" s="47"/>
      <c r="AA233" s="47"/>
      <c r="AB233" s="47"/>
      <c r="AC233" s="47"/>
      <c r="AD233" s="47"/>
      <c r="AE233" s="47"/>
      <c r="AF233" s="47"/>
      <c r="AG233" s="47"/>
      <c r="AH233" s="47"/>
      <c r="AI233" s="47"/>
    </row>
    <row r="234" spans="1:35">
      <c r="A234" s="78"/>
      <c r="B234" s="78"/>
      <c r="C234" s="78"/>
      <c r="D234" s="79">
        <f t="shared" si="43"/>
        <v>0</v>
      </c>
      <c r="E234" s="79">
        <f t="shared" si="43"/>
        <v>0</v>
      </c>
      <c r="F234" s="72">
        <f t="shared" si="44"/>
        <v>0</v>
      </c>
      <c r="G234" s="72">
        <f t="shared" si="44"/>
        <v>0</v>
      </c>
      <c r="H234" s="72">
        <f t="shared" si="47"/>
        <v>0</v>
      </c>
      <c r="I234" s="72">
        <f t="shared" si="48"/>
        <v>0</v>
      </c>
      <c r="J234" s="72">
        <f t="shared" si="49"/>
        <v>0</v>
      </c>
      <c r="K234" s="72">
        <f t="shared" si="50"/>
        <v>0</v>
      </c>
      <c r="L234" s="72">
        <f t="shared" si="51"/>
        <v>0</v>
      </c>
      <c r="M234" s="72">
        <f t="shared" ca="1" si="45"/>
        <v>2.9594860994991418E-4</v>
      </c>
      <c r="N234" s="72">
        <f t="shared" ca="1" si="52"/>
        <v>0</v>
      </c>
      <c r="O234" s="80">
        <f t="shared" ca="1" si="53"/>
        <v>0</v>
      </c>
      <c r="P234" s="72">
        <f t="shared" ca="1" si="54"/>
        <v>0</v>
      </c>
      <c r="Q234" s="72">
        <f t="shared" ca="1" si="55"/>
        <v>0</v>
      </c>
      <c r="R234" s="47">
        <f t="shared" ca="1" si="46"/>
        <v>-2.9594860994991418E-4</v>
      </c>
      <c r="S234" s="47"/>
      <c r="T234" s="47"/>
      <c r="U234" s="47"/>
      <c r="V234" s="47"/>
      <c r="W234" s="47"/>
      <c r="X234" s="47"/>
      <c r="Y234" s="47"/>
      <c r="Z234" s="47"/>
      <c r="AA234" s="47"/>
      <c r="AB234" s="47"/>
      <c r="AC234" s="47"/>
      <c r="AD234" s="47"/>
      <c r="AE234" s="47"/>
      <c r="AF234" s="47"/>
      <c r="AG234" s="47"/>
      <c r="AH234" s="47"/>
      <c r="AI234" s="47"/>
    </row>
    <row r="235" spans="1:35">
      <c r="A235" s="78"/>
      <c r="B235" s="78"/>
      <c r="C235" s="78"/>
      <c r="D235" s="79">
        <f t="shared" si="43"/>
        <v>0</v>
      </c>
      <c r="E235" s="79">
        <f t="shared" si="43"/>
        <v>0</v>
      </c>
      <c r="F235" s="72">
        <f t="shared" si="44"/>
        <v>0</v>
      </c>
      <c r="G235" s="72">
        <f t="shared" si="44"/>
        <v>0</v>
      </c>
      <c r="H235" s="72">
        <f t="shared" si="47"/>
        <v>0</v>
      </c>
      <c r="I235" s="72">
        <f t="shared" si="48"/>
        <v>0</v>
      </c>
      <c r="J235" s="72">
        <f t="shared" si="49"/>
        <v>0</v>
      </c>
      <c r="K235" s="72">
        <f t="shared" si="50"/>
        <v>0</v>
      </c>
      <c r="L235" s="72">
        <f t="shared" si="51"/>
        <v>0</v>
      </c>
      <c r="M235" s="72">
        <f t="shared" ca="1" si="45"/>
        <v>2.9594860994991418E-4</v>
      </c>
      <c r="N235" s="72">
        <f t="shared" ca="1" si="52"/>
        <v>0</v>
      </c>
      <c r="O235" s="80">
        <f t="shared" ca="1" si="53"/>
        <v>0</v>
      </c>
      <c r="P235" s="72">
        <f t="shared" ca="1" si="54"/>
        <v>0</v>
      </c>
      <c r="Q235" s="72">
        <f t="shared" ca="1" si="55"/>
        <v>0</v>
      </c>
      <c r="R235" s="47">
        <f t="shared" ca="1" si="46"/>
        <v>-2.9594860994991418E-4</v>
      </c>
      <c r="S235" s="47"/>
      <c r="T235" s="47"/>
      <c r="U235" s="47"/>
      <c r="V235" s="47"/>
      <c r="W235" s="47"/>
      <c r="X235" s="47"/>
      <c r="Y235" s="47"/>
      <c r="Z235" s="47"/>
      <c r="AA235" s="47"/>
      <c r="AB235" s="47"/>
      <c r="AC235" s="47"/>
      <c r="AD235" s="47"/>
      <c r="AE235" s="47"/>
      <c r="AF235" s="47"/>
      <c r="AG235" s="47"/>
      <c r="AH235" s="47"/>
      <c r="AI235" s="47"/>
    </row>
    <row r="236" spans="1:35">
      <c r="A236" s="78"/>
      <c r="B236" s="78"/>
      <c r="C236" s="78"/>
      <c r="D236" s="79">
        <f t="shared" si="43"/>
        <v>0</v>
      </c>
      <c r="E236" s="79">
        <f t="shared" si="43"/>
        <v>0</v>
      </c>
      <c r="F236" s="72">
        <f t="shared" si="44"/>
        <v>0</v>
      </c>
      <c r="G236" s="72">
        <f t="shared" si="44"/>
        <v>0</v>
      </c>
      <c r="H236" s="72">
        <f t="shared" si="47"/>
        <v>0</v>
      </c>
      <c r="I236" s="72">
        <f t="shared" si="48"/>
        <v>0</v>
      </c>
      <c r="J236" s="72">
        <f t="shared" si="49"/>
        <v>0</v>
      </c>
      <c r="K236" s="72">
        <f t="shared" si="50"/>
        <v>0</v>
      </c>
      <c r="L236" s="72">
        <f t="shared" si="51"/>
        <v>0</v>
      </c>
      <c r="M236" s="72">
        <f t="shared" ca="1" si="45"/>
        <v>2.9594860994991418E-4</v>
      </c>
      <c r="N236" s="72">
        <f t="shared" ca="1" si="52"/>
        <v>0</v>
      </c>
      <c r="O236" s="80">
        <f t="shared" ca="1" si="53"/>
        <v>0</v>
      </c>
      <c r="P236" s="72">
        <f t="shared" ca="1" si="54"/>
        <v>0</v>
      </c>
      <c r="Q236" s="72">
        <f t="shared" ca="1" si="55"/>
        <v>0</v>
      </c>
      <c r="R236" s="47">
        <f t="shared" ca="1" si="46"/>
        <v>-2.9594860994991418E-4</v>
      </c>
      <c r="S236" s="47"/>
      <c r="T236" s="47"/>
      <c r="U236" s="47"/>
      <c r="V236" s="47"/>
      <c r="W236" s="47"/>
      <c r="X236" s="47"/>
      <c r="Y236" s="47"/>
      <c r="Z236" s="47"/>
      <c r="AA236" s="47"/>
      <c r="AB236" s="47"/>
      <c r="AC236" s="47"/>
      <c r="AD236" s="47"/>
      <c r="AE236" s="47"/>
      <c r="AF236" s="47"/>
      <c r="AG236" s="47"/>
      <c r="AH236" s="47"/>
      <c r="AI236" s="47"/>
    </row>
    <row r="237" spans="1:35">
      <c r="A237" s="78"/>
      <c r="B237" s="78"/>
      <c r="C237" s="78"/>
      <c r="D237" s="79">
        <f t="shared" si="43"/>
        <v>0</v>
      </c>
      <c r="E237" s="79">
        <f t="shared" si="43"/>
        <v>0</v>
      </c>
      <c r="F237" s="72">
        <f t="shared" si="44"/>
        <v>0</v>
      </c>
      <c r="G237" s="72">
        <f t="shared" si="44"/>
        <v>0</v>
      </c>
      <c r="H237" s="72">
        <f t="shared" si="47"/>
        <v>0</v>
      </c>
      <c r="I237" s="72">
        <f t="shared" si="48"/>
        <v>0</v>
      </c>
      <c r="J237" s="72">
        <f t="shared" si="49"/>
        <v>0</v>
      </c>
      <c r="K237" s="72">
        <f t="shared" si="50"/>
        <v>0</v>
      </c>
      <c r="L237" s="72">
        <f t="shared" si="51"/>
        <v>0</v>
      </c>
      <c r="M237" s="72">
        <f t="shared" ca="1" si="45"/>
        <v>2.9594860994991418E-4</v>
      </c>
      <c r="N237" s="72">
        <f t="shared" ca="1" si="52"/>
        <v>0</v>
      </c>
      <c r="O237" s="80">
        <f t="shared" ca="1" si="53"/>
        <v>0</v>
      </c>
      <c r="P237" s="72">
        <f t="shared" ca="1" si="54"/>
        <v>0</v>
      </c>
      <c r="Q237" s="72">
        <f t="shared" ca="1" si="55"/>
        <v>0</v>
      </c>
      <c r="R237" s="47">
        <f t="shared" ca="1" si="46"/>
        <v>-2.9594860994991418E-4</v>
      </c>
      <c r="S237" s="47"/>
      <c r="T237" s="47"/>
      <c r="U237" s="47"/>
      <c r="V237" s="47"/>
      <c r="W237" s="47"/>
      <c r="X237" s="47"/>
      <c r="Y237" s="47"/>
      <c r="Z237" s="47"/>
      <c r="AA237" s="47"/>
      <c r="AB237" s="47"/>
      <c r="AC237" s="47"/>
      <c r="AD237" s="47"/>
      <c r="AE237" s="47"/>
      <c r="AF237" s="47"/>
      <c r="AG237" s="47"/>
      <c r="AH237" s="47"/>
      <c r="AI237" s="47"/>
    </row>
    <row r="238" spans="1:35">
      <c r="A238" s="78"/>
      <c r="B238" s="78"/>
      <c r="C238" s="78"/>
      <c r="D238" s="79">
        <f t="shared" si="43"/>
        <v>0</v>
      </c>
      <c r="E238" s="79">
        <f t="shared" si="43"/>
        <v>0</v>
      </c>
      <c r="F238" s="72">
        <f t="shared" si="44"/>
        <v>0</v>
      </c>
      <c r="G238" s="72">
        <f t="shared" si="44"/>
        <v>0</v>
      </c>
      <c r="H238" s="72">
        <f t="shared" si="47"/>
        <v>0</v>
      </c>
      <c r="I238" s="72">
        <f t="shared" si="48"/>
        <v>0</v>
      </c>
      <c r="J238" s="72">
        <f t="shared" si="49"/>
        <v>0</v>
      </c>
      <c r="K238" s="72">
        <f t="shared" si="50"/>
        <v>0</v>
      </c>
      <c r="L238" s="72">
        <f t="shared" si="51"/>
        <v>0</v>
      </c>
      <c r="M238" s="72">
        <f t="shared" ca="1" si="45"/>
        <v>2.9594860994991418E-4</v>
      </c>
      <c r="N238" s="72">
        <f t="shared" ca="1" si="52"/>
        <v>0</v>
      </c>
      <c r="O238" s="80">
        <f t="shared" ca="1" si="53"/>
        <v>0</v>
      </c>
      <c r="P238" s="72">
        <f t="shared" ca="1" si="54"/>
        <v>0</v>
      </c>
      <c r="Q238" s="72">
        <f t="shared" ca="1" si="55"/>
        <v>0</v>
      </c>
      <c r="R238" s="47">
        <f t="shared" ca="1" si="46"/>
        <v>-2.9594860994991418E-4</v>
      </c>
      <c r="S238" s="47"/>
      <c r="T238" s="47"/>
      <c r="U238" s="47"/>
      <c r="V238" s="47"/>
      <c r="W238" s="47"/>
      <c r="X238" s="47"/>
      <c r="Y238" s="47"/>
      <c r="Z238" s="47"/>
      <c r="AA238" s="47"/>
      <c r="AB238" s="47"/>
      <c r="AC238" s="47"/>
      <c r="AD238" s="47"/>
      <c r="AE238" s="47"/>
      <c r="AF238" s="47"/>
      <c r="AG238" s="47"/>
      <c r="AH238" s="47"/>
      <c r="AI238" s="47"/>
    </row>
    <row r="239" spans="1:35">
      <c r="A239" s="78"/>
      <c r="B239" s="78"/>
      <c r="C239" s="78"/>
      <c r="D239" s="79">
        <f t="shared" si="43"/>
        <v>0</v>
      </c>
      <c r="E239" s="79">
        <f t="shared" si="43"/>
        <v>0</v>
      </c>
      <c r="F239" s="72">
        <f t="shared" si="44"/>
        <v>0</v>
      </c>
      <c r="G239" s="72">
        <f t="shared" si="44"/>
        <v>0</v>
      </c>
      <c r="H239" s="72">
        <f t="shared" si="47"/>
        <v>0</v>
      </c>
      <c r="I239" s="72">
        <f t="shared" si="48"/>
        <v>0</v>
      </c>
      <c r="J239" s="72">
        <f t="shared" si="49"/>
        <v>0</v>
      </c>
      <c r="K239" s="72">
        <f t="shared" si="50"/>
        <v>0</v>
      </c>
      <c r="L239" s="72">
        <f t="shared" si="51"/>
        <v>0</v>
      </c>
      <c r="M239" s="72">
        <f t="shared" ca="1" si="45"/>
        <v>2.9594860994991418E-4</v>
      </c>
      <c r="N239" s="72">
        <f t="shared" ca="1" si="52"/>
        <v>0</v>
      </c>
      <c r="O239" s="80">
        <f t="shared" ca="1" si="53"/>
        <v>0</v>
      </c>
      <c r="P239" s="72">
        <f t="shared" ca="1" si="54"/>
        <v>0</v>
      </c>
      <c r="Q239" s="72">
        <f t="shared" ca="1" si="55"/>
        <v>0</v>
      </c>
      <c r="R239" s="47">
        <f t="shared" ca="1" si="46"/>
        <v>-2.9594860994991418E-4</v>
      </c>
      <c r="S239" s="47"/>
      <c r="T239" s="47"/>
      <c r="U239" s="47"/>
      <c r="V239" s="47"/>
      <c r="W239" s="47"/>
      <c r="X239" s="47"/>
      <c r="Y239" s="47"/>
      <c r="Z239" s="47"/>
      <c r="AA239" s="47"/>
      <c r="AB239" s="47"/>
      <c r="AC239" s="47"/>
      <c r="AD239" s="47"/>
      <c r="AE239" s="47"/>
      <c r="AF239" s="47"/>
      <c r="AG239" s="47"/>
      <c r="AH239" s="47"/>
      <c r="AI239" s="47"/>
    </row>
    <row r="240" spans="1:35">
      <c r="A240" s="78"/>
      <c r="B240" s="78"/>
      <c r="C240" s="78"/>
      <c r="D240" s="79">
        <f t="shared" si="43"/>
        <v>0</v>
      </c>
      <c r="E240" s="79">
        <f t="shared" si="43"/>
        <v>0</v>
      </c>
      <c r="F240" s="72">
        <f t="shared" si="44"/>
        <v>0</v>
      </c>
      <c r="G240" s="72">
        <f t="shared" si="44"/>
        <v>0</v>
      </c>
      <c r="H240" s="72">
        <f t="shared" si="47"/>
        <v>0</v>
      </c>
      <c r="I240" s="72">
        <f t="shared" si="48"/>
        <v>0</v>
      </c>
      <c r="J240" s="72">
        <f t="shared" si="49"/>
        <v>0</v>
      </c>
      <c r="K240" s="72">
        <f t="shared" si="50"/>
        <v>0</v>
      </c>
      <c r="L240" s="72">
        <f t="shared" si="51"/>
        <v>0</v>
      </c>
      <c r="M240" s="72">
        <f t="shared" ca="1" si="45"/>
        <v>2.9594860994991418E-4</v>
      </c>
      <c r="N240" s="72">
        <f t="shared" ca="1" si="52"/>
        <v>0</v>
      </c>
      <c r="O240" s="80">
        <f t="shared" ca="1" si="53"/>
        <v>0</v>
      </c>
      <c r="P240" s="72">
        <f t="shared" ca="1" si="54"/>
        <v>0</v>
      </c>
      <c r="Q240" s="72">
        <f t="shared" ca="1" si="55"/>
        <v>0</v>
      </c>
      <c r="R240" s="47">
        <f t="shared" ca="1" si="46"/>
        <v>-2.9594860994991418E-4</v>
      </c>
      <c r="S240" s="47"/>
      <c r="T240" s="47"/>
      <c r="U240" s="47"/>
      <c r="V240" s="47"/>
      <c r="W240" s="47"/>
      <c r="X240" s="47"/>
      <c r="Y240" s="47"/>
      <c r="Z240" s="47"/>
      <c r="AA240" s="47"/>
      <c r="AB240" s="47"/>
      <c r="AC240" s="47"/>
      <c r="AD240" s="47"/>
      <c r="AE240" s="47"/>
      <c r="AF240" s="47"/>
      <c r="AG240" s="47"/>
      <c r="AH240" s="47"/>
      <c r="AI240" s="47"/>
    </row>
    <row r="241" spans="1:35">
      <c r="A241" s="78"/>
      <c r="B241" s="78"/>
      <c r="C241" s="78"/>
      <c r="D241" s="79">
        <f t="shared" si="43"/>
        <v>0</v>
      </c>
      <c r="E241" s="79">
        <f t="shared" si="43"/>
        <v>0</v>
      </c>
      <c r="F241" s="72">
        <f t="shared" si="44"/>
        <v>0</v>
      </c>
      <c r="G241" s="72">
        <f t="shared" si="44"/>
        <v>0</v>
      </c>
      <c r="H241" s="72">
        <f t="shared" si="47"/>
        <v>0</v>
      </c>
      <c r="I241" s="72">
        <f t="shared" si="48"/>
        <v>0</v>
      </c>
      <c r="J241" s="72">
        <f t="shared" si="49"/>
        <v>0</v>
      </c>
      <c r="K241" s="72">
        <f t="shared" si="50"/>
        <v>0</v>
      </c>
      <c r="L241" s="72">
        <f t="shared" si="51"/>
        <v>0</v>
      </c>
      <c r="M241" s="72">
        <f t="shared" ca="1" si="45"/>
        <v>2.9594860994991418E-4</v>
      </c>
      <c r="N241" s="72">
        <f t="shared" ca="1" si="52"/>
        <v>0</v>
      </c>
      <c r="O241" s="80">
        <f t="shared" ca="1" si="53"/>
        <v>0</v>
      </c>
      <c r="P241" s="72">
        <f t="shared" ca="1" si="54"/>
        <v>0</v>
      </c>
      <c r="Q241" s="72">
        <f t="shared" ca="1" si="55"/>
        <v>0</v>
      </c>
      <c r="R241" s="47">
        <f t="shared" ca="1" si="46"/>
        <v>-2.9594860994991418E-4</v>
      </c>
      <c r="S241" s="47"/>
      <c r="T241" s="47"/>
      <c r="U241" s="47"/>
      <c r="V241" s="47"/>
      <c r="W241" s="47"/>
      <c r="X241" s="47"/>
      <c r="Y241" s="47"/>
      <c r="Z241" s="47"/>
      <c r="AA241" s="47"/>
      <c r="AB241" s="47"/>
      <c r="AC241" s="47"/>
      <c r="AD241" s="47"/>
      <c r="AE241" s="47"/>
      <c r="AF241" s="47"/>
      <c r="AG241" s="47"/>
      <c r="AH241" s="47"/>
      <c r="AI241" s="47"/>
    </row>
    <row r="242" spans="1:35">
      <c r="A242" s="78"/>
      <c r="B242" s="78"/>
      <c r="C242" s="78"/>
      <c r="D242" s="79">
        <f t="shared" si="43"/>
        <v>0</v>
      </c>
      <c r="E242" s="79">
        <f t="shared" si="43"/>
        <v>0</v>
      </c>
      <c r="F242" s="72">
        <f t="shared" si="44"/>
        <v>0</v>
      </c>
      <c r="G242" s="72">
        <f t="shared" si="44"/>
        <v>0</v>
      </c>
      <c r="H242" s="72">
        <f t="shared" si="47"/>
        <v>0</v>
      </c>
      <c r="I242" s="72">
        <f t="shared" si="48"/>
        <v>0</v>
      </c>
      <c r="J242" s="72">
        <f t="shared" si="49"/>
        <v>0</v>
      </c>
      <c r="K242" s="72">
        <f t="shared" si="50"/>
        <v>0</v>
      </c>
      <c r="L242" s="72">
        <f t="shared" si="51"/>
        <v>0</v>
      </c>
      <c r="M242" s="72">
        <f t="shared" ca="1" si="45"/>
        <v>2.9594860994991418E-4</v>
      </c>
      <c r="N242" s="72">
        <f t="shared" ca="1" si="52"/>
        <v>0</v>
      </c>
      <c r="O242" s="80">
        <f t="shared" ca="1" si="53"/>
        <v>0</v>
      </c>
      <c r="P242" s="72">
        <f t="shared" ca="1" si="54"/>
        <v>0</v>
      </c>
      <c r="Q242" s="72">
        <f t="shared" ca="1" si="55"/>
        <v>0</v>
      </c>
      <c r="R242" s="47">
        <f t="shared" ca="1" si="46"/>
        <v>-2.9594860994991418E-4</v>
      </c>
      <c r="S242" s="47"/>
      <c r="T242" s="47"/>
      <c r="U242" s="47"/>
      <c r="V242" s="47"/>
      <c r="W242" s="47"/>
      <c r="X242" s="47"/>
      <c r="Y242" s="47"/>
      <c r="Z242" s="47"/>
      <c r="AA242" s="47"/>
      <c r="AB242" s="47"/>
      <c r="AC242" s="47"/>
      <c r="AD242" s="47"/>
      <c r="AE242" s="47"/>
      <c r="AF242" s="47"/>
      <c r="AG242" s="47"/>
      <c r="AH242" s="47"/>
      <c r="AI242" s="47"/>
    </row>
    <row r="243" spans="1:35">
      <c r="A243" s="78"/>
      <c r="B243" s="78"/>
      <c r="C243" s="78"/>
      <c r="D243" s="79">
        <f t="shared" si="43"/>
        <v>0</v>
      </c>
      <c r="E243" s="79">
        <f t="shared" si="43"/>
        <v>0</v>
      </c>
      <c r="F243" s="72">
        <f t="shared" si="44"/>
        <v>0</v>
      </c>
      <c r="G243" s="72">
        <f t="shared" si="44"/>
        <v>0</v>
      </c>
      <c r="H243" s="72">
        <f t="shared" si="47"/>
        <v>0</v>
      </c>
      <c r="I243" s="72">
        <f t="shared" si="48"/>
        <v>0</v>
      </c>
      <c r="J243" s="72">
        <f t="shared" si="49"/>
        <v>0</v>
      </c>
      <c r="K243" s="72">
        <f t="shared" si="50"/>
        <v>0</v>
      </c>
      <c r="L243" s="72">
        <f t="shared" si="51"/>
        <v>0</v>
      </c>
      <c r="M243" s="72">
        <f t="shared" ca="1" si="45"/>
        <v>2.9594860994991418E-4</v>
      </c>
      <c r="N243" s="72">
        <f t="shared" ca="1" si="52"/>
        <v>0</v>
      </c>
      <c r="O243" s="80">
        <f t="shared" ca="1" si="53"/>
        <v>0</v>
      </c>
      <c r="P243" s="72">
        <f t="shared" ca="1" si="54"/>
        <v>0</v>
      </c>
      <c r="Q243" s="72">
        <f t="shared" ca="1" si="55"/>
        <v>0</v>
      </c>
      <c r="R243" s="47">
        <f t="shared" ca="1" si="46"/>
        <v>-2.9594860994991418E-4</v>
      </c>
      <c r="S243" s="47"/>
      <c r="T243" s="47"/>
      <c r="U243" s="47"/>
      <c r="V243" s="47"/>
      <c r="W243" s="47"/>
      <c r="X243" s="47"/>
      <c r="Y243" s="47"/>
      <c r="Z243" s="47"/>
      <c r="AA243" s="47"/>
      <c r="AB243" s="47"/>
      <c r="AC243" s="47"/>
      <c r="AD243" s="47"/>
      <c r="AE243" s="47"/>
      <c r="AF243" s="47"/>
      <c r="AG243" s="47"/>
      <c r="AH243" s="47"/>
      <c r="AI243" s="47"/>
    </row>
    <row r="244" spans="1:35">
      <c r="A244" s="78"/>
      <c r="B244" s="78"/>
      <c r="C244" s="78"/>
      <c r="D244" s="79">
        <f t="shared" si="43"/>
        <v>0</v>
      </c>
      <c r="E244" s="79">
        <f t="shared" si="43"/>
        <v>0</v>
      </c>
      <c r="F244" s="72">
        <f t="shared" si="44"/>
        <v>0</v>
      </c>
      <c r="G244" s="72">
        <f t="shared" si="44"/>
        <v>0</v>
      </c>
      <c r="H244" s="72">
        <f t="shared" si="47"/>
        <v>0</v>
      </c>
      <c r="I244" s="72">
        <f t="shared" si="48"/>
        <v>0</v>
      </c>
      <c r="J244" s="72">
        <f t="shared" si="49"/>
        <v>0</v>
      </c>
      <c r="K244" s="72">
        <f t="shared" si="50"/>
        <v>0</v>
      </c>
      <c r="L244" s="72">
        <f t="shared" si="51"/>
        <v>0</v>
      </c>
      <c r="M244" s="72">
        <f t="shared" ca="1" si="45"/>
        <v>2.9594860994991418E-4</v>
      </c>
      <c r="N244" s="72">
        <f t="shared" ca="1" si="52"/>
        <v>0</v>
      </c>
      <c r="O244" s="80">
        <f t="shared" ca="1" si="53"/>
        <v>0</v>
      </c>
      <c r="P244" s="72">
        <f t="shared" ca="1" si="54"/>
        <v>0</v>
      </c>
      <c r="Q244" s="72">
        <f t="shared" ca="1" si="55"/>
        <v>0</v>
      </c>
      <c r="R244" s="47">
        <f t="shared" ca="1" si="46"/>
        <v>-2.9594860994991418E-4</v>
      </c>
      <c r="S244" s="47"/>
      <c r="T244" s="47"/>
      <c r="U244" s="47"/>
      <c r="V244" s="47"/>
      <c r="W244" s="47"/>
      <c r="X244" s="47"/>
      <c r="Y244" s="47"/>
      <c r="Z244" s="47"/>
      <c r="AA244" s="47"/>
      <c r="AB244" s="47"/>
      <c r="AC244" s="47"/>
      <c r="AD244" s="47"/>
      <c r="AE244" s="47"/>
      <c r="AF244" s="47"/>
      <c r="AG244" s="47"/>
      <c r="AH244" s="47"/>
      <c r="AI244" s="47"/>
    </row>
    <row r="245" spans="1:35">
      <c r="A245" s="78"/>
      <c r="B245" s="78"/>
      <c r="C245" s="78"/>
      <c r="D245" s="79">
        <f t="shared" si="43"/>
        <v>0</v>
      </c>
      <c r="E245" s="79">
        <f t="shared" si="43"/>
        <v>0</v>
      </c>
      <c r="F245" s="72">
        <f t="shared" si="44"/>
        <v>0</v>
      </c>
      <c r="G245" s="72">
        <f t="shared" si="44"/>
        <v>0</v>
      </c>
      <c r="H245" s="72">
        <f t="shared" si="47"/>
        <v>0</v>
      </c>
      <c r="I245" s="72">
        <f t="shared" si="48"/>
        <v>0</v>
      </c>
      <c r="J245" s="72">
        <f t="shared" si="49"/>
        <v>0</v>
      </c>
      <c r="K245" s="72">
        <f t="shared" si="50"/>
        <v>0</v>
      </c>
      <c r="L245" s="72">
        <f t="shared" si="51"/>
        <v>0</v>
      </c>
      <c r="M245" s="72">
        <f t="shared" ca="1" si="45"/>
        <v>2.9594860994991418E-4</v>
      </c>
      <c r="N245" s="72">
        <f t="shared" ca="1" si="52"/>
        <v>0</v>
      </c>
      <c r="O245" s="80">
        <f t="shared" ca="1" si="53"/>
        <v>0</v>
      </c>
      <c r="P245" s="72">
        <f t="shared" ca="1" si="54"/>
        <v>0</v>
      </c>
      <c r="Q245" s="72">
        <f t="shared" ca="1" si="55"/>
        <v>0</v>
      </c>
      <c r="R245" s="47">
        <f t="shared" ca="1" si="46"/>
        <v>-2.9594860994991418E-4</v>
      </c>
      <c r="S245" s="47"/>
      <c r="T245" s="47"/>
      <c r="U245" s="47"/>
      <c r="V245" s="47"/>
      <c r="W245" s="47"/>
      <c r="X245" s="47"/>
      <c r="Y245" s="47"/>
      <c r="Z245" s="47"/>
      <c r="AA245" s="47"/>
      <c r="AB245" s="47"/>
      <c r="AC245" s="47"/>
      <c r="AD245" s="47"/>
      <c r="AE245" s="47"/>
      <c r="AF245" s="47"/>
      <c r="AG245" s="47"/>
      <c r="AH245" s="47"/>
      <c r="AI245" s="47"/>
    </row>
    <row r="246" spans="1:35">
      <c r="A246" s="78"/>
      <c r="B246" s="78"/>
      <c r="C246" s="78"/>
      <c r="D246" s="79">
        <f t="shared" si="43"/>
        <v>0</v>
      </c>
      <c r="E246" s="79">
        <f t="shared" si="43"/>
        <v>0</v>
      </c>
      <c r="F246" s="72">
        <f t="shared" si="44"/>
        <v>0</v>
      </c>
      <c r="G246" s="72">
        <f t="shared" si="44"/>
        <v>0</v>
      </c>
      <c r="H246" s="72">
        <f t="shared" si="47"/>
        <v>0</v>
      </c>
      <c r="I246" s="72">
        <f t="shared" si="48"/>
        <v>0</v>
      </c>
      <c r="J246" s="72">
        <f t="shared" si="49"/>
        <v>0</v>
      </c>
      <c r="K246" s="72">
        <f t="shared" si="50"/>
        <v>0</v>
      </c>
      <c r="L246" s="72">
        <f t="shared" si="51"/>
        <v>0</v>
      </c>
      <c r="M246" s="72">
        <f t="shared" ca="1" si="45"/>
        <v>2.9594860994991418E-4</v>
      </c>
      <c r="N246" s="72">
        <f t="shared" ca="1" si="52"/>
        <v>0</v>
      </c>
      <c r="O246" s="80">
        <f t="shared" ca="1" si="53"/>
        <v>0</v>
      </c>
      <c r="P246" s="72">
        <f t="shared" ca="1" si="54"/>
        <v>0</v>
      </c>
      <c r="Q246" s="72">
        <f t="shared" ca="1" si="55"/>
        <v>0</v>
      </c>
      <c r="R246" s="47">
        <f t="shared" ca="1" si="46"/>
        <v>-2.9594860994991418E-4</v>
      </c>
      <c r="S246" s="47"/>
      <c r="T246" s="47"/>
      <c r="U246" s="47"/>
      <c r="V246" s="47"/>
      <c r="W246" s="47"/>
      <c r="X246" s="47"/>
      <c r="Y246" s="47"/>
      <c r="Z246" s="47"/>
      <c r="AA246" s="47"/>
      <c r="AB246" s="47"/>
      <c r="AC246" s="47"/>
      <c r="AD246" s="47"/>
      <c r="AE246" s="47"/>
      <c r="AF246" s="47"/>
      <c r="AG246" s="47"/>
      <c r="AH246" s="47"/>
      <c r="AI246" s="47"/>
    </row>
    <row r="247" spans="1:35">
      <c r="A247" s="78"/>
      <c r="B247" s="78"/>
      <c r="C247" s="78"/>
      <c r="D247" s="79">
        <f t="shared" si="43"/>
        <v>0</v>
      </c>
      <c r="E247" s="79">
        <f t="shared" si="43"/>
        <v>0</v>
      </c>
      <c r="F247" s="72">
        <f t="shared" si="44"/>
        <v>0</v>
      </c>
      <c r="G247" s="72">
        <f t="shared" si="44"/>
        <v>0</v>
      </c>
      <c r="H247" s="72">
        <f t="shared" si="47"/>
        <v>0</v>
      </c>
      <c r="I247" s="72">
        <f t="shared" si="48"/>
        <v>0</v>
      </c>
      <c r="J247" s="72">
        <f t="shared" si="49"/>
        <v>0</v>
      </c>
      <c r="K247" s="72">
        <f t="shared" si="50"/>
        <v>0</v>
      </c>
      <c r="L247" s="72">
        <f t="shared" si="51"/>
        <v>0</v>
      </c>
      <c r="M247" s="72">
        <f t="shared" ca="1" si="45"/>
        <v>2.9594860994991418E-4</v>
      </c>
      <c r="N247" s="72">
        <f t="shared" ca="1" si="52"/>
        <v>0</v>
      </c>
      <c r="O247" s="80">
        <f t="shared" ca="1" si="53"/>
        <v>0</v>
      </c>
      <c r="P247" s="72">
        <f t="shared" ca="1" si="54"/>
        <v>0</v>
      </c>
      <c r="Q247" s="72">
        <f t="shared" ca="1" si="55"/>
        <v>0</v>
      </c>
      <c r="R247" s="47">
        <f t="shared" ca="1" si="46"/>
        <v>-2.9594860994991418E-4</v>
      </c>
      <c r="S247" s="47"/>
      <c r="T247" s="47"/>
      <c r="U247" s="47"/>
      <c r="V247" s="47"/>
      <c r="W247" s="47"/>
      <c r="X247" s="47"/>
      <c r="Y247" s="47"/>
      <c r="Z247" s="47"/>
      <c r="AA247" s="47"/>
      <c r="AB247" s="47"/>
      <c r="AC247" s="47"/>
      <c r="AD247" s="47"/>
      <c r="AE247" s="47"/>
      <c r="AF247" s="47"/>
      <c r="AG247" s="47"/>
      <c r="AH247" s="47"/>
      <c r="AI247" s="47"/>
    </row>
    <row r="248" spans="1:35">
      <c r="A248" s="78"/>
      <c r="B248" s="78"/>
      <c r="C248" s="78"/>
      <c r="D248" s="79">
        <f t="shared" si="43"/>
        <v>0</v>
      </c>
      <c r="E248" s="79">
        <f t="shared" si="43"/>
        <v>0</v>
      </c>
      <c r="F248" s="72">
        <f t="shared" si="44"/>
        <v>0</v>
      </c>
      <c r="G248" s="72">
        <f t="shared" si="44"/>
        <v>0</v>
      </c>
      <c r="H248" s="72">
        <f t="shared" si="47"/>
        <v>0</v>
      </c>
      <c r="I248" s="72">
        <f t="shared" si="48"/>
        <v>0</v>
      </c>
      <c r="J248" s="72">
        <f t="shared" si="49"/>
        <v>0</v>
      </c>
      <c r="K248" s="72">
        <f t="shared" si="50"/>
        <v>0</v>
      </c>
      <c r="L248" s="72">
        <f t="shared" si="51"/>
        <v>0</v>
      </c>
      <c r="M248" s="72">
        <f t="shared" ca="1" si="45"/>
        <v>2.9594860994991418E-4</v>
      </c>
      <c r="N248" s="72">
        <f t="shared" ca="1" si="52"/>
        <v>0</v>
      </c>
      <c r="O248" s="80">
        <f t="shared" ca="1" si="53"/>
        <v>0</v>
      </c>
      <c r="P248" s="72">
        <f t="shared" ca="1" si="54"/>
        <v>0</v>
      </c>
      <c r="Q248" s="72">
        <f t="shared" ca="1" si="55"/>
        <v>0</v>
      </c>
      <c r="R248" s="47">
        <f t="shared" ca="1" si="46"/>
        <v>-2.9594860994991418E-4</v>
      </c>
      <c r="S248" s="47"/>
      <c r="T248" s="47"/>
      <c r="U248" s="47"/>
      <c r="V248" s="47"/>
      <c r="W248" s="47"/>
      <c r="X248" s="47"/>
      <c r="Y248" s="47"/>
      <c r="Z248" s="47"/>
      <c r="AA248" s="47"/>
      <c r="AB248" s="47"/>
      <c r="AC248" s="47"/>
      <c r="AD248" s="47"/>
      <c r="AE248" s="47"/>
      <c r="AF248" s="47"/>
      <c r="AG248" s="47"/>
      <c r="AH248" s="47"/>
      <c r="AI248" s="47"/>
    </row>
    <row r="249" spans="1:35">
      <c r="A249" s="78"/>
      <c r="B249" s="78"/>
      <c r="C249" s="78"/>
      <c r="D249" s="79">
        <f t="shared" si="43"/>
        <v>0</v>
      </c>
      <c r="E249" s="79">
        <f t="shared" si="43"/>
        <v>0</v>
      </c>
      <c r="F249" s="72">
        <f t="shared" si="44"/>
        <v>0</v>
      </c>
      <c r="G249" s="72">
        <f t="shared" si="44"/>
        <v>0</v>
      </c>
      <c r="H249" s="72">
        <f t="shared" si="47"/>
        <v>0</v>
      </c>
      <c r="I249" s="72">
        <f t="shared" si="48"/>
        <v>0</v>
      </c>
      <c r="J249" s="72">
        <f t="shared" si="49"/>
        <v>0</v>
      </c>
      <c r="K249" s="72">
        <f t="shared" si="50"/>
        <v>0</v>
      </c>
      <c r="L249" s="72">
        <f t="shared" si="51"/>
        <v>0</v>
      </c>
      <c r="M249" s="72">
        <f t="shared" ca="1" si="45"/>
        <v>2.9594860994991418E-4</v>
      </c>
      <c r="N249" s="72">
        <f t="shared" ca="1" si="52"/>
        <v>0</v>
      </c>
      <c r="O249" s="80">
        <f t="shared" ca="1" si="53"/>
        <v>0</v>
      </c>
      <c r="P249" s="72">
        <f t="shared" ca="1" si="54"/>
        <v>0</v>
      </c>
      <c r="Q249" s="72">
        <f t="shared" ca="1" si="55"/>
        <v>0</v>
      </c>
      <c r="R249" s="47">
        <f t="shared" ca="1" si="46"/>
        <v>-2.9594860994991418E-4</v>
      </c>
      <c r="S249" s="47"/>
      <c r="T249" s="47"/>
      <c r="U249" s="47"/>
      <c r="V249" s="47"/>
      <c r="W249" s="47"/>
      <c r="X249" s="47"/>
      <c r="Y249" s="47"/>
      <c r="Z249" s="47"/>
      <c r="AA249" s="47"/>
      <c r="AB249" s="47"/>
      <c r="AC249" s="47"/>
      <c r="AD249" s="47"/>
      <c r="AE249" s="47"/>
      <c r="AF249" s="47"/>
      <c r="AG249" s="47"/>
      <c r="AH249" s="47"/>
      <c r="AI249" s="47"/>
    </row>
    <row r="250" spans="1:35">
      <c r="A250" s="78"/>
      <c r="B250" s="78"/>
      <c r="C250" s="78"/>
      <c r="D250" s="79">
        <f t="shared" si="43"/>
        <v>0</v>
      </c>
      <c r="E250" s="79">
        <f t="shared" si="43"/>
        <v>0</v>
      </c>
      <c r="F250" s="72">
        <f t="shared" si="44"/>
        <v>0</v>
      </c>
      <c r="G250" s="72">
        <f t="shared" si="44"/>
        <v>0</v>
      </c>
      <c r="H250" s="72">
        <f t="shared" si="47"/>
        <v>0</v>
      </c>
      <c r="I250" s="72">
        <f t="shared" si="48"/>
        <v>0</v>
      </c>
      <c r="J250" s="72">
        <f t="shared" si="49"/>
        <v>0</v>
      </c>
      <c r="K250" s="72">
        <f t="shared" si="50"/>
        <v>0</v>
      </c>
      <c r="L250" s="72">
        <f t="shared" si="51"/>
        <v>0</v>
      </c>
      <c r="M250" s="72">
        <f t="shared" ca="1" si="45"/>
        <v>2.9594860994991418E-4</v>
      </c>
      <c r="N250" s="72">
        <f t="shared" ca="1" si="52"/>
        <v>0</v>
      </c>
      <c r="O250" s="80">
        <f t="shared" ca="1" si="53"/>
        <v>0</v>
      </c>
      <c r="P250" s="72">
        <f t="shared" ca="1" si="54"/>
        <v>0</v>
      </c>
      <c r="Q250" s="72">
        <f t="shared" ca="1" si="55"/>
        <v>0</v>
      </c>
      <c r="R250" s="47">
        <f t="shared" ca="1" si="46"/>
        <v>-2.9594860994991418E-4</v>
      </c>
      <c r="S250" s="47"/>
      <c r="T250" s="47"/>
      <c r="U250" s="47"/>
      <c r="V250" s="47"/>
      <c r="W250" s="47"/>
      <c r="X250" s="47"/>
      <c r="Y250" s="47"/>
      <c r="Z250" s="47"/>
      <c r="AA250" s="47"/>
      <c r="AB250" s="47"/>
      <c r="AC250" s="47"/>
      <c r="AD250" s="47"/>
      <c r="AE250" s="47"/>
      <c r="AF250" s="47"/>
      <c r="AG250" s="47"/>
      <c r="AH250" s="47"/>
      <c r="AI250" s="47"/>
    </row>
    <row r="251" spans="1:35">
      <c r="A251" s="78"/>
      <c r="B251" s="78"/>
      <c r="C251" s="78"/>
      <c r="D251" s="79">
        <f t="shared" si="43"/>
        <v>0</v>
      </c>
      <c r="E251" s="79">
        <f t="shared" si="43"/>
        <v>0</v>
      </c>
      <c r="F251" s="72">
        <f t="shared" si="44"/>
        <v>0</v>
      </c>
      <c r="G251" s="72">
        <f t="shared" si="44"/>
        <v>0</v>
      </c>
      <c r="H251" s="72">
        <f t="shared" si="47"/>
        <v>0</v>
      </c>
      <c r="I251" s="72">
        <f t="shared" si="48"/>
        <v>0</v>
      </c>
      <c r="J251" s="72">
        <f t="shared" si="49"/>
        <v>0</v>
      </c>
      <c r="K251" s="72">
        <f t="shared" si="50"/>
        <v>0</v>
      </c>
      <c r="L251" s="72">
        <f t="shared" si="51"/>
        <v>0</v>
      </c>
      <c r="M251" s="72">
        <f t="shared" ca="1" si="45"/>
        <v>2.9594860994991418E-4</v>
      </c>
      <c r="N251" s="72">
        <f t="shared" ca="1" si="52"/>
        <v>0</v>
      </c>
      <c r="O251" s="80">
        <f t="shared" ca="1" si="53"/>
        <v>0</v>
      </c>
      <c r="P251" s="72">
        <f t="shared" ca="1" si="54"/>
        <v>0</v>
      </c>
      <c r="Q251" s="72">
        <f t="shared" ca="1" si="55"/>
        <v>0</v>
      </c>
      <c r="R251" s="47">
        <f t="shared" ca="1" si="46"/>
        <v>-2.9594860994991418E-4</v>
      </c>
      <c r="S251" s="47"/>
      <c r="T251" s="47"/>
      <c r="U251" s="47"/>
      <c r="V251" s="47"/>
      <c r="W251" s="47"/>
      <c r="X251" s="47"/>
      <c r="Y251" s="47"/>
      <c r="Z251" s="47"/>
      <c r="AA251" s="47"/>
      <c r="AB251" s="47"/>
      <c r="AC251" s="47"/>
      <c r="AD251" s="47"/>
      <c r="AE251" s="47"/>
      <c r="AF251" s="47"/>
      <c r="AG251" s="47"/>
      <c r="AH251" s="47"/>
      <c r="AI251" s="47"/>
    </row>
    <row r="252" spans="1:35">
      <c r="A252" s="78"/>
      <c r="B252" s="78"/>
      <c r="C252" s="78"/>
      <c r="D252" s="79">
        <f t="shared" si="43"/>
        <v>0</v>
      </c>
      <c r="E252" s="79">
        <f t="shared" si="43"/>
        <v>0</v>
      </c>
      <c r="F252" s="72">
        <f t="shared" si="44"/>
        <v>0</v>
      </c>
      <c r="G252" s="72">
        <f t="shared" si="44"/>
        <v>0</v>
      </c>
      <c r="H252" s="72">
        <f t="shared" si="47"/>
        <v>0</v>
      </c>
      <c r="I252" s="72">
        <f t="shared" si="48"/>
        <v>0</v>
      </c>
      <c r="J252" s="72">
        <f t="shared" si="49"/>
        <v>0</v>
      </c>
      <c r="K252" s="72">
        <f t="shared" si="50"/>
        <v>0</v>
      </c>
      <c r="L252" s="72">
        <f t="shared" si="51"/>
        <v>0</v>
      </c>
      <c r="M252" s="72">
        <f t="shared" ca="1" si="45"/>
        <v>2.9594860994991418E-4</v>
      </c>
      <c r="N252" s="72">
        <f t="shared" ca="1" si="52"/>
        <v>0</v>
      </c>
      <c r="O252" s="80">
        <f t="shared" ca="1" si="53"/>
        <v>0</v>
      </c>
      <c r="P252" s="72">
        <f t="shared" ca="1" si="54"/>
        <v>0</v>
      </c>
      <c r="Q252" s="72">
        <f t="shared" ca="1" si="55"/>
        <v>0</v>
      </c>
      <c r="R252" s="47">
        <f t="shared" ca="1" si="46"/>
        <v>-2.9594860994991418E-4</v>
      </c>
      <c r="S252" s="47"/>
      <c r="T252" s="47"/>
      <c r="U252" s="47"/>
      <c r="V252" s="47"/>
      <c r="W252" s="47"/>
      <c r="X252" s="47"/>
      <c r="Y252" s="47"/>
      <c r="Z252" s="47"/>
      <c r="AA252" s="47"/>
      <c r="AB252" s="47"/>
      <c r="AC252" s="47"/>
      <c r="AD252" s="47"/>
      <c r="AE252" s="47"/>
      <c r="AF252" s="47"/>
      <c r="AG252" s="47"/>
      <c r="AH252" s="47"/>
      <c r="AI252" s="47"/>
    </row>
    <row r="253" spans="1:35">
      <c r="A253" s="78"/>
      <c r="B253" s="78"/>
      <c r="C253" s="78"/>
      <c r="D253" s="79">
        <f t="shared" si="43"/>
        <v>0</v>
      </c>
      <c r="E253" s="79">
        <f t="shared" si="43"/>
        <v>0</v>
      </c>
      <c r="F253" s="72">
        <f t="shared" si="44"/>
        <v>0</v>
      </c>
      <c r="G253" s="72">
        <f t="shared" si="44"/>
        <v>0</v>
      </c>
      <c r="H253" s="72">
        <f t="shared" si="47"/>
        <v>0</v>
      </c>
      <c r="I253" s="72">
        <f t="shared" si="48"/>
        <v>0</v>
      </c>
      <c r="J253" s="72">
        <f t="shared" si="49"/>
        <v>0</v>
      </c>
      <c r="K253" s="72">
        <f t="shared" si="50"/>
        <v>0</v>
      </c>
      <c r="L253" s="72">
        <f t="shared" si="51"/>
        <v>0</v>
      </c>
      <c r="M253" s="72">
        <f t="shared" ca="1" si="45"/>
        <v>2.9594860994991418E-4</v>
      </c>
      <c r="N253" s="72">
        <f t="shared" ca="1" si="52"/>
        <v>0</v>
      </c>
      <c r="O253" s="80">
        <f t="shared" ca="1" si="53"/>
        <v>0</v>
      </c>
      <c r="P253" s="72">
        <f t="shared" ca="1" si="54"/>
        <v>0</v>
      </c>
      <c r="Q253" s="72">
        <f t="shared" ca="1" si="55"/>
        <v>0</v>
      </c>
      <c r="R253" s="47">
        <f t="shared" ca="1" si="46"/>
        <v>-2.9594860994991418E-4</v>
      </c>
      <c r="S253" s="47"/>
      <c r="T253" s="47"/>
      <c r="U253" s="47"/>
      <c r="V253" s="47"/>
      <c r="W253" s="47"/>
      <c r="X253" s="47"/>
      <c r="Y253" s="47"/>
      <c r="Z253" s="47"/>
      <c r="AA253" s="47"/>
      <c r="AB253" s="47"/>
      <c r="AC253" s="47"/>
      <c r="AD253" s="47"/>
      <c r="AE253" s="47"/>
      <c r="AF253" s="47"/>
      <c r="AG253" s="47"/>
      <c r="AH253" s="47"/>
      <c r="AI253" s="47"/>
    </row>
    <row r="254" spans="1:35">
      <c r="A254" s="78"/>
      <c r="B254" s="78"/>
      <c r="C254" s="78"/>
      <c r="D254" s="79">
        <f t="shared" si="43"/>
        <v>0</v>
      </c>
      <c r="E254" s="79">
        <f t="shared" si="43"/>
        <v>0</v>
      </c>
      <c r="F254" s="72">
        <f t="shared" si="44"/>
        <v>0</v>
      </c>
      <c r="G254" s="72">
        <f t="shared" si="44"/>
        <v>0</v>
      </c>
      <c r="H254" s="72">
        <f t="shared" si="47"/>
        <v>0</v>
      </c>
      <c r="I254" s="72">
        <f t="shared" si="48"/>
        <v>0</v>
      </c>
      <c r="J254" s="72">
        <f t="shared" si="49"/>
        <v>0</v>
      </c>
      <c r="K254" s="72">
        <f t="shared" si="50"/>
        <v>0</v>
      </c>
      <c r="L254" s="72">
        <f t="shared" si="51"/>
        <v>0</v>
      </c>
      <c r="M254" s="72">
        <f t="shared" ca="1" si="45"/>
        <v>2.9594860994991418E-4</v>
      </c>
      <c r="N254" s="72">
        <f t="shared" ca="1" si="52"/>
        <v>0</v>
      </c>
      <c r="O254" s="80">
        <f t="shared" ca="1" si="53"/>
        <v>0</v>
      </c>
      <c r="P254" s="72">
        <f t="shared" ca="1" si="54"/>
        <v>0</v>
      </c>
      <c r="Q254" s="72">
        <f t="shared" ca="1" si="55"/>
        <v>0</v>
      </c>
      <c r="R254" s="47">
        <f t="shared" ca="1" si="46"/>
        <v>-2.9594860994991418E-4</v>
      </c>
      <c r="S254" s="47"/>
      <c r="T254" s="47"/>
      <c r="U254" s="47"/>
      <c r="V254" s="47"/>
      <c r="W254" s="47"/>
      <c r="X254" s="47"/>
      <c r="Y254" s="47"/>
      <c r="Z254" s="47"/>
      <c r="AA254" s="47"/>
      <c r="AB254" s="47"/>
      <c r="AC254" s="47"/>
      <c r="AD254" s="47"/>
      <c r="AE254" s="47"/>
      <c r="AF254" s="47"/>
      <c r="AG254" s="47"/>
      <c r="AH254" s="47"/>
      <c r="AI254" s="47"/>
    </row>
    <row r="255" spans="1:35">
      <c r="A255" s="78"/>
      <c r="B255" s="78"/>
      <c r="C255" s="78"/>
      <c r="D255" s="79">
        <f t="shared" si="43"/>
        <v>0</v>
      </c>
      <c r="E255" s="79">
        <f t="shared" si="43"/>
        <v>0</v>
      </c>
      <c r="F255" s="72">
        <f t="shared" si="44"/>
        <v>0</v>
      </c>
      <c r="G255" s="72">
        <f t="shared" si="44"/>
        <v>0</v>
      </c>
      <c r="H255" s="72">
        <f t="shared" si="47"/>
        <v>0</v>
      </c>
      <c r="I255" s="72">
        <f t="shared" si="48"/>
        <v>0</v>
      </c>
      <c r="J255" s="72">
        <f t="shared" si="49"/>
        <v>0</v>
      </c>
      <c r="K255" s="72">
        <f t="shared" si="50"/>
        <v>0</v>
      </c>
      <c r="L255" s="72">
        <f t="shared" si="51"/>
        <v>0</v>
      </c>
      <c r="M255" s="72">
        <f t="shared" ca="1" si="45"/>
        <v>2.9594860994991418E-4</v>
      </c>
      <c r="N255" s="72">
        <f t="shared" ca="1" si="52"/>
        <v>0</v>
      </c>
      <c r="O255" s="80">
        <f t="shared" ca="1" si="53"/>
        <v>0</v>
      </c>
      <c r="P255" s="72">
        <f t="shared" ca="1" si="54"/>
        <v>0</v>
      </c>
      <c r="Q255" s="72">
        <f t="shared" ca="1" si="55"/>
        <v>0</v>
      </c>
      <c r="R255" s="47">
        <f t="shared" ca="1" si="46"/>
        <v>-2.9594860994991418E-4</v>
      </c>
      <c r="S255" s="47"/>
      <c r="T255" s="47"/>
      <c r="U255" s="47"/>
      <c r="V255" s="47"/>
      <c r="W255" s="47"/>
      <c r="X255" s="47"/>
      <c r="Y255" s="47"/>
      <c r="Z255" s="47"/>
      <c r="AA255" s="47"/>
      <c r="AB255" s="47"/>
      <c r="AC255" s="47"/>
      <c r="AD255" s="47"/>
      <c r="AE255" s="47"/>
      <c r="AF255" s="47"/>
      <c r="AG255" s="47"/>
      <c r="AH255" s="47"/>
      <c r="AI255" s="47"/>
    </row>
    <row r="256" spans="1:35">
      <c r="A256" s="78"/>
      <c r="B256" s="78"/>
      <c r="C256" s="78"/>
      <c r="D256" s="79">
        <f t="shared" si="43"/>
        <v>0</v>
      </c>
      <c r="E256" s="79">
        <f t="shared" si="43"/>
        <v>0</v>
      </c>
      <c r="F256" s="72">
        <f t="shared" si="44"/>
        <v>0</v>
      </c>
      <c r="G256" s="72">
        <f t="shared" si="44"/>
        <v>0</v>
      </c>
      <c r="H256" s="72">
        <f t="shared" si="47"/>
        <v>0</v>
      </c>
      <c r="I256" s="72">
        <f t="shared" si="48"/>
        <v>0</v>
      </c>
      <c r="J256" s="72">
        <f t="shared" si="49"/>
        <v>0</v>
      </c>
      <c r="K256" s="72">
        <f t="shared" si="50"/>
        <v>0</v>
      </c>
      <c r="L256" s="72">
        <f t="shared" si="51"/>
        <v>0</v>
      </c>
      <c r="M256" s="72">
        <f t="shared" ca="1" si="45"/>
        <v>2.9594860994991418E-4</v>
      </c>
      <c r="N256" s="72">
        <f t="shared" ca="1" si="52"/>
        <v>0</v>
      </c>
      <c r="O256" s="80">
        <f t="shared" ca="1" si="53"/>
        <v>0</v>
      </c>
      <c r="P256" s="72">
        <f t="shared" ca="1" si="54"/>
        <v>0</v>
      </c>
      <c r="Q256" s="72">
        <f t="shared" ca="1" si="55"/>
        <v>0</v>
      </c>
      <c r="R256" s="47">
        <f t="shared" ca="1" si="46"/>
        <v>-2.9594860994991418E-4</v>
      </c>
      <c r="S256" s="47"/>
      <c r="T256" s="47"/>
      <c r="U256" s="47"/>
      <c r="V256" s="47"/>
      <c r="W256" s="47"/>
      <c r="X256" s="47"/>
      <c r="Y256" s="47"/>
      <c r="Z256" s="47"/>
      <c r="AA256" s="47"/>
      <c r="AB256" s="47"/>
      <c r="AC256" s="47"/>
      <c r="AD256" s="47"/>
      <c r="AE256" s="47"/>
      <c r="AF256" s="47"/>
      <c r="AG256" s="47"/>
      <c r="AH256" s="47"/>
      <c r="AI256" s="47"/>
    </row>
    <row r="257" spans="1:35">
      <c r="A257" s="78"/>
      <c r="B257" s="78"/>
      <c r="C257" s="78"/>
      <c r="D257" s="79">
        <f t="shared" si="43"/>
        <v>0</v>
      </c>
      <c r="E257" s="79">
        <f t="shared" si="43"/>
        <v>0</v>
      </c>
      <c r="F257" s="72">
        <f t="shared" si="44"/>
        <v>0</v>
      </c>
      <c r="G257" s="72">
        <f t="shared" si="44"/>
        <v>0</v>
      </c>
      <c r="H257" s="72">
        <f t="shared" si="47"/>
        <v>0</v>
      </c>
      <c r="I257" s="72">
        <f t="shared" si="48"/>
        <v>0</v>
      </c>
      <c r="J257" s="72">
        <f t="shared" si="49"/>
        <v>0</v>
      </c>
      <c r="K257" s="72">
        <f t="shared" si="50"/>
        <v>0</v>
      </c>
      <c r="L257" s="72">
        <f t="shared" si="51"/>
        <v>0</v>
      </c>
      <c r="M257" s="72">
        <f t="shared" ca="1" si="45"/>
        <v>2.9594860994991418E-4</v>
      </c>
      <c r="N257" s="72">
        <f t="shared" ca="1" si="52"/>
        <v>0</v>
      </c>
      <c r="O257" s="80">
        <f t="shared" ca="1" si="53"/>
        <v>0</v>
      </c>
      <c r="P257" s="72">
        <f t="shared" ca="1" si="54"/>
        <v>0</v>
      </c>
      <c r="Q257" s="72">
        <f t="shared" ca="1" si="55"/>
        <v>0</v>
      </c>
      <c r="R257" s="47">
        <f t="shared" ca="1" si="46"/>
        <v>-2.9594860994991418E-4</v>
      </c>
      <c r="S257" s="47"/>
      <c r="T257" s="47"/>
      <c r="U257" s="47"/>
      <c r="V257" s="47"/>
      <c r="W257" s="47"/>
      <c r="X257" s="47"/>
      <c r="Y257" s="47"/>
      <c r="Z257" s="47"/>
      <c r="AA257" s="47"/>
      <c r="AB257" s="47"/>
      <c r="AC257" s="47"/>
      <c r="AD257" s="47"/>
      <c r="AE257" s="47"/>
      <c r="AF257" s="47"/>
      <c r="AG257" s="47"/>
      <c r="AH257" s="47"/>
      <c r="AI257" s="47"/>
    </row>
    <row r="258" spans="1:35">
      <c r="A258" s="78"/>
      <c r="B258" s="78"/>
      <c r="C258" s="78"/>
      <c r="D258" s="79">
        <f t="shared" si="43"/>
        <v>0</v>
      </c>
      <c r="E258" s="79">
        <f t="shared" si="43"/>
        <v>0</v>
      </c>
      <c r="F258" s="72">
        <f t="shared" si="44"/>
        <v>0</v>
      </c>
      <c r="G258" s="72">
        <f t="shared" si="44"/>
        <v>0</v>
      </c>
      <c r="H258" s="72">
        <f t="shared" si="47"/>
        <v>0</v>
      </c>
      <c r="I258" s="72">
        <f t="shared" si="48"/>
        <v>0</v>
      </c>
      <c r="J258" s="72">
        <f t="shared" si="49"/>
        <v>0</v>
      </c>
      <c r="K258" s="72">
        <f t="shared" si="50"/>
        <v>0</v>
      </c>
      <c r="L258" s="72">
        <f t="shared" si="51"/>
        <v>0</v>
      </c>
      <c r="M258" s="72">
        <f t="shared" ca="1" si="45"/>
        <v>2.9594860994991418E-4</v>
      </c>
      <c r="N258" s="72">
        <f t="shared" ca="1" si="52"/>
        <v>0</v>
      </c>
      <c r="O258" s="80">
        <f t="shared" ca="1" si="53"/>
        <v>0</v>
      </c>
      <c r="P258" s="72">
        <f t="shared" ca="1" si="54"/>
        <v>0</v>
      </c>
      <c r="Q258" s="72">
        <f t="shared" ca="1" si="55"/>
        <v>0</v>
      </c>
      <c r="R258" s="47">
        <f t="shared" ca="1" si="46"/>
        <v>-2.9594860994991418E-4</v>
      </c>
      <c r="S258" s="47"/>
      <c r="T258" s="47"/>
      <c r="U258" s="47"/>
      <c r="V258" s="47"/>
      <c r="W258" s="47"/>
      <c r="X258" s="47"/>
      <c r="Y258" s="47"/>
      <c r="Z258" s="47"/>
      <c r="AA258" s="47"/>
      <c r="AB258" s="47"/>
      <c r="AC258" s="47"/>
      <c r="AD258" s="47"/>
      <c r="AE258" s="47"/>
      <c r="AF258" s="47"/>
      <c r="AG258" s="47"/>
      <c r="AH258" s="47"/>
      <c r="AI258" s="47"/>
    </row>
    <row r="259" spans="1:35">
      <c r="A259" s="78"/>
      <c r="B259" s="78"/>
      <c r="C259" s="78"/>
      <c r="D259" s="79">
        <f t="shared" si="43"/>
        <v>0</v>
      </c>
      <c r="E259" s="79">
        <f t="shared" si="43"/>
        <v>0</v>
      </c>
      <c r="F259" s="72">
        <f t="shared" si="44"/>
        <v>0</v>
      </c>
      <c r="G259" s="72">
        <f t="shared" si="44"/>
        <v>0</v>
      </c>
      <c r="H259" s="72">
        <f t="shared" si="47"/>
        <v>0</v>
      </c>
      <c r="I259" s="72">
        <f t="shared" si="48"/>
        <v>0</v>
      </c>
      <c r="J259" s="72">
        <f t="shared" si="49"/>
        <v>0</v>
      </c>
      <c r="K259" s="72">
        <f t="shared" si="50"/>
        <v>0</v>
      </c>
      <c r="L259" s="72">
        <f t="shared" si="51"/>
        <v>0</v>
      </c>
      <c r="M259" s="72">
        <f t="shared" ca="1" si="45"/>
        <v>2.9594860994991418E-4</v>
      </c>
      <c r="N259" s="72">
        <f t="shared" ca="1" si="52"/>
        <v>0</v>
      </c>
      <c r="O259" s="80">
        <f t="shared" ca="1" si="53"/>
        <v>0</v>
      </c>
      <c r="P259" s="72">
        <f t="shared" ca="1" si="54"/>
        <v>0</v>
      </c>
      <c r="Q259" s="72">
        <f t="shared" ca="1" si="55"/>
        <v>0</v>
      </c>
      <c r="R259" s="47">
        <f t="shared" ca="1" si="46"/>
        <v>-2.9594860994991418E-4</v>
      </c>
      <c r="S259" s="47"/>
      <c r="T259" s="47"/>
      <c r="U259" s="47"/>
      <c r="V259" s="47"/>
      <c r="W259" s="47"/>
      <c r="X259" s="47"/>
      <c r="Y259" s="47"/>
      <c r="Z259" s="47"/>
      <c r="AA259" s="47"/>
      <c r="AB259" s="47"/>
      <c r="AC259" s="47"/>
      <c r="AD259" s="47"/>
      <c r="AE259" s="47"/>
      <c r="AF259" s="47"/>
      <c r="AG259" s="47"/>
      <c r="AH259" s="47"/>
      <c r="AI259" s="47"/>
    </row>
    <row r="260" spans="1:35">
      <c r="A260" s="78"/>
      <c r="B260" s="78"/>
      <c r="C260" s="78"/>
      <c r="D260" s="79">
        <f t="shared" si="43"/>
        <v>0</v>
      </c>
      <c r="E260" s="79">
        <f t="shared" si="43"/>
        <v>0</v>
      </c>
      <c r="F260" s="72">
        <f t="shared" si="44"/>
        <v>0</v>
      </c>
      <c r="G260" s="72">
        <f t="shared" si="44"/>
        <v>0</v>
      </c>
      <c r="H260" s="72">
        <f t="shared" si="47"/>
        <v>0</v>
      </c>
      <c r="I260" s="72">
        <f t="shared" si="48"/>
        <v>0</v>
      </c>
      <c r="J260" s="72">
        <f t="shared" si="49"/>
        <v>0</v>
      </c>
      <c r="K260" s="72">
        <f t="shared" si="50"/>
        <v>0</v>
      </c>
      <c r="L260" s="72">
        <f t="shared" si="51"/>
        <v>0</v>
      </c>
      <c r="M260" s="72">
        <f t="shared" ca="1" si="45"/>
        <v>2.9594860994991418E-4</v>
      </c>
      <c r="N260" s="72">
        <f t="shared" ca="1" si="52"/>
        <v>0</v>
      </c>
      <c r="O260" s="80">
        <f t="shared" ca="1" si="53"/>
        <v>0</v>
      </c>
      <c r="P260" s="72">
        <f t="shared" ca="1" si="54"/>
        <v>0</v>
      </c>
      <c r="Q260" s="72">
        <f t="shared" ca="1" si="55"/>
        <v>0</v>
      </c>
      <c r="R260" s="47">
        <f t="shared" ca="1" si="46"/>
        <v>-2.9594860994991418E-4</v>
      </c>
      <c r="S260" s="47"/>
      <c r="T260" s="47"/>
      <c r="U260" s="47"/>
      <c r="V260" s="47"/>
      <c r="W260" s="47"/>
      <c r="X260" s="47"/>
      <c r="Y260" s="47"/>
      <c r="Z260" s="47"/>
      <c r="AA260" s="47"/>
      <c r="AB260" s="47"/>
      <c r="AC260" s="47"/>
      <c r="AD260" s="47"/>
      <c r="AE260" s="47"/>
      <c r="AF260" s="47"/>
      <c r="AG260" s="47"/>
      <c r="AH260" s="47"/>
      <c r="AI260" s="47"/>
    </row>
    <row r="261" spans="1:35">
      <c r="A261" s="78"/>
      <c r="B261" s="78"/>
      <c r="C261" s="78"/>
      <c r="D261" s="79">
        <f t="shared" si="43"/>
        <v>0</v>
      </c>
      <c r="E261" s="79">
        <f t="shared" si="43"/>
        <v>0</v>
      </c>
      <c r="F261" s="72">
        <f t="shared" si="44"/>
        <v>0</v>
      </c>
      <c r="G261" s="72">
        <f t="shared" si="44"/>
        <v>0</v>
      </c>
      <c r="H261" s="72">
        <f t="shared" si="47"/>
        <v>0</v>
      </c>
      <c r="I261" s="72">
        <f t="shared" si="48"/>
        <v>0</v>
      </c>
      <c r="J261" s="72">
        <f t="shared" si="49"/>
        <v>0</v>
      </c>
      <c r="K261" s="72">
        <f t="shared" si="50"/>
        <v>0</v>
      </c>
      <c r="L261" s="72">
        <f t="shared" si="51"/>
        <v>0</v>
      </c>
      <c r="M261" s="72">
        <f t="shared" ca="1" si="45"/>
        <v>2.9594860994991418E-4</v>
      </c>
      <c r="N261" s="72">
        <f t="shared" ca="1" si="52"/>
        <v>0</v>
      </c>
      <c r="O261" s="80">
        <f t="shared" ca="1" si="53"/>
        <v>0</v>
      </c>
      <c r="P261" s="72">
        <f t="shared" ca="1" si="54"/>
        <v>0</v>
      </c>
      <c r="Q261" s="72">
        <f t="shared" ca="1" si="55"/>
        <v>0</v>
      </c>
      <c r="R261" s="47">
        <f t="shared" ca="1" si="46"/>
        <v>-2.9594860994991418E-4</v>
      </c>
      <c r="S261" s="47"/>
      <c r="T261" s="47"/>
      <c r="U261" s="47"/>
      <c r="V261" s="47"/>
      <c r="W261" s="47"/>
      <c r="X261" s="47"/>
      <c r="Y261" s="47"/>
      <c r="Z261" s="47"/>
      <c r="AA261" s="47"/>
      <c r="AB261" s="47"/>
      <c r="AC261" s="47"/>
      <c r="AD261" s="47"/>
      <c r="AE261" s="47"/>
      <c r="AF261" s="47"/>
      <c r="AG261" s="47"/>
      <c r="AH261" s="47"/>
      <c r="AI261" s="47"/>
    </row>
    <row r="262" spans="1:35">
      <c r="A262" s="78"/>
      <c r="B262" s="78"/>
      <c r="C262" s="78"/>
      <c r="D262" s="79">
        <f t="shared" si="43"/>
        <v>0</v>
      </c>
      <c r="E262" s="79">
        <f t="shared" si="43"/>
        <v>0</v>
      </c>
      <c r="F262" s="72">
        <f t="shared" si="44"/>
        <v>0</v>
      </c>
      <c r="G262" s="72">
        <f t="shared" si="44"/>
        <v>0</v>
      </c>
      <c r="H262" s="72">
        <f t="shared" si="47"/>
        <v>0</v>
      </c>
      <c r="I262" s="72">
        <f t="shared" si="48"/>
        <v>0</v>
      </c>
      <c r="J262" s="72">
        <f t="shared" si="49"/>
        <v>0</v>
      </c>
      <c r="K262" s="72">
        <f t="shared" si="50"/>
        <v>0</v>
      </c>
      <c r="L262" s="72">
        <f t="shared" si="51"/>
        <v>0</v>
      </c>
      <c r="M262" s="72">
        <f t="shared" ca="1" si="45"/>
        <v>2.9594860994991418E-4</v>
      </c>
      <c r="N262" s="72">
        <f t="shared" ca="1" si="52"/>
        <v>0</v>
      </c>
      <c r="O262" s="80">
        <f t="shared" ca="1" si="53"/>
        <v>0</v>
      </c>
      <c r="P262" s="72">
        <f t="shared" ca="1" si="54"/>
        <v>0</v>
      </c>
      <c r="Q262" s="72">
        <f t="shared" ca="1" si="55"/>
        <v>0</v>
      </c>
      <c r="R262" s="47">
        <f t="shared" ca="1" si="46"/>
        <v>-2.9594860994991418E-4</v>
      </c>
      <c r="S262" s="47"/>
      <c r="T262" s="47"/>
      <c r="U262" s="47"/>
      <c r="V262" s="47"/>
      <c r="W262" s="47"/>
      <c r="X262" s="47"/>
      <c r="Y262" s="47"/>
      <c r="Z262" s="47"/>
      <c r="AA262" s="47"/>
      <c r="AB262" s="47"/>
      <c r="AC262" s="47"/>
      <c r="AD262" s="47"/>
      <c r="AE262" s="47"/>
      <c r="AF262" s="47"/>
      <c r="AG262" s="47"/>
      <c r="AH262" s="47"/>
      <c r="AI262" s="47"/>
    </row>
    <row r="263" spans="1:35">
      <c r="A263" s="78"/>
      <c r="B263" s="78"/>
      <c r="C263" s="78"/>
      <c r="D263" s="79">
        <f t="shared" si="43"/>
        <v>0</v>
      </c>
      <c r="E263" s="79">
        <f t="shared" si="43"/>
        <v>0</v>
      </c>
      <c r="F263" s="72">
        <f t="shared" si="44"/>
        <v>0</v>
      </c>
      <c r="G263" s="72">
        <f t="shared" si="44"/>
        <v>0</v>
      </c>
      <c r="H263" s="72">
        <f t="shared" si="47"/>
        <v>0</v>
      </c>
      <c r="I263" s="72">
        <f t="shared" si="48"/>
        <v>0</v>
      </c>
      <c r="J263" s="72">
        <f t="shared" si="49"/>
        <v>0</v>
      </c>
      <c r="K263" s="72">
        <f t="shared" si="50"/>
        <v>0</v>
      </c>
      <c r="L263" s="72">
        <f t="shared" si="51"/>
        <v>0</v>
      </c>
      <c r="M263" s="72">
        <f t="shared" ca="1" si="45"/>
        <v>2.9594860994991418E-4</v>
      </c>
      <c r="N263" s="72">
        <f t="shared" ca="1" si="52"/>
        <v>0</v>
      </c>
      <c r="O263" s="80">
        <f t="shared" ca="1" si="53"/>
        <v>0</v>
      </c>
      <c r="P263" s="72">
        <f t="shared" ca="1" si="54"/>
        <v>0</v>
      </c>
      <c r="Q263" s="72">
        <f t="shared" ca="1" si="55"/>
        <v>0</v>
      </c>
      <c r="R263" s="47">
        <f t="shared" ca="1" si="46"/>
        <v>-2.9594860994991418E-4</v>
      </c>
      <c r="S263" s="47"/>
      <c r="T263" s="47"/>
      <c r="U263" s="47"/>
      <c r="V263" s="47"/>
      <c r="W263" s="47"/>
      <c r="X263" s="47"/>
      <c r="Y263" s="47"/>
      <c r="Z263" s="47"/>
      <c r="AA263" s="47"/>
      <c r="AB263" s="47"/>
      <c r="AC263" s="47"/>
      <c r="AD263" s="47"/>
      <c r="AE263" s="47"/>
      <c r="AF263" s="47"/>
      <c r="AG263" s="47"/>
      <c r="AH263" s="47"/>
      <c r="AI263" s="47"/>
    </row>
    <row r="264" spans="1:35">
      <c r="A264" s="78"/>
      <c r="B264" s="78"/>
      <c r="C264" s="78"/>
      <c r="D264" s="79">
        <f t="shared" si="43"/>
        <v>0</v>
      </c>
      <c r="E264" s="79">
        <f t="shared" si="43"/>
        <v>0</v>
      </c>
      <c r="F264" s="72">
        <f t="shared" si="44"/>
        <v>0</v>
      </c>
      <c r="G264" s="72">
        <f t="shared" si="44"/>
        <v>0</v>
      </c>
      <c r="H264" s="72">
        <f t="shared" si="47"/>
        <v>0</v>
      </c>
      <c r="I264" s="72">
        <f t="shared" si="48"/>
        <v>0</v>
      </c>
      <c r="J264" s="72">
        <f t="shared" si="49"/>
        <v>0</v>
      </c>
      <c r="K264" s="72">
        <f t="shared" si="50"/>
        <v>0</v>
      </c>
      <c r="L264" s="72">
        <f t="shared" si="51"/>
        <v>0</v>
      </c>
      <c r="M264" s="72">
        <f t="shared" ca="1" si="45"/>
        <v>2.9594860994991418E-4</v>
      </c>
      <c r="N264" s="72">
        <f t="shared" ca="1" si="52"/>
        <v>0</v>
      </c>
      <c r="O264" s="80">
        <f t="shared" ca="1" si="53"/>
        <v>0</v>
      </c>
      <c r="P264" s="72">
        <f t="shared" ca="1" si="54"/>
        <v>0</v>
      </c>
      <c r="Q264" s="72">
        <f t="shared" ca="1" si="55"/>
        <v>0</v>
      </c>
      <c r="R264" s="47">
        <f t="shared" ca="1" si="46"/>
        <v>-2.9594860994991418E-4</v>
      </c>
      <c r="S264" s="47"/>
      <c r="T264" s="47"/>
      <c r="U264" s="47"/>
      <c r="V264" s="47"/>
      <c r="W264" s="47"/>
      <c r="X264" s="47"/>
      <c r="Y264" s="47"/>
      <c r="Z264" s="47"/>
      <c r="AA264" s="47"/>
      <c r="AB264" s="47"/>
      <c r="AC264" s="47"/>
      <c r="AD264" s="47"/>
      <c r="AE264" s="47"/>
      <c r="AF264" s="47"/>
      <c r="AG264" s="47"/>
      <c r="AH264" s="47"/>
      <c r="AI264" s="47"/>
    </row>
    <row r="265" spans="1:35">
      <c r="A265" s="78"/>
      <c r="B265" s="78"/>
      <c r="C265" s="78"/>
      <c r="D265" s="79">
        <f t="shared" si="43"/>
        <v>0</v>
      </c>
      <c r="E265" s="79">
        <f t="shared" si="43"/>
        <v>0</v>
      </c>
      <c r="F265" s="72">
        <f t="shared" si="44"/>
        <v>0</v>
      </c>
      <c r="G265" s="72">
        <f t="shared" si="44"/>
        <v>0</v>
      </c>
      <c r="H265" s="72">
        <f t="shared" si="47"/>
        <v>0</v>
      </c>
      <c r="I265" s="72">
        <f t="shared" si="48"/>
        <v>0</v>
      </c>
      <c r="J265" s="72">
        <f t="shared" si="49"/>
        <v>0</v>
      </c>
      <c r="K265" s="72">
        <f t="shared" si="50"/>
        <v>0</v>
      </c>
      <c r="L265" s="72">
        <f t="shared" si="51"/>
        <v>0</v>
      </c>
      <c r="M265" s="72">
        <f t="shared" ca="1" si="45"/>
        <v>2.9594860994991418E-4</v>
      </c>
      <c r="N265" s="72">
        <f t="shared" ca="1" si="52"/>
        <v>0</v>
      </c>
      <c r="O265" s="80">
        <f t="shared" ca="1" si="53"/>
        <v>0</v>
      </c>
      <c r="P265" s="72">
        <f t="shared" ca="1" si="54"/>
        <v>0</v>
      </c>
      <c r="Q265" s="72">
        <f t="shared" ca="1" si="55"/>
        <v>0</v>
      </c>
      <c r="R265" s="47">
        <f t="shared" ca="1" si="46"/>
        <v>-2.9594860994991418E-4</v>
      </c>
      <c r="S265" s="47"/>
      <c r="T265" s="47"/>
      <c r="U265" s="47"/>
      <c r="V265" s="47"/>
      <c r="W265" s="47"/>
      <c r="X265" s="47"/>
      <c r="Y265" s="47"/>
      <c r="Z265" s="47"/>
      <c r="AA265" s="47"/>
      <c r="AB265" s="47"/>
      <c r="AC265" s="47"/>
      <c r="AD265" s="47"/>
      <c r="AE265" s="47"/>
      <c r="AF265" s="47"/>
      <c r="AG265" s="47"/>
      <c r="AH265" s="47"/>
      <c r="AI265" s="47"/>
    </row>
    <row r="266" spans="1:35">
      <c r="A266" s="78"/>
      <c r="B266" s="78"/>
      <c r="C266" s="78"/>
      <c r="D266" s="79">
        <f t="shared" si="43"/>
        <v>0</v>
      </c>
      <c r="E266" s="79">
        <f t="shared" si="43"/>
        <v>0</v>
      </c>
      <c r="F266" s="72">
        <f t="shared" si="44"/>
        <v>0</v>
      </c>
      <c r="G266" s="72">
        <f t="shared" si="44"/>
        <v>0</v>
      </c>
      <c r="H266" s="72">
        <f t="shared" si="47"/>
        <v>0</v>
      </c>
      <c r="I266" s="72">
        <f t="shared" si="48"/>
        <v>0</v>
      </c>
      <c r="J266" s="72">
        <f t="shared" si="49"/>
        <v>0</v>
      </c>
      <c r="K266" s="72">
        <f t="shared" si="50"/>
        <v>0</v>
      </c>
      <c r="L266" s="72">
        <f t="shared" si="51"/>
        <v>0</v>
      </c>
      <c r="M266" s="72">
        <f t="shared" ca="1" si="45"/>
        <v>2.9594860994991418E-4</v>
      </c>
      <c r="N266" s="72">
        <f t="shared" ca="1" si="52"/>
        <v>0</v>
      </c>
      <c r="O266" s="80">
        <f t="shared" ca="1" si="53"/>
        <v>0</v>
      </c>
      <c r="P266" s="72">
        <f t="shared" ca="1" si="54"/>
        <v>0</v>
      </c>
      <c r="Q266" s="72">
        <f t="shared" ca="1" si="55"/>
        <v>0</v>
      </c>
      <c r="R266" s="47">
        <f t="shared" ca="1" si="46"/>
        <v>-2.9594860994991418E-4</v>
      </c>
      <c r="S266" s="47"/>
      <c r="T266" s="47"/>
      <c r="U266" s="47"/>
      <c r="V266" s="47"/>
      <c r="W266" s="47"/>
      <c r="X266" s="47"/>
      <c r="Y266" s="47"/>
      <c r="Z266" s="47"/>
      <c r="AA266" s="47"/>
      <c r="AB266" s="47"/>
      <c r="AC266" s="47"/>
      <c r="AD266" s="47"/>
      <c r="AE266" s="47"/>
      <c r="AF266" s="47"/>
      <c r="AG266" s="47"/>
      <c r="AH266" s="47"/>
      <c r="AI266" s="47"/>
    </row>
    <row r="267" spans="1:35">
      <c r="A267" s="78"/>
      <c r="B267" s="78"/>
      <c r="C267" s="78"/>
      <c r="D267" s="79">
        <f t="shared" si="43"/>
        <v>0</v>
      </c>
      <c r="E267" s="79">
        <f t="shared" si="43"/>
        <v>0</v>
      </c>
      <c r="F267" s="72">
        <f t="shared" si="44"/>
        <v>0</v>
      </c>
      <c r="G267" s="72">
        <f t="shared" si="44"/>
        <v>0</v>
      </c>
      <c r="H267" s="72">
        <f t="shared" si="47"/>
        <v>0</v>
      </c>
      <c r="I267" s="72">
        <f t="shared" si="48"/>
        <v>0</v>
      </c>
      <c r="J267" s="72">
        <f t="shared" si="49"/>
        <v>0</v>
      </c>
      <c r="K267" s="72">
        <f t="shared" si="50"/>
        <v>0</v>
      </c>
      <c r="L267" s="72">
        <f t="shared" si="51"/>
        <v>0</v>
      </c>
      <c r="M267" s="72">
        <f t="shared" ca="1" si="45"/>
        <v>2.9594860994991418E-4</v>
      </c>
      <c r="N267" s="72">
        <f t="shared" ca="1" si="52"/>
        <v>0</v>
      </c>
      <c r="O267" s="80">
        <f t="shared" ca="1" si="53"/>
        <v>0</v>
      </c>
      <c r="P267" s="72">
        <f t="shared" ca="1" si="54"/>
        <v>0</v>
      </c>
      <c r="Q267" s="72">
        <f t="shared" ca="1" si="55"/>
        <v>0</v>
      </c>
      <c r="R267" s="47">
        <f t="shared" ca="1" si="46"/>
        <v>-2.9594860994991418E-4</v>
      </c>
      <c r="S267" s="47"/>
      <c r="T267" s="47"/>
      <c r="U267" s="47"/>
      <c r="V267" s="47"/>
      <c r="W267" s="47"/>
      <c r="X267" s="47"/>
      <c r="Y267" s="47"/>
      <c r="Z267" s="47"/>
      <c r="AA267" s="47"/>
      <c r="AB267" s="47"/>
      <c r="AC267" s="47"/>
      <c r="AD267" s="47"/>
      <c r="AE267" s="47"/>
      <c r="AF267" s="47"/>
      <c r="AG267" s="47"/>
      <c r="AH267" s="47"/>
      <c r="AI267" s="47"/>
    </row>
    <row r="268" spans="1:35">
      <c r="A268" s="78"/>
      <c r="B268" s="78"/>
      <c r="C268" s="78"/>
      <c r="D268" s="79">
        <f t="shared" si="43"/>
        <v>0</v>
      </c>
      <c r="E268" s="79">
        <f t="shared" si="43"/>
        <v>0</v>
      </c>
      <c r="F268" s="72">
        <f t="shared" si="44"/>
        <v>0</v>
      </c>
      <c r="G268" s="72">
        <f t="shared" si="44"/>
        <v>0</v>
      </c>
      <c r="H268" s="72">
        <f t="shared" si="47"/>
        <v>0</v>
      </c>
      <c r="I268" s="72">
        <f t="shared" si="48"/>
        <v>0</v>
      </c>
      <c r="J268" s="72">
        <f t="shared" si="49"/>
        <v>0</v>
      </c>
      <c r="K268" s="72">
        <f t="shared" si="50"/>
        <v>0</v>
      </c>
      <c r="L268" s="72">
        <f t="shared" si="51"/>
        <v>0</v>
      </c>
      <c r="M268" s="72">
        <f t="shared" ca="1" si="45"/>
        <v>2.9594860994991418E-4</v>
      </c>
      <c r="N268" s="72">
        <f t="shared" ca="1" si="52"/>
        <v>0</v>
      </c>
      <c r="O268" s="80">
        <f t="shared" ca="1" si="53"/>
        <v>0</v>
      </c>
      <c r="P268" s="72">
        <f t="shared" ca="1" si="54"/>
        <v>0</v>
      </c>
      <c r="Q268" s="72">
        <f t="shared" ca="1" si="55"/>
        <v>0</v>
      </c>
      <c r="R268" s="47">
        <f t="shared" ca="1" si="46"/>
        <v>-2.9594860994991418E-4</v>
      </c>
      <c r="S268" s="47"/>
      <c r="T268" s="47"/>
      <c r="U268" s="47"/>
      <c r="V268" s="47"/>
      <c r="W268" s="47"/>
      <c r="X268" s="47"/>
      <c r="Y268" s="47"/>
      <c r="Z268" s="47"/>
      <c r="AA268" s="47"/>
      <c r="AB268" s="47"/>
      <c r="AC268" s="47"/>
      <c r="AD268" s="47"/>
      <c r="AE268" s="47"/>
      <c r="AF268" s="47"/>
      <c r="AG268" s="47"/>
      <c r="AH268" s="47"/>
      <c r="AI268" s="47"/>
    </row>
    <row r="269" spans="1:35">
      <c r="A269" s="78"/>
      <c r="B269" s="78"/>
      <c r="C269" s="78"/>
      <c r="D269" s="79">
        <f t="shared" si="43"/>
        <v>0</v>
      </c>
      <c r="E269" s="79">
        <f t="shared" si="43"/>
        <v>0</v>
      </c>
      <c r="F269" s="72">
        <f t="shared" si="44"/>
        <v>0</v>
      </c>
      <c r="G269" s="72">
        <f t="shared" si="44"/>
        <v>0</v>
      </c>
      <c r="H269" s="72">
        <f t="shared" si="47"/>
        <v>0</v>
      </c>
      <c r="I269" s="72">
        <f t="shared" si="48"/>
        <v>0</v>
      </c>
      <c r="J269" s="72">
        <f t="shared" si="49"/>
        <v>0</v>
      </c>
      <c r="K269" s="72">
        <f t="shared" si="50"/>
        <v>0</v>
      </c>
      <c r="L269" s="72">
        <f t="shared" si="51"/>
        <v>0</v>
      </c>
      <c r="M269" s="72">
        <f t="shared" ca="1" si="45"/>
        <v>2.9594860994991418E-4</v>
      </c>
      <c r="N269" s="72">
        <f t="shared" ca="1" si="52"/>
        <v>0</v>
      </c>
      <c r="O269" s="80">
        <f t="shared" ca="1" si="53"/>
        <v>0</v>
      </c>
      <c r="P269" s="72">
        <f t="shared" ca="1" si="54"/>
        <v>0</v>
      </c>
      <c r="Q269" s="72">
        <f t="shared" ca="1" si="55"/>
        <v>0</v>
      </c>
      <c r="R269" s="47">
        <f t="shared" ca="1" si="46"/>
        <v>-2.9594860994991418E-4</v>
      </c>
      <c r="S269" s="47"/>
      <c r="T269" s="47"/>
      <c r="U269" s="47"/>
      <c r="V269" s="47"/>
      <c r="W269" s="47"/>
      <c r="X269" s="47"/>
      <c r="Y269" s="47"/>
      <c r="Z269" s="47"/>
      <c r="AA269" s="47"/>
      <c r="AB269" s="47"/>
      <c r="AC269" s="47"/>
      <c r="AD269" s="47"/>
      <c r="AE269" s="47"/>
      <c r="AF269" s="47"/>
      <c r="AG269" s="47"/>
      <c r="AH269" s="47"/>
      <c r="AI269" s="47"/>
    </row>
    <row r="270" spans="1:35">
      <c r="A270" s="78"/>
      <c r="B270" s="78"/>
      <c r="C270" s="78"/>
      <c r="D270" s="79">
        <f t="shared" ref="D270:E333" si="56">A270/A$18</f>
        <v>0</v>
      </c>
      <c r="E270" s="79">
        <f t="shared" si="56"/>
        <v>0</v>
      </c>
      <c r="F270" s="72">
        <f t="shared" ref="F270:G333" si="57">$C270*D270</f>
        <v>0</v>
      </c>
      <c r="G270" s="72">
        <f t="shared" si="57"/>
        <v>0</v>
      </c>
      <c r="H270" s="72">
        <f t="shared" si="47"/>
        <v>0</v>
      </c>
      <c r="I270" s="72">
        <f t="shared" si="48"/>
        <v>0</v>
      </c>
      <c r="J270" s="72">
        <f t="shared" si="49"/>
        <v>0</v>
      </c>
      <c r="K270" s="72">
        <f t="shared" si="50"/>
        <v>0</v>
      </c>
      <c r="L270" s="72">
        <f t="shared" si="51"/>
        <v>0</v>
      </c>
      <c r="M270" s="72">
        <f t="shared" ca="1" si="45"/>
        <v>2.9594860994991418E-4</v>
      </c>
      <c r="N270" s="72">
        <f t="shared" ca="1" si="52"/>
        <v>0</v>
      </c>
      <c r="O270" s="80">
        <f t="shared" ca="1" si="53"/>
        <v>0</v>
      </c>
      <c r="P270" s="72">
        <f t="shared" ca="1" si="54"/>
        <v>0</v>
      </c>
      <c r="Q270" s="72">
        <f t="shared" ca="1" si="55"/>
        <v>0</v>
      </c>
      <c r="R270" s="47">
        <f t="shared" ca="1" si="46"/>
        <v>-2.9594860994991418E-4</v>
      </c>
      <c r="S270" s="47"/>
      <c r="T270" s="47"/>
      <c r="U270" s="47"/>
      <c r="V270" s="47"/>
      <c r="W270" s="47"/>
      <c r="X270" s="47"/>
      <c r="Y270" s="47"/>
      <c r="Z270" s="47"/>
      <c r="AA270" s="47"/>
      <c r="AB270" s="47"/>
      <c r="AC270" s="47"/>
      <c r="AD270" s="47"/>
      <c r="AE270" s="47"/>
      <c r="AF270" s="47"/>
      <c r="AG270" s="47"/>
      <c r="AH270" s="47"/>
      <c r="AI270" s="47"/>
    </row>
    <row r="271" spans="1:35">
      <c r="A271" s="78"/>
      <c r="B271" s="78"/>
      <c r="C271" s="78"/>
      <c r="D271" s="79">
        <f t="shared" si="56"/>
        <v>0</v>
      </c>
      <c r="E271" s="79">
        <f t="shared" si="56"/>
        <v>0</v>
      </c>
      <c r="F271" s="72">
        <f t="shared" si="57"/>
        <v>0</v>
      </c>
      <c r="G271" s="72">
        <f t="shared" si="57"/>
        <v>0</v>
      </c>
      <c r="H271" s="72">
        <f t="shared" si="47"/>
        <v>0</v>
      </c>
      <c r="I271" s="72">
        <f t="shared" si="48"/>
        <v>0</v>
      </c>
      <c r="J271" s="72">
        <f t="shared" si="49"/>
        <v>0</v>
      </c>
      <c r="K271" s="72">
        <f t="shared" si="50"/>
        <v>0</v>
      </c>
      <c r="L271" s="72">
        <f t="shared" si="51"/>
        <v>0</v>
      </c>
      <c r="M271" s="72">
        <f t="shared" ca="1" si="45"/>
        <v>2.9594860994991418E-4</v>
      </c>
      <c r="N271" s="72">
        <f t="shared" ca="1" si="52"/>
        <v>0</v>
      </c>
      <c r="O271" s="80">
        <f t="shared" ca="1" si="53"/>
        <v>0</v>
      </c>
      <c r="P271" s="72">
        <f t="shared" ca="1" si="54"/>
        <v>0</v>
      </c>
      <c r="Q271" s="72">
        <f t="shared" ca="1" si="55"/>
        <v>0</v>
      </c>
      <c r="R271" s="47">
        <f t="shared" ca="1" si="46"/>
        <v>-2.9594860994991418E-4</v>
      </c>
      <c r="S271" s="47"/>
      <c r="T271" s="47"/>
      <c r="U271" s="47"/>
      <c r="V271" s="47"/>
      <c r="W271" s="47"/>
      <c r="X271" s="47"/>
      <c r="Y271" s="47"/>
      <c r="Z271" s="47"/>
      <c r="AA271" s="47"/>
      <c r="AB271" s="47"/>
      <c r="AC271" s="47"/>
      <c r="AD271" s="47"/>
      <c r="AE271" s="47"/>
      <c r="AF271" s="47"/>
      <c r="AG271" s="47"/>
      <c r="AH271" s="47"/>
      <c r="AI271" s="47"/>
    </row>
    <row r="272" spans="1:35">
      <c r="A272" s="78"/>
      <c r="B272" s="78"/>
      <c r="C272" s="78"/>
      <c r="D272" s="79">
        <f t="shared" si="56"/>
        <v>0</v>
      </c>
      <c r="E272" s="79">
        <f t="shared" si="56"/>
        <v>0</v>
      </c>
      <c r="F272" s="72">
        <f t="shared" si="57"/>
        <v>0</v>
      </c>
      <c r="G272" s="72">
        <f t="shared" si="57"/>
        <v>0</v>
      </c>
      <c r="H272" s="72">
        <f t="shared" si="47"/>
        <v>0</v>
      </c>
      <c r="I272" s="72">
        <f t="shared" si="48"/>
        <v>0</v>
      </c>
      <c r="J272" s="72">
        <f t="shared" si="49"/>
        <v>0</v>
      </c>
      <c r="K272" s="72">
        <f t="shared" si="50"/>
        <v>0</v>
      </c>
      <c r="L272" s="72">
        <f t="shared" si="51"/>
        <v>0</v>
      </c>
      <c r="M272" s="72">
        <f t="shared" ca="1" si="45"/>
        <v>2.9594860994991418E-4</v>
      </c>
      <c r="N272" s="72">
        <f t="shared" ca="1" si="52"/>
        <v>0</v>
      </c>
      <c r="O272" s="80">
        <f t="shared" ca="1" si="53"/>
        <v>0</v>
      </c>
      <c r="P272" s="72">
        <f t="shared" ca="1" si="54"/>
        <v>0</v>
      </c>
      <c r="Q272" s="72">
        <f t="shared" ca="1" si="55"/>
        <v>0</v>
      </c>
      <c r="R272" s="47">
        <f t="shared" ca="1" si="46"/>
        <v>-2.9594860994991418E-4</v>
      </c>
      <c r="S272" s="47"/>
      <c r="T272" s="47"/>
      <c r="U272" s="47"/>
      <c r="V272" s="47"/>
      <c r="W272" s="47"/>
      <c r="X272" s="47"/>
      <c r="Y272" s="47"/>
      <c r="Z272" s="47"/>
      <c r="AA272" s="47"/>
      <c r="AB272" s="47"/>
      <c r="AC272" s="47"/>
      <c r="AD272" s="47"/>
      <c r="AE272" s="47"/>
      <c r="AF272" s="47"/>
      <c r="AG272" s="47"/>
      <c r="AH272" s="47"/>
      <c r="AI272" s="47"/>
    </row>
    <row r="273" spans="1:35">
      <c r="A273" s="78"/>
      <c r="B273" s="78"/>
      <c r="C273" s="78"/>
      <c r="D273" s="79">
        <f t="shared" si="56"/>
        <v>0</v>
      </c>
      <c r="E273" s="79">
        <f t="shared" si="56"/>
        <v>0</v>
      </c>
      <c r="F273" s="72">
        <f t="shared" si="57"/>
        <v>0</v>
      </c>
      <c r="G273" s="72">
        <f t="shared" si="57"/>
        <v>0</v>
      </c>
      <c r="H273" s="72">
        <f t="shared" si="47"/>
        <v>0</v>
      </c>
      <c r="I273" s="72">
        <f t="shared" si="48"/>
        <v>0</v>
      </c>
      <c r="J273" s="72">
        <f t="shared" si="49"/>
        <v>0</v>
      </c>
      <c r="K273" s="72">
        <f t="shared" si="50"/>
        <v>0</v>
      </c>
      <c r="L273" s="72">
        <f t="shared" si="51"/>
        <v>0</v>
      </c>
      <c r="M273" s="72">
        <f t="shared" ca="1" si="45"/>
        <v>2.9594860994991418E-4</v>
      </c>
      <c r="N273" s="72">
        <f t="shared" ca="1" si="52"/>
        <v>0</v>
      </c>
      <c r="O273" s="80">
        <f t="shared" ca="1" si="53"/>
        <v>0</v>
      </c>
      <c r="P273" s="72">
        <f t="shared" ca="1" si="54"/>
        <v>0</v>
      </c>
      <c r="Q273" s="72">
        <f t="shared" ca="1" si="55"/>
        <v>0</v>
      </c>
      <c r="R273" s="47">
        <f t="shared" ca="1" si="46"/>
        <v>-2.9594860994991418E-4</v>
      </c>
      <c r="S273" s="47"/>
      <c r="T273" s="47"/>
      <c r="U273" s="47"/>
      <c r="V273" s="47"/>
      <c r="W273" s="47"/>
      <c r="X273" s="47"/>
      <c r="Y273" s="47"/>
      <c r="Z273" s="47"/>
      <c r="AA273" s="47"/>
      <c r="AB273" s="47"/>
      <c r="AC273" s="47"/>
      <c r="AD273" s="47"/>
      <c r="AE273" s="47"/>
      <c r="AF273" s="47"/>
      <c r="AG273" s="47"/>
      <c r="AH273" s="47"/>
      <c r="AI273" s="47"/>
    </row>
    <row r="274" spans="1:35">
      <c r="A274" s="78"/>
      <c r="B274" s="78"/>
      <c r="C274" s="78"/>
      <c r="D274" s="79">
        <f t="shared" si="56"/>
        <v>0</v>
      </c>
      <c r="E274" s="79">
        <f t="shared" si="56"/>
        <v>0</v>
      </c>
      <c r="F274" s="72">
        <f t="shared" si="57"/>
        <v>0</v>
      </c>
      <c r="G274" s="72">
        <f t="shared" si="57"/>
        <v>0</v>
      </c>
      <c r="H274" s="72">
        <f t="shared" si="47"/>
        <v>0</v>
      </c>
      <c r="I274" s="72">
        <f t="shared" si="48"/>
        <v>0</v>
      </c>
      <c r="J274" s="72">
        <f t="shared" si="49"/>
        <v>0</v>
      </c>
      <c r="K274" s="72">
        <f t="shared" si="50"/>
        <v>0</v>
      </c>
      <c r="L274" s="72">
        <f t="shared" si="51"/>
        <v>0</v>
      </c>
      <c r="M274" s="72">
        <f t="shared" ref="M274:M334" ca="1" si="58">+E$4+E$5*D274+E$6*D274^2</f>
        <v>2.9594860994991418E-4</v>
      </c>
      <c r="N274" s="72">
        <f t="shared" ca="1" si="52"/>
        <v>0</v>
      </c>
      <c r="O274" s="80">
        <f t="shared" ca="1" si="53"/>
        <v>0</v>
      </c>
      <c r="P274" s="72">
        <f t="shared" ca="1" si="54"/>
        <v>0</v>
      </c>
      <c r="Q274" s="72">
        <f t="shared" ca="1" si="55"/>
        <v>0</v>
      </c>
      <c r="R274" s="47">
        <f t="shared" ref="R274:R334" ca="1" si="59">+E274-M274</f>
        <v>-2.9594860994991418E-4</v>
      </c>
      <c r="S274" s="47"/>
      <c r="T274" s="47"/>
      <c r="U274" s="47"/>
      <c r="V274" s="47"/>
      <c r="W274" s="47"/>
      <c r="X274" s="47"/>
      <c r="Y274" s="47"/>
      <c r="Z274" s="47"/>
      <c r="AA274" s="47"/>
      <c r="AB274" s="47"/>
      <c r="AC274" s="47"/>
      <c r="AD274" s="47"/>
      <c r="AE274" s="47"/>
      <c r="AF274" s="47"/>
      <c r="AG274" s="47"/>
      <c r="AH274" s="47"/>
      <c r="AI274" s="47"/>
    </row>
    <row r="275" spans="1:35">
      <c r="A275" s="78"/>
      <c r="B275" s="78"/>
      <c r="C275" s="78"/>
      <c r="D275" s="79">
        <f t="shared" si="56"/>
        <v>0</v>
      </c>
      <c r="E275" s="79">
        <f t="shared" si="56"/>
        <v>0</v>
      </c>
      <c r="F275" s="72">
        <f t="shared" si="57"/>
        <v>0</v>
      </c>
      <c r="G275" s="72">
        <f t="shared" si="57"/>
        <v>0</v>
      </c>
      <c r="H275" s="72">
        <f t="shared" ref="H275:H333" si="60">C275*D275*D275</f>
        <v>0</v>
      </c>
      <c r="I275" s="72">
        <f t="shared" ref="I275:I333" si="61">C275*D275*D275*D275</f>
        <v>0</v>
      </c>
      <c r="J275" s="72">
        <f t="shared" ref="J275:J333" si="62">C275*D275*D275*D275*D275</f>
        <v>0</v>
      </c>
      <c r="K275" s="72">
        <f t="shared" ref="K275:K333" si="63">C275*E275*D275</f>
        <v>0</v>
      </c>
      <c r="L275" s="72">
        <f t="shared" ref="L275:L333" si="64">C275*E275*D275*D275</f>
        <v>0</v>
      </c>
      <c r="M275" s="72">
        <f t="shared" ca="1" si="58"/>
        <v>2.9594860994991418E-4</v>
      </c>
      <c r="N275" s="72">
        <f t="shared" ref="N275:N333" ca="1" si="65">C275*(M275-E275)^2</f>
        <v>0</v>
      </c>
      <c r="O275" s="80">
        <f t="shared" ref="O275:O333" ca="1" si="66">(C275*O$1-O$2*F275+O$3*H275)^2</f>
        <v>0</v>
      </c>
      <c r="P275" s="72">
        <f t="shared" ref="P275:P333" ca="1" si="67">(-C275*O$2+O$4*F275-O$5*H275)^2</f>
        <v>0</v>
      </c>
      <c r="Q275" s="72">
        <f t="shared" ref="Q275:Q333" ca="1" si="68">+(C275*O$3-F275*O$5+H275*O$6)^2</f>
        <v>0</v>
      </c>
      <c r="R275" s="47">
        <f t="shared" ca="1" si="59"/>
        <v>-2.9594860994991418E-4</v>
      </c>
      <c r="S275" s="47"/>
      <c r="T275" s="47"/>
      <c r="U275" s="47"/>
      <c r="V275" s="47"/>
      <c r="W275" s="47"/>
      <c r="X275" s="47"/>
      <c r="Y275" s="47"/>
      <c r="Z275" s="47"/>
      <c r="AA275" s="47"/>
      <c r="AB275" s="47"/>
      <c r="AC275" s="47"/>
      <c r="AD275" s="47"/>
      <c r="AE275" s="47"/>
      <c r="AF275" s="47"/>
      <c r="AG275" s="47"/>
      <c r="AH275" s="47"/>
      <c r="AI275" s="47"/>
    </row>
    <row r="276" spans="1:35">
      <c r="A276" s="78"/>
      <c r="B276" s="78"/>
      <c r="C276" s="78"/>
      <c r="D276" s="79">
        <f t="shared" si="56"/>
        <v>0</v>
      </c>
      <c r="E276" s="79">
        <f t="shared" si="56"/>
        <v>0</v>
      </c>
      <c r="F276" s="72">
        <f t="shared" si="57"/>
        <v>0</v>
      </c>
      <c r="G276" s="72">
        <f t="shared" si="57"/>
        <v>0</v>
      </c>
      <c r="H276" s="72">
        <f t="shared" si="60"/>
        <v>0</v>
      </c>
      <c r="I276" s="72">
        <f t="shared" si="61"/>
        <v>0</v>
      </c>
      <c r="J276" s="72">
        <f t="shared" si="62"/>
        <v>0</v>
      </c>
      <c r="K276" s="72">
        <f t="shared" si="63"/>
        <v>0</v>
      </c>
      <c r="L276" s="72">
        <f t="shared" si="64"/>
        <v>0</v>
      </c>
      <c r="M276" s="72">
        <f t="shared" ca="1" si="58"/>
        <v>2.9594860994991418E-4</v>
      </c>
      <c r="N276" s="72">
        <f t="shared" ca="1" si="65"/>
        <v>0</v>
      </c>
      <c r="O276" s="80">
        <f t="shared" ca="1" si="66"/>
        <v>0</v>
      </c>
      <c r="P276" s="72">
        <f t="shared" ca="1" si="67"/>
        <v>0</v>
      </c>
      <c r="Q276" s="72">
        <f t="shared" ca="1" si="68"/>
        <v>0</v>
      </c>
      <c r="R276" s="47">
        <f t="shared" ca="1" si="59"/>
        <v>-2.9594860994991418E-4</v>
      </c>
      <c r="S276" s="47"/>
      <c r="T276" s="47"/>
      <c r="U276" s="47"/>
      <c r="V276" s="47"/>
      <c r="W276" s="47"/>
      <c r="X276" s="47"/>
      <c r="Y276" s="47"/>
      <c r="Z276" s="47"/>
      <c r="AA276" s="47"/>
      <c r="AB276" s="47"/>
      <c r="AC276" s="47"/>
      <c r="AD276" s="47"/>
      <c r="AE276" s="47"/>
      <c r="AF276" s="47"/>
      <c r="AG276" s="47"/>
      <c r="AH276" s="47"/>
      <c r="AI276" s="47"/>
    </row>
    <row r="277" spans="1:35">
      <c r="A277" s="78"/>
      <c r="B277" s="78"/>
      <c r="C277" s="78"/>
      <c r="D277" s="79">
        <f t="shared" si="56"/>
        <v>0</v>
      </c>
      <c r="E277" s="79">
        <f t="shared" si="56"/>
        <v>0</v>
      </c>
      <c r="F277" s="72">
        <f t="shared" si="57"/>
        <v>0</v>
      </c>
      <c r="G277" s="72">
        <f t="shared" si="57"/>
        <v>0</v>
      </c>
      <c r="H277" s="72">
        <f t="shared" si="60"/>
        <v>0</v>
      </c>
      <c r="I277" s="72">
        <f t="shared" si="61"/>
        <v>0</v>
      </c>
      <c r="J277" s="72">
        <f t="shared" si="62"/>
        <v>0</v>
      </c>
      <c r="K277" s="72">
        <f t="shared" si="63"/>
        <v>0</v>
      </c>
      <c r="L277" s="72">
        <f t="shared" si="64"/>
        <v>0</v>
      </c>
      <c r="M277" s="72">
        <f t="shared" ca="1" si="58"/>
        <v>2.9594860994991418E-4</v>
      </c>
      <c r="N277" s="72">
        <f t="shared" ca="1" si="65"/>
        <v>0</v>
      </c>
      <c r="O277" s="80">
        <f t="shared" ca="1" si="66"/>
        <v>0</v>
      </c>
      <c r="P277" s="72">
        <f t="shared" ca="1" si="67"/>
        <v>0</v>
      </c>
      <c r="Q277" s="72">
        <f t="shared" ca="1" si="68"/>
        <v>0</v>
      </c>
      <c r="R277" s="47">
        <f t="shared" ca="1" si="59"/>
        <v>-2.9594860994991418E-4</v>
      </c>
      <c r="S277" s="47"/>
      <c r="T277" s="47"/>
      <c r="U277" s="47"/>
      <c r="V277" s="47"/>
      <c r="W277" s="47"/>
      <c r="X277" s="47"/>
      <c r="Y277" s="47"/>
      <c r="Z277" s="47"/>
      <c r="AA277" s="47"/>
      <c r="AB277" s="47"/>
      <c r="AC277" s="47"/>
      <c r="AD277" s="47"/>
      <c r="AE277" s="47"/>
      <c r="AF277" s="47"/>
      <c r="AG277" s="47"/>
      <c r="AH277" s="47"/>
      <c r="AI277" s="47"/>
    </row>
    <row r="278" spans="1:35">
      <c r="A278" s="78"/>
      <c r="B278" s="78"/>
      <c r="C278" s="78"/>
      <c r="D278" s="79">
        <f t="shared" si="56"/>
        <v>0</v>
      </c>
      <c r="E278" s="79">
        <f t="shared" si="56"/>
        <v>0</v>
      </c>
      <c r="F278" s="72">
        <f t="shared" si="57"/>
        <v>0</v>
      </c>
      <c r="G278" s="72">
        <f t="shared" si="57"/>
        <v>0</v>
      </c>
      <c r="H278" s="72">
        <f t="shared" si="60"/>
        <v>0</v>
      </c>
      <c r="I278" s="72">
        <f t="shared" si="61"/>
        <v>0</v>
      </c>
      <c r="J278" s="72">
        <f t="shared" si="62"/>
        <v>0</v>
      </c>
      <c r="K278" s="72">
        <f t="shared" si="63"/>
        <v>0</v>
      </c>
      <c r="L278" s="72">
        <f t="shared" si="64"/>
        <v>0</v>
      </c>
      <c r="M278" s="72">
        <f t="shared" ca="1" si="58"/>
        <v>2.9594860994991418E-4</v>
      </c>
      <c r="N278" s="72">
        <f t="shared" ca="1" si="65"/>
        <v>0</v>
      </c>
      <c r="O278" s="80">
        <f t="shared" ca="1" si="66"/>
        <v>0</v>
      </c>
      <c r="P278" s="72">
        <f t="shared" ca="1" si="67"/>
        <v>0</v>
      </c>
      <c r="Q278" s="72">
        <f t="shared" ca="1" si="68"/>
        <v>0</v>
      </c>
      <c r="R278" s="47">
        <f t="shared" ca="1" si="59"/>
        <v>-2.9594860994991418E-4</v>
      </c>
      <c r="S278" s="47"/>
      <c r="T278" s="47"/>
      <c r="U278" s="47"/>
      <c r="V278" s="47"/>
      <c r="W278" s="47"/>
      <c r="X278" s="47"/>
      <c r="Y278" s="47"/>
      <c r="Z278" s="47"/>
      <c r="AA278" s="47"/>
      <c r="AB278" s="47"/>
      <c r="AC278" s="47"/>
      <c r="AD278" s="47"/>
      <c r="AE278" s="47"/>
      <c r="AF278" s="47"/>
      <c r="AG278" s="47"/>
      <c r="AH278" s="47"/>
      <c r="AI278" s="47"/>
    </row>
    <row r="279" spans="1:35">
      <c r="A279" s="78"/>
      <c r="B279" s="78"/>
      <c r="C279" s="78"/>
      <c r="D279" s="79">
        <f t="shared" si="56"/>
        <v>0</v>
      </c>
      <c r="E279" s="79">
        <f t="shared" si="56"/>
        <v>0</v>
      </c>
      <c r="F279" s="72">
        <f t="shared" si="57"/>
        <v>0</v>
      </c>
      <c r="G279" s="72">
        <f t="shared" si="57"/>
        <v>0</v>
      </c>
      <c r="H279" s="72">
        <f t="shared" si="60"/>
        <v>0</v>
      </c>
      <c r="I279" s="72">
        <f t="shared" si="61"/>
        <v>0</v>
      </c>
      <c r="J279" s="72">
        <f t="shared" si="62"/>
        <v>0</v>
      </c>
      <c r="K279" s="72">
        <f t="shared" si="63"/>
        <v>0</v>
      </c>
      <c r="L279" s="72">
        <f t="shared" si="64"/>
        <v>0</v>
      </c>
      <c r="M279" s="72">
        <f t="shared" ca="1" si="58"/>
        <v>2.9594860994991418E-4</v>
      </c>
      <c r="N279" s="72">
        <f t="shared" ca="1" si="65"/>
        <v>0</v>
      </c>
      <c r="O279" s="80">
        <f t="shared" ca="1" si="66"/>
        <v>0</v>
      </c>
      <c r="P279" s="72">
        <f t="shared" ca="1" si="67"/>
        <v>0</v>
      </c>
      <c r="Q279" s="72">
        <f t="shared" ca="1" si="68"/>
        <v>0</v>
      </c>
      <c r="R279" s="47">
        <f t="shared" ca="1" si="59"/>
        <v>-2.9594860994991418E-4</v>
      </c>
      <c r="S279" s="47"/>
      <c r="T279" s="47"/>
      <c r="U279" s="47"/>
      <c r="V279" s="47"/>
      <c r="W279" s="47"/>
      <c r="X279" s="47"/>
      <c r="Y279" s="47"/>
      <c r="Z279" s="47"/>
      <c r="AA279" s="47"/>
      <c r="AB279" s="47"/>
      <c r="AC279" s="47"/>
      <c r="AD279" s="47"/>
      <c r="AE279" s="47"/>
      <c r="AF279" s="47"/>
      <c r="AG279" s="47"/>
      <c r="AH279" s="47"/>
      <c r="AI279" s="47"/>
    </row>
    <row r="280" spans="1:35">
      <c r="A280" s="78"/>
      <c r="B280" s="78"/>
      <c r="C280" s="78"/>
      <c r="D280" s="79">
        <f t="shared" si="56"/>
        <v>0</v>
      </c>
      <c r="E280" s="79">
        <f t="shared" si="56"/>
        <v>0</v>
      </c>
      <c r="F280" s="72">
        <f t="shared" si="57"/>
        <v>0</v>
      </c>
      <c r="G280" s="72">
        <f t="shared" si="57"/>
        <v>0</v>
      </c>
      <c r="H280" s="72">
        <f t="shared" si="60"/>
        <v>0</v>
      </c>
      <c r="I280" s="72">
        <f t="shared" si="61"/>
        <v>0</v>
      </c>
      <c r="J280" s="72">
        <f t="shared" si="62"/>
        <v>0</v>
      </c>
      <c r="K280" s="72">
        <f t="shared" si="63"/>
        <v>0</v>
      </c>
      <c r="L280" s="72">
        <f t="shared" si="64"/>
        <v>0</v>
      </c>
      <c r="M280" s="72">
        <f t="shared" ca="1" si="58"/>
        <v>2.9594860994991418E-4</v>
      </c>
      <c r="N280" s="72">
        <f t="shared" ca="1" si="65"/>
        <v>0</v>
      </c>
      <c r="O280" s="80">
        <f t="shared" ca="1" si="66"/>
        <v>0</v>
      </c>
      <c r="P280" s="72">
        <f t="shared" ca="1" si="67"/>
        <v>0</v>
      </c>
      <c r="Q280" s="72">
        <f t="shared" ca="1" si="68"/>
        <v>0</v>
      </c>
      <c r="R280" s="47">
        <f t="shared" ca="1" si="59"/>
        <v>-2.9594860994991418E-4</v>
      </c>
      <c r="S280" s="47"/>
      <c r="T280" s="47"/>
      <c r="U280" s="47"/>
      <c r="V280" s="47"/>
      <c r="W280" s="47"/>
      <c r="X280" s="47"/>
      <c r="Y280" s="47"/>
      <c r="Z280" s="47"/>
      <c r="AA280" s="47"/>
      <c r="AB280" s="47"/>
      <c r="AC280" s="47"/>
      <c r="AD280" s="47"/>
      <c r="AE280" s="47"/>
      <c r="AF280" s="47"/>
      <c r="AG280" s="47"/>
      <c r="AH280" s="47"/>
      <c r="AI280" s="47"/>
    </row>
    <row r="281" spans="1:35">
      <c r="A281" s="78"/>
      <c r="B281" s="78"/>
      <c r="C281" s="78"/>
      <c r="D281" s="79">
        <f t="shared" si="56"/>
        <v>0</v>
      </c>
      <c r="E281" s="79">
        <f t="shared" si="56"/>
        <v>0</v>
      </c>
      <c r="F281" s="72">
        <f t="shared" si="57"/>
        <v>0</v>
      </c>
      <c r="G281" s="72">
        <f t="shared" si="57"/>
        <v>0</v>
      </c>
      <c r="H281" s="72">
        <f t="shared" si="60"/>
        <v>0</v>
      </c>
      <c r="I281" s="72">
        <f t="shared" si="61"/>
        <v>0</v>
      </c>
      <c r="J281" s="72">
        <f t="shared" si="62"/>
        <v>0</v>
      </c>
      <c r="K281" s="72">
        <f t="shared" si="63"/>
        <v>0</v>
      </c>
      <c r="L281" s="72">
        <f t="shared" si="64"/>
        <v>0</v>
      </c>
      <c r="M281" s="72">
        <f t="shared" ca="1" si="58"/>
        <v>2.9594860994991418E-4</v>
      </c>
      <c r="N281" s="72">
        <f t="shared" ca="1" si="65"/>
        <v>0</v>
      </c>
      <c r="O281" s="80">
        <f t="shared" ca="1" si="66"/>
        <v>0</v>
      </c>
      <c r="P281" s="72">
        <f t="shared" ca="1" si="67"/>
        <v>0</v>
      </c>
      <c r="Q281" s="72">
        <f t="shared" ca="1" si="68"/>
        <v>0</v>
      </c>
      <c r="R281" s="47">
        <f t="shared" ca="1" si="59"/>
        <v>-2.9594860994991418E-4</v>
      </c>
      <c r="S281" s="47"/>
      <c r="T281" s="47"/>
      <c r="U281" s="47"/>
      <c r="V281" s="47"/>
      <c r="W281" s="47"/>
      <c r="X281" s="47"/>
      <c r="Y281" s="47"/>
      <c r="Z281" s="47"/>
      <c r="AA281" s="47"/>
      <c r="AB281" s="47"/>
      <c r="AC281" s="47"/>
      <c r="AD281" s="47"/>
      <c r="AE281" s="47"/>
      <c r="AF281" s="47"/>
      <c r="AG281" s="47"/>
      <c r="AH281" s="47"/>
      <c r="AI281" s="47"/>
    </row>
    <row r="282" spans="1:35">
      <c r="A282" s="78"/>
      <c r="B282" s="78"/>
      <c r="C282" s="78"/>
      <c r="D282" s="79">
        <f t="shared" si="56"/>
        <v>0</v>
      </c>
      <c r="E282" s="79">
        <f t="shared" si="56"/>
        <v>0</v>
      </c>
      <c r="F282" s="72">
        <f t="shared" si="57"/>
        <v>0</v>
      </c>
      <c r="G282" s="72">
        <f t="shared" si="57"/>
        <v>0</v>
      </c>
      <c r="H282" s="72">
        <f t="shared" si="60"/>
        <v>0</v>
      </c>
      <c r="I282" s="72">
        <f t="shared" si="61"/>
        <v>0</v>
      </c>
      <c r="J282" s="72">
        <f t="shared" si="62"/>
        <v>0</v>
      </c>
      <c r="K282" s="72">
        <f t="shared" si="63"/>
        <v>0</v>
      </c>
      <c r="L282" s="72">
        <f t="shared" si="64"/>
        <v>0</v>
      </c>
      <c r="M282" s="72">
        <f t="shared" ca="1" si="58"/>
        <v>2.9594860994991418E-4</v>
      </c>
      <c r="N282" s="72">
        <f t="shared" ca="1" si="65"/>
        <v>0</v>
      </c>
      <c r="O282" s="80">
        <f t="shared" ca="1" si="66"/>
        <v>0</v>
      </c>
      <c r="P282" s="72">
        <f t="shared" ca="1" si="67"/>
        <v>0</v>
      </c>
      <c r="Q282" s="72">
        <f t="shared" ca="1" si="68"/>
        <v>0</v>
      </c>
      <c r="R282" s="47">
        <f t="shared" ca="1" si="59"/>
        <v>-2.9594860994991418E-4</v>
      </c>
      <c r="S282" s="47"/>
      <c r="T282" s="47"/>
      <c r="U282" s="47"/>
      <c r="V282" s="47"/>
      <c r="W282" s="47"/>
      <c r="X282" s="47"/>
      <c r="Y282" s="47"/>
      <c r="Z282" s="47"/>
      <c r="AA282" s="47"/>
      <c r="AB282" s="47"/>
      <c r="AC282" s="47"/>
      <c r="AD282" s="47"/>
      <c r="AE282" s="47"/>
      <c r="AF282" s="47"/>
      <c r="AG282" s="47"/>
      <c r="AH282" s="47"/>
      <c r="AI282" s="47"/>
    </row>
    <row r="283" spans="1:35">
      <c r="A283" s="78"/>
      <c r="B283" s="78"/>
      <c r="C283" s="78"/>
      <c r="D283" s="79">
        <f t="shared" si="56"/>
        <v>0</v>
      </c>
      <c r="E283" s="79">
        <f t="shared" si="56"/>
        <v>0</v>
      </c>
      <c r="F283" s="72">
        <f t="shared" si="57"/>
        <v>0</v>
      </c>
      <c r="G283" s="72">
        <f t="shared" si="57"/>
        <v>0</v>
      </c>
      <c r="H283" s="72">
        <f t="shared" si="60"/>
        <v>0</v>
      </c>
      <c r="I283" s="72">
        <f t="shared" si="61"/>
        <v>0</v>
      </c>
      <c r="J283" s="72">
        <f t="shared" si="62"/>
        <v>0</v>
      </c>
      <c r="K283" s="72">
        <f t="shared" si="63"/>
        <v>0</v>
      </c>
      <c r="L283" s="72">
        <f t="shared" si="64"/>
        <v>0</v>
      </c>
      <c r="M283" s="72">
        <f t="shared" ca="1" si="58"/>
        <v>2.9594860994991418E-4</v>
      </c>
      <c r="N283" s="72">
        <f t="shared" ca="1" si="65"/>
        <v>0</v>
      </c>
      <c r="O283" s="80">
        <f t="shared" ca="1" si="66"/>
        <v>0</v>
      </c>
      <c r="P283" s="72">
        <f t="shared" ca="1" si="67"/>
        <v>0</v>
      </c>
      <c r="Q283" s="72">
        <f t="shared" ca="1" si="68"/>
        <v>0</v>
      </c>
      <c r="R283" s="47">
        <f t="shared" ca="1" si="59"/>
        <v>-2.9594860994991418E-4</v>
      </c>
      <c r="S283" s="47"/>
      <c r="T283" s="47"/>
      <c r="U283" s="47"/>
      <c r="V283" s="47"/>
      <c r="W283" s="47"/>
      <c r="X283" s="47"/>
      <c r="Y283" s="47"/>
      <c r="Z283" s="47"/>
      <c r="AA283" s="47"/>
      <c r="AB283" s="47"/>
      <c r="AC283" s="47"/>
      <c r="AD283" s="47"/>
      <c r="AE283" s="47"/>
      <c r="AF283" s="47"/>
      <c r="AG283" s="47"/>
      <c r="AH283" s="47"/>
      <c r="AI283" s="47"/>
    </row>
    <row r="284" spans="1:35">
      <c r="A284" s="78"/>
      <c r="B284" s="78"/>
      <c r="C284" s="78"/>
      <c r="D284" s="79">
        <f t="shared" si="56"/>
        <v>0</v>
      </c>
      <c r="E284" s="79">
        <f t="shared" si="56"/>
        <v>0</v>
      </c>
      <c r="F284" s="72">
        <f t="shared" si="57"/>
        <v>0</v>
      </c>
      <c r="G284" s="72">
        <f t="shared" si="57"/>
        <v>0</v>
      </c>
      <c r="H284" s="72">
        <f t="shared" si="60"/>
        <v>0</v>
      </c>
      <c r="I284" s="72">
        <f t="shared" si="61"/>
        <v>0</v>
      </c>
      <c r="J284" s="72">
        <f t="shared" si="62"/>
        <v>0</v>
      </c>
      <c r="K284" s="72">
        <f t="shared" si="63"/>
        <v>0</v>
      </c>
      <c r="L284" s="72">
        <f t="shared" si="64"/>
        <v>0</v>
      </c>
      <c r="M284" s="72">
        <f t="shared" ca="1" si="58"/>
        <v>2.9594860994991418E-4</v>
      </c>
      <c r="N284" s="72">
        <f t="shared" ca="1" si="65"/>
        <v>0</v>
      </c>
      <c r="O284" s="80">
        <f t="shared" ca="1" si="66"/>
        <v>0</v>
      </c>
      <c r="P284" s="72">
        <f t="shared" ca="1" si="67"/>
        <v>0</v>
      </c>
      <c r="Q284" s="72">
        <f t="shared" ca="1" si="68"/>
        <v>0</v>
      </c>
      <c r="R284" s="47">
        <f t="shared" ca="1" si="59"/>
        <v>-2.9594860994991418E-4</v>
      </c>
      <c r="S284" s="47"/>
      <c r="T284" s="47"/>
      <c r="U284" s="47"/>
      <c r="V284" s="47"/>
      <c r="W284" s="47"/>
      <c r="X284" s="47"/>
      <c r="Y284" s="47"/>
      <c r="Z284" s="47"/>
      <c r="AA284" s="47"/>
      <c r="AB284" s="47"/>
      <c r="AC284" s="47"/>
      <c r="AD284" s="47"/>
      <c r="AE284" s="47"/>
      <c r="AF284" s="47"/>
      <c r="AG284" s="47"/>
      <c r="AH284" s="47"/>
      <c r="AI284" s="47"/>
    </row>
    <row r="285" spans="1:35">
      <c r="A285" s="78"/>
      <c r="B285" s="78"/>
      <c r="C285" s="78"/>
      <c r="D285" s="79">
        <f t="shared" si="56"/>
        <v>0</v>
      </c>
      <c r="E285" s="79">
        <f t="shared" si="56"/>
        <v>0</v>
      </c>
      <c r="F285" s="72">
        <f t="shared" si="57"/>
        <v>0</v>
      </c>
      <c r="G285" s="72">
        <f t="shared" si="57"/>
        <v>0</v>
      </c>
      <c r="H285" s="72">
        <f t="shared" si="60"/>
        <v>0</v>
      </c>
      <c r="I285" s="72">
        <f t="shared" si="61"/>
        <v>0</v>
      </c>
      <c r="J285" s="72">
        <f t="shared" si="62"/>
        <v>0</v>
      </c>
      <c r="K285" s="72">
        <f t="shared" si="63"/>
        <v>0</v>
      </c>
      <c r="L285" s="72">
        <f t="shared" si="64"/>
        <v>0</v>
      </c>
      <c r="M285" s="72">
        <f t="shared" ca="1" si="58"/>
        <v>2.9594860994991418E-4</v>
      </c>
      <c r="N285" s="72">
        <f t="shared" ca="1" si="65"/>
        <v>0</v>
      </c>
      <c r="O285" s="80">
        <f t="shared" ca="1" si="66"/>
        <v>0</v>
      </c>
      <c r="P285" s="72">
        <f t="shared" ca="1" si="67"/>
        <v>0</v>
      </c>
      <c r="Q285" s="72">
        <f t="shared" ca="1" si="68"/>
        <v>0</v>
      </c>
      <c r="R285" s="47">
        <f t="shared" ca="1" si="59"/>
        <v>-2.9594860994991418E-4</v>
      </c>
      <c r="S285" s="47"/>
      <c r="T285" s="47"/>
      <c r="U285" s="47"/>
      <c r="V285" s="47"/>
      <c r="W285" s="47"/>
      <c r="X285" s="47"/>
      <c r="Y285" s="47"/>
      <c r="Z285" s="47"/>
      <c r="AA285" s="47"/>
      <c r="AB285" s="47"/>
      <c r="AC285" s="47"/>
      <c r="AD285" s="47"/>
      <c r="AE285" s="47"/>
      <c r="AF285" s="47"/>
      <c r="AG285" s="47"/>
      <c r="AH285" s="47"/>
      <c r="AI285" s="47"/>
    </row>
    <row r="286" spans="1:35">
      <c r="A286" s="78"/>
      <c r="B286" s="78"/>
      <c r="C286" s="78"/>
      <c r="D286" s="79">
        <f t="shared" si="56"/>
        <v>0</v>
      </c>
      <c r="E286" s="79">
        <f t="shared" si="56"/>
        <v>0</v>
      </c>
      <c r="F286" s="72">
        <f t="shared" si="57"/>
        <v>0</v>
      </c>
      <c r="G286" s="72">
        <f t="shared" si="57"/>
        <v>0</v>
      </c>
      <c r="H286" s="72">
        <f t="shared" si="60"/>
        <v>0</v>
      </c>
      <c r="I286" s="72">
        <f t="shared" si="61"/>
        <v>0</v>
      </c>
      <c r="J286" s="72">
        <f t="shared" si="62"/>
        <v>0</v>
      </c>
      <c r="K286" s="72">
        <f t="shared" si="63"/>
        <v>0</v>
      </c>
      <c r="L286" s="72">
        <f t="shared" si="64"/>
        <v>0</v>
      </c>
      <c r="M286" s="72">
        <f t="shared" ca="1" si="58"/>
        <v>2.9594860994991418E-4</v>
      </c>
      <c r="N286" s="72">
        <f t="shared" ca="1" si="65"/>
        <v>0</v>
      </c>
      <c r="O286" s="80">
        <f t="shared" ca="1" si="66"/>
        <v>0</v>
      </c>
      <c r="P286" s="72">
        <f t="shared" ca="1" si="67"/>
        <v>0</v>
      </c>
      <c r="Q286" s="72">
        <f t="shared" ca="1" si="68"/>
        <v>0</v>
      </c>
      <c r="R286" s="47">
        <f t="shared" ca="1" si="59"/>
        <v>-2.9594860994991418E-4</v>
      </c>
      <c r="S286" s="47"/>
      <c r="T286" s="47"/>
      <c r="U286" s="47"/>
      <c r="V286" s="47"/>
      <c r="W286" s="47"/>
      <c r="X286" s="47"/>
      <c r="Y286" s="47"/>
      <c r="Z286" s="47"/>
      <c r="AA286" s="47"/>
      <c r="AB286" s="47"/>
      <c r="AC286" s="47"/>
      <c r="AD286" s="47"/>
      <c r="AE286" s="47"/>
      <c r="AF286" s="47"/>
      <c r="AG286" s="47"/>
      <c r="AH286" s="47"/>
      <c r="AI286" s="47"/>
    </row>
    <row r="287" spans="1:35">
      <c r="A287" s="78"/>
      <c r="B287" s="78"/>
      <c r="C287" s="78"/>
      <c r="D287" s="79">
        <f t="shared" si="56"/>
        <v>0</v>
      </c>
      <c r="E287" s="79">
        <f t="shared" si="56"/>
        <v>0</v>
      </c>
      <c r="F287" s="72">
        <f t="shared" si="57"/>
        <v>0</v>
      </c>
      <c r="G287" s="72">
        <f t="shared" si="57"/>
        <v>0</v>
      </c>
      <c r="H287" s="72">
        <f t="shared" si="60"/>
        <v>0</v>
      </c>
      <c r="I287" s="72">
        <f t="shared" si="61"/>
        <v>0</v>
      </c>
      <c r="J287" s="72">
        <f t="shared" si="62"/>
        <v>0</v>
      </c>
      <c r="K287" s="72">
        <f t="shared" si="63"/>
        <v>0</v>
      </c>
      <c r="L287" s="72">
        <f t="shared" si="64"/>
        <v>0</v>
      </c>
      <c r="M287" s="72">
        <f t="shared" ca="1" si="58"/>
        <v>2.9594860994991418E-4</v>
      </c>
      <c r="N287" s="72">
        <f t="shared" ca="1" si="65"/>
        <v>0</v>
      </c>
      <c r="O287" s="80">
        <f t="shared" ca="1" si="66"/>
        <v>0</v>
      </c>
      <c r="P287" s="72">
        <f t="shared" ca="1" si="67"/>
        <v>0</v>
      </c>
      <c r="Q287" s="72">
        <f t="shared" ca="1" si="68"/>
        <v>0</v>
      </c>
      <c r="R287" s="47">
        <f t="shared" ca="1" si="59"/>
        <v>-2.9594860994991418E-4</v>
      </c>
      <c r="S287" s="47"/>
      <c r="T287" s="47"/>
      <c r="U287" s="47"/>
      <c r="V287" s="47"/>
      <c r="W287" s="47"/>
      <c r="X287" s="47"/>
      <c r="Y287" s="47"/>
      <c r="Z287" s="47"/>
      <c r="AA287" s="47"/>
      <c r="AB287" s="47"/>
      <c r="AC287" s="47"/>
      <c r="AD287" s="47"/>
      <c r="AE287" s="47"/>
      <c r="AF287" s="47"/>
      <c r="AG287" s="47"/>
      <c r="AH287" s="47"/>
      <c r="AI287" s="47"/>
    </row>
    <row r="288" spans="1:35">
      <c r="A288" s="78"/>
      <c r="B288" s="78"/>
      <c r="C288" s="78"/>
      <c r="D288" s="79">
        <f t="shared" si="56"/>
        <v>0</v>
      </c>
      <c r="E288" s="79">
        <f t="shared" si="56"/>
        <v>0</v>
      </c>
      <c r="F288" s="72">
        <f t="shared" si="57"/>
        <v>0</v>
      </c>
      <c r="G288" s="72">
        <f t="shared" si="57"/>
        <v>0</v>
      </c>
      <c r="H288" s="72">
        <f t="shared" si="60"/>
        <v>0</v>
      </c>
      <c r="I288" s="72">
        <f t="shared" si="61"/>
        <v>0</v>
      </c>
      <c r="J288" s="72">
        <f t="shared" si="62"/>
        <v>0</v>
      </c>
      <c r="K288" s="72">
        <f t="shared" si="63"/>
        <v>0</v>
      </c>
      <c r="L288" s="72">
        <f t="shared" si="64"/>
        <v>0</v>
      </c>
      <c r="M288" s="72">
        <f t="shared" ca="1" si="58"/>
        <v>2.9594860994991418E-4</v>
      </c>
      <c r="N288" s="72">
        <f t="shared" ca="1" si="65"/>
        <v>0</v>
      </c>
      <c r="O288" s="80">
        <f t="shared" ca="1" si="66"/>
        <v>0</v>
      </c>
      <c r="P288" s="72">
        <f t="shared" ca="1" si="67"/>
        <v>0</v>
      </c>
      <c r="Q288" s="72">
        <f t="shared" ca="1" si="68"/>
        <v>0</v>
      </c>
      <c r="R288" s="47">
        <f t="shared" ca="1" si="59"/>
        <v>-2.9594860994991418E-4</v>
      </c>
      <c r="S288" s="47"/>
      <c r="T288" s="47"/>
      <c r="U288" s="47"/>
      <c r="V288" s="47"/>
      <c r="W288" s="47"/>
      <c r="X288" s="47"/>
      <c r="Y288" s="47"/>
      <c r="Z288" s="47"/>
      <c r="AA288" s="47"/>
      <c r="AB288" s="47"/>
      <c r="AC288" s="47"/>
      <c r="AD288" s="47"/>
      <c r="AE288" s="47"/>
      <c r="AF288" s="47"/>
      <c r="AG288" s="47"/>
      <c r="AH288" s="47"/>
      <c r="AI288" s="47"/>
    </row>
    <row r="289" spans="1:35">
      <c r="A289" s="78"/>
      <c r="B289" s="78"/>
      <c r="C289" s="78"/>
      <c r="D289" s="79">
        <f t="shared" si="56"/>
        <v>0</v>
      </c>
      <c r="E289" s="79">
        <f t="shared" si="56"/>
        <v>0</v>
      </c>
      <c r="F289" s="72">
        <f t="shared" si="57"/>
        <v>0</v>
      </c>
      <c r="G289" s="72">
        <f t="shared" si="57"/>
        <v>0</v>
      </c>
      <c r="H289" s="72">
        <f t="shared" si="60"/>
        <v>0</v>
      </c>
      <c r="I289" s="72">
        <f t="shared" si="61"/>
        <v>0</v>
      </c>
      <c r="J289" s="72">
        <f t="shared" si="62"/>
        <v>0</v>
      </c>
      <c r="K289" s="72">
        <f t="shared" si="63"/>
        <v>0</v>
      </c>
      <c r="L289" s="72">
        <f t="shared" si="64"/>
        <v>0</v>
      </c>
      <c r="M289" s="72">
        <f t="shared" ca="1" si="58"/>
        <v>2.9594860994991418E-4</v>
      </c>
      <c r="N289" s="72">
        <f t="shared" ca="1" si="65"/>
        <v>0</v>
      </c>
      <c r="O289" s="80">
        <f t="shared" ca="1" si="66"/>
        <v>0</v>
      </c>
      <c r="P289" s="72">
        <f t="shared" ca="1" si="67"/>
        <v>0</v>
      </c>
      <c r="Q289" s="72">
        <f t="shared" ca="1" si="68"/>
        <v>0</v>
      </c>
      <c r="R289" s="47">
        <f t="shared" ca="1" si="59"/>
        <v>-2.9594860994991418E-4</v>
      </c>
      <c r="S289" s="47"/>
      <c r="T289" s="47"/>
      <c r="U289" s="47"/>
      <c r="V289" s="47"/>
      <c r="W289" s="47"/>
      <c r="X289" s="47"/>
      <c r="Y289" s="47"/>
      <c r="Z289" s="47"/>
      <c r="AA289" s="47"/>
      <c r="AB289" s="47"/>
      <c r="AC289" s="47"/>
      <c r="AD289" s="47"/>
      <c r="AE289" s="47"/>
      <c r="AF289" s="47"/>
      <c r="AG289" s="47"/>
      <c r="AH289" s="47"/>
      <c r="AI289" s="47"/>
    </row>
    <row r="290" spans="1:35">
      <c r="A290" s="78"/>
      <c r="B290" s="78"/>
      <c r="C290" s="78"/>
      <c r="D290" s="79">
        <f t="shared" si="56"/>
        <v>0</v>
      </c>
      <c r="E290" s="79">
        <f t="shared" si="56"/>
        <v>0</v>
      </c>
      <c r="F290" s="72">
        <f t="shared" si="57"/>
        <v>0</v>
      </c>
      <c r="G290" s="72">
        <f t="shared" si="57"/>
        <v>0</v>
      </c>
      <c r="H290" s="72">
        <f t="shared" si="60"/>
        <v>0</v>
      </c>
      <c r="I290" s="72">
        <f t="shared" si="61"/>
        <v>0</v>
      </c>
      <c r="J290" s="72">
        <f t="shared" si="62"/>
        <v>0</v>
      </c>
      <c r="K290" s="72">
        <f t="shared" si="63"/>
        <v>0</v>
      </c>
      <c r="L290" s="72">
        <f t="shared" si="64"/>
        <v>0</v>
      </c>
      <c r="M290" s="72">
        <f t="shared" ca="1" si="58"/>
        <v>2.9594860994991418E-4</v>
      </c>
      <c r="N290" s="72">
        <f t="shared" ca="1" si="65"/>
        <v>0</v>
      </c>
      <c r="O290" s="80">
        <f t="shared" ca="1" si="66"/>
        <v>0</v>
      </c>
      <c r="P290" s="72">
        <f t="shared" ca="1" si="67"/>
        <v>0</v>
      </c>
      <c r="Q290" s="72">
        <f t="shared" ca="1" si="68"/>
        <v>0</v>
      </c>
      <c r="R290" s="47">
        <f t="shared" ca="1" si="59"/>
        <v>-2.9594860994991418E-4</v>
      </c>
      <c r="S290" s="47"/>
      <c r="T290" s="47"/>
      <c r="U290" s="47"/>
      <c r="V290" s="47"/>
      <c r="W290" s="47"/>
      <c r="X290" s="47"/>
      <c r="Y290" s="47"/>
      <c r="Z290" s="47"/>
      <c r="AA290" s="47"/>
      <c r="AB290" s="47"/>
      <c r="AC290" s="47"/>
      <c r="AD290" s="47"/>
      <c r="AE290" s="47"/>
      <c r="AF290" s="47"/>
      <c r="AG290" s="47"/>
      <c r="AH290" s="47"/>
      <c r="AI290" s="47"/>
    </row>
    <row r="291" spans="1:35">
      <c r="A291" s="78"/>
      <c r="B291" s="78"/>
      <c r="C291" s="78"/>
      <c r="D291" s="79">
        <f t="shared" si="56"/>
        <v>0</v>
      </c>
      <c r="E291" s="79">
        <f t="shared" si="56"/>
        <v>0</v>
      </c>
      <c r="F291" s="72">
        <f t="shared" si="57"/>
        <v>0</v>
      </c>
      <c r="G291" s="72">
        <f t="shared" si="57"/>
        <v>0</v>
      </c>
      <c r="H291" s="72">
        <f t="shared" si="60"/>
        <v>0</v>
      </c>
      <c r="I291" s="72">
        <f t="shared" si="61"/>
        <v>0</v>
      </c>
      <c r="J291" s="72">
        <f t="shared" si="62"/>
        <v>0</v>
      </c>
      <c r="K291" s="72">
        <f t="shared" si="63"/>
        <v>0</v>
      </c>
      <c r="L291" s="72">
        <f t="shared" si="64"/>
        <v>0</v>
      </c>
      <c r="M291" s="72">
        <f t="shared" ca="1" si="58"/>
        <v>2.9594860994991418E-4</v>
      </c>
      <c r="N291" s="72">
        <f t="shared" ca="1" si="65"/>
        <v>0</v>
      </c>
      <c r="O291" s="80">
        <f t="shared" ca="1" si="66"/>
        <v>0</v>
      </c>
      <c r="P291" s="72">
        <f t="shared" ca="1" si="67"/>
        <v>0</v>
      </c>
      <c r="Q291" s="72">
        <f t="shared" ca="1" si="68"/>
        <v>0</v>
      </c>
      <c r="R291" s="47">
        <f t="shared" ca="1" si="59"/>
        <v>-2.9594860994991418E-4</v>
      </c>
      <c r="S291" s="47"/>
      <c r="T291" s="47"/>
      <c r="U291" s="47"/>
      <c r="V291" s="47"/>
      <c r="W291" s="47"/>
      <c r="X291" s="47"/>
      <c r="Y291" s="47"/>
      <c r="Z291" s="47"/>
      <c r="AA291" s="47"/>
      <c r="AB291" s="47"/>
      <c r="AC291" s="47"/>
      <c r="AD291" s="47"/>
      <c r="AE291" s="47"/>
      <c r="AF291" s="47"/>
      <c r="AG291" s="47"/>
      <c r="AH291" s="47"/>
      <c r="AI291" s="47"/>
    </row>
    <row r="292" spans="1:35">
      <c r="A292" s="78"/>
      <c r="B292" s="78"/>
      <c r="C292" s="78"/>
      <c r="D292" s="79">
        <f t="shared" si="56"/>
        <v>0</v>
      </c>
      <c r="E292" s="79">
        <f t="shared" si="56"/>
        <v>0</v>
      </c>
      <c r="F292" s="72">
        <f t="shared" si="57"/>
        <v>0</v>
      </c>
      <c r="G292" s="72">
        <f t="shared" si="57"/>
        <v>0</v>
      </c>
      <c r="H292" s="72">
        <f t="shared" si="60"/>
        <v>0</v>
      </c>
      <c r="I292" s="72">
        <f t="shared" si="61"/>
        <v>0</v>
      </c>
      <c r="J292" s="72">
        <f t="shared" si="62"/>
        <v>0</v>
      </c>
      <c r="K292" s="72">
        <f t="shared" si="63"/>
        <v>0</v>
      </c>
      <c r="L292" s="72">
        <f t="shared" si="64"/>
        <v>0</v>
      </c>
      <c r="M292" s="72">
        <f t="shared" ca="1" si="58"/>
        <v>2.9594860994991418E-4</v>
      </c>
      <c r="N292" s="72">
        <f t="shared" ca="1" si="65"/>
        <v>0</v>
      </c>
      <c r="O292" s="80">
        <f t="shared" ca="1" si="66"/>
        <v>0</v>
      </c>
      <c r="P292" s="72">
        <f t="shared" ca="1" si="67"/>
        <v>0</v>
      </c>
      <c r="Q292" s="72">
        <f t="shared" ca="1" si="68"/>
        <v>0</v>
      </c>
      <c r="R292" s="47">
        <f t="shared" ca="1" si="59"/>
        <v>-2.9594860994991418E-4</v>
      </c>
      <c r="S292" s="47"/>
      <c r="T292" s="47"/>
      <c r="U292" s="47"/>
      <c r="V292" s="47"/>
      <c r="W292" s="47"/>
      <c r="X292" s="47"/>
      <c r="Y292" s="47"/>
      <c r="Z292" s="47"/>
      <c r="AA292" s="47"/>
      <c r="AB292" s="47"/>
      <c r="AC292" s="47"/>
      <c r="AD292" s="47"/>
      <c r="AE292" s="47"/>
      <c r="AF292" s="47"/>
      <c r="AG292" s="47"/>
      <c r="AH292" s="47"/>
      <c r="AI292" s="47"/>
    </row>
    <row r="293" spans="1:35">
      <c r="A293" s="78"/>
      <c r="B293" s="78"/>
      <c r="C293" s="78"/>
      <c r="D293" s="79">
        <f t="shared" si="56"/>
        <v>0</v>
      </c>
      <c r="E293" s="79">
        <f t="shared" si="56"/>
        <v>0</v>
      </c>
      <c r="F293" s="72">
        <f t="shared" si="57"/>
        <v>0</v>
      </c>
      <c r="G293" s="72">
        <f t="shared" si="57"/>
        <v>0</v>
      </c>
      <c r="H293" s="72">
        <f t="shared" si="60"/>
        <v>0</v>
      </c>
      <c r="I293" s="72">
        <f t="shared" si="61"/>
        <v>0</v>
      </c>
      <c r="J293" s="72">
        <f t="shared" si="62"/>
        <v>0</v>
      </c>
      <c r="K293" s="72">
        <f t="shared" si="63"/>
        <v>0</v>
      </c>
      <c r="L293" s="72">
        <f t="shared" si="64"/>
        <v>0</v>
      </c>
      <c r="M293" s="72">
        <f t="shared" ca="1" si="58"/>
        <v>2.9594860994991418E-4</v>
      </c>
      <c r="N293" s="72">
        <f t="shared" ca="1" si="65"/>
        <v>0</v>
      </c>
      <c r="O293" s="80">
        <f t="shared" ca="1" si="66"/>
        <v>0</v>
      </c>
      <c r="P293" s="72">
        <f t="shared" ca="1" si="67"/>
        <v>0</v>
      </c>
      <c r="Q293" s="72">
        <f t="shared" ca="1" si="68"/>
        <v>0</v>
      </c>
      <c r="R293" s="47">
        <f t="shared" ca="1" si="59"/>
        <v>-2.9594860994991418E-4</v>
      </c>
      <c r="S293" s="47"/>
      <c r="T293" s="47"/>
      <c r="U293" s="47"/>
      <c r="V293" s="47"/>
      <c r="W293" s="47"/>
      <c r="X293" s="47"/>
      <c r="Y293" s="47"/>
      <c r="Z293" s="47"/>
      <c r="AA293" s="47"/>
      <c r="AB293" s="47"/>
      <c r="AC293" s="47"/>
      <c r="AD293" s="47"/>
      <c r="AE293" s="47"/>
      <c r="AF293" s="47"/>
      <c r="AG293" s="47"/>
      <c r="AH293" s="47"/>
      <c r="AI293" s="47"/>
    </row>
    <row r="294" spans="1:35">
      <c r="A294" s="78"/>
      <c r="B294" s="78"/>
      <c r="C294" s="78"/>
      <c r="D294" s="79">
        <f t="shared" si="56"/>
        <v>0</v>
      </c>
      <c r="E294" s="79">
        <f t="shared" si="56"/>
        <v>0</v>
      </c>
      <c r="F294" s="72">
        <f t="shared" si="57"/>
        <v>0</v>
      </c>
      <c r="G294" s="72">
        <f t="shared" si="57"/>
        <v>0</v>
      </c>
      <c r="H294" s="72">
        <f t="shared" si="60"/>
        <v>0</v>
      </c>
      <c r="I294" s="72">
        <f t="shared" si="61"/>
        <v>0</v>
      </c>
      <c r="J294" s="72">
        <f t="shared" si="62"/>
        <v>0</v>
      </c>
      <c r="K294" s="72">
        <f t="shared" si="63"/>
        <v>0</v>
      </c>
      <c r="L294" s="72">
        <f t="shared" si="64"/>
        <v>0</v>
      </c>
      <c r="M294" s="72">
        <f t="shared" ca="1" si="58"/>
        <v>2.9594860994991418E-4</v>
      </c>
      <c r="N294" s="72">
        <f t="shared" ca="1" si="65"/>
        <v>0</v>
      </c>
      <c r="O294" s="80">
        <f t="shared" ca="1" si="66"/>
        <v>0</v>
      </c>
      <c r="P294" s="72">
        <f t="shared" ca="1" si="67"/>
        <v>0</v>
      </c>
      <c r="Q294" s="72">
        <f t="shared" ca="1" si="68"/>
        <v>0</v>
      </c>
      <c r="R294" s="47">
        <f t="shared" ca="1" si="59"/>
        <v>-2.9594860994991418E-4</v>
      </c>
      <c r="S294" s="47"/>
      <c r="T294" s="47"/>
      <c r="U294" s="47"/>
      <c r="V294" s="47"/>
      <c r="W294" s="47"/>
      <c r="X294" s="47"/>
      <c r="Y294" s="47"/>
      <c r="Z294" s="47"/>
      <c r="AA294" s="47"/>
      <c r="AB294" s="47"/>
      <c r="AC294" s="47"/>
      <c r="AD294" s="47"/>
      <c r="AE294" s="47"/>
      <c r="AF294" s="47"/>
      <c r="AG294" s="47"/>
      <c r="AH294" s="47"/>
      <c r="AI294" s="47"/>
    </row>
    <row r="295" spans="1:35">
      <c r="A295" s="78"/>
      <c r="B295" s="78"/>
      <c r="C295" s="78"/>
      <c r="D295" s="79">
        <f t="shared" si="56"/>
        <v>0</v>
      </c>
      <c r="E295" s="79">
        <f t="shared" si="56"/>
        <v>0</v>
      </c>
      <c r="F295" s="72">
        <f t="shared" si="57"/>
        <v>0</v>
      </c>
      <c r="G295" s="72">
        <f t="shared" si="57"/>
        <v>0</v>
      </c>
      <c r="H295" s="72">
        <f t="shared" si="60"/>
        <v>0</v>
      </c>
      <c r="I295" s="72">
        <f t="shared" si="61"/>
        <v>0</v>
      </c>
      <c r="J295" s="72">
        <f t="shared" si="62"/>
        <v>0</v>
      </c>
      <c r="K295" s="72">
        <f t="shared" si="63"/>
        <v>0</v>
      </c>
      <c r="L295" s="72">
        <f t="shared" si="64"/>
        <v>0</v>
      </c>
      <c r="M295" s="72">
        <f t="shared" ca="1" si="58"/>
        <v>2.9594860994991418E-4</v>
      </c>
      <c r="N295" s="72">
        <f t="shared" ca="1" si="65"/>
        <v>0</v>
      </c>
      <c r="O295" s="80">
        <f t="shared" ca="1" si="66"/>
        <v>0</v>
      </c>
      <c r="P295" s="72">
        <f t="shared" ca="1" si="67"/>
        <v>0</v>
      </c>
      <c r="Q295" s="72">
        <f t="shared" ca="1" si="68"/>
        <v>0</v>
      </c>
      <c r="R295" s="47">
        <f t="shared" ca="1" si="59"/>
        <v>-2.9594860994991418E-4</v>
      </c>
      <c r="S295" s="47"/>
      <c r="T295" s="47"/>
      <c r="U295" s="47"/>
      <c r="V295" s="47"/>
      <c r="W295" s="47"/>
      <c r="X295" s="47"/>
      <c r="Y295" s="47"/>
      <c r="Z295" s="47"/>
      <c r="AA295" s="47"/>
      <c r="AB295" s="47"/>
      <c r="AC295" s="47"/>
      <c r="AD295" s="47"/>
      <c r="AE295" s="47"/>
      <c r="AF295" s="47"/>
      <c r="AG295" s="47"/>
      <c r="AH295" s="47"/>
      <c r="AI295" s="47"/>
    </row>
    <row r="296" spans="1:35">
      <c r="A296" s="78"/>
      <c r="B296" s="78"/>
      <c r="C296" s="78"/>
      <c r="D296" s="79">
        <f t="shared" si="56"/>
        <v>0</v>
      </c>
      <c r="E296" s="79">
        <f t="shared" si="56"/>
        <v>0</v>
      </c>
      <c r="F296" s="72">
        <f t="shared" si="57"/>
        <v>0</v>
      </c>
      <c r="G296" s="72">
        <f t="shared" si="57"/>
        <v>0</v>
      </c>
      <c r="H296" s="72">
        <f t="shared" si="60"/>
        <v>0</v>
      </c>
      <c r="I296" s="72">
        <f t="shared" si="61"/>
        <v>0</v>
      </c>
      <c r="J296" s="72">
        <f t="shared" si="62"/>
        <v>0</v>
      </c>
      <c r="K296" s="72">
        <f t="shared" si="63"/>
        <v>0</v>
      </c>
      <c r="L296" s="72">
        <f t="shared" si="64"/>
        <v>0</v>
      </c>
      <c r="M296" s="72">
        <f t="shared" ca="1" si="58"/>
        <v>2.9594860994991418E-4</v>
      </c>
      <c r="N296" s="72">
        <f t="shared" ca="1" si="65"/>
        <v>0</v>
      </c>
      <c r="O296" s="80">
        <f t="shared" ca="1" si="66"/>
        <v>0</v>
      </c>
      <c r="P296" s="72">
        <f t="shared" ca="1" si="67"/>
        <v>0</v>
      </c>
      <c r="Q296" s="72">
        <f t="shared" ca="1" si="68"/>
        <v>0</v>
      </c>
      <c r="R296" s="47">
        <f t="shared" ca="1" si="59"/>
        <v>-2.9594860994991418E-4</v>
      </c>
      <c r="S296" s="47"/>
      <c r="T296" s="47"/>
      <c r="U296" s="47"/>
      <c r="V296" s="47"/>
      <c r="W296" s="47"/>
      <c r="X296" s="47"/>
      <c r="Y296" s="47"/>
      <c r="Z296" s="47"/>
      <c r="AA296" s="47"/>
      <c r="AB296" s="47"/>
      <c r="AC296" s="47"/>
      <c r="AD296" s="47"/>
      <c r="AE296" s="47"/>
      <c r="AF296" s="47"/>
      <c r="AG296" s="47"/>
      <c r="AH296" s="47"/>
      <c r="AI296" s="47"/>
    </row>
    <row r="297" spans="1:35">
      <c r="A297" s="78"/>
      <c r="B297" s="78"/>
      <c r="C297" s="78"/>
      <c r="D297" s="79">
        <f t="shared" si="56"/>
        <v>0</v>
      </c>
      <c r="E297" s="79">
        <f t="shared" si="56"/>
        <v>0</v>
      </c>
      <c r="F297" s="72">
        <f t="shared" si="57"/>
        <v>0</v>
      </c>
      <c r="G297" s="72">
        <f t="shared" si="57"/>
        <v>0</v>
      </c>
      <c r="H297" s="72">
        <f t="shared" si="60"/>
        <v>0</v>
      </c>
      <c r="I297" s="72">
        <f t="shared" si="61"/>
        <v>0</v>
      </c>
      <c r="J297" s="72">
        <f t="shared" si="62"/>
        <v>0</v>
      </c>
      <c r="K297" s="72">
        <f t="shared" si="63"/>
        <v>0</v>
      </c>
      <c r="L297" s="72">
        <f t="shared" si="64"/>
        <v>0</v>
      </c>
      <c r="M297" s="72">
        <f t="shared" ca="1" si="58"/>
        <v>2.9594860994991418E-4</v>
      </c>
      <c r="N297" s="72">
        <f t="shared" ca="1" si="65"/>
        <v>0</v>
      </c>
      <c r="O297" s="80">
        <f t="shared" ca="1" si="66"/>
        <v>0</v>
      </c>
      <c r="P297" s="72">
        <f t="shared" ca="1" si="67"/>
        <v>0</v>
      </c>
      <c r="Q297" s="72">
        <f t="shared" ca="1" si="68"/>
        <v>0</v>
      </c>
      <c r="R297" s="47">
        <f t="shared" ca="1" si="59"/>
        <v>-2.9594860994991418E-4</v>
      </c>
      <c r="S297" s="47"/>
      <c r="T297" s="47"/>
      <c r="U297" s="47"/>
      <c r="V297" s="47"/>
      <c r="W297" s="47"/>
      <c r="X297" s="47"/>
      <c r="Y297" s="47"/>
      <c r="Z297" s="47"/>
      <c r="AA297" s="47"/>
      <c r="AB297" s="47"/>
      <c r="AC297" s="47"/>
      <c r="AD297" s="47"/>
      <c r="AE297" s="47"/>
      <c r="AF297" s="47"/>
      <c r="AG297" s="47"/>
      <c r="AH297" s="47"/>
      <c r="AI297" s="47"/>
    </row>
    <row r="298" spans="1:35">
      <c r="A298" s="78"/>
      <c r="B298" s="78"/>
      <c r="C298" s="78"/>
      <c r="D298" s="79">
        <f t="shared" si="56"/>
        <v>0</v>
      </c>
      <c r="E298" s="79">
        <f t="shared" si="56"/>
        <v>0</v>
      </c>
      <c r="F298" s="72">
        <f t="shared" si="57"/>
        <v>0</v>
      </c>
      <c r="G298" s="72">
        <f t="shared" si="57"/>
        <v>0</v>
      </c>
      <c r="H298" s="72">
        <f t="shared" si="60"/>
        <v>0</v>
      </c>
      <c r="I298" s="72">
        <f t="shared" si="61"/>
        <v>0</v>
      </c>
      <c r="J298" s="72">
        <f t="shared" si="62"/>
        <v>0</v>
      </c>
      <c r="K298" s="72">
        <f t="shared" si="63"/>
        <v>0</v>
      </c>
      <c r="L298" s="72">
        <f t="shared" si="64"/>
        <v>0</v>
      </c>
      <c r="M298" s="72">
        <f t="shared" ca="1" si="58"/>
        <v>2.9594860994991418E-4</v>
      </c>
      <c r="N298" s="72">
        <f t="shared" ca="1" si="65"/>
        <v>0</v>
      </c>
      <c r="O298" s="80">
        <f t="shared" ca="1" si="66"/>
        <v>0</v>
      </c>
      <c r="P298" s="72">
        <f t="shared" ca="1" si="67"/>
        <v>0</v>
      </c>
      <c r="Q298" s="72">
        <f t="shared" ca="1" si="68"/>
        <v>0</v>
      </c>
      <c r="R298" s="47">
        <f t="shared" ca="1" si="59"/>
        <v>-2.9594860994991418E-4</v>
      </c>
      <c r="S298" s="47"/>
      <c r="T298" s="47"/>
      <c r="U298" s="47"/>
      <c r="V298" s="47"/>
      <c r="W298" s="47"/>
      <c r="X298" s="47"/>
      <c r="Y298" s="47"/>
      <c r="Z298" s="47"/>
      <c r="AA298" s="47"/>
      <c r="AB298" s="47"/>
      <c r="AC298" s="47"/>
      <c r="AD298" s="47"/>
      <c r="AE298" s="47"/>
      <c r="AF298" s="47"/>
      <c r="AG298" s="47"/>
      <c r="AH298" s="47"/>
      <c r="AI298" s="47"/>
    </row>
    <row r="299" spans="1:35">
      <c r="A299" s="78"/>
      <c r="B299" s="78"/>
      <c r="C299" s="78"/>
      <c r="D299" s="79">
        <f t="shared" si="56"/>
        <v>0</v>
      </c>
      <c r="E299" s="79">
        <f t="shared" si="56"/>
        <v>0</v>
      </c>
      <c r="F299" s="72">
        <f t="shared" si="57"/>
        <v>0</v>
      </c>
      <c r="G299" s="72">
        <f t="shared" si="57"/>
        <v>0</v>
      </c>
      <c r="H299" s="72">
        <f t="shared" si="60"/>
        <v>0</v>
      </c>
      <c r="I299" s="72">
        <f t="shared" si="61"/>
        <v>0</v>
      </c>
      <c r="J299" s="72">
        <f t="shared" si="62"/>
        <v>0</v>
      </c>
      <c r="K299" s="72">
        <f t="shared" si="63"/>
        <v>0</v>
      </c>
      <c r="L299" s="72">
        <f t="shared" si="64"/>
        <v>0</v>
      </c>
      <c r="M299" s="72">
        <f t="shared" ca="1" si="58"/>
        <v>2.9594860994991418E-4</v>
      </c>
      <c r="N299" s="72">
        <f t="shared" ca="1" si="65"/>
        <v>0</v>
      </c>
      <c r="O299" s="80">
        <f t="shared" ca="1" si="66"/>
        <v>0</v>
      </c>
      <c r="P299" s="72">
        <f t="shared" ca="1" si="67"/>
        <v>0</v>
      </c>
      <c r="Q299" s="72">
        <f t="shared" ca="1" si="68"/>
        <v>0</v>
      </c>
      <c r="R299" s="47">
        <f t="shared" ca="1" si="59"/>
        <v>-2.9594860994991418E-4</v>
      </c>
      <c r="S299" s="47"/>
      <c r="T299" s="47"/>
      <c r="U299" s="47"/>
      <c r="V299" s="47"/>
      <c r="W299" s="47"/>
      <c r="X299" s="47"/>
      <c r="Y299" s="47"/>
      <c r="Z299" s="47"/>
      <c r="AA299" s="47"/>
      <c r="AB299" s="47"/>
      <c r="AC299" s="47"/>
      <c r="AD299" s="47"/>
      <c r="AE299" s="47"/>
      <c r="AF299" s="47"/>
      <c r="AG299" s="47"/>
      <c r="AH299" s="47"/>
      <c r="AI299" s="47"/>
    </row>
    <row r="300" spans="1:35">
      <c r="A300" s="78"/>
      <c r="B300" s="78"/>
      <c r="C300" s="78"/>
      <c r="D300" s="79">
        <f t="shared" si="56"/>
        <v>0</v>
      </c>
      <c r="E300" s="79">
        <f t="shared" si="56"/>
        <v>0</v>
      </c>
      <c r="F300" s="72">
        <f t="shared" si="57"/>
        <v>0</v>
      </c>
      <c r="G300" s="72">
        <f t="shared" si="57"/>
        <v>0</v>
      </c>
      <c r="H300" s="72">
        <f t="shared" si="60"/>
        <v>0</v>
      </c>
      <c r="I300" s="72">
        <f t="shared" si="61"/>
        <v>0</v>
      </c>
      <c r="J300" s="72">
        <f t="shared" si="62"/>
        <v>0</v>
      </c>
      <c r="K300" s="72">
        <f t="shared" si="63"/>
        <v>0</v>
      </c>
      <c r="L300" s="72">
        <f t="shared" si="64"/>
        <v>0</v>
      </c>
      <c r="M300" s="72">
        <f t="shared" ca="1" si="58"/>
        <v>2.9594860994991418E-4</v>
      </c>
      <c r="N300" s="72">
        <f t="shared" ca="1" si="65"/>
        <v>0</v>
      </c>
      <c r="O300" s="80">
        <f t="shared" ca="1" si="66"/>
        <v>0</v>
      </c>
      <c r="P300" s="72">
        <f t="shared" ca="1" si="67"/>
        <v>0</v>
      </c>
      <c r="Q300" s="72">
        <f t="shared" ca="1" si="68"/>
        <v>0</v>
      </c>
      <c r="R300" s="47">
        <f t="shared" ca="1" si="59"/>
        <v>-2.9594860994991418E-4</v>
      </c>
      <c r="S300" s="47"/>
      <c r="T300" s="47"/>
      <c r="U300" s="47"/>
      <c r="V300" s="47"/>
      <c r="W300" s="47"/>
      <c r="X300" s="47"/>
      <c r="Y300" s="47"/>
      <c r="Z300" s="47"/>
      <c r="AA300" s="47"/>
      <c r="AB300" s="47"/>
      <c r="AC300" s="47"/>
      <c r="AD300" s="47"/>
      <c r="AE300" s="47"/>
      <c r="AF300" s="47"/>
      <c r="AG300" s="47"/>
      <c r="AH300" s="47"/>
      <c r="AI300" s="47"/>
    </row>
    <row r="301" spans="1:35">
      <c r="A301" s="78"/>
      <c r="B301" s="78"/>
      <c r="C301" s="78"/>
      <c r="D301" s="79">
        <f t="shared" si="56"/>
        <v>0</v>
      </c>
      <c r="E301" s="79">
        <f t="shared" si="56"/>
        <v>0</v>
      </c>
      <c r="F301" s="72">
        <f t="shared" si="57"/>
        <v>0</v>
      </c>
      <c r="G301" s="72">
        <f t="shared" si="57"/>
        <v>0</v>
      </c>
      <c r="H301" s="72">
        <f t="shared" si="60"/>
        <v>0</v>
      </c>
      <c r="I301" s="72">
        <f t="shared" si="61"/>
        <v>0</v>
      </c>
      <c r="J301" s="72">
        <f t="shared" si="62"/>
        <v>0</v>
      </c>
      <c r="K301" s="72">
        <f t="shared" si="63"/>
        <v>0</v>
      </c>
      <c r="L301" s="72">
        <f t="shared" si="64"/>
        <v>0</v>
      </c>
      <c r="M301" s="72">
        <f t="shared" ca="1" si="58"/>
        <v>2.9594860994991418E-4</v>
      </c>
      <c r="N301" s="72">
        <f t="shared" ca="1" si="65"/>
        <v>0</v>
      </c>
      <c r="O301" s="80">
        <f t="shared" ca="1" si="66"/>
        <v>0</v>
      </c>
      <c r="P301" s="72">
        <f t="shared" ca="1" si="67"/>
        <v>0</v>
      </c>
      <c r="Q301" s="72">
        <f t="shared" ca="1" si="68"/>
        <v>0</v>
      </c>
      <c r="R301" s="47">
        <f t="shared" ca="1" si="59"/>
        <v>-2.9594860994991418E-4</v>
      </c>
      <c r="S301" s="47"/>
      <c r="T301" s="47"/>
      <c r="U301" s="47"/>
      <c r="V301" s="47"/>
      <c r="W301" s="47"/>
      <c r="X301" s="47"/>
      <c r="Y301" s="47"/>
      <c r="Z301" s="47"/>
      <c r="AA301" s="47"/>
      <c r="AB301" s="47"/>
      <c r="AC301" s="47"/>
      <c r="AD301" s="47"/>
      <c r="AE301" s="47"/>
      <c r="AF301" s="47"/>
      <c r="AG301" s="47"/>
      <c r="AH301" s="47"/>
      <c r="AI301" s="47"/>
    </row>
    <row r="302" spans="1:35">
      <c r="A302" s="78"/>
      <c r="B302" s="78"/>
      <c r="C302" s="78"/>
      <c r="D302" s="79">
        <f t="shared" si="56"/>
        <v>0</v>
      </c>
      <c r="E302" s="79">
        <f t="shared" si="56"/>
        <v>0</v>
      </c>
      <c r="F302" s="72">
        <f t="shared" si="57"/>
        <v>0</v>
      </c>
      <c r="G302" s="72">
        <f t="shared" si="57"/>
        <v>0</v>
      </c>
      <c r="H302" s="72">
        <f t="shared" si="60"/>
        <v>0</v>
      </c>
      <c r="I302" s="72">
        <f t="shared" si="61"/>
        <v>0</v>
      </c>
      <c r="J302" s="72">
        <f t="shared" si="62"/>
        <v>0</v>
      </c>
      <c r="K302" s="72">
        <f t="shared" si="63"/>
        <v>0</v>
      </c>
      <c r="L302" s="72">
        <f t="shared" si="64"/>
        <v>0</v>
      </c>
      <c r="M302" s="72">
        <f t="shared" ca="1" si="58"/>
        <v>2.9594860994991418E-4</v>
      </c>
      <c r="N302" s="72">
        <f t="shared" ca="1" si="65"/>
        <v>0</v>
      </c>
      <c r="O302" s="80">
        <f t="shared" ca="1" si="66"/>
        <v>0</v>
      </c>
      <c r="P302" s="72">
        <f t="shared" ca="1" si="67"/>
        <v>0</v>
      </c>
      <c r="Q302" s="72">
        <f t="shared" ca="1" si="68"/>
        <v>0</v>
      </c>
      <c r="R302" s="47">
        <f t="shared" ca="1" si="59"/>
        <v>-2.9594860994991418E-4</v>
      </c>
      <c r="S302" s="47"/>
      <c r="T302" s="47"/>
      <c r="U302" s="47"/>
      <c r="V302" s="47"/>
      <c r="W302" s="47"/>
      <c r="X302" s="47"/>
      <c r="Y302" s="47"/>
      <c r="Z302" s="47"/>
      <c r="AA302" s="47"/>
      <c r="AB302" s="47"/>
      <c r="AC302" s="47"/>
      <c r="AD302" s="47"/>
      <c r="AE302" s="47"/>
      <c r="AF302" s="47"/>
      <c r="AG302" s="47"/>
      <c r="AH302" s="47"/>
      <c r="AI302" s="47"/>
    </row>
    <row r="303" spans="1:35">
      <c r="A303" s="78"/>
      <c r="B303" s="78"/>
      <c r="C303" s="78"/>
      <c r="D303" s="79">
        <f t="shared" si="56"/>
        <v>0</v>
      </c>
      <c r="E303" s="79">
        <f t="shared" si="56"/>
        <v>0</v>
      </c>
      <c r="F303" s="72">
        <f t="shared" si="57"/>
        <v>0</v>
      </c>
      <c r="G303" s="72">
        <f t="shared" si="57"/>
        <v>0</v>
      </c>
      <c r="H303" s="72">
        <f t="shared" si="60"/>
        <v>0</v>
      </c>
      <c r="I303" s="72">
        <f t="shared" si="61"/>
        <v>0</v>
      </c>
      <c r="J303" s="72">
        <f t="shared" si="62"/>
        <v>0</v>
      </c>
      <c r="K303" s="72">
        <f t="shared" si="63"/>
        <v>0</v>
      </c>
      <c r="L303" s="72">
        <f t="shared" si="64"/>
        <v>0</v>
      </c>
      <c r="M303" s="72">
        <f t="shared" ca="1" si="58"/>
        <v>2.9594860994991418E-4</v>
      </c>
      <c r="N303" s="72">
        <f t="shared" ca="1" si="65"/>
        <v>0</v>
      </c>
      <c r="O303" s="80">
        <f t="shared" ca="1" si="66"/>
        <v>0</v>
      </c>
      <c r="P303" s="72">
        <f t="shared" ca="1" si="67"/>
        <v>0</v>
      </c>
      <c r="Q303" s="72">
        <f t="shared" ca="1" si="68"/>
        <v>0</v>
      </c>
      <c r="R303" s="47">
        <f t="shared" ca="1" si="59"/>
        <v>-2.9594860994991418E-4</v>
      </c>
      <c r="S303" s="47"/>
      <c r="T303" s="47"/>
      <c r="U303" s="47"/>
      <c r="V303" s="47"/>
      <c r="W303" s="47"/>
      <c r="X303" s="47"/>
      <c r="Y303" s="47"/>
      <c r="Z303" s="47"/>
      <c r="AA303" s="47"/>
      <c r="AB303" s="47"/>
      <c r="AC303" s="47"/>
      <c r="AD303" s="47"/>
      <c r="AE303" s="47"/>
      <c r="AF303" s="47"/>
      <c r="AG303" s="47"/>
      <c r="AH303" s="47"/>
      <c r="AI303" s="47"/>
    </row>
    <row r="304" spans="1:35">
      <c r="A304" s="78"/>
      <c r="B304" s="78"/>
      <c r="C304" s="78"/>
      <c r="D304" s="79">
        <f t="shared" si="56"/>
        <v>0</v>
      </c>
      <c r="E304" s="79">
        <f t="shared" si="56"/>
        <v>0</v>
      </c>
      <c r="F304" s="72">
        <f t="shared" si="57"/>
        <v>0</v>
      </c>
      <c r="G304" s="72">
        <f t="shared" si="57"/>
        <v>0</v>
      </c>
      <c r="H304" s="72">
        <f t="shared" si="60"/>
        <v>0</v>
      </c>
      <c r="I304" s="72">
        <f t="shared" si="61"/>
        <v>0</v>
      </c>
      <c r="J304" s="72">
        <f t="shared" si="62"/>
        <v>0</v>
      </c>
      <c r="K304" s="72">
        <f t="shared" si="63"/>
        <v>0</v>
      </c>
      <c r="L304" s="72">
        <f t="shared" si="64"/>
        <v>0</v>
      </c>
      <c r="M304" s="72">
        <f t="shared" ca="1" si="58"/>
        <v>2.9594860994991418E-4</v>
      </c>
      <c r="N304" s="72">
        <f t="shared" ca="1" si="65"/>
        <v>0</v>
      </c>
      <c r="O304" s="80">
        <f t="shared" ca="1" si="66"/>
        <v>0</v>
      </c>
      <c r="P304" s="72">
        <f t="shared" ca="1" si="67"/>
        <v>0</v>
      </c>
      <c r="Q304" s="72">
        <f t="shared" ca="1" si="68"/>
        <v>0</v>
      </c>
      <c r="R304" s="47">
        <f t="shared" ca="1" si="59"/>
        <v>-2.9594860994991418E-4</v>
      </c>
      <c r="S304" s="47"/>
      <c r="T304" s="47"/>
      <c r="U304" s="47"/>
      <c r="V304" s="47"/>
      <c r="W304" s="47"/>
      <c r="X304" s="47"/>
      <c r="Y304" s="47"/>
      <c r="Z304" s="47"/>
      <c r="AA304" s="47"/>
      <c r="AB304" s="47"/>
      <c r="AC304" s="47"/>
      <c r="AD304" s="47"/>
      <c r="AE304" s="47"/>
      <c r="AF304" s="47"/>
      <c r="AG304" s="47"/>
      <c r="AH304" s="47"/>
      <c r="AI304" s="47"/>
    </row>
    <row r="305" spans="1:35">
      <c r="A305" s="78"/>
      <c r="B305" s="78"/>
      <c r="C305" s="78"/>
      <c r="D305" s="79">
        <f t="shared" si="56"/>
        <v>0</v>
      </c>
      <c r="E305" s="79">
        <f t="shared" si="56"/>
        <v>0</v>
      </c>
      <c r="F305" s="72">
        <f t="shared" si="57"/>
        <v>0</v>
      </c>
      <c r="G305" s="72">
        <f t="shared" si="57"/>
        <v>0</v>
      </c>
      <c r="H305" s="72">
        <f t="shared" si="60"/>
        <v>0</v>
      </c>
      <c r="I305" s="72">
        <f t="shared" si="61"/>
        <v>0</v>
      </c>
      <c r="J305" s="72">
        <f t="shared" si="62"/>
        <v>0</v>
      </c>
      <c r="K305" s="72">
        <f t="shared" si="63"/>
        <v>0</v>
      </c>
      <c r="L305" s="72">
        <f t="shared" si="64"/>
        <v>0</v>
      </c>
      <c r="M305" s="72">
        <f t="shared" ca="1" si="58"/>
        <v>2.9594860994991418E-4</v>
      </c>
      <c r="N305" s="72">
        <f t="shared" ca="1" si="65"/>
        <v>0</v>
      </c>
      <c r="O305" s="80">
        <f t="shared" ca="1" si="66"/>
        <v>0</v>
      </c>
      <c r="P305" s="72">
        <f t="shared" ca="1" si="67"/>
        <v>0</v>
      </c>
      <c r="Q305" s="72">
        <f t="shared" ca="1" si="68"/>
        <v>0</v>
      </c>
      <c r="R305" s="47">
        <f t="shared" ca="1" si="59"/>
        <v>-2.9594860994991418E-4</v>
      </c>
      <c r="S305" s="47"/>
      <c r="T305" s="47"/>
      <c r="U305" s="47"/>
      <c r="V305" s="47"/>
      <c r="W305" s="47"/>
      <c r="X305" s="47"/>
      <c r="Y305" s="47"/>
      <c r="Z305" s="47"/>
      <c r="AA305" s="47"/>
      <c r="AB305" s="47"/>
      <c r="AC305" s="47"/>
      <c r="AD305" s="47"/>
      <c r="AE305" s="47"/>
      <c r="AF305" s="47"/>
      <c r="AG305" s="47"/>
      <c r="AH305" s="47"/>
      <c r="AI305" s="47"/>
    </row>
    <row r="306" spans="1:35">
      <c r="A306" s="78"/>
      <c r="B306" s="78"/>
      <c r="C306" s="78"/>
      <c r="D306" s="79">
        <f t="shared" si="56"/>
        <v>0</v>
      </c>
      <c r="E306" s="79">
        <f t="shared" si="56"/>
        <v>0</v>
      </c>
      <c r="F306" s="72">
        <f t="shared" si="57"/>
        <v>0</v>
      </c>
      <c r="G306" s="72">
        <f t="shared" si="57"/>
        <v>0</v>
      </c>
      <c r="H306" s="72">
        <f t="shared" si="60"/>
        <v>0</v>
      </c>
      <c r="I306" s="72">
        <f t="shared" si="61"/>
        <v>0</v>
      </c>
      <c r="J306" s="72">
        <f t="shared" si="62"/>
        <v>0</v>
      </c>
      <c r="K306" s="72">
        <f t="shared" si="63"/>
        <v>0</v>
      </c>
      <c r="L306" s="72">
        <f t="shared" si="64"/>
        <v>0</v>
      </c>
      <c r="M306" s="72">
        <f t="shared" ca="1" si="58"/>
        <v>2.9594860994991418E-4</v>
      </c>
      <c r="N306" s="72">
        <f t="shared" ca="1" si="65"/>
        <v>0</v>
      </c>
      <c r="O306" s="80">
        <f t="shared" ca="1" si="66"/>
        <v>0</v>
      </c>
      <c r="P306" s="72">
        <f t="shared" ca="1" si="67"/>
        <v>0</v>
      </c>
      <c r="Q306" s="72">
        <f t="shared" ca="1" si="68"/>
        <v>0</v>
      </c>
      <c r="R306" s="47">
        <f t="shared" ca="1" si="59"/>
        <v>-2.9594860994991418E-4</v>
      </c>
      <c r="S306" s="47"/>
      <c r="T306" s="47"/>
      <c r="U306" s="47"/>
      <c r="V306" s="47"/>
      <c r="W306" s="47"/>
      <c r="X306" s="47"/>
      <c r="Y306" s="47"/>
      <c r="Z306" s="47"/>
      <c r="AA306" s="47"/>
      <c r="AB306" s="47"/>
      <c r="AC306" s="47"/>
      <c r="AD306" s="47"/>
      <c r="AE306" s="47"/>
      <c r="AF306" s="47"/>
      <c r="AG306" s="47"/>
      <c r="AH306" s="47"/>
      <c r="AI306" s="47"/>
    </row>
    <row r="307" spans="1:35">
      <c r="A307" s="78"/>
      <c r="B307" s="78"/>
      <c r="C307" s="78"/>
      <c r="D307" s="79">
        <f t="shared" si="56"/>
        <v>0</v>
      </c>
      <c r="E307" s="79">
        <f t="shared" si="56"/>
        <v>0</v>
      </c>
      <c r="F307" s="72">
        <f t="shared" si="57"/>
        <v>0</v>
      </c>
      <c r="G307" s="72">
        <f t="shared" si="57"/>
        <v>0</v>
      </c>
      <c r="H307" s="72">
        <f t="shared" si="60"/>
        <v>0</v>
      </c>
      <c r="I307" s="72">
        <f t="shared" si="61"/>
        <v>0</v>
      </c>
      <c r="J307" s="72">
        <f t="shared" si="62"/>
        <v>0</v>
      </c>
      <c r="K307" s="72">
        <f t="shared" si="63"/>
        <v>0</v>
      </c>
      <c r="L307" s="72">
        <f t="shared" si="64"/>
        <v>0</v>
      </c>
      <c r="M307" s="72">
        <f t="shared" ca="1" si="58"/>
        <v>2.9594860994991418E-4</v>
      </c>
      <c r="N307" s="72">
        <f t="shared" ca="1" si="65"/>
        <v>0</v>
      </c>
      <c r="O307" s="80">
        <f t="shared" ca="1" si="66"/>
        <v>0</v>
      </c>
      <c r="P307" s="72">
        <f t="shared" ca="1" si="67"/>
        <v>0</v>
      </c>
      <c r="Q307" s="72">
        <f t="shared" ca="1" si="68"/>
        <v>0</v>
      </c>
      <c r="R307" s="47">
        <f t="shared" ca="1" si="59"/>
        <v>-2.9594860994991418E-4</v>
      </c>
      <c r="S307" s="47"/>
      <c r="T307" s="47"/>
      <c r="U307" s="47"/>
      <c r="V307" s="47"/>
      <c r="W307" s="47"/>
      <c r="X307" s="47"/>
      <c r="Y307" s="47"/>
      <c r="Z307" s="47"/>
      <c r="AA307" s="47"/>
      <c r="AB307" s="47"/>
      <c r="AC307" s="47"/>
      <c r="AD307" s="47"/>
      <c r="AE307" s="47"/>
      <c r="AF307" s="47"/>
      <c r="AG307" s="47"/>
      <c r="AH307" s="47"/>
      <c r="AI307" s="47"/>
    </row>
    <row r="308" spans="1:35">
      <c r="A308" s="78"/>
      <c r="B308" s="78"/>
      <c r="C308" s="78"/>
      <c r="D308" s="79">
        <f t="shared" si="56"/>
        <v>0</v>
      </c>
      <c r="E308" s="79">
        <f t="shared" si="56"/>
        <v>0</v>
      </c>
      <c r="F308" s="72">
        <f t="shared" si="57"/>
        <v>0</v>
      </c>
      <c r="G308" s="72">
        <f t="shared" si="57"/>
        <v>0</v>
      </c>
      <c r="H308" s="72">
        <f t="shared" si="60"/>
        <v>0</v>
      </c>
      <c r="I308" s="72">
        <f t="shared" si="61"/>
        <v>0</v>
      </c>
      <c r="J308" s="72">
        <f t="shared" si="62"/>
        <v>0</v>
      </c>
      <c r="K308" s="72">
        <f t="shared" si="63"/>
        <v>0</v>
      </c>
      <c r="L308" s="72">
        <f t="shared" si="64"/>
        <v>0</v>
      </c>
      <c r="M308" s="72">
        <f t="shared" ca="1" si="58"/>
        <v>2.9594860994991418E-4</v>
      </c>
      <c r="N308" s="72">
        <f t="shared" ca="1" si="65"/>
        <v>0</v>
      </c>
      <c r="O308" s="80">
        <f t="shared" ca="1" si="66"/>
        <v>0</v>
      </c>
      <c r="P308" s="72">
        <f t="shared" ca="1" si="67"/>
        <v>0</v>
      </c>
      <c r="Q308" s="72">
        <f t="shared" ca="1" si="68"/>
        <v>0</v>
      </c>
      <c r="R308" s="47">
        <f t="shared" ca="1" si="59"/>
        <v>-2.9594860994991418E-4</v>
      </c>
      <c r="S308" s="47"/>
      <c r="T308" s="47"/>
      <c r="U308" s="47"/>
      <c r="V308" s="47"/>
      <c r="W308" s="47"/>
      <c r="X308" s="47"/>
      <c r="Y308" s="47"/>
      <c r="Z308" s="47"/>
      <c r="AA308" s="47"/>
      <c r="AB308" s="47"/>
      <c r="AC308" s="47"/>
      <c r="AD308" s="47"/>
      <c r="AE308" s="47"/>
      <c r="AF308" s="47"/>
      <c r="AG308" s="47"/>
      <c r="AH308" s="47"/>
      <c r="AI308" s="47"/>
    </row>
    <row r="309" spans="1:35">
      <c r="A309" s="78"/>
      <c r="B309" s="78"/>
      <c r="C309" s="78"/>
      <c r="D309" s="79">
        <f t="shared" si="56"/>
        <v>0</v>
      </c>
      <c r="E309" s="79">
        <f t="shared" si="56"/>
        <v>0</v>
      </c>
      <c r="F309" s="72">
        <f t="shared" si="57"/>
        <v>0</v>
      </c>
      <c r="G309" s="72">
        <f t="shared" si="57"/>
        <v>0</v>
      </c>
      <c r="H309" s="72">
        <f t="shared" si="60"/>
        <v>0</v>
      </c>
      <c r="I309" s="72">
        <f t="shared" si="61"/>
        <v>0</v>
      </c>
      <c r="J309" s="72">
        <f t="shared" si="62"/>
        <v>0</v>
      </c>
      <c r="K309" s="72">
        <f t="shared" si="63"/>
        <v>0</v>
      </c>
      <c r="L309" s="72">
        <f t="shared" si="64"/>
        <v>0</v>
      </c>
      <c r="M309" s="72">
        <f t="shared" ca="1" si="58"/>
        <v>2.9594860994991418E-4</v>
      </c>
      <c r="N309" s="72">
        <f t="shared" ca="1" si="65"/>
        <v>0</v>
      </c>
      <c r="O309" s="80">
        <f t="shared" ca="1" si="66"/>
        <v>0</v>
      </c>
      <c r="P309" s="72">
        <f t="shared" ca="1" si="67"/>
        <v>0</v>
      </c>
      <c r="Q309" s="72">
        <f t="shared" ca="1" si="68"/>
        <v>0</v>
      </c>
      <c r="R309" s="47">
        <f t="shared" ca="1" si="59"/>
        <v>-2.9594860994991418E-4</v>
      </c>
      <c r="S309" s="47"/>
      <c r="T309" s="47"/>
      <c r="U309" s="47"/>
      <c r="V309" s="47"/>
      <c r="W309" s="47"/>
      <c r="X309" s="47"/>
      <c r="Y309" s="47"/>
      <c r="Z309" s="47"/>
      <c r="AA309" s="47"/>
      <c r="AB309" s="47"/>
      <c r="AC309" s="47"/>
      <c r="AD309" s="47"/>
      <c r="AE309" s="47"/>
      <c r="AF309" s="47"/>
      <c r="AG309" s="47"/>
      <c r="AH309" s="47"/>
      <c r="AI309" s="47"/>
    </row>
    <row r="310" spans="1:35">
      <c r="A310" s="78"/>
      <c r="B310" s="78"/>
      <c r="C310" s="78"/>
      <c r="D310" s="79">
        <f t="shared" si="56"/>
        <v>0</v>
      </c>
      <c r="E310" s="79">
        <f t="shared" si="56"/>
        <v>0</v>
      </c>
      <c r="F310" s="72">
        <f t="shared" si="57"/>
        <v>0</v>
      </c>
      <c r="G310" s="72">
        <f t="shared" si="57"/>
        <v>0</v>
      </c>
      <c r="H310" s="72">
        <f t="shared" si="60"/>
        <v>0</v>
      </c>
      <c r="I310" s="72">
        <f t="shared" si="61"/>
        <v>0</v>
      </c>
      <c r="J310" s="72">
        <f t="shared" si="62"/>
        <v>0</v>
      </c>
      <c r="K310" s="72">
        <f t="shared" si="63"/>
        <v>0</v>
      </c>
      <c r="L310" s="72">
        <f t="shared" si="64"/>
        <v>0</v>
      </c>
      <c r="M310" s="72">
        <f t="shared" ca="1" si="58"/>
        <v>2.9594860994991418E-4</v>
      </c>
      <c r="N310" s="72">
        <f t="shared" ca="1" si="65"/>
        <v>0</v>
      </c>
      <c r="O310" s="80">
        <f t="shared" ca="1" si="66"/>
        <v>0</v>
      </c>
      <c r="P310" s="72">
        <f t="shared" ca="1" si="67"/>
        <v>0</v>
      </c>
      <c r="Q310" s="72">
        <f t="shared" ca="1" si="68"/>
        <v>0</v>
      </c>
      <c r="R310" s="47">
        <f t="shared" ca="1" si="59"/>
        <v>-2.9594860994991418E-4</v>
      </c>
      <c r="S310" s="47"/>
      <c r="T310" s="47"/>
      <c r="U310" s="47"/>
      <c r="V310" s="47"/>
      <c r="W310" s="47"/>
      <c r="X310" s="47"/>
      <c r="Y310" s="47"/>
      <c r="Z310" s="47"/>
      <c r="AA310" s="47"/>
      <c r="AB310" s="47"/>
      <c r="AC310" s="47"/>
      <c r="AD310" s="47"/>
      <c r="AE310" s="47"/>
      <c r="AF310" s="47"/>
      <c r="AG310" s="47"/>
      <c r="AH310" s="47"/>
      <c r="AI310" s="47"/>
    </row>
    <row r="311" spans="1:35">
      <c r="A311" s="78"/>
      <c r="B311" s="78"/>
      <c r="C311" s="78"/>
      <c r="D311" s="79">
        <f t="shared" si="56"/>
        <v>0</v>
      </c>
      <c r="E311" s="79">
        <f t="shared" si="56"/>
        <v>0</v>
      </c>
      <c r="F311" s="72">
        <f t="shared" si="57"/>
        <v>0</v>
      </c>
      <c r="G311" s="72">
        <f t="shared" si="57"/>
        <v>0</v>
      </c>
      <c r="H311" s="72">
        <f t="shared" si="60"/>
        <v>0</v>
      </c>
      <c r="I311" s="72">
        <f t="shared" si="61"/>
        <v>0</v>
      </c>
      <c r="J311" s="72">
        <f t="shared" si="62"/>
        <v>0</v>
      </c>
      <c r="K311" s="72">
        <f t="shared" si="63"/>
        <v>0</v>
      </c>
      <c r="L311" s="72">
        <f t="shared" si="64"/>
        <v>0</v>
      </c>
      <c r="M311" s="72">
        <f t="shared" ca="1" si="58"/>
        <v>2.9594860994991418E-4</v>
      </c>
      <c r="N311" s="72">
        <f t="shared" ca="1" si="65"/>
        <v>0</v>
      </c>
      <c r="O311" s="80">
        <f t="shared" ca="1" si="66"/>
        <v>0</v>
      </c>
      <c r="P311" s="72">
        <f t="shared" ca="1" si="67"/>
        <v>0</v>
      </c>
      <c r="Q311" s="72">
        <f t="shared" ca="1" si="68"/>
        <v>0</v>
      </c>
      <c r="R311" s="47">
        <f t="shared" ca="1" si="59"/>
        <v>-2.9594860994991418E-4</v>
      </c>
      <c r="S311" s="47"/>
      <c r="T311" s="47"/>
      <c r="U311" s="47"/>
      <c r="V311" s="47"/>
      <c r="W311" s="47"/>
      <c r="X311" s="47"/>
      <c r="Y311" s="47"/>
      <c r="Z311" s="47"/>
      <c r="AA311" s="47"/>
      <c r="AB311" s="47"/>
      <c r="AC311" s="47"/>
      <c r="AD311" s="47"/>
      <c r="AE311" s="47"/>
      <c r="AF311" s="47"/>
      <c r="AG311" s="47"/>
      <c r="AH311" s="47"/>
      <c r="AI311" s="47"/>
    </row>
    <row r="312" spans="1:35">
      <c r="A312" s="78"/>
      <c r="B312" s="78"/>
      <c r="C312" s="78"/>
      <c r="D312" s="79">
        <f t="shared" si="56"/>
        <v>0</v>
      </c>
      <c r="E312" s="79">
        <f t="shared" si="56"/>
        <v>0</v>
      </c>
      <c r="F312" s="72">
        <f t="shared" si="57"/>
        <v>0</v>
      </c>
      <c r="G312" s="72">
        <f t="shared" si="57"/>
        <v>0</v>
      </c>
      <c r="H312" s="72">
        <f t="shared" si="60"/>
        <v>0</v>
      </c>
      <c r="I312" s="72">
        <f t="shared" si="61"/>
        <v>0</v>
      </c>
      <c r="J312" s="72">
        <f t="shared" si="62"/>
        <v>0</v>
      </c>
      <c r="K312" s="72">
        <f t="shared" si="63"/>
        <v>0</v>
      </c>
      <c r="L312" s="72">
        <f t="shared" si="64"/>
        <v>0</v>
      </c>
      <c r="M312" s="72">
        <f t="shared" ca="1" si="58"/>
        <v>2.9594860994991418E-4</v>
      </c>
      <c r="N312" s="72">
        <f t="shared" ca="1" si="65"/>
        <v>0</v>
      </c>
      <c r="O312" s="80">
        <f t="shared" ca="1" si="66"/>
        <v>0</v>
      </c>
      <c r="P312" s="72">
        <f t="shared" ca="1" si="67"/>
        <v>0</v>
      </c>
      <c r="Q312" s="72">
        <f t="shared" ca="1" si="68"/>
        <v>0</v>
      </c>
      <c r="R312" s="47">
        <f t="shared" ca="1" si="59"/>
        <v>-2.9594860994991418E-4</v>
      </c>
      <c r="S312" s="47"/>
      <c r="T312" s="47"/>
      <c r="U312" s="47"/>
      <c r="V312" s="47"/>
      <c r="W312" s="47"/>
      <c r="X312" s="47"/>
      <c r="Y312" s="47"/>
      <c r="Z312" s="47"/>
      <c r="AA312" s="47"/>
      <c r="AB312" s="47"/>
      <c r="AC312" s="47"/>
      <c r="AD312" s="47"/>
      <c r="AE312" s="47"/>
      <c r="AF312" s="47"/>
      <c r="AG312" s="47"/>
      <c r="AH312" s="47"/>
      <c r="AI312" s="47"/>
    </row>
    <row r="313" spans="1:35">
      <c r="A313" s="78"/>
      <c r="B313" s="78"/>
      <c r="C313" s="78"/>
      <c r="D313" s="79">
        <f t="shared" si="56"/>
        <v>0</v>
      </c>
      <c r="E313" s="79">
        <f t="shared" si="56"/>
        <v>0</v>
      </c>
      <c r="F313" s="72">
        <f t="shared" si="57"/>
        <v>0</v>
      </c>
      <c r="G313" s="72">
        <f t="shared" si="57"/>
        <v>0</v>
      </c>
      <c r="H313" s="72">
        <f t="shared" si="60"/>
        <v>0</v>
      </c>
      <c r="I313" s="72">
        <f t="shared" si="61"/>
        <v>0</v>
      </c>
      <c r="J313" s="72">
        <f t="shared" si="62"/>
        <v>0</v>
      </c>
      <c r="K313" s="72">
        <f t="shared" si="63"/>
        <v>0</v>
      </c>
      <c r="L313" s="72">
        <f t="shared" si="64"/>
        <v>0</v>
      </c>
      <c r="M313" s="72">
        <f t="shared" ca="1" si="58"/>
        <v>2.9594860994991418E-4</v>
      </c>
      <c r="N313" s="72">
        <f t="shared" ca="1" si="65"/>
        <v>0</v>
      </c>
      <c r="O313" s="80">
        <f t="shared" ca="1" si="66"/>
        <v>0</v>
      </c>
      <c r="P313" s="72">
        <f t="shared" ca="1" si="67"/>
        <v>0</v>
      </c>
      <c r="Q313" s="72">
        <f t="shared" ca="1" si="68"/>
        <v>0</v>
      </c>
      <c r="R313" s="47">
        <f t="shared" ca="1" si="59"/>
        <v>-2.9594860994991418E-4</v>
      </c>
      <c r="S313" s="47"/>
      <c r="T313" s="47"/>
      <c r="U313" s="47"/>
      <c r="V313" s="47"/>
      <c r="W313" s="47"/>
      <c r="X313" s="47"/>
      <c r="Y313" s="47"/>
      <c r="Z313" s="47"/>
      <c r="AA313" s="47"/>
      <c r="AB313" s="47"/>
      <c r="AC313" s="47"/>
      <c r="AD313" s="47"/>
      <c r="AE313" s="47"/>
      <c r="AF313" s="47"/>
      <c r="AG313" s="47"/>
      <c r="AH313" s="47"/>
      <c r="AI313" s="47"/>
    </row>
    <row r="314" spans="1:35">
      <c r="A314" s="78"/>
      <c r="B314" s="78"/>
      <c r="C314" s="78"/>
      <c r="D314" s="79">
        <f t="shared" si="56"/>
        <v>0</v>
      </c>
      <c r="E314" s="79">
        <f t="shared" si="56"/>
        <v>0</v>
      </c>
      <c r="F314" s="72">
        <f t="shared" si="57"/>
        <v>0</v>
      </c>
      <c r="G314" s="72">
        <f t="shared" si="57"/>
        <v>0</v>
      </c>
      <c r="H314" s="72">
        <f t="shared" si="60"/>
        <v>0</v>
      </c>
      <c r="I314" s="72">
        <f t="shared" si="61"/>
        <v>0</v>
      </c>
      <c r="J314" s="72">
        <f t="shared" si="62"/>
        <v>0</v>
      </c>
      <c r="K314" s="72">
        <f t="shared" si="63"/>
        <v>0</v>
      </c>
      <c r="L314" s="72">
        <f t="shared" si="64"/>
        <v>0</v>
      </c>
      <c r="M314" s="72">
        <f t="shared" ca="1" si="58"/>
        <v>2.9594860994991418E-4</v>
      </c>
      <c r="N314" s="72">
        <f t="shared" ca="1" si="65"/>
        <v>0</v>
      </c>
      <c r="O314" s="80">
        <f t="shared" ca="1" si="66"/>
        <v>0</v>
      </c>
      <c r="P314" s="72">
        <f t="shared" ca="1" si="67"/>
        <v>0</v>
      </c>
      <c r="Q314" s="72">
        <f t="shared" ca="1" si="68"/>
        <v>0</v>
      </c>
      <c r="R314" s="47">
        <f t="shared" ca="1" si="59"/>
        <v>-2.9594860994991418E-4</v>
      </c>
      <c r="S314" s="47"/>
      <c r="T314" s="47"/>
      <c r="U314" s="47"/>
      <c r="V314" s="47"/>
      <c r="W314" s="47"/>
      <c r="X314" s="47"/>
      <c r="Y314" s="47"/>
      <c r="Z314" s="47"/>
      <c r="AA314" s="47"/>
      <c r="AB314" s="47"/>
      <c r="AC314" s="47"/>
      <c r="AD314" s="47"/>
      <c r="AE314" s="47"/>
      <c r="AF314" s="47"/>
      <c r="AG314" s="47"/>
      <c r="AH314" s="47"/>
      <c r="AI314" s="47"/>
    </row>
    <row r="315" spans="1:35">
      <c r="A315" s="78"/>
      <c r="B315" s="78"/>
      <c r="C315" s="78"/>
      <c r="D315" s="79">
        <f t="shared" si="56"/>
        <v>0</v>
      </c>
      <c r="E315" s="79">
        <f t="shared" si="56"/>
        <v>0</v>
      </c>
      <c r="F315" s="72">
        <f t="shared" si="57"/>
        <v>0</v>
      </c>
      <c r="G315" s="72">
        <f t="shared" si="57"/>
        <v>0</v>
      </c>
      <c r="H315" s="72">
        <f t="shared" si="60"/>
        <v>0</v>
      </c>
      <c r="I315" s="72">
        <f t="shared" si="61"/>
        <v>0</v>
      </c>
      <c r="J315" s="72">
        <f t="shared" si="62"/>
        <v>0</v>
      </c>
      <c r="K315" s="72">
        <f t="shared" si="63"/>
        <v>0</v>
      </c>
      <c r="L315" s="72">
        <f t="shared" si="64"/>
        <v>0</v>
      </c>
      <c r="M315" s="72">
        <f t="shared" ca="1" si="58"/>
        <v>2.9594860994991418E-4</v>
      </c>
      <c r="N315" s="72">
        <f t="shared" ca="1" si="65"/>
        <v>0</v>
      </c>
      <c r="O315" s="80">
        <f t="shared" ca="1" si="66"/>
        <v>0</v>
      </c>
      <c r="P315" s="72">
        <f t="shared" ca="1" si="67"/>
        <v>0</v>
      </c>
      <c r="Q315" s="72">
        <f t="shared" ca="1" si="68"/>
        <v>0</v>
      </c>
      <c r="R315" s="47">
        <f t="shared" ca="1" si="59"/>
        <v>-2.9594860994991418E-4</v>
      </c>
      <c r="S315" s="47"/>
      <c r="T315" s="47"/>
      <c r="U315" s="47"/>
      <c r="V315" s="47"/>
      <c r="W315" s="47"/>
      <c r="X315" s="47"/>
      <c r="Y315" s="47"/>
      <c r="Z315" s="47"/>
      <c r="AA315" s="47"/>
      <c r="AB315" s="47"/>
      <c r="AC315" s="47"/>
      <c r="AD315" s="47"/>
      <c r="AE315" s="47"/>
      <c r="AF315" s="47"/>
      <c r="AG315" s="47"/>
      <c r="AH315" s="47"/>
      <c r="AI315" s="47"/>
    </row>
    <row r="316" spans="1:35">
      <c r="A316" s="78"/>
      <c r="B316" s="78"/>
      <c r="C316" s="78"/>
      <c r="D316" s="79">
        <f t="shared" si="56"/>
        <v>0</v>
      </c>
      <c r="E316" s="79">
        <f t="shared" si="56"/>
        <v>0</v>
      </c>
      <c r="F316" s="72">
        <f t="shared" si="57"/>
        <v>0</v>
      </c>
      <c r="G316" s="72">
        <f t="shared" si="57"/>
        <v>0</v>
      </c>
      <c r="H316" s="72">
        <f t="shared" si="60"/>
        <v>0</v>
      </c>
      <c r="I316" s="72">
        <f t="shared" si="61"/>
        <v>0</v>
      </c>
      <c r="J316" s="72">
        <f t="shared" si="62"/>
        <v>0</v>
      </c>
      <c r="K316" s="72">
        <f t="shared" si="63"/>
        <v>0</v>
      </c>
      <c r="L316" s="72">
        <f t="shared" si="64"/>
        <v>0</v>
      </c>
      <c r="M316" s="72">
        <f t="shared" ca="1" si="58"/>
        <v>2.9594860994991418E-4</v>
      </c>
      <c r="N316" s="72">
        <f t="shared" ca="1" si="65"/>
        <v>0</v>
      </c>
      <c r="O316" s="80">
        <f t="shared" ca="1" si="66"/>
        <v>0</v>
      </c>
      <c r="P316" s="72">
        <f t="shared" ca="1" si="67"/>
        <v>0</v>
      </c>
      <c r="Q316" s="72">
        <f t="shared" ca="1" si="68"/>
        <v>0</v>
      </c>
      <c r="R316" s="47">
        <f t="shared" ca="1" si="59"/>
        <v>-2.9594860994991418E-4</v>
      </c>
      <c r="S316" s="47"/>
      <c r="T316" s="47"/>
      <c r="U316" s="47"/>
      <c r="V316" s="47"/>
      <c r="W316" s="47"/>
      <c r="X316" s="47"/>
      <c r="Y316" s="47"/>
      <c r="Z316" s="47"/>
      <c r="AA316" s="47"/>
      <c r="AB316" s="47"/>
      <c r="AC316" s="47"/>
      <c r="AD316" s="47"/>
      <c r="AE316" s="47"/>
      <c r="AF316" s="47"/>
      <c r="AG316" s="47"/>
      <c r="AH316" s="47"/>
      <c r="AI316" s="47"/>
    </row>
    <row r="317" spans="1:35">
      <c r="A317" s="78"/>
      <c r="B317" s="78"/>
      <c r="C317" s="78"/>
      <c r="D317" s="79">
        <f t="shared" si="56"/>
        <v>0</v>
      </c>
      <c r="E317" s="79">
        <f t="shared" si="56"/>
        <v>0</v>
      </c>
      <c r="F317" s="72">
        <f t="shared" si="57"/>
        <v>0</v>
      </c>
      <c r="G317" s="72">
        <f t="shared" si="57"/>
        <v>0</v>
      </c>
      <c r="H317" s="72">
        <f t="shared" si="60"/>
        <v>0</v>
      </c>
      <c r="I317" s="72">
        <f t="shared" si="61"/>
        <v>0</v>
      </c>
      <c r="J317" s="72">
        <f t="shared" si="62"/>
        <v>0</v>
      </c>
      <c r="K317" s="72">
        <f t="shared" si="63"/>
        <v>0</v>
      </c>
      <c r="L317" s="72">
        <f t="shared" si="64"/>
        <v>0</v>
      </c>
      <c r="M317" s="72">
        <f t="shared" ca="1" si="58"/>
        <v>2.9594860994991418E-4</v>
      </c>
      <c r="N317" s="72">
        <f t="shared" ca="1" si="65"/>
        <v>0</v>
      </c>
      <c r="O317" s="80">
        <f t="shared" ca="1" si="66"/>
        <v>0</v>
      </c>
      <c r="P317" s="72">
        <f t="shared" ca="1" si="67"/>
        <v>0</v>
      </c>
      <c r="Q317" s="72">
        <f t="shared" ca="1" si="68"/>
        <v>0</v>
      </c>
      <c r="R317" s="47">
        <f t="shared" ca="1" si="59"/>
        <v>-2.9594860994991418E-4</v>
      </c>
      <c r="S317" s="47"/>
      <c r="T317" s="47"/>
      <c r="U317" s="47"/>
      <c r="V317" s="47"/>
      <c r="W317" s="47"/>
      <c r="X317" s="47"/>
      <c r="Y317" s="47"/>
      <c r="Z317" s="47"/>
      <c r="AA317" s="47"/>
      <c r="AB317" s="47"/>
      <c r="AC317" s="47"/>
      <c r="AD317" s="47"/>
      <c r="AE317" s="47"/>
      <c r="AF317" s="47"/>
      <c r="AG317" s="47"/>
      <c r="AH317" s="47"/>
      <c r="AI317" s="47"/>
    </row>
    <row r="318" spans="1:35">
      <c r="A318" s="78"/>
      <c r="B318" s="78"/>
      <c r="C318" s="78"/>
      <c r="D318" s="79">
        <f t="shared" si="56"/>
        <v>0</v>
      </c>
      <c r="E318" s="79">
        <f t="shared" si="56"/>
        <v>0</v>
      </c>
      <c r="F318" s="72">
        <f t="shared" si="57"/>
        <v>0</v>
      </c>
      <c r="G318" s="72">
        <f t="shared" si="57"/>
        <v>0</v>
      </c>
      <c r="H318" s="72">
        <f t="shared" si="60"/>
        <v>0</v>
      </c>
      <c r="I318" s="72">
        <f t="shared" si="61"/>
        <v>0</v>
      </c>
      <c r="J318" s="72">
        <f t="shared" si="62"/>
        <v>0</v>
      </c>
      <c r="K318" s="72">
        <f t="shared" si="63"/>
        <v>0</v>
      </c>
      <c r="L318" s="72">
        <f t="shared" si="64"/>
        <v>0</v>
      </c>
      <c r="M318" s="72">
        <f t="shared" ca="1" si="58"/>
        <v>2.9594860994991418E-4</v>
      </c>
      <c r="N318" s="72">
        <f t="shared" ca="1" si="65"/>
        <v>0</v>
      </c>
      <c r="O318" s="80">
        <f t="shared" ca="1" si="66"/>
        <v>0</v>
      </c>
      <c r="P318" s="72">
        <f t="shared" ca="1" si="67"/>
        <v>0</v>
      </c>
      <c r="Q318" s="72">
        <f t="shared" ca="1" si="68"/>
        <v>0</v>
      </c>
      <c r="R318" s="47">
        <f t="shared" ca="1" si="59"/>
        <v>-2.9594860994991418E-4</v>
      </c>
      <c r="S318" s="47"/>
      <c r="T318" s="47"/>
      <c r="U318" s="47"/>
      <c r="V318" s="47"/>
      <c r="W318" s="47"/>
      <c r="X318" s="47"/>
      <c r="Y318" s="47"/>
      <c r="Z318" s="47"/>
      <c r="AA318" s="47"/>
      <c r="AB318" s="47"/>
      <c r="AC318" s="47"/>
      <c r="AD318" s="47"/>
      <c r="AE318" s="47"/>
      <c r="AF318" s="47"/>
      <c r="AG318" s="47"/>
      <c r="AH318" s="47"/>
      <c r="AI318" s="47"/>
    </row>
    <row r="319" spans="1:35">
      <c r="A319" s="78"/>
      <c r="B319" s="78"/>
      <c r="C319" s="78"/>
      <c r="D319" s="79">
        <f t="shared" si="56"/>
        <v>0</v>
      </c>
      <c r="E319" s="79">
        <f t="shared" si="56"/>
        <v>0</v>
      </c>
      <c r="F319" s="72">
        <f t="shared" si="57"/>
        <v>0</v>
      </c>
      <c r="G319" s="72">
        <f t="shared" si="57"/>
        <v>0</v>
      </c>
      <c r="H319" s="72">
        <f t="shared" si="60"/>
        <v>0</v>
      </c>
      <c r="I319" s="72">
        <f t="shared" si="61"/>
        <v>0</v>
      </c>
      <c r="J319" s="72">
        <f t="shared" si="62"/>
        <v>0</v>
      </c>
      <c r="K319" s="72">
        <f t="shared" si="63"/>
        <v>0</v>
      </c>
      <c r="L319" s="72">
        <f t="shared" si="64"/>
        <v>0</v>
      </c>
      <c r="M319" s="72">
        <f t="shared" ca="1" si="58"/>
        <v>2.9594860994991418E-4</v>
      </c>
      <c r="N319" s="72">
        <f t="shared" ca="1" si="65"/>
        <v>0</v>
      </c>
      <c r="O319" s="80">
        <f t="shared" ca="1" si="66"/>
        <v>0</v>
      </c>
      <c r="P319" s="72">
        <f t="shared" ca="1" si="67"/>
        <v>0</v>
      </c>
      <c r="Q319" s="72">
        <f t="shared" ca="1" si="68"/>
        <v>0</v>
      </c>
      <c r="R319" s="47">
        <f t="shared" ca="1" si="59"/>
        <v>-2.9594860994991418E-4</v>
      </c>
      <c r="S319" s="47"/>
      <c r="T319" s="47"/>
      <c r="U319" s="47"/>
      <c r="V319" s="47"/>
      <c r="W319" s="47"/>
      <c r="X319" s="47"/>
      <c r="Y319" s="47"/>
      <c r="Z319" s="47"/>
      <c r="AA319" s="47"/>
      <c r="AB319" s="47"/>
      <c r="AC319" s="47"/>
      <c r="AD319" s="47"/>
      <c r="AE319" s="47"/>
      <c r="AF319" s="47"/>
      <c r="AG319" s="47"/>
      <c r="AH319" s="47"/>
      <c r="AI319" s="47"/>
    </row>
    <row r="320" spans="1:35">
      <c r="A320" s="78"/>
      <c r="B320" s="78"/>
      <c r="C320" s="78"/>
      <c r="D320" s="79">
        <f t="shared" si="56"/>
        <v>0</v>
      </c>
      <c r="E320" s="79">
        <f t="shared" si="56"/>
        <v>0</v>
      </c>
      <c r="F320" s="72">
        <f t="shared" si="57"/>
        <v>0</v>
      </c>
      <c r="G320" s="72">
        <f t="shared" si="57"/>
        <v>0</v>
      </c>
      <c r="H320" s="72">
        <f t="shared" si="60"/>
        <v>0</v>
      </c>
      <c r="I320" s="72">
        <f t="shared" si="61"/>
        <v>0</v>
      </c>
      <c r="J320" s="72">
        <f t="shared" si="62"/>
        <v>0</v>
      </c>
      <c r="K320" s="72">
        <f t="shared" si="63"/>
        <v>0</v>
      </c>
      <c r="L320" s="72">
        <f t="shared" si="64"/>
        <v>0</v>
      </c>
      <c r="M320" s="72">
        <f t="shared" ca="1" si="58"/>
        <v>2.9594860994991418E-4</v>
      </c>
      <c r="N320" s="72">
        <f t="shared" ca="1" si="65"/>
        <v>0</v>
      </c>
      <c r="O320" s="80">
        <f t="shared" ca="1" si="66"/>
        <v>0</v>
      </c>
      <c r="P320" s="72">
        <f t="shared" ca="1" si="67"/>
        <v>0</v>
      </c>
      <c r="Q320" s="72">
        <f t="shared" ca="1" si="68"/>
        <v>0</v>
      </c>
      <c r="R320" s="47">
        <f t="shared" ca="1" si="59"/>
        <v>-2.9594860994991418E-4</v>
      </c>
      <c r="S320" s="47"/>
      <c r="T320" s="47"/>
      <c r="U320" s="47"/>
      <c r="V320" s="47"/>
      <c r="W320" s="47"/>
      <c r="X320" s="47"/>
      <c r="Y320" s="47"/>
      <c r="Z320" s="47"/>
      <c r="AA320" s="47"/>
      <c r="AB320" s="47"/>
      <c r="AC320" s="47"/>
      <c r="AD320" s="47"/>
      <c r="AE320" s="47"/>
      <c r="AF320" s="47"/>
      <c r="AG320" s="47"/>
      <c r="AH320" s="47"/>
      <c r="AI320" s="47"/>
    </row>
    <row r="321" spans="1:35">
      <c r="A321" s="78"/>
      <c r="B321" s="78"/>
      <c r="C321" s="78"/>
      <c r="D321" s="79">
        <f t="shared" si="56"/>
        <v>0</v>
      </c>
      <c r="E321" s="79">
        <f t="shared" si="56"/>
        <v>0</v>
      </c>
      <c r="F321" s="72">
        <f t="shared" si="57"/>
        <v>0</v>
      </c>
      <c r="G321" s="72">
        <f t="shared" si="57"/>
        <v>0</v>
      </c>
      <c r="H321" s="72">
        <f t="shared" si="60"/>
        <v>0</v>
      </c>
      <c r="I321" s="72">
        <f t="shared" si="61"/>
        <v>0</v>
      </c>
      <c r="J321" s="72">
        <f t="shared" si="62"/>
        <v>0</v>
      </c>
      <c r="K321" s="72">
        <f t="shared" si="63"/>
        <v>0</v>
      </c>
      <c r="L321" s="72">
        <f t="shared" si="64"/>
        <v>0</v>
      </c>
      <c r="M321" s="72">
        <f t="shared" ca="1" si="58"/>
        <v>2.9594860994991418E-4</v>
      </c>
      <c r="N321" s="72">
        <f t="shared" ca="1" si="65"/>
        <v>0</v>
      </c>
      <c r="O321" s="80">
        <f t="shared" ca="1" si="66"/>
        <v>0</v>
      </c>
      <c r="P321" s="72">
        <f t="shared" ca="1" si="67"/>
        <v>0</v>
      </c>
      <c r="Q321" s="72">
        <f t="shared" ca="1" si="68"/>
        <v>0</v>
      </c>
      <c r="R321" s="47">
        <f t="shared" ca="1" si="59"/>
        <v>-2.9594860994991418E-4</v>
      </c>
      <c r="S321" s="47"/>
      <c r="T321" s="47"/>
      <c r="U321" s="47"/>
      <c r="V321" s="47"/>
      <c r="W321" s="47"/>
      <c r="X321" s="47"/>
      <c r="Y321" s="47"/>
      <c r="Z321" s="47"/>
      <c r="AA321" s="47"/>
      <c r="AB321" s="47"/>
      <c r="AC321" s="47"/>
      <c r="AD321" s="47"/>
      <c r="AE321" s="47"/>
      <c r="AF321" s="47"/>
      <c r="AG321" s="47"/>
      <c r="AH321" s="47"/>
      <c r="AI321" s="47"/>
    </row>
    <row r="322" spans="1:35">
      <c r="A322" s="78"/>
      <c r="B322" s="78"/>
      <c r="C322" s="78"/>
      <c r="D322" s="79">
        <f t="shared" si="56"/>
        <v>0</v>
      </c>
      <c r="E322" s="79">
        <f t="shared" si="56"/>
        <v>0</v>
      </c>
      <c r="F322" s="72">
        <f t="shared" si="57"/>
        <v>0</v>
      </c>
      <c r="G322" s="72">
        <f t="shared" si="57"/>
        <v>0</v>
      </c>
      <c r="H322" s="72">
        <f t="shared" si="60"/>
        <v>0</v>
      </c>
      <c r="I322" s="72">
        <f t="shared" si="61"/>
        <v>0</v>
      </c>
      <c r="J322" s="72">
        <f t="shared" si="62"/>
        <v>0</v>
      </c>
      <c r="K322" s="72">
        <f t="shared" si="63"/>
        <v>0</v>
      </c>
      <c r="L322" s="72">
        <f t="shared" si="64"/>
        <v>0</v>
      </c>
      <c r="M322" s="72">
        <f t="shared" ca="1" si="58"/>
        <v>2.9594860994991418E-4</v>
      </c>
      <c r="N322" s="72">
        <f t="shared" ca="1" si="65"/>
        <v>0</v>
      </c>
      <c r="O322" s="80">
        <f t="shared" ca="1" si="66"/>
        <v>0</v>
      </c>
      <c r="P322" s="72">
        <f t="shared" ca="1" si="67"/>
        <v>0</v>
      </c>
      <c r="Q322" s="72">
        <f t="shared" ca="1" si="68"/>
        <v>0</v>
      </c>
      <c r="R322" s="47">
        <f t="shared" ca="1" si="59"/>
        <v>-2.9594860994991418E-4</v>
      </c>
      <c r="S322" s="47"/>
      <c r="T322" s="47"/>
      <c r="U322" s="47"/>
      <c r="V322" s="47"/>
      <c r="W322" s="47"/>
      <c r="X322" s="47"/>
      <c r="Y322" s="47"/>
      <c r="Z322" s="47"/>
      <c r="AA322" s="47"/>
      <c r="AB322" s="47"/>
      <c r="AC322" s="47"/>
      <c r="AD322" s="47"/>
      <c r="AE322" s="47"/>
      <c r="AF322" s="47"/>
      <c r="AG322" s="47"/>
      <c r="AH322" s="47"/>
      <c r="AI322" s="47"/>
    </row>
    <row r="323" spans="1:35">
      <c r="A323" s="78"/>
      <c r="B323" s="78"/>
      <c r="C323" s="78"/>
      <c r="D323" s="79">
        <f t="shared" si="56"/>
        <v>0</v>
      </c>
      <c r="E323" s="79">
        <f t="shared" si="56"/>
        <v>0</v>
      </c>
      <c r="F323" s="72">
        <f t="shared" si="57"/>
        <v>0</v>
      </c>
      <c r="G323" s="72">
        <f t="shared" si="57"/>
        <v>0</v>
      </c>
      <c r="H323" s="72">
        <f t="shared" si="60"/>
        <v>0</v>
      </c>
      <c r="I323" s="72">
        <f t="shared" si="61"/>
        <v>0</v>
      </c>
      <c r="J323" s="72">
        <f t="shared" si="62"/>
        <v>0</v>
      </c>
      <c r="K323" s="72">
        <f t="shared" si="63"/>
        <v>0</v>
      </c>
      <c r="L323" s="72">
        <f t="shared" si="64"/>
        <v>0</v>
      </c>
      <c r="M323" s="72">
        <f t="shared" ca="1" si="58"/>
        <v>2.9594860994991418E-4</v>
      </c>
      <c r="N323" s="72">
        <f t="shared" ca="1" si="65"/>
        <v>0</v>
      </c>
      <c r="O323" s="80">
        <f t="shared" ca="1" si="66"/>
        <v>0</v>
      </c>
      <c r="P323" s="72">
        <f t="shared" ca="1" si="67"/>
        <v>0</v>
      </c>
      <c r="Q323" s="72">
        <f t="shared" ca="1" si="68"/>
        <v>0</v>
      </c>
      <c r="R323" s="47">
        <f t="shared" ca="1" si="59"/>
        <v>-2.9594860994991418E-4</v>
      </c>
      <c r="S323" s="47"/>
      <c r="T323" s="47"/>
      <c r="U323" s="47"/>
      <c r="V323" s="47"/>
      <c r="W323" s="47"/>
      <c r="X323" s="47"/>
      <c r="Y323" s="47"/>
      <c r="Z323" s="47"/>
      <c r="AA323" s="47"/>
      <c r="AB323" s="47"/>
      <c r="AC323" s="47"/>
      <c r="AD323" s="47"/>
      <c r="AE323" s="47"/>
      <c r="AF323" s="47"/>
      <c r="AG323" s="47"/>
      <c r="AH323" s="47"/>
      <c r="AI323" s="47"/>
    </row>
    <row r="324" spans="1:35">
      <c r="A324" s="78"/>
      <c r="B324" s="78"/>
      <c r="C324" s="78"/>
      <c r="D324" s="79">
        <f t="shared" si="56"/>
        <v>0</v>
      </c>
      <c r="E324" s="79">
        <f t="shared" si="56"/>
        <v>0</v>
      </c>
      <c r="F324" s="72">
        <f t="shared" si="57"/>
        <v>0</v>
      </c>
      <c r="G324" s="72">
        <f t="shared" si="57"/>
        <v>0</v>
      </c>
      <c r="H324" s="72">
        <f t="shared" si="60"/>
        <v>0</v>
      </c>
      <c r="I324" s="72">
        <f t="shared" si="61"/>
        <v>0</v>
      </c>
      <c r="J324" s="72">
        <f t="shared" si="62"/>
        <v>0</v>
      </c>
      <c r="K324" s="72">
        <f t="shared" si="63"/>
        <v>0</v>
      </c>
      <c r="L324" s="72">
        <f t="shared" si="64"/>
        <v>0</v>
      </c>
      <c r="M324" s="72">
        <f t="shared" ca="1" si="58"/>
        <v>2.9594860994991418E-4</v>
      </c>
      <c r="N324" s="72">
        <f t="shared" ca="1" si="65"/>
        <v>0</v>
      </c>
      <c r="O324" s="80">
        <f t="shared" ca="1" si="66"/>
        <v>0</v>
      </c>
      <c r="P324" s="72">
        <f t="shared" ca="1" si="67"/>
        <v>0</v>
      </c>
      <c r="Q324" s="72">
        <f t="shared" ca="1" si="68"/>
        <v>0</v>
      </c>
      <c r="R324" s="47">
        <f t="shared" ca="1" si="59"/>
        <v>-2.9594860994991418E-4</v>
      </c>
      <c r="S324" s="47"/>
      <c r="T324" s="47"/>
      <c r="U324" s="47"/>
      <c r="V324" s="47"/>
      <c r="W324" s="47"/>
      <c r="X324" s="47"/>
      <c r="Y324" s="47"/>
      <c r="Z324" s="47"/>
      <c r="AA324" s="47"/>
      <c r="AB324" s="47"/>
      <c r="AC324" s="47"/>
      <c r="AD324" s="47"/>
      <c r="AE324" s="47"/>
      <c r="AF324" s="47"/>
      <c r="AG324" s="47"/>
      <c r="AH324" s="47"/>
      <c r="AI324" s="47"/>
    </row>
    <row r="325" spans="1:35">
      <c r="A325" s="78"/>
      <c r="B325" s="78"/>
      <c r="C325" s="78"/>
      <c r="D325" s="79">
        <f t="shared" si="56"/>
        <v>0</v>
      </c>
      <c r="E325" s="79">
        <f t="shared" si="56"/>
        <v>0</v>
      </c>
      <c r="F325" s="72">
        <f t="shared" si="57"/>
        <v>0</v>
      </c>
      <c r="G325" s="72">
        <f t="shared" si="57"/>
        <v>0</v>
      </c>
      <c r="H325" s="72">
        <f t="shared" si="60"/>
        <v>0</v>
      </c>
      <c r="I325" s="72">
        <f t="shared" si="61"/>
        <v>0</v>
      </c>
      <c r="J325" s="72">
        <f t="shared" si="62"/>
        <v>0</v>
      </c>
      <c r="K325" s="72">
        <f t="shared" si="63"/>
        <v>0</v>
      </c>
      <c r="L325" s="72">
        <f t="shared" si="64"/>
        <v>0</v>
      </c>
      <c r="M325" s="72">
        <f t="shared" ca="1" si="58"/>
        <v>2.9594860994991418E-4</v>
      </c>
      <c r="N325" s="72">
        <f t="shared" ca="1" si="65"/>
        <v>0</v>
      </c>
      <c r="O325" s="80">
        <f t="shared" ca="1" si="66"/>
        <v>0</v>
      </c>
      <c r="P325" s="72">
        <f t="shared" ca="1" si="67"/>
        <v>0</v>
      </c>
      <c r="Q325" s="72">
        <f t="shared" ca="1" si="68"/>
        <v>0</v>
      </c>
      <c r="R325" s="47">
        <f t="shared" ca="1" si="59"/>
        <v>-2.9594860994991418E-4</v>
      </c>
      <c r="S325" s="47"/>
      <c r="T325" s="47"/>
      <c r="U325" s="47"/>
      <c r="V325" s="47"/>
      <c r="W325" s="47"/>
      <c r="X325" s="47"/>
      <c r="Y325" s="47"/>
      <c r="Z325" s="47"/>
      <c r="AA325" s="47"/>
      <c r="AB325" s="47"/>
      <c r="AC325" s="47"/>
      <c r="AD325" s="47"/>
      <c r="AE325" s="47"/>
      <c r="AF325" s="47"/>
      <c r="AG325" s="47"/>
      <c r="AH325" s="47"/>
      <c r="AI325" s="47"/>
    </row>
    <row r="326" spans="1:35">
      <c r="A326" s="78"/>
      <c r="B326" s="78"/>
      <c r="C326" s="78"/>
      <c r="D326" s="79">
        <f t="shared" si="56"/>
        <v>0</v>
      </c>
      <c r="E326" s="79">
        <f t="shared" si="56"/>
        <v>0</v>
      </c>
      <c r="F326" s="72">
        <f t="shared" si="57"/>
        <v>0</v>
      </c>
      <c r="G326" s="72">
        <f t="shared" si="57"/>
        <v>0</v>
      </c>
      <c r="H326" s="72">
        <f t="shared" si="60"/>
        <v>0</v>
      </c>
      <c r="I326" s="72">
        <f t="shared" si="61"/>
        <v>0</v>
      </c>
      <c r="J326" s="72">
        <f t="shared" si="62"/>
        <v>0</v>
      </c>
      <c r="K326" s="72">
        <f t="shared" si="63"/>
        <v>0</v>
      </c>
      <c r="L326" s="72">
        <f t="shared" si="64"/>
        <v>0</v>
      </c>
      <c r="M326" s="72">
        <f t="shared" ca="1" si="58"/>
        <v>2.9594860994991418E-4</v>
      </c>
      <c r="N326" s="72">
        <f t="shared" ca="1" si="65"/>
        <v>0</v>
      </c>
      <c r="O326" s="80">
        <f t="shared" ca="1" si="66"/>
        <v>0</v>
      </c>
      <c r="P326" s="72">
        <f t="shared" ca="1" si="67"/>
        <v>0</v>
      </c>
      <c r="Q326" s="72">
        <f t="shared" ca="1" si="68"/>
        <v>0</v>
      </c>
      <c r="R326" s="47">
        <f t="shared" ca="1" si="59"/>
        <v>-2.9594860994991418E-4</v>
      </c>
      <c r="S326" s="47"/>
      <c r="T326" s="47"/>
      <c r="U326" s="47"/>
      <c r="V326" s="47"/>
      <c r="W326" s="47"/>
      <c r="X326" s="47"/>
      <c r="Y326" s="47"/>
      <c r="Z326" s="47"/>
      <c r="AA326" s="47"/>
      <c r="AB326" s="47"/>
      <c r="AC326" s="47"/>
      <c r="AD326" s="47"/>
      <c r="AE326" s="47"/>
      <c r="AF326" s="47"/>
      <c r="AG326" s="47"/>
      <c r="AH326" s="47"/>
      <c r="AI326" s="47"/>
    </row>
    <row r="327" spans="1:35">
      <c r="A327" s="78"/>
      <c r="B327" s="78"/>
      <c r="C327" s="78"/>
      <c r="D327" s="79">
        <f t="shared" si="56"/>
        <v>0</v>
      </c>
      <c r="E327" s="79">
        <f t="shared" si="56"/>
        <v>0</v>
      </c>
      <c r="F327" s="72">
        <f t="shared" si="57"/>
        <v>0</v>
      </c>
      <c r="G327" s="72">
        <f t="shared" si="57"/>
        <v>0</v>
      </c>
      <c r="H327" s="72">
        <f t="shared" si="60"/>
        <v>0</v>
      </c>
      <c r="I327" s="72">
        <f t="shared" si="61"/>
        <v>0</v>
      </c>
      <c r="J327" s="72">
        <f t="shared" si="62"/>
        <v>0</v>
      </c>
      <c r="K327" s="72">
        <f t="shared" si="63"/>
        <v>0</v>
      </c>
      <c r="L327" s="72">
        <f t="shared" si="64"/>
        <v>0</v>
      </c>
      <c r="M327" s="72">
        <f t="shared" ca="1" si="58"/>
        <v>2.9594860994991418E-4</v>
      </c>
      <c r="N327" s="72">
        <f t="shared" ca="1" si="65"/>
        <v>0</v>
      </c>
      <c r="O327" s="80">
        <f t="shared" ca="1" si="66"/>
        <v>0</v>
      </c>
      <c r="P327" s="72">
        <f t="shared" ca="1" si="67"/>
        <v>0</v>
      </c>
      <c r="Q327" s="72">
        <f t="shared" ca="1" si="68"/>
        <v>0</v>
      </c>
      <c r="R327" s="47">
        <f t="shared" ca="1" si="59"/>
        <v>-2.9594860994991418E-4</v>
      </c>
      <c r="S327" s="47"/>
      <c r="T327" s="47"/>
      <c r="U327" s="47"/>
      <c r="V327" s="47"/>
      <c r="W327" s="47"/>
      <c r="X327" s="47"/>
      <c r="Y327" s="47"/>
      <c r="Z327" s="47"/>
      <c r="AA327" s="47"/>
      <c r="AB327" s="47"/>
      <c r="AC327" s="47"/>
      <c r="AD327" s="47"/>
      <c r="AE327" s="47"/>
      <c r="AF327" s="47"/>
      <c r="AG327" s="47"/>
      <c r="AH327" s="47"/>
      <c r="AI327" s="47"/>
    </row>
    <row r="328" spans="1:35">
      <c r="A328" s="78"/>
      <c r="B328" s="78"/>
      <c r="C328" s="78"/>
      <c r="D328" s="79">
        <f t="shared" si="56"/>
        <v>0</v>
      </c>
      <c r="E328" s="79">
        <f t="shared" si="56"/>
        <v>0</v>
      </c>
      <c r="F328" s="72">
        <f t="shared" si="57"/>
        <v>0</v>
      </c>
      <c r="G328" s="72">
        <f t="shared" si="57"/>
        <v>0</v>
      </c>
      <c r="H328" s="72">
        <f t="shared" si="60"/>
        <v>0</v>
      </c>
      <c r="I328" s="72">
        <f t="shared" si="61"/>
        <v>0</v>
      </c>
      <c r="J328" s="72">
        <f t="shared" si="62"/>
        <v>0</v>
      </c>
      <c r="K328" s="72">
        <f t="shared" si="63"/>
        <v>0</v>
      </c>
      <c r="L328" s="72">
        <f t="shared" si="64"/>
        <v>0</v>
      </c>
      <c r="M328" s="72">
        <f t="shared" ca="1" si="58"/>
        <v>2.9594860994991418E-4</v>
      </c>
      <c r="N328" s="72">
        <f t="shared" ca="1" si="65"/>
        <v>0</v>
      </c>
      <c r="O328" s="80">
        <f t="shared" ca="1" si="66"/>
        <v>0</v>
      </c>
      <c r="P328" s="72">
        <f t="shared" ca="1" si="67"/>
        <v>0</v>
      </c>
      <c r="Q328" s="72">
        <f t="shared" ca="1" si="68"/>
        <v>0</v>
      </c>
      <c r="R328" s="47">
        <f t="shared" ca="1" si="59"/>
        <v>-2.9594860994991418E-4</v>
      </c>
      <c r="S328" s="47"/>
      <c r="T328" s="47"/>
      <c r="U328" s="47"/>
      <c r="V328" s="47"/>
      <c r="W328" s="47"/>
      <c r="X328" s="47"/>
      <c r="Y328" s="47"/>
      <c r="Z328" s="47"/>
      <c r="AA328" s="47"/>
      <c r="AB328" s="47"/>
      <c r="AC328" s="47"/>
      <c r="AD328" s="47"/>
      <c r="AE328" s="47"/>
      <c r="AF328" s="47"/>
      <c r="AG328" s="47"/>
      <c r="AH328" s="47"/>
      <c r="AI328" s="47"/>
    </row>
    <row r="329" spans="1:35">
      <c r="A329" s="78"/>
      <c r="B329" s="78"/>
      <c r="C329" s="78"/>
      <c r="D329" s="79">
        <f t="shared" si="56"/>
        <v>0</v>
      </c>
      <c r="E329" s="79">
        <f t="shared" si="56"/>
        <v>0</v>
      </c>
      <c r="F329" s="72">
        <f t="shared" si="57"/>
        <v>0</v>
      </c>
      <c r="G329" s="72">
        <f t="shared" si="57"/>
        <v>0</v>
      </c>
      <c r="H329" s="72">
        <f t="shared" si="60"/>
        <v>0</v>
      </c>
      <c r="I329" s="72">
        <f t="shared" si="61"/>
        <v>0</v>
      </c>
      <c r="J329" s="72">
        <f t="shared" si="62"/>
        <v>0</v>
      </c>
      <c r="K329" s="72">
        <f t="shared" si="63"/>
        <v>0</v>
      </c>
      <c r="L329" s="72">
        <f t="shared" si="64"/>
        <v>0</v>
      </c>
      <c r="M329" s="72">
        <f t="shared" ca="1" si="58"/>
        <v>2.9594860994991418E-4</v>
      </c>
      <c r="N329" s="72">
        <f t="shared" ca="1" si="65"/>
        <v>0</v>
      </c>
      <c r="O329" s="80">
        <f t="shared" ca="1" si="66"/>
        <v>0</v>
      </c>
      <c r="P329" s="72">
        <f t="shared" ca="1" si="67"/>
        <v>0</v>
      </c>
      <c r="Q329" s="72">
        <f t="shared" ca="1" si="68"/>
        <v>0</v>
      </c>
      <c r="R329" s="47">
        <f t="shared" ca="1" si="59"/>
        <v>-2.9594860994991418E-4</v>
      </c>
      <c r="S329" s="47"/>
      <c r="T329" s="47"/>
      <c r="U329" s="47"/>
      <c r="V329" s="47"/>
      <c r="W329" s="47"/>
      <c r="X329" s="47"/>
      <c r="Y329" s="47"/>
      <c r="Z329" s="47"/>
      <c r="AA329" s="47"/>
      <c r="AB329" s="47"/>
      <c r="AC329" s="47"/>
      <c r="AD329" s="47"/>
      <c r="AE329" s="47"/>
      <c r="AF329" s="47"/>
      <c r="AG329" s="47"/>
      <c r="AH329" s="47"/>
      <c r="AI329" s="47"/>
    </row>
    <row r="330" spans="1:35">
      <c r="A330" s="78"/>
      <c r="B330" s="78"/>
      <c r="C330" s="78"/>
      <c r="D330" s="79">
        <f t="shared" si="56"/>
        <v>0</v>
      </c>
      <c r="E330" s="79">
        <f t="shared" si="56"/>
        <v>0</v>
      </c>
      <c r="F330" s="72">
        <f t="shared" si="57"/>
        <v>0</v>
      </c>
      <c r="G330" s="72">
        <f t="shared" si="57"/>
        <v>0</v>
      </c>
      <c r="H330" s="72">
        <f t="shared" si="60"/>
        <v>0</v>
      </c>
      <c r="I330" s="72">
        <f t="shared" si="61"/>
        <v>0</v>
      </c>
      <c r="J330" s="72">
        <f t="shared" si="62"/>
        <v>0</v>
      </c>
      <c r="K330" s="72">
        <f t="shared" si="63"/>
        <v>0</v>
      </c>
      <c r="L330" s="72">
        <f t="shared" si="64"/>
        <v>0</v>
      </c>
      <c r="M330" s="72">
        <f t="shared" ca="1" si="58"/>
        <v>2.9594860994991418E-4</v>
      </c>
      <c r="N330" s="72">
        <f t="shared" ca="1" si="65"/>
        <v>0</v>
      </c>
      <c r="O330" s="80">
        <f t="shared" ca="1" si="66"/>
        <v>0</v>
      </c>
      <c r="P330" s="72">
        <f t="shared" ca="1" si="67"/>
        <v>0</v>
      </c>
      <c r="Q330" s="72">
        <f t="shared" ca="1" si="68"/>
        <v>0</v>
      </c>
      <c r="R330" s="47">
        <f t="shared" ca="1" si="59"/>
        <v>-2.9594860994991418E-4</v>
      </c>
      <c r="S330" s="47"/>
      <c r="T330" s="47"/>
      <c r="U330" s="47"/>
      <c r="V330" s="47"/>
      <c r="W330" s="47"/>
      <c r="X330" s="47"/>
      <c r="Y330" s="47"/>
      <c r="Z330" s="47"/>
      <c r="AA330" s="47"/>
      <c r="AB330" s="47"/>
      <c r="AC330" s="47"/>
      <c r="AD330" s="47"/>
      <c r="AE330" s="47"/>
      <c r="AF330" s="47"/>
      <c r="AG330" s="47"/>
      <c r="AH330" s="47"/>
      <c r="AI330" s="47"/>
    </row>
    <row r="331" spans="1:35">
      <c r="A331" s="78"/>
      <c r="B331" s="78"/>
      <c r="C331" s="78"/>
      <c r="D331" s="79">
        <f t="shared" si="56"/>
        <v>0</v>
      </c>
      <c r="E331" s="79">
        <f t="shared" si="56"/>
        <v>0</v>
      </c>
      <c r="F331" s="72">
        <f t="shared" si="57"/>
        <v>0</v>
      </c>
      <c r="G331" s="72">
        <f t="shared" si="57"/>
        <v>0</v>
      </c>
      <c r="H331" s="72">
        <f t="shared" si="60"/>
        <v>0</v>
      </c>
      <c r="I331" s="72">
        <f t="shared" si="61"/>
        <v>0</v>
      </c>
      <c r="J331" s="72">
        <f t="shared" si="62"/>
        <v>0</v>
      </c>
      <c r="K331" s="72">
        <f t="shared" si="63"/>
        <v>0</v>
      </c>
      <c r="L331" s="72">
        <f t="shared" si="64"/>
        <v>0</v>
      </c>
      <c r="M331" s="72">
        <f t="shared" ca="1" si="58"/>
        <v>2.9594860994991418E-4</v>
      </c>
      <c r="N331" s="72">
        <f t="shared" ca="1" si="65"/>
        <v>0</v>
      </c>
      <c r="O331" s="80">
        <f t="shared" ca="1" si="66"/>
        <v>0</v>
      </c>
      <c r="P331" s="72">
        <f t="shared" ca="1" si="67"/>
        <v>0</v>
      </c>
      <c r="Q331" s="72">
        <f t="shared" ca="1" si="68"/>
        <v>0</v>
      </c>
      <c r="R331" s="47">
        <f t="shared" ca="1" si="59"/>
        <v>-2.9594860994991418E-4</v>
      </c>
      <c r="S331" s="47"/>
      <c r="T331" s="47"/>
      <c r="U331" s="47"/>
      <c r="V331" s="47"/>
      <c r="W331" s="47"/>
      <c r="X331" s="47"/>
      <c r="Y331" s="47"/>
      <c r="Z331" s="47"/>
      <c r="AA331" s="47"/>
      <c r="AB331" s="47"/>
      <c r="AC331" s="47"/>
      <c r="AD331" s="47"/>
      <c r="AE331" s="47"/>
      <c r="AF331" s="47"/>
      <c r="AG331" s="47"/>
      <c r="AH331" s="47"/>
      <c r="AI331" s="47"/>
    </row>
    <row r="332" spans="1:35">
      <c r="A332" s="78"/>
      <c r="B332" s="78"/>
      <c r="C332" s="78"/>
      <c r="D332" s="79">
        <f t="shared" si="56"/>
        <v>0</v>
      </c>
      <c r="E332" s="79">
        <f t="shared" si="56"/>
        <v>0</v>
      </c>
      <c r="F332" s="72">
        <f t="shared" si="57"/>
        <v>0</v>
      </c>
      <c r="G332" s="72">
        <f t="shared" si="57"/>
        <v>0</v>
      </c>
      <c r="H332" s="72">
        <f t="shared" si="60"/>
        <v>0</v>
      </c>
      <c r="I332" s="72">
        <f t="shared" si="61"/>
        <v>0</v>
      </c>
      <c r="J332" s="72">
        <f t="shared" si="62"/>
        <v>0</v>
      </c>
      <c r="K332" s="72">
        <f t="shared" si="63"/>
        <v>0</v>
      </c>
      <c r="L332" s="72">
        <f t="shared" si="64"/>
        <v>0</v>
      </c>
      <c r="M332" s="72">
        <f t="shared" ca="1" si="58"/>
        <v>2.9594860994991418E-4</v>
      </c>
      <c r="N332" s="72">
        <f t="shared" ca="1" si="65"/>
        <v>0</v>
      </c>
      <c r="O332" s="80">
        <f t="shared" ca="1" si="66"/>
        <v>0</v>
      </c>
      <c r="P332" s="72">
        <f t="shared" ca="1" si="67"/>
        <v>0</v>
      </c>
      <c r="Q332" s="72">
        <f t="shared" ca="1" si="68"/>
        <v>0</v>
      </c>
      <c r="R332" s="47">
        <f t="shared" ca="1" si="59"/>
        <v>-2.9594860994991418E-4</v>
      </c>
      <c r="S332" s="47"/>
      <c r="T332" s="47"/>
      <c r="U332" s="47"/>
      <c r="V332" s="47"/>
      <c r="W332" s="47"/>
      <c r="X332" s="47"/>
      <c r="Y332" s="47"/>
      <c r="Z332" s="47"/>
      <c r="AA332" s="47"/>
      <c r="AB332" s="47"/>
      <c r="AC332" s="47"/>
      <c r="AD332" s="47"/>
      <c r="AE332" s="47"/>
      <c r="AF332" s="47"/>
      <c r="AG332" s="47"/>
      <c r="AH332" s="47"/>
      <c r="AI332" s="47"/>
    </row>
    <row r="333" spans="1:35">
      <c r="A333" s="78"/>
      <c r="B333" s="78"/>
      <c r="C333" s="78"/>
      <c r="D333" s="79">
        <f t="shared" si="56"/>
        <v>0</v>
      </c>
      <c r="E333" s="79">
        <f t="shared" si="56"/>
        <v>0</v>
      </c>
      <c r="F333" s="72">
        <f t="shared" si="57"/>
        <v>0</v>
      </c>
      <c r="G333" s="72">
        <f t="shared" si="57"/>
        <v>0</v>
      </c>
      <c r="H333" s="72">
        <f t="shared" si="60"/>
        <v>0</v>
      </c>
      <c r="I333" s="72">
        <f t="shared" si="61"/>
        <v>0</v>
      </c>
      <c r="J333" s="72">
        <f t="shared" si="62"/>
        <v>0</v>
      </c>
      <c r="K333" s="72">
        <f t="shared" si="63"/>
        <v>0</v>
      </c>
      <c r="L333" s="72">
        <f t="shared" si="64"/>
        <v>0</v>
      </c>
      <c r="M333" s="72">
        <f t="shared" ca="1" si="58"/>
        <v>2.9594860994991418E-4</v>
      </c>
      <c r="N333" s="72">
        <f t="shared" ca="1" si="65"/>
        <v>0</v>
      </c>
      <c r="O333" s="80">
        <f t="shared" ca="1" si="66"/>
        <v>0</v>
      </c>
      <c r="P333" s="72">
        <f t="shared" ca="1" si="67"/>
        <v>0</v>
      </c>
      <c r="Q333" s="72">
        <f t="shared" ca="1" si="68"/>
        <v>0</v>
      </c>
      <c r="R333" s="47">
        <f t="shared" ca="1" si="59"/>
        <v>-2.9594860994991418E-4</v>
      </c>
      <c r="S333" s="47"/>
      <c r="T333" s="47"/>
      <c r="U333" s="47"/>
      <c r="V333" s="47"/>
      <c r="W333" s="47"/>
      <c r="X333" s="47"/>
      <c r="Y333" s="47"/>
      <c r="Z333" s="47"/>
      <c r="AA333" s="47"/>
      <c r="AB333" s="47"/>
      <c r="AC333" s="47"/>
      <c r="AD333" s="47"/>
      <c r="AE333" s="47"/>
      <c r="AF333" s="47"/>
      <c r="AG333" s="47"/>
      <c r="AH333" s="47"/>
      <c r="AI333" s="47"/>
    </row>
    <row r="334" spans="1:35">
      <c r="A334" s="78"/>
      <c r="B334" s="78"/>
      <c r="C334" s="78"/>
      <c r="D334" s="79">
        <f>A334/A$18</f>
        <v>0</v>
      </c>
      <c r="E334" s="79">
        <f>B334/B$18</f>
        <v>0</v>
      </c>
      <c r="F334" s="72">
        <f>$C334*D334</f>
        <v>0</v>
      </c>
      <c r="G334" s="72">
        <f>$C334*E334</f>
        <v>0</v>
      </c>
      <c r="H334" s="72">
        <f>C334*D334*D334</f>
        <v>0</v>
      </c>
      <c r="I334" s="72">
        <f>C334*D334*D334*D334</f>
        <v>0</v>
      </c>
      <c r="J334" s="72">
        <f>C334*D334*D334*D334*D334</f>
        <v>0</v>
      </c>
      <c r="K334" s="72">
        <f>C334*E334*D334</f>
        <v>0</v>
      </c>
      <c r="L334" s="72">
        <f>C334*E334*D334*D334</f>
        <v>0</v>
      </c>
      <c r="M334" s="72">
        <f t="shared" ca="1" si="58"/>
        <v>2.9594860994991418E-4</v>
      </c>
      <c r="N334" s="72">
        <f ca="1">C334*(M334-E334)^2</f>
        <v>0</v>
      </c>
      <c r="O334" s="80">
        <f ca="1">(C334*O$1-O$2*F334+O$3*H334)^2</f>
        <v>0</v>
      </c>
      <c r="P334" s="72">
        <f ca="1">(-C334*O$2+O$4*F334-O$5*H334)^2</f>
        <v>0</v>
      </c>
      <c r="Q334" s="72">
        <f ca="1">+(C334*O$3-F334*O$5+H334*O$6)^2</f>
        <v>0</v>
      </c>
      <c r="R334" s="47">
        <f t="shared" ca="1" si="59"/>
        <v>-2.9594860994991418E-4</v>
      </c>
      <c r="S334" s="47"/>
      <c r="T334" s="47"/>
      <c r="U334" s="47"/>
      <c r="V334" s="47"/>
      <c r="W334" s="47"/>
      <c r="X334" s="47"/>
      <c r="Y334" s="47"/>
      <c r="Z334" s="47"/>
      <c r="AA334" s="47"/>
      <c r="AB334" s="47"/>
      <c r="AC334" s="47"/>
      <c r="AD334" s="47"/>
      <c r="AE334" s="47"/>
      <c r="AF334" s="47"/>
      <c r="AG334" s="47"/>
      <c r="AH334" s="47"/>
      <c r="AI334" s="47"/>
    </row>
    <row r="335" spans="1:35">
      <c r="A335" s="47"/>
      <c r="B335" s="47"/>
      <c r="C335" s="47"/>
      <c r="D335" s="47"/>
      <c r="E335" s="47"/>
      <c r="F335" s="47"/>
      <c r="G335" s="47"/>
      <c r="H335" s="47"/>
      <c r="I335" s="47"/>
      <c r="J335" s="47"/>
      <c r="K335" s="47"/>
      <c r="L335" s="47"/>
      <c r="M335" s="47"/>
      <c r="N335" s="47"/>
      <c r="O335" s="47"/>
      <c r="P335" s="47"/>
      <c r="Q335" s="47"/>
      <c r="R335" s="47"/>
      <c r="S335" s="47"/>
      <c r="T335" s="47"/>
      <c r="U335" s="47"/>
      <c r="V335" s="47"/>
      <c r="W335" s="47"/>
      <c r="X335" s="47"/>
      <c r="Y335" s="47"/>
      <c r="Z335" s="47"/>
      <c r="AA335" s="47"/>
      <c r="AB335" s="47"/>
      <c r="AC335" s="47"/>
      <c r="AD335" s="47"/>
      <c r="AE335" s="47"/>
      <c r="AF335" s="47"/>
      <c r="AG335" s="47"/>
      <c r="AH335" s="47"/>
      <c r="AI335" s="47"/>
    </row>
    <row r="336" spans="1:35">
      <c r="A336" s="47"/>
      <c r="B336" s="47"/>
      <c r="C336" s="47"/>
      <c r="D336" s="47"/>
      <c r="E336" s="47"/>
      <c r="F336" s="47"/>
      <c r="G336" s="47"/>
      <c r="H336" s="47"/>
      <c r="I336" s="47"/>
      <c r="J336" s="47"/>
      <c r="K336" s="47"/>
      <c r="L336" s="47"/>
      <c r="M336" s="47"/>
      <c r="N336" s="47"/>
      <c r="O336" s="47"/>
      <c r="P336" s="47"/>
      <c r="Q336" s="47"/>
      <c r="R336" s="47"/>
      <c r="S336" s="47"/>
      <c r="T336" s="47"/>
      <c r="U336" s="47"/>
      <c r="V336" s="47"/>
      <c r="W336" s="47"/>
      <c r="X336" s="47"/>
      <c r="Y336" s="47"/>
      <c r="Z336" s="47"/>
      <c r="AA336" s="47"/>
      <c r="AB336" s="47"/>
      <c r="AC336" s="47"/>
      <c r="AD336" s="47"/>
      <c r="AE336" s="47"/>
      <c r="AF336" s="47"/>
      <c r="AG336" s="47"/>
      <c r="AH336" s="47"/>
      <c r="AI336" s="47"/>
    </row>
    <row r="337" spans="1:35">
      <c r="A337" s="47"/>
      <c r="B337" s="47"/>
      <c r="C337" s="47"/>
      <c r="D337" s="47"/>
      <c r="E337" s="47"/>
      <c r="F337" s="47"/>
      <c r="G337" s="47"/>
      <c r="H337" s="47"/>
      <c r="I337" s="47"/>
      <c r="J337" s="47"/>
      <c r="K337" s="47"/>
      <c r="L337" s="47"/>
      <c r="M337" s="47"/>
      <c r="N337" s="47"/>
      <c r="O337" s="47"/>
      <c r="P337" s="47"/>
      <c r="Q337" s="47"/>
      <c r="R337" s="47"/>
      <c r="S337" s="47"/>
      <c r="T337" s="47"/>
      <c r="U337" s="47"/>
      <c r="V337" s="47"/>
      <c r="W337" s="47"/>
      <c r="X337" s="47"/>
      <c r="Y337" s="47"/>
      <c r="Z337" s="47"/>
      <c r="AA337" s="47"/>
      <c r="AB337" s="47"/>
      <c r="AC337" s="47"/>
      <c r="AD337" s="47"/>
      <c r="AE337" s="47"/>
      <c r="AF337" s="47"/>
      <c r="AG337" s="47"/>
      <c r="AH337" s="47"/>
      <c r="AI337" s="47"/>
    </row>
    <row r="338" spans="1:35">
      <c r="A338" s="47"/>
      <c r="B338" s="47"/>
      <c r="C338" s="47"/>
      <c r="D338" s="47"/>
      <c r="E338" s="47"/>
      <c r="F338" s="47"/>
      <c r="G338" s="47"/>
      <c r="H338" s="47"/>
      <c r="I338" s="47"/>
      <c r="J338" s="47"/>
      <c r="K338" s="47"/>
      <c r="L338" s="47"/>
      <c r="M338" s="47"/>
      <c r="N338" s="47"/>
      <c r="O338" s="47"/>
      <c r="P338" s="47"/>
      <c r="Q338" s="47"/>
      <c r="R338" s="47"/>
      <c r="S338" s="47"/>
      <c r="T338" s="47"/>
      <c r="U338" s="47"/>
      <c r="V338" s="47"/>
      <c r="W338" s="47"/>
      <c r="X338" s="47"/>
      <c r="Y338" s="47"/>
      <c r="Z338" s="47"/>
      <c r="AA338" s="47"/>
      <c r="AB338" s="47"/>
      <c r="AC338" s="47"/>
      <c r="AD338" s="47"/>
      <c r="AE338" s="47"/>
      <c r="AF338" s="47"/>
      <c r="AG338" s="47"/>
      <c r="AH338" s="47"/>
      <c r="AI338" s="47"/>
    </row>
    <row r="339" spans="1:35">
      <c r="A339" s="47"/>
      <c r="B339" s="47"/>
      <c r="C339" s="47"/>
      <c r="D339" s="47"/>
      <c r="E339" s="47"/>
      <c r="F339" s="47"/>
      <c r="G339" s="47"/>
      <c r="H339" s="47"/>
      <c r="I339" s="47"/>
      <c r="J339" s="47"/>
      <c r="K339" s="47"/>
      <c r="L339" s="47"/>
      <c r="M339" s="47"/>
      <c r="N339" s="47"/>
      <c r="O339" s="47"/>
      <c r="P339" s="47"/>
      <c r="Q339" s="47"/>
      <c r="R339" s="47"/>
      <c r="S339" s="47"/>
      <c r="T339" s="47"/>
      <c r="U339" s="47"/>
      <c r="V339" s="47"/>
      <c r="W339" s="47"/>
      <c r="X339" s="47"/>
      <c r="Y339" s="47"/>
      <c r="Z339" s="47"/>
      <c r="AA339" s="47"/>
      <c r="AB339" s="47"/>
      <c r="AC339" s="47"/>
      <c r="AD339" s="47"/>
      <c r="AE339" s="47"/>
      <c r="AF339" s="47"/>
      <c r="AG339" s="47"/>
      <c r="AH339" s="47"/>
      <c r="AI339" s="47"/>
    </row>
    <row r="340" spans="1:35">
      <c r="A340" s="47"/>
      <c r="B340" s="47"/>
      <c r="C340" s="47"/>
      <c r="D340" s="47"/>
      <c r="E340" s="47"/>
      <c r="F340" s="47"/>
      <c r="G340" s="47"/>
      <c r="H340" s="47"/>
      <c r="I340" s="47"/>
      <c r="J340" s="47"/>
      <c r="K340" s="47"/>
      <c r="L340" s="47"/>
      <c r="M340" s="47"/>
      <c r="N340" s="47"/>
      <c r="O340" s="47"/>
      <c r="P340" s="47"/>
      <c r="Q340" s="47"/>
      <c r="R340" s="47"/>
      <c r="S340" s="47"/>
      <c r="T340" s="47"/>
      <c r="U340" s="47"/>
      <c r="V340" s="47"/>
      <c r="W340" s="47"/>
      <c r="X340" s="47"/>
      <c r="Y340" s="47"/>
      <c r="Z340" s="47"/>
      <c r="AA340" s="47"/>
      <c r="AB340" s="47"/>
      <c r="AC340" s="47"/>
      <c r="AD340" s="47"/>
      <c r="AE340" s="47"/>
      <c r="AF340" s="47"/>
      <c r="AG340" s="47"/>
      <c r="AH340" s="47"/>
      <c r="AI340" s="47"/>
    </row>
    <row r="341" spans="1:35">
      <c r="A341" s="47"/>
      <c r="B341" s="47"/>
      <c r="C341" s="47"/>
      <c r="D341" s="47"/>
      <c r="E341" s="47"/>
      <c r="F341" s="47"/>
      <c r="G341" s="47"/>
      <c r="H341" s="47"/>
      <c r="I341" s="47"/>
      <c r="J341" s="47"/>
      <c r="K341" s="47"/>
      <c r="L341" s="47"/>
      <c r="M341" s="47"/>
      <c r="N341" s="47"/>
      <c r="O341" s="47"/>
      <c r="P341" s="47"/>
      <c r="Q341" s="47"/>
      <c r="R341" s="47"/>
      <c r="S341" s="47"/>
      <c r="T341" s="47"/>
      <c r="U341" s="47"/>
      <c r="V341" s="47"/>
      <c r="W341" s="47"/>
      <c r="X341" s="47"/>
      <c r="Y341" s="47"/>
      <c r="Z341" s="47"/>
      <c r="AA341" s="47"/>
      <c r="AB341" s="47"/>
      <c r="AC341" s="47"/>
      <c r="AD341" s="47"/>
      <c r="AE341" s="47"/>
      <c r="AF341" s="47"/>
      <c r="AG341" s="47"/>
      <c r="AH341" s="47"/>
      <c r="AI341" s="47"/>
    </row>
    <row r="342" spans="1:35">
      <c r="A342" s="47"/>
      <c r="B342" s="47"/>
      <c r="C342" s="47"/>
      <c r="D342" s="47"/>
      <c r="E342" s="47"/>
      <c r="F342" s="47"/>
      <c r="G342" s="47"/>
      <c r="H342" s="47"/>
      <c r="I342" s="47"/>
      <c r="J342" s="47"/>
      <c r="K342" s="47"/>
      <c r="L342" s="47"/>
      <c r="M342" s="47"/>
      <c r="N342" s="47"/>
      <c r="O342" s="47"/>
      <c r="P342" s="47"/>
      <c r="Q342" s="47"/>
      <c r="R342" s="47"/>
      <c r="S342" s="47"/>
      <c r="T342" s="47"/>
      <c r="U342" s="47"/>
      <c r="V342" s="47"/>
      <c r="W342" s="47"/>
      <c r="X342" s="47"/>
      <c r="Y342" s="47"/>
      <c r="Z342" s="47"/>
      <c r="AA342" s="47"/>
      <c r="AB342" s="47"/>
      <c r="AC342" s="47"/>
      <c r="AD342" s="47"/>
      <c r="AE342" s="47"/>
      <c r="AF342" s="47"/>
      <c r="AG342" s="47"/>
      <c r="AH342" s="47"/>
      <c r="AI342" s="47"/>
    </row>
    <row r="343" spans="1:35">
      <c r="A343" s="47"/>
      <c r="B343" s="47"/>
      <c r="C343" s="47"/>
      <c r="D343" s="47"/>
      <c r="E343" s="47"/>
      <c r="F343" s="47"/>
      <c r="G343" s="47"/>
      <c r="H343" s="47"/>
      <c r="I343" s="47"/>
      <c r="J343" s="47"/>
      <c r="K343" s="47"/>
      <c r="L343" s="47"/>
      <c r="M343" s="47"/>
      <c r="N343" s="47"/>
      <c r="O343" s="47"/>
      <c r="P343" s="47"/>
      <c r="Q343" s="47"/>
      <c r="R343" s="47"/>
      <c r="S343" s="47"/>
      <c r="T343" s="47"/>
      <c r="U343" s="47"/>
      <c r="V343" s="47"/>
      <c r="W343" s="47"/>
      <c r="X343" s="47"/>
      <c r="Y343" s="47"/>
      <c r="Z343" s="47"/>
      <c r="AA343" s="47"/>
      <c r="AB343" s="47"/>
      <c r="AC343" s="47"/>
      <c r="AD343" s="47"/>
      <c r="AE343" s="47"/>
      <c r="AF343" s="47"/>
      <c r="AG343" s="47"/>
      <c r="AH343" s="47"/>
      <c r="AI343" s="47"/>
    </row>
    <row r="344" spans="1:35">
      <c r="A344" s="47"/>
      <c r="B344" s="47"/>
      <c r="C344" s="47"/>
      <c r="D344" s="47"/>
      <c r="E344" s="47"/>
      <c r="F344" s="47"/>
      <c r="G344" s="47"/>
      <c r="H344" s="47"/>
      <c r="I344" s="47"/>
      <c r="J344" s="47"/>
      <c r="K344" s="47"/>
      <c r="L344" s="47"/>
      <c r="M344" s="47"/>
      <c r="N344" s="47"/>
      <c r="O344" s="47"/>
      <c r="P344" s="47"/>
      <c r="Q344" s="47"/>
      <c r="R344" s="47"/>
      <c r="S344" s="47"/>
      <c r="T344" s="47"/>
      <c r="U344" s="47"/>
      <c r="V344" s="47"/>
      <c r="W344" s="47"/>
      <c r="X344" s="47"/>
      <c r="Y344" s="47"/>
      <c r="Z344" s="47"/>
      <c r="AA344" s="47"/>
      <c r="AB344" s="47"/>
      <c r="AC344" s="47"/>
      <c r="AD344" s="47"/>
      <c r="AE344" s="47"/>
      <c r="AF344" s="47"/>
      <c r="AG344" s="47"/>
      <c r="AH344" s="47"/>
      <c r="AI344" s="47"/>
    </row>
    <row r="345" spans="1:35">
      <c r="A345" s="47"/>
      <c r="B345" s="47"/>
      <c r="C345" s="47"/>
      <c r="D345" s="47"/>
      <c r="E345" s="47"/>
      <c r="F345" s="47"/>
      <c r="G345" s="47"/>
      <c r="H345" s="47"/>
      <c r="I345" s="47"/>
      <c r="J345" s="47"/>
      <c r="K345" s="47"/>
      <c r="L345" s="47"/>
      <c r="M345" s="47"/>
      <c r="N345" s="47"/>
      <c r="O345" s="47"/>
      <c r="P345" s="47"/>
      <c r="Q345" s="47"/>
      <c r="R345" s="47"/>
      <c r="S345" s="47"/>
      <c r="T345" s="47"/>
      <c r="U345" s="47"/>
      <c r="V345" s="47"/>
      <c r="W345" s="47"/>
      <c r="X345" s="47"/>
      <c r="Y345" s="47"/>
      <c r="Z345" s="47"/>
      <c r="AA345" s="47"/>
      <c r="AB345" s="47"/>
      <c r="AC345" s="47"/>
      <c r="AD345" s="47"/>
      <c r="AE345" s="47"/>
      <c r="AF345" s="47"/>
      <c r="AG345" s="47"/>
      <c r="AH345" s="47"/>
      <c r="AI345" s="47"/>
    </row>
    <row r="346" spans="1:35">
      <c r="A346" s="47"/>
      <c r="B346" s="47"/>
      <c r="C346" s="47"/>
      <c r="D346" s="47"/>
      <c r="E346" s="47"/>
      <c r="F346" s="47"/>
      <c r="G346" s="47"/>
      <c r="H346" s="47"/>
      <c r="I346" s="47"/>
      <c r="J346" s="47"/>
      <c r="K346" s="47"/>
      <c r="L346" s="47"/>
      <c r="M346" s="47"/>
      <c r="N346" s="47"/>
      <c r="O346" s="47"/>
      <c r="P346" s="47"/>
      <c r="Q346" s="47"/>
      <c r="R346" s="47"/>
      <c r="S346" s="47"/>
      <c r="T346" s="47"/>
      <c r="U346" s="47"/>
      <c r="V346" s="47"/>
      <c r="W346" s="47"/>
      <c r="X346" s="47"/>
      <c r="Y346" s="47"/>
      <c r="Z346" s="47"/>
      <c r="AA346" s="47"/>
      <c r="AB346" s="47"/>
      <c r="AC346" s="47"/>
      <c r="AD346" s="47"/>
      <c r="AE346" s="47"/>
      <c r="AF346" s="47"/>
      <c r="AG346" s="47"/>
      <c r="AH346" s="47"/>
      <c r="AI346" s="47"/>
    </row>
    <row r="347" spans="1:35">
      <c r="A347" s="47"/>
      <c r="B347" s="47"/>
      <c r="C347" s="47"/>
      <c r="D347" s="47"/>
      <c r="E347" s="47"/>
      <c r="F347" s="47"/>
      <c r="G347" s="47"/>
      <c r="H347" s="47"/>
      <c r="I347" s="47"/>
      <c r="J347" s="47"/>
      <c r="K347" s="47"/>
      <c r="L347" s="47"/>
      <c r="M347" s="47"/>
      <c r="N347" s="47"/>
      <c r="O347" s="47"/>
      <c r="P347" s="47"/>
      <c r="Q347" s="47"/>
      <c r="R347" s="47"/>
      <c r="S347" s="47"/>
      <c r="T347" s="47"/>
      <c r="U347" s="47"/>
      <c r="V347" s="47"/>
      <c r="W347" s="47"/>
      <c r="X347" s="47"/>
      <c r="Y347" s="47"/>
      <c r="Z347" s="47"/>
      <c r="AA347" s="47"/>
      <c r="AB347" s="47"/>
      <c r="AC347" s="47"/>
      <c r="AD347" s="47"/>
      <c r="AE347" s="47"/>
      <c r="AF347" s="47"/>
      <c r="AG347" s="47"/>
      <c r="AH347" s="47"/>
      <c r="AI347" s="47"/>
    </row>
    <row r="348" spans="1:35">
      <c r="A348" s="47"/>
      <c r="B348" s="47"/>
      <c r="C348" s="47"/>
      <c r="D348" s="47"/>
      <c r="E348" s="47"/>
      <c r="F348" s="47"/>
      <c r="G348" s="47"/>
      <c r="H348" s="47"/>
      <c r="I348" s="47"/>
      <c r="J348" s="47"/>
      <c r="K348" s="47"/>
      <c r="L348" s="47"/>
      <c r="M348" s="47"/>
      <c r="N348" s="47"/>
      <c r="O348" s="47"/>
      <c r="P348" s="47"/>
      <c r="Q348" s="47"/>
      <c r="R348" s="47"/>
      <c r="S348" s="47"/>
      <c r="T348" s="47"/>
      <c r="U348" s="47"/>
      <c r="V348" s="47"/>
      <c r="W348" s="47"/>
      <c r="X348" s="47"/>
      <c r="Y348" s="47"/>
      <c r="Z348" s="47"/>
      <c r="AA348" s="47"/>
      <c r="AB348" s="47"/>
      <c r="AC348" s="47"/>
      <c r="AD348" s="47"/>
      <c r="AE348" s="47"/>
      <c r="AF348" s="47"/>
      <c r="AG348" s="47"/>
      <c r="AH348" s="47"/>
      <c r="AI348" s="47"/>
    </row>
    <row r="349" spans="1:35">
      <c r="A349" s="47"/>
      <c r="B349" s="47"/>
      <c r="C349" s="47"/>
      <c r="D349" s="47"/>
      <c r="E349" s="47"/>
      <c r="F349" s="47"/>
      <c r="G349" s="47"/>
      <c r="H349" s="47"/>
      <c r="I349" s="47"/>
      <c r="J349" s="47"/>
      <c r="K349" s="47"/>
      <c r="L349" s="47"/>
      <c r="M349" s="47"/>
      <c r="N349" s="47"/>
      <c r="O349" s="47"/>
      <c r="P349" s="47"/>
      <c r="Q349" s="47"/>
      <c r="R349" s="47"/>
      <c r="S349" s="47"/>
      <c r="T349" s="47"/>
      <c r="U349" s="47"/>
      <c r="V349" s="47"/>
      <c r="W349" s="47"/>
      <c r="X349" s="47"/>
      <c r="Y349" s="47"/>
      <c r="Z349" s="47"/>
      <c r="AA349" s="47"/>
      <c r="AB349" s="47"/>
      <c r="AC349" s="47"/>
      <c r="AD349" s="47"/>
      <c r="AE349" s="47"/>
      <c r="AF349" s="47"/>
      <c r="AG349" s="47"/>
      <c r="AH349" s="47"/>
      <c r="AI349" s="47"/>
    </row>
    <row r="350" spans="1:35">
      <c r="A350" s="47"/>
      <c r="B350" s="47"/>
      <c r="C350" s="47"/>
      <c r="D350" s="47"/>
      <c r="E350" s="47"/>
      <c r="F350" s="47"/>
      <c r="G350" s="47"/>
      <c r="H350" s="47"/>
      <c r="I350" s="47"/>
      <c r="J350" s="47"/>
      <c r="K350" s="47"/>
      <c r="L350" s="47"/>
      <c r="M350" s="47"/>
      <c r="N350" s="47"/>
      <c r="O350" s="47"/>
      <c r="P350" s="47"/>
      <c r="Q350" s="47"/>
      <c r="R350" s="47"/>
      <c r="S350" s="47"/>
      <c r="T350" s="47"/>
      <c r="U350" s="47"/>
      <c r="V350" s="47"/>
      <c r="W350" s="47"/>
      <c r="X350" s="47"/>
      <c r="Y350" s="47"/>
      <c r="Z350" s="47"/>
      <c r="AA350" s="47"/>
      <c r="AB350" s="47"/>
      <c r="AC350" s="47"/>
      <c r="AD350" s="47"/>
      <c r="AE350" s="47"/>
      <c r="AF350" s="47"/>
      <c r="AG350" s="47"/>
      <c r="AH350" s="47"/>
      <c r="AI350" s="47"/>
    </row>
    <row r="351" spans="1:35">
      <c r="A351" s="47"/>
      <c r="B351" s="47"/>
      <c r="C351" s="47"/>
      <c r="D351" s="47"/>
      <c r="E351" s="47"/>
      <c r="F351" s="47"/>
      <c r="G351" s="47"/>
      <c r="H351" s="47"/>
      <c r="I351" s="47"/>
      <c r="J351" s="47"/>
      <c r="K351" s="47"/>
      <c r="L351" s="47"/>
      <c r="M351" s="47"/>
      <c r="N351" s="47"/>
      <c r="O351" s="47"/>
      <c r="P351" s="47"/>
      <c r="Q351" s="47"/>
      <c r="R351" s="47"/>
      <c r="S351" s="47"/>
      <c r="T351" s="47"/>
      <c r="U351" s="47"/>
      <c r="V351" s="47"/>
      <c r="W351" s="47"/>
      <c r="X351" s="47"/>
      <c r="Y351" s="47"/>
      <c r="Z351" s="47"/>
      <c r="AA351" s="47"/>
      <c r="AB351" s="47"/>
      <c r="AC351" s="47"/>
      <c r="AD351" s="47"/>
      <c r="AE351" s="47"/>
      <c r="AF351" s="47"/>
      <c r="AG351" s="47"/>
      <c r="AH351" s="47"/>
      <c r="AI351" s="47"/>
    </row>
    <row r="352" spans="1:35">
      <c r="A352" s="47"/>
      <c r="B352" s="47"/>
      <c r="C352" s="47"/>
      <c r="D352" s="47"/>
      <c r="E352" s="47"/>
      <c r="F352" s="47"/>
      <c r="G352" s="47"/>
      <c r="H352" s="47"/>
      <c r="I352" s="47"/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47"/>
      <c r="U352" s="47"/>
      <c r="V352" s="47"/>
      <c r="W352" s="47"/>
      <c r="X352" s="47"/>
      <c r="Y352" s="47"/>
      <c r="Z352" s="47"/>
      <c r="AA352" s="47"/>
      <c r="AB352" s="47"/>
      <c r="AC352" s="47"/>
      <c r="AD352" s="47"/>
      <c r="AE352" s="47"/>
      <c r="AF352" s="47"/>
      <c r="AG352" s="47"/>
      <c r="AH352" s="47"/>
      <c r="AI352" s="47"/>
    </row>
    <row r="353" spans="1:35">
      <c r="A353" s="47"/>
      <c r="B353" s="47"/>
      <c r="C353" s="47"/>
      <c r="D353" s="47"/>
      <c r="E353" s="47"/>
      <c r="F353" s="47"/>
      <c r="G353" s="47"/>
      <c r="H353" s="47"/>
      <c r="I353" s="47"/>
      <c r="J353" s="47"/>
      <c r="K353" s="47"/>
      <c r="L353" s="47"/>
      <c r="M353" s="47"/>
      <c r="N353" s="47"/>
      <c r="O353" s="47"/>
      <c r="P353" s="47"/>
      <c r="Q353" s="47"/>
      <c r="R353" s="47"/>
      <c r="S353" s="47"/>
      <c r="T353" s="47"/>
      <c r="U353" s="47"/>
      <c r="V353" s="47"/>
      <c r="W353" s="47"/>
      <c r="X353" s="47"/>
      <c r="Y353" s="47"/>
      <c r="Z353" s="47"/>
      <c r="AA353" s="47"/>
      <c r="AB353" s="47"/>
      <c r="AC353" s="47"/>
      <c r="AD353" s="47"/>
      <c r="AE353" s="47"/>
      <c r="AF353" s="47"/>
      <c r="AG353" s="47"/>
      <c r="AH353" s="47"/>
      <c r="AI353" s="47"/>
    </row>
    <row r="354" spans="1:35">
      <c r="A354" s="47"/>
      <c r="B354" s="47"/>
      <c r="C354" s="47"/>
      <c r="D354" s="47"/>
      <c r="E354" s="47"/>
      <c r="F354" s="47"/>
      <c r="G354" s="47"/>
      <c r="H354" s="47"/>
      <c r="I354" s="47"/>
      <c r="J354" s="47"/>
      <c r="K354" s="47"/>
      <c r="L354" s="47"/>
      <c r="M354" s="47"/>
      <c r="N354" s="47"/>
      <c r="O354" s="47"/>
      <c r="P354" s="47"/>
      <c r="Q354" s="47"/>
      <c r="R354" s="47"/>
      <c r="S354" s="47"/>
      <c r="T354" s="47"/>
      <c r="U354" s="47"/>
      <c r="V354" s="47"/>
      <c r="W354" s="47"/>
      <c r="X354" s="47"/>
      <c r="Y354" s="47"/>
      <c r="Z354" s="47"/>
      <c r="AA354" s="47"/>
      <c r="AB354" s="47"/>
      <c r="AC354" s="47"/>
      <c r="AD354" s="47"/>
      <c r="AE354" s="47"/>
      <c r="AF354" s="47"/>
      <c r="AG354" s="47"/>
      <c r="AH354" s="47"/>
      <c r="AI354" s="47"/>
    </row>
    <row r="355" spans="1:35">
      <c r="A355" s="47"/>
      <c r="B355" s="47"/>
      <c r="C355" s="47"/>
      <c r="D355" s="47"/>
      <c r="E355" s="47"/>
      <c r="F355" s="47"/>
      <c r="G355" s="47"/>
      <c r="H355" s="47"/>
      <c r="I355" s="47"/>
      <c r="J355" s="47"/>
      <c r="K355" s="47"/>
      <c r="L355" s="47"/>
      <c r="M355" s="47"/>
      <c r="N355" s="47"/>
      <c r="O355" s="47"/>
      <c r="P355" s="47"/>
      <c r="Q355" s="47"/>
      <c r="R355" s="47"/>
      <c r="S355" s="47"/>
      <c r="T355" s="47"/>
      <c r="U355" s="47"/>
      <c r="V355" s="47"/>
      <c r="W355" s="47"/>
      <c r="X355" s="47"/>
      <c r="Y355" s="47"/>
      <c r="Z355" s="47"/>
      <c r="AA355" s="47"/>
      <c r="AB355" s="47"/>
      <c r="AC355" s="47"/>
      <c r="AD355" s="47"/>
      <c r="AE355" s="47"/>
      <c r="AF355" s="47"/>
      <c r="AG355" s="47"/>
      <c r="AH355" s="47"/>
      <c r="AI355" s="47"/>
    </row>
    <row r="356" spans="1:35">
      <c r="A356" s="47"/>
      <c r="B356" s="47"/>
      <c r="C356" s="47"/>
      <c r="D356" s="47"/>
      <c r="E356" s="47"/>
      <c r="F356" s="47"/>
      <c r="G356" s="47"/>
      <c r="H356" s="47"/>
      <c r="I356" s="47"/>
      <c r="J356" s="47"/>
      <c r="K356" s="47"/>
      <c r="L356" s="47"/>
      <c r="M356" s="47"/>
      <c r="N356" s="47"/>
      <c r="O356" s="47"/>
      <c r="P356" s="47"/>
      <c r="Q356" s="47"/>
      <c r="R356" s="47"/>
      <c r="S356" s="47"/>
      <c r="T356" s="47"/>
      <c r="U356" s="47"/>
      <c r="V356" s="47"/>
      <c r="W356" s="47"/>
      <c r="X356" s="47"/>
      <c r="Y356" s="47"/>
      <c r="Z356" s="47"/>
      <c r="AA356" s="47"/>
      <c r="AB356" s="47"/>
      <c r="AC356" s="47"/>
      <c r="AD356" s="47"/>
      <c r="AE356" s="47"/>
      <c r="AF356" s="47"/>
      <c r="AG356" s="47"/>
      <c r="AH356" s="47"/>
      <c r="AI356" s="47"/>
    </row>
    <row r="357" spans="1:35">
      <c r="A357" s="47"/>
      <c r="B357" s="47"/>
      <c r="C357" s="47"/>
      <c r="D357" s="47"/>
      <c r="E357" s="47"/>
      <c r="F357" s="47"/>
      <c r="G357" s="47"/>
      <c r="H357" s="47"/>
      <c r="I357" s="47"/>
      <c r="J357" s="47"/>
      <c r="K357" s="47"/>
      <c r="L357" s="47"/>
      <c r="M357" s="47"/>
      <c r="N357" s="47"/>
      <c r="O357" s="47"/>
      <c r="P357" s="47"/>
      <c r="Q357" s="47"/>
      <c r="R357" s="47"/>
      <c r="S357" s="47"/>
      <c r="T357" s="47"/>
      <c r="U357" s="47"/>
      <c r="V357" s="47"/>
      <c r="W357" s="47"/>
      <c r="X357" s="47"/>
      <c r="Y357" s="47"/>
      <c r="Z357" s="47"/>
      <c r="AA357" s="47"/>
      <c r="AB357" s="47"/>
      <c r="AC357" s="47"/>
      <c r="AD357" s="47"/>
      <c r="AE357" s="47"/>
      <c r="AF357" s="47"/>
      <c r="AG357" s="47"/>
      <c r="AH357" s="47"/>
      <c r="AI357" s="47"/>
    </row>
    <row r="358" spans="1:35">
      <c r="A358" s="47"/>
      <c r="B358" s="47"/>
      <c r="C358" s="47"/>
      <c r="D358" s="47"/>
      <c r="E358" s="47"/>
      <c r="F358" s="47"/>
      <c r="G358" s="47"/>
      <c r="H358" s="47"/>
      <c r="I358" s="47"/>
      <c r="J358" s="47"/>
      <c r="K358" s="47"/>
      <c r="L358" s="47"/>
      <c r="M358" s="47"/>
      <c r="N358" s="47"/>
      <c r="O358" s="47"/>
      <c r="P358" s="47"/>
      <c r="Q358" s="47"/>
      <c r="R358" s="47"/>
      <c r="S358" s="47"/>
      <c r="T358" s="47"/>
      <c r="U358" s="47"/>
      <c r="V358" s="47"/>
      <c r="W358" s="47"/>
      <c r="X358" s="47"/>
      <c r="Y358" s="47"/>
      <c r="Z358" s="47"/>
      <c r="AA358" s="47"/>
      <c r="AB358" s="47"/>
      <c r="AC358" s="47"/>
      <c r="AD358" s="47"/>
      <c r="AE358" s="47"/>
      <c r="AF358" s="47"/>
      <c r="AG358" s="47"/>
      <c r="AH358" s="47"/>
      <c r="AI358" s="47"/>
    </row>
    <row r="359" spans="1:35">
      <c r="A359" s="47"/>
      <c r="B359" s="47"/>
      <c r="C359" s="47"/>
      <c r="D359" s="47"/>
      <c r="E359" s="47"/>
      <c r="F359" s="47"/>
      <c r="G359" s="47"/>
      <c r="H359" s="47"/>
      <c r="I359" s="47"/>
      <c r="J359" s="47"/>
      <c r="K359" s="47"/>
      <c r="L359" s="47"/>
      <c r="M359" s="47"/>
      <c r="N359" s="47"/>
      <c r="O359" s="47"/>
      <c r="P359" s="47"/>
      <c r="Q359" s="47"/>
      <c r="R359" s="47"/>
      <c r="S359" s="47"/>
      <c r="T359" s="47"/>
      <c r="U359" s="47"/>
      <c r="V359" s="47"/>
      <c r="W359" s="47"/>
      <c r="X359" s="47"/>
      <c r="Y359" s="47"/>
      <c r="Z359" s="47"/>
      <c r="AA359" s="47"/>
      <c r="AB359" s="47"/>
      <c r="AC359" s="47"/>
      <c r="AD359" s="47"/>
      <c r="AE359" s="47"/>
      <c r="AF359" s="47"/>
      <c r="AG359" s="47"/>
      <c r="AH359" s="47"/>
      <c r="AI359" s="47"/>
    </row>
    <row r="360" spans="1:35">
      <c r="A360" s="47"/>
      <c r="B360" s="47"/>
      <c r="C360" s="47"/>
      <c r="D360" s="47"/>
      <c r="E360" s="47"/>
      <c r="F360" s="47"/>
      <c r="G360" s="47"/>
      <c r="H360" s="47"/>
      <c r="I360" s="47"/>
      <c r="J360" s="47"/>
      <c r="K360" s="47"/>
      <c r="L360" s="47"/>
      <c r="M360" s="47"/>
      <c r="N360" s="47"/>
      <c r="O360" s="47"/>
      <c r="P360" s="47"/>
      <c r="Q360" s="47"/>
      <c r="R360" s="47"/>
      <c r="S360" s="47"/>
      <c r="T360" s="47"/>
      <c r="U360" s="47"/>
      <c r="V360" s="47"/>
      <c r="W360" s="47"/>
      <c r="X360" s="47"/>
      <c r="Y360" s="47"/>
      <c r="Z360" s="47"/>
      <c r="AA360" s="47"/>
      <c r="AB360" s="47"/>
      <c r="AC360" s="47"/>
      <c r="AD360" s="47"/>
      <c r="AE360" s="47"/>
      <c r="AF360" s="47"/>
      <c r="AG360" s="47"/>
      <c r="AH360" s="47"/>
      <c r="AI360" s="47"/>
    </row>
    <row r="361" spans="1:35">
      <c r="A361" s="47"/>
      <c r="B361" s="47"/>
      <c r="C361" s="47"/>
      <c r="D361" s="47"/>
      <c r="E361" s="47"/>
      <c r="F361" s="47"/>
      <c r="G361" s="47"/>
      <c r="H361" s="47"/>
      <c r="I361" s="47"/>
      <c r="J361" s="47"/>
      <c r="K361" s="47"/>
      <c r="L361" s="47"/>
      <c r="M361" s="47"/>
      <c r="N361" s="47"/>
      <c r="O361" s="47"/>
      <c r="P361" s="47"/>
      <c r="Q361" s="47"/>
      <c r="R361" s="47"/>
      <c r="S361" s="47"/>
      <c r="T361" s="47"/>
      <c r="U361" s="47"/>
      <c r="V361" s="47"/>
      <c r="W361" s="47"/>
      <c r="X361" s="47"/>
      <c r="Y361" s="47"/>
      <c r="Z361" s="47"/>
      <c r="AA361" s="47"/>
      <c r="AB361" s="47"/>
      <c r="AC361" s="47"/>
      <c r="AD361" s="47"/>
      <c r="AE361" s="47"/>
      <c r="AF361" s="47"/>
      <c r="AG361" s="47"/>
      <c r="AH361" s="47"/>
      <c r="AI361" s="47"/>
    </row>
    <row r="362" spans="1:35">
      <c r="A362" s="47"/>
      <c r="B362" s="47"/>
      <c r="C362" s="47"/>
      <c r="D362" s="47"/>
      <c r="E362" s="47"/>
      <c r="F362" s="47"/>
      <c r="G362" s="47"/>
      <c r="H362" s="47"/>
      <c r="I362" s="47"/>
      <c r="J362" s="47"/>
      <c r="K362" s="47"/>
      <c r="L362" s="47"/>
      <c r="M362" s="47"/>
      <c r="N362" s="47"/>
      <c r="O362" s="47"/>
      <c r="P362" s="47"/>
      <c r="Q362" s="47"/>
      <c r="R362" s="47"/>
      <c r="S362" s="47"/>
      <c r="T362" s="47"/>
      <c r="U362" s="47"/>
      <c r="V362" s="47"/>
      <c r="W362" s="47"/>
      <c r="X362" s="47"/>
      <c r="Y362" s="47"/>
      <c r="Z362" s="47"/>
      <c r="AA362" s="47"/>
      <c r="AB362" s="47"/>
      <c r="AC362" s="47"/>
      <c r="AD362" s="47"/>
      <c r="AE362" s="47"/>
      <c r="AF362" s="47"/>
      <c r="AG362" s="47"/>
      <c r="AH362" s="47"/>
      <c r="AI362" s="47"/>
    </row>
    <row r="363" spans="1:35">
      <c r="A363" s="47"/>
      <c r="B363" s="47"/>
      <c r="C363" s="47"/>
      <c r="D363" s="47"/>
      <c r="E363" s="47"/>
      <c r="F363" s="47"/>
      <c r="G363" s="47"/>
      <c r="H363" s="47"/>
      <c r="I363" s="47"/>
      <c r="J363" s="47"/>
      <c r="K363" s="47"/>
      <c r="L363" s="47"/>
      <c r="M363" s="47"/>
      <c r="N363" s="47"/>
      <c r="O363" s="47"/>
      <c r="P363" s="47"/>
      <c r="Q363" s="47"/>
      <c r="R363" s="47"/>
      <c r="S363" s="47"/>
      <c r="T363" s="47"/>
      <c r="U363" s="47"/>
      <c r="V363" s="47"/>
      <c r="W363" s="47"/>
      <c r="X363" s="47"/>
      <c r="Y363" s="47"/>
      <c r="Z363" s="47"/>
      <c r="AA363" s="47"/>
      <c r="AB363" s="47"/>
      <c r="AC363" s="47"/>
      <c r="AD363" s="47"/>
      <c r="AE363" s="47"/>
      <c r="AF363" s="47"/>
      <c r="AG363" s="47"/>
      <c r="AH363" s="47"/>
      <c r="AI363" s="47"/>
    </row>
    <row r="364" spans="1:35">
      <c r="A364" s="47"/>
      <c r="B364" s="47"/>
      <c r="C364" s="47"/>
      <c r="D364" s="47"/>
      <c r="E364" s="47"/>
      <c r="F364" s="47"/>
      <c r="G364" s="47"/>
      <c r="H364" s="47"/>
      <c r="I364" s="47"/>
      <c r="J364" s="47"/>
      <c r="K364" s="47"/>
      <c r="L364" s="47"/>
      <c r="M364" s="47"/>
      <c r="N364" s="47"/>
      <c r="O364" s="47"/>
      <c r="P364" s="47"/>
      <c r="Q364" s="47"/>
      <c r="R364" s="47"/>
      <c r="S364" s="47"/>
      <c r="T364" s="47"/>
      <c r="U364" s="47"/>
      <c r="V364" s="47"/>
      <c r="W364" s="47"/>
      <c r="X364" s="47"/>
      <c r="Y364" s="47"/>
      <c r="Z364" s="47"/>
      <c r="AA364" s="47"/>
      <c r="AB364" s="47"/>
      <c r="AC364" s="47"/>
      <c r="AD364" s="47"/>
      <c r="AE364" s="47"/>
      <c r="AF364" s="47"/>
      <c r="AG364" s="47"/>
      <c r="AH364" s="47"/>
      <c r="AI364" s="47"/>
    </row>
    <row r="365" spans="1:35">
      <c r="A365" s="47"/>
      <c r="B365" s="47"/>
      <c r="C365" s="47"/>
      <c r="D365" s="47"/>
      <c r="E365" s="47"/>
      <c r="F365" s="47"/>
      <c r="G365" s="47"/>
      <c r="H365" s="47"/>
      <c r="I365" s="47"/>
      <c r="J365" s="47"/>
      <c r="K365" s="47"/>
      <c r="L365" s="47"/>
      <c r="M365" s="47"/>
      <c r="N365" s="47"/>
      <c r="O365" s="47"/>
      <c r="P365" s="47"/>
      <c r="Q365" s="47"/>
      <c r="R365" s="47"/>
      <c r="S365" s="47"/>
      <c r="T365" s="47"/>
      <c r="U365" s="47"/>
      <c r="V365" s="47"/>
      <c r="W365" s="47"/>
      <c r="X365" s="47"/>
      <c r="Y365" s="47"/>
      <c r="Z365" s="47"/>
      <c r="AA365" s="47"/>
      <c r="AB365" s="47"/>
      <c r="AC365" s="47"/>
      <c r="AD365" s="47"/>
      <c r="AE365" s="47"/>
      <c r="AF365" s="47"/>
      <c r="AG365" s="47"/>
      <c r="AH365" s="47"/>
      <c r="AI365" s="47"/>
    </row>
    <row r="366" spans="1:35">
      <c r="A366" s="47"/>
      <c r="B366" s="47"/>
      <c r="C366" s="47"/>
      <c r="D366" s="47"/>
      <c r="E366" s="47"/>
      <c r="F366" s="47"/>
      <c r="G366" s="47"/>
      <c r="H366" s="47"/>
      <c r="I366" s="47"/>
      <c r="J366" s="47"/>
      <c r="K366" s="47"/>
      <c r="L366" s="47"/>
      <c r="M366" s="47"/>
      <c r="N366" s="47"/>
      <c r="O366" s="47"/>
      <c r="P366" s="47"/>
      <c r="Q366" s="47"/>
      <c r="R366" s="47"/>
      <c r="S366" s="47"/>
      <c r="T366" s="47"/>
      <c r="U366" s="47"/>
      <c r="V366" s="47"/>
      <c r="W366" s="47"/>
      <c r="X366" s="47"/>
      <c r="Y366" s="47"/>
      <c r="Z366" s="47"/>
      <c r="AA366" s="47"/>
      <c r="AB366" s="47"/>
      <c r="AC366" s="47"/>
      <c r="AD366" s="47"/>
      <c r="AE366" s="47"/>
      <c r="AF366" s="47"/>
      <c r="AG366" s="47"/>
      <c r="AH366" s="47"/>
      <c r="AI366" s="47"/>
    </row>
    <row r="367" spans="1:35">
      <c r="A367" s="47"/>
      <c r="B367" s="47"/>
      <c r="C367" s="47"/>
      <c r="D367" s="47"/>
      <c r="E367" s="47"/>
      <c r="F367" s="47"/>
      <c r="G367" s="47"/>
      <c r="H367" s="47"/>
      <c r="I367" s="47"/>
      <c r="J367" s="47"/>
      <c r="K367" s="47"/>
      <c r="L367" s="47"/>
      <c r="M367" s="47"/>
      <c r="N367" s="47"/>
      <c r="O367" s="47"/>
      <c r="P367" s="47"/>
      <c r="Q367" s="47"/>
      <c r="R367" s="47"/>
      <c r="S367" s="47"/>
      <c r="T367" s="47"/>
      <c r="U367" s="47"/>
      <c r="V367" s="47"/>
      <c r="W367" s="47"/>
      <c r="X367" s="47"/>
      <c r="Y367" s="47"/>
      <c r="Z367" s="47"/>
      <c r="AA367" s="47"/>
      <c r="AB367" s="47"/>
      <c r="AC367" s="47"/>
      <c r="AD367" s="47"/>
      <c r="AE367" s="47"/>
      <c r="AF367" s="47"/>
      <c r="AG367" s="47"/>
      <c r="AH367" s="47"/>
      <c r="AI367" s="47"/>
    </row>
    <row r="368" spans="1:35">
      <c r="A368" s="47"/>
      <c r="B368" s="47"/>
      <c r="C368" s="47"/>
      <c r="D368" s="47"/>
      <c r="E368" s="47"/>
      <c r="F368" s="47"/>
      <c r="G368" s="47"/>
      <c r="H368" s="47"/>
      <c r="I368" s="47"/>
      <c r="J368" s="47"/>
      <c r="K368" s="47"/>
      <c r="L368" s="47"/>
      <c r="M368" s="47"/>
      <c r="N368" s="47"/>
      <c r="O368" s="47"/>
      <c r="P368" s="47"/>
      <c r="Q368" s="47"/>
      <c r="R368" s="47"/>
      <c r="S368" s="47"/>
      <c r="T368" s="47"/>
      <c r="U368" s="47"/>
      <c r="V368" s="47"/>
      <c r="W368" s="47"/>
      <c r="X368" s="47"/>
      <c r="Y368" s="47"/>
      <c r="Z368" s="47"/>
      <c r="AA368" s="47"/>
      <c r="AB368" s="47"/>
      <c r="AC368" s="47"/>
      <c r="AD368" s="47"/>
      <c r="AE368" s="47"/>
      <c r="AF368" s="47"/>
      <c r="AG368" s="47"/>
      <c r="AH368" s="47"/>
      <c r="AI368" s="47"/>
    </row>
    <row r="369" spans="1:35">
      <c r="A369" s="47"/>
      <c r="B369" s="47"/>
      <c r="C369" s="47"/>
      <c r="D369" s="47"/>
      <c r="E369" s="47"/>
      <c r="F369" s="47"/>
      <c r="G369" s="47"/>
      <c r="H369" s="47"/>
      <c r="I369" s="47"/>
      <c r="J369" s="47"/>
      <c r="K369" s="47"/>
      <c r="L369" s="47"/>
      <c r="M369" s="47"/>
      <c r="N369" s="47"/>
      <c r="O369" s="47"/>
      <c r="P369" s="47"/>
      <c r="Q369" s="47"/>
      <c r="R369" s="47"/>
      <c r="S369" s="47"/>
      <c r="T369" s="47"/>
      <c r="U369" s="47"/>
      <c r="V369" s="47"/>
      <c r="W369" s="47"/>
      <c r="X369" s="47"/>
      <c r="Y369" s="47"/>
      <c r="Z369" s="47"/>
      <c r="AA369" s="47"/>
      <c r="AB369" s="47"/>
      <c r="AC369" s="47"/>
      <c r="AD369" s="47"/>
      <c r="AE369" s="47"/>
      <c r="AF369" s="47"/>
      <c r="AG369" s="47"/>
      <c r="AH369" s="47"/>
      <c r="AI369" s="47"/>
    </row>
    <row r="370" spans="1:35">
      <c r="A370" s="47"/>
      <c r="B370" s="47"/>
      <c r="C370" s="47"/>
      <c r="D370" s="47"/>
      <c r="E370" s="47"/>
      <c r="F370" s="47"/>
      <c r="G370" s="47"/>
      <c r="H370" s="47"/>
      <c r="I370" s="47"/>
      <c r="J370" s="47"/>
      <c r="K370" s="47"/>
      <c r="L370" s="47"/>
      <c r="M370" s="47"/>
      <c r="N370" s="47"/>
      <c r="O370" s="47"/>
      <c r="P370" s="47"/>
      <c r="Q370" s="47"/>
      <c r="R370" s="47"/>
      <c r="S370" s="47"/>
      <c r="T370" s="47"/>
      <c r="U370" s="47"/>
      <c r="V370" s="47"/>
      <c r="W370" s="47"/>
      <c r="X370" s="47"/>
      <c r="Y370" s="47"/>
      <c r="Z370" s="47"/>
      <c r="AA370" s="47"/>
      <c r="AB370" s="47"/>
      <c r="AC370" s="47"/>
      <c r="AD370" s="47"/>
      <c r="AE370" s="47"/>
      <c r="AF370" s="47"/>
      <c r="AG370" s="47"/>
      <c r="AH370" s="47"/>
      <c r="AI370" s="47"/>
    </row>
    <row r="371" spans="1:35">
      <c r="A371" s="47"/>
      <c r="B371" s="47"/>
      <c r="C371" s="47"/>
      <c r="D371" s="47"/>
      <c r="E371" s="47"/>
      <c r="F371" s="47"/>
      <c r="G371" s="47"/>
      <c r="H371" s="47"/>
      <c r="I371" s="47"/>
      <c r="J371" s="47"/>
      <c r="K371" s="47"/>
      <c r="L371" s="47"/>
      <c r="M371" s="47"/>
      <c r="N371" s="47"/>
      <c r="O371" s="47"/>
      <c r="P371" s="47"/>
      <c r="Q371" s="47"/>
      <c r="R371" s="47"/>
      <c r="S371" s="47"/>
      <c r="T371" s="47"/>
      <c r="U371" s="47"/>
      <c r="V371" s="47"/>
      <c r="W371" s="47"/>
      <c r="X371" s="47"/>
      <c r="Y371" s="47"/>
      <c r="Z371" s="47"/>
      <c r="AA371" s="47"/>
      <c r="AB371" s="47"/>
      <c r="AC371" s="47"/>
      <c r="AD371" s="47"/>
      <c r="AE371" s="47"/>
      <c r="AF371" s="47"/>
      <c r="AG371" s="47"/>
      <c r="AH371" s="47"/>
      <c r="AI371" s="47"/>
    </row>
    <row r="372" spans="1:35">
      <c r="A372" s="47"/>
      <c r="B372" s="47"/>
      <c r="C372" s="47"/>
      <c r="D372" s="47"/>
      <c r="E372" s="47"/>
      <c r="F372" s="47"/>
      <c r="G372" s="47"/>
      <c r="H372" s="47"/>
      <c r="I372" s="47"/>
      <c r="J372" s="47"/>
      <c r="K372" s="47"/>
      <c r="L372" s="47"/>
      <c r="M372" s="47"/>
      <c r="N372" s="47"/>
      <c r="O372" s="47"/>
      <c r="P372" s="47"/>
      <c r="Q372" s="47"/>
      <c r="R372" s="47"/>
      <c r="S372" s="47"/>
      <c r="T372" s="47"/>
      <c r="U372" s="47"/>
      <c r="V372" s="47"/>
      <c r="W372" s="47"/>
      <c r="X372" s="47"/>
      <c r="Y372" s="47"/>
      <c r="Z372" s="47"/>
      <c r="AA372" s="47"/>
      <c r="AB372" s="47"/>
      <c r="AC372" s="47"/>
      <c r="AD372" s="47"/>
      <c r="AE372" s="47"/>
      <c r="AF372" s="47"/>
      <c r="AG372" s="47"/>
      <c r="AH372" s="47"/>
      <c r="AI372" s="47"/>
    </row>
    <row r="373" spans="1:35">
      <c r="A373" s="47"/>
      <c r="B373" s="47"/>
      <c r="C373" s="47"/>
      <c r="D373" s="47"/>
      <c r="E373" s="47"/>
      <c r="F373" s="47"/>
      <c r="G373" s="47"/>
      <c r="H373" s="47"/>
      <c r="I373" s="47"/>
      <c r="J373" s="47"/>
      <c r="K373" s="47"/>
      <c r="L373" s="47"/>
      <c r="M373" s="47"/>
      <c r="N373" s="47"/>
      <c r="O373" s="47"/>
      <c r="P373" s="47"/>
      <c r="Q373" s="47"/>
      <c r="R373" s="47"/>
      <c r="S373" s="47"/>
      <c r="T373" s="47"/>
      <c r="U373" s="47"/>
      <c r="V373" s="47"/>
      <c r="W373" s="47"/>
      <c r="X373" s="47"/>
      <c r="Y373" s="47"/>
      <c r="Z373" s="47"/>
      <c r="AA373" s="47"/>
      <c r="AB373" s="47"/>
      <c r="AC373" s="47"/>
      <c r="AD373" s="47"/>
      <c r="AE373" s="47"/>
      <c r="AF373" s="47"/>
      <c r="AG373" s="47"/>
      <c r="AH373" s="47"/>
      <c r="AI373" s="47"/>
    </row>
    <row r="374" spans="1:35">
      <c r="A374" s="47"/>
      <c r="B374" s="47"/>
      <c r="C374" s="47"/>
      <c r="D374" s="47"/>
      <c r="E374" s="47"/>
      <c r="F374" s="47"/>
      <c r="G374" s="47"/>
      <c r="H374" s="47"/>
      <c r="I374" s="47"/>
      <c r="J374" s="47"/>
      <c r="K374" s="47"/>
      <c r="L374" s="47"/>
      <c r="M374" s="47"/>
      <c r="N374" s="47"/>
      <c r="O374" s="47"/>
      <c r="P374" s="47"/>
      <c r="Q374" s="47"/>
      <c r="R374" s="47"/>
      <c r="S374" s="47"/>
      <c r="T374" s="47"/>
      <c r="U374" s="47"/>
      <c r="V374" s="47"/>
      <c r="W374" s="47"/>
      <c r="X374" s="47"/>
      <c r="Y374" s="47"/>
      <c r="Z374" s="47"/>
      <c r="AA374" s="47"/>
      <c r="AB374" s="47"/>
      <c r="AC374" s="47"/>
      <c r="AD374" s="47"/>
      <c r="AE374" s="47"/>
      <c r="AF374" s="47"/>
      <c r="AG374" s="47"/>
      <c r="AH374" s="47"/>
      <c r="AI374" s="47"/>
    </row>
    <row r="375" spans="1:35">
      <c r="A375" s="47"/>
      <c r="B375" s="47"/>
      <c r="C375" s="47"/>
      <c r="D375" s="47"/>
      <c r="E375" s="47"/>
      <c r="F375" s="47"/>
      <c r="G375" s="47"/>
      <c r="H375" s="47"/>
      <c r="I375" s="47"/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47"/>
      <c r="U375" s="47"/>
      <c r="V375" s="47"/>
      <c r="W375" s="47"/>
      <c r="X375" s="47"/>
      <c r="Y375" s="47"/>
      <c r="Z375" s="47"/>
      <c r="AA375" s="47"/>
      <c r="AB375" s="47"/>
      <c r="AC375" s="47"/>
      <c r="AD375" s="47"/>
      <c r="AE375" s="47"/>
      <c r="AF375" s="47"/>
      <c r="AG375" s="47"/>
      <c r="AH375" s="47"/>
      <c r="AI375" s="47"/>
    </row>
    <row r="376" spans="1:35">
      <c r="A376" s="47"/>
      <c r="B376" s="47"/>
      <c r="C376" s="47"/>
      <c r="D376" s="47"/>
      <c r="E376" s="47"/>
      <c r="F376" s="47"/>
      <c r="G376" s="47"/>
      <c r="H376" s="47"/>
      <c r="I376" s="47"/>
      <c r="J376" s="47"/>
      <c r="K376" s="47"/>
      <c r="L376" s="47"/>
      <c r="M376" s="47"/>
      <c r="N376" s="47"/>
      <c r="O376" s="47"/>
      <c r="P376" s="47"/>
      <c r="Q376" s="47"/>
      <c r="R376" s="47"/>
      <c r="S376" s="47"/>
      <c r="T376" s="47"/>
      <c r="U376" s="47"/>
      <c r="V376" s="47"/>
      <c r="W376" s="47"/>
      <c r="X376" s="47"/>
      <c r="Y376" s="47"/>
      <c r="Z376" s="47"/>
      <c r="AA376" s="47"/>
      <c r="AB376" s="47"/>
      <c r="AC376" s="47"/>
      <c r="AD376" s="47"/>
      <c r="AE376" s="47"/>
      <c r="AF376" s="47"/>
      <c r="AG376" s="47"/>
      <c r="AH376" s="47"/>
      <c r="AI376" s="47"/>
    </row>
    <row r="377" spans="1:35">
      <c r="A377" s="47"/>
      <c r="B377" s="47"/>
      <c r="C377" s="47"/>
      <c r="D377" s="47"/>
      <c r="E377" s="47"/>
      <c r="F377" s="47"/>
      <c r="G377" s="47"/>
      <c r="H377" s="47"/>
      <c r="I377" s="47"/>
      <c r="J377" s="47"/>
      <c r="K377" s="47"/>
      <c r="L377" s="47"/>
      <c r="M377" s="47"/>
      <c r="N377" s="47"/>
      <c r="O377" s="47"/>
      <c r="P377" s="47"/>
      <c r="Q377" s="47"/>
      <c r="R377" s="47"/>
      <c r="S377" s="47"/>
      <c r="T377" s="47"/>
      <c r="U377" s="47"/>
      <c r="V377" s="47"/>
      <c r="W377" s="47"/>
      <c r="X377" s="47"/>
      <c r="Y377" s="47"/>
      <c r="Z377" s="47"/>
      <c r="AA377" s="47"/>
      <c r="AB377" s="47"/>
      <c r="AC377" s="47"/>
      <c r="AD377" s="47"/>
      <c r="AE377" s="47"/>
      <c r="AF377" s="47"/>
      <c r="AG377" s="47"/>
      <c r="AH377" s="47"/>
      <c r="AI377" s="47"/>
    </row>
    <row r="378" spans="1:35">
      <c r="A378" s="47"/>
      <c r="B378" s="47"/>
      <c r="C378" s="47"/>
      <c r="D378" s="47"/>
      <c r="E378" s="47"/>
      <c r="F378" s="47"/>
      <c r="G378" s="47"/>
      <c r="H378" s="47"/>
      <c r="I378" s="47"/>
      <c r="J378" s="47"/>
      <c r="K378" s="47"/>
      <c r="L378" s="47"/>
      <c r="M378" s="47"/>
      <c r="N378" s="47"/>
      <c r="O378" s="47"/>
      <c r="P378" s="47"/>
      <c r="Q378" s="47"/>
      <c r="R378" s="47"/>
      <c r="S378" s="47"/>
      <c r="T378" s="47"/>
      <c r="U378" s="47"/>
      <c r="V378" s="47"/>
      <c r="W378" s="47"/>
      <c r="X378" s="47"/>
      <c r="Y378" s="47"/>
      <c r="Z378" s="47"/>
      <c r="AA378" s="47"/>
      <c r="AB378" s="47"/>
      <c r="AC378" s="47"/>
      <c r="AD378" s="47"/>
      <c r="AE378" s="47"/>
      <c r="AF378" s="47"/>
      <c r="AG378" s="47"/>
      <c r="AH378" s="47"/>
      <c r="AI378" s="47"/>
    </row>
    <row r="379" spans="1:35">
      <c r="A379" s="47"/>
      <c r="B379" s="47"/>
      <c r="C379" s="47"/>
      <c r="D379" s="47"/>
      <c r="E379" s="47"/>
      <c r="F379" s="47"/>
      <c r="G379" s="47"/>
      <c r="H379" s="47"/>
      <c r="I379" s="47"/>
      <c r="J379" s="47"/>
      <c r="K379" s="47"/>
      <c r="L379" s="47"/>
      <c r="M379" s="47"/>
      <c r="N379" s="47"/>
      <c r="O379" s="47"/>
      <c r="P379" s="47"/>
      <c r="Q379" s="47"/>
      <c r="R379" s="47"/>
      <c r="S379" s="47"/>
      <c r="T379" s="47"/>
      <c r="U379" s="47"/>
      <c r="V379" s="47"/>
      <c r="W379" s="47"/>
      <c r="X379" s="47"/>
      <c r="Y379" s="47"/>
      <c r="Z379" s="47"/>
      <c r="AA379" s="47"/>
      <c r="AB379" s="47"/>
      <c r="AC379" s="47"/>
      <c r="AD379" s="47"/>
      <c r="AE379" s="47"/>
      <c r="AF379" s="47"/>
      <c r="AG379" s="47"/>
      <c r="AH379" s="47"/>
      <c r="AI379" s="47"/>
    </row>
    <row r="380" spans="1:35">
      <c r="A380" s="47"/>
      <c r="B380" s="47"/>
      <c r="C380" s="47"/>
      <c r="D380" s="47"/>
      <c r="E380" s="47"/>
      <c r="F380" s="47"/>
      <c r="G380" s="47"/>
      <c r="H380" s="47"/>
      <c r="I380" s="47"/>
      <c r="J380" s="47"/>
      <c r="K380" s="47"/>
      <c r="L380" s="47"/>
      <c r="M380" s="47"/>
      <c r="N380" s="47"/>
      <c r="O380" s="47"/>
      <c r="P380" s="47"/>
      <c r="Q380" s="47"/>
      <c r="R380" s="47"/>
      <c r="S380" s="47"/>
      <c r="T380" s="47"/>
      <c r="U380" s="47"/>
      <c r="V380" s="47"/>
      <c r="W380" s="47"/>
      <c r="X380" s="47"/>
      <c r="Y380" s="47"/>
      <c r="Z380" s="47"/>
      <c r="AA380" s="47"/>
      <c r="AB380" s="47"/>
      <c r="AC380" s="47"/>
      <c r="AD380" s="47"/>
      <c r="AE380" s="47"/>
      <c r="AF380" s="47"/>
      <c r="AG380" s="47"/>
      <c r="AH380" s="47"/>
      <c r="AI380" s="47"/>
    </row>
    <row r="381" spans="1:35">
      <c r="A381" s="47"/>
      <c r="B381" s="47"/>
      <c r="C381" s="47"/>
      <c r="D381" s="47"/>
      <c r="E381" s="47"/>
      <c r="F381" s="47"/>
      <c r="G381" s="47"/>
      <c r="H381" s="47"/>
      <c r="I381" s="47"/>
      <c r="J381" s="47"/>
      <c r="K381" s="47"/>
      <c r="L381" s="47"/>
      <c r="M381" s="47"/>
      <c r="N381" s="47"/>
      <c r="O381" s="47"/>
      <c r="P381" s="47"/>
      <c r="Q381" s="47"/>
      <c r="R381" s="47"/>
      <c r="S381" s="47"/>
      <c r="T381" s="47"/>
      <c r="U381" s="47"/>
      <c r="V381" s="47"/>
      <c r="W381" s="47"/>
      <c r="X381" s="47"/>
      <c r="Y381" s="47"/>
      <c r="Z381" s="47"/>
      <c r="AA381" s="47"/>
      <c r="AB381" s="47"/>
      <c r="AC381" s="47"/>
      <c r="AD381" s="47"/>
      <c r="AE381" s="47"/>
      <c r="AF381" s="47"/>
      <c r="AG381" s="47"/>
      <c r="AH381" s="47"/>
      <c r="AI381" s="47"/>
    </row>
    <row r="382" spans="1:35">
      <c r="A382" s="47"/>
      <c r="B382" s="47"/>
      <c r="C382" s="47"/>
      <c r="D382" s="47"/>
      <c r="E382" s="47"/>
      <c r="F382" s="47"/>
      <c r="G382" s="47"/>
      <c r="H382" s="47"/>
      <c r="I382" s="47"/>
      <c r="J382" s="47"/>
      <c r="K382" s="47"/>
      <c r="L382" s="47"/>
      <c r="M382" s="47"/>
      <c r="N382" s="47"/>
      <c r="O382" s="47"/>
      <c r="P382" s="47"/>
      <c r="Q382" s="47"/>
      <c r="R382" s="47"/>
      <c r="S382" s="47"/>
      <c r="T382" s="47"/>
      <c r="U382" s="47"/>
      <c r="V382" s="47"/>
      <c r="W382" s="47"/>
      <c r="X382" s="47"/>
      <c r="Y382" s="47"/>
      <c r="Z382" s="47"/>
      <c r="AA382" s="47"/>
      <c r="AB382" s="47"/>
      <c r="AC382" s="47"/>
      <c r="AD382" s="47"/>
      <c r="AE382" s="47"/>
      <c r="AF382" s="47"/>
      <c r="AG382" s="47"/>
      <c r="AH382" s="47"/>
      <c r="AI382" s="47"/>
    </row>
    <row r="383" spans="1:35">
      <c r="A383" s="47"/>
      <c r="B383" s="47"/>
      <c r="C383" s="47"/>
      <c r="D383" s="47"/>
      <c r="E383" s="47"/>
      <c r="F383" s="47"/>
      <c r="G383" s="47"/>
      <c r="H383" s="47"/>
      <c r="I383" s="47"/>
      <c r="J383" s="47"/>
      <c r="K383" s="47"/>
      <c r="L383" s="47"/>
      <c r="M383" s="47"/>
      <c r="N383" s="47"/>
      <c r="O383" s="47"/>
      <c r="P383" s="47"/>
      <c r="Q383" s="47"/>
      <c r="R383" s="47"/>
      <c r="S383" s="47"/>
      <c r="T383" s="47"/>
      <c r="U383" s="47"/>
      <c r="V383" s="47"/>
      <c r="W383" s="47"/>
      <c r="X383" s="47"/>
      <c r="Y383" s="47"/>
      <c r="Z383" s="47"/>
      <c r="AA383" s="47"/>
      <c r="AB383" s="47"/>
      <c r="AC383" s="47"/>
      <c r="AD383" s="47"/>
      <c r="AE383" s="47"/>
      <c r="AF383" s="47"/>
      <c r="AG383" s="47"/>
      <c r="AH383" s="47"/>
      <c r="AI383" s="47"/>
    </row>
    <row r="384" spans="1:35">
      <c r="A384" s="47"/>
      <c r="B384" s="47"/>
      <c r="C384" s="47"/>
      <c r="D384" s="47"/>
      <c r="E384" s="47"/>
      <c r="F384" s="47"/>
      <c r="G384" s="47"/>
      <c r="H384" s="47"/>
      <c r="I384" s="47"/>
      <c r="J384" s="47"/>
      <c r="K384" s="47"/>
      <c r="L384" s="47"/>
      <c r="M384" s="47"/>
      <c r="N384" s="47"/>
      <c r="O384" s="47"/>
      <c r="P384" s="47"/>
      <c r="Q384" s="47"/>
      <c r="R384" s="47"/>
      <c r="S384" s="47"/>
      <c r="T384" s="47"/>
      <c r="U384" s="47"/>
      <c r="V384" s="47"/>
      <c r="W384" s="47"/>
      <c r="X384" s="47"/>
      <c r="Y384" s="47"/>
      <c r="Z384" s="47"/>
      <c r="AA384" s="47"/>
      <c r="AB384" s="47"/>
      <c r="AC384" s="47"/>
      <c r="AD384" s="47"/>
      <c r="AE384" s="47"/>
      <c r="AF384" s="47"/>
      <c r="AG384" s="47"/>
      <c r="AH384" s="47"/>
      <c r="AI384" s="47"/>
    </row>
    <row r="385" spans="1:35">
      <c r="A385" s="47"/>
      <c r="B385" s="47"/>
      <c r="C385" s="47"/>
      <c r="D385" s="47"/>
      <c r="E385" s="47"/>
      <c r="F385" s="47"/>
      <c r="G385" s="47"/>
      <c r="H385" s="47"/>
      <c r="I385" s="47"/>
      <c r="J385" s="47"/>
      <c r="K385" s="47"/>
      <c r="L385" s="47"/>
      <c r="M385" s="47"/>
      <c r="N385" s="47"/>
      <c r="O385" s="47"/>
      <c r="P385" s="47"/>
      <c r="Q385" s="47"/>
      <c r="R385" s="47"/>
      <c r="S385" s="47"/>
      <c r="T385" s="47"/>
      <c r="U385" s="47"/>
      <c r="V385" s="47"/>
      <c r="W385" s="47"/>
      <c r="X385" s="47"/>
      <c r="Y385" s="47"/>
      <c r="Z385" s="47"/>
      <c r="AA385" s="47"/>
      <c r="AB385" s="47"/>
      <c r="AC385" s="47"/>
      <c r="AD385" s="47"/>
      <c r="AE385" s="47"/>
      <c r="AF385" s="47"/>
      <c r="AG385" s="47"/>
      <c r="AH385" s="47"/>
      <c r="AI385" s="47"/>
    </row>
    <row r="386" spans="1:35">
      <c r="A386" s="47"/>
      <c r="B386" s="47"/>
      <c r="C386" s="47"/>
      <c r="D386" s="47"/>
      <c r="E386" s="47"/>
      <c r="F386" s="47"/>
      <c r="G386" s="47"/>
      <c r="H386" s="47"/>
      <c r="I386" s="47"/>
      <c r="J386" s="47"/>
      <c r="K386" s="47"/>
      <c r="L386" s="47"/>
      <c r="M386" s="47"/>
      <c r="N386" s="47"/>
      <c r="O386" s="47"/>
      <c r="P386" s="47"/>
      <c r="Q386" s="47"/>
      <c r="R386" s="47"/>
      <c r="S386" s="47"/>
      <c r="T386" s="47"/>
      <c r="U386" s="47"/>
      <c r="V386" s="47"/>
      <c r="W386" s="47"/>
      <c r="X386" s="47"/>
      <c r="Y386" s="47"/>
      <c r="Z386" s="47"/>
      <c r="AA386" s="47"/>
      <c r="AB386" s="47"/>
      <c r="AC386" s="47"/>
      <c r="AD386" s="47"/>
      <c r="AE386" s="47"/>
      <c r="AF386" s="47"/>
      <c r="AG386" s="47"/>
      <c r="AH386" s="47"/>
      <c r="AI386" s="47"/>
    </row>
    <row r="387" spans="1:35">
      <c r="A387" s="47"/>
      <c r="B387" s="47"/>
      <c r="C387" s="47"/>
      <c r="D387" s="47"/>
      <c r="E387" s="47"/>
      <c r="F387" s="47"/>
      <c r="G387" s="47"/>
      <c r="H387" s="47"/>
      <c r="I387" s="47"/>
      <c r="J387" s="47"/>
      <c r="K387" s="47"/>
      <c r="L387" s="47"/>
      <c r="M387" s="47"/>
      <c r="N387" s="47"/>
      <c r="O387" s="47"/>
      <c r="P387" s="47"/>
      <c r="Q387" s="47"/>
      <c r="R387" s="47"/>
      <c r="S387" s="47"/>
      <c r="T387" s="47"/>
      <c r="U387" s="47"/>
      <c r="V387" s="47"/>
      <c r="W387" s="47"/>
      <c r="X387" s="47"/>
      <c r="Y387" s="47"/>
      <c r="Z387" s="47"/>
      <c r="AA387" s="47"/>
      <c r="AB387" s="47"/>
      <c r="AC387" s="47"/>
      <c r="AD387" s="47"/>
      <c r="AE387" s="47"/>
      <c r="AF387" s="47"/>
      <c r="AG387" s="47"/>
      <c r="AH387" s="47"/>
      <c r="AI387" s="47"/>
    </row>
    <row r="388" spans="1:35">
      <c r="A388" s="47"/>
      <c r="B388" s="47"/>
      <c r="C388" s="47"/>
      <c r="D388" s="47"/>
      <c r="E388" s="47"/>
      <c r="F388" s="47"/>
      <c r="G388" s="47"/>
      <c r="H388" s="47"/>
      <c r="I388" s="47"/>
      <c r="J388" s="47"/>
      <c r="K388" s="47"/>
      <c r="L388" s="47"/>
      <c r="M388" s="47"/>
      <c r="N388" s="47"/>
      <c r="O388" s="47"/>
      <c r="P388" s="47"/>
      <c r="Q388" s="47"/>
      <c r="R388" s="47"/>
      <c r="S388" s="47"/>
      <c r="T388" s="47"/>
      <c r="U388" s="47"/>
      <c r="V388" s="47"/>
      <c r="W388" s="47"/>
      <c r="X388" s="47"/>
      <c r="Y388" s="47"/>
      <c r="Z388" s="47"/>
      <c r="AA388" s="47"/>
      <c r="AB388" s="47"/>
      <c r="AC388" s="47"/>
      <c r="AD388" s="47"/>
      <c r="AE388" s="47"/>
      <c r="AF388" s="47"/>
      <c r="AG388" s="47"/>
      <c r="AH388" s="47"/>
      <c r="AI388" s="47"/>
    </row>
    <row r="389" spans="1:35">
      <c r="A389" s="47"/>
      <c r="B389" s="47"/>
      <c r="C389" s="47"/>
      <c r="D389" s="47"/>
      <c r="E389" s="47"/>
      <c r="F389" s="47"/>
      <c r="G389" s="47"/>
      <c r="H389" s="47"/>
      <c r="I389" s="47"/>
      <c r="J389" s="47"/>
      <c r="K389" s="47"/>
      <c r="L389" s="47"/>
      <c r="M389" s="47"/>
      <c r="N389" s="47"/>
      <c r="O389" s="47"/>
      <c r="P389" s="47"/>
      <c r="Q389" s="47"/>
      <c r="R389" s="47"/>
      <c r="S389" s="47"/>
      <c r="T389" s="47"/>
      <c r="U389" s="47"/>
      <c r="V389" s="47"/>
      <c r="W389" s="47"/>
      <c r="X389" s="47"/>
      <c r="Y389" s="47"/>
      <c r="Z389" s="47"/>
      <c r="AA389" s="47"/>
      <c r="AB389" s="47"/>
      <c r="AC389" s="47"/>
      <c r="AD389" s="47"/>
      <c r="AE389" s="47"/>
      <c r="AF389" s="47"/>
      <c r="AG389" s="47"/>
      <c r="AH389" s="47"/>
      <c r="AI389" s="47"/>
    </row>
    <row r="390" spans="1:35">
      <c r="A390" s="47"/>
      <c r="B390" s="47"/>
      <c r="C390" s="47"/>
      <c r="D390" s="47"/>
      <c r="E390" s="47"/>
      <c r="F390" s="47"/>
      <c r="G390" s="47"/>
      <c r="H390" s="47"/>
      <c r="I390" s="47"/>
      <c r="J390" s="47"/>
      <c r="K390" s="47"/>
      <c r="L390" s="47"/>
      <c r="M390" s="47"/>
      <c r="N390" s="47"/>
      <c r="O390" s="47"/>
      <c r="P390" s="47"/>
      <c r="Q390" s="47"/>
      <c r="R390" s="47"/>
      <c r="S390" s="47"/>
      <c r="T390" s="47"/>
      <c r="U390" s="47"/>
      <c r="V390" s="47"/>
      <c r="W390" s="47"/>
      <c r="X390" s="47"/>
      <c r="Y390" s="47"/>
      <c r="Z390" s="47"/>
      <c r="AA390" s="47"/>
      <c r="AB390" s="47"/>
      <c r="AC390" s="47"/>
      <c r="AD390" s="47"/>
      <c r="AE390" s="47"/>
      <c r="AF390" s="47"/>
      <c r="AG390" s="47"/>
      <c r="AH390" s="47"/>
      <c r="AI390" s="47"/>
    </row>
    <row r="391" spans="1:35">
      <c r="A391" s="47"/>
      <c r="B391" s="47"/>
      <c r="C391" s="47"/>
      <c r="D391" s="47"/>
      <c r="E391" s="47"/>
      <c r="F391" s="47"/>
      <c r="G391" s="47"/>
      <c r="H391" s="47"/>
      <c r="I391" s="47"/>
      <c r="J391" s="47"/>
      <c r="K391" s="47"/>
      <c r="L391" s="47"/>
      <c r="M391" s="47"/>
      <c r="N391" s="47"/>
      <c r="O391" s="47"/>
      <c r="P391" s="47"/>
      <c r="Q391" s="47"/>
      <c r="R391" s="47"/>
      <c r="S391" s="47"/>
      <c r="T391" s="47"/>
      <c r="U391" s="47"/>
      <c r="V391" s="47"/>
      <c r="W391" s="47"/>
      <c r="X391" s="47"/>
      <c r="Y391" s="47"/>
      <c r="Z391" s="47"/>
      <c r="AA391" s="47"/>
      <c r="AB391" s="47"/>
      <c r="AC391" s="47"/>
      <c r="AD391" s="47"/>
      <c r="AE391" s="47"/>
      <c r="AF391" s="47"/>
      <c r="AG391" s="47"/>
      <c r="AH391" s="47"/>
      <c r="AI391" s="47"/>
    </row>
    <row r="392" spans="1:35">
      <c r="A392" s="47"/>
      <c r="B392" s="47"/>
      <c r="C392" s="47"/>
      <c r="D392" s="47"/>
      <c r="E392" s="47"/>
      <c r="F392" s="47"/>
      <c r="G392" s="47"/>
      <c r="H392" s="47"/>
      <c r="I392" s="47"/>
      <c r="J392" s="47"/>
      <c r="K392" s="47"/>
      <c r="L392" s="47"/>
      <c r="M392" s="47"/>
      <c r="N392" s="47"/>
      <c r="O392" s="47"/>
      <c r="P392" s="47"/>
      <c r="Q392" s="47"/>
      <c r="R392" s="47"/>
      <c r="S392" s="47"/>
      <c r="T392" s="47"/>
      <c r="U392" s="47"/>
      <c r="V392" s="47"/>
      <c r="W392" s="47"/>
      <c r="X392" s="47"/>
      <c r="Y392" s="47"/>
      <c r="Z392" s="47"/>
      <c r="AA392" s="47"/>
      <c r="AB392" s="47"/>
      <c r="AC392" s="47"/>
      <c r="AD392" s="47"/>
      <c r="AE392" s="47"/>
      <c r="AF392" s="47"/>
      <c r="AG392" s="47"/>
      <c r="AH392" s="47"/>
      <c r="AI392" s="47"/>
    </row>
    <row r="393" spans="1:35">
      <c r="A393" s="47"/>
      <c r="B393" s="47"/>
      <c r="C393" s="47"/>
      <c r="D393" s="47"/>
      <c r="E393" s="47"/>
      <c r="F393" s="47"/>
      <c r="G393" s="47"/>
      <c r="H393" s="47"/>
      <c r="I393" s="47"/>
      <c r="J393" s="47"/>
      <c r="K393" s="47"/>
      <c r="L393" s="47"/>
      <c r="M393" s="47"/>
      <c r="N393" s="47"/>
      <c r="O393" s="47"/>
      <c r="P393" s="47"/>
      <c r="Q393" s="47"/>
      <c r="R393" s="47"/>
      <c r="S393" s="47"/>
      <c r="T393" s="47"/>
      <c r="U393" s="47"/>
      <c r="V393" s="47"/>
      <c r="W393" s="47"/>
      <c r="X393" s="47"/>
      <c r="Y393" s="47"/>
      <c r="Z393" s="47"/>
      <c r="AA393" s="47"/>
      <c r="AB393" s="47"/>
      <c r="AC393" s="47"/>
      <c r="AD393" s="47"/>
      <c r="AE393" s="47"/>
      <c r="AF393" s="47"/>
      <c r="AG393" s="47"/>
      <c r="AH393" s="47"/>
      <c r="AI393" s="47"/>
    </row>
    <row r="394" spans="1:35">
      <c r="A394" s="47"/>
      <c r="B394" s="47"/>
      <c r="C394" s="47"/>
      <c r="D394" s="47"/>
      <c r="E394" s="47"/>
      <c r="F394" s="47"/>
      <c r="G394" s="47"/>
      <c r="H394" s="47"/>
      <c r="I394" s="47"/>
      <c r="J394" s="47"/>
      <c r="K394" s="47"/>
      <c r="L394" s="47"/>
      <c r="M394" s="47"/>
      <c r="N394" s="47"/>
      <c r="O394" s="47"/>
      <c r="P394" s="47"/>
      <c r="Q394" s="47"/>
      <c r="R394" s="47"/>
      <c r="S394" s="47"/>
      <c r="T394" s="47"/>
      <c r="U394" s="47"/>
      <c r="V394" s="47"/>
      <c r="W394" s="47"/>
      <c r="X394" s="47"/>
      <c r="Y394" s="47"/>
      <c r="Z394" s="47"/>
      <c r="AA394" s="47"/>
      <c r="AB394" s="47"/>
      <c r="AC394" s="47"/>
      <c r="AD394" s="47"/>
      <c r="AE394" s="47"/>
      <c r="AF394" s="47"/>
      <c r="AG394" s="47"/>
      <c r="AH394" s="47"/>
      <c r="AI394" s="47"/>
    </row>
    <row r="395" spans="1:35">
      <c r="A395" s="47"/>
      <c r="B395" s="47"/>
      <c r="C395" s="47"/>
      <c r="D395" s="47"/>
      <c r="E395" s="47"/>
      <c r="F395" s="47"/>
      <c r="G395" s="47"/>
      <c r="H395" s="4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  <c r="U395" s="47"/>
      <c r="V395" s="47"/>
      <c r="W395" s="47"/>
      <c r="X395" s="47"/>
      <c r="Y395" s="47"/>
      <c r="Z395" s="47"/>
      <c r="AA395" s="47"/>
      <c r="AB395" s="47"/>
      <c r="AC395" s="47"/>
      <c r="AD395" s="47"/>
      <c r="AE395" s="47"/>
      <c r="AF395" s="47"/>
      <c r="AG395" s="47"/>
      <c r="AH395" s="47"/>
      <c r="AI395" s="47"/>
    </row>
    <row r="396" spans="1:35">
      <c r="A396" s="47"/>
      <c r="B396" s="47"/>
      <c r="C396" s="47"/>
      <c r="D396" s="47"/>
      <c r="E396" s="47"/>
      <c r="F396" s="47"/>
      <c r="G396" s="47"/>
      <c r="H396" s="47"/>
      <c r="I396" s="47"/>
      <c r="J396" s="47"/>
      <c r="K396" s="47"/>
      <c r="L396" s="47"/>
      <c r="M396" s="47"/>
      <c r="N396" s="47"/>
      <c r="O396" s="47"/>
      <c r="P396" s="47"/>
      <c r="Q396" s="47"/>
      <c r="R396" s="47"/>
      <c r="S396" s="47"/>
      <c r="T396" s="47"/>
      <c r="U396" s="47"/>
      <c r="V396" s="47"/>
      <c r="W396" s="47"/>
      <c r="X396" s="47"/>
      <c r="Y396" s="47"/>
      <c r="Z396" s="47"/>
      <c r="AA396" s="47"/>
      <c r="AB396" s="47"/>
      <c r="AC396" s="47"/>
      <c r="AD396" s="47"/>
      <c r="AE396" s="47"/>
      <c r="AF396" s="47"/>
      <c r="AG396" s="47"/>
      <c r="AH396" s="47"/>
      <c r="AI396" s="47"/>
    </row>
    <row r="397" spans="1:35">
      <c r="A397" s="47"/>
      <c r="B397" s="47"/>
      <c r="C397" s="47"/>
      <c r="D397" s="47"/>
      <c r="E397" s="47"/>
      <c r="F397" s="47"/>
      <c r="G397" s="47"/>
      <c r="H397" s="47"/>
      <c r="I397" s="47"/>
      <c r="J397" s="47"/>
      <c r="K397" s="47"/>
      <c r="L397" s="47"/>
      <c r="M397" s="47"/>
      <c r="N397" s="47"/>
      <c r="O397" s="47"/>
      <c r="P397" s="47"/>
      <c r="Q397" s="47"/>
      <c r="R397" s="47"/>
      <c r="S397" s="47"/>
      <c r="T397" s="47"/>
      <c r="U397" s="47"/>
      <c r="V397" s="47"/>
      <c r="W397" s="47"/>
      <c r="X397" s="47"/>
      <c r="Y397" s="47"/>
      <c r="Z397" s="47"/>
      <c r="AA397" s="47"/>
      <c r="AB397" s="47"/>
      <c r="AC397" s="47"/>
      <c r="AD397" s="47"/>
      <c r="AE397" s="47"/>
      <c r="AF397" s="47"/>
      <c r="AG397" s="47"/>
      <c r="AH397" s="47"/>
      <c r="AI397" s="47"/>
    </row>
    <row r="398" spans="1:35">
      <c r="A398" s="47"/>
      <c r="B398" s="47"/>
      <c r="C398" s="47"/>
      <c r="D398" s="47"/>
      <c r="E398" s="47"/>
      <c r="F398" s="47"/>
      <c r="G398" s="47"/>
      <c r="H398" s="47"/>
      <c r="I398" s="47"/>
      <c r="J398" s="47"/>
      <c r="K398" s="47"/>
      <c r="L398" s="47"/>
      <c r="M398" s="47"/>
      <c r="N398" s="47"/>
      <c r="O398" s="47"/>
      <c r="P398" s="47"/>
      <c r="Q398" s="47"/>
      <c r="R398" s="47"/>
      <c r="S398" s="47"/>
      <c r="T398" s="47"/>
      <c r="U398" s="47"/>
      <c r="V398" s="47"/>
      <c r="W398" s="47"/>
      <c r="X398" s="47"/>
      <c r="Y398" s="47"/>
      <c r="Z398" s="47"/>
      <c r="AA398" s="47"/>
      <c r="AB398" s="47"/>
      <c r="AC398" s="47"/>
      <c r="AD398" s="47"/>
      <c r="AE398" s="47"/>
      <c r="AF398" s="47"/>
      <c r="AG398" s="47"/>
      <c r="AH398" s="47"/>
      <c r="AI398" s="47"/>
    </row>
    <row r="399" spans="1:35">
      <c r="A399" s="47"/>
      <c r="B399" s="47"/>
      <c r="C399" s="47"/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47"/>
      <c r="O399" s="47"/>
      <c r="P399" s="47"/>
      <c r="Q399" s="47"/>
      <c r="R399" s="47"/>
      <c r="S399" s="47"/>
      <c r="T399" s="47"/>
      <c r="U399" s="47"/>
      <c r="V399" s="47"/>
      <c r="W399" s="47"/>
      <c r="X399" s="47"/>
      <c r="Y399" s="47"/>
      <c r="Z399" s="47"/>
      <c r="AA399" s="47"/>
      <c r="AB399" s="47"/>
      <c r="AC399" s="47"/>
      <c r="AD399" s="47"/>
      <c r="AE399" s="47"/>
      <c r="AF399" s="47"/>
      <c r="AG399" s="47"/>
      <c r="AH399" s="47"/>
      <c r="AI399" s="47"/>
    </row>
    <row r="400" spans="1:35">
      <c r="A400" s="47"/>
      <c r="B400" s="47"/>
      <c r="C400" s="47"/>
      <c r="D400" s="47"/>
      <c r="E400" s="47"/>
      <c r="F400" s="47"/>
      <c r="G400" s="47"/>
      <c r="H400" s="47"/>
      <c r="I400" s="47"/>
      <c r="J400" s="47"/>
      <c r="K400" s="47"/>
      <c r="L400" s="47"/>
      <c r="M400" s="47"/>
      <c r="N400" s="47"/>
      <c r="O400" s="47"/>
      <c r="P400" s="47"/>
      <c r="Q400" s="47"/>
      <c r="R400" s="47"/>
      <c r="S400" s="47"/>
      <c r="T400" s="47"/>
      <c r="U400" s="47"/>
      <c r="V400" s="47"/>
      <c r="W400" s="47"/>
      <c r="X400" s="47"/>
      <c r="Y400" s="47"/>
      <c r="Z400" s="47"/>
      <c r="AA400" s="47"/>
      <c r="AB400" s="47"/>
      <c r="AC400" s="47"/>
      <c r="AD400" s="47"/>
      <c r="AE400" s="47"/>
      <c r="AF400" s="47"/>
      <c r="AG400" s="47"/>
      <c r="AH400" s="47"/>
      <c r="AI400" s="47"/>
    </row>
    <row r="401" spans="1:35">
      <c r="A401" s="47"/>
      <c r="B401" s="47"/>
      <c r="C401" s="47"/>
      <c r="D401" s="47"/>
      <c r="E401" s="47"/>
      <c r="F401" s="47"/>
      <c r="G401" s="47"/>
      <c r="H401" s="47"/>
      <c r="I401" s="47"/>
      <c r="J401" s="47"/>
      <c r="K401" s="47"/>
      <c r="L401" s="47"/>
      <c r="M401" s="47"/>
      <c r="N401" s="47"/>
      <c r="O401" s="47"/>
      <c r="P401" s="47"/>
      <c r="Q401" s="47"/>
      <c r="R401" s="47"/>
      <c r="S401" s="47"/>
      <c r="T401" s="47"/>
      <c r="U401" s="47"/>
      <c r="V401" s="47"/>
      <c r="W401" s="47"/>
      <c r="X401" s="47"/>
      <c r="Y401" s="47"/>
      <c r="Z401" s="47"/>
      <c r="AA401" s="47"/>
      <c r="AB401" s="47"/>
      <c r="AC401" s="47"/>
      <c r="AD401" s="47"/>
      <c r="AE401" s="47"/>
      <c r="AF401" s="47"/>
      <c r="AG401" s="47"/>
      <c r="AH401" s="47"/>
      <c r="AI401" s="47"/>
    </row>
    <row r="402" spans="1:35">
      <c r="A402" s="47"/>
      <c r="B402" s="47"/>
      <c r="C402" s="47"/>
      <c r="D402" s="47"/>
      <c r="E402" s="47"/>
      <c r="F402" s="47"/>
      <c r="G402" s="47"/>
      <c r="H402" s="47"/>
      <c r="I402" s="47"/>
      <c r="J402" s="47"/>
      <c r="K402" s="47"/>
      <c r="L402" s="47"/>
      <c r="M402" s="47"/>
      <c r="N402" s="47"/>
      <c r="O402" s="47"/>
      <c r="P402" s="47"/>
      <c r="Q402" s="47"/>
      <c r="R402" s="47"/>
      <c r="S402" s="47"/>
      <c r="T402" s="47"/>
      <c r="U402" s="47"/>
      <c r="V402" s="47"/>
      <c r="W402" s="47"/>
      <c r="X402" s="47"/>
      <c r="Y402" s="47"/>
      <c r="Z402" s="47"/>
      <c r="AA402" s="47"/>
      <c r="AB402" s="47"/>
      <c r="AC402" s="47"/>
      <c r="AD402" s="47"/>
      <c r="AE402" s="47"/>
      <c r="AF402" s="47"/>
      <c r="AG402" s="47"/>
      <c r="AH402" s="47"/>
      <c r="AI402" s="47"/>
    </row>
    <row r="403" spans="1:35">
      <c r="A403" s="47"/>
      <c r="B403" s="47"/>
      <c r="C403" s="47"/>
      <c r="D403" s="47"/>
      <c r="E403" s="47"/>
      <c r="F403" s="47"/>
      <c r="G403" s="47"/>
      <c r="H403" s="47"/>
      <c r="I403" s="47"/>
      <c r="J403" s="47"/>
      <c r="K403" s="47"/>
      <c r="L403" s="47"/>
      <c r="M403" s="47"/>
      <c r="N403" s="47"/>
      <c r="O403" s="47"/>
      <c r="P403" s="47"/>
      <c r="Q403" s="47"/>
      <c r="R403" s="47"/>
      <c r="S403" s="47"/>
      <c r="T403" s="47"/>
      <c r="U403" s="47"/>
      <c r="V403" s="47"/>
      <c r="W403" s="47"/>
      <c r="X403" s="47"/>
      <c r="Y403" s="47"/>
      <c r="Z403" s="47"/>
      <c r="AA403" s="47"/>
      <c r="AB403" s="47"/>
      <c r="AC403" s="47"/>
      <c r="AD403" s="47"/>
      <c r="AE403" s="47"/>
      <c r="AF403" s="47"/>
      <c r="AG403" s="47"/>
      <c r="AH403" s="47"/>
      <c r="AI403" s="47"/>
    </row>
    <row r="404" spans="1:35">
      <c r="A404" s="47"/>
      <c r="B404" s="47"/>
      <c r="C404" s="47"/>
      <c r="D404" s="47"/>
      <c r="E404" s="47"/>
      <c r="F404" s="47"/>
      <c r="G404" s="47"/>
      <c r="H404" s="47"/>
      <c r="I404" s="47"/>
      <c r="J404" s="47"/>
      <c r="K404" s="47"/>
      <c r="L404" s="47"/>
      <c r="M404" s="47"/>
      <c r="N404" s="47"/>
      <c r="O404" s="47"/>
      <c r="P404" s="47"/>
      <c r="Q404" s="47"/>
      <c r="R404" s="47"/>
      <c r="S404" s="47"/>
      <c r="T404" s="47"/>
      <c r="U404" s="47"/>
      <c r="V404" s="47"/>
      <c r="W404" s="47"/>
      <c r="X404" s="47"/>
      <c r="Y404" s="47"/>
      <c r="Z404" s="47"/>
      <c r="AA404" s="47"/>
      <c r="AB404" s="47"/>
      <c r="AC404" s="47"/>
      <c r="AD404" s="47"/>
      <c r="AE404" s="47"/>
      <c r="AF404" s="47"/>
      <c r="AG404" s="47"/>
      <c r="AH404" s="47"/>
      <c r="AI404" s="47"/>
    </row>
    <row r="405" spans="1:35">
      <c r="A405" s="47"/>
      <c r="B405" s="47"/>
      <c r="C405" s="47"/>
      <c r="D405" s="47"/>
      <c r="E405" s="47"/>
      <c r="F405" s="47"/>
      <c r="G405" s="47"/>
      <c r="H405" s="47"/>
      <c r="I405" s="47"/>
      <c r="J405" s="47"/>
      <c r="K405" s="47"/>
      <c r="L405" s="47"/>
      <c r="M405" s="47"/>
      <c r="N405" s="47"/>
      <c r="O405" s="47"/>
      <c r="P405" s="47"/>
      <c r="Q405" s="47"/>
      <c r="R405" s="47"/>
      <c r="S405" s="47"/>
      <c r="T405" s="47"/>
      <c r="U405" s="47"/>
      <c r="V405" s="47"/>
      <c r="W405" s="47"/>
      <c r="X405" s="47"/>
      <c r="Y405" s="47"/>
      <c r="Z405" s="47"/>
      <c r="AA405" s="47"/>
      <c r="AB405" s="47"/>
      <c r="AC405" s="47"/>
      <c r="AD405" s="47"/>
      <c r="AE405" s="47"/>
      <c r="AF405" s="47"/>
      <c r="AG405" s="47"/>
      <c r="AH405" s="47"/>
      <c r="AI405" s="47"/>
    </row>
    <row r="406" spans="1:35">
      <c r="A406" s="47"/>
      <c r="B406" s="47"/>
      <c r="C406" s="47"/>
      <c r="D406" s="47"/>
      <c r="E406" s="47"/>
      <c r="F406" s="47"/>
      <c r="G406" s="47"/>
      <c r="H406" s="47"/>
      <c r="I406" s="47"/>
      <c r="J406" s="47"/>
      <c r="K406" s="47"/>
      <c r="L406" s="47"/>
      <c r="M406" s="47"/>
      <c r="N406" s="47"/>
      <c r="O406" s="47"/>
      <c r="P406" s="47"/>
      <c r="Q406" s="47"/>
      <c r="R406" s="47"/>
      <c r="S406" s="47"/>
      <c r="T406" s="47"/>
      <c r="U406" s="47"/>
      <c r="V406" s="47"/>
      <c r="W406" s="47"/>
      <c r="X406" s="47"/>
      <c r="Y406" s="47"/>
      <c r="Z406" s="47"/>
      <c r="AA406" s="47"/>
      <c r="AB406" s="47"/>
      <c r="AC406" s="47"/>
      <c r="AD406" s="47"/>
      <c r="AE406" s="47"/>
      <c r="AF406" s="47"/>
      <c r="AG406" s="47"/>
      <c r="AH406" s="47"/>
      <c r="AI406" s="47"/>
    </row>
    <row r="407" spans="1:35">
      <c r="A407" s="47"/>
      <c r="B407" s="47"/>
      <c r="C407" s="47"/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47"/>
      <c r="O407" s="47"/>
      <c r="P407" s="47"/>
      <c r="Q407" s="47"/>
      <c r="R407" s="47"/>
      <c r="S407" s="47"/>
      <c r="T407" s="47"/>
      <c r="U407" s="47"/>
      <c r="V407" s="47"/>
      <c r="W407" s="47"/>
      <c r="X407" s="47"/>
      <c r="Y407" s="47"/>
      <c r="Z407" s="47"/>
      <c r="AA407" s="47"/>
      <c r="AB407" s="47"/>
      <c r="AC407" s="47"/>
      <c r="AD407" s="47"/>
      <c r="AE407" s="47"/>
      <c r="AF407" s="47"/>
      <c r="AG407" s="47"/>
      <c r="AH407" s="47"/>
      <c r="AI407" s="47"/>
    </row>
    <row r="408" spans="1:35">
      <c r="A408" s="47"/>
      <c r="B408" s="47"/>
      <c r="C408" s="47"/>
      <c r="D408" s="47"/>
      <c r="E408" s="47"/>
      <c r="F408" s="47"/>
      <c r="G408" s="47"/>
      <c r="H408" s="47"/>
      <c r="I408" s="47"/>
      <c r="J408" s="47"/>
      <c r="K408" s="47"/>
      <c r="L408" s="47"/>
      <c r="M408" s="47"/>
      <c r="N408" s="47"/>
      <c r="O408" s="47"/>
      <c r="P408" s="47"/>
      <c r="Q408" s="47"/>
      <c r="R408" s="47"/>
      <c r="S408" s="47"/>
      <c r="T408" s="47"/>
      <c r="U408" s="47"/>
      <c r="V408" s="47"/>
      <c r="W408" s="47"/>
      <c r="X408" s="47"/>
      <c r="Y408" s="47"/>
      <c r="Z408" s="47"/>
      <c r="AA408" s="47"/>
      <c r="AB408" s="47"/>
      <c r="AC408" s="47"/>
      <c r="AD408" s="47"/>
      <c r="AE408" s="47"/>
      <c r="AF408" s="47"/>
      <c r="AG408" s="47"/>
      <c r="AH408" s="47"/>
      <c r="AI408" s="47"/>
    </row>
    <row r="409" spans="1:35">
      <c r="A409" s="47"/>
      <c r="B409" s="47"/>
      <c r="C409" s="47"/>
      <c r="D409" s="47"/>
      <c r="E409" s="47"/>
      <c r="F409" s="47"/>
      <c r="G409" s="47"/>
      <c r="H409" s="47"/>
      <c r="I409" s="47"/>
      <c r="J409" s="47"/>
      <c r="K409" s="47"/>
      <c r="L409" s="47"/>
      <c r="M409" s="47"/>
      <c r="N409" s="47"/>
      <c r="O409" s="47"/>
      <c r="P409" s="47"/>
      <c r="Q409" s="47"/>
      <c r="R409" s="47"/>
      <c r="S409" s="47"/>
      <c r="T409" s="47"/>
      <c r="U409" s="47"/>
      <c r="V409" s="47"/>
      <c r="W409" s="47"/>
      <c r="X409" s="47"/>
      <c r="Y409" s="47"/>
      <c r="Z409" s="47"/>
      <c r="AA409" s="47"/>
      <c r="AB409" s="47"/>
      <c r="AC409" s="47"/>
      <c r="AD409" s="47"/>
      <c r="AE409" s="47"/>
      <c r="AF409" s="47"/>
      <c r="AG409" s="47"/>
      <c r="AH409" s="47"/>
      <c r="AI409" s="47"/>
    </row>
    <row r="410" spans="1:35">
      <c r="A410" s="47"/>
      <c r="B410" s="47"/>
      <c r="C410" s="47"/>
      <c r="D410" s="47"/>
      <c r="E410" s="47"/>
      <c r="F410" s="47"/>
      <c r="G410" s="47"/>
      <c r="H410" s="47"/>
      <c r="I410" s="47"/>
      <c r="J410" s="47"/>
      <c r="K410" s="47"/>
      <c r="L410" s="47"/>
      <c r="M410" s="47"/>
      <c r="N410" s="47"/>
      <c r="O410" s="47"/>
      <c r="P410" s="47"/>
      <c r="Q410" s="47"/>
      <c r="R410" s="47"/>
      <c r="S410" s="47"/>
      <c r="T410" s="47"/>
      <c r="U410" s="47"/>
      <c r="V410" s="47"/>
      <c r="W410" s="47"/>
      <c r="X410" s="47"/>
      <c r="Y410" s="47"/>
      <c r="Z410" s="47"/>
      <c r="AA410" s="47"/>
      <c r="AB410" s="47"/>
      <c r="AC410" s="47"/>
      <c r="AD410" s="47"/>
      <c r="AE410" s="47"/>
      <c r="AF410" s="47"/>
      <c r="AG410" s="47"/>
      <c r="AH410" s="47"/>
      <c r="AI410" s="47"/>
    </row>
    <row r="411" spans="1:35">
      <c r="A411" s="47"/>
      <c r="B411" s="47"/>
      <c r="C411" s="47"/>
      <c r="D411" s="47"/>
      <c r="E411" s="47"/>
      <c r="F411" s="47"/>
      <c r="G411" s="47"/>
      <c r="H411" s="47"/>
      <c r="I411" s="47"/>
      <c r="J411" s="47"/>
      <c r="K411" s="47"/>
      <c r="L411" s="47"/>
      <c r="M411" s="47"/>
      <c r="N411" s="47"/>
      <c r="O411" s="47"/>
      <c r="P411" s="47"/>
      <c r="Q411" s="47"/>
      <c r="R411" s="47"/>
      <c r="S411" s="47"/>
      <c r="T411" s="47"/>
      <c r="U411" s="47"/>
      <c r="V411" s="47"/>
      <c r="W411" s="47"/>
      <c r="X411" s="47"/>
      <c r="Y411" s="47"/>
      <c r="Z411" s="47"/>
      <c r="AA411" s="47"/>
      <c r="AB411" s="47"/>
      <c r="AC411" s="47"/>
      <c r="AD411" s="47"/>
      <c r="AE411" s="47"/>
      <c r="AF411" s="47"/>
      <c r="AG411" s="47"/>
      <c r="AH411" s="47"/>
      <c r="AI411" s="47"/>
    </row>
    <row r="412" spans="1:35">
      <c r="A412" s="47"/>
      <c r="B412" s="47"/>
      <c r="C412" s="47"/>
      <c r="D412" s="47"/>
      <c r="E412" s="47"/>
      <c r="F412" s="47"/>
      <c r="G412" s="47"/>
      <c r="H412" s="47"/>
      <c r="I412" s="47"/>
      <c r="J412" s="47"/>
      <c r="K412" s="47"/>
      <c r="L412" s="47"/>
      <c r="M412" s="47"/>
      <c r="N412" s="47"/>
      <c r="O412" s="47"/>
      <c r="P412" s="47"/>
      <c r="Q412" s="47"/>
      <c r="R412" s="47"/>
      <c r="S412" s="47"/>
      <c r="T412" s="47"/>
      <c r="U412" s="47"/>
      <c r="V412" s="47"/>
      <c r="W412" s="47"/>
      <c r="X412" s="47"/>
      <c r="Y412" s="47"/>
      <c r="Z412" s="47"/>
      <c r="AA412" s="47"/>
      <c r="AB412" s="47"/>
      <c r="AC412" s="47"/>
      <c r="AD412" s="47"/>
      <c r="AE412" s="47"/>
      <c r="AF412" s="47"/>
      <c r="AG412" s="47"/>
      <c r="AH412" s="47"/>
      <c r="AI412" s="47"/>
    </row>
    <row r="413" spans="1:35">
      <c r="A413" s="47"/>
      <c r="B413" s="47"/>
      <c r="C413" s="47"/>
      <c r="D413" s="47"/>
      <c r="E413" s="47"/>
      <c r="F413" s="47"/>
      <c r="G413" s="47"/>
      <c r="H413" s="47"/>
      <c r="I413" s="47"/>
      <c r="J413" s="47"/>
      <c r="K413" s="47"/>
      <c r="L413" s="47"/>
      <c r="M413" s="47"/>
      <c r="N413" s="47"/>
      <c r="O413" s="47"/>
      <c r="P413" s="47"/>
      <c r="Q413" s="47"/>
      <c r="R413" s="47"/>
      <c r="S413" s="47"/>
      <c r="T413" s="47"/>
      <c r="U413" s="47"/>
      <c r="V413" s="47"/>
      <c r="W413" s="47"/>
      <c r="X413" s="47"/>
      <c r="Y413" s="47"/>
      <c r="Z413" s="47"/>
      <c r="AA413" s="47"/>
      <c r="AB413" s="47"/>
      <c r="AC413" s="47"/>
      <c r="AD413" s="47"/>
      <c r="AE413" s="47"/>
      <c r="AF413" s="47"/>
      <c r="AG413" s="47"/>
      <c r="AH413" s="47"/>
      <c r="AI413" s="47"/>
    </row>
    <row r="414" spans="1:35">
      <c r="A414" s="47"/>
      <c r="B414" s="47"/>
      <c r="C414" s="47"/>
      <c r="D414" s="47"/>
      <c r="E414" s="47"/>
      <c r="F414" s="47"/>
      <c r="G414" s="47"/>
      <c r="H414" s="47"/>
      <c r="I414" s="47"/>
      <c r="J414" s="47"/>
      <c r="K414" s="47"/>
      <c r="L414" s="47"/>
      <c r="M414" s="47"/>
      <c r="N414" s="47"/>
      <c r="O414" s="47"/>
      <c r="P414" s="47"/>
      <c r="Q414" s="47"/>
      <c r="R414" s="47"/>
      <c r="S414" s="47"/>
      <c r="T414" s="47"/>
      <c r="U414" s="47"/>
      <c r="V414" s="47"/>
      <c r="W414" s="47"/>
      <c r="X414" s="47"/>
      <c r="Y414" s="47"/>
      <c r="Z414" s="47"/>
      <c r="AA414" s="47"/>
      <c r="AB414" s="47"/>
      <c r="AC414" s="47"/>
      <c r="AD414" s="47"/>
      <c r="AE414" s="47"/>
      <c r="AF414" s="47"/>
      <c r="AG414" s="47"/>
      <c r="AH414" s="47"/>
      <c r="AI414" s="47"/>
    </row>
    <row r="415" spans="1:35">
      <c r="A415" s="47"/>
      <c r="B415" s="47"/>
      <c r="C415" s="47"/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  <c r="V415" s="47"/>
      <c r="W415" s="47"/>
      <c r="X415" s="47"/>
      <c r="Y415" s="47"/>
      <c r="Z415" s="47"/>
      <c r="AA415" s="47"/>
      <c r="AB415" s="47"/>
      <c r="AC415" s="47"/>
      <c r="AD415" s="47"/>
      <c r="AE415" s="47"/>
      <c r="AF415" s="47"/>
      <c r="AG415" s="47"/>
      <c r="AH415" s="47"/>
      <c r="AI415" s="47"/>
    </row>
    <row r="416" spans="1:35">
      <c r="A416" s="47"/>
      <c r="B416" s="47"/>
      <c r="C416" s="47"/>
      <c r="D416" s="47"/>
      <c r="E416" s="47"/>
      <c r="F416" s="47"/>
      <c r="G416" s="47"/>
      <c r="H416" s="47"/>
      <c r="I416" s="47"/>
      <c r="J416" s="47"/>
      <c r="K416" s="47"/>
      <c r="L416" s="47"/>
      <c r="M416" s="47"/>
      <c r="N416" s="47"/>
      <c r="O416" s="47"/>
      <c r="P416" s="47"/>
      <c r="Q416" s="47"/>
      <c r="R416" s="47"/>
      <c r="S416" s="47"/>
      <c r="T416" s="47"/>
      <c r="U416" s="47"/>
      <c r="V416" s="47"/>
      <c r="W416" s="47"/>
      <c r="X416" s="47"/>
      <c r="Y416" s="47"/>
      <c r="Z416" s="47"/>
      <c r="AA416" s="47"/>
      <c r="AB416" s="47"/>
      <c r="AC416" s="47"/>
      <c r="AD416" s="47"/>
      <c r="AE416" s="47"/>
      <c r="AF416" s="47"/>
      <c r="AG416" s="47"/>
      <c r="AH416" s="47"/>
      <c r="AI416" s="47"/>
    </row>
    <row r="417" spans="1:35">
      <c r="A417" s="47"/>
      <c r="B417" s="47"/>
      <c r="C417" s="47"/>
      <c r="D417" s="47"/>
      <c r="E417" s="47"/>
      <c r="F417" s="47"/>
      <c r="G417" s="47"/>
      <c r="H417" s="47"/>
      <c r="I417" s="47"/>
      <c r="J417" s="47"/>
      <c r="K417" s="47"/>
      <c r="L417" s="47"/>
      <c r="M417" s="47"/>
      <c r="N417" s="47"/>
      <c r="O417" s="47"/>
      <c r="P417" s="47"/>
      <c r="Q417" s="47"/>
      <c r="R417" s="47"/>
      <c r="S417" s="47"/>
      <c r="T417" s="47"/>
      <c r="U417" s="47"/>
      <c r="V417" s="47"/>
      <c r="W417" s="47"/>
      <c r="X417" s="47"/>
      <c r="Y417" s="47"/>
      <c r="Z417" s="47"/>
      <c r="AA417" s="47"/>
      <c r="AB417" s="47"/>
      <c r="AC417" s="47"/>
      <c r="AD417" s="47"/>
      <c r="AE417" s="47"/>
      <c r="AF417" s="47"/>
      <c r="AG417" s="47"/>
      <c r="AH417" s="47"/>
      <c r="AI417" s="47"/>
    </row>
    <row r="418" spans="1:35">
      <c r="A418" s="47"/>
      <c r="B418" s="47"/>
      <c r="C418" s="47"/>
      <c r="D418" s="47"/>
      <c r="E418" s="47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  <c r="Y418" s="47"/>
      <c r="Z418" s="47"/>
      <c r="AA418" s="47"/>
      <c r="AB418" s="47"/>
      <c r="AC418" s="47"/>
      <c r="AD418" s="47"/>
      <c r="AE418" s="47"/>
      <c r="AF418" s="47"/>
      <c r="AG418" s="47"/>
      <c r="AH418" s="47"/>
      <c r="AI418" s="47"/>
    </row>
    <row r="419" spans="1:35">
      <c r="A419" s="47"/>
      <c r="B419" s="47"/>
      <c r="C419" s="47"/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47"/>
      <c r="O419" s="47"/>
      <c r="P419" s="47"/>
      <c r="Q419" s="47"/>
      <c r="R419" s="47"/>
      <c r="S419" s="47"/>
      <c r="T419" s="47"/>
      <c r="U419" s="47"/>
      <c r="V419" s="47"/>
      <c r="W419" s="47"/>
      <c r="X419" s="47"/>
      <c r="Y419" s="47"/>
      <c r="Z419" s="47"/>
      <c r="AA419" s="47"/>
      <c r="AB419" s="47"/>
      <c r="AC419" s="47"/>
      <c r="AD419" s="47"/>
      <c r="AE419" s="47"/>
      <c r="AF419" s="47"/>
      <c r="AG419" s="47"/>
      <c r="AH419" s="47"/>
      <c r="AI419" s="47"/>
    </row>
    <row r="420" spans="1:35">
      <c r="A420" s="47"/>
      <c r="B420" s="47"/>
      <c r="C420" s="47"/>
      <c r="D420" s="47"/>
      <c r="E420" s="47"/>
      <c r="F420" s="47"/>
      <c r="G420" s="47"/>
      <c r="H420" s="47"/>
      <c r="I420" s="47"/>
      <c r="J420" s="47"/>
      <c r="K420" s="47"/>
      <c r="L420" s="47"/>
      <c r="M420" s="47"/>
      <c r="N420" s="47"/>
      <c r="O420" s="47"/>
      <c r="P420" s="47"/>
      <c r="Q420" s="47"/>
      <c r="R420" s="47"/>
      <c r="S420" s="47"/>
      <c r="T420" s="47"/>
      <c r="U420" s="47"/>
      <c r="V420" s="47"/>
      <c r="W420" s="47"/>
      <c r="X420" s="47"/>
      <c r="Y420" s="47"/>
      <c r="Z420" s="47"/>
      <c r="AA420" s="47"/>
      <c r="AB420" s="47"/>
      <c r="AC420" s="47"/>
      <c r="AD420" s="47"/>
      <c r="AE420" s="47"/>
      <c r="AF420" s="47"/>
      <c r="AG420" s="47"/>
      <c r="AH420" s="47"/>
      <c r="AI420" s="47"/>
    </row>
    <row r="421" spans="1:35">
      <c r="A421" s="47"/>
      <c r="B421" s="47"/>
      <c r="C421" s="47"/>
      <c r="D421" s="47"/>
      <c r="E421" s="47"/>
      <c r="F421" s="47"/>
      <c r="G421" s="47"/>
      <c r="H421" s="47"/>
      <c r="I421" s="47"/>
      <c r="J421" s="47"/>
      <c r="K421" s="47"/>
      <c r="L421" s="47"/>
      <c r="M421" s="47"/>
      <c r="N421" s="47"/>
      <c r="O421" s="47"/>
      <c r="P421" s="47"/>
      <c r="Q421" s="47"/>
      <c r="R421" s="47"/>
      <c r="S421" s="47"/>
      <c r="T421" s="47"/>
      <c r="U421" s="47"/>
      <c r="V421" s="47"/>
      <c r="W421" s="47"/>
      <c r="X421" s="47"/>
      <c r="Y421" s="47"/>
      <c r="Z421" s="47"/>
      <c r="AA421" s="47"/>
      <c r="AB421" s="47"/>
      <c r="AC421" s="47"/>
      <c r="AD421" s="47"/>
      <c r="AE421" s="47"/>
      <c r="AF421" s="47"/>
      <c r="AG421" s="47"/>
      <c r="AH421" s="47"/>
      <c r="AI421" s="47"/>
    </row>
    <row r="422" spans="1:35">
      <c r="A422" s="47"/>
      <c r="B422" s="47"/>
      <c r="C422" s="47"/>
      <c r="D422" s="47"/>
      <c r="E422" s="47"/>
      <c r="F422" s="47"/>
      <c r="G422" s="47"/>
      <c r="H422" s="47"/>
      <c r="I422" s="47"/>
      <c r="J422" s="47"/>
      <c r="K422" s="47"/>
      <c r="L422" s="47"/>
      <c r="M422" s="47"/>
      <c r="N422" s="47"/>
      <c r="O422" s="47"/>
      <c r="P422" s="47"/>
      <c r="Q422" s="47"/>
      <c r="R422" s="47"/>
      <c r="S422" s="47"/>
      <c r="T422" s="47"/>
      <c r="U422" s="47"/>
      <c r="V422" s="47"/>
      <c r="W422" s="47"/>
      <c r="X422" s="47"/>
      <c r="Y422" s="47"/>
      <c r="Z422" s="47"/>
      <c r="AA422" s="47"/>
      <c r="AB422" s="47"/>
      <c r="AC422" s="47"/>
      <c r="AD422" s="47"/>
      <c r="AE422" s="47"/>
      <c r="AF422" s="47"/>
      <c r="AG422" s="47"/>
      <c r="AH422" s="47"/>
      <c r="AI422" s="47"/>
    </row>
    <row r="423" spans="1:35">
      <c r="A423" s="47"/>
      <c r="B423" s="47"/>
      <c r="C423" s="47"/>
      <c r="D423" s="47"/>
      <c r="E423" s="47"/>
      <c r="F423" s="47"/>
      <c r="G423" s="47"/>
      <c r="H423" s="47"/>
      <c r="I423" s="47"/>
      <c r="J423" s="47"/>
      <c r="K423" s="47"/>
      <c r="L423" s="47"/>
      <c r="M423" s="47"/>
      <c r="N423" s="47"/>
      <c r="O423" s="47"/>
      <c r="P423" s="47"/>
      <c r="Q423" s="47"/>
      <c r="R423" s="47"/>
      <c r="S423" s="47"/>
      <c r="T423" s="47"/>
      <c r="U423" s="47"/>
      <c r="V423" s="47"/>
      <c r="W423" s="47"/>
      <c r="X423" s="47"/>
      <c r="Y423" s="47"/>
      <c r="Z423" s="47"/>
      <c r="AA423" s="47"/>
      <c r="AB423" s="47"/>
      <c r="AC423" s="47"/>
      <c r="AD423" s="47"/>
      <c r="AE423" s="47"/>
      <c r="AF423" s="47"/>
      <c r="AG423" s="47"/>
      <c r="AH423" s="47"/>
      <c r="AI423" s="47"/>
    </row>
    <row r="424" spans="1:35">
      <c r="A424" s="47"/>
      <c r="B424" s="47"/>
      <c r="C424" s="47"/>
      <c r="D424" s="47"/>
      <c r="E424" s="47"/>
      <c r="F424" s="47"/>
      <c r="G424" s="47"/>
      <c r="H424" s="47"/>
      <c r="I424" s="47"/>
      <c r="J424" s="47"/>
      <c r="K424" s="47"/>
      <c r="L424" s="47"/>
      <c r="M424" s="47"/>
      <c r="N424" s="47"/>
      <c r="O424" s="47"/>
      <c r="P424" s="47"/>
      <c r="Q424" s="47"/>
      <c r="R424" s="47"/>
      <c r="S424" s="47"/>
      <c r="T424" s="47"/>
      <c r="U424" s="47"/>
      <c r="V424" s="47"/>
      <c r="W424" s="47"/>
      <c r="X424" s="47"/>
      <c r="Y424" s="47"/>
      <c r="Z424" s="47"/>
      <c r="AA424" s="47"/>
      <c r="AB424" s="47"/>
      <c r="AC424" s="47"/>
      <c r="AD424" s="47"/>
      <c r="AE424" s="47"/>
      <c r="AF424" s="47"/>
      <c r="AG424" s="47"/>
      <c r="AH424" s="47"/>
      <c r="AI424" s="47"/>
    </row>
    <row r="425" spans="1:35">
      <c r="A425" s="47"/>
      <c r="B425" s="47"/>
      <c r="C425" s="47"/>
      <c r="D425" s="47"/>
      <c r="E425" s="47"/>
      <c r="F425" s="47"/>
      <c r="G425" s="47"/>
      <c r="H425" s="47"/>
      <c r="I425" s="47"/>
      <c r="J425" s="47"/>
      <c r="K425" s="47"/>
      <c r="L425" s="47"/>
      <c r="M425" s="47"/>
      <c r="N425" s="47"/>
      <c r="O425" s="47"/>
      <c r="P425" s="47"/>
      <c r="Q425" s="47"/>
      <c r="R425" s="47"/>
      <c r="S425" s="47"/>
      <c r="T425" s="47"/>
      <c r="U425" s="47"/>
      <c r="V425" s="47"/>
      <c r="W425" s="47"/>
      <c r="X425" s="47"/>
      <c r="Y425" s="47"/>
      <c r="Z425" s="47"/>
      <c r="AA425" s="47"/>
      <c r="AB425" s="47"/>
      <c r="AC425" s="47"/>
      <c r="AD425" s="47"/>
      <c r="AE425" s="47"/>
      <c r="AF425" s="47"/>
      <c r="AG425" s="47"/>
      <c r="AH425" s="47"/>
      <c r="AI425" s="47"/>
    </row>
    <row r="426" spans="1:35">
      <c r="A426" s="47"/>
      <c r="B426" s="47"/>
      <c r="C426" s="47"/>
      <c r="D426" s="47"/>
      <c r="E426" s="47"/>
      <c r="F426" s="47"/>
      <c r="G426" s="47"/>
      <c r="H426" s="47"/>
      <c r="I426" s="47"/>
      <c r="J426" s="47"/>
      <c r="K426" s="47"/>
      <c r="L426" s="47"/>
      <c r="M426" s="47"/>
      <c r="N426" s="47"/>
      <c r="O426" s="47"/>
      <c r="P426" s="47"/>
      <c r="Q426" s="47"/>
      <c r="R426" s="47"/>
      <c r="S426" s="47"/>
      <c r="T426" s="47"/>
      <c r="U426" s="47"/>
      <c r="V426" s="47"/>
      <c r="W426" s="47"/>
      <c r="X426" s="47"/>
      <c r="Y426" s="47"/>
      <c r="Z426" s="47"/>
      <c r="AA426" s="47"/>
      <c r="AB426" s="47"/>
      <c r="AC426" s="47"/>
      <c r="AD426" s="47"/>
      <c r="AE426" s="47"/>
      <c r="AF426" s="47"/>
      <c r="AG426" s="47"/>
      <c r="AH426" s="47"/>
      <c r="AI426" s="47"/>
    </row>
    <row r="427" spans="1:35">
      <c r="A427" s="47"/>
      <c r="B427" s="47"/>
      <c r="C427" s="47"/>
      <c r="D427" s="47"/>
      <c r="E427" s="47"/>
      <c r="F427" s="47"/>
      <c r="G427" s="47"/>
      <c r="H427" s="47"/>
      <c r="I427" s="47"/>
      <c r="J427" s="47"/>
      <c r="K427" s="47"/>
      <c r="L427" s="47"/>
      <c r="M427" s="47"/>
      <c r="N427" s="47"/>
      <c r="O427" s="47"/>
      <c r="P427" s="47"/>
      <c r="Q427" s="47"/>
      <c r="R427" s="47"/>
      <c r="S427" s="47"/>
      <c r="T427" s="47"/>
      <c r="U427" s="47"/>
      <c r="V427" s="47"/>
      <c r="W427" s="47"/>
      <c r="X427" s="47"/>
      <c r="Y427" s="47"/>
      <c r="Z427" s="47"/>
      <c r="AA427" s="47"/>
      <c r="AB427" s="47"/>
      <c r="AC427" s="47"/>
      <c r="AD427" s="47"/>
      <c r="AE427" s="47"/>
      <c r="AF427" s="47"/>
      <c r="AG427" s="47"/>
      <c r="AH427" s="47"/>
      <c r="AI427" s="47"/>
    </row>
    <row r="428" spans="1:35">
      <c r="A428" s="47"/>
      <c r="B428" s="47"/>
      <c r="C428" s="47"/>
      <c r="D428" s="47"/>
      <c r="E428" s="47"/>
      <c r="F428" s="47"/>
      <c r="G428" s="47"/>
      <c r="H428" s="47"/>
      <c r="I428" s="47"/>
      <c r="J428" s="47"/>
      <c r="K428" s="47"/>
      <c r="L428" s="47"/>
      <c r="M428" s="47"/>
      <c r="N428" s="47"/>
      <c r="O428" s="47"/>
      <c r="P428" s="47"/>
      <c r="Q428" s="47"/>
      <c r="R428" s="47"/>
      <c r="S428" s="47"/>
      <c r="T428" s="47"/>
      <c r="U428" s="47"/>
      <c r="V428" s="47"/>
      <c r="W428" s="47"/>
      <c r="X428" s="47"/>
      <c r="Y428" s="47"/>
      <c r="Z428" s="47"/>
      <c r="AA428" s="47"/>
      <c r="AB428" s="47"/>
      <c r="AC428" s="47"/>
      <c r="AD428" s="47"/>
      <c r="AE428" s="47"/>
      <c r="AF428" s="47"/>
      <c r="AG428" s="47"/>
      <c r="AH428" s="47"/>
      <c r="AI428" s="47"/>
    </row>
    <row r="429" spans="1:35">
      <c r="A429" s="47"/>
      <c r="B429" s="47"/>
      <c r="C429" s="47"/>
      <c r="D429" s="47"/>
      <c r="E429" s="47"/>
      <c r="F429" s="47"/>
      <c r="G429" s="47"/>
      <c r="H429" s="47"/>
      <c r="I429" s="47"/>
      <c r="J429" s="47"/>
      <c r="K429" s="47"/>
      <c r="L429" s="47"/>
      <c r="M429" s="47"/>
      <c r="N429" s="47"/>
      <c r="O429" s="47"/>
      <c r="P429" s="47"/>
      <c r="Q429" s="47"/>
      <c r="R429" s="47"/>
      <c r="S429" s="47"/>
      <c r="T429" s="47"/>
      <c r="U429" s="47"/>
      <c r="V429" s="47"/>
      <c r="W429" s="47"/>
      <c r="X429" s="47"/>
      <c r="Y429" s="47"/>
      <c r="Z429" s="47"/>
      <c r="AA429" s="47"/>
      <c r="AB429" s="47"/>
      <c r="AC429" s="47"/>
      <c r="AD429" s="47"/>
      <c r="AE429" s="47"/>
      <c r="AF429" s="47"/>
      <c r="AG429" s="47"/>
      <c r="AH429" s="47"/>
      <c r="AI429" s="47"/>
    </row>
    <row r="430" spans="1:35">
      <c r="A430" s="47"/>
      <c r="B430" s="47"/>
      <c r="C430" s="47"/>
      <c r="D430" s="47"/>
      <c r="E430" s="47"/>
      <c r="F430" s="47"/>
      <c r="G430" s="47"/>
      <c r="H430" s="47"/>
      <c r="I430" s="47"/>
      <c r="J430" s="47"/>
      <c r="K430" s="47"/>
      <c r="L430" s="47"/>
      <c r="M430" s="47"/>
      <c r="N430" s="47"/>
      <c r="O430" s="47"/>
      <c r="P430" s="47"/>
      <c r="Q430" s="47"/>
      <c r="R430" s="47"/>
      <c r="S430" s="47"/>
      <c r="T430" s="47"/>
      <c r="U430" s="47"/>
      <c r="V430" s="47"/>
      <c r="W430" s="47"/>
      <c r="X430" s="47"/>
      <c r="Y430" s="47"/>
      <c r="Z430" s="47"/>
      <c r="AA430" s="47"/>
      <c r="AB430" s="47"/>
      <c r="AC430" s="47"/>
      <c r="AD430" s="47"/>
      <c r="AE430" s="47"/>
      <c r="AF430" s="47"/>
      <c r="AG430" s="47"/>
      <c r="AH430" s="47"/>
      <c r="AI430" s="47"/>
    </row>
    <row r="431" spans="1:35">
      <c r="A431" s="47"/>
      <c r="B431" s="47"/>
      <c r="C431" s="47"/>
      <c r="D431" s="47"/>
      <c r="E431" s="47"/>
      <c r="F431" s="47"/>
      <c r="G431" s="47"/>
      <c r="H431" s="47"/>
      <c r="I431" s="47"/>
      <c r="J431" s="47"/>
      <c r="K431" s="47"/>
      <c r="L431" s="47"/>
      <c r="M431" s="47"/>
      <c r="N431" s="47"/>
      <c r="O431" s="47"/>
      <c r="P431" s="47"/>
      <c r="Q431" s="47"/>
      <c r="R431" s="47"/>
      <c r="S431" s="47"/>
      <c r="T431" s="47"/>
      <c r="U431" s="47"/>
      <c r="V431" s="47"/>
      <c r="W431" s="47"/>
      <c r="X431" s="47"/>
      <c r="Y431" s="47"/>
      <c r="Z431" s="47"/>
      <c r="AA431" s="47"/>
      <c r="AB431" s="47"/>
      <c r="AC431" s="47"/>
      <c r="AD431" s="47"/>
      <c r="AE431" s="47"/>
      <c r="AF431" s="47"/>
      <c r="AG431" s="47"/>
      <c r="AH431" s="47"/>
      <c r="AI431" s="47"/>
    </row>
    <row r="432" spans="1:35">
      <c r="A432" s="47"/>
      <c r="B432" s="47"/>
      <c r="C432" s="47"/>
      <c r="D432" s="47"/>
      <c r="E432" s="47"/>
      <c r="F432" s="47"/>
      <c r="G432" s="47"/>
      <c r="H432" s="47"/>
      <c r="I432" s="47"/>
      <c r="J432" s="47"/>
      <c r="K432" s="47"/>
      <c r="L432" s="47"/>
      <c r="M432" s="47"/>
      <c r="N432" s="47"/>
      <c r="O432" s="47"/>
      <c r="P432" s="47"/>
      <c r="Q432" s="47"/>
      <c r="R432" s="47"/>
      <c r="S432" s="47"/>
      <c r="T432" s="47"/>
      <c r="U432" s="47"/>
      <c r="V432" s="47"/>
      <c r="W432" s="47"/>
      <c r="X432" s="47"/>
      <c r="Y432" s="47"/>
      <c r="Z432" s="47"/>
      <c r="AA432" s="47"/>
      <c r="AB432" s="47"/>
      <c r="AC432" s="47"/>
      <c r="AD432" s="47"/>
      <c r="AE432" s="47"/>
      <c r="AF432" s="47"/>
      <c r="AG432" s="47"/>
      <c r="AH432" s="47"/>
      <c r="AI432" s="47"/>
    </row>
    <row r="433" spans="1:35">
      <c r="A433" s="47"/>
      <c r="B433" s="47"/>
      <c r="C433" s="47"/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47"/>
      <c r="U433" s="47"/>
      <c r="V433" s="47"/>
      <c r="W433" s="47"/>
      <c r="X433" s="47"/>
      <c r="Y433" s="47"/>
      <c r="Z433" s="47"/>
      <c r="AA433" s="47"/>
      <c r="AB433" s="47"/>
      <c r="AC433" s="47"/>
      <c r="AD433" s="47"/>
      <c r="AE433" s="47"/>
      <c r="AF433" s="47"/>
      <c r="AG433" s="47"/>
      <c r="AH433" s="47"/>
      <c r="AI433" s="47"/>
    </row>
    <row r="434" spans="1:35">
      <c r="A434" s="47"/>
      <c r="B434" s="47"/>
      <c r="C434" s="47"/>
      <c r="D434" s="47"/>
      <c r="E434" s="47"/>
      <c r="F434" s="47"/>
      <c r="G434" s="47"/>
      <c r="H434" s="4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  <c r="U434" s="47"/>
      <c r="V434" s="47"/>
      <c r="W434" s="47"/>
      <c r="X434" s="47"/>
      <c r="Y434" s="47"/>
      <c r="Z434" s="47"/>
      <c r="AA434" s="47"/>
      <c r="AB434" s="47"/>
      <c r="AC434" s="47"/>
      <c r="AD434" s="47"/>
      <c r="AE434" s="47"/>
      <c r="AF434" s="47"/>
      <c r="AG434" s="47"/>
      <c r="AH434" s="47"/>
      <c r="AI434" s="47"/>
    </row>
    <row r="435" spans="1:35">
      <c r="A435" s="47"/>
      <c r="B435" s="47"/>
      <c r="C435" s="47"/>
      <c r="D435" s="47"/>
      <c r="E435" s="47"/>
      <c r="F435" s="47"/>
      <c r="G435" s="47"/>
      <c r="H435" s="47"/>
      <c r="I435" s="47"/>
      <c r="J435" s="47"/>
      <c r="K435" s="47"/>
      <c r="L435" s="47"/>
      <c r="M435" s="47"/>
      <c r="N435" s="47"/>
      <c r="O435" s="47"/>
      <c r="P435" s="47"/>
      <c r="Q435" s="47"/>
      <c r="R435" s="47"/>
      <c r="S435" s="47"/>
      <c r="T435" s="47"/>
      <c r="U435" s="47"/>
      <c r="V435" s="47"/>
      <c r="W435" s="47"/>
      <c r="X435" s="47"/>
      <c r="Y435" s="47"/>
      <c r="Z435" s="47"/>
      <c r="AA435" s="47"/>
      <c r="AB435" s="47"/>
      <c r="AC435" s="47"/>
      <c r="AD435" s="47"/>
      <c r="AE435" s="47"/>
      <c r="AF435" s="47"/>
      <c r="AG435" s="47"/>
      <c r="AH435" s="47"/>
      <c r="AI435" s="47"/>
    </row>
    <row r="436" spans="1:35">
      <c r="A436" s="47"/>
      <c r="B436" s="47"/>
      <c r="C436" s="47"/>
      <c r="D436" s="47"/>
      <c r="E436" s="47"/>
      <c r="F436" s="47"/>
      <c r="G436" s="47"/>
      <c r="H436" s="47"/>
      <c r="I436" s="47"/>
      <c r="J436" s="47"/>
      <c r="K436" s="47"/>
      <c r="L436" s="47"/>
      <c r="M436" s="47"/>
      <c r="N436" s="47"/>
      <c r="O436" s="47"/>
      <c r="P436" s="47"/>
      <c r="Q436" s="47"/>
      <c r="R436" s="47"/>
      <c r="S436" s="47"/>
      <c r="T436" s="47"/>
      <c r="U436" s="47"/>
      <c r="V436" s="47"/>
      <c r="W436" s="47"/>
      <c r="X436" s="47"/>
      <c r="Y436" s="47"/>
      <c r="Z436" s="47"/>
      <c r="AA436" s="47"/>
      <c r="AB436" s="47"/>
      <c r="AC436" s="47"/>
      <c r="AD436" s="47"/>
      <c r="AE436" s="47"/>
      <c r="AF436" s="47"/>
      <c r="AG436" s="47"/>
      <c r="AH436" s="47"/>
      <c r="AI436" s="47"/>
    </row>
    <row r="437" spans="1:35">
      <c r="A437" s="47"/>
      <c r="B437" s="47"/>
      <c r="C437" s="47"/>
      <c r="D437" s="47"/>
      <c r="E437" s="47"/>
      <c r="F437" s="47"/>
      <c r="G437" s="47"/>
      <c r="H437" s="47"/>
      <c r="I437" s="47"/>
      <c r="J437" s="47"/>
      <c r="K437" s="47"/>
      <c r="L437" s="47"/>
      <c r="M437" s="47"/>
      <c r="N437" s="47"/>
      <c r="O437" s="47"/>
      <c r="P437" s="47"/>
      <c r="Q437" s="47"/>
      <c r="R437" s="47"/>
      <c r="S437" s="47"/>
      <c r="T437" s="47"/>
      <c r="U437" s="47"/>
      <c r="V437" s="47"/>
      <c r="W437" s="47"/>
      <c r="X437" s="47"/>
      <c r="Y437" s="47"/>
      <c r="Z437" s="47"/>
      <c r="AA437" s="47"/>
      <c r="AB437" s="47"/>
      <c r="AC437" s="47"/>
      <c r="AD437" s="47"/>
      <c r="AE437" s="47"/>
      <c r="AF437" s="47"/>
      <c r="AG437" s="47"/>
      <c r="AH437" s="47"/>
      <c r="AI437" s="47"/>
    </row>
    <row r="438" spans="1:35">
      <c r="A438" s="47"/>
      <c r="B438" s="47"/>
      <c r="C438" s="47"/>
      <c r="D438" s="47"/>
      <c r="E438" s="47"/>
      <c r="F438" s="47"/>
      <c r="G438" s="47"/>
      <c r="H438" s="47"/>
      <c r="I438" s="47"/>
      <c r="J438" s="47"/>
      <c r="K438" s="47"/>
      <c r="L438" s="47"/>
      <c r="M438" s="47"/>
      <c r="N438" s="47"/>
      <c r="O438" s="47"/>
      <c r="P438" s="47"/>
      <c r="Q438" s="47"/>
      <c r="R438" s="47"/>
      <c r="S438" s="47"/>
      <c r="T438" s="47"/>
      <c r="U438" s="47"/>
      <c r="V438" s="47"/>
      <c r="W438" s="47"/>
      <c r="X438" s="47"/>
      <c r="Y438" s="47"/>
      <c r="Z438" s="47"/>
      <c r="AA438" s="47"/>
      <c r="AB438" s="47"/>
      <c r="AC438" s="47"/>
      <c r="AD438" s="47"/>
      <c r="AE438" s="47"/>
      <c r="AF438" s="47"/>
      <c r="AG438" s="47"/>
      <c r="AH438" s="47"/>
      <c r="AI438" s="47"/>
    </row>
    <row r="439" spans="1:35">
      <c r="A439" s="47"/>
      <c r="B439" s="47"/>
      <c r="C439" s="47"/>
      <c r="D439" s="47"/>
      <c r="E439" s="47"/>
      <c r="F439" s="47"/>
      <c r="G439" s="47"/>
      <c r="H439" s="47"/>
      <c r="I439" s="47"/>
      <c r="J439" s="47"/>
      <c r="K439" s="47"/>
      <c r="L439" s="47"/>
      <c r="M439" s="47"/>
      <c r="N439" s="47"/>
      <c r="O439" s="47"/>
      <c r="P439" s="47"/>
      <c r="Q439" s="47"/>
      <c r="R439" s="47"/>
      <c r="S439" s="47"/>
      <c r="T439" s="47"/>
      <c r="U439" s="47"/>
      <c r="V439" s="47"/>
      <c r="W439" s="47"/>
      <c r="X439" s="47"/>
      <c r="Y439" s="47"/>
      <c r="Z439" s="47"/>
      <c r="AA439" s="47"/>
      <c r="AB439" s="47"/>
      <c r="AC439" s="47"/>
      <c r="AD439" s="47"/>
      <c r="AE439" s="47"/>
      <c r="AF439" s="47"/>
      <c r="AG439" s="47"/>
      <c r="AH439" s="47"/>
      <c r="AI439" s="47"/>
    </row>
    <row r="440" spans="1:35">
      <c r="A440" s="47"/>
      <c r="B440" s="47"/>
      <c r="C440" s="47"/>
      <c r="D440" s="47"/>
      <c r="E440" s="47"/>
      <c r="F440" s="47"/>
      <c r="G440" s="47"/>
      <c r="H440" s="47"/>
      <c r="I440" s="47"/>
      <c r="J440" s="47"/>
      <c r="K440" s="47"/>
      <c r="L440" s="47"/>
      <c r="M440" s="47"/>
      <c r="N440" s="47"/>
      <c r="O440" s="47"/>
      <c r="P440" s="47"/>
      <c r="Q440" s="47"/>
      <c r="R440" s="47"/>
      <c r="S440" s="47"/>
      <c r="T440" s="47"/>
      <c r="U440" s="47"/>
      <c r="V440" s="47"/>
      <c r="W440" s="47"/>
      <c r="X440" s="47"/>
      <c r="Y440" s="47"/>
      <c r="Z440" s="47"/>
      <c r="AA440" s="47"/>
      <c r="AB440" s="47"/>
      <c r="AC440" s="47"/>
      <c r="AD440" s="47"/>
      <c r="AE440" s="47"/>
      <c r="AF440" s="47"/>
      <c r="AG440" s="47"/>
      <c r="AH440" s="47"/>
      <c r="AI440" s="47"/>
    </row>
    <row r="441" spans="1:35">
      <c r="A441" s="47"/>
      <c r="B441" s="47"/>
      <c r="C441" s="47"/>
      <c r="D441" s="47"/>
      <c r="E441" s="47"/>
      <c r="F441" s="47"/>
      <c r="G441" s="47"/>
      <c r="H441" s="47"/>
      <c r="I441" s="47"/>
      <c r="J441" s="47"/>
      <c r="K441" s="47"/>
      <c r="L441" s="47"/>
      <c r="M441" s="47"/>
      <c r="N441" s="47"/>
      <c r="O441" s="47"/>
      <c r="P441" s="47"/>
      <c r="Q441" s="47"/>
      <c r="R441" s="47"/>
      <c r="S441" s="47"/>
      <c r="T441" s="47"/>
      <c r="U441" s="47"/>
      <c r="V441" s="47"/>
      <c r="W441" s="47"/>
      <c r="X441" s="47"/>
      <c r="Y441" s="47"/>
      <c r="Z441" s="47"/>
      <c r="AA441" s="47"/>
      <c r="AB441" s="47"/>
      <c r="AC441" s="47"/>
      <c r="AD441" s="47"/>
      <c r="AE441" s="47"/>
      <c r="AF441" s="47"/>
      <c r="AG441" s="47"/>
      <c r="AH441" s="47"/>
      <c r="AI441" s="47"/>
    </row>
    <row r="442" spans="1:35">
      <c r="A442" s="47"/>
      <c r="B442" s="47"/>
      <c r="C442" s="47"/>
      <c r="D442" s="47"/>
      <c r="E442" s="47"/>
      <c r="F442" s="47"/>
      <c r="G442" s="47"/>
      <c r="H442" s="47"/>
      <c r="I442" s="47"/>
      <c r="J442" s="47"/>
      <c r="K442" s="47"/>
      <c r="L442" s="47"/>
      <c r="M442" s="47"/>
      <c r="N442" s="47"/>
      <c r="O442" s="47"/>
      <c r="P442" s="47"/>
      <c r="Q442" s="47"/>
      <c r="R442" s="47"/>
      <c r="S442" s="47"/>
      <c r="T442" s="47"/>
      <c r="U442" s="47"/>
      <c r="V442" s="47"/>
      <c r="W442" s="47"/>
      <c r="X442" s="47"/>
      <c r="Y442" s="47"/>
      <c r="Z442" s="47"/>
      <c r="AA442" s="47"/>
      <c r="AB442" s="47"/>
      <c r="AC442" s="47"/>
      <c r="AD442" s="47"/>
      <c r="AE442" s="47"/>
      <c r="AF442" s="47"/>
      <c r="AG442" s="47"/>
      <c r="AH442" s="47"/>
      <c r="AI442" s="47"/>
    </row>
    <row r="443" spans="1:35">
      <c r="A443" s="47"/>
      <c r="B443" s="47"/>
      <c r="C443" s="47"/>
      <c r="D443" s="47"/>
      <c r="E443" s="47"/>
      <c r="F443" s="47"/>
      <c r="G443" s="47"/>
      <c r="H443" s="47"/>
      <c r="I443" s="47"/>
      <c r="J443" s="47"/>
      <c r="K443" s="47"/>
      <c r="L443" s="47"/>
      <c r="M443" s="47"/>
      <c r="N443" s="47"/>
      <c r="O443" s="47"/>
      <c r="P443" s="47"/>
      <c r="Q443" s="47"/>
      <c r="R443" s="47"/>
      <c r="S443" s="47"/>
      <c r="T443" s="47"/>
      <c r="U443" s="47"/>
      <c r="V443" s="47"/>
      <c r="W443" s="47"/>
      <c r="X443" s="47"/>
      <c r="Y443" s="47"/>
      <c r="Z443" s="47"/>
      <c r="AA443" s="47"/>
      <c r="AB443" s="47"/>
      <c r="AC443" s="47"/>
      <c r="AD443" s="47"/>
      <c r="AE443" s="47"/>
      <c r="AF443" s="47"/>
      <c r="AG443" s="47"/>
      <c r="AH443" s="47"/>
      <c r="AI443" s="47"/>
    </row>
    <row r="444" spans="1:35">
      <c r="A444" s="47"/>
      <c r="B444" s="47"/>
      <c r="C444" s="47"/>
      <c r="D444" s="47"/>
      <c r="E444" s="47"/>
      <c r="F444" s="47"/>
      <c r="G444" s="47"/>
      <c r="H444" s="47"/>
      <c r="I444" s="47"/>
      <c r="J444" s="47"/>
      <c r="K444" s="47"/>
      <c r="L444" s="47"/>
      <c r="M444" s="47"/>
      <c r="N444" s="47"/>
      <c r="O444" s="47"/>
      <c r="P444" s="47"/>
      <c r="Q444" s="47"/>
      <c r="R444" s="47"/>
      <c r="S444" s="47"/>
      <c r="T444" s="47"/>
      <c r="U444" s="47"/>
      <c r="V444" s="47"/>
      <c r="W444" s="47"/>
      <c r="X444" s="47"/>
      <c r="Y444" s="47"/>
      <c r="Z444" s="47"/>
      <c r="AA444" s="47"/>
      <c r="AB444" s="47"/>
      <c r="AC444" s="47"/>
      <c r="AD444" s="47"/>
      <c r="AE444" s="47"/>
      <c r="AF444" s="47"/>
      <c r="AG444" s="47"/>
      <c r="AH444" s="47"/>
      <c r="AI444" s="47"/>
    </row>
    <row r="445" spans="1:35">
      <c r="A445" s="47"/>
      <c r="B445" s="47"/>
      <c r="C445" s="47"/>
      <c r="D445" s="47"/>
      <c r="E445" s="47"/>
      <c r="F445" s="47"/>
      <c r="G445" s="47"/>
      <c r="H445" s="47"/>
      <c r="I445" s="47"/>
      <c r="J445" s="47"/>
      <c r="K445" s="47"/>
      <c r="L445" s="47"/>
      <c r="M445" s="47"/>
      <c r="N445" s="47"/>
      <c r="O445" s="47"/>
      <c r="P445" s="47"/>
      <c r="Q445" s="47"/>
      <c r="R445" s="47"/>
      <c r="S445" s="47"/>
      <c r="T445" s="47"/>
      <c r="U445" s="47"/>
      <c r="V445" s="47"/>
      <c r="W445" s="47"/>
      <c r="X445" s="47"/>
      <c r="Y445" s="47"/>
      <c r="Z445" s="47"/>
      <c r="AA445" s="47"/>
      <c r="AB445" s="47"/>
      <c r="AC445" s="47"/>
      <c r="AD445" s="47"/>
      <c r="AE445" s="47"/>
      <c r="AF445" s="47"/>
      <c r="AG445" s="47"/>
      <c r="AH445" s="47"/>
      <c r="AI445" s="47"/>
    </row>
    <row r="446" spans="1:35">
      <c r="A446" s="47"/>
      <c r="B446" s="47"/>
      <c r="C446" s="47"/>
      <c r="D446" s="47"/>
      <c r="E446" s="47"/>
      <c r="F446" s="47"/>
      <c r="G446" s="47"/>
      <c r="H446" s="47"/>
      <c r="I446" s="47"/>
      <c r="J446" s="47"/>
      <c r="K446" s="47"/>
      <c r="L446" s="47"/>
      <c r="M446" s="47"/>
      <c r="N446" s="47"/>
      <c r="O446" s="47"/>
      <c r="P446" s="47"/>
      <c r="Q446" s="47"/>
      <c r="R446" s="47"/>
      <c r="S446" s="47"/>
      <c r="T446" s="47"/>
      <c r="U446" s="47"/>
      <c r="V446" s="47"/>
      <c r="W446" s="47"/>
      <c r="X446" s="47"/>
      <c r="Y446" s="47"/>
      <c r="Z446" s="47"/>
      <c r="AA446" s="47"/>
      <c r="AB446" s="47"/>
      <c r="AC446" s="47"/>
      <c r="AD446" s="47"/>
      <c r="AE446" s="47"/>
      <c r="AF446" s="47"/>
      <c r="AG446" s="47"/>
      <c r="AH446" s="47"/>
      <c r="AI446" s="47"/>
    </row>
    <row r="447" spans="1:35">
      <c r="A447" s="47"/>
      <c r="B447" s="47"/>
      <c r="C447" s="47"/>
      <c r="D447" s="47"/>
      <c r="E447" s="47"/>
      <c r="F447" s="47"/>
      <c r="G447" s="47"/>
      <c r="H447" s="47"/>
      <c r="I447" s="47"/>
      <c r="J447" s="47"/>
      <c r="K447" s="47"/>
      <c r="L447" s="47"/>
      <c r="M447" s="47"/>
      <c r="N447" s="47"/>
      <c r="O447" s="47"/>
      <c r="P447" s="47"/>
      <c r="Q447" s="47"/>
      <c r="R447" s="47"/>
      <c r="S447" s="47"/>
      <c r="T447" s="47"/>
      <c r="U447" s="47"/>
      <c r="V447" s="47"/>
      <c r="W447" s="47"/>
      <c r="X447" s="47"/>
      <c r="Y447" s="47"/>
      <c r="Z447" s="47"/>
      <c r="AA447" s="47"/>
      <c r="AB447" s="47"/>
      <c r="AC447" s="47"/>
      <c r="AD447" s="47"/>
      <c r="AE447" s="47"/>
      <c r="AF447" s="47"/>
      <c r="AG447" s="47"/>
      <c r="AH447" s="47"/>
      <c r="AI447" s="47"/>
    </row>
    <row r="448" spans="1:35">
      <c r="A448" s="47"/>
      <c r="B448" s="47"/>
      <c r="C448" s="47"/>
      <c r="D448" s="47"/>
      <c r="E448" s="47"/>
      <c r="F448" s="47"/>
      <c r="G448" s="47"/>
      <c r="H448" s="47"/>
      <c r="I448" s="47"/>
      <c r="J448" s="47"/>
      <c r="K448" s="47"/>
      <c r="L448" s="47"/>
      <c r="M448" s="47"/>
      <c r="N448" s="47"/>
      <c r="O448" s="47"/>
      <c r="P448" s="47"/>
      <c r="Q448" s="47"/>
      <c r="R448" s="47"/>
      <c r="S448" s="47"/>
      <c r="T448" s="47"/>
      <c r="U448" s="47"/>
      <c r="V448" s="47"/>
      <c r="W448" s="47"/>
      <c r="X448" s="47"/>
      <c r="Y448" s="47"/>
      <c r="Z448" s="47"/>
      <c r="AA448" s="47"/>
      <c r="AB448" s="47"/>
      <c r="AC448" s="47"/>
      <c r="AD448" s="47"/>
      <c r="AE448" s="47"/>
      <c r="AF448" s="47"/>
      <c r="AG448" s="47"/>
      <c r="AH448" s="47"/>
      <c r="AI448" s="47"/>
    </row>
    <row r="449" spans="1:35">
      <c r="A449" s="47"/>
      <c r="B449" s="47"/>
      <c r="C449" s="47"/>
      <c r="D449" s="47"/>
      <c r="E449" s="47"/>
      <c r="F449" s="47"/>
      <c r="G449" s="47"/>
      <c r="H449" s="47"/>
      <c r="I449" s="47"/>
      <c r="J449" s="47"/>
      <c r="K449" s="47"/>
      <c r="L449" s="47"/>
      <c r="M449" s="47"/>
      <c r="N449" s="47"/>
      <c r="O449" s="47"/>
      <c r="P449" s="47"/>
      <c r="Q449" s="47"/>
      <c r="R449" s="47"/>
      <c r="S449" s="47"/>
      <c r="T449" s="47"/>
      <c r="U449" s="47"/>
      <c r="V449" s="47"/>
      <c r="W449" s="47"/>
      <c r="X449" s="47"/>
      <c r="Y449" s="47"/>
      <c r="Z449" s="47"/>
      <c r="AA449" s="47"/>
      <c r="AB449" s="47"/>
      <c r="AC449" s="47"/>
      <c r="AD449" s="47"/>
      <c r="AE449" s="47"/>
      <c r="AF449" s="47"/>
      <c r="AG449" s="47"/>
      <c r="AH449" s="47"/>
      <c r="AI449" s="47"/>
    </row>
    <row r="450" spans="1:35">
      <c r="A450" s="47"/>
      <c r="B450" s="47"/>
      <c r="C450" s="47"/>
      <c r="D450" s="47"/>
      <c r="E450" s="47"/>
      <c r="F450" s="47"/>
      <c r="G450" s="47"/>
      <c r="H450" s="47"/>
      <c r="I450" s="47"/>
      <c r="J450" s="47"/>
      <c r="K450" s="47"/>
      <c r="L450" s="47"/>
      <c r="M450" s="47"/>
      <c r="N450" s="47"/>
      <c r="O450" s="47"/>
      <c r="P450" s="47"/>
      <c r="Q450" s="47"/>
      <c r="R450" s="47"/>
      <c r="S450" s="47"/>
      <c r="T450" s="47"/>
      <c r="U450" s="47"/>
      <c r="V450" s="47"/>
      <c r="W450" s="47"/>
      <c r="X450" s="47"/>
      <c r="Y450" s="47"/>
      <c r="Z450" s="47"/>
      <c r="AA450" s="47"/>
      <c r="AB450" s="47"/>
      <c r="AC450" s="47"/>
      <c r="AD450" s="47"/>
      <c r="AE450" s="47"/>
      <c r="AF450" s="47"/>
      <c r="AG450" s="47"/>
      <c r="AH450" s="47"/>
      <c r="AI450" s="47"/>
    </row>
    <row r="451" spans="1:35">
      <c r="A451" s="47"/>
      <c r="B451" s="47"/>
      <c r="C451" s="47"/>
      <c r="D451" s="47"/>
      <c r="E451" s="47"/>
      <c r="F451" s="47"/>
      <c r="G451" s="47"/>
      <c r="H451" s="47"/>
      <c r="I451" s="47"/>
      <c r="J451" s="47"/>
      <c r="K451" s="47"/>
      <c r="L451" s="47"/>
      <c r="M451" s="47"/>
      <c r="N451" s="47"/>
      <c r="O451" s="47"/>
      <c r="P451" s="47"/>
      <c r="Q451" s="47"/>
      <c r="R451" s="47"/>
      <c r="S451" s="47"/>
      <c r="T451" s="47"/>
      <c r="U451" s="47"/>
      <c r="V451" s="47"/>
      <c r="W451" s="47"/>
      <c r="X451" s="47"/>
      <c r="Y451" s="47"/>
      <c r="Z451" s="47"/>
      <c r="AA451" s="47"/>
      <c r="AB451" s="47"/>
      <c r="AC451" s="47"/>
      <c r="AD451" s="47"/>
      <c r="AE451" s="47"/>
      <c r="AF451" s="47"/>
      <c r="AG451" s="47"/>
      <c r="AH451" s="47"/>
      <c r="AI451" s="47"/>
    </row>
    <row r="452" spans="1:35">
      <c r="A452" s="47"/>
      <c r="B452" s="47"/>
      <c r="C452" s="47"/>
      <c r="D452" s="47"/>
      <c r="E452" s="47"/>
      <c r="F452" s="47"/>
      <c r="G452" s="47"/>
      <c r="H452" s="47"/>
      <c r="I452" s="47"/>
      <c r="J452" s="47"/>
      <c r="K452" s="47"/>
      <c r="L452" s="47"/>
      <c r="M452" s="47"/>
      <c r="N452" s="47"/>
      <c r="O452" s="47"/>
      <c r="P452" s="47"/>
      <c r="Q452" s="47"/>
      <c r="R452" s="47"/>
      <c r="S452" s="47"/>
      <c r="T452" s="47"/>
      <c r="U452" s="47"/>
      <c r="V452" s="47"/>
      <c r="W452" s="47"/>
      <c r="X452" s="47"/>
      <c r="Y452" s="47"/>
      <c r="Z452" s="47"/>
      <c r="AA452" s="47"/>
      <c r="AB452" s="47"/>
      <c r="AC452" s="47"/>
      <c r="AD452" s="47"/>
      <c r="AE452" s="47"/>
      <c r="AF452" s="47"/>
      <c r="AG452" s="47"/>
      <c r="AH452" s="47"/>
      <c r="AI452" s="47"/>
    </row>
    <row r="453" spans="1:35">
      <c r="A453" s="47"/>
      <c r="B453" s="47"/>
      <c r="C453" s="47"/>
      <c r="D453" s="47"/>
      <c r="E453" s="47"/>
      <c r="F453" s="47"/>
      <c r="G453" s="47"/>
      <c r="H453" s="47"/>
      <c r="I453" s="47"/>
      <c r="J453" s="47"/>
      <c r="K453" s="47"/>
      <c r="L453" s="47"/>
      <c r="M453" s="47"/>
      <c r="N453" s="47"/>
      <c r="O453" s="47"/>
      <c r="P453" s="47"/>
      <c r="Q453" s="47"/>
      <c r="R453" s="47"/>
      <c r="S453" s="47"/>
      <c r="T453" s="47"/>
      <c r="U453" s="47"/>
      <c r="V453" s="47"/>
      <c r="W453" s="47"/>
      <c r="X453" s="47"/>
      <c r="Y453" s="47"/>
      <c r="Z453" s="47"/>
      <c r="AA453" s="47"/>
      <c r="AB453" s="47"/>
      <c r="AC453" s="47"/>
      <c r="AD453" s="47"/>
      <c r="AE453" s="47"/>
      <c r="AF453" s="47"/>
      <c r="AG453" s="47"/>
      <c r="AH453" s="47"/>
      <c r="AI453" s="47"/>
    </row>
    <row r="454" spans="1:35">
      <c r="A454" s="47"/>
      <c r="B454" s="47"/>
      <c r="C454" s="47"/>
      <c r="D454" s="47"/>
      <c r="E454" s="47"/>
      <c r="F454" s="47"/>
      <c r="G454" s="47"/>
      <c r="H454" s="47"/>
      <c r="I454" s="47"/>
      <c r="J454" s="47"/>
      <c r="K454" s="47"/>
      <c r="L454" s="47"/>
      <c r="M454" s="47"/>
      <c r="N454" s="47"/>
      <c r="O454" s="47"/>
      <c r="P454" s="47"/>
      <c r="Q454" s="47"/>
      <c r="R454" s="47"/>
      <c r="S454" s="47"/>
      <c r="T454" s="47"/>
      <c r="U454" s="47"/>
      <c r="V454" s="47"/>
      <c r="W454" s="47"/>
      <c r="X454" s="47"/>
      <c r="Y454" s="47"/>
      <c r="Z454" s="47"/>
      <c r="AA454" s="47"/>
      <c r="AB454" s="47"/>
      <c r="AC454" s="47"/>
      <c r="AD454" s="47"/>
      <c r="AE454" s="47"/>
      <c r="AF454" s="47"/>
      <c r="AG454" s="47"/>
      <c r="AH454" s="47"/>
      <c r="AI454" s="47"/>
    </row>
    <row r="455" spans="1:35">
      <c r="A455" s="47"/>
      <c r="B455" s="47"/>
      <c r="C455" s="47"/>
      <c r="D455" s="47"/>
      <c r="E455" s="47"/>
      <c r="F455" s="47"/>
      <c r="G455" s="47"/>
      <c r="H455" s="47"/>
      <c r="I455" s="47"/>
      <c r="J455" s="47"/>
      <c r="K455" s="47"/>
      <c r="L455" s="47"/>
      <c r="M455" s="47"/>
      <c r="N455" s="47"/>
      <c r="O455" s="47"/>
      <c r="P455" s="47"/>
      <c r="Q455" s="47"/>
      <c r="R455" s="47"/>
      <c r="S455" s="47"/>
      <c r="T455" s="47"/>
      <c r="U455" s="47"/>
      <c r="V455" s="47"/>
      <c r="W455" s="47"/>
      <c r="X455" s="47"/>
      <c r="Y455" s="47"/>
      <c r="Z455" s="47"/>
      <c r="AA455" s="47"/>
      <c r="AB455" s="47"/>
      <c r="AC455" s="47"/>
      <c r="AD455" s="47"/>
      <c r="AE455" s="47"/>
      <c r="AF455" s="47"/>
      <c r="AG455" s="47"/>
      <c r="AH455" s="47"/>
      <c r="AI455" s="47"/>
    </row>
    <row r="456" spans="1:35">
      <c r="A456" s="47"/>
      <c r="B456" s="47"/>
      <c r="C456" s="47"/>
      <c r="D456" s="47"/>
      <c r="E456" s="47"/>
      <c r="F456" s="47"/>
      <c r="G456" s="47"/>
      <c r="H456" s="47"/>
      <c r="I456" s="47"/>
      <c r="J456" s="47"/>
      <c r="K456" s="47"/>
      <c r="L456" s="47"/>
      <c r="M456" s="47"/>
      <c r="N456" s="47"/>
      <c r="O456" s="47"/>
      <c r="P456" s="47"/>
      <c r="Q456" s="47"/>
      <c r="R456" s="47"/>
      <c r="S456" s="47"/>
      <c r="T456" s="47"/>
      <c r="U456" s="47"/>
      <c r="V456" s="47"/>
      <c r="W456" s="47"/>
      <c r="X456" s="47"/>
      <c r="Y456" s="47"/>
      <c r="Z456" s="47"/>
      <c r="AA456" s="47"/>
      <c r="AB456" s="47"/>
      <c r="AC456" s="47"/>
      <c r="AD456" s="47"/>
      <c r="AE456" s="47"/>
      <c r="AF456" s="47"/>
      <c r="AG456" s="47"/>
      <c r="AH456" s="47"/>
      <c r="AI456" s="47"/>
    </row>
    <row r="457" spans="1:35">
      <c r="A457" s="47"/>
      <c r="B457" s="47"/>
      <c r="C457" s="47"/>
      <c r="D457" s="47"/>
      <c r="E457" s="47"/>
      <c r="F457" s="47"/>
      <c r="G457" s="47"/>
      <c r="H457" s="47"/>
      <c r="I457" s="47"/>
      <c r="J457" s="47"/>
      <c r="K457" s="47"/>
      <c r="L457" s="47"/>
      <c r="M457" s="47"/>
      <c r="N457" s="47"/>
      <c r="O457" s="47"/>
      <c r="P457" s="47"/>
      <c r="Q457" s="47"/>
      <c r="R457" s="47"/>
      <c r="S457" s="47"/>
      <c r="T457" s="47"/>
      <c r="U457" s="47"/>
      <c r="V457" s="47"/>
      <c r="W457" s="47"/>
      <c r="X457" s="47"/>
      <c r="Y457" s="47"/>
      <c r="Z457" s="47"/>
      <c r="AA457" s="47"/>
      <c r="AB457" s="47"/>
      <c r="AC457" s="47"/>
      <c r="AD457" s="47"/>
      <c r="AE457" s="47"/>
      <c r="AF457" s="47"/>
      <c r="AG457" s="47"/>
      <c r="AH457" s="47"/>
      <c r="AI457" s="47"/>
    </row>
    <row r="458" spans="1:35">
      <c r="A458" s="47"/>
      <c r="B458" s="47"/>
      <c r="C458" s="47"/>
      <c r="D458" s="47"/>
      <c r="E458" s="47"/>
      <c r="F458" s="47"/>
      <c r="G458" s="47"/>
      <c r="H458" s="47"/>
      <c r="I458" s="47"/>
      <c r="J458" s="47"/>
      <c r="K458" s="47"/>
      <c r="L458" s="47"/>
      <c r="M458" s="47"/>
      <c r="N458" s="47"/>
      <c r="O458" s="47"/>
      <c r="P458" s="47"/>
      <c r="Q458" s="47"/>
      <c r="R458" s="47"/>
      <c r="S458" s="47"/>
      <c r="T458" s="47"/>
      <c r="U458" s="47"/>
      <c r="V458" s="47"/>
      <c r="W458" s="47"/>
      <c r="X458" s="47"/>
      <c r="Y458" s="47"/>
      <c r="Z458" s="47"/>
      <c r="AA458" s="47"/>
      <c r="AB458" s="47"/>
      <c r="AC458" s="47"/>
      <c r="AD458" s="47"/>
      <c r="AE458" s="47"/>
      <c r="AF458" s="47"/>
      <c r="AG458" s="47"/>
      <c r="AH458" s="47"/>
      <c r="AI458" s="47"/>
    </row>
    <row r="459" spans="1:35">
      <c r="A459" s="47"/>
      <c r="B459" s="47"/>
      <c r="C459" s="47"/>
      <c r="D459" s="47"/>
      <c r="E459" s="47"/>
      <c r="F459" s="47"/>
      <c r="G459" s="47"/>
      <c r="H459" s="47"/>
      <c r="I459" s="47"/>
      <c r="J459" s="47"/>
      <c r="K459" s="47"/>
      <c r="L459" s="47"/>
      <c r="M459" s="47"/>
      <c r="N459" s="47"/>
      <c r="O459" s="47"/>
      <c r="P459" s="47"/>
      <c r="Q459" s="47"/>
      <c r="R459" s="47"/>
      <c r="S459" s="47"/>
      <c r="T459" s="47"/>
      <c r="U459" s="47"/>
      <c r="V459" s="47"/>
      <c r="W459" s="47"/>
      <c r="X459" s="47"/>
      <c r="Y459" s="47"/>
      <c r="Z459" s="47"/>
      <c r="AA459" s="47"/>
      <c r="AB459" s="47"/>
      <c r="AC459" s="47"/>
      <c r="AD459" s="47"/>
      <c r="AE459" s="47"/>
      <c r="AF459" s="47"/>
      <c r="AG459" s="47"/>
      <c r="AH459" s="47"/>
      <c r="AI459" s="47"/>
    </row>
    <row r="460" spans="1:35">
      <c r="A460" s="47"/>
      <c r="B460" s="47"/>
      <c r="C460" s="47"/>
      <c r="D460" s="47"/>
      <c r="E460" s="47"/>
      <c r="F460" s="47"/>
      <c r="G460" s="47"/>
      <c r="H460" s="47"/>
      <c r="I460" s="47"/>
      <c r="J460" s="47"/>
      <c r="K460" s="47"/>
      <c r="L460" s="47"/>
      <c r="M460" s="47"/>
      <c r="N460" s="47"/>
      <c r="O460" s="47"/>
      <c r="P460" s="47"/>
      <c r="Q460" s="47"/>
      <c r="R460" s="47"/>
      <c r="S460" s="47"/>
      <c r="T460" s="47"/>
      <c r="U460" s="47"/>
      <c r="V460" s="47"/>
      <c r="W460" s="47"/>
      <c r="X460" s="47"/>
      <c r="Y460" s="47"/>
      <c r="Z460" s="47"/>
      <c r="AA460" s="47"/>
      <c r="AB460" s="47"/>
      <c r="AC460" s="47"/>
      <c r="AD460" s="47"/>
      <c r="AE460" s="47"/>
      <c r="AF460" s="47"/>
      <c r="AG460" s="47"/>
      <c r="AH460" s="47"/>
      <c r="AI460" s="47"/>
    </row>
    <row r="461" spans="1:35">
      <c r="A461" s="47"/>
      <c r="B461" s="47"/>
      <c r="C461" s="47"/>
      <c r="D461" s="47"/>
      <c r="E461" s="47"/>
      <c r="F461" s="47"/>
      <c r="G461" s="47"/>
      <c r="H461" s="47"/>
      <c r="I461" s="47"/>
      <c r="J461" s="47"/>
      <c r="K461" s="47"/>
      <c r="L461" s="47"/>
      <c r="M461" s="47"/>
      <c r="N461" s="47"/>
      <c r="O461" s="47"/>
      <c r="P461" s="47"/>
      <c r="Q461" s="47"/>
      <c r="R461" s="47"/>
      <c r="S461" s="47"/>
      <c r="T461" s="47"/>
      <c r="U461" s="47"/>
      <c r="V461" s="47"/>
      <c r="W461" s="47"/>
      <c r="X461" s="47"/>
      <c r="Y461" s="47"/>
      <c r="Z461" s="47"/>
      <c r="AA461" s="47"/>
      <c r="AB461" s="47"/>
      <c r="AC461" s="47"/>
      <c r="AD461" s="47"/>
      <c r="AE461" s="47"/>
      <c r="AF461" s="47"/>
      <c r="AG461" s="47"/>
      <c r="AH461" s="47"/>
      <c r="AI461" s="47"/>
    </row>
    <row r="462" spans="1:35">
      <c r="A462" s="47"/>
      <c r="B462" s="47"/>
      <c r="C462" s="47"/>
      <c r="D462" s="47"/>
      <c r="E462" s="47"/>
      <c r="F462" s="47"/>
      <c r="G462" s="47"/>
      <c r="H462" s="47"/>
      <c r="I462" s="47"/>
      <c r="J462" s="47"/>
      <c r="K462" s="47"/>
      <c r="L462" s="47"/>
      <c r="M462" s="47"/>
      <c r="N462" s="47"/>
      <c r="O462" s="47"/>
      <c r="P462" s="47"/>
      <c r="Q462" s="47"/>
      <c r="R462" s="47"/>
      <c r="S462" s="47"/>
      <c r="T462" s="47"/>
      <c r="U462" s="47"/>
      <c r="V462" s="47"/>
      <c r="W462" s="47"/>
      <c r="X462" s="47"/>
      <c r="Y462" s="47"/>
      <c r="Z462" s="47"/>
      <c r="AA462" s="47"/>
      <c r="AB462" s="47"/>
      <c r="AC462" s="47"/>
      <c r="AD462" s="47"/>
      <c r="AE462" s="47"/>
      <c r="AF462" s="47"/>
      <c r="AG462" s="47"/>
      <c r="AH462" s="47"/>
      <c r="AI462" s="47"/>
    </row>
    <row r="463" spans="1:35">
      <c r="A463" s="47"/>
      <c r="B463" s="47"/>
      <c r="C463" s="47"/>
      <c r="D463" s="47"/>
      <c r="E463" s="47"/>
      <c r="F463" s="47"/>
      <c r="G463" s="47"/>
      <c r="H463" s="47"/>
      <c r="I463" s="47"/>
      <c r="J463" s="47"/>
      <c r="K463" s="47"/>
      <c r="L463" s="47"/>
      <c r="M463" s="47"/>
      <c r="N463" s="47"/>
      <c r="O463" s="47"/>
      <c r="P463" s="47"/>
      <c r="Q463" s="47"/>
      <c r="R463" s="47"/>
      <c r="S463" s="47"/>
      <c r="T463" s="47"/>
      <c r="U463" s="47"/>
      <c r="V463" s="47"/>
      <c r="W463" s="47"/>
      <c r="X463" s="47"/>
      <c r="Y463" s="47"/>
      <c r="Z463" s="47"/>
      <c r="AA463" s="47"/>
      <c r="AB463" s="47"/>
      <c r="AC463" s="47"/>
      <c r="AD463" s="47"/>
      <c r="AE463" s="47"/>
      <c r="AF463" s="47"/>
      <c r="AG463" s="47"/>
      <c r="AH463" s="47"/>
      <c r="AI463" s="47"/>
    </row>
    <row r="464" spans="1:35">
      <c r="A464" s="47"/>
      <c r="B464" s="47"/>
      <c r="C464" s="47"/>
      <c r="D464" s="47"/>
      <c r="E464" s="47"/>
      <c r="F464" s="47"/>
      <c r="G464" s="47"/>
      <c r="H464" s="47"/>
      <c r="I464" s="47"/>
      <c r="J464" s="47"/>
      <c r="K464" s="47"/>
      <c r="L464" s="47"/>
      <c r="M464" s="47"/>
      <c r="N464" s="47"/>
      <c r="O464" s="47"/>
      <c r="P464" s="47"/>
      <c r="Q464" s="47"/>
      <c r="R464" s="47"/>
      <c r="S464" s="47"/>
      <c r="T464" s="47"/>
      <c r="U464" s="47"/>
      <c r="V464" s="47"/>
      <c r="W464" s="47"/>
      <c r="X464" s="47"/>
      <c r="Y464" s="47"/>
      <c r="Z464" s="47"/>
      <c r="AA464" s="47"/>
      <c r="AB464" s="47"/>
      <c r="AC464" s="47"/>
      <c r="AD464" s="47"/>
      <c r="AE464" s="47"/>
      <c r="AF464" s="47"/>
      <c r="AG464" s="47"/>
      <c r="AH464" s="47"/>
      <c r="AI464" s="47"/>
    </row>
    <row r="465" spans="1:35">
      <c r="A465" s="47"/>
      <c r="B465" s="47"/>
      <c r="C465" s="47"/>
      <c r="D465" s="47"/>
      <c r="E465" s="47"/>
      <c r="F465" s="47"/>
      <c r="G465" s="47"/>
      <c r="H465" s="47"/>
      <c r="I465" s="47"/>
      <c r="J465" s="47"/>
      <c r="K465" s="47"/>
      <c r="L465" s="47"/>
      <c r="M465" s="47"/>
      <c r="N465" s="47"/>
      <c r="O465" s="47"/>
      <c r="P465" s="47"/>
      <c r="Q465" s="47"/>
      <c r="R465" s="47"/>
      <c r="S465" s="47"/>
      <c r="T465" s="47"/>
      <c r="U465" s="47"/>
      <c r="V465" s="47"/>
      <c r="W465" s="47"/>
      <c r="X465" s="47"/>
      <c r="Y465" s="47"/>
      <c r="Z465" s="47"/>
      <c r="AA465" s="47"/>
      <c r="AB465" s="47"/>
      <c r="AC465" s="47"/>
      <c r="AD465" s="47"/>
      <c r="AE465" s="47"/>
      <c r="AF465" s="47"/>
      <c r="AG465" s="47"/>
      <c r="AH465" s="47"/>
      <c r="AI465" s="47"/>
    </row>
    <row r="466" spans="1:35">
      <c r="A466" s="47"/>
      <c r="B466" s="47"/>
      <c r="C466" s="47"/>
      <c r="D466" s="47"/>
      <c r="E466" s="47"/>
      <c r="F466" s="47"/>
      <c r="G466" s="47"/>
      <c r="H466" s="47"/>
      <c r="I466" s="47"/>
      <c r="J466" s="47"/>
      <c r="K466" s="47"/>
      <c r="L466" s="47"/>
      <c r="M466" s="47"/>
      <c r="N466" s="47"/>
      <c r="O466" s="47"/>
      <c r="P466" s="47"/>
      <c r="Q466" s="47"/>
      <c r="R466" s="47"/>
      <c r="S466" s="47"/>
      <c r="T466" s="47"/>
      <c r="U466" s="47"/>
      <c r="V466" s="47"/>
      <c r="W466" s="47"/>
      <c r="X466" s="47"/>
      <c r="Y466" s="47"/>
      <c r="Z466" s="47"/>
      <c r="AA466" s="47"/>
      <c r="AB466" s="47"/>
      <c r="AC466" s="47"/>
      <c r="AD466" s="47"/>
      <c r="AE466" s="47"/>
      <c r="AF466" s="47"/>
      <c r="AG466" s="47"/>
      <c r="AH466" s="47"/>
      <c r="AI466" s="47"/>
    </row>
    <row r="467" spans="1:35">
      <c r="A467" s="47"/>
      <c r="B467" s="47"/>
      <c r="C467" s="47"/>
      <c r="D467" s="47"/>
      <c r="E467" s="47"/>
      <c r="F467" s="47"/>
      <c r="G467" s="47"/>
      <c r="H467" s="47"/>
      <c r="I467" s="47"/>
      <c r="J467" s="47"/>
      <c r="K467" s="47"/>
      <c r="L467" s="47"/>
      <c r="M467" s="47"/>
      <c r="N467" s="47"/>
      <c r="O467" s="47"/>
      <c r="P467" s="47"/>
      <c r="Q467" s="47"/>
      <c r="R467" s="47"/>
      <c r="S467" s="47"/>
      <c r="T467" s="47"/>
      <c r="U467" s="47"/>
      <c r="V467" s="47"/>
      <c r="W467" s="47"/>
      <c r="X467" s="47"/>
      <c r="Y467" s="47"/>
      <c r="Z467" s="47"/>
      <c r="AA467" s="47"/>
      <c r="AB467" s="47"/>
      <c r="AC467" s="47"/>
      <c r="AD467" s="47"/>
      <c r="AE467" s="47"/>
      <c r="AF467" s="47"/>
      <c r="AG467" s="47"/>
      <c r="AH467" s="47"/>
      <c r="AI467" s="47"/>
    </row>
    <row r="468" spans="1:35">
      <c r="A468" s="47"/>
      <c r="B468" s="47"/>
      <c r="C468" s="47"/>
      <c r="D468" s="47"/>
      <c r="E468" s="47"/>
      <c r="F468" s="47"/>
      <c r="G468" s="47"/>
      <c r="H468" s="47"/>
      <c r="I468" s="47"/>
      <c r="J468" s="47"/>
      <c r="K468" s="47"/>
      <c r="L468" s="47"/>
      <c r="M468" s="47"/>
      <c r="N468" s="47"/>
      <c r="O468" s="47"/>
      <c r="P468" s="47"/>
      <c r="Q468" s="47"/>
      <c r="R468" s="47"/>
      <c r="S468" s="47"/>
      <c r="T468" s="47"/>
      <c r="U468" s="47"/>
      <c r="V468" s="47"/>
      <c r="W468" s="47"/>
      <c r="X468" s="47"/>
      <c r="Y468" s="47"/>
      <c r="Z468" s="47"/>
      <c r="AA468" s="47"/>
      <c r="AB468" s="47"/>
      <c r="AC468" s="47"/>
      <c r="AD468" s="47"/>
      <c r="AE468" s="47"/>
      <c r="AF468" s="47"/>
      <c r="AG468" s="47"/>
      <c r="AH468" s="47"/>
      <c r="AI468" s="47"/>
    </row>
    <row r="469" spans="1:35">
      <c r="A469" s="47"/>
      <c r="B469" s="47"/>
      <c r="C469" s="47"/>
      <c r="D469" s="47"/>
      <c r="E469" s="47"/>
      <c r="F469" s="47"/>
      <c r="G469" s="47"/>
      <c r="H469" s="47"/>
      <c r="I469" s="47"/>
      <c r="J469" s="47"/>
      <c r="K469" s="47"/>
      <c r="L469" s="47"/>
      <c r="M469" s="47"/>
      <c r="N469" s="47"/>
      <c r="O469" s="47"/>
      <c r="P469" s="47"/>
      <c r="Q469" s="47"/>
      <c r="R469" s="47"/>
      <c r="S469" s="47"/>
      <c r="T469" s="47"/>
      <c r="U469" s="47"/>
      <c r="V469" s="47"/>
      <c r="W469" s="47"/>
      <c r="X469" s="47"/>
      <c r="Y469" s="47"/>
      <c r="Z469" s="47"/>
      <c r="AA469" s="47"/>
      <c r="AB469" s="47"/>
      <c r="AC469" s="47"/>
      <c r="AD469" s="47"/>
      <c r="AE469" s="47"/>
      <c r="AF469" s="47"/>
      <c r="AG469" s="47"/>
      <c r="AH469" s="47"/>
      <c r="AI469" s="47"/>
    </row>
    <row r="470" spans="1:35">
      <c r="A470" s="47"/>
      <c r="B470" s="47"/>
      <c r="C470" s="47"/>
      <c r="D470" s="47"/>
      <c r="E470" s="47"/>
      <c r="F470" s="47"/>
      <c r="G470" s="47"/>
      <c r="H470" s="47"/>
      <c r="I470" s="47"/>
      <c r="J470" s="47"/>
      <c r="K470" s="47"/>
      <c r="L470" s="47"/>
      <c r="M470" s="47"/>
      <c r="N470" s="47"/>
      <c r="O470" s="47"/>
      <c r="P470" s="47"/>
      <c r="Q470" s="47"/>
      <c r="R470" s="47"/>
      <c r="S470" s="47"/>
      <c r="T470" s="47"/>
      <c r="U470" s="47"/>
      <c r="V470" s="47"/>
      <c r="W470" s="47"/>
      <c r="X470" s="47"/>
      <c r="Y470" s="47"/>
      <c r="Z470" s="47"/>
      <c r="AA470" s="47"/>
      <c r="AB470" s="47"/>
      <c r="AC470" s="47"/>
      <c r="AD470" s="47"/>
      <c r="AE470" s="47"/>
      <c r="AF470" s="47"/>
      <c r="AG470" s="47"/>
      <c r="AH470" s="47"/>
      <c r="AI470" s="47"/>
    </row>
    <row r="471" spans="1:35">
      <c r="A471" s="47"/>
      <c r="B471" s="47"/>
      <c r="C471" s="47"/>
      <c r="D471" s="47"/>
      <c r="E471" s="47"/>
      <c r="F471" s="47"/>
      <c r="G471" s="47"/>
      <c r="H471" s="47"/>
      <c r="I471" s="47"/>
      <c r="J471" s="47"/>
      <c r="K471" s="47"/>
      <c r="L471" s="47"/>
      <c r="M471" s="47"/>
      <c r="N471" s="47"/>
      <c r="O471" s="47"/>
      <c r="P471" s="47"/>
      <c r="Q471" s="47"/>
      <c r="R471" s="47"/>
      <c r="S471" s="47"/>
      <c r="T471" s="47"/>
      <c r="U471" s="47"/>
      <c r="V471" s="47"/>
      <c r="W471" s="47"/>
      <c r="X471" s="47"/>
      <c r="Y471" s="47"/>
      <c r="Z471" s="47"/>
      <c r="AA471" s="47"/>
      <c r="AB471" s="47"/>
      <c r="AC471" s="47"/>
      <c r="AD471" s="47"/>
      <c r="AE471" s="47"/>
      <c r="AF471" s="47"/>
      <c r="AG471" s="47"/>
      <c r="AH471" s="47"/>
      <c r="AI471" s="47"/>
    </row>
    <row r="472" spans="1:35">
      <c r="A472" s="47"/>
      <c r="B472" s="47"/>
      <c r="C472" s="47"/>
      <c r="D472" s="47"/>
      <c r="E472" s="47"/>
      <c r="F472" s="47"/>
      <c r="G472" s="47"/>
      <c r="H472" s="47"/>
      <c r="I472" s="47"/>
      <c r="J472" s="47"/>
      <c r="K472" s="47"/>
      <c r="L472" s="47"/>
      <c r="M472" s="47"/>
      <c r="N472" s="47"/>
      <c r="O472" s="47"/>
      <c r="P472" s="47"/>
      <c r="Q472" s="47"/>
      <c r="R472" s="47"/>
      <c r="S472" s="47"/>
      <c r="T472" s="47"/>
      <c r="U472" s="47"/>
      <c r="V472" s="47"/>
      <c r="W472" s="47"/>
      <c r="X472" s="47"/>
      <c r="Y472" s="47"/>
      <c r="Z472" s="47"/>
      <c r="AA472" s="47"/>
      <c r="AB472" s="47"/>
      <c r="AC472" s="47"/>
      <c r="AD472" s="47"/>
      <c r="AE472" s="47"/>
      <c r="AF472" s="47"/>
      <c r="AG472" s="47"/>
      <c r="AH472" s="47"/>
      <c r="AI472" s="47"/>
    </row>
    <row r="473" spans="1:35">
      <c r="A473" s="47"/>
      <c r="B473" s="47"/>
      <c r="C473" s="47"/>
      <c r="D473" s="47"/>
      <c r="E473" s="47"/>
      <c r="F473" s="47"/>
      <c r="G473" s="47"/>
      <c r="H473" s="47"/>
      <c r="I473" s="47"/>
      <c r="J473" s="47"/>
      <c r="K473" s="47"/>
      <c r="L473" s="47"/>
      <c r="M473" s="47"/>
      <c r="N473" s="47"/>
      <c r="O473" s="47"/>
      <c r="P473" s="47"/>
      <c r="Q473" s="47"/>
      <c r="R473" s="47"/>
      <c r="S473" s="47"/>
      <c r="T473" s="47"/>
      <c r="U473" s="47"/>
      <c r="V473" s="47"/>
      <c r="W473" s="47"/>
      <c r="X473" s="47"/>
      <c r="Y473" s="47"/>
      <c r="Z473" s="47"/>
      <c r="AA473" s="47"/>
      <c r="AB473" s="47"/>
      <c r="AC473" s="47"/>
      <c r="AD473" s="47"/>
      <c r="AE473" s="47"/>
      <c r="AF473" s="47"/>
      <c r="AG473" s="47"/>
      <c r="AH473" s="47"/>
      <c r="AI473" s="47"/>
    </row>
    <row r="474" spans="1:35">
      <c r="A474" s="47"/>
      <c r="B474" s="47"/>
      <c r="C474" s="47"/>
      <c r="D474" s="47"/>
      <c r="E474" s="47"/>
      <c r="F474" s="47"/>
      <c r="G474" s="47"/>
      <c r="H474" s="47"/>
      <c r="I474" s="47"/>
      <c r="J474" s="47"/>
      <c r="K474" s="47"/>
      <c r="L474" s="47"/>
      <c r="M474" s="47"/>
      <c r="N474" s="47"/>
      <c r="O474" s="47"/>
      <c r="P474" s="47"/>
      <c r="Q474" s="47"/>
      <c r="R474" s="47"/>
      <c r="S474" s="47"/>
      <c r="T474" s="47"/>
      <c r="U474" s="47"/>
      <c r="V474" s="47"/>
      <c r="W474" s="47"/>
      <c r="X474" s="47"/>
      <c r="Y474" s="47"/>
      <c r="Z474" s="47"/>
      <c r="AA474" s="47"/>
      <c r="AB474" s="47"/>
      <c r="AC474" s="47"/>
      <c r="AD474" s="47"/>
      <c r="AE474" s="47"/>
      <c r="AF474" s="47"/>
      <c r="AG474" s="47"/>
      <c r="AH474" s="47"/>
      <c r="AI474" s="47"/>
    </row>
    <row r="475" spans="1:35">
      <c r="A475" s="47"/>
      <c r="B475" s="47"/>
      <c r="C475" s="47"/>
      <c r="D475" s="47"/>
      <c r="E475" s="47"/>
      <c r="F475" s="47"/>
      <c r="G475" s="47"/>
      <c r="H475" s="47"/>
      <c r="I475" s="47"/>
      <c r="J475" s="47"/>
      <c r="K475" s="47"/>
      <c r="L475" s="47"/>
      <c r="M475" s="47"/>
      <c r="N475" s="47"/>
      <c r="O475" s="47"/>
      <c r="P475" s="47"/>
      <c r="Q475" s="47"/>
      <c r="R475" s="47"/>
      <c r="S475" s="47"/>
      <c r="T475" s="47"/>
      <c r="U475" s="47"/>
      <c r="V475" s="47"/>
      <c r="W475" s="47"/>
      <c r="X475" s="47"/>
      <c r="Y475" s="47"/>
      <c r="Z475" s="47"/>
      <c r="AA475" s="47"/>
      <c r="AB475" s="47"/>
      <c r="AC475" s="47"/>
      <c r="AD475" s="47"/>
      <c r="AE475" s="47"/>
      <c r="AF475" s="47"/>
      <c r="AG475" s="47"/>
      <c r="AH475" s="47"/>
      <c r="AI475" s="47"/>
    </row>
    <row r="476" spans="1:35">
      <c r="A476" s="47"/>
      <c r="B476" s="47"/>
      <c r="C476" s="47"/>
      <c r="D476" s="47"/>
      <c r="E476" s="47"/>
      <c r="F476" s="47"/>
      <c r="G476" s="47"/>
      <c r="H476" s="47"/>
      <c r="I476" s="47"/>
      <c r="J476" s="47"/>
      <c r="K476" s="47"/>
      <c r="L476" s="47"/>
      <c r="M476" s="47"/>
      <c r="N476" s="47"/>
      <c r="O476" s="47"/>
      <c r="P476" s="47"/>
      <c r="Q476" s="47"/>
      <c r="R476" s="47"/>
      <c r="S476" s="47"/>
      <c r="T476" s="47"/>
      <c r="U476" s="47"/>
      <c r="V476" s="47"/>
      <c r="W476" s="47"/>
      <c r="X476" s="47"/>
      <c r="Y476" s="47"/>
      <c r="Z476" s="47"/>
      <c r="AA476" s="47"/>
      <c r="AB476" s="47"/>
      <c r="AC476" s="47"/>
      <c r="AD476" s="47"/>
      <c r="AE476" s="47"/>
      <c r="AF476" s="47"/>
      <c r="AG476" s="47"/>
      <c r="AH476" s="47"/>
      <c r="AI476" s="47"/>
    </row>
    <row r="477" spans="1:35">
      <c r="A477" s="47"/>
      <c r="B477" s="47"/>
      <c r="C477" s="47"/>
      <c r="D477" s="47"/>
      <c r="E477" s="47"/>
      <c r="F477" s="47"/>
      <c r="G477" s="47"/>
      <c r="H477" s="47"/>
      <c r="I477" s="47"/>
      <c r="J477" s="47"/>
      <c r="K477" s="47"/>
      <c r="L477" s="47"/>
      <c r="M477" s="47"/>
      <c r="N477" s="47"/>
      <c r="O477" s="47"/>
      <c r="P477" s="47"/>
      <c r="Q477" s="47"/>
      <c r="R477" s="47"/>
      <c r="S477" s="47"/>
      <c r="T477" s="47"/>
      <c r="U477" s="47"/>
      <c r="V477" s="47"/>
      <c r="W477" s="47"/>
      <c r="X477" s="47"/>
      <c r="Y477" s="47"/>
      <c r="Z477" s="47"/>
      <c r="AA477" s="47"/>
      <c r="AB477" s="47"/>
      <c r="AC477" s="47"/>
      <c r="AD477" s="47"/>
      <c r="AE477" s="47"/>
      <c r="AF477" s="47"/>
      <c r="AG477" s="47"/>
      <c r="AH477" s="47"/>
      <c r="AI477" s="47"/>
    </row>
    <row r="478" spans="1:35">
      <c r="A478" s="47"/>
      <c r="B478" s="47"/>
      <c r="C478" s="47"/>
      <c r="D478" s="47"/>
      <c r="E478" s="47"/>
      <c r="F478" s="47"/>
      <c r="G478" s="47"/>
      <c r="H478" s="47"/>
      <c r="I478" s="47"/>
      <c r="J478" s="47"/>
      <c r="K478" s="47"/>
      <c r="L478" s="47"/>
      <c r="M478" s="47"/>
      <c r="N478" s="47"/>
      <c r="O478" s="47"/>
      <c r="P478" s="47"/>
      <c r="Q478" s="47"/>
      <c r="R478" s="47"/>
      <c r="S478" s="47"/>
      <c r="T478" s="47"/>
      <c r="U478" s="47"/>
      <c r="V478" s="47"/>
      <c r="W478" s="47"/>
      <c r="X478" s="47"/>
      <c r="Y478" s="47"/>
      <c r="Z478" s="47"/>
      <c r="AA478" s="47"/>
      <c r="AB478" s="47"/>
      <c r="AC478" s="47"/>
      <c r="AD478" s="47"/>
      <c r="AE478" s="47"/>
      <c r="AF478" s="47"/>
      <c r="AG478" s="47"/>
      <c r="AH478" s="47"/>
      <c r="AI478" s="47"/>
    </row>
    <row r="479" spans="1:35">
      <c r="A479" s="47"/>
      <c r="B479" s="47"/>
      <c r="C479" s="47"/>
      <c r="D479" s="47"/>
      <c r="E479" s="47"/>
      <c r="F479" s="47"/>
      <c r="G479" s="47"/>
      <c r="H479" s="47"/>
      <c r="I479" s="47"/>
      <c r="J479" s="47"/>
      <c r="K479" s="47"/>
      <c r="L479" s="47"/>
      <c r="M479" s="47"/>
      <c r="N479" s="47"/>
      <c r="O479" s="47"/>
      <c r="P479" s="47"/>
      <c r="Q479" s="47"/>
      <c r="R479" s="47"/>
      <c r="S479" s="47"/>
      <c r="T479" s="47"/>
      <c r="U479" s="47"/>
      <c r="V479" s="47"/>
      <c r="W479" s="47"/>
      <c r="X479" s="47"/>
      <c r="Y479" s="47"/>
      <c r="Z479" s="47"/>
      <c r="AA479" s="47"/>
      <c r="AB479" s="47"/>
      <c r="AC479" s="47"/>
      <c r="AD479" s="47"/>
      <c r="AE479" s="47"/>
      <c r="AF479" s="47"/>
      <c r="AG479" s="47"/>
      <c r="AH479" s="47"/>
      <c r="AI479" s="47"/>
    </row>
    <row r="480" spans="1:35">
      <c r="A480" s="47"/>
      <c r="B480" s="47"/>
      <c r="C480" s="47"/>
      <c r="D480" s="47"/>
      <c r="E480" s="47"/>
      <c r="F480" s="47"/>
      <c r="G480" s="47"/>
      <c r="H480" s="47"/>
      <c r="I480" s="47"/>
      <c r="J480" s="47"/>
      <c r="K480" s="47"/>
      <c r="L480" s="47"/>
      <c r="M480" s="47"/>
      <c r="N480" s="47"/>
      <c r="O480" s="47"/>
      <c r="P480" s="47"/>
      <c r="Q480" s="47"/>
      <c r="R480" s="47"/>
      <c r="S480" s="47"/>
      <c r="T480" s="47"/>
      <c r="U480" s="47"/>
      <c r="V480" s="47"/>
      <c r="W480" s="47"/>
      <c r="X480" s="47"/>
      <c r="Y480" s="47"/>
      <c r="Z480" s="47"/>
      <c r="AA480" s="47"/>
      <c r="AB480" s="47"/>
      <c r="AC480" s="47"/>
      <c r="AD480" s="47"/>
      <c r="AE480" s="47"/>
      <c r="AF480" s="47"/>
      <c r="AG480" s="47"/>
      <c r="AH480" s="47"/>
      <c r="AI480" s="47"/>
    </row>
    <row r="481" spans="1:35">
      <c r="A481" s="47"/>
      <c r="B481" s="47"/>
      <c r="C481" s="47"/>
      <c r="D481" s="47"/>
      <c r="E481" s="47"/>
      <c r="F481" s="47"/>
      <c r="G481" s="47"/>
      <c r="H481" s="47"/>
      <c r="I481" s="47"/>
      <c r="J481" s="47"/>
      <c r="K481" s="47"/>
      <c r="L481" s="47"/>
      <c r="M481" s="47"/>
      <c r="N481" s="47"/>
      <c r="O481" s="47"/>
      <c r="P481" s="47"/>
      <c r="Q481" s="47"/>
      <c r="R481" s="47"/>
      <c r="S481" s="47"/>
      <c r="T481" s="47"/>
      <c r="U481" s="47"/>
      <c r="V481" s="47"/>
      <c r="W481" s="47"/>
      <c r="X481" s="47"/>
      <c r="Y481" s="47"/>
      <c r="Z481" s="47"/>
      <c r="AA481" s="47"/>
      <c r="AB481" s="47"/>
      <c r="AC481" s="47"/>
      <c r="AD481" s="47"/>
      <c r="AE481" s="47"/>
      <c r="AF481" s="47"/>
      <c r="AG481" s="47"/>
      <c r="AH481" s="47"/>
      <c r="AI481" s="47"/>
    </row>
    <row r="482" spans="1:35">
      <c r="A482" s="47"/>
      <c r="B482" s="47"/>
      <c r="C482" s="47"/>
      <c r="D482" s="47"/>
      <c r="E482" s="47"/>
      <c r="F482" s="47"/>
      <c r="G482" s="47"/>
      <c r="H482" s="47"/>
      <c r="I482" s="47"/>
      <c r="J482" s="47"/>
      <c r="K482" s="47"/>
      <c r="L482" s="47"/>
      <c r="M482" s="47"/>
      <c r="N482" s="47"/>
      <c r="O482" s="47"/>
      <c r="P482" s="47"/>
      <c r="Q482" s="47"/>
      <c r="R482" s="47"/>
      <c r="S482" s="47"/>
      <c r="T482" s="47"/>
      <c r="U482" s="47"/>
      <c r="V482" s="47"/>
      <c r="W482" s="47"/>
      <c r="X482" s="47"/>
      <c r="Y482" s="47"/>
      <c r="Z482" s="47"/>
      <c r="AA482" s="47"/>
      <c r="AB482" s="47"/>
      <c r="AC482" s="47"/>
      <c r="AD482" s="47"/>
      <c r="AE482" s="47"/>
      <c r="AF482" s="47"/>
      <c r="AG482" s="47"/>
      <c r="AH482" s="47"/>
      <c r="AI482" s="47"/>
    </row>
    <row r="483" spans="1:35">
      <c r="A483" s="47"/>
      <c r="B483" s="47"/>
      <c r="C483" s="47"/>
      <c r="D483" s="47"/>
      <c r="E483" s="47"/>
      <c r="F483" s="47"/>
      <c r="G483" s="47"/>
      <c r="H483" s="47"/>
      <c r="I483" s="47"/>
      <c r="J483" s="47"/>
      <c r="K483" s="47"/>
      <c r="L483" s="47"/>
      <c r="M483" s="47"/>
      <c r="N483" s="47"/>
      <c r="O483" s="47"/>
      <c r="P483" s="47"/>
      <c r="Q483" s="47"/>
      <c r="R483" s="47"/>
      <c r="S483" s="47"/>
      <c r="T483" s="47"/>
      <c r="U483" s="47"/>
      <c r="V483" s="47"/>
      <c r="W483" s="47"/>
      <c r="X483" s="47"/>
      <c r="Y483" s="47"/>
      <c r="Z483" s="47"/>
      <c r="AA483" s="47"/>
      <c r="AB483" s="47"/>
      <c r="AC483" s="47"/>
      <c r="AD483" s="47"/>
      <c r="AE483" s="47"/>
      <c r="AF483" s="47"/>
      <c r="AG483" s="47"/>
      <c r="AH483" s="47"/>
      <c r="AI483" s="47"/>
    </row>
    <row r="484" spans="1:35">
      <c r="A484" s="47"/>
      <c r="B484" s="47"/>
      <c r="C484" s="47"/>
      <c r="D484" s="47"/>
      <c r="E484" s="47"/>
      <c r="F484" s="47"/>
      <c r="G484" s="47"/>
      <c r="H484" s="47"/>
      <c r="I484" s="47"/>
      <c r="J484" s="47"/>
      <c r="K484" s="47"/>
      <c r="L484" s="47"/>
      <c r="M484" s="47"/>
      <c r="N484" s="47"/>
      <c r="O484" s="47"/>
      <c r="P484" s="47"/>
      <c r="Q484" s="47"/>
      <c r="R484" s="47"/>
      <c r="S484" s="47"/>
      <c r="T484" s="47"/>
      <c r="U484" s="47"/>
      <c r="V484" s="47"/>
      <c r="W484" s="47"/>
      <c r="X484" s="47"/>
      <c r="Y484" s="47"/>
      <c r="Z484" s="47"/>
      <c r="AA484" s="47"/>
      <c r="AB484" s="47"/>
      <c r="AC484" s="47"/>
      <c r="AD484" s="47"/>
      <c r="AE484" s="47"/>
      <c r="AF484" s="47"/>
      <c r="AG484" s="47"/>
      <c r="AH484" s="47"/>
      <c r="AI484" s="47"/>
    </row>
    <row r="485" spans="1:35">
      <c r="A485" s="47"/>
      <c r="B485" s="47"/>
      <c r="C485" s="47"/>
      <c r="D485" s="47"/>
      <c r="E485" s="47"/>
      <c r="F485" s="47"/>
      <c r="G485" s="47"/>
      <c r="H485" s="47"/>
      <c r="I485" s="47"/>
      <c r="J485" s="47"/>
      <c r="K485" s="47"/>
      <c r="L485" s="47"/>
      <c r="M485" s="47"/>
      <c r="N485" s="47"/>
      <c r="O485" s="47"/>
      <c r="P485" s="47"/>
      <c r="Q485" s="47"/>
      <c r="R485" s="47"/>
      <c r="S485" s="47"/>
      <c r="T485" s="47"/>
      <c r="U485" s="47"/>
      <c r="V485" s="47"/>
      <c r="W485" s="47"/>
      <c r="X485" s="47"/>
      <c r="Y485" s="47"/>
      <c r="Z485" s="47"/>
      <c r="AA485" s="47"/>
      <c r="AB485" s="47"/>
      <c r="AC485" s="47"/>
      <c r="AD485" s="47"/>
      <c r="AE485" s="47"/>
      <c r="AF485" s="47"/>
      <c r="AG485" s="47"/>
      <c r="AH485" s="47"/>
      <c r="AI485" s="47"/>
    </row>
    <row r="486" spans="1:35">
      <c r="A486" s="47"/>
      <c r="B486" s="47"/>
      <c r="C486" s="47"/>
      <c r="D486" s="47"/>
      <c r="E486" s="47"/>
      <c r="F486" s="47"/>
      <c r="G486" s="47"/>
      <c r="H486" s="47"/>
      <c r="I486" s="47"/>
      <c r="J486" s="47"/>
      <c r="K486" s="47"/>
      <c r="L486" s="47"/>
      <c r="M486" s="47"/>
      <c r="N486" s="47"/>
      <c r="O486" s="47"/>
      <c r="P486" s="47"/>
      <c r="Q486" s="47"/>
      <c r="R486" s="47"/>
      <c r="S486" s="47"/>
      <c r="T486" s="47"/>
      <c r="U486" s="47"/>
      <c r="V486" s="47"/>
      <c r="W486" s="47"/>
      <c r="X486" s="47"/>
      <c r="Y486" s="47"/>
      <c r="Z486" s="47"/>
      <c r="AA486" s="47"/>
      <c r="AB486" s="47"/>
      <c r="AC486" s="47"/>
      <c r="AD486" s="47"/>
      <c r="AE486" s="47"/>
      <c r="AF486" s="47"/>
      <c r="AG486" s="47"/>
      <c r="AH486" s="47"/>
      <c r="AI486" s="47"/>
    </row>
    <row r="487" spans="1:35">
      <c r="A487" s="47"/>
      <c r="B487" s="47"/>
      <c r="C487" s="47"/>
      <c r="D487" s="47"/>
      <c r="E487" s="47"/>
      <c r="F487" s="47"/>
      <c r="G487" s="47"/>
      <c r="H487" s="47"/>
      <c r="I487" s="47"/>
      <c r="J487" s="47"/>
      <c r="K487" s="47"/>
      <c r="L487" s="47"/>
      <c r="M487" s="47"/>
      <c r="N487" s="47"/>
      <c r="O487" s="47"/>
      <c r="P487" s="47"/>
      <c r="Q487" s="47"/>
      <c r="R487" s="47"/>
      <c r="S487" s="47"/>
      <c r="T487" s="47"/>
      <c r="U487" s="47"/>
      <c r="V487" s="47"/>
      <c r="W487" s="47"/>
      <c r="X487" s="47"/>
      <c r="Y487" s="47"/>
      <c r="Z487" s="47"/>
      <c r="AA487" s="47"/>
      <c r="AB487" s="47"/>
      <c r="AC487" s="47"/>
      <c r="AD487" s="47"/>
      <c r="AE487" s="47"/>
      <c r="AF487" s="47"/>
      <c r="AG487" s="47"/>
      <c r="AH487" s="47"/>
      <c r="AI487" s="47"/>
    </row>
    <row r="488" spans="1:35">
      <c r="A488" s="47"/>
      <c r="B488" s="47"/>
      <c r="C488" s="47"/>
      <c r="D488" s="47"/>
      <c r="E488" s="47"/>
      <c r="F488" s="47"/>
      <c r="G488" s="47"/>
      <c r="H488" s="47"/>
      <c r="I488" s="47"/>
      <c r="J488" s="47"/>
      <c r="K488" s="47"/>
      <c r="L488" s="47"/>
      <c r="M488" s="47"/>
      <c r="N488" s="47"/>
      <c r="O488" s="47"/>
      <c r="P488" s="47"/>
      <c r="Q488" s="47"/>
      <c r="R488" s="47"/>
      <c r="S488" s="47"/>
      <c r="T488" s="47"/>
      <c r="U488" s="47"/>
      <c r="V488" s="47"/>
      <c r="W488" s="47"/>
      <c r="X488" s="47"/>
      <c r="Y488" s="47"/>
      <c r="Z488" s="47"/>
      <c r="AA488" s="47"/>
      <c r="AB488" s="47"/>
      <c r="AC488" s="47"/>
      <c r="AD488" s="47"/>
      <c r="AE488" s="47"/>
      <c r="AF488" s="47"/>
      <c r="AG488" s="47"/>
      <c r="AH488" s="47"/>
      <c r="AI488" s="47"/>
    </row>
    <row r="489" spans="1:35">
      <c r="A489" s="47"/>
      <c r="B489" s="47"/>
      <c r="C489" s="47"/>
      <c r="D489" s="47"/>
      <c r="E489" s="47"/>
      <c r="F489" s="47"/>
      <c r="G489" s="47"/>
      <c r="H489" s="47"/>
      <c r="I489" s="47"/>
      <c r="J489" s="47"/>
      <c r="K489" s="47"/>
      <c r="L489" s="47"/>
      <c r="M489" s="47"/>
      <c r="N489" s="47"/>
      <c r="O489" s="47"/>
      <c r="P489" s="47"/>
      <c r="Q489" s="47"/>
      <c r="R489" s="47"/>
      <c r="S489" s="47"/>
      <c r="T489" s="47"/>
      <c r="U489" s="47"/>
      <c r="V489" s="47"/>
      <c r="W489" s="47"/>
      <c r="X489" s="47"/>
      <c r="Y489" s="47"/>
      <c r="Z489" s="47"/>
      <c r="AA489" s="47"/>
      <c r="AB489" s="47"/>
      <c r="AC489" s="47"/>
      <c r="AD489" s="47"/>
      <c r="AE489" s="47"/>
      <c r="AF489" s="47"/>
      <c r="AG489" s="47"/>
      <c r="AH489" s="47"/>
      <c r="AI489" s="47"/>
    </row>
    <row r="490" spans="1:35">
      <c r="A490" s="47"/>
      <c r="B490" s="47"/>
      <c r="C490" s="47"/>
      <c r="D490" s="47"/>
      <c r="E490" s="47"/>
      <c r="F490" s="47"/>
      <c r="G490" s="47"/>
      <c r="H490" s="47"/>
      <c r="I490" s="47"/>
      <c r="J490" s="47"/>
      <c r="K490" s="47"/>
      <c r="L490" s="47"/>
      <c r="M490" s="47"/>
      <c r="N490" s="47"/>
      <c r="O490" s="47"/>
      <c r="P490" s="47"/>
      <c r="Q490" s="47"/>
      <c r="R490" s="47"/>
      <c r="S490" s="47"/>
      <c r="T490" s="47"/>
      <c r="U490" s="47"/>
      <c r="V490" s="47"/>
      <c r="W490" s="47"/>
      <c r="X490" s="47"/>
      <c r="Y490" s="47"/>
      <c r="Z490" s="47"/>
      <c r="AA490" s="47"/>
      <c r="AB490" s="47"/>
      <c r="AC490" s="47"/>
      <c r="AD490" s="47"/>
      <c r="AE490" s="47"/>
      <c r="AF490" s="47"/>
      <c r="AG490" s="47"/>
      <c r="AH490" s="47"/>
      <c r="AI490" s="47"/>
    </row>
    <row r="491" spans="1:35">
      <c r="A491" s="47"/>
      <c r="B491" s="47"/>
      <c r="C491" s="47"/>
      <c r="D491" s="47"/>
      <c r="E491" s="47"/>
      <c r="F491" s="47"/>
      <c r="G491" s="47"/>
      <c r="H491" s="47"/>
      <c r="I491" s="47"/>
      <c r="J491" s="47"/>
      <c r="K491" s="47"/>
      <c r="L491" s="47"/>
      <c r="M491" s="47"/>
      <c r="N491" s="47"/>
      <c r="O491" s="47"/>
      <c r="P491" s="47"/>
      <c r="Q491" s="47"/>
      <c r="R491" s="47"/>
      <c r="S491" s="47"/>
      <c r="T491" s="47"/>
      <c r="U491" s="47"/>
      <c r="V491" s="47"/>
      <c r="W491" s="47"/>
      <c r="X491" s="47"/>
      <c r="Y491" s="47"/>
      <c r="Z491" s="47"/>
      <c r="AA491" s="47"/>
      <c r="AB491" s="47"/>
      <c r="AC491" s="47"/>
      <c r="AD491" s="47"/>
      <c r="AE491" s="47"/>
      <c r="AF491" s="47"/>
      <c r="AG491" s="47"/>
      <c r="AH491" s="47"/>
      <c r="AI491" s="47"/>
    </row>
    <row r="492" spans="1:35">
      <c r="A492" s="47"/>
      <c r="B492" s="47"/>
      <c r="C492" s="47"/>
      <c r="D492" s="47"/>
      <c r="E492" s="47"/>
      <c r="F492" s="47"/>
      <c r="G492" s="47"/>
      <c r="H492" s="47"/>
      <c r="I492" s="47"/>
      <c r="J492" s="47"/>
      <c r="K492" s="47"/>
      <c r="L492" s="47"/>
      <c r="M492" s="47"/>
      <c r="N492" s="47"/>
      <c r="O492" s="47"/>
      <c r="P492" s="47"/>
      <c r="Q492" s="47"/>
      <c r="R492" s="47"/>
      <c r="S492" s="47"/>
      <c r="T492" s="47"/>
      <c r="U492" s="47"/>
      <c r="V492" s="47"/>
      <c r="W492" s="47"/>
      <c r="X492" s="47"/>
      <c r="Y492" s="47"/>
      <c r="Z492" s="47"/>
      <c r="AA492" s="47"/>
      <c r="AB492" s="47"/>
      <c r="AC492" s="47"/>
      <c r="AD492" s="47"/>
      <c r="AE492" s="47"/>
      <c r="AF492" s="47"/>
      <c r="AG492" s="47"/>
      <c r="AH492" s="47"/>
      <c r="AI492" s="47"/>
    </row>
    <row r="493" spans="1:35">
      <c r="A493" s="47"/>
      <c r="B493" s="47"/>
      <c r="C493" s="47"/>
      <c r="D493" s="47"/>
      <c r="E493" s="47"/>
      <c r="F493" s="47"/>
      <c r="G493" s="47"/>
      <c r="H493" s="47"/>
      <c r="I493" s="47"/>
      <c r="J493" s="47"/>
      <c r="K493" s="47"/>
      <c r="L493" s="47"/>
      <c r="M493" s="47"/>
      <c r="N493" s="47"/>
      <c r="O493" s="47"/>
      <c r="P493" s="47"/>
      <c r="Q493" s="47"/>
      <c r="R493" s="47"/>
      <c r="S493" s="47"/>
      <c r="T493" s="47"/>
      <c r="U493" s="47"/>
      <c r="V493" s="47"/>
      <c r="W493" s="47"/>
      <c r="X493" s="47"/>
      <c r="Y493" s="47"/>
      <c r="Z493" s="47"/>
      <c r="AA493" s="47"/>
      <c r="AB493" s="47"/>
      <c r="AC493" s="47"/>
      <c r="AD493" s="47"/>
      <c r="AE493" s="47"/>
      <c r="AF493" s="47"/>
      <c r="AG493" s="47"/>
      <c r="AH493" s="47"/>
      <c r="AI493" s="47"/>
    </row>
    <row r="494" spans="1:35">
      <c r="A494" s="47"/>
      <c r="B494" s="47"/>
      <c r="C494" s="47"/>
      <c r="D494" s="47"/>
      <c r="E494" s="47"/>
      <c r="F494" s="47"/>
      <c r="G494" s="47"/>
      <c r="H494" s="47"/>
      <c r="I494" s="47"/>
      <c r="J494" s="47"/>
      <c r="K494" s="47"/>
      <c r="L494" s="47"/>
      <c r="M494" s="47"/>
      <c r="N494" s="47"/>
      <c r="O494" s="47"/>
      <c r="P494" s="47"/>
      <c r="Q494" s="47"/>
      <c r="R494" s="47"/>
      <c r="S494" s="47"/>
      <c r="T494" s="47"/>
      <c r="U494" s="47"/>
      <c r="V494" s="47"/>
      <c r="W494" s="47"/>
      <c r="X494" s="47"/>
      <c r="Y494" s="47"/>
      <c r="Z494" s="47"/>
      <c r="AA494" s="47"/>
      <c r="AB494" s="47"/>
      <c r="AC494" s="47"/>
      <c r="AD494" s="47"/>
      <c r="AE494" s="47"/>
      <c r="AF494" s="47"/>
      <c r="AG494" s="47"/>
      <c r="AH494" s="47"/>
      <c r="AI494" s="47"/>
    </row>
    <row r="495" spans="1:35">
      <c r="A495" s="47"/>
      <c r="B495" s="47"/>
      <c r="C495" s="47"/>
      <c r="D495" s="47"/>
      <c r="E495" s="47"/>
      <c r="F495" s="47"/>
      <c r="G495" s="47"/>
      <c r="H495" s="47"/>
      <c r="I495" s="47"/>
      <c r="J495" s="47"/>
      <c r="K495" s="47"/>
      <c r="L495" s="47"/>
      <c r="M495" s="47"/>
      <c r="N495" s="47"/>
      <c r="O495" s="47"/>
      <c r="P495" s="47"/>
      <c r="Q495" s="47"/>
      <c r="R495" s="47"/>
      <c r="S495" s="47"/>
      <c r="T495" s="47"/>
      <c r="U495" s="47"/>
      <c r="V495" s="47"/>
      <c r="W495" s="47"/>
      <c r="X495" s="47"/>
      <c r="Y495" s="47"/>
      <c r="Z495" s="47"/>
      <c r="AA495" s="47"/>
      <c r="AB495" s="47"/>
      <c r="AC495" s="47"/>
      <c r="AD495" s="47"/>
      <c r="AE495" s="47"/>
      <c r="AF495" s="47"/>
      <c r="AG495" s="47"/>
      <c r="AH495" s="47"/>
      <c r="AI495" s="47"/>
    </row>
    <row r="496" spans="1:35">
      <c r="A496" s="47"/>
      <c r="B496" s="47"/>
      <c r="C496" s="47"/>
      <c r="D496" s="47"/>
      <c r="E496" s="47"/>
      <c r="F496" s="47"/>
      <c r="G496" s="47"/>
      <c r="H496" s="47"/>
      <c r="I496" s="47"/>
      <c r="J496" s="47"/>
      <c r="K496" s="47"/>
      <c r="L496" s="47"/>
      <c r="M496" s="47"/>
      <c r="N496" s="47"/>
      <c r="O496" s="47"/>
      <c r="P496" s="47"/>
      <c r="Q496" s="47"/>
      <c r="R496" s="47"/>
      <c r="S496" s="47"/>
      <c r="T496" s="47"/>
      <c r="U496" s="47"/>
      <c r="V496" s="47"/>
      <c r="W496" s="47"/>
      <c r="X496" s="47"/>
      <c r="Y496" s="47"/>
      <c r="Z496" s="47"/>
      <c r="AA496" s="47"/>
      <c r="AB496" s="47"/>
      <c r="AC496" s="47"/>
      <c r="AD496" s="47"/>
      <c r="AE496" s="47"/>
      <c r="AF496" s="47"/>
      <c r="AG496" s="47"/>
      <c r="AH496" s="47"/>
      <c r="AI496" s="47"/>
    </row>
    <row r="497" spans="1:35">
      <c r="A497" s="47"/>
      <c r="B497" s="47"/>
      <c r="C497" s="47"/>
      <c r="D497" s="47"/>
      <c r="E497" s="47"/>
      <c r="F497" s="47"/>
      <c r="G497" s="47"/>
      <c r="H497" s="47"/>
      <c r="I497" s="47"/>
      <c r="J497" s="47"/>
      <c r="K497" s="47"/>
      <c r="L497" s="47"/>
      <c r="M497" s="47"/>
      <c r="N497" s="47"/>
      <c r="O497" s="47"/>
      <c r="P497" s="47"/>
      <c r="Q497" s="47"/>
      <c r="R497" s="47"/>
      <c r="S497" s="47"/>
      <c r="T497" s="47"/>
      <c r="U497" s="47"/>
      <c r="V497" s="47"/>
      <c r="W497" s="47"/>
      <c r="X497" s="47"/>
      <c r="Y497" s="47"/>
      <c r="Z497" s="47"/>
      <c r="AA497" s="47"/>
      <c r="AB497" s="47"/>
      <c r="AC497" s="47"/>
      <c r="AD497" s="47"/>
      <c r="AE497" s="47"/>
      <c r="AF497" s="47"/>
      <c r="AG497" s="47"/>
      <c r="AH497" s="47"/>
      <c r="AI497" s="47"/>
    </row>
    <row r="498" spans="1:35">
      <c r="A498" s="47"/>
      <c r="B498" s="47"/>
      <c r="C498" s="47"/>
      <c r="D498" s="47"/>
      <c r="E498" s="47"/>
      <c r="F498" s="47"/>
      <c r="G498" s="47"/>
      <c r="H498" s="47"/>
      <c r="I498" s="47"/>
      <c r="J498" s="47"/>
      <c r="K498" s="47"/>
      <c r="L498" s="47"/>
      <c r="M498" s="47"/>
      <c r="N498" s="47"/>
      <c r="O498" s="47"/>
      <c r="P498" s="47"/>
      <c r="Q498" s="47"/>
      <c r="R498" s="47"/>
      <c r="S498" s="47"/>
      <c r="T498" s="47"/>
      <c r="U498" s="47"/>
      <c r="V498" s="47"/>
      <c r="W498" s="47"/>
      <c r="X498" s="47"/>
      <c r="Y498" s="47"/>
      <c r="Z498" s="47"/>
      <c r="AA498" s="47"/>
      <c r="AB498" s="47"/>
      <c r="AC498" s="47"/>
      <c r="AD498" s="47"/>
      <c r="AE498" s="47"/>
      <c r="AF498" s="47"/>
      <c r="AG498" s="47"/>
      <c r="AH498" s="47"/>
      <c r="AI498" s="47"/>
    </row>
    <row r="499" spans="1:35">
      <c r="A499" s="47"/>
      <c r="B499" s="47"/>
      <c r="C499" s="47"/>
      <c r="D499" s="47"/>
      <c r="E499" s="47"/>
      <c r="F499" s="47"/>
      <c r="G499" s="47"/>
      <c r="H499" s="47"/>
      <c r="I499" s="47"/>
      <c r="J499" s="47"/>
      <c r="K499" s="47"/>
      <c r="L499" s="47"/>
      <c r="M499" s="47"/>
      <c r="N499" s="47"/>
      <c r="O499" s="47"/>
      <c r="P499" s="47"/>
      <c r="Q499" s="47"/>
      <c r="R499" s="47"/>
      <c r="S499" s="47"/>
      <c r="T499" s="47"/>
      <c r="U499" s="47"/>
      <c r="V499" s="47"/>
      <c r="W499" s="47"/>
      <c r="X499" s="47"/>
      <c r="Y499" s="47"/>
      <c r="Z499" s="47"/>
      <c r="AA499" s="47"/>
      <c r="AB499" s="47"/>
      <c r="AC499" s="47"/>
      <c r="AD499" s="47"/>
      <c r="AE499" s="47"/>
      <c r="AF499" s="47"/>
      <c r="AG499" s="47"/>
      <c r="AH499" s="47"/>
      <c r="AI499" s="47"/>
    </row>
    <row r="500" spans="1:35">
      <c r="A500" s="47"/>
      <c r="B500" s="47"/>
      <c r="C500" s="47"/>
      <c r="D500" s="47"/>
      <c r="E500" s="47"/>
      <c r="F500" s="47"/>
      <c r="G500" s="47"/>
      <c r="H500" s="47"/>
      <c r="I500" s="47"/>
      <c r="J500" s="47"/>
      <c r="K500" s="47"/>
      <c r="L500" s="47"/>
      <c r="M500" s="47"/>
      <c r="N500" s="47"/>
      <c r="O500" s="47"/>
      <c r="P500" s="47"/>
      <c r="Q500" s="47"/>
      <c r="R500" s="47"/>
      <c r="S500" s="47"/>
      <c r="T500" s="47"/>
      <c r="U500" s="47"/>
      <c r="V500" s="47"/>
      <c r="W500" s="47"/>
      <c r="X500" s="47"/>
      <c r="Y500" s="47"/>
      <c r="Z500" s="47"/>
      <c r="AA500" s="47"/>
      <c r="AB500" s="47"/>
      <c r="AC500" s="47"/>
      <c r="AD500" s="47"/>
      <c r="AE500" s="47"/>
      <c r="AF500" s="47"/>
      <c r="AG500" s="47"/>
      <c r="AH500" s="47"/>
      <c r="AI500" s="47"/>
    </row>
    <row r="501" spans="1:35">
      <c r="A501" s="47"/>
      <c r="B501" s="47"/>
      <c r="C501" s="47"/>
      <c r="D501" s="47"/>
      <c r="E501" s="47"/>
      <c r="F501" s="47"/>
      <c r="G501" s="47"/>
      <c r="H501" s="47"/>
      <c r="I501" s="47"/>
      <c r="J501" s="47"/>
      <c r="K501" s="47"/>
      <c r="L501" s="47"/>
      <c r="M501" s="47"/>
      <c r="N501" s="47"/>
      <c r="O501" s="47"/>
      <c r="P501" s="47"/>
      <c r="Q501" s="47"/>
      <c r="R501" s="47"/>
      <c r="S501" s="47"/>
      <c r="T501" s="47"/>
      <c r="U501" s="47"/>
      <c r="V501" s="47"/>
      <c r="W501" s="47"/>
      <c r="X501" s="47"/>
      <c r="Y501" s="47"/>
      <c r="Z501" s="47"/>
      <c r="AA501" s="47"/>
      <c r="AB501" s="47"/>
      <c r="AC501" s="47"/>
      <c r="AD501" s="47"/>
      <c r="AE501" s="47"/>
      <c r="AF501" s="47"/>
      <c r="AG501" s="47"/>
      <c r="AH501" s="47"/>
      <c r="AI501" s="47"/>
    </row>
    <row r="502" spans="1:35">
      <c r="A502" s="47"/>
      <c r="B502" s="47"/>
      <c r="C502" s="47"/>
      <c r="D502" s="47"/>
      <c r="E502" s="47"/>
      <c r="F502" s="47"/>
      <c r="G502" s="47"/>
      <c r="H502" s="47"/>
      <c r="I502" s="47"/>
      <c r="J502" s="47"/>
      <c r="K502" s="47"/>
      <c r="L502" s="47"/>
      <c r="M502" s="47"/>
      <c r="N502" s="47"/>
      <c r="O502" s="47"/>
      <c r="P502" s="47"/>
      <c r="Q502" s="47"/>
      <c r="R502" s="47"/>
      <c r="S502" s="47"/>
      <c r="T502" s="47"/>
      <c r="U502" s="47"/>
      <c r="V502" s="47"/>
      <c r="W502" s="47"/>
      <c r="X502" s="47"/>
      <c r="Y502" s="47"/>
      <c r="Z502" s="47"/>
      <c r="AA502" s="47"/>
      <c r="AB502" s="47"/>
      <c r="AC502" s="47"/>
      <c r="AD502" s="47"/>
      <c r="AE502" s="47"/>
      <c r="AF502" s="47"/>
      <c r="AG502" s="47"/>
      <c r="AH502" s="47"/>
      <c r="AI502" s="47"/>
    </row>
    <row r="503" spans="1:35">
      <c r="A503" s="47"/>
      <c r="B503" s="47"/>
      <c r="C503" s="47"/>
      <c r="D503" s="47"/>
      <c r="E503" s="47"/>
      <c r="F503" s="47"/>
      <c r="G503" s="47"/>
      <c r="H503" s="47"/>
      <c r="I503" s="47"/>
      <c r="J503" s="47"/>
      <c r="K503" s="47"/>
      <c r="L503" s="47"/>
      <c r="M503" s="47"/>
      <c r="N503" s="47"/>
      <c r="O503" s="47"/>
      <c r="P503" s="47"/>
      <c r="Q503" s="47"/>
      <c r="R503" s="47"/>
      <c r="S503" s="47"/>
      <c r="T503" s="47"/>
      <c r="U503" s="47"/>
      <c r="V503" s="47"/>
      <c r="W503" s="47"/>
      <c r="X503" s="47"/>
      <c r="Y503" s="47"/>
      <c r="Z503" s="47"/>
      <c r="AA503" s="47"/>
      <c r="AB503" s="47"/>
      <c r="AC503" s="47"/>
      <c r="AD503" s="47"/>
      <c r="AE503" s="47"/>
      <c r="AF503" s="47"/>
      <c r="AG503" s="47"/>
      <c r="AH503" s="47"/>
      <c r="AI503" s="47"/>
    </row>
    <row r="504" spans="1:35">
      <c r="A504" s="47"/>
      <c r="B504" s="47"/>
      <c r="C504" s="47"/>
      <c r="D504" s="47"/>
      <c r="E504" s="47"/>
      <c r="F504" s="47"/>
      <c r="G504" s="47"/>
      <c r="H504" s="47"/>
      <c r="I504" s="47"/>
      <c r="J504" s="47"/>
      <c r="K504" s="47"/>
      <c r="L504" s="47"/>
      <c r="M504" s="47"/>
      <c r="N504" s="47"/>
      <c r="O504" s="47"/>
      <c r="P504" s="47"/>
      <c r="Q504" s="47"/>
      <c r="R504" s="47"/>
      <c r="S504" s="47"/>
      <c r="T504" s="47"/>
      <c r="U504" s="47"/>
      <c r="V504" s="47"/>
      <c r="W504" s="47"/>
      <c r="X504" s="47"/>
      <c r="Y504" s="47"/>
      <c r="Z504" s="47"/>
      <c r="AA504" s="47"/>
      <c r="AB504" s="47"/>
      <c r="AC504" s="47"/>
      <c r="AD504" s="47"/>
      <c r="AE504" s="47"/>
      <c r="AF504" s="47"/>
      <c r="AG504" s="47"/>
      <c r="AH504" s="47"/>
      <c r="AI504" s="47"/>
    </row>
    <row r="505" spans="1:35">
      <c r="A505" s="47"/>
      <c r="B505" s="47"/>
      <c r="C505" s="47"/>
      <c r="D505" s="47"/>
      <c r="E505" s="47"/>
      <c r="F505" s="47"/>
      <c r="G505" s="47"/>
      <c r="H505" s="47"/>
      <c r="I505" s="47"/>
      <c r="J505" s="47"/>
      <c r="K505" s="47"/>
      <c r="L505" s="47"/>
      <c r="M505" s="47"/>
      <c r="N505" s="47"/>
      <c r="O505" s="47"/>
      <c r="P505" s="47"/>
      <c r="Q505" s="47"/>
      <c r="R505" s="47"/>
      <c r="S505" s="47"/>
      <c r="T505" s="47"/>
      <c r="U505" s="47"/>
      <c r="V505" s="47"/>
      <c r="W505" s="47"/>
      <c r="X505" s="47"/>
      <c r="Y505" s="47"/>
      <c r="Z505" s="47"/>
      <c r="AA505" s="47"/>
      <c r="AB505" s="47"/>
      <c r="AC505" s="47"/>
      <c r="AD505" s="47"/>
      <c r="AE505" s="47"/>
      <c r="AF505" s="47"/>
      <c r="AG505" s="47"/>
      <c r="AH505" s="47"/>
      <c r="AI505" s="47"/>
    </row>
    <row r="506" spans="1:35">
      <c r="A506" s="47"/>
      <c r="B506" s="47"/>
      <c r="C506" s="47"/>
      <c r="D506" s="47"/>
      <c r="E506" s="47"/>
      <c r="F506" s="47"/>
      <c r="G506" s="47"/>
      <c r="H506" s="47"/>
      <c r="I506" s="47"/>
      <c r="J506" s="47"/>
      <c r="K506" s="47"/>
      <c r="L506" s="47"/>
      <c r="M506" s="47"/>
      <c r="N506" s="47"/>
      <c r="O506" s="47"/>
      <c r="P506" s="47"/>
      <c r="Q506" s="47"/>
      <c r="R506" s="47"/>
      <c r="S506" s="47"/>
      <c r="T506" s="47"/>
      <c r="U506" s="47"/>
      <c r="V506" s="47"/>
      <c r="W506" s="47"/>
      <c r="X506" s="47"/>
      <c r="Y506" s="47"/>
      <c r="Z506" s="47"/>
      <c r="AA506" s="47"/>
      <c r="AB506" s="47"/>
      <c r="AC506" s="47"/>
      <c r="AD506" s="47"/>
      <c r="AE506" s="47"/>
      <c r="AF506" s="47"/>
      <c r="AG506" s="47"/>
      <c r="AH506" s="47"/>
      <c r="AI506" s="47"/>
    </row>
    <row r="507" spans="1:35">
      <c r="A507" s="47"/>
      <c r="B507" s="47"/>
      <c r="C507" s="47"/>
      <c r="D507" s="47"/>
      <c r="E507" s="47"/>
      <c r="F507" s="47"/>
      <c r="G507" s="47"/>
      <c r="H507" s="47"/>
      <c r="I507" s="47"/>
      <c r="J507" s="47"/>
      <c r="K507" s="47"/>
      <c r="L507" s="47"/>
      <c r="M507" s="47"/>
      <c r="N507" s="47"/>
      <c r="O507" s="47"/>
      <c r="P507" s="47"/>
      <c r="Q507" s="47"/>
      <c r="R507" s="47"/>
      <c r="S507" s="47"/>
      <c r="T507" s="47"/>
      <c r="U507" s="47"/>
      <c r="V507" s="47"/>
      <c r="W507" s="47"/>
      <c r="X507" s="47"/>
      <c r="Y507" s="47"/>
      <c r="Z507" s="47"/>
      <c r="AA507" s="47"/>
      <c r="AB507" s="47"/>
      <c r="AC507" s="47"/>
      <c r="AD507" s="47"/>
      <c r="AE507" s="47"/>
      <c r="AF507" s="47"/>
      <c r="AG507" s="47"/>
      <c r="AH507" s="47"/>
      <c r="AI507" s="47"/>
    </row>
    <row r="508" spans="1:35">
      <c r="A508" s="47"/>
      <c r="B508" s="47"/>
      <c r="C508" s="47"/>
      <c r="D508" s="47"/>
      <c r="E508" s="47"/>
      <c r="F508" s="47"/>
      <c r="G508" s="47"/>
      <c r="H508" s="47"/>
      <c r="I508" s="47"/>
      <c r="J508" s="47"/>
      <c r="K508" s="47"/>
      <c r="L508" s="47"/>
      <c r="M508" s="47"/>
      <c r="N508" s="47"/>
      <c r="O508" s="47"/>
      <c r="P508" s="47"/>
      <c r="Q508" s="47"/>
      <c r="R508" s="47"/>
      <c r="S508" s="47"/>
      <c r="T508" s="47"/>
      <c r="U508" s="47"/>
      <c r="V508" s="47"/>
      <c r="W508" s="47"/>
      <c r="X508" s="47"/>
      <c r="Y508" s="47"/>
      <c r="Z508" s="47"/>
      <c r="AA508" s="47"/>
      <c r="AB508" s="47"/>
      <c r="AC508" s="47"/>
      <c r="AD508" s="47"/>
      <c r="AE508" s="47"/>
      <c r="AF508" s="47"/>
      <c r="AG508" s="47"/>
      <c r="AH508" s="47"/>
      <c r="AI508" s="47"/>
    </row>
    <row r="509" spans="1:35">
      <c r="A509" s="47"/>
      <c r="B509" s="47"/>
      <c r="C509" s="47"/>
      <c r="D509" s="47"/>
      <c r="E509" s="47"/>
      <c r="F509" s="47"/>
      <c r="G509" s="47"/>
      <c r="H509" s="47"/>
      <c r="I509" s="47"/>
      <c r="J509" s="47"/>
      <c r="K509" s="47"/>
      <c r="L509" s="47"/>
      <c r="M509" s="47"/>
      <c r="N509" s="47"/>
      <c r="O509" s="47"/>
      <c r="P509" s="47"/>
      <c r="Q509" s="47"/>
      <c r="R509" s="47"/>
      <c r="S509" s="47"/>
      <c r="T509" s="47"/>
      <c r="U509" s="47"/>
      <c r="V509" s="47"/>
      <c r="W509" s="47"/>
      <c r="X509" s="47"/>
      <c r="Y509" s="47"/>
      <c r="Z509" s="47"/>
      <c r="AA509" s="47"/>
      <c r="AB509" s="47"/>
      <c r="AC509" s="47"/>
      <c r="AD509" s="47"/>
      <c r="AE509" s="47"/>
      <c r="AF509" s="47"/>
      <c r="AG509" s="47"/>
      <c r="AH509" s="47"/>
      <c r="AI509" s="47"/>
    </row>
    <row r="510" spans="1:35">
      <c r="A510" s="47"/>
      <c r="B510" s="47"/>
      <c r="C510" s="47"/>
      <c r="D510" s="47"/>
      <c r="E510" s="47"/>
      <c r="F510" s="47"/>
      <c r="G510" s="47"/>
      <c r="H510" s="47"/>
      <c r="I510" s="47"/>
      <c r="J510" s="47"/>
      <c r="K510" s="47"/>
      <c r="L510" s="47"/>
      <c r="M510" s="47"/>
      <c r="N510" s="47"/>
      <c r="O510" s="47"/>
      <c r="P510" s="47"/>
      <c r="Q510" s="47"/>
      <c r="R510" s="47"/>
      <c r="S510" s="47"/>
      <c r="T510" s="47"/>
      <c r="U510" s="47"/>
      <c r="V510" s="47"/>
      <c r="W510" s="47"/>
      <c r="X510" s="47"/>
      <c r="Y510" s="47"/>
      <c r="Z510" s="47"/>
      <c r="AA510" s="47"/>
      <c r="AB510" s="47"/>
      <c r="AC510" s="47"/>
      <c r="AD510" s="47"/>
      <c r="AE510" s="47"/>
      <c r="AF510" s="47"/>
      <c r="AG510" s="47"/>
      <c r="AH510" s="47"/>
      <c r="AI510" s="47"/>
    </row>
    <row r="511" spans="1:35">
      <c r="A511" s="47"/>
      <c r="B511" s="47"/>
      <c r="C511" s="47"/>
      <c r="D511" s="47"/>
      <c r="E511" s="47"/>
      <c r="F511" s="47"/>
      <c r="G511" s="47"/>
      <c r="H511" s="47"/>
      <c r="I511" s="47"/>
      <c r="J511" s="47"/>
      <c r="K511" s="47"/>
      <c r="L511" s="47"/>
      <c r="M511" s="47"/>
      <c r="N511" s="47"/>
      <c r="O511" s="47"/>
      <c r="P511" s="47"/>
      <c r="Q511" s="47"/>
      <c r="R511" s="47"/>
      <c r="S511" s="47"/>
      <c r="T511" s="47"/>
      <c r="U511" s="47"/>
      <c r="V511" s="47"/>
      <c r="W511" s="47"/>
      <c r="X511" s="47"/>
      <c r="Y511" s="47"/>
      <c r="Z511" s="47"/>
      <c r="AA511" s="47"/>
      <c r="AB511" s="47"/>
      <c r="AC511" s="47"/>
      <c r="AD511" s="47"/>
      <c r="AE511" s="47"/>
      <c r="AF511" s="47"/>
      <c r="AG511" s="47"/>
      <c r="AH511" s="47"/>
      <c r="AI511" s="47"/>
    </row>
    <row r="512" spans="1:35">
      <c r="A512" s="47"/>
      <c r="B512" s="47"/>
      <c r="C512" s="47"/>
      <c r="D512" s="47"/>
      <c r="E512" s="47"/>
      <c r="F512" s="47"/>
      <c r="G512" s="47"/>
      <c r="H512" s="47"/>
      <c r="I512" s="47"/>
      <c r="J512" s="47"/>
      <c r="K512" s="47"/>
      <c r="L512" s="47"/>
      <c r="M512" s="47"/>
      <c r="N512" s="47"/>
      <c r="O512" s="47"/>
      <c r="P512" s="47"/>
      <c r="Q512" s="47"/>
      <c r="R512" s="47"/>
      <c r="S512" s="47"/>
      <c r="T512" s="47"/>
      <c r="U512" s="47"/>
      <c r="V512" s="47"/>
      <c r="W512" s="47"/>
      <c r="X512" s="47"/>
      <c r="Y512" s="47"/>
      <c r="Z512" s="47"/>
      <c r="AA512" s="47"/>
      <c r="AB512" s="47"/>
      <c r="AC512" s="47"/>
      <c r="AD512" s="47"/>
      <c r="AE512" s="47"/>
      <c r="AF512" s="47"/>
      <c r="AG512" s="47"/>
      <c r="AH512" s="47"/>
      <c r="AI512" s="47"/>
    </row>
    <row r="513" spans="1:35">
      <c r="A513" s="47"/>
      <c r="B513" s="47"/>
      <c r="C513" s="47"/>
      <c r="D513" s="47"/>
      <c r="E513" s="47"/>
      <c r="F513" s="47"/>
      <c r="G513" s="47"/>
      <c r="H513" s="47"/>
      <c r="I513" s="47"/>
      <c r="J513" s="47"/>
      <c r="K513" s="47"/>
      <c r="L513" s="47"/>
      <c r="M513" s="47"/>
      <c r="N513" s="47"/>
      <c r="O513" s="47"/>
      <c r="P513" s="47"/>
      <c r="Q513" s="47"/>
      <c r="R513" s="47"/>
      <c r="S513" s="47"/>
      <c r="T513" s="47"/>
      <c r="U513" s="47"/>
      <c r="V513" s="47"/>
      <c r="W513" s="47"/>
      <c r="X513" s="47"/>
      <c r="Y513" s="47"/>
      <c r="Z513" s="47"/>
      <c r="AA513" s="47"/>
      <c r="AB513" s="47"/>
      <c r="AC513" s="47"/>
      <c r="AD513" s="47"/>
      <c r="AE513" s="47"/>
      <c r="AF513" s="47"/>
      <c r="AG513" s="47"/>
      <c r="AH513" s="47"/>
      <c r="AI513" s="47"/>
    </row>
    <row r="514" spans="1:35">
      <c r="A514" s="47"/>
      <c r="B514" s="47"/>
      <c r="C514" s="47"/>
      <c r="D514" s="47"/>
      <c r="E514" s="47"/>
      <c r="F514" s="47"/>
      <c r="G514" s="47"/>
      <c r="H514" s="47"/>
      <c r="I514" s="47"/>
      <c r="J514" s="47"/>
      <c r="K514" s="47"/>
      <c r="L514" s="47"/>
      <c r="M514" s="47"/>
      <c r="N514" s="47"/>
      <c r="O514" s="47"/>
      <c r="P514" s="47"/>
      <c r="Q514" s="47"/>
      <c r="R514" s="47"/>
      <c r="S514" s="47"/>
      <c r="T514" s="47"/>
      <c r="U514" s="47"/>
      <c r="V514" s="47"/>
      <c r="W514" s="47"/>
      <c r="X514" s="47"/>
      <c r="Y514" s="47"/>
      <c r="Z514" s="47"/>
      <c r="AA514" s="47"/>
      <c r="AB514" s="47"/>
      <c r="AC514" s="47"/>
      <c r="AD514" s="47"/>
      <c r="AE514" s="47"/>
      <c r="AF514" s="47"/>
      <c r="AG514" s="47"/>
      <c r="AH514" s="47"/>
      <c r="AI514" s="47"/>
    </row>
    <row r="515" spans="1:35">
      <c r="A515" s="47"/>
      <c r="B515" s="47"/>
      <c r="C515" s="47"/>
      <c r="D515" s="47"/>
      <c r="E515" s="47"/>
      <c r="F515" s="47"/>
      <c r="G515" s="47"/>
      <c r="H515" s="47"/>
      <c r="I515" s="47"/>
      <c r="J515" s="47"/>
      <c r="K515" s="47"/>
      <c r="L515" s="47"/>
      <c r="M515" s="47"/>
      <c r="N515" s="47"/>
      <c r="O515" s="47"/>
      <c r="P515" s="47"/>
      <c r="Q515" s="47"/>
      <c r="R515" s="47"/>
      <c r="S515" s="47"/>
      <c r="T515" s="47"/>
      <c r="U515" s="47"/>
      <c r="V515" s="47"/>
      <c r="W515" s="47"/>
      <c r="X515" s="47"/>
      <c r="Y515" s="47"/>
      <c r="Z515" s="47"/>
      <c r="AA515" s="47"/>
      <c r="AB515" s="47"/>
      <c r="AC515" s="47"/>
      <c r="AD515" s="47"/>
      <c r="AE515" s="47"/>
      <c r="AF515" s="47"/>
      <c r="AG515" s="47"/>
      <c r="AH515" s="47"/>
      <c r="AI515" s="47"/>
    </row>
    <row r="516" spans="1:35">
      <c r="A516" s="47"/>
      <c r="B516" s="47"/>
      <c r="C516" s="47"/>
      <c r="D516" s="47"/>
      <c r="E516" s="47"/>
      <c r="F516" s="47"/>
      <c r="G516" s="47"/>
      <c r="H516" s="47"/>
      <c r="I516" s="47"/>
      <c r="J516" s="47"/>
      <c r="K516" s="47"/>
      <c r="L516" s="47"/>
      <c r="M516" s="47"/>
      <c r="N516" s="47"/>
      <c r="O516" s="47"/>
      <c r="P516" s="47"/>
      <c r="Q516" s="47"/>
      <c r="R516" s="47"/>
      <c r="S516" s="47"/>
      <c r="T516" s="47"/>
      <c r="U516" s="47"/>
      <c r="V516" s="47"/>
      <c r="W516" s="47"/>
      <c r="X516" s="47"/>
      <c r="Y516" s="47"/>
      <c r="Z516" s="47"/>
      <c r="AA516" s="47"/>
      <c r="AB516" s="47"/>
      <c r="AC516" s="47"/>
      <c r="AD516" s="47"/>
      <c r="AE516" s="47"/>
      <c r="AF516" s="47"/>
      <c r="AG516" s="47"/>
      <c r="AH516" s="47"/>
      <c r="AI516" s="47"/>
    </row>
    <row r="517" spans="1:35">
      <c r="A517" s="47"/>
      <c r="B517" s="47"/>
      <c r="C517" s="47"/>
      <c r="D517" s="47"/>
      <c r="E517" s="47"/>
      <c r="F517" s="47"/>
      <c r="G517" s="47"/>
      <c r="H517" s="47"/>
      <c r="I517" s="47"/>
      <c r="J517" s="47"/>
      <c r="K517" s="47"/>
      <c r="L517" s="47"/>
      <c r="M517" s="47"/>
      <c r="N517" s="47"/>
      <c r="O517" s="47"/>
      <c r="P517" s="47"/>
      <c r="Q517" s="47"/>
      <c r="R517" s="47"/>
      <c r="S517" s="47"/>
      <c r="T517" s="47"/>
      <c r="U517" s="47"/>
      <c r="V517" s="47"/>
      <c r="W517" s="47"/>
      <c r="X517" s="47"/>
      <c r="Y517" s="47"/>
      <c r="Z517" s="47"/>
      <c r="AA517" s="47"/>
      <c r="AB517" s="47"/>
      <c r="AC517" s="47"/>
      <c r="AD517" s="47"/>
      <c r="AE517" s="47"/>
      <c r="AF517" s="47"/>
      <c r="AG517" s="47"/>
      <c r="AH517" s="47"/>
      <c r="AI517" s="47"/>
    </row>
    <row r="518" spans="1:35">
      <c r="A518" s="47"/>
      <c r="B518" s="47"/>
      <c r="C518" s="47"/>
      <c r="D518" s="47"/>
      <c r="E518" s="47"/>
      <c r="F518" s="47"/>
      <c r="G518" s="47"/>
      <c r="H518" s="47"/>
      <c r="I518" s="47"/>
      <c r="J518" s="47"/>
      <c r="K518" s="47"/>
      <c r="L518" s="47"/>
      <c r="M518" s="47"/>
      <c r="N518" s="47"/>
      <c r="O518" s="47"/>
      <c r="P518" s="47"/>
      <c r="Q518" s="47"/>
      <c r="R518" s="47"/>
      <c r="S518" s="47"/>
      <c r="T518" s="47"/>
      <c r="U518" s="47"/>
      <c r="V518" s="47"/>
      <c r="W518" s="47"/>
      <c r="X518" s="47"/>
      <c r="Y518" s="47"/>
      <c r="Z518" s="47"/>
      <c r="AA518" s="47"/>
      <c r="AB518" s="47"/>
      <c r="AC518" s="47"/>
      <c r="AD518" s="47"/>
      <c r="AE518" s="47"/>
      <c r="AF518" s="47"/>
      <c r="AG518" s="47"/>
      <c r="AH518" s="47"/>
      <c r="AI518" s="47"/>
    </row>
    <row r="519" spans="1:35">
      <c r="A519" s="47"/>
      <c r="B519" s="47"/>
      <c r="C519" s="47"/>
      <c r="D519" s="47"/>
      <c r="E519" s="47"/>
      <c r="F519" s="47"/>
      <c r="G519" s="47"/>
      <c r="H519" s="47"/>
      <c r="I519" s="47"/>
      <c r="J519" s="47"/>
      <c r="K519" s="47"/>
      <c r="L519" s="47"/>
      <c r="M519" s="47"/>
      <c r="N519" s="47"/>
      <c r="O519" s="47"/>
      <c r="P519" s="47"/>
      <c r="Q519" s="47"/>
      <c r="R519" s="47"/>
      <c r="S519" s="47"/>
      <c r="T519" s="47"/>
      <c r="U519" s="47"/>
      <c r="V519" s="47"/>
      <c r="W519" s="47"/>
      <c r="X519" s="47"/>
      <c r="Y519" s="47"/>
      <c r="Z519" s="47"/>
      <c r="AA519" s="47"/>
      <c r="AB519" s="47"/>
      <c r="AC519" s="47"/>
      <c r="AD519" s="47"/>
      <c r="AE519" s="47"/>
      <c r="AF519" s="47"/>
      <c r="AG519" s="47"/>
      <c r="AH519" s="47"/>
      <c r="AI519" s="47"/>
    </row>
    <row r="520" spans="1:35">
      <c r="A520" s="47"/>
      <c r="B520" s="47"/>
      <c r="C520" s="47"/>
      <c r="D520" s="47"/>
      <c r="E520" s="47"/>
      <c r="F520" s="47"/>
      <c r="G520" s="47"/>
      <c r="H520" s="47"/>
      <c r="I520" s="47"/>
      <c r="J520" s="47"/>
      <c r="K520" s="47"/>
      <c r="L520" s="47"/>
      <c r="M520" s="47"/>
      <c r="N520" s="47"/>
      <c r="O520" s="47"/>
      <c r="P520" s="47"/>
      <c r="Q520" s="47"/>
      <c r="R520" s="47"/>
      <c r="S520" s="47"/>
      <c r="T520" s="47"/>
      <c r="U520" s="47"/>
      <c r="V520" s="47"/>
      <c r="W520" s="47"/>
      <c r="X520" s="47"/>
      <c r="Y520" s="47"/>
      <c r="Z520" s="47"/>
      <c r="AA520" s="47"/>
      <c r="AB520" s="47"/>
      <c r="AC520" s="47"/>
      <c r="AD520" s="47"/>
      <c r="AE520" s="47"/>
      <c r="AF520" s="47"/>
      <c r="AG520" s="47"/>
      <c r="AH520" s="47"/>
      <c r="AI520" s="47"/>
    </row>
    <row r="521" spans="1:35">
      <c r="A521" s="47"/>
      <c r="B521" s="47"/>
      <c r="C521" s="47"/>
      <c r="D521" s="47"/>
      <c r="E521" s="47"/>
      <c r="F521" s="47"/>
      <c r="G521" s="47"/>
      <c r="H521" s="47"/>
      <c r="I521" s="47"/>
      <c r="J521" s="47"/>
      <c r="K521" s="47"/>
      <c r="L521" s="47"/>
      <c r="M521" s="47"/>
      <c r="N521" s="47"/>
      <c r="O521" s="47"/>
      <c r="P521" s="47"/>
      <c r="Q521" s="47"/>
      <c r="R521" s="47"/>
      <c r="S521" s="47"/>
      <c r="T521" s="47"/>
      <c r="U521" s="47"/>
      <c r="V521" s="47"/>
      <c r="W521" s="47"/>
      <c r="X521" s="47"/>
      <c r="Y521" s="47"/>
      <c r="Z521" s="47"/>
      <c r="AA521" s="47"/>
      <c r="AB521" s="47"/>
      <c r="AC521" s="47"/>
      <c r="AD521" s="47"/>
      <c r="AE521" s="47"/>
      <c r="AF521" s="47"/>
      <c r="AG521" s="47"/>
      <c r="AH521" s="47"/>
      <c r="AI521" s="47"/>
    </row>
    <row r="522" spans="1:35">
      <c r="A522" s="47"/>
      <c r="B522" s="47"/>
      <c r="C522" s="47"/>
      <c r="D522" s="47"/>
      <c r="E522" s="47"/>
      <c r="F522" s="47"/>
      <c r="G522" s="47"/>
      <c r="H522" s="47"/>
      <c r="I522" s="47"/>
      <c r="J522" s="47"/>
      <c r="K522" s="47"/>
      <c r="L522" s="47"/>
      <c r="M522" s="47"/>
      <c r="N522" s="47"/>
      <c r="O522" s="47"/>
      <c r="P522" s="47"/>
      <c r="Q522" s="47"/>
      <c r="R522" s="47"/>
      <c r="S522" s="47"/>
      <c r="T522" s="47"/>
      <c r="U522" s="47"/>
      <c r="V522" s="47"/>
      <c r="W522" s="47"/>
      <c r="X522" s="47"/>
      <c r="Y522" s="47"/>
      <c r="Z522" s="47"/>
      <c r="AA522" s="47"/>
      <c r="AB522" s="47"/>
      <c r="AC522" s="47"/>
      <c r="AD522" s="47"/>
      <c r="AE522" s="47"/>
      <c r="AF522" s="47"/>
      <c r="AG522" s="47"/>
      <c r="AH522" s="47"/>
      <c r="AI522" s="47"/>
    </row>
    <row r="523" spans="1:35">
      <c r="A523" s="47"/>
      <c r="B523" s="47"/>
      <c r="C523" s="47"/>
      <c r="D523" s="47"/>
      <c r="E523" s="47"/>
      <c r="F523" s="47"/>
      <c r="G523" s="47"/>
      <c r="H523" s="47"/>
      <c r="I523" s="47"/>
      <c r="J523" s="47"/>
      <c r="K523" s="47"/>
      <c r="L523" s="47"/>
      <c r="M523" s="47"/>
      <c r="N523" s="47"/>
      <c r="O523" s="47"/>
      <c r="P523" s="47"/>
      <c r="Q523" s="47"/>
      <c r="R523" s="47"/>
      <c r="S523" s="47"/>
      <c r="T523" s="47"/>
      <c r="U523" s="47"/>
      <c r="V523" s="47"/>
      <c r="W523" s="47"/>
      <c r="X523" s="47"/>
      <c r="Y523" s="47"/>
      <c r="Z523" s="47"/>
      <c r="AA523" s="47"/>
      <c r="AB523" s="47"/>
      <c r="AC523" s="47"/>
      <c r="AD523" s="47"/>
      <c r="AE523" s="47"/>
      <c r="AF523" s="47"/>
      <c r="AG523" s="47"/>
      <c r="AH523" s="47"/>
      <c r="AI523" s="47"/>
    </row>
    <row r="524" spans="1:35">
      <c r="A524" s="47"/>
      <c r="B524" s="47"/>
      <c r="C524" s="47"/>
      <c r="D524" s="47"/>
      <c r="E524" s="47"/>
      <c r="F524" s="47"/>
      <c r="G524" s="47"/>
      <c r="H524" s="47"/>
      <c r="I524" s="47"/>
      <c r="J524" s="47"/>
      <c r="K524" s="47"/>
      <c r="L524" s="47"/>
      <c r="M524" s="47"/>
      <c r="N524" s="47"/>
      <c r="O524" s="47"/>
      <c r="P524" s="47"/>
      <c r="Q524" s="47"/>
      <c r="R524" s="47"/>
      <c r="S524" s="47"/>
      <c r="T524" s="47"/>
      <c r="U524" s="47"/>
      <c r="V524" s="47"/>
      <c r="W524" s="47"/>
      <c r="X524" s="47"/>
      <c r="Y524" s="47"/>
      <c r="Z524" s="47"/>
      <c r="AA524" s="47"/>
      <c r="AB524" s="47"/>
      <c r="AC524" s="47"/>
      <c r="AD524" s="47"/>
      <c r="AE524" s="47"/>
      <c r="AF524" s="47"/>
      <c r="AG524" s="47"/>
      <c r="AH524" s="47"/>
      <c r="AI524" s="47"/>
    </row>
    <row r="525" spans="1:35">
      <c r="A525" s="47"/>
      <c r="B525" s="47"/>
      <c r="C525" s="47"/>
      <c r="D525" s="47"/>
      <c r="E525" s="47"/>
      <c r="F525" s="47"/>
      <c r="G525" s="47"/>
      <c r="H525" s="47"/>
      <c r="I525" s="47"/>
      <c r="J525" s="47"/>
      <c r="K525" s="47"/>
      <c r="L525" s="47"/>
      <c r="M525" s="47"/>
      <c r="N525" s="47"/>
      <c r="O525" s="47"/>
      <c r="P525" s="47"/>
      <c r="Q525" s="47"/>
      <c r="R525" s="47"/>
      <c r="S525" s="47"/>
      <c r="T525" s="47"/>
      <c r="U525" s="47"/>
      <c r="V525" s="47"/>
      <c r="W525" s="47"/>
      <c r="X525" s="47"/>
      <c r="Y525" s="47"/>
      <c r="Z525" s="47"/>
      <c r="AA525" s="47"/>
      <c r="AB525" s="47"/>
      <c r="AC525" s="47"/>
      <c r="AD525" s="47"/>
      <c r="AE525" s="47"/>
      <c r="AF525" s="47"/>
      <c r="AG525" s="47"/>
      <c r="AH525" s="47"/>
      <c r="AI525" s="47"/>
    </row>
    <row r="526" spans="1:35">
      <c r="A526" s="47"/>
      <c r="B526" s="47"/>
      <c r="C526" s="47"/>
      <c r="D526" s="47"/>
      <c r="E526" s="47"/>
      <c r="F526" s="47"/>
      <c r="G526" s="47"/>
      <c r="H526" s="47"/>
      <c r="I526" s="47"/>
      <c r="J526" s="47"/>
      <c r="K526" s="47"/>
      <c r="L526" s="47"/>
      <c r="M526" s="47"/>
      <c r="N526" s="47"/>
      <c r="O526" s="47"/>
      <c r="P526" s="47"/>
      <c r="Q526" s="47"/>
      <c r="R526" s="47"/>
      <c r="S526" s="47"/>
      <c r="T526" s="47"/>
      <c r="U526" s="47"/>
      <c r="V526" s="47"/>
      <c r="W526" s="47"/>
      <c r="X526" s="47"/>
      <c r="Y526" s="47"/>
      <c r="Z526" s="47"/>
      <c r="AA526" s="47"/>
      <c r="AB526" s="47"/>
      <c r="AC526" s="47"/>
      <c r="AD526" s="47"/>
      <c r="AE526" s="47"/>
      <c r="AF526" s="47"/>
      <c r="AG526" s="47"/>
      <c r="AH526" s="47"/>
      <c r="AI526" s="47"/>
    </row>
    <row r="527" spans="1:35">
      <c r="A527" s="47"/>
      <c r="B527" s="47"/>
      <c r="C527" s="47"/>
      <c r="D527" s="47"/>
      <c r="E527" s="47"/>
      <c r="F527" s="47"/>
      <c r="G527" s="47"/>
      <c r="H527" s="47"/>
      <c r="I527" s="47"/>
      <c r="J527" s="47"/>
      <c r="K527" s="47"/>
      <c r="L527" s="47"/>
      <c r="M527" s="47"/>
      <c r="N527" s="47"/>
      <c r="O527" s="47"/>
      <c r="P527" s="47"/>
      <c r="Q527" s="47"/>
      <c r="R527" s="47"/>
      <c r="S527" s="47"/>
      <c r="T527" s="47"/>
      <c r="U527" s="47"/>
      <c r="V527" s="47"/>
      <c r="W527" s="47"/>
      <c r="X527" s="47"/>
      <c r="Y527" s="47"/>
      <c r="Z527" s="47"/>
      <c r="AA527" s="47"/>
      <c r="AB527" s="47"/>
      <c r="AC527" s="47"/>
      <c r="AD527" s="47"/>
      <c r="AE527" s="47"/>
      <c r="AF527" s="47"/>
      <c r="AG527" s="47"/>
      <c r="AH527" s="47"/>
      <c r="AI527" s="47"/>
    </row>
    <row r="528" spans="1:35">
      <c r="A528" s="47"/>
      <c r="B528" s="47"/>
      <c r="C528" s="47"/>
      <c r="D528" s="47"/>
      <c r="E528" s="47"/>
      <c r="F528" s="47"/>
      <c r="G528" s="47"/>
      <c r="H528" s="47"/>
      <c r="I528" s="47"/>
      <c r="J528" s="47"/>
      <c r="K528" s="47"/>
      <c r="L528" s="47"/>
      <c r="M528" s="47"/>
      <c r="N528" s="47"/>
      <c r="O528" s="47"/>
      <c r="P528" s="47"/>
      <c r="Q528" s="47"/>
      <c r="R528" s="47"/>
      <c r="S528" s="47"/>
      <c r="T528" s="47"/>
      <c r="U528" s="47"/>
      <c r="V528" s="47"/>
      <c r="W528" s="47"/>
      <c r="X528" s="47"/>
      <c r="Y528" s="47"/>
      <c r="Z528" s="47"/>
      <c r="AA528" s="47"/>
      <c r="AB528" s="47"/>
      <c r="AC528" s="47"/>
      <c r="AD528" s="47"/>
      <c r="AE528" s="47"/>
      <c r="AF528" s="47"/>
      <c r="AG528" s="47"/>
      <c r="AH528" s="47"/>
      <c r="AI528" s="47"/>
    </row>
    <row r="529" spans="1:35">
      <c r="A529" s="47"/>
      <c r="B529" s="47"/>
      <c r="C529" s="47"/>
      <c r="D529" s="47"/>
      <c r="E529" s="47"/>
      <c r="F529" s="47"/>
      <c r="G529" s="47"/>
      <c r="H529" s="47"/>
      <c r="I529" s="47"/>
      <c r="J529" s="47"/>
      <c r="K529" s="47"/>
      <c r="L529" s="47"/>
      <c r="M529" s="47"/>
      <c r="N529" s="47"/>
      <c r="O529" s="47"/>
      <c r="P529" s="47"/>
      <c r="Q529" s="47"/>
      <c r="R529" s="47"/>
      <c r="S529" s="47"/>
      <c r="T529" s="47"/>
      <c r="U529" s="47"/>
      <c r="V529" s="47"/>
      <c r="W529" s="47"/>
      <c r="X529" s="47"/>
      <c r="Y529" s="47"/>
      <c r="Z529" s="47"/>
      <c r="AA529" s="47"/>
      <c r="AB529" s="47"/>
      <c r="AC529" s="47"/>
      <c r="AD529" s="47"/>
      <c r="AE529" s="47"/>
      <c r="AF529" s="47"/>
      <c r="AG529" s="47"/>
      <c r="AH529" s="47"/>
      <c r="AI529" s="47"/>
    </row>
    <row r="530" spans="1:35">
      <c r="A530" s="47"/>
      <c r="B530" s="47"/>
      <c r="C530" s="47"/>
      <c r="D530" s="47"/>
      <c r="E530" s="47"/>
      <c r="F530" s="47"/>
      <c r="G530" s="47"/>
      <c r="H530" s="47"/>
      <c r="I530" s="47"/>
      <c r="J530" s="47"/>
      <c r="K530" s="47"/>
      <c r="L530" s="47"/>
      <c r="M530" s="47"/>
      <c r="N530" s="47"/>
      <c r="O530" s="47"/>
      <c r="P530" s="47"/>
      <c r="Q530" s="47"/>
      <c r="R530" s="47"/>
      <c r="S530" s="47"/>
      <c r="T530" s="47"/>
      <c r="U530" s="47"/>
      <c r="V530" s="47"/>
      <c r="W530" s="47"/>
      <c r="X530" s="47"/>
      <c r="Y530" s="47"/>
      <c r="Z530" s="47"/>
      <c r="AA530" s="47"/>
      <c r="AB530" s="47"/>
      <c r="AC530" s="47"/>
      <c r="AD530" s="47"/>
      <c r="AE530" s="47"/>
      <c r="AF530" s="47"/>
      <c r="AG530" s="47"/>
      <c r="AH530" s="47"/>
      <c r="AI530" s="47"/>
    </row>
    <row r="531" spans="1:35">
      <c r="A531" s="47"/>
      <c r="B531" s="47"/>
      <c r="C531" s="47"/>
      <c r="D531" s="47"/>
      <c r="E531" s="47"/>
      <c r="F531" s="47"/>
      <c r="G531" s="47"/>
      <c r="H531" s="47"/>
      <c r="I531" s="47"/>
      <c r="J531" s="47"/>
      <c r="K531" s="47"/>
      <c r="L531" s="47"/>
      <c r="M531" s="47"/>
      <c r="N531" s="47"/>
      <c r="O531" s="47"/>
      <c r="P531" s="47"/>
      <c r="Q531" s="47"/>
      <c r="R531" s="47"/>
      <c r="S531" s="47"/>
      <c r="T531" s="47"/>
      <c r="U531" s="47"/>
      <c r="V531" s="47"/>
      <c r="W531" s="47"/>
      <c r="X531" s="47"/>
      <c r="Y531" s="47"/>
      <c r="Z531" s="47"/>
      <c r="AA531" s="47"/>
      <c r="AB531" s="47"/>
      <c r="AC531" s="47"/>
      <c r="AD531" s="47"/>
      <c r="AE531" s="47"/>
      <c r="AF531" s="47"/>
      <c r="AG531" s="47"/>
      <c r="AH531" s="47"/>
      <c r="AI531" s="47"/>
    </row>
    <row r="532" spans="1:35">
      <c r="A532" s="47"/>
      <c r="B532" s="47"/>
      <c r="C532" s="47"/>
      <c r="D532" s="47"/>
      <c r="E532" s="47"/>
      <c r="F532" s="47"/>
      <c r="G532" s="47"/>
      <c r="H532" s="47"/>
      <c r="I532" s="47"/>
      <c r="J532" s="47"/>
      <c r="K532" s="47"/>
      <c r="L532" s="47"/>
      <c r="M532" s="47"/>
      <c r="N532" s="47"/>
      <c r="O532" s="47"/>
      <c r="P532" s="47"/>
      <c r="Q532" s="47"/>
      <c r="R532" s="47"/>
      <c r="S532" s="47"/>
      <c r="T532" s="47"/>
      <c r="U532" s="47"/>
      <c r="V532" s="47"/>
      <c r="W532" s="47"/>
      <c r="X532" s="47"/>
      <c r="Y532" s="47"/>
      <c r="Z532" s="47"/>
      <c r="AA532" s="47"/>
      <c r="AB532" s="47"/>
      <c r="AC532" s="47"/>
      <c r="AD532" s="47"/>
      <c r="AE532" s="47"/>
      <c r="AF532" s="47"/>
      <c r="AG532" s="47"/>
      <c r="AH532" s="47"/>
      <c r="AI532" s="47"/>
    </row>
    <row r="533" spans="1:35">
      <c r="A533" s="47"/>
      <c r="B533" s="47"/>
      <c r="C533" s="47"/>
      <c r="D533" s="47"/>
      <c r="E533" s="47"/>
      <c r="F533" s="47"/>
      <c r="G533" s="47"/>
      <c r="H533" s="47"/>
      <c r="I533" s="47"/>
      <c r="J533" s="47"/>
      <c r="K533" s="47"/>
      <c r="L533" s="47"/>
      <c r="M533" s="47"/>
      <c r="N533" s="47"/>
      <c r="O533" s="47"/>
      <c r="P533" s="47"/>
      <c r="Q533" s="47"/>
      <c r="R533" s="47"/>
      <c r="S533" s="47"/>
      <c r="T533" s="47"/>
      <c r="U533" s="47"/>
      <c r="V533" s="47"/>
      <c r="W533" s="47"/>
      <c r="X533" s="47"/>
      <c r="Y533" s="47"/>
      <c r="Z533" s="47"/>
      <c r="AA533" s="47"/>
      <c r="AB533" s="47"/>
      <c r="AC533" s="47"/>
      <c r="AD533" s="47"/>
      <c r="AE533" s="47"/>
      <c r="AF533" s="47"/>
      <c r="AG533" s="47"/>
      <c r="AH533" s="47"/>
      <c r="AI533" s="47"/>
    </row>
    <row r="534" spans="1:35">
      <c r="A534" s="47"/>
      <c r="B534" s="47"/>
      <c r="C534" s="47"/>
      <c r="D534" s="47"/>
      <c r="E534" s="47"/>
      <c r="F534" s="47"/>
      <c r="G534" s="47"/>
      <c r="H534" s="47"/>
      <c r="I534" s="47"/>
      <c r="J534" s="47"/>
      <c r="K534" s="47"/>
      <c r="L534" s="47"/>
      <c r="M534" s="47"/>
      <c r="N534" s="47"/>
      <c r="O534" s="47"/>
      <c r="P534" s="47"/>
      <c r="Q534" s="47"/>
      <c r="R534" s="47"/>
      <c r="S534" s="47"/>
      <c r="T534" s="47"/>
      <c r="U534" s="47"/>
      <c r="V534" s="47"/>
      <c r="W534" s="47"/>
      <c r="X534" s="47"/>
      <c r="Y534" s="47"/>
      <c r="Z534" s="47"/>
      <c r="AA534" s="47"/>
      <c r="AB534" s="47"/>
      <c r="AC534" s="47"/>
      <c r="AD534" s="47"/>
      <c r="AE534" s="47"/>
      <c r="AF534" s="47"/>
      <c r="AG534" s="47"/>
      <c r="AH534" s="47"/>
      <c r="AI534" s="47"/>
    </row>
    <row r="535" spans="1:35">
      <c r="A535" s="47"/>
      <c r="B535" s="47"/>
      <c r="C535" s="47"/>
      <c r="D535" s="47"/>
      <c r="E535" s="47"/>
      <c r="F535" s="47"/>
      <c r="G535" s="47"/>
      <c r="H535" s="47"/>
      <c r="I535" s="47"/>
      <c r="J535" s="47"/>
      <c r="K535" s="47"/>
      <c r="L535" s="47"/>
      <c r="M535" s="47"/>
      <c r="N535" s="47"/>
      <c r="O535" s="47"/>
      <c r="P535" s="47"/>
      <c r="Q535" s="47"/>
      <c r="R535" s="47"/>
      <c r="S535" s="47"/>
      <c r="T535" s="47"/>
      <c r="U535" s="47"/>
      <c r="V535" s="47"/>
      <c r="W535" s="47"/>
      <c r="X535" s="47"/>
      <c r="Y535" s="47"/>
      <c r="Z535" s="47"/>
      <c r="AA535" s="47"/>
      <c r="AB535" s="47"/>
      <c r="AC535" s="47"/>
      <c r="AD535" s="47"/>
      <c r="AE535" s="47"/>
      <c r="AF535" s="47"/>
      <c r="AG535" s="47"/>
      <c r="AH535" s="47"/>
      <c r="AI535" s="47"/>
    </row>
    <row r="536" spans="1:35">
      <c r="A536" s="47"/>
      <c r="B536" s="47"/>
      <c r="C536" s="47"/>
      <c r="D536" s="47"/>
      <c r="E536" s="47"/>
      <c r="F536" s="47"/>
      <c r="G536" s="47"/>
      <c r="H536" s="47"/>
      <c r="I536" s="47"/>
      <c r="J536" s="47"/>
      <c r="K536" s="47"/>
      <c r="L536" s="47"/>
      <c r="M536" s="47"/>
      <c r="N536" s="47"/>
      <c r="O536" s="47"/>
      <c r="P536" s="47"/>
      <c r="Q536" s="47"/>
      <c r="R536" s="47"/>
      <c r="S536" s="47"/>
      <c r="T536" s="47"/>
      <c r="U536" s="47"/>
      <c r="V536" s="47"/>
      <c r="W536" s="47"/>
      <c r="X536" s="47"/>
      <c r="Y536" s="47"/>
      <c r="Z536" s="47"/>
      <c r="AA536" s="47"/>
      <c r="AB536" s="47"/>
      <c r="AC536" s="47"/>
      <c r="AD536" s="47"/>
      <c r="AE536" s="47"/>
      <c r="AF536" s="47"/>
      <c r="AG536" s="47"/>
      <c r="AH536" s="47"/>
      <c r="AI536" s="47"/>
    </row>
    <row r="537" spans="1:35">
      <c r="A537" s="47"/>
      <c r="B537" s="47"/>
      <c r="C537" s="47"/>
      <c r="D537" s="47"/>
      <c r="E537" s="47"/>
      <c r="F537" s="47"/>
      <c r="G537" s="47"/>
      <c r="H537" s="47"/>
      <c r="I537" s="47"/>
      <c r="J537" s="47"/>
      <c r="K537" s="47"/>
      <c r="L537" s="47"/>
      <c r="M537" s="47"/>
      <c r="N537" s="47"/>
      <c r="O537" s="47"/>
      <c r="P537" s="47"/>
      <c r="Q537" s="47"/>
      <c r="R537" s="47"/>
      <c r="S537" s="47"/>
      <c r="T537" s="47"/>
      <c r="U537" s="47"/>
      <c r="V537" s="47"/>
      <c r="W537" s="47"/>
      <c r="X537" s="47"/>
      <c r="Y537" s="47"/>
      <c r="Z537" s="47"/>
      <c r="AA537" s="47"/>
      <c r="AB537" s="47"/>
      <c r="AC537" s="47"/>
      <c r="AD537" s="47"/>
      <c r="AE537" s="47"/>
      <c r="AF537" s="47"/>
      <c r="AG537" s="47"/>
      <c r="AH537" s="47"/>
      <c r="AI537" s="47"/>
    </row>
    <row r="538" spans="1:35">
      <c r="A538" s="47"/>
      <c r="B538" s="47"/>
      <c r="C538" s="47"/>
      <c r="D538" s="47"/>
      <c r="E538" s="47"/>
      <c r="F538" s="47"/>
      <c r="G538" s="47"/>
      <c r="H538" s="47"/>
      <c r="I538" s="47"/>
      <c r="J538" s="47"/>
      <c r="K538" s="47"/>
      <c r="L538" s="47"/>
      <c r="M538" s="47"/>
      <c r="N538" s="47"/>
      <c r="O538" s="47"/>
      <c r="P538" s="47"/>
      <c r="Q538" s="47"/>
      <c r="R538" s="47"/>
      <c r="S538" s="47"/>
      <c r="T538" s="47"/>
      <c r="U538" s="47"/>
      <c r="V538" s="47"/>
      <c r="W538" s="47"/>
      <c r="X538" s="47"/>
      <c r="Y538" s="47"/>
      <c r="Z538" s="47"/>
      <c r="AA538" s="47"/>
      <c r="AB538" s="47"/>
      <c r="AC538" s="47"/>
      <c r="AD538" s="47"/>
      <c r="AE538" s="47"/>
      <c r="AF538" s="47"/>
      <c r="AG538" s="47"/>
      <c r="AH538" s="47"/>
      <c r="AI538" s="47"/>
    </row>
    <row r="539" spans="1:35">
      <c r="A539" s="47"/>
      <c r="B539" s="47"/>
      <c r="C539" s="47"/>
      <c r="D539" s="47"/>
      <c r="E539" s="47"/>
      <c r="F539" s="47"/>
      <c r="G539" s="47"/>
      <c r="H539" s="47"/>
      <c r="I539" s="47"/>
      <c r="J539" s="47"/>
      <c r="K539" s="47"/>
      <c r="L539" s="47"/>
      <c r="M539" s="47"/>
      <c r="N539" s="47"/>
      <c r="O539" s="47"/>
      <c r="P539" s="47"/>
      <c r="Q539" s="47"/>
      <c r="R539" s="47"/>
      <c r="S539" s="47"/>
      <c r="T539" s="47"/>
      <c r="U539" s="47"/>
      <c r="V539" s="47"/>
      <c r="W539" s="47"/>
      <c r="X539" s="47"/>
      <c r="Y539" s="47"/>
      <c r="Z539" s="47"/>
      <c r="AA539" s="47"/>
      <c r="AB539" s="47"/>
      <c r="AC539" s="47"/>
      <c r="AD539" s="47"/>
      <c r="AE539" s="47"/>
      <c r="AF539" s="47"/>
      <c r="AG539" s="47"/>
      <c r="AH539" s="47"/>
      <c r="AI539" s="47"/>
    </row>
    <row r="540" spans="1:35">
      <c r="A540" s="47"/>
      <c r="B540" s="47"/>
      <c r="C540" s="47"/>
      <c r="D540" s="47"/>
      <c r="E540" s="47"/>
      <c r="F540" s="47"/>
      <c r="G540" s="47"/>
      <c r="H540" s="47"/>
      <c r="I540" s="47"/>
      <c r="J540" s="47"/>
      <c r="K540" s="47"/>
      <c r="L540" s="47"/>
      <c r="M540" s="47"/>
      <c r="N540" s="47"/>
      <c r="O540" s="47"/>
      <c r="P540" s="47"/>
      <c r="Q540" s="47"/>
      <c r="R540" s="47"/>
      <c r="S540" s="47"/>
      <c r="T540" s="47"/>
      <c r="U540" s="47"/>
      <c r="V540" s="47"/>
      <c r="W540" s="47"/>
      <c r="X540" s="47"/>
      <c r="Y540" s="47"/>
      <c r="Z540" s="47"/>
      <c r="AA540" s="47"/>
      <c r="AB540" s="47"/>
      <c r="AC540" s="47"/>
      <c r="AD540" s="47"/>
      <c r="AE540" s="47"/>
      <c r="AF540" s="47"/>
      <c r="AG540" s="47"/>
      <c r="AH540" s="47"/>
      <c r="AI540" s="47"/>
    </row>
    <row r="541" spans="1:35">
      <c r="A541" s="47"/>
      <c r="B541" s="47"/>
      <c r="C541" s="47"/>
      <c r="D541" s="47"/>
      <c r="E541" s="47"/>
      <c r="F541" s="47"/>
      <c r="G541" s="47"/>
      <c r="H541" s="47"/>
      <c r="I541" s="47"/>
      <c r="J541" s="47"/>
      <c r="K541" s="47"/>
      <c r="L541" s="47"/>
      <c r="M541" s="47"/>
      <c r="N541" s="47"/>
      <c r="O541" s="47"/>
      <c r="P541" s="47"/>
      <c r="Q541" s="47"/>
      <c r="R541" s="47"/>
      <c r="S541" s="47"/>
      <c r="T541" s="47"/>
      <c r="U541" s="47"/>
      <c r="V541" s="47"/>
      <c r="W541" s="47"/>
      <c r="X541" s="47"/>
      <c r="Y541" s="47"/>
      <c r="Z541" s="47"/>
      <c r="AA541" s="47"/>
      <c r="AB541" s="47"/>
      <c r="AC541" s="47"/>
      <c r="AD541" s="47"/>
      <c r="AE541" s="47"/>
      <c r="AF541" s="47"/>
      <c r="AG541" s="47"/>
      <c r="AH541" s="47"/>
      <c r="AI541" s="47"/>
    </row>
    <row r="542" spans="1:35">
      <c r="A542" s="47"/>
      <c r="B542" s="47"/>
      <c r="C542" s="47"/>
      <c r="D542" s="47"/>
      <c r="E542" s="47"/>
      <c r="F542" s="47"/>
      <c r="G542" s="47"/>
      <c r="H542" s="47"/>
      <c r="I542" s="47"/>
      <c r="J542" s="47"/>
      <c r="K542" s="47"/>
      <c r="L542" s="47"/>
      <c r="M542" s="47"/>
      <c r="N542" s="47"/>
      <c r="O542" s="47"/>
      <c r="P542" s="47"/>
      <c r="Q542" s="47"/>
      <c r="R542" s="47"/>
      <c r="S542" s="47"/>
      <c r="T542" s="47"/>
      <c r="U542" s="47"/>
      <c r="V542" s="47"/>
      <c r="W542" s="47"/>
      <c r="X542" s="47"/>
      <c r="Y542" s="47"/>
      <c r="Z542" s="47"/>
      <c r="AA542" s="47"/>
      <c r="AB542" s="47"/>
      <c r="AC542" s="47"/>
      <c r="AD542" s="47"/>
      <c r="AE542" s="47"/>
      <c r="AF542" s="47"/>
      <c r="AG542" s="47"/>
      <c r="AH542" s="47"/>
      <c r="AI542" s="47"/>
    </row>
    <row r="543" spans="1:35">
      <c r="A543" s="47"/>
      <c r="B543" s="47"/>
      <c r="C543" s="47"/>
      <c r="D543" s="47"/>
      <c r="E543" s="47"/>
      <c r="F543" s="47"/>
      <c r="G543" s="47"/>
      <c r="H543" s="47"/>
      <c r="I543" s="47"/>
      <c r="J543" s="47"/>
      <c r="K543" s="47"/>
      <c r="L543" s="47"/>
      <c r="M543" s="47"/>
      <c r="N543" s="47"/>
      <c r="O543" s="47"/>
      <c r="P543" s="47"/>
      <c r="Q543" s="47"/>
      <c r="R543" s="47"/>
      <c r="S543" s="47"/>
      <c r="T543" s="47"/>
      <c r="U543" s="47"/>
      <c r="V543" s="47"/>
      <c r="W543" s="47"/>
      <c r="X543" s="47"/>
      <c r="Y543" s="47"/>
      <c r="Z543" s="47"/>
      <c r="AA543" s="47"/>
      <c r="AB543" s="47"/>
      <c r="AC543" s="47"/>
      <c r="AD543" s="47"/>
      <c r="AE543" s="47"/>
      <c r="AF543" s="47"/>
      <c r="AG543" s="47"/>
      <c r="AH543" s="47"/>
      <c r="AI543" s="47"/>
    </row>
    <row r="544" spans="1:35">
      <c r="A544" s="47"/>
      <c r="B544" s="47"/>
      <c r="C544" s="47"/>
      <c r="D544" s="47"/>
      <c r="E544" s="47"/>
      <c r="F544" s="47"/>
      <c r="G544" s="47"/>
      <c r="H544" s="47"/>
      <c r="I544" s="47"/>
      <c r="J544" s="47"/>
      <c r="K544" s="47"/>
      <c r="L544" s="47"/>
      <c r="M544" s="47"/>
      <c r="N544" s="47"/>
      <c r="O544" s="47"/>
      <c r="P544" s="47"/>
      <c r="Q544" s="47"/>
      <c r="R544" s="47"/>
      <c r="S544" s="47"/>
      <c r="T544" s="47"/>
      <c r="U544" s="47"/>
      <c r="V544" s="47"/>
      <c r="W544" s="47"/>
      <c r="X544" s="47"/>
      <c r="Y544" s="47"/>
      <c r="Z544" s="47"/>
      <c r="AA544" s="47"/>
      <c r="AB544" s="47"/>
      <c r="AC544" s="47"/>
      <c r="AD544" s="47"/>
      <c r="AE544" s="47"/>
      <c r="AF544" s="47"/>
      <c r="AG544" s="47"/>
      <c r="AH544" s="47"/>
      <c r="AI544" s="47"/>
    </row>
    <row r="545" spans="1:35">
      <c r="A545" s="47"/>
      <c r="B545" s="47"/>
      <c r="C545" s="47"/>
      <c r="D545" s="47"/>
      <c r="E545" s="47"/>
      <c r="F545" s="47"/>
      <c r="G545" s="47"/>
      <c r="H545" s="47"/>
      <c r="I545" s="47"/>
      <c r="J545" s="47"/>
      <c r="K545" s="47"/>
      <c r="L545" s="47"/>
      <c r="M545" s="47"/>
      <c r="N545" s="47"/>
      <c r="O545" s="47"/>
      <c r="P545" s="47"/>
      <c r="Q545" s="47"/>
      <c r="R545" s="47"/>
      <c r="S545" s="47"/>
      <c r="T545" s="47"/>
      <c r="U545" s="47"/>
      <c r="V545" s="47"/>
      <c r="W545" s="47"/>
      <c r="X545" s="47"/>
      <c r="Y545" s="47"/>
      <c r="Z545" s="47"/>
      <c r="AA545" s="47"/>
      <c r="AB545" s="47"/>
      <c r="AC545" s="47"/>
      <c r="AD545" s="47"/>
      <c r="AE545" s="47"/>
      <c r="AF545" s="47"/>
      <c r="AG545" s="47"/>
      <c r="AH545" s="47"/>
      <c r="AI545" s="47"/>
    </row>
    <row r="546" spans="1:35">
      <c r="A546" s="47"/>
      <c r="B546" s="47"/>
      <c r="C546" s="47"/>
      <c r="D546" s="47"/>
      <c r="E546" s="47"/>
      <c r="F546" s="47"/>
      <c r="G546" s="47"/>
      <c r="H546" s="47"/>
      <c r="I546" s="47"/>
      <c r="J546" s="47"/>
      <c r="K546" s="47"/>
      <c r="L546" s="47"/>
      <c r="M546" s="47"/>
      <c r="N546" s="47"/>
      <c r="O546" s="47"/>
      <c r="P546" s="47"/>
      <c r="Q546" s="47"/>
      <c r="R546" s="47"/>
      <c r="S546" s="47"/>
      <c r="T546" s="47"/>
      <c r="U546" s="47"/>
      <c r="V546" s="47"/>
      <c r="W546" s="47"/>
      <c r="X546" s="47"/>
      <c r="Y546" s="47"/>
      <c r="Z546" s="47"/>
      <c r="AA546" s="47"/>
      <c r="AB546" s="47"/>
      <c r="AC546" s="47"/>
      <c r="AD546" s="47"/>
      <c r="AE546" s="47"/>
      <c r="AF546" s="47"/>
      <c r="AG546" s="47"/>
      <c r="AH546" s="47"/>
      <c r="AI546" s="47"/>
    </row>
    <row r="547" spans="1:35">
      <c r="A547" s="47"/>
      <c r="B547" s="47"/>
      <c r="C547" s="47"/>
      <c r="D547" s="47"/>
      <c r="E547" s="47"/>
      <c r="F547" s="47"/>
      <c r="G547" s="47"/>
      <c r="H547" s="47"/>
      <c r="I547" s="47"/>
      <c r="J547" s="47"/>
      <c r="K547" s="47"/>
      <c r="L547" s="47"/>
      <c r="M547" s="47"/>
      <c r="N547" s="47"/>
      <c r="O547" s="47"/>
      <c r="P547" s="47"/>
      <c r="Q547" s="47"/>
      <c r="R547" s="47"/>
      <c r="S547" s="47"/>
      <c r="T547" s="47"/>
      <c r="U547" s="47"/>
      <c r="V547" s="47"/>
      <c r="W547" s="47"/>
      <c r="X547" s="47"/>
      <c r="Y547" s="47"/>
      <c r="Z547" s="47"/>
      <c r="AA547" s="47"/>
      <c r="AB547" s="47"/>
      <c r="AC547" s="47"/>
      <c r="AD547" s="47"/>
      <c r="AE547" s="47"/>
      <c r="AF547" s="47"/>
      <c r="AG547" s="47"/>
      <c r="AH547" s="47"/>
      <c r="AI547" s="47"/>
    </row>
    <row r="548" spans="1:35">
      <c r="A548" s="47"/>
      <c r="B548" s="47"/>
      <c r="C548" s="47"/>
      <c r="D548" s="47"/>
      <c r="E548" s="47"/>
      <c r="F548" s="47"/>
      <c r="G548" s="47"/>
      <c r="H548" s="47"/>
      <c r="I548" s="47"/>
      <c r="J548" s="47"/>
      <c r="K548" s="47"/>
      <c r="L548" s="47"/>
      <c r="M548" s="47"/>
      <c r="N548" s="47"/>
      <c r="O548" s="47"/>
      <c r="P548" s="47"/>
      <c r="Q548" s="47"/>
      <c r="R548" s="47"/>
      <c r="S548" s="47"/>
      <c r="T548" s="47"/>
      <c r="U548" s="47"/>
      <c r="V548" s="47"/>
      <c r="W548" s="47"/>
      <c r="X548" s="47"/>
      <c r="Y548" s="47"/>
      <c r="Z548" s="47"/>
      <c r="AA548" s="47"/>
      <c r="AB548" s="47"/>
      <c r="AC548" s="47"/>
      <c r="AD548" s="47"/>
      <c r="AE548" s="47"/>
      <c r="AF548" s="47"/>
      <c r="AG548" s="47"/>
      <c r="AH548" s="47"/>
      <c r="AI548" s="47"/>
    </row>
    <row r="549" spans="1:35">
      <c r="A549" s="47"/>
      <c r="B549" s="47"/>
      <c r="C549" s="47"/>
      <c r="D549" s="47"/>
      <c r="E549" s="47"/>
      <c r="F549" s="47"/>
      <c r="G549" s="47"/>
      <c r="H549" s="47"/>
      <c r="I549" s="47"/>
      <c r="J549" s="47"/>
      <c r="K549" s="47"/>
      <c r="L549" s="47"/>
      <c r="M549" s="47"/>
      <c r="N549" s="47"/>
      <c r="O549" s="47"/>
      <c r="P549" s="47"/>
      <c r="Q549" s="47"/>
      <c r="R549" s="47"/>
      <c r="S549" s="47"/>
      <c r="T549" s="47"/>
      <c r="U549" s="47"/>
      <c r="V549" s="47"/>
      <c r="W549" s="47"/>
      <c r="X549" s="47"/>
      <c r="Y549" s="47"/>
      <c r="Z549" s="47"/>
      <c r="AA549" s="47"/>
      <c r="AB549" s="47"/>
      <c r="AC549" s="47"/>
      <c r="AD549" s="47"/>
      <c r="AE549" s="47"/>
      <c r="AF549" s="47"/>
      <c r="AG549" s="47"/>
      <c r="AH549" s="47"/>
      <c r="AI549" s="47"/>
    </row>
    <row r="550" spans="1:35">
      <c r="A550" s="47"/>
      <c r="B550" s="47"/>
      <c r="C550" s="47"/>
      <c r="D550" s="47"/>
      <c r="E550" s="47"/>
      <c r="F550" s="47"/>
      <c r="G550" s="47"/>
      <c r="H550" s="47"/>
      <c r="I550" s="47"/>
      <c r="J550" s="47"/>
      <c r="K550" s="47"/>
      <c r="L550" s="47"/>
      <c r="M550" s="47"/>
      <c r="N550" s="47"/>
      <c r="O550" s="47"/>
      <c r="P550" s="47"/>
      <c r="Q550" s="47"/>
      <c r="R550" s="47"/>
      <c r="S550" s="47"/>
      <c r="T550" s="47"/>
      <c r="U550" s="47"/>
      <c r="V550" s="47"/>
      <c r="W550" s="47"/>
      <c r="X550" s="47"/>
      <c r="Y550" s="47"/>
      <c r="Z550" s="47"/>
      <c r="AA550" s="47"/>
      <c r="AB550" s="47"/>
      <c r="AC550" s="47"/>
      <c r="AD550" s="47"/>
      <c r="AE550" s="47"/>
      <c r="AF550" s="47"/>
      <c r="AG550" s="47"/>
      <c r="AH550" s="47"/>
      <c r="AI550" s="47"/>
    </row>
    <row r="551" spans="1:35">
      <c r="A551" s="47"/>
      <c r="B551" s="47"/>
      <c r="C551" s="47"/>
      <c r="D551" s="47"/>
      <c r="E551" s="47"/>
      <c r="F551" s="47"/>
      <c r="G551" s="47"/>
      <c r="H551" s="47"/>
      <c r="I551" s="47"/>
      <c r="J551" s="47"/>
      <c r="K551" s="47"/>
      <c r="L551" s="47"/>
      <c r="M551" s="47"/>
      <c r="N551" s="47"/>
      <c r="O551" s="47"/>
      <c r="P551" s="47"/>
      <c r="Q551" s="47"/>
      <c r="R551" s="47"/>
      <c r="S551" s="47"/>
      <c r="T551" s="47"/>
      <c r="U551" s="47"/>
      <c r="V551" s="47"/>
      <c r="W551" s="47"/>
      <c r="X551" s="47"/>
      <c r="Y551" s="47"/>
      <c r="Z551" s="47"/>
      <c r="AA551" s="47"/>
      <c r="AB551" s="47"/>
      <c r="AC551" s="47"/>
      <c r="AD551" s="47"/>
      <c r="AE551" s="47"/>
      <c r="AF551" s="47"/>
      <c r="AG551" s="47"/>
      <c r="AH551" s="47"/>
      <c r="AI551" s="47"/>
    </row>
    <row r="552" spans="1:35">
      <c r="A552" s="47"/>
      <c r="B552" s="47"/>
      <c r="C552" s="47"/>
      <c r="D552" s="47"/>
      <c r="E552" s="47"/>
      <c r="F552" s="47"/>
      <c r="G552" s="47"/>
      <c r="H552" s="47"/>
      <c r="I552" s="47"/>
      <c r="J552" s="47"/>
      <c r="K552" s="47"/>
      <c r="L552" s="47"/>
      <c r="M552" s="47"/>
      <c r="N552" s="47"/>
      <c r="O552" s="47"/>
      <c r="P552" s="47"/>
      <c r="Q552" s="47"/>
      <c r="R552" s="47"/>
      <c r="S552" s="47"/>
      <c r="T552" s="47"/>
      <c r="U552" s="47"/>
      <c r="V552" s="47"/>
      <c r="W552" s="47"/>
      <c r="X552" s="47"/>
      <c r="Y552" s="47"/>
      <c r="Z552" s="47"/>
      <c r="AA552" s="47"/>
      <c r="AB552" s="47"/>
      <c r="AC552" s="47"/>
      <c r="AD552" s="47"/>
      <c r="AE552" s="47"/>
      <c r="AF552" s="47"/>
      <c r="AG552" s="47"/>
      <c r="AH552" s="47"/>
      <c r="AI552" s="47"/>
    </row>
    <row r="553" spans="1:35">
      <c r="A553" s="47"/>
      <c r="B553" s="47"/>
      <c r="C553" s="47"/>
      <c r="D553" s="47"/>
      <c r="E553" s="47"/>
      <c r="F553" s="47"/>
      <c r="G553" s="47"/>
      <c r="H553" s="47"/>
      <c r="I553" s="47"/>
      <c r="J553" s="47"/>
      <c r="K553" s="47"/>
      <c r="L553" s="47"/>
      <c r="M553" s="47"/>
      <c r="N553" s="47"/>
      <c r="O553" s="47"/>
      <c r="P553" s="47"/>
      <c r="Q553" s="47"/>
      <c r="R553" s="47"/>
      <c r="S553" s="47"/>
      <c r="T553" s="47"/>
      <c r="U553" s="47"/>
      <c r="V553" s="47"/>
      <c r="W553" s="47"/>
      <c r="X553" s="47"/>
      <c r="Y553" s="47"/>
      <c r="Z553" s="47"/>
      <c r="AA553" s="47"/>
      <c r="AB553" s="47"/>
      <c r="AC553" s="47"/>
      <c r="AD553" s="47"/>
      <c r="AE553" s="47"/>
      <c r="AF553" s="47"/>
      <c r="AG553" s="47"/>
      <c r="AH553" s="47"/>
      <c r="AI553" s="47"/>
    </row>
    <row r="554" spans="1:35">
      <c r="A554" s="47"/>
      <c r="B554" s="47"/>
      <c r="C554" s="47"/>
      <c r="D554" s="47"/>
      <c r="E554" s="47"/>
      <c r="F554" s="47"/>
      <c r="G554" s="47"/>
      <c r="H554" s="47"/>
      <c r="I554" s="47"/>
      <c r="J554" s="47"/>
      <c r="K554" s="47"/>
      <c r="L554" s="47"/>
      <c r="M554" s="47"/>
      <c r="N554" s="47"/>
      <c r="O554" s="47"/>
      <c r="P554" s="47"/>
      <c r="Q554" s="47"/>
      <c r="R554" s="47"/>
      <c r="S554" s="47"/>
      <c r="T554" s="47"/>
      <c r="U554" s="47"/>
      <c r="V554" s="47"/>
      <c r="W554" s="47"/>
      <c r="X554" s="47"/>
      <c r="Y554" s="47"/>
      <c r="Z554" s="47"/>
      <c r="AA554" s="47"/>
      <c r="AB554" s="47"/>
      <c r="AC554" s="47"/>
      <c r="AD554" s="47"/>
      <c r="AE554" s="47"/>
      <c r="AF554" s="47"/>
      <c r="AG554" s="47"/>
      <c r="AH554" s="47"/>
      <c r="AI554" s="47"/>
    </row>
    <row r="555" spans="1:35">
      <c r="A555" s="47"/>
      <c r="B555" s="47"/>
      <c r="C555" s="47"/>
      <c r="D555" s="47"/>
      <c r="E555" s="47"/>
      <c r="F555" s="47"/>
      <c r="G555" s="47"/>
      <c r="H555" s="47"/>
      <c r="I555" s="47"/>
      <c r="J555" s="47"/>
      <c r="K555" s="47"/>
      <c r="L555" s="47"/>
      <c r="M555" s="47"/>
      <c r="N555" s="47"/>
      <c r="O555" s="47"/>
      <c r="P555" s="47"/>
      <c r="Q555" s="47"/>
      <c r="R555" s="47"/>
      <c r="S555" s="47"/>
      <c r="T555" s="47"/>
      <c r="U555" s="47"/>
      <c r="V555" s="47"/>
      <c r="W555" s="47"/>
      <c r="X555" s="47"/>
      <c r="Y555" s="47"/>
      <c r="Z555" s="47"/>
      <c r="AA555" s="47"/>
      <c r="AB555" s="47"/>
      <c r="AC555" s="47"/>
      <c r="AD555" s="47"/>
      <c r="AE555" s="47"/>
      <c r="AF555" s="47"/>
      <c r="AG555" s="47"/>
      <c r="AH555" s="47"/>
      <c r="AI555" s="47"/>
    </row>
    <row r="556" spans="1:35">
      <c r="A556" s="47"/>
      <c r="B556" s="47"/>
      <c r="C556" s="47"/>
      <c r="D556" s="47"/>
      <c r="E556" s="47"/>
      <c r="F556" s="47"/>
      <c r="G556" s="47"/>
      <c r="H556" s="47"/>
      <c r="I556" s="47"/>
      <c r="J556" s="47"/>
      <c r="K556" s="47"/>
      <c r="L556" s="47"/>
      <c r="M556" s="47"/>
      <c r="N556" s="47"/>
      <c r="O556" s="47"/>
      <c r="P556" s="47"/>
      <c r="Q556" s="47"/>
      <c r="R556" s="47"/>
      <c r="S556" s="47"/>
      <c r="T556" s="47"/>
      <c r="U556" s="47"/>
      <c r="V556" s="47"/>
      <c r="W556" s="47"/>
      <c r="X556" s="47"/>
      <c r="Y556" s="47"/>
      <c r="Z556" s="47"/>
      <c r="AA556" s="47"/>
      <c r="AB556" s="47"/>
      <c r="AC556" s="47"/>
      <c r="AD556" s="47"/>
      <c r="AE556" s="47"/>
      <c r="AF556" s="47"/>
      <c r="AG556" s="47"/>
      <c r="AH556" s="47"/>
      <c r="AI556" s="47"/>
    </row>
    <row r="557" spans="1:35">
      <c r="A557" s="47"/>
      <c r="B557" s="47"/>
      <c r="C557" s="47"/>
      <c r="D557" s="47"/>
      <c r="E557" s="47"/>
      <c r="F557" s="47"/>
      <c r="G557" s="47"/>
      <c r="H557" s="47"/>
      <c r="I557" s="47"/>
      <c r="J557" s="47"/>
      <c r="K557" s="47"/>
      <c r="L557" s="47"/>
      <c r="M557" s="47"/>
      <c r="N557" s="47"/>
      <c r="O557" s="47"/>
      <c r="P557" s="47"/>
      <c r="Q557" s="47"/>
      <c r="R557" s="47"/>
      <c r="S557" s="47"/>
      <c r="T557" s="47"/>
      <c r="U557" s="47"/>
      <c r="V557" s="47"/>
      <c r="W557" s="47"/>
      <c r="X557" s="47"/>
      <c r="Y557" s="47"/>
      <c r="Z557" s="47"/>
      <c r="AA557" s="47"/>
      <c r="AB557" s="47"/>
      <c r="AC557" s="47"/>
      <c r="AD557" s="47"/>
      <c r="AE557" s="47"/>
      <c r="AF557" s="47"/>
      <c r="AG557" s="47"/>
      <c r="AH557" s="47"/>
      <c r="AI557" s="47"/>
    </row>
    <row r="558" spans="1:35">
      <c r="A558" s="47"/>
      <c r="B558" s="47"/>
      <c r="C558" s="47"/>
      <c r="D558" s="47"/>
      <c r="E558" s="47"/>
      <c r="F558" s="47"/>
      <c r="G558" s="47"/>
      <c r="H558" s="47"/>
      <c r="I558" s="47"/>
      <c r="J558" s="47"/>
      <c r="K558" s="47"/>
      <c r="L558" s="47"/>
      <c r="M558" s="47"/>
      <c r="N558" s="47"/>
      <c r="O558" s="47"/>
      <c r="P558" s="47"/>
      <c r="Q558" s="47"/>
      <c r="R558" s="47"/>
      <c r="S558" s="47"/>
      <c r="T558" s="47"/>
      <c r="U558" s="47"/>
      <c r="V558" s="47"/>
      <c r="W558" s="47"/>
      <c r="X558" s="47"/>
      <c r="Y558" s="47"/>
      <c r="Z558" s="47"/>
      <c r="AA558" s="47"/>
      <c r="AB558" s="47"/>
      <c r="AC558" s="47"/>
      <c r="AD558" s="47"/>
      <c r="AE558" s="47"/>
      <c r="AF558" s="47"/>
      <c r="AG558" s="47"/>
      <c r="AH558" s="47"/>
      <c r="AI558" s="47"/>
    </row>
    <row r="559" spans="1:35">
      <c r="A559" s="47"/>
      <c r="B559" s="47"/>
      <c r="C559" s="47"/>
      <c r="D559" s="47"/>
      <c r="E559" s="47"/>
      <c r="F559" s="47"/>
      <c r="G559" s="47"/>
      <c r="H559" s="47"/>
      <c r="I559" s="47"/>
      <c r="J559" s="47"/>
      <c r="K559" s="47"/>
      <c r="L559" s="47"/>
      <c r="M559" s="47"/>
      <c r="N559" s="47"/>
      <c r="O559" s="47"/>
      <c r="P559" s="47"/>
      <c r="Q559" s="47"/>
      <c r="R559" s="47"/>
      <c r="S559" s="47"/>
      <c r="T559" s="47"/>
      <c r="U559" s="47"/>
      <c r="V559" s="47"/>
      <c r="W559" s="47"/>
      <c r="X559" s="47"/>
      <c r="Y559" s="47"/>
      <c r="Z559" s="47"/>
      <c r="AA559" s="47"/>
      <c r="AB559" s="47"/>
      <c r="AC559" s="47"/>
      <c r="AD559" s="47"/>
      <c r="AE559" s="47"/>
      <c r="AF559" s="47"/>
      <c r="AG559" s="47"/>
      <c r="AH559" s="47"/>
      <c r="AI559" s="47"/>
    </row>
    <row r="560" spans="1:35">
      <c r="A560" s="47"/>
      <c r="B560" s="47"/>
      <c r="C560" s="47"/>
      <c r="D560" s="47"/>
      <c r="E560" s="47"/>
      <c r="F560" s="47"/>
      <c r="G560" s="47"/>
      <c r="H560" s="47"/>
      <c r="I560" s="47"/>
      <c r="J560" s="47"/>
      <c r="K560" s="47"/>
      <c r="L560" s="47"/>
      <c r="M560" s="47"/>
      <c r="N560" s="47"/>
      <c r="O560" s="47"/>
      <c r="P560" s="47"/>
      <c r="Q560" s="47"/>
      <c r="R560" s="47"/>
      <c r="S560" s="47"/>
      <c r="T560" s="47"/>
      <c r="U560" s="47"/>
      <c r="V560" s="47"/>
      <c r="W560" s="47"/>
      <c r="X560" s="47"/>
      <c r="Y560" s="47"/>
      <c r="Z560" s="47"/>
      <c r="AA560" s="47"/>
      <c r="AB560" s="47"/>
      <c r="AC560" s="47"/>
      <c r="AD560" s="47"/>
      <c r="AE560" s="47"/>
      <c r="AF560" s="47"/>
      <c r="AG560" s="47"/>
      <c r="AH560" s="47"/>
      <c r="AI560" s="47"/>
    </row>
    <row r="561" spans="1:35">
      <c r="A561" s="47"/>
      <c r="B561" s="47"/>
      <c r="C561" s="47"/>
      <c r="D561" s="47"/>
      <c r="E561" s="47"/>
      <c r="F561" s="47"/>
      <c r="G561" s="47"/>
      <c r="H561" s="47"/>
      <c r="I561" s="47"/>
      <c r="J561" s="47"/>
      <c r="K561" s="47"/>
      <c r="L561" s="47"/>
      <c r="M561" s="47"/>
      <c r="N561" s="47"/>
      <c r="O561" s="47"/>
      <c r="P561" s="47"/>
      <c r="Q561" s="47"/>
      <c r="R561" s="47"/>
      <c r="S561" s="47"/>
      <c r="T561" s="47"/>
      <c r="U561" s="47"/>
      <c r="V561" s="47"/>
      <c r="W561" s="47"/>
      <c r="X561" s="47"/>
      <c r="Y561" s="47"/>
      <c r="Z561" s="47"/>
      <c r="AA561" s="47"/>
      <c r="AB561" s="47"/>
      <c r="AC561" s="47"/>
      <c r="AD561" s="47"/>
      <c r="AE561" s="47"/>
      <c r="AF561" s="47"/>
      <c r="AG561" s="47"/>
      <c r="AH561" s="47"/>
      <c r="AI561" s="47"/>
    </row>
    <row r="562" spans="1:35">
      <c r="A562" s="47"/>
      <c r="B562" s="47"/>
      <c r="C562" s="47"/>
      <c r="D562" s="47"/>
      <c r="E562" s="47"/>
      <c r="F562" s="47"/>
      <c r="G562" s="47"/>
      <c r="H562" s="47"/>
      <c r="I562" s="47"/>
      <c r="J562" s="47"/>
      <c r="K562" s="47"/>
      <c r="L562" s="47"/>
      <c r="M562" s="47"/>
      <c r="N562" s="47"/>
      <c r="O562" s="47"/>
      <c r="P562" s="47"/>
      <c r="Q562" s="47"/>
      <c r="R562" s="47"/>
      <c r="S562" s="47"/>
      <c r="T562" s="47"/>
      <c r="U562" s="47"/>
      <c r="V562" s="47"/>
      <c r="W562" s="47"/>
      <c r="X562" s="47"/>
      <c r="Y562" s="47"/>
      <c r="Z562" s="47"/>
      <c r="AA562" s="47"/>
      <c r="AB562" s="47"/>
      <c r="AC562" s="47"/>
      <c r="AD562" s="47"/>
      <c r="AE562" s="47"/>
      <c r="AF562" s="47"/>
      <c r="AG562" s="47"/>
      <c r="AH562" s="47"/>
      <c r="AI562" s="47"/>
    </row>
    <row r="563" spans="1:35">
      <c r="A563" s="47"/>
      <c r="B563" s="47"/>
      <c r="C563" s="47"/>
      <c r="D563" s="47"/>
      <c r="E563" s="47"/>
      <c r="F563" s="47"/>
      <c r="G563" s="47"/>
      <c r="H563" s="47"/>
      <c r="I563" s="47"/>
      <c r="J563" s="47"/>
      <c r="K563" s="47"/>
      <c r="L563" s="47"/>
      <c r="M563" s="47"/>
      <c r="N563" s="47"/>
      <c r="O563" s="47"/>
      <c r="P563" s="47"/>
      <c r="Q563" s="47"/>
      <c r="R563" s="47"/>
      <c r="S563" s="47"/>
      <c r="T563" s="47"/>
      <c r="U563" s="47"/>
      <c r="V563" s="47"/>
      <c r="W563" s="47"/>
      <c r="X563" s="47"/>
      <c r="Y563" s="47"/>
      <c r="Z563" s="47"/>
      <c r="AA563" s="47"/>
      <c r="AB563" s="47"/>
      <c r="AC563" s="47"/>
      <c r="AD563" s="47"/>
      <c r="AE563" s="47"/>
      <c r="AF563" s="47"/>
      <c r="AG563" s="47"/>
      <c r="AH563" s="47"/>
      <c r="AI563" s="47"/>
    </row>
    <row r="564" spans="1:35">
      <c r="A564" s="47"/>
      <c r="B564" s="47"/>
      <c r="C564" s="47"/>
      <c r="D564" s="47"/>
      <c r="E564" s="47"/>
      <c r="F564" s="47"/>
      <c r="G564" s="47"/>
      <c r="H564" s="47"/>
      <c r="I564" s="47"/>
      <c r="J564" s="47"/>
      <c r="K564" s="47"/>
      <c r="L564" s="47"/>
      <c r="M564" s="47"/>
      <c r="N564" s="47"/>
      <c r="O564" s="47"/>
      <c r="P564" s="47"/>
      <c r="Q564" s="47"/>
      <c r="R564" s="47"/>
      <c r="S564" s="47"/>
      <c r="T564" s="47"/>
      <c r="U564" s="47"/>
      <c r="V564" s="47"/>
      <c r="W564" s="47"/>
      <c r="X564" s="47"/>
      <c r="Y564" s="47"/>
      <c r="Z564" s="47"/>
      <c r="AA564" s="47"/>
      <c r="AB564" s="47"/>
      <c r="AC564" s="47"/>
      <c r="AD564" s="47"/>
      <c r="AE564" s="47"/>
      <c r="AF564" s="47"/>
      <c r="AG564" s="47"/>
      <c r="AH564" s="47"/>
      <c r="AI564" s="47"/>
    </row>
    <row r="565" spans="1:35">
      <c r="A565" s="47"/>
      <c r="B565" s="47"/>
      <c r="C565" s="47"/>
      <c r="D565" s="47"/>
      <c r="E565" s="47"/>
      <c r="F565" s="47"/>
      <c r="G565" s="47"/>
      <c r="H565" s="47"/>
      <c r="I565" s="47"/>
      <c r="J565" s="47"/>
      <c r="K565" s="47"/>
      <c r="L565" s="47"/>
      <c r="M565" s="47"/>
      <c r="N565" s="47"/>
      <c r="O565" s="47"/>
      <c r="P565" s="47"/>
      <c r="Q565" s="47"/>
      <c r="R565" s="47"/>
      <c r="S565" s="47"/>
      <c r="T565" s="47"/>
      <c r="U565" s="47"/>
      <c r="V565" s="47"/>
      <c r="W565" s="47"/>
      <c r="X565" s="47"/>
      <c r="Y565" s="47"/>
      <c r="Z565" s="47"/>
      <c r="AA565" s="47"/>
      <c r="AB565" s="47"/>
      <c r="AC565" s="47"/>
      <c r="AD565" s="47"/>
      <c r="AE565" s="47"/>
      <c r="AF565" s="47"/>
      <c r="AG565" s="47"/>
      <c r="AH565" s="47"/>
      <c r="AI565" s="47"/>
    </row>
    <row r="566" spans="1:35">
      <c r="A566" s="47"/>
      <c r="B566" s="47"/>
      <c r="C566" s="47"/>
      <c r="D566" s="47"/>
      <c r="E566" s="47"/>
      <c r="F566" s="47"/>
      <c r="G566" s="47"/>
      <c r="H566" s="47"/>
      <c r="I566" s="47"/>
      <c r="J566" s="47"/>
      <c r="K566" s="47"/>
      <c r="L566" s="47"/>
      <c r="M566" s="47"/>
      <c r="N566" s="47"/>
      <c r="O566" s="47"/>
      <c r="P566" s="47"/>
      <c r="Q566" s="47"/>
      <c r="R566" s="47"/>
      <c r="S566" s="47"/>
      <c r="T566" s="47"/>
      <c r="U566" s="47"/>
      <c r="V566" s="47"/>
      <c r="W566" s="47"/>
      <c r="X566" s="47"/>
      <c r="Y566" s="47"/>
      <c r="Z566" s="47"/>
      <c r="AA566" s="47"/>
      <c r="AB566" s="47"/>
      <c r="AC566" s="47"/>
      <c r="AD566" s="47"/>
      <c r="AE566" s="47"/>
      <c r="AF566" s="47"/>
      <c r="AG566" s="47"/>
      <c r="AH566" s="47"/>
      <c r="AI566" s="47"/>
    </row>
    <row r="567" spans="1:35">
      <c r="A567" s="47"/>
      <c r="B567" s="47"/>
      <c r="C567" s="47"/>
      <c r="D567" s="47"/>
      <c r="E567" s="47"/>
      <c r="F567" s="47"/>
      <c r="G567" s="47"/>
      <c r="H567" s="47"/>
      <c r="I567" s="47"/>
      <c r="J567" s="47"/>
      <c r="K567" s="47"/>
      <c r="L567" s="47"/>
      <c r="M567" s="47"/>
      <c r="N567" s="47"/>
      <c r="O567" s="47"/>
      <c r="P567" s="47"/>
      <c r="Q567" s="47"/>
      <c r="R567" s="47"/>
      <c r="S567" s="47"/>
      <c r="T567" s="47"/>
      <c r="U567" s="47"/>
      <c r="V567" s="47"/>
      <c r="W567" s="47"/>
      <c r="X567" s="47"/>
      <c r="Y567" s="47"/>
      <c r="Z567" s="47"/>
      <c r="AA567" s="47"/>
      <c r="AB567" s="47"/>
      <c r="AC567" s="47"/>
      <c r="AD567" s="47"/>
      <c r="AE567" s="47"/>
      <c r="AF567" s="47"/>
      <c r="AG567" s="47"/>
      <c r="AH567" s="47"/>
      <c r="AI567" s="47"/>
    </row>
    <row r="568" spans="1:35">
      <c r="A568" s="47"/>
      <c r="B568" s="47"/>
      <c r="C568" s="47"/>
      <c r="D568" s="47"/>
      <c r="E568" s="47"/>
      <c r="F568" s="47"/>
      <c r="G568" s="47"/>
      <c r="H568" s="47"/>
      <c r="I568" s="47"/>
      <c r="J568" s="47"/>
      <c r="K568" s="47"/>
      <c r="L568" s="47"/>
      <c r="M568" s="47"/>
      <c r="N568" s="47"/>
      <c r="O568" s="47"/>
      <c r="P568" s="47"/>
      <c r="Q568" s="47"/>
      <c r="R568" s="47"/>
      <c r="S568" s="47"/>
      <c r="T568" s="47"/>
      <c r="U568" s="47"/>
      <c r="V568" s="47"/>
      <c r="W568" s="47"/>
      <c r="X568" s="47"/>
      <c r="Y568" s="47"/>
      <c r="Z568" s="47"/>
      <c r="AA568" s="47"/>
      <c r="AB568" s="47"/>
      <c r="AC568" s="47"/>
      <c r="AD568" s="47"/>
      <c r="AE568" s="47"/>
      <c r="AF568" s="47"/>
      <c r="AG568" s="47"/>
      <c r="AH568" s="47"/>
      <c r="AI568" s="47"/>
    </row>
    <row r="569" spans="1:35">
      <c r="A569" s="47"/>
      <c r="B569" s="47"/>
      <c r="C569" s="47"/>
      <c r="D569" s="47"/>
      <c r="E569" s="47"/>
      <c r="F569" s="47"/>
      <c r="G569" s="47"/>
      <c r="H569" s="47"/>
      <c r="I569" s="47"/>
      <c r="J569" s="47"/>
      <c r="K569" s="47"/>
      <c r="L569" s="47"/>
      <c r="M569" s="47"/>
      <c r="N569" s="47"/>
      <c r="O569" s="47"/>
      <c r="P569" s="47"/>
      <c r="Q569" s="47"/>
      <c r="R569" s="47"/>
      <c r="S569" s="47"/>
      <c r="T569" s="47"/>
      <c r="U569" s="47"/>
      <c r="V569" s="47"/>
      <c r="W569" s="47"/>
      <c r="X569" s="47"/>
      <c r="Y569" s="47"/>
      <c r="Z569" s="47"/>
      <c r="AA569" s="47"/>
      <c r="AB569" s="47"/>
      <c r="AC569" s="47"/>
      <c r="AD569" s="47"/>
      <c r="AE569" s="47"/>
      <c r="AF569" s="47"/>
      <c r="AG569" s="47"/>
      <c r="AH569" s="47"/>
      <c r="AI569" s="47"/>
    </row>
    <row r="570" spans="1:35">
      <c r="A570" s="47"/>
      <c r="B570" s="47"/>
      <c r="C570" s="47"/>
      <c r="D570" s="47"/>
      <c r="E570" s="47"/>
      <c r="F570" s="47"/>
      <c r="G570" s="47"/>
      <c r="H570" s="47"/>
      <c r="I570" s="47"/>
      <c r="J570" s="47"/>
      <c r="K570" s="47"/>
      <c r="L570" s="47"/>
      <c r="M570" s="47"/>
      <c r="N570" s="47"/>
      <c r="O570" s="47"/>
      <c r="P570" s="47"/>
      <c r="Q570" s="47"/>
      <c r="R570" s="47"/>
      <c r="S570" s="47"/>
      <c r="T570" s="47"/>
      <c r="U570" s="47"/>
      <c r="V570" s="47"/>
      <c r="W570" s="47"/>
      <c r="X570" s="47"/>
      <c r="Y570" s="47"/>
      <c r="Z570" s="47"/>
      <c r="AA570" s="47"/>
      <c r="AB570" s="47"/>
      <c r="AC570" s="47"/>
      <c r="AD570" s="47"/>
      <c r="AE570" s="47"/>
      <c r="AF570" s="47"/>
      <c r="AG570" s="47"/>
      <c r="AH570" s="47"/>
      <c r="AI570" s="47"/>
    </row>
    <row r="571" spans="1:35">
      <c r="A571" s="47"/>
      <c r="B571" s="47"/>
      <c r="C571" s="47"/>
      <c r="D571" s="47"/>
      <c r="E571" s="47"/>
      <c r="F571" s="47"/>
      <c r="G571" s="47"/>
      <c r="H571" s="47"/>
      <c r="I571" s="47"/>
      <c r="J571" s="47"/>
      <c r="K571" s="47"/>
      <c r="L571" s="47"/>
      <c r="M571" s="47"/>
      <c r="N571" s="47"/>
      <c r="O571" s="47"/>
      <c r="P571" s="47"/>
      <c r="Q571" s="47"/>
      <c r="R571" s="47"/>
      <c r="S571" s="47"/>
      <c r="T571" s="47"/>
      <c r="U571" s="47"/>
      <c r="V571" s="47"/>
      <c r="W571" s="47"/>
      <c r="X571" s="47"/>
      <c r="Y571" s="47"/>
      <c r="Z571" s="47"/>
      <c r="AA571" s="47"/>
      <c r="AB571" s="47"/>
      <c r="AC571" s="47"/>
      <c r="AD571" s="47"/>
      <c r="AE571" s="47"/>
      <c r="AF571" s="47"/>
      <c r="AG571" s="47"/>
      <c r="AH571" s="47"/>
      <c r="AI571" s="47"/>
    </row>
    <row r="572" spans="1:35">
      <c r="A572" s="47"/>
      <c r="B572" s="47"/>
      <c r="C572" s="47"/>
      <c r="D572" s="47"/>
      <c r="E572" s="47"/>
      <c r="F572" s="47"/>
      <c r="G572" s="47"/>
      <c r="H572" s="47"/>
      <c r="I572" s="47"/>
      <c r="J572" s="47"/>
      <c r="K572" s="47"/>
      <c r="L572" s="47"/>
      <c r="M572" s="47"/>
      <c r="N572" s="47"/>
      <c r="O572" s="47"/>
      <c r="P572" s="47"/>
      <c r="Q572" s="47"/>
      <c r="R572" s="47"/>
      <c r="S572" s="47"/>
      <c r="T572" s="47"/>
      <c r="U572" s="47"/>
      <c r="V572" s="47"/>
      <c r="W572" s="47"/>
      <c r="X572" s="47"/>
      <c r="Y572" s="47"/>
      <c r="Z572" s="47"/>
      <c r="AA572" s="47"/>
      <c r="AB572" s="47"/>
      <c r="AC572" s="47"/>
      <c r="AD572" s="47"/>
      <c r="AE572" s="47"/>
      <c r="AF572" s="47"/>
      <c r="AG572" s="47"/>
      <c r="AH572" s="47"/>
      <c r="AI572" s="47"/>
    </row>
    <row r="573" spans="1:35">
      <c r="A573" s="47"/>
      <c r="B573" s="47"/>
      <c r="C573" s="47"/>
      <c r="D573" s="47"/>
      <c r="E573" s="47"/>
      <c r="F573" s="47"/>
      <c r="G573" s="47"/>
      <c r="H573" s="47"/>
      <c r="I573" s="47"/>
      <c r="J573" s="47"/>
      <c r="K573" s="47"/>
      <c r="L573" s="47"/>
      <c r="M573" s="47"/>
      <c r="N573" s="47"/>
      <c r="O573" s="47"/>
      <c r="P573" s="47"/>
      <c r="Q573" s="47"/>
      <c r="R573" s="47"/>
      <c r="S573" s="47"/>
      <c r="T573" s="47"/>
      <c r="U573" s="47"/>
      <c r="V573" s="47"/>
      <c r="W573" s="47"/>
      <c r="X573" s="47"/>
      <c r="Y573" s="47"/>
      <c r="Z573" s="47"/>
      <c r="AA573" s="47"/>
      <c r="AB573" s="47"/>
      <c r="AC573" s="47"/>
      <c r="AD573" s="47"/>
      <c r="AE573" s="47"/>
      <c r="AF573" s="47"/>
      <c r="AG573" s="47"/>
      <c r="AH573" s="47"/>
      <c r="AI573" s="47"/>
    </row>
    <row r="574" spans="1:35">
      <c r="A574" s="47"/>
      <c r="B574" s="47"/>
      <c r="C574" s="47"/>
      <c r="D574" s="47"/>
      <c r="E574" s="47"/>
      <c r="F574" s="47"/>
      <c r="G574" s="47"/>
      <c r="H574" s="47"/>
      <c r="I574" s="47"/>
      <c r="J574" s="47"/>
      <c r="K574" s="47"/>
      <c r="L574" s="47"/>
      <c r="M574" s="47"/>
      <c r="N574" s="47"/>
      <c r="O574" s="47"/>
      <c r="P574" s="47"/>
      <c r="Q574" s="47"/>
      <c r="R574" s="47"/>
      <c r="S574" s="47"/>
      <c r="T574" s="47"/>
      <c r="U574" s="47"/>
      <c r="V574" s="47"/>
      <c r="W574" s="47"/>
      <c r="X574" s="47"/>
      <c r="Y574" s="47"/>
      <c r="Z574" s="47"/>
      <c r="AA574" s="47"/>
      <c r="AB574" s="47"/>
      <c r="AC574" s="47"/>
      <c r="AD574" s="47"/>
      <c r="AE574" s="47"/>
      <c r="AF574" s="47"/>
      <c r="AG574" s="47"/>
      <c r="AH574" s="47"/>
      <c r="AI574" s="47"/>
    </row>
    <row r="575" spans="1:35">
      <c r="A575" s="47"/>
      <c r="B575" s="47"/>
      <c r="C575" s="47"/>
      <c r="D575" s="47"/>
      <c r="E575" s="47"/>
      <c r="F575" s="47"/>
      <c r="G575" s="47"/>
      <c r="H575" s="47"/>
      <c r="I575" s="47"/>
      <c r="J575" s="47"/>
      <c r="K575" s="47"/>
      <c r="L575" s="47"/>
      <c r="M575" s="47"/>
      <c r="N575" s="47"/>
      <c r="O575" s="47"/>
      <c r="P575" s="47"/>
      <c r="Q575" s="47"/>
      <c r="R575" s="47"/>
      <c r="S575" s="47"/>
      <c r="T575" s="47"/>
      <c r="U575" s="47"/>
      <c r="V575" s="47"/>
      <c r="W575" s="47"/>
      <c r="X575" s="47"/>
      <c r="Y575" s="47"/>
      <c r="Z575" s="47"/>
      <c r="AA575" s="47"/>
      <c r="AB575" s="47"/>
      <c r="AC575" s="47"/>
      <c r="AD575" s="47"/>
      <c r="AE575" s="47"/>
      <c r="AF575" s="47"/>
      <c r="AG575" s="47"/>
      <c r="AH575" s="47"/>
      <c r="AI575" s="47"/>
    </row>
    <row r="576" spans="1:35">
      <c r="A576" s="47"/>
      <c r="B576" s="47"/>
      <c r="C576" s="47"/>
      <c r="D576" s="47"/>
      <c r="E576" s="47"/>
      <c r="F576" s="47"/>
      <c r="G576" s="47"/>
      <c r="H576" s="47"/>
      <c r="I576" s="47"/>
      <c r="J576" s="47"/>
      <c r="K576" s="47"/>
      <c r="L576" s="47"/>
      <c r="M576" s="47"/>
      <c r="N576" s="47"/>
      <c r="O576" s="47"/>
      <c r="P576" s="47"/>
      <c r="Q576" s="47"/>
      <c r="R576" s="47"/>
      <c r="S576" s="47"/>
      <c r="T576" s="47"/>
      <c r="U576" s="47"/>
      <c r="V576" s="47"/>
      <c r="W576" s="47"/>
      <c r="X576" s="47"/>
      <c r="Y576" s="47"/>
      <c r="Z576" s="47"/>
      <c r="AA576" s="47"/>
      <c r="AB576" s="47"/>
      <c r="AC576" s="47"/>
      <c r="AD576" s="47"/>
      <c r="AE576" s="47"/>
      <c r="AF576" s="47"/>
      <c r="AG576" s="47"/>
      <c r="AH576" s="47"/>
      <c r="AI576" s="47"/>
    </row>
    <row r="577" spans="1:35">
      <c r="A577" s="47"/>
      <c r="B577" s="47"/>
      <c r="C577" s="47"/>
      <c r="D577" s="47"/>
      <c r="E577" s="47"/>
      <c r="F577" s="47"/>
      <c r="G577" s="47"/>
      <c r="H577" s="47"/>
      <c r="I577" s="47"/>
      <c r="J577" s="47"/>
      <c r="K577" s="47"/>
      <c r="L577" s="47"/>
      <c r="M577" s="47"/>
      <c r="N577" s="47"/>
      <c r="O577" s="47"/>
      <c r="P577" s="47"/>
      <c r="Q577" s="47"/>
      <c r="R577" s="47"/>
      <c r="S577" s="47"/>
      <c r="T577" s="47"/>
      <c r="U577" s="47"/>
      <c r="V577" s="47"/>
      <c r="W577" s="47"/>
      <c r="X577" s="47"/>
      <c r="Y577" s="47"/>
      <c r="Z577" s="47"/>
      <c r="AA577" s="47"/>
      <c r="AB577" s="47"/>
      <c r="AC577" s="47"/>
      <c r="AD577" s="47"/>
      <c r="AE577" s="47"/>
      <c r="AF577" s="47"/>
      <c r="AG577" s="47"/>
      <c r="AH577" s="47"/>
      <c r="AI577" s="47"/>
    </row>
    <row r="578" spans="1:35">
      <c r="A578" s="47"/>
      <c r="B578" s="47"/>
      <c r="C578" s="47"/>
      <c r="D578" s="47"/>
      <c r="E578" s="47"/>
      <c r="F578" s="47"/>
      <c r="G578" s="47"/>
      <c r="H578" s="47"/>
      <c r="I578" s="47"/>
      <c r="J578" s="47"/>
      <c r="K578" s="47"/>
      <c r="L578" s="47"/>
      <c r="M578" s="47"/>
      <c r="N578" s="47"/>
      <c r="O578" s="47"/>
      <c r="P578" s="47"/>
      <c r="Q578" s="47"/>
      <c r="R578" s="47"/>
      <c r="S578" s="47"/>
      <c r="T578" s="47"/>
      <c r="U578" s="47"/>
      <c r="V578" s="47"/>
      <c r="W578" s="47"/>
      <c r="X578" s="47"/>
      <c r="Y578" s="47"/>
      <c r="Z578" s="47"/>
      <c r="AA578" s="47"/>
      <c r="AB578" s="47"/>
      <c r="AC578" s="47"/>
      <c r="AD578" s="47"/>
      <c r="AE578" s="47"/>
      <c r="AF578" s="47"/>
      <c r="AG578" s="47"/>
      <c r="AH578" s="47"/>
      <c r="AI578" s="47"/>
    </row>
    <row r="579" spans="1:35">
      <c r="A579" s="47"/>
      <c r="B579" s="47"/>
      <c r="C579" s="47"/>
      <c r="D579" s="47"/>
      <c r="E579" s="47"/>
      <c r="F579" s="47"/>
      <c r="G579" s="47"/>
      <c r="H579" s="47"/>
      <c r="I579" s="47"/>
      <c r="J579" s="47"/>
      <c r="K579" s="47"/>
      <c r="L579" s="47"/>
      <c r="M579" s="47"/>
      <c r="N579" s="47"/>
      <c r="O579" s="47"/>
      <c r="P579" s="47"/>
      <c r="Q579" s="47"/>
      <c r="R579" s="47"/>
      <c r="S579" s="47"/>
      <c r="T579" s="47"/>
      <c r="U579" s="47"/>
      <c r="V579" s="47"/>
      <c r="W579" s="47"/>
      <c r="X579" s="47"/>
      <c r="Y579" s="47"/>
      <c r="Z579" s="47"/>
      <c r="AA579" s="47"/>
      <c r="AB579" s="47"/>
      <c r="AC579" s="47"/>
      <c r="AD579" s="47"/>
      <c r="AE579" s="47"/>
      <c r="AF579" s="47"/>
      <c r="AG579" s="47"/>
      <c r="AH579" s="47"/>
      <c r="AI579" s="47"/>
    </row>
    <row r="580" spans="1:35">
      <c r="A580" s="47"/>
      <c r="B580" s="47"/>
      <c r="C580" s="47"/>
      <c r="D580" s="47"/>
      <c r="E580" s="47"/>
      <c r="F580" s="47"/>
      <c r="G580" s="47"/>
      <c r="H580" s="47"/>
      <c r="I580" s="47"/>
      <c r="J580" s="47"/>
      <c r="K580" s="47"/>
      <c r="L580" s="47"/>
      <c r="M580" s="47"/>
      <c r="N580" s="47"/>
      <c r="O580" s="47"/>
      <c r="P580" s="47"/>
      <c r="Q580" s="47"/>
      <c r="R580" s="47"/>
      <c r="S580" s="47"/>
      <c r="T580" s="47"/>
      <c r="U580" s="47"/>
      <c r="V580" s="47"/>
      <c r="W580" s="47"/>
      <c r="X580" s="47"/>
      <c r="Y580" s="47"/>
      <c r="Z580" s="47"/>
      <c r="AA580" s="47"/>
      <c r="AB580" s="47"/>
      <c r="AC580" s="47"/>
      <c r="AD580" s="47"/>
      <c r="AE580" s="47"/>
      <c r="AF580" s="47"/>
      <c r="AG580" s="47"/>
      <c r="AH580" s="47"/>
      <c r="AI580" s="47"/>
    </row>
    <row r="581" spans="1:35">
      <c r="A581" s="47"/>
      <c r="B581" s="47"/>
      <c r="C581" s="47"/>
      <c r="D581" s="47"/>
      <c r="E581" s="47"/>
      <c r="F581" s="47"/>
      <c r="G581" s="47"/>
      <c r="H581" s="47"/>
      <c r="I581" s="47"/>
      <c r="J581" s="47"/>
      <c r="K581" s="47"/>
      <c r="L581" s="47"/>
      <c r="M581" s="47"/>
      <c r="N581" s="47"/>
      <c r="O581" s="47"/>
      <c r="P581" s="47"/>
      <c r="Q581" s="47"/>
      <c r="R581" s="47"/>
      <c r="S581" s="47"/>
      <c r="T581" s="47"/>
      <c r="U581" s="47"/>
      <c r="V581" s="47"/>
      <c r="W581" s="47"/>
      <c r="X581" s="47"/>
      <c r="Y581" s="47"/>
      <c r="Z581" s="47"/>
      <c r="AA581" s="47"/>
      <c r="AB581" s="47"/>
      <c r="AC581" s="47"/>
      <c r="AD581" s="47"/>
      <c r="AE581" s="47"/>
      <c r="AF581" s="47"/>
      <c r="AG581" s="47"/>
      <c r="AH581" s="47"/>
      <c r="AI581" s="47"/>
    </row>
    <row r="582" spans="1:35">
      <c r="A582" s="47"/>
      <c r="B582" s="47"/>
      <c r="C582" s="47"/>
      <c r="D582" s="47"/>
      <c r="E582" s="47"/>
      <c r="F582" s="47"/>
      <c r="G582" s="47"/>
      <c r="H582" s="47"/>
      <c r="I582" s="47"/>
      <c r="J582" s="47"/>
      <c r="K582" s="47"/>
      <c r="L582" s="47"/>
      <c r="M582" s="47"/>
      <c r="N582" s="47"/>
      <c r="O582" s="47"/>
      <c r="P582" s="47"/>
      <c r="Q582" s="47"/>
      <c r="R582" s="47"/>
      <c r="S582" s="47"/>
      <c r="T582" s="47"/>
      <c r="U582" s="47"/>
      <c r="V582" s="47"/>
      <c r="W582" s="47"/>
      <c r="X582" s="47"/>
      <c r="Y582" s="47"/>
      <c r="Z582" s="47"/>
      <c r="AA582" s="47"/>
      <c r="AB582" s="47"/>
      <c r="AC582" s="47"/>
      <c r="AD582" s="47"/>
      <c r="AE582" s="47"/>
      <c r="AF582" s="47"/>
      <c r="AG582" s="47"/>
      <c r="AH582" s="47"/>
      <c r="AI582" s="47"/>
    </row>
    <row r="583" spans="1:35">
      <c r="A583" s="47"/>
      <c r="B583" s="47"/>
      <c r="C583" s="47"/>
      <c r="D583" s="47"/>
      <c r="E583" s="47"/>
      <c r="F583" s="47"/>
      <c r="G583" s="47"/>
      <c r="H583" s="47"/>
      <c r="I583" s="47"/>
      <c r="J583" s="47"/>
      <c r="K583" s="47"/>
      <c r="L583" s="47"/>
      <c r="M583" s="47"/>
      <c r="N583" s="47"/>
      <c r="O583" s="47"/>
      <c r="P583" s="47"/>
      <c r="Q583" s="47"/>
      <c r="R583" s="47"/>
      <c r="S583" s="47"/>
      <c r="T583" s="47"/>
      <c r="U583" s="47"/>
      <c r="V583" s="47"/>
      <c r="W583" s="47"/>
      <c r="X583" s="47"/>
      <c r="Y583" s="47"/>
      <c r="Z583" s="47"/>
      <c r="AA583" s="47"/>
      <c r="AB583" s="47"/>
      <c r="AC583" s="47"/>
      <c r="AD583" s="47"/>
      <c r="AE583" s="47"/>
      <c r="AF583" s="47"/>
      <c r="AG583" s="47"/>
      <c r="AH583" s="47"/>
      <c r="AI583" s="47"/>
    </row>
    <row r="584" spans="1:35">
      <c r="A584" s="47"/>
      <c r="B584" s="47"/>
      <c r="C584" s="47"/>
      <c r="D584" s="47"/>
      <c r="E584" s="47"/>
      <c r="F584" s="47"/>
      <c r="G584" s="47"/>
      <c r="H584" s="47"/>
      <c r="I584" s="47"/>
      <c r="J584" s="47"/>
      <c r="K584" s="47"/>
      <c r="L584" s="47"/>
      <c r="M584" s="47"/>
      <c r="N584" s="47"/>
      <c r="O584" s="47"/>
      <c r="P584" s="47"/>
      <c r="Q584" s="47"/>
      <c r="R584" s="47"/>
      <c r="S584" s="47"/>
      <c r="T584" s="47"/>
      <c r="U584" s="47"/>
      <c r="V584" s="47"/>
      <c r="W584" s="47"/>
      <c r="X584" s="47"/>
      <c r="Y584" s="47"/>
      <c r="Z584" s="47"/>
      <c r="AA584" s="47"/>
      <c r="AB584" s="47"/>
      <c r="AC584" s="47"/>
      <c r="AD584" s="47"/>
      <c r="AE584" s="47"/>
      <c r="AF584" s="47"/>
      <c r="AG584" s="47"/>
      <c r="AH584" s="47"/>
      <c r="AI584" s="47"/>
    </row>
    <row r="585" spans="1:35">
      <c r="A585" s="47"/>
      <c r="B585" s="47"/>
      <c r="C585" s="47"/>
      <c r="D585" s="47"/>
      <c r="E585" s="47"/>
      <c r="F585" s="47"/>
      <c r="G585" s="47"/>
      <c r="H585" s="47"/>
      <c r="I585" s="47"/>
      <c r="J585" s="47"/>
      <c r="K585" s="47"/>
      <c r="L585" s="47"/>
      <c r="M585" s="47"/>
      <c r="N585" s="47"/>
      <c r="O585" s="47"/>
      <c r="P585" s="47"/>
      <c r="Q585" s="47"/>
      <c r="R585" s="47"/>
      <c r="S585" s="47"/>
      <c r="T585" s="47"/>
      <c r="U585" s="47"/>
      <c r="V585" s="47"/>
      <c r="W585" s="47"/>
      <c r="X585" s="47"/>
      <c r="Y585" s="47"/>
      <c r="Z585" s="47"/>
      <c r="AA585" s="47"/>
      <c r="AB585" s="47"/>
      <c r="AC585" s="47"/>
      <c r="AD585" s="47"/>
      <c r="AE585" s="47"/>
      <c r="AF585" s="47"/>
      <c r="AG585" s="47"/>
      <c r="AH585" s="47"/>
      <c r="AI585" s="47"/>
    </row>
    <row r="586" spans="1:35">
      <c r="A586" s="47"/>
      <c r="B586" s="47"/>
      <c r="C586" s="47"/>
      <c r="D586" s="47"/>
      <c r="E586" s="47"/>
      <c r="F586" s="47"/>
      <c r="G586" s="47"/>
      <c r="H586" s="47"/>
      <c r="I586" s="47"/>
      <c r="J586" s="47"/>
      <c r="K586" s="47"/>
      <c r="L586" s="47"/>
      <c r="M586" s="47"/>
      <c r="N586" s="47"/>
      <c r="O586" s="47"/>
      <c r="P586" s="47"/>
      <c r="Q586" s="47"/>
      <c r="R586" s="47"/>
      <c r="S586" s="47"/>
      <c r="T586" s="47"/>
      <c r="U586" s="47"/>
      <c r="V586" s="47"/>
      <c r="W586" s="47"/>
      <c r="X586" s="47"/>
      <c r="Y586" s="47"/>
      <c r="Z586" s="47"/>
      <c r="AA586" s="47"/>
      <c r="AB586" s="47"/>
      <c r="AC586" s="47"/>
      <c r="AD586" s="47"/>
      <c r="AE586" s="47"/>
      <c r="AF586" s="47"/>
      <c r="AG586" s="47"/>
      <c r="AH586" s="47"/>
      <c r="AI586" s="47"/>
    </row>
    <row r="587" spans="1:35">
      <c r="A587" s="47"/>
      <c r="B587" s="47"/>
      <c r="C587" s="47"/>
      <c r="D587" s="47"/>
      <c r="E587" s="47"/>
      <c r="F587" s="47"/>
      <c r="G587" s="47"/>
      <c r="H587" s="47"/>
      <c r="I587" s="47"/>
      <c r="J587" s="47"/>
      <c r="K587" s="47"/>
      <c r="L587" s="47"/>
      <c r="M587" s="47"/>
      <c r="N587" s="47"/>
      <c r="O587" s="47"/>
      <c r="P587" s="47"/>
      <c r="Q587" s="47"/>
      <c r="R587" s="47"/>
      <c r="S587" s="47"/>
      <c r="T587" s="47"/>
      <c r="U587" s="47"/>
      <c r="V587" s="47"/>
      <c r="W587" s="47"/>
      <c r="X587" s="47"/>
      <c r="Y587" s="47"/>
      <c r="Z587" s="47"/>
      <c r="AA587" s="47"/>
      <c r="AB587" s="47"/>
      <c r="AC587" s="47"/>
      <c r="AD587" s="47"/>
      <c r="AE587" s="47"/>
      <c r="AF587" s="47"/>
      <c r="AG587" s="47"/>
      <c r="AH587" s="47"/>
      <c r="AI587" s="47"/>
    </row>
    <row r="588" spans="1:35">
      <c r="A588" s="47"/>
      <c r="B588" s="47"/>
      <c r="C588" s="47"/>
      <c r="D588" s="47"/>
      <c r="E588" s="47"/>
      <c r="F588" s="47"/>
      <c r="G588" s="47"/>
      <c r="H588" s="47"/>
      <c r="I588" s="47"/>
      <c r="J588" s="47"/>
      <c r="K588" s="47"/>
      <c r="L588" s="47"/>
      <c r="M588" s="47"/>
      <c r="N588" s="47"/>
      <c r="O588" s="47"/>
      <c r="P588" s="47"/>
      <c r="Q588" s="47"/>
      <c r="R588" s="47"/>
      <c r="S588" s="47"/>
      <c r="T588" s="47"/>
      <c r="U588" s="47"/>
      <c r="V588" s="47"/>
      <c r="W588" s="47"/>
      <c r="X588" s="47"/>
      <c r="Y588" s="47"/>
      <c r="Z588" s="47"/>
      <c r="AA588" s="47"/>
      <c r="AB588" s="47"/>
      <c r="AC588" s="47"/>
      <c r="AD588" s="47"/>
      <c r="AE588" s="47"/>
      <c r="AF588" s="47"/>
      <c r="AG588" s="47"/>
      <c r="AH588" s="47"/>
      <c r="AI588" s="47"/>
    </row>
    <row r="589" spans="1:35">
      <c r="A589" s="47"/>
      <c r="B589" s="47"/>
      <c r="C589" s="47"/>
      <c r="D589" s="47"/>
      <c r="E589" s="47"/>
      <c r="F589" s="47"/>
      <c r="G589" s="47"/>
      <c r="H589" s="47"/>
      <c r="I589" s="47"/>
      <c r="J589" s="47"/>
      <c r="K589" s="47"/>
      <c r="L589" s="47"/>
      <c r="M589" s="47"/>
      <c r="N589" s="47"/>
      <c r="O589" s="47"/>
      <c r="P589" s="47"/>
      <c r="Q589" s="47"/>
      <c r="R589" s="47"/>
      <c r="S589" s="47"/>
      <c r="T589" s="47"/>
      <c r="U589" s="47"/>
      <c r="V589" s="47"/>
      <c r="W589" s="47"/>
      <c r="X589" s="47"/>
      <c r="Y589" s="47"/>
      <c r="Z589" s="47"/>
      <c r="AA589" s="47"/>
      <c r="AB589" s="47"/>
      <c r="AC589" s="47"/>
      <c r="AD589" s="47"/>
      <c r="AE589" s="47"/>
      <c r="AF589" s="47"/>
      <c r="AG589" s="47"/>
      <c r="AH589" s="47"/>
      <c r="AI589" s="47"/>
    </row>
    <row r="590" spans="1:35">
      <c r="A590" s="47"/>
      <c r="B590" s="47"/>
      <c r="C590" s="47"/>
      <c r="D590" s="47"/>
      <c r="E590" s="47"/>
      <c r="F590" s="47"/>
      <c r="G590" s="47"/>
      <c r="H590" s="47"/>
      <c r="I590" s="47"/>
      <c r="J590" s="47"/>
      <c r="K590" s="47"/>
      <c r="L590" s="47"/>
      <c r="M590" s="47"/>
      <c r="N590" s="47"/>
      <c r="O590" s="47"/>
      <c r="P590" s="47"/>
      <c r="Q590" s="47"/>
      <c r="R590" s="47"/>
      <c r="S590" s="47"/>
      <c r="T590" s="47"/>
      <c r="U590" s="47"/>
      <c r="V590" s="47"/>
      <c r="W590" s="47"/>
      <c r="X590" s="47"/>
      <c r="Y590" s="47"/>
      <c r="Z590" s="47"/>
      <c r="AA590" s="47"/>
      <c r="AB590" s="47"/>
      <c r="AC590" s="47"/>
      <c r="AD590" s="47"/>
      <c r="AE590" s="47"/>
      <c r="AF590" s="47"/>
      <c r="AG590" s="47"/>
      <c r="AH590" s="47"/>
      <c r="AI590" s="47"/>
    </row>
    <row r="591" spans="1:35">
      <c r="A591" s="47"/>
      <c r="B591" s="47"/>
      <c r="C591" s="47"/>
      <c r="D591" s="47"/>
      <c r="E591" s="47"/>
      <c r="F591" s="47"/>
      <c r="G591" s="47"/>
      <c r="H591" s="47"/>
      <c r="I591" s="47"/>
      <c r="J591" s="47"/>
      <c r="K591" s="47"/>
      <c r="L591" s="47"/>
      <c r="M591" s="47"/>
      <c r="N591" s="47"/>
      <c r="O591" s="47"/>
      <c r="P591" s="47"/>
      <c r="Q591" s="47"/>
      <c r="R591" s="47"/>
      <c r="S591" s="47"/>
      <c r="T591" s="47"/>
      <c r="U591" s="47"/>
      <c r="V591" s="47"/>
      <c r="W591" s="47"/>
      <c r="X591" s="47"/>
      <c r="Y591" s="47"/>
      <c r="Z591" s="47"/>
      <c r="AA591" s="47"/>
      <c r="AB591" s="47"/>
      <c r="AC591" s="47"/>
      <c r="AD591" s="47"/>
      <c r="AE591" s="47"/>
      <c r="AF591" s="47"/>
      <c r="AG591" s="47"/>
      <c r="AH591" s="47"/>
      <c r="AI591" s="47"/>
    </row>
    <row r="592" spans="1:35">
      <c r="A592" s="47"/>
      <c r="B592" s="47"/>
      <c r="C592" s="47"/>
      <c r="D592" s="47"/>
      <c r="E592" s="47"/>
      <c r="F592" s="47"/>
      <c r="G592" s="47"/>
      <c r="H592" s="47"/>
      <c r="I592" s="47"/>
      <c r="J592" s="47"/>
      <c r="K592" s="47"/>
      <c r="L592" s="47"/>
      <c r="M592" s="47"/>
      <c r="N592" s="47"/>
      <c r="O592" s="47"/>
      <c r="P592" s="47"/>
      <c r="Q592" s="47"/>
      <c r="R592" s="47"/>
      <c r="S592" s="47"/>
      <c r="T592" s="47"/>
      <c r="U592" s="47"/>
      <c r="V592" s="47"/>
      <c r="W592" s="47"/>
      <c r="X592" s="47"/>
      <c r="Y592" s="47"/>
      <c r="Z592" s="47"/>
      <c r="AA592" s="47"/>
      <c r="AB592" s="47"/>
      <c r="AC592" s="47"/>
      <c r="AD592" s="47"/>
      <c r="AE592" s="47"/>
      <c r="AF592" s="47"/>
      <c r="AG592" s="47"/>
      <c r="AH592" s="47"/>
      <c r="AI592" s="47"/>
    </row>
    <row r="593" spans="1:35">
      <c r="A593" s="47"/>
      <c r="B593" s="47"/>
      <c r="C593" s="47"/>
      <c r="D593" s="47"/>
      <c r="E593" s="47"/>
      <c r="F593" s="47"/>
      <c r="G593" s="47"/>
      <c r="H593" s="47"/>
      <c r="I593" s="47"/>
      <c r="J593" s="47"/>
      <c r="K593" s="47"/>
      <c r="L593" s="47"/>
      <c r="M593" s="47"/>
      <c r="N593" s="47"/>
      <c r="O593" s="47"/>
      <c r="P593" s="47"/>
      <c r="Q593" s="47"/>
      <c r="R593" s="47"/>
      <c r="S593" s="47"/>
      <c r="T593" s="47"/>
      <c r="U593" s="47"/>
      <c r="V593" s="47"/>
      <c r="W593" s="47"/>
      <c r="X593" s="47"/>
      <c r="Y593" s="47"/>
      <c r="Z593" s="47"/>
      <c r="AA593" s="47"/>
      <c r="AB593" s="47"/>
      <c r="AC593" s="47"/>
      <c r="AD593" s="47"/>
      <c r="AE593" s="47"/>
      <c r="AF593" s="47"/>
      <c r="AG593" s="47"/>
      <c r="AH593" s="47"/>
      <c r="AI593" s="47"/>
    </row>
    <row r="594" spans="1:35">
      <c r="A594" s="47"/>
      <c r="B594" s="47"/>
      <c r="C594" s="47"/>
      <c r="D594" s="47"/>
      <c r="E594" s="47"/>
      <c r="F594" s="47"/>
      <c r="G594" s="47"/>
      <c r="H594" s="47"/>
      <c r="I594" s="47"/>
      <c r="J594" s="47"/>
      <c r="K594" s="47"/>
      <c r="L594" s="47"/>
      <c r="M594" s="47"/>
      <c r="N594" s="47"/>
      <c r="O594" s="47"/>
      <c r="P594" s="47"/>
      <c r="Q594" s="47"/>
      <c r="R594" s="47"/>
      <c r="S594" s="47"/>
      <c r="T594" s="47"/>
      <c r="U594" s="47"/>
      <c r="V594" s="47"/>
      <c r="W594" s="47"/>
      <c r="X594" s="47"/>
      <c r="Y594" s="47"/>
      <c r="Z594" s="47"/>
      <c r="AA594" s="47"/>
      <c r="AB594" s="47"/>
      <c r="AC594" s="47"/>
      <c r="AD594" s="47"/>
      <c r="AE594" s="47"/>
      <c r="AF594" s="47"/>
      <c r="AG594" s="47"/>
      <c r="AH594" s="47"/>
      <c r="AI594" s="47"/>
    </row>
    <row r="595" spans="1:35">
      <c r="A595" s="47"/>
      <c r="B595" s="47"/>
      <c r="C595" s="47"/>
      <c r="D595" s="47"/>
      <c r="E595" s="47"/>
      <c r="F595" s="47"/>
      <c r="G595" s="47"/>
      <c r="H595" s="47"/>
      <c r="I595" s="47"/>
      <c r="J595" s="47"/>
      <c r="K595" s="47"/>
      <c r="L595" s="47"/>
      <c r="M595" s="47"/>
      <c r="N595" s="47"/>
      <c r="O595" s="47"/>
      <c r="P595" s="47"/>
      <c r="Q595" s="47"/>
      <c r="R595" s="47"/>
      <c r="S595" s="47"/>
      <c r="T595" s="47"/>
      <c r="U595" s="47"/>
      <c r="V595" s="47"/>
      <c r="W595" s="47"/>
      <c r="X595" s="47"/>
      <c r="Y595" s="47"/>
      <c r="Z595" s="47"/>
      <c r="AA595" s="47"/>
      <c r="AB595" s="47"/>
      <c r="AC595" s="47"/>
      <c r="AD595" s="47"/>
      <c r="AE595" s="47"/>
      <c r="AF595" s="47"/>
      <c r="AG595" s="47"/>
      <c r="AH595" s="47"/>
      <c r="AI595" s="47"/>
    </row>
    <row r="596" spans="1:35">
      <c r="A596" s="47"/>
      <c r="B596" s="47"/>
      <c r="C596" s="47"/>
      <c r="D596" s="47"/>
      <c r="E596" s="47"/>
      <c r="F596" s="47"/>
      <c r="G596" s="47"/>
      <c r="H596" s="47"/>
      <c r="I596" s="47"/>
      <c r="J596" s="47"/>
      <c r="K596" s="47"/>
      <c r="L596" s="47"/>
      <c r="M596" s="47"/>
      <c r="N596" s="47"/>
      <c r="O596" s="47"/>
      <c r="P596" s="47"/>
      <c r="Q596" s="47"/>
      <c r="R596" s="47"/>
      <c r="S596" s="47"/>
      <c r="T596" s="47"/>
      <c r="U596" s="47"/>
      <c r="V596" s="47"/>
      <c r="W596" s="47"/>
      <c r="X596" s="47"/>
      <c r="Y596" s="47"/>
      <c r="Z596" s="47"/>
      <c r="AA596" s="47"/>
      <c r="AB596" s="47"/>
      <c r="AC596" s="47"/>
      <c r="AD596" s="47"/>
      <c r="AE596" s="47"/>
      <c r="AF596" s="47"/>
      <c r="AG596" s="47"/>
      <c r="AH596" s="47"/>
      <c r="AI596" s="47"/>
    </row>
    <row r="597" spans="1:35">
      <c r="A597" s="47"/>
      <c r="B597" s="47"/>
      <c r="C597" s="47"/>
      <c r="D597" s="47"/>
      <c r="E597" s="47"/>
      <c r="F597" s="47"/>
      <c r="G597" s="47"/>
      <c r="H597" s="47"/>
      <c r="I597" s="47"/>
      <c r="J597" s="47"/>
      <c r="K597" s="47"/>
      <c r="L597" s="47"/>
      <c r="M597" s="47"/>
      <c r="N597" s="47"/>
      <c r="O597" s="47"/>
      <c r="P597" s="47"/>
      <c r="Q597" s="47"/>
      <c r="R597" s="47"/>
      <c r="S597" s="47"/>
      <c r="T597" s="47"/>
      <c r="U597" s="47"/>
      <c r="V597" s="47"/>
      <c r="W597" s="47"/>
      <c r="X597" s="47"/>
      <c r="Y597" s="47"/>
      <c r="Z597" s="47"/>
      <c r="AA597" s="47"/>
      <c r="AB597" s="47"/>
      <c r="AC597" s="47"/>
      <c r="AD597" s="47"/>
      <c r="AE597" s="47"/>
      <c r="AF597" s="47"/>
      <c r="AG597" s="47"/>
      <c r="AH597" s="47"/>
      <c r="AI597" s="47"/>
    </row>
    <row r="598" spans="1:35">
      <c r="A598" s="47"/>
      <c r="B598" s="47"/>
      <c r="C598" s="47"/>
      <c r="D598" s="47"/>
      <c r="E598" s="47"/>
      <c r="F598" s="47"/>
      <c r="G598" s="47"/>
      <c r="H598" s="47"/>
      <c r="I598" s="47"/>
      <c r="J598" s="47"/>
      <c r="K598" s="47"/>
      <c r="L598" s="47"/>
      <c r="M598" s="47"/>
      <c r="N598" s="47"/>
      <c r="O598" s="47"/>
      <c r="P598" s="47"/>
      <c r="Q598" s="47"/>
      <c r="R598" s="47"/>
      <c r="S598" s="47"/>
      <c r="T598" s="47"/>
      <c r="U598" s="47"/>
      <c r="V598" s="47"/>
      <c r="W598" s="47"/>
      <c r="X598" s="47"/>
      <c r="Y598" s="47"/>
      <c r="Z598" s="47"/>
      <c r="AA598" s="47"/>
      <c r="AB598" s="47"/>
      <c r="AC598" s="47"/>
      <c r="AD598" s="47"/>
      <c r="AE598" s="47"/>
      <c r="AF598" s="47"/>
      <c r="AG598" s="47"/>
      <c r="AH598" s="47"/>
      <c r="AI598" s="47"/>
    </row>
    <row r="599" spans="1:35">
      <c r="A599" s="47"/>
      <c r="B599" s="47"/>
      <c r="C599" s="47"/>
      <c r="D599" s="47"/>
      <c r="E599" s="47"/>
      <c r="F599" s="47"/>
      <c r="G599" s="47"/>
      <c r="H599" s="47"/>
      <c r="I599" s="47"/>
      <c r="J599" s="47"/>
      <c r="K599" s="47"/>
      <c r="L599" s="47"/>
      <c r="M599" s="47"/>
      <c r="N599" s="47"/>
      <c r="O599" s="47"/>
      <c r="P599" s="47"/>
      <c r="Q599" s="47"/>
      <c r="R599" s="47"/>
      <c r="S599" s="47"/>
      <c r="T599" s="47"/>
      <c r="U599" s="47"/>
      <c r="V599" s="47"/>
      <c r="W599" s="47"/>
      <c r="X599" s="47"/>
      <c r="Y599" s="47"/>
      <c r="Z599" s="47"/>
      <c r="AA599" s="47"/>
      <c r="AB599" s="47"/>
      <c r="AC599" s="47"/>
      <c r="AD599" s="47"/>
      <c r="AE599" s="47"/>
      <c r="AF599" s="47"/>
      <c r="AG599" s="47"/>
      <c r="AH599" s="47"/>
      <c r="AI599" s="47"/>
    </row>
    <row r="600" spans="1:35">
      <c r="A600" s="47"/>
      <c r="B600" s="47"/>
      <c r="C600" s="47"/>
      <c r="D600" s="47"/>
      <c r="E600" s="47"/>
      <c r="F600" s="47"/>
      <c r="G600" s="47"/>
      <c r="H600" s="47"/>
      <c r="I600" s="47"/>
      <c r="J600" s="47"/>
      <c r="K600" s="47"/>
      <c r="L600" s="47"/>
      <c r="M600" s="47"/>
      <c r="N600" s="47"/>
      <c r="O600" s="47"/>
      <c r="P600" s="47"/>
      <c r="Q600" s="47"/>
      <c r="R600" s="47"/>
      <c r="S600" s="47"/>
      <c r="T600" s="47"/>
      <c r="U600" s="47"/>
      <c r="V600" s="47"/>
      <c r="W600" s="47"/>
      <c r="X600" s="47"/>
      <c r="Y600" s="47"/>
      <c r="Z600" s="47"/>
      <c r="AA600" s="47"/>
      <c r="AB600" s="47"/>
      <c r="AC600" s="47"/>
      <c r="AD600" s="47"/>
      <c r="AE600" s="47"/>
      <c r="AF600" s="47"/>
      <c r="AG600" s="47"/>
      <c r="AH600" s="47"/>
      <c r="AI600" s="47"/>
    </row>
    <row r="601" spans="1:35">
      <c r="A601" s="47"/>
      <c r="B601" s="47"/>
      <c r="C601" s="47"/>
      <c r="D601" s="47"/>
      <c r="E601" s="47"/>
      <c r="F601" s="47"/>
      <c r="G601" s="47"/>
      <c r="H601" s="47"/>
      <c r="I601" s="47"/>
      <c r="J601" s="47"/>
      <c r="K601" s="47"/>
      <c r="L601" s="47"/>
      <c r="M601" s="47"/>
      <c r="N601" s="47"/>
      <c r="O601" s="47"/>
      <c r="P601" s="47"/>
      <c r="Q601" s="47"/>
      <c r="R601" s="47"/>
      <c r="S601" s="47"/>
      <c r="T601" s="47"/>
      <c r="U601" s="47"/>
      <c r="V601" s="47"/>
      <c r="W601" s="47"/>
      <c r="X601" s="47"/>
      <c r="Y601" s="47"/>
      <c r="Z601" s="47"/>
      <c r="AA601" s="47"/>
      <c r="AB601" s="47"/>
      <c r="AC601" s="47"/>
      <c r="AD601" s="47"/>
      <c r="AE601" s="47"/>
      <c r="AF601" s="47"/>
      <c r="AG601" s="47"/>
      <c r="AH601" s="47"/>
      <c r="AI601" s="47"/>
    </row>
    <row r="602" spans="1:35">
      <c r="A602" s="47"/>
      <c r="B602" s="47"/>
      <c r="C602" s="47"/>
      <c r="D602" s="47"/>
      <c r="E602" s="47"/>
      <c r="F602" s="47"/>
      <c r="G602" s="47"/>
      <c r="H602" s="47"/>
      <c r="I602" s="47"/>
      <c r="J602" s="47"/>
      <c r="K602" s="47"/>
      <c r="L602" s="47"/>
      <c r="M602" s="47"/>
      <c r="N602" s="47"/>
      <c r="O602" s="47"/>
      <c r="P602" s="47"/>
      <c r="Q602" s="47"/>
      <c r="R602" s="47"/>
      <c r="S602" s="47"/>
      <c r="T602" s="47"/>
      <c r="U602" s="47"/>
      <c r="V602" s="47"/>
      <c r="W602" s="47"/>
      <c r="X602" s="47"/>
      <c r="Y602" s="47"/>
      <c r="Z602" s="47"/>
      <c r="AA602" s="47"/>
      <c r="AB602" s="47"/>
      <c r="AC602" s="47"/>
      <c r="AD602" s="47"/>
      <c r="AE602" s="47"/>
      <c r="AF602" s="47"/>
      <c r="AG602" s="47"/>
      <c r="AH602" s="47"/>
      <c r="AI602" s="47"/>
    </row>
    <row r="603" spans="1:35">
      <c r="A603" s="47"/>
      <c r="B603" s="47"/>
      <c r="C603" s="47"/>
      <c r="D603" s="47"/>
      <c r="E603" s="47"/>
      <c r="F603" s="47"/>
      <c r="G603" s="47"/>
      <c r="H603" s="47"/>
      <c r="I603" s="47"/>
      <c r="J603" s="47"/>
      <c r="K603" s="47"/>
      <c r="L603" s="47"/>
      <c r="M603" s="47"/>
      <c r="N603" s="47"/>
      <c r="O603" s="47"/>
      <c r="P603" s="47"/>
      <c r="Q603" s="47"/>
      <c r="R603" s="47"/>
      <c r="S603" s="47"/>
      <c r="T603" s="47"/>
      <c r="U603" s="47"/>
      <c r="V603" s="47"/>
      <c r="W603" s="47"/>
      <c r="X603" s="47"/>
      <c r="Y603" s="47"/>
      <c r="Z603" s="47"/>
      <c r="AA603" s="47"/>
      <c r="AB603" s="47"/>
      <c r="AC603" s="47"/>
      <c r="AD603" s="47"/>
      <c r="AE603" s="47"/>
      <c r="AF603" s="47"/>
      <c r="AG603" s="47"/>
      <c r="AH603" s="47"/>
      <c r="AI603" s="47"/>
    </row>
    <row r="604" spans="1:35">
      <c r="A604" s="47"/>
      <c r="B604" s="47"/>
      <c r="C604" s="47"/>
      <c r="D604" s="47"/>
      <c r="E604" s="47"/>
      <c r="F604" s="47"/>
      <c r="G604" s="47"/>
      <c r="H604" s="47"/>
      <c r="I604" s="47"/>
      <c r="J604" s="47"/>
      <c r="K604" s="47"/>
      <c r="L604" s="47"/>
      <c r="M604" s="47"/>
      <c r="N604" s="47"/>
      <c r="O604" s="47"/>
      <c r="P604" s="47"/>
      <c r="Q604" s="47"/>
      <c r="R604" s="47"/>
      <c r="S604" s="47"/>
      <c r="T604" s="47"/>
      <c r="U604" s="47"/>
      <c r="V604" s="47"/>
      <c r="W604" s="47"/>
      <c r="X604" s="47"/>
      <c r="Y604" s="47"/>
      <c r="Z604" s="47"/>
      <c r="AA604" s="47"/>
      <c r="AB604" s="47"/>
      <c r="AC604" s="47"/>
      <c r="AD604" s="47"/>
      <c r="AE604" s="47"/>
      <c r="AF604" s="47"/>
      <c r="AG604" s="47"/>
      <c r="AH604" s="47"/>
      <c r="AI604" s="47"/>
    </row>
    <row r="605" spans="1:35">
      <c r="A605" s="47"/>
      <c r="B605" s="47"/>
      <c r="C605" s="47"/>
      <c r="D605" s="47"/>
      <c r="E605" s="47"/>
      <c r="F605" s="47"/>
      <c r="G605" s="47"/>
      <c r="H605" s="47"/>
      <c r="I605" s="47"/>
      <c r="J605" s="47"/>
      <c r="K605" s="47"/>
      <c r="L605" s="47"/>
      <c r="M605" s="47"/>
      <c r="N605" s="47"/>
      <c r="O605" s="47"/>
      <c r="P605" s="47"/>
      <c r="Q605" s="47"/>
      <c r="R605" s="47"/>
      <c r="S605" s="47"/>
      <c r="T605" s="47"/>
      <c r="U605" s="47"/>
      <c r="V605" s="47"/>
      <c r="W605" s="47"/>
      <c r="X605" s="47"/>
      <c r="Y605" s="47"/>
      <c r="Z605" s="47"/>
      <c r="AA605" s="47"/>
      <c r="AB605" s="47"/>
      <c r="AC605" s="47"/>
      <c r="AD605" s="47"/>
      <c r="AE605" s="47"/>
      <c r="AF605" s="47"/>
      <c r="AG605" s="47"/>
      <c r="AH605" s="47"/>
      <c r="AI605" s="47"/>
    </row>
    <row r="606" spans="1:35">
      <c r="A606" s="47"/>
      <c r="B606" s="47"/>
      <c r="C606" s="47"/>
      <c r="D606" s="47"/>
      <c r="E606" s="47"/>
      <c r="F606" s="47"/>
      <c r="G606" s="47"/>
      <c r="H606" s="47"/>
      <c r="I606" s="47"/>
      <c r="J606" s="47"/>
      <c r="K606" s="47"/>
      <c r="L606" s="47"/>
      <c r="M606" s="47"/>
      <c r="N606" s="47"/>
      <c r="O606" s="47"/>
      <c r="P606" s="47"/>
      <c r="Q606" s="47"/>
      <c r="R606" s="47"/>
      <c r="S606" s="47"/>
      <c r="T606" s="47"/>
      <c r="U606" s="47"/>
      <c r="V606" s="47"/>
      <c r="W606" s="47"/>
      <c r="X606" s="47"/>
      <c r="Y606" s="47"/>
      <c r="Z606" s="47"/>
      <c r="AA606" s="47"/>
      <c r="AB606" s="47"/>
      <c r="AC606" s="47"/>
      <c r="AD606" s="47"/>
      <c r="AE606" s="47"/>
      <c r="AF606" s="47"/>
      <c r="AG606" s="47"/>
      <c r="AH606" s="47"/>
      <c r="AI606" s="47"/>
    </row>
    <row r="607" spans="1:35">
      <c r="A607" s="47"/>
      <c r="B607" s="47"/>
      <c r="C607" s="47"/>
      <c r="D607" s="47"/>
      <c r="E607" s="47"/>
      <c r="F607" s="47"/>
      <c r="G607" s="47"/>
      <c r="H607" s="47"/>
      <c r="I607" s="47"/>
      <c r="J607" s="47"/>
      <c r="K607" s="47"/>
      <c r="L607" s="47"/>
      <c r="M607" s="47"/>
      <c r="N607" s="47"/>
      <c r="O607" s="47"/>
      <c r="P607" s="47"/>
      <c r="Q607" s="47"/>
      <c r="R607" s="47"/>
      <c r="S607" s="47"/>
      <c r="T607" s="47"/>
      <c r="U607" s="47"/>
      <c r="V607" s="47"/>
      <c r="W607" s="47"/>
      <c r="X607" s="47"/>
      <c r="Y607" s="47"/>
      <c r="Z607" s="47"/>
      <c r="AA607" s="47"/>
      <c r="AB607" s="47"/>
      <c r="AC607" s="47"/>
      <c r="AD607" s="47"/>
      <c r="AE607" s="47"/>
      <c r="AF607" s="47"/>
      <c r="AG607" s="47"/>
      <c r="AH607" s="47"/>
      <c r="AI607" s="47"/>
    </row>
    <row r="608" spans="1:35">
      <c r="A608" s="47"/>
      <c r="B608" s="47"/>
      <c r="C608" s="47"/>
      <c r="D608" s="47"/>
      <c r="E608" s="47"/>
      <c r="F608" s="47"/>
      <c r="G608" s="47"/>
      <c r="H608" s="47"/>
      <c r="I608" s="47"/>
      <c r="J608" s="47"/>
      <c r="K608" s="47"/>
      <c r="L608" s="47"/>
      <c r="M608" s="47"/>
      <c r="N608" s="47"/>
      <c r="O608" s="47"/>
      <c r="P608" s="47"/>
      <c r="Q608" s="47"/>
      <c r="R608" s="47"/>
      <c r="S608" s="47"/>
      <c r="T608" s="47"/>
      <c r="U608" s="47"/>
      <c r="V608" s="47"/>
      <c r="W608" s="47"/>
      <c r="X608" s="47"/>
      <c r="Y608" s="47"/>
      <c r="Z608" s="47"/>
      <c r="AA608" s="47"/>
      <c r="AB608" s="47"/>
      <c r="AC608" s="47"/>
      <c r="AD608" s="47"/>
      <c r="AE608" s="47"/>
      <c r="AF608" s="47"/>
      <c r="AG608" s="47"/>
      <c r="AH608" s="47"/>
      <c r="AI608" s="47"/>
    </row>
    <row r="609" spans="1:35">
      <c r="A609" s="47"/>
      <c r="B609" s="47"/>
      <c r="C609" s="47"/>
      <c r="D609" s="47"/>
      <c r="E609" s="47"/>
      <c r="F609" s="47"/>
      <c r="G609" s="47"/>
      <c r="H609" s="47"/>
      <c r="I609" s="47"/>
      <c r="J609" s="47"/>
      <c r="K609" s="47"/>
      <c r="L609" s="47"/>
      <c r="M609" s="47"/>
      <c r="N609" s="47"/>
      <c r="O609" s="47"/>
      <c r="P609" s="47"/>
      <c r="Q609" s="47"/>
      <c r="R609" s="47"/>
      <c r="S609" s="47"/>
      <c r="T609" s="47"/>
      <c r="U609" s="47"/>
      <c r="V609" s="47"/>
      <c r="W609" s="47"/>
      <c r="X609" s="47"/>
      <c r="Y609" s="47"/>
      <c r="Z609" s="47"/>
      <c r="AA609" s="47"/>
      <c r="AB609" s="47"/>
      <c r="AC609" s="47"/>
      <c r="AD609" s="47"/>
      <c r="AE609" s="47"/>
      <c r="AF609" s="47"/>
      <c r="AG609" s="47"/>
      <c r="AH609" s="47"/>
      <c r="AI609" s="47"/>
    </row>
    <row r="610" spans="1:35">
      <c r="A610" s="47"/>
      <c r="B610" s="47"/>
      <c r="C610" s="47"/>
      <c r="D610" s="47"/>
      <c r="E610" s="47"/>
      <c r="F610" s="47"/>
      <c r="G610" s="47"/>
      <c r="H610" s="47"/>
      <c r="I610" s="47"/>
      <c r="J610" s="47"/>
      <c r="K610" s="47"/>
      <c r="L610" s="47"/>
      <c r="M610" s="47"/>
      <c r="N610" s="47"/>
      <c r="O610" s="47"/>
      <c r="P610" s="47"/>
      <c r="Q610" s="47"/>
      <c r="R610" s="47"/>
      <c r="S610" s="47"/>
      <c r="T610" s="47"/>
      <c r="U610" s="47"/>
      <c r="V610" s="47"/>
      <c r="W610" s="47"/>
      <c r="X610" s="47"/>
      <c r="Y610" s="47"/>
      <c r="Z610" s="47"/>
      <c r="AA610" s="47"/>
      <c r="AB610" s="47"/>
      <c r="AC610" s="47"/>
      <c r="AD610" s="47"/>
      <c r="AE610" s="47"/>
      <c r="AF610" s="47"/>
      <c r="AG610" s="47"/>
      <c r="AH610" s="47"/>
      <c r="AI610" s="47"/>
    </row>
    <row r="611" spans="1:35">
      <c r="A611" s="47"/>
      <c r="B611" s="47"/>
      <c r="C611" s="47"/>
      <c r="D611" s="47"/>
      <c r="E611" s="47"/>
      <c r="F611" s="47"/>
      <c r="G611" s="47"/>
      <c r="H611" s="47"/>
      <c r="I611" s="47"/>
      <c r="J611" s="47"/>
      <c r="K611" s="47"/>
      <c r="L611" s="47"/>
      <c r="M611" s="47"/>
      <c r="N611" s="47"/>
      <c r="O611" s="47"/>
      <c r="P611" s="47"/>
      <c r="Q611" s="47"/>
      <c r="R611" s="47"/>
      <c r="S611" s="47"/>
      <c r="T611" s="47"/>
      <c r="U611" s="47"/>
      <c r="V611" s="47"/>
      <c r="W611" s="47"/>
      <c r="X611" s="47"/>
      <c r="Y611" s="47"/>
      <c r="Z611" s="47"/>
      <c r="AA611" s="47"/>
      <c r="AB611" s="47"/>
      <c r="AC611" s="47"/>
      <c r="AD611" s="47"/>
      <c r="AE611" s="47"/>
      <c r="AF611" s="47"/>
      <c r="AG611" s="47"/>
      <c r="AH611" s="47"/>
      <c r="AI611" s="47"/>
    </row>
    <row r="612" spans="1:35">
      <c r="A612" s="47"/>
      <c r="B612" s="47"/>
      <c r="C612" s="47"/>
      <c r="D612" s="47"/>
      <c r="E612" s="47"/>
      <c r="F612" s="47"/>
      <c r="G612" s="47"/>
      <c r="H612" s="47"/>
      <c r="I612" s="47"/>
      <c r="J612" s="47"/>
      <c r="K612" s="47"/>
      <c r="L612" s="47"/>
      <c r="M612" s="47"/>
      <c r="N612" s="47"/>
      <c r="O612" s="47"/>
      <c r="P612" s="47"/>
      <c r="Q612" s="47"/>
      <c r="R612" s="47"/>
      <c r="S612" s="47"/>
      <c r="T612" s="47"/>
      <c r="U612" s="47"/>
      <c r="V612" s="47"/>
      <c r="W612" s="47"/>
      <c r="X612" s="47"/>
      <c r="Y612" s="47"/>
      <c r="Z612" s="47"/>
      <c r="AA612" s="47"/>
      <c r="AB612" s="47"/>
      <c r="AC612" s="47"/>
      <c r="AD612" s="47"/>
      <c r="AE612" s="47"/>
      <c r="AF612" s="47"/>
      <c r="AG612" s="47"/>
      <c r="AH612" s="47"/>
      <c r="AI612" s="47"/>
    </row>
    <row r="613" spans="1:35">
      <c r="A613" s="47"/>
      <c r="B613" s="47"/>
      <c r="C613" s="47"/>
      <c r="D613" s="47"/>
      <c r="E613" s="47"/>
      <c r="F613" s="47"/>
      <c r="G613" s="47"/>
      <c r="H613" s="47"/>
      <c r="I613" s="47"/>
      <c r="J613" s="47"/>
      <c r="K613" s="47"/>
      <c r="L613" s="47"/>
      <c r="M613" s="47"/>
      <c r="N613" s="47"/>
      <c r="O613" s="47"/>
      <c r="P613" s="47"/>
      <c r="Q613" s="47"/>
      <c r="R613" s="47"/>
      <c r="S613" s="47"/>
      <c r="T613" s="47"/>
      <c r="U613" s="47"/>
      <c r="V613" s="47"/>
      <c r="W613" s="47"/>
      <c r="X613" s="47"/>
      <c r="Y613" s="47"/>
      <c r="Z613" s="47"/>
      <c r="AA613" s="47"/>
      <c r="AB613" s="47"/>
      <c r="AC613" s="47"/>
      <c r="AD613" s="47"/>
      <c r="AE613" s="47"/>
      <c r="AF613" s="47"/>
      <c r="AG613" s="47"/>
      <c r="AH613" s="47"/>
      <c r="AI613" s="47"/>
    </row>
    <row r="614" spans="1:35">
      <c r="A614" s="47"/>
      <c r="B614" s="47"/>
      <c r="C614" s="47"/>
      <c r="D614" s="47"/>
      <c r="E614" s="47"/>
      <c r="F614" s="47"/>
      <c r="G614" s="47"/>
      <c r="H614" s="47"/>
      <c r="I614" s="47"/>
      <c r="J614" s="47"/>
      <c r="K614" s="47"/>
      <c r="L614" s="47"/>
      <c r="M614" s="47"/>
      <c r="N614" s="47"/>
      <c r="O614" s="47"/>
      <c r="P614" s="47"/>
      <c r="Q614" s="47"/>
      <c r="R614" s="47"/>
      <c r="S614" s="47"/>
      <c r="T614" s="47"/>
      <c r="U614" s="47"/>
      <c r="V614" s="47"/>
      <c r="W614" s="47"/>
      <c r="X614" s="47"/>
      <c r="Y614" s="47"/>
      <c r="Z614" s="47"/>
      <c r="AA614" s="47"/>
      <c r="AB614" s="47"/>
      <c r="AC614" s="47"/>
      <c r="AD614" s="47"/>
      <c r="AE614" s="47"/>
      <c r="AF614" s="47"/>
      <c r="AG614" s="47"/>
      <c r="AH614" s="47"/>
      <c r="AI614" s="47"/>
    </row>
    <row r="615" spans="1:35">
      <c r="A615" s="47"/>
      <c r="B615" s="47"/>
      <c r="C615" s="47"/>
      <c r="D615" s="47"/>
      <c r="E615" s="47"/>
      <c r="F615" s="47"/>
      <c r="G615" s="47"/>
      <c r="H615" s="47"/>
      <c r="I615" s="47"/>
      <c r="J615" s="47"/>
      <c r="K615" s="47"/>
      <c r="L615" s="47"/>
      <c r="M615" s="47"/>
      <c r="N615" s="47"/>
      <c r="O615" s="47"/>
      <c r="P615" s="47"/>
      <c r="Q615" s="47"/>
      <c r="R615" s="47"/>
      <c r="S615" s="47"/>
      <c r="T615" s="47"/>
      <c r="U615" s="47"/>
      <c r="V615" s="47"/>
      <c r="W615" s="47"/>
      <c r="X615" s="47"/>
      <c r="Y615" s="47"/>
      <c r="Z615" s="47"/>
      <c r="AA615" s="47"/>
      <c r="AB615" s="47"/>
      <c r="AC615" s="47"/>
      <c r="AD615" s="47"/>
      <c r="AE615" s="47"/>
      <c r="AF615" s="47"/>
      <c r="AG615" s="47"/>
      <c r="AH615" s="47"/>
      <c r="AI615" s="47"/>
    </row>
    <row r="616" spans="1:35">
      <c r="A616" s="47"/>
      <c r="B616" s="47"/>
      <c r="C616" s="47"/>
      <c r="D616" s="47"/>
      <c r="E616" s="47"/>
      <c r="F616" s="47"/>
      <c r="G616" s="47"/>
      <c r="H616" s="47"/>
      <c r="I616" s="47"/>
      <c r="J616" s="47"/>
      <c r="K616" s="47"/>
      <c r="L616" s="47"/>
      <c r="M616" s="47"/>
      <c r="N616" s="47"/>
      <c r="O616" s="47"/>
      <c r="P616" s="47"/>
      <c r="Q616" s="47"/>
      <c r="R616" s="47"/>
      <c r="S616" s="47"/>
      <c r="T616" s="47"/>
      <c r="U616" s="47"/>
      <c r="V616" s="47"/>
      <c r="W616" s="47"/>
      <c r="X616" s="47"/>
      <c r="Y616" s="47"/>
      <c r="Z616" s="47"/>
      <c r="AA616" s="47"/>
      <c r="AB616" s="47"/>
      <c r="AC616" s="47"/>
      <c r="AD616" s="47"/>
      <c r="AE616" s="47"/>
      <c r="AF616" s="47"/>
      <c r="AG616" s="47"/>
      <c r="AH616" s="47"/>
      <c r="AI616" s="47"/>
    </row>
    <row r="617" spans="1:35">
      <c r="A617" s="47"/>
      <c r="B617" s="47"/>
      <c r="C617" s="47"/>
      <c r="D617" s="47"/>
      <c r="E617" s="47"/>
      <c r="F617" s="47"/>
      <c r="G617" s="47"/>
      <c r="H617" s="47"/>
      <c r="I617" s="47"/>
      <c r="J617" s="47"/>
      <c r="K617" s="47"/>
      <c r="L617" s="47"/>
      <c r="M617" s="47"/>
      <c r="N617" s="47"/>
      <c r="O617" s="47"/>
      <c r="P617" s="47"/>
      <c r="Q617" s="47"/>
      <c r="R617" s="47"/>
      <c r="S617" s="47"/>
      <c r="T617" s="47"/>
      <c r="U617" s="47"/>
      <c r="V617" s="47"/>
      <c r="W617" s="47"/>
      <c r="X617" s="47"/>
      <c r="Y617" s="47"/>
      <c r="Z617" s="47"/>
      <c r="AA617" s="47"/>
      <c r="AB617" s="47"/>
      <c r="AC617" s="47"/>
      <c r="AD617" s="47"/>
      <c r="AE617" s="47"/>
      <c r="AF617" s="47"/>
      <c r="AG617" s="47"/>
      <c r="AH617" s="47"/>
      <c r="AI617" s="47"/>
    </row>
    <row r="618" spans="1:35">
      <c r="A618" s="47"/>
      <c r="B618" s="47"/>
      <c r="C618" s="47"/>
      <c r="D618" s="47"/>
      <c r="E618" s="47"/>
      <c r="F618" s="47"/>
      <c r="G618" s="47"/>
      <c r="H618" s="47"/>
      <c r="I618" s="47"/>
      <c r="J618" s="47"/>
      <c r="K618" s="47"/>
      <c r="L618" s="47"/>
      <c r="M618" s="47"/>
      <c r="N618" s="47"/>
      <c r="O618" s="47"/>
      <c r="P618" s="47"/>
      <c r="Q618" s="47"/>
      <c r="R618" s="47"/>
      <c r="S618" s="47"/>
      <c r="T618" s="47"/>
      <c r="U618" s="47"/>
      <c r="V618" s="47"/>
      <c r="W618" s="47"/>
      <c r="X618" s="47"/>
      <c r="Y618" s="47"/>
      <c r="Z618" s="47"/>
      <c r="AA618" s="47"/>
      <c r="AB618" s="47"/>
      <c r="AC618" s="47"/>
      <c r="AD618" s="47"/>
      <c r="AE618" s="47"/>
      <c r="AF618" s="47"/>
      <c r="AG618" s="47"/>
      <c r="AH618" s="47"/>
      <c r="AI618" s="47"/>
    </row>
    <row r="619" spans="1:35">
      <c r="A619" s="47"/>
      <c r="B619" s="47"/>
      <c r="C619" s="47"/>
      <c r="D619" s="47"/>
      <c r="E619" s="47"/>
      <c r="F619" s="47"/>
      <c r="G619" s="47"/>
      <c r="H619" s="47"/>
      <c r="I619" s="47"/>
      <c r="J619" s="47"/>
      <c r="K619" s="47"/>
      <c r="L619" s="47"/>
      <c r="M619" s="47"/>
      <c r="N619" s="47"/>
      <c r="O619" s="47"/>
      <c r="P619" s="47"/>
      <c r="Q619" s="47"/>
      <c r="R619" s="47"/>
      <c r="S619" s="47"/>
      <c r="T619" s="47"/>
      <c r="U619" s="47"/>
      <c r="V619" s="47"/>
      <c r="W619" s="47"/>
      <c r="X619" s="47"/>
      <c r="Y619" s="47"/>
      <c r="Z619" s="47"/>
      <c r="AA619" s="47"/>
      <c r="AB619" s="47"/>
      <c r="AC619" s="47"/>
      <c r="AD619" s="47"/>
      <c r="AE619" s="47"/>
      <c r="AF619" s="47"/>
      <c r="AG619" s="47"/>
      <c r="AH619" s="47"/>
      <c r="AI619" s="47"/>
    </row>
    <row r="620" spans="1:35">
      <c r="A620" s="47"/>
      <c r="B620" s="47"/>
      <c r="C620" s="47"/>
      <c r="D620" s="47"/>
      <c r="E620" s="47"/>
      <c r="F620" s="47"/>
      <c r="G620" s="47"/>
      <c r="H620" s="47"/>
      <c r="I620" s="47"/>
      <c r="J620" s="47"/>
      <c r="K620" s="47"/>
      <c r="L620" s="47"/>
      <c r="M620" s="47"/>
      <c r="N620" s="47"/>
      <c r="O620" s="47"/>
      <c r="P620" s="47"/>
      <c r="Q620" s="47"/>
      <c r="R620" s="47"/>
      <c r="S620" s="47"/>
      <c r="T620" s="47"/>
      <c r="U620" s="47"/>
      <c r="V620" s="47"/>
      <c r="W620" s="47"/>
      <c r="X620" s="47"/>
      <c r="Y620" s="47"/>
      <c r="Z620" s="47"/>
      <c r="AA620" s="47"/>
      <c r="AB620" s="47"/>
      <c r="AC620" s="47"/>
      <c r="AD620" s="47"/>
      <c r="AE620" s="47"/>
      <c r="AF620" s="47"/>
      <c r="AG620" s="47"/>
      <c r="AH620" s="47"/>
      <c r="AI620" s="47"/>
    </row>
    <row r="621" spans="1:35">
      <c r="A621" s="47"/>
      <c r="B621" s="47"/>
      <c r="C621" s="47"/>
      <c r="D621" s="47"/>
      <c r="E621" s="47"/>
      <c r="F621" s="47"/>
      <c r="G621" s="47"/>
      <c r="H621" s="47"/>
      <c r="I621" s="47"/>
      <c r="J621" s="47"/>
      <c r="K621" s="47"/>
      <c r="L621" s="47"/>
      <c r="M621" s="47"/>
      <c r="N621" s="47"/>
      <c r="O621" s="47"/>
      <c r="P621" s="47"/>
      <c r="Q621" s="47"/>
      <c r="R621" s="47"/>
      <c r="S621" s="47"/>
      <c r="T621" s="47"/>
      <c r="U621" s="47"/>
      <c r="V621" s="47"/>
      <c r="W621" s="47"/>
      <c r="X621" s="47"/>
      <c r="Y621" s="47"/>
      <c r="Z621" s="47"/>
      <c r="AA621" s="47"/>
      <c r="AB621" s="47"/>
      <c r="AC621" s="47"/>
      <c r="AD621" s="47"/>
      <c r="AE621" s="47"/>
      <c r="AF621" s="47"/>
      <c r="AG621" s="47"/>
      <c r="AH621" s="47"/>
      <c r="AI621" s="47"/>
    </row>
    <row r="622" spans="1:35">
      <c r="A622" s="47"/>
      <c r="B622" s="47"/>
      <c r="C622" s="47"/>
      <c r="D622" s="47"/>
      <c r="E622" s="47"/>
      <c r="F622" s="47"/>
      <c r="G622" s="47"/>
      <c r="H622" s="47"/>
      <c r="I622" s="47"/>
      <c r="J622" s="47"/>
      <c r="K622" s="47"/>
      <c r="L622" s="47"/>
      <c r="M622" s="47"/>
      <c r="N622" s="47"/>
      <c r="O622" s="47"/>
      <c r="P622" s="47"/>
      <c r="Q622" s="47"/>
      <c r="R622" s="47"/>
      <c r="S622" s="47"/>
      <c r="T622" s="47"/>
      <c r="U622" s="47"/>
      <c r="V622" s="47"/>
      <c r="W622" s="47"/>
      <c r="X622" s="47"/>
      <c r="Y622" s="47"/>
      <c r="Z622" s="47"/>
      <c r="AA622" s="47"/>
      <c r="AB622" s="47"/>
      <c r="AC622" s="47"/>
      <c r="AD622" s="47"/>
      <c r="AE622" s="47"/>
      <c r="AF622" s="47"/>
      <c r="AG622" s="47"/>
      <c r="AH622" s="47"/>
      <c r="AI622" s="47"/>
    </row>
    <row r="623" spans="1:35">
      <c r="A623" s="47"/>
      <c r="B623" s="47"/>
      <c r="C623" s="47"/>
      <c r="D623" s="47"/>
      <c r="E623" s="47"/>
      <c r="F623" s="47"/>
      <c r="G623" s="47"/>
      <c r="H623" s="47"/>
      <c r="I623" s="47"/>
      <c r="J623" s="47"/>
      <c r="K623" s="47"/>
      <c r="L623" s="47"/>
      <c r="M623" s="47"/>
      <c r="N623" s="47"/>
      <c r="O623" s="47"/>
      <c r="P623" s="47"/>
      <c r="Q623" s="47"/>
      <c r="R623" s="47"/>
      <c r="S623" s="47"/>
      <c r="T623" s="47"/>
      <c r="U623" s="47"/>
      <c r="V623" s="47"/>
      <c r="W623" s="47"/>
      <c r="X623" s="47"/>
      <c r="Y623" s="47"/>
      <c r="Z623" s="47"/>
      <c r="AA623" s="47"/>
      <c r="AB623" s="47"/>
      <c r="AC623" s="47"/>
      <c r="AD623" s="47"/>
      <c r="AE623" s="47"/>
      <c r="AF623" s="47"/>
      <c r="AG623" s="47"/>
      <c r="AH623" s="47"/>
      <c r="AI623" s="47"/>
    </row>
    <row r="624" spans="1:35">
      <c r="A624" s="47"/>
      <c r="B624" s="47"/>
      <c r="C624" s="47"/>
      <c r="D624" s="47"/>
      <c r="E624" s="47"/>
      <c r="F624" s="47"/>
      <c r="G624" s="47"/>
      <c r="H624" s="47"/>
      <c r="I624" s="47"/>
      <c r="J624" s="47"/>
      <c r="K624" s="47"/>
      <c r="L624" s="47"/>
      <c r="M624" s="47"/>
      <c r="N624" s="47"/>
      <c r="O624" s="47"/>
      <c r="P624" s="47"/>
      <c r="Q624" s="47"/>
      <c r="R624" s="47"/>
      <c r="S624" s="47"/>
      <c r="T624" s="47"/>
      <c r="U624" s="47"/>
      <c r="V624" s="47"/>
      <c r="W624" s="47"/>
      <c r="X624" s="47"/>
      <c r="Y624" s="47"/>
      <c r="Z624" s="47"/>
      <c r="AA624" s="47"/>
      <c r="AB624" s="47"/>
      <c r="AC624" s="47"/>
      <c r="AD624" s="47"/>
      <c r="AE624" s="47"/>
      <c r="AF624" s="47"/>
      <c r="AG624" s="47"/>
      <c r="AH624" s="47"/>
      <c r="AI624" s="47"/>
    </row>
    <row r="625" spans="1:35">
      <c r="A625" s="47"/>
      <c r="B625" s="47"/>
      <c r="C625" s="47"/>
      <c r="D625" s="47"/>
      <c r="E625" s="47"/>
      <c r="F625" s="47"/>
      <c r="G625" s="47"/>
      <c r="H625" s="47"/>
      <c r="I625" s="47"/>
      <c r="J625" s="47"/>
      <c r="K625" s="47"/>
      <c r="L625" s="47"/>
      <c r="M625" s="47"/>
      <c r="N625" s="47"/>
      <c r="O625" s="47"/>
      <c r="P625" s="47"/>
      <c r="Q625" s="47"/>
      <c r="R625" s="47"/>
      <c r="S625" s="47"/>
      <c r="T625" s="47"/>
      <c r="U625" s="47"/>
      <c r="V625" s="47"/>
      <c r="W625" s="47"/>
      <c r="X625" s="47"/>
      <c r="Y625" s="47"/>
      <c r="Z625" s="47"/>
      <c r="AA625" s="47"/>
      <c r="AB625" s="47"/>
      <c r="AC625" s="47"/>
      <c r="AD625" s="47"/>
      <c r="AE625" s="47"/>
      <c r="AF625" s="47"/>
      <c r="AG625" s="47"/>
      <c r="AH625" s="47"/>
      <c r="AI625" s="47"/>
    </row>
    <row r="626" spans="1:35">
      <c r="A626" s="47"/>
      <c r="B626" s="47"/>
      <c r="C626" s="47"/>
      <c r="D626" s="47"/>
      <c r="E626" s="47"/>
      <c r="F626" s="47"/>
      <c r="G626" s="47"/>
      <c r="H626" s="47"/>
      <c r="I626" s="47"/>
      <c r="J626" s="47"/>
      <c r="K626" s="47"/>
      <c r="L626" s="47"/>
      <c r="M626" s="47"/>
      <c r="N626" s="47"/>
      <c r="O626" s="47"/>
      <c r="P626" s="47"/>
      <c r="Q626" s="47"/>
      <c r="R626" s="47"/>
      <c r="S626" s="47"/>
      <c r="T626" s="47"/>
      <c r="U626" s="47"/>
      <c r="V626" s="47"/>
      <c r="W626" s="47"/>
      <c r="X626" s="47"/>
      <c r="Y626" s="47"/>
      <c r="Z626" s="47"/>
      <c r="AA626" s="47"/>
      <c r="AB626" s="47"/>
      <c r="AC626" s="47"/>
      <c r="AD626" s="47"/>
      <c r="AE626" s="47"/>
      <c r="AF626" s="47"/>
      <c r="AG626" s="47"/>
      <c r="AH626" s="47"/>
      <c r="AI626" s="47"/>
    </row>
    <row r="627" spans="1:35">
      <c r="A627" s="47"/>
      <c r="B627" s="47"/>
      <c r="C627" s="47"/>
      <c r="D627" s="47"/>
      <c r="E627" s="47"/>
      <c r="F627" s="47"/>
      <c r="G627" s="47"/>
      <c r="H627" s="47"/>
      <c r="I627" s="47"/>
      <c r="J627" s="47"/>
      <c r="K627" s="47"/>
      <c r="L627" s="47"/>
      <c r="M627" s="47"/>
      <c r="N627" s="47"/>
      <c r="O627" s="47"/>
      <c r="P627" s="47"/>
      <c r="Q627" s="47"/>
      <c r="R627" s="47"/>
      <c r="S627" s="47"/>
      <c r="T627" s="47"/>
      <c r="U627" s="47"/>
      <c r="V627" s="47"/>
      <c r="W627" s="47"/>
      <c r="X627" s="47"/>
      <c r="Y627" s="47"/>
      <c r="Z627" s="47"/>
      <c r="AA627" s="47"/>
      <c r="AB627" s="47"/>
      <c r="AC627" s="47"/>
      <c r="AD627" s="47"/>
      <c r="AE627" s="47"/>
      <c r="AF627" s="47"/>
      <c r="AG627" s="47"/>
      <c r="AH627" s="47"/>
      <c r="AI627" s="47"/>
    </row>
    <row r="628" spans="1:35">
      <c r="A628" s="47"/>
      <c r="B628" s="47"/>
      <c r="C628" s="47"/>
      <c r="D628" s="47"/>
      <c r="E628" s="47"/>
      <c r="F628" s="47"/>
      <c r="G628" s="47"/>
      <c r="H628" s="47"/>
      <c r="I628" s="47"/>
      <c r="J628" s="47"/>
      <c r="K628" s="47"/>
      <c r="L628" s="47"/>
      <c r="M628" s="47"/>
      <c r="N628" s="47"/>
      <c r="O628" s="47"/>
      <c r="P628" s="47"/>
      <c r="Q628" s="47"/>
      <c r="R628" s="47"/>
      <c r="S628" s="47"/>
      <c r="T628" s="47"/>
      <c r="U628" s="47"/>
      <c r="V628" s="47"/>
      <c r="W628" s="47"/>
      <c r="X628" s="47"/>
      <c r="Y628" s="47"/>
      <c r="Z628" s="47"/>
      <c r="AA628" s="47"/>
      <c r="AB628" s="47"/>
      <c r="AC628" s="47"/>
      <c r="AD628" s="47"/>
      <c r="AE628" s="47"/>
      <c r="AF628" s="47"/>
      <c r="AG628" s="47"/>
      <c r="AH628" s="47"/>
      <c r="AI628" s="47"/>
    </row>
    <row r="629" spans="1:35">
      <c r="A629" s="47"/>
      <c r="B629" s="47"/>
      <c r="C629" s="47"/>
      <c r="D629" s="47"/>
      <c r="E629" s="47"/>
      <c r="F629" s="47"/>
      <c r="G629" s="47"/>
      <c r="H629" s="47"/>
      <c r="I629" s="47"/>
      <c r="J629" s="47"/>
      <c r="K629" s="47"/>
      <c r="L629" s="47"/>
      <c r="M629" s="47"/>
      <c r="N629" s="47"/>
      <c r="O629" s="47"/>
      <c r="P629" s="47"/>
      <c r="Q629" s="47"/>
      <c r="R629" s="47"/>
      <c r="S629" s="47"/>
      <c r="T629" s="47"/>
      <c r="U629" s="47"/>
      <c r="V629" s="47"/>
      <c r="W629" s="47"/>
      <c r="X629" s="47"/>
      <c r="Y629" s="47"/>
      <c r="Z629" s="47"/>
      <c r="AA629" s="47"/>
      <c r="AB629" s="47"/>
      <c r="AC629" s="47"/>
      <c r="AD629" s="47"/>
      <c r="AE629" s="47"/>
      <c r="AF629" s="47"/>
      <c r="AG629" s="47"/>
      <c r="AH629" s="47"/>
      <c r="AI629" s="47"/>
    </row>
    <row r="630" spans="1:35">
      <c r="A630" s="47"/>
      <c r="B630" s="47"/>
      <c r="C630" s="47"/>
      <c r="D630" s="47"/>
      <c r="E630" s="47"/>
      <c r="F630" s="47"/>
      <c r="G630" s="47"/>
      <c r="H630" s="47"/>
      <c r="I630" s="47"/>
      <c r="J630" s="47"/>
      <c r="K630" s="47"/>
      <c r="L630" s="47"/>
      <c r="M630" s="47"/>
      <c r="N630" s="47"/>
      <c r="O630" s="47"/>
      <c r="P630" s="47"/>
      <c r="Q630" s="47"/>
      <c r="R630" s="47"/>
      <c r="S630" s="47"/>
      <c r="T630" s="47"/>
      <c r="U630" s="47"/>
      <c r="V630" s="47"/>
      <c r="W630" s="47"/>
      <c r="X630" s="47"/>
      <c r="Y630" s="47"/>
      <c r="Z630" s="47"/>
      <c r="AA630" s="47"/>
      <c r="AB630" s="47"/>
      <c r="AC630" s="47"/>
      <c r="AD630" s="47"/>
      <c r="AE630" s="47"/>
      <c r="AF630" s="47"/>
      <c r="AG630" s="47"/>
      <c r="AH630" s="47"/>
      <c r="AI630" s="47"/>
    </row>
    <row r="631" spans="1:35">
      <c r="A631" s="47"/>
      <c r="B631" s="47"/>
      <c r="C631" s="47"/>
      <c r="D631" s="47"/>
      <c r="E631" s="47"/>
      <c r="F631" s="47"/>
      <c r="G631" s="47"/>
      <c r="H631" s="47"/>
      <c r="I631" s="47"/>
      <c r="J631" s="47"/>
      <c r="K631" s="47"/>
      <c r="L631" s="47"/>
      <c r="M631" s="47"/>
      <c r="N631" s="47"/>
      <c r="O631" s="47"/>
      <c r="P631" s="47"/>
      <c r="Q631" s="47"/>
      <c r="R631" s="47"/>
      <c r="S631" s="47"/>
      <c r="T631" s="47"/>
      <c r="U631" s="47"/>
      <c r="V631" s="47"/>
      <c r="W631" s="47"/>
      <c r="X631" s="47"/>
      <c r="Y631" s="47"/>
      <c r="Z631" s="47"/>
      <c r="AA631" s="47"/>
      <c r="AB631" s="47"/>
      <c r="AC631" s="47"/>
      <c r="AD631" s="47"/>
      <c r="AE631" s="47"/>
      <c r="AF631" s="47"/>
      <c r="AG631" s="47"/>
      <c r="AH631" s="47"/>
      <c r="AI631" s="47"/>
    </row>
    <row r="632" spans="1:35">
      <c r="A632" s="47"/>
      <c r="B632" s="47"/>
      <c r="C632" s="47"/>
      <c r="D632" s="47"/>
      <c r="E632" s="47"/>
      <c r="F632" s="47"/>
      <c r="G632" s="47"/>
      <c r="H632" s="47"/>
      <c r="I632" s="47"/>
      <c r="J632" s="47"/>
      <c r="K632" s="47"/>
      <c r="L632" s="47"/>
      <c r="M632" s="47"/>
      <c r="N632" s="47"/>
      <c r="O632" s="47"/>
      <c r="P632" s="47"/>
      <c r="Q632" s="47"/>
      <c r="R632" s="47"/>
      <c r="S632" s="47"/>
      <c r="T632" s="47"/>
      <c r="U632" s="47"/>
      <c r="V632" s="47"/>
      <c r="W632" s="47"/>
      <c r="X632" s="47"/>
      <c r="Y632" s="47"/>
      <c r="Z632" s="47"/>
      <c r="AA632" s="47"/>
      <c r="AB632" s="47"/>
      <c r="AC632" s="47"/>
      <c r="AD632" s="47"/>
      <c r="AE632" s="47"/>
      <c r="AF632" s="47"/>
      <c r="AG632" s="47"/>
      <c r="AH632" s="47"/>
      <c r="AI632" s="47"/>
    </row>
    <row r="633" spans="1:35">
      <c r="A633" s="47"/>
      <c r="B633" s="47"/>
      <c r="C633" s="47"/>
      <c r="D633" s="47"/>
      <c r="E633" s="47"/>
      <c r="F633" s="47"/>
      <c r="G633" s="47"/>
      <c r="H633" s="47"/>
      <c r="I633" s="47"/>
      <c r="J633" s="47"/>
      <c r="K633" s="47"/>
      <c r="L633" s="47"/>
      <c r="M633" s="47"/>
      <c r="N633" s="47"/>
      <c r="O633" s="47"/>
      <c r="P633" s="47"/>
      <c r="Q633" s="47"/>
      <c r="R633" s="47"/>
      <c r="S633" s="47"/>
      <c r="T633" s="47"/>
      <c r="U633" s="47"/>
      <c r="V633" s="47"/>
      <c r="W633" s="47"/>
      <c r="X633" s="47"/>
      <c r="Y633" s="47"/>
      <c r="Z633" s="47"/>
      <c r="AA633" s="47"/>
      <c r="AB633" s="47"/>
      <c r="AC633" s="47"/>
      <c r="AD633" s="47"/>
      <c r="AE633" s="47"/>
      <c r="AF633" s="47"/>
      <c r="AG633" s="47"/>
      <c r="AH633" s="47"/>
      <c r="AI633" s="47"/>
    </row>
    <row r="634" spans="1:35">
      <c r="A634" s="47"/>
      <c r="B634" s="47"/>
      <c r="C634" s="47"/>
      <c r="D634" s="47"/>
      <c r="E634" s="47"/>
      <c r="F634" s="47"/>
      <c r="G634" s="47"/>
      <c r="H634" s="47"/>
      <c r="I634" s="47"/>
      <c r="J634" s="47"/>
      <c r="K634" s="47"/>
      <c r="L634" s="47"/>
      <c r="M634" s="47"/>
      <c r="N634" s="47"/>
      <c r="O634" s="47"/>
      <c r="P634" s="47"/>
      <c r="Q634" s="47"/>
      <c r="R634" s="47"/>
      <c r="S634" s="47"/>
      <c r="T634" s="47"/>
      <c r="U634" s="47"/>
      <c r="V634" s="47"/>
      <c r="W634" s="47"/>
      <c r="X634" s="47"/>
      <c r="Y634" s="47"/>
      <c r="Z634" s="47"/>
      <c r="AA634" s="47"/>
      <c r="AB634" s="47"/>
      <c r="AC634" s="47"/>
      <c r="AD634" s="47"/>
      <c r="AE634" s="47"/>
      <c r="AF634" s="47"/>
      <c r="AG634" s="47"/>
      <c r="AH634" s="47"/>
      <c r="AI634" s="47"/>
    </row>
    <row r="635" spans="1:35">
      <c r="A635" s="47"/>
      <c r="B635" s="47"/>
      <c r="C635" s="47"/>
      <c r="D635" s="47"/>
      <c r="E635" s="47"/>
      <c r="F635" s="47"/>
      <c r="G635" s="47"/>
      <c r="H635" s="47"/>
      <c r="I635" s="47"/>
      <c r="J635" s="47"/>
      <c r="K635" s="47"/>
      <c r="L635" s="47"/>
      <c r="M635" s="47"/>
      <c r="N635" s="47"/>
      <c r="O635" s="47"/>
      <c r="P635" s="47"/>
      <c r="Q635" s="47"/>
      <c r="R635" s="47"/>
      <c r="S635" s="47"/>
      <c r="T635" s="47"/>
      <c r="U635" s="47"/>
      <c r="V635" s="47"/>
      <c r="W635" s="47"/>
      <c r="X635" s="47"/>
      <c r="Y635" s="47"/>
      <c r="Z635" s="47"/>
      <c r="AA635" s="47"/>
      <c r="AB635" s="47"/>
      <c r="AC635" s="47"/>
      <c r="AD635" s="47"/>
      <c r="AE635" s="47"/>
      <c r="AF635" s="47"/>
      <c r="AG635" s="47"/>
      <c r="AH635" s="47"/>
      <c r="AI635" s="47"/>
    </row>
    <row r="636" spans="1:35">
      <c r="A636" s="47"/>
      <c r="B636" s="47"/>
      <c r="C636" s="47"/>
      <c r="D636" s="47"/>
      <c r="E636" s="47"/>
      <c r="F636" s="47"/>
      <c r="G636" s="47"/>
      <c r="H636" s="47"/>
      <c r="I636" s="47"/>
      <c r="J636" s="47"/>
      <c r="K636" s="47"/>
      <c r="L636" s="47"/>
      <c r="M636" s="47"/>
      <c r="N636" s="47"/>
      <c r="O636" s="47"/>
      <c r="P636" s="47"/>
      <c r="Q636" s="47"/>
      <c r="R636" s="47"/>
      <c r="S636" s="47"/>
      <c r="T636" s="47"/>
      <c r="U636" s="47"/>
      <c r="V636" s="47"/>
      <c r="W636" s="47"/>
      <c r="X636" s="47"/>
      <c r="Y636" s="47"/>
      <c r="Z636" s="47"/>
      <c r="AA636" s="47"/>
      <c r="AB636" s="47"/>
      <c r="AC636" s="47"/>
      <c r="AD636" s="47"/>
      <c r="AE636" s="47"/>
      <c r="AF636" s="47"/>
      <c r="AG636" s="47"/>
      <c r="AH636" s="47"/>
      <c r="AI636" s="47"/>
    </row>
    <row r="637" spans="1:35">
      <c r="A637" s="47"/>
      <c r="B637" s="47"/>
      <c r="C637" s="47"/>
      <c r="D637" s="47"/>
      <c r="E637" s="47"/>
      <c r="F637" s="47"/>
      <c r="G637" s="47"/>
      <c r="H637" s="47"/>
      <c r="I637" s="47"/>
      <c r="J637" s="47"/>
      <c r="K637" s="47"/>
      <c r="L637" s="47"/>
      <c r="M637" s="47"/>
      <c r="N637" s="47"/>
      <c r="O637" s="47"/>
      <c r="P637" s="47"/>
      <c r="Q637" s="47"/>
      <c r="R637" s="47"/>
      <c r="S637" s="47"/>
      <c r="T637" s="47"/>
      <c r="U637" s="47"/>
      <c r="V637" s="47"/>
      <c r="W637" s="47"/>
      <c r="X637" s="47"/>
      <c r="Y637" s="47"/>
      <c r="Z637" s="47"/>
      <c r="AA637" s="47"/>
      <c r="AB637" s="47"/>
      <c r="AC637" s="47"/>
      <c r="AD637" s="47"/>
      <c r="AE637" s="47"/>
      <c r="AF637" s="47"/>
      <c r="AG637" s="47"/>
      <c r="AH637" s="47"/>
      <c r="AI637" s="47"/>
    </row>
    <row r="638" spans="1:35">
      <c r="A638" s="47"/>
      <c r="B638" s="47"/>
      <c r="C638" s="47"/>
      <c r="D638" s="47"/>
      <c r="E638" s="47"/>
      <c r="F638" s="47"/>
      <c r="G638" s="47"/>
      <c r="H638" s="47"/>
      <c r="I638" s="47"/>
      <c r="J638" s="47"/>
      <c r="K638" s="47"/>
      <c r="L638" s="47"/>
      <c r="M638" s="47"/>
      <c r="N638" s="47"/>
      <c r="O638" s="47"/>
      <c r="P638" s="47"/>
      <c r="Q638" s="47"/>
      <c r="R638" s="47"/>
      <c r="S638" s="47"/>
      <c r="T638" s="47"/>
      <c r="U638" s="47"/>
      <c r="V638" s="47"/>
      <c r="W638" s="47"/>
      <c r="X638" s="47"/>
      <c r="Y638" s="47"/>
      <c r="Z638" s="47"/>
      <c r="AA638" s="47"/>
      <c r="AB638" s="47"/>
      <c r="AC638" s="47"/>
      <c r="AD638" s="47"/>
      <c r="AE638" s="47"/>
      <c r="AF638" s="47"/>
      <c r="AG638" s="47"/>
      <c r="AH638" s="47"/>
      <c r="AI638" s="47"/>
    </row>
    <row r="639" spans="1:35">
      <c r="A639" s="47"/>
      <c r="B639" s="47"/>
      <c r="C639" s="47"/>
      <c r="D639" s="47"/>
      <c r="E639" s="47"/>
      <c r="F639" s="47"/>
      <c r="G639" s="47"/>
      <c r="H639" s="47"/>
      <c r="I639" s="47"/>
      <c r="J639" s="47"/>
      <c r="K639" s="47"/>
      <c r="L639" s="47"/>
      <c r="M639" s="47"/>
      <c r="N639" s="47"/>
      <c r="O639" s="47"/>
      <c r="P639" s="47"/>
      <c r="Q639" s="47"/>
      <c r="R639" s="47"/>
      <c r="S639" s="47"/>
      <c r="T639" s="47"/>
      <c r="U639" s="47"/>
      <c r="V639" s="47"/>
      <c r="W639" s="47"/>
      <c r="X639" s="47"/>
      <c r="Y639" s="47"/>
      <c r="Z639" s="47"/>
      <c r="AA639" s="47"/>
      <c r="AB639" s="47"/>
      <c r="AC639" s="47"/>
      <c r="AD639" s="47"/>
      <c r="AE639" s="47"/>
      <c r="AF639" s="47"/>
      <c r="AG639" s="47"/>
      <c r="AH639" s="47"/>
      <c r="AI639" s="47"/>
    </row>
    <row r="640" spans="1:35">
      <c r="A640" s="47"/>
      <c r="B640" s="47"/>
      <c r="C640" s="47"/>
      <c r="D640" s="47"/>
      <c r="E640" s="47"/>
      <c r="F640" s="47"/>
      <c r="G640" s="47"/>
      <c r="H640" s="47"/>
      <c r="I640" s="47"/>
      <c r="J640" s="47"/>
      <c r="K640" s="47"/>
      <c r="L640" s="47"/>
      <c r="M640" s="47"/>
      <c r="N640" s="47"/>
      <c r="O640" s="47"/>
      <c r="P640" s="47"/>
      <c r="Q640" s="47"/>
      <c r="R640" s="47"/>
      <c r="S640" s="47"/>
      <c r="T640" s="47"/>
      <c r="U640" s="47"/>
      <c r="V640" s="47"/>
      <c r="W640" s="47"/>
      <c r="X640" s="47"/>
      <c r="Y640" s="47"/>
      <c r="Z640" s="47"/>
      <c r="AA640" s="47"/>
      <c r="AB640" s="47"/>
      <c r="AC640" s="47"/>
      <c r="AD640" s="47"/>
      <c r="AE640" s="47"/>
      <c r="AF640" s="47"/>
      <c r="AG640" s="47"/>
      <c r="AH640" s="47"/>
      <c r="AI640" s="47"/>
    </row>
    <row r="641" spans="1:35">
      <c r="A641" s="47"/>
      <c r="B641" s="47"/>
      <c r="C641" s="47"/>
      <c r="D641" s="47"/>
      <c r="E641" s="47"/>
      <c r="F641" s="47"/>
      <c r="G641" s="47"/>
      <c r="H641" s="47"/>
      <c r="I641" s="47"/>
      <c r="J641" s="47"/>
      <c r="K641" s="47"/>
      <c r="L641" s="47"/>
      <c r="M641" s="47"/>
      <c r="N641" s="47"/>
      <c r="O641" s="47"/>
      <c r="P641" s="47"/>
      <c r="Q641" s="47"/>
      <c r="R641" s="47"/>
      <c r="S641" s="47"/>
      <c r="T641" s="47"/>
      <c r="U641" s="47"/>
      <c r="V641" s="47"/>
      <c r="W641" s="47"/>
      <c r="X641" s="47"/>
      <c r="Y641" s="47"/>
      <c r="Z641" s="47"/>
      <c r="AA641" s="47"/>
      <c r="AB641" s="47"/>
      <c r="AC641" s="47"/>
      <c r="AD641" s="47"/>
      <c r="AE641" s="47"/>
      <c r="AF641" s="47"/>
      <c r="AG641" s="47"/>
      <c r="AH641" s="47"/>
      <c r="AI641" s="47"/>
    </row>
    <row r="642" spans="1:35">
      <c r="A642" s="47"/>
      <c r="B642" s="47"/>
      <c r="C642" s="47"/>
      <c r="D642" s="47"/>
      <c r="E642" s="47"/>
      <c r="F642" s="47"/>
      <c r="G642" s="47"/>
      <c r="H642" s="47"/>
      <c r="I642" s="47"/>
      <c r="J642" s="47"/>
      <c r="K642" s="47"/>
      <c r="L642" s="47"/>
      <c r="M642" s="47"/>
      <c r="N642" s="47"/>
      <c r="O642" s="47"/>
      <c r="P642" s="47"/>
      <c r="Q642" s="47"/>
      <c r="R642" s="47"/>
      <c r="S642" s="47"/>
      <c r="T642" s="47"/>
      <c r="U642" s="47"/>
      <c r="V642" s="47"/>
      <c r="W642" s="47"/>
      <c r="X642" s="47"/>
      <c r="Y642" s="47"/>
      <c r="Z642" s="47"/>
      <c r="AA642" s="47"/>
      <c r="AB642" s="47"/>
      <c r="AC642" s="47"/>
      <c r="AD642" s="47"/>
      <c r="AE642" s="47"/>
      <c r="AF642" s="47"/>
      <c r="AG642" s="47"/>
      <c r="AH642" s="47"/>
      <c r="AI642" s="47"/>
    </row>
    <row r="643" spans="1:35">
      <c r="A643" s="47"/>
      <c r="B643" s="47"/>
      <c r="C643" s="47"/>
      <c r="D643" s="47"/>
      <c r="E643" s="47"/>
      <c r="F643" s="47"/>
      <c r="G643" s="47"/>
      <c r="H643" s="47"/>
      <c r="I643" s="47"/>
      <c r="J643" s="47"/>
      <c r="K643" s="47"/>
      <c r="L643" s="47"/>
      <c r="M643" s="47"/>
      <c r="N643" s="47"/>
      <c r="O643" s="47"/>
      <c r="P643" s="47"/>
      <c r="Q643" s="47"/>
      <c r="R643" s="47"/>
      <c r="S643" s="47"/>
      <c r="T643" s="47"/>
      <c r="U643" s="47"/>
      <c r="V643" s="47"/>
      <c r="W643" s="47"/>
      <c r="X643" s="47"/>
      <c r="Y643" s="47"/>
      <c r="Z643" s="47"/>
      <c r="AA643" s="47"/>
      <c r="AB643" s="47"/>
      <c r="AC643" s="47"/>
      <c r="AD643" s="47"/>
      <c r="AE643" s="47"/>
      <c r="AF643" s="47"/>
      <c r="AG643" s="47"/>
      <c r="AH643" s="47"/>
      <c r="AI643" s="47"/>
    </row>
    <row r="644" spans="1:35">
      <c r="A644" s="47"/>
      <c r="B644" s="47"/>
      <c r="C644" s="47"/>
      <c r="D644" s="47"/>
      <c r="E644" s="47"/>
      <c r="F644" s="47"/>
      <c r="G644" s="47"/>
      <c r="H644" s="47"/>
      <c r="I644" s="47"/>
      <c r="J644" s="47"/>
      <c r="K644" s="47"/>
      <c r="L644" s="47"/>
      <c r="M644" s="47"/>
      <c r="N644" s="47"/>
      <c r="O644" s="47"/>
      <c r="P644" s="47"/>
      <c r="Q644" s="47"/>
      <c r="R644" s="47"/>
      <c r="S644" s="47"/>
      <c r="T644" s="47"/>
      <c r="U644" s="47"/>
      <c r="V644" s="47"/>
      <c r="W644" s="47"/>
      <c r="X644" s="47"/>
      <c r="Y644" s="47"/>
      <c r="Z644" s="47"/>
      <c r="AA644" s="47"/>
      <c r="AB644" s="47"/>
      <c r="AC644" s="47"/>
      <c r="AD644" s="47"/>
      <c r="AE644" s="47"/>
      <c r="AF644" s="47"/>
      <c r="AG644" s="47"/>
      <c r="AH644" s="47"/>
      <c r="AI644" s="47"/>
    </row>
    <row r="645" spans="1:35">
      <c r="A645" s="47"/>
      <c r="B645" s="47"/>
      <c r="C645" s="47"/>
      <c r="D645" s="47"/>
      <c r="E645" s="47"/>
      <c r="F645" s="47"/>
      <c r="G645" s="47"/>
      <c r="H645" s="47"/>
      <c r="I645" s="47"/>
      <c r="J645" s="47"/>
      <c r="K645" s="47"/>
      <c r="L645" s="47"/>
      <c r="M645" s="47"/>
      <c r="N645" s="47"/>
      <c r="O645" s="47"/>
      <c r="P645" s="47"/>
      <c r="Q645" s="47"/>
      <c r="R645" s="47"/>
      <c r="S645" s="47"/>
      <c r="T645" s="47"/>
      <c r="U645" s="47"/>
      <c r="V645" s="47"/>
      <c r="W645" s="47"/>
      <c r="X645" s="47"/>
      <c r="Y645" s="47"/>
      <c r="Z645" s="47"/>
      <c r="AA645" s="47"/>
      <c r="AB645" s="47"/>
      <c r="AC645" s="47"/>
      <c r="AD645" s="47"/>
      <c r="AE645" s="47"/>
      <c r="AF645" s="47"/>
      <c r="AG645" s="47"/>
      <c r="AH645" s="47"/>
      <c r="AI645" s="47"/>
    </row>
    <row r="646" spans="1:35">
      <c r="A646" s="47"/>
      <c r="B646" s="47"/>
      <c r="C646" s="47"/>
      <c r="D646" s="47"/>
      <c r="E646" s="47"/>
      <c r="F646" s="47"/>
      <c r="G646" s="47"/>
      <c r="H646" s="47"/>
      <c r="I646" s="47"/>
      <c r="J646" s="47"/>
      <c r="K646" s="47"/>
      <c r="L646" s="47"/>
      <c r="M646" s="47"/>
      <c r="N646" s="47"/>
      <c r="O646" s="47"/>
      <c r="P646" s="47"/>
      <c r="Q646" s="47"/>
      <c r="R646" s="47"/>
      <c r="S646" s="47"/>
      <c r="T646" s="47"/>
      <c r="U646" s="47"/>
      <c r="V646" s="47"/>
      <c r="W646" s="47"/>
      <c r="X646" s="47"/>
      <c r="Y646" s="47"/>
      <c r="Z646" s="47"/>
      <c r="AA646" s="47"/>
      <c r="AB646" s="47"/>
      <c r="AC646" s="47"/>
      <c r="AD646" s="47"/>
      <c r="AE646" s="47"/>
      <c r="AF646" s="47"/>
      <c r="AG646" s="47"/>
      <c r="AH646" s="47"/>
      <c r="AI646" s="47"/>
    </row>
    <row r="647" spans="1:35">
      <c r="A647" s="47"/>
      <c r="B647" s="47"/>
      <c r="C647" s="47"/>
      <c r="D647" s="47"/>
      <c r="E647" s="47"/>
      <c r="F647" s="47"/>
      <c r="G647" s="47"/>
      <c r="H647" s="47"/>
      <c r="I647" s="47"/>
      <c r="J647" s="47"/>
      <c r="K647" s="47"/>
      <c r="L647" s="47"/>
      <c r="M647" s="47"/>
      <c r="N647" s="47"/>
      <c r="O647" s="47"/>
      <c r="P647" s="47"/>
      <c r="Q647" s="47"/>
      <c r="R647" s="47"/>
      <c r="S647" s="47"/>
      <c r="T647" s="47"/>
      <c r="U647" s="47"/>
      <c r="V647" s="47"/>
      <c r="W647" s="47"/>
      <c r="X647" s="47"/>
      <c r="Y647" s="47"/>
      <c r="Z647" s="47"/>
      <c r="AA647" s="47"/>
      <c r="AB647" s="47"/>
      <c r="AC647" s="47"/>
      <c r="AD647" s="47"/>
      <c r="AE647" s="47"/>
      <c r="AF647" s="47"/>
      <c r="AG647" s="47"/>
      <c r="AH647" s="47"/>
      <c r="AI647" s="47"/>
    </row>
    <row r="648" spans="1:35">
      <c r="A648" s="47"/>
      <c r="B648" s="47"/>
      <c r="C648" s="47"/>
      <c r="D648" s="47"/>
      <c r="E648" s="47"/>
      <c r="F648" s="47"/>
      <c r="G648" s="47"/>
      <c r="H648" s="47"/>
      <c r="I648" s="47"/>
      <c r="J648" s="47"/>
      <c r="K648" s="47"/>
      <c r="L648" s="47"/>
      <c r="M648" s="47"/>
      <c r="N648" s="47"/>
      <c r="O648" s="47"/>
      <c r="P648" s="47"/>
      <c r="Q648" s="47"/>
      <c r="R648" s="47"/>
      <c r="S648" s="47"/>
      <c r="T648" s="47"/>
      <c r="U648" s="47"/>
      <c r="V648" s="47"/>
      <c r="W648" s="47"/>
      <c r="X648" s="47"/>
      <c r="Y648" s="47"/>
      <c r="Z648" s="47"/>
      <c r="AA648" s="47"/>
      <c r="AB648" s="47"/>
      <c r="AC648" s="47"/>
      <c r="AD648" s="47"/>
      <c r="AE648" s="47"/>
      <c r="AF648" s="47"/>
      <c r="AG648" s="47"/>
      <c r="AH648" s="47"/>
      <c r="AI648" s="47"/>
    </row>
    <row r="649" spans="1:35">
      <c r="A649" s="47"/>
      <c r="B649" s="47"/>
      <c r="C649" s="47"/>
      <c r="D649" s="47"/>
      <c r="E649" s="47"/>
      <c r="F649" s="47"/>
      <c r="G649" s="47"/>
      <c r="H649" s="47"/>
      <c r="I649" s="47"/>
      <c r="J649" s="47"/>
      <c r="K649" s="47"/>
      <c r="L649" s="47"/>
      <c r="M649" s="47"/>
      <c r="N649" s="47"/>
      <c r="O649" s="47"/>
      <c r="P649" s="47"/>
      <c r="Q649" s="47"/>
      <c r="R649" s="47"/>
      <c r="S649" s="47"/>
      <c r="T649" s="47"/>
      <c r="U649" s="47"/>
      <c r="V649" s="47"/>
      <c r="W649" s="47"/>
      <c r="X649" s="47"/>
      <c r="Y649" s="47"/>
      <c r="Z649" s="47"/>
      <c r="AA649" s="47"/>
      <c r="AB649" s="47"/>
      <c r="AC649" s="47"/>
      <c r="AD649" s="47"/>
      <c r="AE649" s="47"/>
      <c r="AF649" s="47"/>
      <c r="AG649" s="47"/>
      <c r="AH649" s="47"/>
      <c r="AI649" s="47"/>
    </row>
    <row r="650" spans="1:35">
      <c r="A650" s="47"/>
      <c r="B650" s="47"/>
      <c r="C650" s="47"/>
      <c r="D650" s="47"/>
      <c r="E650" s="47"/>
      <c r="F650" s="47"/>
      <c r="G650" s="47"/>
      <c r="H650" s="47"/>
      <c r="I650" s="47"/>
      <c r="J650" s="47"/>
      <c r="K650" s="47"/>
      <c r="L650" s="47"/>
      <c r="M650" s="47"/>
      <c r="N650" s="47"/>
      <c r="O650" s="47"/>
      <c r="P650" s="47"/>
      <c r="Q650" s="47"/>
      <c r="R650" s="47"/>
      <c r="S650" s="47"/>
      <c r="T650" s="47"/>
      <c r="U650" s="47"/>
      <c r="V650" s="47"/>
      <c r="W650" s="47"/>
      <c r="X650" s="47"/>
      <c r="Y650" s="47"/>
      <c r="Z650" s="47"/>
      <c r="AA650" s="47"/>
      <c r="AB650" s="47"/>
      <c r="AC650" s="47"/>
      <c r="AD650" s="47"/>
      <c r="AE650" s="47"/>
      <c r="AF650" s="47"/>
      <c r="AG650" s="47"/>
      <c r="AH650" s="47"/>
      <c r="AI650" s="47"/>
    </row>
    <row r="651" spans="1:35">
      <c r="A651" s="47"/>
      <c r="B651" s="47"/>
      <c r="C651" s="47"/>
      <c r="D651" s="47"/>
      <c r="E651" s="47"/>
      <c r="F651" s="47"/>
      <c r="G651" s="47"/>
      <c r="H651" s="47"/>
      <c r="I651" s="47"/>
      <c r="J651" s="47"/>
      <c r="K651" s="47"/>
      <c r="L651" s="47"/>
      <c r="M651" s="47"/>
      <c r="N651" s="47"/>
      <c r="O651" s="47"/>
      <c r="P651" s="47"/>
      <c r="Q651" s="47"/>
      <c r="R651" s="47"/>
      <c r="S651" s="47"/>
      <c r="T651" s="47"/>
      <c r="U651" s="47"/>
      <c r="V651" s="47"/>
      <c r="W651" s="47"/>
      <c r="X651" s="47"/>
      <c r="Y651" s="47"/>
      <c r="Z651" s="47"/>
      <c r="AA651" s="47"/>
      <c r="AB651" s="47"/>
      <c r="AC651" s="47"/>
      <c r="AD651" s="47"/>
      <c r="AE651" s="47"/>
      <c r="AF651" s="47"/>
      <c r="AG651" s="47"/>
      <c r="AH651" s="47"/>
      <c r="AI651" s="47"/>
    </row>
    <row r="652" spans="1:35">
      <c r="A652" s="47"/>
      <c r="B652" s="47"/>
      <c r="C652" s="47"/>
      <c r="D652" s="47"/>
      <c r="E652" s="47"/>
      <c r="F652" s="47"/>
      <c r="G652" s="47"/>
      <c r="H652" s="47"/>
      <c r="I652" s="47"/>
      <c r="J652" s="47"/>
      <c r="K652" s="47"/>
      <c r="L652" s="47"/>
      <c r="M652" s="47"/>
      <c r="N652" s="47"/>
      <c r="O652" s="47"/>
      <c r="P652" s="47"/>
      <c r="Q652" s="47"/>
      <c r="R652" s="47"/>
      <c r="S652" s="47"/>
      <c r="T652" s="47"/>
      <c r="U652" s="47"/>
      <c r="V652" s="47"/>
      <c r="W652" s="47"/>
      <c r="X652" s="47"/>
      <c r="Y652" s="47"/>
      <c r="Z652" s="47"/>
      <c r="AA652" s="47"/>
      <c r="AB652" s="47"/>
      <c r="AC652" s="47"/>
      <c r="AD652" s="47"/>
      <c r="AE652" s="47"/>
      <c r="AF652" s="47"/>
      <c r="AG652" s="47"/>
      <c r="AH652" s="47"/>
      <c r="AI652" s="47"/>
    </row>
    <row r="653" spans="1:35">
      <c r="A653" s="47"/>
      <c r="B653" s="47"/>
      <c r="C653" s="47"/>
      <c r="D653" s="47"/>
      <c r="E653" s="47"/>
      <c r="F653" s="47"/>
      <c r="G653" s="47"/>
      <c r="H653" s="47"/>
      <c r="I653" s="47"/>
      <c r="J653" s="47"/>
      <c r="K653" s="47"/>
      <c r="L653" s="47"/>
      <c r="M653" s="47"/>
      <c r="N653" s="47"/>
      <c r="O653" s="47"/>
      <c r="P653" s="47"/>
      <c r="Q653" s="47"/>
      <c r="R653" s="47"/>
      <c r="S653" s="47"/>
      <c r="T653" s="47"/>
      <c r="U653" s="47"/>
      <c r="V653" s="47"/>
      <c r="W653" s="47"/>
      <c r="X653" s="47"/>
      <c r="Y653" s="47"/>
      <c r="Z653" s="47"/>
      <c r="AA653" s="47"/>
      <c r="AB653" s="47"/>
      <c r="AC653" s="47"/>
      <c r="AD653" s="47"/>
      <c r="AE653" s="47"/>
      <c r="AF653" s="47"/>
      <c r="AG653" s="47"/>
      <c r="AH653" s="47"/>
      <c r="AI653" s="47"/>
    </row>
    <row r="654" spans="1:35">
      <c r="A654" s="47"/>
      <c r="B654" s="47"/>
      <c r="C654" s="47"/>
      <c r="D654" s="47"/>
      <c r="E654" s="47"/>
      <c r="F654" s="47"/>
      <c r="G654" s="47"/>
      <c r="H654" s="47"/>
      <c r="I654" s="47"/>
      <c r="J654" s="47"/>
      <c r="K654" s="47"/>
      <c r="L654" s="47"/>
      <c r="M654" s="47"/>
      <c r="N654" s="47"/>
      <c r="O654" s="47"/>
      <c r="P654" s="47"/>
      <c r="Q654" s="47"/>
      <c r="R654" s="47"/>
      <c r="S654" s="47"/>
      <c r="T654" s="47"/>
      <c r="U654" s="47"/>
      <c r="V654" s="47"/>
      <c r="W654" s="47"/>
      <c r="X654" s="47"/>
      <c r="Y654" s="47"/>
      <c r="Z654" s="47"/>
      <c r="AA654" s="47"/>
      <c r="AB654" s="47"/>
      <c r="AC654" s="47"/>
      <c r="AD654" s="47"/>
      <c r="AE654" s="47"/>
      <c r="AF654" s="47"/>
      <c r="AG654" s="47"/>
      <c r="AH654" s="47"/>
      <c r="AI654" s="47"/>
    </row>
    <row r="655" spans="1:35">
      <c r="A655" s="47"/>
      <c r="B655" s="47"/>
      <c r="C655" s="47"/>
      <c r="D655" s="47"/>
      <c r="E655" s="47"/>
      <c r="F655" s="47"/>
      <c r="G655" s="47"/>
      <c r="H655" s="47"/>
      <c r="I655" s="47"/>
      <c r="J655" s="47"/>
      <c r="K655" s="47"/>
      <c r="L655" s="47"/>
      <c r="M655" s="47"/>
      <c r="N655" s="47"/>
      <c r="O655" s="47"/>
      <c r="P655" s="47"/>
      <c r="Q655" s="47"/>
      <c r="R655" s="47"/>
      <c r="S655" s="47"/>
      <c r="T655" s="47"/>
      <c r="U655" s="47"/>
      <c r="V655" s="47"/>
      <c r="W655" s="47"/>
      <c r="X655" s="47"/>
      <c r="Y655" s="47"/>
      <c r="Z655" s="47"/>
      <c r="AA655" s="47"/>
      <c r="AB655" s="47"/>
      <c r="AC655" s="47"/>
      <c r="AD655" s="47"/>
      <c r="AE655" s="47"/>
      <c r="AF655" s="47"/>
      <c r="AG655" s="47"/>
      <c r="AH655" s="47"/>
      <c r="AI655" s="47"/>
    </row>
    <row r="656" spans="1:35">
      <c r="A656" s="47"/>
      <c r="B656" s="47"/>
      <c r="C656" s="47"/>
      <c r="D656" s="47"/>
      <c r="E656" s="47"/>
      <c r="F656" s="47"/>
      <c r="G656" s="47"/>
      <c r="H656" s="47"/>
      <c r="I656" s="47"/>
      <c r="J656" s="47"/>
      <c r="K656" s="47"/>
      <c r="L656" s="47"/>
      <c r="M656" s="47"/>
      <c r="N656" s="47"/>
      <c r="O656" s="47"/>
      <c r="P656" s="47"/>
      <c r="Q656" s="47"/>
      <c r="R656" s="47"/>
      <c r="S656" s="47"/>
      <c r="T656" s="47"/>
      <c r="U656" s="47"/>
      <c r="V656" s="47"/>
      <c r="W656" s="47"/>
      <c r="X656" s="47"/>
      <c r="Y656" s="47"/>
      <c r="Z656" s="47"/>
      <c r="AA656" s="47"/>
      <c r="AB656" s="47"/>
      <c r="AC656" s="47"/>
      <c r="AD656" s="47"/>
      <c r="AE656" s="47"/>
      <c r="AF656" s="47"/>
      <c r="AG656" s="47"/>
      <c r="AH656" s="47"/>
      <c r="AI656" s="47"/>
    </row>
    <row r="657" spans="1:35">
      <c r="A657" s="47"/>
      <c r="B657" s="47"/>
      <c r="C657" s="47"/>
      <c r="D657" s="47"/>
      <c r="E657" s="47"/>
      <c r="F657" s="47"/>
      <c r="G657" s="47"/>
      <c r="H657" s="47"/>
      <c r="I657" s="47"/>
      <c r="J657" s="47"/>
      <c r="K657" s="47"/>
      <c r="L657" s="47"/>
      <c r="M657" s="47"/>
      <c r="N657" s="47"/>
      <c r="O657" s="47"/>
      <c r="P657" s="47"/>
      <c r="Q657" s="47"/>
      <c r="R657" s="47"/>
      <c r="S657" s="47"/>
      <c r="T657" s="47"/>
      <c r="U657" s="47"/>
      <c r="V657" s="47"/>
      <c r="W657" s="47"/>
      <c r="X657" s="47"/>
      <c r="Y657" s="47"/>
      <c r="Z657" s="47"/>
      <c r="AA657" s="47"/>
      <c r="AB657" s="47"/>
      <c r="AC657" s="47"/>
      <c r="AD657" s="47"/>
      <c r="AE657" s="47"/>
      <c r="AF657" s="47"/>
      <c r="AG657" s="47"/>
      <c r="AH657" s="47"/>
      <c r="AI657" s="47"/>
    </row>
    <row r="658" spans="1:35">
      <c r="A658" s="47"/>
      <c r="B658" s="47"/>
      <c r="C658" s="47"/>
      <c r="D658" s="47"/>
      <c r="E658" s="47"/>
      <c r="F658" s="47"/>
      <c r="G658" s="47"/>
      <c r="H658" s="47"/>
      <c r="I658" s="47"/>
      <c r="J658" s="47"/>
      <c r="K658" s="47"/>
      <c r="L658" s="47"/>
      <c r="M658" s="47"/>
      <c r="N658" s="47"/>
      <c r="O658" s="47"/>
      <c r="P658" s="47"/>
      <c r="Q658" s="47"/>
      <c r="R658" s="47"/>
      <c r="S658" s="47"/>
      <c r="T658" s="47"/>
      <c r="U658" s="47"/>
      <c r="V658" s="47"/>
      <c r="W658" s="47"/>
      <c r="X658" s="47"/>
      <c r="Y658" s="47"/>
      <c r="Z658" s="47"/>
      <c r="AA658" s="47"/>
      <c r="AB658" s="47"/>
      <c r="AC658" s="47"/>
      <c r="AD658" s="47"/>
      <c r="AE658" s="47"/>
      <c r="AF658" s="47"/>
      <c r="AG658" s="47"/>
      <c r="AH658" s="47"/>
      <c r="AI658" s="47"/>
    </row>
    <row r="659" spans="1:35">
      <c r="A659" s="47"/>
      <c r="B659" s="47"/>
      <c r="C659" s="47"/>
      <c r="D659" s="47"/>
      <c r="E659" s="47"/>
      <c r="F659" s="47"/>
      <c r="G659" s="47"/>
      <c r="H659" s="47"/>
      <c r="I659" s="47"/>
      <c r="J659" s="47"/>
      <c r="K659" s="47"/>
      <c r="L659" s="47"/>
      <c r="M659" s="47"/>
      <c r="N659" s="47"/>
      <c r="O659" s="47"/>
      <c r="P659" s="47"/>
      <c r="Q659" s="47"/>
      <c r="R659" s="47"/>
      <c r="S659" s="47"/>
      <c r="T659" s="47"/>
      <c r="U659" s="47"/>
      <c r="V659" s="47"/>
      <c r="W659" s="47"/>
      <c r="X659" s="47"/>
      <c r="Y659" s="47"/>
      <c r="Z659" s="47"/>
      <c r="AA659" s="47"/>
      <c r="AB659" s="47"/>
      <c r="AC659" s="47"/>
      <c r="AD659" s="47"/>
      <c r="AE659" s="47"/>
      <c r="AF659" s="47"/>
      <c r="AG659" s="47"/>
      <c r="AH659" s="47"/>
      <c r="AI659" s="47"/>
    </row>
    <row r="660" spans="1:35">
      <c r="A660" s="47"/>
      <c r="B660" s="47"/>
      <c r="C660" s="47"/>
      <c r="D660" s="47"/>
      <c r="E660" s="47"/>
      <c r="F660" s="47"/>
      <c r="G660" s="47"/>
      <c r="H660" s="47"/>
      <c r="I660" s="47"/>
      <c r="J660" s="47"/>
      <c r="K660" s="47"/>
      <c r="L660" s="47"/>
      <c r="M660" s="47"/>
      <c r="N660" s="47"/>
      <c r="O660" s="47"/>
      <c r="P660" s="47"/>
      <c r="Q660" s="47"/>
      <c r="R660" s="47"/>
      <c r="S660" s="47"/>
      <c r="T660" s="47"/>
      <c r="U660" s="47"/>
      <c r="V660" s="47"/>
      <c r="W660" s="47"/>
      <c r="X660" s="47"/>
      <c r="Y660" s="47"/>
      <c r="Z660" s="47"/>
      <c r="AA660" s="47"/>
      <c r="AB660" s="47"/>
      <c r="AC660" s="47"/>
      <c r="AD660" s="47"/>
      <c r="AE660" s="47"/>
      <c r="AF660" s="47"/>
      <c r="AG660" s="47"/>
      <c r="AH660" s="47"/>
      <c r="AI660" s="47"/>
    </row>
    <row r="661" spans="1:35">
      <c r="A661" s="47"/>
      <c r="B661" s="47"/>
      <c r="C661" s="47"/>
      <c r="D661" s="47"/>
      <c r="E661" s="47"/>
      <c r="F661" s="47"/>
      <c r="G661" s="47"/>
      <c r="H661" s="47"/>
      <c r="I661" s="47"/>
      <c r="J661" s="47"/>
      <c r="K661" s="47"/>
      <c r="L661" s="47"/>
      <c r="M661" s="47"/>
      <c r="N661" s="47"/>
      <c r="O661" s="47"/>
      <c r="P661" s="47"/>
      <c r="Q661" s="47"/>
      <c r="R661" s="47"/>
      <c r="S661" s="47"/>
      <c r="T661" s="47"/>
      <c r="U661" s="47"/>
      <c r="V661" s="47"/>
      <c r="W661" s="47"/>
      <c r="X661" s="47"/>
      <c r="Y661" s="47"/>
      <c r="Z661" s="47"/>
      <c r="AA661" s="47"/>
      <c r="AB661" s="47"/>
      <c r="AC661" s="47"/>
      <c r="AD661" s="47"/>
      <c r="AE661" s="47"/>
      <c r="AF661" s="47"/>
      <c r="AG661" s="47"/>
      <c r="AH661" s="47"/>
      <c r="AI661" s="47"/>
    </row>
    <row r="662" spans="1:35">
      <c r="A662" s="47"/>
      <c r="B662" s="47"/>
      <c r="C662" s="47"/>
      <c r="D662" s="47"/>
      <c r="E662" s="47"/>
      <c r="F662" s="47"/>
      <c r="G662" s="47"/>
      <c r="H662" s="47"/>
      <c r="I662" s="47"/>
      <c r="J662" s="47"/>
      <c r="K662" s="47"/>
      <c r="L662" s="47"/>
      <c r="M662" s="47"/>
      <c r="N662" s="47"/>
      <c r="O662" s="47"/>
      <c r="P662" s="47"/>
      <c r="Q662" s="47"/>
      <c r="R662" s="47"/>
      <c r="S662" s="47"/>
      <c r="T662" s="47"/>
      <c r="U662" s="47"/>
      <c r="V662" s="47"/>
      <c r="W662" s="47"/>
      <c r="X662" s="47"/>
      <c r="Y662" s="47"/>
      <c r="Z662" s="47"/>
      <c r="AA662" s="47"/>
      <c r="AB662" s="47"/>
      <c r="AC662" s="47"/>
      <c r="AD662" s="47"/>
      <c r="AE662" s="47"/>
      <c r="AF662" s="47"/>
      <c r="AG662" s="47"/>
      <c r="AH662" s="47"/>
      <c r="AI662" s="47"/>
    </row>
    <row r="663" spans="1:35">
      <c r="A663" s="47"/>
      <c r="B663" s="47"/>
      <c r="C663" s="47"/>
      <c r="D663" s="47"/>
      <c r="E663" s="47"/>
      <c r="F663" s="47"/>
      <c r="G663" s="47"/>
      <c r="H663" s="47"/>
      <c r="I663" s="47"/>
      <c r="J663" s="47"/>
      <c r="K663" s="47"/>
      <c r="L663" s="47"/>
      <c r="M663" s="47"/>
      <c r="N663" s="47"/>
      <c r="O663" s="47"/>
      <c r="P663" s="47"/>
      <c r="Q663" s="47"/>
      <c r="R663" s="47"/>
      <c r="S663" s="47"/>
      <c r="T663" s="47"/>
      <c r="U663" s="47"/>
      <c r="V663" s="47"/>
      <c r="W663" s="47"/>
      <c r="X663" s="47"/>
      <c r="Y663" s="47"/>
      <c r="Z663" s="47"/>
      <c r="AA663" s="47"/>
      <c r="AB663" s="47"/>
      <c r="AC663" s="47"/>
      <c r="AD663" s="47"/>
      <c r="AE663" s="47"/>
      <c r="AF663" s="47"/>
      <c r="AG663" s="47"/>
      <c r="AH663" s="47"/>
      <c r="AI663" s="47"/>
    </row>
    <row r="664" spans="1:35">
      <c r="A664" s="47"/>
      <c r="B664" s="47"/>
      <c r="C664" s="47"/>
      <c r="D664" s="47"/>
      <c r="E664" s="47"/>
      <c r="F664" s="47"/>
      <c r="G664" s="47"/>
      <c r="H664" s="47"/>
      <c r="I664" s="47"/>
      <c r="J664" s="47"/>
      <c r="K664" s="47"/>
      <c r="L664" s="47"/>
      <c r="M664" s="47"/>
      <c r="N664" s="47"/>
      <c r="O664" s="47"/>
      <c r="P664" s="47"/>
      <c r="Q664" s="47"/>
      <c r="R664" s="47"/>
      <c r="S664" s="47"/>
      <c r="T664" s="47"/>
      <c r="U664" s="47"/>
      <c r="V664" s="47"/>
      <c r="W664" s="47"/>
      <c r="X664" s="47"/>
      <c r="Y664" s="47"/>
      <c r="Z664" s="47"/>
      <c r="AA664" s="47"/>
      <c r="AB664" s="47"/>
      <c r="AC664" s="47"/>
      <c r="AD664" s="47"/>
      <c r="AE664" s="47"/>
      <c r="AF664" s="47"/>
      <c r="AG664" s="47"/>
      <c r="AH664" s="47"/>
      <c r="AI664" s="47"/>
    </row>
    <row r="665" spans="1:35">
      <c r="A665" s="47"/>
      <c r="B665" s="47"/>
      <c r="C665" s="47"/>
      <c r="D665" s="47"/>
      <c r="E665" s="47"/>
      <c r="F665" s="47"/>
      <c r="G665" s="47"/>
      <c r="H665" s="47"/>
      <c r="I665" s="47"/>
      <c r="J665" s="47"/>
      <c r="K665" s="47"/>
      <c r="L665" s="47"/>
      <c r="M665" s="47"/>
      <c r="N665" s="47"/>
      <c r="O665" s="47"/>
      <c r="P665" s="47"/>
      <c r="Q665" s="47"/>
      <c r="R665" s="47"/>
      <c r="S665" s="47"/>
      <c r="T665" s="47"/>
      <c r="U665" s="47"/>
      <c r="V665" s="47"/>
      <c r="W665" s="47"/>
      <c r="X665" s="47"/>
      <c r="Y665" s="47"/>
      <c r="Z665" s="47"/>
      <c r="AA665" s="47"/>
      <c r="AB665" s="47"/>
      <c r="AC665" s="47"/>
      <c r="AD665" s="47"/>
      <c r="AE665" s="47"/>
      <c r="AF665" s="47"/>
      <c r="AG665" s="47"/>
      <c r="AH665" s="47"/>
      <c r="AI665" s="47"/>
    </row>
    <row r="666" spans="1:35">
      <c r="A666" s="47"/>
      <c r="B666" s="47"/>
      <c r="C666" s="47"/>
      <c r="D666" s="47"/>
      <c r="E666" s="47"/>
      <c r="F666" s="47"/>
      <c r="G666" s="47"/>
      <c r="H666" s="47"/>
      <c r="I666" s="47"/>
      <c r="J666" s="47"/>
      <c r="K666" s="47"/>
      <c r="L666" s="47"/>
      <c r="M666" s="47"/>
      <c r="N666" s="47"/>
      <c r="O666" s="47"/>
      <c r="P666" s="47"/>
      <c r="Q666" s="47"/>
      <c r="R666" s="47"/>
      <c r="S666" s="47"/>
      <c r="T666" s="47"/>
      <c r="U666" s="47"/>
      <c r="V666" s="47"/>
      <c r="W666" s="47"/>
      <c r="X666" s="47"/>
      <c r="Y666" s="47"/>
      <c r="Z666" s="47"/>
      <c r="AA666" s="47"/>
      <c r="AB666" s="47"/>
      <c r="AC666" s="47"/>
      <c r="AD666" s="47"/>
      <c r="AE666" s="47"/>
      <c r="AF666" s="47"/>
      <c r="AG666" s="47"/>
      <c r="AH666" s="47"/>
      <c r="AI666" s="47"/>
    </row>
    <row r="667" spans="1:35">
      <c r="A667" s="47"/>
      <c r="B667" s="47"/>
      <c r="C667" s="47"/>
      <c r="D667" s="47"/>
      <c r="E667" s="47"/>
      <c r="F667" s="47"/>
      <c r="G667" s="47"/>
      <c r="H667" s="47"/>
      <c r="I667" s="47"/>
      <c r="J667" s="47"/>
      <c r="K667" s="47"/>
      <c r="L667" s="47"/>
      <c r="M667" s="47"/>
      <c r="N667" s="47"/>
      <c r="O667" s="47"/>
      <c r="P667" s="47"/>
      <c r="Q667" s="47"/>
      <c r="R667" s="47"/>
      <c r="S667" s="47"/>
      <c r="T667" s="47"/>
      <c r="U667" s="47"/>
      <c r="V667" s="47"/>
      <c r="W667" s="47"/>
      <c r="X667" s="47"/>
      <c r="Y667" s="47"/>
      <c r="Z667" s="47"/>
      <c r="AA667" s="47"/>
      <c r="AB667" s="47"/>
      <c r="AC667" s="47"/>
      <c r="AD667" s="47"/>
      <c r="AE667" s="47"/>
      <c r="AF667" s="47"/>
      <c r="AG667" s="47"/>
      <c r="AH667" s="47"/>
      <c r="AI667" s="47"/>
    </row>
    <row r="668" spans="1:35">
      <c r="A668" s="47"/>
      <c r="B668" s="47"/>
      <c r="C668" s="47"/>
      <c r="D668" s="47"/>
      <c r="E668" s="47"/>
      <c r="F668" s="47"/>
      <c r="G668" s="47"/>
      <c r="H668" s="47"/>
      <c r="I668" s="47"/>
      <c r="J668" s="47"/>
      <c r="K668" s="47"/>
      <c r="L668" s="47"/>
      <c r="M668" s="47"/>
      <c r="N668" s="47"/>
      <c r="O668" s="47"/>
      <c r="P668" s="47"/>
      <c r="Q668" s="47"/>
      <c r="R668" s="47"/>
      <c r="S668" s="47"/>
      <c r="T668" s="47"/>
      <c r="U668" s="47"/>
      <c r="V668" s="47"/>
      <c r="W668" s="47"/>
      <c r="X668" s="47"/>
      <c r="Y668" s="47"/>
      <c r="Z668" s="47"/>
      <c r="AA668" s="47"/>
      <c r="AB668" s="47"/>
      <c r="AC668" s="47"/>
      <c r="AD668" s="47"/>
      <c r="AE668" s="47"/>
      <c r="AF668" s="47"/>
      <c r="AG668" s="47"/>
      <c r="AH668" s="47"/>
      <c r="AI668" s="47"/>
    </row>
    <row r="669" spans="1:35">
      <c r="A669" s="47"/>
      <c r="B669" s="47"/>
      <c r="C669" s="47"/>
      <c r="D669" s="47"/>
      <c r="E669" s="47"/>
      <c r="F669" s="47"/>
      <c r="G669" s="47"/>
      <c r="H669" s="47"/>
      <c r="I669" s="47"/>
      <c r="J669" s="47"/>
      <c r="K669" s="47"/>
      <c r="L669" s="47"/>
      <c r="M669" s="47"/>
      <c r="N669" s="47"/>
      <c r="O669" s="47"/>
      <c r="P669" s="47"/>
      <c r="Q669" s="47"/>
      <c r="R669" s="47"/>
      <c r="S669" s="47"/>
      <c r="T669" s="47"/>
      <c r="U669" s="47"/>
      <c r="V669" s="47"/>
      <c r="W669" s="47"/>
      <c r="X669" s="47"/>
      <c r="Y669" s="47"/>
      <c r="Z669" s="47"/>
      <c r="AA669" s="47"/>
      <c r="AB669" s="47"/>
      <c r="AC669" s="47"/>
      <c r="AD669" s="47"/>
      <c r="AE669" s="47"/>
      <c r="AF669" s="47"/>
      <c r="AG669" s="47"/>
      <c r="AH669" s="47"/>
      <c r="AI669" s="47"/>
    </row>
    <row r="670" spans="1:35">
      <c r="A670" s="47"/>
      <c r="B670" s="47"/>
      <c r="C670" s="47"/>
      <c r="D670" s="47"/>
      <c r="E670" s="47"/>
      <c r="F670" s="47"/>
      <c r="G670" s="47"/>
      <c r="H670" s="47"/>
      <c r="I670" s="47"/>
      <c r="J670" s="47"/>
      <c r="K670" s="47"/>
      <c r="L670" s="47"/>
      <c r="M670" s="47"/>
      <c r="N670" s="47"/>
      <c r="O670" s="47"/>
      <c r="P670" s="47"/>
      <c r="Q670" s="47"/>
      <c r="R670" s="47"/>
      <c r="S670" s="47"/>
      <c r="T670" s="47"/>
      <c r="U670" s="47"/>
      <c r="V670" s="47"/>
      <c r="W670" s="47"/>
      <c r="X670" s="47"/>
      <c r="Y670" s="47"/>
      <c r="Z670" s="47"/>
      <c r="AA670" s="47"/>
      <c r="AB670" s="47"/>
      <c r="AC670" s="47"/>
      <c r="AD670" s="47"/>
      <c r="AE670" s="47"/>
      <c r="AF670" s="47"/>
      <c r="AG670" s="47"/>
      <c r="AH670" s="47"/>
      <c r="AI670" s="47"/>
    </row>
    <row r="671" spans="1:35">
      <c r="A671" s="47"/>
      <c r="B671" s="47"/>
      <c r="C671" s="47"/>
      <c r="D671" s="47"/>
      <c r="E671" s="47"/>
      <c r="F671" s="47"/>
      <c r="G671" s="47"/>
      <c r="H671" s="47"/>
      <c r="I671" s="47"/>
      <c r="J671" s="47"/>
      <c r="K671" s="47"/>
      <c r="L671" s="47"/>
      <c r="M671" s="47"/>
      <c r="N671" s="47"/>
      <c r="O671" s="47"/>
      <c r="P671" s="47"/>
      <c r="Q671" s="47"/>
      <c r="R671" s="47"/>
      <c r="S671" s="47"/>
      <c r="T671" s="47"/>
      <c r="U671" s="47"/>
      <c r="V671" s="47"/>
      <c r="W671" s="47"/>
      <c r="X671" s="47"/>
      <c r="Y671" s="47"/>
      <c r="Z671" s="47"/>
      <c r="AA671" s="47"/>
      <c r="AB671" s="47"/>
      <c r="AC671" s="47"/>
      <c r="AD671" s="47"/>
      <c r="AE671" s="47"/>
      <c r="AF671" s="47"/>
      <c r="AG671" s="47"/>
      <c r="AH671" s="47"/>
      <c r="AI671" s="47"/>
    </row>
    <row r="672" spans="1:35">
      <c r="A672" s="47"/>
      <c r="B672" s="47"/>
      <c r="C672" s="47"/>
      <c r="D672" s="47"/>
      <c r="E672" s="47"/>
      <c r="F672" s="47"/>
      <c r="G672" s="47"/>
      <c r="H672" s="47"/>
      <c r="I672" s="47"/>
      <c r="J672" s="47"/>
      <c r="K672" s="47"/>
      <c r="L672" s="47"/>
      <c r="M672" s="47"/>
      <c r="N672" s="47"/>
      <c r="O672" s="47"/>
      <c r="P672" s="47"/>
      <c r="Q672" s="47"/>
      <c r="R672" s="47"/>
      <c r="S672" s="47"/>
      <c r="T672" s="47"/>
      <c r="U672" s="47"/>
      <c r="V672" s="47"/>
      <c r="W672" s="47"/>
      <c r="X672" s="47"/>
      <c r="Y672" s="47"/>
      <c r="Z672" s="47"/>
      <c r="AA672" s="47"/>
      <c r="AB672" s="47"/>
      <c r="AC672" s="47"/>
      <c r="AD672" s="47"/>
      <c r="AE672" s="47"/>
      <c r="AF672" s="47"/>
      <c r="AG672" s="47"/>
      <c r="AH672" s="47"/>
      <c r="AI672" s="47"/>
    </row>
    <row r="673" spans="1:35">
      <c r="A673" s="47"/>
      <c r="B673" s="47"/>
      <c r="C673" s="47"/>
      <c r="D673" s="47"/>
      <c r="E673" s="47"/>
      <c r="F673" s="47"/>
      <c r="G673" s="47"/>
      <c r="H673" s="47"/>
      <c r="I673" s="47"/>
      <c r="J673" s="47"/>
      <c r="K673" s="47"/>
      <c r="L673" s="47"/>
      <c r="M673" s="47"/>
      <c r="N673" s="47"/>
      <c r="O673" s="47"/>
      <c r="P673" s="47"/>
      <c r="Q673" s="47"/>
      <c r="R673" s="47"/>
      <c r="S673" s="47"/>
      <c r="T673" s="47"/>
      <c r="U673" s="47"/>
      <c r="V673" s="47"/>
      <c r="W673" s="47"/>
      <c r="X673" s="47"/>
      <c r="Y673" s="47"/>
      <c r="Z673" s="47"/>
      <c r="AA673" s="47"/>
      <c r="AB673" s="47"/>
      <c r="AC673" s="47"/>
      <c r="AD673" s="47"/>
      <c r="AE673" s="47"/>
      <c r="AF673" s="47"/>
      <c r="AG673" s="47"/>
      <c r="AH673" s="47"/>
      <c r="AI673" s="47"/>
    </row>
    <row r="674" spans="1:35">
      <c r="A674" s="47"/>
      <c r="B674" s="47"/>
      <c r="C674" s="47"/>
      <c r="D674" s="47"/>
      <c r="E674" s="47"/>
      <c r="F674" s="47"/>
      <c r="G674" s="47"/>
      <c r="H674" s="47"/>
      <c r="I674" s="47"/>
      <c r="J674" s="47"/>
      <c r="K674" s="47"/>
      <c r="L674" s="47"/>
      <c r="M674" s="47"/>
      <c r="N674" s="47"/>
      <c r="O674" s="47"/>
      <c r="P674" s="47"/>
      <c r="Q674" s="47"/>
      <c r="R674" s="47"/>
      <c r="S674" s="47"/>
      <c r="T674" s="47"/>
      <c r="U674" s="47"/>
      <c r="V674" s="47"/>
      <c r="W674" s="47"/>
      <c r="X674" s="47"/>
      <c r="Y674" s="47"/>
      <c r="Z674" s="47"/>
      <c r="AA674" s="47"/>
      <c r="AB674" s="47"/>
      <c r="AC674" s="47"/>
      <c r="AD674" s="47"/>
      <c r="AE674" s="47"/>
      <c r="AF674" s="47"/>
      <c r="AG674" s="47"/>
      <c r="AH674" s="47"/>
      <c r="AI674" s="47"/>
    </row>
    <row r="675" spans="1:35">
      <c r="A675" s="47"/>
      <c r="B675" s="47"/>
      <c r="C675" s="47"/>
      <c r="D675" s="47"/>
      <c r="E675" s="47"/>
      <c r="F675" s="47"/>
      <c r="G675" s="47"/>
      <c r="H675" s="47"/>
      <c r="I675" s="47"/>
      <c r="J675" s="47"/>
      <c r="K675" s="47"/>
      <c r="L675" s="47"/>
      <c r="M675" s="47"/>
      <c r="N675" s="47"/>
      <c r="O675" s="47"/>
      <c r="P675" s="47"/>
      <c r="Q675" s="47"/>
      <c r="R675" s="47"/>
      <c r="S675" s="47"/>
      <c r="T675" s="47"/>
      <c r="U675" s="47"/>
      <c r="V675" s="47"/>
      <c r="W675" s="47"/>
      <c r="X675" s="47"/>
      <c r="Y675" s="47"/>
      <c r="Z675" s="47"/>
      <c r="AA675" s="47"/>
      <c r="AB675" s="47"/>
      <c r="AC675" s="47"/>
      <c r="AD675" s="47"/>
      <c r="AE675" s="47"/>
      <c r="AF675" s="47"/>
      <c r="AG675" s="47"/>
      <c r="AH675" s="47"/>
      <c r="AI675" s="47"/>
    </row>
    <row r="676" spans="1:35">
      <c r="A676" s="47"/>
      <c r="B676" s="47"/>
      <c r="C676" s="47"/>
      <c r="D676" s="47"/>
      <c r="E676" s="47"/>
      <c r="F676" s="47"/>
      <c r="G676" s="47"/>
      <c r="H676" s="47"/>
      <c r="I676" s="47"/>
      <c r="J676" s="47"/>
      <c r="K676" s="47"/>
      <c r="L676" s="47"/>
      <c r="M676" s="47"/>
      <c r="N676" s="47"/>
      <c r="O676" s="47"/>
      <c r="P676" s="47"/>
      <c r="Q676" s="47"/>
      <c r="R676" s="47"/>
      <c r="S676" s="47"/>
      <c r="T676" s="47"/>
      <c r="U676" s="47"/>
      <c r="V676" s="47"/>
      <c r="W676" s="47"/>
      <c r="X676" s="47"/>
      <c r="Y676" s="47"/>
      <c r="Z676" s="47"/>
      <c r="AA676" s="47"/>
      <c r="AB676" s="47"/>
      <c r="AC676" s="47"/>
      <c r="AD676" s="47"/>
      <c r="AE676" s="47"/>
      <c r="AF676" s="47"/>
      <c r="AG676" s="47"/>
      <c r="AH676" s="47"/>
      <c r="AI676" s="47"/>
    </row>
    <row r="677" spans="1:35">
      <c r="A677" s="47"/>
      <c r="B677" s="47"/>
      <c r="C677" s="47"/>
      <c r="D677" s="47"/>
      <c r="E677" s="47"/>
      <c r="F677" s="47"/>
      <c r="G677" s="47"/>
      <c r="H677" s="47"/>
      <c r="I677" s="47"/>
      <c r="J677" s="47"/>
      <c r="K677" s="47"/>
      <c r="L677" s="47"/>
      <c r="M677" s="47"/>
      <c r="N677" s="47"/>
      <c r="O677" s="47"/>
      <c r="P677" s="47"/>
      <c r="Q677" s="47"/>
      <c r="R677" s="47"/>
      <c r="S677" s="47"/>
      <c r="T677" s="47"/>
      <c r="U677" s="47"/>
      <c r="V677" s="47"/>
      <c r="W677" s="47"/>
      <c r="X677" s="47"/>
      <c r="Y677" s="47"/>
      <c r="Z677" s="47"/>
      <c r="AA677" s="47"/>
      <c r="AB677" s="47"/>
      <c r="AC677" s="47"/>
      <c r="AD677" s="47"/>
      <c r="AE677" s="47"/>
      <c r="AF677" s="47"/>
      <c r="AG677" s="47"/>
      <c r="AH677" s="47"/>
      <c r="AI677" s="47"/>
    </row>
    <row r="678" spans="1:35">
      <c r="A678" s="47"/>
      <c r="B678" s="47"/>
      <c r="C678" s="47"/>
      <c r="D678" s="47"/>
      <c r="E678" s="47"/>
      <c r="F678" s="47"/>
      <c r="G678" s="47"/>
      <c r="H678" s="47"/>
      <c r="I678" s="47"/>
      <c r="J678" s="47"/>
      <c r="K678" s="47"/>
      <c r="L678" s="47"/>
      <c r="M678" s="47"/>
      <c r="N678" s="47"/>
      <c r="O678" s="47"/>
      <c r="P678" s="47"/>
      <c r="Q678" s="47"/>
      <c r="R678" s="47"/>
      <c r="S678" s="47"/>
      <c r="T678" s="47"/>
      <c r="U678" s="47"/>
      <c r="V678" s="47"/>
      <c r="W678" s="47"/>
      <c r="X678" s="47"/>
      <c r="Y678" s="47"/>
      <c r="Z678" s="47"/>
      <c r="AA678" s="47"/>
      <c r="AB678" s="47"/>
      <c r="AC678" s="47"/>
      <c r="AD678" s="47"/>
      <c r="AE678" s="47"/>
      <c r="AF678" s="47"/>
      <c r="AG678" s="47"/>
      <c r="AH678" s="47"/>
      <c r="AI678" s="47"/>
    </row>
    <row r="679" spans="1:35">
      <c r="A679" s="47"/>
      <c r="B679" s="47"/>
      <c r="C679" s="47"/>
      <c r="D679" s="47"/>
      <c r="E679" s="47"/>
      <c r="F679" s="47"/>
      <c r="G679" s="47"/>
      <c r="H679" s="47"/>
      <c r="I679" s="47"/>
      <c r="J679" s="47"/>
      <c r="K679" s="47"/>
      <c r="L679" s="47"/>
      <c r="M679" s="47"/>
      <c r="N679" s="47"/>
      <c r="O679" s="47"/>
      <c r="P679" s="47"/>
      <c r="Q679" s="47"/>
      <c r="R679" s="47"/>
      <c r="S679" s="47"/>
      <c r="T679" s="47"/>
      <c r="U679" s="47"/>
      <c r="V679" s="47"/>
      <c r="W679" s="47"/>
      <c r="X679" s="47"/>
      <c r="Y679" s="47"/>
      <c r="Z679" s="47"/>
      <c r="AA679" s="47"/>
      <c r="AB679" s="47"/>
      <c r="AC679" s="47"/>
      <c r="AD679" s="47"/>
      <c r="AE679" s="47"/>
      <c r="AF679" s="47"/>
      <c r="AG679" s="47"/>
      <c r="AH679" s="47"/>
      <c r="AI679" s="47"/>
    </row>
    <row r="680" spans="1:35">
      <c r="A680" s="47"/>
      <c r="B680" s="47"/>
      <c r="C680" s="47"/>
      <c r="D680" s="47"/>
      <c r="E680" s="47"/>
      <c r="F680" s="47"/>
      <c r="G680" s="47"/>
      <c r="H680" s="47"/>
      <c r="I680" s="47"/>
      <c r="J680" s="47"/>
      <c r="K680" s="47"/>
      <c r="L680" s="47"/>
      <c r="M680" s="47"/>
      <c r="N680" s="47"/>
      <c r="O680" s="47"/>
      <c r="P680" s="47"/>
      <c r="Q680" s="47"/>
      <c r="R680" s="47"/>
      <c r="S680" s="47"/>
      <c r="T680" s="47"/>
      <c r="U680" s="47"/>
      <c r="V680" s="47"/>
      <c r="W680" s="47"/>
      <c r="X680" s="47"/>
      <c r="Y680" s="47"/>
      <c r="Z680" s="47"/>
      <c r="AA680" s="47"/>
      <c r="AB680" s="47"/>
      <c r="AC680" s="47"/>
      <c r="AD680" s="47"/>
      <c r="AE680" s="47"/>
      <c r="AF680" s="47"/>
      <c r="AG680" s="47"/>
      <c r="AH680" s="47"/>
      <c r="AI680" s="47"/>
    </row>
    <row r="681" spans="1:35">
      <c r="A681" s="47"/>
      <c r="B681" s="47"/>
      <c r="C681" s="47"/>
      <c r="D681" s="47"/>
      <c r="E681" s="47"/>
      <c r="F681" s="47"/>
      <c r="G681" s="47"/>
      <c r="H681" s="47"/>
      <c r="I681" s="47"/>
      <c r="J681" s="47"/>
      <c r="K681" s="47"/>
      <c r="L681" s="47"/>
      <c r="M681" s="47"/>
      <c r="N681" s="47"/>
      <c r="O681" s="47"/>
      <c r="P681" s="47"/>
      <c r="Q681" s="47"/>
      <c r="R681" s="47"/>
      <c r="S681" s="47"/>
      <c r="T681" s="47"/>
      <c r="U681" s="47"/>
      <c r="V681" s="47"/>
      <c r="W681" s="47"/>
      <c r="X681" s="47"/>
      <c r="Y681" s="47"/>
      <c r="Z681" s="47"/>
      <c r="AA681" s="47"/>
      <c r="AB681" s="47"/>
      <c r="AC681" s="47"/>
      <c r="AD681" s="47"/>
      <c r="AE681" s="47"/>
      <c r="AF681" s="47"/>
      <c r="AG681" s="47"/>
      <c r="AH681" s="47"/>
      <c r="AI681" s="47"/>
    </row>
    <row r="682" spans="1:35">
      <c r="A682" s="47"/>
      <c r="B682" s="47"/>
      <c r="C682" s="47"/>
      <c r="D682" s="47"/>
      <c r="E682" s="47"/>
      <c r="F682" s="47"/>
      <c r="G682" s="47"/>
      <c r="H682" s="47"/>
      <c r="I682" s="47"/>
      <c r="J682" s="47"/>
      <c r="K682" s="47"/>
      <c r="L682" s="47"/>
      <c r="M682" s="47"/>
      <c r="N682" s="47"/>
      <c r="O682" s="47"/>
      <c r="P682" s="47"/>
      <c r="Q682" s="47"/>
      <c r="R682" s="47"/>
      <c r="S682" s="47"/>
      <c r="T682" s="47"/>
      <c r="U682" s="47"/>
      <c r="V682" s="47"/>
      <c r="W682" s="47"/>
      <c r="X682" s="47"/>
      <c r="Y682" s="47"/>
      <c r="Z682" s="47"/>
      <c r="AA682" s="47"/>
      <c r="AB682" s="47"/>
      <c r="AC682" s="47"/>
      <c r="AD682" s="47"/>
      <c r="AE682" s="47"/>
      <c r="AF682" s="47"/>
      <c r="AG682" s="47"/>
      <c r="AH682" s="47"/>
      <c r="AI682" s="47"/>
    </row>
    <row r="683" spans="1:35">
      <c r="A683" s="47"/>
      <c r="B683" s="47"/>
      <c r="C683" s="47"/>
      <c r="D683" s="47"/>
      <c r="E683" s="47"/>
      <c r="F683" s="47"/>
      <c r="G683" s="47"/>
      <c r="H683" s="47"/>
      <c r="I683" s="47"/>
      <c r="J683" s="47"/>
      <c r="K683" s="47"/>
      <c r="L683" s="47"/>
      <c r="M683" s="47"/>
      <c r="N683" s="47"/>
      <c r="O683" s="47"/>
      <c r="P683" s="47"/>
      <c r="Q683" s="47"/>
      <c r="R683" s="47"/>
      <c r="S683" s="47"/>
      <c r="T683" s="47"/>
      <c r="U683" s="47"/>
      <c r="V683" s="47"/>
      <c r="W683" s="47"/>
      <c r="X683" s="47"/>
      <c r="Y683" s="47"/>
      <c r="Z683" s="47"/>
      <c r="AA683" s="47"/>
      <c r="AB683" s="47"/>
      <c r="AC683" s="47"/>
      <c r="AD683" s="47"/>
      <c r="AE683" s="47"/>
      <c r="AF683" s="47"/>
      <c r="AG683" s="47"/>
      <c r="AH683" s="47"/>
      <c r="AI683" s="47"/>
    </row>
    <row r="684" spans="1:35">
      <c r="A684" s="47"/>
      <c r="B684" s="47"/>
      <c r="C684" s="47"/>
      <c r="D684" s="47"/>
      <c r="E684" s="47"/>
      <c r="F684" s="47"/>
      <c r="G684" s="47"/>
      <c r="H684" s="47"/>
      <c r="I684" s="47"/>
      <c r="J684" s="47"/>
      <c r="K684" s="47"/>
      <c r="L684" s="47"/>
      <c r="M684" s="47"/>
      <c r="N684" s="47"/>
      <c r="O684" s="47"/>
      <c r="P684" s="47"/>
      <c r="Q684" s="47"/>
      <c r="R684" s="47"/>
      <c r="S684" s="47"/>
      <c r="T684" s="47"/>
      <c r="U684" s="47"/>
      <c r="V684" s="47"/>
      <c r="W684" s="47"/>
      <c r="X684" s="47"/>
      <c r="Y684" s="47"/>
      <c r="Z684" s="47"/>
      <c r="AA684" s="47"/>
      <c r="AB684" s="47"/>
      <c r="AC684" s="47"/>
      <c r="AD684" s="47"/>
      <c r="AE684" s="47"/>
      <c r="AF684" s="47"/>
      <c r="AG684" s="47"/>
      <c r="AH684" s="47"/>
      <c r="AI684" s="47"/>
    </row>
    <row r="685" spans="1:35">
      <c r="A685" s="47"/>
      <c r="B685" s="47"/>
      <c r="C685" s="47"/>
      <c r="D685" s="47"/>
      <c r="E685" s="47"/>
      <c r="F685" s="47"/>
      <c r="G685" s="47"/>
      <c r="H685" s="47"/>
      <c r="I685" s="47"/>
      <c r="J685" s="47"/>
      <c r="K685" s="47"/>
      <c r="L685" s="47"/>
      <c r="M685" s="47"/>
      <c r="N685" s="47"/>
      <c r="O685" s="47"/>
      <c r="P685" s="47"/>
      <c r="Q685" s="47"/>
      <c r="R685" s="47"/>
      <c r="S685" s="47"/>
      <c r="T685" s="47"/>
      <c r="U685" s="47"/>
      <c r="V685" s="47"/>
      <c r="W685" s="47"/>
      <c r="X685" s="47"/>
      <c r="Y685" s="47"/>
      <c r="Z685" s="47"/>
      <c r="AA685" s="47"/>
      <c r="AB685" s="47"/>
      <c r="AC685" s="47"/>
      <c r="AD685" s="47"/>
      <c r="AE685" s="47"/>
      <c r="AF685" s="47"/>
      <c r="AG685" s="47"/>
      <c r="AH685" s="47"/>
      <c r="AI685" s="47"/>
    </row>
    <row r="686" spans="1:35">
      <c r="A686" s="47"/>
      <c r="B686" s="47"/>
      <c r="C686" s="47"/>
      <c r="D686" s="47"/>
      <c r="E686" s="47"/>
      <c r="F686" s="47"/>
      <c r="G686" s="47"/>
      <c r="H686" s="47"/>
      <c r="I686" s="47"/>
      <c r="J686" s="47"/>
      <c r="K686" s="47"/>
      <c r="L686" s="47"/>
      <c r="M686" s="47"/>
      <c r="N686" s="47"/>
      <c r="O686" s="47"/>
      <c r="P686" s="47"/>
      <c r="Q686" s="47"/>
      <c r="R686" s="47"/>
      <c r="S686" s="47"/>
      <c r="T686" s="47"/>
      <c r="U686" s="47"/>
      <c r="V686" s="47"/>
      <c r="W686" s="47"/>
      <c r="X686" s="47"/>
      <c r="Y686" s="47"/>
      <c r="Z686" s="47"/>
      <c r="AA686" s="47"/>
      <c r="AB686" s="47"/>
      <c r="AC686" s="47"/>
      <c r="AD686" s="47"/>
      <c r="AE686" s="47"/>
      <c r="AF686" s="47"/>
      <c r="AG686" s="47"/>
      <c r="AH686" s="47"/>
      <c r="AI686" s="47"/>
    </row>
    <row r="687" spans="1:35">
      <c r="A687" s="47"/>
      <c r="B687" s="47"/>
      <c r="C687" s="47"/>
      <c r="D687" s="47"/>
      <c r="E687" s="47"/>
      <c r="F687" s="47"/>
      <c r="G687" s="47"/>
      <c r="H687" s="47"/>
      <c r="I687" s="47"/>
      <c r="J687" s="47"/>
      <c r="K687" s="47"/>
      <c r="L687" s="47"/>
      <c r="M687" s="47"/>
      <c r="N687" s="47"/>
      <c r="O687" s="47"/>
      <c r="P687" s="47"/>
      <c r="Q687" s="47"/>
      <c r="R687" s="47"/>
      <c r="S687" s="47"/>
      <c r="T687" s="47"/>
      <c r="U687" s="47"/>
      <c r="V687" s="47"/>
      <c r="W687" s="47"/>
      <c r="X687" s="47"/>
      <c r="Y687" s="47"/>
      <c r="Z687" s="47"/>
      <c r="AA687" s="47"/>
      <c r="AB687" s="47"/>
      <c r="AC687" s="47"/>
      <c r="AD687" s="47"/>
      <c r="AE687" s="47"/>
      <c r="AF687" s="47"/>
      <c r="AG687" s="47"/>
      <c r="AH687" s="47"/>
      <c r="AI687" s="47"/>
    </row>
    <row r="688" spans="1:35">
      <c r="A688" s="47"/>
      <c r="B688" s="47"/>
      <c r="C688" s="47"/>
      <c r="D688" s="47"/>
      <c r="E688" s="47"/>
      <c r="F688" s="47"/>
      <c r="G688" s="47"/>
      <c r="H688" s="47"/>
      <c r="I688" s="47"/>
      <c r="J688" s="47"/>
      <c r="K688" s="47"/>
      <c r="L688" s="47"/>
      <c r="M688" s="47"/>
      <c r="N688" s="47"/>
      <c r="O688" s="47"/>
      <c r="P688" s="47"/>
      <c r="Q688" s="47"/>
      <c r="R688" s="47"/>
      <c r="S688" s="47"/>
      <c r="T688" s="47"/>
      <c r="U688" s="47"/>
      <c r="V688" s="47"/>
      <c r="W688" s="47"/>
      <c r="X688" s="47"/>
      <c r="Y688" s="47"/>
      <c r="Z688" s="47"/>
      <c r="AA688" s="47"/>
      <c r="AB688" s="47"/>
      <c r="AC688" s="47"/>
      <c r="AD688" s="47"/>
      <c r="AE688" s="47"/>
      <c r="AF688" s="47"/>
      <c r="AG688" s="47"/>
      <c r="AH688" s="47"/>
      <c r="AI688" s="47"/>
    </row>
    <row r="689" spans="1:35">
      <c r="A689" s="47"/>
      <c r="B689" s="47"/>
      <c r="C689" s="47"/>
      <c r="D689" s="47"/>
      <c r="E689" s="47"/>
      <c r="F689" s="47"/>
      <c r="G689" s="47"/>
      <c r="H689" s="47"/>
      <c r="I689" s="47"/>
      <c r="J689" s="47"/>
      <c r="K689" s="47"/>
      <c r="L689" s="47"/>
      <c r="M689" s="47"/>
      <c r="N689" s="47"/>
      <c r="O689" s="47"/>
      <c r="P689" s="47"/>
      <c r="Q689" s="47"/>
      <c r="R689" s="47"/>
      <c r="S689" s="47"/>
      <c r="T689" s="47"/>
      <c r="U689" s="47"/>
      <c r="V689" s="47"/>
      <c r="W689" s="47"/>
      <c r="X689" s="47"/>
      <c r="Y689" s="47"/>
      <c r="Z689" s="47"/>
      <c r="AA689" s="47"/>
      <c r="AB689" s="47"/>
      <c r="AC689" s="47"/>
      <c r="AD689" s="47"/>
      <c r="AE689" s="47"/>
      <c r="AF689" s="47"/>
      <c r="AG689" s="47"/>
      <c r="AH689" s="47"/>
      <c r="AI689" s="47"/>
    </row>
    <row r="690" spans="1:35">
      <c r="A690" s="47"/>
      <c r="B690" s="47"/>
      <c r="C690" s="47"/>
      <c r="D690" s="47"/>
      <c r="E690" s="47"/>
      <c r="F690" s="47"/>
      <c r="G690" s="47"/>
      <c r="H690" s="47"/>
      <c r="I690" s="47"/>
      <c r="J690" s="47"/>
      <c r="K690" s="47"/>
      <c r="L690" s="47"/>
      <c r="M690" s="47"/>
      <c r="N690" s="47"/>
      <c r="O690" s="47"/>
      <c r="P690" s="47"/>
      <c r="Q690" s="47"/>
      <c r="R690" s="47"/>
      <c r="S690" s="47"/>
      <c r="T690" s="47"/>
      <c r="U690" s="47"/>
      <c r="V690" s="47"/>
      <c r="W690" s="47"/>
      <c r="X690" s="47"/>
      <c r="Y690" s="47"/>
      <c r="Z690" s="47"/>
      <c r="AA690" s="47"/>
      <c r="AB690" s="47"/>
      <c r="AC690" s="47"/>
      <c r="AD690" s="47"/>
      <c r="AE690" s="47"/>
      <c r="AF690" s="47"/>
      <c r="AG690" s="47"/>
      <c r="AH690" s="47"/>
      <c r="AI690" s="47"/>
    </row>
    <row r="691" spans="1:35">
      <c r="A691" s="47"/>
      <c r="B691" s="47"/>
      <c r="C691" s="47"/>
      <c r="D691" s="47"/>
      <c r="E691" s="47"/>
      <c r="F691" s="47"/>
      <c r="G691" s="47"/>
      <c r="H691" s="47"/>
      <c r="I691" s="47"/>
      <c r="J691" s="47"/>
      <c r="K691" s="47"/>
      <c r="L691" s="47"/>
      <c r="M691" s="47"/>
      <c r="N691" s="47"/>
      <c r="O691" s="47"/>
      <c r="P691" s="47"/>
      <c r="Q691" s="47"/>
      <c r="R691" s="47"/>
      <c r="S691" s="47"/>
      <c r="T691" s="47"/>
      <c r="U691" s="47"/>
      <c r="V691" s="47"/>
      <c r="W691" s="47"/>
      <c r="X691" s="47"/>
      <c r="Y691" s="47"/>
      <c r="Z691" s="47"/>
      <c r="AA691" s="47"/>
      <c r="AB691" s="47"/>
      <c r="AC691" s="47"/>
      <c r="AD691" s="47"/>
      <c r="AE691" s="47"/>
      <c r="AF691" s="47"/>
      <c r="AG691" s="47"/>
      <c r="AH691" s="47"/>
      <c r="AI691" s="47"/>
    </row>
    <row r="692" spans="1:35">
      <c r="A692" s="47"/>
      <c r="B692" s="47"/>
      <c r="C692" s="47"/>
      <c r="D692" s="47"/>
      <c r="E692" s="47"/>
      <c r="F692" s="47"/>
      <c r="G692" s="47"/>
      <c r="H692" s="47"/>
      <c r="I692" s="47"/>
      <c r="J692" s="47"/>
      <c r="K692" s="47"/>
      <c r="L692" s="47"/>
      <c r="M692" s="47"/>
      <c r="N692" s="47"/>
      <c r="O692" s="47"/>
      <c r="P692" s="47"/>
      <c r="Q692" s="47"/>
      <c r="R692" s="47"/>
      <c r="S692" s="47"/>
      <c r="T692" s="47"/>
      <c r="U692" s="47"/>
      <c r="V692" s="47"/>
      <c r="W692" s="47"/>
      <c r="X692" s="47"/>
      <c r="Y692" s="47"/>
      <c r="Z692" s="47"/>
      <c r="AA692" s="47"/>
      <c r="AB692" s="47"/>
      <c r="AC692" s="47"/>
      <c r="AD692" s="47"/>
      <c r="AE692" s="47"/>
      <c r="AF692" s="47"/>
      <c r="AG692" s="47"/>
      <c r="AH692" s="47"/>
      <c r="AI692" s="47"/>
    </row>
    <row r="693" spans="1:35">
      <c r="A693" s="47"/>
      <c r="B693" s="47"/>
      <c r="C693" s="47"/>
      <c r="D693" s="47"/>
      <c r="E693" s="47"/>
      <c r="F693" s="47"/>
      <c r="G693" s="47"/>
      <c r="H693" s="47"/>
      <c r="I693" s="47"/>
      <c r="J693" s="47"/>
      <c r="K693" s="47"/>
      <c r="L693" s="47"/>
      <c r="M693" s="47"/>
      <c r="N693" s="47"/>
      <c r="O693" s="47"/>
      <c r="P693" s="47"/>
      <c r="Q693" s="47"/>
      <c r="R693" s="47"/>
      <c r="S693" s="47"/>
      <c r="T693" s="47"/>
      <c r="U693" s="47"/>
      <c r="V693" s="47"/>
      <c r="W693" s="47"/>
      <c r="X693" s="47"/>
      <c r="Y693" s="47"/>
      <c r="Z693" s="47"/>
      <c r="AA693" s="47"/>
      <c r="AB693" s="47"/>
      <c r="AC693" s="47"/>
      <c r="AD693" s="47"/>
      <c r="AE693" s="47"/>
      <c r="AF693" s="47"/>
      <c r="AG693" s="47"/>
      <c r="AH693" s="47"/>
      <c r="AI693" s="47"/>
    </row>
    <row r="694" spans="1:35">
      <c r="A694" s="47"/>
      <c r="B694" s="47"/>
      <c r="C694" s="47"/>
      <c r="D694" s="47"/>
      <c r="E694" s="47"/>
      <c r="F694" s="47"/>
      <c r="G694" s="47"/>
      <c r="H694" s="47"/>
      <c r="I694" s="47"/>
      <c r="J694" s="47"/>
      <c r="K694" s="47"/>
      <c r="L694" s="47"/>
      <c r="M694" s="47"/>
      <c r="N694" s="47"/>
      <c r="O694" s="47"/>
      <c r="P694" s="47"/>
      <c r="Q694" s="47"/>
      <c r="R694" s="47"/>
      <c r="S694" s="47"/>
      <c r="T694" s="47"/>
      <c r="U694" s="47"/>
      <c r="V694" s="47"/>
      <c r="W694" s="47"/>
      <c r="X694" s="47"/>
      <c r="Y694" s="47"/>
      <c r="Z694" s="47"/>
      <c r="AA694" s="47"/>
      <c r="AB694" s="47"/>
      <c r="AC694" s="47"/>
      <c r="AD694" s="47"/>
      <c r="AE694" s="47"/>
      <c r="AF694" s="47"/>
      <c r="AG694" s="47"/>
      <c r="AH694" s="47"/>
      <c r="AI694" s="47"/>
    </row>
    <row r="695" spans="1:35">
      <c r="A695" s="47"/>
      <c r="B695" s="47"/>
      <c r="C695" s="47"/>
      <c r="D695" s="47"/>
      <c r="E695" s="47"/>
      <c r="F695" s="47"/>
      <c r="G695" s="47"/>
      <c r="H695" s="47"/>
      <c r="I695" s="47"/>
      <c r="J695" s="47"/>
      <c r="K695" s="47"/>
      <c r="L695" s="47"/>
      <c r="M695" s="47"/>
      <c r="N695" s="47"/>
      <c r="O695" s="47"/>
      <c r="P695" s="47"/>
      <c r="Q695" s="47"/>
      <c r="R695" s="47"/>
      <c r="S695" s="47"/>
      <c r="T695" s="47"/>
      <c r="U695" s="47"/>
      <c r="V695" s="47"/>
      <c r="W695" s="47"/>
      <c r="X695" s="47"/>
      <c r="Y695" s="47"/>
      <c r="Z695" s="47"/>
      <c r="AA695" s="47"/>
      <c r="AB695" s="47"/>
      <c r="AC695" s="47"/>
      <c r="AD695" s="47"/>
      <c r="AE695" s="47"/>
      <c r="AF695" s="47"/>
      <c r="AG695" s="47"/>
      <c r="AH695" s="47"/>
      <c r="AI695" s="47"/>
    </row>
    <row r="696" spans="1:35">
      <c r="A696" s="47"/>
      <c r="B696" s="47"/>
      <c r="C696" s="47"/>
      <c r="D696" s="47"/>
      <c r="E696" s="47"/>
      <c r="F696" s="47"/>
      <c r="G696" s="47"/>
      <c r="H696" s="47"/>
      <c r="I696" s="47"/>
      <c r="J696" s="47"/>
      <c r="K696" s="47"/>
      <c r="L696" s="47"/>
      <c r="M696" s="47"/>
      <c r="N696" s="47"/>
      <c r="O696" s="47"/>
      <c r="P696" s="47"/>
      <c r="Q696" s="47"/>
      <c r="R696" s="47"/>
      <c r="S696" s="47"/>
      <c r="T696" s="47"/>
      <c r="U696" s="47"/>
      <c r="V696" s="47"/>
      <c r="W696" s="47"/>
      <c r="X696" s="47"/>
      <c r="Y696" s="47"/>
      <c r="Z696" s="47"/>
      <c r="AA696" s="47"/>
      <c r="AB696" s="47"/>
      <c r="AC696" s="47"/>
      <c r="AD696" s="47"/>
      <c r="AE696" s="47"/>
      <c r="AF696" s="47"/>
      <c r="AG696" s="47"/>
      <c r="AH696" s="47"/>
      <c r="AI696" s="47"/>
    </row>
    <row r="697" spans="1:35">
      <c r="A697" s="47"/>
      <c r="B697" s="47"/>
      <c r="C697" s="47"/>
      <c r="D697" s="47"/>
      <c r="E697" s="47"/>
      <c r="F697" s="47"/>
      <c r="G697" s="47"/>
      <c r="H697" s="47"/>
      <c r="I697" s="47"/>
      <c r="J697" s="47"/>
      <c r="K697" s="47"/>
      <c r="L697" s="47"/>
      <c r="M697" s="47"/>
      <c r="N697" s="47"/>
      <c r="O697" s="47"/>
      <c r="P697" s="47"/>
      <c r="Q697" s="47"/>
      <c r="R697" s="47"/>
      <c r="S697" s="47"/>
      <c r="T697" s="47"/>
      <c r="U697" s="47"/>
      <c r="V697" s="47"/>
      <c r="W697" s="47"/>
      <c r="X697" s="47"/>
      <c r="Y697" s="47"/>
      <c r="Z697" s="47"/>
      <c r="AA697" s="47"/>
      <c r="AB697" s="47"/>
      <c r="AC697" s="47"/>
      <c r="AD697" s="47"/>
      <c r="AE697" s="47"/>
      <c r="AF697" s="47"/>
      <c r="AG697" s="47"/>
      <c r="AH697" s="47"/>
      <c r="AI697" s="47"/>
    </row>
    <row r="698" spans="1:35">
      <c r="A698" s="47"/>
      <c r="B698" s="47"/>
      <c r="C698" s="47"/>
      <c r="D698" s="47"/>
      <c r="E698" s="47"/>
      <c r="F698" s="47"/>
      <c r="G698" s="47"/>
      <c r="H698" s="47"/>
      <c r="I698" s="47"/>
      <c r="J698" s="47"/>
      <c r="K698" s="47"/>
      <c r="L698" s="47"/>
      <c r="M698" s="47"/>
      <c r="N698" s="47"/>
      <c r="O698" s="47"/>
      <c r="P698" s="47"/>
      <c r="Q698" s="47"/>
      <c r="R698" s="47"/>
      <c r="S698" s="47"/>
      <c r="T698" s="47"/>
      <c r="U698" s="47"/>
      <c r="V698" s="47"/>
      <c r="W698" s="47"/>
      <c r="X698" s="47"/>
      <c r="Y698" s="47"/>
      <c r="Z698" s="47"/>
      <c r="AA698" s="47"/>
      <c r="AB698" s="47"/>
      <c r="AC698" s="47"/>
      <c r="AD698" s="47"/>
      <c r="AE698" s="47"/>
      <c r="AF698" s="47"/>
      <c r="AG698" s="47"/>
      <c r="AH698" s="47"/>
      <c r="AI698" s="47"/>
    </row>
    <row r="699" spans="1:35">
      <c r="A699" s="47"/>
      <c r="B699" s="47"/>
      <c r="C699" s="47"/>
      <c r="D699" s="47"/>
      <c r="E699" s="47"/>
      <c r="F699" s="47"/>
      <c r="G699" s="47"/>
      <c r="H699" s="47"/>
      <c r="I699" s="47"/>
      <c r="J699" s="47"/>
      <c r="K699" s="47"/>
      <c r="L699" s="47"/>
      <c r="M699" s="47"/>
      <c r="N699" s="47"/>
      <c r="O699" s="47"/>
      <c r="P699" s="47"/>
      <c r="Q699" s="47"/>
      <c r="R699" s="47"/>
      <c r="S699" s="47"/>
      <c r="T699" s="47"/>
      <c r="U699" s="47"/>
      <c r="V699" s="47"/>
      <c r="W699" s="47"/>
      <c r="X699" s="47"/>
      <c r="Y699" s="47"/>
      <c r="Z699" s="47"/>
      <c r="AA699" s="47"/>
      <c r="AB699" s="47"/>
      <c r="AC699" s="47"/>
      <c r="AD699" s="47"/>
      <c r="AE699" s="47"/>
      <c r="AF699" s="47"/>
      <c r="AG699" s="47"/>
      <c r="AH699" s="47"/>
      <c r="AI699" s="47"/>
    </row>
    <row r="700" spans="1:35">
      <c r="A700" s="47"/>
      <c r="B700" s="47"/>
      <c r="C700" s="47"/>
      <c r="D700" s="47"/>
      <c r="E700" s="47"/>
      <c r="F700" s="47"/>
      <c r="G700" s="47"/>
      <c r="H700" s="47"/>
      <c r="I700" s="47"/>
      <c r="J700" s="47"/>
      <c r="K700" s="47"/>
      <c r="L700" s="47"/>
      <c r="M700" s="47"/>
      <c r="N700" s="47"/>
      <c r="O700" s="47"/>
      <c r="P700" s="47"/>
      <c r="Q700" s="47"/>
      <c r="R700" s="47"/>
      <c r="S700" s="47"/>
      <c r="T700" s="47"/>
      <c r="U700" s="47"/>
      <c r="V700" s="47"/>
      <c r="W700" s="47"/>
      <c r="X700" s="47"/>
      <c r="Y700" s="47"/>
      <c r="Z700" s="47"/>
      <c r="AA700" s="47"/>
      <c r="AB700" s="47"/>
      <c r="AC700" s="47"/>
      <c r="AD700" s="47"/>
      <c r="AE700" s="47"/>
      <c r="AF700" s="47"/>
      <c r="AG700" s="47"/>
      <c r="AH700" s="47"/>
      <c r="AI700" s="47"/>
    </row>
    <row r="701" spans="1:35">
      <c r="A701" s="47"/>
      <c r="B701" s="47"/>
      <c r="C701" s="47"/>
      <c r="D701" s="47"/>
      <c r="E701" s="47"/>
      <c r="F701" s="47"/>
      <c r="G701" s="47"/>
      <c r="H701" s="47"/>
      <c r="I701" s="47"/>
      <c r="J701" s="47"/>
      <c r="K701" s="47"/>
      <c r="L701" s="47"/>
      <c r="M701" s="47"/>
      <c r="N701" s="47"/>
      <c r="O701" s="47"/>
      <c r="P701" s="47"/>
      <c r="Q701" s="47"/>
      <c r="R701" s="47"/>
      <c r="S701" s="47"/>
      <c r="T701" s="47"/>
      <c r="U701" s="47"/>
      <c r="V701" s="47"/>
      <c r="W701" s="47"/>
      <c r="X701" s="47"/>
      <c r="Y701" s="47"/>
      <c r="Z701" s="47"/>
      <c r="AA701" s="47"/>
      <c r="AB701" s="47"/>
      <c r="AC701" s="47"/>
      <c r="AD701" s="47"/>
      <c r="AE701" s="47"/>
      <c r="AF701" s="47"/>
      <c r="AG701" s="47"/>
      <c r="AH701" s="47"/>
      <c r="AI701" s="47"/>
    </row>
    <row r="702" spans="1:35">
      <c r="A702" s="47"/>
      <c r="B702" s="47"/>
      <c r="C702" s="47"/>
      <c r="D702" s="47"/>
      <c r="E702" s="47"/>
      <c r="F702" s="47"/>
      <c r="G702" s="47"/>
      <c r="H702" s="47"/>
      <c r="I702" s="47"/>
      <c r="J702" s="47"/>
      <c r="K702" s="47"/>
      <c r="L702" s="47"/>
      <c r="M702" s="47"/>
      <c r="N702" s="47"/>
      <c r="O702" s="47"/>
      <c r="P702" s="47"/>
      <c r="Q702" s="47"/>
      <c r="R702" s="47"/>
      <c r="S702" s="47"/>
      <c r="T702" s="47"/>
      <c r="U702" s="47"/>
      <c r="V702" s="47"/>
      <c r="W702" s="47"/>
      <c r="X702" s="47"/>
      <c r="Y702" s="47"/>
      <c r="Z702" s="47"/>
      <c r="AA702" s="47"/>
      <c r="AB702" s="47"/>
      <c r="AC702" s="47"/>
      <c r="AD702" s="47"/>
      <c r="AE702" s="47"/>
      <c r="AF702" s="47"/>
      <c r="AG702" s="47"/>
      <c r="AH702" s="47"/>
      <c r="AI702" s="47"/>
    </row>
    <row r="703" spans="1:35">
      <c r="A703" s="47"/>
      <c r="B703" s="47"/>
      <c r="C703" s="47"/>
      <c r="D703" s="47"/>
      <c r="E703" s="47"/>
      <c r="F703" s="47"/>
      <c r="G703" s="47"/>
      <c r="H703" s="47"/>
      <c r="I703" s="47"/>
      <c r="J703" s="47"/>
      <c r="K703" s="47"/>
      <c r="L703" s="47"/>
      <c r="M703" s="47"/>
      <c r="N703" s="47"/>
      <c r="O703" s="47"/>
      <c r="P703" s="47"/>
      <c r="Q703" s="47"/>
      <c r="R703" s="47"/>
      <c r="S703" s="47"/>
      <c r="T703" s="47"/>
      <c r="U703" s="47"/>
      <c r="V703" s="47"/>
      <c r="W703" s="47"/>
      <c r="X703" s="47"/>
      <c r="Y703" s="47"/>
      <c r="Z703" s="47"/>
      <c r="AA703" s="47"/>
      <c r="AB703" s="47"/>
      <c r="AC703" s="47"/>
      <c r="AD703" s="47"/>
      <c r="AE703" s="47"/>
      <c r="AF703" s="47"/>
      <c r="AG703" s="47"/>
      <c r="AH703" s="47"/>
      <c r="AI703" s="47"/>
    </row>
    <row r="704" spans="1:35">
      <c r="A704" s="47"/>
      <c r="B704" s="47"/>
      <c r="C704" s="47"/>
      <c r="D704" s="47"/>
      <c r="E704" s="47"/>
      <c r="F704" s="47"/>
      <c r="G704" s="47"/>
      <c r="H704" s="47"/>
      <c r="I704" s="47"/>
      <c r="J704" s="47"/>
      <c r="K704" s="47"/>
      <c r="L704" s="47"/>
      <c r="M704" s="47"/>
      <c r="N704" s="47"/>
      <c r="O704" s="47"/>
      <c r="P704" s="47"/>
      <c r="Q704" s="47"/>
      <c r="R704" s="47"/>
      <c r="S704" s="47"/>
      <c r="T704" s="47"/>
      <c r="U704" s="47"/>
      <c r="V704" s="47"/>
      <c r="W704" s="47"/>
      <c r="X704" s="47"/>
      <c r="Y704" s="47"/>
      <c r="Z704" s="47"/>
      <c r="AA704" s="47"/>
      <c r="AB704" s="47"/>
      <c r="AC704" s="47"/>
      <c r="AD704" s="47"/>
      <c r="AE704" s="47"/>
      <c r="AF704" s="47"/>
      <c r="AG704" s="47"/>
      <c r="AH704" s="47"/>
      <c r="AI704" s="47"/>
    </row>
    <row r="705" spans="1:35">
      <c r="A705" s="47"/>
      <c r="B705" s="47"/>
      <c r="C705" s="47"/>
      <c r="D705" s="47"/>
      <c r="E705" s="47"/>
      <c r="F705" s="47"/>
      <c r="G705" s="47"/>
      <c r="H705" s="47"/>
      <c r="I705" s="47"/>
      <c r="J705" s="47"/>
      <c r="K705" s="47"/>
      <c r="L705" s="47"/>
      <c r="M705" s="47"/>
      <c r="N705" s="47"/>
      <c r="O705" s="47"/>
      <c r="P705" s="47"/>
      <c r="Q705" s="47"/>
      <c r="R705" s="47"/>
      <c r="S705" s="47"/>
      <c r="T705" s="47"/>
      <c r="U705" s="47"/>
      <c r="V705" s="47"/>
      <c r="W705" s="47"/>
      <c r="X705" s="47"/>
      <c r="Y705" s="47"/>
      <c r="Z705" s="47"/>
      <c r="AA705" s="47"/>
      <c r="AB705" s="47"/>
      <c r="AC705" s="47"/>
      <c r="AD705" s="47"/>
      <c r="AE705" s="47"/>
      <c r="AF705" s="47"/>
      <c r="AG705" s="47"/>
      <c r="AH705" s="47"/>
      <c r="AI705" s="47"/>
    </row>
    <row r="706" spans="1:35">
      <c r="A706" s="47"/>
      <c r="B706" s="47"/>
      <c r="C706" s="47"/>
      <c r="D706" s="47"/>
      <c r="E706" s="47"/>
      <c r="F706" s="47"/>
      <c r="G706" s="47"/>
      <c r="H706" s="47"/>
      <c r="I706" s="47"/>
      <c r="J706" s="47"/>
      <c r="K706" s="47"/>
      <c r="L706" s="47"/>
      <c r="M706" s="47"/>
      <c r="N706" s="47"/>
      <c r="O706" s="47"/>
      <c r="P706" s="47"/>
      <c r="Q706" s="47"/>
      <c r="R706" s="47"/>
      <c r="S706" s="47"/>
      <c r="T706" s="47"/>
      <c r="U706" s="47"/>
      <c r="V706" s="47"/>
      <c r="W706" s="47"/>
      <c r="X706" s="47"/>
      <c r="Y706" s="47"/>
      <c r="Z706" s="47"/>
      <c r="AA706" s="47"/>
      <c r="AB706" s="47"/>
      <c r="AC706" s="47"/>
      <c r="AD706" s="47"/>
      <c r="AE706" s="47"/>
      <c r="AF706" s="47"/>
      <c r="AG706" s="47"/>
      <c r="AH706" s="47"/>
      <c r="AI706" s="47"/>
    </row>
    <row r="707" spans="1:35">
      <c r="A707" s="47"/>
      <c r="B707" s="47"/>
      <c r="C707" s="47"/>
      <c r="D707" s="47"/>
      <c r="E707" s="47"/>
      <c r="F707" s="47"/>
      <c r="G707" s="47"/>
      <c r="H707" s="47"/>
      <c r="I707" s="47"/>
      <c r="J707" s="47"/>
      <c r="K707" s="47"/>
      <c r="L707" s="47"/>
      <c r="M707" s="47"/>
      <c r="N707" s="47"/>
      <c r="O707" s="47"/>
      <c r="P707" s="47"/>
      <c r="Q707" s="47"/>
      <c r="R707" s="47"/>
      <c r="S707" s="47"/>
      <c r="T707" s="47"/>
      <c r="U707" s="47"/>
      <c r="V707" s="47"/>
      <c r="W707" s="47"/>
      <c r="X707" s="47"/>
      <c r="Y707" s="47"/>
      <c r="Z707" s="47"/>
      <c r="AA707" s="47"/>
      <c r="AB707" s="47"/>
      <c r="AC707" s="47"/>
      <c r="AD707" s="47"/>
      <c r="AE707" s="47"/>
      <c r="AF707" s="47"/>
      <c r="AG707" s="47"/>
      <c r="AH707" s="47"/>
      <c r="AI707" s="47"/>
    </row>
    <row r="708" spans="1:35">
      <c r="A708" s="47"/>
      <c r="B708" s="47"/>
      <c r="C708" s="47"/>
      <c r="D708" s="47"/>
      <c r="E708" s="47"/>
      <c r="F708" s="47"/>
      <c r="G708" s="47"/>
      <c r="H708" s="47"/>
      <c r="I708" s="47"/>
      <c r="J708" s="47"/>
      <c r="K708" s="47"/>
      <c r="L708" s="47"/>
      <c r="M708" s="47"/>
      <c r="N708" s="47"/>
      <c r="O708" s="47"/>
      <c r="P708" s="47"/>
      <c r="Q708" s="47"/>
      <c r="R708" s="47"/>
      <c r="S708" s="47"/>
      <c r="T708" s="47"/>
      <c r="U708" s="47"/>
      <c r="V708" s="47"/>
      <c r="W708" s="47"/>
      <c r="X708" s="47"/>
      <c r="Y708" s="47"/>
      <c r="Z708" s="47"/>
      <c r="AA708" s="47"/>
      <c r="AB708" s="47"/>
      <c r="AC708" s="47"/>
      <c r="AD708" s="47"/>
      <c r="AE708" s="47"/>
      <c r="AF708" s="47"/>
      <c r="AG708" s="47"/>
      <c r="AH708" s="47"/>
      <c r="AI708" s="47"/>
    </row>
    <row r="709" spans="1:35">
      <c r="A709" s="47"/>
      <c r="B709" s="47"/>
      <c r="C709" s="47"/>
      <c r="D709" s="47"/>
      <c r="E709" s="47"/>
      <c r="F709" s="47"/>
      <c r="G709" s="47"/>
      <c r="H709" s="47"/>
      <c r="I709" s="47"/>
      <c r="J709" s="47"/>
      <c r="K709" s="47"/>
      <c r="L709" s="47"/>
      <c r="M709" s="47"/>
      <c r="N709" s="47"/>
      <c r="O709" s="47"/>
      <c r="P709" s="47"/>
      <c r="Q709" s="47"/>
      <c r="R709" s="47"/>
      <c r="S709" s="47"/>
      <c r="T709" s="47"/>
      <c r="U709" s="47"/>
      <c r="V709" s="47"/>
      <c r="W709" s="47"/>
      <c r="X709" s="47"/>
      <c r="Y709" s="47"/>
      <c r="Z709" s="47"/>
      <c r="AA709" s="47"/>
      <c r="AB709" s="47"/>
      <c r="AC709" s="47"/>
      <c r="AD709" s="47"/>
      <c r="AE709" s="47"/>
      <c r="AF709" s="47"/>
      <c r="AG709" s="47"/>
      <c r="AH709" s="47"/>
      <c r="AI709" s="47"/>
    </row>
    <row r="710" spans="1:35">
      <c r="A710" s="47"/>
      <c r="B710" s="47"/>
      <c r="C710" s="47"/>
      <c r="D710" s="47"/>
      <c r="E710" s="47"/>
      <c r="F710" s="47"/>
      <c r="G710" s="47"/>
      <c r="H710" s="47"/>
      <c r="I710" s="47"/>
      <c r="J710" s="47"/>
      <c r="K710" s="47"/>
      <c r="L710" s="47"/>
      <c r="M710" s="47"/>
      <c r="N710" s="47"/>
      <c r="O710" s="47"/>
      <c r="P710" s="47"/>
      <c r="Q710" s="47"/>
      <c r="R710" s="47"/>
      <c r="S710" s="47"/>
      <c r="T710" s="47"/>
      <c r="U710" s="47"/>
      <c r="V710" s="47"/>
      <c r="W710" s="47"/>
      <c r="X710" s="47"/>
      <c r="Y710" s="47"/>
      <c r="Z710" s="47"/>
      <c r="AA710" s="47"/>
      <c r="AB710" s="47"/>
      <c r="AC710" s="47"/>
      <c r="AD710" s="47"/>
      <c r="AE710" s="47"/>
      <c r="AF710" s="47"/>
      <c r="AG710" s="47"/>
      <c r="AH710" s="47"/>
      <c r="AI710" s="47"/>
    </row>
    <row r="711" spans="1:35">
      <c r="A711" s="47"/>
      <c r="B711" s="47"/>
      <c r="C711" s="47"/>
      <c r="D711" s="47"/>
      <c r="E711" s="47"/>
      <c r="F711" s="47"/>
      <c r="G711" s="47"/>
      <c r="H711" s="47"/>
      <c r="I711" s="47"/>
      <c r="J711" s="47"/>
      <c r="K711" s="47"/>
      <c r="L711" s="47"/>
      <c r="M711" s="47"/>
      <c r="N711" s="47"/>
      <c r="O711" s="47"/>
      <c r="P711" s="47"/>
      <c r="Q711" s="47"/>
      <c r="R711" s="47"/>
      <c r="S711" s="47"/>
      <c r="T711" s="47"/>
      <c r="U711" s="47"/>
      <c r="V711" s="47"/>
      <c r="W711" s="47"/>
      <c r="X711" s="47"/>
      <c r="Y711" s="47"/>
      <c r="Z711" s="47"/>
      <c r="AA711" s="47"/>
      <c r="AB711" s="47"/>
      <c r="AC711" s="47"/>
      <c r="AD711" s="47"/>
      <c r="AE711" s="47"/>
      <c r="AF711" s="47"/>
      <c r="AG711" s="47"/>
      <c r="AH711" s="47"/>
      <c r="AI711" s="47"/>
    </row>
    <row r="712" spans="1:35">
      <c r="A712" s="47"/>
      <c r="B712" s="47"/>
      <c r="C712" s="47"/>
      <c r="D712" s="47"/>
      <c r="E712" s="47"/>
      <c r="F712" s="47"/>
      <c r="G712" s="47"/>
      <c r="H712" s="47"/>
      <c r="I712" s="47"/>
      <c r="J712" s="47"/>
      <c r="K712" s="47"/>
      <c r="L712" s="47"/>
      <c r="M712" s="47"/>
      <c r="N712" s="47"/>
      <c r="O712" s="47"/>
      <c r="P712" s="47"/>
      <c r="Q712" s="47"/>
      <c r="R712" s="47"/>
      <c r="S712" s="47"/>
      <c r="T712" s="47"/>
      <c r="U712" s="47"/>
      <c r="V712" s="47"/>
      <c r="W712" s="47"/>
      <c r="X712" s="47"/>
      <c r="Y712" s="47"/>
      <c r="Z712" s="47"/>
      <c r="AA712" s="47"/>
      <c r="AB712" s="47"/>
      <c r="AC712" s="47"/>
      <c r="AD712" s="47"/>
      <c r="AE712" s="47"/>
      <c r="AF712" s="47"/>
      <c r="AG712" s="47"/>
      <c r="AH712" s="47"/>
      <c r="AI712" s="47"/>
    </row>
    <row r="713" spans="1:35">
      <c r="A713" s="47"/>
      <c r="B713" s="47"/>
      <c r="C713" s="47"/>
      <c r="D713" s="47"/>
      <c r="E713" s="47"/>
      <c r="F713" s="47"/>
      <c r="G713" s="47"/>
      <c r="H713" s="47"/>
      <c r="I713" s="47"/>
      <c r="J713" s="47"/>
      <c r="K713" s="47"/>
      <c r="L713" s="47"/>
      <c r="M713" s="47"/>
      <c r="N713" s="47"/>
      <c r="O713" s="47"/>
      <c r="P713" s="47"/>
      <c r="Q713" s="47"/>
      <c r="R713" s="47"/>
      <c r="S713" s="47"/>
      <c r="T713" s="47"/>
      <c r="U713" s="47"/>
      <c r="V713" s="47"/>
      <c r="W713" s="47"/>
      <c r="X713" s="47"/>
      <c r="Y713" s="47"/>
      <c r="Z713" s="47"/>
      <c r="AA713" s="47"/>
      <c r="AB713" s="47"/>
      <c r="AC713" s="47"/>
      <c r="AD713" s="47"/>
      <c r="AE713" s="47"/>
      <c r="AF713" s="47"/>
      <c r="AG713" s="47"/>
      <c r="AH713" s="47"/>
      <c r="AI713" s="47"/>
    </row>
    <row r="714" spans="1:35">
      <c r="A714" s="47"/>
      <c r="B714" s="47"/>
      <c r="C714" s="47"/>
      <c r="D714" s="47"/>
      <c r="E714" s="47"/>
      <c r="F714" s="47"/>
      <c r="G714" s="47"/>
      <c r="H714" s="47"/>
      <c r="I714" s="47"/>
      <c r="J714" s="47"/>
      <c r="K714" s="47"/>
      <c r="L714" s="47"/>
      <c r="M714" s="47"/>
      <c r="N714" s="47"/>
      <c r="O714" s="47"/>
      <c r="P714" s="47"/>
      <c r="Q714" s="47"/>
      <c r="R714" s="47"/>
      <c r="S714" s="47"/>
      <c r="T714" s="47"/>
      <c r="U714" s="47"/>
      <c r="V714" s="47"/>
      <c r="W714" s="47"/>
      <c r="X714" s="47"/>
      <c r="Y714" s="47"/>
      <c r="Z714" s="47"/>
      <c r="AA714" s="47"/>
      <c r="AB714" s="47"/>
      <c r="AC714" s="47"/>
      <c r="AD714" s="47"/>
      <c r="AE714" s="47"/>
      <c r="AF714" s="47"/>
      <c r="AG714" s="47"/>
      <c r="AH714" s="47"/>
      <c r="AI714" s="47"/>
    </row>
    <row r="715" spans="1:35">
      <c r="A715" s="47"/>
      <c r="B715" s="47"/>
      <c r="C715" s="47"/>
      <c r="D715" s="47"/>
      <c r="E715" s="47"/>
      <c r="F715" s="47"/>
      <c r="G715" s="47"/>
      <c r="H715" s="47"/>
      <c r="I715" s="47"/>
      <c r="J715" s="47"/>
      <c r="K715" s="47"/>
      <c r="L715" s="47"/>
      <c r="M715" s="47"/>
      <c r="N715" s="47"/>
      <c r="O715" s="47"/>
      <c r="P715" s="47"/>
      <c r="Q715" s="47"/>
      <c r="R715" s="47"/>
      <c r="S715" s="47"/>
      <c r="T715" s="47"/>
      <c r="U715" s="47"/>
      <c r="V715" s="47"/>
      <c r="W715" s="47"/>
      <c r="X715" s="47"/>
      <c r="Y715" s="47"/>
      <c r="Z715" s="47"/>
      <c r="AA715" s="47"/>
      <c r="AB715" s="47"/>
      <c r="AC715" s="47"/>
      <c r="AD715" s="47"/>
      <c r="AE715" s="47"/>
      <c r="AF715" s="47"/>
      <c r="AG715" s="47"/>
      <c r="AH715" s="47"/>
      <c r="AI715" s="47"/>
    </row>
    <row r="716" spans="1:35">
      <c r="A716" s="47"/>
      <c r="B716" s="47"/>
      <c r="C716" s="47"/>
      <c r="D716" s="47"/>
      <c r="E716" s="47"/>
      <c r="F716" s="47"/>
      <c r="G716" s="47"/>
      <c r="H716" s="47"/>
      <c r="I716" s="47"/>
      <c r="J716" s="47"/>
      <c r="K716" s="47"/>
      <c r="L716" s="47"/>
      <c r="M716" s="47"/>
      <c r="N716" s="47"/>
      <c r="O716" s="47"/>
      <c r="P716" s="47"/>
      <c r="Q716" s="47"/>
      <c r="R716" s="47"/>
      <c r="S716" s="47"/>
      <c r="T716" s="47"/>
      <c r="U716" s="47"/>
      <c r="V716" s="47"/>
      <c r="W716" s="47"/>
      <c r="X716" s="47"/>
      <c r="Y716" s="47"/>
      <c r="Z716" s="47"/>
      <c r="AA716" s="47"/>
      <c r="AB716" s="47"/>
      <c r="AC716" s="47"/>
      <c r="AD716" s="47"/>
      <c r="AE716" s="47"/>
      <c r="AF716" s="47"/>
      <c r="AG716" s="47"/>
      <c r="AH716" s="47"/>
      <c r="AI716" s="47"/>
    </row>
    <row r="717" spans="1:35">
      <c r="A717" s="47"/>
      <c r="B717" s="47"/>
      <c r="C717" s="47"/>
      <c r="D717" s="47"/>
      <c r="E717" s="47"/>
      <c r="F717" s="47"/>
      <c r="G717" s="47"/>
      <c r="H717" s="47"/>
      <c r="I717" s="47"/>
      <c r="J717" s="47"/>
      <c r="K717" s="47"/>
      <c r="L717" s="47"/>
      <c r="M717" s="47"/>
      <c r="N717" s="47"/>
      <c r="O717" s="47"/>
      <c r="P717" s="47"/>
      <c r="Q717" s="47"/>
      <c r="R717" s="47"/>
      <c r="S717" s="47"/>
      <c r="T717" s="47"/>
      <c r="U717" s="47"/>
      <c r="V717" s="47"/>
      <c r="W717" s="47"/>
      <c r="X717" s="47"/>
      <c r="Y717" s="47"/>
      <c r="Z717" s="47"/>
      <c r="AA717" s="47"/>
      <c r="AB717" s="47"/>
      <c r="AC717" s="47"/>
      <c r="AD717" s="47"/>
      <c r="AE717" s="47"/>
      <c r="AF717" s="47"/>
      <c r="AG717" s="47"/>
      <c r="AH717" s="47"/>
      <c r="AI717" s="47"/>
    </row>
    <row r="718" spans="1:35">
      <c r="A718" s="47"/>
      <c r="B718" s="47"/>
      <c r="C718" s="47"/>
      <c r="D718" s="47"/>
      <c r="E718" s="47"/>
      <c r="F718" s="47"/>
      <c r="G718" s="47"/>
      <c r="H718" s="47"/>
      <c r="I718" s="47"/>
      <c r="J718" s="47"/>
      <c r="K718" s="47"/>
      <c r="L718" s="47"/>
      <c r="M718" s="47"/>
      <c r="N718" s="47"/>
      <c r="O718" s="47"/>
      <c r="P718" s="47"/>
      <c r="Q718" s="47"/>
      <c r="R718" s="47"/>
      <c r="S718" s="47"/>
      <c r="T718" s="47"/>
      <c r="U718" s="47"/>
      <c r="V718" s="47"/>
      <c r="W718" s="47"/>
      <c r="X718" s="47"/>
      <c r="Y718" s="47"/>
      <c r="Z718" s="47"/>
      <c r="AA718" s="47"/>
      <c r="AB718" s="47"/>
      <c r="AC718" s="47"/>
      <c r="AD718" s="47"/>
      <c r="AE718" s="47"/>
      <c r="AF718" s="47"/>
      <c r="AG718" s="47"/>
      <c r="AH718" s="47"/>
      <c r="AI718" s="47"/>
    </row>
    <row r="719" spans="1:35">
      <c r="A719" s="47"/>
      <c r="B719" s="47"/>
      <c r="C719" s="47"/>
      <c r="D719" s="47"/>
      <c r="E719" s="47"/>
      <c r="F719" s="47"/>
      <c r="G719" s="47"/>
      <c r="H719" s="47"/>
      <c r="I719" s="47"/>
      <c r="J719" s="47"/>
      <c r="K719" s="47"/>
      <c r="L719" s="47"/>
      <c r="M719" s="47"/>
      <c r="N719" s="47"/>
      <c r="O719" s="47"/>
      <c r="P719" s="47"/>
      <c r="Q719" s="47"/>
      <c r="R719" s="47"/>
      <c r="S719" s="47"/>
      <c r="T719" s="47"/>
      <c r="U719" s="47"/>
      <c r="V719" s="47"/>
      <c r="W719" s="47"/>
      <c r="X719" s="47"/>
      <c r="Y719" s="47"/>
      <c r="Z719" s="47"/>
      <c r="AA719" s="47"/>
      <c r="AB719" s="47"/>
      <c r="AC719" s="47"/>
      <c r="AD719" s="47"/>
      <c r="AE719" s="47"/>
      <c r="AF719" s="47"/>
      <c r="AG719" s="47"/>
      <c r="AH719" s="47"/>
      <c r="AI719" s="47"/>
    </row>
    <row r="720" spans="1:35">
      <c r="A720" s="47"/>
      <c r="B720" s="47"/>
      <c r="C720" s="47"/>
      <c r="D720" s="47"/>
      <c r="E720" s="47"/>
      <c r="F720" s="47"/>
      <c r="G720" s="47"/>
      <c r="H720" s="47"/>
      <c r="I720" s="47"/>
      <c r="J720" s="47"/>
      <c r="K720" s="47"/>
      <c r="L720" s="47"/>
      <c r="M720" s="47"/>
      <c r="N720" s="47"/>
      <c r="O720" s="47"/>
      <c r="P720" s="47"/>
      <c r="Q720" s="47"/>
      <c r="R720" s="47"/>
      <c r="S720" s="47"/>
      <c r="T720" s="47"/>
      <c r="U720" s="47"/>
      <c r="V720" s="47"/>
      <c r="W720" s="47"/>
      <c r="X720" s="47"/>
      <c r="Y720" s="47"/>
      <c r="Z720" s="47"/>
      <c r="AA720" s="47"/>
      <c r="AB720" s="47"/>
      <c r="AC720" s="47"/>
      <c r="AD720" s="47"/>
      <c r="AE720" s="47"/>
      <c r="AF720" s="47"/>
      <c r="AG720" s="47"/>
      <c r="AH720" s="47"/>
      <c r="AI720" s="47"/>
    </row>
    <row r="721" spans="1:35">
      <c r="A721" s="47"/>
      <c r="B721" s="47"/>
      <c r="C721" s="47"/>
      <c r="D721" s="47"/>
      <c r="E721" s="47"/>
      <c r="F721" s="47"/>
      <c r="G721" s="47"/>
      <c r="H721" s="47"/>
      <c r="I721" s="47"/>
      <c r="J721" s="47"/>
      <c r="K721" s="47"/>
      <c r="L721" s="47"/>
      <c r="M721" s="47"/>
      <c r="N721" s="47"/>
      <c r="O721" s="47"/>
      <c r="P721" s="47"/>
      <c r="Q721" s="47"/>
      <c r="R721" s="47"/>
      <c r="S721" s="47"/>
      <c r="T721" s="47"/>
      <c r="U721" s="47"/>
      <c r="V721" s="47"/>
      <c r="W721" s="47"/>
      <c r="X721" s="47"/>
      <c r="Y721" s="47"/>
      <c r="Z721" s="47"/>
      <c r="AA721" s="47"/>
      <c r="AB721" s="47"/>
      <c r="AC721" s="47"/>
      <c r="AD721" s="47"/>
      <c r="AE721" s="47"/>
      <c r="AF721" s="47"/>
      <c r="AG721" s="47"/>
      <c r="AH721" s="47"/>
      <c r="AI721" s="47"/>
    </row>
    <row r="722" spans="1:35">
      <c r="A722" s="47"/>
      <c r="B722" s="47"/>
      <c r="C722" s="47"/>
      <c r="D722" s="47"/>
      <c r="E722" s="47"/>
      <c r="F722" s="47"/>
      <c r="G722" s="47"/>
      <c r="H722" s="47"/>
      <c r="I722" s="47"/>
      <c r="J722" s="47"/>
      <c r="K722" s="47"/>
      <c r="L722" s="47"/>
      <c r="M722" s="47"/>
      <c r="N722" s="47"/>
      <c r="O722" s="47"/>
      <c r="P722" s="47"/>
      <c r="Q722" s="47"/>
      <c r="R722" s="47"/>
      <c r="S722" s="47"/>
      <c r="T722" s="47"/>
      <c r="U722" s="47"/>
      <c r="V722" s="47"/>
      <c r="W722" s="47"/>
      <c r="X722" s="47"/>
      <c r="Y722" s="47"/>
      <c r="Z722" s="47"/>
      <c r="AA722" s="47"/>
      <c r="AB722" s="47"/>
      <c r="AC722" s="47"/>
      <c r="AD722" s="47"/>
      <c r="AE722" s="47"/>
      <c r="AF722" s="47"/>
      <c r="AG722" s="47"/>
      <c r="AH722" s="47"/>
      <c r="AI722" s="47"/>
    </row>
    <row r="723" spans="1:35">
      <c r="A723" s="47"/>
      <c r="B723" s="47"/>
      <c r="C723" s="47"/>
      <c r="D723" s="47"/>
      <c r="E723" s="47"/>
      <c r="F723" s="47"/>
      <c r="G723" s="47"/>
      <c r="H723" s="47"/>
      <c r="I723" s="47"/>
      <c r="J723" s="47"/>
      <c r="K723" s="47"/>
      <c r="L723" s="47"/>
      <c r="M723" s="47"/>
      <c r="N723" s="47"/>
      <c r="O723" s="47"/>
      <c r="P723" s="47"/>
      <c r="Q723" s="47"/>
      <c r="R723" s="47"/>
      <c r="S723" s="47"/>
      <c r="T723" s="47"/>
      <c r="U723" s="47"/>
      <c r="V723" s="47"/>
      <c r="W723" s="47"/>
      <c r="X723" s="47"/>
      <c r="Y723" s="47"/>
      <c r="Z723" s="47"/>
      <c r="AA723" s="47"/>
      <c r="AB723" s="47"/>
      <c r="AC723" s="47"/>
      <c r="AD723" s="47"/>
      <c r="AE723" s="47"/>
      <c r="AF723" s="47"/>
      <c r="AG723" s="47"/>
      <c r="AH723" s="47"/>
      <c r="AI723" s="47"/>
    </row>
    <row r="724" spans="1:35">
      <c r="A724" s="47"/>
      <c r="B724" s="47"/>
      <c r="C724" s="47"/>
      <c r="D724" s="47"/>
      <c r="E724" s="47"/>
      <c r="F724" s="47"/>
      <c r="G724" s="47"/>
      <c r="H724" s="47"/>
      <c r="I724" s="47"/>
      <c r="J724" s="47"/>
      <c r="K724" s="47"/>
      <c r="L724" s="47"/>
      <c r="M724" s="47"/>
      <c r="N724" s="47"/>
      <c r="O724" s="47"/>
      <c r="P724" s="47"/>
      <c r="Q724" s="47"/>
      <c r="R724" s="47"/>
      <c r="S724" s="47"/>
      <c r="T724" s="47"/>
      <c r="U724" s="47"/>
      <c r="V724" s="47"/>
      <c r="W724" s="47"/>
      <c r="X724" s="47"/>
      <c r="Y724" s="47"/>
      <c r="Z724" s="47"/>
      <c r="AA724" s="47"/>
      <c r="AB724" s="47"/>
      <c r="AC724" s="47"/>
      <c r="AD724" s="47"/>
      <c r="AE724" s="47"/>
      <c r="AF724" s="47"/>
      <c r="AG724" s="47"/>
      <c r="AH724" s="47"/>
      <c r="AI724" s="47"/>
    </row>
    <row r="725" spans="1:35">
      <c r="A725" s="47"/>
      <c r="B725" s="47"/>
      <c r="C725" s="47"/>
      <c r="D725" s="47"/>
      <c r="E725" s="47"/>
      <c r="F725" s="47"/>
      <c r="G725" s="47"/>
      <c r="H725" s="47"/>
      <c r="I725" s="47"/>
      <c r="J725" s="47"/>
      <c r="K725" s="47"/>
      <c r="L725" s="47"/>
      <c r="M725" s="47"/>
      <c r="N725" s="47"/>
      <c r="O725" s="47"/>
      <c r="P725" s="47"/>
      <c r="Q725" s="47"/>
      <c r="R725" s="47"/>
      <c r="S725" s="47"/>
      <c r="T725" s="47"/>
      <c r="U725" s="47"/>
      <c r="V725" s="47"/>
      <c r="W725" s="47"/>
      <c r="X725" s="47"/>
      <c r="Y725" s="47"/>
      <c r="Z725" s="47"/>
      <c r="AA725" s="47"/>
      <c r="AB725" s="47"/>
      <c r="AC725" s="47"/>
      <c r="AD725" s="47"/>
      <c r="AE725" s="47"/>
      <c r="AF725" s="47"/>
      <c r="AG725" s="47"/>
      <c r="AH725" s="47"/>
      <c r="AI725" s="47"/>
    </row>
    <row r="726" spans="1:35">
      <c r="A726" s="47"/>
      <c r="B726" s="47"/>
      <c r="C726" s="47"/>
      <c r="D726" s="47"/>
      <c r="E726" s="47"/>
      <c r="F726" s="47"/>
      <c r="G726" s="47"/>
      <c r="H726" s="47"/>
      <c r="I726" s="47"/>
      <c r="J726" s="47"/>
      <c r="K726" s="47"/>
      <c r="L726" s="47"/>
      <c r="M726" s="47"/>
      <c r="N726" s="47"/>
      <c r="O726" s="47"/>
      <c r="P726" s="47"/>
      <c r="Q726" s="47"/>
      <c r="R726" s="47"/>
      <c r="S726" s="47"/>
      <c r="T726" s="47"/>
      <c r="U726" s="47"/>
      <c r="V726" s="47"/>
      <c r="W726" s="47"/>
      <c r="X726" s="47"/>
      <c r="Y726" s="47"/>
      <c r="Z726" s="47"/>
      <c r="AA726" s="47"/>
      <c r="AB726" s="47"/>
      <c r="AC726" s="47"/>
      <c r="AD726" s="47"/>
      <c r="AE726" s="47"/>
      <c r="AF726" s="47"/>
      <c r="AG726" s="47"/>
      <c r="AH726" s="47"/>
      <c r="AI726" s="47"/>
    </row>
    <row r="727" spans="1:35">
      <c r="A727" s="47"/>
      <c r="B727" s="47"/>
      <c r="C727" s="47"/>
      <c r="D727" s="47"/>
      <c r="E727" s="47"/>
      <c r="F727" s="47"/>
      <c r="G727" s="47"/>
      <c r="H727" s="47"/>
      <c r="I727" s="47"/>
      <c r="J727" s="47"/>
      <c r="K727" s="47"/>
      <c r="L727" s="47"/>
      <c r="M727" s="47"/>
      <c r="N727" s="47"/>
      <c r="O727" s="47"/>
      <c r="P727" s="47"/>
      <c r="Q727" s="47"/>
      <c r="R727" s="47"/>
      <c r="S727" s="47"/>
      <c r="T727" s="47"/>
      <c r="U727" s="47"/>
      <c r="V727" s="47"/>
      <c r="W727" s="47"/>
      <c r="X727" s="47"/>
      <c r="Y727" s="47"/>
      <c r="Z727" s="47"/>
      <c r="AA727" s="47"/>
      <c r="AB727" s="47"/>
      <c r="AC727" s="47"/>
      <c r="AD727" s="47"/>
      <c r="AE727" s="47"/>
      <c r="AF727" s="47"/>
      <c r="AG727" s="47"/>
      <c r="AH727" s="47"/>
      <c r="AI727" s="47"/>
    </row>
    <row r="728" spans="1:35">
      <c r="A728" s="47"/>
      <c r="B728" s="47"/>
      <c r="C728" s="47"/>
      <c r="D728" s="47"/>
      <c r="E728" s="47"/>
      <c r="F728" s="47"/>
      <c r="G728" s="47"/>
      <c r="H728" s="47"/>
      <c r="I728" s="47"/>
      <c r="J728" s="47"/>
      <c r="K728" s="47"/>
      <c r="L728" s="47"/>
      <c r="M728" s="47"/>
      <c r="N728" s="47"/>
      <c r="O728" s="47"/>
      <c r="P728" s="47"/>
      <c r="Q728" s="47"/>
      <c r="R728" s="47"/>
      <c r="S728" s="47"/>
      <c r="T728" s="47"/>
      <c r="U728" s="47"/>
      <c r="V728" s="47"/>
      <c r="W728" s="47"/>
      <c r="X728" s="47"/>
      <c r="Y728" s="47"/>
      <c r="Z728" s="47"/>
      <c r="AA728" s="47"/>
      <c r="AB728" s="47"/>
      <c r="AC728" s="47"/>
      <c r="AD728" s="47"/>
      <c r="AE728" s="47"/>
      <c r="AF728" s="47"/>
      <c r="AG728" s="47"/>
      <c r="AH728" s="47"/>
      <c r="AI728" s="47"/>
    </row>
    <row r="729" spans="1:35">
      <c r="A729" s="47"/>
      <c r="B729" s="47"/>
      <c r="C729" s="47"/>
      <c r="D729" s="47"/>
      <c r="E729" s="47"/>
      <c r="F729" s="47"/>
      <c r="G729" s="47"/>
      <c r="H729" s="47"/>
      <c r="I729" s="47"/>
      <c r="J729" s="47"/>
      <c r="K729" s="47"/>
      <c r="L729" s="47"/>
      <c r="M729" s="47"/>
      <c r="N729" s="47"/>
      <c r="O729" s="47"/>
      <c r="P729" s="47"/>
      <c r="Q729" s="47"/>
      <c r="R729" s="47"/>
      <c r="S729" s="47"/>
      <c r="T729" s="47"/>
      <c r="U729" s="47"/>
      <c r="V729" s="47"/>
      <c r="W729" s="47"/>
      <c r="X729" s="47"/>
      <c r="Y729" s="47"/>
      <c r="Z729" s="47"/>
      <c r="AA729" s="47"/>
      <c r="AB729" s="47"/>
      <c r="AC729" s="47"/>
      <c r="AD729" s="47"/>
      <c r="AE729" s="47"/>
      <c r="AF729" s="47"/>
      <c r="AG729" s="47"/>
      <c r="AH729" s="47"/>
      <c r="AI729" s="47"/>
    </row>
    <row r="730" spans="1:35">
      <c r="A730" s="47"/>
      <c r="B730" s="47"/>
      <c r="C730" s="47"/>
      <c r="D730" s="47"/>
      <c r="E730" s="47"/>
      <c r="F730" s="47"/>
      <c r="G730" s="47"/>
      <c r="H730" s="47"/>
      <c r="I730" s="47"/>
      <c r="J730" s="47"/>
      <c r="K730" s="47"/>
      <c r="L730" s="47"/>
      <c r="M730" s="47"/>
      <c r="N730" s="47"/>
      <c r="O730" s="47"/>
      <c r="P730" s="47"/>
      <c r="Q730" s="47"/>
      <c r="R730" s="47"/>
      <c r="S730" s="47"/>
      <c r="T730" s="47"/>
      <c r="U730" s="47"/>
      <c r="V730" s="47"/>
      <c r="W730" s="47"/>
      <c r="X730" s="47"/>
      <c r="Y730" s="47"/>
      <c r="Z730" s="47"/>
      <c r="AA730" s="47"/>
      <c r="AB730" s="47"/>
      <c r="AC730" s="47"/>
      <c r="AD730" s="47"/>
      <c r="AE730" s="47"/>
      <c r="AF730" s="47"/>
      <c r="AG730" s="47"/>
      <c r="AH730" s="47"/>
      <c r="AI730" s="47"/>
    </row>
    <row r="731" spans="1:35">
      <c r="A731" s="47"/>
      <c r="B731" s="47"/>
      <c r="C731" s="47"/>
      <c r="D731" s="47"/>
      <c r="E731" s="47"/>
      <c r="F731" s="47"/>
      <c r="G731" s="47"/>
      <c r="H731" s="47"/>
      <c r="I731" s="47"/>
      <c r="J731" s="47"/>
      <c r="K731" s="47"/>
      <c r="L731" s="47"/>
      <c r="M731" s="47"/>
      <c r="N731" s="47"/>
      <c r="O731" s="47"/>
      <c r="P731" s="47"/>
      <c r="Q731" s="47"/>
      <c r="R731" s="47"/>
      <c r="S731" s="47"/>
      <c r="T731" s="47"/>
      <c r="U731" s="47"/>
      <c r="V731" s="47"/>
      <c r="W731" s="47"/>
      <c r="X731" s="47"/>
      <c r="Y731" s="47"/>
      <c r="Z731" s="47"/>
      <c r="AA731" s="47"/>
      <c r="AB731" s="47"/>
      <c r="AC731" s="47"/>
      <c r="AD731" s="47"/>
      <c r="AE731" s="47"/>
      <c r="AF731" s="47"/>
      <c r="AG731" s="47"/>
      <c r="AH731" s="47"/>
      <c r="AI731" s="47"/>
    </row>
    <row r="732" spans="1:35">
      <c r="A732" s="47"/>
      <c r="B732" s="47"/>
      <c r="C732" s="47"/>
      <c r="D732" s="47"/>
      <c r="E732" s="47"/>
      <c r="F732" s="47"/>
      <c r="G732" s="47"/>
      <c r="H732" s="47"/>
      <c r="I732" s="47"/>
      <c r="J732" s="47"/>
      <c r="K732" s="47"/>
      <c r="L732" s="47"/>
      <c r="M732" s="47"/>
      <c r="N732" s="47"/>
      <c r="O732" s="47"/>
      <c r="P732" s="47"/>
      <c r="Q732" s="47"/>
      <c r="R732" s="47"/>
      <c r="S732" s="47"/>
      <c r="T732" s="47"/>
      <c r="U732" s="47"/>
      <c r="V732" s="47"/>
      <c r="W732" s="47"/>
      <c r="X732" s="47"/>
      <c r="Y732" s="47"/>
      <c r="Z732" s="47"/>
      <c r="AA732" s="47"/>
      <c r="AB732" s="47"/>
      <c r="AC732" s="47"/>
      <c r="AD732" s="47"/>
      <c r="AE732" s="47"/>
      <c r="AF732" s="47"/>
      <c r="AG732" s="47"/>
      <c r="AH732" s="47"/>
      <c r="AI732" s="47"/>
    </row>
    <row r="733" spans="1:35">
      <c r="A733" s="47"/>
      <c r="B733" s="47"/>
      <c r="C733" s="47"/>
      <c r="D733" s="47"/>
      <c r="E733" s="47"/>
      <c r="F733" s="47"/>
      <c r="G733" s="47"/>
      <c r="H733" s="47"/>
      <c r="I733" s="47"/>
      <c r="J733" s="47"/>
      <c r="K733" s="47"/>
      <c r="L733" s="47"/>
      <c r="M733" s="47"/>
      <c r="N733" s="47"/>
      <c r="O733" s="47"/>
      <c r="P733" s="47"/>
      <c r="Q733" s="47"/>
      <c r="R733" s="47"/>
      <c r="S733" s="47"/>
      <c r="T733" s="47"/>
      <c r="U733" s="47"/>
      <c r="V733" s="47"/>
      <c r="W733" s="47"/>
      <c r="X733" s="47"/>
      <c r="Y733" s="47"/>
      <c r="Z733" s="47"/>
      <c r="AA733" s="47"/>
      <c r="AB733" s="47"/>
      <c r="AC733" s="47"/>
      <c r="AD733" s="47"/>
      <c r="AE733" s="47"/>
      <c r="AF733" s="47"/>
      <c r="AG733" s="47"/>
      <c r="AH733" s="47"/>
      <c r="AI733" s="47"/>
    </row>
    <row r="734" spans="1:35">
      <c r="A734" s="47"/>
      <c r="B734" s="47"/>
      <c r="C734" s="47"/>
      <c r="D734" s="47"/>
      <c r="E734" s="47"/>
      <c r="F734" s="47"/>
      <c r="G734" s="47"/>
      <c r="H734" s="47"/>
      <c r="I734" s="47"/>
      <c r="J734" s="47"/>
      <c r="K734" s="47"/>
      <c r="L734" s="47"/>
      <c r="M734" s="47"/>
      <c r="N734" s="47"/>
      <c r="O734" s="47"/>
      <c r="P734" s="47"/>
      <c r="Q734" s="47"/>
      <c r="R734" s="47"/>
      <c r="S734" s="47"/>
      <c r="T734" s="47"/>
      <c r="U734" s="47"/>
      <c r="V734" s="47"/>
      <c r="W734" s="47"/>
      <c r="X734" s="47"/>
      <c r="Y734" s="47"/>
      <c r="Z734" s="47"/>
      <c r="AA734" s="47"/>
      <c r="AB734" s="47"/>
      <c r="AC734" s="47"/>
      <c r="AD734" s="47"/>
      <c r="AE734" s="47"/>
      <c r="AF734" s="47"/>
      <c r="AG734" s="47"/>
      <c r="AH734" s="47"/>
      <c r="AI734" s="47"/>
    </row>
    <row r="735" spans="1:35">
      <c r="A735" s="47"/>
      <c r="B735" s="47"/>
      <c r="C735" s="47"/>
      <c r="D735" s="47"/>
      <c r="E735" s="47"/>
      <c r="F735" s="47"/>
      <c r="G735" s="47"/>
      <c r="H735" s="47"/>
      <c r="I735" s="47"/>
      <c r="J735" s="47"/>
      <c r="K735" s="47"/>
      <c r="L735" s="47"/>
      <c r="M735" s="47"/>
      <c r="N735" s="47"/>
      <c r="O735" s="47"/>
      <c r="P735" s="47"/>
      <c r="Q735" s="47"/>
      <c r="R735" s="47"/>
      <c r="S735" s="47"/>
      <c r="T735" s="47"/>
      <c r="U735" s="47"/>
      <c r="V735" s="47"/>
      <c r="W735" s="47"/>
      <c r="X735" s="47"/>
      <c r="Y735" s="47"/>
      <c r="Z735" s="47"/>
      <c r="AA735" s="47"/>
      <c r="AB735" s="47"/>
      <c r="AC735" s="47"/>
      <c r="AD735" s="47"/>
      <c r="AE735" s="47"/>
      <c r="AF735" s="47"/>
      <c r="AG735" s="47"/>
      <c r="AH735" s="47"/>
      <c r="AI735" s="47"/>
    </row>
    <row r="736" spans="1:35">
      <c r="A736" s="47"/>
      <c r="B736" s="47"/>
      <c r="C736" s="47"/>
      <c r="D736" s="47"/>
      <c r="E736" s="47"/>
      <c r="F736" s="47"/>
      <c r="G736" s="47"/>
      <c r="H736" s="47"/>
      <c r="I736" s="47"/>
      <c r="J736" s="47"/>
      <c r="K736" s="47"/>
      <c r="L736" s="47"/>
      <c r="M736" s="47"/>
      <c r="N736" s="47"/>
      <c r="O736" s="47"/>
      <c r="P736" s="47"/>
      <c r="Q736" s="47"/>
      <c r="R736" s="47"/>
      <c r="S736" s="47"/>
      <c r="T736" s="47"/>
      <c r="U736" s="47"/>
      <c r="V736" s="47"/>
      <c r="W736" s="47"/>
      <c r="X736" s="47"/>
      <c r="Y736" s="47"/>
      <c r="Z736" s="47"/>
      <c r="AA736" s="47"/>
      <c r="AB736" s="47"/>
      <c r="AC736" s="47"/>
      <c r="AD736" s="47"/>
      <c r="AE736" s="47"/>
      <c r="AF736" s="47"/>
      <c r="AG736" s="47"/>
      <c r="AH736" s="47"/>
      <c r="AI736" s="47"/>
    </row>
    <row r="737" spans="1:35">
      <c r="A737" s="47"/>
      <c r="B737" s="47"/>
      <c r="C737" s="47"/>
      <c r="D737" s="47"/>
      <c r="E737" s="47"/>
      <c r="F737" s="47"/>
      <c r="G737" s="47"/>
      <c r="H737" s="47"/>
      <c r="I737" s="47"/>
      <c r="J737" s="47"/>
      <c r="K737" s="47"/>
      <c r="L737" s="47"/>
      <c r="M737" s="47"/>
      <c r="N737" s="47"/>
      <c r="O737" s="47"/>
      <c r="P737" s="47"/>
      <c r="Q737" s="47"/>
      <c r="R737" s="47"/>
      <c r="S737" s="47"/>
      <c r="T737" s="47"/>
      <c r="U737" s="47"/>
      <c r="V737" s="47"/>
      <c r="W737" s="47"/>
      <c r="X737" s="47"/>
      <c r="Y737" s="47"/>
      <c r="Z737" s="47"/>
      <c r="AA737" s="47"/>
      <c r="AB737" s="47"/>
      <c r="AC737" s="47"/>
      <c r="AD737" s="47"/>
      <c r="AE737" s="47"/>
      <c r="AF737" s="47"/>
      <c r="AG737" s="47"/>
      <c r="AH737" s="47"/>
      <c r="AI737" s="47"/>
    </row>
    <row r="738" spans="1:35">
      <c r="A738" s="47"/>
      <c r="B738" s="47"/>
      <c r="C738" s="47"/>
      <c r="D738" s="47"/>
      <c r="E738" s="47"/>
      <c r="F738" s="47"/>
      <c r="G738" s="47"/>
      <c r="H738" s="47"/>
      <c r="I738" s="47"/>
      <c r="J738" s="47"/>
      <c r="K738" s="47"/>
      <c r="L738" s="47"/>
      <c r="M738" s="47"/>
      <c r="N738" s="47"/>
      <c r="O738" s="47"/>
      <c r="P738" s="47"/>
      <c r="Q738" s="47"/>
      <c r="R738" s="47"/>
      <c r="S738" s="47"/>
      <c r="T738" s="47"/>
      <c r="U738" s="47"/>
      <c r="V738" s="47"/>
      <c r="W738" s="47"/>
      <c r="X738" s="47"/>
      <c r="Y738" s="47"/>
      <c r="Z738" s="47"/>
      <c r="AA738" s="47"/>
      <c r="AB738" s="47"/>
      <c r="AC738" s="47"/>
      <c r="AD738" s="47"/>
      <c r="AE738" s="47"/>
      <c r="AF738" s="47"/>
      <c r="AG738" s="47"/>
      <c r="AH738" s="47"/>
      <c r="AI738" s="47"/>
    </row>
    <row r="739" spans="1:35">
      <c r="A739" s="47"/>
      <c r="B739" s="47"/>
      <c r="C739" s="47"/>
      <c r="D739" s="47"/>
      <c r="E739" s="47"/>
      <c r="F739" s="47"/>
      <c r="G739" s="47"/>
      <c r="H739" s="47"/>
      <c r="I739" s="47"/>
      <c r="J739" s="47"/>
      <c r="K739" s="47"/>
      <c r="L739" s="47"/>
      <c r="M739" s="47"/>
      <c r="N739" s="47"/>
      <c r="O739" s="47"/>
      <c r="P739" s="47"/>
      <c r="Q739" s="47"/>
      <c r="R739" s="47"/>
      <c r="S739" s="47"/>
      <c r="T739" s="47"/>
      <c r="U739" s="47"/>
      <c r="V739" s="47"/>
      <c r="W739" s="47"/>
      <c r="X739" s="47"/>
      <c r="Y739" s="47"/>
      <c r="Z739" s="47"/>
      <c r="AA739" s="47"/>
      <c r="AB739" s="47"/>
      <c r="AC739" s="47"/>
      <c r="AD739" s="47"/>
      <c r="AE739" s="47"/>
      <c r="AF739" s="47"/>
      <c r="AG739" s="47"/>
      <c r="AH739" s="47"/>
      <c r="AI739" s="47"/>
    </row>
    <row r="740" spans="1:35">
      <c r="A740" s="47"/>
      <c r="B740" s="47"/>
      <c r="C740" s="47"/>
      <c r="D740" s="47"/>
      <c r="E740" s="47"/>
      <c r="F740" s="47"/>
      <c r="G740" s="47"/>
      <c r="H740" s="47"/>
      <c r="I740" s="47"/>
      <c r="J740" s="47"/>
      <c r="K740" s="47"/>
      <c r="L740" s="47"/>
      <c r="M740" s="47"/>
      <c r="N740" s="47"/>
      <c r="O740" s="47"/>
      <c r="P740" s="47"/>
      <c r="Q740" s="47"/>
      <c r="R740" s="47"/>
      <c r="S740" s="47"/>
      <c r="T740" s="47"/>
      <c r="U740" s="47"/>
      <c r="V740" s="47"/>
      <c r="W740" s="47"/>
      <c r="X740" s="47"/>
      <c r="Y740" s="47"/>
      <c r="Z740" s="47"/>
      <c r="AA740" s="47"/>
      <c r="AB740" s="47"/>
      <c r="AC740" s="47"/>
      <c r="AD740" s="47"/>
      <c r="AE740" s="47"/>
      <c r="AF740" s="47"/>
      <c r="AG740" s="47"/>
      <c r="AH740" s="47"/>
      <c r="AI740" s="47"/>
    </row>
    <row r="741" spans="1:35">
      <c r="A741" s="47"/>
      <c r="B741" s="47"/>
      <c r="C741" s="47"/>
      <c r="D741" s="47"/>
      <c r="E741" s="47"/>
      <c r="F741" s="47"/>
      <c r="G741" s="47"/>
      <c r="H741" s="47"/>
      <c r="I741" s="47"/>
      <c r="J741" s="47"/>
      <c r="K741" s="47"/>
      <c r="L741" s="47"/>
      <c r="M741" s="47"/>
      <c r="N741" s="47"/>
      <c r="O741" s="47"/>
      <c r="P741" s="47"/>
      <c r="Q741" s="47"/>
      <c r="R741" s="47"/>
      <c r="S741" s="47"/>
      <c r="T741" s="47"/>
      <c r="U741" s="47"/>
      <c r="V741" s="47"/>
      <c r="W741" s="47"/>
      <c r="X741" s="47"/>
      <c r="Y741" s="47"/>
      <c r="Z741" s="47"/>
      <c r="AA741" s="47"/>
      <c r="AB741" s="47"/>
      <c r="AC741" s="47"/>
      <c r="AD741" s="47"/>
      <c r="AE741" s="47"/>
      <c r="AF741" s="47"/>
      <c r="AG741" s="47"/>
      <c r="AH741" s="47"/>
      <c r="AI741" s="47"/>
    </row>
    <row r="742" spans="1:35">
      <c r="A742" s="47"/>
      <c r="B742" s="47"/>
      <c r="C742" s="47"/>
      <c r="D742" s="47"/>
      <c r="E742" s="47"/>
      <c r="F742" s="47"/>
      <c r="G742" s="47"/>
      <c r="H742" s="47"/>
      <c r="I742" s="47"/>
      <c r="J742" s="47"/>
      <c r="K742" s="47"/>
      <c r="L742" s="47"/>
      <c r="M742" s="47"/>
      <c r="N742" s="47"/>
      <c r="O742" s="47"/>
      <c r="P742" s="47"/>
      <c r="Q742" s="47"/>
      <c r="R742" s="47"/>
      <c r="S742" s="47"/>
      <c r="T742" s="47"/>
      <c r="U742" s="47"/>
      <c r="V742" s="47"/>
      <c r="W742" s="47"/>
      <c r="X742" s="47"/>
      <c r="Y742" s="47"/>
      <c r="Z742" s="47"/>
      <c r="AA742" s="47"/>
      <c r="AB742" s="47"/>
      <c r="AC742" s="47"/>
      <c r="AD742" s="47"/>
      <c r="AE742" s="47"/>
      <c r="AF742" s="47"/>
      <c r="AG742" s="47"/>
      <c r="AH742" s="47"/>
      <c r="AI742" s="47"/>
    </row>
    <row r="743" spans="1:35">
      <c r="A743" s="47"/>
      <c r="B743" s="47"/>
      <c r="C743" s="47"/>
      <c r="D743" s="47"/>
      <c r="E743" s="47"/>
      <c r="F743" s="47"/>
      <c r="G743" s="47"/>
      <c r="H743" s="47"/>
      <c r="I743" s="47"/>
      <c r="J743" s="47"/>
      <c r="K743" s="47"/>
      <c r="L743" s="47"/>
      <c r="M743" s="47"/>
      <c r="N743" s="47"/>
      <c r="O743" s="47"/>
      <c r="P743" s="47"/>
      <c r="Q743" s="47"/>
      <c r="R743" s="47"/>
      <c r="S743" s="47"/>
      <c r="T743" s="47"/>
      <c r="U743" s="47"/>
      <c r="V743" s="47"/>
      <c r="W743" s="47"/>
      <c r="X743" s="47"/>
      <c r="Y743" s="47"/>
      <c r="Z743" s="47"/>
      <c r="AA743" s="47"/>
      <c r="AB743" s="47"/>
      <c r="AC743" s="47"/>
      <c r="AD743" s="47"/>
      <c r="AE743" s="47"/>
      <c r="AF743" s="47"/>
      <c r="AG743" s="47"/>
      <c r="AH743" s="47"/>
      <c r="AI743" s="47"/>
    </row>
    <row r="744" spans="1:35">
      <c r="A744" s="47"/>
      <c r="B744" s="47"/>
      <c r="C744" s="47"/>
      <c r="D744" s="47"/>
      <c r="E744" s="47"/>
      <c r="F744" s="47"/>
      <c r="G744" s="47"/>
      <c r="H744" s="47"/>
      <c r="I744" s="47"/>
      <c r="J744" s="47"/>
      <c r="K744" s="47"/>
      <c r="L744" s="47"/>
      <c r="M744" s="47"/>
      <c r="N744" s="47"/>
      <c r="O744" s="47"/>
      <c r="P744" s="47"/>
      <c r="Q744" s="47"/>
      <c r="R744" s="47"/>
      <c r="S744" s="47"/>
      <c r="T744" s="47"/>
      <c r="U744" s="47"/>
      <c r="V744" s="47"/>
      <c r="W744" s="47"/>
      <c r="X744" s="47"/>
      <c r="Y744" s="47"/>
      <c r="Z744" s="47"/>
      <c r="AA744" s="47"/>
      <c r="AB744" s="47"/>
      <c r="AC744" s="47"/>
      <c r="AD744" s="47"/>
      <c r="AE744" s="47"/>
      <c r="AF744" s="47"/>
      <c r="AG744" s="47"/>
      <c r="AH744" s="47"/>
      <c r="AI744" s="47"/>
    </row>
    <row r="745" spans="1:35">
      <c r="A745" s="47"/>
      <c r="B745" s="47"/>
      <c r="C745" s="47"/>
      <c r="D745" s="47"/>
      <c r="E745" s="47"/>
      <c r="F745" s="47"/>
      <c r="G745" s="47"/>
      <c r="H745" s="47"/>
      <c r="I745" s="47"/>
      <c r="J745" s="47"/>
      <c r="K745" s="47"/>
      <c r="L745" s="47"/>
      <c r="M745" s="47"/>
      <c r="N745" s="47"/>
      <c r="O745" s="47"/>
      <c r="P745" s="47"/>
      <c r="Q745" s="47"/>
      <c r="R745" s="47"/>
      <c r="S745" s="47"/>
      <c r="T745" s="47"/>
      <c r="U745" s="47"/>
      <c r="V745" s="47"/>
      <c r="W745" s="47"/>
      <c r="X745" s="47"/>
      <c r="Y745" s="47"/>
      <c r="Z745" s="47"/>
      <c r="AA745" s="47"/>
      <c r="AB745" s="47"/>
      <c r="AC745" s="47"/>
      <c r="AD745" s="47"/>
      <c r="AE745" s="47"/>
      <c r="AF745" s="47"/>
      <c r="AG745" s="47"/>
      <c r="AH745" s="47"/>
      <c r="AI745" s="47"/>
    </row>
    <row r="746" spans="1:35">
      <c r="A746" s="47"/>
      <c r="B746" s="47"/>
      <c r="C746" s="47"/>
      <c r="D746" s="47"/>
      <c r="E746" s="47"/>
      <c r="F746" s="47"/>
      <c r="G746" s="47"/>
      <c r="H746" s="47"/>
      <c r="I746" s="47"/>
      <c r="J746" s="47"/>
      <c r="K746" s="47"/>
      <c r="L746" s="47"/>
      <c r="M746" s="47"/>
      <c r="N746" s="47"/>
      <c r="O746" s="47"/>
      <c r="P746" s="47"/>
      <c r="Q746" s="47"/>
      <c r="R746" s="47"/>
      <c r="S746" s="47"/>
      <c r="T746" s="47"/>
      <c r="U746" s="47"/>
      <c r="V746" s="47"/>
      <c r="W746" s="47"/>
      <c r="X746" s="47"/>
      <c r="Y746" s="47"/>
      <c r="Z746" s="47"/>
      <c r="AA746" s="47"/>
      <c r="AB746" s="47"/>
      <c r="AC746" s="47"/>
      <c r="AD746" s="47"/>
      <c r="AE746" s="47"/>
      <c r="AF746" s="47"/>
      <c r="AG746" s="47"/>
      <c r="AH746" s="47"/>
      <c r="AI746" s="47"/>
    </row>
    <row r="747" spans="1:35">
      <c r="A747" s="47"/>
      <c r="B747" s="47"/>
      <c r="C747" s="47"/>
      <c r="D747" s="47"/>
      <c r="E747" s="47"/>
      <c r="F747" s="47"/>
      <c r="G747" s="47"/>
      <c r="H747" s="47"/>
      <c r="I747" s="47"/>
      <c r="J747" s="47"/>
      <c r="K747" s="47"/>
      <c r="L747" s="47"/>
      <c r="M747" s="47"/>
      <c r="N747" s="47"/>
      <c r="O747" s="47"/>
      <c r="P747" s="47"/>
      <c r="Q747" s="47"/>
      <c r="R747" s="47"/>
      <c r="S747" s="47"/>
      <c r="T747" s="47"/>
      <c r="U747" s="47"/>
      <c r="V747" s="47"/>
      <c r="W747" s="47"/>
      <c r="X747" s="47"/>
      <c r="Y747" s="47"/>
      <c r="Z747" s="47"/>
      <c r="AA747" s="47"/>
      <c r="AB747" s="47"/>
      <c r="AC747" s="47"/>
      <c r="AD747" s="47"/>
      <c r="AE747" s="47"/>
      <c r="AF747" s="47"/>
      <c r="AG747" s="47"/>
      <c r="AH747" s="47"/>
      <c r="AI747" s="47"/>
    </row>
    <row r="748" spans="1:35">
      <c r="A748" s="47"/>
      <c r="B748" s="47"/>
      <c r="C748" s="47"/>
      <c r="D748" s="47"/>
      <c r="E748" s="47"/>
      <c r="F748" s="47"/>
      <c r="G748" s="47"/>
      <c r="H748" s="47"/>
      <c r="I748" s="47"/>
      <c r="J748" s="47"/>
      <c r="K748" s="47"/>
      <c r="L748" s="47"/>
      <c r="M748" s="47"/>
      <c r="N748" s="47"/>
      <c r="O748" s="47"/>
      <c r="P748" s="47"/>
      <c r="Q748" s="47"/>
      <c r="R748" s="47"/>
      <c r="S748" s="47"/>
      <c r="T748" s="47"/>
      <c r="U748" s="47"/>
      <c r="V748" s="47"/>
      <c r="W748" s="47"/>
      <c r="X748" s="47"/>
      <c r="Y748" s="47"/>
      <c r="Z748" s="47"/>
      <c r="AA748" s="47"/>
      <c r="AB748" s="47"/>
      <c r="AC748" s="47"/>
      <c r="AD748" s="47"/>
      <c r="AE748" s="47"/>
      <c r="AF748" s="47"/>
      <c r="AG748" s="47"/>
      <c r="AH748" s="47"/>
      <c r="AI748" s="47"/>
    </row>
    <row r="749" spans="1:35">
      <c r="A749" s="47"/>
      <c r="B749" s="47"/>
      <c r="C749" s="47"/>
      <c r="D749" s="47"/>
      <c r="E749" s="47"/>
      <c r="F749" s="47"/>
      <c r="G749" s="47"/>
      <c r="H749" s="47"/>
      <c r="I749" s="47"/>
      <c r="J749" s="47"/>
      <c r="K749" s="47"/>
      <c r="L749" s="47"/>
      <c r="M749" s="47"/>
      <c r="N749" s="47"/>
      <c r="O749" s="47"/>
      <c r="P749" s="47"/>
      <c r="Q749" s="47"/>
      <c r="R749" s="47"/>
      <c r="S749" s="47"/>
      <c r="T749" s="47"/>
      <c r="U749" s="47"/>
      <c r="V749" s="47"/>
      <c r="W749" s="47"/>
      <c r="X749" s="47"/>
      <c r="Y749" s="47"/>
      <c r="Z749" s="47"/>
      <c r="AA749" s="47"/>
      <c r="AB749" s="47"/>
      <c r="AC749" s="47"/>
      <c r="AD749" s="47"/>
      <c r="AE749" s="47"/>
      <c r="AF749" s="47"/>
      <c r="AG749" s="47"/>
      <c r="AH749" s="47"/>
      <c r="AI749" s="47"/>
    </row>
    <row r="750" spans="1:35">
      <c r="A750" s="47"/>
      <c r="B750" s="47"/>
      <c r="C750" s="47"/>
      <c r="D750" s="47"/>
      <c r="E750" s="47"/>
      <c r="F750" s="47"/>
      <c r="G750" s="47"/>
      <c r="H750" s="47"/>
      <c r="I750" s="47"/>
      <c r="J750" s="47"/>
      <c r="K750" s="47"/>
      <c r="L750" s="47"/>
      <c r="M750" s="47"/>
      <c r="N750" s="47"/>
      <c r="O750" s="47"/>
      <c r="P750" s="47"/>
      <c r="Q750" s="47"/>
      <c r="R750" s="47"/>
      <c r="S750" s="47"/>
      <c r="T750" s="47"/>
      <c r="U750" s="47"/>
      <c r="V750" s="47"/>
      <c r="W750" s="47"/>
      <c r="X750" s="47"/>
      <c r="Y750" s="47"/>
      <c r="Z750" s="47"/>
      <c r="AA750" s="47"/>
      <c r="AB750" s="47"/>
      <c r="AC750" s="47"/>
      <c r="AD750" s="47"/>
      <c r="AE750" s="47"/>
      <c r="AF750" s="47"/>
      <c r="AG750" s="47"/>
      <c r="AH750" s="47"/>
      <c r="AI750" s="47"/>
    </row>
    <row r="751" spans="1:35">
      <c r="A751" s="47"/>
      <c r="B751" s="47"/>
      <c r="C751" s="47"/>
      <c r="D751" s="47"/>
      <c r="E751" s="47"/>
      <c r="F751" s="47"/>
      <c r="G751" s="47"/>
      <c r="H751" s="47"/>
      <c r="I751" s="47"/>
      <c r="J751" s="47"/>
      <c r="K751" s="47"/>
      <c r="L751" s="47"/>
      <c r="M751" s="47"/>
      <c r="N751" s="47"/>
      <c r="O751" s="47"/>
      <c r="P751" s="47"/>
      <c r="Q751" s="47"/>
      <c r="R751" s="47"/>
      <c r="S751" s="47"/>
      <c r="T751" s="47"/>
      <c r="U751" s="47"/>
      <c r="V751" s="47"/>
      <c r="W751" s="47"/>
      <c r="X751" s="47"/>
      <c r="Y751" s="47"/>
      <c r="Z751" s="47"/>
      <c r="AA751" s="47"/>
      <c r="AB751" s="47"/>
      <c r="AC751" s="47"/>
      <c r="AD751" s="47"/>
      <c r="AE751" s="47"/>
      <c r="AF751" s="47"/>
      <c r="AG751" s="47"/>
      <c r="AH751" s="47"/>
      <c r="AI751" s="47"/>
    </row>
    <row r="752" spans="1:35">
      <c r="A752" s="47"/>
      <c r="B752" s="47"/>
      <c r="C752" s="47"/>
      <c r="D752" s="47"/>
      <c r="E752" s="47"/>
      <c r="F752" s="47"/>
      <c r="G752" s="47"/>
      <c r="H752" s="47"/>
      <c r="I752" s="47"/>
      <c r="J752" s="47"/>
      <c r="K752" s="47"/>
      <c r="L752" s="47"/>
      <c r="M752" s="47"/>
      <c r="N752" s="47"/>
      <c r="O752" s="47"/>
      <c r="P752" s="47"/>
      <c r="Q752" s="47"/>
      <c r="R752" s="47"/>
      <c r="S752" s="47"/>
      <c r="T752" s="47"/>
      <c r="U752" s="47"/>
      <c r="V752" s="47"/>
      <c r="W752" s="47"/>
      <c r="X752" s="47"/>
      <c r="Y752" s="47"/>
      <c r="Z752" s="47"/>
      <c r="AA752" s="47"/>
      <c r="AB752" s="47"/>
      <c r="AC752" s="47"/>
      <c r="AD752" s="47"/>
      <c r="AE752" s="47"/>
      <c r="AF752" s="47"/>
      <c r="AG752" s="47"/>
      <c r="AH752" s="47"/>
      <c r="AI752" s="47"/>
    </row>
    <row r="753" spans="1:35">
      <c r="A753" s="47"/>
      <c r="B753" s="47"/>
      <c r="C753" s="47"/>
      <c r="D753" s="47"/>
      <c r="E753" s="47"/>
      <c r="F753" s="47"/>
      <c r="G753" s="47"/>
      <c r="H753" s="47"/>
      <c r="I753" s="47"/>
      <c r="J753" s="47"/>
      <c r="K753" s="47"/>
      <c r="L753" s="47"/>
      <c r="M753" s="47"/>
      <c r="N753" s="47"/>
      <c r="O753" s="47"/>
      <c r="P753" s="47"/>
      <c r="Q753" s="47"/>
      <c r="R753" s="47"/>
      <c r="S753" s="47"/>
      <c r="T753" s="47"/>
      <c r="U753" s="47"/>
      <c r="V753" s="47"/>
      <c r="W753" s="47"/>
      <c r="X753" s="47"/>
      <c r="Y753" s="47"/>
      <c r="Z753" s="47"/>
      <c r="AA753" s="47"/>
      <c r="AB753" s="47"/>
      <c r="AC753" s="47"/>
      <c r="AD753" s="47"/>
      <c r="AE753" s="47"/>
      <c r="AF753" s="47"/>
      <c r="AG753" s="47"/>
      <c r="AH753" s="47"/>
      <c r="AI753" s="47"/>
    </row>
    <row r="754" spans="1:35">
      <c r="A754" s="47"/>
      <c r="B754" s="47"/>
      <c r="C754" s="47"/>
      <c r="D754" s="47"/>
      <c r="E754" s="47"/>
      <c r="F754" s="47"/>
      <c r="G754" s="47"/>
      <c r="H754" s="47"/>
      <c r="I754" s="47"/>
      <c r="J754" s="47"/>
      <c r="K754" s="47"/>
      <c r="L754" s="47"/>
      <c r="M754" s="47"/>
      <c r="N754" s="47"/>
      <c r="O754" s="47"/>
      <c r="P754" s="47"/>
      <c r="Q754" s="47"/>
      <c r="R754" s="47"/>
      <c r="S754" s="47"/>
      <c r="T754" s="47"/>
      <c r="U754" s="47"/>
      <c r="V754" s="47"/>
      <c r="W754" s="47"/>
      <c r="X754" s="47"/>
      <c r="Y754" s="47"/>
      <c r="Z754" s="47"/>
      <c r="AA754" s="47"/>
      <c r="AB754" s="47"/>
      <c r="AC754" s="47"/>
      <c r="AD754" s="47"/>
      <c r="AE754" s="47"/>
      <c r="AF754" s="47"/>
      <c r="AG754" s="47"/>
      <c r="AH754" s="47"/>
      <c r="AI754" s="47"/>
    </row>
    <row r="755" spans="1:35">
      <c r="A755" s="47"/>
      <c r="B755" s="47"/>
      <c r="C755" s="47"/>
      <c r="D755" s="47"/>
      <c r="E755" s="47"/>
      <c r="F755" s="47"/>
      <c r="G755" s="47"/>
      <c r="H755" s="47"/>
      <c r="I755" s="47"/>
      <c r="J755" s="47"/>
      <c r="K755" s="47"/>
      <c r="L755" s="47"/>
      <c r="M755" s="47"/>
      <c r="N755" s="47"/>
      <c r="O755" s="47"/>
      <c r="P755" s="47"/>
      <c r="Q755" s="47"/>
      <c r="R755" s="47"/>
      <c r="S755" s="47"/>
      <c r="T755" s="47"/>
      <c r="U755" s="47"/>
      <c r="V755" s="47"/>
      <c r="W755" s="47"/>
      <c r="X755" s="47"/>
      <c r="Y755" s="47"/>
      <c r="Z755" s="47"/>
      <c r="AA755" s="47"/>
      <c r="AB755" s="47"/>
      <c r="AC755" s="47"/>
      <c r="AD755" s="47"/>
      <c r="AE755" s="47"/>
      <c r="AF755" s="47"/>
      <c r="AG755" s="47"/>
      <c r="AH755" s="47"/>
      <c r="AI755" s="47"/>
    </row>
    <row r="756" spans="1:35">
      <c r="A756" s="47"/>
      <c r="B756" s="47"/>
      <c r="C756" s="47"/>
      <c r="D756" s="47"/>
      <c r="E756" s="47"/>
      <c r="F756" s="47"/>
      <c r="G756" s="47"/>
      <c r="H756" s="47"/>
      <c r="I756" s="47"/>
      <c r="J756" s="47"/>
      <c r="K756" s="47"/>
      <c r="L756" s="47"/>
      <c r="M756" s="47"/>
      <c r="N756" s="47"/>
      <c r="O756" s="47"/>
      <c r="P756" s="47"/>
      <c r="Q756" s="47"/>
      <c r="R756" s="47"/>
      <c r="S756" s="47"/>
      <c r="T756" s="47"/>
      <c r="U756" s="47"/>
      <c r="V756" s="47"/>
      <c r="W756" s="47"/>
      <c r="X756" s="47"/>
      <c r="Y756" s="47"/>
      <c r="Z756" s="47"/>
      <c r="AA756" s="47"/>
      <c r="AB756" s="47"/>
      <c r="AC756" s="47"/>
      <c r="AD756" s="47"/>
      <c r="AE756" s="47"/>
      <c r="AF756" s="47"/>
      <c r="AG756" s="47"/>
      <c r="AH756" s="47"/>
      <c r="AI756" s="47"/>
    </row>
    <row r="757" spans="1:35">
      <c r="A757" s="47"/>
      <c r="B757" s="47"/>
      <c r="C757" s="47"/>
      <c r="D757" s="47"/>
      <c r="E757" s="47"/>
      <c r="F757" s="47"/>
      <c r="G757" s="47"/>
      <c r="H757" s="47"/>
      <c r="I757" s="47"/>
      <c r="J757" s="47"/>
      <c r="K757" s="47"/>
      <c r="L757" s="47"/>
      <c r="M757" s="47"/>
      <c r="N757" s="47"/>
      <c r="O757" s="47"/>
      <c r="P757" s="47"/>
      <c r="Q757" s="47"/>
      <c r="R757" s="47"/>
      <c r="S757" s="47"/>
      <c r="T757" s="47"/>
      <c r="U757" s="47"/>
      <c r="V757" s="47"/>
      <c r="W757" s="47"/>
      <c r="X757" s="47"/>
      <c r="Y757" s="47"/>
      <c r="Z757" s="47"/>
      <c r="AA757" s="47"/>
      <c r="AB757" s="47"/>
      <c r="AC757" s="47"/>
      <c r="AD757" s="47"/>
      <c r="AE757" s="47"/>
      <c r="AF757" s="47"/>
      <c r="AG757" s="47"/>
      <c r="AH757" s="47"/>
      <c r="AI757" s="47"/>
    </row>
    <row r="758" spans="1:35">
      <c r="A758" s="47"/>
      <c r="B758" s="47"/>
      <c r="C758" s="47"/>
      <c r="D758" s="47"/>
      <c r="E758" s="47"/>
      <c r="F758" s="47"/>
      <c r="G758" s="47"/>
      <c r="H758" s="47"/>
      <c r="I758" s="47"/>
      <c r="J758" s="47"/>
      <c r="K758" s="47"/>
      <c r="L758" s="47"/>
      <c r="M758" s="47"/>
      <c r="N758" s="47"/>
      <c r="O758" s="47"/>
      <c r="P758" s="47"/>
      <c r="Q758" s="47"/>
      <c r="R758" s="47"/>
      <c r="S758" s="47"/>
      <c r="T758" s="47"/>
      <c r="U758" s="47"/>
      <c r="V758" s="47"/>
      <c r="W758" s="47"/>
      <c r="X758" s="47"/>
      <c r="Y758" s="47"/>
      <c r="Z758" s="47"/>
      <c r="AA758" s="47"/>
      <c r="AB758" s="47"/>
      <c r="AC758" s="47"/>
      <c r="AD758" s="47"/>
      <c r="AE758" s="47"/>
      <c r="AF758" s="47"/>
      <c r="AG758" s="47"/>
      <c r="AH758" s="47"/>
      <c r="AI758" s="47"/>
    </row>
    <row r="759" spans="1:35">
      <c r="A759" s="47"/>
      <c r="B759" s="47"/>
      <c r="C759" s="47"/>
      <c r="D759" s="47"/>
      <c r="E759" s="47"/>
      <c r="F759" s="47"/>
      <c r="G759" s="47"/>
      <c r="H759" s="47"/>
      <c r="I759" s="47"/>
      <c r="J759" s="47"/>
      <c r="K759" s="47"/>
      <c r="L759" s="47"/>
      <c r="M759" s="47"/>
      <c r="N759" s="47"/>
      <c r="O759" s="47"/>
      <c r="P759" s="47"/>
      <c r="Q759" s="47"/>
      <c r="R759" s="47"/>
      <c r="S759" s="47"/>
      <c r="T759" s="47"/>
      <c r="U759" s="47"/>
      <c r="V759" s="47"/>
      <c r="W759" s="47"/>
      <c r="X759" s="47"/>
      <c r="Y759" s="47"/>
      <c r="Z759" s="47"/>
      <c r="AA759" s="47"/>
      <c r="AB759" s="47"/>
      <c r="AC759" s="47"/>
      <c r="AD759" s="47"/>
      <c r="AE759" s="47"/>
      <c r="AF759" s="47"/>
      <c r="AG759" s="47"/>
      <c r="AH759" s="47"/>
      <c r="AI759" s="47"/>
    </row>
    <row r="760" spans="1:35">
      <c r="A760" s="47"/>
      <c r="B760" s="47"/>
      <c r="C760" s="47"/>
      <c r="D760" s="47"/>
      <c r="E760" s="47"/>
      <c r="F760" s="47"/>
      <c r="G760" s="47"/>
      <c r="H760" s="47"/>
      <c r="I760" s="47"/>
      <c r="J760" s="47"/>
      <c r="K760" s="47"/>
      <c r="L760" s="47"/>
      <c r="M760" s="47"/>
      <c r="N760" s="47"/>
      <c r="O760" s="47"/>
      <c r="P760" s="47"/>
      <c r="Q760" s="47"/>
      <c r="R760" s="47"/>
      <c r="S760" s="47"/>
      <c r="T760" s="47"/>
      <c r="U760" s="47"/>
      <c r="V760" s="47"/>
      <c r="W760" s="47"/>
      <c r="X760" s="47"/>
      <c r="Y760" s="47"/>
      <c r="Z760" s="47"/>
      <c r="AA760" s="47"/>
      <c r="AB760" s="47"/>
      <c r="AC760" s="47"/>
      <c r="AD760" s="47"/>
      <c r="AE760" s="47"/>
      <c r="AF760" s="47"/>
      <c r="AG760" s="47"/>
      <c r="AH760" s="47"/>
      <c r="AI760" s="47"/>
    </row>
    <row r="761" spans="1:35">
      <c r="A761" s="47"/>
      <c r="B761" s="47"/>
      <c r="C761" s="47"/>
      <c r="D761" s="47"/>
      <c r="E761" s="47"/>
      <c r="F761" s="47"/>
      <c r="G761" s="47"/>
      <c r="H761" s="47"/>
      <c r="I761" s="47"/>
      <c r="J761" s="47"/>
      <c r="K761" s="47"/>
      <c r="L761" s="47"/>
      <c r="M761" s="47"/>
      <c r="N761" s="47"/>
      <c r="O761" s="47"/>
      <c r="P761" s="47"/>
      <c r="Q761" s="47"/>
      <c r="R761" s="47"/>
      <c r="S761" s="47"/>
      <c r="T761" s="47"/>
      <c r="U761" s="47"/>
      <c r="V761" s="47"/>
      <c r="W761" s="47"/>
      <c r="X761" s="47"/>
      <c r="Y761" s="47"/>
      <c r="Z761" s="47"/>
      <c r="AA761" s="47"/>
      <c r="AB761" s="47"/>
      <c r="AC761" s="47"/>
      <c r="AD761" s="47"/>
      <c r="AE761" s="47"/>
      <c r="AF761" s="47"/>
      <c r="AG761" s="47"/>
      <c r="AH761" s="47"/>
      <c r="AI761" s="47"/>
    </row>
    <row r="762" spans="1:35">
      <c r="A762" s="47"/>
      <c r="B762" s="47"/>
      <c r="C762" s="47"/>
      <c r="D762" s="47"/>
      <c r="E762" s="47"/>
      <c r="F762" s="47"/>
      <c r="G762" s="47"/>
      <c r="H762" s="47"/>
      <c r="I762" s="47"/>
      <c r="J762" s="47"/>
      <c r="K762" s="47"/>
      <c r="L762" s="47"/>
      <c r="M762" s="47"/>
      <c r="N762" s="47"/>
      <c r="O762" s="47"/>
      <c r="P762" s="47"/>
      <c r="Q762" s="47"/>
      <c r="R762" s="47"/>
      <c r="S762" s="47"/>
      <c r="T762" s="47"/>
      <c r="U762" s="47"/>
      <c r="V762" s="47"/>
      <c r="W762" s="47"/>
      <c r="X762" s="47"/>
      <c r="Y762" s="47"/>
      <c r="Z762" s="47"/>
      <c r="AA762" s="47"/>
      <c r="AB762" s="47"/>
      <c r="AC762" s="47"/>
      <c r="AD762" s="47"/>
      <c r="AE762" s="47"/>
      <c r="AF762" s="47"/>
      <c r="AG762" s="47"/>
      <c r="AH762" s="47"/>
      <c r="AI762" s="47"/>
    </row>
    <row r="763" spans="1:35">
      <c r="A763" s="47"/>
      <c r="B763" s="47"/>
      <c r="C763" s="47"/>
      <c r="D763" s="47"/>
      <c r="E763" s="47"/>
      <c r="F763" s="47"/>
      <c r="G763" s="47"/>
      <c r="H763" s="47"/>
      <c r="I763" s="47"/>
      <c r="J763" s="47"/>
      <c r="K763" s="47"/>
      <c r="L763" s="47"/>
      <c r="M763" s="47"/>
      <c r="N763" s="47"/>
      <c r="O763" s="47"/>
      <c r="P763" s="47"/>
      <c r="Q763" s="47"/>
      <c r="R763" s="47"/>
      <c r="S763" s="47"/>
      <c r="T763" s="47"/>
      <c r="U763" s="47"/>
      <c r="V763" s="47"/>
      <c r="W763" s="47"/>
      <c r="X763" s="47"/>
      <c r="Y763" s="47"/>
      <c r="Z763" s="47"/>
      <c r="AA763" s="47"/>
      <c r="AB763" s="47"/>
      <c r="AC763" s="47"/>
      <c r="AD763" s="47"/>
      <c r="AE763" s="47"/>
      <c r="AF763" s="47"/>
      <c r="AG763" s="47"/>
      <c r="AH763" s="47"/>
      <c r="AI763" s="47"/>
    </row>
    <row r="764" spans="1:35">
      <c r="A764" s="47"/>
      <c r="B764" s="47"/>
      <c r="C764" s="47"/>
      <c r="D764" s="47"/>
      <c r="E764" s="47"/>
      <c r="F764" s="47"/>
      <c r="G764" s="47"/>
      <c r="H764" s="47"/>
      <c r="I764" s="47"/>
      <c r="J764" s="47"/>
      <c r="K764" s="47"/>
      <c r="L764" s="47"/>
      <c r="M764" s="47"/>
      <c r="N764" s="47"/>
      <c r="O764" s="47"/>
      <c r="P764" s="47"/>
      <c r="Q764" s="47"/>
      <c r="R764" s="47"/>
      <c r="S764" s="47"/>
      <c r="T764" s="47"/>
      <c r="U764" s="47"/>
      <c r="V764" s="47"/>
      <c r="W764" s="47"/>
      <c r="X764" s="47"/>
      <c r="Y764" s="47"/>
      <c r="Z764" s="47"/>
      <c r="AA764" s="47"/>
      <c r="AB764" s="47"/>
      <c r="AC764" s="47"/>
      <c r="AD764" s="47"/>
      <c r="AE764" s="47"/>
      <c r="AF764" s="47"/>
      <c r="AG764" s="47"/>
      <c r="AH764" s="47"/>
      <c r="AI764" s="47"/>
    </row>
    <row r="765" spans="1:35">
      <c r="A765" s="47"/>
      <c r="B765" s="47"/>
      <c r="C765" s="47"/>
      <c r="D765" s="47"/>
      <c r="E765" s="47"/>
      <c r="F765" s="47"/>
      <c r="G765" s="47"/>
      <c r="H765" s="47"/>
      <c r="I765" s="47"/>
      <c r="J765" s="47"/>
      <c r="K765" s="47"/>
      <c r="L765" s="47"/>
      <c r="M765" s="47"/>
      <c r="N765" s="47"/>
      <c r="O765" s="47"/>
      <c r="P765" s="47"/>
      <c r="Q765" s="47"/>
      <c r="R765" s="47"/>
      <c r="S765" s="47"/>
      <c r="T765" s="47"/>
      <c r="U765" s="47"/>
      <c r="V765" s="47"/>
      <c r="W765" s="47"/>
      <c r="X765" s="47"/>
      <c r="Y765" s="47"/>
      <c r="Z765" s="47"/>
      <c r="AA765" s="47"/>
      <c r="AB765" s="47"/>
      <c r="AC765" s="47"/>
      <c r="AD765" s="47"/>
      <c r="AE765" s="47"/>
      <c r="AF765" s="47"/>
      <c r="AG765" s="47"/>
      <c r="AH765" s="47"/>
      <c r="AI765" s="47"/>
    </row>
    <row r="766" spans="1:35">
      <c r="A766" s="47"/>
      <c r="B766" s="47"/>
      <c r="C766" s="47"/>
      <c r="D766" s="47"/>
      <c r="E766" s="47"/>
      <c r="F766" s="47"/>
      <c r="G766" s="47"/>
      <c r="H766" s="47"/>
      <c r="I766" s="47"/>
      <c r="J766" s="47"/>
      <c r="K766" s="47"/>
      <c r="L766" s="47"/>
      <c r="M766" s="47"/>
      <c r="N766" s="47"/>
      <c r="O766" s="47"/>
      <c r="P766" s="47"/>
      <c r="Q766" s="47"/>
      <c r="R766" s="47"/>
      <c r="S766" s="47"/>
      <c r="T766" s="47"/>
      <c r="U766" s="47"/>
      <c r="V766" s="47"/>
      <c r="W766" s="47"/>
      <c r="X766" s="47"/>
      <c r="Y766" s="47"/>
      <c r="Z766" s="47"/>
      <c r="AA766" s="47"/>
      <c r="AB766" s="47"/>
      <c r="AC766" s="47"/>
      <c r="AD766" s="47"/>
      <c r="AE766" s="47"/>
      <c r="AF766" s="47"/>
      <c r="AG766" s="47"/>
      <c r="AH766" s="47"/>
      <c r="AI766" s="47"/>
    </row>
    <row r="767" spans="1:35">
      <c r="A767" s="47"/>
      <c r="B767" s="47"/>
      <c r="C767" s="47"/>
      <c r="D767" s="47"/>
      <c r="E767" s="47"/>
      <c r="F767" s="47"/>
      <c r="G767" s="47"/>
      <c r="H767" s="47"/>
      <c r="I767" s="47"/>
      <c r="J767" s="47"/>
      <c r="K767" s="47"/>
      <c r="L767" s="47"/>
      <c r="M767" s="47"/>
      <c r="N767" s="47"/>
      <c r="O767" s="47"/>
      <c r="P767" s="47"/>
      <c r="Q767" s="47"/>
      <c r="R767" s="47"/>
      <c r="S767" s="47"/>
      <c r="T767" s="47"/>
      <c r="U767" s="47"/>
      <c r="V767" s="47"/>
      <c r="W767" s="47"/>
      <c r="X767" s="47"/>
      <c r="Y767" s="47"/>
      <c r="Z767" s="47"/>
      <c r="AA767" s="47"/>
      <c r="AB767" s="47"/>
      <c r="AC767" s="47"/>
      <c r="AD767" s="47"/>
      <c r="AE767" s="47"/>
      <c r="AF767" s="47"/>
      <c r="AG767" s="47"/>
      <c r="AH767" s="47"/>
      <c r="AI767" s="47"/>
    </row>
    <row r="768" spans="1:35">
      <c r="A768" s="47"/>
      <c r="B768" s="47"/>
      <c r="C768" s="47"/>
      <c r="D768" s="47"/>
      <c r="E768" s="47"/>
      <c r="F768" s="47"/>
      <c r="G768" s="47"/>
      <c r="H768" s="47"/>
      <c r="I768" s="47"/>
      <c r="J768" s="47"/>
      <c r="K768" s="47"/>
      <c r="L768" s="47"/>
      <c r="M768" s="47"/>
      <c r="N768" s="47"/>
      <c r="O768" s="47"/>
      <c r="P768" s="47"/>
      <c r="Q768" s="47"/>
      <c r="R768" s="47"/>
      <c r="S768" s="47"/>
      <c r="T768" s="47"/>
      <c r="U768" s="47"/>
      <c r="V768" s="47"/>
      <c r="W768" s="47"/>
      <c r="X768" s="47"/>
      <c r="Y768" s="47"/>
      <c r="Z768" s="47"/>
      <c r="AA768" s="47"/>
      <c r="AB768" s="47"/>
      <c r="AC768" s="47"/>
      <c r="AD768" s="47"/>
      <c r="AE768" s="47"/>
      <c r="AF768" s="47"/>
      <c r="AG768" s="47"/>
      <c r="AH768" s="47"/>
      <c r="AI768" s="47"/>
    </row>
    <row r="769" spans="1:35">
      <c r="A769" s="47"/>
      <c r="B769" s="47"/>
      <c r="C769" s="47"/>
      <c r="D769" s="47"/>
      <c r="E769" s="47"/>
      <c r="F769" s="47"/>
      <c r="G769" s="47"/>
      <c r="H769" s="47"/>
      <c r="I769" s="47"/>
      <c r="J769" s="47"/>
      <c r="K769" s="47"/>
      <c r="L769" s="47"/>
      <c r="M769" s="47"/>
      <c r="N769" s="47"/>
      <c r="O769" s="47"/>
      <c r="P769" s="47"/>
      <c r="Q769" s="47"/>
      <c r="R769" s="47"/>
      <c r="S769" s="47"/>
      <c r="T769" s="47"/>
      <c r="U769" s="47"/>
      <c r="V769" s="47"/>
      <c r="W769" s="47"/>
      <c r="X769" s="47"/>
      <c r="Y769" s="47"/>
      <c r="Z769" s="47"/>
      <c r="AA769" s="47"/>
      <c r="AB769" s="47"/>
      <c r="AC769" s="47"/>
      <c r="AD769" s="47"/>
      <c r="AE769" s="47"/>
      <c r="AF769" s="47"/>
      <c r="AG769" s="47"/>
      <c r="AH769" s="47"/>
      <c r="AI769" s="47"/>
    </row>
    <row r="770" spans="1:35">
      <c r="A770" s="47"/>
      <c r="B770" s="47"/>
      <c r="C770" s="47"/>
      <c r="D770" s="47"/>
      <c r="E770" s="47"/>
      <c r="F770" s="47"/>
      <c r="G770" s="47"/>
      <c r="H770" s="47"/>
      <c r="I770" s="47"/>
      <c r="J770" s="47"/>
      <c r="K770" s="47"/>
      <c r="L770" s="47"/>
      <c r="M770" s="47"/>
      <c r="N770" s="47"/>
      <c r="O770" s="47"/>
      <c r="P770" s="47"/>
      <c r="Q770" s="47"/>
      <c r="R770" s="47"/>
      <c r="S770" s="47"/>
      <c r="T770" s="47"/>
      <c r="U770" s="47"/>
      <c r="V770" s="47"/>
      <c r="W770" s="47"/>
      <c r="X770" s="47"/>
      <c r="Y770" s="47"/>
      <c r="Z770" s="47"/>
      <c r="AA770" s="47"/>
      <c r="AB770" s="47"/>
      <c r="AC770" s="47"/>
      <c r="AD770" s="47"/>
      <c r="AE770" s="47"/>
      <c r="AF770" s="47"/>
      <c r="AG770" s="47"/>
      <c r="AH770" s="47"/>
      <c r="AI770" s="47"/>
    </row>
    <row r="771" spans="1:35">
      <c r="A771" s="47"/>
      <c r="B771" s="47"/>
      <c r="C771" s="47"/>
      <c r="D771" s="47"/>
      <c r="E771" s="47"/>
      <c r="F771" s="47"/>
      <c r="G771" s="47"/>
      <c r="H771" s="47"/>
      <c r="I771" s="47"/>
      <c r="J771" s="47"/>
      <c r="K771" s="47"/>
      <c r="L771" s="47"/>
      <c r="M771" s="47"/>
      <c r="N771" s="47"/>
      <c r="O771" s="47"/>
      <c r="P771" s="47"/>
      <c r="Q771" s="47"/>
      <c r="R771" s="47"/>
      <c r="S771" s="47"/>
      <c r="T771" s="47"/>
      <c r="U771" s="47"/>
      <c r="V771" s="47"/>
      <c r="W771" s="47"/>
      <c r="X771" s="47"/>
      <c r="Y771" s="47"/>
      <c r="Z771" s="47"/>
      <c r="AA771" s="47"/>
      <c r="AB771" s="47"/>
      <c r="AC771" s="47"/>
      <c r="AD771" s="47"/>
      <c r="AE771" s="47"/>
      <c r="AF771" s="47"/>
      <c r="AG771" s="47"/>
      <c r="AH771" s="47"/>
      <c r="AI771" s="47"/>
    </row>
    <row r="772" spans="1:35">
      <c r="A772" s="47"/>
      <c r="B772" s="47"/>
      <c r="C772" s="47"/>
      <c r="D772" s="47"/>
      <c r="E772" s="47"/>
      <c r="F772" s="47"/>
      <c r="G772" s="47"/>
      <c r="H772" s="47"/>
      <c r="I772" s="47"/>
      <c r="J772" s="47"/>
      <c r="K772" s="47"/>
      <c r="L772" s="47"/>
      <c r="M772" s="47"/>
      <c r="N772" s="47"/>
      <c r="O772" s="47"/>
      <c r="P772" s="47"/>
      <c r="Q772" s="47"/>
      <c r="R772" s="47"/>
      <c r="S772" s="47"/>
      <c r="T772" s="47"/>
      <c r="U772" s="47"/>
      <c r="V772" s="47"/>
      <c r="W772" s="47"/>
      <c r="X772" s="47"/>
      <c r="Y772" s="47"/>
      <c r="Z772" s="47"/>
      <c r="AA772" s="47"/>
      <c r="AB772" s="47"/>
      <c r="AC772" s="47"/>
      <c r="AD772" s="47"/>
      <c r="AE772" s="47"/>
      <c r="AF772" s="47"/>
      <c r="AG772" s="47"/>
      <c r="AH772" s="47"/>
      <c r="AI772" s="47"/>
    </row>
    <row r="773" spans="1:35">
      <c r="A773" s="47"/>
      <c r="B773" s="47"/>
      <c r="C773" s="47"/>
      <c r="D773" s="47"/>
      <c r="E773" s="47"/>
      <c r="F773" s="47"/>
      <c r="G773" s="47"/>
      <c r="H773" s="47"/>
      <c r="I773" s="47"/>
      <c r="J773" s="47"/>
      <c r="K773" s="47"/>
      <c r="L773" s="47"/>
      <c r="M773" s="47"/>
      <c r="N773" s="47"/>
      <c r="O773" s="47"/>
      <c r="P773" s="47"/>
      <c r="Q773" s="47"/>
      <c r="R773" s="47"/>
      <c r="S773" s="47"/>
      <c r="T773" s="47"/>
      <c r="U773" s="47"/>
      <c r="V773" s="47"/>
      <c r="W773" s="47"/>
      <c r="X773" s="47"/>
      <c r="Y773" s="47"/>
      <c r="Z773" s="47"/>
      <c r="AA773" s="47"/>
      <c r="AB773" s="47"/>
      <c r="AC773" s="47"/>
      <c r="AD773" s="47"/>
      <c r="AE773" s="47"/>
      <c r="AF773" s="47"/>
      <c r="AG773" s="47"/>
      <c r="AH773" s="47"/>
      <c r="AI773" s="47"/>
    </row>
    <row r="774" spans="1:35">
      <c r="A774" s="47"/>
      <c r="B774" s="47"/>
      <c r="C774" s="47"/>
      <c r="D774" s="47"/>
      <c r="E774" s="47"/>
      <c r="F774" s="47"/>
      <c r="G774" s="47"/>
      <c r="H774" s="47"/>
      <c r="I774" s="47"/>
      <c r="J774" s="47"/>
      <c r="K774" s="47"/>
      <c r="L774" s="47"/>
      <c r="M774" s="47"/>
      <c r="N774" s="47"/>
      <c r="O774" s="47"/>
      <c r="P774" s="47"/>
      <c r="Q774" s="47"/>
      <c r="R774" s="47"/>
      <c r="S774" s="47"/>
      <c r="T774" s="47"/>
      <c r="U774" s="47"/>
      <c r="V774" s="47"/>
      <c r="W774" s="47"/>
      <c r="X774" s="47"/>
      <c r="Y774" s="47"/>
      <c r="Z774" s="47"/>
      <c r="AA774" s="47"/>
      <c r="AB774" s="47"/>
      <c r="AC774" s="47"/>
      <c r="AD774" s="47"/>
      <c r="AE774" s="47"/>
      <c r="AF774" s="47"/>
      <c r="AG774" s="47"/>
      <c r="AH774" s="47"/>
      <c r="AI774" s="47"/>
    </row>
    <row r="775" spans="1:35">
      <c r="A775" s="47"/>
      <c r="B775" s="47"/>
      <c r="C775" s="47"/>
      <c r="D775" s="47"/>
      <c r="E775" s="47"/>
      <c r="F775" s="47"/>
      <c r="G775" s="47"/>
      <c r="H775" s="47"/>
      <c r="I775" s="47"/>
      <c r="J775" s="47"/>
      <c r="K775" s="47"/>
      <c r="L775" s="47"/>
      <c r="M775" s="47"/>
      <c r="N775" s="47"/>
      <c r="O775" s="47"/>
      <c r="P775" s="47"/>
      <c r="Q775" s="47"/>
      <c r="R775" s="47"/>
      <c r="S775" s="47"/>
      <c r="T775" s="47"/>
      <c r="U775" s="47"/>
      <c r="V775" s="47"/>
      <c r="W775" s="47"/>
      <c r="X775" s="47"/>
      <c r="Y775" s="47"/>
      <c r="Z775" s="47"/>
      <c r="AA775" s="47"/>
      <c r="AB775" s="47"/>
      <c r="AC775" s="47"/>
      <c r="AD775" s="47"/>
      <c r="AE775" s="47"/>
      <c r="AF775" s="47"/>
      <c r="AG775" s="47"/>
      <c r="AH775" s="47"/>
      <c r="AI775" s="47"/>
    </row>
    <row r="776" spans="1:35">
      <c r="A776" s="47"/>
      <c r="B776" s="47"/>
      <c r="C776" s="47"/>
      <c r="D776" s="47"/>
      <c r="E776" s="47"/>
      <c r="F776" s="47"/>
      <c r="G776" s="47"/>
      <c r="H776" s="47"/>
      <c r="I776" s="47"/>
      <c r="J776" s="47"/>
      <c r="K776" s="47"/>
      <c r="L776" s="47"/>
      <c r="M776" s="47"/>
      <c r="N776" s="47"/>
      <c r="O776" s="47"/>
      <c r="P776" s="47"/>
      <c r="Q776" s="47"/>
      <c r="R776" s="47"/>
      <c r="S776" s="47"/>
      <c r="T776" s="47"/>
      <c r="U776" s="47"/>
      <c r="V776" s="47"/>
      <c r="W776" s="47"/>
      <c r="X776" s="47"/>
      <c r="Y776" s="47"/>
      <c r="Z776" s="47"/>
      <c r="AA776" s="47"/>
      <c r="AB776" s="47"/>
      <c r="AC776" s="47"/>
      <c r="AD776" s="47"/>
      <c r="AE776" s="47"/>
      <c r="AF776" s="47"/>
      <c r="AG776" s="47"/>
      <c r="AH776" s="47"/>
      <c r="AI776" s="47"/>
    </row>
    <row r="777" spans="1:35">
      <c r="A777" s="47"/>
      <c r="B777" s="47"/>
      <c r="C777" s="47"/>
      <c r="D777" s="47"/>
      <c r="E777" s="47"/>
      <c r="F777" s="47"/>
      <c r="G777" s="47"/>
      <c r="H777" s="47"/>
      <c r="I777" s="47"/>
      <c r="J777" s="47"/>
      <c r="K777" s="47"/>
      <c r="L777" s="47"/>
      <c r="M777" s="47"/>
      <c r="N777" s="47"/>
      <c r="O777" s="47"/>
      <c r="P777" s="47"/>
      <c r="Q777" s="47"/>
      <c r="R777" s="47"/>
      <c r="S777" s="47"/>
      <c r="T777" s="47"/>
      <c r="U777" s="47"/>
      <c r="V777" s="47"/>
      <c r="W777" s="47"/>
      <c r="X777" s="47"/>
      <c r="Y777" s="47"/>
      <c r="Z777" s="47"/>
      <c r="AA777" s="47"/>
      <c r="AB777" s="47"/>
      <c r="AC777" s="47"/>
      <c r="AD777" s="47"/>
      <c r="AE777" s="47"/>
      <c r="AF777" s="47"/>
      <c r="AG777" s="47"/>
      <c r="AH777" s="47"/>
      <c r="AI777" s="47"/>
    </row>
    <row r="778" spans="1:35">
      <c r="A778" s="47"/>
      <c r="B778" s="47"/>
      <c r="C778" s="47"/>
      <c r="D778" s="47"/>
      <c r="E778" s="47"/>
      <c r="F778" s="47"/>
      <c r="G778" s="47"/>
      <c r="H778" s="47"/>
      <c r="I778" s="47"/>
      <c r="J778" s="47"/>
      <c r="K778" s="47"/>
      <c r="L778" s="47"/>
      <c r="M778" s="47"/>
      <c r="N778" s="47"/>
      <c r="O778" s="47"/>
      <c r="P778" s="47"/>
      <c r="Q778" s="47"/>
      <c r="R778" s="47"/>
      <c r="S778" s="47"/>
      <c r="T778" s="47"/>
      <c r="U778" s="47"/>
      <c r="V778" s="47"/>
      <c r="W778" s="47"/>
      <c r="X778" s="47"/>
      <c r="Y778" s="47"/>
      <c r="Z778" s="47"/>
      <c r="AA778" s="47"/>
      <c r="AB778" s="47"/>
      <c r="AC778" s="47"/>
      <c r="AD778" s="47"/>
      <c r="AE778" s="47"/>
      <c r="AF778" s="47"/>
      <c r="AG778" s="47"/>
      <c r="AH778" s="47"/>
      <c r="AI778" s="47"/>
    </row>
    <row r="779" spans="1:35">
      <c r="A779" s="47"/>
      <c r="B779" s="47"/>
      <c r="C779" s="47"/>
      <c r="D779" s="47"/>
      <c r="E779" s="47"/>
      <c r="F779" s="47"/>
      <c r="G779" s="47"/>
      <c r="H779" s="47"/>
      <c r="I779" s="47"/>
      <c r="J779" s="47"/>
      <c r="K779" s="47"/>
      <c r="L779" s="47"/>
      <c r="M779" s="47"/>
      <c r="N779" s="47"/>
      <c r="O779" s="47"/>
      <c r="P779" s="47"/>
      <c r="Q779" s="47"/>
      <c r="R779" s="47"/>
      <c r="S779" s="47"/>
      <c r="T779" s="47"/>
      <c r="U779" s="47"/>
      <c r="V779" s="47"/>
      <c r="W779" s="47"/>
      <c r="X779" s="47"/>
      <c r="Y779" s="47"/>
      <c r="Z779" s="47"/>
      <c r="AA779" s="47"/>
      <c r="AB779" s="47"/>
      <c r="AC779" s="47"/>
      <c r="AD779" s="47"/>
      <c r="AE779" s="47"/>
      <c r="AF779" s="47"/>
      <c r="AG779" s="47"/>
      <c r="AH779" s="47"/>
      <c r="AI779" s="47"/>
    </row>
    <row r="780" spans="1:35">
      <c r="A780" s="47"/>
      <c r="B780" s="47"/>
      <c r="C780" s="47"/>
      <c r="D780" s="47"/>
      <c r="E780" s="47"/>
      <c r="F780" s="47"/>
      <c r="G780" s="47"/>
      <c r="H780" s="47"/>
      <c r="I780" s="47"/>
      <c r="J780" s="47"/>
      <c r="K780" s="47"/>
      <c r="L780" s="47"/>
      <c r="M780" s="47"/>
      <c r="N780" s="47"/>
      <c r="O780" s="47"/>
      <c r="P780" s="47"/>
      <c r="Q780" s="47"/>
      <c r="R780" s="47"/>
      <c r="S780" s="47"/>
      <c r="T780" s="47"/>
      <c r="U780" s="47"/>
      <c r="V780" s="47"/>
      <c r="W780" s="47"/>
      <c r="X780" s="47"/>
      <c r="Y780" s="47"/>
      <c r="Z780" s="47"/>
      <c r="AA780" s="47"/>
      <c r="AB780" s="47"/>
      <c r="AC780" s="47"/>
      <c r="AD780" s="47"/>
      <c r="AE780" s="47"/>
      <c r="AF780" s="47"/>
      <c r="AG780" s="47"/>
      <c r="AH780" s="47"/>
      <c r="AI780" s="47"/>
    </row>
    <row r="781" spans="1:35">
      <c r="A781" s="47"/>
      <c r="B781" s="47"/>
      <c r="C781" s="47"/>
      <c r="D781" s="47"/>
      <c r="E781" s="47"/>
      <c r="F781" s="47"/>
      <c r="G781" s="47"/>
      <c r="H781" s="47"/>
      <c r="I781" s="47"/>
      <c r="J781" s="47"/>
      <c r="K781" s="47"/>
      <c r="L781" s="47"/>
      <c r="M781" s="47"/>
      <c r="N781" s="47"/>
      <c r="O781" s="47"/>
      <c r="P781" s="47"/>
      <c r="Q781" s="47"/>
      <c r="R781" s="47"/>
      <c r="S781" s="47"/>
      <c r="T781" s="47"/>
      <c r="U781" s="47"/>
      <c r="V781" s="47"/>
      <c r="W781" s="47"/>
      <c r="X781" s="47"/>
      <c r="Y781" s="47"/>
      <c r="Z781" s="47"/>
      <c r="AA781" s="47"/>
      <c r="AB781" s="47"/>
      <c r="AC781" s="47"/>
      <c r="AD781" s="47"/>
      <c r="AE781" s="47"/>
      <c r="AF781" s="47"/>
      <c r="AG781" s="47"/>
      <c r="AH781" s="47"/>
      <c r="AI781" s="47"/>
    </row>
    <row r="782" spans="1:35">
      <c r="A782" s="47"/>
      <c r="B782" s="47"/>
      <c r="C782" s="47"/>
      <c r="D782" s="47"/>
      <c r="E782" s="47"/>
      <c r="F782" s="47"/>
      <c r="G782" s="47"/>
      <c r="H782" s="47"/>
      <c r="I782" s="47"/>
      <c r="J782" s="47"/>
      <c r="K782" s="47"/>
      <c r="L782" s="47"/>
      <c r="M782" s="47"/>
      <c r="N782" s="47"/>
      <c r="O782" s="47"/>
      <c r="P782" s="47"/>
      <c r="Q782" s="47"/>
      <c r="R782" s="47"/>
      <c r="S782" s="47"/>
      <c r="T782" s="47"/>
      <c r="U782" s="47"/>
      <c r="V782" s="47"/>
      <c r="W782" s="47"/>
      <c r="X782" s="47"/>
      <c r="Y782" s="47"/>
      <c r="Z782" s="47"/>
      <c r="AA782" s="47"/>
      <c r="AB782" s="47"/>
      <c r="AC782" s="47"/>
      <c r="AD782" s="47"/>
      <c r="AE782" s="47"/>
      <c r="AF782" s="47"/>
      <c r="AG782" s="47"/>
      <c r="AH782" s="47"/>
      <c r="AI782" s="47"/>
    </row>
    <row r="783" spans="1:35">
      <c r="A783" s="47"/>
      <c r="B783" s="47"/>
      <c r="C783" s="47"/>
      <c r="D783" s="47"/>
      <c r="E783" s="47"/>
      <c r="F783" s="47"/>
      <c r="G783" s="47"/>
      <c r="H783" s="47"/>
      <c r="I783" s="47"/>
      <c r="J783" s="47"/>
      <c r="K783" s="47"/>
      <c r="L783" s="47"/>
      <c r="M783" s="47"/>
      <c r="N783" s="47"/>
      <c r="O783" s="47"/>
      <c r="P783" s="47"/>
      <c r="Q783" s="47"/>
      <c r="R783" s="47"/>
      <c r="S783" s="47"/>
      <c r="T783" s="47"/>
      <c r="U783" s="47"/>
      <c r="V783" s="47"/>
      <c r="W783" s="47"/>
      <c r="X783" s="47"/>
      <c r="Y783" s="47"/>
      <c r="Z783" s="47"/>
      <c r="AA783" s="47"/>
      <c r="AB783" s="47"/>
      <c r="AC783" s="47"/>
      <c r="AD783" s="47"/>
      <c r="AE783" s="47"/>
      <c r="AF783" s="47"/>
      <c r="AG783" s="47"/>
      <c r="AH783" s="47"/>
      <c r="AI783" s="47"/>
    </row>
    <row r="784" spans="1:35">
      <c r="A784" s="47"/>
      <c r="B784" s="47"/>
      <c r="C784" s="47"/>
      <c r="D784" s="47"/>
      <c r="E784" s="47"/>
      <c r="F784" s="47"/>
      <c r="G784" s="47"/>
      <c r="H784" s="47"/>
      <c r="I784" s="47"/>
      <c r="J784" s="47"/>
      <c r="K784" s="47"/>
      <c r="L784" s="47"/>
      <c r="M784" s="47"/>
      <c r="N784" s="47"/>
      <c r="O784" s="47"/>
      <c r="P784" s="47"/>
      <c r="Q784" s="47"/>
      <c r="R784" s="47"/>
      <c r="S784" s="47"/>
      <c r="T784" s="47"/>
      <c r="U784" s="47"/>
      <c r="V784" s="47"/>
      <c r="W784" s="47"/>
      <c r="X784" s="47"/>
      <c r="Y784" s="47"/>
      <c r="Z784" s="47"/>
      <c r="AA784" s="47"/>
      <c r="AB784" s="47"/>
      <c r="AC784" s="47"/>
      <c r="AD784" s="47"/>
      <c r="AE784" s="47"/>
      <c r="AF784" s="47"/>
      <c r="AG784" s="47"/>
      <c r="AH784" s="47"/>
      <c r="AI784" s="47"/>
    </row>
    <row r="785" spans="1:35">
      <c r="A785" s="47"/>
      <c r="B785" s="47"/>
      <c r="C785" s="47"/>
      <c r="D785" s="47"/>
      <c r="E785" s="47"/>
      <c r="F785" s="47"/>
      <c r="G785" s="47"/>
      <c r="H785" s="47"/>
      <c r="I785" s="47"/>
      <c r="J785" s="47"/>
      <c r="K785" s="47"/>
      <c r="L785" s="47"/>
      <c r="M785" s="47"/>
      <c r="N785" s="47"/>
      <c r="O785" s="47"/>
      <c r="P785" s="47"/>
      <c r="Q785" s="47"/>
      <c r="R785" s="47"/>
      <c r="S785" s="47"/>
      <c r="T785" s="47"/>
      <c r="U785" s="47"/>
      <c r="V785" s="47"/>
      <c r="W785" s="47"/>
      <c r="X785" s="47"/>
      <c r="Y785" s="47"/>
      <c r="Z785" s="47"/>
      <c r="AA785" s="47"/>
      <c r="AB785" s="47"/>
      <c r="AC785" s="47"/>
      <c r="AD785" s="47"/>
      <c r="AE785" s="47"/>
      <c r="AF785" s="47"/>
      <c r="AG785" s="47"/>
      <c r="AH785" s="47"/>
      <c r="AI785" s="47"/>
    </row>
    <row r="786" spans="1:35">
      <c r="A786" s="47"/>
      <c r="B786" s="47"/>
      <c r="C786" s="47"/>
      <c r="D786" s="47"/>
      <c r="E786" s="47"/>
      <c r="F786" s="47"/>
      <c r="G786" s="47"/>
      <c r="H786" s="47"/>
      <c r="I786" s="47"/>
      <c r="J786" s="47"/>
      <c r="K786" s="47"/>
      <c r="L786" s="47"/>
      <c r="M786" s="47"/>
      <c r="N786" s="47"/>
      <c r="O786" s="47"/>
      <c r="P786" s="47"/>
      <c r="Q786" s="47"/>
      <c r="R786" s="47"/>
      <c r="S786" s="47"/>
      <c r="T786" s="47"/>
      <c r="U786" s="47"/>
      <c r="V786" s="47"/>
      <c r="W786" s="47"/>
      <c r="X786" s="47"/>
      <c r="Y786" s="47"/>
      <c r="Z786" s="47"/>
      <c r="AA786" s="47"/>
      <c r="AB786" s="47"/>
      <c r="AC786" s="47"/>
      <c r="AD786" s="47"/>
      <c r="AE786" s="47"/>
      <c r="AF786" s="47"/>
      <c r="AG786" s="47"/>
      <c r="AH786" s="47"/>
      <c r="AI786" s="47"/>
    </row>
    <row r="787" spans="1:35">
      <c r="A787" s="47"/>
      <c r="B787" s="47"/>
      <c r="C787" s="47"/>
      <c r="D787" s="47"/>
      <c r="E787" s="47"/>
      <c r="F787" s="47"/>
      <c r="G787" s="47"/>
      <c r="H787" s="47"/>
      <c r="I787" s="47"/>
      <c r="J787" s="47"/>
      <c r="K787" s="47"/>
      <c r="L787" s="47"/>
      <c r="M787" s="47"/>
      <c r="N787" s="47"/>
      <c r="O787" s="47"/>
      <c r="P787" s="47"/>
      <c r="Q787" s="47"/>
      <c r="R787" s="47"/>
      <c r="S787" s="47"/>
      <c r="T787" s="47"/>
      <c r="U787" s="47"/>
      <c r="V787" s="47"/>
      <c r="W787" s="47"/>
      <c r="X787" s="47"/>
      <c r="Y787" s="47"/>
      <c r="Z787" s="47"/>
      <c r="AA787" s="47"/>
      <c r="AB787" s="47"/>
      <c r="AC787" s="47"/>
      <c r="AD787" s="47"/>
      <c r="AE787" s="47"/>
      <c r="AF787" s="47"/>
      <c r="AG787" s="47"/>
      <c r="AH787" s="47"/>
      <c r="AI787" s="47"/>
    </row>
    <row r="788" spans="1:35">
      <c r="A788" s="47"/>
      <c r="B788" s="47"/>
      <c r="C788" s="47"/>
      <c r="D788" s="47"/>
      <c r="E788" s="47"/>
      <c r="F788" s="47"/>
      <c r="G788" s="47"/>
      <c r="H788" s="47"/>
      <c r="I788" s="47"/>
      <c r="J788" s="47"/>
      <c r="K788" s="47"/>
      <c r="L788" s="47"/>
      <c r="M788" s="47"/>
      <c r="N788" s="47"/>
      <c r="O788" s="47"/>
      <c r="P788" s="47"/>
      <c r="Q788" s="47"/>
      <c r="R788" s="47"/>
      <c r="S788" s="47"/>
      <c r="T788" s="47"/>
      <c r="U788" s="47"/>
      <c r="V788" s="47"/>
      <c r="W788" s="47"/>
      <c r="X788" s="47"/>
      <c r="Y788" s="47"/>
      <c r="Z788" s="47"/>
      <c r="AA788" s="47"/>
      <c r="AB788" s="47"/>
      <c r="AC788" s="47"/>
      <c r="AD788" s="47"/>
      <c r="AE788" s="47"/>
      <c r="AF788" s="47"/>
      <c r="AG788" s="47"/>
      <c r="AH788" s="47"/>
      <c r="AI788" s="47"/>
    </row>
    <row r="789" spans="1:35">
      <c r="A789" s="47"/>
      <c r="B789" s="47"/>
      <c r="C789" s="47"/>
      <c r="D789" s="47"/>
      <c r="E789" s="47"/>
      <c r="F789" s="47"/>
      <c r="G789" s="47"/>
      <c r="H789" s="47"/>
      <c r="I789" s="47"/>
      <c r="J789" s="47"/>
      <c r="K789" s="47"/>
      <c r="L789" s="47"/>
      <c r="M789" s="47"/>
      <c r="N789" s="47"/>
      <c r="O789" s="47"/>
      <c r="P789" s="47"/>
      <c r="Q789" s="47"/>
      <c r="R789" s="47"/>
      <c r="S789" s="47"/>
      <c r="T789" s="47"/>
      <c r="U789" s="47"/>
      <c r="V789" s="47"/>
      <c r="W789" s="47"/>
      <c r="X789" s="47"/>
      <c r="Y789" s="47"/>
      <c r="Z789" s="47"/>
      <c r="AA789" s="47"/>
      <c r="AB789" s="47"/>
      <c r="AC789" s="47"/>
      <c r="AD789" s="47"/>
      <c r="AE789" s="47"/>
      <c r="AF789" s="47"/>
      <c r="AG789" s="47"/>
      <c r="AH789" s="47"/>
      <c r="AI789" s="47"/>
    </row>
    <row r="790" spans="1:35">
      <c r="A790" s="47"/>
      <c r="B790" s="47"/>
      <c r="C790" s="47"/>
      <c r="D790" s="47"/>
      <c r="E790" s="47"/>
      <c r="F790" s="47"/>
      <c r="G790" s="47"/>
      <c r="H790" s="47"/>
      <c r="I790" s="47"/>
      <c r="J790" s="47"/>
      <c r="K790" s="47"/>
      <c r="L790" s="47"/>
      <c r="M790" s="47"/>
      <c r="N790" s="47"/>
      <c r="O790" s="47"/>
      <c r="P790" s="47"/>
      <c r="Q790" s="47"/>
      <c r="R790" s="47"/>
      <c r="S790" s="47"/>
      <c r="T790" s="47"/>
      <c r="U790" s="47"/>
      <c r="V790" s="47"/>
      <c r="W790" s="47"/>
      <c r="X790" s="47"/>
      <c r="Y790" s="47"/>
      <c r="Z790" s="47"/>
      <c r="AA790" s="47"/>
      <c r="AB790" s="47"/>
      <c r="AC790" s="47"/>
      <c r="AD790" s="47"/>
      <c r="AE790" s="47"/>
      <c r="AF790" s="47"/>
      <c r="AG790" s="47"/>
      <c r="AH790" s="47"/>
      <c r="AI790" s="47"/>
    </row>
    <row r="791" spans="1:35">
      <c r="A791" s="47"/>
      <c r="B791" s="47"/>
      <c r="C791" s="47"/>
      <c r="D791" s="47"/>
      <c r="E791" s="47"/>
      <c r="F791" s="47"/>
      <c r="G791" s="47"/>
      <c r="H791" s="47"/>
      <c r="I791" s="47"/>
      <c r="J791" s="47"/>
      <c r="K791" s="47"/>
      <c r="L791" s="47"/>
      <c r="M791" s="47"/>
      <c r="N791" s="47"/>
      <c r="O791" s="47"/>
      <c r="P791" s="47"/>
      <c r="Q791" s="47"/>
      <c r="R791" s="47"/>
      <c r="S791" s="47"/>
      <c r="T791" s="47"/>
      <c r="U791" s="47"/>
      <c r="V791" s="47"/>
      <c r="W791" s="47"/>
      <c r="X791" s="47"/>
      <c r="Y791" s="47"/>
      <c r="Z791" s="47"/>
      <c r="AA791" s="47"/>
      <c r="AB791" s="47"/>
      <c r="AC791" s="47"/>
      <c r="AD791" s="47"/>
      <c r="AE791" s="47"/>
      <c r="AF791" s="47"/>
      <c r="AG791" s="47"/>
      <c r="AH791" s="47"/>
      <c r="AI791" s="47"/>
    </row>
    <row r="792" spans="1:35">
      <c r="A792" s="47"/>
      <c r="B792" s="47"/>
      <c r="C792" s="47"/>
      <c r="D792" s="47"/>
      <c r="E792" s="47"/>
      <c r="F792" s="47"/>
      <c r="G792" s="47"/>
      <c r="H792" s="47"/>
      <c r="I792" s="47"/>
      <c r="J792" s="47"/>
      <c r="K792" s="47"/>
      <c r="L792" s="47"/>
      <c r="M792" s="47"/>
      <c r="N792" s="47"/>
      <c r="O792" s="47"/>
      <c r="P792" s="47"/>
      <c r="Q792" s="47"/>
      <c r="R792" s="47"/>
      <c r="S792" s="47"/>
      <c r="T792" s="47"/>
      <c r="U792" s="47"/>
      <c r="V792" s="47"/>
      <c r="W792" s="47"/>
      <c r="X792" s="47"/>
      <c r="Y792" s="47"/>
      <c r="Z792" s="47"/>
      <c r="AA792" s="47"/>
      <c r="AB792" s="47"/>
      <c r="AC792" s="47"/>
      <c r="AD792" s="47"/>
      <c r="AE792" s="47"/>
      <c r="AF792" s="47"/>
      <c r="AG792" s="47"/>
      <c r="AH792" s="47"/>
      <c r="AI792" s="47"/>
    </row>
    <row r="793" spans="1:35">
      <c r="A793" s="47"/>
      <c r="B793" s="47"/>
      <c r="C793" s="47"/>
      <c r="D793" s="47"/>
      <c r="E793" s="47"/>
      <c r="F793" s="47"/>
      <c r="G793" s="47"/>
      <c r="H793" s="47"/>
      <c r="I793" s="47"/>
      <c r="J793" s="47"/>
      <c r="K793" s="47"/>
      <c r="L793" s="47"/>
      <c r="M793" s="47"/>
      <c r="N793" s="47"/>
      <c r="O793" s="47"/>
      <c r="P793" s="47"/>
      <c r="Q793" s="47"/>
      <c r="R793" s="47"/>
      <c r="S793" s="47"/>
      <c r="T793" s="47"/>
      <c r="U793" s="47"/>
      <c r="V793" s="47"/>
      <c r="W793" s="47"/>
      <c r="X793" s="47"/>
      <c r="Y793" s="47"/>
      <c r="Z793" s="47"/>
      <c r="AA793" s="47"/>
      <c r="AB793" s="47"/>
      <c r="AC793" s="47"/>
      <c r="AD793" s="47"/>
      <c r="AE793" s="47"/>
      <c r="AF793" s="47"/>
      <c r="AG793" s="47"/>
      <c r="AH793" s="47"/>
      <c r="AI793" s="47"/>
    </row>
    <row r="794" spans="1:35">
      <c r="A794" s="47"/>
      <c r="B794" s="47"/>
      <c r="C794" s="47"/>
      <c r="D794" s="47"/>
      <c r="E794" s="47"/>
      <c r="F794" s="47"/>
      <c r="G794" s="47"/>
      <c r="H794" s="47"/>
      <c r="I794" s="47"/>
      <c r="J794" s="47"/>
      <c r="K794" s="47"/>
      <c r="L794" s="47"/>
      <c r="M794" s="47"/>
      <c r="N794" s="47"/>
      <c r="O794" s="47"/>
      <c r="P794" s="47"/>
      <c r="Q794" s="47"/>
      <c r="R794" s="47"/>
      <c r="S794" s="47"/>
      <c r="T794" s="47"/>
      <c r="U794" s="47"/>
      <c r="V794" s="47"/>
      <c r="W794" s="47"/>
      <c r="X794" s="47"/>
      <c r="Y794" s="47"/>
      <c r="Z794" s="47"/>
      <c r="AA794" s="47"/>
      <c r="AB794" s="47"/>
      <c r="AC794" s="47"/>
      <c r="AD794" s="47"/>
      <c r="AE794" s="47"/>
      <c r="AF794" s="47"/>
      <c r="AG794" s="47"/>
      <c r="AH794" s="47"/>
      <c r="AI794" s="47"/>
    </row>
    <row r="795" spans="1:35">
      <c r="A795" s="47"/>
      <c r="B795" s="47"/>
      <c r="C795" s="47"/>
      <c r="D795" s="47"/>
      <c r="E795" s="47"/>
      <c r="F795" s="47"/>
      <c r="G795" s="47"/>
      <c r="H795" s="47"/>
      <c r="I795" s="47"/>
      <c r="J795" s="47"/>
      <c r="K795" s="47"/>
      <c r="L795" s="47"/>
      <c r="M795" s="47"/>
      <c r="N795" s="47"/>
      <c r="O795" s="47"/>
      <c r="P795" s="47"/>
      <c r="Q795" s="47"/>
      <c r="R795" s="47"/>
      <c r="S795" s="47"/>
      <c r="T795" s="47"/>
      <c r="U795" s="47"/>
      <c r="V795" s="47"/>
      <c r="W795" s="47"/>
      <c r="X795" s="47"/>
      <c r="Y795" s="47"/>
      <c r="Z795" s="47"/>
      <c r="AA795" s="47"/>
      <c r="AB795" s="47"/>
      <c r="AC795" s="47"/>
      <c r="AD795" s="47"/>
      <c r="AE795" s="47"/>
      <c r="AF795" s="47"/>
      <c r="AG795" s="47"/>
      <c r="AH795" s="47"/>
      <c r="AI795" s="47"/>
    </row>
    <row r="796" spans="1:35">
      <c r="A796" s="47"/>
      <c r="B796" s="47"/>
      <c r="C796" s="47"/>
      <c r="D796" s="47"/>
      <c r="E796" s="47"/>
      <c r="F796" s="47"/>
      <c r="G796" s="47"/>
      <c r="H796" s="47"/>
      <c r="I796" s="47"/>
      <c r="J796" s="47"/>
      <c r="K796" s="47"/>
      <c r="L796" s="47"/>
      <c r="M796" s="47"/>
      <c r="N796" s="47"/>
      <c r="O796" s="47"/>
      <c r="P796" s="47"/>
      <c r="Q796" s="47"/>
      <c r="R796" s="47"/>
      <c r="S796" s="47"/>
      <c r="T796" s="47"/>
      <c r="U796" s="47"/>
      <c r="V796" s="47"/>
      <c r="W796" s="47"/>
      <c r="X796" s="47"/>
      <c r="Y796" s="47"/>
      <c r="Z796" s="47"/>
      <c r="AA796" s="47"/>
      <c r="AB796" s="47"/>
      <c r="AC796" s="47"/>
      <c r="AD796" s="47"/>
      <c r="AE796" s="47"/>
      <c r="AF796" s="47"/>
      <c r="AG796" s="47"/>
      <c r="AH796" s="47"/>
      <c r="AI796" s="47"/>
    </row>
    <row r="797" spans="1:35">
      <c r="A797" s="47"/>
      <c r="B797" s="47"/>
      <c r="C797" s="47"/>
      <c r="D797" s="47"/>
      <c r="E797" s="47"/>
      <c r="F797" s="47"/>
      <c r="G797" s="47"/>
      <c r="H797" s="47"/>
      <c r="I797" s="47"/>
      <c r="J797" s="47"/>
      <c r="K797" s="47"/>
      <c r="L797" s="47"/>
      <c r="M797" s="47"/>
      <c r="N797" s="47"/>
      <c r="O797" s="47"/>
      <c r="P797" s="47"/>
      <c r="Q797" s="47"/>
      <c r="R797" s="47"/>
      <c r="S797" s="47"/>
      <c r="T797" s="47"/>
      <c r="U797" s="47"/>
      <c r="V797" s="47"/>
      <c r="W797" s="47"/>
      <c r="X797" s="47"/>
      <c r="Y797" s="47"/>
      <c r="Z797" s="47"/>
      <c r="AA797" s="47"/>
      <c r="AB797" s="47"/>
      <c r="AC797" s="47"/>
      <c r="AD797" s="47"/>
      <c r="AE797" s="47"/>
      <c r="AF797" s="47"/>
      <c r="AG797" s="47"/>
      <c r="AH797" s="47"/>
      <c r="AI797" s="47"/>
    </row>
    <row r="798" spans="1:35">
      <c r="A798" s="47"/>
      <c r="B798" s="47"/>
      <c r="C798" s="47"/>
      <c r="D798" s="47"/>
      <c r="E798" s="47"/>
      <c r="F798" s="47"/>
      <c r="G798" s="47"/>
      <c r="H798" s="47"/>
      <c r="I798" s="47"/>
      <c r="J798" s="47"/>
      <c r="K798" s="47"/>
      <c r="L798" s="47"/>
      <c r="M798" s="47"/>
      <c r="N798" s="47"/>
      <c r="O798" s="47"/>
      <c r="P798" s="47"/>
      <c r="Q798" s="47"/>
      <c r="R798" s="47"/>
      <c r="S798" s="47"/>
      <c r="T798" s="47"/>
      <c r="U798" s="47"/>
      <c r="V798" s="47"/>
      <c r="W798" s="47"/>
      <c r="X798" s="47"/>
      <c r="Y798" s="47"/>
      <c r="Z798" s="47"/>
      <c r="AA798" s="47"/>
      <c r="AB798" s="47"/>
      <c r="AC798" s="47"/>
      <c r="AD798" s="47"/>
      <c r="AE798" s="47"/>
      <c r="AF798" s="47"/>
      <c r="AG798" s="47"/>
      <c r="AH798" s="47"/>
      <c r="AI798" s="47"/>
    </row>
    <row r="799" spans="1:35">
      <c r="A799" s="47"/>
      <c r="B799" s="47"/>
      <c r="C799" s="47"/>
      <c r="D799" s="47"/>
      <c r="E799" s="47"/>
      <c r="F799" s="47"/>
      <c r="G799" s="47"/>
      <c r="H799" s="47"/>
      <c r="I799" s="47"/>
      <c r="J799" s="47"/>
      <c r="K799" s="47"/>
      <c r="L799" s="47"/>
      <c r="M799" s="47"/>
      <c r="N799" s="47"/>
      <c r="O799" s="47"/>
      <c r="P799" s="47"/>
      <c r="Q799" s="47"/>
      <c r="R799" s="47"/>
      <c r="S799" s="47"/>
      <c r="T799" s="47"/>
      <c r="U799" s="47"/>
      <c r="V799" s="47"/>
      <c r="W799" s="47"/>
      <c r="X799" s="47"/>
      <c r="Y799" s="47"/>
      <c r="Z799" s="47"/>
      <c r="AA799" s="47"/>
      <c r="AB799" s="47"/>
      <c r="AC799" s="47"/>
      <c r="AD799" s="47"/>
      <c r="AE799" s="47"/>
      <c r="AF799" s="47"/>
      <c r="AG799" s="47"/>
      <c r="AH799" s="47"/>
      <c r="AI799" s="47"/>
    </row>
    <row r="800" spans="1:35">
      <c r="A800" s="47"/>
      <c r="B800" s="47"/>
      <c r="C800" s="47"/>
      <c r="D800" s="47"/>
      <c r="E800" s="47"/>
      <c r="F800" s="47"/>
      <c r="G800" s="47"/>
      <c r="H800" s="47"/>
      <c r="I800" s="47"/>
      <c r="J800" s="47"/>
      <c r="K800" s="47"/>
      <c r="L800" s="47"/>
      <c r="M800" s="47"/>
      <c r="N800" s="47"/>
      <c r="O800" s="47"/>
      <c r="P800" s="47"/>
      <c r="Q800" s="47"/>
      <c r="R800" s="47"/>
      <c r="S800" s="47"/>
      <c r="T800" s="47"/>
      <c r="U800" s="47"/>
      <c r="V800" s="47"/>
      <c r="W800" s="47"/>
      <c r="X800" s="47"/>
      <c r="Y800" s="47"/>
      <c r="Z800" s="47"/>
      <c r="AA800" s="47"/>
      <c r="AB800" s="47"/>
      <c r="AC800" s="47"/>
      <c r="AD800" s="47"/>
      <c r="AE800" s="47"/>
      <c r="AF800" s="47"/>
      <c r="AG800" s="47"/>
      <c r="AH800" s="47"/>
      <c r="AI800" s="47"/>
    </row>
    <row r="801" spans="1:35">
      <c r="A801" s="47"/>
      <c r="B801" s="47"/>
      <c r="C801" s="47"/>
      <c r="D801" s="47"/>
      <c r="E801" s="47"/>
      <c r="F801" s="47"/>
      <c r="G801" s="47"/>
      <c r="H801" s="47"/>
      <c r="I801" s="47"/>
      <c r="J801" s="47"/>
      <c r="K801" s="47"/>
      <c r="L801" s="47"/>
      <c r="M801" s="47"/>
      <c r="N801" s="47"/>
      <c r="O801" s="47"/>
      <c r="P801" s="47"/>
      <c r="Q801" s="47"/>
      <c r="R801" s="47"/>
      <c r="S801" s="47"/>
      <c r="T801" s="47"/>
      <c r="U801" s="47"/>
      <c r="V801" s="47"/>
      <c r="W801" s="47"/>
      <c r="X801" s="47"/>
      <c r="Y801" s="47"/>
      <c r="Z801" s="47"/>
      <c r="AA801" s="47"/>
      <c r="AB801" s="47"/>
      <c r="AC801" s="47"/>
      <c r="AD801" s="47"/>
      <c r="AE801" s="47"/>
      <c r="AF801" s="47"/>
      <c r="AG801" s="47"/>
      <c r="AH801" s="47"/>
      <c r="AI801" s="47"/>
    </row>
    <row r="802" spans="1:35">
      <c r="A802" s="47"/>
      <c r="B802" s="47"/>
      <c r="C802" s="47"/>
      <c r="D802" s="47"/>
      <c r="E802" s="47"/>
      <c r="F802" s="47"/>
      <c r="G802" s="47"/>
      <c r="H802" s="47"/>
      <c r="I802" s="47"/>
      <c r="J802" s="47"/>
      <c r="K802" s="47"/>
      <c r="L802" s="47"/>
      <c r="M802" s="47"/>
      <c r="N802" s="47"/>
      <c r="O802" s="47"/>
      <c r="P802" s="47"/>
      <c r="Q802" s="47"/>
      <c r="R802" s="47"/>
      <c r="S802" s="47"/>
      <c r="T802" s="47"/>
      <c r="U802" s="47"/>
      <c r="V802" s="47"/>
      <c r="W802" s="47"/>
      <c r="X802" s="47"/>
      <c r="Y802" s="47"/>
      <c r="Z802" s="47"/>
      <c r="AA802" s="47"/>
      <c r="AB802" s="47"/>
      <c r="AC802" s="47"/>
      <c r="AD802" s="47"/>
      <c r="AE802" s="47"/>
      <c r="AF802" s="47"/>
      <c r="AG802" s="47"/>
      <c r="AH802" s="47"/>
      <c r="AI802" s="47"/>
    </row>
    <row r="803" spans="1:35">
      <c r="A803" s="47"/>
      <c r="B803" s="47"/>
      <c r="C803" s="47"/>
      <c r="D803" s="47"/>
      <c r="E803" s="47"/>
      <c r="F803" s="47"/>
      <c r="G803" s="47"/>
      <c r="H803" s="47"/>
      <c r="I803" s="47"/>
      <c r="J803" s="47"/>
      <c r="K803" s="47"/>
      <c r="L803" s="47"/>
      <c r="M803" s="47"/>
      <c r="N803" s="47"/>
      <c r="O803" s="47"/>
      <c r="P803" s="47"/>
      <c r="Q803" s="47"/>
      <c r="R803" s="47"/>
      <c r="S803" s="47"/>
      <c r="T803" s="47"/>
      <c r="U803" s="47"/>
      <c r="V803" s="47"/>
      <c r="W803" s="47"/>
      <c r="X803" s="47"/>
      <c r="Y803" s="47"/>
      <c r="Z803" s="47"/>
      <c r="AA803" s="47"/>
      <c r="AB803" s="47"/>
      <c r="AC803" s="47"/>
      <c r="AD803" s="47"/>
      <c r="AE803" s="47"/>
      <c r="AF803" s="47"/>
      <c r="AG803" s="47"/>
      <c r="AH803" s="47"/>
      <c r="AI803" s="47"/>
    </row>
    <row r="804" spans="1:35">
      <c r="A804" s="47"/>
      <c r="B804" s="47"/>
      <c r="C804" s="47"/>
      <c r="D804" s="47"/>
      <c r="E804" s="47"/>
      <c r="F804" s="47"/>
      <c r="G804" s="47"/>
      <c r="H804" s="47"/>
      <c r="I804" s="47"/>
      <c r="J804" s="47"/>
      <c r="K804" s="47"/>
      <c r="L804" s="47"/>
      <c r="M804" s="47"/>
      <c r="N804" s="47"/>
      <c r="O804" s="47"/>
      <c r="P804" s="47"/>
      <c r="Q804" s="47"/>
      <c r="R804" s="47"/>
      <c r="S804" s="47"/>
      <c r="T804" s="47"/>
      <c r="U804" s="47"/>
      <c r="V804" s="47"/>
      <c r="W804" s="47"/>
      <c r="X804" s="47"/>
      <c r="Y804" s="47"/>
      <c r="Z804" s="47"/>
      <c r="AA804" s="47"/>
      <c r="AB804" s="47"/>
      <c r="AC804" s="47"/>
      <c r="AD804" s="47"/>
      <c r="AE804" s="47"/>
      <c r="AF804" s="47"/>
      <c r="AG804" s="47"/>
      <c r="AH804" s="47"/>
      <c r="AI804" s="47"/>
    </row>
    <row r="805" spans="1:35">
      <c r="A805" s="47"/>
      <c r="B805" s="47"/>
      <c r="C805" s="47"/>
      <c r="D805" s="47"/>
      <c r="E805" s="47"/>
      <c r="F805" s="47"/>
      <c r="G805" s="47"/>
      <c r="H805" s="47"/>
      <c r="I805" s="47"/>
      <c r="J805" s="47"/>
      <c r="K805" s="47"/>
      <c r="L805" s="47"/>
      <c r="M805" s="47"/>
      <c r="N805" s="47"/>
      <c r="O805" s="47"/>
      <c r="P805" s="47"/>
      <c r="Q805" s="47"/>
      <c r="R805" s="47"/>
      <c r="S805" s="47"/>
      <c r="T805" s="47"/>
      <c r="U805" s="47"/>
      <c r="V805" s="47"/>
      <c r="W805" s="47"/>
      <c r="X805" s="47"/>
      <c r="Y805" s="47"/>
      <c r="Z805" s="47"/>
      <c r="AA805" s="47"/>
      <c r="AB805" s="47"/>
      <c r="AC805" s="47"/>
      <c r="AD805" s="47"/>
      <c r="AE805" s="47"/>
      <c r="AF805" s="47"/>
      <c r="AG805" s="47"/>
      <c r="AH805" s="47"/>
      <c r="AI805" s="47"/>
    </row>
    <row r="806" spans="1:35">
      <c r="A806" s="47"/>
      <c r="B806" s="47"/>
      <c r="C806" s="47"/>
      <c r="D806" s="47"/>
      <c r="E806" s="47"/>
      <c r="F806" s="47"/>
      <c r="G806" s="47"/>
      <c r="H806" s="47"/>
      <c r="I806" s="47"/>
      <c r="J806" s="47"/>
      <c r="K806" s="47"/>
      <c r="L806" s="47"/>
      <c r="M806" s="47"/>
      <c r="N806" s="47"/>
      <c r="O806" s="47"/>
      <c r="P806" s="47"/>
      <c r="Q806" s="47"/>
      <c r="R806" s="47"/>
      <c r="S806" s="47"/>
      <c r="T806" s="47"/>
      <c r="U806" s="47"/>
      <c r="V806" s="47"/>
      <c r="W806" s="47"/>
      <c r="X806" s="47"/>
      <c r="Y806" s="47"/>
      <c r="Z806" s="47"/>
      <c r="AA806" s="47"/>
      <c r="AB806" s="47"/>
      <c r="AC806" s="47"/>
      <c r="AD806" s="47"/>
      <c r="AE806" s="47"/>
      <c r="AF806" s="47"/>
      <c r="AG806" s="47"/>
      <c r="AH806" s="47"/>
      <c r="AI806" s="47"/>
    </row>
    <row r="807" spans="1:35">
      <c r="A807" s="47"/>
      <c r="B807" s="47"/>
      <c r="C807" s="47"/>
      <c r="D807" s="47"/>
      <c r="E807" s="47"/>
      <c r="F807" s="47"/>
      <c r="G807" s="47"/>
      <c r="H807" s="47"/>
      <c r="I807" s="47"/>
      <c r="J807" s="47"/>
      <c r="K807" s="47"/>
      <c r="L807" s="47"/>
      <c r="M807" s="47"/>
      <c r="N807" s="47"/>
      <c r="O807" s="47"/>
      <c r="P807" s="47"/>
      <c r="Q807" s="47"/>
      <c r="R807" s="47"/>
      <c r="S807" s="47"/>
      <c r="T807" s="47"/>
      <c r="U807" s="47"/>
      <c r="V807" s="47"/>
      <c r="W807" s="47"/>
      <c r="X807" s="47"/>
      <c r="Y807" s="47"/>
      <c r="Z807" s="47"/>
      <c r="AA807" s="47"/>
      <c r="AB807" s="47"/>
      <c r="AC807" s="47"/>
      <c r="AD807" s="47"/>
      <c r="AE807" s="47"/>
      <c r="AF807" s="47"/>
      <c r="AG807" s="47"/>
      <c r="AH807" s="47"/>
      <c r="AI807" s="47"/>
    </row>
    <row r="808" spans="1:35">
      <c r="A808" s="47"/>
      <c r="B808" s="47"/>
      <c r="C808" s="47"/>
      <c r="D808" s="47"/>
      <c r="E808" s="47"/>
      <c r="F808" s="47"/>
      <c r="G808" s="47"/>
      <c r="H808" s="47"/>
      <c r="I808" s="47"/>
      <c r="J808" s="47"/>
      <c r="K808" s="47"/>
      <c r="L808" s="47"/>
      <c r="M808" s="47"/>
      <c r="N808" s="47"/>
      <c r="O808" s="47"/>
      <c r="P808" s="47"/>
      <c r="Q808" s="47"/>
      <c r="R808" s="47"/>
      <c r="S808" s="47"/>
      <c r="T808" s="47"/>
      <c r="U808" s="47"/>
      <c r="V808" s="47"/>
      <c r="W808" s="47"/>
      <c r="X808" s="47"/>
      <c r="Y808" s="47"/>
      <c r="Z808" s="47"/>
      <c r="AA808" s="47"/>
      <c r="AB808" s="47"/>
      <c r="AC808" s="47"/>
      <c r="AD808" s="47"/>
      <c r="AE808" s="47"/>
      <c r="AF808" s="47"/>
      <c r="AG808" s="47"/>
      <c r="AH808" s="47"/>
      <c r="AI808" s="47"/>
    </row>
    <row r="809" spans="1:35">
      <c r="A809" s="47"/>
      <c r="B809" s="47"/>
      <c r="C809" s="47"/>
      <c r="D809" s="47"/>
      <c r="E809" s="47"/>
      <c r="F809" s="47"/>
      <c r="G809" s="47"/>
      <c r="H809" s="47"/>
      <c r="I809" s="47"/>
      <c r="J809" s="47"/>
      <c r="K809" s="47"/>
      <c r="L809" s="47"/>
      <c r="M809" s="47"/>
      <c r="N809" s="47"/>
      <c r="O809" s="47"/>
      <c r="P809" s="47"/>
      <c r="Q809" s="47"/>
      <c r="R809" s="47"/>
      <c r="S809" s="47"/>
      <c r="T809" s="47"/>
      <c r="U809" s="47"/>
      <c r="V809" s="47"/>
      <c r="W809" s="47"/>
      <c r="X809" s="47"/>
      <c r="Y809" s="47"/>
      <c r="Z809" s="47"/>
      <c r="AA809" s="47"/>
      <c r="AB809" s="47"/>
      <c r="AC809" s="47"/>
      <c r="AD809" s="47"/>
      <c r="AE809" s="47"/>
      <c r="AF809" s="47"/>
      <c r="AG809" s="47"/>
      <c r="AH809" s="47"/>
      <c r="AI809" s="47"/>
    </row>
    <row r="810" spans="1:35">
      <c r="A810" s="47"/>
      <c r="B810" s="47"/>
      <c r="C810" s="47"/>
      <c r="D810" s="47"/>
      <c r="E810" s="47"/>
      <c r="F810" s="47"/>
      <c r="G810" s="47"/>
      <c r="H810" s="47"/>
      <c r="I810" s="47"/>
      <c r="J810" s="47"/>
      <c r="K810" s="47"/>
      <c r="L810" s="47"/>
      <c r="M810" s="47"/>
      <c r="N810" s="47"/>
      <c r="O810" s="47"/>
      <c r="P810" s="47"/>
      <c r="Q810" s="47"/>
      <c r="R810" s="47"/>
      <c r="S810" s="47"/>
      <c r="T810" s="47"/>
      <c r="U810" s="47"/>
      <c r="V810" s="47"/>
      <c r="W810" s="47"/>
      <c r="X810" s="47"/>
      <c r="Y810" s="47"/>
      <c r="Z810" s="47"/>
      <c r="AA810" s="47"/>
      <c r="AB810" s="47"/>
      <c r="AC810" s="47"/>
      <c r="AD810" s="47"/>
      <c r="AE810" s="47"/>
      <c r="AF810" s="47"/>
      <c r="AG810" s="47"/>
      <c r="AH810" s="47"/>
      <c r="AI810" s="47"/>
    </row>
    <row r="811" spans="1:35">
      <c r="A811" s="47"/>
      <c r="B811" s="47"/>
      <c r="C811" s="47"/>
      <c r="D811" s="47"/>
      <c r="E811" s="47"/>
      <c r="F811" s="47"/>
      <c r="G811" s="47"/>
      <c r="H811" s="47"/>
      <c r="I811" s="47"/>
      <c r="J811" s="47"/>
      <c r="K811" s="47"/>
      <c r="L811" s="47"/>
      <c r="M811" s="47"/>
      <c r="N811" s="47"/>
      <c r="O811" s="47"/>
      <c r="P811" s="47"/>
      <c r="Q811" s="47"/>
      <c r="R811" s="47"/>
      <c r="S811" s="47"/>
      <c r="T811" s="47"/>
      <c r="U811" s="47"/>
      <c r="V811" s="47"/>
      <c r="W811" s="47"/>
      <c r="X811" s="47"/>
      <c r="Y811" s="47"/>
      <c r="Z811" s="47"/>
      <c r="AA811" s="47"/>
      <c r="AB811" s="47"/>
      <c r="AC811" s="47"/>
      <c r="AD811" s="47"/>
      <c r="AE811" s="47"/>
      <c r="AF811" s="47"/>
      <c r="AG811" s="47"/>
      <c r="AH811" s="47"/>
      <c r="AI811" s="47"/>
    </row>
    <row r="812" spans="1:35">
      <c r="A812" s="47"/>
      <c r="B812" s="47"/>
      <c r="C812" s="47"/>
      <c r="D812" s="47"/>
      <c r="E812" s="47"/>
      <c r="F812" s="47"/>
      <c r="G812" s="47"/>
      <c r="H812" s="47"/>
      <c r="I812" s="47"/>
      <c r="J812" s="47"/>
      <c r="K812" s="47"/>
      <c r="L812" s="47"/>
      <c r="M812" s="47"/>
      <c r="N812" s="47"/>
      <c r="O812" s="47"/>
      <c r="P812" s="47"/>
      <c r="Q812" s="47"/>
      <c r="R812" s="47"/>
      <c r="S812" s="47"/>
      <c r="T812" s="47"/>
      <c r="U812" s="47"/>
      <c r="V812" s="47"/>
      <c r="W812" s="47"/>
      <c r="X812" s="47"/>
      <c r="Y812" s="47"/>
      <c r="Z812" s="47"/>
      <c r="AA812" s="47"/>
      <c r="AB812" s="47"/>
      <c r="AC812" s="47"/>
      <c r="AD812" s="47"/>
      <c r="AE812" s="47"/>
      <c r="AF812" s="47"/>
      <c r="AG812" s="47"/>
      <c r="AH812" s="47"/>
      <c r="AI812" s="47"/>
    </row>
    <row r="813" spans="1:35">
      <c r="A813" s="47"/>
      <c r="B813" s="47"/>
      <c r="C813" s="47"/>
      <c r="D813" s="47"/>
      <c r="E813" s="47"/>
      <c r="F813" s="47"/>
      <c r="G813" s="47"/>
      <c r="H813" s="47"/>
      <c r="I813" s="47"/>
      <c r="J813" s="47"/>
      <c r="K813" s="47"/>
      <c r="L813" s="47"/>
      <c r="M813" s="47"/>
      <c r="N813" s="47"/>
      <c r="O813" s="47"/>
      <c r="P813" s="47"/>
      <c r="Q813" s="47"/>
      <c r="R813" s="47"/>
      <c r="S813" s="47"/>
      <c r="T813" s="47"/>
      <c r="U813" s="47"/>
      <c r="V813" s="47"/>
      <c r="W813" s="47"/>
      <c r="X813" s="47"/>
      <c r="Y813" s="47"/>
      <c r="Z813" s="47"/>
      <c r="AA813" s="47"/>
      <c r="AB813" s="47"/>
      <c r="AC813" s="47"/>
      <c r="AD813" s="47"/>
      <c r="AE813" s="47"/>
      <c r="AF813" s="47"/>
      <c r="AG813" s="47"/>
      <c r="AH813" s="47"/>
      <c r="AI813" s="47"/>
    </row>
    <row r="814" spans="1:35">
      <c r="A814" s="47"/>
      <c r="B814" s="47"/>
      <c r="C814" s="47"/>
      <c r="D814" s="47"/>
      <c r="E814" s="47"/>
      <c r="F814" s="47"/>
      <c r="G814" s="47"/>
      <c r="H814" s="47"/>
      <c r="I814" s="47"/>
      <c r="J814" s="47"/>
      <c r="K814" s="47"/>
      <c r="L814" s="47"/>
      <c r="M814" s="47"/>
      <c r="N814" s="47"/>
      <c r="O814" s="47"/>
      <c r="P814" s="47"/>
      <c r="Q814" s="47"/>
      <c r="R814" s="47"/>
      <c r="S814" s="47"/>
      <c r="T814" s="47"/>
      <c r="U814" s="47"/>
      <c r="V814" s="47"/>
      <c r="W814" s="47"/>
      <c r="X814" s="47"/>
      <c r="Y814" s="47"/>
      <c r="Z814" s="47"/>
      <c r="AA814" s="47"/>
      <c r="AB814" s="47"/>
      <c r="AC814" s="47"/>
      <c r="AD814" s="47"/>
      <c r="AE814" s="47"/>
      <c r="AF814" s="47"/>
      <c r="AG814" s="47"/>
      <c r="AH814" s="47"/>
      <c r="AI814" s="47"/>
    </row>
    <row r="815" spans="1:35">
      <c r="A815" s="47"/>
      <c r="B815" s="47"/>
      <c r="C815" s="47"/>
      <c r="D815" s="47"/>
      <c r="E815" s="47"/>
      <c r="F815" s="47"/>
      <c r="G815" s="47"/>
      <c r="H815" s="47"/>
      <c r="I815" s="47"/>
      <c r="J815" s="47"/>
      <c r="K815" s="47"/>
      <c r="L815" s="47"/>
      <c r="M815" s="47"/>
      <c r="N815" s="47"/>
      <c r="O815" s="47"/>
      <c r="P815" s="47"/>
      <c r="Q815" s="47"/>
      <c r="R815" s="47"/>
      <c r="S815" s="47"/>
      <c r="T815" s="47"/>
      <c r="U815" s="47"/>
      <c r="V815" s="47"/>
      <c r="W815" s="47"/>
      <c r="X815" s="47"/>
      <c r="Y815" s="47"/>
      <c r="Z815" s="47"/>
      <c r="AA815" s="47"/>
      <c r="AB815" s="47"/>
      <c r="AC815" s="47"/>
      <c r="AD815" s="47"/>
      <c r="AE815" s="47"/>
      <c r="AF815" s="47"/>
      <c r="AG815" s="47"/>
      <c r="AH815" s="47"/>
      <c r="AI815" s="47"/>
    </row>
    <row r="816" spans="1:35">
      <c r="A816" s="47"/>
      <c r="B816" s="47"/>
      <c r="C816" s="47"/>
      <c r="D816" s="47"/>
      <c r="E816" s="47"/>
      <c r="F816" s="47"/>
      <c r="G816" s="47"/>
      <c r="H816" s="47"/>
      <c r="I816" s="47"/>
      <c r="J816" s="47"/>
      <c r="K816" s="47"/>
      <c r="L816" s="47"/>
      <c r="M816" s="47"/>
      <c r="N816" s="47"/>
      <c r="O816" s="47"/>
      <c r="P816" s="47"/>
      <c r="Q816" s="47"/>
      <c r="R816" s="47"/>
      <c r="S816" s="47"/>
      <c r="T816" s="47"/>
      <c r="U816" s="47"/>
      <c r="V816" s="47"/>
      <c r="W816" s="47"/>
      <c r="X816" s="47"/>
      <c r="Y816" s="47"/>
      <c r="Z816" s="47"/>
      <c r="AA816" s="47"/>
      <c r="AB816" s="47"/>
      <c r="AC816" s="47"/>
      <c r="AD816" s="47"/>
      <c r="AE816" s="47"/>
      <c r="AF816" s="47"/>
      <c r="AG816" s="47"/>
      <c r="AH816" s="47"/>
      <c r="AI816" s="47"/>
    </row>
    <row r="817" spans="1:35">
      <c r="A817" s="47"/>
      <c r="B817" s="47"/>
      <c r="C817" s="47"/>
      <c r="D817" s="47"/>
      <c r="E817" s="47"/>
      <c r="F817" s="47"/>
      <c r="G817" s="47"/>
      <c r="H817" s="47"/>
      <c r="I817" s="47"/>
      <c r="J817" s="47"/>
      <c r="K817" s="47"/>
      <c r="L817" s="47"/>
      <c r="M817" s="47"/>
      <c r="N817" s="47"/>
      <c r="O817" s="47"/>
      <c r="P817" s="47"/>
      <c r="Q817" s="47"/>
      <c r="R817" s="47"/>
      <c r="S817" s="47"/>
      <c r="T817" s="47"/>
      <c r="U817" s="47"/>
      <c r="V817" s="47"/>
      <c r="W817" s="47"/>
      <c r="X817" s="47"/>
      <c r="Y817" s="47"/>
      <c r="Z817" s="47"/>
      <c r="AA817" s="47"/>
      <c r="AB817" s="47"/>
      <c r="AC817" s="47"/>
      <c r="AD817" s="47"/>
      <c r="AE817" s="47"/>
      <c r="AF817" s="47"/>
      <c r="AG817" s="47"/>
      <c r="AH817" s="47"/>
      <c r="AI817" s="47"/>
    </row>
    <row r="818" spans="1:35">
      <c r="A818" s="47"/>
      <c r="B818" s="47"/>
      <c r="C818" s="47"/>
      <c r="D818" s="47"/>
      <c r="E818" s="47"/>
      <c r="F818" s="47"/>
      <c r="G818" s="47"/>
      <c r="H818" s="47"/>
      <c r="I818" s="47"/>
      <c r="J818" s="47"/>
      <c r="K818" s="47"/>
      <c r="L818" s="47"/>
      <c r="M818" s="47"/>
      <c r="N818" s="47"/>
      <c r="O818" s="47"/>
      <c r="P818" s="47"/>
      <c r="Q818" s="47"/>
      <c r="R818" s="47"/>
      <c r="S818" s="47"/>
      <c r="T818" s="47"/>
      <c r="U818" s="47"/>
      <c r="V818" s="47"/>
      <c r="W818" s="47"/>
      <c r="X818" s="47"/>
      <c r="Y818" s="47"/>
      <c r="Z818" s="47"/>
      <c r="AA818" s="47"/>
      <c r="AB818" s="47"/>
      <c r="AC818" s="47"/>
      <c r="AD818" s="47"/>
      <c r="AE818" s="47"/>
      <c r="AF818" s="47"/>
      <c r="AG818" s="47"/>
      <c r="AH818" s="47"/>
      <c r="AI818" s="47"/>
    </row>
    <row r="819" spans="1:35">
      <c r="A819" s="47"/>
      <c r="B819" s="47"/>
      <c r="C819" s="47"/>
      <c r="D819" s="47"/>
      <c r="E819" s="47"/>
      <c r="F819" s="47"/>
      <c r="G819" s="47"/>
      <c r="H819" s="47"/>
      <c r="I819" s="47"/>
      <c r="J819" s="47"/>
      <c r="K819" s="47"/>
      <c r="L819" s="47"/>
      <c r="M819" s="47"/>
      <c r="N819" s="47"/>
      <c r="O819" s="47"/>
      <c r="P819" s="47"/>
      <c r="Q819" s="47"/>
      <c r="R819" s="47"/>
      <c r="S819" s="47"/>
      <c r="T819" s="47"/>
      <c r="U819" s="47"/>
      <c r="V819" s="47"/>
      <c r="W819" s="47"/>
      <c r="X819" s="47"/>
      <c r="Y819" s="47"/>
      <c r="Z819" s="47"/>
      <c r="AA819" s="47"/>
      <c r="AB819" s="47"/>
      <c r="AC819" s="47"/>
      <c r="AD819" s="47"/>
      <c r="AE819" s="47"/>
      <c r="AF819" s="47"/>
      <c r="AG819" s="47"/>
      <c r="AH819" s="47"/>
      <c r="AI819" s="47"/>
    </row>
    <row r="820" spans="1:35">
      <c r="A820" s="47"/>
      <c r="B820" s="47"/>
      <c r="C820" s="47"/>
      <c r="D820" s="47"/>
      <c r="E820" s="47"/>
      <c r="F820" s="47"/>
      <c r="G820" s="47"/>
      <c r="H820" s="47"/>
      <c r="I820" s="47"/>
      <c r="J820" s="47"/>
      <c r="K820" s="47"/>
      <c r="L820" s="47"/>
      <c r="M820" s="47"/>
      <c r="N820" s="47"/>
      <c r="O820" s="47"/>
      <c r="P820" s="47"/>
      <c r="Q820" s="47"/>
      <c r="R820" s="47"/>
      <c r="S820" s="47"/>
      <c r="T820" s="47"/>
      <c r="U820" s="47"/>
      <c r="V820" s="47"/>
      <c r="W820" s="47"/>
      <c r="X820" s="47"/>
      <c r="Y820" s="47"/>
      <c r="Z820" s="47"/>
      <c r="AA820" s="47"/>
      <c r="AB820" s="47"/>
      <c r="AC820" s="47"/>
      <c r="AD820" s="47"/>
      <c r="AE820" s="47"/>
      <c r="AF820" s="47"/>
      <c r="AG820" s="47"/>
      <c r="AH820" s="47"/>
      <c r="AI820" s="47"/>
    </row>
    <row r="821" spans="1:35">
      <c r="A821" s="47"/>
      <c r="B821" s="47"/>
      <c r="C821" s="47"/>
      <c r="D821" s="47"/>
      <c r="E821" s="47"/>
      <c r="F821" s="47"/>
      <c r="G821" s="47"/>
      <c r="H821" s="47"/>
      <c r="I821" s="47"/>
      <c r="J821" s="47"/>
      <c r="K821" s="47"/>
      <c r="L821" s="47"/>
      <c r="M821" s="47"/>
      <c r="N821" s="47"/>
      <c r="O821" s="47"/>
      <c r="P821" s="47"/>
      <c r="Q821" s="47"/>
      <c r="R821" s="47"/>
      <c r="S821" s="47"/>
      <c r="T821" s="47"/>
      <c r="U821" s="47"/>
      <c r="V821" s="47"/>
      <c r="W821" s="47"/>
      <c r="X821" s="47"/>
      <c r="Y821" s="47"/>
      <c r="Z821" s="47"/>
      <c r="AA821" s="47"/>
      <c r="AB821" s="47"/>
      <c r="AC821" s="47"/>
      <c r="AD821" s="47"/>
      <c r="AE821" s="47"/>
      <c r="AF821" s="47"/>
      <c r="AG821" s="47"/>
      <c r="AH821" s="47"/>
      <c r="AI821" s="47"/>
    </row>
    <row r="822" spans="1:35">
      <c r="A822" s="47"/>
      <c r="B822" s="47"/>
      <c r="C822" s="47"/>
      <c r="D822" s="47"/>
      <c r="E822" s="47"/>
      <c r="F822" s="47"/>
      <c r="G822" s="47"/>
      <c r="H822" s="47"/>
      <c r="I822" s="47"/>
      <c r="J822" s="47"/>
      <c r="K822" s="47"/>
      <c r="L822" s="47"/>
      <c r="M822" s="47"/>
      <c r="N822" s="47"/>
      <c r="O822" s="47"/>
      <c r="P822" s="47"/>
      <c r="Q822" s="47"/>
      <c r="R822" s="47"/>
      <c r="S822" s="47"/>
      <c r="T822" s="47"/>
      <c r="U822" s="47"/>
      <c r="V822" s="47"/>
      <c r="W822" s="47"/>
      <c r="X822" s="47"/>
      <c r="Y822" s="47"/>
      <c r="Z822" s="47"/>
      <c r="AA822" s="47"/>
      <c r="AB822" s="47"/>
      <c r="AC822" s="47"/>
      <c r="AD822" s="47"/>
      <c r="AE822" s="47"/>
      <c r="AF822" s="47"/>
      <c r="AG822" s="47"/>
      <c r="AH822" s="47"/>
      <c r="AI822" s="47"/>
    </row>
    <row r="823" spans="1:35">
      <c r="A823" s="47"/>
      <c r="B823" s="47"/>
      <c r="C823" s="47"/>
      <c r="D823" s="47"/>
      <c r="E823" s="47"/>
      <c r="F823" s="47"/>
      <c r="G823" s="47"/>
      <c r="H823" s="47"/>
      <c r="I823" s="47"/>
      <c r="J823" s="47"/>
      <c r="K823" s="47"/>
      <c r="L823" s="47"/>
      <c r="M823" s="47"/>
      <c r="N823" s="47"/>
      <c r="O823" s="47"/>
      <c r="P823" s="47"/>
      <c r="Q823" s="47"/>
      <c r="R823" s="47"/>
      <c r="S823" s="47"/>
      <c r="T823" s="47"/>
      <c r="U823" s="47"/>
      <c r="V823" s="47"/>
      <c r="W823" s="47"/>
      <c r="X823" s="47"/>
      <c r="Y823" s="47"/>
      <c r="Z823" s="47"/>
      <c r="AA823" s="47"/>
      <c r="AB823" s="47"/>
      <c r="AC823" s="47"/>
      <c r="AD823" s="47"/>
      <c r="AE823" s="47"/>
      <c r="AF823" s="47"/>
      <c r="AG823" s="47"/>
      <c r="AH823" s="47"/>
      <c r="AI823" s="47"/>
    </row>
    <row r="824" spans="1:35">
      <c r="A824" s="47"/>
      <c r="B824" s="47"/>
      <c r="C824" s="47"/>
      <c r="D824" s="47"/>
      <c r="E824" s="47"/>
      <c r="F824" s="47"/>
      <c r="G824" s="47"/>
      <c r="H824" s="47"/>
      <c r="I824" s="47"/>
      <c r="J824" s="47"/>
      <c r="K824" s="47"/>
      <c r="L824" s="47"/>
      <c r="M824" s="47"/>
      <c r="N824" s="47"/>
      <c r="O824" s="47"/>
      <c r="P824" s="47"/>
      <c r="Q824" s="47"/>
      <c r="R824" s="47"/>
      <c r="S824" s="47"/>
      <c r="T824" s="47"/>
      <c r="U824" s="47"/>
      <c r="V824" s="47"/>
      <c r="W824" s="47"/>
      <c r="X824" s="47"/>
      <c r="Y824" s="47"/>
      <c r="Z824" s="47"/>
      <c r="AA824" s="47"/>
      <c r="AB824" s="47"/>
      <c r="AC824" s="47"/>
      <c r="AD824" s="47"/>
      <c r="AE824" s="47"/>
      <c r="AF824" s="47"/>
      <c r="AG824" s="47"/>
      <c r="AH824" s="47"/>
      <c r="AI824" s="47"/>
    </row>
    <row r="825" spans="1:35">
      <c r="A825" s="47"/>
      <c r="B825" s="47"/>
      <c r="C825" s="47"/>
      <c r="D825" s="47"/>
      <c r="E825" s="47"/>
      <c r="F825" s="47"/>
      <c r="G825" s="47"/>
      <c r="H825" s="47"/>
      <c r="I825" s="47"/>
      <c r="J825" s="47"/>
      <c r="K825" s="47"/>
      <c r="L825" s="47"/>
      <c r="M825" s="47"/>
      <c r="N825" s="47"/>
      <c r="O825" s="47"/>
      <c r="P825" s="47"/>
      <c r="Q825" s="47"/>
      <c r="R825" s="47"/>
      <c r="S825" s="47"/>
      <c r="T825" s="47"/>
      <c r="U825" s="47"/>
      <c r="V825" s="47"/>
      <c r="W825" s="47"/>
      <c r="X825" s="47"/>
      <c r="Y825" s="47"/>
      <c r="Z825" s="47"/>
      <c r="AA825" s="47"/>
      <c r="AB825" s="47"/>
      <c r="AC825" s="47"/>
      <c r="AD825" s="47"/>
      <c r="AE825" s="47"/>
      <c r="AF825" s="47"/>
      <c r="AG825" s="47"/>
      <c r="AH825" s="47"/>
      <c r="AI825" s="47"/>
    </row>
    <row r="826" spans="1:35">
      <c r="A826" s="47"/>
      <c r="B826" s="47"/>
      <c r="C826" s="47"/>
      <c r="D826" s="47"/>
      <c r="E826" s="47"/>
      <c r="F826" s="47"/>
      <c r="G826" s="47"/>
      <c r="H826" s="47"/>
      <c r="I826" s="47"/>
      <c r="J826" s="47"/>
      <c r="K826" s="47"/>
      <c r="L826" s="47"/>
      <c r="M826" s="47"/>
      <c r="N826" s="47"/>
      <c r="O826" s="47"/>
      <c r="P826" s="47"/>
      <c r="Q826" s="47"/>
      <c r="R826" s="47"/>
      <c r="S826" s="47"/>
      <c r="T826" s="47"/>
      <c r="U826" s="47"/>
      <c r="V826" s="47"/>
      <c r="W826" s="47"/>
      <c r="X826" s="47"/>
      <c r="Y826" s="47"/>
      <c r="Z826" s="47"/>
      <c r="AA826" s="47"/>
      <c r="AB826" s="47"/>
      <c r="AC826" s="47"/>
      <c r="AD826" s="47"/>
      <c r="AE826" s="47"/>
      <c r="AF826" s="47"/>
      <c r="AG826" s="47"/>
      <c r="AH826" s="47"/>
      <c r="AI826" s="47"/>
    </row>
    <row r="827" spans="1:35">
      <c r="A827" s="47"/>
      <c r="B827" s="47"/>
      <c r="C827" s="47"/>
      <c r="D827" s="47"/>
      <c r="E827" s="47"/>
      <c r="F827" s="47"/>
      <c r="G827" s="47"/>
      <c r="H827" s="47"/>
      <c r="I827" s="47"/>
      <c r="J827" s="47"/>
      <c r="K827" s="47"/>
      <c r="L827" s="47"/>
      <c r="M827" s="47"/>
      <c r="N827" s="47"/>
      <c r="O827" s="47"/>
      <c r="P827" s="47"/>
      <c r="Q827" s="47"/>
      <c r="R827" s="47"/>
      <c r="S827" s="47"/>
      <c r="T827" s="47"/>
      <c r="U827" s="47"/>
      <c r="V827" s="47"/>
      <c r="W827" s="47"/>
      <c r="X827" s="47"/>
      <c r="Y827" s="47"/>
      <c r="Z827" s="47"/>
      <c r="AA827" s="47"/>
      <c r="AB827" s="47"/>
      <c r="AC827" s="47"/>
      <c r="AD827" s="47"/>
      <c r="AE827" s="47"/>
      <c r="AF827" s="47"/>
      <c r="AG827" s="47"/>
      <c r="AH827" s="47"/>
      <c r="AI827" s="47"/>
    </row>
    <row r="828" spans="1:35">
      <c r="A828" s="47"/>
      <c r="B828" s="47"/>
      <c r="C828" s="47"/>
      <c r="D828" s="47"/>
      <c r="E828" s="47"/>
      <c r="F828" s="47"/>
      <c r="G828" s="47"/>
      <c r="H828" s="47"/>
      <c r="I828" s="47"/>
      <c r="J828" s="47"/>
      <c r="K828" s="47"/>
      <c r="L828" s="47"/>
      <c r="M828" s="47"/>
      <c r="N828" s="47"/>
      <c r="O828" s="47"/>
      <c r="P828" s="47"/>
      <c r="Q828" s="47"/>
      <c r="R828" s="47"/>
      <c r="S828" s="47"/>
      <c r="T828" s="47"/>
      <c r="U828" s="47"/>
      <c r="V828" s="47"/>
      <c r="W828" s="47"/>
      <c r="X828" s="47"/>
      <c r="Y828" s="47"/>
      <c r="Z828" s="47"/>
      <c r="AA828" s="47"/>
      <c r="AB828" s="47"/>
      <c r="AC828" s="47"/>
      <c r="AD828" s="47"/>
      <c r="AE828" s="47"/>
      <c r="AF828" s="47"/>
      <c r="AG828" s="47"/>
      <c r="AH828" s="47"/>
      <c r="AI828" s="47"/>
    </row>
    <row r="829" spans="1:35">
      <c r="A829" s="47"/>
      <c r="B829" s="47"/>
      <c r="C829" s="47"/>
      <c r="D829" s="47"/>
      <c r="E829" s="47"/>
      <c r="F829" s="47"/>
      <c r="G829" s="47"/>
      <c r="H829" s="47"/>
      <c r="I829" s="47"/>
      <c r="J829" s="47"/>
      <c r="K829" s="47"/>
      <c r="L829" s="47"/>
      <c r="M829" s="47"/>
      <c r="N829" s="47"/>
      <c r="O829" s="47"/>
      <c r="P829" s="47"/>
      <c r="Q829" s="47"/>
      <c r="R829" s="47"/>
      <c r="S829" s="47"/>
      <c r="T829" s="47"/>
      <c r="U829" s="47"/>
      <c r="V829" s="47"/>
      <c r="W829" s="47"/>
      <c r="X829" s="47"/>
      <c r="Y829" s="47"/>
      <c r="Z829" s="47"/>
      <c r="AA829" s="47"/>
      <c r="AB829" s="47"/>
      <c r="AC829" s="47"/>
      <c r="AD829" s="47"/>
      <c r="AE829" s="47"/>
      <c r="AF829" s="47"/>
      <c r="AG829" s="47"/>
      <c r="AH829" s="47"/>
      <c r="AI829" s="47"/>
    </row>
    <row r="830" spans="1:35">
      <c r="A830" s="47"/>
      <c r="B830" s="47"/>
      <c r="C830" s="47"/>
      <c r="D830" s="47"/>
      <c r="E830" s="47"/>
      <c r="F830" s="47"/>
      <c r="G830" s="47"/>
      <c r="H830" s="47"/>
      <c r="I830" s="47"/>
      <c r="J830" s="47"/>
      <c r="K830" s="47"/>
      <c r="L830" s="47"/>
      <c r="M830" s="47"/>
      <c r="N830" s="47"/>
      <c r="O830" s="47"/>
      <c r="P830" s="47"/>
      <c r="Q830" s="47"/>
      <c r="R830" s="47"/>
      <c r="S830" s="47"/>
      <c r="T830" s="47"/>
      <c r="U830" s="47"/>
      <c r="V830" s="47"/>
      <c r="W830" s="47"/>
      <c r="X830" s="47"/>
      <c r="Y830" s="47"/>
      <c r="Z830" s="47"/>
      <c r="AA830" s="47"/>
      <c r="AB830" s="47"/>
      <c r="AC830" s="47"/>
      <c r="AD830" s="47"/>
      <c r="AE830" s="47"/>
      <c r="AF830" s="47"/>
      <c r="AG830" s="47"/>
      <c r="AH830" s="47"/>
      <c r="AI830" s="47"/>
    </row>
    <row r="831" spans="1:35">
      <c r="A831" s="47"/>
      <c r="B831" s="47"/>
      <c r="C831" s="47"/>
      <c r="D831" s="47"/>
      <c r="E831" s="47"/>
      <c r="F831" s="47"/>
      <c r="G831" s="47"/>
      <c r="H831" s="47"/>
      <c r="I831" s="47"/>
      <c r="J831" s="47"/>
      <c r="K831" s="47"/>
      <c r="L831" s="47"/>
      <c r="M831" s="47"/>
      <c r="N831" s="47"/>
      <c r="O831" s="47"/>
      <c r="P831" s="47"/>
      <c r="Q831" s="47"/>
      <c r="R831" s="47"/>
      <c r="S831" s="47"/>
      <c r="T831" s="47"/>
      <c r="U831" s="47"/>
      <c r="V831" s="47"/>
      <c r="W831" s="47"/>
      <c r="X831" s="47"/>
      <c r="Y831" s="47"/>
      <c r="Z831" s="47"/>
      <c r="AA831" s="47"/>
      <c r="AB831" s="47"/>
      <c r="AC831" s="47"/>
      <c r="AD831" s="47"/>
      <c r="AE831" s="47"/>
      <c r="AF831" s="47"/>
      <c r="AG831" s="47"/>
      <c r="AH831" s="47"/>
      <c r="AI831" s="47"/>
    </row>
    <row r="832" spans="1:35">
      <c r="A832" s="47"/>
      <c r="B832" s="47"/>
      <c r="C832" s="47"/>
      <c r="D832" s="47"/>
      <c r="E832" s="47"/>
      <c r="F832" s="47"/>
      <c r="G832" s="47"/>
      <c r="H832" s="47"/>
      <c r="I832" s="47"/>
      <c r="J832" s="47"/>
      <c r="K832" s="47"/>
      <c r="L832" s="47"/>
      <c r="M832" s="47"/>
      <c r="N832" s="47"/>
      <c r="O832" s="47"/>
      <c r="P832" s="47"/>
      <c r="Q832" s="47"/>
      <c r="R832" s="47"/>
      <c r="S832" s="47"/>
      <c r="T832" s="47"/>
      <c r="U832" s="47"/>
      <c r="V832" s="47"/>
      <c r="W832" s="47"/>
      <c r="X832" s="47"/>
      <c r="Y832" s="47"/>
      <c r="Z832" s="47"/>
      <c r="AA832" s="47"/>
      <c r="AB832" s="47"/>
      <c r="AC832" s="47"/>
      <c r="AD832" s="47"/>
      <c r="AE832" s="47"/>
      <c r="AF832" s="47"/>
      <c r="AG832" s="47"/>
      <c r="AH832" s="47"/>
      <c r="AI832" s="47"/>
    </row>
    <row r="833" spans="1:35">
      <c r="A833" s="47"/>
      <c r="B833" s="47"/>
      <c r="C833" s="47"/>
      <c r="D833" s="47"/>
      <c r="E833" s="47"/>
      <c r="F833" s="47"/>
      <c r="G833" s="47"/>
      <c r="H833" s="47"/>
      <c r="I833" s="47"/>
      <c r="J833" s="47"/>
      <c r="K833" s="47"/>
      <c r="L833" s="47"/>
      <c r="M833" s="47"/>
      <c r="N833" s="47"/>
      <c r="O833" s="47"/>
      <c r="P833" s="47"/>
      <c r="Q833" s="47"/>
      <c r="R833" s="47"/>
      <c r="S833" s="47"/>
      <c r="T833" s="47"/>
      <c r="U833" s="47"/>
      <c r="V833" s="47"/>
      <c r="W833" s="47"/>
      <c r="X833" s="47"/>
      <c r="Y833" s="47"/>
      <c r="Z833" s="47"/>
      <c r="AA833" s="47"/>
      <c r="AB833" s="47"/>
      <c r="AC833" s="47"/>
      <c r="AD833" s="47"/>
      <c r="AE833" s="47"/>
      <c r="AF833" s="47"/>
      <c r="AG833" s="47"/>
      <c r="AH833" s="47"/>
      <c r="AI833" s="47"/>
    </row>
    <row r="834" spans="1:35">
      <c r="A834" s="47"/>
      <c r="B834" s="47"/>
      <c r="C834" s="47"/>
      <c r="D834" s="47"/>
      <c r="E834" s="47"/>
      <c r="F834" s="47"/>
      <c r="G834" s="47"/>
      <c r="H834" s="47"/>
      <c r="I834" s="47"/>
      <c r="J834" s="47"/>
      <c r="K834" s="47"/>
      <c r="L834" s="47"/>
      <c r="M834" s="47"/>
      <c r="N834" s="47"/>
      <c r="O834" s="47"/>
      <c r="P834" s="47"/>
      <c r="Q834" s="47"/>
      <c r="R834" s="47"/>
      <c r="S834" s="47"/>
      <c r="T834" s="47"/>
      <c r="U834" s="47"/>
      <c r="V834" s="47"/>
      <c r="W834" s="47"/>
      <c r="X834" s="47"/>
      <c r="Y834" s="47"/>
      <c r="Z834" s="47"/>
      <c r="AA834" s="47"/>
      <c r="AB834" s="47"/>
      <c r="AC834" s="47"/>
      <c r="AD834" s="47"/>
      <c r="AE834" s="47"/>
      <c r="AF834" s="47"/>
      <c r="AG834" s="47"/>
      <c r="AH834" s="47"/>
      <c r="AI834" s="47"/>
    </row>
    <row r="835" spans="1:35">
      <c r="A835" s="47"/>
      <c r="B835" s="47"/>
      <c r="C835" s="47"/>
      <c r="D835" s="47"/>
      <c r="E835" s="47"/>
      <c r="F835" s="47"/>
      <c r="G835" s="47"/>
      <c r="H835" s="47"/>
      <c r="I835" s="47"/>
      <c r="J835" s="47"/>
      <c r="K835" s="47"/>
      <c r="L835" s="47"/>
      <c r="M835" s="47"/>
      <c r="N835" s="47"/>
      <c r="O835" s="47"/>
      <c r="P835" s="47"/>
      <c r="Q835" s="47"/>
      <c r="R835" s="47"/>
      <c r="S835" s="47"/>
      <c r="T835" s="47"/>
      <c r="U835" s="47"/>
      <c r="V835" s="47"/>
      <c r="W835" s="47"/>
      <c r="X835" s="47"/>
      <c r="Y835" s="47"/>
      <c r="Z835" s="47"/>
      <c r="AA835" s="47"/>
      <c r="AB835" s="47"/>
      <c r="AC835" s="47"/>
      <c r="AD835" s="47"/>
      <c r="AE835" s="47"/>
      <c r="AF835" s="47"/>
      <c r="AG835" s="47"/>
      <c r="AH835" s="47"/>
      <c r="AI835" s="47"/>
    </row>
    <row r="836" spans="1:35">
      <c r="A836" s="47"/>
      <c r="B836" s="47"/>
      <c r="C836" s="47"/>
      <c r="D836" s="47"/>
      <c r="E836" s="47"/>
      <c r="F836" s="47"/>
      <c r="G836" s="47"/>
      <c r="H836" s="47"/>
      <c r="I836" s="47"/>
      <c r="J836" s="47"/>
      <c r="K836" s="47"/>
      <c r="L836" s="47"/>
      <c r="M836" s="47"/>
      <c r="N836" s="47"/>
      <c r="O836" s="47"/>
      <c r="P836" s="47"/>
      <c r="Q836" s="47"/>
      <c r="R836" s="47"/>
      <c r="S836" s="47"/>
      <c r="T836" s="47"/>
      <c r="U836" s="47"/>
      <c r="V836" s="47"/>
      <c r="W836" s="47"/>
      <c r="X836" s="47"/>
      <c r="Y836" s="47"/>
      <c r="Z836" s="47"/>
      <c r="AA836" s="47"/>
      <c r="AB836" s="47"/>
      <c r="AC836" s="47"/>
      <c r="AD836" s="47"/>
      <c r="AE836" s="47"/>
      <c r="AF836" s="47"/>
      <c r="AG836" s="47"/>
      <c r="AH836" s="47"/>
      <c r="AI836" s="47"/>
    </row>
    <row r="837" spans="1:35">
      <c r="A837" s="47"/>
      <c r="B837" s="47"/>
      <c r="C837" s="47"/>
      <c r="D837" s="47"/>
      <c r="E837" s="47"/>
      <c r="F837" s="47"/>
      <c r="G837" s="47"/>
      <c r="H837" s="47"/>
      <c r="I837" s="47"/>
      <c r="J837" s="47"/>
      <c r="K837" s="47"/>
      <c r="L837" s="47"/>
      <c r="M837" s="47"/>
      <c r="N837" s="47"/>
      <c r="O837" s="47"/>
      <c r="P837" s="47"/>
      <c r="Q837" s="47"/>
      <c r="R837" s="47"/>
      <c r="S837" s="47"/>
      <c r="T837" s="47"/>
      <c r="U837" s="47"/>
      <c r="V837" s="47"/>
      <c r="W837" s="47"/>
      <c r="X837" s="47"/>
      <c r="Y837" s="47"/>
      <c r="Z837" s="47"/>
      <c r="AA837" s="47"/>
      <c r="AB837" s="47"/>
      <c r="AC837" s="47"/>
      <c r="AD837" s="47"/>
      <c r="AE837" s="47"/>
      <c r="AF837" s="47"/>
      <c r="AG837" s="47"/>
      <c r="AH837" s="47"/>
      <c r="AI837" s="47"/>
    </row>
    <row r="838" spans="1:35">
      <c r="A838" s="47"/>
      <c r="B838" s="47"/>
      <c r="C838" s="47"/>
      <c r="D838" s="47"/>
      <c r="E838" s="47"/>
      <c r="F838" s="47"/>
      <c r="G838" s="47"/>
      <c r="H838" s="47"/>
      <c r="I838" s="47"/>
      <c r="J838" s="47"/>
      <c r="K838" s="47"/>
      <c r="L838" s="47"/>
      <c r="M838" s="47"/>
      <c r="N838" s="47"/>
      <c r="O838" s="47"/>
      <c r="P838" s="47"/>
      <c r="Q838" s="47"/>
      <c r="R838" s="47"/>
      <c r="S838" s="47"/>
      <c r="T838" s="47"/>
      <c r="U838" s="47"/>
      <c r="V838" s="47"/>
      <c r="W838" s="47"/>
      <c r="X838" s="47"/>
      <c r="Y838" s="47"/>
      <c r="Z838" s="47"/>
      <c r="AA838" s="47"/>
      <c r="AB838" s="47"/>
      <c r="AC838" s="47"/>
      <c r="AD838" s="47"/>
      <c r="AE838" s="47"/>
      <c r="AF838" s="47"/>
      <c r="AG838" s="47"/>
      <c r="AH838" s="47"/>
      <c r="AI838" s="47"/>
    </row>
    <row r="839" spans="1:35">
      <c r="A839" s="47"/>
      <c r="B839" s="47"/>
      <c r="C839" s="47"/>
      <c r="D839" s="47"/>
      <c r="E839" s="47"/>
      <c r="F839" s="47"/>
      <c r="G839" s="47"/>
      <c r="H839" s="47"/>
      <c r="I839" s="47"/>
      <c r="J839" s="47"/>
      <c r="K839" s="47"/>
      <c r="L839" s="47"/>
      <c r="M839" s="47"/>
      <c r="N839" s="47"/>
      <c r="O839" s="47"/>
      <c r="P839" s="47"/>
      <c r="Q839" s="47"/>
      <c r="R839" s="47"/>
      <c r="S839" s="47"/>
      <c r="T839" s="47"/>
      <c r="U839" s="47"/>
      <c r="V839" s="47"/>
      <c r="W839" s="47"/>
      <c r="X839" s="47"/>
      <c r="Y839" s="47"/>
      <c r="Z839" s="47"/>
      <c r="AA839" s="47"/>
      <c r="AB839" s="47"/>
      <c r="AC839" s="47"/>
      <c r="AD839" s="47"/>
      <c r="AE839" s="47"/>
      <c r="AF839" s="47"/>
      <c r="AG839" s="47"/>
      <c r="AH839" s="47"/>
      <c r="AI839" s="47"/>
    </row>
    <row r="840" spans="1:35">
      <c r="A840" s="47"/>
      <c r="B840" s="47"/>
      <c r="C840" s="47"/>
      <c r="D840" s="47"/>
      <c r="E840" s="47"/>
      <c r="F840" s="47"/>
      <c r="G840" s="47"/>
      <c r="H840" s="47"/>
      <c r="I840" s="47"/>
      <c r="J840" s="47"/>
      <c r="K840" s="47"/>
      <c r="L840" s="47"/>
      <c r="M840" s="47"/>
      <c r="N840" s="47"/>
      <c r="O840" s="47"/>
      <c r="P840" s="47"/>
      <c r="Q840" s="47"/>
      <c r="R840" s="47"/>
      <c r="S840" s="47"/>
      <c r="T840" s="47"/>
      <c r="U840" s="47"/>
      <c r="V840" s="47"/>
      <c r="W840" s="47"/>
      <c r="X840" s="47"/>
      <c r="Y840" s="47"/>
      <c r="Z840" s="47"/>
      <c r="AA840" s="47"/>
      <c r="AB840" s="47"/>
      <c r="AC840" s="47"/>
      <c r="AD840" s="47"/>
      <c r="AE840" s="47"/>
      <c r="AF840" s="47"/>
      <c r="AG840" s="47"/>
      <c r="AH840" s="47"/>
      <c r="AI840" s="47"/>
    </row>
    <row r="841" spans="1:35">
      <c r="A841" s="47"/>
      <c r="B841" s="47"/>
      <c r="C841" s="47"/>
      <c r="D841" s="47"/>
      <c r="E841" s="47"/>
      <c r="F841" s="47"/>
      <c r="G841" s="47"/>
      <c r="H841" s="47"/>
      <c r="I841" s="47"/>
      <c r="J841" s="47"/>
      <c r="K841" s="47"/>
      <c r="L841" s="47"/>
      <c r="M841" s="47"/>
      <c r="N841" s="47"/>
      <c r="O841" s="47"/>
      <c r="P841" s="47"/>
      <c r="Q841" s="47"/>
      <c r="R841" s="47"/>
      <c r="S841" s="47"/>
      <c r="T841" s="47"/>
      <c r="U841" s="47"/>
      <c r="V841" s="47"/>
      <c r="W841" s="47"/>
      <c r="X841" s="47"/>
      <c r="Y841" s="47"/>
      <c r="Z841" s="47"/>
      <c r="AA841" s="47"/>
      <c r="AB841" s="47"/>
      <c r="AC841" s="47"/>
      <c r="AD841" s="47"/>
      <c r="AE841" s="47"/>
      <c r="AF841" s="47"/>
      <c r="AG841" s="47"/>
      <c r="AH841" s="47"/>
      <c r="AI841" s="47"/>
    </row>
    <row r="842" spans="1:35">
      <c r="A842" s="47"/>
      <c r="B842" s="47"/>
      <c r="C842" s="47"/>
      <c r="D842" s="47"/>
      <c r="E842" s="47"/>
      <c r="F842" s="47"/>
      <c r="G842" s="47"/>
      <c r="H842" s="47"/>
      <c r="I842" s="47"/>
      <c r="J842" s="47"/>
      <c r="K842" s="47"/>
      <c r="L842" s="47"/>
      <c r="M842" s="47"/>
      <c r="N842" s="47"/>
      <c r="O842" s="47"/>
      <c r="P842" s="47"/>
      <c r="Q842" s="47"/>
      <c r="R842" s="47"/>
      <c r="S842" s="47"/>
      <c r="T842" s="47"/>
      <c r="U842" s="47"/>
      <c r="V842" s="47"/>
      <c r="W842" s="47"/>
      <c r="X842" s="47"/>
      <c r="Y842" s="47"/>
      <c r="Z842" s="47"/>
      <c r="AA842" s="47"/>
      <c r="AB842" s="47"/>
      <c r="AC842" s="47"/>
      <c r="AD842" s="47"/>
      <c r="AE842" s="47"/>
      <c r="AF842" s="47"/>
      <c r="AG842" s="47"/>
      <c r="AH842" s="47"/>
      <c r="AI842" s="47"/>
    </row>
    <row r="843" spans="1:35">
      <c r="A843" s="47"/>
      <c r="B843" s="47"/>
      <c r="C843" s="47"/>
      <c r="D843" s="47"/>
      <c r="E843" s="47"/>
      <c r="F843" s="47"/>
      <c r="G843" s="47"/>
      <c r="H843" s="47"/>
      <c r="I843" s="47"/>
      <c r="J843" s="47"/>
      <c r="K843" s="47"/>
      <c r="L843" s="47"/>
      <c r="M843" s="47"/>
      <c r="N843" s="47"/>
      <c r="O843" s="47"/>
      <c r="P843" s="47"/>
      <c r="Q843" s="47"/>
      <c r="R843" s="47"/>
      <c r="S843" s="47"/>
      <c r="T843" s="47"/>
      <c r="U843" s="47"/>
      <c r="V843" s="47"/>
      <c r="W843" s="47"/>
      <c r="X843" s="47"/>
      <c r="Y843" s="47"/>
      <c r="Z843" s="47"/>
      <c r="AA843" s="47"/>
      <c r="AB843" s="47"/>
      <c r="AC843" s="47"/>
      <c r="AD843" s="47"/>
      <c r="AE843" s="47"/>
      <c r="AF843" s="47"/>
      <c r="AG843" s="47"/>
      <c r="AH843" s="47"/>
      <c r="AI843" s="47"/>
    </row>
    <row r="844" spans="1:35">
      <c r="A844" s="47"/>
      <c r="B844" s="47"/>
      <c r="C844" s="47"/>
      <c r="D844" s="47"/>
      <c r="E844" s="47"/>
      <c r="F844" s="47"/>
      <c r="G844" s="47"/>
      <c r="H844" s="47"/>
      <c r="I844" s="47"/>
      <c r="J844" s="47"/>
      <c r="K844" s="47"/>
      <c r="L844" s="47"/>
      <c r="M844" s="47"/>
      <c r="N844" s="47"/>
      <c r="O844" s="47"/>
      <c r="P844" s="47"/>
      <c r="Q844" s="47"/>
      <c r="R844" s="47"/>
      <c r="S844" s="47"/>
      <c r="T844" s="47"/>
      <c r="U844" s="47"/>
      <c r="V844" s="47"/>
      <c r="W844" s="47"/>
      <c r="X844" s="47"/>
      <c r="Y844" s="47"/>
      <c r="Z844" s="47"/>
      <c r="AA844" s="47"/>
      <c r="AB844" s="47"/>
      <c r="AC844" s="47"/>
      <c r="AD844" s="47"/>
      <c r="AE844" s="47"/>
      <c r="AF844" s="47"/>
      <c r="AG844" s="47"/>
      <c r="AH844" s="47"/>
      <c r="AI844" s="47"/>
    </row>
    <row r="845" spans="1:35">
      <c r="A845" s="47"/>
      <c r="B845" s="47"/>
      <c r="C845" s="47"/>
      <c r="D845" s="47"/>
      <c r="E845" s="47"/>
      <c r="F845" s="47"/>
      <c r="G845" s="47"/>
      <c r="H845" s="47"/>
      <c r="I845" s="47"/>
      <c r="J845" s="47"/>
      <c r="K845" s="47"/>
      <c r="L845" s="47"/>
      <c r="M845" s="47"/>
      <c r="N845" s="47"/>
      <c r="O845" s="47"/>
      <c r="P845" s="47"/>
      <c r="Q845" s="47"/>
      <c r="R845" s="47"/>
      <c r="S845" s="47"/>
      <c r="T845" s="47"/>
      <c r="U845" s="47"/>
      <c r="V845" s="47"/>
      <c r="W845" s="47"/>
      <c r="X845" s="47"/>
      <c r="Y845" s="47"/>
      <c r="Z845" s="47"/>
      <c r="AA845" s="47"/>
      <c r="AB845" s="47"/>
      <c r="AC845" s="47"/>
      <c r="AD845" s="47"/>
      <c r="AE845" s="47"/>
      <c r="AF845" s="47"/>
      <c r="AG845" s="47"/>
      <c r="AH845" s="47"/>
      <c r="AI845" s="47"/>
    </row>
    <row r="846" spans="1:35">
      <c r="A846" s="47"/>
      <c r="B846" s="47"/>
      <c r="C846" s="47"/>
      <c r="D846" s="47"/>
      <c r="E846" s="47"/>
      <c r="F846" s="47"/>
      <c r="G846" s="47"/>
      <c r="H846" s="47"/>
      <c r="I846" s="47"/>
      <c r="J846" s="47"/>
      <c r="K846" s="47"/>
      <c r="L846" s="47"/>
      <c r="M846" s="47"/>
      <c r="N846" s="47"/>
      <c r="O846" s="47"/>
      <c r="P846" s="47"/>
      <c r="Q846" s="47"/>
      <c r="R846" s="47"/>
      <c r="S846" s="47"/>
      <c r="T846" s="47"/>
      <c r="U846" s="47"/>
      <c r="V846" s="47"/>
      <c r="W846" s="47"/>
      <c r="X846" s="47"/>
      <c r="Y846" s="47"/>
      <c r="Z846" s="47"/>
      <c r="AA846" s="47"/>
      <c r="AB846" s="47"/>
      <c r="AC846" s="47"/>
      <c r="AD846" s="47"/>
      <c r="AE846" s="47"/>
      <c r="AF846" s="47"/>
      <c r="AG846" s="47"/>
      <c r="AH846" s="47"/>
      <c r="AI846" s="47"/>
    </row>
    <row r="847" spans="1:35">
      <c r="A847" s="47"/>
      <c r="B847" s="47"/>
      <c r="C847" s="47"/>
      <c r="D847" s="47"/>
      <c r="E847" s="47"/>
      <c r="F847" s="47"/>
      <c r="G847" s="47"/>
      <c r="H847" s="47"/>
      <c r="I847" s="47"/>
      <c r="J847" s="47"/>
      <c r="K847" s="47"/>
      <c r="L847" s="47"/>
      <c r="M847" s="47"/>
      <c r="N847" s="47"/>
      <c r="O847" s="47"/>
      <c r="P847" s="47"/>
      <c r="Q847" s="47"/>
      <c r="R847" s="47"/>
      <c r="S847" s="47"/>
      <c r="T847" s="47"/>
      <c r="U847" s="47"/>
      <c r="V847" s="47"/>
      <c r="W847" s="47"/>
      <c r="X847" s="47"/>
      <c r="Y847" s="47"/>
      <c r="Z847" s="47"/>
      <c r="AA847" s="47"/>
      <c r="AB847" s="47"/>
      <c r="AC847" s="47"/>
      <c r="AD847" s="47"/>
      <c r="AE847" s="47"/>
      <c r="AF847" s="47"/>
      <c r="AG847" s="47"/>
      <c r="AH847" s="47"/>
      <c r="AI847" s="47"/>
    </row>
    <row r="848" spans="1:35">
      <c r="A848" s="47"/>
      <c r="B848" s="47"/>
      <c r="C848" s="47"/>
      <c r="D848" s="47"/>
      <c r="E848" s="47"/>
      <c r="F848" s="47"/>
      <c r="G848" s="47"/>
      <c r="H848" s="47"/>
      <c r="I848" s="47"/>
      <c r="J848" s="47"/>
      <c r="K848" s="47"/>
      <c r="L848" s="47"/>
      <c r="M848" s="47"/>
      <c r="N848" s="47"/>
      <c r="O848" s="47"/>
      <c r="P848" s="47"/>
      <c r="Q848" s="47"/>
      <c r="R848" s="47"/>
      <c r="S848" s="47"/>
      <c r="T848" s="47"/>
      <c r="U848" s="47"/>
      <c r="V848" s="47"/>
      <c r="W848" s="47"/>
      <c r="X848" s="47"/>
      <c r="Y848" s="47"/>
      <c r="Z848" s="47"/>
      <c r="AA848" s="47"/>
      <c r="AB848" s="47"/>
      <c r="AC848" s="47"/>
      <c r="AD848" s="47"/>
      <c r="AE848" s="47"/>
      <c r="AF848" s="47"/>
      <c r="AG848" s="47"/>
      <c r="AH848" s="47"/>
      <c r="AI848" s="47"/>
    </row>
    <row r="849" spans="1:35">
      <c r="A849" s="47"/>
      <c r="B849" s="47"/>
      <c r="C849" s="47"/>
      <c r="D849" s="47"/>
      <c r="E849" s="47"/>
      <c r="F849" s="47"/>
      <c r="G849" s="47"/>
      <c r="H849" s="47"/>
      <c r="I849" s="47"/>
      <c r="J849" s="47"/>
      <c r="K849" s="47"/>
      <c r="L849" s="47"/>
      <c r="M849" s="47"/>
      <c r="N849" s="47"/>
      <c r="O849" s="47"/>
      <c r="P849" s="47"/>
      <c r="Q849" s="47"/>
      <c r="R849" s="47"/>
      <c r="S849" s="47"/>
      <c r="T849" s="47"/>
      <c r="U849" s="47"/>
      <c r="V849" s="47"/>
      <c r="W849" s="47"/>
      <c r="X849" s="47"/>
      <c r="Y849" s="47"/>
      <c r="Z849" s="47"/>
      <c r="AA849" s="47"/>
      <c r="AB849" s="47"/>
      <c r="AC849" s="47"/>
      <c r="AD849" s="47"/>
      <c r="AE849" s="47"/>
      <c r="AF849" s="47"/>
      <c r="AG849" s="47"/>
      <c r="AH849" s="47"/>
      <c r="AI849" s="47"/>
    </row>
    <row r="850" spans="1:35">
      <c r="A850" s="47"/>
      <c r="B850" s="47"/>
      <c r="C850" s="47"/>
      <c r="D850" s="47"/>
      <c r="E850" s="47"/>
      <c r="F850" s="47"/>
      <c r="G850" s="47"/>
      <c r="H850" s="47"/>
      <c r="I850" s="47"/>
      <c r="J850" s="47"/>
      <c r="K850" s="47"/>
      <c r="L850" s="47"/>
      <c r="M850" s="47"/>
      <c r="N850" s="47"/>
      <c r="O850" s="47"/>
      <c r="P850" s="47"/>
      <c r="Q850" s="47"/>
      <c r="R850" s="47"/>
      <c r="S850" s="47"/>
      <c r="T850" s="47"/>
      <c r="U850" s="47"/>
      <c r="V850" s="47"/>
      <c r="W850" s="47"/>
      <c r="X850" s="47"/>
      <c r="Y850" s="47"/>
      <c r="Z850" s="47"/>
      <c r="AA850" s="47"/>
      <c r="AB850" s="47"/>
      <c r="AC850" s="47"/>
      <c r="AD850" s="47"/>
      <c r="AE850" s="47"/>
      <c r="AF850" s="47"/>
      <c r="AG850" s="47"/>
      <c r="AH850" s="47"/>
      <c r="AI850" s="47"/>
    </row>
    <row r="851" spans="1:35">
      <c r="A851" s="47"/>
      <c r="B851" s="47"/>
      <c r="C851" s="47"/>
      <c r="D851" s="47"/>
      <c r="E851" s="47"/>
      <c r="F851" s="47"/>
      <c r="G851" s="47"/>
      <c r="H851" s="47"/>
      <c r="I851" s="47"/>
      <c r="J851" s="47"/>
      <c r="K851" s="47"/>
      <c r="L851" s="47"/>
      <c r="M851" s="47"/>
      <c r="N851" s="47"/>
      <c r="O851" s="47"/>
      <c r="P851" s="47"/>
      <c r="Q851" s="47"/>
      <c r="R851" s="47"/>
      <c r="S851" s="47"/>
      <c r="T851" s="47"/>
      <c r="U851" s="47"/>
      <c r="V851" s="47"/>
      <c r="W851" s="47"/>
      <c r="X851" s="47"/>
      <c r="Y851" s="47"/>
      <c r="Z851" s="47"/>
      <c r="AA851" s="47"/>
      <c r="AB851" s="47"/>
      <c r="AC851" s="47"/>
      <c r="AD851" s="47"/>
      <c r="AE851" s="47"/>
      <c r="AF851" s="47"/>
      <c r="AG851" s="47"/>
      <c r="AH851" s="47"/>
      <c r="AI851" s="47"/>
    </row>
    <row r="852" spans="1:35">
      <c r="A852" s="47"/>
      <c r="B852" s="47"/>
      <c r="C852" s="47"/>
      <c r="D852" s="47"/>
      <c r="E852" s="47"/>
      <c r="F852" s="47"/>
      <c r="G852" s="47"/>
      <c r="H852" s="47"/>
      <c r="I852" s="47"/>
      <c r="J852" s="47"/>
      <c r="K852" s="47"/>
      <c r="L852" s="47"/>
      <c r="M852" s="47"/>
      <c r="N852" s="47"/>
      <c r="O852" s="47"/>
      <c r="P852" s="47"/>
      <c r="Q852" s="47"/>
      <c r="R852" s="47"/>
      <c r="S852" s="47"/>
      <c r="T852" s="47"/>
      <c r="U852" s="47"/>
      <c r="V852" s="47"/>
      <c r="W852" s="47"/>
      <c r="X852" s="47"/>
      <c r="Y852" s="47"/>
      <c r="Z852" s="47"/>
      <c r="AA852" s="47"/>
      <c r="AB852" s="47"/>
      <c r="AC852" s="47"/>
      <c r="AD852" s="47"/>
      <c r="AE852" s="47"/>
      <c r="AF852" s="47"/>
      <c r="AG852" s="47"/>
      <c r="AH852" s="47"/>
      <c r="AI852" s="47"/>
    </row>
    <row r="853" spans="1:35">
      <c r="A853" s="47"/>
      <c r="B853" s="47"/>
      <c r="C853" s="47"/>
      <c r="D853" s="47"/>
      <c r="E853" s="47"/>
      <c r="F853" s="47"/>
      <c r="G853" s="47"/>
      <c r="H853" s="47"/>
      <c r="I853" s="47"/>
      <c r="J853" s="47"/>
      <c r="K853" s="47"/>
      <c r="L853" s="47"/>
      <c r="M853" s="47"/>
      <c r="N853" s="47"/>
      <c r="O853" s="47"/>
      <c r="P853" s="47"/>
      <c r="Q853" s="47"/>
      <c r="R853" s="47"/>
      <c r="S853" s="47"/>
      <c r="T853" s="47"/>
      <c r="U853" s="47"/>
      <c r="V853" s="47"/>
      <c r="W853" s="47"/>
      <c r="X853" s="47"/>
      <c r="Y853" s="47"/>
      <c r="Z853" s="47"/>
      <c r="AA853" s="47"/>
      <c r="AB853" s="47"/>
      <c r="AC853" s="47"/>
      <c r="AD853" s="47"/>
      <c r="AE853" s="47"/>
      <c r="AF853" s="47"/>
      <c r="AG853" s="47"/>
      <c r="AH853" s="47"/>
      <c r="AI853" s="47"/>
    </row>
    <row r="854" spans="1:35">
      <c r="A854" s="47"/>
      <c r="B854" s="47"/>
      <c r="C854" s="47"/>
      <c r="D854" s="47"/>
      <c r="E854" s="47"/>
      <c r="F854" s="47"/>
      <c r="G854" s="47"/>
      <c r="H854" s="47"/>
      <c r="I854" s="47"/>
      <c r="J854" s="47"/>
      <c r="K854" s="47"/>
      <c r="L854" s="47"/>
      <c r="M854" s="47"/>
      <c r="N854" s="47"/>
      <c r="O854" s="47"/>
      <c r="P854" s="47"/>
      <c r="Q854" s="47"/>
      <c r="R854" s="47"/>
      <c r="S854" s="47"/>
      <c r="T854" s="47"/>
      <c r="U854" s="47"/>
      <c r="V854" s="47"/>
      <c r="W854" s="47"/>
      <c r="X854" s="47"/>
      <c r="Y854" s="47"/>
      <c r="Z854" s="47"/>
      <c r="AA854" s="47"/>
      <c r="AB854" s="47"/>
      <c r="AC854" s="47"/>
      <c r="AD854" s="47"/>
      <c r="AE854" s="47"/>
      <c r="AF854" s="47"/>
      <c r="AG854" s="47"/>
      <c r="AH854" s="47"/>
      <c r="AI854" s="47"/>
    </row>
    <row r="855" spans="1:35">
      <c r="A855" s="47"/>
      <c r="B855" s="47"/>
      <c r="C855" s="47"/>
      <c r="D855" s="47"/>
      <c r="E855" s="47"/>
      <c r="F855" s="47"/>
      <c r="G855" s="47"/>
      <c r="H855" s="47"/>
      <c r="I855" s="47"/>
      <c r="J855" s="47"/>
      <c r="K855" s="47"/>
      <c r="L855" s="47"/>
      <c r="M855" s="47"/>
      <c r="N855" s="47"/>
      <c r="O855" s="47"/>
      <c r="P855" s="47"/>
      <c r="Q855" s="47"/>
      <c r="R855" s="47"/>
      <c r="S855" s="47"/>
      <c r="T855" s="47"/>
      <c r="U855" s="47"/>
      <c r="V855" s="47"/>
      <c r="W855" s="47"/>
      <c r="X855" s="47"/>
      <c r="Y855" s="47"/>
      <c r="Z855" s="47"/>
      <c r="AA855" s="47"/>
      <c r="AB855" s="47"/>
      <c r="AC855" s="47"/>
      <c r="AD855" s="47"/>
      <c r="AE855" s="47"/>
      <c r="AF855" s="47"/>
      <c r="AG855" s="47"/>
      <c r="AH855" s="47"/>
      <c r="AI855" s="47"/>
    </row>
    <row r="856" spans="1:35">
      <c r="A856" s="47"/>
      <c r="B856" s="47"/>
      <c r="C856" s="47"/>
      <c r="D856" s="47"/>
      <c r="E856" s="47"/>
      <c r="F856" s="47"/>
      <c r="G856" s="47"/>
      <c r="H856" s="47"/>
      <c r="I856" s="47"/>
      <c r="J856" s="47"/>
      <c r="K856" s="47"/>
      <c r="L856" s="47"/>
      <c r="M856" s="47"/>
      <c r="N856" s="47"/>
      <c r="O856" s="47"/>
      <c r="P856" s="47"/>
      <c r="Q856" s="47"/>
      <c r="R856" s="47"/>
      <c r="S856" s="47"/>
      <c r="T856" s="47"/>
      <c r="U856" s="47"/>
      <c r="V856" s="47"/>
      <c r="W856" s="47"/>
      <c r="X856" s="47"/>
      <c r="Y856" s="47"/>
      <c r="Z856" s="47"/>
      <c r="AA856" s="47"/>
      <c r="AB856" s="47"/>
      <c r="AC856" s="47"/>
      <c r="AD856" s="47"/>
      <c r="AE856" s="47"/>
      <c r="AF856" s="47"/>
      <c r="AG856" s="47"/>
      <c r="AH856" s="47"/>
      <c r="AI856" s="47"/>
    </row>
    <row r="857" spans="1:35">
      <c r="A857" s="47"/>
      <c r="B857" s="47"/>
      <c r="C857" s="47"/>
      <c r="D857" s="47"/>
      <c r="E857" s="47"/>
      <c r="F857" s="47"/>
      <c r="G857" s="47"/>
      <c r="H857" s="47"/>
      <c r="I857" s="47"/>
      <c r="J857" s="47"/>
      <c r="K857" s="47"/>
      <c r="L857" s="47"/>
      <c r="M857" s="47"/>
      <c r="N857" s="47"/>
      <c r="O857" s="47"/>
      <c r="P857" s="47"/>
      <c r="Q857" s="47"/>
      <c r="R857" s="47"/>
      <c r="S857" s="47"/>
      <c r="T857" s="47"/>
      <c r="U857" s="47"/>
      <c r="V857" s="47"/>
      <c r="W857" s="47"/>
      <c r="X857" s="47"/>
      <c r="Y857" s="47"/>
      <c r="Z857" s="47"/>
      <c r="AA857" s="47"/>
      <c r="AB857" s="47"/>
      <c r="AC857" s="47"/>
      <c r="AD857" s="47"/>
      <c r="AE857" s="47"/>
      <c r="AF857" s="47"/>
      <c r="AG857" s="47"/>
      <c r="AH857" s="47"/>
      <c r="AI857" s="47"/>
    </row>
    <row r="858" spans="1:35">
      <c r="A858" s="47"/>
      <c r="B858" s="47"/>
      <c r="C858" s="47"/>
      <c r="D858" s="47"/>
      <c r="E858" s="47"/>
      <c r="F858" s="47"/>
      <c r="G858" s="47"/>
      <c r="H858" s="47"/>
      <c r="I858" s="47"/>
      <c r="J858" s="47"/>
      <c r="K858" s="47"/>
      <c r="L858" s="47"/>
      <c r="M858" s="47"/>
      <c r="N858" s="47"/>
      <c r="O858" s="47"/>
      <c r="P858" s="47"/>
      <c r="Q858" s="47"/>
      <c r="R858" s="47"/>
      <c r="S858" s="47"/>
      <c r="T858" s="47"/>
      <c r="U858" s="47"/>
      <c r="V858" s="47"/>
      <c r="W858" s="47"/>
      <c r="X858" s="47"/>
      <c r="Y858" s="47"/>
      <c r="Z858" s="47"/>
      <c r="AA858" s="47"/>
      <c r="AB858" s="47"/>
      <c r="AC858" s="47"/>
      <c r="AD858" s="47"/>
      <c r="AE858" s="47"/>
      <c r="AF858" s="47"/>
      <c r="AG858" s="47"/>
      <c r="AH858" s="47"/>
      <c r="AI858" s="47"/>
    </row>
    <row r="859" spans="1:35">
      <c r="A859" s="47"/>
      <c r="B859" s="47"/>
      <c r="C859" s="47"/>
      <c r="D859" s="47"/>
      <c r="E859" s="47"/>
      <c r="F859" s="47"/>
      <c r="G859" s="47"/>
      <c r="H859" s="47"/>
      <c r="I859" s="47"/>
      <c r="J859" s="47"/>
      <c r="K859" s="47"/>
      <c r="L859" s="47"/>
      <c r="M859" s="47"/>
      <c r="N859" s="47"/>
      <c r="O859" s="47"/>
      <c r="P859" s="47"/>
      <c r="Q859" s="47"/>
      <c r="R859" s="47"/>
      <c r="S859" s="47"/>
      <c r="T859" s="47"/>
      <c r="U859" s="47"/>
      <c r="V859" s="47"/>
      <c r="W859" s="47"/>
      <c r="X859" s="47"/>
      <c r="Y859" s="47"/>
      <c r="Z859" s="47"/>
      <c r="AA859" s="47"/>
      <c r="AB859" s="47"/>
      <c r="AC859" s="47"/>
      <c r="AD859" s="47"/>
      <c r="AE859" s="47"/>
      <c r="AF859" s="47"/>
      <c r="AG859" s="47"/>
      <c r="AH859" s="47"/>
      <c r="AI859" s="47"/>
    </row>
    <row r="860" spans="1:35">
      <c r="A860" s="47"/>
      <c r="B860" s="47"/>
      <c r="C860" s="47"/>
      <c r="D860" s="47"/>
      <c r="E860" s="47"/>
      <c r="F860" s="47"/>
      <c r="G860" s="47"/>
      <c r="H860" s="47"/>
      <c r="I860" s="47"/>
      <c r="J860" s="47"/>
      <c r="K860" s="47"/>
      <c r="L860" s="47"/>
      <c r="M860" s="47"/>
      <c r="N860" s="47"/>
      <c r="O860" s="47"/>
      <c r="P860" s="47"/>
      <c r="Q860" s="47"/>
      <c r="R860" s="47"/>
      <c r="S860" s="47"/>
      <c r="T860" s="47"/>
      <c r="U860" s="47"/>
      <c r="V860" s="47"/>
      <c r="W860" s="47"/>
      <c r="X860" s="47"/>
      <c r="Y860" s="47"/>
      <c r="Z860" s="47"/>
      <c r="AA860" s="47"/>
      <c r="AB860" s="47"/>
      <c r="AC860" s="47"/>
      <c r="AD860" s="47"/>
      <c r="AE860" s="47"/>
      <c r="AF860" s="47"/>
      <c r="AG860" s="47"/>
      <c r="AH860" s="47"/>
      <c r="AI860" s="47"/>
    </row>
    <row r="861" spans="1:35">
      <c r="A861" s="47"/>
      <c r="B861" s="47"/>
      <c r="C861" s="47"/>
      <c r="D861" s="47"/>
      <c r="E861" s="47"/>
      <c r="F861" s="47"/>
      <c r="G861" s="47"/>
      <c r="H861" s="47"/>
      <c r="I861" s="47"/>
      <c r="J861" s="47"/>
      <c r="K861" s="47"/>
      <c r="L861" s="47"/>
      <c r="M861" s="47"/>
      <c r="N861" s="47"/>
      <c r="O861" s="47"/>
      <c r="P861" s="47"/>
      <c r="Q861" s="47"/>
      <c r="R861" s="47"/>
      <c r="S861" s="47"/>
      <c r="T861" s="47"/>
      <c r="U861" s="47"/>
      <c r="V861" s="47"/>
      <c r="W861" s="47"/>
      <c r="X861" s="47"/>
      <c r="Y861" s="47"/>
      <c r="Z861" s="47"/>
      <c r="AA861" s="47"/>
      <c r="AB861" s="47"/>
      <c r="AC861" s="47"/>
      <c r="AD861" s="47"/>
      <c r="AE861" s="47"/>
      <c r="AF861" s="47"/>
      <c r="AG861" s="47"/>
      <c r="AH861" s="47"/>
      <c r="AI861" s="47"/>
    </row>
    <row r="862" spans="1:35">
      <c r="A862" s="47"/>
      <c r="B862" s="47"/>
      <c r="C862" s="47"/>
      <c r="D862" s="47"/>
      <c r="E862" s="47"/>
      <c r="F862" s="47"/>
      <c r="G862" s="47"/>
      <c r="H862" s="47"/>
      <c r="I862" s="47"/>
      <c r="J862" s="47"/>
      <c r="K862" s="47"/>
      <c r="L862" s="47"/>
      <c r="M862" s="47"/>
      <c r="N862" s="47"/>
      <c r="O862" s="47"/>
      <c r="P862" s="47"/>
      <c r="Q862" s="47"/>
      <c r="R862" s="47"/>
      <c r="S862" s="47"/>
      <c r="T862" s="47"/>
      <c r="U862" s="47"/>
      <c r="V862" s="47"/>
      <c r="W862" s="47"/>
      <c r="X862" s="47"/>
      <c r="Y862" s="47"/>
      <c r="Z862" s="47"/>
      <c r="AA862" s="47"/>
      <c r="AB862" s="47"/>
      <c r="AC862" s="47"/>
      <c r="AD862" s="47"/>
      <c r="AE862" s="47"/>
      <c r="AF862" s="47"/>
      <c r="AG862" s="47"/>
      <c r="AH862" s="47"/>
      <c r="AI862" s="47"/>
    </row>
    <row r="863" spans="1:35">
      <c r="A863" s="47"/>
      <c r="B863" s="47"/>
      <c r="C863" s="47"/>
      <c r="D863" s="47"/>
      <c r="E863" s="47"/>
      <c r="F863" s="47"/>
      <c r="G863" s="47"/>
      <c r="H863" s="47"/>
      <c r="I863" s="47"/>
      <c r="J863" s="47"/>
      <c r="K863" s="47"/>
      <c r="L863" s="47"/>
      <c r="M863" s="47"/>
      <c r="N863" s="47"/>
      <c r="O863" s="47"/>
      <c r="P863" s="47"/>
      <c r="Q863" s="47"/>
      <c r="R863" s="47"/>
      <c r="S863" s="47"/>
      <c r="T863" s="47"/>
      <c r="U863" s="47"/>
      <c r="V863" s="47"/>
      <c r="W863" s="47"/>
      <c r="X863" s="47"/>
      <c r="Y863" s="47"/>
      <c r="Z863" s="47"/>
      <c r="AA863" s="47"/>
      <c r="AB863" s="47"/>
      <c r="AC863" s="47"/>
      <c r="AD863" s="47"/>
      <c r="AE863" s="47"/>
      <c r="AF863" s="47"/>
      <c r="AG863" s="47"/>
      <c r="AH863" s="47"/>
      <c r="AI863" s="47"/>
    </row>
    <row r="864" spans="1:35">
      <c r="A864" s="47"/>
      <c r="B864" s="47"/>
      <c r="C864" s="47"/>
      <c r="D864" s="47"/>
      <c r="E864" s="47"/>
      <c r="F864" s="47"/>
      <c r="G864" s="47"/>
      <c r="H864" s="47"/>
      <c r="I864" s="47"/>
      <c r="J864" s="47"/>
      <c r="K864" s="47"/>
      <c r="L864" s="47"/>
      <c r="M864" s="47"/>
      <c r="N864" s="47"/>
      <c r="O864" s="47"/>
      <c r="P864" s="47"/>
      <c r="Q864" s="47"/>
      <c r="R864" s="47"/>
      <c r="S864" s="47"/>
      <c r="T864" s="47"/>
      <c r="U864" s="47"/>
      <c r="V864" s="47"/>
      <c r="W864" s="47"/>
      <c r="X864" s="47"/>
      <c r="Y864" s="47"/>
      <c r="Z864" s="47"/>
      <c r="AA864" s="47"/>
      <c r="AB864" s="47"/>
      <c r="AC864" s="47"/>
      <c r="AD864" s="47"/>
      <c r="AE864" s="47"/>
      <c r="AF864" s="47"/>
      <c r="AG864" s="47"/>
      <c r="AH864" s="47"/>
      <c r="AI864" s="47"/>
    </row>
    <row r="865" spans="1:35">
      <c r="A865" s="47"/>
      <c r="B865" s="47"/>
      <c r="C865" s="47"/>
      <c r="D865" s="47"/>
      <c r="E865" s="47"/>
      <c r="F865" s="47"/>
      <c r="G865" s="47"/>
      <c r="H865" s="47"/>
      <c r="I865" s="47"/>
      <c r="J865" s="47"/>
      <c r="K865" s="47"/>
      <c r="L865" s="47"/>
      <c r="M865" s="47"/>
      <c r="N865" s="47"/>
      <c r="O865" s="47"/>
      <c r="P865" s="47"/>
      <c r="Q865" s="47"/>
      <c r="R865" s="47"/>
      <c r="S865" s="47"/>
      <c r="T865" s="47"/>
      <c r="U865" s="47"/>
      <c r="V865" s="47"/>
      <c r="W865" s="47"/>
      <c r="X865" s="47"/>
      <c r="Y865" s="47"/>
      <c r="Z865" s="47"/>
      <c r="AA865" s="47"/>
      <c r="AB865" s="47"/>
      <c r="AC865" s="47"/>
      <c r="AD865" s="47"/>
      <c r="AE865" s="47"/>
      <c r="AF865" s="47"/>
      <c r="AG865" s="47"/>
      <c r="AH865" s="47"/>
      <c r="AI865" s="47"/>
    </row>
    <row r="866" spans="1:35">
      <c r="A866" s="47"/>
      <c r="B866" s="47"/>
      <c r="C866" s="47"/>
      <c r="D866" s="47"/>
      <c r="E866" s="47"/>
      <c r="F866" s="47"/>
      <c r="G866" s="47"/>
      <c r="H866" s="47"/>
      <c r="I866" s="47"/>
      <c r="J866" s="47"/>
      <c r="K866" s="47"/>
      <c r="L866" s="47"/>
      <c r="M866" s="47"/>
      <c r="N866" s="47"/>
      <c r="O866" s="47"/>
      <c r="P866" s="47"/>
      <c r="Q866" s="47"/>
      <c r="R866" s="47"/>
      <c r="S866" s="47"/>
      <c r="T866" s="47"/>
      <c r="U866" s="47"/>
      <c r="V866" s="47"/>
      <c r="W866" s="47"/>
      <c r="X866" s="47"/>
      <c r="Y866" s="47"/>
      <c r="Z866" s="47"/>
      <c r="AA866" s="47"/>
      <c r="AB866" s="47"/>
      <c r="AC866" s="47"/>
      <c r="AD866" s="47"/>
      <c r="AE866" s="47"/>
      <c r="AF866" s="47"/>
      <c r="AG866" s="47"/>
      <c r="AH866" s="47"/>
      <c r="AI866" s="47"/>
    </row>
    <row r="867" spans="1:35">
      <c r="A867" s="47"/>
      <c r="B867" s="47"/>
      <c r="C867" s="47"/>
      <c r="D867" s="47"/>
      <c r="E867" s="47"/>
      <c r="F867" s="47"/>
      <c r="G867" s="47"/>
      <c r="H867" s="47"/>
      <c r="I867" s="47"/>
      <c r="J867" s="47"/>
      <c r="K867" s="47"/>
      <c r="L867" s="47"/>
      <c r="M867" s="47"/>
      <c r="N867" s="47"/>
      <c r="O867" s="47"/>
      <c r="P867" s="47"/>
      <c r="Q867" s="47"/>
      <c r="R867" s="47"/>
      <c r="S867" s="47"/>
      <c r="T867" s="47"/>
      <c r="U867" s="47"/>
      <c r="V867" s="47"/>
      <c r="W867" s="47"/>
      <c r="X867" s="47"/>
      <c r="Y867" s="47"/>
      <c r="Z867" s="47"/>
      <c r="AA867" s="47"/>
      <c r="AB867" s="47"/>
      <c r="AC867" s="47"/>
      <c r="AD867" s="47"/>
      <c r="AE867" s="47"/>
      <c r="AF867" s="47"/>
      <c r="AG867" s="47"/>
      <c r="AH867" s="47"/>
      <c r="AI867" s="47"/>
    </row>
    <row r="868" spans="1:35">
      <c r="A868" s="47"/>
      <c r="B868" s="47"/>
      <c r="C868" s="47"/>
      <c r="D868" s="47"/>
      <c r="E868" s="47"/>
      <c r="F868" s="47"/>
      <c r="G868" s="47"/>
      <c r="H868" s="47"/>
      <c r="I868" s="47"/>
      <c r="J868" s="47"/>
      <c r="K868" s="47"/>
      <c r="L868" s="47"/>
      <c r="M868" s="47"/>
      <c r="N868" s="47"/>
      <c r="O868" s="47"/>
      <c r="P868" s="47"/>
      <c r="Q868" s="47"/>
      <c r="R868" s="47"/>
      <c r="S868" s="47"/>
      <c r="T868" s="47"/>
      <c r="U868" s="47"/>
      <c r="V868" s="47"/>
      <c r="W868" s="47"/>
      <c r="X868" s="47"/>
      <c r="Y868" s="47"/>
      <c r="Z868" s="47"/>
      <c r="AA868" s="47"/>
      <c r="AB868" s="47"/>
      <c r="AC868" s="47"/>
      <c r="AD868" s="47"/>
      <c r="AE868" s="47"/>
      <c r="AF868" s="47"/>
      <c r="AG868" s="47"/>
      <c r="AH868" s="47"/>
      <c r="AI868" s="47"/>
    </row>
    <row r="869" spans="1:35">
      <c r="A869" s="47"/>
      <c r="B869" s="47"/>
      <c r="C869" s="47"/>
      <c r="D869" s="47"/>
      <c r="E869" s="47"/>
      <c r="F869" s="47"/>
      <c r="G869" s="47"/>
      <c r="H869" s="47"/>
      <c r="I869" s="47"/>
      <c r="J869" s="47"/>
      <c r="K869" s="47"/>
      <c r="L869" s="47"/>
      <c r="M869" s="47"/>
      <c r="N869" s="47"/>
      <c r="O869" s="47"/>
      <c r="P869" s="47"/>
      <c r="Q869" s="47"/>
      <c r="R869" s="47"/>
      <c r="S869" s="47"/>
      <c r="T869" s="47"/>
      <c r="U869" s="47"/>
      <c r="V869" s="47"/>
      <c r="W869" s="47"/>
      <c r="X869" s="47"/>
      <c r="Y869" s="47"/>
      <c r="Z869" s="47"/>
      <c r="AA869" s="47"/>
      <c r="AB869" s="47"/>
      <c r="AC869" s="47"/>
      <c r="AD869" s="47"/>
      <c r="AE869" s="47"/>
      <c r="AF869" s="47"/>
      <c r="AG869" s="47"/>
      <c r="AH869" s="47"/>
      <c r="AI869" s="47"/>
    </row>
    <row r="870" spans="1:35">
      <c r="A870" s="47"/>
      <c r="B870" s="47"/>
      <c r="C870" s="47"/>
      <c r="D870" s="47"/>
      <c r="E870" s="47"/>
      <c r="F870" s="47"/>
      <c r="G870" s="47"/>
      <c r="H870" s="47"/>
      <c r="I870" s="47"/>
      <c r="J870" s="47"/>
      <c r="K870" s="47"/>
      <c r="L870" s="47"/>
      <c r="M870" s="47"/>
      <c r="N870" s="47"/>
      <c r="O870" s="47"/>
      <c r="P870" s="47"/>
      <c r="Q870" s="47"/>
      <c r="R870" s="47"/>
      <c r="S870" s="47"/>
      <c r="T870" s="47"/>
      <c r="U870" s="47"/>
      <c r="V870" s="47"/>
      <c r="W870" s="47"/>
      <c r="X870" s="47"/>
      <c r="Y870" s="47"/>
      <c r="Z870" s="47"/>
      <c r="AA870" s="47"/>
      <c r="AB870" s="47"/>
      <c r="AC870" s="47"/>
      <c r="AD870" s="47"/>
      <c r="AE870" s="47"/>
      <c r="AF870" s="47"/>
      <c r="AG870" s="47"/>
      <c r="AH870" s="47"/>
      <c r="AI870" s="47"/>
    </row>
    <row r="871" spans="1:35">
      <c r="A871" s="47"/>
      <c r="B871" s="47"/>
      <c r="C871" s="47"/>
      <c r="D871" s="47"/>
      <c r="E871" s="47"/>
      <c r="F871" s="47"/>
      <c r="G871" s="47"/>
      <c r="H871" s="47"/>
      <c r="I871" s="47"/>
      <c r="J871" s="47"/>
      <c r="K871" s="47"/>
      <c r="L871" s="47"/>
      <c r="M871" s="47"/>
      <c r="N871" s="47"/>
      <c r="O871" s="47"/>
      <c r="P871" s="47"/>
      <c r="Q871" s="47"/>
      <c r="R871" s="47"/>
      <c r="S871" s="47"/>
      <c r="T871" s="47"/>
      <c r="U871" s="47"/>
      <c r="V871" s="47"/>
      <c r="W871" s="47"/>
      <c r="X871" s="47"/>
      <c r="Y871" s="47"/>
      <c r="Z871" s="47"/>
      <c r="AA871" s="47"/>
      <c r="AB871" s="47"/>
      <c r="AC871" s="47"/>
      <c r="AD871" s="47"/>
      <c r="AE871" s="47"/>
      <c r="AF871" s="47"/>
      <c r="AG871" s="47"/>
      <c r="AH871" s="47"/>
      <c r="AI871" s="47"/>
    </row>
    <row r="872" spans="1:35">
      <c r="A872" s="47"/>
      <c r="B872" s="47"/>
      <c r="C872" s="47"/>
      <c r="D872" s="47"/>
      <c r="E872" s="47"/>
      <c r="F872" s="47"/>
      <c r="G872" s="47"/>
      <c r="H872" s="47"/>
      <c r="I872" s="47"/>
      <c r="J872" s="47"/>
      <c r="K872" s="47"/>
      <c r="L872" s="47"/>
      <c r="M872" s="47"/>
      <c r="N872" s="47"/>
      <c r="O872" s="47"/>
      <c r="P872" s="47"/>
      <c r="Q872" s="47"/>
      <c r="R872" s="47"/>
      <c r="S872" s="47"/>
      <c r="T872" s="47"/>
      <c r="U872" s="47"/>
      <c r="V872" s="47"/>
      <c r="W872" s="47"/>
      <c r="X872" s="47"/>
      <c r="Y872" s="47"/>
      <c r="Z872" s="47"/>
      <c r="AA872" s="47"/>
      <c r="AB872" s="47"/>
      <c r="AC872" s="47"/>
      <c r="AD872" s="47"/>
      <c r="AE872" s="47"/>
      <c r="AF872" s="47"/>
      <c r="AG872" s="47"/>
      <c r="AH872" s="47"/>
      <c r="AI872" s="47"/>
    </row>
    <row r="873" spans="1:35">
      <c r="A873" s="47"/>
      <c r="B873" s="47"/>
      <c r="C873" s="47"/>
      <c r="D873" s="47"/>
      <c r="E873" s="47"/>
      <c r="F873" s="47"/>
      <c r="G873" s="47"/>
      <c r="H873" s="47"/>
      <c r="I873" s="47"/>
      <c r="J873" s="47"/>
      <c r="K873" s="47"/>
      <c r="L873" s="47"/>
      <c r="M873" s="47"/>
      <c r="N873" s="47"/>
      <c r="O873" s="47"/>
      <c r="P873" s="47"/>
      <c r="Q873" s="47"/>
      <c r="R873" s="47"/>
      <c r="S873" s="47"/>
      <c r="T873" s="47"/>
      <c r="U873" s="47"/>
      <c r="V873" s="47"/>
      <c r="W873" s="47"/>
      <c r="X873" s="47"/>
      <c r="Y873" s="47"/>
      <c r="Z873" s="47"/>
      <c r="AA873" s="47"/>
      <c r="AB873" s="47"/>
      <c r="AC873" s="47"/>
      <c r="AD873" s="47"/>
      <c r="AE873" s="47"/>
      <c r="AF873" s="47"/>
      <c r="AG873" s="47"/>
      <c r="AH873" s="47"/>
      <c r="AI873" s="47"/>
    </row>
    <row r="874" spans="1:35">
      <c r="A874" s="47"/>
      <c r="B874" s="47"/>
      <c r="C874" s="47"/>
      <c r="D874" s="47"/>
      <c r="E874" s="47"/>
      <c r="F874" s="47"/>
      <c r="G874" s="47"/>
      <c r="H874" s="47"/>
      <c r="I874" s="47"/>
      <c r="J874" s="47"/>
      <c r="K874" s="47"/>
      <c r="L874" s="47"/>
      <c r="M874" s="47"/>
      <c r="N874" s="47"/>
      <c r="O874" s="47"/>
      <c r="P874" s="47"/>
      <c r="Q874" s="47"/>
      <c r="R874" s="47"/>
      <c r="S874" s="47"/>
      <c r="T874" s="47"/>
      <c r="U874" s="47"/>
      <c r="V874" s="47"/>
      <c r="W874" s="47"/>
      <c r="X874" s="47"/>
      <c r="Y874" s="47"/>
      <c r="Z874" s="47"/>
      <c r="AA874" s="47"/>
      <c r="AB874" s="47"/>
      <c r="AC874" s="47"/>
      <c r="AD874" s="47"/>
      <c r="AE874" s="47"/>
      <c r="AF874" s="47"/>
      <c r="AG874" s="47"/>
      <c r="AH874" s="47"/>
      <c r="AI874" s="47"/>
    </row>
    <row r="875" spans="1:35">
      <c r="A875" s="47"/>
      <c r="B875" s="47"/>
      <c r="C875" s="47"/>
      <c r="D875" s="47"/>
      <c r="E875" s="47"/>
      <c r="F875" s="47"/>
      <c r="G875" s="47"/>
      <c r="H875" s="47"/>
      <c r="I875" s="47"/>
      <c r="J875" s="47"/>
      <c r="K875" s="47"/>
      <c r="L875" s="47"/>
      <c r="M875" s="47"/>
      <c r="N875" s="47"/>
      <c r="O875" s="47"/>
      <c r="P875" s="47"/>
      <c r="Q875" s="47"/>
      <c r="R875" s="47"/>
      <c r="S875" s="47"/>
      <c r="T875" s="47"/>
      <c r="U875" s="47"/>
      <c r="V875" s="47"/>
      <c r="W875" s="47"/>
      <c r="X875" s="47"/>
      <c r="Y875" s="47"/>
      <c r="Z875" s="47"/>
      <c r="AA875" s="47"/>
      <c r="AB875" s="47"/>
      <c r="AC875" s="47"/>
      <c r="AD875" s="47"/>
      <c r="AE875" s="47"/>
      <c r="AF875" s="47"/>
      <c r="AG875" s="47"/>
      <c r="AH875" s="47"/>
      <c r="AI875" s="47"/>
    </row>
    <row r="876" spans="1:35">
      <c r="A876" s="47"/>
      <c r="B876" s="47"/>
      <c r="C876" s="47"/>
      <c r="D876" s="47"/>
      <c r="E876" s="47"/>
      <c r="F876" s="47"/>
      <c r="G876" s="47"/>
      <c r="H876" s="47"/>
      <c r="I876" s="47"/>
      <c r="J876" s="47"/>
      <c r="K876" s="47"/>
      <c r="L876" s="47"/>
      <c r="M876" s="47"/>
      <c r="N876" s="47"/>
      <c r="O876" s="47"/>
      <c r="P876" s="47"/>
      <c r="Q876" s="47"/>
      <c r="R876" s="47"/>
      <c r="S876" s="47"/>
      <c r="T876" s="47"/>
      <c r="U876" s="47"/>
      <c r="V876" s="47"/>
      <c r="W876" s="47"/>
      <c r="X876" s="47"/>
      <c r="Y876" s="47"/>
      <c r="Z876" s="47"/>
      <c r="AA876" s="47"/>
      <c r="AB876" s="47"/>
      <c r="AC876" s="47"/>
      <c r="AD876" s="47"/>
      <c r="AE876" s="47"/>
      <c r="AF876" s="47"/>
      <c r="AG876" s="47"/>
      <c r="AH876" s="47"/>
      <c r="AI876" s="47"/>
    </row>
    <row r="877" spans="1:35">
      <c r="A877" s="47"/>
      <c r="B877" s="47"/>
      <c r="C877" s="47"/>
      <c r="D877" s="47"/>
      <c r="E877" s="47"/>
      <c r="F877" s="47"/>
      <c r="G877" s="47"/>
      <c r="H877" s="47"/>
      <c r="I877" s="47"/>
      <c r="J877" s="47"/>
      <c r="K877" s="47"/>
      <c r="L877" s="47"/>
      <c r="M877" s="47"/>
      <c r="N877" s="47"/>
      <c r="O877" s="47"/>
      <c r="P877" s="47"/>
      <c r="Q877" s="47"/>
      <c r="R877" s="47"/>
      <c r="S877" s="47"/>
      <c r="T877" s="47"/>
      <c r="U877" s="47"/>
      <c r="V877" s="47"/>
      <c r="W877" s="47"/>
      <c r="X877" s="47"/>
      <c r="Y877" s="47"/>
      <c r="Z877" s="47"/>
      <c r="AA877" s="47"/>
      <c r="AB877" s="47"/>
      <c r="AC877" s="47"/>
      <c r="AD877" s="47"/>
      <c r="AE877" s="47"/>
      <c r="AF877" s="47"/>
      <c r="AG877" s="47"/>
      <c r="AH877" s="47"/>
      <c r="AI877" s="47"/>
    </row>
    <row r="878" spans="1:35">
      <c r="A878" s="47"/>
      <c r="B878" s="47"/>
      <c r="C878" s="47"/>
      <c r="D878" s="47"/>
      <c r="E878" s="47"/>
      <c r="F878" s="47"/>
      <c r="G878" s="47"/>
      <c r="H878" s="47"/>
      <c r="I878" s="47"/>
      <c r="J878" s="47"/>
      <c r="K878" s="47"/>
      <c r="L878" s="47"/>
      <c r="M878" s="47"/>
      <c r="N878" s="47"/>
      <c r="O878" s="47"/>
      <c r="P878" s="47"/>
      <c r="Q878" s="47"/>
      <c r="R878" s="47"/>
      <c r="S878" s="47"/>
      <c r="T878" s="47"/>
      <c r="U878" s="47"/>
      <c r="V878" s="47"/>
      <c r="W878" s="47"/>
      <c r="X878" s="47"/>
      <c r="Y878" s="47"/>
      <c r="Z878" s="47"/>
      <c r="AA878" s="47"/>
      <c r="AB878" s="47"/>
      <c r="AC878" s="47"/>
      <c r="AD878" s="47"/>
      <c r="AE878" s="47"/>
      <c r="AF878" s="47"/>
      <c r="AG878" s="47"/>
      <c r="AH878" s="47"/>
      <c r="AI878" s="47"/>
    </row>
    <row r="879" spans="1:35">
      <c r="A879" s="47"/>
      <c r="B879" s="47"/>
      <c r="C879" s="47"/>
      <c r="D879" s="47"/>
      <c r="E879" s="47"/>
      <c r="F879" s="47"/>
      <c r="G879" s="47"/>
      <c r="H879" s="47"/>
      <c r="I879" s="47"/>
      <c r="J879" s="47"/>
      <c r="K879" s="47"/>
      <c r="L879" s="47"/>
      <c r="M879" s="47"/>
      <c r="N879" s="47"/>
      <c r="O879" s="47"/>
      <c r="P879" s="47"/>
      <c r="Q879" s="47"/>
      <c r="R879" s="47"/>
      <c r="S879" s="47"/>
      <c r="T879" s="47"/>
      <c r="U879" s="47"/>
      <c r="V879" s="47"/>
      <c r="W879" s="47"/>
      <c r="X879" s="47"/>
      <c r="Y879" s="47"/>
      <c r="Z879" s="47"/>
      <c r="AA879" s="47"/>
      <c r="AB879" s="47"/>
      <c r="AC879" s="47"/>
      <c r="AD879" s="47"/>
      <c r="AE879" s="47"/>
      <c r="AF879" s="47"/>
      <c r="AG879" s="47"/>
      <c r="AH879" s="47"/>
      <c r="AI879" s="47"/>
    </row>
    <row r="880" spans="1:35">
      <c r="A880" s="47"/>
      <c r="B880" s="47"/>
      <c r="C880" s="47"/>
      <c r="D880" s="47"/>
      <c r="E880" s="47"/>
      <c r="F880" s="47"/>
      <c r="G880" s="47"/>
      <c r="H880" s="47"/>
      <c r="I880" s="47"/>
      <c r="J880" s="47"/>
      <c r="K880" s="47"/>
      <c r="L880" s="47"/>
      <c r="M880" s="47"/>
      <c r="N880" s="47"/>
      <c r="O880" s="47"/>
      <c r="P880" s="47"/>
      <c r="Q880" s="47"/>
      <c r="R880" s="47"/>
      <c r="S880" s="47"/>
      <c r="T880" s="47"/>
      <c r="U880" s="47"/>
      <c r="V880" s="47"/>
      <c r="W880" s="47"/>
      <c r="X880" s="47"/>
      <c r="Y880" s="47"/>
      <c r="Z880" s="47"/>
      <c r="AA880" s="47"/>
      <c r="AB880" s="47"/>
      <c r="AC880" s="47"/>
      <c r="AD880" s="47"/>
      <c r="AE880" s="47"/>
      <c r="AF880" s="47"/>
      <c r="AG880" s="47"/>
      <c r="AH880" s="47"/>
      <c r="AI880" s="47"/>
    </row>
    <row r="881" spans="1:35">
      <c r="A881" s="47"/>
      <c r="B881" s="47"/>
      <c r="C881" s="47"/>
      <c r="D881" s="47"/>
      <c r="E881" s="47"/>
      <c r="F881" s="47"/>
      <c r="G881" s="47"/>
      <c r="H881" s="47"/>
      <c r="I881" s="47"/>
      <c r="J881" s="47"/>
      <c r="K881" s="47"/>
      <c r="L881" s="47"/>
      <c r="M881" s="47"/>
      <c r="N881" s="47"/>
      <c r="O881" s="47"/>
      <c r="P881" s="47"/>
      <c r="Q881" s="47"/>
      <c r="R881" s="47"/>
      <c r="S881" s="47"/>
      <c r="T881" s="47"/>
      <c r="U881" s="47"/>
      <c r="V881" s="47"/>
      <c r="W881" s="47"/>
      <c r="X881" s="47"/>
      <c r="Y881" s="47"/>
      <c r="Z881" s="47"/>
      <c r="AA881" s="47"/>
      <c r="AB881" s="47"/>
      <c r="AC881" s="47"/>
      <c r="AD881" s="47"/>
      <c r="AE881" s="47"/>
      <c r="AF881" s="47"/>
      <c r="AG881" s="47"/>
      <c r="AH881" s="47"/>
      <c r="AI881" s="47"/>
    </row>
    <row r="882" spans="1:35">
      <c r="A882" s="47"/>
      <c r="B882" s="47"/>
      <c r="C882" s="47"/>
      <c r="D882" s="47"/>
      <c r="E882" s="47"/>
      <c r="F882" s="47"/>
      <c r="G882" s="47"/>
      <c r="H882" s="47"/>
      <c r="I882" s="47"/>
      <c r="J882" s="47"/>
      <c r="K882" s="47"/>
      <c r="L882" s="47"/>
      <c r="M882" s="47"/>
      <c r="N882" s="47"/>
      <c r="O882" s="47"/>
      <c r="P882" s="47"/>
      <c r="Q882" s="47"/>
      <c r="R882" s="47"/>
      <c r="S882" s="47"/>
      <c r="T882" s="47"/>
      <c r="U882" s="47"/>
      <c r="V882" s="47"/>
      <c r="W882" s="47"/>
      <c r="X882" s="47"/>
      <c r="Y882" s="47"/>
      <c r="Z882" s="47"/>
      <c r="AA882" s="47"/>
      <c r="AB882" s="47"/>
      <c r="AC882" s="47"/>
      <c r="AD882" s="47"/>
      <c r="AE882" s="47"/>
      <c r="AF882" s="47"/>
      <c r="AG882" s="47"/>
      <c r="AH882" s="47"/>
      <c r="AI882" s="47"/>
    </row>
    <row r="883" spans="1:35">
      <c r="A883" s="47"/>
      <c r="B883" s="47"/>
      <c r="C883" s="47"/>
      <c r="D883" s="47"/>
      <c r="E883" s="47"/>
      <c r="F883" s="47"/>
      <c r="G883" s="47"/>
      <c r="H883" s="47"/>
      <c r="I883" s="47"/>
      <c r="J883" s="47"/>
      <c r="K883" s="47"/>
      <c r="L883" s="47"/>
      <c r="M883" s="47"/>
      <c r="N883" s="47"/>
      <c r="O883" s="47"/>
      <c r="P883" s="47"/>
      <c r="Q883" s="47"/>
      <c r="R883" s="47"/>
      <c r="S883" s="47"/>
      <c r="T883" s="47"/>
      <c r="U883" s="47"/>
      <c r="V883" s="47"/>
      <c r="W883" s="47"/>
      <c r="X883" s="47"/>
      <c r="Y883" s="47"/>
      <c r="Z883" s="47"/>
      <c r="AA883" s="47"/>
      <c r="AB883" s="47"/>
      <c r="AC883" s="47"/>
      <c r="AD883" s="47"/>
      <c r="AE883" s="47"/>
      <c r="AF883" s="47"/>
      <c r="AG883" s="47"/>
      <c r="AH883" s="47"/>
      <c r="AI883" s="47"/>
    </row>
    <row r="884" spans="1:35">
      <c r="A884" s="47"/>
      <c r="B884" s="47"/>
      <c r="C884" s="47"/>
      <c r="D884" s="47"/>
      <c r="E884" s="47"/>
      <c r="F884" s="47"/>
      <c r="G884" s="47"/>
      <c r="H884" s="47"/>
      <c r="I884" s="47"/>
      <c r="J884" s="47"/>
      <c r="K884" s="47"/>
      <c r="L884" s="47"/>
      <c r="M884" s="47"/>
      <c r="N884" s="47"/>
      <c r="O884" s="47"/>
      <c r="P884" s="47"/>
      <c r="Q884" s="47"/>
      <c r="R884" s="47"/>
      <c r="S884" s="47"/>
      <c r="T884" s="47"/>
      <c r="U884" s="47"/>
      <c r="V884" s="47"/>
      <c r="W884" s="47"/>
      <c r="X884" s="47"/>
      <c r="Y884" s="47"/>
      <c r="Z884" s="47"/>
      <c r="AA884" s="47"/>
      <c r="AB884" s="47"/>
      <c r="AC884" s="47"/>
      <c r="AD884" s="47"/>
      <c r="AE884" s="47"/>
      <c r="AF884" s="47"/>
      <c r="AG884" s="47"/>
      <c r="AH884" s="47"/>
      <c r="AI884" s="47"/>
    </row>
    <row r="885" spans="1:35">
      <c r="A885" s="47"/>
      <c r="B885" s="47"/>
      <c r="C885" s="47"/>
      <c r="D885" s="47"/>
      <c r="E885" s="47"/>
      <c r="F885" s="47"/>
      <c r="G885" s="47"/>
      <c r="H885" s="47"/>
      <c r="I885" s="47"/>
      <c r="J885" s="47"/>
      <c r="K885" s="47"/>
      <c r="L885" s="47"/>
      <c r="M885" s="47"/>
      <c r="N885" s="47"/>
      <c r="O885" s="47"/>
      <c r="P885" s="47"/>
      <c r="Q885" s="47"/>
      <c r="R885" s="47"/>
      <c r="S885" s="47"/>
      <c r="T885" s="47"/>
      <c r="U885" s="47"/>
      <c r="V885" s="47"/>
      <c r="W885" s="47"/>
      <c r="X885" s="47"/>
      <c r="Y885" s="47"/>
      <c r="Z885" s="47"/>
      <c r="AA885" s="47"/>
      <c r="AB885" s="47"/>
      <c r="AC885" s="47"/>
      <c r="AD885" s="47"/>
      <c r="AE885" s="47"/>
      <c r="AF885" s="47"/>
      <c r="AG885" s="47"/>
      <c r="AH885" s="47"/>
      <c r="AI885" s="47"/>
    </row>
    <row r="886" spans="1:35">
      <c r="A886" s="47"/>
      <c r="B886" s="47"/>
      <c r="C886" s="47"/>
      <c r="D886" s="47"/>
      <c r="E886" s="47"/>
      <c r="F886" s="47"/>
      <c r="G886" s="47"/>
      <c r="H886" s="47"/>
      <c r="I886" s="47"/>
      <c r="J886" s="47"/>
      <c r="K886" s="47"/>
      <c r="L886" s="47"/>
      <c r="M886" s="47"/>
      <c r="N886" s="47"/>
      <c r="O886" s="47"/>
      <c r="P886" s="47"/>
      <c r="Q886" s="47"/>
      <c r="R886" s="47"/>
      <c r="S886" s="47"/>
      <c r="T886" s="47"/>
      <c r="U886" s="47"/>
      <c r="V886" s="47"/>
      <c r="W886" s="47"/>
      <c r="X886" s="47"/>
      <c r="Y886" s="47"/>
      <c r="Z886" s="47"/>
      <c r="AA886" s="47"/>
      <c r="AB886" s="47"/>
      <c r="AC886" s="47"/>
      <c r="AD886" s="47"/>
      <c r="AE886" s="47"/>
      <c r="AF886" s="47"/>
      <c r="AG886" s="47"/>
      <c r="AH886" s="47"/>
      <c r="AI886" s="47"/>
    </row>
    <row r="887" spans="1:35">
      <c r="A887" s="47"/>
      <c r="B887" s="47"/>
      <c r="C887" s="47"/>
      <c r="D887" s="47"/>
      <c r="E887" s="47"/>
      <c r="F887" s="47"/>
      <c r="G887" s="47"/>
      <c r="H887" s="47"/>
      <c r="I887" s="47"/>
      <c r="J887" s="47"/>
      <c r="K887" s="47"/>
      <c r="L887" s="47"/>
      <c r="M887" s="47"/>
      <c r="N887" s="47"/>
      <c r="O887" s="47"/>
      <c r="P887" s="47"/>
      <c r="Q887" s="47"/>
      <c r="R887" s="47"/>
      <c r="S887" s="47"/>
      <c r="T887" s="47"/>
      <c r="U887" s="47"/>
      <c r="V887" s="47"/>
      <c r="W887" s="47"/>
      <c r="X887" s="47"/>
      <c r="Y887" s="47"/>
      <c r="Z887" s="47"/>
      <c r="AA887" s="47"/>
      <c r="AB887" s="47"/>
      <c r="AC887" s="47"/>
      <c r="AD887" s="47"/>
      <c r="AE887" s="47"/>
      <c r="AF887" s="47"/>
      <c r="AG887" s="47"/>
      <c r="AH887" s="47"/>
      <c r="AI887" s="47"/>
    </row>
    <row r="888" spans="1:35">
      <c r="A888" s="47"/>
      <c r="B888" s="47"/>
      <c r="C888" s="47"/>
      <c r="D888" s="47"/>
      <c r="E888" s="47"/>
      <c r="F888" s="47"/>
      <c r="G888" s="47"/>
      <c r="H888" s="47"/>
      <c r="I888" s="47"/>
      <c r="J888" s="47"/>
      <c r="K888" s="47"/>
      <c r="L888" s="47"/>
      <c r="M888" s="47"/>
      <c r="N888" s="47"/>
      <c r="O888" s="47"/>
      <c r="P888" s="47"/>
      <c r="Q888" s="47"/>
      <c r="R888" s="47"/>
      <c r="S888" s="47"/>
      <c r="T888" s="47"/>
      <c r="U888" s="47"/>
      <c r="V888" s="47"/>
      <c r="W888" s="47"/>
      <c r="X888" s="47"/>
      <c r="Y888" s="47"/>
      <c r="Z888" s="47"/>
      <c r="AA888" s="47"/>
      <c r="AB888" s="47"/>
      <c r="AC888" s="47"/>
      <c r="AD888" s="47"/>
      <c r="AE888" s="47"/>
      <c r="AF888" s="47"/>
      <c r="AG888" s="47"/>
      <c r="AH888" s="47"/>
      <c r="AI888" s="47"/>
    </row>
    <row r="889" spans="1:35">
      <c r="A889" s="47"/>
      <c r="B889" s="47"/>
      <c r="C889" s="47"/>
      <c r="D889" s="47"/>
      <c r="E889" s="47"/>
      <c r="F889" s="47"/>
      <c r="G889" s="47"/>
      <c r="H889" s="47"/>
      <c r="I889" s="47"/>
      <c r="J889" s="47"/>
      <c r="K889" s="47"/>
      <c r="L889" s="47"/>
      <c r="M889" s="47"/>
      <c r="N889" s="47"/>
      <c r="O889" s="47"/>
      <c r="P889" s="47"/>
      <c r="Q889" s="47"/>
      <c r="R889" s="47"/>
      <c r="S889" s="47"/>
      <c r="T889" s="47"/>
      <c r="U889" s="47"/>
      <c r="V889" s="47"/>
      <c r="W889" s="47"/>
      <c r="X889" s="47"/>
      <c r="Y889" s="47"/>
      <c r="Z889" s="47"/>
      <c r="AA889" s="47"/>
      <c r="AB889" s="47"/>
      <c r="AC889" s="47"/>
      <c r="AD889" s="47"/>
      <c r="AE889" s="47"/>
      <c r="AF889" s="47"/>
      <c r="AG889" s="47"/>
      <c r="AH889" s="47"/>
      <c r="AI889" s="47"/>
    </row>
    <row r="890" spans="1:35">
      <c r="A890" s="47"/>
      <c r="B890" s="47"/>
      <c r="C890" s="47"/>
      <c r="D890" s="47"/>
      <c r="E890" s="47"/>
      <c r="F890" s="47"/>
      <c r="G890" s="47"/>
      <c r="H890" s="47"/>
      <c r="I890" s="47"/>
      <c r="J890" s="47"/>
      <c r="K890" s="47"/>
      <c r="L890" s="47"/>
      <c r="M890" s="47"/>
      <c r="N890" s="47"/>
      <c r="O890" s="47"/>
      <c r="P890" s="47"/>
      <c r="Q890" s="47"/>
      <c r="R890" s="47"/>
      <c r="S890" s="47"/>
      <c r="T890" s="47"/>
      <c r="U890" s="47"/>
      <c r="V890" s="47"/>
      <c r="W890" s="47"/>
      <c r="X890" s="47"/>
      <c r="Y890" s="47"/>
      <c r="Z890" s="47"/>
      <c r="AA890" s="47"/>
      <c r="AB890" s="47"/>
      <c r="AC890" s="47"/>
      <c r="AD890" s="47"/>
      <c r="AE890" s="47"/>
      <c r="AF890" s="47"/>
      <c r="AG890" s="47"/>
      <c r="AH890" s="47"/>
      <c r="AI890" s="47"/>
    </row>
    <row r="891" spans="1:35">
      <c r="A891" s="47"/>
      <c r="B891" s="47"/>
      <c r="C891" s="47"/>
      <c r="D891" s="47"/>
      <c r="E891" s="47"/>
      <c r="F891" s="47"/>
      <c r="G891" s="47"/>
      <c r="H891" s="47"/>
      <c r="I891" s="47"/>
      <c r="J891" s="47"/>
      <c r="K891" s="47"/>
      <c r="L891" s="47"/>
      <c r="M891" s="47"/>
      <c r="N891" s="47"/>
      <c r="O891" s="47"/>
      <c r="P891" s="47"/>
      <c r="Q891" s="47"/>
      <c r="R891" s="47"/>
      <c r="S891" s="47"/>
      <c r="T891" s="47"/>
      <c r="U891" s="47"/>
      <c r="V891" s="47"/>
      <c r="W891" s="47"/>
      <c r="X891" s="47"/>
      <c r="Y891" s="47"/>
      <c r="Z891" s="47"/>
      <c r="AA891" s="47"/>
      <c r="AB891" s="47"/>
      <c r="AC891" s="47"/>
      <c r="AD891" s="47"/>
      <c r="AE891" s="47"/>
      <c r="AF891" s="47"/>
      <c r="AG891" s="47"/>
      <c r="AH891" s="47"/>
      <c r="AI891" s="47"/>
    </row>
    <row r="892" spans="1:35">
      <c r="A892" s="47"/>
      <c r="B892" s="47"/>
      <c r="C892" s="47"/>
      <c r="D892" s="47"/>
      <c r="E892" s="47"/>
      <c r="F892" s="47"/>
      <c r="G892" s="47"/>
      <c r="H892" s="47"/>
      <c r="I892" s="47"/>
      <c r="J892" s="47"/>
      <c r="K892" s="47"/>
      <c r="L892" s="47"/>
      <c r="M892" s="47"/>
      <c r="N892" s="47"/>
      <c r="O892" s="47"/>
      <c r="P892" s="47"/>
      <c r="Q892" s="47"/>
      <c r="R892" s="47"/>
      <c r="S892" s="47"/>
      <c r="T892" s="47"/>
      <c r="U892" s="47"/>
      <c r="V892" s="47"/>
      <c r="W892" s="47"/>
      <c r="X892" s="47"/>
      <c r="Y892" s="47"/>
      <c r="Z892" s="47"/>
      <c r="AA892" s="47"/>
      <c r="AB892" s="47"/>
      <c r="AC892" s="47"/>
      <c r="AD892" s="47"/>
      <c r="AE892" s="47"/>
      <c r="AF892" s="47"/>
      <c r="AG892" s="47"/>
      <c r="AH892" s="47"/>
      <c r="AI892" s="47"/>
    </row>
    <row r="893" spans="1:35">
      <c r="A893" s="47"/>
      <c r="B893" s="47"/>
      <c r="C893" s="47"/>
      <c r="D893" s="47"/>
      <c r="E893" s="47"/>
      <c r="F893" s="47"/>
      <c r="G893" s="47"/>
      <c r="H893" s="47"/>
      <c r="I893" s="47"/>
      <c r="J893" s="47"/>
      <c r="K893" s="47"/>
      <c r="L893" s="47"/>
      <c r="M893" s="47"/>
      <c r="N893" s="47"/>
      <c r="O893" s="47"/>
      <c r="P893" s="47"/>
      <c r="Q893" s="47"/>
      <c r="R893" s="47"/>
      <c r="S893" s="47"/>
      <c r="T893" s="47"/>
      <c r="U893" s="47"/>
      <c r="V893" s="47"/>
      <c r="W893" s="47"/>
      <c r="X893" s="47"/>
      <c r="Y893" s="47"/>
      <c r="Z893" s="47"/>
      <c r="AA893" s="47"/>
      <c r="AB893" s="47"/>
      <c r="AC893" s="47"/>
      <c r="AD893" s="47"/>
      <c r="AE893" s="47"/>
      <c r="AF893" s="47"/>
      <c r="AG893" s="47"/>
      <c r="AH893" s="47"/>
      <c r="AI893" s="47"/>
    </row>
    <row r="894" spans="1:35">
      <c r="A894" s="47"/>
      <c r="B894" s="47"/>
      <c r="C894" s="47"/>
      <c r="D894" s="47"/>
      <c r="E894" s="47"/>
      <c r="F894" s="47"/>
      <c r="G894" s="47"/>
      <c r="H894" s="47"/>
      <c r="I894" s="47"/>
      <c r="J894" s="47"/>
      <c r="K894" s="47"/>
      <c r="L894" s="47"/>
      <c r="M894" s="47"/>
      <c r="N894" s="47"/>
      <c r="O894" s="47"/>
      <c r="P894" s="47"/>
      <c r="Q894" s="47"/>
      <c r="R894" s="47"/>
      <c r="S894" s="47"/>
      <c r="T894" s="47"/>
      <c r="U894" s="47"/>
      <c r="V894" s="47"/>
      <c r="W894" s="47"/>
      <c r="X894" s="47"/>
      <c r="Y894" s="47"/>
      <c r="Z894" s="47"/>
      <c r="AA894" s="47"/>
      <c r="AB894" s="47"/>
      <c r="AC894" s="47"/>
      <c r="AD894" s="47"/>
      <c r="AE894" s="47"/>
      <c r="AF894" s="47"/>
      <c r="AG894" s="47"/>
      <c r="AH894" s="47"/>
      <c r="AI894" s="47"/>
    </row>
    <row r="895" spans="1:35">
      <c r="A895" s="47"/>
      <c r="B895" s="47"/>
      <c r="C895" s="47"/>
      <c r="D895" s="47"/>
      <c r="E895" s="47"/>
      <c r="F895" s="47"/>
      <c r="G895" s="47"/>
      <c r="H895" s="47"/>
      <c r="I895" s="47"/>
      <c r="J895" s="47"/>
      <c r="K895" s="47"/>
      <c r="L895" s="47"/>
      <c r="M895" s="47"/>
      <c r="N895" s="47"/>
      <c r="O895" s="47"/>
      <c r="P895" s="47"/>
      <c r="Q895" s="47"/>
      <c r="R895" s="47"/>
      <c r="S895" s="47"/>
      <c r="T895" s="47"/>
      <c r="U895" s="47"/>
      <c r="V895" s="47"/>
      <c r="W895" s="47"/>
      <c r="X895" s="47"/>
      <c r="Y895" s="47"/>
      <c r="Z895" s="47"/>
      <c r="AA895" s="47"/>
      <c r="AB895" s="47"/>
      <c r="AC895" s="47"/>
      <c r="AD895" s="47"/>
      <c r="AE895" s="47"/>
      <c r="AF895" s="47"/>
      <c r="AG895" s="47"/>
      <c r="AH895" s="47"/>
      <c r="AI895" s="47"/>
    </row>
    <row r="896" spans="1:35">
      <c r="A896" s="47"/>
      <c r="B896" s="47"/>
      <c r="C896" s="47"/>
      <c r="D896" s="47"/>
      <c r="E896" s="47"/>
      <c r="F896" s="47"/>
      <c r="G896" s="47"/>
      <c r="H896" s="47"/>
      <c r="I896" s="47"/>
      <c r="J896" s="47"/>
      <c r="K896" s="47"/>
      <c r="L896" s="47"/>
      <c r="M896" s="47"/>
      <c r="N896" s="47"/>
      <c r="O896" s="47"/>
      <c r="P896" s="47"/>
      <c r="Q896" s="47"/>
      <c r="R896" s="47"/>
      <c r="S896" s="47"/>
      <c r="T896" s="47"/>
      <c r="U896" s="47"/>
      <c r="V896" s="47"/>
      <c r="W896" s="47"/>
      <c r="X896" s="47"/>
      <c r="Y896" s="47"/>
      <c r="Z896" s="47"/>
      <c r="AA896" s="47"/>
      <c r="AB896" s="47"/>
      <c r="AC896" s="47"/>
      <c r="AD896" s="47"/>
      <c r="AE896" s="47"/>
      <c r="AF896" s="47"/>
      <c r="AG896" s="47"/>
      <c r="AH896" s="47"/>
      <c r="AI896" s="47"/>
    </row>
    <row r="897" spans="1:35">
      <c r="A897" s="47"/>
      <c r="B897" s="47"/>
      <c r="C897" s="47"/>
      <c r="D897" s="47"/>
      <c r="E897" s="47"/>
      <c r="F897" s="47"/>
      <c r="G897" s="47"/>
      <c r="H897" s="47"/>
      <c r="I897" s="47"/>
      <c r="J897" s="47"/>
      <c r="K897" s="47"/>
      <c r="L897" s="47"/>
      <c r="M897" s="47"/>
      <c r="N897" s="47"/>
      <c r="O897" s="47"/>
      <c r="P897" s="47"/>
      <c r="Q897" s="47"/>
      <c r="R897" s="47"/>
      <c r="S897" s="47"/>
      <c r="T897" s="47"/>
      <c r="U897" s="47"/>
      <c r="V897" s="47"/>
      <c r="W897" s="47"/>
      <c r="X897" s="47"/>
      <c r="Y897" s="47"/>
      <c r="Z897" s="47"/>
      <c r="AA897" s="47"/>
      <c r="AB897" s="47"/>
      <c r="AC897" s="47"/>
      <c r="AD897" s="47"/>
      <c r="AE897" s="47"/>
      <c r="AF897" s="47"/>
      <c r="AG897" s="47"/>
      <c r="AH897" s="47"/>
      <c r="AI897" s="47"/>
    </row>
    <row r="898" spans="1:35">
      <c r="A898" s="47"/>
      <c r="B898" s="47"/>
      <c r="C898" s="47"/>
      <c r="D898" s="47"/>
      <c r="E898" s="47"/>
      <c r="F898" s="47"/>
      <c r="G898" s="47"/>
      <c r="H898" s="47"/>
      <c r="I898" s="47"/>
      <c r="J898" s="47"/>
      <c r="K898" s="47"/>
      <c r="L898" s="47"/>
      <c r="M898" s="47"/>
      <c r="N898" s="47"/>
      <c r="O898" s="47"/>
      <c r="P898" s="47"/>
      <c r="Q898" s="47"/>
      <c r="R898" s="47"/>
      <c r="S898" s="47"/>
      <c r="T898" s="47"/>
      <c r="U898" s="47"/>
      <c r="V898" s="47"/>
      <c r="W898" s="47"/>
      <c r="X898" s="47"/>
      <c r="Y898" s="47"/>
      <c r="Z898" s="47"/>
      <c r="AA898" s="47"/>
      <c r="AB898" s="47"/>
      <c r="AC898" s="47"/>
      <c r="AD898" s="47"/>
      <c r="AE898" s="47"/>
      <c r="AF898" s="47"/>
      <c r="AG898" s="47"/>
      <c r="AH898" s="47"/>
      <c r="AI898" s="47"/>
    </row>
    <row r="899" spans="1:35">
      <c r="A899" s="47"/>
      <c r="B899" s="47"/>
      <c r="C899" s="47"/>
      <c r="D899" s="47"/>
      <c r="E899" s="47"/>
      <c r="F899" s="47"/>
      <c r="G899" s="47"/>
      <c r="H899" s="47"/>
      <c r="I899" s="47"/>
      <c r="J899" s="47"/>
      <c r="K899" s="47"/>
      <c r="L899" s="47"/>
      <c r="M899" s="47"/>
      <c r="N899" s="47"/>
      <c r="O899" s="47"/>
      <c r="P899" s="47"/>
      <c r="Q899" s="47"/>
      <c r="R899" s="47"/>
      <c r="S899" s="47"/>
      <c r="T899" s="47"/>
      <c r="U899" s="47"/>
      <c r="V899" s="47"/>
      <c r="W899" s="47"/>
      <c r="X899" s="47"/>
      <c r="Y899" s="47"/>
      <c r="Z899" s="47"/>
      <c r="AA899" s="47"/>
      <c r="AB899" s="47"/>
      <c r="AC899" s="47"/>
      <c r="AD899" s="47"/>
      <c r="AE899" s="47"/>
      <c r="AF899" s="47"/>
      <c r="AG899" s="47"/>
      <c r="AH899" s="47"/>
      <c r="AI899" s="47"/>
    </row>
    <row r="900" spans="1:35">
      <c r="A900" s="47"/>
      <c r="B900" s="47"/>
      <c r="C900" s="47"/>
      <c r="D900" s="47"/>
      <c r="E900" s="47"/>
      <c r="F900" s="47"/>
      <c r="G900" s="47"/>
      <c r="H900" s="47"/>
      <c r="I900" s="47"/>
      <c r="J900" s="47"/>
      <c r="K900" s="47"/>
      <c r="L900" s="47"/>
      <c r="M900" s="47"/>
      <c r="N900" s="47"/>
      <c r="O900" s="47"/>
      <c r="P900" s="47"/>
      <c r="Q900" s="47"/>
      <c r="R900" s="47"/>
      <c r="S900" s="47"/>
      <c r="T900" s="47"/>
      <c r="U900" s="47"/>
      <c r="V900" s="47"/>
      <c r="W900" s="47"/>
      <c r="X900" s="47"/>
      <c r="Y900" s="47"/>
      <c r="Z900" s="47"/>
      <c r="AA900" s="47"/>
      <c r="AB900" s="47"/>
      <c r="AC900" s="47"/>
      <c r="AD900" s="47"/>
      <c r="AE900" s="47"/>
      <c r="AF900" s="47"/>
      <c r="AG900" s="47"/>
      <c r="AH900" s="47"/>
      <c r="AI900" s="47"/>
    </row>
    <row r="901" spans="1:35">
      <c r="A901" s="47"/>
      <c r="B901" s="47"/>
      <c r="C901" s="47"/>
      <c r="D901" s="47"/>
      <c r="E901" s="47"/>
      <c r="F901" s="47"/>
      <c r="G901" s="47"/>
      <c r="H901" s="47"/>
      <c r="I901" s="47"/>
      <c r="J901" s="47"/>
      <c r="K901" s="47"/>
      <c r="L901" s="47"/>
      <c r="M901" s="47"/>
      <c r="N901" s="47"/>
      <c r="O901" s="47"/>
      <c r="P901" s="47"/>
      <c r="Q901" s="47"/>
      <c r="R901" s="47"/>
      <c r="S901" s="47"/>
      <c r="T901" s="47"/>
      <c r="U901" s="47"/>
      <c r="V901" s="47"/>
      <c r="W901" s="47"/>
      <c r="X901" s="47"/>
      <c r="Y901" s="47"/>
      <c r="Z901" s="47"/>
      <c r="AA901" s="47"/>
      <c r="AB901" s="47"/>
      <c r="AC901" s="47"/>
      <c r="AD901" s="47"/>
      <c r="AE901" s="47"/>
      <c r="AF901" s="47"/>
      <c r="AG901" s="47"/>
      <c r="AH901" s="47"/>
      <c r="AI901" s="47"/>
    </row>
    <row r="902" spans="1:35">
      <c r="A902" s="47"/>
      <c r="B902" s="47"/>
      <c r="C902" s="47"/>
      <c r="D902" s="47"/>
      <c r="E902" s="47"/>
      <c r="F902" s="47"/>
      <c r="G902" s="47"/>
      <c r="H902" s="47"/>
      <c r="I902" s="47"/>
      <c r="J902" s="47"/>
      <c r="K902" s="47"/>
      <c r="L902" s="47"/>
      <c r="M902" s="47"/>
      <c r="N902" s="47"/>
      <c r="O902" s="47"/>
      <c r="P902" s="47"/>
      <c r="Q902" s="47"/>
      <c r="R902" s="47"/>
      <c r="S902" s="47"/>
      <c r="T902" s="47"/>
      <c r="U902" s="47"/>
      <c r="V902" s="47"/>
      <c r="W902" s="47"/>
      <c r="X902" s="47"/>
      <c r="Y902" s="47"/>
      <c r="Z902" s="47"/>
      <c r="AA902" s="47"/>
      <c r="AB902" s="47"/>
      <c r="AC902" s="47"/>
      <c r="AD902" s="47"/>
      <c r="AE902" s="47"/>
      <c r="AF902" s="47"/>
      <c r="AG902" s="47"/>
      <c r="AH902" s="47"/>
      <c r="AI902" s="47"/>
    </row>
    <row r="903" spans="1:35">
      <c r="A903" s="47"/>
      <c r="B903" s="47"/>
      <c r="C903" s="47"/>
      <c r="D903" s="47"/>
      <c r="E903" s="47"/>
      <c r="F903" s="47"/>
      <c r="G903" s="47"/>
      <c r="H903" s="47"/>
      <c r="I903" s="47"/>
      <c r="J903" s="47"/>
      <c r="K903" s="47"/>
      <c r="L903" s="47"/>
      <c r="M903" s="47"/>
      <c r="N903" s="47"/>
      <c r="O903" s="47"/>
      <c r="P903" s="47"/>
      <c r="Q903" s="47"/>
      <c r="R903" s="47"/>
      <c r="S903" s="47"/>
      <c r="T903" s="47"/>
      <c r="U903" s="47"/>
      <c r="V903" s="47"/>
      <c r="W903" s="47"/>
      <c r="X903" s="47"/>
      <c r="Y903" s="47"/>
      <c r="Z903" s="47"/>
      <c r="AA903" s="47"/>
      <c r="AB903" s="47"/>
      <c r="AC903" s="47"/>
      <c r="AD903" s="47"/>
      <c r="AE903" s="47"/>
      <c r="AF903" s="47"/>
      <c r="AG903" s="47"/>
      <c r="AH903" s="47"/>
      <c r="AI903" s="47"/>
    </row>
    <row r="904" spans="1:35">
      <c r="A904" s="47"/>
      <c r="B904" s="47"/>
      <c r="C904" s="47"/>
      <c r="D904" s="47"/>
      <c r="E904" s="47"/>
      <c r="F904" s="47"/>
      <c r="G904" s="47"/>
      <c r="H904" s="47"/>
      <c r="I904" s="47"/>
      <c r="J904" s="47"/>
      <c r="K904" s="47"/>
      <c r="L904" s="47"/>
      <c r="M904" s="47"/>
      <c r="N904" s="47"/>
      <c r="O904" s="47"/>
      <c r="P904" s="47"/>
      <c r="Q904" s="47"/>
      <c r="R904" s="47"/>
      <c r="S904" s="47"/>
      <c r="T904" s="47"/>
      <c r="U904" s="47"/>
      <c r="V904" s="47"/>
      <c r="W904" s="47"/>
      <c r="X904" s="47"/>
      <c r="Y904" s="47"/>
      <c r="Z904" s="47"/>
      <c r="AA904" s="47"/>
      <c r="AB904" s="47"/>
      <c r="AC904" s="47"/>
      <c r="AD904" s="47"/>
      <c r="AE904" s="47"/>
      <c r="AF904" s="47"/>
      <c r="AG904" s="47"/>
      <c r="AH904" s="47"/>
      <c r="AI904" s="47"/>
    </row>
    <row r="905" spans="1:35">
      <c r="A905" s="47"/>
      <c r="B905" s="47"/>
      <c r="C905" s="47"/>
      <c r="D905" s="47"/>
      <c r="E905" s="47"/>
      <c r="F905" s="47"/>
      <c r="G905" s="47"/>
      <c r="H905" s="47"/>
      <c r="I905" s="47"/>
      <c r="J905" s="47"/>
      <c r="K905" s="47"/>
      <c r="L905" s="47"/>
      <c r="M905" s="47"/>
      <c r="N905" s="47"/>
      <c r="O905" s="47"/>
      <c r="P905" s="47"/>
      <c r="Q905" s="47"/>
      <c r="R905" s="47"/>
      <c r="S905" s="47"/>
      <c r="T905" s="47"/>
      <c r="U905" s="47"/>
      <c r="V905" s="47"/>
      <c r="W905" s="47"/>
      <c r="X905" s="47"/>
      <c r="Y905" s="47"/>
      <c r="Z905" s="47"/>
      <c r="AA905" s="47"/>
      <c r="AB905" s="47"/>
      <c r="AC905" s="47"/>
      <c r="AD905" s="47"/>
      <c r="AE905" s="47"/>
      <c r="AF905" s="47"/>
      <c r="AG905" s="47"/>
      <c r="AH905" s="47"/>
      <c r="AI905" s="47"/>
    </row>
    <row r="906" spans="1:35">
      <c r="A906" s="47"/>
      <c r="B906" s="47"/>
      <c r="C906" s="47"/>
      <c r="D906" s="47"/>
      <c r="E906" s="47"/>
      <c r="F906" s="47"/>
      <c r="G906" s="47"/>
      <c r="H906" s="47"/>
      <c r="I906" s="47"/>
      <c r="J906" s="47"/>
      <c r="K906" s="47"/>
      <c r="L906" s="47"/>
      <c r="M906" s="47"/>
      <c r="N906" s="47"/>
      <c r="O906" s="47"/>
      <c r="P906" s="47"/>
      <c r="Q906" s="47"/>
      <c r="R906" s="47"/>
      <c r="S906" s="47"/>
      <c r="T906" s="47"/>
      <c r="U906" s="47"/>
      <c r="V906" s="47"/>
      <c r="W906" s="47"/>
      <c r="X906" s="47"/>
      <c r="Y906" s="47"/>
      <c r="Z906" s="47"/>
      <c r="AA906" s="47"/>
      <c r="AB906" s="47"/>
      <c r="AC906" s="47"/>
      <c r="AD906" s="47"/>
      <c r="AE906" s="47"/>
      <c r="AF906" s="47"/>
      <c r="AG906" s="47"/>
      <c r="AH906" s="47"/>
      <c r="AI906" s="47"/>
    </row>
    <row r="907" spans="1:35">
      <c r="A907" s="47"/>
      <c r="B907" s="47"/>
      <c r="C907" s="47"/>
      <c r="D907" s="47"/>
      <c r="E907" s="47"/>
      <c r="F907" s="47"/>
      <c r="G907" s="47"/>
      <c r="H907" s="47"/>
      <c r="I907" s="47"/>
      <c r="J907" s="47"/>
      <c r="K907" s="47"/>
      <c r="L907" s="47"/>
      <c r="M907" s="47"/>
      <c r="N907" s="47"/>
      <c r="O907" s="47"/>
      <c r="P907" s="47"/>
      <c r="Q907" s="47"/>
      <c r="R907" s="47"/>
      <c r="S907" s="47"/>
      <c r="T907" s="47"/>
      <c r="U907" s="47"/>
      <c r="V907" s="47"/>
      <c r="W907" s="47"/>
      <c r="X907" s="47"/>
      <c r="Y907" s="47"/>
      <c r="Z907" s="47"/>
      <c r="AA907" s="47"/>
      <c r="AB907" s="47"/>
      <c r="AC907" s="47"/>
      <c r="AD907" s="47"/>
      <c r="AE907" s="47"/>
      <c r="AF907" s="47"/>
      <c r="AG907" s="47"/>
      <c r="AH907" s="47"/>
      <c r="AI907" s="47"/>
    </row>
    <row r="908" spans="1:35">
      <c r="A908" s="47"/>
      <c r="B908" s="47"/>
      <c r="C908" s="47"/>
      <c r="D908" s="47"/>
      <c r="E908" s="47"/>
      <c r="F908" s="47"/>
      <c r="G908" s="47"/>
      <c r="H908" s="47"/>
      <c r="I908" s="47"/>
      <c r="J908" s="47"/>
      <c r="K908" s="47"/>
      <c r="L908" s="47"/>
      <c r="M908" s="47"/>
      <c r="N908" s="47"/>
      <c r="O908" s="47"/>
      <c r="P908" s="47"/>
      <c r="Q908" s="47"/>
      <c r="R908" s="47"/>
      <c r="S908" s="47"/>
      <c r="T908" s="47"/>
      <c r="U908" s="47"/>
      <c r="V908" s="47"/>
      <c r="W908" s="47"/>
      <c r="X908" s="47"/>
      <c r="Y908" s="47"/>
      <c r="Z908" s="47"/>
      <c r="AA908" s="47"/>
      <c r="AB908" s="47"/>
      <c r="AC908" s="47"/>
      <c r="AD908" s="47"/>
      <c r="AE908" s="47"/>
      <c r="AF908" s="47"/>
      <c r="AG908" s="47"/>
      <c r="AH908" s="47"/>
      <c r="AI908" s="47"/>
    </row>
    <row r="909" spans="1:35">
      <c r="A909" s="47"/>
      <c r="B909" s="47"/>
      <c r="C909" s="47"/>
      <c r="D909" s="47"/>
      <c r="E909" s="47"/>
      <c r="F909" s="47"/>
      <c r="G909" s="47"/>
      <c r="H909" s="47"/>
      <c r="I909" s="47"/>
      <c r="J909" s="47"/>
      <c r="K909" s="47"/>
      <c r="L909" s="47"/>
      <c r="M909" s="47"/>
      <c r="N909" s="47"/>
      <c r="O909" s="47"/>
      <c r="P909" s="47"/>
      <c r="Q909" s="47"/>
      <c r="R909" s="47"/>
      <c r="S909" s="47"/>
      <c r="T909" s="47"/>
      <c r="U909" s="47"/>
      <c r="V909" s="47"/>
      <c r="W909" s="47"/>
      <c r="X909" s="47"/>
      <c r="Y909" s="47"/>
      <c r="Z909" s="47"/>
      <c r="AA909" s="47"/>
      <c r="AB909" s="47"/>
      <c r="AC909" s="47"/>
      <c r="AD909" s="47"/>
      <c r="AE909" s="47"/>
      <c r="AF909" s="47"/>
      <c r="AG909" s="47"/>
      <c r="AH909" s="47"/>
      <c r="AI909" s="47"/>
    </row>
    <row r="910" spans="1:35">
      <c r="A910" s="47"/>
      <c r="B910" s="47"/>
      <c r="C910" s="47"/>
      <c r="D910" s="47"/>
      <c r="E910" s="47"/>
      <c r="F910" s="47"/>
      <c r="G910" s="47"/>
      <c r="H910" s="47"/>
      <c r="I910" s="47"/>
      <c r="J910" s="47"/>
      <c r="K910" s="47"/>
      <c r="L910" s="47"/>
      <c r="M910" s="47"/>
      <c r="N910" s="47"/>
      <c r="O910" s="47"/>
      <c r="P910" s="47"/>
      <c r="Q910" s="47"/>
      <c r="R910" s="47"/>
      <c r="S910" s="47"/>
      <c r="T910" s="47"/>
      <c r="U910" s="47"/>
      <c r="V910" s="47"/>
      <c r="W910" s="47"/>
      <c r="X910" s="47"/>
      <c r="Y910" s="47"/>
      <c r="Z910" s="47"/>
      <c r="AA910" s="47"/>
      <c r="AB910" s="47"/>
      <c r="AC910" s="47"/>
      <c r="AD910" s="47"/>
      <c r="AE910" s="47"/>
      <c r="AF910" s="47"/>
      <c r="AG910" s="47"/>
      <c r="AH910" s="47"/>
      <c r="AI910" s="47"/>
    </row>
    <row r="911" spans="1:35">
      <c r="A911" s="47"/>
      <c r="B911" s="47"/>
      <c r="C911" s="47"/>
      <c r="D911" s="47"/>
      <c r="E911" s="47"/>
      <c r="F911" s="47"/>
      <c r="G911" s="47"/>
      <c r="H911" s="47"/>
      <c r="I911" s="47"/>
      <c r="J911" s="47"/>
      <c r="K911" s="47"/>
      <c r="L911" s="47"/>
      <c r="M911" s="47"/>
      <c r="N911" s="47"/>
      <c r="O911" s="47"/>
      <c r="P911" s="47"/>
      <c r="Q911" s="47"/>
      <c r="R911" s="47"/>
      <c r="S911" s="47"/>
      <c r="T911" s="47"/>
      <c r="U911" s="47"/>
      <c r="V911" s="47"/>
      <c r="W911" s="47"/>
      <c r="X911" s="47"/>
      <c r="Y911" s="47"/>
      <c r="Z911" s="47"/>
      <c r="AA911" s="47"/>
      <c r="AB911" s="47"/>
      <c r="AC911" s="47"/>
      <c r="AD911" s="47"/>
      <c r="AE911" s="47"/>
      <c r="AF911" s="47"/>
      <c r="AG911" s="47"/>
      <c r="AH911" s="47"/>
      <c r="AI911" s="47"/>
    </row>
    <row r="912" spans="1:35">
      <c r="A912" s="47"/>
      <c r="B912" s="47"/>
      <c r="C912" s="47"/>
      <c r="D912" s="47"/>
      <c r="E912" s="47"/>
      <c r="F912" s="47"/>
      <c r="G912" s="47"/>
      <c r="H912" s="47"/>
      <c r="I912" s="47"/>
      <c r="J912" s="47"/>
      <c r="K912" s="47"/>
      <c r="L912" s="47"/>
      <c r="M912" s="47"/>
      <c r="N912" s="47"/>
      <c r="O912" s="47"/>
      <c r="P912" s="47"/>
      <c r="Q912" s="47"/>
      <c r="R912" s="47"/>
      <c r="S912" s="47"/>
      <c r="T912" s="47"/>
      <c r="U912" s="47"/>
      <c r="V912" s="47"/>
      <c r="W912" s="47"/>
      <c r="X912" s="47"/>
      <c r="Y912" s="47"/>
      <c r="Z912" s="47"/>
      <c r="AA912" s="47"/>
      <c r="AB912" s="47"/>
      <c r="AC912" s="47"/>
      <c r="AD912" s="47"/>
      <c r="AE912" s="47"/>
      <c r="AF912" s="47"/>
      <c r="AG912" s="47"/>
      <c r="AH912" s="47"/>
      <c r="AI912" s="47"/>
    </row>
    <row r="913" spans="1:35">
      <c r="A913" s="47"/>
      <c r="B913" s="47"/>
      <c r="C913" s="47"/>
      <c r="D913" s="47"/>
      <c r="E913" s="47"/>
      <c r="F913" s="47"/>
      <c r="G913" s="47"/>
      <c r="H913" s="47"/>
      <c r="I913" s="47"/>
      <c r="J913" s="47"/>
      <c r="K913" s="47"/>
      <c r="L913" s="47"/>
      <c r="M913" s="47"/>
      <c r="N913" s="47"/>
      <c r="O913" s="47"/>
      <c r="P913" s="47"/>
      <c r="Q913" s="47"/>
      <c r="R913" s="47"/>
      <c r="S913" s="47"/>
      <c r="T913" s="47"/>
      <c r="U913" s="47"/>
      <c r="V913" s="47"/>
      <c r="W913" s="47"/>
      <c r="X913" s="47"/>
      <c r="Y913" s="47"/>
      <c r="Z913" s="47"/>
      <c r="AA913" s="47"/>
      <c r="AB913" s="47"/>
      <c r="AC913" s="47"/>
      <c r="AD913" s="47"/>
      <c r="AE913" s="47"/>
      <c r="AF913" s="47"/>
      <c r="AG913" s="47"/>
      <c r="AH913" s="47"/>
      <c r="AI913" s="47"/>
    </row>
    <row r="914" spans="1:35">
      <c r="A914" s="47"/>
      <c r="B914" s="47"/>
      <c r="C914" s="47"/>
      <c r="D914" s="47"/>
      <c r="E914" s="47"/>
      <c r="F914" s="47"/>
      <c r="G914" s="47"/>
      <c r="H914" s="47"/>
      <c r="I914" s="47"/>
      <c r="J914" s="47"/>
      <c r="K914" s="47"/>
      <c r="L914" s="47"/>
      <c r="M914" s="47"/>
      <c r="N914" s="47"/>
      <c r="O914" s="47"/>
      <c r="P914" s="47"/>
      <c r="Q914" s="47"/>
      <c r="R914" s="47"/>
      <c r="S914" s="47"/>
      <c r="T914" s="47"/>
      <c r="U914" s="47"/>
      <c r="V914" s="47"/>
      <c r="W914" s="47"/>
      <c r="X914" s="47"/>
      <c r="Y914" s="47"/>
      <c r="Z914" s="47"/>
      <c r="AA914" s="47"/>
      <c r="AB914" s="47"/>
      <c r="AC914" s="47"/>
      <c r="AD914" s="47"/>
      <c r="AE914" s="47"/>
      <c r="AF914" s="47"/>
      <c r="AG914" s="47"/>
      <c r="AH914" s="47"/>
      <c r="AI914" s="47"/>
    </row>
    <row r="915" spans="1:35">
      <c r="A915" s="47"/>
      <c r="B915" s="47"/>
      <c r="C915" s="47"/>
      <c r="D915" s="47"/>
      <c r="E915" s="47"/>
      <c r="F915" s="47"/>
      <c r="G915" s="47"/>
      <c r="H915" s="47"/>
      <c r="I915" s="47"/>
      <c r="J915" s="47"/>
      <c r="K915" s="47"/>
      <c r="L915" s="47"/>
      <c r="M915" s="47"/>
      <c r="N915" s="47"/>
      <c r="O915" s="47"/>
      <c r="P915" s="47"/>
      <c r="Q915" s="47"/>
      <c r="R915" s="47"/>
      <c r="S915" s="47"/>
      <c r="T915" s="47"/>
      <c r="U915" s="47"/>
      <c r="V915" s="47"/>
      <c r="W915" s="47"/>
      <c r="X915" s="47"/>
      <c r="Y915" s="47"/>
      <c r="Z915" s="47"/>
      <c r="AA915" s="47"/>
      <c r="AB915" s="47"/>
      <c r="AC915" s="47"/>
      <c r="AD915" s="47"/>
      <c r="AE915" s="47"/>
      <c r="AF915" s="47"/>
      <c r="AG915" s="47"/>
      <c r="AH915" s="47"/>
      <c r="AI915" s="47"/>
    </row>
    <row r="916" spans="1:35">
      <c r="A916" s="47"/>
      <c r="B916" s="47"/>
      <c r="C916" s="47"/>
      <c r="D916" s="47"/>
      <c r="E916" s="47"/>
      <c r="F916" s="47"/>
      <c r="G916" s="47"/>
      <c r="H916" s="47"/>
      <c r="I916" s="47"/>
      <c r="J916" s="47"/>
      <c r="K916" s="47"/>
      <c r="L916" s="47"/>
      <c r="M916" s="47"/>
      <c r="N916" s="47"/>
      <c r="O916" s="47"/>
      <c r="P916" s="47"/>
      <c r="Q916" s="47"/>
      <c r="R916" s="47"/>
      <c r="S916" s="47"/>
      <c r="T916" s="47"/>
      <c r="U916" s="47"/>
      <c r="V916" s="47"/>
      <c r="W916" s="47"/>
      <c r="X916" s="47"/>
      <c r="Y916" s="47"/>
      <c r="Z916" s="47"/>
      <c r="AA916" s="47"/>
      <c r="AB916" s="47"/>
      <c r="AC916" s="47"/>
      <c r="AD916" s="47"/>
      <c r="AE916" s="47"/>
      <c r="AF916" s="47"/>
      <c r="AG916" s="47"/>
      <c r="AH916" s="47"/>
      <c r="AI916" s="47"/>
    </row>
    <row r="917" spans="1:35">
      <c r="A917" s="47"/>
      <c r="B917" s="47"/>
      <c r="C917" s="47"/>
      <c r="D917" s="47"/>
      <c r="E917" s="47"/>
      <c r="F917" s="47"/>
      <c r="G917" s="47"/>
      <c r="H917" s="47"/>
      <c r="I917" s="47"/>
      <c r="J917" s="47"/>
      <c r="K917" s="47"/>
      <c r="L917" s="47"/>
      <c r="M917" s="47"/>
      <c r="N917" s="47"/>
      <c r="O917" s="47"/>
      <c r="P917" s="47"/>
      <c r="Q917" s="47"/>
      <c r="R917" s="47"/>
      <c r="S917" s="47"/>
      <c r="T917" s="47"/>
      <c r="U917" s="47"/>
      <c r="V917" s="47"/>
      <c r="W917" s="47"/>
      <c r="X917" s="47"/>
      <c r="Y917" s="47"/>
      <c r="Z917" s="47"/>
      <c r="AA917" s="47"/>
      <c r="AB917" s="47"/>
      <c r="AC917" s="47"/>
      <c r="AD917" s="47"/>
      <c r="AE917" s="47"/>
      <c r="AF917" s="47"/>
      <c r="AG917" s="47"/>
      <c r="AH917" s="47"/>
      <c r="AI917" s="47"/>
    </row>
    <row r="918" spans="1:35">
      <c r="A918" s="47"/>
      <c r="B918" s="47"/>
      <c r="C918" s="47"/>
      <c r="D918" s="47"/>
      <c r="E918" s="47"/>
      <c r="F918" s="47"/>
      <c r="G918" s="47"/>
      <c r="H918" s="47"/>
      <c r="I918" s="47"/>
      <c r="J918" s="47"/>
      <c r="K918" s="47"/>
      <c r="L918" s="47"/>
      <c r="M918" s="47"/>
      <c r="N918" s="47"/>
      <c r="O918" s="47"/>
      <c r="P918" s="47"/>
      <c r="Q918" s="47"/>
      <c r="R918" s="47"/>
      <c r="S918" s="47"/>
      <c r="T918" s="47"/>
      <c r="U918" s="47"/>
      <c r="V918" s="47"/>
      <c r="W918" s="47"/>
      <c r="X918" s="47"/>
      <c r="Y918" s="47"/>
      <c r="Z918" s="47"/>
      <c r="AA918" s="47"/>
      <c r="AB918" s="47"/>
      <c r="AC918" s="47"/>
      <c r="AD918" s="47"/>
      <c r="AE918" s="47"/>
      <c r="AF918" s="47"/>
      <c r="AG918" s="47"/>
      <c r="AH918" s="47"/>
      <c r="AI918" s="47"/>
    </row>
    <row r="919" spans="1:35">
      <c r="A919" s="47"/>
      <c r="B919" s="47"/>
      <c r="C919" s="47"/>
      <c r="D919" s="47"/>
      <c r="E919" s="47"/>
      <c r="F919" s="47"/>
      <c r="G919" s="47"/>
      <c r="H919" s="47"/>
      <c r="I919" s="47"/>
      <c r="J919" s="47"/>
      <c r="K919" s="47"/>
      <c r="L919" s="47"/>
      <c r="M919" s="47"/>
      <c r="N919" s="47"/>
      <c r="O919" s="47"/>
      <c r="P919" s="47"/>
      <c r="Q919" s="47"/>
      <c r="R919" s="47"/>
      <c r="S919" s="47"/>
      <c r="T919" s="47"/>
      <c r="U919" s="47"/>
      <c r="V919" s="47"/>
      <c r="W919" s="47"/>
      <c r="X919" s="47"/>
      <c r="Y919" s="47"/>
      <c r="Z919" s="47"/>
      <c r="AA919" s="47"/>
      <c r="AB919" s="47"/>
      <c r="AC919" s="47"/>
      <c r="AD919" s="47"/>
      <c r="AE919" s="47"/>
      <c r="AF919" s="47"/>
      <c r="AG919" s="47"/>
      <c r="AH919" s="47"/>
      <c r="AI919" s="47"/>
    </row>
    <row r="920" spans="1:35">
      <c r="A920" s="47"/>
      <c r="B920" s="47"/>
      <c r="C920" s="47"/>
      <c r="D920" s="47"/>
      <c r="E920" s="47"/>
      <c r="F920" s="47"/>
      <c r="G920" s="47"/>
      <c r="H920" s="47"/>
      <c r="I920" s="47"/>
      <c r="J920" s="47"/>
      <c r="K920" s="47"/>
      <c r="L920" s="47"/>
      <c r="M920" s="47"/>
      <c r="N920" s="47"/>
      <c r="O920" s="47"/>
      <c r="P920" s="47"/>
      <c r="Q920" s="47"/>
      <c r="R920" s="47"/>
      <c r="S920" s="47"/>
      <c r="T920" s="47"/>
      <c r="U920" s="47"/>
      <c r="V920" s="47"/>
      <c r="W920" s="47"/>
      <c r="X920" s="47"/>
      <c r="Y920" s="47"/>
      <c r="Z920" s="47"/>
      <c r="AA920" s="47"/>
      <c r="AB920" s="47"/>
      <c r="AC920" s="47"/>
      <c r="AD920" s="47"/>
      <c r="AE920" s="47"/>
      <c r="AF920" s="47"/>
      <c r="AG920" s="47"/>
      <c r="AH920" s="47"/>
      <c r="AI920" s="47"/>
    </row>
    <row r="921" spans="1:35">
      <c r="A921" s="47"/>
      <c r="B921" s="47"/>
      <c r="C921" s="47"/>
      <c r="D921" s="47"/>
      <c r="E921" s="47"/>
      <c r="F921" s="47"/>
      <c r="G921" s="47"/>
      <c r="H921" s="47"/>
      <c r="I921" s="47"/>
      <c r="J921" s="47"/>
      <c r="K921" s="47"/>
      <c r="L921" s="47"/>
      <c r="M921" s="47"/>
      <c r="N921" s="47"/>
      <c r="O921" s="47"/>
      <c r="P921" s="47"/>
      <c r="Q921" s="47"/>
      <c r="R921" s="47"/>
      <c r="S921" s="47"/>
      <c r="T921" s="47"/>
      <c r="U921" s="47"/>
      <c r="V921" s="47"/>
      <c r="W921" s="47"/>
      <c r="X921" s="47"/>
      <c r="Y921" s="47"/>
      <c r="Z921" s="47"/>
      <c r="AA921" s="47"/>
      <c r="AB921" s="47"/>
      <c r="AC921" s="47"/>
      <c r="AD921" s="47"/>
      <c r="AE921" s="47"/>
      <c r="AF921" s="47"/>
      <c r="AG921" s="47"/>
      <c r="AH921" s="47"/>
      <c r="AI921" s="47"/>
    </row>
    <row r="922" spans="1:35">
      <c r="A922" s="47"/>
      <c r="B922" s="47"/>
      <c r="C922" s="47"/>
      <c r="D922" s="47"/>
      <c r="E922" s="47"/>
      <c r="F922" s="47"/>
      <c r="G922" s="47"/>
      <c r="H922" s="47"/>
      <c r="I922" s="47"/>
      <c r="J922" s="47"/>
      <c r="K922" s="47"/>
      <c r="L922" s="47"/>
      <c r="M922" s="47"/>
      <c r="N922" s="47"/>
      <c r="O922" s="47"/>
      <c r="P922" s="47"/>
      <c r="Q922" s="47"/>
      <c r="R922" s="47"/>
      <c r="S922" s="47"/>
      <c r="T922" s="47"/>
      <c r="U922" s="47"/>
      <c r="V922" s="47"/>
      <c r="W922" s="47"/>
      <c r="X922" s="47"/>
      <c r="Y922" s="47"/>
      <c r="Z922" s="47"/>
      <c r="AA922" s="47"/>
      <c r="AB922" s="47"/>
      <c r="AC922" s="47"/>
      <c r="AD922" s="47"/>
      <c r="AE922" s="47"/>
      <c r="AF922" s="47"/>
      <c r="AG922" s="47"/>
      <c r="AH922" s="47"/>
      <c r="AI922" s="47"/>
    </row>
    <row r="923" spans="1:35">
      <c r="A923" s="47"/>
      <c r="B923" s="47"/>
      <c r="C923" s="47"/>
      <c r="D923" s="47"/>
      <c r="E923" s="47"/>
      <c r="F923" s="47"/>
      <c r="G923" s="47"/>
      <c r="H923" s="47"/>
      <c r="I923" s="47"/>
      <c r="J923" s="47"/>
      <c r="K923" s="47"/>
      <c r="L923" s="47"/>
      <c r="M923" s="47"/>
      <c r="N923" s="47"/>
      <c r="O923" s="47"/>
      <c r="P923" s="47"/>
      <c r="Q923" s="47"/>
      <c r="R923" s="47"/>
      <c r="S923" s="47"/>
      <c r="T923" s="47"/>
      <c r="U923" s="47"/>
      <c r="V923" s="47"/>
      <c r="W923" s="47"/>
      <c r="X923" s="47"/>
      <c r="Y923" s="47"/>
      <c r="Z923" s="47"/>
      <c r="AA923" s="47"/>
      <c r="AB923" s="47"/>
      <c r="AC923" s="47"/>
      <c r="AD923" s="47"/>
      <c r="AE923" s="47"/>
      <c r="AF923" s="47"/>
      <c r="AG923" s="47"/>
      <c r="AH923" s="47"/>
      <c r="AI923" s="47"/>
    </row>
    <row r="924" spans="1:35">
      <c r="A924" s="47"/>
      <c r="B924" s="47"/>
      <c r="C924" s="47"/>
      <c r="D924" s="47"/>
      <c r="E924" s="47"/>
      <c r="F924" s="47"/>
      <c r="G924" s="47"/>
      <c r="H924" s="47"/>
      <c r="I924" s="47"/>
      <c r="J924" s="47"/>
      <c r="K924" s="47"/>
      <c r="L924" s="47"/>
      <c r="M924" s="47"/>
      <c r="N924" s="47"/>
      <c r="O924" s="47"/>
      <c r="P924" s="47"/>
      <c r="Q924" s="47"/>
      <c r="R924" s="47"/>
      <c r="S924" s="47"/>
      <c r="T924" s="47"/>
      <c r="U924" s="47"/>
      <c r="V924" s="47"/>
      <c r="W924" s="47"/>
      <c r="X924" s="47"/>
      <c r="Y924" s="47"/>
      <c r="Z924" s="47"/>
      <c r="AA924" s="47"/>
      <c r="AB924" s="47"/>
      <c r="AC924" s="47"/>
      <c r="AD924" s="47"/>
      <c r="AE924" s="47"/>
      <c r="AF924" s="47"/>
      <c r="AG924" s="47"/>
      <c r="AH924" s="47"/>
      <c r="AI924" s="47"/>
    </row>
    <row r="925" spans="1:35">
      <c r="A925" s="47"/>
      <c r="B925" s="47"/>
      <c r="C925" s="47"/>
      <c r="D925" s="47"/>
      <c r="E925" s="47"/>
      <c r="F925" s="47"/>
      <c r="G925" s="47"/>
      <c r="H925" s="47"/>
      <c r="I925" s="47"/>
      <c r="J925" s="47"/>
      <c r="K925" s="47"/>
      <c r="L925" s="47"/>
      <c r="M925" s="47"/>
      <c r="N925" s="47"/>
      <c r="O925" s="47"/>
      <c r="P925" s="47"/>
      <c r="Q925" s="47"/>
      <c r="R925" s="47"/>
      <c r="S925" s="47"/>
      <c r="T925" s="47"/>
      <c r="U925" s="47"/>
      <c r="V925" s="47"/>
      <c r="W925" s="47"/>
      <c r="X925" s="47"/>
      <c r="Y925" s="47"/>
      <c r="Z925" s="47"/>
      <c r="AA925" s="47"/>
      <c r="AB925" s="47"/>
      <c r="AC925" s="47"/>
      <c r="AD925" s="47"/>
      <c r="AE925" s="47"/>
      <c r="AF925" s="47"/>
      <c r="AG925" s="47"/>
      <c r="AH925" s="47"/>
      <c r="AI925" s="47"/>
    </row>
    <row r="926" spans="1:35">
      <c r="A926" s="47"/>
      <c r="B926" s="47"/>
      <c r="C926" s="47"/>
      <c r="D926" s="47"/>
      <c r="E926" s="47"/>
      <c r="F926" s="47"/>
      <c r="G926" s="47"/>
      <c r="H926" s="47"/>
      <c r="I926" s="47"/>
      <c r="J926" s="47"/>
      <c r="K926" s="47"/>
      <c r="L926" s="47"/>
      <c r="M926" s="47"/>
      <c r="N926" s="47"/>
      <c r="O926" s="47"/>
      <c r="P926" s="47"/>
      <c r="Q926" s="47"/>
      <c r="R926" s="47"/>
      <c r="S926" s="47"/>
      <c r="T926" s="47"/>
      <c r="U926" s="47"/>
      <c r="V926" s="47"/>
      <c r="W926" s="47"/>
      <c r="X926" s="47"/>
      <c r="Y926" s="47"/>
      <c r="Z926" s="47"/>
      <c r="AA926" s="47"/>
      <c r="AB926" s="47"/>
      <c r="AC926" s="47"/>
      <c r="AD926" s="47"/>
      <c r="AE926" s="47"/>
      <c r="AF926" s="47"/>
      <c r="AG926" s="47"/>
      <c r="AH926" s="47"/>
      <c r="AI926" s="47"/>
    </row>
    <row r="927" spans="1:35">
      <c r="A927" s="47"/>
      <c r="B927" s="47"/>
      <c r="C927" s="47"/>
      <c r="D927" s="47"/>
      <c r="E927" s="47"/>
      <c r="F927" s="47"/>
      <c r="G927" s="47"/>
      <c r="H927" s="47"/>
      <c r="I927" s="47"/>
      <c r="J927" s="47"/>
      <c r="K927" s="47"/>
      <c r="L927" s="47"/>
      <c r="M927" s="47"/>
      <c r="N927" s="47"/>
      <c r="O927" s="47"/>
      <c r="P927" s="47"/>
      <c r="Q927" s="47"/>
      <c r="R927" s="47"/>
      <c r="S927" s="47"/>
      <c r="T927" s="47"/>
      <c r="U927" s="47"/>
      <c r="V927" s="47"/>
      <c r="W927" s="47"/>
      <c r="X927" s="47"/>
      <c r="Y927" s="47"/>
      <c r="Z927" s="47"/>
      <c r="AA927" s="47"/>
      <c r="AB927" s="47"/>
      <c r="AC927" s="47"/>
      <c r="AD927" s="47"/>
      <c r="AE927" s="47"/>
      <c r="AF927" s="47"/>
      <c r="AG927" s="47"/>
      <c r="AH927" s="47"/>
      <c r="AI927" s="47"/>
    </row>
    <row r="928" spans="1:35">
      <c r="A928" s="47"/>
      <c r="B928" s="47"/>
      <c r="C928" s="47"/>
      <c r="D928" s="47"/>
      <c r="E928" s="47"/>
      <c r="F928" s="47"/>
      <c r="G928" s="47"/>
      <c r="H928" s="47"/>
      <c r="I928" s="47"/>
      <c r="J928" s="47"/>
      <c r="K928" s="47"/>
      <c r="L928" s="47"/>
      <c r="M928" s="47"/>
      <c r="N928" s="47"/>
      <c r="O928" s="47"/>
      <c r="P928" s="47"/>
      <c r="Q928" s="47"/>
      <c r="R928" s="47"/>
      <c r="S928" s="47"/>
      <c r="T928" s="47"/>
      <c r="U928" s="47"/>
      <c r="V928" s="47"/>
      <c r="W928" s="47"/>
      <c r="X928" s="47"/>
      <c r="Y928" s="47"/>
      <c r="Z928" s="47"/>
      <c r="AA928" s="47"/>
      <c r="AB928" s="47"/>
      <c r="AC928" s="47"/>
      <c r="AD928" s="47"/>
      <c r="AE928" s="47"/>
      <c r="AF928" s="47"/>
      <c r="AG928" s="47"/>
      <c r="AH928" s="47"/>
      <c r="AI928" s="47"/>
    </row>
    <row r="929" spans="1:35">
      <c r="A929" s="47"/>
      <c r="B929" s="47"/>
      <c r="C929" s="47"/>
      <c r="D929" s="47"/>
      <c r="E929" s="47"/>
      <c r="F929" s="47"/>
      <c r="G929" s="47"/>
      <c r="H929" s="47"/>
      <c r="I929" s="47"/>
      <c r="J929" s="47"/>
      <c r="K929" s="47"/>
      <c r="L929" s="47"/>
      <c r="M929" s="47"/>
      <c r="N929" s="47"/>
      <c r="O929" s="47"/>
      <c r="P929" s="47"/>
      <c r="Q929" s="47"/>
      <c r="R929" s="47"/>
      <c r="S929" s="47"/>
      <c r="T929" s="47"/>
      <c r="U929" s="47"/>
      <c r="V929" s="47"/>
      <c r="W929" s="47"/>
      <c r="X929" s="47"/>
      <c r="Y929" s="47"/>
      <c r="Z929" s="47"/>
      <c r="AA929" s="47"/>
      <c r="AB929" s="47"/>
      <c r="AC929" s="47"/>
      <c r="AD929" s="47"/>
      <c r="AE929" s="47"/>
      <c r="AF929" s="47"/>
      <c r="AG929" s="47"/>
      <c r="AH929" s="47"/>
      <c r="AI929" s="47"/>
    </row>
    <row r="930" spans="1:35">
      <c r="A930" s="47"/>
      <c r="B930" s="47"/>
      <c r="C930" s="47"/>
      <c r="D930" s="47"/>
      <c r="E930" s="47"/>
      <c r="F930" s="47"/>
      <c r="G930" s="47"/>
      <c r="H930" s="47"/>
      <c r="I930" s="47"/>
      <c r="J930" s="47"/>
      <c r="K930" s="47"/>
      <c r="L930" s="47"/>
      <c r="M930" s="47"/>
      <c r="N930" s="47"/>
      <c r="O930" s="47"/>
      <c r="P930" s="47"/>
      <c r="Q930" s="47"/>
      <c r="R930" s="47"/>
      <c r="S930" s="47"/>
      <c r="T930" s="47"/>
      <c r="U930" s="47"/>
      <c r="V930" s="47"/>
      <c r="W930" s="47"/>
      <c r="X930" s="47"/>
      <c r="Y930" s="47"/>
      <c r="Z930" s="47"/>
      <c r="AA930" s="47"/>
      <c r="AB930" s="47"/>
      <c r="AC930" s="47"/>
      <c r="AD930" s="47"/>
      <c r="AE930" s="47"/>
      <c r="AF930" s="47"/>
      <c r="AG930" s="47"/>
      <c r="AH930" s="47"/>
      <c r="AI930" s="47"/>
    </row>
    <row r="931" spans="1:35">
      <c r="A931" s="47"/>
      <c r="B931" s="47"/>
      <c r="C931" s="47"/>
      <c r="D931" s="47"/>
      <c r="E931" s="47"/>
      <c r="F931" s="47"/>
      <c r="G931" s="47"/>
      <c r="H931" s="47"/>
      <c r="I931" s="47"/>
      <c r="J931" s="47"/>
      <c r="K931" s="47"/>
      <c r="L931" s="47"/>
      <c r="M931" s="47"/>
      <c r="N931" s="47"/>
      <c r="O931" s="47"/>
      <c r="P931" s="47"/>
      <c r="Q931" s="47"/>
      <c r="R931" s="47"/>
      <c r="S931" s="47"/>
      <c r="T931" s="47"/>
      <c r="U931" s="47"/>
      <c r="V931" s="47"/>
      <c r="W931" s="47"/>
      <c r="X931" s="47"/>
      <c r="Y931" s="47"/>
      <c r="Z931" s="47"/>
      <c r="AA931" s="47"/>
      <c r="AB931" s="47"/>
      <c r="AC931" s="47"/>
      <c r="AD931" s="47"/>
      <c r="AE931" s="47"/>
      <c r="AF931" s="47"/>
      <c r="AG931" s="47"/>
      <c r="AH931" s="47"/>
      <c r="AI931" s="47"/>
    </row>
    <row r="932" spans="1:35">
      <c r="A932" s="47"/>
      <c r="B932" s="47"/>
      <c r="C932" s="47"/>
      <c r="D932" s="47"/>
      <c r="E932" s="47"/>
      <c r="F932" s="47"/>
      <c r="G932" s="47"/>
      <c r="H932" s="47"/>
      <c r="I932" s="47"/>
      <c r="J932" s="47"/>
      <c r="K932" s="47"/>
      <c r="L932" s="47"/>
      <c r="M932" s="47"/>
      <c r="N932" s="47"/>
      <c r="O932" s="47"/>
      <c r="P932" s="47"/>
      <c r="Q932" s="47"/>
      <c r="R932" s="47"/>
      <c r="S932" s="47"/>
      <c r="T932" s="47"/>
      <c r="U932" s="47"/>
      <c r="V932" s="47"/>
      <c r="W932" s="47"/>
      <c r="X932" s="47"/>
      <c r="Y932" s="47"/>
      <c r="Z932" s="47"/>
      <c r="AA932" s="47"/>
      <c r="AB932" s="47"/>
      <c r="AC932" s="47"/>
      <c r="AD932" s="47"/>
      <c r="AE932" s="47"/>
      <c r="AF932" s="47"/>
      <c r="AG932" s="47"/>
      <c r="AH932" s="47"/>
      <c r="AI932" s="47"/>
    </row>
    <row r="933" spans="1:35">
      <c r="A933" s="47"/>
      <c r="B933" s="47"/>
      <c r="C933" s="47"/>
      <c r="D933" s="47"/>
      <c r="E933" s="47"/>
      <c r="F933" s="47"/>
      <c r="G933" s="47"/>
      <c r="H933" s="47"/>
      <c r="I933" s="47"/>
      <c r="J933" s="47"/>
      <c r="K933" s="47"/>
      <c r="L933" s="47"/>
      <c r="M933" s="47"/>
      <c r="N933" s="47"/>
      <c r="O933" s="47"/>
      <c r="P933" s="47"/>
      <c r="Q933" s="47"/>
      <c r="R933" s="47"/>
      <c r="S933" s="47"/>
      <c r="T933" s="47"/>
      <c r="U933" s="47"/>
      <c r="V933" s="47"/>
      <c r="W933" s="47"/>
      <c r="X933" s="47"/>
      <c r="Y933" s="47"/>
      <c r="Z933" s="47"/>
      <c r="AA933" s="47"/>
      <c r="AB933" s="47"/>
      <c r="AC933" s="47"/>
      <c r="AD933" s="47"/>
      <c r="AE933" s="47"/>
      <c r="AF933" s="47"/>
      <c r="AG933" s="47"/>
      <c r="AH933" s="47"/>
      <c r="AI933" s="47"/>
    </row>
    <row r="934" spans="1:35">
      <c r="A934" s="47"/>
      <c r="B934" s="47"/>
      <c r="C934" s="47"/>
      <c r="D934" s="47"/>
      <c r="E934" s="47"/>
      <c r="F934" s="47"/>
      <c r="G934" s="47"/>
      <c r="H934" s="47"/>
      <c r="I934" s="47"/>
      <c r="J934" s="47"/>
      <c r="K934" s="47"/>
      <c r="L934" s="47"/>
      <c r="M934" s="47"/>
      <c r="N934" s="47"/>
      <c r="O934" s="47"/>
      <c r="P934" s="47"/>
      <c r="Q934" s="47"/>
      <c r="R934" s="47"/>
      <c r="S934" s="47"/>
      <c r="T934" s="47"/>
      <c r="U934" s="47"/>
      <c r="V934" s="47"/>
      <c r="W934" s="47"/>
      <c r="X934" s="47"/>
      <c r="Y934" s="47"/>
      <c r="Z934" s="47"/>
      <c r="AA934" s="47"/>
      <c r="AB934" s="47"/>
      <c r="AC934" s="47"/>
      <c r="AD934" s="47"/>
      <c r="AE934" s="47"/>
      <c r="AF934" s="47"/>
      <c r="AG934" s="47"/>
      <c r="AH934" s="47"/>
      <c r="AI934" s="47"/>
    </row>
    <row r="935" spans="1:35">
      <c r="A935" s="47"/>
      <c r="B935" s="47"/>
      <c r="C935" s="47"/>
      <c r="D935" s="47"/>
      <c r="E935" s="47"/>
      <c r="F935" s="47"/>
      <c r="G935" s="47"/>
      <c r="H935" s="47"/>
      <c r="I935" s="47"/>
      <c r="J935" s="47"/>
      <c r="K935" s="47"/>
      <c r="L935" s="47"/>
      <c r="M935" s="47"/>
      <c r="N935" s="47"/>
      <c r="O935" s="47"/>
      <c r="P935" s="47"/>
      <c r="Q935" s="47"/>
      <c r="R935" s="47"/>
      <c r="S935" s="47"/>
      <c r="T935" s="47"/>
      <c r="U935" s="47"/>
      <c r="V935" s="47"/>
      <c r="W935" s="47"/>
      <c r="X935" s="47"/>
      <c r="Y935" s="47"/>
      <c r="Z935" s="47"/>
      <c r="AA935" s="47"/>
      <c r="AB935" s="47"/>
      <c r="AC935" s="47"/>
      <c r="AD935" s="47"/>
      <c r="AE935" s="47"/>
      <c r="AF935" s="47"/>
      <c r="AG935" s="47"/>
      <c r="AH935" s="47"/>
      <c r="AI935" s="47"/>
    </row>
    <row r="936" spans="1:35">
      <c r="A936" s="47"/>
      <c r="B936" s="47"/>
      <c r="C936" s="47"/>
      <c r="D936" s="47"/>
      <c r="E936" s="47"/>
      <c r="F936" s="47"/>
      <c r="G936" s="47"/>
      <c r="H936" s="47"/>
      <c r="I936" s="47"/>
      <c r="J936" s="47"/>
      <c r="K936" s="47"/>
      <c r="L936" s="47"/>
      <c r="M936" s="47"/>
      <c r="N936" s="47"/>
      <c r="O936" s="47"/>
      <c r="P936" s="47"/>
      <c r="Q936" s="47"/>
      <c r="R936" s="47"/>
      <c r="S936" s="47"/>
      <c r="T936" s="47"/>
      <c r="U936" s="47"/>
      <c r="V936" s="47"/>
      <c r="W936" s="47"/>
      <c r="X936" s="47"/>
      <c r="Y936" s="47"/>
      <c r="Z936" s="47"/>
      <c r="AA936" s="47"/>
      <c r="AB936" s="47"/>
      <c r="AC936" s="47"/>
      <c r="AD936" s="47"/>
      <c r="AE936" s="47"/>
      <c r="AF936" s="47"/>
      <c r="AG936" s="47"/>
      <c r="AH936" s="47"/>
      <c r="AI936" s="47"/>
    </row>
    <row r="937" spans="1:35">
      <c r="A937" s="47"/>
      <c r="B937" s="47"/>
      <c r="C937" s="47"/>
      <c r="D937" s="47"/>
      <c r="E937" s="47"/>
      <c r="F937" s="47"/>
      <c r="G937" s="47"/>
      <c r="H937" s="47"/>
      <c r="I937" s="47"/>
      <c r="J937" s="47"/>
      <c r="K937" s="47"/>
      <c r="L937" s="47"/>
      <c r="M937" s="47"/>
      <c r="N937" s="47"/>
      <c r="O937" s="47"/>
      <c r="P937" s="47"/>
      <c r="Q937" s="47"/>
      <c r="R937" s="47"/>
      <c r="S937" s="47"/>
      <c r="T937" s="47"/>
      <c r="U937" s="47"/>
      <c r="V937" s="47"/>
      <c r="W937" s="47"/>
      <c r="X937" s="47"/>
      <c r="Y937" s="47"/>
      <c r="Z937" s="47"/>
      <c r="AA937" s="47"/>
      <c r="AB937" s="47"/>
      <c r="AC937" s="47"/>
      <c r="AD937" s="47"/>
      <c r="AE937" s="47"/>
      <c r="AF937" s="47"/>
      <c r="AG937" s="47"/>
      <c r="AH937" s="47"/>
      <c r="AI937" s="47"/>
    </row>
    <row r="938" spans="1:35">
      <c r="A938" s="47"/>
      <c r="B938" s="47"/>
      <c r="C938" s="47"/>
      <c r="D938" s="47"/>
      <c r="E938" s="47"/>
      <c r="F938" s="47"/>
      <c r="G938" s="47"/>
      <c r="H938" s="47"/>
      <c r="I938" s="47"/>
      <c r="J938" s="47"/>
      <c r="K938" s="47"/>
      <c r="L938" s="47"/>
      <c r="M938" s="47"/>
      <c r="N938" s="47"/>
      <c r="O938" s="47"/>
      <c r="P938" s="47"/>
      <c r="Q938" s="47"/>
      <c r="R938" s="47"/>
      <c r="S938" s="47"/>
      <c r="T938" s="47"/>
      <c r="U938" s="47"/>
      <c r="V938" s="47"/>
      <c r="W938" s="47"/>
      <c r="X938" s="47"/>
      <c r="Y938" s="47"/>
      <c r="Z938" s="47"/>
      <c r="AA938" s="47"/>
      <c r="AB938" s="47"/>
      <c r="AC938" s="47"/>
      <c r="AD938" s="47"/>
      <c r="AE938" s="47"/>
      <c r="AF938" s="47"/>
      <c r="AG938" s="47"/>
      <c r="AH938" s="47"/>
      <c r="AI938" s="47"/>
    </row>
    <row r="939" spans="1:35">
      <c r="A939" s="47"/>
      <c r="B939" s="47"/>
      <c r="C939" s="47"/>
      <c r="D939" s="47"/>
      <c r="E939" s="47"/>
      <c r="F939" s="47"/>
      <c r="G939" s="47"/>
      <c r="H939" s="47"/>
      <c r="I939" s="47"/>
      <c r="J939" s="47"/>
      <c r="K939" s="47"/>
      <c r="L939" s="47"/>
      <c r="M939" s="47"/>
      <c r="N939" s="47"/>
      <c r="O939" s="47"/>
      <c r="P939" s="47"/>
      <c r="Q939" s="47"/>
      <c r="R939" s="47"/>
      <c r="S939" s="47"/>
      <c r="T939" s="47"/>
      <c r="U939" s="47"/>
      <c r="V939" s="47"/>
      <c r="W939" s="47"/>
      <c r="X939" s="47"/>
      <c r="Y939" s="47"/>
      <c r="Z939" s="47"/>
      <c r="AA939" s="47"/>
      <c r="AB939" s="47"/>
      <c r="AC939" s="47"/>
      <c r="AD939" s="47"/>
      <c r="AE939" s="47"/>
      <c r="AF939" s="47"/>
      <c r="AG939" s="47"/>
      <c r="AH939" s="47"/>
      <c r="AI939" s="47"/>
    </row>
    <row r="940" spans="1:35">
      <c r="A940" s="47"/>
      <c r="B940" s="47"/>
      <c r="C940" s="47"/>
      <c r="D940" s="47"/>
      <c r="E940" s="47"/>
      <c r="F940" s="47"/>
      <c r="G940" s="47"/>
      <c r="H940" s="47"/>
      <c r="I940" s="47"/>
      <c r="J940" s="47"/>
      <c r="K940" s="47"/>
      <c r="L940" s="47"/>
      <c r="M940" s="47"/>
      <c r="N940" s="47"/>
      <c r="O940" s="47"/>
      <c r="P940" s="47"/>
      <c r="Q940" s="47"/>
      <c r="R940" s="47"/>
      <c r="S940" s="47"/>
      <c r="T940" s="47"/>
      <c r="U940" s="47"/>
      <c r="V940" s="47"/>
      <c r="W940" s="47"/>
      <c r="X940" s="47"/>
      <c r="Y940" s="47"/>
      <c r="Z940" s="47"/>
      <c r="AA940" s="47"/>
      <c r="AB940" s="47"/>
      <c r="AC940" s="47"/>
      <c r="AD940" s="47"/>
      <c r="AE940" s="47"/>
      <c r="AF940" s="47"/>
      <c r="AG940" s="47"/>
      <c r="AH940" s="47"/>
      <c r="AI940" s="47"/>
    </row>
    <row r="941" spans="1:35">
      <c r="A941" s="47"/>
      <c r="B941" s="47"/>
      <c r="C941" s="47"/>
      <c r="D941" s="47"/>
      <c r="E941" s="47"/>
      <c r="F941" s="47"/>
      <c r="G941" s="47"/>
      <c r="H941" s="47"/>
      <c r="I941" s="47"/>
      <c r="J941" s="47"/>
      <c r="K941" s="47"/>
      <c r="L941" s="47"/>
      <c r="M941" s="47"/>
      <c r="N941" s="47"/>
      <c r="O941" s="47"/>
      <c r="P941" s="47"/>
      <c r="Q941" s="47"/>
      <c r="R941" s="47"/>
      <c r="S941" s="47"/>
      <c r="T941" s="47"/>
      <c r="U941" s="47"/>
      <c r="V941" s="47"/>
      <c r="W941" s="47"/>
      <c r="X941" s="47"/>
      <c r="Y941" s="47"/>
      <c r="Z941" s="47"/>
      <c r="AA941" s="47"/>
      <c r="AB941" s="47"/>
      <c r="AC941" s="47"/>
      <c r="AD941" s="47"/>
      <c r="AE941" s="47"/>
      <c r="AF941" s="47"/>
      <c r="AG941" s="47"/>
      <c r="AH941" s="47"/>
      <c r="AI941" s="47"/>
    </row>
    <row r="942" spans="1:35">
      <c r="A942" s="47"/>
      <c r="B942" s="47"/>
      <c r="C942" s="47"/>
      <c r="D942" s="47"/>
      <c r="E942" s="47"/>
      <c r="F942" s="47"/>
      <c r="G942" s="47"/>
      <c r="H942" s="47"/>
      <c r="I942" s="47"/>
      <c r="J942" s="47"/>
      <c r="K942" s="47"/>
      <c r="L942" s="47"/>
      <c r="M942" s="47"/>
      <c r="N942" s="47"/>
      <c r="O942" s="47"/>
      <c r="P942" s="47"/>
      <c r="Q942" s="47"/>
      <c r="R942" s="47"/>
      <c r="S942" s="47"/>
      <c r="T942" s="47"/>
      <c r="U942" s="47"/>
      <c r="V942" s="47"/>
      <c r="W942" s="47"/>
      <c r="X942" s="47"/>
      <c r="Y942" s="47"/>
      <c r="Z942" s="47"/>
      <c r="AA942" s="47"/>
      <c r="AB942" s="47"/>
      <c r="AC942" s="47"/>
      <c r="AD942" s="47"/>
      <c r="AE942" s="47"/>
      <c r="AF942" s="47"/>
      <c r="AG942" s="47"/>
      <c r="AH942" s="47"/>
      <c r="AI942" s="47"/>
    </row>
    <row r="943" spans="1:35">
      <c r="A943" s="47"/>
      <c r="B943" s="47"/>
      <c r="C943" s="47"/>
      <c r="D943" s="47"/>
      <c r="E943" s="47"/>
      <c r="F943" s="47"/>
      <c r="G943" s="47"/>
      <c r="H943" s="47"/>
      <c r="I943" s="47"/>
      <c r="J943" s="47"/>
      <c r="K943" s="47"/>
      <c r="L943" s="47"/>
      <c r="M943" s="47"/>
      <c r="N943" s="47"/>
      <c r="O943" s="47"/>
      <c r="P943" s="47"/>
      <c r="Q943" s="47"/>
      <c r="R943" s="47"/>
      <c r="S943" s="47"/>
      <c r="T943" s="47"/>
      <c r="U943" s="47"/>
      <c r="V943" s="47"/>
      <c r="W943" s="47"/>
      <c r="X943" s="47"/>
      <c r="Y943" s="47"/>
      <c r="Z943" s="47"/>
      <c r="AA943" s="47"/>
      <c r="AB943" s="47"/>
      <c r="AC943" s="47"/>
      <c r="AD943" s="47"/>
      <c r="AE943" s="47"/>
      <c r="AF943" s="47"/>
      <c r="AG943" s="47"/>
      <c r="AH943" s="47"/>
      <c r="AI943" s="47"/>
    </row>
    <row r="944" spans="1:35">
      <c r="A944" s="47"/>
      <c r="B944" s="47"/>
      <c r="C944" s="47"/>
      <c r="D944" s="47"/>
      <c r="E944" s="47"/>
      <c r="F944" s="47"/>
      <c r="G944" s="47"/>
      <c r="H944" s="47"/>
      <c r="I944" s="47"/>
      <c r="J944" s="47"/>
      <c r="K944" s="47"/>
      <c r="L944" s="47"/>
      <c r="M944" s="47"/>
      <c r="N944" s="47"/>
      <c r="O944" s="47"/>
      <c r="P944" s="47"/>
      <c r="Q944" s="47"/>
      <c r="R944" s="47"/>
      <c r="S944" s="47"/>
      <c r="T944" s="47"/>
      <c r="U944" s="47"/>
      <c r="V944" s="47"/>
      <c r="W944" s="47"/>
      <c r="X944" s="47"/>
      <c r="Y944" s="47"/>
      <c r="Z944" s="47"/>
      <c r="AA944" s="47"/>
      <c r="AB944" s="47"/>
      <c r="AC944" s="47"/>
      <c r="AD944" s="47"/>
      <c r="AE944" s="47"/>
      <c r="AF944" s="47"/>
      <c r="AG944" s="47"/>
      <c r="AH944" s="47"/>
      <c r="AI944" s="47"/>
    </row>
    <row r="945" spans="1:35">
      <c r="A945" s="47"/>
      <c r="B945" s="47"/>
      <c r="C945" s="47"/>
      <c r="D945" s="47"/>
      <c r="E945" s="47"/>
      <c r="F945" s="47"/>
      <c r="G945" s="47"/>
      <c r="H945" s="47"/>
      <c r="I945" s="47"/>
      <c r="J945" s="47"/>
      <c r="K945" s="47"/>
      <c r="L945" s="47"/>
      <c r="M945" s="47"/>
      <c r="N945" s="47"/>
      <c r="O945" s="47"/>
      <c r="P945" s="47"/>
      <c r="Q945" s="47"/>
      <c r="R945" s="47"/>
      <c r="S945" s="47"/>
      <c r="T945" s="47"/>
      <c r="U945" s="47"/>
      <c r="V945" s="47"/>
      <c r="W945" s="47"/>
      <c r="X945" s="47"/>
      <c r="Y945" s="47"/>
      <c r="Z945" s="47"/>
      <c r="AA945" s="47"/>
      <c r="AB945" s="47"/>
      <c r="AC945" s="47"/>
      <c r="AD945" s="47"/>
      <c r="AE945" s="47"/>
      <c r="AF945" s="47"/>
      <c r="AG945" s="47"/>
      <c r="AH945" s="47"/>
      <c r="AI945" s="47"/>
    </row>
    <row r="946" spans="1:35">
      <c r="A946" s="47"/>
      <c r="B946" s="47"/>
      <c r="C946" s="47"/>
      <c r="D946" s="47"/>
      <c r="E946" s="47"/>
      <c r="F946" s="47"/>
      <c r="G946" s="47"/>
      <c r="H946" s="47"/>
      <c r="I946" s="47"/>
      <c r="J946" s="47"/>
      <c r="K946" s="47"/>
      <c r="L946" s="47"/>
      <c r="M946" s="47"/>
      <c r="N946" s="47"/>
      <c r="O946" s="47"/>
      <c r="P946" s="47"/>
      <c r="Q946" s="47"/>
      <c r="R946" s="47"/>
      <c r="S946" s="47"/>
      <c r="T946" s="47"/>
      <c r="U946" s="47"/>
      <c r="V946" s="47"/>
      <c r="W946" s="47"/>
      <c r="X946" s="47"/>
      <c r="Y946" s="47"/>
      <c r="Z946" s="47"/>
      <c r="AA946" s="47"/>
      <c r="AB946" s="47"/>
      <c r="AC946" s="47"/>
      <c r="AD946" s="47"/>
      <c r="AE946" s="47"/>
      <c r="AF946" s="47"/>
      <c r="AG946" s="47"/>
      <c r="AH946" s="47"/>
      <c r="AI946" s="47"/>
    </row>
  </sheetData>
  <phoneticPr fontId="0" type="noConversion"/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12"/>
  </sheetPr>
  <dimension ref="A1:BL5263"/>
  <sheetViews>
    <sheetView workbookViewId="0">
      <pane xSplit="14" ySplit="19" topLeftCell="O173" activePane="bottomRight" state="frozen"/>
      <selection pane="topRight" activeCell="O1" sqref="O1"/>
      <selection pane="bottomLeft" activeCell="A20" sqref="A20"/>
      <selection pane="bottomRight" activeCell="W40" sqref="W40"/>
    </sheetView>
  </sheetViews>
  <sheetFormatPr defaultColWidth="10.28515625" defaultRowHeight="12.75"/>
  <cols>
    <col min="1" max="1" width="14.42578125" customWidth="1"/>
    <col min="2" max="2" width="5.140625" customWidth="1"/>
    <col min="3" max="3" width="11.85546875" customWidth="1"/>
    <col min="4" max="4" width="9.42578125" customWidth="1"/>
    <col min="5" max="5" width="9.140625" customWidth="1"/>
    <col min="6" max="6" width="16.140625" customWidth="1"/>
    <col min="7" max="7" width="8.140625" customWidth="1"/>
    <col min="8" max="14" width="8.5703125" customWidth="1"/>
    <col min="15" max="15" width="8" customWidth="1"/>
    <col min="16" max="16" width="9" customWidth="1"/>
    <col min="17" max="17" width="9.85546875" customWidth="1"/>
    <col min="18" max="26" width="10.28515625" customWidth="1"/>
    <col min="27" max="27" width="12.140625" customWidth="1"/>
    <col min="28" max="28" width="9.42578125" customWidth="1"/>
    <col min="29" max="31" width="10.42578125" customWidth="1"/>
    <col min="32" max="32" width="10.5703125" customWidth="1"/>
    <col min="33" max="33" width="10.28515625" customWidth="1"/>
    <col min="34" max="37" width="9.42578125" customWidth="1"/>
    <col min="38" max="52" width="10.28515625" customWidth="1"/>
    <col min="53" max="53" width="11.85546875" customWidth="1"/>
    <col min="54" max="54" width="14.7109375" customWidth="1"/>
  </cols>
  <sheetData>
    <row r="1" spans="1:64" ht="21" thickBot="1">
      <c r="A1" s="1" t="s">
        <v>75</v>
      </c>
      <c r="F1" s="191" t="s">
        <v>779</v>
      </c>
      <c r="G1" s="238" t="s">
        <v>819</v>
      </c>
      <c r="H1" s="233"/>
      <c r="I1" s="233"/>
      <c r="J1" s="233"/>
      <c r="K1" s="233"/>
      <c r="L1" s="233"/>
      <c r="M1" s="237"/>
      <c r="N1" s="237"/>
      <c r="O1" s="237"/>
      <c r="R1" s="7" t="s">
        <v>26</v>
      </c>
      <c r="S1" s="7" t="s">
        <v>215</v>
      </c>
      <c r="AA1" s="116" t="s">
        <v>216</v>
      </c>
      <c r="AB1" s="117"/>
      <c r="AC1" s="117" t="s">
        <v>217</v>
      </c>
      <c r="AD1" s="117" t="s">
        <v>218</v>
      </c>
      <c r="AE1" s="32"/>
      <c r="AF1" s="192" t="s">
        <v>786</v>
      </c>
      <c r="AG1" s="192" t="s">
        <v>792</v>
      </c>
      <c r="AH1" s="192" t="s">
        <v>796</v>
      </c>
      <c r="AI1" s="192" t="s">
        <v>801</v>
      </c>
      <c r="AJ1" t="s">
        <v>810</v>
      </c>
      <c r="AK1" s="235" t="s">
        <v>817</v>
      </c>
      <c r="AL1" s="236"/>
      <c r="AW1" s="118" t="s">
        <v>26</v>
      </c>
      <c r="AX1" s="119" t="s">
        <v>244</v>
      </c>
      <c r="AY1" s="9" t="s">
        <v>219</v>
      </c>
      <c r="AZ1" s="120" t="s">
        <v>779</v>
      </c>
      <c r="BA1" s="121" t="s">
        <v>221</v>
      </c>
      <c r="BB1" s="120" t="s">
        <v>222</v>
      </c>
      <c r="BC1" s="121" t="s">
        <v>223</v>
      </c>
      <c r="BD1" s="120" t="s">
        <v>224</v>
      </c>
      <c r="BE1" s="122" t="s">
        <v>225</v>
      </c>
      <c r="BF1" s="121" t="s">
        <v>226</v>
      </c>
      <c r="BG1" s="120" t="s">
        <v>227</v>
      </c>
      <c r="BH1" s="122" t="s">
        <v>228</v>
      </c>
      <c r="BI1" s="121" t="s">
        <v>229</v>
      </c>
      <c r="BJ1" s="120" t="s">
        <v>230</v>
      </c>
      <c r="BK1" s="122" t="s">
        <v>231</v>
      </c>
      <c r="BL1" s="121" t="s">
        <v>121</v>
      </c>
    </row>
    <row r="2" spans="1:64" ht="16.5" thickBot="1">
      <c r="A2" t="s">
        <v>42</v>
      </c>
      <c r="B2" s="19" t="s">
        <v>66</v>
      </c>
      <c r="C2" t="s">
        <v>62</v>
      </c>
      <c r="R2">
        <v>0</v>
      </c>
      <c r="S2" s="12">
        <f t="shared" ref="S2:S14" si="0">+D$11+D$12*R2+D$13*R2^2</f>
        <v>3.4999999999999996E-3</v>
      </c>
      <c r="AA2" s="123" t="s">
        <v>1</v>
      </c>
      <c r="AB2" s="124">
        <f>C7</f>
        <v>47700.760199999997</v>
      </c>
      <c r="AC2" s="125" t="s">
        <v>2</v>
      </c>
      <c r="AD2" s="124">
        <f>C8</f>
        <v>0.42402594223918599</v>
      </c>
      <c r="AE2" s="126" t="s">
        <v>204</v>
      </c>
      <c r="AF2" t="s">
        <v>787</v>
      </c>
      <c r="AG2" t="s">
        <v>787</v>
      </c>
      <c r="AH2" t="s">
        <v>787</v>
      </c>
      <c r="AI2" t="s">
        <v>802</v>
      </c>
      <c r="AJ2" t="s">
        <v>811</v>
      </c>
      <c r="AK2" s="232" t="s">
        <v>818</v>
      </c>
      <c r="AL2" s="236"/>
      <c r="AW2">
        <v>0</v>
      </c>
      <c r="AX2">
        <f t="shared" ref="AX2:AX33" si="1">AB$3+AB$4*AW2+AB$5*AW2^2+AZ2</f>
        <v>-5.440409318078869E-3</v>
      </c>
      <c r="AY2">
        <f t="shared" ref="AY2:AY33" si="2">AB$3+AB$4*AW2+AB$5*AW2^2</f>
        <v>3.4999999999999996E-3</v>
      </c>
      <c r="AZ2" s="127">
        <f t="shared" ref="AZ2:AZ33" si="3">$AB$6*($AB$11/BA2*BB2+$AB$12)</f>
        <v>-8.9404093180788687E-3</v>
      </c>
      <c r="BA2">
        <f t="shared" ref="BA2:BA33" si="4">1+$AB$7*COS(BC2)</f>
        <v>0.44983089953725008</v>
      </c>
      <c r="BB2">
        <f t="shared" ref="BB2:BB33" si="5">SIN(BC2+RADIANS($AB$9))</f>
        <v>-0.99360348190959624</v>
      </c>
      <c r="BC2">
        <f t="shared" ref="BC2:BC33" si="6">2*ATAN(BD2)</f>
        <v>-2.7311605602511242</v>
      </c>
      <c r="BD2">
        <f t="shared" ref="BD2:BD33" si="7">SQRT((1+$AB$7)/(1-$AB$7))*TAN(BE2/2)</f>
        <v>-4.8043151088734737</v>
      </c>
      <c r="BE2">
        <f t="shared" ref="BE2:BK4" si="8">$BL2+$AB$7*SIN(BF2)</f>
        <v>-8.6358335624797053</v>
      </c>
      <c r="BF2">
        <f t="shared" si="8"/>
        <v>-8.6331145983727815</v>
      </c>
      <c r="BG2">
        <f t="shared" si="8"/>
        <v>-8.6395429122122955</v>
      </c>
      <c r="BH2">
        <f t="shared" si="8"/>
        <v>-8.6242766194856202</v>
      </c>
      <c r="BI2">
        <f t="shared" si="8"/>
        <v>-8.6601598396881112</v>
      </c>
      <c r="BJ2">
        <f t="shared" si="8"/>
        <v>-8.573585561379879</v>
      </c>
      <c r="BK2">
        <f t="shared" si="8"/>
        <v>-8.7715205397278133</v>
      </c>
      <c r="BL2">
        <f t="shared" ref="BL2:BL33" si="9">RADIANS($AB$9)+$AB$18*(AW2-AB$15)</f>
        <v>-8.2089197390704669</v>
      </c>
    </row>
    <row r="3" spans="1:64" ht="13.5" thickBot="1">
      <c r="R3">
        <v>2000</v>
      </c>
      <c r="S3" s="12">
        <f t="shared" si="0"/>
        <v>-3.1473556349753892E-3</v>
      </c>
      <c r="AA3" s="128" t="s">
        <v>232</v>
      </c>
      <c r="AB3" s="129">
        <f t="shared" ref="AB3:AB10" si="10">AC3*AD3</f>
        <v>3.4999999999999996E-3</v>
      </c>
      <c r="AC3" s="130">
        <v>3500</v>
      </c>
      <c r="AD3">
        <v>9.9999999999999995E-7</v>
      </c>
      <c r="AE3" s="131"/>
      <c r="AF3" s="130">
        <v>0.99446556277257792</v>
      </c>
      <c r="AG3" s="130">
        <v>0.99477027535555007</v>
      </c>
      <c r="AH3" s="130">
        <v>0.9965220206981461</v>
      </c>
      <c r="AI3" s="209">
        <v>0.99665550756091426</v>
      </c>
      <c r="AJ3" s="228">
        <v>-357.58832826501583</v>
      </c>
      <c r="AK3">
        <v>5422.7931845499788</v>
      </c>
      <c r="AL3">
        <v>4715.6122559768364</v>
      </c>
      <c r="AW3">
        <v>250</v>
      </c>
      <c r="AX3">
        <f t="shared" si="1"/>
        <v>-6.2015549497344905E-3</v>
      </c>
      <c r="AY3">
        <f t="shared" si="2"/>
        <v>2.5158061933506486E-3</v>
      </c>
      <c r="AZ3" s="127">
        <f t="shared" si="3"/>
        <v>-8.7173611430851391E-3</v>
      </c>
      <c r="BA3">
        <f t="shared" si="4"/>
        <v>0.45858550030839573</v>
      </c>
      <c r="BB3">
        <f t="shared" si="5"/>
        <v>-0.9969586843150422</v>
      </c>
      <c r="BC3">
        <f t="shared" si="6"/>
        <v>-2.6960048840948478</v>
      </c>
      <c r="BD3">
        <f t="shared" si="7"/>
        <v>-4.4139419889984195</v>
      </c>
      <c r="BE3">
        <f t="shared" si="8"/>
        <v>-8.5739040474316823</v>
      </c>
      <c r="BF3">
        <f t="shared" si="8"/>
        <v>-8.5721109251767249</v>
      </c>
      <c r="BG3">
        <f t="shared" si="8"/>
        <v>-8.5766412041159494</v>
      </c>
      <c r="BH3">
        <f t="shared" si="8"/>
        <v>-8.5651498784699616</v>
      </c>
      <c r="BI3">
        <f t="shared" si="8"/>
        <v>-8.5940126449708671</v>
      </c>
      <c r="BJ3">
        <f t="shared" si="8"/>
        <v>-8.5195721593456035</v>
      </c>
      <c r="BK3">
        <f t="shared" si="8"/>
        <v>-8.700646912087068</v>
      </c>
      <c r="BL3">
        <f t="shared" si="9"/>
        <v>-8.1220812896492518</v>
      </c>
    </row>
    <row r="4" spans="1:64" ht="14.25" thickTop="1" thickBot="1">
      <c r="A4" s="8" t="s">
        <v>46</v>
      </c>
      <c r="C4" s="3">
        <v>47700.760199999997</v>
      </c>
      <c r="D4" s="4">
        <v>0.42399999999999999</v>
      </c>
      <c r="R4">
        <v>4000</v>
      </c>
      <c r="S4" s="12">
        <f t="shared" si="0"/>
        <v>-6.9919802568778255E-3</v>
      </c>
      <c r="AA4" s="132" t="s">
        <v>208</v>
      </c>
      <c r="AB4" s="133">
        <f t="shared" si="10"/>
        <v>-4.0243605707559327E-6</v>
      </c>
      <c r="AC4" s="134">
        <v>-4.0243605707559329</v>
      </c>
      <c r="AD4" s="12">
        <v>9.9999999999999995E-7</v>
      </c>
      <c r="AE4" s="131"/>
      <c r="AF4" s="134">
        <v>-5.8862007012873017</v>
      </c>
      <c r="AG4" s="134">
        <v>-5.9741550827734073</v>
      </c>
      <c r="AH4" s="134">
        <v>-4.4465881011267427</v>
      </c>
      <c r="AI4" s="210">
        <v>-5.0618200678952778</v>
      </c>
      <c r="AJ4" s="229">
        <v>3.1759639122739411</v>
      </c>
      <c r="AK4">
        <v>-4.9157213503399015</v>
      </c>
      <c r="AL4">
        <v>-4.5711584585137279</v>
      </c>
      <c r="AW4">
        <v>500</v>
      </c>
      <c r="AX4">
        <f t="shared" si="1"/>
        <v>-6.8803146451993586E-3</v>
      </c>
      <c r="AY4">
        <f t="shared" si="2"/>
        <v>1.5754050587805633E-3</v>
      </c>
      <c r="AZ4" s="127">
        <f t="shared" si="3"/>
        <v>-8.4557197039799217E-3</v>
      </c>
      <c r="BA4">
        <f t="shared" si="4"/>
        <v>0.46839734672500954</v>
      </c>
      <c r="BB4">
        <f t="shared" si="5"/>
        <v>-0.99914073155767102</v>
      </c>
      <c r="BC4">
        <f t="shared" si="6"/>
        <v>-2.6594520865291664</v>
      </c>
      <c r="BD4">
        <f t="shared" si="7"/>
        <v>-4.0674980284984361</v>
      </c>
      <c r="BE4">
        <f t="shared" si="8"/>
        <v>-8.5108023395795396</v>
      </c>
      <c r="BF4">
        <f t="shared" si="8"/>
        <v>-8.5097179727365653</v>
      </c>
      <c r="BG4">
        <f t="shared" si="8"/>
        <v>-8.5126762885319298</v>
      </c>
      <c r="BH4">
        <f t="shared" si="8"/>
        <v>-8.5045785457746579</v>
      </c>
      <c r="BI4">
        <f t="shared" si="8"/>
        <v>-8.5265467691145638</v>
      </c>
      <c r="BJ4">
        <f t="shared" si="8"/>
        <v>-8.465390900110755</v>
      </c>
      <c r="BK4">
        <f t="shared" si="8"/>
        <v>-8.6254131105236436</v>
      </c>
      <c r="BL4">
        <f t="shared" si="9"/>
        <v>-8.0352428402280367</v>
      </c>
    </row>
    <row r="5" spans="1:64" ht="13.5" thickTop="1">
      <c r="A5" t="s">
        <v>49</v>
      </c>
      <c r="E5" t="s">
        <v>248</v>
      </c>
      <c r="F5">
        <f>20000*C8</f>
        <v>8480.518844783719</v>
      </c>
      <c r="G5" t="s">
        <v>204</v>
      </c>
      <c r="R5">
        <v>6000</v>
      </c>
      <c r="S5" s="12">
        <f t="shared" si="0"/>
        <v>-8.0338738657073118E-3</v>
      </c>
      <c r="AA5" s="132" t="s">
        <v>72</v>
      </c>
      <c r="AB5" s="133">
        <f t="shared" si="10"/>
        <v>3.50341376634119E-10</v>
      </c>
      <c r="AC5" s="134">
        <v>3.5034137663411902</v>
      </c>
      <c r="AD5">
        <v>1E-10</v>
      </c>
      <c r="AE5" s="131"/>
      <c r="AF5" s="134">
        <v>4.6955706430319735</v>
      </c>
      <c r="AG5" s="134">
        <v>4.7433665292353444</v>
      </c>
      <c r="AH5" s="134">
        <v>3.6889306029189326</v>
      </c>
      <c r="AI5" s="210">
        <v>4.183294044722464</v>
      </c>
      <c r="AJ5" s="229">
        <v>12.028229380597761</v>
      </c>
      <c r="AK5">
        <v>3.8948392044505584</v>
      </c>
      <c r="AL5">
        <v>3.7397940679827539</v>
      </c>
      <c r="AW5">
        <v>750</v>
      </c>
      <c r="AX5">
        <f t="shared" si="1"/>
        <v>-7.4750315899111408E-3</v>
      </c>
      <c r="AY5">
        <f t="shared" si="2"/>
        <v>6.7879659628974215E-4</v>
      </c>
      <c r="AZ5" s="127">
        <f t="shared" si="3"/>
        <v>-8.153828186200883E-3</v>
      </c>
      <c r="BA5">
        <f t="shared" si="4"/>
        <v>0.47939884170426472</v>
      </c>
      <c r="BB5">
        <f t="shared" si="5"/>
        <v>-0.99999456885697768</v>
      </c>
      <c r="BC5">
        <f t="shared" si="6"/>
        <v>-2.621289677724048</v>
      </c>
      <c r="BD5">
        <f t="shared" si="7"/>
        <v>-3.7568032426968041</v>
      </c>
      <c r="BE5">
        <f t="shared" ref="BE5:BK14" si="11">$BL5+$AB$7*SIN(BF5)</f>
        <v>-8.4463677834587223</v>
      </c>
      <c r="BF5">
        <f t="shared" si="11"/>
        <v>-8.4457796548275503</v>
      </c>
      <c r="BG5">
        <f t="shared" si="11"/>
        <v>-8.4475344808647002</v>
      </c>
      <c r="BH5">
        <f t="shared" si="11"/>
        <v>-8.4422848923727152</v>
      </c>
      <c r="BI5">
        <f t="shared" si="11"/>
        <v>-8.4578694281521187</v>
      </c>
      <c r="BJ5">
        <f t="shared" si="11"/>
        <v>-8.410482909778219</v>
      </c>
      <c r="BK5">
        <f t="shared" si="11"/>
        <v>-8.5457316803374894</v>
      </c>
      <c r="BL5">
        <f t="shared" si="9"/>
        <v>-7.9484043908068243</v>
      </c>
    </row>
    <row r="6" spans="1:64">
      <c r="A6" s="8" t="s">
        <v>17</v>
      </c>
      <c r="F6">
        <f>F5/365.24</f>
        <v>23.219030896899898</v>
      </c>
      <c r="G6" t="s">
        <v>205</v>
      </c>
      <c r="R6">
        <v>8000</v>
      </c>
      <c r="S6" s="12">
        <f t="shared" si="0"/>
        <v>-6.273036461463842E-3</v>
      </c>
      <c r="AA6" s="132" t="s">
        <v>233</v>
      </c>
      <c r="AB6" s="133">
        <f t="shared" si="10"/>
        <v>0.01</v>
      </c>
      <c r="AC6" s="134">
        <v>1</v>
      </c>
      <c r="AD6">
        <v>0.01</v>
      </c>
      <c r="AE6" s="131" t="s">
        <v>204</v>
      </c>
      <c r="AF6" s="134">
        <v>1.0912737217594912</v>
      </c>
      <c r="AG6" s="134">
        <v>1.136899041175774</v>
      </c>
      <c r="AH6" s="134">
        <v>0.51861877940802925</v>
      </c>
      <c r="AI6" s="210">
        <v>0.76851964296629993</v>
      </c>
      <c r="AJ6" s="229">
        <v>4.2592152941858181</v>
      </c>
      <c r="AK6">
        <v>0.87922199706300941</v>
      </c>
      <c r="AL6">
        <v>0.70048910935319442</v>
      </c>
      <c r="AW6">
        <v>1000</v>
      </c>
      <c r="AX6">
        <f t="shared" si="1"/>
        <v>-7.9837939002573195E-3</v>
      </c>
      <c r="AY6">
        <f t="shared" si="2"/>
        <v>-1.740191941218137E-4</v>
      </c>
      <c r="AZ6" s="127">
        <f t="shared" si="3"/>
        <v>-7.8097747061355053E-3</v>
      </c>
      <c r="BA6">
        <f t="shared" si="4"/>
        <v>0.4917514559397419</v>
      </c>
      <c r="BB6">
        <f t="shared" si="5"/>
        <v>-0.99932556272723549</v>
      </c>
      <c r="BC6">
        <f t="shared" si="6"/>
        <v>-2.5812647860522357</v>
      </c>
      <c r="BD6">
        <f t="shared" si="7"/>
        <v>-3.4754584635346917</v>
      </c>
      <c r="BE6">
        <f t="shared" si="11"/>
        <v>-8.380412655762747</v>
      </c>
      <c r="BF6">
        <f t="shared" si="11"/>
        <v>-8.3801365136817481</v>
      </c>
      <c r="BG6">
        <f t="shared" si="11"/>
        <v>-8.3810522112496173</v>
      </c>
      <c r="BH6">
        <f t="shared" si="11"/>
        <v>-8.37801015766766</v>
      </c>
      <c r="BI6">
        <f t="shared" si="11"/>
        <v>-8.3880556589426227</v>
      </c>
      <c r="BJ6">
        <f t="shared" si="11"/>
        <v>-8.3541895501563985</v>
      </c>
      <c r="BK6">
        <f t="shared" si="11"/>
        <v>-8.4615486849526551</v>
      </c>
      <c r="BL6">
        <f t="shared" si="9"/>
        <v>-7.8615659413856092</v>
      </c>
    </row>
    <row r="7" spans="1:64">
      <c r="A7" t="s">
        <v>18</v>
      </c>
      <c r="C7">
        <f>+C4</f>
        <v>47700.760199999997</v>
      </c>
      <c r="E7">
        <v>47700.760199999997</v>
      </c>
      <c r="R7">
        <v>10000</v>
      </c>
      <c r="S7" s="12">
        <f t="shared" si="0"/>
        <v>-1.7094680441474275E-3</v>
      </c>
      <c r="AA7" s="135" t="s">
        <v>238</v>
      </c>
      <c r="AB7" s="136">
        <f t="shared" si="10"/>
        <v>0.6</v>
      </c>
      <c r="AC7" s="134">
        <v>0.6</v>
      </c>
      <c r="AD7">
        <v>1</v>
      </c>
      <c r="AE7" s="131"/>
      <c r="AF7" s="134">
        <v>0.21514952428118797</v>
      </c>
      <c r="AG7" s="134">
        <v>0.2083365165574588</v>
      </c>
      <c r="AH7" s="134">
        <v>0.56855289847103208</v>
      </c>
      <c r="AI7" s="210">
        <v>0.23357217346779666</v>
      </c>
      <c r="AJ7" s="229">
        <v>0.47936706829863923</v>
      </c>
      <c r="AK7">
        <v>0.95046155641204133</v>
      </c>
      <c r="AL7">
        <v>0.70711092230997186</v>
      </c>
      <c r="AW7">
        <v>1250</v>
      </c>
      <c r="AX7">
        <f t="shared" si="1"/>
        <v>-8.4044122375533971E-3</v>
      </c>
      <c r="AY7">
        <f t="shared" si="2"/>
        <v>-9.8304231245410507E-4</v>
      </c>
      <c r="AZ7" s="127">
        <f t="shared" si="3"/>
        <v>-7.421369925099292E-3</v>
      </c>
      <c r="BA7">
        <f t="shared" si="4"/>
        <v>0.50565245552964799</v>
      </c>
      <c r="BB7">
        <f t="shared" si="5"/>
        <v>-0.99688768091691782</v>
      </c>
      <c r="BC7">
        <f t="shared" si="6"/>
        <v>-2.5390770249625585</v>
      </c>
      <c r="BD7">
        <f t="shared" si="7"/>
        <v>-3.2183838205759288</v>
      </c>
      <c r="BE7">
        <f t="shared" si="11"/>
        <v>-8.31272206758997</v>
      </c>
      <c r="BF7">
        <f t="shared" si="11"/>
        <v>-8.3126166919950819</v>
      </c>
      <c r="BG7">
        <f t="shared" si="11"/>
        <v>-8.3130132262910621</v>
      </c>
      <c r="BH7">
        <f t="shared" si="11"/>
        <v>-8.3115193859365686</v>
      </c>
      <c r="BI7">
        <f t="shared" si="11"/>
        <v>-8.3171237129053743</v>
      </c>
      <c r="BJ7">
        <f t="shared" si="11"/>
        <v>-8.2957577899502315</v>
      </c>
      <c r="BK7">
        <f t="shared" si="11"/>
        <v>-8.372844112392988</v>
      </c>
      <c r="BL7">
        <f t="shared" si="9"/>
        <v>-7.7747274919643941</v>
      </c>
    </row>
    <row r="8" spans="1:64" ht="15.75">
      <c r="A8" t="s">
        <v>19</v>
      </c>
      <c r="C8">
        <v>0.42402594223918599</v>
      </c>
      <c r="E8">
        <v>0.42402594223918599</v>
      </c>
      <c r="R8">
        <v>12000</v>
      </c>
      <c r="S8" s="12">
        <f t="shared" si="0"/>
        <v>5.6568313862419423E-3</v>
      </c>
      <c r="AA8" s="132" t="s">
        <v>3</v>
      </c>
      <c r="AB8" s="136">
        <f t="shared" si="10"/>
        <v>21</v>
      </c>
      <c r="AC8" s="134">
        <v>2.1</v>
      </c>
      <c r="AD8">
        <v>10</v>
      </c>
      <c r="AE8" s="131" t="s">
        <v>205</v>
      </c>
      <c r="AF8" s="134">
        <v>2.8730962921284218</v>
      </c>
      <c r="AG8" s="134">
        <v>2.9800790115268714</v>
      </c>
      <c r="AH8" s="134">
        <v>2.147789079463323</v>
      </c>
      <c r="AI8" s="210">
        <v>2.5818309735622091</v>
      </c>
      <c r="AJ8" s="229">
        <v>2.3971012906789499</v>
      </c>
      <c r="AK8">
        <v>1.9541618457376104</v>
      </c>
      <c r="AL8">
        <v>2.0118826214541321</v>
      </c>
      <c r="AW8">
        <v>1500</v>
      </c>
      <c r="AX8">
        <f t="shared" si="1"/>
        <v>-8.7344056953273016E-3</v>
      </c>
      <c r="AY8">
        <f t="shared" si="2"/>
        <v>-1.7482727587071316E-3</v>
      </c>
      <c r="AZ8" s="127">
        <f t="shared" si="3"/>
        <v>-6.9861329366201694E-3</v>
      </c>
      <c r="BA8">
        <f t="shared" si="4"/>
        <v>0.52134356128765247</v>
      </c>
      <c r="BB8">
        <f t="shared" si="5"/>
        <v>-0.99236813028966619</v>
      </c>
      <c r="BC8">
        <f t="shared" si="6"/>
        <v>-2.494368661405308</v>
      </c>
      <c r="BD8">
        <f t="shared" si="7"/>
        <v>-2.9814889334770909</v>
      </c>
      <c r="BE8">
        <f t="shared" si="11"/>
        <v>-8.2430526212547655</v>
      </c>
      <c r="BF8">
        <f t="shared" si="11"/>
        <v>-8.2430242263598554</v>
      </c>
      <c r="BG8">
        <f t="shared" si="11"/>
        <v>-8.2431489753322165</v>
      </c>
      <c r="BH8">
        <f t="shared" si="11"/>
        <v>-8.2426006250054638</v>
      </c>
      <c r="BI8">
        <f t="shared" si="11"/>
        <v>-8.2450055236875954</v>
      </c>
      <c r="BJ8">
        <f t="shared" si="11"/>
        <v>-8.2343512646006474</v>
      </c>
      <c r="BK8">
        <f t="shared" si="11"/>
        <v>-8.2796320260959391</v>
      </c>
      <c r="BL8">
        <f t="shared" si="9"/>
        <v>-7.687889042543179</v>
      </c>
    </row>
    <row r="9" spans="1:64" ht="15.75">
      <c r="A9" s="34" t="s">
        <v>778</v>
      </c>
      <c r="B9" s="109">
        <v>174</v>
      </c>
      <c r="C9" s="27" t="str">
        <f>"F"&amp;B9</f>
        <v>F174</v>
      </c>
      <c r="D9" s="27" t="str">
        <f>"G"&amp;B9</f>
        <v>G174</v>
      </c>
      <c r="R9">
        <v>14000</v>
      </c>
      <c r="S9" s="12">
        <f t="shared" si="0"/>
        <v>1.582586182970426E-2</v>
      </c>
      <c r="AA9" s="137" t="s">
        <v>4</v>
      </c>
      <c r="AB9" s="136">
        <f t="shared" si="10"/>
        <v>60</v>
      </c>
      <c r="AC9" s="134">
        <v>6</v>
      </c>
      <c r="AD9">
        <v>10</v>
      </c>
      <c r="AE9" s="131" t="s">
        <v>243</v>
      </c>
      <c r="AF9" s="134">
        <v>34.820162323252319</v>
      </c>
      <c r="AG9" s="134">
        <v>35.874643800583208</v>
      </c>
      <c r="AH9" s="134">
        <v>31.669945937031141</v>
      </c>
      <c r="AI9" s="210">
        <v>34.751556323926636</v>
      </c>
      <c r="AJ9" s="229">
        <v>-7.7591375051100471</v>
      </c>
      <c r="AK9">
        <v>2.2848128911828987</v>
      </c>
      <c r="AL9">
        <v>5.6912460302323948</v>
      </c>
      <c r="AW9">
        <v>1750</v>
      </c>
      <c r="AX9">
        <f t="shared" si="1"/>
        <v>-8.9709879883292515E-3</v>
      </c>
      <c r="AY9">
        <f t="shared" si="2"/>
        <v>-2.469710532880893E-3</v>
      </c>
      <c r="AZ9" s="127">
        <f t="shared" si="3"/>
        <v>-6.5012774554483593E-3</v>
      </c>
      <c r="BA9">
        <f t="shared" si="4"/>
        <v>0.53912250552912155</v>
      </c>
      <c r="BB9">
        <f t="shared" si="5"/>
        <v>-0.9853668287753321</v>
      </c>
      <c r="BC9">
        <f t="shared" si="6"/>
        <v>-2.4467104904226193</v>
      </c>
      <c r="BD9">
        <f t="shared" si="7"/>
        <v>-2.7614292639473459</v>
      </c>
      <c r="BE9">
        <f t="shared" si="11"/>
        <v>-8.1711285715420257</v>
      </c>
      <c r="BF9">
        <f t="shared" si="11"/>
        <v>-8.1711255813731878</v>
      </c>
      <c r="BG9">
        <f t="shared" si="11"/>
        <v>-8.1711415615753964</v>
      </c>
      <c r="BH9">
        <f t="shared" si="11"/>
        <v>-8.1710561503867982</v>
      </c>
      <c r="BI9">
        <f t="shared" si="11"/>
        <v>-8.171512399442145</v>
      </c>
      <c r="BJ9">
        <f t="shared" si="11"/>
        <v>-8.1690678081645647</v>
      </c>
      <c r="BK9">
        <f t="shared" si="11"/>
        <v>-8.1819604589280015</v>
      </c>
      <c r="BL9">
        <f t="shared" si="9"/>
        <v>-7.6010505931219638</v>
      </c>
    </row>
    <row r="10" spans="1:64" ht="13.5" thickBot="1">
      <c r="C10" s="7" t="s">
        <v>37</v>
      </c>
      <c r="D10" s="7" t="s">
        <v>38</v>
      </c>
      <c r="R10">
        <v>16000</v>
      </c>
      <c r="S10" s="12">
        <f t="shared" si="0"/>
        <v>2.8797623286239554E-2</v>
      </c>
      <c r="AA10" s="138" t="s">
        <v>240</v>
      </c>
      <c r="AB10" s="139">
        <f t="shared" si="10"/>
        <v>59000</v>
      </c>
      <c r="AC10" s="140">
        <v>5.9</v>
      </c>
      <c r="AD10">
        <v>10000</v>
      </c>
      <c r="AE10" s="131" t="s">
        <v>239</v>
      </c>
      <c r="AF10" s="140">
        <v>4.7356364070397348</v>
      </c>
      <c r="AG10" s="140">
        <v>4.7905107106383307</v>
      </c>
      <c r="AH10" s="140">
        <v>4.657943225076929</v>
      </c>
      <c r="AI10" s="211">
        <v>4.7472396584949772</v>
      </c>
      <c r="AJ10" s="230">
        <v>4.5539758992868649</v>
      </c>
      <c r="AK10">
        <v>5.7504051637160414</v>
      </c>
      <c r="AL10">
        <v>5.8477690856368927</v>
      </c>
      <c r="AW10">
        <v>2000</v>
      </c>
      <c r="AX10">
        <f t="shared" si="1"/>
        <v>-9.1110444118103415E-3</v>
      </c>
      <c r="AY10">
        <f t="shared" si="2"/>
        <v>-3.1473556349753892E-3</v>
      </c>
      <c r="AZ10" s="127">
        <f t="shared" si="3"/>
        <v>-5.9636887768349514E-3</v>
      </c>
      <c r="BA10">
        <f t="shared" si="4"/>
        <v>0.55935885764064763</v>
      </c>
      <c r="BB10">
        <f t="shared" si="5"/>
        <v>-0.97536812887915847</v>
      </c>
      <c r="BC10">
        <f t="shared" si="6"/>
        <v>-2.3955813686525276</v>
      </c>
      <c r="BD10">
        <f t="shared" si="7"/>
        <v>-2.555420603614627</v>
      </c>
      <c r="BE10">
        <f t="shared" si="11"/>
        <v>-8.096634373848909</v>
      </c>
      <c r="BF10">
        <f t="shared" si="11"/>
        <v>-8.0966355299127653</v>
      </c>
      <c r="BG10">
        <f t="shared" si="11"/>
        <v>-8.0966275109041863</v>
      </c>
      <c r="BH10">
        <f t="shared" si="11"/>
        <v>-8.0966831292128187</v>
      </c>
      <c r="BI10">
        <f t="shared" si="11"/>
        <v>-8.0962971136630966</v>
      </c>
      <c r="BJ10">
        <f t="shared" si="11"/>
        <v>-8.0989639400093996</v>
      </c>
      <c r="BK10">
        <f t="shared" si="11"/>
        <v>-8.0799110512004368</v>
      </c>
      <c r="BL10">
        <f t="shared" si="9"/>
        <v>-7.5142121437007487</v>
      </c>
    </row>
    <row r="11" spans="1:64" ht="14.25">
      <c r="A11" t="s">
        <v>32</v>
      </c>
      <c r="C11" s="72">
        <f ca="1">INTERCEPT(INDIRECT($D$9):G962,INDIRECT($C$9):F962)</f>
        <v>-0.5042318849441485</v>
      </c>
      <c r="D11" s="154">
        <f>AB3</f>
        <v>3.4999999999999996E-3</v>
      </c>
      <c r="E11" s="14">
        <v>0.99616951669388898</v>
      </c>
      <c r="F11" s="12">
        <v>9.9999999999999995E-7</v>
      </c>
      <c r="R11">
        <v>18000</v>
      </c>
      <c r="S11" s="12">
        <f t="shared" si="0"/>
        <v>4.4572115755847783E-2</v>
      </c>
      <c r="AA11" s="141" t="s">
        <v>5</v>
      </c>
      <c r="AB11" s="11">
        <f>1-AB7^2</f>
        <v>0.64</v>
      </c>
      <c r="AC11" s="11">
        <f>SUM(AE20:AE211)</f>
        <v>1.3641704355278018E-2</v>
      </c>
      <c r="AD11" s="141" t="s">
        <v>6</v>
      </c>
      <c r="AE11" s="131"/>
      <c r="AF11" s="11">
        <v>5.3914703726351803E-4</v>
      </c>
      <c r="AG11" s="11">
        <v>5.6237904918068969E-4</v>
      </c>
      <c r="AH11" s="11">
        <v>5.3954116618751486E-4</v>
      </c>
      <c r="AI11" s="11">
        <v>5.8004723528993227E-4</v>
      </c>
      <c r="AK11">
        <v>9.5554601731207716E-4</v>
      </c>
      <c r="AL11">
        <v>7.169894058224257E-4</v>
      </c>
      <c r="AW11">
        <v>2250</v>
      </c>
      <c r="AX11">
        <f t="shared" si="1"/>
        <v>-9.1510927049550141E-3</v>
      </c>
      <c r="AY11">
        <f t="shared" si="2"/>
        <v>-3.7812080649906208E-3</v>
      </c>
      <c r="AZ11" s="127">
        <f t="shared" si="3"/>
        <v>-5.3698846399643941E-3</v>
      </c>
      <c r="BA11">
        <f t="shared" si="4"/>
        <v>0.58251597032653257</v>
      </c>
      <c r="BB11">
        <f t="shared" si="5"/>
        <v>-0.96170083313561228</v>
      </c>
      <c r="BC11">
        <f t="shared" si="6"/>
        <v>-2.3403388190922083</v>
      </c>
      <c r="BD11">
        <f t="shared" si="7"/>
        <v>-2.3610944743559821</v>
      </c>
      <c r="BE11">
        <f t="shared" si="11"/>
        <v>-8.0192028513707729</v>
      </c>
      <c r="BF11">
        <f t="shared" si="11"/>
        <v>-8.0192032602702721</v>
      </c>
      <c r="BG11">
        <f t="shared" si="11"/>
        <v>-8.0191991166348089</v>
      </c>
      <c r="BH11">
        <f t="shared" si="11"/>
        <v>-8.0192411019314012</v>
      </c>
      <c r="BI11">
        <f t="shared" si="11"/>
        <v>-8.0188151965425867</v>
      </c>
      <c r="BJ11">
        <f t="shared" si="11"/>
        <v>-8.0230863561829899</v>
      </c>
      <c r="BK11">
        <f t="shared" si="11"/>
        <v>-7.9735984354132974</v>
      </c>
      <c r="BL11">
        <f t="shared" si="9"/>
        <v>-7.4273736942795336</v>
      </c>
    </row>
    <row r="12" spans="1:64">
      <c r="A12" t="s">
        <v>33</v>
      </c>
      <c r="C12" s="72">
        <f ca="1">SLOPE(INDIRECT($D$9):G962,INDIRECT($C$9):F962)</f>
        <v>2.6073584728814101E-5</v>
      </c>
      <c r="D12" s="154">
        <f>AB4</f>
        <v>-4.0243605707559327E-6</v>
      </c>
      <c r="E12" s="15">
        <v>-3.8859724193088767</v>
      </c>
      <c r="F12" s="12">
        <v>9.9999999999999995E-7</v>
      </c>
      <c r="R12">
        <v>20000</v>
      </c>
      <c r="S12" s="12">
        <f t="shared" si="0"/>
        <v>6.3149339238528959E-2</v>
      </c>
      <c r="AA12" s="142" t="s">
        <v>235</v>
      </c>
      <c r="AB12" s="11">
        <f>AB7*SIN(RADIANS(AB9))</f>
        <v>0.51961524227066314</v>
      </c>
      <c r="AE12" s="131"/>
      <c r="AW12">
        <v>2500</v>
      </c>
      <c r="AX12">
        <f t="shared" si="1"/>
        <v>-9.0872285832813652E-3</v>
      </c>
      <c r="AY12">
        <f t="shared" si="2"/>
        <v>-4.3712678229265878E-3</v>
      </c>
      <c r="AZ12" s="127">
        <f t="shared" si="3"/>
        <v>-4.7159607603547773E-3</v>
      </c>
      <c r="BA12">
        <f t="shared" si="4"/>
        <v>0.60918146701211495</v>
      </c>
      <c r="BB12">
        <f t="shared" si="5"/>
        <v>-0.94348057031991772</v>
      </c>
      <c r="BC12">
        <f t="shared" si="6"/>
        <v>-2.2801773287386267</v>
      </c>
      <c r="BD12">
        <f t="shared" si="7"/>
        <v>-2.1763836692233558</v>
      </c>
      <c r="BE12">
        <f t="shared" si="11"/>
        <v>-7.9383986439219036</v>
      </c>
      <c r="BF12">
        <f t="shared" si="11"/>
        <v>-7.9383986586233242</v>
      </c>
      <c r="BG12">
        <f t="shared" si="11"/>
        <v>-7.9383983680239476</v>
      </c>
      <c r="BH12">
        <f t="shared" si="11"/>
        <v>-7.9384041120456867</v>
      </c>
      <c r="BI12">
        <f t="shared" si="11"/>
        <v>-7.9382905026220678</v>
      </c>
      <c r="BJ12">
        <f t="shared" si="11"/>
        <v>-7.9405099206754466</v>
      </c>
      <c r="BK12">
        <f t="shared" si="11"/>
        <v>-7.8631693723644318</v>
      </c>
      <c r="BL12">
        <f t="shared" si="9"/>
        <v>-7.3405352448583185</v>
      </c>
    </row>
    <row r="13" spans="1:64" ht="16.5" thickBot="1">
      <c r="A13" t="s">
        <v>36</v>
      </c>
      <c r="C13" s="6" t="s">
        <v>30</v>
      </c>
      <c r="D13" s="154">
        <f>AB5</f>
        <v>3.50341376634119E-10</v>
      </c>
      <c r="E13" s="16">
        <v>3.3568268489598516</v>
      </c>
      <c r="F13" s="12">
        <v>1E-10</v>
      </c>
      <c r="R13">
        <v>22000</v>
      </c>
      <c r="S13" s="12">
        <f t="shared" si="0"/>
        <v>8.4529293734283098E-2</v>
      </c>
      <c r="AA13" s="143" t="s">
        <v>780</v>
      </c>
      <c r="AB13" s="144">
        <f>AB6*86400*300000/149600000</f>
        <v>1.732620320855615</v>
      </c>
      <c r="AC13" t="s">
        <v>246</v>
      </c>
      <c r="AE13" s="131"/>
      <c r="AW13">
        <v>2750</v>
      </c>
      <c r="AX13">
        <f t="shared" si="1"/>
        <v>-8.9150677616037372E-3</v>
      </c>
      <c r="AY13">
        <f t="shared" si="2"/>
        <v>-4.9175349087832894E-3</v>
      </c>
      <c r="AZ13" s="127">
        <f t="shared" si="3"/>
        <v>-3.9975328528204478E-3</v>
      </c>
      <c r="BA13">
        <f t="shared" si="4"/>
        <v>0.64010940604442479</v>
      </c>
      <c r="BB13">
        <f t="shared" si="5"/>
        <v>-0.91952569079328328</v>
      </c>
      <c r="BC13">
        <f t="shared" si="6"/>
        <v>-2.2140695258055656</v>
      </c>
      <c r="BD13">
        <f t="shared" si="7"/>
        <v>-1.9994303553685804</v>
      </c>
      <c r="BE13">
        <f t="shared" si="11"/>
        <v>-7.8536967710930465</v>
      </c>
      <c r="BF13">
        <f t="shared" si="11"/>
        <v>-7.8536967710930465</v>
      </c>
      <c r="BG13">
        <f t="shared" si="11"/>
        <v>-7.8536967710929328</v>
      </c>
      <c r="BH13">
        <f t="shared" si="11"/>
        <v>-7.853696770427967</v>
      </c>
      <c r="BI13">
        <f t="shared" si="11"/>
        <v>-7.8536929060824923</v>
      </c>
      <c r="BJ13">
        <f t="shared" si="11"/>
        <v>-7.8503810049485123</v>
      </c>
      <c r="BK13">
        <f t="shared" si="11"/>
        <v>-7.7488016451338746</v>
      </c>
      <c r="BL13">
        <f t="shared" si="9"/>
        <v>-7.2536967954371052</v>
      </c>
    </row>
    <row r="14" spans="1:64">
      <c r="A14" t="s">
        <v>41</v>
      </c>
      <c r="D14" s="12">
        <f>2*D13</f>
        <v>7.0068275326823801E-10</v>
      </c>
      <c r="E14">
        <f>SUM(T21:T183)</f>
        <v>4.2249932338967594E-2</v>
      </c>
      <c r="R14">
        <v>24000</v>
      </c>
      <c r="S14" s="12">
        <f t="shared" si="0"/>
        <v>0.10871197924311017</v>
      </c>
      <c r="AA14" s="143" t="s">
        <v>182</v>
      </c>
      <c r="AB14" s="11">
        <f>2*AB5*365.24/C8</f>
        <v>6.0354177259119801E-7</v>
      </c>
      <c r="AC14" t="s">
        <v>167</v>
      </c>
      <c r="AE14" s="131"/>
      <c r="AH14">
        <v>6.3550121782411897E-7</v>
      </c>
      <c r="AI14">
        <v>7.2066643320260174E-7</v>
      </c>
      <c r="AW14">
        <v>3000</v>
      </c>
      <c r="AX14">
        <f t="shared" si="1"/>
        <v>-8.6297060683324135E-3</v>
      </c>
      <c r="AY14">
        <f t="shared" si="2"/>
        <v>-5.4200093225607272E-3</v>
      </c>
      <c r="AZ14" s="127">
        <f t="shared" si="3"/>
        <v>-3.2096967457716863E-3</v>
      </c>
      <c r="BA14">
        <f t="shared" si="4"/>
        <v>0.67627825388693164</v>
      </c>
      <c r="BB14">
        <f t="shared" si="5"/>
        <v>-0.88823328095241127</v>
      </c>
      <c r="BC14">
        <f t="shared" si="6"/>
        <v>-2.1406825346489464</v>
      </c>
      <c r="BD14">
        <f t="shared" si="7"/>
        <v>-1.8285095488076051</v>
      </c>
      <c r="BE14">
        <f t="shared" si="11"/>
        <v>-7.7644554654722482</v>
      </c>
      <c r="BF14">
        <f t="shared" si="11"/>
        <v>-7.7644553603318869</v>
      </c>
      <c r="BG14">
        <f t="shared" si="11"/>
        <v>-7.7644534003896899</v>
      </c>
      <c r="BH14">
        <f t="shared" si="11"/>
        <v>-7.7644168725516769</v>
      </c>
      <c r="BI14">
        <f t="shared" si="11"/>
        <v>-7.7637387942032809</v>
      </c>
      <c r="BJ14">
        <f t="shared" si="11"/>
        <v>-7.7519643349510119</v>
      </c>
      <c r="BK14">
        <f t="shared" si="11"/>
        <v>-7.6307027192787862</v>
      </c>
      <c r="BL14">
        <f t="shared" si="9"/>
        <v>-7.1668583460158901</v>
      </c>
    </row>
    <row r="15" spans="1:64" ht="15.75">
      <c r="A15" s="5" t="s">
        <v>34</v>
      </c>
      <c r="C15" s="27">
        <f ca="1">(C7+C11)+(C8+C12)*INT(MAX(F21:F3514))</f>
        <v>59061.457576069377</v>
      </c>
      <c r="D15" s="11">
        <f>+C7+INT(MAX(F21:F1569))*C8+D11+D12*INT(MAX(F21:F4004))+D13*INT(MAX(F21:F4031)^2)</f>
        <v>59061.41040279025</v>
      </c>
      <c r="E15" s="105" t="s">
        <v>189</v>
      </c>
      <c r="F15" s="106">
        <v>0.5</v>
      </c>
      <c r="R15">
        <v>26000</v>
      </c>
      <c r="S15" s="12">
        <f>+D$11+D$12*R15+D$13*R15^2</f>
        <v>0.13569739576501022</v>
      </c>
      <c r="AA15" s="142" t="s">
        <v>8</v>
      </c>
      <c r="AB15" s="145">
        <f>(AB10-AB2)/AD2</f>
        <v>26647.520055804249</v>
      </c>
      <c r="AC15" t="s">
        <v>241</v>
      </c>
      <c r="AE15" s="131"/>
      <c r="AW15">
        <v>3250</v>
      </c>
      <c r="AX15">
        <f t="shared" si="1"/>
        <v>-8.2257215420947077E-3</v>
      </c>
      <c r="AY15">
        <f t="shared" si="2"/>
        <v>-5.8786910642588995E-3</v>
      </c>
      <c r="AZ15" s="127">
        <f t="shared" si="3"/>
        <v>-2.3470304778358086E-3</v>
      </c>
      <c r="BA15">
        <f t="shared" si="4"/>
        <v>0.71897020529965294</v>
      </c>
      <c r="BB15">
        <f t="shared" si="5"/>
        <v>-0.84739433728372338</v>
      </c>
      <c r="BC15">
        <f t="shared" si="6"/>
        <v>-2.0582560372631455</v>
      </c>
      <c r="BD15">
        <f t="shared" si="7"/>
        <v>-1.6619587443310113</v>
      </c>
      <c r="BE15">
        <f t="shared" ref="BE15:BK24" si="12">$BL15+$AB$7*SIN(BF15)</f>
        <v>-7.6698801951024507</v>
      </c>
      <c r="BF15">
        <f t="shared" si="12"/>
        <v>-7.6698766800529263</v>
      </c>
      <c r="BG15">
        <f t="shared" si="12"/>
        <v>-7.6698446812623757</v>
      </c>
      <c r="BH15">
        <f t="shared" si="12"/>
        <v>-7.6695536369100212</v>
      </c>
      <c r="BI15">
        <f t="shared" si="12"/>
        <v>-7.6669270027005378</v>
      </c>
      <c r="BJ15">
        <f t="shared" si="12"/>
        <v>-7.6446908419699371</v>
      </c>
      <c r="BK15">
        <f t="shared" si="12"/>
        <v>-7.5091081793359455</v>
      </c>
      <c r="BL15">
        <f t="shared" si="9"/>
        <v>-7.080019896594675</v>
      </c>
    </row>
    <row r="16" spans="1:64" ht="15.75">
      <c r="A16" s="8" t="s">
        <v>20</v>
      </c>
      <c r="C16" s="28">
        <f ca="1">+C8+C12</f>
        <v>0.42405201582391483</v>
      </c>
      <c r="D16" s="80">
        <f>+C8+D12+2*D13*MAX(F21:F117)</f>
        <v>0.424035044469315</v>
      </c>
      <c r="E16" s="105" t="s">
        <v>190</v>
      </c>
      <c r="F16" s="107">
        <f ca="1">NOW()+15018.5+$C$5/24</f>
        <v>60528.156575231478</v>
      </c>
      <c r="S16" s="12"/>
      <c r="AA16" s="141" t="s">
        <v>9</v>
      </c>
      <c r="AB16" s="145">
        <f>365.24*AB8</f>
        <v>7670.04</v>
      </c>
      <c r="AC16" t="s">
        <v>204</v>
      </c>
      <c r="AD16" s="11"/>
      <c r="AE16" s="131"/>
      <c r="AW16">
        <v>3500</v>
      </c>
      <c r="AX16">
        <f t="shared" si="1"/>
        <v>-7.6972384675161017E-3</v>
      </c>
      <c r="AY16">
        <f t="shared" si="2"/>
        <v>-6.2935801338778073E-3</v>
      </c>
      <c r="AZ16" s="127">
        <f t="shared" si="3"/>
        <v>-1.4036583336382946E-3</v>
      </c>
      <c r="BA16">
        <f t="shared" si="4"/>
        <v>0.76987865709903813</v>
      </c>
      <c r="BB16">
        <f t="shared" si="5"/>
        <v>-0.79391460034415917</v>
      </c>
      <c r="BC16">
        <f t="shared" si="6"/>
        <v>-1.9644179336381604</v>
      </c>
      <c r="BD16">
        <f t="shared" si="7"/>
        <v>-1.498101206888983</v>
      </c>
      <c r="BE16">
        <f t="shared" si="12"/>
        <v>-7.5689717432805903</v>
      </c>
      <c r="BF16">
        <f t="shared" si="12"/>
        <v>-7.5689419466402343</v>
      </c>
      <c r="BG16">
        <f t="shared" si="12"/>
        <v>-7.5687653929465677</v>
      </c>
      <c r="BH16">
        <f t="shared" si="12"/>
        <v>-7.5677214346070869</v>
      </c>
      <c r="BI16">
        <f t="shared" si="12"/>
        <v>-7.5616226240468132</v>
      </c>
      <c r="BJ16">
        <f t="shared" si="12"/>
        <v>-7.5282034591559039</v>
      </c>
      <c r="BK16">
        <f t="shared" si="12"/>
        <v>-7.384279953414576</v>
      </c>
      <c r="BL16">
        <f t="shared" si="9"/>
        <v>-6.9931814471734599</v>
      </c>
    </row>
    <row r="17" spans="1:64" ht="16.5" thickBot="1">
      <c r="A17" s="34" t="s">
        <v>73</v>
      </c>
      <c r="C17">
        <f>COUNT(C21:C2172)</f>
        <v>164</v>
      </c>
      <c r="E17" s="105" t="s">
        <v>191</v>
      </c>
      <c r="F17" s="107">
        <f ca="1">ROUND(2*(F16-$C$7)/$C$8,0)/2+F15</f>
        <v>30252</v>
      </c>
      <c r="AA17" s="141" t="s">
        <v>10</v>
      </c>
      <c r="AB17" s="146">
        <f>AB13^3/AB8^2</f>
        <v>1.1794285097097601E-2</v>
      </c>
      <c r="AE17" s="131"/>
      <c r="AW17">
        <v>3750</v>
      </c>
      <c r="AX17">
        <f t="shared" si="1"/>
        <v>-7.0380965134039077E-3</v>
      </c>
      <c r="AY17">
        <f t="shared" si="2"/>
        <v>-6.6646765314174496E-3</v>
      </c>
      <c r="AZ17" s="127">
        <f t="shared" si="3"/>
        <v>-3.7341998198645813E-4</v>
      </c>
      <c r="BA17">
        <f t="shared" si="4"/>
        <v>0.83124767231429197</v>
      </c>
      <c r="BB17">
        <f t="shared" si="5"/>
        <v>-0.72338970268547576</v>
      </c>
      <c r="BC17">
        <f t="shared" si="6"/>
        <v>-1.855896809710077</v>
      </c>
      <c r="BD17">
        <f t="shared" si="7"/>
        <v>-1.3351493230919649</v>
      </c>
      <c r="BE17">
        <f t="shared" si="12"/>
        <v>-7.4604472111386295</v>
      </c>
      <c r="BF17">
        <f t="shared" si="12"/>
        <v>-7.4603102771589365</v>
      </c>
      <c r="BG17">
        <f t="shared" si="12"/>
        <v>-7.459715722740575</v>
      </c>
      <c r="BH17">
        <f t="shared" si="12"/>
        <v>-7.4571440135919378</v>
      </c>
      <c r="BI17">
        <f t="shared" si="12"/>
        <v>-7.446197141088664</v>
      </c>
      <c r="BJ17">
        <f t="shared" si="12"/>
        <v>-7.4023974459822348</v>
      </c>
      <c r="BK17">
        <f t="shared" si="12"/>
        <v>-7.2565043392593074</v>
      </c>
      <c r="BL17">
        <f t="shared" si="9"/>
        <v>-6.9063429977522448</v>
      </c>
    </row>
    <row r="18" spans="1:64" ht="17.25" thickTop="1" thickBot="1">
      <c r="A18" s="8" t="s">
        <v>194</v>
      </c>
      <c r="C18" s="29">
        <f ca="1">+C15</f>
        <v>59061.457576069377</v>
      </c>
      <c r="D18" s="30">
        <f ca="1">C16</f>
        <v>0.42405201582391483</v>
      </c>
      <c r="E18" s="105" t="s">
        <v>192</v>
      </c>
      <c r="F18" s="11">
        <f ca="1">ROUND(2*(F16-$C$15)/$C$16,0)/2+F15</f>
        <v>3459.5</v>
      </c>
      <c r="P18" t="s">
        <v>798</v>
      </c>
      <c r="Q18">
        <f>MAX(Q21:Q512)-MIN(Q21:Q296)</f>
        <v>11360.761693000233</v>
      </c>
      <c r="R18" t="s">
        <v>799</v>
      </c>
      <c r="S18">
        <f>Q18/AB16</f>
        <v>1.4811867595214931</v>
      </c>
      <c r="T18" t="s">
        <v>800</v>
      </c>
      <c r="AA18" s="147" t="s">
        <v>11</v>
      </c>
      <c r="AB18" s="148">
        <f>2*PI()/(AB8*365.2422)*AD2</f>
        <v>3.4735379768485952E-4</v>
      </c>
      <c r="AC18" s="149" t="s">
        <v>234</v>
      </c>
      <c r="AD18" s="149"/>
      <c r="AE18" s="150"/>
      <c r="AW18">
        <v>4000</v>
      </c>
      <c r="AX18">
        <f t="shared" si="1"/>
        <v>-6.2423314553870391E-3</v>
      </c>
      <c r="AY18">
        <f t="shared" si="2"/>
        <v>-6.9919802568778255E-3</v>
      </c>
      <c r="AZ18" s="127">
        <f t="shared" si="3"/>
        <v>7.496488014907865E-4</v>
      </c>
      <c r="BA18">
        <f t="shared" si="4"/>
        <v>0.90602238922977163</v>
      </c>
      <c r="BB18">
        <f t="shared" si="5"/>
        <v>-0.62947372415825176</v>
      </c>
      <c r="BC18">
        <f t="shared" si="6"/>
        <v>-1.7280732780840091</v>
      </c>
      <c r="BD18">
        <f t="shared" si="7"/>
        <v>-1.1710835033681732</v>
      </c>
      <c r="BE18">
        <f t="shared" si="12"/>
        <v>-7.3426265002295077</v>
      </c>
      <c r="BF18">
        <f t="shared" si="12"/>
        <v>-7.3421929554364791</v>
      </c>
      <c r="BG18">
        <f t="shared" si="12"/>
        <v>-7.3407194550881245</v>
      </c>
      <c r="BH18">
        <f t="shared" si="12"/>
        <v>-7.3357399524879625</v>
      </c>
      <c r="BI18">
        <f t="shared" si="12"/>
        <v>-7.3192243298618527</v>
      </c>
      <c r="BJ18">
        <f t="shared" si="12"/>
        <v>-7.2674517373357386</v>
      </c>
      <c r="BK18">
        <f t="shared" si="12"/>
        <v>-7.1260898466592106</v>
      </c>
      <c r="BL18">
        <f t="shared" si="9"/>
        <v>-6.8195045483310297</v>
      </c>
    </row>
    <row r="19" spans="1:64" ht="13.5" thickBot="1">
      <c r="A19" s="8" t="s">
        <v>195</v>
      </c>
      <c r="C19" s="31">
        <f>+D15</f>
        <v>59061.41040279025</v>
      </c>
      <c r="D19" s="32">
        <f>+D16</f>
        <v>0.424035044469315</v>
      </c>
      <c r="E19" s="105" t="s">
        <v>193</v>
      </c>
      <c r="F19" s="108">
        <f ca="1">+$C$15+$C$16*F18-15018.5-$C$5/24</f>
        <v>45509.965524812207</v>
      </c>
      <c r="V19" s="6" t="s">
        <v>250</v>
      </c>
      <c r="W19" t="s">
        <v>249</v>
      </c>
      <c r="AA19" s="151"/>
      <c r="AC19" s="151"/>
      <c r="AW19">
        <v>4250</v>
      </c>
      <c r="AX19">
        <f t="shared" si="1"/>
        <v>-5.3057170287942237E-3</v>
      </c>
      <c r="AY19">
        <f t="shared" si="2"/>
        <v>-7.2754913102589386E-3</v>
      </c>
      <c r="AZ19" s="127">
        <f t="shared" si="3"/>
        <v>1.9697742814647153E-3</v>
      </c>
      <c r="BA19">
        <f t="shared" si="4"/>
        <v>0.99788205111076378</v>
      </c>
      <c r="BB19">
        <f t="shared" si="5"/>
        <v>-0.5030538808189714</v>
      </c>
      <c r="BC19">
        <f t="shared" si="6"/>
        <v>-1.5743262489409635</v>
      </c>
      <c r="BD19">
        <f t="shared" si="7"/>
        <v>-1.0035361670150202</v>
      </c>
      <c r="BE19">
        <f t="shared" si="12"/>
        <v>-7.2133074576082112</v>
      </c>
      <c r="BF19">
        <f t="shared" si="12"/>
        <v>-7.2122641990614236</v>
      </c>
      <c r="BG19">
        <f t="shared" si="12"/>
        <v>-7.2093649661299759</v>
      </c>
      <c r="BH19">
        <f t="shared" si="12"/>
        <v>-7.2013659687481182</v>
      </c>
      <c r="BI19">
        <f t="shared" si="12"/>
        <v>-7.1797172906702427</v>
      </c>
      <c r="BJ19">
        <f t="shared" si="12"/>
        <v>-7.1238480604961092</v>
      </c>
      <c r="BK19">
        <f t="shared" si="12"/>
        <v>-6.9933648724628972</v>
      </c>
      <c r="BL19">
        <f t="shared" si="9"/>
        <v>-6.7326660989098155</v>
      </c>
    </row>
    <row r="20" spans="1:64" ht="15" thickBot="1">
      <c r="A20" s="7" t="s">
        <v>22</v>
      </c>
      <c r="B20" s="7" t="s">
        <v>23</v>
      </c>
      <c r="C20" s="7" t="s">
        <v>24</v>
      </c>
      <c r="D20" s="7" t="s">
        <v>29</v>
      </c>
      <c r="E20" s="7" t="s">
        <v>25</v>
      </c>
      <c r="F20" s="7" t="s">
        <v>26</v>
      </c>
      <c r="G20" s="7" t="s">
        <v>27</v>
      </c>
      <c r="H20" s="10" t="s">
        <v>247</v>
      </c>
      <c r="I20" s="10" t="s">
        <v>159</v>
      </c>
      <c r="J20" s="10" t="s">
        <v>152</v>
      </c>
      <c r="K20" s="10" t="s">
        <v>161</v>
      </c>
      <c r="L20" s="10" t="s">
        <v>12</v>
      </c>
      <c r="M20" s="10" t="s">
        <v>13</v>
      </c>
      <c r="N20" s="10" t="s">
        <v>14</v>
      </c>
      <c r="O20" s="10" t="s">
        <v>40</v>
      </c>
      <c r="P20" s="9" t="s">
        <v>39</v>
      </c>
      <c r="Q20" s="7" t="s">
        <v>31</v>
      </c>
      <c r="R20" s="9" t="s">
        <v>163</v>
      </c>
      <c r="S20" s="9" t="s">
        <v>164</v>
      </c>
      <c r="T20" s="9" t="s">
        <v>165</v>
      </c>
      <c r="V20" s="7" t="s">
        <v>164</v>
      </c>
      <c r="W20" s="7" t="s">
        <v>164</v>
      </c>
      <c r="Z20" s="7" t="s">
        <v>26</v>
      </c>
      <c r="AA20" s="9" t="s">
        <v>242</v>
      </c>
      <c r="AB20" s="9" t="s">
        <v>245</v>
      </c>
      <c r="AC20" s="9" t="s">
        <v>15</v>
      </c>
      <c r="AD20" s="9" t="s">
        <v>236</v>
      </c>
      <c r="AE20" s="9" t="s">
        <v>165</v>
      </c>
      <c r="AF20" s="9" t="s">
        <v>16</v>
      </c>
      <c r="AG20" s="121"/>
      <c r="AH20" s="9" t="s">
        <v>220</v>
      </c>
      <c r="AI20" s="9" t="s">
        <v>221</v>
      </c>
      <c r="AJ20" s="9" t="s">
        <v>222</v>
      </c>
      <c r="AK20" s="9" t="s">
        <v>237</v>
      </c>
      <c r="AL20" s="9" t="s">
        <v>223</v>
      </c>
      <c r="AM20" s="9" t="s">
        <v>224</v>
      </c>
      <c r="AN20" s="7" t="s">
        <v>225</v>
      </c>
      <c r="AO20" s="7" t="s">
        <v>226</v>
      </c>
      <c r="AP20" s="7" t="s">
        <v>227</v>
      </c>
      <c r="AQ20" s="7" t="s">
        <v>228</v>
      </c>
      <c r="AR20" s="7" t="s">
        <v>229</v>
      </c>
      <c r="AS20" s="7" t="s">
        <v>230</v>
      </c>
      <c r="AT20" s="7" t="s">
        <v>231</v>
      </c>
      <c r="AU20" s="7" t="s">
        <v>121</v>
      </c>
      <c r="AV20" s="152"/>
      <c r="AW20">
        <v>4500</v>
      </c>
      <c r="AX20">
        <f t="shared" si="1"/>
        <v>-4.2302952262957601E-3</v>
      </c>
      <c r="AY20">
        <f t="shared" si="2"/>
        <v>-7.5152096915607862E-3</v>
      </c>
      <c r="AZ20" s="127">
        <f t="shared" si="3"/>
        <v>3.284914465265026E-3</v>
      </c>
      <c r="BA20">
        <f t="shared" si="4"/>
        <v>1.1106711312520723</v>
      </c>
      <c r="BB20">
        <f t="shared" si="5"/>
        <v>-0.3316807537943075</v>
      </c>
      <c r="BC20">
        <f t="shared" si="6"/>
        <v>-1.3852821772484418</v>
      </c>
      <c r="BD20">
        <f t="shared" si="7"/>
        <v>-0.82978595989108206</v>
      </c>
      <c r="BE20">
        <f t="shared" si="12"/>
        <v>-7.0697430302539788</v>
      </c>
      <c r="BF20">
        <f t="shared" si="12"/>
        <v>-7.0677619425669977</v>
      </c>
      <c r="BG20">
        <f t="shared" si="12"/>
        <v>-7.0631071046279912</v>
      </c>
      <c r="BH20">
        <f t="shared" si="12"/>
        <v>-7.0522531887834576</v>
      </c>
      <c r="BI20">
        <f t="shared" si="12"/>
        <v>-7.0273749427518668</v>
      </c>
      <c r="BJ20">
        <f t="shared" si="12"/>
        <v>-6.9723751662508695</v>
      </c>
      <c r="BK20">
        <f t="shared" si="12"/>
        <v>-6.8586752257211732</v>
      </c>
      <c r="BL20">
        <f t="shared" si="9"/>
        <v>-6.6458276494886004</v>
      </c>
    </row>
    <row r="21" spans="1:64">
      <c r="A21" t="s">
        <v>28</v>
      </c>
      <c r="C21" s="41">
        <v>47700.760199999997</v>
      </c>
      <c r="D21" s="41" t="s">
        <v>30</v>
      </c>
      <c r="E21">
        <f t="shared" ref="E21:E52" si="13">+(C21-C$7)/C$8</f>
        <v>0</v>
      </c>
      <c r="F21">
        <f t="shared" ref="F21:F52" si="14">ROUND(2*E21,0)/2</f>
        <v>0</v>
      </c>
      <c r="G21">
        <f t="shared" ref="G21:G52" si="15">+C21-(C$7+F21*C$8)</f>
        <v>0</v>
      </c>
      <c r="J21">
        <f t="shared" ref="J21:J26" si="16">G21</f>
        <v>0</v>
      </c>
      <c r="P21">
        <f t="shared" ref="P21:P52" si="17">+D$11+D$12*F21+D$13*F21^2</f>
        <v>3.4999999999999996E-3</v>
      </c>
      <c r="Q21" s="2">
        <f t="shared" ref="Q21:Q52" si="18">+C21-15018.5</f>
        <v>32682.260199999997</v>
      </c>
      <c r="R21">
        <f t="shared" ref="R21:R58" si="19">+(P21-G21)^2</f>
        <v>1.2249999999999998E-5</v>
      </c>
      <c r="S21" s="6">
        <v>1</v>
      </c>
      <c r="T21">
        <f t="shared" ref="T21:T52" si="20">S21*R21</f>
        <v>1.2249999999999998E-5</v>
      </c>
      <c r="U21" t="s">
        <v>152</v>
      </c>
      <c r="V21" s="6">
        <v>1</v>
      </c>
      <c r="W21" s="6">
        <v>1</v>
      </c>
      <c r="Z21">
        <f t="shared" ref="Z21:Z52" si="21">F21</f>
        <v>0</v>
      </c>
      <c r="AA21" s="127">
        <f t="shared" ref="AA21:AA52" si="22">AB$3+AB$4*Z21+AB$5*Z21^2+AH21</f>
        <v>-5.440409318078869E-3</v>
      </c>
      <c r="AB21" s="127">
        <f t="shared" ref="AB21:AB52" si="23">IF(R21&lt;&gt;0,G21-AH21, -9999)</f>
        <v>8.9404093180788687E-3</v>
      </c>
      <c r="AC21" s="127">
        <f t="shared" ref="AC21:AC52" si="24">+G21-P21</f>
        <v>-3.4999999999999996E-3</v>
      </c>
      <c r="AD21" s="127">
        <f t="shared" ref="AD21:AD52" si="25">IF(R21&lt;&gt;0,G21-AA21, -9999)</f>
        <v>5.440409318078869E-3</v>
      </c>
      <c r="AE21" s="127">
        <f t="shared" ref="AE21:AE52" si="26">+(G21-AA21)^2*S21</f>
        <v>2.9598053548239383E-5</v>
      </c>
      <c r="AF21">
        <f t="shared" ref="AF21:AF52" si="27">IF(R21&lt;&gt;0,G21-P21, -9999)</f>
        <v>-3.4999999999999996E-3</v>
      </c>
      <c r="AG21" s="113"/>
      <c r="AH21">
        <f t="shared" ref="AH21:AH52" si="28">$AB$6*($AB$11/AI21*AJ21+$AB$12)</f>
        <v>-8.9404093180788687E-3</v>
      </c>
      <c r="AI21">
        <f t="shared" ref="AI21:AI52" si="29">1+$AB$7*COS(AL21)</f>
        <v>0.44983089953725008</v>
      </c>
      <c r="AJ21">
        <f t="shared" ref="AJ21:AJ52" si="30">SIN(AL21+RADIANS($AB$9))</f>
        <v>-0.99360348190959624</v>
      </c>
      <c r="AK21">
        <f t="shared" ref="AK21:AK52" si="31">$AB$7*SIN(AL21)</f>
        <v>-0.23940334353556661</v>
      </c>
      <c r="AL21">
        <f t="shared" ref="AL21:AL52" si="32">2*ATAN(AM21)</f>
        <v>-2.7311605602511242</v>
      </c>
      <c r="AM21">
        <f t="shared" ref="AM21:AM52" si="33">SQRT((1+$AB$7)/(1-$AB$7))*TAN(AN21/2)</f>
        <v>-4.8043151088734737</v>
      </c>
      <c r="AN21" s="127">
        <f t="shared" ref="AN21:AT30" si="34">$AU21+$AB$7*SIN(AO21)</f>
        <v>-8.6358335624797053</v>
      </c>
      <c r="AO21" s="127">
        <f t="shared" si="34"/>
        <v>-8.6331145983727815</v>
      </c>
      <c r="AP21" s="127">
        <f t="shared" si="34"/>
        <v>-8.6395429122122955</v>
      </c>
      <c r="AQ21" s="127">
        <f t="shared" si="34"/>
        <v>-8.6242766194856202</v>
      </c>
      <c r="AR21" s="127">
        <f t="shared" si="34"/>
        <v>-8.6601598396881112</v>
      </c>
      <c r="AS21" s="127">
        <f t="shared" si="34"/>
        <v>-8.573585561379879</v>
      </c>
      <c r="AT21" s="127">
        <f t="shared" si="34"/>
        <v>-8.7715205397278133</v>
      </c>
      <c r="AU21" s="127">
        <f t="shared" ref="AU21:AU52" si="35">RADIANS($AB$9)+$AB$18*(F21-AB$15)</f>
        <v>-8.2089197390704669</v>
      </c>
      <c r="AW21">
        <v>4750</v>
      </c>
      <c r="AX21">
        <f t="shared" si="1"/>
        <v>-3.0351486594632927E-3</v>
      </c>
      <c r="AY21">
        <f t="shared" si="2"/>
        <v>-7.7111354007833692E-3</v>
      </c>
      <c r="AZ21" s="127">
        <f t="shared" si="3"/>
        <v>4.6759867413200765E-3</v>
      </c>
      <c r="BA21">
        <f t="shared" si="4"/>
        <v>1.2458433946081542</v>
      </c>
      <c r="BB21">
        <f t="shared" si="5"/>
        <v>-0.10125702785270152</v>
      </c>
      <c r="BC21">
        <f t="shared" si="6"/>
        <v>-1.1486284134373379</v>
      </c>
      <c r="BD21">
        <f t="shared" si="7"/>
        <v>-0.64707212597353403</v>
      </c>
      <c r="BE21">
        <f t="shared" si="12"/>
        <v>-6.9089998049101675</v>
      </c>
      <c r="BF21">
        <f t="shared" si="12"/>
        <v>-6.9060336534398772</v>
      </c>
      <c r="BG21">
        <f t="shared" si="12"/>
        <v>-6.8999603522729904</v>
      </c>
      <c r="BH21">
        <f t="shared" si="12"/>
        <v>-6.8876057012732463</v>
      </c>
      <c r="BI21">
        <f t="shared" si="12"/>
        <v>-6.8627911167798494</v>
      </c>
      <c r="BJ21">
        <f t="shared" si="12"/>
        <v>-6.8141164607982772</v>
      </c>
      <c r="BK21">
        <f t="shared" si="12"/>
        <v>-6.7223815216082485</v>
      </c>
      <c r="BL21">
        <f t="shared" si="9"/>
        <v>-6.5589892000673853</v>
      </c>
    </row>
    <row r="22" spans="1:64">
      <c r="A22" s="17" t="s">
        <v>49</v>
      </c>
      <c r="C22" s="41">
        <v>47701.820099999997</v>
      </c>
      <c r="D22" s="41" t="s">
        <v>30</v>
      </c>
      <c r="E22">
        <f t="shared" si="13"/>
        <v>2.4996112134156308</v>
      </c>
      <c r="F22">
        <f t="shared" si="14"/>
        <v>2.5</v>
      </c>
      <c r="G22">
        <f t="shared" si="15"/>
        <v>-1.6485559899592772E-4</v>
      </c>
      <c r="J22">
        <f t="shared" si="16"/>
        <v>-1.6485559899592772E-4</v>
      </c>
      <c r="P22">
        <f t="shared" si="17"/>
        <v>3.4899412882067136E-3</v>
      </c>
      <c r="Q22" s="2">
        <f t="shared" si="18"/>
        <v>32683.320099999997</v>
      </c>
      <c r="R22">
        <f t="shared" si="19"/>
        <v>1.3357540286706116E-5</v>
      </c>
      <c r="S22" s="6">
        <v>1</v>
      </c>
      <c r="T22">
        <f t="shared" si="20"/>
        <v>1.3357540286706116E-5</v>
      </c>
      <c r="U22" t="s">
        <v>152</v>
      </c>
      <c r="V22" s="6">
        <v>1</v>
      </c>
      <c r="W22" s="6">
        <v>1</v>
      </c>
      <c r="Z22">
        <f t="shared" si="21"/>
        <v>2.5</v>
      </c>
      <c r="AA22" s="127">
        <f t="shared" si="22"/>
        <v>-5.4484237070299268E-3</v>
      </c>
      <c r="AB22" s="127">
        <f t="shared" si="23"/>
        <v>8.7735093962407126E-3</v>
      </c>
      <c r="AC22" s="127">
        <f t="shared" si="24"/>
        <v>-3.6547968872026413E-3</v>
      </c>
      <c r="AD22" s="127">
        <f t="shared" si="25"/>
        <v>5.2835681080339991E-3</v>
      </c>
      <c r="AE22" s="127">
        <f t="shared" si="26"/>
        <v>2.7916091952233972E-5</v>
      </c>
      <c r="AF22">
        <f t="shared" si="27"/>
        <v>-3.6547968872026413E-3</v>
      </c>
      <c r="AG22" s="113"/>
      <c r="AH22">
        <f t="shared" si="28"/>
        <v>-8.9383649952366404E-3</v>
      </c>
      <c r="AI22">
        <f t="shared" si="29"/>
        <v>0.44991358654499569</v>
      </c>
      <c r="AJ22">
        <f t="shared" si="30"/>
        <v>-0.99364241024837008</v>
      </c>
      <c r="AK22">
        <f t="shared" si="31"/>
        <v>-0.23959327564063637</v>
      </c>
      <c r="AL22">
        <f t="shared" si="32"/>
        <v>-2.730815309351164</v>
      </c>
      <c r="AM22">
        <f t="shared" si="33"/>
        <v>-4.8001614835802311</v>
      </c>
      <c r="AN22" s="127">
        <f t="shared" si="34"/>
        <v>-8.6352196087886899</v>
      </c>
      <c r="AO22" s="127">
        <f t="shared" si="34"/>
        <v>-8.6325109218546885</v>
      </c>
      <c r="AP22" s="127">
        <f t="shared" si="34"/>
        <v>-8.6389188966005612</v>
      </c>
      <c r="AQ22" s="127">
        <f t="shared" si="34"/>
        <v>-8.6236915601142385</v>
      </c>
      <c r="AR22" s="127">
        <f t="shared" si="34"/>
        <v>-8.6595052855655545</v>
      </c>
      <c r="AS22" s="127">
        <f t="shared" si="34"/>
        <v>-8.5730446706259542</v>
      </c>
      <c r="AT22" s="127">
        <f t="shared" si="34"/>
        <v>-8.7708330180960399</v>
      </c>
      <c r="AU22" s="127">
        <f t="shared" si="35"/>
        <v>-8.2080513545762557</v>
      </c>
      <c r="AW22">
        <v>5000</v>
      </c>
      <c r="AX22">
        <f t="shared" si="1"/>
        <v>-1.7750086449674907E-3</v>
      </c>
      <c r="AY22">
        <f t="shared" si="2"/>
        <v>-7.8632684379266876E-3</v>
      </c>
      <c r="AZ22" s="127">
        <f t="shared" si="3"/>
        <v>6.0882597929591969E-3</v>
      </c>
      <c r="BA22">
        <f t="shared" si="4"/>
        <v>1.3953351102061551</v>
      </c>
      <c r="BB22">
        <f t="shared" si="5"/>
        <v>0.19449823996673216</v>
      </c>
      <c r="BC22">
        <f t="shared" si="6"/>
        <v>-0.85145165576577586</v>
      </c>
      <c r="BD22">
        <f t="shared" si="7"/>
        <v>-0.45345794025023445</v>
      </c>
      <c r="BE22">
        <f t="shared" si="12"/>
        <v>-6.7291042879831409</v>
      </c>
      <c r="BF22">
        <f t="shared" si="12"/>
        <v>-6.725747149121454</v>
      </c>
      <c r="BG22">
        <f t="shared" si="12"/>
        <v>-6.719564406543622</v>
      </c>
      <c r="BH22">
        <f t="shared" si="12"/>
        <v>-6.7082240670340765</v>
      </c>
      <c r="BI22">
        <f t="shared" si="12"/>
        <v>-6.6875725798812855</v>
      </c>
      <c r="BJ22">
        <f t="shared" si="12"/>
        <v>-6.6504205367186247</v>
      </c>
      <c r="BK22">
        <f t="shared" si="12"/>
        <v>-6.5848564637613309</v>
      </c>
      <c r="BL22">
        <f t="shared" si="9"/>
        <v>-6.4721507506461702</v>
      </c>
    </row>
    <row r="23" spans="1:64">
      <c r="A23" s="17" t="s">
        <v>49</v>
      </c>
      <c r="C23" s="41">
        <v>47715.8125</v>
      </c>
      <c r="D23" s="41" t="s">
        <v>30</v>
      </c>
      <c r="E23">
        <f t="shared" si="13"/>
        <v>35.49853558608983</v>
      </c>
      <c r="F23">
        <f t="shared" si="14"/>
        <v>35.5</v>
      </c>
      <c r="G23">
        <f t="shared" si="15"/>
        <v>-6.2094948953017592E-4</v>
      </c>
      <c r="J23">
        <f t="shared" si="16"/>
        <v>-6.2094948953017592E-4</v>
      </c>
      <c r="P23">
        <f t="shared" si="17"/>
        <v>3.3575767174580675E-3</v>
      </c>
      <c r="Q23" s="2">
        <f t="shared" si="18"/>
        <v>32697.3125</v>
      </c>
      <c r="R23">
        <f t="shared" si="19"/>
        <v>1.5828670779692264E-5</v>
      </c>
      <c r="S23" s="6">
        <v>1</v>
      </c>
      <c r="T23">
        <f t="shared" si="20"/>
        <v>1.5828670779692264E-5</v>
      </c>
      <c r="U23" t="s">
        <v>152</v>
      </c>
      <c r="V23" s="6">
        <v>1</v>
      </c>
      <c r="W23" s="6">
        <v>1</v>
      </c>
      <c r="Z23">
        <f t="shared" si="21"/>
        <v>35.5</v>
      </c>
      <c r="AA23" s="127">
        <f t="shared" si="22"/>
        <v>-5.5534544809267509E-3</v>
      </c>
      <c r="AB23" s="127">
        <f t="shared" si="23"/>
        <v>8.2900817088546429E-3</v>
      </c>
      <c r="AC23" s="127">
        <f t="shared" si="24"/>
        <v>-3.9785262069882438E-3</v>
      </c>
      <c r="AD23" s="127">
        <f t="shared" si="25"/>
        <v>4.932504991396575E-3</v>
      </c>
      <c r="AE23" s="127">
        <f t="shared" si="26"/>
        <v>2.4329605490152127E-5</v>
      </c>
      <c r="AF23">
        <f t="shared" si="27"/>
        <v>-3.9785262069882438E-3</v>
      </c>
      <c r="AG23" s="113"/>
      <c r="AH23">
        <f t="shared" si="28"/>
        <v>-8.9110311983848188E-3</v>
      </c>
      <c r="AI23">
        <f t="shared" si="29"/>
        <v>0.45101397626754913</v>
      </c>
      <c r="AJ23">
        <f t="shared" si="30"/>
        <v>-0.99414640295076517</v>
      </c>
      <c r="AK23">
        <f t="shared" si="31"/>
        <v>-0.24210399779109987</v>
      </c>
      <c r="AL23">
        <f t="shared" si="32"/>
        <v>-2.7262465153424431</v>
      </c>
      <c r="AM23">
        <f t="shared" si="33"/>
        <v>-4.7458366413422759</v>
      </c>
      <c r="AN23" s="127">
        <f t="shared" si="34"/>
        <v>-8.627105649505733</v>
      </c>
      <c r="AO23" s="127">
        <f t="shared" si="34"/>
        <v>-8.6245307767387693</v>
      </c>
      <c r="AP23" s="127">
        <f t="shared" si="34"/>
        <v>-8.6306725828368513</v>
      </c>
      <c r="AQ23" s="127">
        <f t="shared" si="34"/>
        <v>-8.6159578007338595</v>
      </c>
      <c r="AR23" s="127">
        <f t="shared" si="34"/>
        <v>-8.6508517481613971</v>
      </c>
      <c r="AS23" s="127">
        <f t="shared" si="34"/>
        <v>-8.5659075168962993</v>
      </c>
      <c r="AT23" s="127">
        <f t="shared" si="34"/>
        <v>-8.7617179073103557</v>
      </c>
      <c r="AU23" s="127">
        <f t="shared" si="35"/>
        <v>-8.1965886792526543</v>
      </c>
      <c r="AW23">
        <v>5250</v>
      </c>
      <c r="AX23">
        <f t="shared" si="1"/>
        <v>-5.5748197707279536E-4</v>
      </c>
      <c r="AY23">
        <f t="shared" si="2"/>
        <v>-7.9716088029907414E-3</v>
      </c>
      <c r="AZ23" s="127">
        <f t="shared" si="3"/>
        <v>7.4141268259179461E-3</v>
      </c>
      <c r="BA23">
        <f t="shared" si="4"/>
        <v>1.5298567585820435</v>
      </c>
      <c r="BB23">
        <f t="shared" si="5"/>
        <v>0.5301848642366882</v>
      </c>
      <c r="BC23">
        <f t="shared" si="6"/>
        <v>-0.48837897011320702</v>
      </c>
      <c r="BD23">
        <f t="shared" si="7"/>
        <v>-0.24916166352549912</v>
      </c>
      <c r="BE23">
        <f t="shared" si="12"/>
        <v>-6.5310698147431641</v>
      </c>
      <c r="BF23">
        <f t="shared" si="12"/>
        <v>-6.5285696675425964</v>
      </c>
      <c r="BG23">
        <f t="shared" si="12"/>
        <v>-6.524276371762495</v>
      </c>
      <c r="BH23">
        <f t="shared" si="12"/>
        <v>-6.516914360822029</v>
      </c>
      <c r="BI23">
        <f t="shared" si="12"/>
        <v>-6.5043199383087673</v>
      </c>
      <c r="BJ23">
        <f t="shared" si="12"/>
        <v>-6.482855474293447</v>
      </c>
      <c r="BK23">
        <f t="shared" si="12"/>
        <v>-6.4464820355194181</v>
      </c>
      <c r="BL23">
        <f t="shared" si="9"/>
        <v>-6.385312301224956</v>
      </c>
    </row>
    <row r="24" spans="1:64">
      <c r="A24" s="17" t="s">
        <v>49</v>
      </c>
      <c r="C24" s="41">
        <v>47716.870999999999</v>
      </c>
      <c r="D24" s="41" t="s">
        <v>30</v>
      </c>
      <c r="E24">
        <f t="shared" si="13"/>
        <v>37.994845114722636</v>
      </c>
      <c r="F24">
        <f t="shared" si="14"/>
        <v>38</v>
      </c>
      <c r="G24">
        <f t="shared" si="15"/>
        <v>-2.1858050895389169E-3</v>
      </c>
      <c r="J24">
        <f t="shared" si="16"/>
        <v>-2.1858050895389169E-3</v>
      </c>
      <c r="P24">
        <f t="shared" si="17"/>
        <v>3.3475801912591341E-3</v>
      </c>
      <c r="Q24" s="2">
        <f t="shared" si="18"/>
        <v>32698.370999999999</v>
      </c>
      <c r="R24">
        <f t="shared" si="19"/>
        <v>3.0618352665752528E-5</v>
      </c>
      <c r="S24" s="6">
        <v>1</v>
      </c>
      <c r="T24">
        <f t="shared" si="20"/>
        <v>3.0618352665752528E-5</v>
      </c>
      <c r="U24" t="s">
        <v>152</v>
      </c>
      <c r="V24" s="6">
        <v>1</v>
      </c>
      <c r="W24" s="6">
        <v>1</v>
      </c>
      <c r="Z24">
        <f t="shared" si="21"/>
        <v>38</v>
      </c>
      <c r="AA24" s="127">
        <f t="shared" si="22"/>
        <v>-5.5613537970355259E-3</v>
      </c>
      <c r="AB24" s="127">
        <f t="shared" si="23"/>
        <v>6.7231288987557435E-3</v>
      </c>
      <c r="AC24" s="127">
        <f t="shared" si="24"/>
        <v>-5.5333852807980515E-3</v>
      </c>
      <c r="AD24" s="127">
        <f t="shared" si="25"/>
        <v>3.375548707496609E-3</v>
      </c>
      <c r="AE24" s="127">
        <f t="shared" si="26"/>
        <v>1.1394329076682028E-5</v>
      </c>
      <c r="AF24">
        <f t="shared" si="27"/>
        <v>-5.5333852807980515E-3</v>
      </c>
      <c r="AG24" s="113"/>
      <c r="AH24">
        <f t="shared" si="28"/>
        <v>-8.9089339882946605E-3</v>
      </c>
      <c r="AI24">
        <f t="shared" si="29"/>
        <v>0.45109801855955256</v>
      </c>
      <c r="AJ24">
        <f t="shared" si="30"/>
        <v>-0.99418383306468017</v>
      </c>
      <c r="AK24">
        <f t="shared" si="31"/>
        <v>-0.24229447944753224</v>
      </c>
      <c r="AL24">
        <f t="shared" si="32"/>
        <v>-2.7258995188298232</v>
      </c>
      <c r="AM24">
        <f t="shared" si="33"/>
        <v>-4.7417588054837925</v>
      </c>
      <c r="AN24" s="127">
        <f t="shared" si="34"/>
        <v>-8.626490211032726</v>
      </c>
      <c r="AO24" s="127">
        <f t="shared" si="34"/>
        <v>-8.6239253345921298</v>
      </c>
      <c r="AP24" s="127">
        <f t="shared" si="34"/>
        <v>-8.6300471550910398</v>
      </c>
      <c r="AQ24" s="127">
        <f t="shared" si="34"/>
        <v>-8.6153710679133528</v>
      </c>
      <c r="AR24" s="127">
        <f t="shared" si="34"/>
        <v>-8.6501951646126383</v>
      </c>
      <c r="AS24" s="127">
        <f t="shared" si="34"/>
        <v>-8.5653670057534121</v>
      </c>
      <c r="AT24" s="127">
        <f t="shared" si="34"/>
        <v>-8.761024346725895</v>
      </c>
      <c r="AU24" s="127">
        <f t="shared" si="35"/>
        <v>-8.1957202947584431</v>
      </c>
      <c r="AW24">
        <v>5500</v>
      </c>
      <c r="AX24">
        <f t="shared" si="1"/>
        <v>4.6774803347771239E-4</v>
      </c>
      <c r="AY24">
        <f t="shared" si="2"/>
        <v>-8.0361564959755289E-3</v>
      </c>
      <c r="AZ24" s="127">
        <f t="shared" si="3"/>
        <v>8.5039045294532413E-3</v>
      </c>
      <c r="BA24">
        <f t="shared" si="4"/>
        <v>1.598308317687851</v>
      </c>
      <c r="BB24">
        <f t="shared" si="5"/>
        <v>0.82606370391603412</v>
      </c>
      <c r="BC24">
        <f t="shared" si="6"/>
        <v>-7.5110537471481262E-2</v>
      </c>
      <c r="BD24">
        <f t="shared" si="7"/>
        <v>-3.7572934663469365E-2</v>
      </c>
      <c r="BE24">
        <f t="shared" si="12"/>
        <v>-6.320753822556596</v>
      </c>
      <c r="BF24">
        <f t="shared" si="12"/>
        <v>-6.3203271307961861</v>
      </c>
      <c r="BG24">
        <f t="shared" si="12"/>
        <v>-6.3196154964059774</v>
      </c>
      <c r="BH24">
        <f t="shared" si="12"/>
        <v>-6.3184286769998037</v>
      </c>
      <c r="BI24">
        <f t="shared" si="12"/>
        <v>-6.3164494833321481</v>
      </c>
      <c r="BJ24">
        <f t="shared" si="12"/>
        <v>-6.3131491766198069</v>
      </c>
      <c r="BK24">
        <f t="shared" si="12"/>
        <v>-6.3076466212285842</v>
      </c>
      <c r="BL24">
        <f t="shared" si="9"/>
        <v>-6.2984738518037409</v>
      </c>
    </row>
    <row r="25" spans="1:64">
      <c r="A25" s="17" t="s">
        <v>49</v>
      </c>
      <c r="C25" s="41">
        <v>47727.897100000002</v>
      </c>
      <c r="D25" s="41" t="s">
        <v>30</v>
      </c>
      <c r="E25">
        <f t="shared" si="13"/>
        <v>63.99820694154014</v>
      </c>
      <c r="F25">
        <f t="shared" si="14"/>
        <v>64</v>
      </c>
      <c r="G25">
        <f t="shared" si="15"/>
        <v>-7.603033009218052E-4</v>
      </c>
      <c r="J25">
        <f t="shared" si="16"/>
        <v>-7.603033009218052E-4</v>
      </c>
      <c r="P25">
        <f t="shared" si="17"/>
        <v>3.2438759217503135E-3</v>
      </c>
      <c r="Q25" s="2">
        <f t="shared" si="18"/>
        <v>32709.397100000002</v>
      </c>
      <c r="R25">
        <f t="shared" si="19"/>
        <v>1.6033451247279093E-5</v>
      </c>
      <c r="S25" s="6">
        <v>1</v>
      </c>
      <c r="T25">
        <f t="shared" si="20"/>
        <v>1.6033451247279093E-5</v>
      </c>
      <c r="U25" t="s">
        <v>152</v>
      </c>
      <c r="V25" s="6">
        <v>1</v>
      </c>
      <c r="W25" s="6">
        <v>1</v>
      </c>
      <c r="Z25">
        <f t="shared" si="21"/>
        <v>64</v>
      </c>
      <c r="AA25" s="127">
        <f t="shared" si="22"/>
        <v>-5.6430254314141191E-3</v>
      </c>
      <c r="AB25" s="127">
        <f t="shared" si="23"/>
        <v>8.1265980522426274E-3</v>
      </c>
      <c r="AC25" s="127">
        <f t="shared" si="24"/>
        <v>-4.0041792226721187E-3</v>
      </c>
      <c r="AD25" s="127">
        <f t="shared" si="25"/>
        <v>4.8827221304923139E-3</v>
      </c>
      <c r="AE25" s="127">
        <f t="shared" si="26"/>
        <v>2.3840975403599401E-5</v>
      </c>
      <c r="AF25">
        <f t="shared" si="27"/>
        <v>-4.0041792226721187E-3</v>
      </c>
      <c r="AG25" s="113"/>
      <c r="AH25">
        <f t="shared" si="28"/>
        <v>-8.8869013531644326E-3</v>
      </c>
      <c r="AI25">
        <f t="shared" si="29"/>
        <v>0.45197778023158253</v>
      </c>
      <c r="AJ25">
        <f t="shared" si="30"/>
        <v>-0.99456677882815792</v>
      </c>
      <c r="AK25">
        <f t="shared" si="31"/>
        <v>-0.24427780627821316</v>
      </c>
      <c r="AL25">
        <f t="shared" si="32"/>
        <v>-2.7222833625498675</v>
      </c>
      <c r="AM25">
        <f t="shared" si="33"/>
        <v>-4.6996582999476875</v>
      </c>
      <c r="AN25" s="127">
        <f t="shared" si="34"/>
        <v>-8.6200833739274341</v>
      </c>
      <c r="AO25" s="127">
        <f t="shared" si="34"/>
        <v>-8.6176212635273011</v>
      </c>
      <c r="AP25" s="127">
        <f t="shared" si="34"/>
        <v>-8.6235367769989431</v>
      </c>
      <c r="AQ25" s="127">
        <f t="shared" si="34"/>
        <v>-8.6092618754201293</v>
      </c>
      <c r="AR25" s="127">
        <f t="shared" si="34"/>
        <v>-8.6433583007678685</v>
      </c>
      <c r="AS25" s="127">
        <f t="shared" si="34"/>
        <v>-8.5597470068066297</v>
      </c>
      <c r="AT25" s="127">
        <f t="shared" si="34"/>
        <v>-8.7537860218133723</v>
      </c>
      <c r="AU25" s="127">
        <f t="shared" si="35"/>
        <v>-8.186689096018636</v>
      </c>
      <c r="AW25">
        <v>5750</v>
      </c>
      <c r="AX25">
        <f t="shared" si="1"/>
        <v>1.1669483552701129E-3</v>
      </c>
      <c r="AY25">
        <f t="shared" si="2"/>
        <v>-8.0569115168810535E-3</v>
      </c>
      <c r="AZ25" s="127">
        <f t="shared" si="3"/>
        <v>9.2238598721511664E-3</v>
      </c>
      <c r="BA25">
        <f t="shared" si="4"/>
        <v>1.5642557082251138</v>
      </c>
      <c r="BB25">
        <f t="shared" si="5"/>
        <v>0.98443193263350437</v>
      </c>
      <c r="BC25">
        <f t="shared" si="6"/>
        <v>0.34691470712496741</v>
      </c>
      <c r="BD25">
        <f t="shared" si="7"/>
        <v>0.17521817811358661</v>
      </c>
      <c r="BE25">
        <f t="shared" ref="BE25:BK34" si="36">$BL25+$AB$7*SIN(BF25)</f>
        <v>-6.1084133629531054</v>
      </c>
      <c r="BF25">
        <f t="shared" si="36"/>
        <v>-6.1102884511464506</v>
      </c>
      <c r="BG25">
        <f t="shared" si="36"/>
        <v>-6.1134600245879387</v>
      </c>
      <c r="BH25">
        <f t="shared" si="36"/>
        <v>-6.1188206037810016</v>
      </c>
      <c r="BI25">
        <f t="shared" si="36"/>
        <v>-6.1278702912442373</v>
      </c>
      <c r="BJ25">
        <f t="shared" si="36"/>
        <v>-6.1431192567176014</v>
      </c>
      <c r="BK25">
        <f t="shared" si="36"/>
        <v>-6.1687420793081547</v>
      </c>
      <c r="BL25">
        <f t="shared" si="9"/>
        <v>-6.2116354023825258</v>
      </c>
    </row>
    <row r="26" spans="1:64">
      <c r="A26" s="17" t="s">
        <v>49</v>
      </c>
      <c r="C26" s="41">
        <v>47730.864999999998</v>
      </c>
      <c r="D26" s="41" t="s">
        <v>30</v>
      </c>
      <c r="E26">
        <f t="shared" si="13"/>
        <v>70.997542841422089</v>
      </c>
      <c r="F26">
        <f t="shared" si="14"/>
        <v>71</v>
      </c>
      <c r="G26">
        <f t="shared" si="15"/>
        <v>-1.0418989841127768E-3</v>
      </c>
      <c r="J26">
        <f t="shared" si="16"/>
        <v>-1.0418989841127768E-3</v>
      </c>
      <c r="P26">
        <f t="shared" si="17"/>
        <v>3.2160364703559411E-3</v>
      </c>
      <c r="Q26" s="2">
        <f t="shared" si="18"/>
        <v>32712.364999999998</v>
      </c>
      <c r="R26">
        <f t="shared" si="19"/>
        <v>1.8130014334421726E-5</v>
      </c>
      <c r="S26" s="6">
        <v>1</v>
      </c>
      <c r="T26">
        <f t="shared" si="20"/>
        <v>1.8130014334421726E-5</v>
      </c>
      <c r="U26" t="s">
        <v>152</v>
      </c>
      <c r="V26" s="6">
        <v>1</v>
      </c>
      <c r="W26" s="6">
        <v>1</v>
      </c>
      <c r="Z26">
        <f t="shared" si="21"/>
        <v>71</v>
      </c>
      <c r="AA26" s="127">
        <f t="shared" si="22"/>
        <v>-5.6648638018768462E-3</v>
      </c>
      <c r="AB26" s="127">
        <f t="shared" si="23"/>
        <v>7.8390012881200104E-3</v>
      </c>
      <c r="AC26" s="127">
        <f t="shared" si="24"/>
        <v>-4.2579354544687179E-3</v>
      </c>
      <c r="AD26" s="127">
        <f t="shared" si="25"/>
        <v>4.6229648177640694E-3</v>
      </c>
      <c r="AE26" s="127">
        <f t="shared" si="26"/>
        <v>2.1371803706284375E-5</v>
      </c>
      <c r="AF26">
        <f t="shared" si="27"/>
        <v>-4.2579354544687179E-3</v>
      </c>
      <c r="AG26" s="113"/>
      <c r="AH26">
        <f t="shared" si="28"/>
        <v>-8.8809002722327873E-3</v>
      </c>
      <c r="AI26">
        <f t="shared" si="29"/>
        <v>0.45221643181560467</v>
      </c>
      <c r="AJ26">
        <f t="shared" si="30"/>
        <v>-0.99466789690402257</v>
      </c>
      <c r="AK26">
        <f t="shared" si="31"/>
        <v>-0.24481250463808385</v>
      </c>
      <c r="AL26">
        <f t="shared" si="32"/>
        <v>-2.7213074627630389</v>
      </c>
      <c r="AM26">
        <f t="shared" si="33"/>
        <v>-4.6884188774638389</v>
      </c>
      <c r="AN26" s="127">
        <f t="shared" si="34"/>
        <v>-8.6183564884590638</v>
      </c>
      <c r="AO26" s="127">
        <f t="shared" si="34"/>
        <v>-8.6159216701014394</v>
      </c>
      <c r="AP26" s="127">
        <f t="shared" si="34"/>
        <v>-8.6217821294189037</v>
      </c>
      <c r="AQ26" s="127">
        <f t="shared" si="34"/>
        <v>-8.6076148318496042</v>
      </c>
      <c r="AR26" s="127">
        <f t="shared" si="34"/>
        <v>-8.6415150002405419</v>
      </c>
      <c r="AS26" s="127">
        <f t="shared" si="34"/>
        <v>-8.5582343031741512</v>
      </c>
      <c r="AT26" s="127">
        <f t="shared" si="34"/>
        <v>-8.7518293452364961</v>
      </c>
      <c r="AU26" s="127">
        <f t="shared" si="35"/>
        <v>-8.1842576194348418</v>
      </c>
      <c r="AW26">
        <v>6000</v>
      </c>
      <c r="AX26">
        <f t="shared" si="1"/>
        <v>1.4912917741355201E-3</v>
      </c>
      <c r="AY26">
        <f t="shared" si="2"/>
        <v>-8.0338738657073118E-3</v>
      </c>
      <c r="AZ26" s="127">
        <f t="shared" si="3"/>
        <v>9.5251656398428319E-3</v>
      </c>
      <c r="BA26">
        <f t="shared" si="4"/>
        <v>1.4467445356219364</v>
      </c>
      <c r="BB26">
        <f t="shared" si="5"/>
        <v>0.97859003383233389</v>
      </c>
      <c r="BC26">
        <f t="shared" si="6"/>
        <v>0.73089953848780498</v>
      </c>
      <c r="BD26">
        <f t="shared" si="7"/>
        <v>0.38263759042206663</v>
      </c>
      <c r="BE26">
        <f t="shared" si="36"/>
        <v>-5.9051163400511095</v>
      </c>
      <c r="BF26">
        <f t="shared" si="36"/>
        <v>-5.9083337962354463</v>
      </c>
      <c r="BG26">
        <f t="shared" si="36"/>
        <v>-5.9140898781565596</v>
      </c>
      <c r="BH26">
        <f t="shared" si="36"/>
        <v>-5.9243558786998207</v>
      </c>
      <c r="BI26">
        <f t="shared" si="36"/>
        <v>-5.942568573640731</v>
      </c>
      <c r="BJ26">
        <f t="shared" si="36"/>
        <v>-5.9745969631811731</v>
      </c>
      <c r="BK26">
        <f t="shared" si="36"/>
        <v>-6.0301607891356213</v>
      </c>
      <c r="BL26">
        <f t="shared" si="9"/>
        <v>-6.1247969529613107</v>
      </c>
    </row>
    <row r="27" spans="1:64">
      <c r="A27" s="17" t="s">
        <v>61</v>
      </c>
      <c r="B27" t="s">
        <v>60</v>
      </c>
      <c r="C27" s="41">
        <v>47734.890200000002</v>
      </c>
      <c r="D27" s="41"/>
      <c r="E27">
        <f t="shared" si="13"/>
        <v>80.490358254430788</v>
      </c>
      <c r="F27">
        <f t="shared" si="14"/>
        <v>80.5</v>
      </c>
      <c r="G27">
        <f t="shared" si="15"/>
        <v>-4.0883502515498549E-3</v>
      </c>
      <c r="K27">
        <f t="shared" ref="K27:K33" si="37">G27</f>
        <v>-4.0883502515498549E-3</v>
      </c>
      <c r="P27">
        <f t="shared" si="17"/>
        <v>3.1783092737600804E-3</v>
      </c>
      <c r="Q27" s="2">
        <f t="shared" si="18"/>
        <v>32716.390200000002</v>
      </c>
      <c r="R27">
        <f t="shared" si="19"/>
        <v>5.2804340656777612E-5</v>
      </c>
      <c r="S27" s="6">
        <v>1</v>
      </c>
      <c r="T27">
        <f t="shared" si="20"/>
        <v>5.2804340656777612E-5</v>
      </c>
      <c r="U27" t="s">
        <v>161</v>
      </c>
      <c r="V27" s="6">
        <v>1</v>
      </c>
      <c r="W27" s="6">
        <v>1</v>
      </c>
      <c r="Z27">
        <f t="shared" si="21"/>
        <v>80.5</v>
      </c>
      <c r="AA27" s="127">
        <f t="shared" si="22"/>
        <v>-5.6943996070013382E-3</v>
      </c>
      <c r="AB27" s="127">
        <f t="shared" si="23"/>
        <v>4.7843586292115638E-3</v>
      </c>
      <c r="AC27" s="127">
        <f t="shared" si="24"/>
        <v>-7.2666595253099353E-3</v>
      </c>
      <c r="AD27" s="127">
        <f t="shared" si="25"/>
        <v>1.6060493554514834E-3</v>
      </c>
      <c r="AE27" s="127">
        <f t="shared" si="26"/>
        <v>2.5793945321461254E-6</v>
      </c>
      <c r="AF27">
        <f t="shared" si="27"/>
        <v>-7.2666595253099353E-3</v>
      </c>
      <c r="AG27" s="113"/>
      <c r="AH27">
        <f t="shared" si="28"/>
        <v>-8.8727088807614186E-3</v>
      </c>
      <c r="AI27">
        <f t="shared" si="29"/>
        <v>0.45254153989279489</v>
      </c>
      <c r="AJ27">
        <f t="shared" si="30"/>
        <v>-0.99480377481399762</v>
      </c>
      <c r="AK27">
        <f t="shared" si="31"/>
        <v>-0.2455386618376984</v>
      </c>
      <c r="AL27">
        <f t="shared" si="32"/>
        <v>-2.719981441528545</v>
      </c>
      <c r="AM27">
        <f t="shared" si="33"/>
        <v>-4.6732292646674027</v>
      </c>
      <c r="AN27" s="127">
        <f t="shared" si="34"/>
        <v>-8.6160115138811353</v>
      </c>
      <c r="AO27" s="127">
        <f t="shared" si="34"/>
        <v>-8.6136134774466537</v>
      </c>
      <c r="AP27" s="127">
        <f t="shared" si="34"/>
        <v>-8.6193995600879028</v>
      </c>
      <c r="AQ27" s="127">
        <f t="shared" si="34"/>
        <v>-8.6053780035467557</v>
      </c>
      <c r="AR27" s="127">
        <f t="shared" si="34"/>
        <v>-8.6390116180967933</v>
      </c>
      <c r="AS27" s="127">
        <f t="shared" si="34"/>
        <v>-8.5561815705464213</v>
      </c>
      <c r="AT27" s="127">
        <f t="shared" si="34"/>
        <v>-8.7491684879341189</v>
      </c>
      <c r="AU27" s="127">
        <f t="shared" si="35"/>
        <v>-8.1809577583568363</v>
      </c>
      <c r="AW27">
        <v>6250</v>
      </c>
      <c r="AX27">
        <f t="shared" si="1"/>
        <v>1.489361613561337E-3</v>
      </c>
      <c r="AY27">
        <f t="shared" si="2"/>
        <v>-7.9670435424543055E-3</v>
      </c>
      <c r="AZ27" s="127">
        <f t="shared" si="3"/>
        <v>9.4564051560156424E-3</v>
      </c>
      <c r="BA27">
        <f t="shared" si="4"/>
        <v>1.2977870022917624</v>
      </c>
      <c r="BB27">
        <f t="shared" si="5"/>
        <v>0.86389072246349796</v>
      </c>
      <c r="BC27">
        <f t="shared" si="6"/>
        <v>1.0514512568162471</v>
      </c>
      <c r="BD27">
        <f t="shared" si="7"/>
        <v>0.58018956369782471</v>
      </c>
      <c r="BE27">
        <f t="shared" si="36"/>
        <v>-5.7184956095212032</v>
      </c>
      <c r="BF27">
        <f t="shared" si="36"/>
        <v>-5.7217069570629473</v>
      </c>
      <c r="BG27">
        <f t="shared" si="36"/>
        <v>-5.7280175016286305</v>
      </c>
      <c r="BH27">
        <f t="shared" si="36"/>
        <v>-5.7403470252713218</v>
      </c>
      <c r="BI27">
        <f t="shared" si="36"/>
        <v>-5.764177176385326</v>
      </c>
      <c r="BJ27">
        <f t="shared" si="36"/>
        <v>-5.8093501938004799</v>
      </c>
      <c r="BK27">
        <f t="shared" si="36"/>
        <v>-5.8922926940055413</v>
      </c>
      <c r="BL27">
        <f t="shared" si="9"/>
        <v>-6.0379585035400964</v>
      </c>
    </row>
    <row r="28" spans="1:64">
      <c r="A28" s="17" t="s">
        <v>61</v>
      </c>
      <c r="B28" t="s">
        <v>59</v>
      </c>
      <c r="C28" s="41">
        <v>47752.487200000003</v>
      </c>
      <c r="D28" s="41"/>
      <c r="E28">
        <f t="shared" si="13"/>
        <v>121.99017759820904</v>
      </c>
      <c r="F28">
        <f t="shared" si="14"/>
        <v>122</v>
      </c>
      <c r="G28">
        <f t="shared" si="15"/>
        <v>-4.1649531776783988E-3</v>
      </c>
      <c r="I28" s="11"/>
      <c r="K28">
        <f t="shared" si="37"/>
        <v>-4.1649531776783988E-3</v>
      </c>
      <c r="P28">
        <f t="shared" si="17"/>
        <v>3.0142424914175979E-3</v>
      </c>
      <c r="Q28" s="2">
        <f t="shared" si="18"/>
        <v>32733.987200000003</v>
      </c>
      <c r="R28">
        <f t="shared" si="19"/>
        <v>5.1540850455166717E-5</v>
      </c>
      <c r="S28" s="6">
        <v>1</v>
      </c>
      <c r="T28">
        <f t="shared" si="20"/>
        <v>5.1540850455166717E-5</v>
      </c>
      <c r="U28" t="s">
        <v>161</v>
      </c>
      <c r="V28" s="6">
        <v>1</v>
      </c>
      <c r="W28" s="6">
        <v>1</v>
      </c>
      <c r="Z28">
        <f t="shared" si="21"/>
        <v>122</v>
      </c>
      <c r="AA28" s="127">
        <f t="shared" si="22"/>
        <v>-5.8220455892336147E-3</v>
      </c>
      <c r="AB28" s="127">
        <f t="shared" si="23"/>
        <v>4.6713349029728138E-3</v>
      </c>
      <c r="AC28" s="127">
        <f t="shared" si="24"/>
        <v>-7.1791956690959967E-3</v>
      </c>
      <c r="AD28" s="127">
        <f t="shared" si="25"/>
        <v>1.6570924115552159E-3</v>
      </c>
      <c r="AE28" s="127">
        <f t="shared" si="26"/>
        <v>2.7459552604338812E-6</v>
      </c>
      <c r="AF28">
        <f t="shared" si="27"/>
        <v>-7.1791956690959967E-3</v>
      </c>
      <c r="AG28" s="113"/>
      <c r="AH28">
        <f t="shared" si="28"/>
        <v>-8.8362880806512126E-3</v>
      </c>
      <c r="AI28">
        <f t="shared" si="29"/>
        <v>0.45397841014901541</v>
      </c>
      <c r="AJ28">
        <f t="shared" si="30"/>
        <v>-0.99537891097266307</v>
      </c>
      <c r="AK28">
        <f t="shared" si="31"/>
        <v>-0.24871755751575547</v>
      </c>
      <c r="AL28">
        <f t="shared" si="32"/>
        <v>-2.714167185067613</v>
      </c>
      <c r="AM28">
        <f t="shared" si="33"/>
        <v>-4.6077229179061394</v>
      </c>
      <c r="AN28" s="127">
        <f t="shared" si="34"/>
        <v>-8.6057493572234538</v>
      </c>
      <c r="AO28" s="127">
        <f t="shared" si="34"/>
        <v>-8.6035084867460743</v>
      </c>
      <c r="AP28" s="127">
        <f t="shared" si="34"/>
        <v>-8.6089743740289091</v>
      </c>
      <c r="AQ28" s="127">
        <f t="shared" si="34"/>
        <v>-8.5955852208577479</v>
      </c>
      <c r="AR28" s="127">
        <f t="shared" si="34"/>
        <v>-8.6280521858452559</v>
      </c>
      <c r="AS28" s="127">
        <f t="shared" si="34"/>
        <v>-8.5472167931050436</v>
      </c>
      <c r="AT28" s="127">
        <f t="shared" si="34"/>
        <v>-8.737472102011715</v>
      </c>
      <c r="AU28" s="127">
        <f t="shared" si="35"/>
        <v>-8.1665425757529153</v>
      </c>
      <c r="AW28">
        <v>6500</v>
      </c>
      <c r="AX28">
        <f t="shared" si="1"/>
        <v>1.2586926974375943E-3</v>
      </c>
      <c r="AY28">
        <f t="shared" si="2"/>
        <v>-7.8564205471220346E-3</v>
      </c>
      <c r="AZ28" s="127">
        <f t="shared" si="3"/>
        <v>9.1151132445596288E-3</v>
      </c>
      <c r="BA28">
        <f t="shared" si="4"/>
        <v>1.1558210018961068</v>
      </c>
      <c r="BB28">
        <f t="shared" si="5"/>
        <v>0.70775269117276896</v>
      </c>
      <c r="BC28">
        <f t="shared" si="6"/>
        <v>1.308083066624629</v>
      </c>
      <c r="BD28">
        <f t="shared" si="7"/>
        <v>0.76660126641548909</v>
      </c>
      <c r="BE28">
        <f t="shared" si="36"/>
        <v>-5.5511292973974058</v>
      </c>
      <c r="BF28">
        <f t="shared" si="36"/>
        <v>-5.5534783193606945</v>
      </c>
      <c r="BG28">
        <f t="shared" si="36"/>
        <v>-5.5587185391325189</v>
      </c>
      <c r="BH28">
        <f t="shared" si="36"/>
        <v>-5.5703219921275462</v>
      </c>
      <c r="BI28">
        <f t="shared" si="36"/>
        <v>-5.5956123830388185</v>
      </c>
      <c r="BJ28">
        <f t="shared" si="36"/>
        <v>-5.6490107333204378</v>
      </c>
      <c r="BK28">
        <f t="shared" si="36"/>
        <v>-5.7555223624471736</v>
      </c>
      <c r="BL28">
        <f t="shared" si="9"/>
        <v>-5.9511200541188813</v>
      </c>
    </row>
    <row r="29" spans="1:64">
      <c r="A29" s="17" t="s">
        <v>61</v>
      </c>
      <c r="B29" t="s">
        <v>60</v>
      </c>
      <c r="C29" s="41">
        <v>47759.4876</v>
      </c>
      <c r="D29" s="41"/>
      <c r="E29">
        <f t="shared" si="13"/>
        <v>138.49954483887745</v>
      </c>
      <c r="F29">
        <f t="shared" si="14"/>
        <v>138.5</v>
      </c>
      <c r="G29">
        <f t="shared" si="15"/>
        <v>-1.930001235450618E-4</v>
      </c>
      <c r="I29" s="11"/>
      <c r="K29">
        <f t="shared" si="37"/>
        <v>-1.930001235450618E-4</v>
      </c>
      <c r="P29">
        <f t="shared" si="17"/>
        <v>2.9493463968222424E-3</v>
      </c>
      <c r="Q29" s="2">
        <f t="shared" si="18"/>
        <v>32740.9876</v>
      </c>
      <c r="R29">
        <f t="shared" si="19"/>
        <v>9.8743416540645051E-6</v>
      </c>
      <c r="S29" s="6">
        <v>1</v>
      </c>
      <c r="T29">
        <f t="shared" si="20"/>
        <v>9.8743416540645051E-6</v>
      </c>
      <c r="U29" t="s">
        <v>161</v>
      </c>
      <c r="V29" s="6">
        <v>1</v>
      </c>
      <c r="W29" s="6">
        <v>1</v>
      </c>
      <c r="Z29">
        <f t="shared" si="21"/>
        <v>138.5</v>
      </c>
      <c r="AA29" s="127">
        <f t="shared" si="22"/>
        <v>-5.8721719644530199E-3</v>
      </c>
      <c r="AB29" s="127">
        <f t="shared" si="23"/>
        <v>8.6285182377302001E-3</v>
      </c>
      <c r="AC29" s="127">
        <f t="shared" si="24"/>
        <v>-3.1423465203673042E-3</v>
      </c>
      <c r="AD29" s="127">
        <f t="shared" si="25"/>
        <v>5.6791718409079581E-3</v>
      </c>
      <c r="AE29" s="127">
        <f t="shared" si="26"/>
        <v>3.2252992798561882E-5</v>
      </c>
      <c r="AF29">
        <f t="shared" si="27"/>
        <v>-3.1423465203673042E-3</v>
      </c>
      <c r="AG29" s="113"/>
      <c r="AH29">
        <f t="shared" si="28"/>
        <v>-8.8215183612752619E-3</v>
      </c>
      <c r="AI29">
        <f t="shared" si="29"/>
        <v>0.45455730279962314</v>
      </c>
      <c r="AJ29">
        <f t="shared" si="30"/>
        <v>-0.99559915985935743</v>
      </c>
      <c r="AK29">
        <f t="shared" si="31"/>
        <v>-0.24998452766276938</v>
      </c>
      <c r="AL29">
        <f t="shared" si="32"/>
        <v>-2.7118455890374285</v>
      </c>
      <c r="AM29">
        <f t="shared" si="33"/>
        <v>-4.5820543691631439</v>
      </c>
      <c r="AN29" s="127">
        <f t="shared" si="34"/>
        <v>-8.6016608485359463</v>
      </c>
      <c r="AO29" s="127">
        <f t="shared" si="34"/>
        <v>-8.5994808583488052</v>
      </c>
      <c r="AP29" s="127">
        <f t="shared" si="34"/>
        <v>-8.6048216346781814</v>
      </c>
      <c r="AQ29" s="127">
        <f t="shared" si="34"/>
        <v>-8.5916818401414918</v>
      </c>
      <c r="AR29" s="127">
        <f t="shared" si="34"/>
        <v>-8.6236842316688485</v>
      </c>
      <c r="AS29" s="127">
        <f t="shared" si="34"/>
        <v>-8.5436532699955947</v>
      </c>
      <c r="AT29" s="127">
        <f t="shared" si="34"/>
        <v>-8.7327888013513526</v>
      </c>
      <c r="AU29" s="127">
        <f t="shared" si="35"/>
        <v>-8.1608112380911138</v>
      </c>
      <c r="AW29">
        <v>6750</v>
      </c>
      <c r="AX29">
        <f t="shared" si="1"/>
        <v>8.9326370186743748E-4</v>
      </c>
      <c r="AY29">
        <f t="shared" si="2"/>
        <v>-7.7020048797105008E-3</v>
      </c>
      <c r="AZ29" s="127">
        <f t="shared" si="3"/>
        <v>8.5952685815779382E-3</v>
      </c>
      <c r="BA29">
        <f t="shared" si="4"/>
        <v>1.0350394736042983</v>
      </c>
      <c r="BB29">
        <f t="shared" si="5"/>
        <v>0.54972178121844095</v>
      </c>
      <c r="BC29">
        <f t="shared" si="6"/>
        <v>1.5123639584521578</v>
      </c>
      <c r="BD29">
        <f t="shared" si="7"/>
        <v>0.94321064092189988</v>
      </c>
      <c r="BE29">
        <f t="shared" si="36"/>
        <v>-5.4018354253408756</v>
      </c>
      <c r="BF29">
        <f t="shared" si="36"/>
        <v>-5.4031778468087772</v>
      </c>
      <c r="BG29">
        <f t="shared" si="36"/>
        <v>-5.4066819790664287</v>
      </c>
      <c r="BH29">
        <f t="shared" si="36"/>
        <v>-5.4157602048201765</v>
      </c>
      <c r="BI29">
        <f t="shared" si="36"/>
        <v>-5.4388411221254085</v>
      </c>
      <c r="BJ29">
        <f t="shared" si="36"/>
        <v>-5.4950104511451547</v>
      </c>
      <c r="BK29">
        <f t="shared" si="36"/>
        <v>-5.6202260900473329</v>
      </c>
      <c r="BL29">
        <f t="shared" si="9"/>
        <v>-5.8642816046976662</v>
      </c>
    </row>
    <row r="30" spans="1:64">
      <c r="A30" s="17" t="s">
        <v>61</v>
      </c>
      <c r="B30" t="s">
        <v>60</v>
      </c>
      <c r="C30" s="41">
        <v>47760.330499999996</v>
      </c>
      <c r="D30" s="41"/>
      <c r="E30">
        <f t="shared" si="13"/>
        <v>140.48739491131604</v>
      </c>
      <c r="F30">
        <f t="shared" si="14"/>
        <v>140.5</v>
      </c>
      <c r="G30">
        <f t="shared" si="15"/>
        <v>-5.3448846083483659E-3</v>
      </c>
      <c r="I30" s="11"/>
      <c r="K30">
        <f t="shared" si="37"/>
        <v>-5.3448846083483659E-3</v>
      </c>
      <c r="P30">
        <f t="shared" si="17"/>
        <v>2.9414931661688928E-3</v>
      </c>
      <c r="Q30" s="2">
        <f t="shared" si="18"/>
        <v>32741.830499999996</v>
      </c>
      <c r="R30">
        <f t="shared" si="19"/>
        <v>6.8664056622013602E-5</v>
      </c>
      <c r="S30" s="6">
        <v>1</v>
      </c>
      <c r="T30">
        <f t="shared" si="20"/>
        <v>6.8664056622013602E-5</v>
      </c>
      <c r="U30" t="s">
        <v>161</v>
      </c>
      <c r="V30" s="6">
        <v>1</v>
      </c>
      <c r="W30" s="6">
        <v>1</v>
      </c>
      <c r="Z30">
        <f t="shared" si="21"/>
        <v>140.5</v>
      </c>
      <c r="AA30" s="127">
        <f t="shared" si="22"/>
        <v>-5.8782237126475748E-3</v>
      </c>
      <c r="AB30" s="127">
        <f t="shared" si="23"/>
        <v>3.4748322704681017E-3</v>
      </c>
      <c r="AC30" s="127">
        <f t="shared" si="24"/>
        <v>-8.2863777745172586E-3</v>
      </c>
      <c r="AD30" s="127">
        <f t="shared" si="25"/>
        <v>5.3333910429920889E-4</v>
      </c>
      <c r="AE30" s="127">
        <f t="shared" si="26"/>
        <v>2.8445060017468243E-7</v>
      </c>
      <c r="AF30">
        <f t="shared" si="27"/>
        <v>-8.2863777745172586E-3</v>
      </c>
      <c r="AG30" s="113"/>
      <c r="AH30">
        <f t="shared" si="28"/>
        <v>-8.8197168788164675E-3</v>
      </c>
      <c r="AI30">
        <f t="shared" si="29"/>
        <v>0.4546277682600699</v>
      </c>
      <c r="AJ30">
        <f t="shared" si="30"/>
        <v>-0.99562552824629236</v>
      </c>
      <c r="AK30">
        <f t="shared" si="31"/>
        <v>-0.25013821948476395</v>
      </c>
      <c r="AL30">
        <f t="shared" si="32"/>
        <v>-2.7115637963759971</v>
      </c>
      <c r="AM30">
        <f t="shared" si="33"/>
        <v>-4.5789573224722471</v>
      </c>
      <c r="AN30" s="127">
        <f t="shared" si="34"/>
        <v>-8.6011649448116945</v>
      </c>
      <c r="AO30" s="127">
        <f t="shared" si="34"/>
        <v>-8.598992271309335</v>
      </c>
      <c r="AP30" s="127">
        <f t="shared" si="34"/>
        <v>-8.6043179697053471</v>
      </c>
      <c r="AQ30" s="127">
        <f t="shared" si="34"/>
        <v>-8.5912083148317873</v>
      </c>
      <c r="AR30" s="127">
        <f t="shared" si="34"/>
        <v>-8.6231543761335043</v>
      </c>
      <c r="AS30" s="127">
        <f t="shared" si="34"/>
        <v>-8.5432213473855949</v>
      </c>
      <c r="AT30" s="127">
        <f t="shared" si="34"/>
        <v>-8.732219852508738</v>
      </c>
      <c r="AU30" s="127">
        <f t="shared" si="35"/>
        <v>-8.1601165304957437</v>
      </c>
      <c r="AW30">
        <v>7000</v>
      </c>
      <c r="AX30">
        <f t="shared" si="1"/>
        <v>4.6162011298628985E-4</v>
      </c>
      <c r="AY30">
        <f t="shared" si="2"/>
        <v>-7.5037965402196989E-3</v>
      </c>
      <c r="AZ30" s="127">
        <f t="shared" si="3"/>
        <v>7.9654166532059888E-3</v>
      </c>
      <c r="BA30">
        <f t="shared" si="4"/>
        <v>0.93621230357120855</v>
      </c>
      <c r="BB30">
        <f t="shared" si="5"/>
        <v>0.40509675694268021</v>
      </c>
      <c r="BC30">
        <f t="shared" si="6"/>
        <v>1.6773104449715455</v>
      </c>
      <c r="BD30">
        <f t="shared" si="7"/>
        <v>1.1126183332054684</v>
      </c>
      <c r="BE30">
        <f t="shared" si="36"/>
        <v>-5.2678369216958849</v>
      </c>
      <c r="BF30">
        <f t="shared" si="36"/>
        <v>-5.2684445858273357</v>
      </c>
      <c r="BG30">
        <f t="shared" si="36"/>
        <v>-5.2703603467554778</v>
      </c>
      <c r="BH30">
        <f t="shared" si="36"/>
        <v>-5.2763620042592603</v>
      </c>
      <c r="BI30">
        <f t="shared" si="36"/>
        <v>-5.2948066755913947</v>
      </c>
      <c r="BJ30">
        <f t="shared" si="36"/>
        <v>-5.3485303577889241</v>
      </c>
      <c r="BK30">
        <f t="shared" si="36"/>
        <v>-5.4867690636195929</v>
      </c>
      <c r="BL30">
        <f t="shared" si="9"/>
        <v>-5.7774431552764511</v>
      </c>
    </row>
    <row r="31" spans="1:64">
      <c r="A31" s="17" t="s">
        <v>61</v>
      </c>
      <c r="B31" t="s">
        <v>59</v>
      </c>
      <c r="C31" s="41">
        <v>47763.5069</v>
      </c>
      <c r="D31" s="41"/>
      <c r="E31">
        <f t="shared" si="13"/>
        <v>147.97844600887404</v>
      </c>
      <c r="F31">
        <f t="shared" si="14"/>
        <v>148</v>
      </c>
      <c r="G31">
        <f t="shared" si="15"/>
        <v>-9.1394513947307132E-3</v>
      </c>
      <c r="I31" s="11"/>
      <c r="K31">
        <f t="shared" si="37"/>
        <v>-9.1394513947307132E-3</v>
      </c>
      <c r="P31">
        <f t="shared" si="17"/>
        <v>2.9120685130419152E-3</v>
      </c>
      <c r="Q31" s="2">
        <f t="shared" si="18"/>
        <v>32745.0069</v>
      </c>
      <c r="R31">
        <f t="shared" si="19"/>
        <v>1.4523913208743997E-4</v>
      </c>
      <c r="S31" s="6">
        <v>1</v>
      </c>
      <c r="T31">
        <f t="shared" si="20"/>
        <v>1.4523913208743997E-4</v>
      </c>
      <c r="U31" t="s">
        <v>161</v>
      </c>
      <c r="V31" s="6">
        <v>1</v>
      </c>
      <c r="W31" s="6">
        <v>1</v>
      </c>
      <c r="Z31">
        <f t="shared" si="21"/>
        <v>148</v>
      </c>
      <c r="AA31" s="127">
        <f t="shared" si="22"/>
        <v>-5.9008711846370056E-3</v>
      </c>
      <c r="AB31" s="127">
        <f t="shared" si="23"/>
        <v>-3.2651169705179284E-4</v>
      </c>
      <c r="AC31" s="127">
        <f t="shared" si="24"/>
        <v>-1.2051519907772628E-2</v>
      </c>
      <c r="AD31" s="127">
        <f t="shared" si="25"/>
        <v>-3.2385802100937076E-3</v>
      </c>
      <c r="AE31" s="127">
        <f t="shared" si="26"/>
        <v>1.0488401777210604E-5</v>
      </c>
      <c r="AF31">
        <f t="shared" si="27"/>
        <v>-1.2051519907772628E-2</v>
      </c>
      <c r="AG31" s="113"/>
      <c r="AH31">
        <f t="shared" si="28"/>
        <v>-8.8129396976789204E-3</v>
      </c>
      <c r="AI31">
        <f t="shared" si="29"/>
        <v>0.45489258715549319</v>
      </c>
      <c r="AJ31">
        <f t="shared" si="30"/>
        <v>-0.9957237747409089</v>
      </c>
      <c r="AK31">
        <f t="shared" si="31"/>
        <v>-0.25071479505998112</v>
      </c>
      <c r="AL31">
        <f t="shared" si="32"/>
        <v>-2.710506324969995</v>
      </c>
      <c r="AM31">
        <f t="shared" si="33"/>
        <v>-4.5673707152804877</v>
      </c>
      <c r="AN31" s="127">
        <f t="shared" ref="AN31:AT40" si="38">$AU31+$AB$7*SIN(AO31)</f>
        <v>-8.5993046736518686</v>
      </c>
      <c r="AO31" s="127">
        <f t="shared" si="38"/>
        <v>-8.5971593164344693</v>
      </c>
      <c r="AP31" s="127">
        <f t="shared" si="38"/>
        <v>-8.6024286419004454</v>
      </c>
      <c r="AQ31" s="127">
        <f t="shared" si="38"/>
        <v>-8.5894318415546387</v>
      </c>
      <c r="AR31" s="127">
        <f t="shared" si="38"/>
        <v>-8.6211666373976943</v>
      </c>
      <c r="AS31" s="127">
        <f t="shared" si="38"/>
        <v>-8.5416016661644978</v>
      </c>
      <c r="AT31" s="127">
        <f t="shared" si="38"/>
        <v>-8.7300838347706371</v>
      </c>
      <c r="AU31" s="127">
        <f t="shared" si="35"/>
        <v>-8.1575113770131082</v>
      </c>
      <c r="AW31">
        <v>7250</v>
      </c>
      <c r="AX31">
        <f t="shared" si="1"/>
        <v>8.1655429636879814E-6</v>
      </c>
      <c r="AY31">
        <f t="shared" si="2"/>
        <v>-7.2617955286496325E-3</v>
      </c>
      <c r="AZ31" s="127">
        <f t="shared" si="3"/>
        <v>7.2699610716133204E-3</v>
      </c>
      <c r="BA31">
        <f t="shared" si="4"/>
        <v>0.85587291946943678</v>
      </c>
      <c r="BB31">
        <f t="shared" si="5"/>
        <v>0.27733072855636498</v>
      </c>
      <c r="BC31">
        <f t="shared" si="6"/>
        <v>1.8133803613050532</v>
      </c>
      <c r="BD31">
        <f t="shared" si="7"/>
        <v>1.2776198708425202</v>
      </c>
      <c r="BE31">
        <f t="shared" si="36"/>
        <v>-5.1462483512894694</v>
      </c>
      <c r="BF31">
        <f t="shared" si="36"/>
        <v>-5.1464612886856784</v>
      </c>
      <c r="BG31">
        <f t="shared" si="36"/>
        <v>-5.1473043687344111</v>
      </c>
      <c r="BH31">
        <f t="shared" si="36"/>
        <v>-5.1506274560249112</v>
      </c>
      <c r="BI31">
        <f t="shared" si="36"/>
        <v>-5.1635027718185631</v>
      </c>
      <c r="BJ31">
        <f t="shared" si="36"/>
        <v>-5.2104652490612855</v>
      </c>
      <c r="BK31">
        <f t="shared" si="36"/>
        <v>-5.3555026090912019</v>
      </c>
      <c r="BL31">
        <f t="shared" si="9"/>
        <v>-5.6906047058552369</v>
      </c>
    </row>
    <row r="32" spans="1:64">
      <c r="A32" s="17" t="s">
        <v>61</v>
      </c>
      <c r="B32" t="s">
        <v>59</v>
      </c>
      <c r="C32" s="41">
        <v>47792.348100000003</v>
      </c>
      <c r="D32" s="41"/>
      <c r="E32">
        <f t="shared" si="13"/>
        <v>215.9959825013317</v>
      </c>
      <c r="F32">
        <f t="shared" si="14"/>
        <v>216</v>
      </c>
      <c r="G32">
        <f t="shared" si="15"/>
        <v>-1.7035236596711911E-3</v>
      </c>
      <c r="I32" s="11"/>
      <c r="K32">
        <f t="shared" si="37"/>
        <v>-1.7035236596711911E-3</v>
      </c>
      <c r="P32">
        <f t="shared" si="17"/>
        <v>2.6470836439849597E-3</v>
      </c>
      <c r="Q32" s="2">
        <f t="shared" si="18"/>
        <v>32773.848100000003</v>
      </c>
      <c r="R32">
        <f t="shared" si="19"/>
        <v>1.8927783910626242E-5</v>
      </c>
      <c r="S32" s="6">
        <v>1</v>
      </c>
      <c r="T32">
        <f t="shared" si="20"/>
        <v>1.8927783910626242E-5</v>
      </c>
      <c r="U32" t="s">
        <v>161</v>
      </c>
      <c r="V32" s="6">
        <v>1</v>
      </c>
      <c r="W32" s="6">
        <v>1</v>
      </c>
      <c r="Z32">
        <f t="shared" si="21"/>
        <v>216</v>
      </c>
      <c r="AA32" s="127">
        <f t="shared" si="22"/>
        <v>-6.1028454244190537E-3</v>
      </c>
      <c r="AB32" s="127">
        <f t="shared" si="23"/>
        <v>7.0464054087328223E-3</v>
      </c>
      <c r="AC32" s="127">
        <f t="shared" si="24"/>
        <v>-4.3506073036561508E-3</v>
      </c>
      <c r="AD32" s="127">
        <f t="shared" si="25"/>
        <v>4.3993217647478626E-3</v>
      </c>
      <c r="AE32" s="127">
        <f t="shared" si="26"/>
        <v>1.9354031989784246E-5</v>
      </c>
      <c r="AF32">
        <f t="shared" si="27"/>
        <v>-4.3506073036561508E-3</v>
      </c>
      <c r="AG32" s="113"/>
      <c r="AH32">
        <f t="shared" si="28"/>
        <v>-8.7499290684040134E-3</v>
      </c>
      <c r="AI32">
        <f t="shared" si="29"/>
        <v>0.45733540245201576</v>
      </c>
      <c r="AJ32">
        <f t="shared" si="30"/>
        <v>-0.99656824865088978</v>
      </c>
      <c r="AK32">
        <f t="shared" si="31"/>
        <v>-0.2559592439590419</v>
      </c>
      <c r="AL32">
        <f t="shared" si="32"/>
        <v>-2.7008638480275695</v>
      </c>
      <c r="AM32">
        <f t="shared" si="33"/>
        <v>-4.464244306530424</v>
      </c>
      <c r="AN32" s="127">
        <f t="shared" si="38"/>
        <v>-8.5823920786583816</v>
      </c>
      <c r="AO32" s="127">
        <f t="shared" si="38"/>
        <v>-8.5804855641193338</v>
      </c>
      <c r="AP32" s="127">
        <f t="shared" si="38"/>
        <v>-8.5852563282863379</v>
      </c>
      <c r="AQ32" s="127">
        <f t="shared" si="38"/>
        <v>-8.5732696409052203</v>
      </c>
      <c r="AR32" s="127">
        <f t="shared" si="38"/>
        <v>-8.6030887469072788</v>
      </c>
      <c r="AS32" s="127">
        <f t="shared" si="38"/>
        <v>-8.5269166100025711</v>
      </c>
      <c r="AT32" s="127">
        <f t="shared" si="38"/>
        <v>-8.7105395548752842</v>
      </c>
      <c r="AU32" s="127">
        <f t="shared" si="35"/>
        <v>-8.1338913187705373</v>
      </c>
      <c r="AW32">
        <v>7500</v>
      </c>
      <c r="AX32">
        <f t="shared" si="1"/>
        <v>-4.3899340318696248E-4</v>
      </c>
      <c r="AY32">
        <f t="shared" si="2"/>
        <v>-6.9760018450003014E-3</v>
      </c>
      <c r="AZ32" s="127">
        <f t="shared" si="3"/>
        <v>6.5370084418133389E-3</v>
      </c>
      <c r="BA32">
        <f t="shared" si="4"/>
        <v>0.79015918546200703</v>
      </c>
      <c r="BB32">
        <f t="shared" si="5"/>
        <v>0.16554526560612268</v>
      </c>
      <c r="BC32">
        <f t="shared" si="6"/>
        <v>1.9280842223745083</v>
      </c>
      <c r="BD32">
        <f t="shared" si="7"/>
        <v>1.4407177684235903</v>
      </c>
      <c r="BE32">
        <f t="shared" si="36"/>
        <v>-5.0346665680046581</v>
      </c>
      <c r="BF32">
        <f t="shared" si="36"/>
        <v>-5.0347203103153948</v>
      </c>
      <c r="BG32">
        <f t="shared" si="36"/>
        <v>-5.0350029449724172</v>
      </c>
      <c r="BH32">
        <f t="shared" si="36"/>
        <v>-5.0364854258652691</v>
      </c>
      <c r="BI32">
        <f t="shared" si="36"/>
        <v>-5.0441566924771113</v>
      </c>
      <c r="BJ32">
        <f t="shared" si="36"/>
        <v>-5.0814053052356156</v>
      </c>
      <c r="BK32">
        <f t="shared" si="36"/>
        <v>-5.2267615438481076</v>
      </c>
      <c r="BL32">
        <f t="shared" si="9"/>
        <v>-5.6037662564340218</v>
      </c>
    </row>
    <row r="33" spans="1:64">
      <c r="A33" s="17" t="s">
        <v>61</v>
      </c>
      <c r="B33" s="17" t="s">
        <v>59</v>
      </c>
      <c r="C33" s="18">
        <v>47820.333500000001</v>
      </c>
      <c r="D33" s="18"/>
      <c r="E33">
        <f t="shared" si="13"/>
        <v>281.99524625442456</v>
      </c>
      <c r="F33">
        <f t="shared" si="14"/>
        <v>282</v>
      </c>
      <c r="G33">
        <f t="shared" si="15"/>
        <v>-2.0157114486210048E-3</v>
      </c>
      <c r="I33" s="11"/>
      <c r="K33">
        <f t="shared" si="37"/>
        <v>-2.0157114486210048E-3</v>
      </c>
      <c r="P33">
        <f t="shared" si="17"/>
        <v>2.3929908666822778E-3</v>
      </c>
      <c r="Q33" s="2">
        <f t="shared" si="18"/>
        <v>32801.833500000001</v>
      </c>
      <c r="R33">
        <f t="shared" si="19"/>
        <v>1.9436656104960521E-5</v>
      </c>
      <c r="S33" s="6">
        <v>1</v>
      </c>
      <c r="T33">
        <f t="shared" si="20"/>
        <v>1.9436656104960521E-5</v>
      </c>
      <c r="U33" t="s">
        <v>161</v>
      </c>
      <c r="V33" s="6">
        <v>1</v>
      </c>
      <c r="W33" s="6">
        <v>1</v>
      </c>
      <c r="Z33">
        <f t="shared" si="21"/>
        <v>282</v>
      </c>
      <c r="AA33" s="127">
        <f t="shared" si="22"/>
        <v>-6.2930664160616729E-3</v>
      </c>
      <c r="AB33" s="127">
        <f t="shared" si="23"/>
        <v>6.6703458341229455E-3</v>
      </c>
      <c r="AC33" s="127">
        <f t="shared" si="24"/>
        <v>-4.4087023153032822E-3</v>
      </c>
      <c r="AD33" s="127">
        <f t="shared" si="25"/>
        <v>4.2773549674406681E-3</v>
      </c>
      <c r="AE33" s="127">
        <f t="shared" si="26"/>
        <v>1.8295765517489358E-5</v>
      </c>
      <c r="AF33">
        <f t="shared" si="27"/>
        <v>-4.4087023153032822E-3</v>
      </c>
      <c r="AG33" s="113"/>
      <c r="AH33">
        <f t="shared" si="28"/>
        <v>-8.6860572827439503E-3</v>
      </c>
      <c r="AI33">
        <f t="shared" si="29"/>
        <v>0.4597798883063472</v>
      </c>
      <c r="AJ33">
        <f t="shared" si="30"/>
        <v>-0.99730637934646205</v>
      </c>
      <c r="AK33">
        <f t="shared" si="31"/>
        <v>-0.26107897449181405</v>
      </c>
      <c r="AL33">
        <f t="shared" si="32"/>
        <v>-2.6914081925122399</v>
      </c>
      <c r="AM33">
        <f t="shared" si="33"/>
        <v>-4.3673379440572413</v>
      </c>
      <c r="AN33" s="127">
        <f t="shared" si="38"/>
        <v>-8.56589555100682</v>
      </c>
      <c r="AO33" s="127">
        <f t="shared" si="38"/>
        <v>-8.5642054418417359</v>
      </c>
      <c r="AP33" s="127">
        <f t="shared" si="38"/>
        <v>-8.568514953435022</v>
      </c>
      <c r="AQ33" s="127">
        <f t="shared" si="38"/>
        <v>-8.5574833392730572</v>
      </c>
      <c r="AR33" s="127">
        <f t="shared" si="38"/>
        <v>-8.5854481616686229</v>
      </c>
      <c r="AS33" s="127">
        <f t="shared" si="38"/>
        <v>-8.5126570615642514</v>
      </c>
      <c r="AT33" s="127">
        <f t="shared" si="38"/>
        <v>-8.6912624791509252</v>
      </c>
      <c r="AU33" s="127">
        <f t="shared" si="35"/>
        <v>-8.1109659681233364</v>
      </c>
      <c r="AW33">
        <v>7750</v>
      </c>
      <c r="AX33">
        <f t="shared" si="1"/>
        <v>-8.6161015340576776E-4</v>
      </c>
      <c r="AY33">
        <f t="shared" si="2"/>
        <v>-6.6464154892717058E-3</v>
      </c>
      <c r="AZ33" s="127">
        <f t="shared" si="3"/>
        <v>5.784805335865938E-3</v>
      </c>
      <c r="BA33">
        <f t="shared" si="4"/>
        <v>0.73585645172596681</v>
      </c>
      <c r="BB33">
        <f t="shared" si="5"/>
        <v>6.7681881871181446E-2</v>
      </c>
      <c r="BC33">
        <f t="shared" si="6"/>
        <v>2.0266614404329437</v>
      </c>
      <c r="BD33">
        <f t="shared" si="7"/>
        <v>1.6040433392868896</v>
      </c>
      <c r="BE33">
        <f t="shared" si="36"/>
        <v>-4.9312404021765595</v>
      </c>
      <c r="BF33">
        <f t="shared" si="36"/>
        <v>-4.9312486219686376</v>
      </c>
      <c r="BG33">
        <f t="shared" si="36"/>
        <v>-4.9313117111579565</v>
      </c>
      <c r="BH33">
        <f t="shared" si="36"/>
        <v>-4.9317953439428885</v>
      </c>
      <c r="BI33">
        <f t="shared" si="36"/>
        <v>-4.9354685396656537</v>
      </c>
      <c r="BJ33">
        <f t="shared" si="36"/>
        <v>-4.9616346153073891</v>
      </c>
      <c r="BK33">
        <f t="shared" si="36"/>
        <v>-5.1008616534913083</v>
      </c>
      <c r="BL33">
        <f t="shared" si="9"/>
        <v>-5.5169278070128067</v>
      </c>
    </row>
    <row r="34" spans="1:64">
      <c r="A34" s="17" t="s">
        <v>45</v>
      </c>
      <c r="B34" s="17"/>
      <c r="C34" s="18">
        <v>48467.395600000003</v>
      </c>
      <c r="D34" s="18" t="s">
        <v>30</v>
      </c>
      <c r="E34">
        <f t="shared" si="13"/>
        <v>1807.9917373724275</v>
      </c>
      <c r="F34">
        <f t="shared" si="14"/>
        <v>1808</v>
      </c>
      <c r="G34">
        <f t="shared" si="15"/>
        <v>-3.5035684413742274E-3</v>
      </c>
      <c r="J34">
        <f t="shared" ref="J34:J42" si="39">G34</f>
        <v>-3.5035684413742274E-3</v>
      </c>
      <c r="P34">
        <f t="shared" si="17"/>
        <v>-2.6308255981370137E-3</v>
      </c>
      <c r="Q34" s="2">
        <f t="shared" si="18"/>
        <v>33448.895600000003</v>
      </c>
      <c r="R34">
        <f t="shared" si="19"/>
        <v>7.6168007042177579E-7</v>
      </c>
      <c r="S34" s="6">
        <v>1</v>
      </c>
      <c r="T34">
        <f t="shared" si="20"/>
        <v>7.6168007042177579E-7</v>
      </c>
      <c r="U34" t="s">
        <v>152</v>
      </c>
      <c r="V34" s="6">
        <v>1</v>
      </c>
      <c r="W34" s="6">
        <v>1</v>
      </c>
      <c r="Z34">
        <f t="shared" si="21"/>
        <v>1808</v>
      </c>
      <c r="AA34" s="127">
        <f t="shared" si="22"/>
        <v>-9.0122014800143209E-3</v>
      </c>
      <c r="AB34" s="127">
        <f t="shared" si="23"/>
        <v>2.8778074405030806E-3</v>
      </c>
      <c r="AC34" s="127">
        <f t="shared" si="24"/>
        <v>-8.727428432372137E-4</v>
      </c>
      <c r="AD34" s="127">
        <f t="shared" si="25"/>
        <v>5.5086330386400935E-3</v>
      </c>
      <c r="AE34" s="127">
        <f t="shared" si="26"/>
        <v>3.0345037954397188E-5</v>
      </c>
      <c r="AF34">
        <f t="shared" si="27"/>
        <v>-8.727428432372137E-4</v>
      </c>
      <c r="AG34" s="113"/>
      <c r="AH34">
        <f t="shared" si="28"/>
        <v>-6.3813758818773081E-3</v>
      </c>
      <c r="AI34">
        <f t="shared" si="29"/>
        <v>0.54358316563625642</v>
      </c>
      <c r="AJ34">
        <f t="shared" si="30"/>
        <v>-0.98333585719517147</v>
      </c>
      <c r="AK34">
        <f t="shared" si="31"/>
        <v>-0.38946588208645322</v>
      </c>
      <c r="AL34">
        <f t="shared" si="32"/>
        <v>-2.4351790434906784</v>
      </c>
      <c r="AM34">
        <f t="shared" si="33"/>
        <v>-2.7124759393667288</v>
      </c>
      <c r="AN34" s="127">
        <f t="shared" si="38"/>
        <v>-8.1540873818665105</v>
      </c>
      <c r="AO34" s="127">
        <f t="shared" si="38"/>
        <v>-8.1540864283748711</v>
      </c>
      <c r="AP34" s="127">
        <f t="shared" si="38"/>
        <v>-8.1540918039827943</v>
      </c>
      <c r="AQ34" s="127">
        <f t="shared" si="38"/>
        <v>-8.1540614960875626</v>
      </c>
      <c r="AR34" s="127">
        <f t="shared" si="38"/>
        <v>-8.1542323344366352</v>
      </c>
      <c r="AS34" s="127">
        <f t="shared" si="38"/>
        <v>-8.1532681236934827</v>
      </c>
      <c r="AT34" s="127">
        <f t="shared" si="38"/>
        <v>-8.1586713436034639</v>
      </c>
      <c r="AU34" s="127">
        <f t="shared" si="35"/>
        <v>-7.5809040728562413</v>
      </c>
      <c r="AW34">
        <v>8000</v>
      </c>
      <c r="AX34">
        <f t="shared" ref="AX34:AX65" si="40">AB$3+AB$4*AW34+AB$5*AW34^2+AZ34</f>
        <v>-1.2474352414678647E-3</v>
      </c>
      <c r="AY34">
        <f t="shared" ref="AY34:AY65" si="41">AB$3+AB$4*AW34+AB$5*AW34^2</f>
        <v>-6.273036461463842E-3</v>
      </c>
      <c r="AZ34" s="127">
        <f t="shared" ref="AZ34:AZ65" si="42">$AB$6*($AB$11/BA34*BB34+$AB$12)</f>
        <v>5.0256012199959774E-3</v>
      </c>
      <c r="BA34">
        <f t="shared" ref="BA34:BA65" si="43">1+$AB$7*COS(BC34)</f>
        <v>0.69048956058827859</v>
      </c>
      <c r="BB34">
        <f t="shared" ref="BB34:BB65" si="44">SIN(BC34+RADIANS($AB$9))</f>
        <v>-1.8400597658981496E-2</v>
      </c>
      <c r="BC34">
        <f t="shared" ref="BC34:BC65" si="45">2*ATAN(BD34)</f>
        <v>2.1127967385622561</v>
      </c>
      <c r="BD34">
        <f t="shared" ref="BD34:BD65" si="46">SQRT((1+$AB$7)/(1-$AB$7))*TAN(BE34/2)</f>
        <v>1.7694511579086079</v>
      </c>
      <c r="BE34">
        <f t="shared" si="36"/>
        <v>-4.8345616753104661</v>
      </c>
      <c r="BF34">
        <f t="shared" si="36"/>
        <v>-4.8345621470542683</v>
      </c>
      <c r="BG34">
        <f t="shared" si="36"/>
        <v>-4.834568598375272</v>
      </c>
      <c r="BH34">
        <f t="shared" si="36"/>
        <v>-4.8346567892724472</v>
      </c>
      <c r="BI34">
        <f t="shared" si="36"/>
        <v>-4.8358560922719809</v>
      </c>
      <c r="BJ34">
        <f t="shared" si="36"/>
        <v>-4.8511453134914575</v>
      </c>
      <c r="BK34">
        <f t="shared" si="36"/>
        <v>-4.9780973120201315</v>
      </c>
      <c r="BL34">
        <f t="shared" ref="BL34:BL65" si="47">RADIANS($AB$9)+$AB$18*(AW34-AB$15)</f>
        <v>-5.4300893575915916</v>
      </c>
    </row>
    <row r="35" spans="1:64">
      <c r="A35" t="s">
        <v>48</v>
      </c>
      <c r="B35" s="17"/>
      <c r="C35" s="18">
        <v>48475.449800000002</v>
      </c>
      <c r="D35" s="18" t="s">
        <v>30</v>
      </c>
      <c r="E35">
        <f t="shared" si="13"/>
        <v>1826.9863299142571</v>
      </c>
      <c r="F35">
        <f t="shared" si="14"/>
        <v>1827</v>
      </c>
      <c r="G35">
        <f t="shared" si="15"/>
        <v>-5.7964709849329665E-3</v>
      </c>
      <c r="J35">
        <f t="shared" si="39"/>
        <v>-5.7964709849329665E-3</v>
      </c>
      <c r="P35">
        <f t="shared" si="17"/>
        <v>-2.6830921218041412E-3</v>
      </c>
      <c r="Q35" s="2">
        <f t="shared" si="18"/>
        <v>33456.949800000002</v>
      </c>
      <c r="R35">
        <f t="shared" si="19"/>
        <v>9.6931279453773375E-6</v>
      </c>
      <c r="S35" s="6">
        <v>1</v>
      </c>
      <c r="T35">
        <f t="shared" si="20"/>
        <v>9.6931279453773375E-6</v>
      </c>
      <c r="U35" t="s">
        <v>152</v>
      </c>
      <c r="V35" s="6">
        <v>1</v>
      </c>
      <c r="W35" s="6">
        <v>1</v>
      </c>
      <c r="Z35">
        <f t="shared" si="21"/>
        <v>1827</v>
      </c>
      <c r="AA35" s="127">
        <f t="shared" si="22"/>
        <v>-9.0245660662138637E-3</v>
      </c>
      <c r="AB35" s="127">
        <f t="shared" si="23"/>
        <v>5.4500295947675602E-4</v>
      </c>
      <c r="AC35" s="127">
        <f t="shared" si="24"/>
        <v>-3.1133788631288253E-3</v>
      </c>
      <c r="AD35" s="127">
        <f t="shared" si="25"/>
        <v>3.2280950812808972E-3</v>
      </c>
      <c r="AE35" s="127">
        <f t="shared" si="26"/>
        <v>1.0420597853789922E-5</v>
      </c>
      <c r="AF35">
        <f t="shared" si="27"/>
        <v>-3.1133788631288253E-3</v>
      </c>
      <c r="AG35" s="113"/>
      <c r="AH35">
        <f t="shared" si="28"/>
        <v>-6.3414739444097225E-3</v>
      </c>
      <c r="AI35">
        <f t="shared" si="29"/>
        <v>0.54507397162306603</v>
      </c>
      <c r="AJ35">
        <f t="shared" si="30"/>
        <v>-0.9826343479729871</v>
      </c>
      <c r="AK35">
        <f t="shared" si="31"/>
        <v>-0.39120622273321404</v>
      </c>
      <c r="AL35">
        <f t="shared" si="32"/>
        <v>-2.4313597596571324</v>
      </c>
      <c r="AM35">
        <f t="shared" si="33"/>
        <v>-2.6965982826309713</v>
      </c>
      <c r="AN35" s="127">
        <f t="shared" si="38"/>
        <v>-8.1484741690718572</v>
      </c>
      <c r="AO35" s="127">
        <f t="shared" si="38"/>
        <v>-8.1484736939715887</v>
      </c>
      <c r="AP35" s="127">
        <f t="shared" si="38"/>
        <v>-8.148476422032962</v>
      </c>
      <c r="AQ35" s="127">
        <f t="shared" si="38"/>
        <v>-8.1484607569658873</v>
      </c>
      <c r="AR35" s="127">
        <f t="shared" si="38"/>
        <v>-8.1485506978615945</v>
      </c>
      <c r="AS35" s="127">
        <f t="shared" si="38"/>
        <v>-8.1480339391427652</v>
      </c>
      <c r="AT35" s="127">
        <f t="shared" si="38"/>
        <v>-8.1509910944127437</v>
      </c>
      <c r="AU35" s="127">
        <f t="shared" si="35"/>
        <v>-7.5743043507002303</v>
      </c>
      <c r="AW35">
        <v>8250</v>
      </c>
      <c r="AX35">
        <f t="shared" si="40"/>
        <v>-1.5880558704594611E-3</v>
      </c>
      <c r="AY35">
        <f t="shared" si="41"/>
        <v>-5.8558647615767206E-3</v>
      </c>
      <c r="AZ35" s="127">
        <f t="shared" si="42"/>
        <v>4.2678088911172595E-3</v>
      </c>
      <c r="BA35">
        <f t="shared" si="43"/>
        <v>0.65218863044214581</v>
      </c>
      <c r="BB35">
        <f t="shared" si="44"/>
        <v>-9.460235881985897E-2</v>
      </c>
      <c r="BC35">
        <f t="shared" si="45"/>
        <v>2.1891391415280532</v>
      </c>
      <c r="BD35">
        <f t="shared" si="46"/>
        <v>1.9386446251891836</v>
      </c>
      <c r="BE35">
        <f t="shared" ref="BE35:BK44" si="48">$BL35+$AB$7*SIN(BF35)</f>
        <v>-4.7435420385487168</v>
      </c>
      <c r="BF35">
        <f t="shared" si="48"/>
        <v>-4.743542039355356</v>
      </c>
      <c r="BG35">
        <f t="shared" si="48"/>
        <v>-4.7435420825169015</v>
      </c>
      <c r="BH35">
        <f t="shared" si="48"/>
        <v>-4.7435443919139422</v>
      </c>
      <c r="BI35">
        <f t="shared" si="48"/>
        <v>-4.7436677097087285</v>
      </c>
      <c r="BJ35">
        <f t="shared" si="48"/>
        <v>-4.7496649692527093</v>
      </c>
      <c r="BK35">
        <f t="shared" si="48"/>
        <v>-4.8587392633771671</v>
      </c>
      <c r="BL35">
        <f t="shared" si="47"/>
        <v>-5.3432509081703774</v>
      </c>
    </row>
    <row r="36" spans="1:64">
      <c r="A36" t="s">
        <v>48</v>
      </c>
      <c r="B36" s="17"/>
      <c r="C36" s="18">
        <v>48488.383499999996</v>
      </c>
      <c r="D36" s="18" t="s">
        <v>30</v>
      </c>
      <c r="E36">
        <f t="shared" si="13"/>
        <v>1857.4884730890217</v>
      </c>
      <c r="F36">
        <f t="shared" si="14"/>
        <v>1857.5</v>
      </c>
      <c r="G36">
        <f t="shared" si="15"/>
        <v>-4.8877092922339216E-3</v>
      </c>
      <c r="J36">
        <f t="shared" si="39"/>
        <v>-4.8877092922339216E-3</v>
      </c>
      <c r="P36">
        <f t="shared" si="17"/>
        <v>-2.7664647187448407E-3</v>
      </c>
      <c r="Q36" s="2">
        <f t="shared" si="18"/>
        <v>33469.883499999996</v>
      </c>
      <c r="R36">
        <f t="shared" si="19"/>
        <v>4.4996785405568725E-6</v>
      </c>
      <c r="S36" s="6">
        <v>1</v>
      </c>
      <c r="T36">
        <f t="shared" si="20"/>
        <v>4.4996785405568725E-6</v>
      </c>
      <c r="U36" t="s">
        <v>152</v>
      </c>
      <c r="V36" s="6">
        <v>1</v>
      </c>
      <c r="W36" s="6">
        <v>1</v>
      </c>
      <c r="Z36">
        <f t="shared" si="21"/>
        <v>1857.5</v>
      </c>
      <c r="AA36" s="127">
        <f t="shared" si="22"/>
        <v>-9.0432359373429153E-3</v>
      </c>
      <c r="AB36" s="127">
        <f t="shared" si="23"/>
        <v>1.3890619263641534E-3</v>
      </c>
      <c r="AC36" s="127">
        <f t="shared" si="24"/>
        <v>-2.1212445734890809E-3</v>
      </c>
      <c r="AD36" s="127">
        <f t="shared" si="25"/>
        <v>4.1555266451089937E-3</v>
      </c>
      <c r="AE36" s="127">
        <f t="shared" si="26"/>
        <v>1.7268401698210808E-5</v>
      </c>
      <c r="AF36">
        <f t="shared" si="27"/>
        <v>-2.1212445734890809E-3</v>
      </c>
      <c r="AG36" s="113"/>
      <c r="AH36">
        <f t="shared" si="28"/>
        <v>-6.276771218598075E-3</v>
      </c>
      <c r="AI36">
        <f t="shared" si="29"/>
        <v>0.54749835736678332</v>
      </c>
      <c r="AJ36">
        <f t="shared" si="30"/>
        <v>-0.9814698199701346</v>
      </c>
      <c r="AK36">
        <f t="shared" si="31"/>
        <v>-0.39400794841505488</v>
      </c>
      <c r="AL36">
        <f t="shared" si="32"/>
        <v>-2.425184685062213</v>
      </c>
      <c r="AM36">
        <f t="shared" si="33"/>
        <v>-2.6712700768272146</v>
      </c>
      <c r="AN36" s="127">
        <f t="shared" si="38"/>
        <v>-8.139431141547524</v>
      </c>
      <c r="AO36" s="127">
        <f t="shared" si="38"/>
        <v>-8.1394312735736083</v>
      </c>
      <c r="AP36" s="127">
        <f t="shared" si="38"/>
        <v>-8.1394304921374605</v>
      </c>
      <c r="AQ36" s="127">
        <f t="shared" si="38"/>
        <v>-8.1394351172724377</v>
      </c>
      <c r="AR36" s="127">
        <f t="shared" si="38"/>
        <v>-8.1394077411357522</v>
      </c>
      <c r="AS36" s="127">
        <f t="shared" si="38"/>
        <v>-8.1395697431085026</v>
      </c>
      <c r="AT36" s="127">
        <f t="shared" si="38"/>
        <v>-8.1386097696456403</v>
      </c>
      <c r="AU36" s="127">
        <f t="shared" si="35"/>
        <v>-7.563710059870842</v>
      </c>
      <c r="AW36">
        <v>8500</v>
      </c>
      <c r="AX36">
        <f t="shared" si="40"/>
        <v>-1.877617167350088E-3</v>
      </c>
      <c r="AY36">
        <f t="shared" si="41"/>
        <v>-5.3949003896103277E-3</v>
      </c>
      <c r="AZ36" s="127">
        <f t="shared" si="42"/>
        <v>3.5172832222602397E-3</v>
      </c>
      <c r="BA36">
        <f t="shared" si="43"/>
        <v>0.61954058486502128</v>
      </c>
      <c r="BB36">
        <f t="shared" si="44"/>
        <v>-0.16251993849319191</v>
      </c>
      <c r="BC36">
        <f t="shared" si="45"/>
        <v>2.2576391130178788</v>
      </c>
      <c r="BD36">
        <f t="shared" si="46"/>
        <v>2.1132817484527497</v>
      </c>
      <c r="BE36">
        <f t="shared" si="48"/>
        <v>-4.657321942512989</v>
      </c>
      <c r="BF36">
        <f t="shared" si="48"/>
        <v>-4.6573219417374396</v>
      </c>
      <c r="BG36">
        <f t="shared" si="48"/>
        <v>-4.6573219652222058</v>
      </c>
      <c r="BH36">
        <f t="shared" si="48"/>
        <v>-4.6573212540739419</v>
      </c>
      <c r="BI36">
        <f t="shared" si="48"/>
        <v>-4.6573427926075253</v>
      </c>
      <c r="BJ36">
        <f t="shared" si="48"/>
        <v>-4.6566941457843596</v>
      </c>
      <c r="BK36">
        <f t="shared" si="48"/>
        <v>-4.7430325810735292</v>
      </c>
      <c r="BL36">
        <f t="shared" si="47"/>
        <v>-5.2564124587491623</v>
      </c>
    </row>
    <row r="37" spans="1:64">
      <c r="A37" s="23" t="s">
        <v>45</v>
      </c>
      <c r="B37" s="98" t="s">
        <v>60</v>
      </c>
      <c r="C37" s="23">
        <v>48488.383499999996</v>
      </c>
      <c r="D37" s="23" t="s">
        <v>152</v>
      </c>
      <c r="E37">
        <f t="shared" si="13"/>
        <v>1857.4884730890217</v>
      </c>
      <c r="F37">
        <f t="shared" si="14"/>
        <v>1857.5</v>
      </c>
      <c r="G37">
        <f t="shared" si="15"/>
        <v>-4.8877092922339216E-3</v>
      </c>
      <c r="J37">
        <f t="shared" si="39"/>
        <v>-4.8877092922339216E-3</v>
      </c>
      <c r="P37">
        <f t="shared" si="17"/>
        <v>-2.7664647187448407E-3</v>
      </c>
      <c r="Q37" s="2">
        <f t="shared" si="18"/>
        <v>33469.883499999996</v>
      </c>
      <c r="R37">
        <f t="shared" si="19"/>
        <v>4.4996785405568725E-6</v>
      </c>
      <c r="S37" s="6">
        <v>1</v>
      </c>
      <c r="T37">
        <f t="shared" si="20"/>
        <v>4.4996785405568725E-6</v>
      </c>
      <c r="U37" t="s">
        <v>152</v>
      </c>
      <c r="V37" s="6">
        <v>1</v>
      </c>
      <c r="W37" s="6">
        <v>1</v>
      </c>
      <c r="Z37">
        <f t="shared" si="21"/>
        <v>1857.5</v>
      </c>
      <c r="AA37" s="127">
        <f t="shared" si="22"/>
        <v>-9.0432359373429153E-3</v>
      </c>
      <c r="AB37" s="127">
        <f t="shared" si="23"/>
        <v>1.3890619263641534E-3</v>
      </c>
      <c r="AC37" s="127">
        <f t="shared" si="24"/>
        <v>-2.1212445734890809E-3</v>
      </c>
      <c r="AD37" s="127">
        <f t="shared" si="25"/>
        <v>4.1555266451089937E-3</v>
      </c>
      <c r="AE37" s="127">
        <f t="shared" si="26"/>
        <v>1.7268401698210808E-5</v>
      </c>
      <c r="AF37">
        <f t="shared" si="27"/>
        <v>-2.1212445734890809E-3</v>
      </c>
      <c r="AG37" s="113"/>
      <c r="AH37">
        <f t="shared" si="28"/>
        <v>-6.276771218598075E-3</v>
      </c>
      <c r="AI37">
        <f t="shared" si="29"/>
        <v>0.54749835736678332</v>
      </c>
      <c r="AJ37">
        <f t="shared" si="30"/>
        <v>-0.9814698199701346</v>
      </c>
      <c r="AK37">
        <f t="shared" si="31"/>
        <v>-0.39400794841505488</v>
      </c>
      <c r="AL37">
        <f t="shared" si="32"/>
        <v>-2.425184685062213</v>
      </c>
      <c r="AM37">
        <f t="shared" si="33"/>
        <v>-2.6712700768272146</v>
      </c>
      <c r="AN37" s="127">
        <f t="shared" si="38"/>
        <v>-8.139431141547524</v>
      </c>
      <c r="AO37" s="127">
        <f t="shared" si="38"/>
        <v>-8.1394312735736083</v>
      </c>
      <c r="AP37" s="127">
        <f t="shared" si="38"/>
        <v>-8.1394304921374605</v>
      </c>
      <c r="AQ37" s="127">
        <f t="shared" si="38"/>
        <v>-8.1394351172724377</v>
      </c>
      <c r="AR37" s="127">
        <f t="shared" si="38"/>
        <v>-8.1394077411357522</v>
      </c>
      <c r="AS37" s="127">
        <f t="shared" si="38"/>
        <v>-8.1395697431085026</v>
      </c>
      <c r="AT37" s="127">
        <f t="shared" si="38"/>
        <v>-8.1386097696456403</v>
      </c>
      <c r="AU37" s="127">
        <f t="shared" si="35"/>
        <v>-7.563710059870842</v>
      </c>
      <c r="AW37">
        <v>8750</v>
      </c>
      <c r="AX37">
        <f t="shared" si="40"/>
        <v>-2.1119977890127115E-3</v>
      </c>
      <c r="AY37">
        <f t="shared" si="41"/>
        <v>-4.8901433455646737E-3</v>
      </c>
      <c r="AZ37" s="127">
        <f t="shared" si="42"/>
        <v>2.7781455565519622E-3</v>
      </c>
      <c r="BA37">
        <f t="shared" si="43"/>
        <v>0.59147035546517979</v>
      </c>
      <c r="BB37">
        <f t="shared" si="44"/>
        <v>-0.2234655282252731</v>
      </c>
      <c r="BC37">
        <f t="shared" si="45"/>
        <v>2.3197635712263018</v>
      </c>
      <c r="BD37">
        <f t="shared" si="46"/>
        <v>2.2950574557320857</v>
      </c>
      <c r="BE37">
        <f t="shared" si="48"/>
        <v>-4.5752105531971203</v>
      </c>
      <c r="BF37">
        <f t="shared" si="48"/>
        <v>-4.5752103715265493</v>
      </c>
      <c r="BG37">
        <f t="shared" si="48"/>
        <v>-4.5752125857088028</v>
      </c>
      <c r="BH37">
        <f t="shared" si="48"/>
        <v>-4.5751856019039145</v>
      </c>
      <c r="BI37">
        <f t="shared" si="48"/>
        <v>-4.5755148085830619</v>
      </c>
      <c r="BJ37">
        <f t="shared" si="48"/>
        <v>-4.5715506704853359</v>
      </c>
      <c r="BK37">
        <f t="shared" si="48"/>
        <v>-4.6311948212710909</v>
      </c>
      <c r="BL37">
        <f t="shared" si="47"/>
        <v>-5.1695740093279472</v>
      </c>
    </row>
    <row r="38" spans="1:64">
      <c r="A38" t="s">
        <v>48</v>
      </c>
      <c r="B38" s="17"/>
      <c r="C38" s="18">
        <v>48491.563399999999</v>
      </c>
      <c r="D38" s="18" t="s">
        <v>30</v>
      </c>
      <c r="E38">
        <f t="shared" si="13"/>
        <v>1864.9877783985282</v>
      </c>
      <c r="F38">
        <f t="shared" si="14"/>
        <v>1865</v>
      </c>
      <c r="G38">
        <f t="shared" si="15"/>
        <v>-5.1822760797222145E-3</v>
      </c>
      <c r="J38">
        <f t="shared" si="39"/>
        <v>-5.1822760797222145E-3</v>
      </c>
      <c r="P38">
        <f t="shared" si="17"/>
        <v>-2.7868663297166063E-3</v>
      </c>
      <c r="Q38" s="2">
        <f t="shared" si="18"/>
        <v>33473.063399999999</v>
      </c>
      <c r="R38">
        <f t="shared" si="19"/>
        <v>5.7379878704219302E-6</v>
      </c>
      <c r="S38" s="6">
        <v>1</v>
      </c>
      <c r="T38">
        <f t="shared" si="20"/>
        <v>5.7379878704219302E-6</v>
      </c>
      <c r="U38" t="s">
        <v>152</v>
      </c>
      <c r="V38" s="6">
        <v>1</v>
      </c>
      <c r="W38" s="6">
        <v>1</v>
      </c>
      <c r="Z38">
        <f t="shared" si="21"/>
        <v>1865</v>
      </c>
      <c r="AA38" s="127">
        <f t="shared" si="22"/>
        <v>-9.0476038194504289E-3</v>
      </c>
      <c r="AB38" s="127">
        <f t="shared" si="23"/>
        <v>1.0784614100116073E-3</v>
      </c>
      <c r="AC38" s="127">
        <f t="shared" si="24"/>
        <v>-2.3954097500056082E-3</v>
      </c>
      <c r="AD38" s="127">
        <f t="shared" si="25"/>
        <v>3.8653277397282144E-3</v>
      </c>
      <c r="AE38" s="127">
        <f t="shared" si="26"/>
        <v>1.4940758535512426E-5</v>
      </c>
      <c r="AF38">
        <f t="shared" si="27"/>
        <v>-2.3954097500056082E-3</v>
      </c>
      <c r="AG38" s="113"/>
      <c r="AH38">
        <f t="shared" si="28"/>
        <v>-6.2607374897338218E-3</v>
      </c>
      <c r="AI38">
        <f t="shared" si="29"/>
        <v>0.54810049399139971</v>
      </c>
      <c r="AJ38">
        <f t="shared" si="30"/>
        <v>-0.98117609697089003</v>
      </c>
      <c r="AK38">
        <f t="shared" si="31"/>
        <v>-0.39469841204289507</v>
      </c>
      <c r="AL38">
        <f t="shared" si="32"/>
        <v>-2.4236577885191672</v>
      </c>
      <c r="AM38">
        <f t="shared" si="33"/>
        <v>-2.6650715430146739</v>
      </c>
      <c r="AN38" s="127">
        <f t="shared" si="38"/>
        <v>-8.1372012787618573</v>
      </c>
      <c r="AO38" s="127">
        <f t="shared" si="38"/>
        <v>-8.137201532839974</v>
      </c>
      <c r="AP38" s="127">
        <f t="shared" si="38"/>
        <v>-8.1372000174827352</v>
      </c>
      <c r="AQ38" s="127">
        <f t="shared" si="38"/>
        <v>-8.1372090551673821</v>
      </c>
      <c r="AR38" s="127">
        <f t="shared" si="38"/>
        <v>-8.1371551496999945</v>
      </c>
      <c r="AS38" s="127">
        <f t="shared" si="38"/>
        <v>-8.1374765223609504</v>
      </c>
      <c r="AT38" s="127">
        <f t="shared" si="38"/>
        <v>-8.1355552893837597</v>
      </c>
      <c r="AU38" s="127">
        <f t="shared" si="35"/>
        <v>-7.5611049063882048</v>
      </c>
      <c r="AW38">
        <v>9000</v>
      </c>
      <c r="AX38">
        <f t="shared" si="40"/>
        <v>-2.2882591112276989E-3</v>
      </c>
      <c r="AY38">
        <f t="shared" si="41"/>
        <v>-4.341593629439755E-3</v>
      </c>
      <c r="AZ38" s="127">
        <f t="shared" si="42"/>
        <v>2.0533345182120561E-3</v>
      </c>
      <c r="BA38">
        <f t="shared" si="43"/>
        <v>0.56715244321340896</v>
      </c>
      <c r="BB38">
        <f t="shared" si="44"/>
        <v>-0.27850888329827256</v>
      </c>
      <c r="BC38">
        <f t="shared" si="45"/>
        <v>2.3766363160878421</v>
      </c>
      <c r="BD38">
        <f t="shared" si="46"/>
        <v>2.4857746159176224</v>
      </c>
      <c r="BE38">
        <f t="shared" si="48"/>
        <v>-4.4966452211536776</v>
      </c>
      <c r="BF38">
        <f t="shared" si="48"/>
        <v>-4.4966442232469364</v>
      </c>
      <c r="BG38">
        <f t="shared" si="48"/>
        <v>-4.4966519925219295</v>
      </c>
      <c r="BH38">
        <f t="shared" si="48"/>
        <v>-4.4965915115440307</v>
      </c>
      <c r="BI38">
        <f t="shared" si="48"/>
        <v>-4.4970627755756647</v>
      </c>
      <c r="BJ38">
        <f t="shared" si="48"/>
        <v>-4.4934171347453731</v>
      </c>
      <c r="BK38">
        <f t="shared" si="48"/>
        <v>-4.523414383240361</v>
      </c>
      <c r="BL38">
        <f t="shared" si="47"/>
        <v>-5.0827355599067321</v>
      </c>
    </row>
    <row r="39" spans="1:64">
      <c r="A39" s="17" t="s">
        <v>45</v>
      </c>
      <c r="B39" s="17"/>
      <c r="C39" s="18">
        <v>48502.372900000002</v>
      </c>
      <c r="D39" s="18" t="s">
        <v>30</v>
      </c>
      <c r="E39">
        <f t="shared" si="13"/>
        <v>1890.4803224228879</v>
      </c>
      <c r="F39">
        <f t="shared" si="14"/>
        <v>1890.5</v>
      </c>
      <c r="G39">
        <f t="shared" si="15"/>
        <v>-8.3438031724654138E-3</v>
      </c>
      <c r="J39">
        <f t="shared" si="39"/>
        <v>-8.3438031724654138E-3</v>
      </c>
      <c r="P39">
        <f t="shared" si="17"/>
        <v>-2.855936994752172E-3</v>
      </c>
      <c r="Q39" s="2">
        <f t="shared" si="18"/>
        <v>33483.872900000002</v>
      </c>
      <c r="R39">
        <f t="shared" si="19"/>
        <v>3.0116675184488947E-5</v>
      </c>
      <c r="S39" s="6">
        <v>1</v>
      </c>
      <c r="T39">
        <f t="shared" si="20"/>
        <v>3.0116675184488947E-5</v>
      </c>
      <c r="U39" t="s">
        <v>152</v>
      </c>
      <c r="V39" s="6">
        <v>1</v>
      </c>
      <c r="W39" s="6">
        <v>1</v>
      </c>
      <c r="Z39">
        <f t="shared" si="21"/>
        <v>1890.5</v>
      </c>
      <c r="AA39" s="127">
        <f t="shared" si="22"/>
        <v>-9.0617940081519285E-3</v>
      </c>
      <c r="AB39" s="127">
        <f t="shared" si="23"/>
        <v>-2.1379461590656564E-3</v>
      </c>
      <c r="AC39" s="127">
        <f t="shared" si="24"/>
        <v>-5.4878661777132418E-3</v>
      </c>
      <c r="AD39" s="127">
        <f t="shared" si="25"/>
        <v>7.1799083568651473E-4</v>
      </c>
      <c r="AE39" s="127">
        <f t="shared" si="26"/>
        <v>5.1551084012981978E-7</v>
      </c>
      <c r="AF39">
        <f t="shared" si="27"/>
        <v>-5.4878661777132418E-3</v>
      </c>
      <c r="AG39" s="113"/>
      <c r="AH39">
        <f t="shared" si="28"/>
        <v>-6.2058570133997574E-3</v>
      </c>
      <c r="AI39">
        <f t="shared" si="29"/>
        <v>0.55016566239567</v>
      </c>
      <c r="AJ39">
        <f t="shared" si="30"/>
        <v>-0.9801553240714298</v>
      </c>
      <c r="AK39">
        <f t="shared" si="31"/>
        <v>-0.39705046116592496</v>
      </c>
      <c r="AL39">
        <f t="shared" si="32"/>
        <v>-2.4184410745062439</v>
      </c>
      <c r="AM39">
        <f t="shared" si="33"/>
        <v>-2.6440829070479546</v>
      </c>
      <c r="AN39" s="127">
        <f t="shared" si="38"/>
        <v>-8.1296013288301374</v>
      </c>
      <c r="AO39" s="127">
        <f t="shared" si="38"/>
        <v>-8.1296019270371502</v>
      </c>
      <c r="AP39" s="127">
        <f t="shared" si="38"/>
        <v>-8.1295982634670469</v>
      </c>
      <c r="AQ39" s="127">
        <f t="shared" si="38"/>
        <v>-8.1296206993465407</v>
      </c>
      <c r="AR39" s="127">
        <f t="shared" si="38"/>
        <v>-8.1294832730041229</v>
      </c>
      <c r="AS39" s="127">
        <f t="shared" si="38"/>
        <v>-8.1303240041825227</v>
      </c>
      <c r="AT39" s="127">
        <f t="shared" si="38"/>
        <v>-8.1251409127404308</v>
      </c>
      <c r="AU39" s="127">
        <f t="shared" si="35"/>
        <v>-7.5522473845472406</v>
      </c>
      <c r="AW39">
        <v>9250</v>
      </c>
      <c r="AX39">
        <f t="shared" si="40"/>
        <v>-2.4042838425902806E-3</v>
      </c>
      <c r="AY39">
        <f t="shared" si="41"/>
        <v>-3.7492512412355752E-3</v>
      </c>
      <c r="AZ39" s="127">
        <f t="shared" si="42"/>
        <v>1.3449673986452944E-3</v>
      </c>
      <c r="BA39">
        <f t="shared" si="43"/>
        <v>0.54594614305924749</v>
      </c>
      <c r="BB39">
        <f t="shared" si="44"/>
        <v>-0.32852181407715975</v>
      </c>
      <c r="BC39">
        <f t="shared" si="45"/>
        <v>2.4291331987255536</v>
      </c>
      <c r="BD39">
        <f t="shared" si="46"/>
        <v>2.6874171833522125</v>
      </c>
      <c r="BE39">
        <f t="shared" si="48"/>
        <v>-4.421161737491988</v>
      </c>
      <c r="BF39">
        <f t="shared" si="48"/>
        <v>-4.4211619714475487</v>
      </c>
      <c r="BG39">
        <f t="shared" si="48"/>
        <v>-4.4211606134283201</v>
      </c>
      <c r="BH39">
        <f t="shared" si="48"/>
        <v>-4.4211684962770663</v>
      </c>
      <c r="BI39">
        <f t="shared" si="48"/>
        <v>-4.421122741859282</v>
      </c>
      <c r="BJ39">
        <f t="shared" si="48"/>
        <v>-4.4213884116722459</v>
      </c>
      <c r="BK39">
        <f t="shared" si="48"/>
        <v>-4.4198490895499187</v>
      </c>
      <c r="BL39">
        <f t="shared" si="47"/>
        <v>-4.9958971104855179</v>
      </c>
    </row>
    <row r="40" spans="1:64">
      <c r="A40" s="17" t="s">
        <v>45</v>
      </c>
      <c r="B40" s="17"/>
      <c r="C40" s="18">
        <v>48624.281900000002</v>
      </c>
      <c r="D40" s="18" t="s">
        <v>30</v>
      </c>
      <c r="E40">
        <f t="shared" si="13"/>
        <v>2177.9839580642015</v>
      </c>
      <c r="F40">
        <f t="shared" si="14"/>
        <v>2178</v>
      </c>
      <c r="G40">
        <f t="shared" si="15"/>
        <v>-6.8021969418623485E-3</v>
      </c>
      <c r="J40">
        <f t="shared" si="39"/>
        <v>-6.8021969418623485E-3</v>
      </c>
      <c r="P40">
        <f t="shared" si="17"/>
        <v>-3.6031485402291778E-3</v>
      </c>
      <c r="Q40" s="2">
        <f t="shared" si="18"/>
        <v>33605.781900000002</v>
      </c>
      <c r="R40">
        <f t="shared" si="19"/>
        <v>1.0233910675991745E-5</v>
      </c>
      <c r="S40" s="6">
        <v>1</v>
      </c>
      <c r="T40">
        <f t="shared" si="20"/>
        <v>1.0233910675991745E-5</v>
      </c>
      <c r="U40" t="s">
        <v>152</v>
      </c>
      <c r="V40" s="6">
        <v>1</v>
      </c>
      <c r="W40" s="6">
        <v>1</v>
      </c>
      <c r="Z40">
        <f t="shared" si="21"/>
        <v>2178</v>
      </c>
      <c r="AA40" s="127">
        <f t="shared" si="22"/>
        <v>-9.1500322988345879E-3</v>
      </c>
      <c r="AB40" s="127">
        <f t="shared" si="23"/>
        <v>-1.2553131832569392E-3</v>
      </c>
      <c r="AC40" s="127">
        <f t="shared" si="24"/>
        <v>-3.1990484016331706E-3</v>
      </c>
      <c r="AD40" s="127">
        <f t="shared" si="25"/>
        <v>2.3478353569722395E-3</v>
      </c>
      <c r="AE40" s="127">
        <f t="shared" si="26"/>
        <v>5.5123308634489634E-6</v>
      </c>
      <c r="AF40">
        <f t="shared" si="27"/>
        <v>-3.1990484016331706E-3</v>
      </c>
      <c r="AG40" s="113"/>
      <c r="AH40">
        <f t="shared" si="28"/>
        <v>-5.5468837586054092E-3</v>
      </c>
      <c r="AI40">
        <f t="shared" si="29"/>
        <v>0.57551559979620559</v>
      </c>
      <c r="AJ40">
        <f t="shared" si="30"/>
        <v>-0.96606014242502136</v>
      </c>
      <c r="AK40">
        <f t="shared" si="31"/>
        <v>-0.42404362273665314</v>
      </c>
      <c r="AL40">
        <f t="shared" si="32"/>
        <v>-2.3567139514423898</v>
      </c>
      <c r="AM40">
        <f t="shared" si="33"/>
        <v>-2.4159882268528707</v>
      </c>
      <c r="AN40" s="127">
        <f t="shared" si="38"/>
        <v>-8.041828276517581</v>
      </c>
      <c r="AO40" s="127">
        <f t="shared" si="38"/>
        <v>-8.0418289409968988</v>
      </c>
      <c r="AP40" s="127">
        <f t="shared" si="38"/>
        <v>-8.0418230105262651</v>
      </c>
      <c r="AQ40" s="127">
        <f t="shared" si="38"/>
        <v>-8.0418759333700258</v>
      </c>
      <c r="AR40" s="127">
        <f t="shared" si="38"/>
        <v>-8.0414031338185392</v>
      </c>
      <c r="AS40" s="127">
        <f t="shared" si="38"/>
        <v>-8.045586152853879</v>
      </c>
      <c r="AT40" s="127">
        <f t="shared" si="38"/>
        <v>-8.004645575005334</v>
      </c>
      <c r="AU40" s="127">
        <f t="shared" si="35"/>
        <v>-7.4523831677128447</v>
      </c>
      <c r="AW40">
        <v>9500</v>
      </c>
      <c r="AX40">
        <f t="shared" si="40"/>
        <v>-2.458546114649145E-3</v>
      </c>
      <c r="AY40">
        <f t="shared" si="41"/>
        <v>-3.1131161809521135E-3</v>
      </c>
      <c r="AZ40" s="127">
        <f t="shared" si="42"/>
        <v>6.5457006630296858E-4</v>
      </c>
      <c r="BA40">
        <f t="shared" si="43"/>
        <v>0.52734834787653606</v>
      </c>
      <c r="BB40">
        <f t="shared" si="44"/>
        <v>-0.37421811756167145</v>
      </c>
      <c r="BC40">
        <f t="shared" si="45"/>
        <v>2.4779485885712376</v>
      </c>
      <c r="BD40">
        <f t="shared" si="46"/>
        <v>2.9022358031964832</v>
      </c>
      <c r="BE40">
        <f t="shared" si="48"/>
        <v>-4.3483710510618634</v>
      </c>
      <c r="BF40">
        <f t="shared" si="48"/>
        <v>-4.348386471134158</v>
      </c>
      <c r="BG40">
        <f t="shared" si="48"/>
        <v>-4.3483142901377256</v>
      </c>
      <c r="BH40">
        <f t="shared" si="48"/>
        <v>-4.348652285591351</v>
      </c>
      <c r="BI40">
        <f t="shared" si="48"/>
        <v>-4.3470721608842302</v>
      </c>
      <c r="BJ40">
        <f t="shared" si="48"/>
        <v>-4.3545164760355197</v>
      </c>
      <c r="BK40">
        <f t="shared" si="48"/>
        <v>-4.3206249966873296</v>
      </c>
      <c r="BL40">
        <f t="shared" si="47"/>
        <v>-4.9090586610643028</v>
      </c>
    </row>
    <row r="41" spans="1:64">
      <c r="A41" s="23" t="s">
        <v>45</v>
      </c>
      <c r="B41" s="98" t="s">
        <v>60</v>
      </c>
      <c r="C41" s="23">
        <v>48775.445999999996</v>
      </c>
      <c r="D41" s="23" t="s">
        <v>152</v>
      </c>
      <c r="E41">
        <f t="shared" si="13"/>
        <v>2534.4812497198268</v>
      </c>
      <c r="F41">
        <f t="shared" si="14"/>
        <v>2534.5</v>
      </c>
      <c r="G41">
        <f t="shared" si="15"/>
        <v>-7.9506052206852473E-3</v>
      </c>
      <c r="J41">
        <f t="shared" si="39"/>
        <v>-7.9506052206852473E-3</v>
      </c>
      <c r="P41">
        <f t="shared" si="17"/>
        <v>-4.4492573813247433E-3</v>
      </c>
      <c r="Q41" s="2">
        <f t="shared" si="18"/>
        <v>33756.945999999996</v>
      </c>
      <c r="R41">
        <f t="shared" si="19"/>
        <v>1.2259436692194469E-5</v>
      </c>
      <c r="S41" s="6">
        <v>1</v>
      </c>
      <c r="T41">
        <f t="shared" si="20"/>
        <v>1.2259436692194469E-5</v>
      </c>
      <c r="U41" t="s">
        <v>152</v>
      </c>
      <c r="V41" s="6">
        <v>1</v>
      </c>
      <c r="W41" s="6">
        <v>1</v>
      </c>
      <c r="Z41">
        <f t="shared" si="21"/>
        <v>2534.5</v>
      </c>
      <c r="AA41" s="127">
        <f t="shared" si="22"/>
        <v>-9.0700167470755318E-3</v>
      </c>
      <c r="AB41" s="127">
        <f t="shared" si="23"/>
        <v>-3.3298458549344588E-3</v>
      </c>
      <c r="AC41" s="127">
        <f t="shared" si="24"/>
        <v>-3.501347839360504E-3</v>
      </c>
      <c r="AD41" s="127">
        <f t="shared" si="25"/>
        <v>1.1194115263902845E-3</v>
      </c>
      <c r="AE41" s="127">
        <f t="shared" si="26"/>
        <v>1.2530821654154266E-6</v>
      </c>
      <c r="AF41">
        <f t="shared" si="27"/>
        <v>-3.501347839360504E-3</v>
      </c>
      <c r="AG41" s="113"/>
      <c r="AH41">
        <f t="shared" si="28"/>
        <v>-4.6207593657507885E-3</v>
      </c>
      <c r="AI41">
        <f t="shared" si="29"/>
        <v>0.61317658613494475</v>
      </c>
      <c r="AJ41">
        <f t="shared" si="30"/>
        <v>-0.94054694638034619</v>
      </c>
      <c r="AK41">
        <f t="shared" si="31"/>
        <v>-0.45865852928489648</v>
      </c>
      <c r="AL41">
        <f t="shared" si="32"/>
        <v>-2.2714345418142976</v>
      </c>
      <c r="AM41">
        <f t="shared" si="33"/>
        <v>-2.1515427073898108</v>
      </c>
      <c r="AN41" s="127">
        <f t="shared" ref="AN41:AT50" si="49">$AU41+$AB$7*SIN(AO41)</f>
        <v>-7.9269547257188728</v>
      </c>
      <c r="AO41" s="127">
        <f t="shared" si="49"/>
        <v>-7.9269547318385172</v>
      </c>
      <c r="AP41" s="127">
        <f t="shared" si="49"/>
        <v>-7.9269545919448481</v>
      </c>
      <c r="AQ41" s="127">
        <f t="shared" si="49"/>
        <v>-7.9269577898153143</v>
      </c>
      <c r="AR41" s="127">
        <f t="shared" si="49"/>
        <v>-7.9268846537706725</v>
      </c>
      <c r="AS41" s="127">
        <f t="shared" si="49"/>
        <v>-7.9285393844544192</v>
      </c>
      <c r="AT41" s="127">
        <f t="shared" si="49"/>
        <v>-7.8476165142298502</v>
      </c>
      <c r="AU41" s="127">
        <f t="shared" si="35"/>
        <v>-7.3285515388381919</v>
      </c>
      <c r="AW41">
        <v>9750</v>
      </c>
      <c r="AX41">
        <f t="shared" si="40"/>
        <v>-2.4499632429564348E-3</v>
      </c>
      <c r="AY41">
        <f t="shared" si="41"/>
        <v>-2.4331884485894045E-3</v>
      </c>
      <c r="AZ41" s="127">
        <f t="shared" si="42"/>
        <v>-1.6774794367030443E-5</v>
      </c>
      <c r="BA41">
        <f t="shared" si="43"/>
        <v>0.51095935065333764</v>
      </c>
      <c r="BB41">
        <f t="shared" si="44"/>
        <v>-0.41618654778735448</v>
      </c>
      <c r="BC41">
        <f t="shared" si="45"/>
        <v>2.5236424484779483</v>
      </c>
      <c r="BD41">
        <f t="shared" si="46"/>
        <v>3.1328535381944698</v>
      </c>
      <c r="BE41">
        <f t="shared" si="48"/>
        <v>-4.2779410257790564</v>
      </c>
      <c r="BF41">
        <f t="shared" si="48"/>
        <v>-4.2780109621231892</v>
      </c>
      <c r="BG41">
        <f t="shared" si="48"/>
        <v>-4.277734077634566</v>
      </c>
      <c r="BH41">
        <f t="shared" si="48"/>
        <v>-4.2788312588478981</v>
      </c>
      <c r="BI41">
        <f t="shared" si="48"/>
        <v>-4.2744986828959552</v>
      </c>
      <c r="BJ41">
        <f t="shared" si="48"/>
        <v>-4.2918504452333606</v>
      </c>
      <c r="BK41">
        <f t="shared" si="48"/>
        <v>-4.2258354450749316</v>
      </c>
      <c r="BL41">
        <f t="shared" si="47"/>
        <v>-4.8222202116430877</v>
      </c>
    </row>
    <row r="42" spans="1:64">
      <c r="A42" s="23" t="s">
        <v>45</v>
      </c>
      <c r="B42" s="98" t="s">
        <v>60</v>
      </c>
      <c r="C42" s="23">
        <v>48909.441999999995</v>
      </c>
      <c r="D42" s="23" t="s">
        <v>152</v>
      </c>
      <c r="E42">
        <f t="shared" si="13"/>
        <v>2850.4902167476375</v>
      </c>
      <c r="F42">
        <f t="shared" si="14"/>
        <v>2850.5</v>
      </c>
      <c r="G42">
        <f t="shared" si="15"/>
        <v>-4.14835280389525E-3</v>
      </c>
      <c r="J42">
        <f t="shared" si="39"/>
        <v>-4.14835280389525E-3</v>
      </c>
      <c r="P42">
        <f t="shared" si="17"/>
        <v>-5.1247934147204029E-3</v>
      </c>
      <c r="Q42" s="2">
        <f t="shared" si="18"/>
        <v>33890.941999999995</v>
      </c>
      <c r="R42">
        <f t="shared" si="19"/>
        <v>9.5343626646859769E-7</v>
      </c>
      <c r="S42" s="6">
        <v>1</v>
      </c>
      <c r="T42">
        <f t="shared" si="20"/>
        <v>9.5343626646859769E-7</v>
      </c>
      <c r="U42" t="s">
        <v>152</v>
      </c>
      <c r="V42" s="6">
        <v>1</v>
      </c>
      <c r="W42" s="6">
        <v>1</v>
      </c>
      <c r="Z42">
        <f t="shared" si="21"/>
        <v>2850.5</v>
      </c>
      <c r="AA42" s="127">
        <f t="shared" si="22"/>
        <v>-8.8142521832274071E-3</v>
      </c>
      <c r="AB42" s="127">
        <f t="shared" si="23"/>
        <v>-4.5889403538824534E-4</v>
      </c>
      <c r="AC42" s="127">
        <f t="shared" si="24"/>
        <v>9.764406108251529E-4</v>
      </c>
      <c r="AD42" s="127">
        <f t="shared" si="25"/>
        <v>4.6658993793321571E-3</v>
      </c>
      <c r="AE42" s="127">
        <f t="shared" si="26"/>
        <v>2.1770617018052208E-5</v>
      </c>
      <c r="AF42">
        <f t="shared" si="27"/>
        <v>9.764406108251529E-4</v>
      </c>
      <c r="AG42" s="113"/>
      <c r="AH42">
        <f t="shared" si="28"/>
        <v>-3.6894587685070046E-3</v>
      </c>
      <c r="AI42">
        <f t="shared" si="29"/>
        <v>0.65395513908586433</v>
      </c>
      <c r="AJ42">
        <f t="shared" si="30"/>
        <v>-0.90793610975203531</v>
      </c>
      <c r="AK42">
        <f t="shared" si="31"/>
        <v>-0.49015605090105385</v>
      </c>
      <c r="AL42">
        <f t="shared" si="32"/>
        <v>-2.185530565148496</v>
      </c>
      <c r="AM42">
        <f t="shared" si="33"/>
        <v>-1.9300891199343992</v>
      </c>
      <c r="AN42" s="127">
        <f t="shared" si="49"/>
        <v>-7.8184081366592215</v>
      </c>
      <c r="AO42" s="127">
        <f t="shared" si="49"/>
        <v>-7.8184081352024464</v>
      </c>
      <c r="AP42" s="127">
        <f t="shared" si="49"/>
        <v>-7.8184080669362297</v>
      </c>
      <c r="AQ42" s="127">
        <f t="shared" si="49"/>
        <v>-7.8184048680466223</v>
      </c>
      <c r="AR42" s="127">
        <f t="shared" si="49"/>
        <v>-7.8182552921743707</v>
      </c>
      <c r="AS42" s="127">
        <f t="shared" si="49"/>
        <v>-7.8118498817412263</v>
      </c>
      <c r="AT42" s="127">
        <f t="shared" si="49"/>
        <v>-7.7017617390088562</v>
      </c>
      <c r="AU42" s="127">
        <f t="shared" si="35"/>
        <v>-7.2187877387697759</v>
      </c>
      <c r="AW42">
        <v>10000</v>
      </c>
      <c r="AX42">
        <f t="shared" si="40"/>
        <v>-2.3777892493407303E-3</v>
      </c>
      <c r="AY42">
        <f t="shared" si="41"/>
        <v>-1.7094680441474275E-3</v>
      </c>
      <c r="AZ42" s="127">
        <f t="shared" si="42"/>
        <v>-6.6832120519330293E-4</v>
      </c>
      <c r="BA42">
        <f t="shared" si="43"/>
        <v>0.49645819955594006</v>
      </c>
      <c r="BB42">
        <f t="shared" si="44"/>
        <v>-0.45491656541413955</v>
      </c>
      <c r="BC42">
        <f t="shared" si="45"/>
        <v>2.5666736237750878</v>
      </c>
      <c r="BD42">
        <f t="shared" si="46"/>
        <v>3.3823988536883443</v>
      </c>
      <c r="BE42">
        <f t="shared" si="48"/>
        <v>-4.2095829658593908</v>
      </c>
      <c r="BF42">
        <f t="shared" si="48"/>
        <v>-4.2097853196628208</v>
      </c>
      <c r="BG42">
        <f t="shared" si="48"/>
        <v>-4.2090856400325043</v>
      </c>
      <c r="BH42">
        <f t="shared" si="48"/>
        <v>-4.2115087221120024</v>
      </c>
      <c r="BI42">
        <f t="shared" si="48"/>
        <v>-4.2031622381096048</v>
      </c>
      <c r="BJ42">
        <f t="shared" si="48"/>
        <v>-4.2324704486565201</v>
      </c>
      <c r="BK42">
        <f t="shared" si="48"/>
        <v>-4.1355403556397325</v>
      </c>
      <c r="BL42">
        <f t="shared" si="47"/>
        <v>-4.7353817622218726</v>
      </c>
    </row>
    <row r="43" spans="1:64">
      <c r="A43" s="17" t="s">
        <v>61</v>
      </c>
      <c r="B43" s="17" t="s">
        <v>60</v>
      </c>
      <c r="C43" s="18">
        <v>49132.478900000002</v>
      </c>
      <c r="D43" s="18"/>
      <c r="E43">
        <f t="shared" si="13"/>
        <v>3376.4884583226658</v>
      </c>
      <c r="F43">
        <f t="shared" si="14"/>
        <v>3376.5</v>
      </c>
      <c r="G43">
        <f t="shared" si="15"/>
        <v>-4.8939706030068919E-3</v>
      </c>
      <c r="K43">
        <f>G43</f>
        <v>-4.8939706030068919E-3</v>
      </c>
      <c r="P43">
        <f t="shared" si="17"/>
        <v>-6.0940982292278772E-3</v>
      </c>
      <c r="Q43" s="2">
        <f t="shared" si="18"/>
        <v>34113.978900000002</v>
      </c>
      <c r="R43">
        <f t="shared" si="19"/>
        <v>1.4403063192188169E-6</v>
      </c>
      <c r="S43" s="6">
        <v>1</v>
      </c>
      <c r="T43">
        <f t="shared" si="20"/>
        <v>1.4403063192188169E-6</v>
      </c>
      <c r="U43" t="s">
        <v>161</v>
      </c>
      <c r="V43" s="6">
        <v>1</v>
      </c>
      <c r="W43" s="6">
        <v>1</v>
      </c>
      <c r="Z43">
        <f t="shared" si="21"/>
        <v>3376.5</v>
      </c>
      <c r="AA43" s="127">
        <f t="shared" si="22"/>
        <v>-7.9742521883798458E-3</v>
      </c>
      <c r="AB43" s="127">
        <f t="shared" si="23"/>
        <v>-3.0138166438549233E-3</v>
      </c>
      <c r="AC43" s="127">
        <f t="shared" si="24"/>
        <v>1.2001276262209853E-3</v>
      </c>
      <c r="AD43" s="127">
        <f t="shared" si="25"/>
        <v>3.0802815853729539E-3</v>
      </c>
      <c r="AE43" s="127">
        <f t="shared" si="26"/>
        <v>9.4881346451877178E-6</v>
      </c>
      <c r="AF43">
        <f t="shared" si="27"/>
        <v>1.2001276262209853E-3</v>
      </c>
      <c r="AG43" s="113"/>
      <c r="AH43">
        <f t="shared" si="28"/>
        <v>-1.8801539591519689E-3</v>
      </c>
      <c r="AI43">
        <f t="shared" si="29"/>
        <v>0.74357691429734607</v>
      </c>
      <c r="AJ43">
        <f t="shared" si="30"/>
        <v>-0.8221528225070367</v>
      </c>
      <c r="AK43">
        <f t="shared" si="31"/>
        <v>-0.54244557433785867</v>
      </c>
      <c r="AL43">
        <f t="shared" si="32"/>
        <v>-2.0123800533179192</v>
      </c>
      <c r="AM43">
        <f t="shared" si="33"/>
        <v>-1.5788184588805154</v>
      </c>
      <c r="AN43" s="127">
        <f t="shared" si="49"/>
        <v>-7.6196847287947627</v>
      </c>
      <c r="AO43" s="127">
        <f t="shared" si="49"/>
        <v>-7.6196732471776443</v>
      </c>
      <c r="AP43" s="127">
        <f t="shared" si="49"/>
        <v>-7.6195908390331386</v>
      </c>
      <c r="AQ43" s="127">
        <f t="shared" si="49"/>
        <v>-7.6190001954564792</v>
      </c>
      <c r="AR43" s="127">
        <f t="shared" si="49"/>
        <v>-7.6148087790839227</v>
      </c>
      <c r="AS43" s="127">
        <f t="shared" si="49"/>
        <v>-7.5869127015476394</v>
      </c>
      <c r="AT43" s="127">
        <f t="shared" si="49"/>
        <v>-7.4463318335535158</v>
      </c>
      <c r="AU43" s="127">
        <f t="shared" si="35"/>
        <v>-7.0360796411875404</v>
      </c>
      <c r="AW43">
        <v>10250</v>
      </c>
      <c r="AX43">
        <f t="shared" si="40"/>
        <v>-2.2415241561655284E-3</v>
      </c>
      <c r="AY43">
        <f t="shared" si="41"/>
        <v>-9.419549676261893E-4</v>
      </c>
      <c r="AZ43" s="127">
        <f t="shared" si="42"/>
        <v>-1.2995691885393391E-3</v>
      </c>
      <c r="BA43">
        <f t="shared" si="43"/>
        <v>0.48358495548285296</v>
      </c>
      <c r="BB43">
        <f t="shared" si="44"/>
        <v>-0.49081769471927938</v>
      </c>
      <c r="BC43">
        <f t="shared" si="45"/>
        <v>2.607423124774193</v>
      </c>
      <c r="BD43">
        <f t="shared" si="46"/>
        <v>3.6546751681428411</v>
      </c>
      <c r="BE43">
        <f t="shared" si="48"/>
        <v>-4.1430426861823699</v>
      </c>
      <c r="BF43">
        <f t="shared" si="48"/>
        <v>-4.1435019438438969</v>
      </c>
      <c r="BG43">
        <f t="shared" si="48"/>
        <v>-4.14208262213773</v>
      </c>
      <c r="BH43">
        <f t="shared" si="48"/>
        <v>-4.1464792204304981</v>
      </c>
      <c r="BI43">
        <f t="shared" si="48"/>
        <v>-4.1329564228464548</v>
      </c>
      <c r="BJ43">
        <f t="shared" si="48"/>
        <v>-4.1755146012855997</v>
      </c>
      <c r="BK43">
        <f t="shared" si="48"/>
        <v>-4.0497657782385934</v>
      </c>
      <c r="BL43">
        <f t="shared" si="47"/>
        <v>-4.6485433128006584</v>
      </c>
    </row>
    <row r="44" spans="1:64">
      <c r="A44" s="17" t="s">
        <v>61</v>
      </c>
      <c r="B44" s="17" t="s">
        <v>60</v>
      </c>
      <c r="C44" s="18">
        <v>49416.570699999997</v>
      </c>
      <c r="D44" s="18"/>
      <c r="E44">
        <f t="shared" si="13"/>
        <v>4046.4752956840066</v>
      </c>
      <c r="F44">
        <f t="shared" si="14"/>
        <v>4046.5</v>
      </c>
      <c r="G44">
        <f t="shared" si="15"/>
        <v>-1.0475270864844788E-2</v>
      </c>
      <c r="K44">
        <f>G44</f>
        <v>-1.0475270864844788E-2</v>
      </c>
      <c r="P44">
        <f t="shared" si="17"/>
        <v>-7.0480285056684598E-3</v>
      </c>
      <c r="Q44" s="2">
        <f t="shared" si="18"/>
        <v>34398.070699999997</v>
      </c>
      <c r="R44">
        <f t="shared" si="19"/>
        <v>1.1745990188532522E-5</v>
      </c>
      <c r="S44" s="6">
        <v>1</v>
      </c>
      <c r="T44">
        <f t="shared" si="20"/>
        <v>1.1745990188532522E-5</v>
      </c>
      <c r="U44" t="s">
        <v>161</v>
      </c>
      <c r="V44" s="6">
        <v>1</v>
      </c>
      <c r="W44" s="6">
        <v>1</v>
      </c>
      <c r="Z44">
        <f t="shared" si="21"/>
        <v>4046.5</v>
      </c>
      <c r="AA44" s="127">
        <f t="shared" si="22"/>
        <v>-6.0788496050663884E-3</v>
      </c>
      <c r="AB44" s="127">
        <f t="shared" si="23"/>
        <v>-1.1444449765446859E-2</v>
      </c>
      <c r="AC44" s="127">
        <f t="shared" si="24"/>
        <v>-3.4272423591763281E-3</v>
      </c>
      <c r="AD44" s="127">
        <f t="shared" si="25"/>
        <v>-4.3964212597783995E-3</v>
      </c>
      <c r="AE44" s="127">
        <f t="shared" si="26"/>
        <v>1.9328519893431489E-5</v>
      </c>
      <c r="AF44">
        <f t="shared" si="27"/>
        <v>-3.4272423591763281E-3</v>
      </c>
      <c r="AG44" s="113"/>
      <c r="AH44">
        <f t="shared" si="28"/>
        <v>9.6917890060207177E-4</v>
      </c>
      <c r="AI44">
        <f t="shared" si="29"/>
        <v>0.92169510377356978</v>
      </c>
      <c r="AJ44">
        <f t="shared" si="30"/>
        <v>-0.60874699986004588</v>
      </c>
      <c r="AK44">
        <f t="shared" si="31"/>
        <v>-0.59486834108646924</v>
      </c>
      <c r="AL44">
        <f t="shared" si="32"/>
        <v>-1.7016778332775171</v>
      </c>
      <c r="AM44">
        <f t="shared" si="33"/>
        <v>-1.1402605406560586</v>
      </c>
      <c r="AN44" s="127">
        <f t="shared" si="49"/>
        <v>-7.3195190023706518</v>
      </c>
      <c r="AO44" s="127">
        <f t="shared" si="49"/>
        <v>-7.3189987247344579</v>
      </c>
      <c r="AP44" s="127">
        <f t="shared" si="49"/>
        <v>-7.3173003247382402</v>
      </c>
      <c r="AQ44" s="127">
        <f t="shared" si="49"/>
        <v>-7.3117894616524541</v>
      </c>
      <c r="AR44" s="127">
        <f t="shared" si="49"/>
        <v>-7.2942446173562328</v>
      </c>
      <c r="AS44" s="127">
        <f t="shared" si="49"/>
        <v>-7.2413774147923595</v>
      </c>
      <c r="AT44" s="127">
        <f t="shared" si="49"/>
        <v>-7.1015677815256115</v>
      </c>
      <c r="AU44" s="127">
        <f t="shared" si="35"/>
        <v>-6.8033525967386845</v>
      </c>
      <c r="AW44">
        <v>10500</v>
      </c>
      <c r="AX44">
        <f t="shared" si="40"/>
        <v>-2.0408274714630581E-3</v>
      </c>
      <c r="AY44">
        <f t="shared" si="41"/>
        <v>-1.3064921902566917E-4</v>
      </c>
      <c r="AZ44" s="127">
        <f t="shared" si="42"/>
        <v>-1.9101782524373889E-3</v>
      </c>
      <c r="BA44">
        <f t="shared" si="43"/>
        <v>0.47212781169741658</v>
      </c>
      <c r="BB44">
        <f t="shared" si="44"/>
        <v>-0.52423380482093296</v>
      </c>
      <c r="BC44">
        <f t="shared" si="45"/>
        <v>2.6462102264653962</v>
      </c>
      <c r="BD44">
        <f t="shared" si="46"/>
        <v>3.954381500634605</v>
      </c>
      <c r="BE44">
        <f t="shared" si="48"/>
        <v>-4.0780955147778988</v>
      </c>
      <c r="BF44">
        <f t="shared" si="48"/>
        <v>-4.0789819375440519</v>
      </c>
      <c r="BG44">
        <f t="shared" si="48"/>
        <v>-4.0764901573428416</v>
      </c>
      <c r="BH44">
        <f t="shared" si="48"/>
        <v>-4.0835163468435347</v>
      </c>
      <c r="BI44">
        <f t="shared" si="48"/>
        <v>-4.0638727198529239</v>
      </c>
      <c r="BJ44">
        <f t="shared" si="48"/>
        <v>-4.1201989488776682</v>
      </c>
      <c r="BK44">
        <f t="shared" si="48"/>
        <v>-3.9685036953418504</v>
      </c>
      <c r="BL44">
        <f t="shared" si="47"/>
        <v>-4.5617048633794433</v>
      </c>
    </row>
    <row r="45" spans="1:64">
      <c r="A45" s="17" t="s">
        <v>52</v>
      </c>
      <c r="B45" s="17"/>
      <c r="C45" s="18">
        <v>49465.548999999999</v>
      </c>
      <c r="D45" s="18">
        <v>1E-3</v>
      </c>
      <c r="E45">
        <f t="shared" si="13"/>
        <v>4161.9830868850804</v>
      </c>
      <c r="F45">
        <f t="shared" si="14"/>
        <v>4162</v>
      </c>
      <c r="G45">
        <f t="shared" si="15"/>
        <v>-7.1715994927217253E-3</v>
      </c>
      <c r="J45">
        <f t="shared" ref="J45:J50" si="50">G45</f>
        <v>-7.1715994927217253E-3</v>
      </c>
      <c r="P45">
        <f t="shared" si="17"/>
        <v>-7.1806898861340859E-3</v>
      </c>
      <c r="Q45" s="2">
        <f t="shared" si="18"/>
        <v>34447.048999999999</v>
      </c>
      <c r="R45">
        <f t="shared" si="19"/>
        <v>8.2635252391489731E-11</v>
      </c>
      <c r="S45" s="6">
        <v>0.4</v>
      </c>
      <c r="T45">
        <f t="shared" si="20"/>
        <v>3.3054100956595895E-11</v>
      </c>
      <c r="U45" t="s">
        <v>152</v>
      </c>
      <c r="V45" s="6">
        <v>0.4</v>
      </c>
      <c r="W45" s="6">
        <v>1</v>
      </c>
      <c r="Z45">
        <f t="shared" si="21"/>
        <v>4162</v>
      </c>
      <c r="AA45" s="127">
        <f t="shared" si="22"/>
        <v>-5.651558748480944E-3</v>
      </c>
      <c r="AB45" s="127">
        <f t="shared" si="23"/>
        <v>-8.7007306303748672E-3</v>
      </c>
      <c r="AC45" s="127">
        <f t="shared" si="24"/>
        <v>9.0903934123606409E-6</v>
      </c>
      <c r="AD45" s="127">
        <f t="shared" si="25"/>
        <v>-1.5200407442407813E-3</v>
      </c>
      <c r="AE45" s="127">
        <f t="shared" si="26"/>
        <v>9.2420954566082734E-7</v>
      </c>
      <c r="AF45">
        <f t="shared" si="27"/>
        <v>9.0903934123606409E-6</v>
      </c>
      <c r="AG45" s="113"/>
      <c r="AH45">
        <f t="shared" si="28"/>
        <v>1.5291311376531419E-3</v>
      </c>
      <c r="AI45">
        <f t="shared" si="29"/>
        <v>0.96334664388556057</v>
      </c>
      <c r="AJ45">
        <f t="shared" si="30"/>
        <v>-0.55197072625206167</v>
      </c>
      <c r="AK45">
        <f t="shared" si="31"/>
        <v>-0.59887939644434929</v>
      </c>
      <c r="AL45">
        <f t="shared" si="32"/>
        <v>-1.6319233134585873</v>
      </c>
      <c r="AM45">
        <f t="shared" si="33"/>
        <v>-1.063074401781662</v>
      </c>
      <c r="AN45" s="127">
        <f t="shared" si="49"/>
        <v>-7.2603011281293854</v>
      </c>
      <c r="AO45" s="127">
        <f t="shared" si="49"/>
        <v>-7.259513490091166</v>
      </c>
      <c r="AP45" s="127">
        <f t="shared" si="49"/>
        <v>-7.2571736617861102</v>
      </c>
      <c r="AQ45" s="127">
        <f t="shared" si="49"/>
        <v>-7.2502697520969086</v>
      </c>
      <c r="AR45" s="127">
        <f t="shared" si="49"/>
        <v>-7.2302892895695816</v>
      </c>
      <c r="AS45" s="127">
        <f t="shared" si="49"/>
        <v>-7.1753410013377525</v>
      </c>
      <c r="AT45" s="127">
        <f t="shared" si="49"/>
        <v>-7.0403262441448478</v>
      </c>
      <c r="AU45" s="127">
        <f t="shared" si="35"/>
        <v>-6.7632332331060825</v>
      </c>
      <c r="AW45">
        <v>10750</v>
      </c>
      <c r="AX45">
        <f t="shared" si="40"/>
        <v>-1.7754356211731733E-3</v>
      </c>
      <c r="AY45">
        <f t="shared" si="41"/>
        <v>7.2444920165410515E-4</v>
      </c>
      <c r="AZ45" s="127">
        <f t="shared" si="42"/>
        <v>-2.4998848228272785E-3</v>
      </c>
      <c r="BA45">
        <f t="shared" si="43"/>
        <v>0.46191354369064141</v>
      </c>
      <c r="BB45">
        <f t="shared" si="44"/>
        <v>-0.55545372444683305</v>
      </c>
      <c r="BC45">
        <f t="shared" si="45"/>
        <v>2.6833036078308958</v>
      </c>
      <c r="BD45">
        <f t="shared" si="46"/>
        <v>4.2874078276418253</v>
      </c>
      <c r="BE45">
        <f t="shared" ref="BE45:BK54" si="51">$BL45+$AB$7*SIN(BF45)</f>
        <v>-4.0145442117752417</v>
      </c>
      <c r="BF45">
        <f t="shared" si="51"/>
        <v>-4.0160626601213352</v>
      </c>
      <c r="BG45">
        <f t="shared" si="51"/>
        <v>-4.0121262775183295</v>
      </c>
      <c r="BH45">
        <f t="shared" si="51"/>
        <v>-4.0223694149662466</v>
      </c>
      <c r="BI45">
        <f t="shared" si="51"/>
        <v>-3.9959692262831696</v>
      </c>
      <c r="BJ45">
        <f t="shared" si="51"/>
        <v>-4.0658307299983543</v>
      </c>
      <c r="BK45">
        <f t="shared" si="51"/>
        <v>-3.8917120824548581</v>
      </c>
      <c r="BL45">
        <f t="shared" si="47"/>
        <v>-4.4748664139582282</v>
      </c>
    </row>
    <row r="46" spans="1:64">
      <c r="A46" s="22" t="s">
        <v>52</v>
      </c>
      <c r="B46" s="20"/>
      <c r="C46" s="39">
        <v>49465.55</v>
      </c>
      <c r="D46" s="40"/>
      <c r="E46">
        <f t="shared" si="13"/>
        <v>4161.9854452313612</v>
      </c>
      <c r="F46">
        <f t="shared" si="14"/>
        <v>4162</v>
      </c>
      <c r="G46">
        <f t="shared" si="15"/>
        <v>-6.1715994888800196E-3</v>
      </c>
      <c r="J46">
        <f t="shared" si="50"/>
        <v>-6.1715994888800196E-3</v>
      </c>
      <c r="P46">
        <f t="shared" si="17"/>
        <v>-7.1806898861340859E-3</v>
      </c>
      <c r="Q46" s="2">
        <f t="shared" si="18"/>
        <v>34447.050000000003</v>
      </c>
      <c r="R46">
        <f t="shared" si="19"/>
        <v>1.0182634298303693E-6</v>
      </c>
      <c r="S46" s="6">
        <v>1</v>
      </c>
      <c r="T46">
        <f t="shared" si="20"/>
        <v>1.0182634298303693E-6</v>
      </c>
      <c r="U46" t="s">
        <v>152</v>
      </c>
      <c r="V46" s="6">
        <v>1</v>
      </c>
      <c r="W46" s="6">
        <v>1</v>
      </c>
      <c r="Z46">
        <f t="shared" si="21"/>
        <v>4162</v>
      </c>
      <c r="AA46" s="127">
        <f t="shared" si="22"/>
        <v>-5.651558748480944E-3</v>
      </c>
      <c r="AB46" s="127">
        <f t="shared" si="23"/>
        <v>-7.7007306265331615E-3</v>
      </c>
      <c r="AC46" s="127">
        <f t="shared" si="24"/>
        <v>1.0090903972540663E-3</v>
      </c>
      <c r="AD46" s="127">
        <f t="shared" si="25"/>
        <v>-5.2004074039907564E-4</v>
      </c>
      <c r="AE46" s="127">
        <f t="shared" si="26"/>
        <v>2.7044237167481876E-7</v>
      </c>
      <c r="AF46">
        <f t="shared" si="27"/>
        <v>1.0090903972540663E-3</v>
      </c>
      <c r="AG46" s="113"/>
      <c r="AH46">
        <f t="shared" si="28"/>
        <v>1.5291311376531419E-3</v>
      </c>
      <c r="AI46">
        <f t="shared" si="29"/>
        <v>0.96334664388556057</v>
      </c>
      <c r="AJ46">
        <f t="shared" si="30"/>
        <v>-0.55197072625206167</v>
      </c>
      <c r="AK46">
        <f t="shared" si="31"/>
        <v>-0.59887939644434929</v>
      </c>
      <c r="AL46">
        <f t="shared" si="32"/>
        <v>-1.6319233134585873</v>
      </c>
      <c r="AM46">
        <f t="shared" si="33"/>
        <v>-1.063074401781662</v>
      </c>
      <c r="AN46" s="127">
        <f t="shared" si="49"/>
        <v>-7.2603011281293854</v>
      </c>
      <c r="AO46" s="127">
        <f t="shared" si="49"/>
        <v>-7.259513490091166</v>
      </c>
      <c r="AP46" s="127">
        <f t="shared" si="49"/>
        <v>-7.2571736617861102</v>
      </c>
      <c r="AQ46" s="127">
        <f t="shared" si="49"/>
        <v>-7.2502697520969086</v>
      </c>
      <c r="AR46" s="127">
        <f t="shared" si="49"/>
        <v>-7.2302892895695816</v>
      </c>
      <c r="AS46" s="127">
        <f t="shared" si="49"/>
        <v>-7.1753410013377525</v>
      </c>
      <c r="AT46" s="127">
        <f t="shared" si="49"/>
        <v>-7.0403262441448478</v>
      </c>
      <c r="AU46" s="127">
        <f t="shared" si="35"/>
        <v>-6.7632332331060825</v>
      </c>
      <c r="AW46">
        <v>11000</v>
      </c>
      <c r="AX46">
        <f t="shared" si="40"/>
        <v>-1.4450896150974986E-3</v>
      </c>
      <c r="AY46">
        <f t="shared" si="41"/>
        <v>1.6233402944131406E-3</v>
      </c>
      <c r="AZ46" s="127">
        <f t="shared" si="42"/>
        <v>-3.0684299095106392E-3</v>
      </c>
      <c r="BA46">
        <f t="shared" si="43"/>
        <v>0.45280018928647847</v>
      </c>
      <c r="BB46">
        <f t="shared" si="44"/>
        <v>-0.58471944443776025</v>
      </c>
      <c r="BC46">
        <f t="shared" si="45"/>
        <v>2.7189292796857041</v>
      </c>
      <c r="BD46">
        <f t="shared" si="46"/>
        <v>4.6612435305342119</v>
      </c>
      <c r="BE46">
        <f t="shared" si="51"/>
        <v>-3.9522185742301805</v>
      </c>
      <c r="BF46">
        <f t="shared" si="51"/>
        <v>-3.9545876727797293</v>
      </c>
      <c r="BG46">
        <f t="shared" si="51"/>
        <v>-3.9488602519003035</v>
      </c>
      <c r="BH46">
        <f t="shared" si="51"/>
        <v>-3.9627665572356334</v>
      </c>
      <c r="BI46">
        <f t="shared" si="51"/>
        <v>-3.9293443382890718</v>
      </c>
      <c r="BJ46">
        <f t="shared" si="51"/>
        <v>-4.0118156474990174</v>
      </c>
      <c r="BK46">
        <f t="shared" si="51"/>
        <v>-3.8193152248220841</v>
      </c>
      <c r="BL46">
        <f t="shared" si="47"/>
        <v>-4.388027964537013</v>
      </c>
    </row>
    <row r="47" spans="1:64">
      <c r="A47" s="17" t="s">
        <v>52</v>
      </c>
      <c r="C47" s="41">
        <v>49580.459499999997</v>
      </c>
      <c r="D47" s="41">
        <v>5.0000000000000001E-4</v>
      </c>
      <c r="E47">
        <f t="shared" si="13"/>
        <v>4432.9818361436319</v>
      </c>
      <c r="F47">
        <f t="shared" si="14"/>
        <v>4433</v>
      </c>
      <c r="G47">
        <f t="shared" si="15"/>
        <v>-7.7019463133183308E-3</v>
      </c>
      <c r="J47">
        <f t="shared" si="50"/>
        <v>-7.7019463133183308E-3</v>
      </c>
      <c r="P47">
        <f t="shared" si="17"/>
        <v>-7.4552607009908045E-3</v>
      </c>
      <c r="Q47" s="2">
        <f t="shared" si="18"/>
        <v>34561.959499999997</v>
      </c>
      <c r="R47">
        <f t="shared" si="19"/>
        <v>6.0853791329406606E-8</v>
      </c>
      <c r="S47" s="6">
        <v>1</v>
      </c>
      <c r="T47">
        <f t="shared" si="20"/>
        <v>6.0853791329406606E-8</v>
      </c>
      <c r="U47" t="s">
        <v>152</v>
      </c>
      <c r="V47" s="6">
        <v>1</v>
      </c>
      <c r="W47" s="6">
        <v>1</v>
      </c>
      <c r="Z47">
        <f t="shared" si="21"/>
        <v>4433</v>
      </c>
      <c r="AA47" s="127">
        <f t="shared" si="22"/>
        <v>-4.531506451742634E-3</v>
      </c>
      <c r="AB47" s="127">
        <f t="shared" si="23"/>
        <v>-1.06257005625665E-2</v>
      </c>
      <c r="AC47" s="127">
        <f t="shared" si="24"/>
        <v>-2.4668561232752632E-4</v>
      </c>
      <c r="AD47" s="127">
        <f t="shared" si="25"/>
        <v>-3.1704398615756968E-3</v>
      </c>
      <c r="AE47" s="127">
        <f t="shared" si="26"/>
        <v>1.0051688915868123E-5</v>
      </c>
      <c r="AF47">
        <f t="shared" si="27"/>
        <v>-2.4668561232752632E-4</v>
      </c>
      <c r="AG47" s="113"/>
      <c r="AH47">
        <f t="shared" si="28"/>
        <v>2.92375424924817E-3</v>
      </c>
      <c r="AI47">
        <f t="shared" si="29"/>
        <v>1.0782183747253091</v>
      </c>
      <c r="AJ47">
        <f t="shared" si="30"/>
        <v>-0.38283460395549113</v>
      </c>
      <c r="AK47">
        <f t="shared" si="31"/>
        <v>-0.59487972385628596</v>
      </c>
      <c r="AL47">
        <f t="shared" si="32"/>
        <v>-1.4400602653918153</v>
      </c>
      <c r="AM47">
        <f t="shared" si="33"/>
        <v>-0.87712121349885741</v>
      </c>
      <c r="AN47" s="127">
        <f t="shared" si="49"/>
        <v>-7.1097859251327806</v>
      </c>
      <c r="AO47" s="127">
        <f t="shared" si="49"/>
        <v>-7.1080794558857248</v>
      </c>
      <c r="AP47" s="127">
        <f t="shared" si="49"/>
        <v>-7.1038979683596732</v>
      </c>
      <c r="AQ47" s="127">
        <f t="shared" si="49"/>
        <v>-7.0937300855561984</v>
      </c>
      <c r="AR47" s="127">
        <f t="shared" si="49"/>
        <v>-7.0694457181654515</v>
      </c>
      <c r="AS47" s="127">
        <f t="shared" si="49"/>
        <v>-7.0136854882777433</v>
      </c>
      <c r="AT47" s="127">
        <f t="shared" si="49"/>
        <v>-6.8949445799114972</v>
      </c>
      <c r="AU47" s="127">
        <f t="shared" si="35"/>
        <v>-6.6691003539334863</v>
      </c>
      <c r="AW47">
        <v>11250</v>
      </c>
      <c r="AX47">
        <f t="shared" si="40"/>
        <v>-1.0494809926484485E-3</v>
      </c>
      <c r="AY47">
        <f t="shared" si="41"/>
        <v>2.5660240592514372E-3</v>
      </c>
      <c r="AZ47" s="127">
        <f t="shared" si="42"/>
        <v>-3.6155050518998856E-3</v>
      </c>
      <c r="BA47">
        <f t="shared" si="43"/>
        <v>0.44467121511900476</v>
      </c>
      <c r="BB47">
        <f t="shared" si="44"/>
        <v>-0.61223288069464699</v>
      </c>
      <c r="BC47">
        <f t="shared" si="45"/>
        <v>2.7532766256206278</v>
      </c>
      <c r="BD47">
        <f t="shared" si="46"/>
        <v>5.0855615384669708</v>
      </c>
      <c r="BE47">
        <f t="shared" si="51"/>
        <v>-3.8909755133993089</v>
      </c>
      <c r="BF47">
        <f t="shared" si="51"/>
        <v>-3.8943997635948593</v>
      </c>
      <c r="BG47">
        <f t="shared" si="51"/>
        <v>-3.8866077658277081</v>
      </c>
      <c r="BH47">
        <f t="shared" si="51"/>
        <v>-3.9044221176994025</v>
      </c>
      <c r="BI47">
        <f t="shared" si="51"/>
        <v>-3.8641151450783298</v>
      </c>
      <c r="BJ47">
        <f t="shared" si="51"/>
        <v>-3.9576600588102373</v>
      </c>
      <c r="BK47">
        <f t="shared" si="51"/>
        <v>-3.7512042880270413</v>
      </c>
      <c r="BL47">
        <f t="shared" si="47"/>
        <v>-4.3011895151157988</v>
      </c>
    </row>
    <row r="48" spans="1:64">
      <c r="A48" s="22" t="s">
        <v>52</v>
      </c>
      <c r="B48" s="98"/>
      <c r="C48" s="22">
        <v>49580.460599999999</v>
      </c>
      <c r="D48" s="23"/>
      <c r="E48" s="17">
        <f t="shared" si="13"/>
        <v>4432.9844303245336</v>
      </c>
      <c r="F48">
        <f t="shared" si="14"/>
        <v>4433</v>
      </c>
      <c r="G48">
        <f t="shared" si="15"/>
        <v>-6.6019463120028377E-3</v>
      </c>
      <c r="J48">
        <f t="shared" si="50"/>
        <v>-6.6019463120028377E-3</v>
      </c>
      <c r="P48">
        <f t="shared" si="17"/>
        <v>-7.4552607009908045E-3</v>
      </c>
      <c r="Q48" s="2">
        <f t="shared" si="18"/>
        <v>34561.960599999999</v>
      </c>
      <c r="R48">
        <f t="shared" si="19"/>
        <v>7.2814544645390713E-7</v>
      </c>
      <c r="S48" s="6">
        <v>1</v>
      </c>
      <c r="T48">
        <f t="shared" si="20"/>
        <v>7.2814544645390713E-7</v>
      </c>
      <c r="U48" t="s">
        <v>152</v>
      </c>
      <c r="V48" s="6">
        <v>1</v>
      </c>
      <c r="W48" s="6">
        <v>1</v>
      </c>
      <c r="Z48">
        <f t="shared" si="21"/>
        <v>4433</v>
      </c>
      <c r="AA48" s="127">
        <f t="shared" si="22"/>
        <v>-4.531506451742634E-3</v>
      </c>
      <c r="AB48" s="127">
        <f t="shared" si="23"/>
        <v>-9.5257005612510073E-3</v>
      </c>
      <c r="AC48" s="127">
        <f t="shared" si="24"/>
        <v>8.5331438898796682E-4</v>
      </c>
      <c r="AD48" s="127">
        <f t="shared" si="25"/>
        <v>-2.0704398602602037E-3</v>
      </c>
      <c r="AE48" s="127">
        <f t="shared" si="26"/>
        <v>4.2867212149542919E-6</v>
      </c>
      <c r="AF48">
        <f t="shared" si="27"/>
        <v>8.5331438898796682E-4</v>
      </c>
      <c r="AG48" s="113"/>
      <c r="AH48">
        <f t="shared" si="28"/>
        <v>2.92375424924817E-3</v>
      </c>
      <c r="AI48">
        <f t="shared" si="29"/>
        <v>1.0782183747253091</v>
      </c>
      <c r="AJ48">
        <f t="shared" si="30"/>
        <v>-0.38283460395549113</v>
      </c>
      <c r="AK48">
        <f t="shared" si="31"/>
        <v>-0.59487972385628596</v>
      </c>
      <c r="AL48">
        <f t="shared" si="32"/>
        <v>-1.4400602653918153</v>
      </c>
      <c r="AM48">
        <f t="shared" si="33"/>
        <v>-0.87712121349885741</v>
      </c>
      <c r="AN48" s="127">
        <f t="shared" si="49"/>
        <v>-7.1097859251327806</v>
      </c>
      <c r="AO48" s="127">
        <f t="shared" si="49"/>
        <v>-7.1080794558857248</v>
      </c>
      <c r="AP48" s="127">
        <f t="shared" si="49"/>
        <v>-7.1038979683596732</v>
      </c>
      <c r="AQ48" s="127">
        <f t="shared" si="49"/>
        <v>-7.0937300855561984</v>
      </c>
      <c r="AR48" s="127">
        <f t="shared" si="49"/>
        <v>-7.0694457181654515</v>
      </c>
      <c r="AS48" s="127">
        <f t="shared" si="49"/>
        <v>-7.0136854882777433</v>
      </c>
      <c r="AT48" s="127">
        <f t="shared" si="49"/>
        <v>-6.8949445799114972</v>
      </c>
      <c r="AU48" s="127">
        <f t="shared" si="35"/>
        <v>-6.6691003539334863</v>
      </c>
      <c r="AW48">
        <v>11500</v>
      </c>
      <c r="AX48">
        <f t="shared" si="40"/>
        <v>-5.8822221677998048E-4</v>
      </c>
      <c r="AY48">
        <f t="shared" si="41"/>
        <v>3.5525004961690157E-3</v>
      </c>
      <c r="AZ48" s="127">
        <f t="shared" si="42"/>
        <v>-4.1407227129489962E-3</v>
      </c>
      <c r="BA48">
        <f t="shared" si="43"/>
        <v>0.43743070389865579</v>
      </c>
      <c r="BB48">
        <f t="shared" si="44"/>
        <v>-0.63816185356307786</v>
      </c>
      <c r="BC48">
        <f t="shared" si="45"/>
        <v>2.7865034923435896</v>
      </c>
      <c r="BD48">
        <f t="shared" si="46"/>
        <v>5.5730819253331143</v>
      </c>
      <c r="BE48">
        <f t="shared" si="51"/>
        <v>-3.8306985997947485</v>
      </c>
      <c r="BF48">
        <f t="shared" si="51"/>
        <v>-3.8353373263803543</v>
      </c>
      <c r="BG48">
        <f t="shared" si="51"/>
        <v>-3.8253233967989244</v>
      </c>
      <c r="BH48">
        <f t="shared" si="51"/>
        <v>-3.8470465403338254</v>
      </c>
      <c r="BI48">
        <f t="shared" si="51"/>
        <v>-3.8003999745349226</v>
      </c>
      <c r="BJ48">
        <f t="shared" si="51"/>
        <v>-3.9029690933172256</v>
      </c>
      <c r="BK48">
        <f t="shared" si="51"/>
        <v>-3.6872381381878965</v>
      </c>
      <c r="BL48">
        <f t="shared" si="47"/>
        <v>-4.2143510656945837</v>
      </c>
    </row>
    <row r="49" spans="1:64">
      <c r="A49" s="17" t="s">
        <v>53</v>
      </c>
      <c r="B49" s="17"/>
      <c r="C49" s="18">
        <v>49763.6371</v>
      </c>
      <c r="D49" s="18">
        <v>1.1000000000000001E-3</v>
      </c>
      <c r="E49" s="17">
        <f t="shared" si="13"/>
        <v>4864.9780461695627</v>
      </c>
      <c r="F49">
        <f t="shared" si="14"/>
        <v>4865</v>
      </c>
      <c r="G49">
        <f t="shared" si="15"/>
        <v>-9.3089936344767921E-3</v>
      </c>
      <c r="J49">
        <f t="shared" si="50"/>
        <v>-9.3089936344767921E-3</v>
      </c>
      <c r="P49">
        <f t="shared" si="17"/>
        <v>-7.7865556477415433E-3</v>
      </c>
      <c r="Q49" s="2">
        <f t="shared" si="18"/>
        <v>34745.1371</v>
      </c>
      <c r="R49">
        <f t="shared" si="19"/>
        <v>2.3178174234544775E-6</v>
      </c>
      <c r="S49" s="6">
        <v>0.4</v>
      </c>
      <c r="T49">
        <f t="shared" si="20"/>
        <v>9.2712696938179108E-7</v>
      </c>
      <c r="U49" t="s">
        <v>152</v>
      </c>
      <c r="V49" s="6">
        <v>0.4</v>
      </c>
      <c r="W49" s="6">
        <v>1</v>
      </c>
      <c r="Z49">
        <f t="shared" si="21"/>
        <v>4865</v>
      </c>
      <c r="AA49" s="127">
        <f t="shared" si="22"/>
        <v>-2.4583762361724383E-3</v>
      </c>
      <c r="AB49" s="127">
        <f t="shared" si="23"/>
        <v>-1.4637173046045896E-2</v>
      </c>
      <c r="AC49" s="127">
        <f t="shared" si="24"/>
        <v>-1.5224379867352488E-3</v>
      </c>
      <c r="AD49" s="127">
        <f t="shared" si="25"/>
        <v>-6.8506173983043537E-3</v>
      </c>
      <c r="AE49" s="127">
        <f t="shared" si="26"/>
        <v>1.8772383495180127E-5</v>
      </c>
      <c r="AF49">
        <f t="shared" si="27"/>
        <v>-1.5224379867352488E-3</v>
      </c>
      <c r="AG49" s="113"/>
      <c r="AH49">
        <f t="shared" si="28"/>
        <v>5.3281794115691049E-3</v>
      </c>
      <c r="AI49">
        <f t="shared" si="29"/>
        <v>1.3139745968385095</v>
      </c>
      <c r="AJ49">
        <f t="shared" si="30"/>
        <v>2.7106267103495403E-2</v>
      </c>
      <c r="AK49">
        <f t="shared" si="31"/>
        <v>-0.51129243348605835</v>
      </c>
      <c r="AL49">
        <f t="shared" si="32"/>
        <v>-1.0200879636080979</v>
      </c>
      <c r="AM49">
        <f t="shared" si="33"/>
        <v>-0.55941645999204814</v>
      </c>
      <c r="AN49" s="127">
        <f t="shared" si="49"/>
        <v>-6.8286615558939063</v>
      </c>
      <c r="AO49" s="127">
        <f t="shared" si="49"/>
        <v>-6.8253950739041427</v>
      </c>
      <c r="AP49" s="127">
        <f t="shared" si="49"/>
        <v>-6.8190514159164053</v>
      </c>
      <c r="AQ49" s="127">
        <f t="shared" si="49"/>
        <v>-6.8067992913723065</v>
      </c>
      <c r="AR49" s="127">
        <f t="shared" si="49"/>
        <v>-6.7833760966592074</v>
      </c>
      <c r="AS49" s="127">
        <f t="shared" si="49"/>
        <v>-6.7394013422709804</v>
      </c>
      <c r="AT49" s="127">
        <f t="shared" si="49"/>
        <v>-6.6592500238072816</v>
      </c>
      <c r="AU49" s="127">
        <f t="shared" si="35"/>
        <v>-6.5190435133336262</v>
      </c>
      <c r="AW49">
        <v>11750</v>
      </c>
      <c r="AX49">
        <f t="shared" si="40"/>
        <v>-6.0843719520953764E-5</v>
      </c>
      <c r="AY49">
        <f t="shared" si="41"/>
        <v>4.5827696051658484E-3</v>
      </c>
      <c r="AZ49" s="127">
        <f t="shared" si="42"/>
        <v>-4.6436133246868022E-3</v>
      </c>
      <c r="BA49">
        <f t="shared" si="43"/>
        <v>0.43099929972815398</v>
      </c>
      <c r="BB49">
        <f t="shared" si="44"/>
        <v>-0.66264564790869462</v>
      </c>
      <c r="BC49">
        <f t="shared" si="45"/>
        <v>2.8187409230036264</v>
      </c>
      <c r="BD49">
        <f t="shared" si="46"/>
        <v>6.1408917811708905</v>
      </c>
      <c r="BE49">
        <f t="shared" si="51"/>
        <v>-3.7712963980617573</v>
      </c>
      <c r="BF49">
        <f t="shared" si="51"/>
        <v>-3.7772339687468577</v>
      </c>
      <c r="BG49">
        <f t="shared" si="51"/>
        <v>-3.7649911291372584</v>
      </c>
      <c r="BH49">
        <f t="shared" si="51"/>
        <v>-3.7903572740713978</v>
      </c>
      <c r="BI49">
        <f t="shared" si="51"/>
        <v>-3.7383044694842162</v>
      </c>
      <c r="BJ49">
        <f t="shared" si="51"/>
        <v>-3.8474417068508475</v>
      </c>
      <c r="BK49">
        <f t="shared" si="51"/>
        <v>-3.6272444055676281</v>
      </c>
      <c r="BL49">
        <f t="shared" si="47"/>
        <v>-4.1275126162733686</v>
      </c>
    </row>
    <row r="50" spans="1:64">
      <c r="A50" s="17" t="s">
        <v>53</v>
      </c>
      <c r="B50" s="99"/>
      <c r="C50" s="18">
        <v>49763.637900000002</v>
      </c>
      <c r="D50" s="18">
        <v>5.9999999999999995E-4</v>
      </c>
      <c r="E50" s="17">
        <f t="shared" si="13"/>
        <v>4864.9799328465842</v>
      </c>
      <c r="F50">
        <f t="shared" si="14"/>
        <v>4865</v>
      </c>
      <c r="G50">
        <f t="shared" si="15"/>
        <v>-8.5089936328586191E-3</v>
      </c>
      <c r="J50">
        <f t="shared" si="50"/>
        <v>-8.5089936328586191E-3</v>
      </c>
      <c r="P50">
        <f t="shared" si="17"/>
        <v>-7.7865556477415433E-3</v>
      </c>
      <c r="Q50" s="2">
        <f t="shared" si="18"/>
        <v>34745.137900000002</v>
      </c>
      <c r="R50">
        <f t="shared" si="19"/>
        <v>5.2191664234002025E-7</v>
      </c>
      <c r="S50" s="6">
        <v>0.8</v>
      </c>
      <c r="T50">
        <f t="shared" si="20"/>
        <v>4.1753331387201624E-7</v>
      </c>
      <c r="U50" t="s">
        <v>152</v>
      </c>
      <c r="V50" s="6">
        <v>0.8</v>
      </c>
      <c r="W50" s="6">
        <v>1</v>
      </c>
      <c r="Z50">
        <f t="shared" si="21"/>
        <v>4865</v>
      </c>
      <c r="AA50" s="127">
        <f t="shared" si="22"/>
        <v>-2.4583762361724383E-3</v>
      </c>
      <c r="AB50" s="127">
        <f t="shared" si="23"/>
        <v>-1.3837173044427723E-2</v>
      </c>
      <c r="AC50" s="127">
        <f t="shared" si="24"/>
        <v>-7.2243798511707584E-4</v>
      </c>
      <c r="AD50" s="127">
        <f t="shared" si="25"/>
        <v>-6.0506173966861808E-3</v>
      </c>
      <c r="AE50" s="127">
        <f t="shared" si="26"/>
        <v>2.9287976704865168E-5</v>
      </c>
      <c r="AF50">
        <f t="shared" si="27"/>
        <v>-7.2243798511707584E-4</v>
      </c>
      <c r="AG50" s="113"/>
      <c r="AH50">
        <f t="shared" si="28"/>
        <v>5.3281794115691049E-3</v>
      </c>
      <c r="AI50">
        <f t="shared" si="29"/>
        <v>1.3139745968385095</v>
      </c>
      <c r="AJ50">
        <f t="shared" si="30"/>
        <v>2.7106267103495403E-2</v>
      </c>
      <c r="AK50">
        <f t="shared" si="31"/>
        <v>-0.51129243348605835</v>
      </c>
      <c r="AL50">
        <f t="shared" si="32"/>
        <v>-1.0200879636080979</v>
      </c>
      <c r="AM50">
        <f t="shared" si="33"/>
        <v>-0.55941645999204814</v>
      </c>
      <c r="AN50" s="127">
        <f t="shared" si="49"/>
        <v>-6.8286615558939063</v>
      </c>
      <c r="AO50" s="127">
        <f t="shared" si="49"/>
        <v>-6.8253950739041427</v>
      </c>
      <c r="AP50" s="127">
        <f t="shared" si="49"/>
        <v>-6.8190514159164053</v>
      </c>
      <c r="AQ50" s="127">
        <f t="shared" si="49"/>
        <v>-6.8067992913723065</v>
      </c>
      <c r="AR50" s="127">
        <f t="shared" si="49"/>
        <v>-6.7833760966592074</v>
      </c>
      <c r="AS50" s="127">
        <f t="shared" si="49"/>
        <v>-6.7394013422709804</v>
      </c>
      <c r="AT50" s="127">
        <f t="shared" si="49"/>
        <v>-6.6592500238072816</v>
      </c>
      <c r="AU50" s="127">
        <f t="shared" si="35"/>
        <v>-6.5190435133336262</v>
      </c>
      <c r="AW50">
        <v>12000</v>
      </c>
      <c r="AX50">
        <f t="shared" si="40"/>
        <v>5.3318475746935452E-4</v>
      </c>
      <c r="AY50">
        <f t="shared" si="41"/>
        <v>5.6568313862419423E-3</v>
      </c>
      <c r="AZ50" s="127">
        <f t="shared" si="42"/>
        <v>-5.1236466287725877E-3</v>
      </c>
      <c r="BA50">
        <f t="shared" si="43"/>
        <v>0.42531078373653619</v>
      </c>
      <c r="BB50">
        <f t="shared" si="44"/>
        <v>-0.68580028477940469</v>
      </c>
      <c r="BC50">
        <f t="shared" si="45"/>
        <v>2.850097842163033</v>
      </c>
      <c r="BD50">
        <f t="shared" si="46"/>
        <v>6.8125341826562122</v>
      </c>
      <c r="BE50">
        <f t="shared" si="51"/>
        <v>-3.7126992827788929</v>
      </c>
      <c r="BF50">
        <f t="shared" si="51"/>
        <v>-3.7199208935283674</v>
      </c>
      <c r="BG50">
        <f t="shared" si="51"/>
        <v>-3.7056137500878998</v>
      </c>
      <c r="BH50">
        <f t="shared" si="51"/>
        <v>-3.7340895122661699</v>
      </c>
      <c r="BI50">
        <f t="shared" si="51"/>
        <v>-3.6779106465919118</v>
      </c>
      <c r="BJ50">
        <f t="shared" si="51"/>
        <v>-3.7908636124266413</v>
      </c>
      <c r="BK50">
        <f t="shared" si="51"/>
        <v>-3.5710207835831667</v>
      </c>
      <c r="BL50">
        <f t="shared" si="47"/>
        <v>-4.0406741668521535</v>
      </c>
    </row>
    <row r="51" spans="1:64">
      <c r="A51" s="23" t="s">
        <v>158</v>
      </c>
      <c r="B51" s="98" t="s">
        <v>60</v>
      </c>
      <c r="C51" s="23">
        <v>49995.375999999997</v>
      </c>
      <c r="D51" s="23" t="s">
        <v>159</v>
      </c>
      <c r="E51" s="17">
        <f t="shared" si="13"/>
        <v>5411.4986170012326</v>
      </c>
      <c r="F51">
        <f t="shared" si="14"/>
        <v>5411.5</v>
      </c>
      <c r="G51">
        <f t="shared" si="15"/>
        <v>-5.8642735530156642E-4</v>
      </c>
      <c r="I51">
        <f>G51</f>
        <v>-5.8642735530156642E-4</v>
      </c>
      <c r="P51">
        <f t="shared" si="17"/>
        <v>-8.0183139543698028E-3</v>
      </c>
      <c r="Q51" s="2">
        <f t="shared" si="18"/>
        <v>34976.875999999997</v>
      </c>
      <c r="R51">
        <f t="shared" si="19"/>
        <v>5.523293842141004E-5</v>
      </c>
      <c r="S51" s="6">
        <v>0.1</v>
      </c>
      <c r="T51">
        <f t="shared" si="20"/>
        <v>5.5232938421410043E-6</v>
      </c>
      <c r="U51" t="s">
        <v>159</v>
      </c>
      <c r="V51" s="6">
        <v>0.1</v>
      </c>
      <c r="W51" s="6">
        <v>0.1</v>
      </c>
      <c r="Z51">
        <f t="shared" si="21"/>
        <v>5411.5</v>
      </c>
      <c r="AA51" s="127">
        <f t="shared" si="22"/>
        <v>1.3643354085268559E-4</v>
      </c>
      <c r="AB51" s="127">
        <f t="shared" si="23"/>
        <v>-8.7411748505240548E-3</v>
      </c>
      <c r="AC51" s="127">
        <f t="shared" si="24"/>
        <v>7.4318865990682364E-3</v>
      </c>
      <c r="AD51" s="127">
        <f t="shared" si="25"/>
        <v>-7.2286089615425202E-4</v>
      </c>
      <c r="AE51" s="127">
        <f t="shared" si="26"/>
        <v>5.225278751889284E-8</v>
      </c>
      <c r="AF51">
        <f t="shared" si="27"/>
        <v>7.4318865990682364E-3</v>
      </c>
      <c r="AG51" s="113"/>
      <c r="AH51">
        <f t="shared" si="28"/>
        <v>8.1547474952224884E-3</v>
      </c>
      <c r="AI51">
        <f t="shared" si="29"/>
        <v>1.5848795306169912</v>
      </c>
      <c r="AJ51">
        <f t="shared" si="30"/>
        <v>0.73265887028354248</v>
      </c>
      <c r="AK51">
        <f t="shared" si="31"/>
        <v>-0.13385041899541453</v>
      </c>
      <c r="AL51">
        <f t="shared" si="32"/>
        <v>-0.22497709217359679</v>
      </c>
      <c r="AM51">
        <f t="shared" si="33"/>
        <v>-0.11296542436319737</v>
      </c>
      <c r="AN51" s="127">
        <f t="shared" ref="AN51:AT60" si="52">$AU51+$AB$7*SIN(AO51)</f>
        <v>-6.3960308298959818</v>
      </c>
      <c r="AO51" s="127">
        <f t="shared" si="52"/>
        <v>-6.3947770447134591</v>
      </c>
      <c r="AP51" s="127">
        <f t="shared" si="52"/>
        <v>-6.3926745701514154</v>
      </c>
      <c r="AQ51" s="127">
        <f t="shared" si="52"/>
        <v>-6.3891500124103624</v>
      </c>
      <c r="AR51" s="127">
        <f t="shared" si="52"/>
        <v>-6.3832444352874145</v>
      </c>
      <c r="AS51" s="127">
        <f t="shared" si="52"/>
        <v>-6.3733570751467443</v>
      </c>
      <c r="AT51" s="127">
        <f t="shared" si="52"/>
        <v>-6.3568225251165567</v>
      </c>
      <c r="AU51" s="127">
        <f t="shared" si="35"/>
        <v>-6.3292146628988508</v>
      </c>
      <c r="AW51">
        <v>12250</v>
      </c>
      <c r="AX51">
        <f t="shared" si="40"/>
        <v>1.1944148595172607E-3</v>
      </c>
      <c r="AY51">
        <f t="shared" si="41"/>
        <v>6.7746858393973042E-3</v>
      </c>
      <c r="AZ51" s="127">
        <f t="shared" si="42"/>
        <v>-5.5802709798800434E-3</v>
      </c>
      <c r="BA51">
        <f t="shared" si="43"/>
        <v>0.42030923069972592</v>
      </c>
      <c r="BB51">
        <f t="shared" si="44"/>
        <v>-0.70772347344308251</v>
      </c>
      <c r="BC51">
        <f t="shared" si="45"/>
        <v>2.8806657810958058</v>
      </c>
      <c r="BD51">
        <f t="shared" si="46"/>
        <v>7.6214456009479941</v>
      </c>
      <c r="BE51">
        <f t="shared" si="51"/>
        <v>-3.6548547758323768</v>
      </c>
      <c r="BF51">
        <f t="shared" si="51"/>
        <v>-3.6632313581794644</v>
      </c>
      <c r="BG51">
        <f t="shared" si="51"/>
        <v>-3.6472019586877846</v>
      </c>
      <c r="BH51">
        <f t="shared" si="51"/>
        <v>-3.6780058571165504</v>
      </c>
      <c r="BI51">
        <f t="shared" si="51"/>
        <v>-3.6192685181148647</v>
      </c>
      <c r="BJ51">
        <f t="shared" si="51"/>
        <v>-3.7330989073911343</v>
      </c>
      <c r="BK51">
        <f t="shared" si="51"/>
        <v>-3.5183365534239566</v>
      </c>
      <c r="BL51">
        <f t="shared" si="47"/>
        <v>-3.9538357174309393</v>
      </c>
    </row>
    <row r="52" spans="1:64">
      <c r="A52" s="23" t="s">
        <v>158</v>
      </c>
      <c r="B52" s="98" t="s">
        <v>59</v>
      </c>
      <c r="C52" s="23">
        <v>49999.404999999999</v>
      </c>
      <c r="D52" s="23" t="s">
        <v>159</v>
      </c>
      <c r="E52" s="17">
        <f t="shared" si="13"/>
        <v>5421.0003941300711</v>
      </c>
      <c r="F52">
        <f t="shared" si="14"/>
        <v>5421</v>
      </c>
      <c r="G52">
        <f t="shared" si="15"/>
        <v>1.6712137585273013E-4</v>
      </c>
      <c r="I52">
        <f>G52</f>
        <v>1.6712137585273013E-4</v>
      </c>
      <c r="P52">
        <f t="shared" si="17"/>
        <v>-8.0204921866492869E-3</v>
      </c>
      <c r="Q52" s="2">
        <f t="shared" si="18"/>
        <v>34980.904999999999</v>
      </c>
      <c r="R52">
        <f t="shared" si="19"/>
        <v>6.7037015848866966E-5</v>
      </c>
      <c r="S52" s="6">
        <v>0.1</v>
      </c>
      <c r="T52">
        <f t="shared" si="20"/>
        <v>6.7037015848866966E-6</v>
      </c>
      <c r="U52" t="s">
        <v>159</v>
      </c>
      <c r="V52" s="6">
        <v>0.1</v>
      </c>
      <c r="W52" s="6">
        <v>0.1</v>
      </c>
      <c r="Z52">
        <f t="shared" si="21"/>
        <v>5421</v>
      </c>
      <c r="AA52" s="127">
        <f t="shared" si="22"/>
        <v>1.7384731764503308E-4</v>
      </c>
      <c r="AB52" s="127">
        <f t="shared" si="23"/>
        <v>-8.0272181284415899E-3</v>
      </c>
      <c r="AC52" s="127">
        <f t="shared" si="24"/>
        <v>8.187613562502017E-3</v>
      </c>
      <c r="AD52" s="127">
        <f t="shared" si="25"/>
        <v>-6.7259417923029585E-6</v>
      </c>
      <c r="AE52" s="127">
        <f t="shared" si="26"/>
        <v>4.5238292993447539E-12</v>
      </c>
      <c r="AF52">
        <f t="shared" si="27"/>
        <v>8.187613562502017E-3</v>
      </c>
      <c r="AG52" s="113"/>
      <c r="AH52">
        <f t="shared" si="28"/>
        <v>8.19433950429432E-3</v>
      </c>
      <c r="AI52">
        <f t="shared" si="29"/>
        <v>1.5869415596650898</v>
      </c>
      <c r="AJ52">
        <f t="shared" si="30"/>
        <v>0.74342932553476382</v>
      </c>
      <c r="AK52">
        <f t="shared" si="31"/>
        <v>-0.12449741177193877</v>
      </c>
      <c r="AL52">
        <f t="shared" si="32"/>
        <v>-0.20901423112834827</v>
      </c>
      <c r="AM52">
        <f t="shared" si="33"/>
        <v>-0.10488925150372798</v>
      </c>
      <c r="AN52" s="127">
        <f t="shared" si="52"/>
        <v>-6.3879785532465219</v>
      </c>
      <c r="AO52" s="127">
        <f t="shared" si="52"/>
        <v>-6.3868102496700789</v>
      </c>
      <c r="AP52" s="127">
        <f t="shared" si="52"/>
        <v>-6.3848527735607021</v>
      </c>
      <c r="AQ52" s="127">
        <f t="shared" si="52"/>
        <v>-6.3815739221371031</v>
      </c>
      <c r="AR52" s="127">
        <f t="shared" si="52"/>
        <v>-6.3760840722452601</v>
      </c>
      <c r="AS52" s="127">
        <f t="shared" si="52"/>
        <v>-6.3668984992250639</v>
      </c>
      <c r="AT52" s="127">
        <f t="shared" si="52"/>
        <v>-6.3515446977251475</v>
      </c>
      <c r="AU52" s="127">
        <f t="shared" si="35"/>
        <v>-6.3259148018208444</v>
      </c>
      <c r="AW52">
        <v>12500</v>
      </c>
      <c r="AX52">
        <f t="shared" si="40"/>
        <v>1.9233713076478604E-3</v>
      </c>
      <c r="AY52">
        <f t="shared" si="41"/>
        <v>7.9363329646319411E-3</v>
      </c>
      <c r="AZ52" s="127">
        <f t="shared" si="42"/>
        <v>-6.0129616569840807E-3</v>
      </c>
      <c r="BA52">
        <f t="shared" si="43"/>
        <v>0.41594673202975918</v>
      </c>
      <c r="BB52">
        <f t="shared" si="44"/>
        <v>-0.72849912037439257</v>
      </c>
      <c r="BC52">
        <f t="shared" si="45"/>
        <v>2.9105235773449665</v>
      </c>
      <c r="BD52">
        <f t="shared" si="46"/>
        <v>8.6168745888120188</v>
      </c>
      <c r="BE52">
        <f t="shared" si="51"/>
        <v>-3.5977217333888261</v>
      </c>
      <c r="BF52">
        <f t="shared" si="51"/>
        <v>-3.6070063767065679</v>
      </c>
      <c r="BG52">
        <f t="shared" si="51"/>
        <v>-3.5897639447713074</v>
      </c>
      <c r="BH52">
        <f t="shared" si="51"/>
        <v>-3.6219042513277095</v>
      </c>
      <c r="BI52">
        <f t="shared" si="51"/>
        <v>-3.5623899885892225</v>
      </c>
      <c r="BJ52">
        <f t="shared" si="51"/>
        <v>-3.6740810722716</v>
      </c>
      <c r="BK52">
        <f t="shared" si="51"/>
        <v>-3.4689343227901435</v>
      </c>
      <c r="BL52">
        <f t="shared" si="47"/>
        <v>-3.8669972680097242</v>
      </c>
    </row>
    <row r="53" spans="1:64">
      <c r="A53" s="23" t="s">
        <v>158</v>
      </c>
      <c r="B53" s="98" t="s">
        <v>59</v>
      </c>
      <c r="C53" s="23">
        <v>50180.457000000002</v>
      </c>
      <c r="D53" s="23" t="s">
        <v>159</v>
      </c>
      <c r="E53" s="17">
        <f t="shared" ref="E53:E84" si="53">+(C53-C$7)/C$8</f>
        <v>5847.9837033207968</v>
      </c>
      <c r="F53">
        <f t="shared" ref="F53:F84" si="54">ROUND(2*E53,0)/2</f>
        <v>5848</v>
      </c>
      <c r="G53">
        <f t="shared" ref="G53:G84" si="55">+C53-(C$7+F53*C$8)</f>
        <v>-6.9102147535886616E-3</v>
      </c>
      <c r="I53">
        <f>G53</f>
        <v>-6.9102147535886616E-3</v>
      </c>
      <c r="P53">
        <f t="shared" ref="P53:P84" si="56">+D$11+D$12*F53+D$13*F53^2</f>
        <v>-8.0530994427672892E-3</v>
      </c>
      <c r="Q53" s="2">
        <f t="shared" ref="Q53:Q84" si="57">+C53-15018.5</f>
        <v>35161.957000000002</v>
      </c>
      <c r="R53">
        <f t="shared" si="19"/>
        <v>1.3061854127589283E-6</v>
      </c>
      <c r="S53" s="6">
        <v>0.1</v>
      </c>
      <c r="T53">
        <f t="shared" ref="T53:T84" si="58">S53*R53</f>
        <v>1.3061854127589283E-7</v>
      </c>
      <c r="U53" t="s">
        <v>159</v>
      </c>
      <c r="V53" s="6">
        <v>0.1</v>
      </c>
      <c r="W53" s="6">
        <v>0.1</v>
      </c>
      <c r="Z53">
        <f t="shared" ref="Z53:Z84" si="59">F53</f>
        <v>5848</v>
      </c>
      <c r="AA53" s="127">
        <f t="shared" ref="AA53:AA84" si="60">AB$3+AB$4*Z53+AB$5*Z53^2+AH53</f>
        <v>1.3378983079845204E-3</v>
      </c>
      <c r="AB53" s="127">
        <f t="shared" ref="AB53:AB84" si="61">IF(R53&lt;&gt;0,G53-AH53, -9999)</f>
        <v>-1.6301212504340471E-2</v>
      </c>
      <c r="AC53" s="127">
        <f t="shared" ref="AC53:AC84" si="62">+G53-P53</f>
        <v>1.1428846891786276E-3</v>
      </c>
      <c r="AD53" s="127">
        <f t="shared" ref="AD53:AD84" si="63">IF(R53&lt;&gt;0,G53-AA53, -9999)</f>
        <v>-8.2481130615731819E-3</v>
      </c>
      <c r="AE53" s="127">
        <f t="shared" ref="AE53:AE84" si="64">+(G53-AA53)^2*S53</f>
        <v>6.8031369076494128E-6</v>
      </c>
      <c r="AF53">
        <f t="shared" ref="AF53:AF84" si="65">IF(R53&lt;&gt;0,G53-P53, -9999)</f>
        <v>1.1428846891786276E-3</v>
      </c>
      <c r="AG53" s="113"/>
      <c r="AH53">
        <f t="shared" ref="AH53:AH84" si="66">$AB$6*($AB$11/AI53*AJ53+$AB$12)</f>
        <v>9.3909977507518096E-3</v>
      </c>
      <c r="AI53">
        <f t="shared" ref="AI53:AI84" si="67">1+$AB$7*COS(AL53)</f>
        <v>1.5253895250707334</v>
      </c>
      <c r="AJ53">
        <f t="shared" ref="AJ53:AJ84" si="68">SIN(AL53+RADIANS($AB$9))</f>
        <v>0.99980830042062807</v>
      </c>
      <c r="AK53">
        <f t="shared" ref="AK53:AK84" si="69">$AB$7*SIN(AL53)</f>
        <v>0.28976860931776088</v>
      </c>
      <c r="AL53">
        <f t="shared" ref="AL53:AL84" si="70">2*ATAN(AM53)</f>
        <v>0.50401788162109862</v>
      </c>
      <c r="AM53">
        <f t="shared" ref="AM53:AM84" si="71">SQRT((1+$AB$7)/(1-$AB$7))*TAN(AN53/2)</f>
        <v>0.25748294511586844</v>
      </c>
      <c r="AN53" s="127">
        <f t="shared" si="52"/>
        <v>-6.0271109197257982</v>
      </c>
      <c r="AO53" s="127">
        <f t="shared" si="52"/>
        <v>-6.0296721668537829</v>
      </c>
      <c r="AP53" s="127">
        <f t="shared" si="52"/>
        <v>-6.0340793558881822</v>
      </c>
      <c r="AQ53" s="127">
        <f t="shared" si="52"/>
        <v>-6.0416513978981188</v>
      </c>
      <c r="AR53" s="127">
        <f t="shared" si="52"/>
        <v>-6.0546283744726122</v>
      </c>
      <c r="AS53" s="127">
        <f t="shared" si="52"/>
        <v>-6.0767788900842881</v>
      </c>
      <c r="AT53" s="127">
        <f t="shared" si="52"/>
        <v>-6.1143580452562514</v>
      </c>
      <c r="AU53" s="127">
        <f t="shared" ref="AU53:AU84" si="72">RADIANS($AB$9)+$AB$18*(F53-AB$15)</f>
        <v>-6.1775947302094094</v>
      </c>
      <c r="AW53">
        <v>12750</v>
      </c>
      <c r="AX53">
        <f t="shared" si="40"/>
        <v>2.7205044507799155E-3</v>
      </c>
      <c r="AY53">
        <f t="shared" si="41"/>
        <v>9.1417727619458253E-3</v>
      </c>
      <c r="AZ53" s="127">
        <f t="shared" si="42"/>
        <v>-6.4212683111659098E-3</v>
      </c>
      <c r="BA53">
        <f t="shared" si="43"/>
        <v>0.4121816745506991</v>
      </c>
      <c r="BB53">
        <f t="shared" si="44"/>
        <v>-0.74820123938243688</v>
      </c>
      <c r="BC53">
        <f t="shared" si="45"/>
        <v>2.93974188759621</v>
      </c>
      <c r="BD53">
        <f t="shared" si="46"/>
        <v>9.8746455209164452</v>
      </c>
      <c r="BE53">
        <f t="shared" si="51"/>
        <v>-3.5412639116863107</v>
      </c>
      <c r="BF53">
        <f t="shared" si="51"/>
        <v>-3.5511007864305006</v>
      </c>
      <c r="BG53">
        <f t="shared" si="51"/>
        <v>-3.5332960904279131</v>
      </c>
      <c r="BH53">
        <f t="shared" si="51"/>
        <v>-3.56562375068349</v>
      </c>
      <c r="BI53">
        <f t="shared" si="51"/>
        <v>-3.5072448455315173</v>
      </c>
      <c r="BJ53">
        <f t="shared" si="51"/>
        <v>-3.6138038641023753</v>
      </c>
      <c r="BK53">
        <f t="shared" si="51"/>
        <v>-3.422531965646944</v>
      </c>
      <c r="BL53">
        <f t="shared" si="47"/>
        <v>-3.7801588185885091</v>
      </c>
    </row>
    <row r="54" spans="1:64">
      <c r="A54" s="23" t="s">
        <v>158</v>
      </c>
      <c r="B54" s="98" t="s">
        <v>60</v>
      </c>
      <c r="C54" s="23">
        <v>50189.572999999997</v>
      </c>
      <c r="D54" s="23" t="s">
        <v>159</v>
      </c>
      <c r="E54" s="17">
        <f t="shared" si="53"/>
        <v>5869.4823879339483</v>
      </c>
      <c r="F54">
        <f t="shared" si="54"/>
        <v>5869.5</v>
      </c>
      <c r="G54">
        <f t="shared" si="55"/>
        <v>-7.4679729004856199E-3</v>
      </c>
      <c r="I54">
        <f>G54</f>
        <v>-7.4679729004856199E-3</v>
      </c>
      <c r="P54">
        <f t="shared" si="56"/>
        <v>-8.0513630058032717E-3</v>
      </c>
      <c r="Q54" s="2">
        <f t="shared" si="57"/>
        <v>35171.072999999997</v>
      </c>
      <c r="R54">
        <f t="shared" si="19"/>
        <v>3.4034401498254085E-7</v>
      </c>
      <c r="S54" s="6">
        <v>0.1</v>
      </c>
      <c r="T54">
        <f t="shared" si="58"/>
        <v>3.4034401498254086E-8</v>
      </c>
      <c r="U54" t="s">
        <v>159</v>
      </c>
      <c r="V54" s="6">
        <v>0.1</v>
      </c>
      <c r="W54" s="6">
        <v>0.1</v>
      </c>
      <c r="Z54">
        <f t="shared" si="59"/>
        <v>5869.5</v>
      </c>
      <c r="AA54" s="127">
        <f t="shared" si="60"/>
        <v>1.3676586693570653E-3</v>
      </c>
      <c r="AB54" s="127">
        <f t="shared" si="61"/>
        <v>-1.6886994575645957E-2</v>
      </c>
      <c r="AC54" s="127">
        <f t="shared" si="62"/>
        <v>5.8339010531765177E-4</v>
      </c>
      <c r="AD54" s="127">
        <f t="shared" si="63"/>
        <v>-8.8356315698426852E-3</v>
      </c>
      <c r="AE54" s="127">
        <f t="shared" si="64"/>
        <v>7.8068385238000722E-6</v>
      </c>
      <c r="AF54">
        <f t="shared" si="65"/>
        <v>5.8339010531765177E-4</v>
      </c>
      <c r="AG54" s="113"/>
      <c r="AH54">
        <f t="shared" si="66"/>
        <v>9.419021675160337E-3</v>
      </c>
      <c r="AI54">
        <f t="shared" si="67"/>
        <v>1.515411964351669</v>
      </c>
      <c r="AJ54">
        <f t="shared" si="68"/>
        <v>0.99990415454080228</v>
      </c>
      <c r="AK54">
        <f t="shared" si="69"/>
        <v>0.30716527636299285</v>
      </c>
      <c r="AL54">
        <f t="shared" si="70"/>
        <v>0.53744413513104783</v>
      </c>
      <c r="AM54">
        <f t="shared" si="71"/>
        <v>0.27538280579725721</v>
      </c>
      <c r="AN54" s="127">
        <f t="shared" si="52"/>
        <v>-6.0095232892371371</v>
      </c>
      <c r="AO54" s="127">
        <f t="shared" si="52"/>
        <v>-6.0122090228268679</v>
      </c>
      <c r="AP54" s="127">
        <f t="shared" si="52"/>
        <v>-6.0168517911453545</v>
      </c>
      <c r="AQ54" s="127">
        <f t="shared" si="52"/>
        <v>-6.0248638598347117</v>
      </c>
      <c r="AR54" s="127">
        <f t="shared" si="52"/>
        <v>-6.038650903436058</v>
      </c>
      <c r="AS54" s="127">
        <f t="shared" si="52"/>
        <v>-6.0622664920231752</v>
      </c>
      <c r="AT54" s="127">
        <f t="shared" si="52"/>
        <v>-6.1024358356699446</v>
      </c>
      <c r="AU54" s="127">
        <f t="shared" si="72"/>
        <v>-6.1701266235591854</v>
      </c>
      <c r="AW54">
        <v>13000</v>
      </c>
      <c r="AX54">
        <f t="shared" si="40"/>
        <v>3.5861527756296009E-3</v>
      </c>
      <c r="AY54">
        <f t="shared" si="41"/>
        <v>1.0391005231338984E-2</v>
      </c>
      <c r="AZ54" s="127">
        <f t="shared" si="42"/>
        <v>-6.8048524557093835E-3</v>
      </c>
      <c r="BA54">
        <f t="shared" si="43"/>
        <v>0.40897754975281386</v>
      </c>
      <c r="BB54">
        <f t="shared" si="44"/>
        <v>-0.76689712027283563</v>
      </c>
      <c r="BC54">
        <f t="shared" si="45"/>
        <v>2.9683873091604474</v>
      </c>
      <c r="BD54">
        <f t="shared" si="46"/>
        <v>11.51810580411022</v>
      </c>
      <c r="BE54">
        <f t="shared" si="51"/>
        <v>-3.4854435471734382</v>
      </c>
      <c r="BF54">
        <f t="shared" si="51"/>
        <v>-3.4953888484485192</v>
      </c>
      <c r="BG54">
        <f t="shared" si="51"/>
        <v>-3.477775326170526</v>
      </c>
      <c r="BH54">
        <f t="shared" si="51"/>
        <v>-3.5090479193203441</v>
      </c>
      <c r="BI54">
        <f t="shared" si="51"/>
        <v>-3.4537587334510209</v>
      </c>
      <c r="BJ54">
        <f t="shared" si="51"/>
        <v>-3.5523124804506256</v>
      </c>
      <c r="BK54">
        <f t="shared" si="51"/>
        <v>-3.3788247483768594</v>
      </c>
      <c r="BL54">
        <f t="shared" si="47"/>
        <v>-3.693320369167294</v>
      </c>
    </row>
    <row r="55" spans="1:64">
      <c r="A55" s="23" t="s">
        <v>158</v>
      </c>
      <c r="B55" s="98" t="s">
        <v>60</v>
      </c>
      <c r="C55" s="23">
        <v>50195.504999999997</v>
      </c>
      <c r="D55" s="23" t="s">
        <v>159</v>
      </c>
      <c r="E55" s="17">
        <f t="shared" si="53"/>
        <v>5883.4720980179</v>
      </c>
      <c r="F55">
        <f t="shared" si="54"/>
        <v>5883.5</v>
      </c>
      <c r="G55">
        <f t="shared" si="55"/>
        <v>-1.1831164250907023E-2</v>
      </c>
      <c r="I55">
        <f>G55</f>
        <v>-1.1831164250907023E-2</v>
      </c>
      <c r="P55">
        <f t="shared" si="56"/>
        <v>-8.0500581829997218E-3</v>
      </c>
      <c r="Q55" s="2">
        <f t="shared" si="57"/>
        <v>35177.004999999997</v>
      </c>
      <c r="R55">
        <f t="shared" si="19"/>
        <v>1.4296763096765409E-5</v>
      </c>
      <c r="S55" s="6">
        <v>0.1</v>
      </c>
      <c r="T55">
        <f t="shared" si="58"/>
        <v>1.4296763096765409E-6</v>
      </c>
      <c r="U55" t="s">
        <v>159</v>
      </c>
      <c r="V55" s="6">
        <v>0.1</v>
      </c>
      <c r="W55" s="6">
        <v>0.1</v>
      </c>
      <c r="Z55">
        <f t="shared" si="59"/>
        <v>5883.5</v>
      </c>
      <c r="AA55" s="127">
        <f t="shared" si="60"/>
        <v>1.3855697417493318E-3</v>
      </c>
      <c r="AB55" s="127">
        <f t="shared" si="61"/>
        <v>-2.1266792175656076E-2</v>
      </c>
      <c r="AC55" s="127">
        <f t="shared" si="62"/>
        <v>-3.7811060679073007E-3</v>
      </c>
      <c r="AD55" s="127">
        <f t="shared" si="63"/>
        <v>-1.3216733992656354E-2</v>
      </c>
      <c r="AE55" s="127">
        <f t="shared" si="64"/>
        <v>1.7468205743263798E-5</v>
      </c>
      <c r="AF55">
        <f t="shared" si="65"/>
        <v>-3.7811060679073007E-3</v>
      </c>
      <c r="AG55" s="113"/>
      <c r="AH55">
        <f t="shared" si="66"/>
        <v>9.4356279247490536E-3</v>
      </c>
      <c r="AI55">
        <f t="shared" si="67"/>
        <v>1.508675510346134</v>
      </c>
      <c r="AJ55">
        <f t="shared" si="68"/>
        <v>0.99937388541309102</v>
      </c>
      <c r="AK55">
        <f t="shared" si="69"/>
        <v>0.31819683401017673</v>
      </c>
      <c r="AL55">
        <f t="shared" si="70"/>
        <v>0.55898747250562719</v>
      </c>
      <c r="AM55">
        <f t="shared" si="71"/>
        <v>0.28700628005288403</v>
      </c>
      <c r="AN55" s="127">
        <f t="shared" si="52"/>
        <v>-5.9981251581886905</v>
      </c>
      <c r="AO55" s="127">
        <f t="shared" si="52"/>
        <v>-6.0008865109875353</v>
      </c>
      <c r="AP55" s="127">
        <f t="shared" si="52"/>
        <v>-6.0056751345130275</v>
      </c>
      <c r="AQ55" s="127">
        <f t="shared" si="52"/>
        <v>-6.0139639805890193</v>
      </c>
      <c r="AR55" s="127">
        <f t="shared" si="52"/>
        <v>-6.0282672138900466</v>
      </c>
      <c r="AS55" s="127">
        <f t="shared" si="52"/>
        <v>-6.0528259246446314</v>
      </c>
      <c r="AT55" s="127">
        <f t="shared" si="52"/>
        <v>-6.0946745504264994</v>
      </c>
      <c r="AU55" s="127">
        <f t="shared" si="72"/>
        <v>-6.1652636703915968</v>
      </c>
      <c r="AW55">
        <v>13250</v>
      </c>
      <c r="AX55">
        <f t="shared" si="40"/>
        <v>4.5205222954336141E-3</v>
      </c>
      <c r="AY55">
        <f t="shared" si="41"/>
        <v>1.1684030372811405E-2</v>
      </c>
      <c r="AZ55" s="127">
        <f t="shared" si="42"/>
        <v>-7.1635080773777907E-3</v>
      </c>
      <c r="BA55">
        <f t="shared" si="43"/>
        <v>0.40630224478232779</v>
      </c>
      <c r="BB55">
        <f t="shared" si="44"/>
        <v>-0.78464965717683877</v>
      </c>
      <c r="BC55">
        <f t="shared" si="45"/>
        <v>2.9965259028828437</v>
      </c>
      <c r="BD55">
        <f t="shared" si="46"/>
        <v>13.762570442774432</v>
      </c>
      <c r="BE55">
        <f t="shared" ref="BE55:BK64" si="73">$BL55+$AB$7*SIN(BF55)</f>
        <v>-3.4302156003284261</v>
      </c>
      <c r="BF55">
        <f t="shared" si="73"/>
        <v>-3.4397686711153281</v>
      </c>
      <c r="BG55">
        <f t="shared" si="73"/>
        <v>-3.4231535449012229</v>
      </c>
      <c r="BH55">
        <f t="shared" si="73"/>
        <v>-3.4521058090290939</v>
      </c>
      <c r="BI55">
        <f t="shared" si="73"/>
        <v>-3.4018130327522877</v>
      </c>
      <c r="BJ55">
        <f t="shared" si="73"/>
        <v>-3.4896952388607381</v>
      </c>
      <c r="BK55">
        <f t="shared" si="73"/>
        <v>-3.3374876263066757</v>
      </c>
      <c r="BL55">
        <f t="shared" si="47"/>
        <v>-3.6064819197460798</v>
      </c>
    </row>
    <row r="56" spans="1:64">
      <c r="A56" s="22" t="s">
        <v>55</v>
      </c>
      <c r="B56" s="100" t="s">
        <v>60</v>
      </c>
      <c r="C56" s="22">
        <v>50301.517999999996</v>
      </c>
      <c r="D56" s="22">
        <v>5.9999999999999995E-4</v>
      </c>
      <c r="E56" s="17">
        <f t="shared" si="53"/>
        <v>6133.4874613236634</v>
      </c>
      <c r="F56">
        <f t="shared" si="54"/>
        <v>6133.5</v>
      </c>
      <c r="G56">
        <f t="shared" si="55"/>
        <v>-5.3167240475886501E-3</v>
      </c>
      <c r="J56">
        <f>G56</f>
        <v>-5.3167240475886501E-3</v>
      </c>
      <c r="P56">
        <f t="shared" si="56"/>
        <v>-8.0036352449356536E-3</v>
      </c>
      <c r="Q56" s="2">
        <f t="shared" si="57"/>
        <v>35283.017999999996</v>
      </c>
      <c r="R56">
        <f t="shared" si="19"/>
        <v>7.2194917824287081E-6</v>
      </c>
      <c r="S56" s="6">
        <v>0.8</v>
      </c>
      <c r="T56">
        <f t="shared" si="58"/>
        <v>5.7755934259429666E-6</v>
      </c>
      <c r="U56" t="s">
        <v>152</v>
      </c>
      <c r="V56" s="6">
        <v>0.8</v>
      </c>
      <c r="W56" s="6">
        <v>1</v>
      </c>
      <c r="Z56">
        <f t="shared" si="59"/>
        <v>6133.5</v>
      </c>
      <c r="AA56" s="127">
        <f t="shared" si="60"/>
        <v>1.5250485981496802E-3</v>
      </c>
      <c r="AB56" s="127">
        <f t="shared" si="61"/>
        <v>-1.4845407890673984E-2</v>
      </c>
      <c r="AC56" s="127">
        <f t="shared" si="62"/>
        <v>2.6869111973470035E-3</v>
      </c>
      <c r="AD56" s="127">
        <f t="shared" si="63"/>
        <v>-6.8417726457383303E-3</v>
      </c>
      <c r="AE56" s="127">
        <f t="shared" si="64"/>
        <v>3.7447882348778618E-5</v>
      </c>
      <c r="AF56">
        <f t="shared" si="65"/>
        <v>2.6869111973470035E-3</v>
      </c>
      <c r="AG56" s="113"/>
      <c r="AH56">
        <f t="shared" si="66"/>
        <v>9.5286838430853338E-3</v>
      </c>
      <c r="AI56">
        <f t="shared" si="67"/>
        <v>1.3680357039421773</v>
      </c>
      <c r="AJ56">
        <f t="shared" si="68"/>
        <v>0.92610276117646562</v>
      </c>
      <c r="AK56">
        <f t="shared" si="69"/>
        <v>0.47386677518453002</v>
      </c>
      <c r="AL56">
        <f t="shared" si="70"/>
        <v>0.91044692416771666</v>
      </c>
      <c r="AM56">
        <f t="shared" si="71"/>
        <v>0.48951373720491925</v>
      </c>
      <c r="AN56" s="127">
        <f t="shared" si="52"/>
        <v>-5.8031095150557954</v>
      </c>
      <c r="AO56" s="127">
        <f t="shared" si="52"/>
        <v>-5.8064741349717481</v>
      </c>
      <c r="AP56" s="127">
        <f t="shared" si="52"/>
        <v>-5.8127752850837657</v>
      </c>
      <c r="AQ56" s="127">
        <f t="shared" si="52"/>
        <v>-5.8245220787670711</v>
      </c>
      <c r="AR56" s="127">
        <f t="shared" si="52"/>
        <v>-5.8462420308300045</v>
      </c>
      <c r="AS56" s="127">
        <f t="shared" si="52"/>
        <v>-5.8858398431977168</v>
      </c>
      <c r="AT56" s="127">
        <f t="shared" si="52"/>
        <v>-5.9564258626806073</v>
      </c>
      <c r="AU56" s="127">
        <f t="shared" si="72"/>
        <v>-6.0784252209703826</v>
      </c>
      <c r="AW56">
        <v>13500</v>
      </c>
      <c r="AX56">
        <f t="shared" si="40"/>
        <v>5.5236866520081236E-3</v>
      </c>
      <c r="AY56">
        <f t="shared" si="41"/>
        <v>1.3020848186363093E-2</v>
      </c>
      <c r="AZ56" s="127">
        <f t="shared" si="42"/>
        <v>-7.4971615343549696E-3</v>
      </c>
      <c r="BA56">
        <f t="shared" si="43"/>
        <v>0.40412774209628211</v>
      </c>
      <c r="BB56">
        <f t="shared" si="44"/>
        <v>-0.80151879831039508</v>
      </c>
      <c r="BC56">
        <f t="shared" si="45"/>
        <v>3.0242259398709916</v>
      </c>
      <c r="BD56">
        <f t="shared" si="46"/>
        <v>17.021041019213285</v>
      </c>
      <c r="BE56">
        <f t="shared" si="73"/>
        <v>-3.3755232435657945</v>
      </c>
      <c r="BF56">
        <f t="shared" si="73"/>
        <v>-3.3841649206181179</v>
      </c>
      <c r="BG56">
        <f t="shared" si="73"/>
        <v>-3.3693543392838676</v>
      </c>
      <c r="BH56">
        <f t="shared" si="73"/>
        <v>-3.3947706294922169</v>
      </c>
      <c r="BI56">
        <f t="shared" si="73"/>
        <v>-3.3512465643449811</v>
      </c>
      <c r="BJ56">
        <f t="shared" si="73"/>
        <v>-3.426075904993132</v>
      </c>
      <c r="BK56">
        <f t="shared" si="73"/>
        <v>-3.2981776933022067</v>
      </c>
      <c r="BL56">
        <f t="shared" si="47"/>
        <v>-3.5196434703248647</v>
      </c>
    </row>
    <row r="57" spans="1:64">
      <c r="A57" s="17" t="s">
        <v>55</v>
      </c>
      <c r="B57" s="99"/>
      <c r="C57" s="18">
        <v>50301.519399999997</v>
      </c>
      <c r="D57" s="18">
        <v>6.9999999999999999E-4</v>
      </c>
      <c r="E57" s="17">
        <f t="shared" si="53"/>
        <v>6133.4907630084463</v>
      </c>
      <c r="F57">
        <f t="shared" si="54"/>
        <v>6133.5</v>
      </c>
      <c r="G57">
        <f t="shared" si="55"/>
        <v>-3.9167240465758368E-3</v>
      </c>
      <c r="J57">
        <f>G57</f>
        <v>-3.9167240465758368E-3</v>
      </c>
      <c r="P57">
        <f t="shared" si="56"/>
        <v>-8.0036352449356536E-3</v>
      </c>
      <c r="Q57" s="2">
        <f t="shared" si="57"/>
        <v>35283.019399999997</v>
      </c>
      <c r="R57">
        <f t="shared" si="19"/>
        <v>1.6702843143278875E-5</v>
      </c>
      <c r="S57" s="6">
        <v>0.8</v>
      </c>
      <c r="T57">
        <f t="shared" si="58"/>
        <v>1.3362274514623102E-5</v>
      </c>
      <c r="U57" t="s">
        <v>152</v>
      </c>
      <c r="V57" s="6">
        <v>0.8</v>
      </c>
      <c r="W57" s="6">
        <v>1</v>
      </c>
      <c r="Z57">
        <f t="shared" si="59"/>
        <v>6133.5</v>
      </c>
      <c r="AA57" s="127">
        <f t="shared" si="60"/>
        <v>1.5250485981496802E-3</v>
      </c>
      <c r="AB57" s="127">
        <f t="shared" si="61"/>
        <v>-1.3445407889661171E-2</v>
      </c>
      <c r="AC57" s="127">
        <f t="shared" si="62"/>
        <v>4.0869111983598168E-3</v>
      </c>
      <c r="AD57" s="127">
        <f t="shared" si="63"/>
        <v>-5.441772644725517E-3</v>
      </c>
      <c r="AE57" s="127">
        <f t="shared" si="64"/>
        <v>2.3690311613506359E-5</v>
      </c>
      <c r="AF57">
        <f t="shared" si="65"/>
        <v>4.0869111983598168E-3</v>
      </c>
      <c r="AG57" s="113"/>
      <c r="AH57">
        <f t="shared" si="66"/>
        <v>9.5286838430853338E-3</v>
      </c>
      <c r="AI57">
        <f t="shared" si="67"/>
        <v>1.3680357039421773</v>
      </c>
      <c r="AJ57">
        <f t="shared" si="68"/>
        <v>0.92610276117646562</v>
      </c>
      <c r="AK57">
        <f t="shared" si="69"/>
        <v>0.47386677518453002</v>
      </c>
      <c r="AL57">
        <f t="shared" si="70"/>
        <v>0.91044692416771666</v>
      </c>
      <c r="AM57">
        <f t="shared" si="71"/>
        <v>0.48951373720491925</v>
      </c>
      <c r="AN57" s="127">
        <f t="shared" si="52"/>
        <v>-5.8031095150557954</v>
      </c>
      <c r="AO57" s="127">
        <f t="shared" si="52"/>
        <v>-5.8064741349717481</v>
      </c>
      <c r="AP57" s="127">
        <f t="shared" si="52"/>
        <v>-5.8127752850837657</v>
      </c>
      <c r="AQ57" s="127">
        <f t="shared" si="52"/>
        <v>-5.8245220787670711</v>
      </c>
      <c r="AR57" s="127">
        <f t="shared" si="52"/>
        <v>-5.8462420308300045</v>
      </c>
      <c r="AS57" s="127">
        <f t="shared" si="52"/>
        <v>-5.8858398431977168</v>
      </c>
      <c r="AT57" s="127">
        <f t="shared" si="52"/>
        <v>-5.9564258626806073</v>
      </c>
      <c r="AU57" s="127">
        <f t="shared" si="72"/>
        <v>-6.0784252209703826</v>
      </c>
      <c r="AW57">
        <v>13750</v>
      </c>
      <c r="AX57">
        <f t="shared" si="40"/>
        <v>6.5956083264128501E-3</v>
      </c>
      <c r="AY57">
        <f t="shared" si="41"/>
        <v>1.440145867199405E-2</v>
      </c>
      <c r="AZ57" s="127">
        <f t="shared" si="42"/>
        <v>-7.8058503455811995E-3</v>
      </c>
      <c r="BA57">
        <f t="shared" si="43"/>
        <v>0.40243013501930014</v>
      </c>
      <c r="BB57">
        <f t="shared" si="44"/>
        <v>-0.81756214524427906</v>
      </c>
      <c r="BC57">
        <f t="shared" si="45"/>
        <v>3.0515597480189895</v>
      </c>
      <c r="BD57">
        <f t="shared" si="46"/>
        <v>22.199092847544698</v>
      </c>
      <c r="BE57">
        <f t="shared" si="73"/>
        <v>-3.3212950366520788</v>
      </c>
      <c r="BF57">
        <f t="shared" si="73"/>
        <v>-3.3285294897131896</v>
      </c>
      <c r="BG57">
        <f t="shared" si="73"/>
        <v>-3.3162721822083379</v>
      </c>
      <c r="BH57">
        <f t="shared" si="73"/>
        <v>-3.3370563249510927</v>
      </c>
      <c r="BI57">
        <f t="shared" si="73"/>
        <v>-3.3018590147063192</v>
      </c>
      <c r="BJ57">
        <f t="shared" si="73"/>
        <v>-3.3616067130618483</v>
      </c>
      <c r="BK57">
        <f t="shared" si="73"/>
        <v>-3.2605367659701994</v>
      </c>
      <c r="BL57">
        <f t="shared" si="47"/>
        <v>-3.4328050209036496</v>
      </c>
    </row>
    <row r="58" spans="1:64">
      <c r="A58" s="17" t="s">
        <v>54</v>
      </c>
      <c r="B58" s="99"/>
      <c r="C58" s="18">
        <v>50571.409500000002</v>
      </c>
      <c r="D58" s="18">
        <v>6.9999999999999999E-4</v>
      </c>
      <c r="E58" s="17">
        <f t="shared" si="53"/>
        <v>6769.9850741224673</v>
      </c>
      <c r="F58">
        <f t="shared" si="54"/>
        <v>6770</v>
      </c>
      <c r="G58">
        <f t="shared" si="55"/>
        <v>-6.3289592872024514E-3</v>
      </c>
      <c r="J58">
        <f>G58</f>
        <v>-6.3289592872024514E-3</v>
      </c>
      <c r="P58">
        <f t="shared" si="56"/>
        <v>-7.6877597828837532E-3</v>
      </c>
      <c r="Q58" s="2">
        <f t="shared" si="57"/>
        <v>35552.909500000002</v>
      </c>
      <c r="R58">
        <f t="shared" si="19"/>
        <v>1.8463387870637515E-6</v>
      </c>
      <c r="S58" s="6">
        <v>0.8</v>
      </c>
      <c r="T58">
        <f t="shared" si="58"/>
        <v>1.4770710296510012E-6</v>
      </c>
      <c r="U58" t="s">
        <v>152</v>
      </c>
      <c r="V58" s="6">
        <v>0.8</v>
      </c>
      <c r="W58" s="6">
        <v>1</v>
      </c>
      <c r="Z58">
        <f t="shared" si="59"/>
        <v>6770</v>
      </c>
      <c r="AA58" s="127">
        <f t="shared" si="60"/>
        <v>8.6044674114549649E-4</v>
      </c>
      <c r="AB58" s="127">
        <f t="shared" si="61"/>
        <v>-1.4877165811231701E-2</v>
      </c>
      <c r="AC58" s="127">
        <f t="shared" si="62"/>
        <v>1.3588004956813018E-3</v>
      </c>
      <c r="AD58" s="127">
        <f t="shared" si="63"/>
        <v>-7.1894060283479479E-3</v>
      </c>
      <c r="AE58" s="127">
        <f t="shared" si="64"/>
        <v>4.1350047232356652E-5</v>
      </c>
      <c r="AF58">
        <f t="shared" si="65"/>
        <v>1.3588004956813018E-3</v>
      </c>
      <c r="AG58" s="113"/>
      <c r="AH58">
        <f t="shared" si="66"/>
        <v>8.5482065240292497E-3</v>
      </c>
      <c r="AI58">
        <f t="shared" si="67"/>
        <v>1.0263601256336199</v>
      </c>
      <c r="AJ58">
        <f t="shared" si="68"/>
        <v>0.53756479196315199</v>
      </c>
      <c r="AK58">
        <f t="shared" si="69"/>
        <v>0.59942067346445416</v>
      </c>
      <c r="AL58">
        <f t="shared" si="70"/>
        <v>1.5268486386826798</v>
      </c>
      <c r="AM58">
        <f t="shared" si="71"/>
        <v>0.95699047390362846</v>
      </c>
      <c r="AN58" s="127">
        <f t="shared" si="52"/>
        <v>-5.3905927661014585</v>
      </c>
      <c r="AO58" s="127">
        <f t="shared" si="52"/>
        <v>-5.3918636464755068</v>
      </c>
      <c r="AP58" s="127">
        <f t="shared" si="52"/>
        <v>-5.3952274104742175</v>
      </c>
      <c r="AQ58" s="127">
        <f t="shared" si="52"/>
        <v>-5.4040642992049381</v>
      </c>
      <c r="AR58" s="127">
        <f t="shared" si="52"/>
        <v>-5.4268440688761652</v>
      </c>
      <c r="AS58" s="127">
        <f t="shared" si="52"/>
        <v>-5.4830015555524012</v>
      </c>
      <c r="AT58" s="127">
        <f t="shared" si="52"/>
        <v>-5.6094770940235028</v>
      </c>
      <c r="AU58" s="127">
        <f t="shared" si="72"/>
        <v>-5.8573345287439693</v>
      </c>
      <c r="AW58">
        <v>14000</v>
      </c>
      <c r="AX58">
        <f t="shared" si="40"/>
        <v>7.7361781026643039E-3</v>
      </c>
      <c r="AY58">
        <f t="shared" si="41"/>
        <v>1.582586182970426E-2</v>
      </c>
      <c r="AZ58" s="127">
        <f t="shared" si="42"/>
        <v>-8.0896837270399563E-3</v>
      </c>
      <c r="BA58">
        <f t="shared" si="43"/>
        <v>0.40118985481596248</v>
      </c>
      <c r="BB58">
        <f t="shared" si="44"/>
        <v>-0.83283479312898434</v>
      </c>
      <c r="BC58">
        <f t="shared" si="45"/>
        <v>3.0786046047445974</v>
      </c>
      <c r="BD58">
        <f t="shared" si="46"/>
        <v>31.741556436126569</v>
      </c>
      <c r="BE58">
        <f t="shared" si="73"/>
        <v>-3.2674440462113972</v>
      </c>
      <c r="BF58">
        <f t="shared" si="73"/>
        <v>-3.2728400129425697</v>
      </c>
      <c r="BG58">
        <f t="shared" si="73"/>
        <v>-3.2637740173822469</v>
      </c>
      <c r="BH58">
        <f t="shared" si="73"/>
        <v>-3.279012345067132</v>
      </c>
      <c r="BI58">
        <f t="shared" si="73"/>
        <v>-3.2534159333102197</v>
      </c>
      <c r="BJ58">
        <f t="shared" si="73"/>
        <v>-3.296462053540552</v>
      </c>
      <c r="BK58">
        <f t="shared" si="73"/>
        <v>-3.2241940829923958</v>
      </c>
      <c r="BL58">
        <f t="shared" si="47"/>
        <v>-3.3459665714824345</v>
      </c>
    </row>
    <row r="59" spans="1:64">
      <c r="A59" s="11" t="s">
        <v>707</v>
      </c>
      <c r="B59" s="11" t="s">
        <v>59</v>
      </c>
      <c r="C59" s="80">
        <v>51274.870999999999</v>
      </c>
      <c r="D59" s="80" t="s">
        <v>705</v>
      </c>
      <c r="E59" s="17">
        <f t="shared" si="53"/>
        <v>8428.9908799587211</v>
      </c>
      <c r="F59">
        <f t="shared" si="54"/>
        <v>8429</v>
      </c>
      <c r="G59">
        <f t="shared" si="55"/>
        <v>-3.8671340953442268E-3</v>
      </c>
      <c r="I59">
        <f>G59</f>
        <v>-3.8671340953442268E-3</v>
      </c>
      <c r="P59">
        <f t="shared" si="56"/>
        <v>-5.5302667598044267E-3</v>
      </c>
      <c r="Q59" s="2">
        <f t="shared" si="57"/>
        <v>36256.370999999999</v>
      </c>
      <c r="R59">
        <f>+(P59-L59)^2</f>
        <v>3.0583850434597752E-5</v>
      </c>
      <c r="S59" s="6">
        <v>1</v>
      </c>
      <c r="T59">
        <f t="shared" si="58"/>
        <v>3.0583850434597752E-5</v>
      </c>
      <c r="V59" s="6">
        <v>1</v>
      </c>
      <c r="W59" s="6">
        <v>1</v>
      </c>
      <c r="Z59">
        <f t="shared" si="59"/>
        <v>8429</v>
      </c>
      <c r="AA59" s="127">
        <f t="shared" si="60"/>
        <v>-1.8008386753416896E-3</v>
      </c>
      <c r="AB59" s="127">
        <f t="shared" si="61"/>
        <v>-7.5965621798069639E-3</v>
      </c>
      <c r="AC59" s="127">
        <f t="shared" si="62"/>
        <v>1.6631326644601999E-3</v>
      </c>
      <c r="AD59" s="127">
        <f t="shared" si="63"/>
        <v>-2.0662954200025372E-3</v>
      </c>
      <c r="AE59" s="127">
        <f t="shared" si="64"/>
        <v>4.2695767627234618E-6</v>
      </c>
      <c r="AF59">
        <f t="shared" si="65"/>
        <v>1.6631326644601999E-3</v>
      </c>
      <c r="AG59" s="113"/>
      <c r="AH59">
        <f t="shared" si="66"/>
        <v>3.7294280844627371E-3</v>
      </c>
      <c r="AI59">
        <f t="shared" si="67"/>
        <v>0.6283057210928249</v>
      </c>
      <c r="AJ59">
        <f t="shared" si="68"/>
        <v>-0.14399238952886351</v>
      </c>
      <c r="AK59">
        <f t="shared" si="69"/>
        <v>0.47100250851526804</v>
      </c>
      <c r="AL59">
        <f t="shared" si="70"/>
        <v>2.2388897777137911</v>
      </c>
      <c r="AM59">
        <f t="shared" si="71"/>
        <v>2.0630341905613787</v>
      </c>
      <c r="AN59" s="127">
        <f t="shared" si="52"/>
        <v>-4.6813633324675745</v>
      </c>
      <c r="AO59" s="127">
        <f t="shared" si="52"/>
        <v>-4.6813633325767476</v>
      </c>
      <c r="AP59" s="127">
        <f t="shared" si="52"/>
        <v>-4.6813633267111436</v>
      </c>
      <c r="AQ59" s="127">
        <f t="shared" si="52"/>
        <v>-4.6813636418575948</v>
      </c>
      <c r="AR59" s="127">
        <f t="shared" si="52"/>
        <v>-4.6813467142378569</v>
      </c>
      <c r="AS59" s="127">
        <f t="shared" si="52"/>
        <v>-4.6822694171295929</v>
      </c>
      <c r="AT59" s="127">
        <f t="shared" si="52"/>
        <v>-4.7755088536971915</v>
      </c>
      <c r="AU59" s="127">
        <f t="shared" si="72"/>
        <v>-5.2810745783847874</v>
      </c>
      <c r="AW59">
        <v>14250</v>
      </c>
      <c r="AX59">
        <f t="shared" si="40"/>
        <v>8.9452673119557648E-3</v>
      </c>
      <c r="AY59">
        <f t="shared" si="41"/>
        <v>1.7294057659493753E-2</v>
      </c>
      <c r="AZ59" s="127">
        <f t="shared" si="42"/>
        <v>-8.348790347537988E-3</v>
      </c>
      <c r="BA59">
        <f t="shared" si="43"/>
        <v>0.40039200299484068</v>
      </c>
      <c r="BB59">
        <f t="shared" si="44"/>
        <v>-0.84738855722323891</v>
      </c>
      <c r="BC59">
        <f t="shared" si="45"/>
        <v>3.1054427025812661</v>
      </c>
      <c r="BD59">
        <f t="shared" si="46"/>
        <v>55.319084433189737</v>
      </c>
      <c r="BE59">
        <f t="shared" si="73"/>
        <v>-3.2138689503082736</v>
      </c>
      <c r="BF59">
        <f t="shared" si="73"/>
        <v>-3.2170963246751518</v>
      </c>
      <c r="BG59">
        <f t="shared" si="73"/>
        <v>-3.2117030727387847</v>
      </c>
      <c r="BH59">
        <f t="shared" si="73"/>
        <v>-3.2207169382272358</v>
      </c>
      <c r="BI59">
        <f t="shared" si="73"/>
        <v>-3.205655103010308</v>
      </c>
      <c r="BJ59">
        <f t="shared" si="73"/>
        <v>-3.2308327531673595</v>
      </c>
      <c r="BK59">
        <f t="shared" si="73"/>
        <v>-3.1887690992490838</v>
      </c>
      <c r="BL59">
        <f t="shared" si="47"/>
        <v>-3.2591281220612203</v>
      </c>
    </row>
    <row r="60" spans="1:64">
      <c r="A60" s="17" t="s">
        <v>57</v>
      </c>
      <c r="B60" s="99"/>
      <c r="C60" s="18">
        <v>51331.481</v>
      </c>
      <c r="D60" s="18">
        <v>3.0000000000000001E-3</v>
      </c>
      <c r="E60" s="17">
        <f t="shared" si="53"/>
        <v>8562.4968624018129</v>
      </c>
      <c r="F60">
        <f t="shared" si="54"/>
        <v>8562.5</v>
      </c>
      <c r="G60">
        <f t="shared" si="55"/>
        <v>-1.3304230305948295E-3</v>
      </c>
      <c r="J60">
        <f>G60</f>
        <v>-1.3304230305948295E-3</v>
      </c>
      <c r="P60">
        <f t="shared" si="56"/>
        <v>-5.2728166916063447E-3</v>
      </c>
      <c r="Q60" s="2">
        <f t="shared" si="57"/>
        <v>36312.981</v>
      </c>
      <c r="R60">
        <f t="shared" ref="R60:R69" si="74">+(P60-G60)^2</f>
        <v>1.5542467778383778E-5</v>
      </c>
      <c r="S60" s="6">
        <v>0.1</v>
      </c>
      <c r="T60">
        <f t="shared" si="58"/>
        <v>1.554246777838378E-6</v>
      </c>
      <c r="U60" t="s">
        <v>152</v>
      </c>
      <c r="V60" s="6">
        <v>0.1</v>
      </c>
      <c r="W60" s="6">
        <v>1</v>
      </c>
      <c r="Z60">
        <f t="shared" si="59"/>
        <v>8562.5</v>
      </c>
      <c r="AA60" s="127">
        <f t="shared" si="60"/>
        <v>-1.9415171692785506E-3</v>
      </c>
      <c r="AB60" s="127">
        <f t="shared" si="61"/>
        <v>-4.6617225529226236E-3</v>
      </c>
      <c r="AC60" s="127">
        <f t="shared" si="62"/>
        <v>3.9423936610115153E-3</v>
      </c>
      <c r="AD60" s="127">
        <f t="shared" si="63"/>
        <v>6.1109413868372115E-4</v>
      </c>
      <c r="AE60" s="127">
        <f t="shared" si="64"/>
        <v>3.7343604633359899E-8</v>
      </c>
      <c r="AF60">
        <f t="shared" si="65"/>
        <v>3.9423936610115153E-3</v>
      </c>
      <c r="AG60" s="113"/>
      <c r="AH60">
        <f t="shared" si="66"/>
        <v>3.3312995223277941E-3</v>
      </c>
      <c r="AI60">
        <f t="shared" si="67"/>
        <v>0.6121297980419067</v>
      </c>
      <c r="AJ60">
        <f t="shared" si="68"/>
        <v>-0.17836437957605647</v>
      </c>
      <c r="AK60">
        <f t="shared" si="69"/>
        <v>0.45777364104215079</v>
      </c>
      <c r="AL60">
        <f t="shared" si="70"/>
        <v>2.2737190265185179</v>
      </c>
      <c r="AM60">
        <f t="shared" si="71"/>
        <v>2.1579883885606512</v>
      </c>
      <c r="AN60" s="127">
        <f t="shared" si="52"/>
        <v>-4.6364328164322055</v>
      </c>
      <c r="AO60" s="127">
        <f t="shared" si="52"/>
        <v>-4.6364328085826623</v>
      </c>
      <c r="AP60" s="127">
        <f t="shared" si="52"/>
        <v>-4.6364329809870117</v>
      </c>
      <c r="AQ60" s="127">
        <f t="shared" si="52"/>
        <v>-4.636429194453906</v>
      </c>
      <c r="AR60" s="127">
        <f t="shared" si="52"/>
        <v>-4.6365124018571029</v>
      </c>
      <c r="AS60" s="127">
        <f t="shared" si="52"/>
        <v>-4.6347044521887399</v>
      </c>
      <c r="AT60" s="127">
        <f t="shared" si="52"/>
        <v>-4.71470256029294</v>
      </c>
      <c r="AU60" s="127">
        <f t="shared" si="72"/>
        <v>-5.2347028463938585</v>
      </c>
      <c r="AW60">
        <v>14500</v>
      </c>
      <c r="AX60">
        <f t="shared" si="40"/>
        <v>1.0222785706389431E-2</v>
      </c>
      <c r="AY60">
        <f t="shared" si="41"/>
        <v>1.88060461613625E-2</v>
      </c>
      <c r="AZ60" s="127">
        <f t="shared" si="42"/>
        <v>-8.5832604549730684E-3</v>
      </c>
      <c r="BA60">
        <f t="shared" si="43"/>
        <v>0.40002669060984286</v>
      </c>
      <c r="BB60">
        <f t="shared" si="44"/>
        <v>-0.86127077062575974</v>
      </c>
      <c r="BC60">
        <f t="shared" si="45"/>
        <v>3.1321602965618194</v>
      </c>
      <c r="BD60">
        <f t="shared" si="46"/>
        <v>212.03450694455859</v>
      </c>
      <c r="BE60">
        <f t="shared" si="73"/>
        <v>-3.1604569480690259</v>
      </c>
      <c r="BF60">
        <f t="shared" si="73"/>
        <v>-3.1613151397803736</v>
      </c>
      <c r="BG60">
        <f t="shared" si="73"/>
        <v>-3.1598845617322717</v>
      </c>
      <c r="BH60">
        <f t="shared" si="73"/>
        <v>-3.162269311699776</v>
      </c>
      <c r="BI60">
        <f t="shared" si="73"/>
        <v>-3.1582940315820167</v>
      </c>
      <c r="BJ60">
        <f t="shared" si="73"/>
        <v>-3.1649208378447673</v>
      </c>
      <c r="BK60">
        <f t="shared" si="73"/>
        <v>-3.1538743536751221</v>
      </c>
      <c r="BL60">
        <f t="shared" si="47"/>
        <v>-3.1722896726400052</v>
      </c>
    </row>
    <row r="61" spans="1:64">
      <c r="A61" s="18" t="s">
        <v>64</v>
      </c>
      <c r="B61" s="99" t="s">
        <v>60</v>
      </c>
      <c r="C61" s="18">
        <v>51680.452599999997</v>
      </c>
      <c r="D61" s="18">
        <v>5.0000000000000001E-4</v>
      </c>
      <c r="E61" s="17">
        <f t="shared" si="53"/>
        <v>9385.4927342042702</v>
      </c>
      <c r="F61">
        <f t="shared" si="54"/>
        <v>9385.5</v>
      </c>
      <c r="G61">
        <f t="shared" si="55"/>
        <v>-3.0808858791715465E-3</v>
      </c>
      <c r="J61">
        <f>G61</f>
        <v>-3.0808858791715465E-3</v>
      </c>
      <c r="P61">
        <f t="shared" si="56"/>
        <v>-3.4099014974350722E-3</v>
      </c>
      <c r="Q61" s="2">
        <f t="shared" si="57"/>
        <v>36661.952599999997</v>
      </c>
      <c r="R61">
        <f t="shared" si="74"/>
        <v>1.0825127706133004E-7</v>
      </c>
      <c r="S61" s="6">
        <v>1</v>
      </c>
      <c r="T61">
        <f t="shared" si="58"/>
        <v>1.0825127706133004E-7</v>
      </c>
      <c r="U61" t="s">
        <v>152</v>
      </c>
      <c r="V61" s="6">
        <v>1</v>
      </c>
      <c r="W61" s="6">
        <v>1</v>
      </c>
      <c r="Z61">
        <f t="shared" si="59"/>
        <v>9385.5</v>
      </c>
      <c r="AA61" s="127">
        <f t="shared" si="60"/>
        <v>-2.4414378230139299E-3</v>
      </c>
      <c r="AB61" s="127">
        <f t="shared" si="61"/>
        <v>-4.0493495535926889E-3</v>
      </c>
      <c r="AC61" s="127">
        <f t="shared" si="62"/>
        <v>3.2901561826352566E-4</v>
      </c>
      <c r="AD61" s="127">
        <f t="shared" si="63"/>
        <v>-6.3944805615761668E-4</v>
      </c>
      <c r="AE61" s="127">
        <f t="shared" si="64"/>
        <v>4.0889381652375449E-7</v>
      </c>
      <c r="AF61">
        <f t="shared" si="65"/>
        <v>3.2901561826352566E-4</v>
      </c>
      <c r="AG61" s="113"/>
      <c r="AH61">
        <f t="shared" si="66"/>
        <v>9.6846367442114222E-4</v>
      </c>
      <c r="AI61">
        <f t="shared" si="67"/>
        <v>0.53556994965652538</v>
      </c>
      <c r="AJ61">
        <f t="shared" si="68"/>
        <v>-0.35378485157542472</v>
      </c>
      <c r="AK61">
        <f t="shared" si="69"/>
        <v>0.37987462186615945</v>
      </c>
      <c r="AL61">
        <f t="shared" si="70"/>
        <v>2.4560096800726239</v>
      </c>
      <c r="AM61">
        <f t="shared" si="71"/>
        <v>2.8020562287482922</v>
      </c>
      <c r="AN61" s="127">
        <f t="shared" ref="AN61:AT70" si="75">$AU61+$AB$7*SIN(AO61)</f>
        <v>-4.3813972913430357</v>
      </c>
      <c r="AO61" s="127">
        <f t="shared" si="75"/>
        <v>-4.3814027402911035</v>
      </c>
      <c r="AP61" s="127">
        <f t="shared" si="75"/>
        <v>-4.3813747960312686</v>
      </c>
      <c r="AQ61" s="127">
        <f t="shared" si="75"/>
        <v>-4.3815181287946494</v>
      </c>
      <c r="AR61" s="127">
        <f t="shared" si="75"/>
        <v>-4.380783572874865</v>
      </c>
      <c r="AS61" s="127">
        <f t="shared" si="75"/>
        <v>-4.3845648018515018</v>
      </c>
      <c r="AT61" s="127">
        <f t="shared" si="75"/>
        <v>-4.365524084946923</v>
      </c>
      <c r="AU61" s="127">
        <f t="shared" si="72"/>
        <v>-4.9488306708992189</v>
      </c>
      <c r="AW61">
        <v>14750</v>
      </c>
      <c r="AX61">
        <f t="shared" si="40"/>
        <v>1.1568737221590634E-2</v>
      </c>
      <c r="AY61">
        <f t="shared" si="41"/>
        <v>2.0361827335310501E-2</v>
      </c>
      <c r="AZ61" s="127">
        <f t="shared" si="42"/>
        <v>-8.7930901137198668E-3</v>
      </c>
      <c r="BA61">
        <f t="shared" si="43"/>
        <v>0.4000893034320282</v>
      </c>
      <c r="BB61">
        <f t="shared" si="44"/>
        <v>-0.87452285967821519</v>
      </c>
      <c r="BC61">
        <f t="shared" si="45"/>
        <v>-3.1243390889897329</v>
      </c>
      <c r="BD61">
        <f t="shared" si="46"/>
        <v>-115.91519966246793</v>
      </c>
      <c r="BE61">
        <f t="shared" si="73"/>
        <v>-3.10708809207543</v>
      </c>
      <c r="BF61">
        <f t="shared" si="73"/>
        <v>-3.1055233850316815</v>
      </c>
      <c r="BG61">
        <f t="shared" si="73"/>
        <v>-3.1081328075263395</v>
      </c>
      <c r="BH61">
        <f t="shared" si="73"/>
        <v>-3.1037810037038027</v>
      </c>
      <c r="BI61">
        <f t="shared" si="73"/>
        <v>-3.1110382655568114</v>
      </c>
      <c r="BJ61">
        <f t="shared" si="73"/>
        <v>-3.0989346467015029</v>
      </c>
      <c r="BK61">
        <f t="shared" si="73"/>
        <v>-3.1191183892357714</v>
      </c>
      <c r="BL61">
        <f t="shared" si="47"/>
        <v>-3.0854512232187901</v>
      </c>
    </row>
    <row r="62" spans="1:64">
      <c r="A62" s="23" t="s">
        <v>160</v>
      </c>
      <c r="B62" s="98" t="s">
        <v>60</v>
      </c>
      <c r="C62" s="23">
        <v>51705.458700000003</v>
      </c>
      <c r="D62" s="23" t="s">
        <v>161</v>
      </c>
      <c r="E62" s="17">
        <f t="shared" si="53"/>
        <v>9444.465776909994</v>
      </c>
      <c r="F62">
        <f t="shared" si="54"/>
        <v>9444.5</v>
      </c>
      <c r="G62">
        <f t="shared" si="55"/>
        <v>-1.451147798798047E-2</v>
      </c>
      <c r="K62">
        <f>G62</f>
        <v>-1.451147798798047E-2</v>
      </c>
      <c r="P62">
        <f t="shared" si="56"/>
        <v>-3.2581200119104689E-3</v>
      </c>
      <c r="Q62" s="2">
        <f t="shared" si="57"/>
        <v>36686.958700000003</v>
      </c>
      <c r="R62">
        <f t="shared" si="74"/>
        <v>1.2663806573757832E-4</v>
      </c>
      <c r="S62" s="6">
        <v>1</v>
      </c>
      <c r="T62">
        <f t="shared" si="58"/>
        <v>1.2663806573757832E-4</v>
      </c>
      <c r="U62" t="s">
        <v>161</v>
      </c>
      <c r="V62" s="6">
        <v>1</v>
      </c>
      <c r="W62" s="6">
        <v>1</v>
      </c>
      <c r="Z62">
        <f t="shared" si="59"/>
        <v>9444.5</v>
      </c>
      <c r="AA62" s="127">
        <f t="shared" si="60"/>
        <v>-2.4518949120892449E-3</v>
      </c>
      <c r="AB62" s="127">
        <f t="shared" si="61"/>
        <v>-1.5317703087801693E-2</v>
      </c>
      <c r="AC62" s="127">
        <f t="shared" si="62"/>
        <v>-1.1253357976070001E-2</v>
      </c>
      <c r="AD62" s="127">
        <f t="shared" si="63"/>
        <v>-1.2059583075891226E-2</v>
      </c>
      <c r="AE62" s="127">
        <f t="shared" si="64"/>
        <v>1.4543354396432209E-4</v>
      </c>
      <c r="AF62">
        <f t="shared" si="65"/>
        <v>-1.1253357976070001E-2</v>
      </c>
      <c r="AG62" s="113"/>
      <c r="AH62">
        <f t="shared" si="66"/>
        <v>8.0622509982122392E-4</v>
      </c>
      <c r="AI62">
        <f t="shared" si="67"/>
        <v>0.53127362773937337</v>
      </c>
      <c r="AJ62">
        <f t="shared" si="68"/>
        <v>-0.36441447099086338</v>
      </c>
      <c r="AK62">
        <f t="shared" si="69"/>
        <v>0.37456052641381266</v>
      </c>
      <c r="AL62">
        <f t="shared" si="70"/>
        <v>2.467399063200665</v>
      </c>
      <c r="AM62">
        <f t="shared" si="71"/>
        <v>2.853280836859736</v>
      </c>
      <c r="AN62" s="127">
        <f t="shared" si="75"/>
        <v>-4.3643157957857213</v>
      </c>
      <c r="AO62" s="127">
        <f t="shared" si="75"/>
        <v>-4.3643255655619306</v>
      </c>
      <c r="AP62" s="127">
        <f t="shared" si="75"/>
        <v>-4.3642778290038668</v>
      </c>
      <c r="AQ62" s="127">
        <f t="shared" si="75"/>
        <v>-4.3645111364803286</v>
      </c>
      <c r="AR62" s="127">
        <f t="shared" si="75"/>
        <v>-4.3633722916384015</v>
      </c>
      <c r="AS62" s="127">
        <f t="shared" si="75"/>
        <v>-4.3689656546186466</v>
      </c>
      <c r="AT62" s="127">
        <f t="shared" si="75"/>
        <v>-4.3422725521167074</v>
      </c>
      <c r="AU62" s="127">
        <f t="shared" si="72"/>
        <v>-4.9283367968358123</v>
      </c>
      <c r="AW62">
        <v>15000</v>
      </c>
      <c r="AX62">
        <f t="shared" si="40"/>
        <v>1.298326639297844E-2</v>
      </c>
      <c r="AY62">
        <f t="shared" si="41"/>
        <v>2.1961401181337784E-2</v>
      </c>
      <c r="AZ62" s="127">
        <f t="shared" si="42"/>
        <v>-8.9781347883593435E-3</v>
      </c>
      <c r="BA62">
        <f t="shared" si="43"/>
        <v>0.40058063631444873</v>
      </c>
      <c r="BB62">
        <f t="shared" si="44"/>
        <v>-0.88717890473633765</v>
      </c>
      <c r="BC62">
        <f t="shared" si="45"/>
        <v>-3.0975953056312666</v>
      </c>
      <c r="BD62">
        <f t="shared" si="46"/>
        <v>-45.44995220403694</v>
      </c>
      <c r="BE62">
        <f t="shared" si="73"/>
        <v>-3.053640500802191</v>
      </c>
      <c r="BF62">
        <f t="shared" si="73"/>
        <v>-3.0497507161298394</v>
      </c>
      <c r="BG62">
        <f t="shared" si="73"/>
        <v>-3.0562592239902986</v>
      </c>
      <c r="BH62">
        <f t="shared" si="73"/>
        <v>-3.0453668061824093</v>
      </c>
      <c r="BI62">
        <f t="shared" si="73"/>
        <v>-3.0635901908499443</v>
      </c>
      <c r="BJ62">
        <f t="shared" si="73"/>
        <v>-3.0330841522565333</v>
      </c>
      <c r="BK62">
        <f t="shared" si="73"/>
        <v>-3.084108703016859</v>
      </c>
      <c r="BL62">
        <f t="shared" si="47"/>
        <v>-2.998612773797575</v>
      </c>
    </row>
    <row r="63" spans="1:64">
      <c r="A63" s="23" t="s">
        <v>160</v>
      </c>
      <c r="B63" s="98" t="s">
        <v>60</v>
      </c>
      <c r="C63" s="23">
        <v>51705.4594</v>
      </c>
      <c r="D63" s="23" t="s">
        <v>161</v>
      </c>
      <c r="E63" s="17">
        <f t="shared" si="53"/>
        <v>9444.4674277523773</v>
      </c>
      <c r="F63">
        <f t="shared" si="54"/>
        <v>9444.5</v>
      </c>
      <c r="G63">
        <f t="shared" si="55"/>
        <v>-1.3811477991112042E-2</v>
      </c>
      <c r="K63">
        <f>G63</f>
        <v>-1.3811477991112042E-2</v>
      </c>
      <c r="P63">
        <f t="shared" si="56"/>
        <v>-3.2581200119104689E-3</v>
      </c>
      <c r="Q63" s="2">
        <f t="shared" si="57"/>
        <v>36686.9594</v>
      </c>
      <c r="R63">
        <f t="shared" si="74"/>
        <v>1.1137336463717751E-4</v>
      </c>
      <c r="S63" s="6">
        <v>1</v>
      </c>
      <c r="T63">
        <f t="shared" si="58"/>
        <v>1.1137336463717751E-4</v>
      </c>
      <c r="U63" t="s">
        <v>161</v>
      </c>
      <c r="V63" s="6">
        <v>1</v>
      </c>
      <c r="W63" s="6">
        <v>1</v>
      </c>
      <c r="Z63">
        <f t="shared" si="59"/>
        <v>9444.5</v>
      </c>
      <c r="AA63" s="127">
        <f t="shared" si="60"/>
        <v>-2.4518949120892449E-3</v>
      </c>
      <c r="AB63" s="127">
        <f t="shared" si="61"/>
        <v>-1.4617703090933265E-2</v>
      </c>
      <c r="AC63" s="127">
        <f t="shared" si="62"/>
        <v>-1.0553357979201573E-2</v>
      </c>
      <c r="AD63" s="127">
        <f t="shared" si="63"/>
        <v>-1.1359583079022798E-2</v>
      </c>
      <c r="AE63" s="127">
        <f t="shared" si="64"/>
        <v>1.2904012772922108E-4</v>
      </c>
      <c r="AF63">
        <f t="shared" si="65"/>
        <v>-1.0553357979201573E-2</v>
      </c>
      <c r="AG63" s="113"/>
      <c r="AH63">
        <f t="shared" si="66"/>
        <v>8.0622509982122392E-4</v>
      </c>
      <c r="AI63">
        <f t="shared" si="67"/>
        <v>0.53127362773937337</v>
      </c>
      <c r="AJ63">
        <f t="shared" si="68"/>
        <v>-0.36441447099086338</v>
      </c>
      <c r="AK63">
        <f t="shared" si="69"/>
        <v>0.37456052641381266</v>
      </c>
      <c r="AL63">
        <f t="shared" si="70"/>
        <v>2.467399063200665</v>
      </c>
      <c r="AM63">
        <f t="shared" si="71"/>
        <v>2.853280836859736</v>
      </c>
      <c r="AN63" s="127">
        <f t="shared" si="75"/>
        <v>-4.3643157957857213</v>
      </c>
      <c r="AO63" s="127">
        <f t="shared" si="75"/>
        <v>-4.3643255655619306</v>
      </c>
      <c r="AP63" s="127">
        <f t="shared" si="75"/>
        <v>-4.3642778290038668</v>
      </c>
      <c r="AQ63" s="127">
        <f t="shared" si="75"/>
        <v>-4.3645111364803286</v>
      </c>
      <c r="AR63" s="127">
        <f t="shared" si="75"/>
        <v>-4.3633722916384015</v>
      </c>
      <c r="AS63" s="127">
        <f t="shared" si="75"/>
        <v>-4.3689656546186466</v>
      </c>
      <c r="AT63" s="127">
        <f t="shared" si="75"/>
        <v>-4.3422725521167074</v>
      </c>
      <c r="AU63" s="127">
        <f t="shared" si="72"/>
        <v>-4.9283367968358123</v>
      </c>
      <c r="AW63">
        <v>15250</v>
      </c>
      <c r="AX63">
        <f t="shared" si="40"/>
        <v>1.4466689675768477E-2</v>
      </c>
      <c r="AY63">
        <f t="shared" si="41"/>
        <v>2.3604767699444335E-2</v>
      </c>
      <c r="AZ63" s="127">
        <f t="shared" si="42"/>
        <v>-9.1380780236758573E-3</v>
      </c>
      <c r="BA63">
        <f t="shared" si="43"/>
        <v>0.40150686957019877</v>
      </c>
      <c r="BB63">
        <f t="shared" si="44"/>
        <v>-0.89926437409763527</v>
      </c>
      <c r="BC63">
        <f t="shared" si="45"/>
        <v>-3.0707054020159492</v>
      </c>
      <c r="BD63">
        <f t="shared" si="46"/>
        <v>-28.202002264997052</v>
      </c>
      <c r="BE63">
        <f t="shared" si="73"/>
        <v>-2.9999958085868714</v>
      </c>
      <c r="BF63">
        <f t="shared" si="73"/>
        <v>-2.9940218173943061</v>
      </c>
      <c r="BG63">
        <f t="shared" si="73"/>
        <v>-3.0040805252399001</v>
      </c>
      <c r="BH63">
        <f t="shared" si="73"/>
        <v>-2.9871355707951279</v>
      </c>
      <c r="BI63">
        <f t="shared" si="73"/>
        <v>-3.0156579622415274</v>
      </c>
      <c r="BJ63">
        <f t="shared" si="73"/>
        <v>-2.9675763348795448</v>
      </c>
      <c r="BK63">
        <f t="shared" si="73"/>
        <v>-3.0484547041968866</v>
      </c>
      <c r="BL63">
        <f t="shared" si="47"/>
        <v>-2.9117743243763599</v>
      </c>
    </row>
    <row r="64" spans="1:64">
      <c r="A64" s="17" t="s">
        <v>61</v>
      </c>
      <c r="B64" s="99" t="s">
        <v>60</v>
      </c>
      <c r="C64" s="18">
        <v>51789.425199999998</v>
      </c>
      <c r="D64" s="18"/>
      <c r="E64" s="17">
        <f t="shared" si="53"/>
        <v>9642.4878591358756</v>
      </c>
      <c r="F64">
        <f t="shared" si="54"/>
        <v>9642.5</v>
      </c>
      <c r="G64">
        <f t="shared" si="55"/>
        <v>-5.1480413530953228E-3</v>
      </c>
      <c r="K64">
        <f>G64</f>
        <v>-5.1480413530953228E-3</v>
      </c>
      <c r="P64">
        <f t="shared" si="56"/>
        <v>-2.7309241654686831E-3</v>
      </c>
      <c r="Q64" s="2">
        <f t="shared" si="57"/>
        <v>36770.925199999998</v>
      </c>
      <c r="R64">
        <f t="shared" si="74"/>
        <v>5.8424554987201166E-6</v>
      </c>
      <c r="S64" s="6">
        <v>1</v>
      </c>
      <c r="T64">
        <f t="shared" si="58"/>
        <v>5.8424554987201166E-6</v>
      </c>
      <c r="U64" t="s">
        <v>161</v>
      </c>
      <c r="V64" s="6">
        <v>1</v>
      </c>
      <c r="W64" s="6">
        <v>1</v>
      </c>
      <c r="Z64">
        <f t="shared" si="59"/>
        <v>9642.5</v>
      </c>
      <c r="AA64" s="127">
        <f t="shared" si="60"/>
        <v>-2.4614100111150523E-3</v>
      </c>
      <c r="AB64" s="127">
        <f t="shared" si="61"/>
        <v>-5.4175555074489536E-3</v>
      </c>
      <c r="AC64" s="127">
        <f t="shared" si="62"/>
        <v>-2.4171171876266398E-3</v>
      </c>
      <c r="AD64" s="127">
        <f t="shared" si="63"/>
        <v>-2.6866313419802706E-3</v>
      </c>
      <c r="AE64" s="127">
        <f t="shared" si="64"/>
        <v>7.2179879677107092E-6</v>
      </c>
      <c r="AF64">
        <f t="shared" si="65"/>
        <v>-2.4171171876266398E-3</v>
      </c>
      <c r="AG64" s="113"/>
      <c r="AH64">
        <f t="shared" si="66"/>
        <v>2.6951415435363057E-4</v>
      </c>
      <c r="AI64">
        <f t="shared" si="67"/>
        <v>0.51775808455874817</v>
      </c>
      <c r="AJ64">
        <f t="shared" si="68"/>
        <v>-0.39856356142754334</v>
      </c>
      <c r="AK64">
        <f t="shared" si="69"/>
        <v>0.35699122537053002</v>
      </c>
      <c r="AL64">
        <f t="shared" si="70"/>
        <v>2.5043452005051874</v>
      </c>
      <c r="AM64">
        <f t="shared" si="71"/>
        <v>3.0315644714179357</v>
      </c>
      <c r="AN64" s="127">
        <f t="shared" si="75"/>
        <v>-4.3079560230683187</v>
      </c>
      <c r="AO64" s="127">
        <f t="shared" si="75"/>
        <v>-4.3079954868814045</v>
      </c>
      <c r="AP64" s="127">
        <f t="shared" si="75"/>
        <v>-4.3078283543299474</v>
      </c>
      <c r="AQ64" s="127">
        <f t="shared" si="75"/>
        <v>-4.308536622373718</v>
      </c>
      <c r="AR64" s="127">
        <f t="shared" si="75"/>
        <v>-4.3055431436499152</v>
      </c>
      <c r="AS64" s="127">
        <f t="shared" si="75"/>
        <v>-4.3183414630120094</v>
      </c>
      <c r="AT64" s="127">
        <f t="shared" si="75"/>
        <v>-4.2660468834601746</v>
      </c>
      <c r="AU64" s="127">
        <f t="shared" si="72"/>
        <v>-4.8595607448942104</v>
      </c>
      <c r="AW64">
        <v>15500</v>
      </c>
      <c r="AX64">
        <f t="shared" si="40"/>
        <v>1.6019508171614821E-2</v>
      </c>
      <c r="AY64">
        <f t="shared" si="41"/>
        <v>2.529192688963014E-2</v>
      </c>
      <c r="AZ64" s="127">
        <f t="shared" si="42"/>
        <v>-9.2724187180153166E-3</v>
      </c>
      <c r="BA64">
        <f t="shared" si="43"/>
        <v>0.40287939207815249</v>
      </c>
      <c r="BB64">
        <f t="shared" si="44"/>
        <v>-0.91079517897086881</v>
      </c>
      <c r="BC64">
        <f t="shared" si="45"/>
        <v>-3.043584183592094</v>
      </c>
      <c r="BD64">
        <f t="shared" si="46"/>
        <v>-20.390062209124377</v>
      </c>
      <c r="BE64">
        <f t="shared" si="73"/>
        <v>-2.9460441836147835</v>
      </c>
      <c r="BF64">
        <f t="shared" si="73"/>
        <v>-2.9383490974731155</v>
      </c>
      <c r="BG64">
        <f t="shared" si="73"/>
        <v>-2.9514265187049387</v>
      </c>
      <c r="BH64">
        <f t="shared" si="73"/>
        <v>-2.929181228673821</v>
      </c>
      <c r="BI64">
        <f t="shared" si="73"/>
        <v>-2.9669641977417811</v>
      </c>
      <c r="BJ64">
        <f t="shared" si="73"/>
        <v>-2.9026104580936911</v>
      </c>
      <c r="BK64">
        <f t="shared" si="73"/>
        <v>-3.0117706576092567</v>
      </c>
      <c r="BL64">
        <f t="shared" si="47"/>
        <v>-2.8249358749551456</v>
      </c>
    </row>
    <row r="65" spans="1:64">
      <c r="A65" s="17" t="s">
        <v>61</v>
      </c>
      <c r="B65" s="99" t="s">
        <v>59</v>
      </c>
      <c r="C65" s="18">
        <v>51796.421699999999</v>
      </c>
      <c r="D65" s="18"/>
      <c r="E65" s="17">
        <f t="shared" si="53"/>
        <v>9658.9880288260938</v>
      </c>
      <c r="F65">
        <f t="shared" si="54"/>
        <v>9659</v>
      </c>
      <c r="G65">
        <f t="shared" si="55"/>
        <v>-5.076088295027148E-3</v>
      </c>
      <c r="K65">
        <f>G65</f>
        <v>-5.076088295027148E-3</v>
      </c>
      <c r="P65">
        <f t="shared" si="56"/>
        <v>-2.6857512325479602E-3</v>
      </c>
      <c r="Q65" s="2">
        <f t="shared" si="57"/>
        <v>36777.921699999999</v>
      </c>
      <c r="R65">
        <f t="shared" si="74"/>
        <v>5.7137112722616326E-6</v>
      </c>
      <c r="S65" s="6">
        <v>1</v>
      </c>
      <c r="T65">
        <f t="shared" si="58"/>
        <v>5.7137112722616326E-6</v>
      </c>
      <c r="U65" t="s">
        <v>161</v>
      </c>
      <c r="V65" s="6">
        <v>1</v>
      </c>
      <c r="W65" s="6">
        <v>1</v>
      </c>
      <c r="Z65">
        <f t="shared" si="59"/>
        <v>9659</v>
      </c>
      <c r="AA65" s="127">
        <f t="shared" si="60"/>
        <v>-2.4604151358342649E-3</v>
      </c>
      <c r="AB65" s="127">
        <f t="shared" si="61"/>
        <v>-5.3014243917408437E-3</v>
      </c>
      <c r="AC65" s="127">
        <f t="shared" si="62"/>
        <v>-2.3903370624791878E-3</v>
      </c>
      <c r="AD65" s="127">
        <f t="shared" si="63"/>
        <v>-2.6156731591928831E-3</v>
      </c>
      <c r="AE65" s="127">
        <f t="shared" si="64"/>
        <v>6.8417460757220774E-6</v>
      </c>
      <c r="AF65">
        <f t="shared" si="65"/>
        <v>-2.3903370624791878E-3</v>
      </c>
      <c r="AG65" s="113"/>
      <c r="AH65">
        <f t="shared" si="66"/>
        <v>2.2533609671369527E-4</v>
      </c>
      <c r="AI65">
        <f t="shared" si="67"/>
        <v>0.51669100072203777</v>
      </c>
      <c r="AJ65">
        <f t="shared" si="68"/>
        <v>-0.40130875966917712</v>
      </c>
      <c r="AK65">
        <f t="shared" si="69"/>
        <v>0.35554523090168799</v>
      </c>
      <c r="AL65">
        <f t="shared" si="70"/>
        <v>2.5073403680635082</v>
      </c>
      <c r="AM65">
        <f t="shared" si="71"/>
        <v>3.0468950364785199</v>
      </c>
      <c r="AN65" s="127">
        <f t="shared" si="75"/>
        <v>-4.3033233415711525</v>
      </c>
      <c r="AO65" s="127">
        <f t="shared" si="75"/>
        <v>-4.3033666921458531</v>
      </c>
      <c r="AP65" s="127">
        <f t="shared" si="75"/>
        <v>-4.3031850638789377</v>
      </c>
      <c r="AQ65" s="127">
        <f t="shared" si="75"/>
        <v>-4.3039465509831807</v>
      </c>
      <c r="AR65" s="127">
        <f t="shared" si="75"/>
        <v>-4.3007628682221188</v>
      </c>
      <c r="AS65" s="127">
        <f t="shared" si="75"/>
        <v>-4.3142331092304929</v>
      </c>
      <c r="AT65" s="127">
        <f t="shared" si="75"/>
        <v>-4.2598210268110748</v>
      </c>
      <c r="AU65" s="127">
        <f t="shared" si="72"/>
        <v>-4.8538294072324097</v>
      </c>
      <c r="AW65">
        <v>15750</v>
      </c>
      <c r="AX65">
        <f t="shared" si="40"/>
        <v>1.7642400995848597E-2</v>
      </c>
      <c r="AY65">
        <f t="shared" si="41"/>
        <v>2.7022878751895199E-2</v>
      </c>
      <c r="AZ65" s="127">
        <f t="shared" si="42"/>
        <v>-9.380477756046602E-3</v>
      </c>
      <c r="BA65">
        <f t="shared" si="43"/>
        <v>0.40471450731058323</v>
      </c>
      <c r="BB65">
        <f t="shared" si="44"/>
        <v>-0.92177714078792095</v>
      </c>
      <c r="BC65">
        <f t="shared" si="45"/>
        <v>-3.0161508433106428</v>
      </c>
      <c r="BD65">
        <f t="shared" si="46"/>
        <v>-15.922735007802414</v>
      </c>
      <c r="BE65">
        <f t="shared" ref="BE65:BK74" si="76">$BL65+$AB$7*SIN(BF65)</f>
        <v>-2.8916882934919954</v>
      </c>
      <c r="BF65">
        <f t="shared" si="76"/>
        <v>-2.8827263646263752</v>
      </c>
      <c r="BG65">
        <f t="shared" si="76"/>
        <v>-2.8981468671830877</v>
      </c>
      <c r="BH65">
        <f t="shared" si="76"/>
        <v>-2.8715743579853714</v>
      </c>
      <c r="BI65">
        <f t="shared" si="76"/>
        <v>-2.9172540848446631</v>
      </c>
      <c r="BJ65">
        <f t="shared" si="76"/>
        <v>-2.8383730943171535</v>
      </c>
      <c r="BK65">
        <f t="shared" si="76"/>
        <v>-2.9736785907114225</v>
      </c>
      <c r="BL65">
        <f t="shared" si="47"/>
        <v>-2.7380974255339305</v>
      </c>
    </row>
    <row r="66" spans="1:64">
      <c r="A66" s="17" t="s">
        <v>61</v>
      </c>
      <c r="B66" s="99" t="s">
        <v>60</v>
      </c>
      <c r="C66" s="18">
        <v>51798.330399999999</v>
      </c>
      <c r="D66" s="18"/>
      <c r="E66" s="17">
        <f t="shared" si="53"/>
        <v>9663.4894043549593</v>
      </c>
      <c r="F66">
        <f t="shared" si="54"/>
        <v>9663.5</v>
      </c>
      <c r="G66">
        <f t="shared" si="55"/>
        <v>-4.4928283750778064E-3</v>
      </c>
      <c r="K66">
        <f>G66</f>
        <v>-4.4928283750778064E-3</v>
      </c>
      <c r="P66">
        <f t="shared" si="56"/>
        <v>-2.6733982344913018E-3</v>
      </c>
      <c r="Q66" s="2">
        <f t="shared" si="57"/>
        <v>36779.830399999999</v>
      </c>
      <c r="R66">
        <f t="shared" si="74"/>
        <v>3.310326036474628E-6</v>
      </c>
      <c r="S66" s="6">
        <v>1</v>
      </c>
      <c r="T66">
        <f t="shared" si="58"/>
        <v>3.310326036474628E-6</v>
      </c>
      <c r="U66" t="s">
        <v>161</v>
      </c>
      <c r="V66" s="6">
        <v>1</v>
      </c>
      <c r="W66" s="6">
        <v>1</v>
      </c>
      <c r="Z66">
        <f t="shared" si="59"/>
        <v>9663.5</v>
      </c>
      <c r="AA66" s="127">
        <f t="shared" si="60"/>
        <v>-2.4600959025776617E-3</v>
      </c>
      <c r="AB66" s="127">
        <f t="shared" si="61"/>
        <v>-4.7061307069914465E-3</v>
      </c>
      <c r="AC66" s="127">
        <f t="shared" si="62"/>
        <v>-1.8194301405865046E-3</v>
      </c>
      <c r="AD66" s="127">
        <f t="shared" si="63"/>
        <v>-2.0327324725001447E-3</v>
      </c>
      <c r="AE66" s="127">
        <f t="shared" si="64"/>
        <v>4.1320013047565513E-6</v>
      </c>
      <c r="AF66">
        <f t="shared" si="65"/>
        <v>-1.8194301405865046E-3</v>
      </c>
      <c r="AG66" s="113"/>
      <c r="AH66">
        <f t="shared" si="66"/>
        <v>2.1330233191364011E-4</v>
      </c>
      <c r="AI66">
        <f t="shared" si="67"/>
        <v>0.51640148703463462</v>
      </c>
      <c r="AJ66">
        <f t="shared" si="68"/>
        <v>-0.40205487446190075</v>
      </c>
      <c r="AK66">
        <f t="shared" si="69"/>
        <v>0.35515134556648847</v>
      </c>
      <c r="AL66">
        <f t="shared" si="70"/>
        <v>2.5081551002037057</v>
      </c>
      <c r="AM66">
        <f t="shared" si="71"/>
        <v>3.0510894200244638</v>
      </c>
      <c r="AN66" s="127">
        <f t="shared" si="75"/>
        <v>-4.3020615266403714</v>
      </c>
      <c r="AO66" s="127">
        <f t="shared" si="75"/>
        <v>-4.3021059833550428</v>
      </c>
      <c r="AP66" s="127">
        <f t="shared" si="75"/>
        <v>-4.3019202613839562</v>
      </c>
      <c r="AQ66" s="127">
        <f t="shared" si="75"/>
        <v>-4.302696658901688</v>
      </c>
      <c r="AR66" s="127">
        <f t="shared" si="75"/>
        <v>-4.2994601381494304</v>
      </c>
      <c r="AS66" s="127">
        <f t="shared" si="75"/>
        <v>-4.3131153903206076</v>
      </c>
      <c r="AT66" s="127">
        <f t="shared" si="75"/>
        <v>-4.2581264516311901</v>
      </c>
      <c r="AU66" s="127">
        <f t="shared" si="72"/>
        <v>-4.8522663151428285</v>
      </c>
      <c r="AW66">
        <v>16000</v>
      </c>
      <c r="AX66">
        <f t="shared" ref="AX66:AX97" si="77">AB$3+AB$4*AW66+AB$5*AW66^2+AZ66</f>
        <v>1.9336201380590928E-2</v>
      </c>
      <c r="AY66">
        <f t="shared" ref="AY66:AY97" si="78">AB$3+AB$4*AW66+AB$5*AW66^2</f>
        <v>2.8797623286239554E-2</v>
      </c>
      <c r="AZ66" s="127">
        <f t="shared" ref="AZ66:AZ97" si="79">$AB$6*($AB$11/BA66*BB66+$AB$12)</f>
        <v>-9.4614219056486266E-3</v>
      </c>
      <c r="BA66">
        <f t="shared" ref="BA66:BA97" si="80">1+$AB$7*COS(BC66)</f>
        <v>0.40703308675790517</v>
      </c>
      <c r="BB66">
        <f t="shared" ref="BB66:BB97" si="81">SIN(BC66+RADIANS($AB$9))</f>
        <v>-0.93220589425841704</v>
      </c>
      <c r="BC66">
        <f t="shared" ref="BC66:BC97" si="82">2*ATAN(BD66)</f>
        <v>-2.9883295904671936</v>
      </c>
      <c r="BD66">
        <f t="shared" ref="BD66:BD97" si="83">SQRT((1+$AB$7)/(1-$AB$7))*TAN(BE66/2)</f>
        <v>-13.023904769061708</v>
      </c>
      <c r="BE66">
        <f t="shared" si="76"/>
        <v>-2.8368457171466845</v>
      </c>
      <c r="BF66">
        <f t="shared" si="76"/>
        <v>-2.8271239897124039</v>
      </c>
      <c r="BG66">
        <f t="shared" si="76"/>
        <v>-2.844116279778778</v>
      </c>
      <c r="BH66">
        <f t="shared" si="76"/>
        <v>-2.8143546401962189</v>
      </c>
      <c r="BI66">
        <f t="shared" si="76"/>
        <v>-2.8663025725743969</v>
      </c>
      <c r="BJ66">
        <f t="shared" si="76"/>
        <v>-2.7750327591149295</v>
      </c>
      <c r="BK66">
        <f t="shared" si="76"/>
        <v>-2.933811142053516</v>
      </c>
      <c r="BL66">
        <f t="shared" ref="BL66:BL97" si="84">RADIANS($AB$9)+$AB$18*(AW66-AB$15)</f>
        <v>-2.6512589761127154</v>
      </c>
    </row>
    <row r="67" spans="1:64">
      <c r="A67" s="17" t="s">
        <v>56</v>
      </c>
      <c r="B67" s="99"/>
      <c r="C67" s="18">
        <v>51968.5766</v>
      </c>
      <c r="D67" s="18">
        <v>1E-4</v>
      </c>
      <c r="E67" s="17">
        <f t="shared" si="53"/>
        <v>10064.988895402534</v>
      </c>
      <c r="F67">
        <f t="shared" si="54"/>
        <v>10065</v>
      </c>
      <c r="G67">
        <f t="shared" si="55"/>
        <v>-4.7086374033824541E-3</v>
      </c>
      <c r="J67">
        <f>G67</f>
        <v>-4.7086374033824541E-3</v>
      </c>
      <c r="P67">
        <f t="shared" si="56"/>
        <v>-1.514127499305927E-3</v>
      </c>
      <c r="Q67" s="2">
        <f t="shared" si="57"/>
        <v>36950.0766</v>
      </c>
      <c r="R67">
        <f t="shared" si="74"/>
        <v>1.0204893527243022E-5</v>
      </c>
      <c r="S67" s="6">
        <v>1</v>
      </c>
      <c r="T67">
        <f t="shared" si="58"/>
        <v>1.0204893527243022E-5</v>
      </c>
      <c r="U67" t="s">
        <v>152</v>
      </c>
      <c r="V67" s="6">
        <v>1</v>
      </c>
      <c r="W67" s="6">
        <v>1</v>
      </c>
      <c r="Z67">
        <f t="shared" si="59"/>
        <v>10065</v>
      </c>
      <c r="AA67" s="127">
        <f t="shared" si="60"/>
        <v>-2.3485417715742246E-3</v>
      </c>
      <c r="AB67" s="127">
        <f t="shared" si="61"/>
        <v>-3.8742231311141564E-3</v>
      </c>
      <c r="AC67" s="127">
        <f t="shared" si="62"/>
        <v>-3.1945099040765271E-3</v>
      </c>
      <c r="AD67" s="127">
        <f t="shared" si="63"/>
        <v>-2.3600956318082294E-3</v>
      </c>
      <c r="AE67" s="127">
        <f t="shared" si="64"/>
        <v>5.5700513912802855E-6</v>
      </c>
      <c r="AF67">
        <f t="shared" si="65"/>
        <v>-3.1945099040765271E-3</v>
      </c>
      <c r="AG67" s="113"/>
      <c r="AH67">
        <f t="shared" si="66"/>
        <v>-8.3441427226829787E-4</v>
      </c>
      <c r="AI67">
        <f t="shared" si="67"/>
        <v>0.49296386946423743</v>
      </c>
      <c r="AJ67">
        <f t="shared" si="68"/>
        <v>-0.46450804578390598</v>
      </c>
      <c r="AK67">
        <f t="shared" si="69"/>
        <v>0.32080268442037874</v>
      </c>
      <c r="AL67">
        <f t="shared" si="70"/>
        <v>2.5774741092560962</v>
      </c>
      <c r="AM67">
        <f t="shared" si="71"/>
        <v>3.4508318798389683</v>
      </c>
      <c r="AN67" s="127">
        <f t="shared" si="75"/>
        <v>-4.1921171939308888</v>
      </c>
      <c r="AO67" s="127">
        <f t="shared" si="75"/>
        <v>-4.1923724227571668</v>
      </c>
      <c r="AP67" s="127">
        <f t="shared" si="75"/>
        <v>-4.1915169818131321</v>
      </c>
      <c r="AQ67" s="127">
        <f t="shared" si="75"/>
        <v>-4.1943891869490653</v>
      </c>
      <c r="AR67" s="127">
        <f t="shared" si="75"/>
        <v>-4.184801757849141</v>
      </c>
      <c r="AS67" s="127">
        <f t="shared" si="75"/>
        <v>-4.2174618984211509</v>
      </c>
      <c r="AT67" s="127">
        <f t="shared" si="75"/>
        <v>-4.1128038169863315</v>
      </c>
      <c r="AU67" s="127">
        <f t="shared" si="72"/>
        <v>-4.7128037653723567</v>
      </c>
      <c r="AW67">
        <v>16250</v>
      </c>
      <c r="AX67">
        <f t="shared" si="77"/>
        <v>2.1101860217445007E-2</v>
      </c>
      <c r="AY67">
        <f t="shared" si="78"/>
        <v>3.061616049266315E-2</v>
      </c>
      <c r="AZ67" s="127">
        <f t="shared" si="79"/>
        <v>-9.5143002752181415E-3</v>
      </c>
      <c r="BA67">
        <f t="shared" si="80"/>
        <v>0.40986025774013746</v>
      </c>
      <c r="BB67">
        <f t="shared" si="81"/>
        <v>-0.94206717722586675</v>
      </c>
      <c r="BC67">
        <f t="shared" si="82"/>
        <v>-2.9600494211038511</v>
      </c>
      <c r="BD67">
        <f t="shared" si="83"/>
        <v>-10.986385788922179</v>
      </c>
      <c r="BE67">
        <f t="shared" si="76"/>
        <v>-2.7814494766947764</v>
      </c>
      <c r="BF67">
        <f t="shared" si="76"/>
        <v>-2.7714859456115208</v>
      </c>
      <c r="BG67">
        <f t="shared" si="76"/>
        <v>-2.7892377023415045</v>
      </c>
      <c r="BH67">
        <f t="shared" si="76"/>
        <v>-2.7575245509885553</v>
      </c>
      <c r="BI67">
        <f t="shared" si="76"/>
        <v>-2.8139203633731245</v>
      </c>
      <c r="BJ67">
        <f t="shared" si="76"/>
        <v>-2.7127340277095131</v>
      </c>
      <c r="BK67">
        <f t="shared" si="76"/>
        <v>-2.8918143297798782</v>
      </c>
      <c r="BL67">
        <f t="shared" si="84"/>
        <v>-2.5644205266915003</v>
      </c>
    </row>
    <row r="68" spans="1:64">
      <c r="A68" s="17" t="s">
        <v>56</v>
      </c>
      <c r="B68" s="99"/>
      <c r="C68" s="18">
        <v>51968.5772</v>
      </c>
      <c r="D68" s="18">
        <v>1E-4</v>
      </c>
      <c r="E68" s="17">
        <f t="shared" si="53"/>
        <v>10064.990310410296</v>
      </c>
      <c r="F68">
        <f t="shared" si="54"/>
        <v>10065</v>
      </c>
      <c r="G68">
        <f t="shared" si="55"/>
        <v>-4.1086374039878137E-3</v>
      </c>
      <c r="J68">
        <f>G68</f>
        <v>-4.1086374039878137E-3</v>
      </c>
      <c r="P68">
        <f t="shared" si="56"/>
        <v>-1.514127499305927E-3</v>
      </c>
      <c r="Q68" s="2">
        <f t="shared" si="57"/>
        <v>36950.0772</v>
      </c>
      <c r="R68">
        <f t="shared" si="74"/>
        <v>6.7314816454924134E-6</v>
      </c>
      <c r="S68" s="6">
        <v>1</v>
      </c>
      <c r="T68">
        <f t="shared" si="58"/>
        <v>6.7314816454924134E-6</v>
      </c>
      <c r="U68" t="s">
        <v>152</v>
      </c>
      <c r="V68" s="6">
        <v>1</v>
      </c>
      <c r="W68" s="6">
        <v>1</v>
      </c>
      <c r="Z68">
        <f t="shared" si="59"/>
        <v>10065</v>
      </c>
      <c r="AA68" s="127">
        <f t="shared" si="60"/>
        <v>-2.3485417715742246E-3</v>
      </c>
      <c r="AB68" s="127">
        <f t="shared" si="61"/>
        <v>-3.2742231317195161E-3</v>
      </c>
      <c r="AC68" s="127">
        <f t="shared" si="62"/>
        <v>-2.5945099046818867E-3</v>
      </c>
      <c r="AD68" s="127">
        <f t="shared" si="63"/>
        <v>-1.7600956324135891E-3</v>
      </c>
      <c r="AE68" s="127">
        <f t="shared" si="64"/>
        <v>3.0979366352413921E-6</v>
      </c>
      <c r="AF68">
        <f t="shared" si="65"/>
        <v>-2.5945099046818867E-3</v>
      </c>
      <c r="AG68" s="113"/>
      <c r="AH68">
        <f t="shared" si="66"/>
        <v>-8.3441427226829787E-4</v>
      </c>
      <c r="AI68">
        <f t="shared" si="67"/>
        <v>0.49296386946423743</v>
      </c>
      <c r="AJ68">
        <f t="shared" si="68"/>
        <v>-0.46450804578390598</v>
      </c>
      <c r="AK68">
        <f t="shared" si="69"/>
        <v>0.32080268442037874</v>
      </c>
      <c r="AL68">
        <f t="shared" si="70"/>
        <v>2.5774741092560962</v>
      </c>
      <c r="AM68">
        <f t="shared" si="71"/>
        <v>3.4508318798389683</v>
      </c>
      <c r="AN68" s="127">
        <f t="shared" si="75"/>
        <v>-4.1921171939308888</v>
      </c>
      <c r="AO68" s="127">
        <f t="shared" si="75"/>
        <v>-4.1923724227571668</v>
      </c>
      <c r="AP68" s="127">
        <f t="shared" si="75"/>
        <v>-4.1915169818131321</v>
      </c>
      <c r="AQ68" s="127">
        <f t="shared" si="75"/>
        <v>-4.1943891869490653</v>
      </c>
      <c r="AR68" s="127">
        <f t="shared" si="75"/>
        <v>-4.184801757849141</v>
      </c>
      <c r="AS68" s="127">
        <f t="shared" si="75"/>
        <v>-4.2174618984211509</v>
      </c>
      <c r="AT68" s="127">
        <f t="shared" si="75"/>
        <v>-4.1128038169863315</v>
      </c>
      <c r="AU68" s="127">
        <f t="shared" si="72"/>
        <v>-4.7128037653723567</v>
      </c>
      <c r="AW68">
        <v>16500</v>
      </c>
      <c r="AX68">
        <f t="shared" si="77"/>
        <v>2.2940403716628581E-2</v>
      </c>
      <c r="AY68">
        <f t="shared" si="78"/>
        <v>3.2478490371166013E-2</v>
      </c>
      <c r="AZ68" s="127">
        <f t="shared" si="79"/>
        <v>-9.5380866545374341E-3</v>
      </c>
      <c r="BA68">
        <f t="shared" si="80"/>
        <v>0.41322522719401811</v>
      </c>
      <c r="BB68">
        <f t="shared" si="81"/>
        <v>-0.95133738909768095</v>
      </c>
      <c r="BC68">
        <f t="shared" si="82"/>
        <v>-2.9312429448720687</v>
      </c>
      <c r="BD68">
        <f t="shared" si="83"/>
        <v>-9.4728919193341543</v>
      </c>
      <c r="BE68">
        <f t="shared" si="76"/>
        <v>-2.7254465731265896</v>
      </c>
      <c r="BF68">
        <f t="shared" si="76"/>
        <v>-2.7157289523976811</v>
      </c>
      <c r="BG68">
        <f t="shared" si="76"/>
        <v>-2.7334432144227589</v>
      </c>
      <c r="BH68">
        <f t="shared" si="76"/>
        <v>-2.7010446275090696</v>
      </c>
      <c r="BI68">
        <f t="shared" si="76"/>
        <v>-2.7599584680952116</v>
      </c>
      <c r="BJ68">
        <f t="shared" si="76"/>
        <v>-2.6515910330324397</v>
      </c>
      <c r="BK68">
        <f t="shared" si="76"/>
        <v>-2.8473502192995861</v>
      </c>
      <c r="BL68">
        <f t="shared" si="84"/>
        <v>-2.4775820772702861</v>
      </c>
    </row>
    <row r="69" spans="1:64">
      <c r="A69" s="17" t="s">
        <v>58</v>
      </c>
      <c r="B69" s="99" t="s">
        <v>59</v>
      </c>
      <c r="C69" s="18">
        <v>52031.334600000002</v>
      </c>
      <c r="D69" s="18">
        <v>2.0000000000000001E-4</v>
      </c>
      <c r="E69" s="17">
        <f t="shared" si="53"/>
        <v>10212.993990724275</v>
      </c>
      <c r="F69">
        <f t="shared" si="54"/>
        <v>10213</v>
      </c>
      <c r="G69">
        <f t="shared" si="55"/>
        <v>-2.548088799812831E-3</v>
      </c>
      <c r="J69">
        <f>G69</f>
        <v>-2.548088799812831E-3</v>
      </c>
      <c r="P69">
        <f t="shared" si="56"/>
        <v>-1.0583079433405806E-3</v>
      </c>
      <c r="Q69" s="2">
        <f t="shared" si="57"/>
        <v>37012.834600000002</v>
      </c>
      <c r="R69">
        <f t="shared" si="74"/>
        <v>2.2194470003111915E-6</v>
      </c>
      <c r="S69" s="6">
        <v>1</v>
      </c>
      <c r="T69">
        <f t="shared" si="58"/>
        <v>2.2194470003111915E-6</v>
      </c>
      <c r="U69" t="s">
        <v>152</v>
      </c>
      <c r="V69" s="6">
        <v>1</v>
      </c>
      <c r="W69" s="6">
        <v>1</v>
      </c>
      <c r="Z69">
        <f t="shared" si="59"/>
        <v>10213</v>
      </c>
      <c r="AA69" s="127">
        <f t="shared" si="60"/>
        <v>-2.2657466985188212E-3</v>
      </c>
      <c r="AB69" s="127">
        <f t="shared" si="61"/>
        <v>-1.3406500446345904E-3</v>
      </c>
      <c r="AC69" s="127">
        <f t="shared" si="62"/>
        <v>-1.4897808564722503E-3</v>
      </c>
      <c r="AD69" s="127">
        <f t="shared" si="63"/>
        <v>-2.8234210129400973E-4</v>
      </c>
      <c r="AE69" s="127">
        <f t="shared" si="64"/>
        <v>7.9717062163116852E-8</v>
      </c>
      <c r="AF69">
        <f t="shared" si="65"/>
        <v>-1.4897808564722503E-3</v>
      </c>
      <c r="AG69" s="113"/>
      <c r="AH69">
        <f t="shared" si="66"/>
        <v>-1.2074387551782406E-3</v>
      </c>
      <c r="AI69">
        <f t="shared" si="67"/>
        <v>0.48539627397806362</v>
      </c>
      <c r="AJ69">
        <f t="shared" si="68"/>
        <v>-0.48566864028501816</v>
      </c>
      <c r="AK69">
        <f t="shared" si="69"/>
        <v>0.30851743089222655</v>
      </c>
      <c r="AL69">
        <f t="shared" si="70"/>
        <v>2.601523017186985</v>
      </c>
      <c r="AM69">
        <f t="shared" si="71"/>
        <v>3.6127739129634389</v>
      </c>
      <c r="AN69" s="127">
        <f t="shared" si="75"/>
        <v>-4.1527850960320709</v>
      </c>
      <c r="AO69" s="127">
        <f t="shared" si="75"/>
        <v>-4.1531966271870235</v>
      </c>
      <c r="AP69" s="127">
        <f t="shared" si="75"/>
        <v>-4.1519050604208667</v>
      </c>
      <c r="AQ69" s="127">
        <f t="shared" si="75"/>
        <v>-4.1559675552687594</v>
      </c>
      <c r="AR69" s="127">
        <f t="shared" si="75"/>
        <v>-4.143276813972574</v>
      </c>
      <c r="AS69" s="127">
        <f t="shared" si="75"/>
        <v>-4.1838227112546278</v>
      </c>
      <c r="AT69" s="127">
        <f t="shared" si="75"/>
        <v>-4.0621753377555185</v>
      </c>
      <c r="AU69" s="127">
        <f t="shared" si="72"/>
        <v>-4.661395403314998</v>
      </c>
      <c r="AW69">
        <v>16750</v>
      </c>
      <c r="AX69">
        <f t="shared" si="77"/>
        <v>2.4852892866772829E-2</v>
      </c>
      <c r="AY69">
        <f t="shared" si="78"/>
        <v>3.4384612921748145E-2</v>
      </c>
      <c r="AZ69" s="127">
        <f t="shared" si="79"/>
        <v>-9.5317200549753182E-3</v>
      </c>
      <c r="BA69">
        <f t="shared" si="80"/>
        <v>0.41716134820794259</v>
      </c>
      <c r="BB69">
        <f t="shared" si="81"/>
        <v>-0.95998424047257103</v>
      </c>
      <c r="BC69">
        <f t="shared" si="82"/>
        <v>-2.9018442657967602</v>
      </c>
      <c r="BD69">
        <f t="shared" si="83"/>
        <v>-8.3020826407074786</v>
      </c>
      <c r="BE69">
        <f t="shared" si="76"/>
        <v>-2.6687946316085358</v>
      </c>
      <c r="BF69">
        <f t="shared" si="76"/>
        <v>-2.6597437655978355</v>
      </c>
      <c r="BG69">
        <f t="shared" si="76"/>
        <v>-2.6766924904026501</v>
      </c>
      <c r="BH69">
        <f t="shared" si="76"/>
        <v>-2.6448306312315579</v>
      </c>
      <c r="BI69">
        <f t="shared" si="76"/>
        <v>-2.7043111401571047</v>
      </c>
      <c r="BJ69">
        <f t="shared" si="76"/>
        <v>-2.5916802832222405</v>
      </c>
      <c r="BK69">
        <f t="shared" si="76"/>
        <v>-2.8000994700219159</v>
      </c>
      <c r="BL69">
        <f t="shared" si="84"/>
        <v>-2.390743627849071</v>
      </c>
    </row>
    <row r="70" spans="1:64">
      <c r="A70" s="11" t="s">
        <v>776</v>
      </c>
      <c r="B70" s="11" t="s">
        <v>59</v>
      </c>
      <c r="C70" s="80">
        <v>52041.504000000001</v>
      </c>
      <c r="D70" s="80" t="s">
        <v>159</v>
      </c>
      <c r="E70" s="17">
        <f t="shared" si="53"/>
        <v>10236.976957300085</v>
      </c>
      <c r="F70">
        <f t="shared" si="54"/>
        <v>10237</v>
      </c>
      <c r="G70">
        <f t="shared" si="55"/>
        <v>-9.7707025415729731E-3</v>
      </c>
      <c r="I70">
        <f>G70</f>
        <v>-9.7707025415729731E-3</v>
      </c>
      <c r="P70">
        <f t="shared" si="56"/>
        <v>-9.8294504938670202E-4</v>
      </c>
      <c r="Q70" s="2">
        <f t="shared" si="57"/>
        <v>37023.004000000001</v>
      </c>
      <c r="R70">
        <f>+(P70-L70)^2</f>
        <v>9.6618097011382615E-7</v>
      </c>
      <c r="S70" s="6">
        <v>1</v>
      </c>
      <c r="T70">
        <f t="shared" si="58"/>
        <v>9.6618097011382615E-7</v>
      </c>
      <c r="V70" s="6">
        <v>1</v>
      </c>
      <c r="W70" s="6">
        <v>1</v>
      </c>
      <c r="Z70">
        <f t="shared" si="59"/>
        <v>10237</v>
      </c>
      <c r="AA70" s="127">
        <f t="shared" si="60"/>
        <v>-2.250195568649872E-3</v>
      </c>
      <c r="AB70" s="127">
        <f t="shared" si="61"/>
        <v>-8.5034520223098032E-3</v>
      </c>
      <c r="AC70" s="127">
        <f t="shared" si="62"/>
        <v>-8.7877574921862711E-3</v>
      </c>
      <c r="AD70" s="127">
        <f t="shared" si="63"/>
        <v>-7.5205069729231012E-3</v>
      </c>
      <c r="AE70" s="127">
        <f t="shared" si="64"/>
        <v>5.6558025129784988E-5</v>
      </c>
      <c r="AF70">
        <f t="shared" si="65"/>
        <v>-8.7877574921862711E-3</v>
      </c>
      <c r="AG70" s="113"/>
      <c r="AH70">
        <f t="shared" si="66"/>
        <v>-1.2672505192631699E-3</v>
      </c>
      <c r="AI70">
        <f t="shared" si="67"/>
        <v>0.48421780611142717</v>
      </c>
      <c r="AJ70">
        <f t="shared" si="68"/>
        <v>-0.48901481133980645</v>
      </c>
      <c r="AK70">
        <f t="shared" si="69"/>
        <v>0.3065431918465823</v>
      </c>
      <c r="AL70">
        <f t="shared" si="70"/>
        <v>2.6053550505865206</v>
      </c>
      <c r="AM70">
        <f t="shared" si="71"/>
        <v>3.6398857438888927</v>
      </c>
      <c r="AN70" s="127">
        <f t="shared" si="75"/>
        <v>-4.146461689062928</v>
      </c>
      <c r="AO70" s="127">
        <f t="shared" si="75"/>
        <v>-4.1469037578323649</v>
      </c>
      <c r="AP70" s="127">
        <f t="shared" si="75"/>
        <v>-4.145530204414718</v>
      </c>
      <c r="AQ70" s="127">
        <f t="shared" si="75"/>
        <v>-4.1498077566260525</v>
      </c>
      <c r="AR70" s="127">
        <f t="shared" si="75"/>
        <v>-4.136579724013191</v>
      </c>
      <c r="AS70" s="127">
        <f t="shared" si="75"/>
        <v>-4.178429468259762</v>
      </c>
      <c r="AT70" s="127">
        <f t="shared" si="75"/>
        <v>-4.0541146195351629</v>
      </c>
      <c r="AU70" s="127">
        <f t="shared" si="72"/>
        <v>-4.653058912170561</v>
      </c>
      <c r="AW70">
        <v>17000</v>
      </c>
      <c r="AX70">
        <f t="shared" si="77"/>
        <v>2.6840392203216261E-2</v>
      </c>
      <c r="AY70">
        <f t="shared" si="78"/>
        <v>3.6334528144409545E-2</v>
      </c>
      <c r="AZ70" s="127">
        <f t="shared" si="79"/>
        <v>-9.4941359411932821E-3</v>
      </c>
      <c r="BA70">
        <f t="shared" si="80"/>
        <v>0.42170653124907576</v>
      </c>
      <c r="BB70">
        <f t="shared" si="81"/>
        <v>-0.96796727327951437</v>
      </c>
      <c r="BC70">
        <f t="shared" si="82"/>
        <v>-2.8717859925007385</v>
      </c>
      <c r="BD70">
        <f t="shared" si="83"/>
        <v>-7.3676930016342981</v>
      </c>
      <c r="BE70">
        <f t="shared" si="76"/>
        <v>-2.6114569716965552</v>
      </c>
      <c r="BF70">
        <f t="shared" si="76"/>
        <v>-2.6033984323552684</v>
      </c>
      <c r="BG70">
        <f t="shared" si="76"/>
        <v>-2.6189688370186346</v>
      </c>
      <c r="BH70">
        <f t="shared" si="76"/>
        <v>-2.5887528765833157</v>
      </c>
      <c r="BI70">
        <f t="shared" si="76"/>
        <v>-2.6469170545430587</v>
      </c>
      <c r="BJ70">
        <f t="shared" si="76"/>
        <v>-2.5330327915857143</v>
      </c>
      <c r="BK70">
        <f t="shared" si="76"/>
        <v>-2.7497637419641072</v>
      </c>
      <c r="BL70">
        <f t="shared" si="84"/>
        <v>-2.3039051784278559</v>
      </c>
    </row>
    <row r="71" spans="1:64">
      <c r="A71" s="17" t="s">
        <v>58</v>
      </c>
      <c r="B71" s="99" t="s">
        <v>59</v>
      </c>
      <c r="C71" s="18">
        <v>52139.460700000003</v>
      </c>
      <c r="D71" s="18">
        <v>1E-4</v>
      </c>
      <c r="E71" s="17">
        <f t="shared" si="53"/>
        <v>10467.992775536854</v>
      </c>
      <c r="F71">
        <f t="shared" si="54"/>
        <v>10468</v>
      </c>
      <c r="G71">
        <f t="shared" si="55"/>
        <v>-3.0633597925771028E-3</v>
      </c>
      <c r="J71">
        <f>G71</f>
        <v>-3.0633597925771028E-3</v>
      </c>
      <c r="P71">
        <f t="shared" si="56"/>
        <v>-2.3694033628994526E-4</v>
      </c>
      <c r="Q71" s="2">
        <f t="shared" si="57"/>
        <v>37120.960700000003</v>
      </c>
      <c r="R71">
        <f t="shared" ref="R71:R81" si="85">+(P71-G71)^2</f>
        <v>7.9886469428785903E-6</v>
      </c>
      <c r="S71" s="6">
        <v>1</v>
      </c>
      <c r="T71">
        <f t="shared" si="58"/>
        <v>7.9886469428785903E-6</v>
      </c>
      <c r="U71" t="s">
        <v>152</v>
      </c>
      <c r="V71" s="6">
        <v>1</v>
      </c>
      <c r="W71" s="6">
        <v>1</v>
      </c>
      <c r="Z71">
        <f t="shared" si="59"/>
        <v>10468</v>
      </c>
      <c r="AA71" s="127">
        <f t="shared" si="60"/>
        <v>-2.0701219418468859E-3</v>
      </c>
      <c r="AB71" s="127">
        <f t="shared" si="61"/>
        <v>-1.2301781870201621E-3</v>
      </c>
      <c r="AC71" s="127">
        <f t="shared" si="62"/>
        <v>-2.8264194562871575E-3</v>
      </c>
      <c r="AD71" s="127">
        <f t="shared" si="63"/>
        <v>-9.9323785073021685E-4</v>
      </c>
      <c r="AE71" s="127">
        <f t="shared" si="64"/>
        <v>9.8652142812318063E-7</v>
      </c>
      <c r="AF71">
        <f t="shared" si="65"/>
        <v>-2.8264194562871575E-3</v>
      </c>
      <c r="AG71" s="113"/>
      <c r="AH71">
        <f t="shared" si="66"/>
        <v>-1.8331816055569407E-3</v>
      </c>
      <c r="AI71">
        <f t="shared" si="67"/>
        <v>0.47352166288119601</v>
      </c>
      <c r="AJ71">
        <f t="shared" si="68"/>
        <v>-0.52008467781417855</v>
      </c>
      <c r="AK71">
        <f t="shared" si="69"/>
        <v>0.28778561559712984</v>
      </c>
      <c r="AL71">
        <f t="shared" si="70"/>
        <v>2.6413451911301018</v>
      </c>
      <c r="AM71">
        <f t="shared" si="71"/>
        <v>3.914296879576348</v>
      </c>
      <c r="AN71" s="127">
        <f t="shared" ref="AN71:AT80" si="86">$AU71+$AB$7*SIN(AO71)</f>
        <v>-4.0863269784448359</v>
      </c>
      <c r="AO71" s="127">
        <f t="shared" si="86"/>
        <v>-4.0871478492614335</v>
      </c>
      <c r="AP71" s="127">
        <f t="shared" si="86"/>
        <v>-4.084814126237192</v>
      </c>
      <c r="AQ71" s="127">
        <f t="shared" si="86"/>
        <v>-4.0914687589221757</v>
      </c>
      <c r="AR71" s="127">
        <f t="shared" si="86"/>
        <v>-4.0726512837088658</v>
      </c>
      <c r="AS71" s="127">
        <f t="shared" si="86"/>
        <v>-4.127212888854717</v>
      </c>
      <c r="AT71" s="127">
        <f t="shared" si="86"/>
        <v>-3.9786545394412149</v>
      </c>
      <c r="AU71" s="127">
        <f t="shared" si="72"/>
        <v>-4.5728201849053587</v>
      </c>
      <c r="AW71">
        <v>17250</v>
      </c>
      <c r="AX71">
        <f t="shared" si="77"/>
        <v>2.8903953984386777E-2</v>
      </c>
      <c r="AY71">
        <f t="shared" si="78"/>
        <v>3.8328236039150199E-2</v>
      </c>
      <c r="AZ71" s="127">
        <f t="shared" si="79"/>
        <v>-9.4242820547634203E-3</v>
      </c>
      <c r="BA71">
        <f t="shared" si="80"/>
        <v>0.42690408779510125</v>
      </c>
      <c r="BB71">
        <f t="shared" si="81"/>
        <v>-0.97523800683943751</v>
      </c>
      <c r="BC71">
        <f t="shared" si="82"/>
        <v>-2.8409955196692041</v>
      </c>
      <c r="BD71">
        <f t="shared" si="83"/>
        <v>-6.6032482502809833</v>
      </c>
      <c r="BE71">
        <f t="shared" si="76"/>
        <v>-2.5533965920569308</v>
      </c>
      <c r="BF71">
        <f t="shared" si="76"/>
        <v>-2.5465431238987648</v>
      </c>
      <c r="BG71">
        <f t="shared" si="76"/>
        <v>-2.5602729705675253</v>
      </c>
      <c r="BH71">
        <f t="shared" si="76"/>
        <v>-2.5326379128820173</v>
      </c>
      <c r="BI71">
        <f t="shared" si="76"/>
        <v>-2.5877586361702702</v>
      </c>
      <c r="BJ71">
        <f t="shared" si="76"/>
        <v>-2.4756255866519004</v>
      </c>
      <c r="BK71">
        <f t="shared" si="76"/>
        <v>-2.6960679440947821</v>
      </c>
      <c r="BL71">
        <f t="shared" si="84"/>
        <v>-2.2170667290066408</v>
      </c>
    </row>
    <row r="72" spans="1:64">
      <c r="A72" s="17" t="s">
        <v>58</v>
      </c>
      <c r="B72" s="99" t="s">
        <v>60</v>
      </c>
      <c r="C72" s="18">
        <v>52189.282399999996</v>
      </c>
      <c r="D72" s="18">
        <v>2.0000000000000001E-4</v>
      </c>
      <c r="E72" s="17">
        <f t="shared" si="53"/>
        <v>10585.48959598349</v>
      </c>
      <c r="F72">
        <f t="shared" si="54"/>
        <v>10585.5</v>
      </c>
      <c r="G72">
        <f t="shared" si="55"/>
        <v>-4.4115729033364914E-3</v>
      </c>
      <c r="J72">
        <f>G72</f>
        <v>-4.4115729033364914E-3</v>
      </c>
      <c r="P72">
        <f t="shared" si="56"/>
        <v>1.5686697696979529E-4</v>
      </c>
      <c r="Q72" s="2">
        <f t="shared" si="57"/>
        <v>37170.782399999996</v>
      </c>
      <c r="R72">
        <f t="shared" si="85"/>
        <v>2.087064293997292E-5</v>
      </c>
      <c r="S72" s="6">
        <v>1</v>
      </c>
      <c r="T72">
        <f t="shared" si="58"/>
        <v>2.087064293997292E-5</v>
      </c>
      <c r="U72" t="s">
        <v>152</v>
      </c>
      <c r="V72" s="6">
        <v>1</v>
      </c>
      <c r="W72" s="6">
        <v>1</v>
      </c>
      <c r="Z72">
        <f t="shared" si="59"/>
        <v>10585.5</v>
      </c>
      <c r="AA72" s="127">
        <f t="shared" si="60"/>
        <v>-1.9573553375231453E-3</v>
      </c>
      <c r="AB72" s="127">
        <f t="shared" si="61"/>
        <v>-2.2973505888435508E-3</v>
      </c>
      <c r="AC72" s="127">
        <f t="shared" si="62"/>
        <v>-4.5684398803062867E-3</v>
      </c>
      <c r="AD72" s="127">
        <f t="shared" si="63"/>
        <v>-2.4542175658133461E-3</v>
      </c>
      <c r="AE72" s="127">
        <f t="shared" si="64"/>
        <v>6.023183860346786E-6</v>
      </c>
      <c r="AF72">
        <f t="shared" si="65"/>
        <v>-4.5684398803062867E-3</v>
      </c>
      <c r="AG72" s="113"/>
      <c r="AH72">
        <f t="shared" si="66"/>
        <v>-2.1142223144929406E-3</v>
      </c>
      <c r="AI72">
        <f t="shared" si="67"/>
        <v>0.46850242150790644</v>
      </c>
      <c r="AJ72">
        <f t="shared" si="68"/>
        <v>-0.53514504164191001</v>
      </c>
      <c r="AK72">
        <f t="shared" si="69"/>
        <v>0.27840676007784154</v>
      </c>
      <c r="AL72">
        <f t="shared" si="70"/>
        <v>2.6590745358317611</v>
      </c>
      <c r="AM72">
        <f t="shared" si="71"/>
        <v>4.0641885928909582</v>
      </c>
      <c r="AN72" s="127">
        <f t="shared" si="86"/>
        <v>-4.0562130407909036</v>
      </c>
      <c r="AO72" s="127">
        <f t="shared" si="86"/>
        <v>-4.0572913548254821</v>
      </c>
      <c r="AP72" s="127">
        <f t="shared" si="86"/>
        <v>-4.0543470875649614</v>
      </c>
      <c r="AQ72" s="127">
        <f t="shared" si="86"/>
        <v>-4.0624130697162304</v>
      </c>
      <c r="AR72" s="127">
        <f t="shared" si="86"/>
        <v>-4.0405125879024535</v>
      </c>
      <c r="AS72" s="127">
        <f t="shared" si="86"/>
        <v>-4.1015304231111394</v>
      </c>
      <c r="AT72" s="127">
        <f t="shared" si="86"/>
        <v>-3.9417410679470652</v>
      </c>
      <c r="AU72" s="127">
        <f t="shared" si="72"/>
        <v>-4.5320061136773875</v>
      </c>
      <c r="AW72">
        <v>17500</v>
      </c>
      <c r="AX72">
        <f t="shared" si="77"/>
        <v>3.1044621395281091E-2</v>
      </c>
      <c r="AY72">
        <f t="shared" si="78"/>
        <v>4.0365736605970121E-2</v>
      </c>
      <c r="AZ72" s="127">
        <f t="shared" si="79"/>
        <v>-9.3211152106890301E-3</v>
      </c>
      <c r="BA72">
        <f t="shared" si="80"/>
        <v>0.43280407258836706</v>
      </c>
      <c r="BB72">
        <f t="shared" si="81"/>
        <v>-0.98173946165451986</v>
      </c>
      <c r="BC72">
        <f t="shared" si="82"/>
        <v>-2.8093907698505376</v>
      </c>
      <c r="BD72">
        <f t="shared" si="83"/>
        <v>-5.9649663722460158</v>
      </c>
      <c r="BE72">
        <f t="shared" si="76"/>
        <v>-2.4945696780771409</v>
      </c>
      <c r="BF72">
        <f t="shared" si="76"/>
        <v>-2.4890159528422018</v>
      </c>
      <c r="BG72">
        <f t="shared" si="76"/>
        <v>-2.5006148405574113</v>
      </c>
      <c r="BH72">
        <f t="shared" si="76"/>
        <v>-2.4762726275936018</v>
      </c>
      <c r="BI72">
        <f t="shared" si="76"/>
        <v>-2.5268594616494124</v>
      </c>
      <c r="BJ72">
        <f t="shared" si="76"/>
        <v>-2.4193727660155591</v>
      </c>
      <c r="BK72">
        <f t="shared" si="76"/>
        <v>-2.6387623074691229</v>
      </c>
      <c r="BL72">
        <f t="shared" si="84"/>
        <v>-2.1302282795854266</v>
      </c>
    </row>
    <row r="73" spans="1:64">
      <c r="A73" s="17" t="s">
        <v>58</v>
      </c>
      <c r="B73" s="99" t="s">
        <v>60</v>
      </c>
      <c r="C73" s="18">
        <v>52203.275699999998</v>
      </c>
      <c r="D73" s="18">
        <v>1E-4</v>
      </c>
      <c r="E73" s="17">
        <f t="shared" si="53"/>
        <v>10618.490642867806</v>
      </c>
      <c r="F73">
        <f t="shared" si="54"/>
        <v>10618.5</v>
      </c>
      <c r="G73">
        <f t="shared" si="55"/>
        <v>-3.9676667947787791E-3</v>
      </c>
      <c r="J73">
        <f>G73</f>
        <v>-3.9676667947787791E-3</v>
      </c>
      <c r="P73">
        <f t="shared" si="56"/>
        <v>2.6920815028978751E-4</v>
      </c>
      <c r="Q73" s="2">
        <f t="shared" si="57"/>
        <v>37184.775699999998</v>
      </c>
      <c r="R73">
        <f t="shared" si="85"/>
        <v>1.795110930014977E-5</v>
      </c>
      <c r="S73" s="6">
        <v>1</v>
      </c>
      <c r="T73">
        <f t="shared" si="58"/>
        <v>1.795110930014977E-5</v>
      </c>
      <c r="U73" t="s">
        <v>152</v>
      </c>
      <c r="V73" s="6">
        <v>1</v>
      </c>
      <c r="W73" s="6">
        <v>1</v>
      </c>
      <c r="Z73">
        <f t="shared" si="59"/>
        <v>10618.5</v>
      </c>
      <c r="AA73" s="127">
        <f t="shared" si="60"/>
        <v>-1.9231120012280717E-3</v>
      </c>
      <c r="AB73" s="127">
        <f t="shared" si="61"/>
        <v>-1.7753466432609199E-3</v>
      </c>
      <c r="AC73" s="127">
        <f t="shared" si="62"/>
        <v>-4.2368749450685667E-3</v>
      </c>
      <c r="AD73" s="127">
        <f t="shared" si="63"/>
        <v>-2.0445547935507074E-3</v>
      </c>
      <c r="AE73" s="127">
        <f t="shared" si="64"/>
        <v>4.1802043038311759E-6</v>
      </c>
      <c r="AF73">
        <f t="shared" si="65"/>
        <v>-4.2368749450685667E-3</v>
      </c>
      <c r="AG73" s="113"/>
      <c r="AH73">
        <f t="shared" si="66"/>
        <v>-2.1923201515178592E-3</v>
      </c>
      <c r="AI73">
        <f t="shared" si="67"/>
        <v>0.4671406617572188</v>
      </c>
      <c r="AJ73">
        <f t="shared" si="68"/>
        <v>-0.5392899949528579</v>
      </c>
      <c r="AK73">
        <f t="shared" si="69"/>
        <v>0.27579145318059684</v>
      </c>
      <c r="AL73">
        <f t="shared" si="70"/>
        <v>2.6639888678432762</v>
      </c>
      <c r="AM73">
        <f t="shared" si="71"/>
        <v>4.1076665907443815</v>
      </c>
      <c r="AN73" s="127">
        <f t="shared" si="86"/>
        <v>-4.0478092435388957</v>
      </c>
      <c r="AO73" s="127">
        <f t="shared" si="86"/>
        <v>-4.0489682801233062</v>
      </c>
      <c r="AP73" s="127">
        <f t="shared" si="86"/>
        <v>-4.0458376840091619</v>
      </c>
      <c r="AQ73" s="127">
        <f t="shared" si="86"/>
        <v>-4.0543225485855103</v>
      </c>
      <c r="AR73" s="127">
        <f t="shared" si="86"/>
        <v>-4.0315339799273087</v>
      </c>
      <c r="AS73" s="127">
        <f t="shared" si="86"/>
        <v>-4.0943490537200207</v>
      </c>
      <c r="AT73" s="127">
        <f t="shared" si="86"/>
        <v>-3.9315510288009841</v>
      </c>
      <c r="AU73" s="127">
        <f t="shared" si="72"/>
        <v>-4.520543438353787</v>
      </c>
      <c r="AW73">
        <v>17750</v>
      </c>
      <c r="AX73">
        <f t="shared" si="77"/>
        <v>3.3263451214890799E-2</v>
      </c>
      <c r="AY73">
        <f t="shared" si="78"/>
        <v>4.2447029844869311E-2</v>
      </c>
      <c r="AZ73" s="127">
        <f t="shared" si="79"/>
        <v>-9.1835786299785116E-3</v>
      </c>
      <c r="BA73">
        <f t="shared" si="80"/>
        <v>0.43946516599157859</v>
      </c>
      <c r="BB73">
        <f t="shared" si="81"/>
        <v>-0.98740482718477085</v>
      </c>
      <c r="BC73">
        <f t="shared" si="82"/>
        <v>-2.7768756057611026</v>
      </c>
      <c r="BD73">
        <f t="shared" si="83"/>
        <v>-5.4227817197733259</v>
      </c>
      <c r="BE73">
        <f t="shared" si="76"/>
        <v>-2.4349192867696443</v>
      </c>
      <c r="BF73">
        <f t="shared" si="76"/>
        <v>-2.430649022773383</v>
      </c>
      <c r="BG73">
        <f t="shared" si="76"/>
        <v>-2.4400039415913639</v>
      </c>
      <c r="BH73">
        <f t="shared" si="76"/>
        <v>-2.4194106829355198</v>
      </c>
      <c r="BI73">
        <f t="shared" si="76"/>
        <v>-2.464279650279118</v>
      </c>
      <c r="BJ73">
        <f t="shared" si="76"/>
        <v>-2.3641163752969074</v>
      </c>
      <c r="BK73">
        <f t="shared" si="76"/>
        <v>-2.5776242675322685</v>
      </c>
      <c r="BL73">
        <f t="shared" si="84"/>
        <v>-2.0433898301642115</v>
      </c>
    </row>
    <row r="74" spans="1:64">
      <c r="A74" s="17" t="s">
        <v>58</v>
      </c>
      <c r="B74" s="99" t="s">
        <v>59</v>
      </c>
      <c r="C74" s="18">
        <v>52252.251600000003</v>
      </c>
      <c r="D74" s="18">
        <v>8.0000000000000004E-4</v>
      </c>
      <c r="E74" s="17">
        <f t="shared" si="53"/>
        <v>10733.992774037833</v>
      </c>
      <c r="F74">
        <f t="shared" si="54"/>
        <v>10734</v>
      </c>
      <c r="G74">
        <f t="shared" si="55"/>
        <v>-3.0639954202342778E-3</v>
      </c>
      <c r="J74">
        <f>G74</f>
        <v>-3.0639954202342778E-3</v>
      </c>
      <c r="P74">
        <f t="shared" si="56"/>
        <v>6.6841122461647196E-4</v>
      </c>
      <c r="Q74" s="2">
        <f t="shared" si="57"/>
        <v>37233.751600000003</v>
      </c>
      <c r="R74">
        <f t="shared" si="85"/>
        <v>1.3930859362526031E-5</v>
      </c>
      <c r="S74" s="6">
        <v>0.8</v>
      </c>
      <c r="T74">
        <f t="shared" si="58"/>
        <v>1.1144687490020825E-5</v>
      </c>
      <c r="U74" t="s">
        <v>152</v>
      </c>
      <c r="V74" s="6">
        <v>0.8</v>
      </c>
      <c r="W74" s="6">
        <v>1</v>
      </c>
      <c r="Z74">
        <f t="shared" si="59"/>
        <v>10734</v>
      </c>
      <c r="AA74" s="127">
        <f t="shared" si="60"/>
        <v>-1.7943632922492771E-3</v>
      </c>
      <c r="AB74" s="127">
        <f t="shared" si="61"/>
        <v>-6.0122090336852882E-4</v>
      </c>
      <c r="AC74" s="127">
        <f t="shared" si="62"/>
        <v>-3.7324066448507498E-3</v>
      </c>
      <c r="AD74" s="127">
        <f t="shared" si="63"/>
        <v>-1.2696321279850008E-3</v>
      </c>
      <c r="AE74" s="127">
        <f t="shared" si="64"/>
        <v>1.2895725923293772E-6</v>
      </c>
      <c r="AF74">
        <f t="shared" si="65"/>
        <v>-3.7324066448507498E-3</v>
      </c>
      <c r="AG74" s="113"/>
      <c r="AH74">
        <f t="shared" si="66"/>
        <v>-2.462774516865749E-3</v>
      </c>
      <c r="AI74">
        <f t="shared" si="67"/>
        <v>0.46253291612289027</v>
      </c>
      <c r="AJ74">
        <f t="shared" si="68"/>
        <v>-0.55351653308321502</v>
      </c>
      <c r="AK74">
        <f t="shared" si="69"/>
        <v>0.26670045697117917</v>
      </c>
      <c r="AL74">
        <f t="shared" si="70"/>
        <v>2.6809757933561675</v>
      </c>
      <c r="AM74">
        <f t="shared" si="71"/>
        <v>4.2649611357809913</v>
      </c>
      <c r="AN74" s="127">
        <f t="shared" si="86"/>
        <v>-4.0185731153792013</v>
      </c>
      <c r="AO74" s="127">
        <f t="shared" si="86"/>
        <v>-4.0200445800303175</v>
      </c>
      <c r="AP74" s="127">
        <f t="shared" si="86"/>
        <v>-4.0162115461310028</v>
      </c>
      <c r="AQ74" s="127">
        <f t="shared" si="86"/>
        <v>-4.0262335925352586</v>
      </c>
      <c r="AR74" s="127">
        <f t="shared" si="86"/>
        <v>-4.0002779357068494</v>
      </c>
      <c r="AS74" s="127">
        <f t="shared" si="86"/>
        <v>-4.0692939232276721</v>
      </c>
      <c r="AT74" s="127">
        <f t="shared" si="86"/>
        <v>-3.8964941378961537</v>
      </c>
      <c r="AU74" s="127">
        <f t="shared" si="72"/>
        <v>-4.4804240747211859</v>
      </c>
      <c r="AW74">
        <v>18000</v>
      </c>
      <c r="AX74">
        <f t="shared" si="77"/>
        <v>3.5561553045434763E-2</v>
      </c>
      <c r="AY74">
        <f t="shared" si="78"/>
        <v>4.4572115755847783E-2</v>
      </c>
      <c r="AZ74" s="127">
        <f t="shared" si="79"/>
        <v>-9.0105627104130198E-3</v>
      </c>
      <c r="BA74">
        <f t="shared" si="80"/>
        <v>0.44695711612851086</v>
      </c>
      <c r="BB74">
        <f t="shared" si="81"/>
        <v>-0.99215506649350504</v>
      </c>
      <c r="BC74">
        <f t="shared" si="82"/>
        <v>-2.7433351096926284</v>
      </c>
      <c r="BD74">
        <f t="shared" si="83"/>
        <v>-4.9553236090044273</v>
      </c>
      <c r="BE74">
        <f t="shared" si="76"/>
        <v>-2.3743698232057788</v>
      </c>
      <c r="BF74">
        <f t="shared" si="76"/>
        <v>-2.3712738569315475</v>
      </c>
      <c r="BG74">
        <f t="shared" si="76"/>
        <v>-2.3784386819885204</v>
      </c>
      <c r="BH74">
        <f t="shared" si="76"/>
        <v>-2.3617810093359362</v>
      </c>
      <c r="BI74">
        <f t="shared" si="76"/>
        <v>-2.4001091170250564</v>
      </c>
      <c r="BJ74">
        <f t="shared" si="76"/>
        <v>-2.3096175301445121</v>
      </c>
      <c r="BK74">
        <f t="shared" si="76"/>
        <v>-2.5124601414055805</v>
      </c>
      <c r="BL74">
        <f t="shared" si="84"/>
        <v>-1.9565513807429966</v>
      </c>
    </row>
    <row r="75" spans="1:64">
      <c r="A75" s="23" t="s">
        <v>67</v>
      </c>
      <c r="B75" s="100" t="s">
        <v>59</v>
      </c>
      <c r="C75" s="22">
        <v>52277.693800000001</v>
      </c>
      <c r="D75" s="22">
        <v>6.9999999999999999E-4</v>
      </c>
      <c r="E75" s="17">
        <f t="shared" si="53"/>
        <v>10793.994291552643</v>
      </c>
      <c r="F75">
        <f t="shared" si="54"/>
        <v>10794</v>
      </c>
      <c r="G75">
        <f t="shared" si="55"/>
        <v>-2.4205297668231651E-3</v>
      </c>
      <c r="K75">
        <f>G75</f>
        <v>-2.4205297668231651E-3</v>
      </c>
      <c r="P75">
        <f t="shared" si="56"/>
        <v>8.7947853974187917E-4</v>
      </c>
      <c r="Q75" s="2">
        <f t="shared" si="57"/>
        <v>37259.193800000001</v>
      </c>
      <c r="R75">
        <f t="shared" si="85"/>
        <v>1.0890054823398292E-5</v>
      </c>
      <c r="S75" s="6">
        <v>0.8</v>
      </c>
      <c r="T75">
        <f t="shared" si="58"/>
        <v>8.712043858718634E-6</v>
      </c>
      <c r="U75" t="s">
        <v>161</v>
      </c>
      <c r="V75" s="6">
        <v>0.8</v>
      </c>
      <c r="W75" s="6">
        <v>1</v>
      </c>
      <c r="Z75">
        <f t="shared" si="59"/>
        <v>10794</v>
      </c>
      <c r="AA75" s="127">
        <f t="shared" si="60"/>
        <v>-1.7220125693409461E-3</v>
      </c>
      <c r="AB75" s="127">
        <f t="shared" si="61"/>
        <v>1.8096134225966017E-4</v>
      </c>
      <c r="AC75" s="127">
        <f t="shared" si="62"/>
        <v>-3.3000083065650443E-3</v>
      </c>
      <c r="AD75" s="127">
        <f t="shared" si="63"/>
        <v>-6.9851719748221901E-4</v>
      </c>
      <c r="AE75" s="127">
        <f t="shared" si="64"/>
        <v>3.903410201427307E-7</v>
      </c>
      <c r="AF75">
        <f t="shared" si="65"/>
        <v>-3.3000083065650443E-3</v>
      </c>
      <c r="AG75" s="113"/>
      <c r="AH75">
        <f t="shared" si="66"/>
        <v>-2.6014911090828253E-3</v>
      </c>
      <c r="AI75">
        <f t="shared" si="67"/>
        <v>0.46023337645000384</v>
      </c>
      <c r="AJ75">
        <f t="shared" si="68"/>
        <v>-0.56073997046703039</v>
      </c>
      <c r="AK75">
        <f t="shared" si="69"/>
        <v>0.26201525165806028</v>
      </c>
      <c r="AL75">
        <f t="shared" si="70"/>
        <v>2.6896743250467763</v>
      </c>
      <c r="AM75">
        <f t="shared" si="71"/>
        <v>4.3500010642030649</v>
      </c>
      <c r="AN75" s="127">
        <f t="shared" si="86"/>
        <v>-4.0034904426860463</v>
      </c>
      <c r="AO75" s="127">
        <f t="shared" si="86"/>
        <v>-4.0051427632713246</v>
      </c>
      <c r="AP75" s="127">
        <f t="shared" si="86"/>
        <v>-4.0009148115999578</v>
      </c>
      <c r="AQ75" s="127">
        <f t="shared" si="86"/>
        <v>-4.0117753401800416</v>
      </c>
      <c r="AR75" s="127">
        <f t="shared" si="86"/>
        <v>-3.9841473370952292</v>
      </c>
      <c r="AS75" s="127">
        <f t="shared" si="86"/>
        <v>-4.0563138041036328</v>
      </c>
      <c r="AT75" s="127">
        <f t="shared" si="86"/>
        <v>-3.8786542312889725</v>
      </c>
      <c r="AU75" s="127">
        <f t="shared" si="72"/>
        <v>-4.4595828468600942</v>
      </c>
      <c r="AW75">
        <v>18250</v>
      </c>
      <c r="AX75">
        <f t="shared" si="77"/>
        <v>3.7940139347892254E-2</v>
      </c>
      <c r="AY75">
        <f t="shared" si="78"/>
        <v>4.6740994338905495E-2</v>
      </c>
      <c r="AZ75" s="127">
        <f t="shared" si="79"/>
        <v>-8.8008549910132371E-3</v>
      </c>
      <c r="BA75">
        <f t="shared" si="80"/>
        <v>0.45536375012932184</v>
      </c>
      <c r="BB75">
        <f t="shared" si="81"/>
        <v>-0.99589527914053111</v>
      </c>
      <c r="BC75">
        <f t="shared" si="82"/>
        <v>-2.7086308688892657</v>
      </c>
      <c r="BD75">
        <f t="shared" si="83"/>
        <v>-4.5469585777846202</v>
      </c>
      <c r="BE75">
        <f t="shared" ref="BE75:BK84" si="87">$BL75+$AB$7*SIN(BF75)</f>
        <v>-2.3128227884346164</v>
      </c>
      <c r="BF75">
        <f t="shared" si="87"/>
        <v>-2.3107253309307985</v>
      </c>
      <c r="BG75">
        <f t="shared" si="87"/>
        <v>-2.3158954942689567</v>
      </c>
      <c r="BH75">
        <f t="shared" si="87"/>
        <v>-2.3030978638371025</v>
      </c>
      <c r="BI75">
        <f t="shared" si="87"/>
        <v>-2.3344584787390668</v>
      </c>
      <c r="BJ75">
        <f t="shared" si="87"/>
        <v>-2.2555483486455312</v>
      </c>
      <c r="BK75">
        <f t="shared" si="87"/>
        <v>-2.4431065875154219</v>
      </c>
      <c r="BL75">
        <f t="shared" si="84"/>
        <v>-1.8697129313217815</v>
      </c>
    </row>
    <row r="76" spans="1:64">
      <c r="A76" s="17" t="s">
        <v>58</v>
      </c>
      <c r="B76" s="99" t="s">
        <v>60</v>
      </c>
      <c r="C76" s="18">
        <v>52321.579899999997</v>
      </c>
      <c r="D76" s="18">
        <v>1E-4</v>
      </c>
      <c r="E76" s="17">
        <f t="shared" si="53"/>
        <v>10897.492911868756</v>
      </c>
      <c r="F76">
        <f t="shared" si="54"/>
        <v>10897.5</v>
      </c>
      <c r="G76">
        <f t="shared" si="55"/>
        <v>-3.0055515308049507E-3</v>
      </c>
      <c r="J76">
        <f t="shared" ref="J76:J81" si="88">G76</f>
        <v>-3.0055515308049507E-3</v>
      </c>
      <c r="P76">
        <f t="shared" si="56"/>
        <v>1.2494982226939483E-3</v>
      </c>
      <c r="Q76" s="2">
        <f t="shared" si="57"/>
        <v>37303.079899999997</v>
      </c>
      <c r="R76">
        <f t="shared" si="85"/>
        <v>1.8105448404751041E-5</v>
      </c>
      <c r="S76" s="6">
        <v>1</v>
      </c>
      <c r="T76">
        <f t="shared" si="58"/>
        <v>1.8105448404751041E-5</v>
      </c>
      <c r="U76" t="s">
        <v>152</v>
      </c>
      <c r="V76" s="6">
        <v>1</v>
      </c>
      <c r="W76" s="6">
        <v>1</v>
      </c>
      <c r="Z76">
        <f t="shared" si="59"/>
        <v>10897.5</v>
      </c>
      <c r="AA76" s="127">
        <f t="shared" si="60"/>
        <v>-1.5884058667792527E-3</v>
      </c>
      <c r="AB76" s="127">
        <f t="shared" si="61"/>
        <v>-1.6764744133174973E-4</v>
      </c>
      <c r="AC76" s="127">
        <f t="shared" si="62"/>
        <v>-4.255049753498899E-3</v>
      </c>
      <c r="AD76" s="127">
        <f t="shared" si="63"/>
        <v>-1.417145664025698E-3</v>
      </c>
      <c r="AE76" s="127">
        <f t="shared" si="64"/>
        <v>2.0083018330668365E-6</v>
      </c>
      <c r="AF76">
        <f t="shared" si="65"/>
        <v>-4.255049753498899E-3</v>
      </c>
      <c r="AG76" s="113"/>
      <c r="AH76">
        <f t="shared" si="66"/>
        <v>-2.837904089473201E-3</v>
      </c>
      <c r="AI76">
        <f t="shared" si="67"/>
        <v>0.45641149356222732</v>
      </c>
      <c r="AJ76">
        <f t="shared" si="68"/>
        <v>-0.57294308313864628</v>
      </c>
      <c r="AK76">
        <f t="shared" si="69"/>
        <v>0.25399121179432865</v>
      </c>
      <c r="AL76">
        <f t="shared" si="70"/>
        <v>2.7044873681890365</v>
      </c>
      <c r="AM76">
        <f t="shared" si="71"/>
        <v>4.5024727365913826</v>
      </c>
      <c r="AN76" s="127">
        <f t="shared" si="86"/>
        <v>-3.9776336257475506</v>
      </c>
      <c r="AO76" s="127">
        <f t="shared" si="86"/>
        <v>-3.9796277328338849</v>
      </c>
      <c r="AP76" s="127">
        <f t="shared" si="86"/>
        <v>-3.9746729136729031</v>
      </c>
      <c r="AQ76" s="127">
        <f t="shared" si="86"/>
        <v>-3.9870350810073782</v>
      </c>
      <c r="AR76" s="127">
        <f t="shared" si="86"/>
        <v>-3.9564985892957081</v>
      </c>
      <c r="AS76" s="127">
        <f t="shared" si="86"/>
        <v>-4.0339530327698458</v>
      </c>
      <c r="AT76" s="127">
        <f t="shared" si="86"/>
        <v>-3.8484726275225505</v>
      </c>
      <c r="AU76" s="127">
        <f t="shared" si="72"/>
        <v>-4.4236317287997116</v>
      </c>
      <c r="AW76">
        <v>18500</v>
      </c>
      <c r="AX76">
        <f t="shared" si="77"/>
        <v>4.0400578795254362E-2</v>
      </c>
      <c r="AY76">
        <f t="shared" si="78"/>
        <v>4.8953665594042475E-2</v>
      </c>
      <c r="AZ76" s="127">
        <f t="shared" si="79"/>
        <v>-8.5530867987881117E-3</v>
      </c>
      <c r="BA76">
        <f t="shared" si="80"/>
        <v>0.46478657552368041</v>
      </c>
      <c r="BB76">
        <f t="shared" si="81"/>
        <v>-0.99850965840850237</v>
      </c>
      <c r="BC76">
        <f t="shared" si="82"/>
        <v>-2.6725962941474197</v>
      </c>
      <c r="BD76">
        <f t="shared" si="83"/>
        <v>-4.1859713036563209</v>
      </c>
      <c r="BE76">
        <f t="shared" si="87"/>
        <v>-2.25015405089021</v>
      </c>
      <c r="BF76">
        <f t="shared" si="87"/>
        <v>-2.2488433047706957</v>
      </c>
      <c r="BG76">
        <f t="shared" si="87"/>
        <v>-2.2523184708275754</v>
      </c>
      <c r="BH76">
        <f t="shared" si="87"/>
        <v>-2.2430717240291411</v>
      </c>
      <c r="BI76">
        <f t="shared" si="87"/>
        <v>-2.2674472887424724</v>
      </c>
      <c r="BJ76">
        <f t="shared" si="87"/>
        <v>-2.2014854134077693</v>
      </c>
      <c r="BK76">
        <f t="shared" si="87"/>
        <v>-2.3694318365644511</v>
      </c>
      <c r="BL76">
        <f t="shared" si="84"/>
        <v>-1.7828744819005669</v>
      </c>
    </row>
    <row r="77" spans="1:64">
      <c r="A77" s="17" t="s">
        <v>58</v>
      </c>
      <c r="B77" s="99" t="s">
        <v>59</v>
      </c>
      <c r="C77" s="18">
        <v>52348.504300000001</v>
      </c>
      <c r="D77" s="18">
        <v>2.0000000000000001E-4</v>
      </c>
      <c r="E77" s="17">
        <f t="shared" si="53"/>
        <v>10960.989970227549</v>
      </c>
      <c r="F77">
        <f t="shared" si="54"/>
        <v>10961</v>
      </c>
      <c r="G77">
        <f t="shared" si="55"/>
        <v>-4.2528837147983722E-3</v>
      </c>
      <c r="J77">
        <f t="shared" si="88"/>
        <v>-4.2528837147983722E-3</v>
      </c>
      <c r="P77">
        <f t="shared" si="56"/>
        <v>1.480230324754403E-3</v>
      </c>
      <c r="Q77" s="2">
        <f t="shared" si="57"/>
        <v>37330.004300000001</v>
      </c>
      <c r="R77">
        <f t="shared" si="85"/>
        <v>3.2868596590517139E-5</v>
      </c>
      <c r="S77" s="6">
        <v>1</v>
      </c>
      <c r="T77">
        <f t="shared" si="58"/>
        <v>3.2868596590517139E-5</v>
      </c>
      <c r="U77" t="s">
        <v>152</v>
      </c>
      <c r="V77" s="6">
        <v>1</v>
      </c>
      <c r="W77" s="6">
        <v>1</v>
      </c>
      <c r="Z77">
        <f t="shared" si="59"/>
        <v>10961</v>
      </c>
      <c r="AA77" s="127">
        <f t="shared" si="60"/>
        <v>-1.5009112966474576E-3</v>
      </c>
      <c r="AB77" s="127">
        <f t="shared" si="61"/>
        <v>-1.2717420933965116E-3</v>
      </c>
      <c r="AC77" s="127">
        <f t="shared" si="62"/>
        <v>-5.7331140395527752E-3</v>
      </c>
      <c r="AD77" s="127">
        <f t="shared" si="63"/>
        <v>-2.7519724181509146E-3</v>
      </c>
      <c r="AE77" s="127">
        <f t="shared" si="64"/>
        <v>7.5733521902633923E-6</v>
      </c>
      <c r="AF77">
        <f t="shared" si="65"/>
        <v>-5.7331140395527752E-3</v>
      </c>
      <c r="AG77" s="113"/>
      <c r="AH77">
        <f t="shared" si="66"/>
        <v>-2.9811416214018606E-3</v>
      </c>
      <c r="AI77">
        <f t="shared" si="67"/>
        <v>0.45415437607046694</v>
      </c>
      <c r="AJ77">
        <f t="shared" si="68"/>
        <v>-0.58027404289794338</v>
      </c>
      <c r="AK77">
        <f t="shared" si="69"/>
        <v>0.24910350225755309</v>
      </c>
      <c r="AL77">
        <f t="shared" si="70"/>
        <v>2.7134602406317825</v>
      </c>
      <c r="AM77">
        <f t="shared" si="71"/>
        <v>4.5998776153087597</v>
      </c>
      <c r="AN77" s="127">
        <f t="shared" si="86"/>
        <v>-3.9618667921337809</v>
      </c>
      <c r="AO77" s="127">
        <f t="shared" si="86"/>
        <v>-3.964089010667176</v>
      </c>
      <c r="AP77" s="127">
        <f t="shared" si="86"/>
        <v>-3.958661388060289</v>
      </c>
      <c r="AQ77" s="127">
        <f t="shared" si="86"/>
        <v>-3.9719744132095682</v>
      </c>
      <c r="AR77" s="127">
        <f t="shared" si="86"/>
        <v>-3.9396490030789568</v>
      </c>
      <c r="AS77" s="127">
        <f t="shared" si="86"/>
        <v>-4.0202399007610703</v>
      </c>
      <c r="AT77" s="127">
        <f t="shared" si="86"/>
        <v>-3.8303238405955771</v>
      </c>
      <c r="AU77" s="127">
        <f t="shared" si="72"/>
        <v>-4.4015747626467228</v>
      </c>
      <c r="AW77">
        <v>18750</v>
      </c>
      <c r="AX77">
        <f t="shared" si="77"/>
        <v>4.2944445346877358E-2</v>
      </c>
      <c r="AY77">
        <f t="shared" si="78"/>
        <v>5.1210129521258724E-2</v>
      </c>
      <c r="AZ77" s="127">
        <f t="shared" si="79"/>
        <v>-8.2656841743813624E-3</v>
      </c>
      <c r="BA77">
        <f t="shared" si="80"/>
        <v>0.47534903896938552</v>
      </c>
      <c r="BB77">
        <f t="shared" si="81"/>
        <v>-0.99985485768573124</v>
      </c>
      <c r="BC77">
        <f t="shared" si="82"/>
        <v>-2.6350318253709877</v>
      </c>
      <c r="BD77">
        <f t="shared" si="83"/>
        <v>-3.8634030700284088</v>
      </c>
      <c r="BE77">
        <f t="shared" si="87"/>
        <v>-2.1862125844287075</v>
      </c>
      <c r="BF77">
        <f t="shared" si="87"/>
        <v>-2.1854713187591219</v>
      </c>
      <c r="BG77">
        <f t="shared" si="87"/>
        <v>-2.1876103678486269</v>
      </c>
      <c r="BH77">
        <f t="shared" si="87"/>
        <v>-2.1814200303924518</v>
      </c>
      <c r="BI77">
        <f t="shared" si="87"/>
        <v>-2.199189140233635</v>
      </c>
      <c r="BJ77">
        <f t="shared" si="87"/>
        <v>-2.1469056219391391</v>
      </c>
      <c r="BK77">
        <f t="shared" si="87"/>
        <v>-2.2913366845685901</v>
      </c>
      <c r="BL77">
        <f t="shared" si="84"/>
        <v>-1.6960360324793518</v>
      </c>
    </row>
    <row r="78" spans="1:64">
      <c r="A78" s="17" t="s">
        <v>58</v>
      </c>
      <c r="B78" s="99" t="s">
        <v>59</v>
      </c>
      <c r="C78" s="18">
        <v>52352.320299999999</v>
      </c>
      <c r="D78" s="18">
        <v>1E-4</v>
      </c>
      <c r="E78" s="17">
        <f t="shared" si="53"/>
        <v>10969.989419600499</v>
      </c>
      <c r="F78">
        <f t="shared" si="54"/>
        <v>10970</v>
      </c>
      <c r="G78">
        <f t="shared" si="55"/>
        <v>-4.4863638686365448E-3</v>
      </c>
      <c r="J78">
        <f t="shared" si="88"/>
        <v>-4.4863638686365448E-3</v>
      </c>
      <c r="P78">
        <f t="shared" si="56"/>
        <v>1.5131611101962608E-3</v>
      </c>
      <c r="Q78" s="2">
        <f t="shared" si="57"/>
        <v>37333.820299999999</v>
      </c>
      <c r="R78">
        <f t="shared" si="85"/>
        <v>3.5994299971638777E-5</v>
      </c>
      <c r="S78" s="6">
        <v>1</v>
      </c>
      <c r="T78">
        <f t="shared" si="58"/>
        <v>3.5994299971638777E-5</v>
      </c>
      <c r="U78" t="s">
        <v>152</v>
      </c>
      <c r="V78" s="6">
        <v>1</v>
      </c>
      <c r="W78" s="6">
        <v>1</v>
      </c>
      <c r="Z78">
        <f t="shared" si="59"/>
        <v>10970</v>
      </c>
      <c r="AA78" s="127">
        <f t="shared" si="60"/>
        <v>-1.4881702550074869E-3</v>
      </c>
      <c r="AB78" s="127">
        <f t="shared" si="61"/>
        <v>-1.485032503432797E-3</v>
      </c>
      <c r="AC78" s="127">
        <f t="shared" si="62"/>
        <v>-5.9995249788328056E-3</v>
      </c>
      <c r="AD78" s="127">
        <f t="shared" si="63"/>
        <v>-2.9981936136290578E-3</v>
      </c>
      <c r="AE78" s="127">
        <f t="shared" si="64"/>
        <v>8.9891649448060689E-6</v>
      </c>
      <c r="AF78">
        <f t="shared" si="65"/>
        <v>-5.9995249788328056E-3</v>
      </c>
      <c r="AG78" s="113"/>
      <c r="AH78">
        <f t="shared" si="66"/>
        <v>-3.0013313652037478E-3</v>
      </c>
      <c r="AI78">
        <f t="shared" si="67"/>
        <v>0.45383972775534742</v>
      </c>
      <c r="AJ78">
        <f t="shared" si="68"/>
        <v>-0.58130372040376876</v>
      </c>
      <c r="AK78">
        <f t="shared" si="69"/>
        <v>0.24841287611886587</v>
      </c>
      <c r="AL78">
        <f t="shared" si="70"/>
        <v>2.7147251166714237</v>
      </c>
      <c r="AM78">
        <f t="shared" si="71"/>
        <v>4.6139326195644266</v>
      </c>
      <c r="AN78" s="127">
        <f t="shared" si="86"/>
        <v>-3.9596379207562968</v>
      </c>
      <c r="AO78" s="127">
        <f t="shared" si="86"/>
        <v>-3.9618935817417018</v>
      </c>
      <c r="AP78" s="127">
        <f t="shared" si="86"/>
        <v>-3.9563973923429763</v>
      </c>
      <c r="AQ78" s="127">
        <f t="shared" si="86"/>
        <v>-3.9698467468220922</v>
      </c>
      <c r="AR78" s="127">
        <f t="shared" si="86"/>
        <v>-3.937268013100601</v>
      </c>
      <c r="AS78" s="127">
        <f t="shared" si="86"/>
        <v>-4.0182960745317509</v>
      </c>
      <c r="AT78" s="127">
        <f t="shared" si="86"/>
        <v>-3.82777410284403</v>
      </c>
      <c r="AU78" s="127">
        <f t="shared" si="72"/>
        <v>-4.3984485784675593</v>
      </c>
      <c r="AW78">
        <v>19000</v>
      </c>
      <c r="AX78">
        <f t="shared" si="77"/>
        <v>4.557355721076245E-2</v>
      </c>
      <c r="AY78">
        <f t="shared" si="78"/>
        <v>5.3510386120554254E-2</v>
      </c>
      <c r="AZ78" s="127">
        <f t="shared" si="79"/>
        <v>-7.9368289097918061E-3</v>
      </c>
      <c r="BA78">
        <f t="shared" si="80"/>
        <v>0.4872016031936921</v>
      </c>
      <c r="BB78">
        <f t="shared" si="81"/>
        <v>-0.99975149373532335</v>
      </c>
      <c r="BC78">
        <f t="shared" si="82"/>
        <v>-2.5956996384700695</v>
      </c>
      <c r="BD78">
        <f t="shared" si="83"/>
        <v>-3.5722842673210224</v>
      </c>
      <c r="BE78">
        <f t="shared" si="87"/>
        <v>-2.1208202555652367</v>
      </c>
      <c r="BF78">
        <f t="shared" si="87"/>
        <v>-2.1204519857533999</v>
      </c>
      <c r="BG78">
        <f t="shared" si="87"/>
        <v>-2.1216258050057637</v>
      </c>
      <c r="BH78">
        <f t="shared" si="87"/>
        <v>-2.1178765104560577</v>
      </c>
      <c r="BI78">
        <f t="shared" si="87"/>
        <v>-2.1297730604095211</v>
      </c>
      <c r="BJ78">
        <f t="shared" si="87"/>
        <v>-2.0911853912809963</v>
      </c>
      <c r="BK78">
        <f t="shared" si="87"/>
        <v>-2.2087552404759796</v>
      </c>
      <c r="BL78">
        <f t="shared" si="84"/>
        <v>-1.6091975830581371</v>
      </c>
    </row>
    <row r="79" spans="1:64">
      <c r="A79" s="17" t="s">
        <v>58</v>
      </c>
      <c r="B79" s="99" t="s">
        <v>60</v>
      </c>
      <c r="C79" s="18">
        <v>52352.536</v>
      </c>
      <c r="D79" s="18">
        <v>2.9999999999999997E-4</v>
      </c>
      <c r="E79" s="17">
        <f t="shared" si="53"/>
        <v>10970.498114891314</v>
      </c>
      <c r="F79">
        <f t="shared" si="54"/>
        <v>10970.5</v>
      </c>
      <c r="G79">
        <f t="shared" si="55"/>
        <v>-7.9933498636819422E-4</v>
      </c>
      <c r="J79">
        <f t="shared" si="88"/>
        <v>-7.9933498636819422E-4</v>
      </c>
      <c r="P79">
        <f t="shared" si="56"/>
        <v>1.5149922623979156E-3</v>
      </c>
      <c r="Q79" s="2">
        <f t="shared" si="57"/>
        <v>37334.036</v>
      </c>
      <c r="R79">
        <f t="shared" si="85"/>
        <v>5.3561106143813114E-6</v>
      </c>
      <c r="S79" s="6">
        <v>1</v>
      </c>
      <c r="T79">
        <f t="shared" si="58"/>
        <v>5.3561106143813114E-6</v>
      </c>
      <c r="U79" t="s">
        <v>152</v>
      </c>
      <c r="V79" s="6">
        <v>1</v>
      </c>
      <c r="W79" s="6">
        <v>1</v>
      </c>
      <c r="Z79">
        <f t="shared" si="59"/>
        <v>10970.5</v>
      </c>
      <c r="AA79" s="127">
        <f t="shared" si="60"/>
        <v>-1.4874599413325479E-3</v>
      </c>
      <c r="AB79" s="127">
        <f t="shared" si="61"/>
        <v>2.2031172173622693E-3</v>
      </c>
      <c r="AC79" s="127">
        <f t="shared" si="62"/>
        <v>-2.3143272487661098E-3</v>
      </c>
      <c r="AD79" s="127">
        <f t="shared" si="63"/>
        <v>6.8812495496435372E-4</v>
      </c>
      <c r="AE79" s="127">
        <f t="shared" si="64"/>
        <v>4.7351595364469383E-7</v>
      </c>
      <c r="AF79">
        <f t="shared" si="65"/>
        <v>-2.3143272487661098E-3</v>
      </c>
      <c r="AG79" s="113"/>
      <c r="AH79">
        <f t="shared" si="66"/>
        <v>-3.0024522037304636E-3</v>
      </c>
      <c r="AI79">
        <f t="shared" si="67"/>
        <v>0.45382228516633794</v>
      </c>
      <c r="AJ79">
        <f t="shared" si="68"/>
        <v>-0.58136085730390508</v>
      </c>
      <c r="AK79">
        <f t="shared" si="69"/>
        <v>0.24837452328908238</v>
      </c>
      <c r="AL79">
        <f t="shared" si="70"/>
        <v>2.7147953382149779</v>
      </c>
      <c r="AM79">
        <f t="shared" si="71"/>
        <v>4.6147153083797923</v>
      </c>
      <c r="AN79" s="127">
        <f t="shared" si="86"/>
        <v>-3.95951413627688</v>
      </c>
      <c r="AO79" s="127">
        <f t="shared" si="86"/>
        <v>-3.9617716631838826</v>
      </c>
      <c r="AP79" s="127">
        <f t="shared" si="86"/>
        <v>-3.956271653519559</v>
      </c>
      <c r="AQ79" s="127">
        <f t="shared" si="86"/>
        <v>-3.9697285924137593</v>
      </c>
      <c r="AR79" s="127">
        <f t="shared" si="86"/>
        <v>-3.9371357883071445</v>
      </c>
      <c r="AS79" s="127">
        <f t="shared" si="86"/>
        <v>-4.0181880807776986</v>
      </c>
      <c r="AT79" s="127">
        <f t="shared" si="86"/>
        <v>-3.8276326143283712</v>
      </c>
      <c r="AU79" s="127">
        <f t="shared" si="72"/>
        <v>-4.3982749015687173</v>
      </c>
      <c r="AW79">
        <v>19250</v>
      </c>
      <c r="AX79">
        <f t="shared" si="77"/>
        <v>4.8290003355937083E-2</v>
      </c>
      <c r="AY79">
        <f t="shared" si="78"/>
        <v>5.5854435391929025E-2</v>
      </c>
      <c r="AZ79" s="127">
        <f t="shared" si="79"/>
        <v>-7.5644320359919406E-3</v>
      </c>
      <c r="BA79">
        <f t="shared" si="80"/>
        <v>0.50052795686931562</v>
      </c>
      <c r="BB79">
        <f t="shared" si="81"/>
        <v>-0.99797332305792774</v>
      </c>
      <c r="BC79">
        <f t="shared" si="82"/>
        <v>-2.5543171651022147</v>
      </c>
      <c r="BD79">
        <f t="shared" si="83"/>
        <v>-3.3071102045684864</v>
      </c>
      <c r="BE79">
        <f t="shared" si="87"/>
        <v>-2.0537718786378907</v>
      </c>
      <c r="BF79">
        <f t="shared" si="87"/>
        <v>-2.0536190665828156</v>
      </c>
      <c r="BG79">
        <f t="shared" si="87"/>
        <v>-2.0541673414454675</v>
      </c>
      <c r="BH79">
        <f t="shared" si="87"/>
        <v>-2.052197514377184</v>
      </c>
      <c r="BI79">
        <f t="shared" si="87"/>
        <v>-2.0592405743641033</v>
      </c>
      <c r="BJ79">
        <f t="shared" si="87"/>
        <v>-2.0336042350597374</v>
      </c>
      <c r="BK79">
        <f t="shared" si="87"/>
        <v>-2.1216554227337197</v>
      </c>
      <c r="BL79">
        <f t="shared" si="84"/>
        <v>-1.522359133636922</v>
      </c>
    </row>
    <row r="80" spans="1:64">
      <c r="A80" s="18" t="s">
        <v>65</v>
      </c>
      <c r="B80" s="99" t="s">
        <v>60</v>
      </c>
      <c r="C80" s="18">
        <v>52369.4948</v>
      </c>
      <c r="D80" s="18">
        <v>2.9999999999999997E-4</v>
      </c>
      <c r="E80" s="17">
        <f t="shared" si="53"/>
        <v>11010.492837644466</v>
      </c>
      <c r="F80">
        <f t="shared" si="54"/>
        <v>11010.5</v>
      </c>
      <c r="G80">
        <f t="shared" si="55"/>
        <v>-3.0370245513040572E-3</v>
      </c>
      <c r="J80">
        <f t="shared" si="88"/>
        <v>-3.0370245513040572E-3</v>
      </c>
      <c r="P80">
        <f t="shared" si="56"/>
        <v>1.6620519915594642E-3</v>
      </c>
      <c r="Q80" s="2">
        <f t="shared" si="57"/>
        <v>37350.9948</v>
      </c>
      <c r="R80">
        <f t="shared" si="85"/>
        <v>2.2081320355690185E-5</v>
      </c>
      <c r="S80" s="6">
        <v>1</v>
      </c>
      <c r="T80">
        <f t="shared" si="58"/>
        <v>2.2081320355690185E-5</v>
      </c>
      <c r="U80" t="s">
        <v>152</v>
      </c>
      <c r="V80" s="6">
        <v>1</v>
      </c>
      <c r="W80" s="6">
        <v>1</v>
      </c>
      <c r="Z80">
        <f t="shared" si="59"/>
        <v>11010.5</v>
      </c>
      <c r="AA80" s="127">
        <f t="shared" si="60"/>
        <v>-1.4297894213217534E-3</v>
      </c>
      <c r="AB80" s="127">
        <f t="shared" si="61"/>
        <v>5.4816861577160376E-5</v>
      </c>
      <c r="AC80" s="127">
        <f t="shared" si="62"/>
        <v>-4.6990765428635214E-3</v>
      </c>
      <c r="AD80" s="127">
        <f t="shared" si="63"/>
        <v>-1.6072351299823038E-3</v>
      </c>
      <c r="AE80" s="127">
        <f t="shared" si="64"/>
        <v>2.5832047630492331E-6</v>
      </c>
      <c r="AF80">
        <f t="shared" si="65"/>
        <v>-4.6990765428635214E-3</v>
      </c>
      <c r="AG80" s="113"/>
      <c r="AH80">
        <f t="shared" si="66"/>
        <v>-3.0918414128812176E-3</v>
      </c>
      <c r="AI80">
        <f t="shared" si="67"/>
        <v>0.45243970323080418</v>
      </c>
      <c r="AJ80">
        <f t="shared" si="68"/>
        <v>-0.58590897989876578</v>
      </c>
      <c r="AK80">
        <f t="shared" si="69"/>
        <v>0.24531147833322059</v>
      </c>
      <c r="AL80">
        <f t="shared" si="70"/>
        <v>2.7203963814549921</v>
      </c>
      <c r="AM80">
        <f t="shared" si="71"/>
        <v>4.6779722847310028</v>
      </c>
      <c r="AN80" s="127">
        <f t="shared" si="86"/>
        <v>-3.9496254898074432</v>
      </c>
      <c r="AO80" s="127">
        <f t="shared" si="86"/>
        <v>-3.9520349986946335</v>
      </c>
      <c r="AP80" s="127">
        <f t="shared" si="86"/>
        <v>-3.946225695376044</v>
      </c>
      <c r="AQ80" s="127">
        <f t="shared" si="86"/>
        <v>-3.9602927988238541</v>
      </c>
      <c r="AR80" s="127">
        <f t="shared" si="86"/>
        <v>-3.9265757892882585</v>
      </c>
      <c r="AS80" s="127">
        <f t="shared" si="86"/>
        <v>-4.0095470314464832</v>
      </c>
      <c r="AT80" s="127">
        <f t="shared" si="86"/>
        <v>-3.8163692183571105</v>
      </c>
      <c r="AU80" s="127">
        <f t="shared" si="72"/>
        <v>-4.3843807496613225</v>
      </c>
      <c r="AW80">
        <v>19500</v>
      </c>
      <c r="AX80">
        <f t="shared" si="77"/>
        <v>5.1096159824131598E-2</v>
      </c>
      <c r="AY80">
        <f t="shared" si="78"/>
        <v>5.8242277335383064E-2</v>
      </c>
      <c r="AZ80" s="127">
        <f t="shared" si="79"/>
        <v>-7.1461175112514652E-3</v>
      </c>
      <c r="BA80">
        <f t="shared" si="80"/>
        <v>0.51555289651985658</v>
      </c>
      <c r="BB80">
        <f t="shared" si="81"/>
        <v>-0.99423328345031814</v>
      </c>
      <c r="BC80">
        <f t="shared" si="82"/>
        <v>-2.5105483793233878</v>
      </c>
      <c r="BD80">
        <f t="shared" si="83"/>
        <v>-3.0634709643333431</v>
      </c>
      <c r="BE80">
        <f t="shared" si="87"/>
        <v>-1.9848344573193102</v>
      </c>
      <c r="BF80">
        <f t="shared" si="87"/>
        <v>-1.9847866259191005</v>
      </c>
      <c r="BG80">
        <f t="shared" si="87"/>
        <v>-1.9849847562219498</v>
      </c>
      <c r="BH80">
        <f t="shared" si="87"/>
        <v>-1.984163465829571</v>
      </c>
      <c r="BI80">
        <f t="shared" si="87"/>
        <v>-1.9875579404993449</v>
      </c>
      <c r="BJ80">
        <f t="shared" si="87"/>
        <v>-1.9733537033379851</v>
      </c>
      <c r="BK80">
        <f t="shared" si="87"/>
        <v>-2.0300392010601844</v>
      </c>
      <c r="BL80">
        <f t="shared" si="84"/>
        <v>-1.4355206842157073</v>
      </c>
    </row>
    <row r="81" spans="1:64">
      <c r="A81" s="17" t="s">
        <v>58</v>
      </c>
      <c r="B81" s="99" t="s">
        <v>59</v>
      </c>
      <c r="C81" s="18">
        <v>52401.507299999997</v>
      </c>
      <c r="D81" s="18">
        <v>2.9999999999999997E-4</v>
      </c>
      <c r="E81" s="17">
        <f t="shared" si="53"/>
        <v>11085.989397668474</v>
      </c>
      <c r="F81">
        <f t="shared" si="54"/>
        <v>11086</v>
      </c>
      <c r="G81">
        <f t="shared" si="55"/>
        <v>-4.4956636120332405E-3</v>
      </c>
      <c r="J81">
        <f t="shared" si="88"/>
        <v>-4.4956636120332405E-3</v>
      </c>
      <c r="P81">
        <f t="shared" si="56"/>
        <v>1.9426822947414754E-3</v>
      </c>
      <c r="Q81" s="2">
        <f t="shared" si="57"/>
        <v>37383.007299999997</v>
      </c>
      <c r="R81">
        <f t="shared" si="85"/>
        <v>4.1452298015282742E-5</v>
      </c>
      <c r="S81" s="6">
        <v>1</v>
      </c>
      <c r="T81">
        <f t="shared" si="58"/>
        <v>4.1452298015282742E-5</v>
      </c>
      <c r="U81" t="s">
        <v>152</v>
      </c>
      <c r="V81" s="6">
        <v>1</v>
      </c>
      <c r="W81" s="6">
        <v>1</v>
      </c>
      <c r="Z81">
        <f t="shared" si="59"/>
        <v>11086</v>
      </c>
      <c r="AA81" s="127">
        <f t="shared" si="60"/>
        <v>-1.3163817510596235E-3</v>
      </c>
      <c r="AB81" s="127">
        <f t="shared" si="61"/>
        <v>-1.2365995662321416E-3</v>
      </c>
      <c r="AC81" s="127">
        <f t="shared" si="62"/>
        <v>-6.4383459067747159E-3</v>
      </c>
      <c r="AD81" s="127">
        <f t="shared" si="63"/>
        <v>-3.179281860973617E-3</v>
      </c>
      <c r="AE81" s="127">
        <f t="shared" si="64"/>
        <v>1.0107833151515865E-5</v>
      </c>
      <c r="AF81">
        <f t="shared" si="65"/>
        <v>-6.4383459067747159E-3</v>
      </c>
      <c r="AG81" s="113"/>
      <c r="AH81">
        <f t="shared" si="66"/>
        <v>-3.2590640458010989E-3</v>
      </c>
      <c r="AI81">
        <f t="shared" si="67"/>
        <v>0.44989798980923412</v>
      </c>
      <c r="AJ81">
        <f t="shared" si="68"/>
        <v>-0.59437263946618113</v>
      </c>
      <c r="AK81">
        <f t="shared" si="69"/>
        <v>0.23955746363676172</v>
      </c>
      <c r="AL81">
        <f t="shared" si="70"/>
        <v>2.7308804109339335</v>
      </c>
      <c r="AM81">
        <f t="shared" si="71"/>
        <v>4.8009441773630259</v>
      </c>
      <c r="AN81" s="127">
        <f t="shared" ref="AN81:AT90" si="89">$AU81+$AB$7*SIN(AO81)</f>
        <v>-3.9310352451877275</v>
      </c>
      <c r="AO81" s="127">
        <f t="shared" si="89"/>
        <v>-3.9337458682480024</v>
      </c>
      <c r="AP81" s="127">
        <f t="shared" si="89"/>
        <v>-3.9273340606941258</v>
      </c>
      <c r="AQ81" s="127">
        <f t="shared" si="89"/>
        <v>-3.94256874055956</v>
      </c>
      <c r="AR81" s="127">
        <f t="shared" si="89"/>
        <v>-3.9067419106990195</v>
      </c>
      <c r="AS81" s="127">
        <f t="shared" si="89"/>
        <v>-3.9932239685533233</v>
      </c>
      <c r="AT81" s="127">
        <f t="shared" si="89"/>
        <v>-3.7954079411398607</v>
      </c>
      <c r="AU81" s="127">
        <f t="shared" si="72"/>
        <v>-4.3581555379361152</v>
      </c>
      <c r="AW81">
        <v>19750</v>
      </c>
      <c r="AX81">
        <f t="shared" si="77"/>
        <v>5.3994702563048329E-2</v>
      </c>
      <c r="AY81">
        <f t="shared" si="78"/>
        <v>6.067391195091637E-2</v>
      </c>
      <c r="AZ81" s="127">
        <f t="shared" si="79"/>
        <v>-6.6792093878680426E-3</v>
      </c>
      <c r="BA81">
        <f t="shared" si="80"/>
        <v>0.53255272064517389</v>
      </c>
      <c r="BB81">
        <f t="shared" si="81"/>
        <v>-0.9881650376355221</v>
      </c>
      <c r="BC81">
        <f t="shared" si="82"/>
        <v>-2.4639914058709889</v>
      </c>
      <c r="BD81">
        <f t="shared" si="83"/>
        <v>-2.8377811155392596</v>
      </c>
      <c r="BE81">
        <f t="shared" si="87"/>
        <v>-1.9137443713688458</v>
      </c>
      <c r="BF81">
        <f t="shared" si="87"/>
        <v>-1.9137360676831081</v>
      </c>
      <c r="BG81">
        <f t="shared" si="87"/>
        <v>-1.913777222735634</v>
      </c>
      <c r="BH81">
        <f t="shared" si="87"/>
        <v>-1.9135732019226133</v>
      </c>
      <c r="BI81">
        <f t="shared" si="87"/>
        <v>-1.9145834678025788</v>
      </c>
      <c r="BJ81">
        <f t="shared" si="87"/>
        <v>-1.9095525440908676</v>
      </c>
      <c r="BK81">
        <f t="shared" si="87"/>
        <v>-1.9339425816008751</v>
      </c>
      <c r="BL81">
        <f t="shared" si="84"/>
        <v>-1.3486822347944922</v>
      </c>
    </row>
    <row r="82" spans="1:64">
      <c r="A82" s="11" t="s">
        <v>777</v>
      </c>
      <c r="B82" s="11" t="s">
        <v>59</v>
      </c>
      <c r="C82" s="80">
        <v>52415.501400000001</v>
      </c>
      <c r="D82" s="80" t="s">
        <v>159</v>
      </c>
      <c r="E82" s="17">
        <f t="shared" si="53"/>
        <v>11118.992331229811</v>
      </c>
      <c r="F82">
        <f t="shared" si="54"/>
        <v>11119</v>
      </c>
      <c r="G82">
        <f t="shared" si="55"/>
        <v>-3.2517575018573552E-3</v>
      </c>
      <c r="I82">
        <f>G82</f>
        <v>-3.2517575018573552E-3</v>
      </c>
      <c r="P82">
        <f t="shared" si="56"/>
        <v>2.0665962947558209E-3</v>
      </c>
      <c r="Q82" s="2">
        <f t="shared" si="57"/>
        <v>37397.001400000001</v>
      </c>
      <c r="R82">
        <f>+(P82-L82)^2</f>
        <v>4.2708202454984877E-6</v>
      </c>
      <c r="S82" s="6">
        <v>1</v>
      </c>
      <c r="T82">
        <f t="shared" si="58"/>
        <v>4.2708202454984877E-6</v>
      </c>
      <c r="V82" s="6">
        <v>1</v>
      </c>
      <c r="W82" s="6">
        <v>1</v>
      </c>
      <c r="Z82">
        <f t="shared" si="59"/>
        <v>11119</v>
      </c>
      <c r="AA82" s="127">
        <f t="shared" si="60"/>
        <v>-1.2649407091526515E-3</v>
      </c>
      <c r="AB82" s="127">
        <f t="shared" si="61"/>
        <v>7.9779502051117133E-5</v>
      </c>
      <c r="AC82" s="127">
        <f t="shared" si="62"/>
        <v>-5.3183537966131761E-3</v>
      </c>
      <c r="AD82" s="127">
        <f t="shared" si="63"/>
        <v>-1.9868167927047037E-3</v>
      </c>
      <c r="AE82" s="127">
        <f t="shared" si="64"/>
        <v>3.947440967773406E-6</v>
      </c>
      <c r="AF82">
        <f t="shared" si="65"/>
        <v>-5.3183537966131761E-3</v>
      </c>
      <c r="AG82" s="113"/>
      <c r="AH82">
        <f t="shared" si="66"/>
        <v>-3.3315370039084724E-3</v>
      </c>
      <c r="AI82">
        <f t="shared" si="67"/>
        <v>0.44881435061838959</v>
      </c>
      <c r="AJ82">
        <f t="shared" si="68"/>
        <v>-0.59802334254399447</v>
      </c>
      <c r="AK82">
        <f t="shared" si="69"/>
        <v>0.23705353807900109</v>
      </c>
      <c r="AL82">
        <f t="shared" si="70"/>
        <v>2.7354276719903905</v>
      </c>
      <c r="AM82">
        <f t="shared" si="71"/>
        <v>4.8562263980973048</v>
      </c>
      <c r="AN82" s="127">
        <f t="shared" si="89"/>
        <v>-3.9229396218699875</v>
      </c>
      <c r="AO82" s="127">
        <f t="shared" si="89"/>
        <v>-3.925787507602891</v>
      </c>
      <c r="AP82" s="127">
        <f t="shared" si="89"/>
        <v>-3.919105261975528</v>
      </c>
      <c r="AQ82" s="127">
        <f t="shared" si="89"/>
        <v>-3.9348554641120224</v>
      </c>
      <c r="AR82" s="127">
        <f t="shared" si="89"/>
        <v>-3.8981137740571157</v>
      </c>
      <c r="AS82" s="127">
        <f t="shared" si="89"/>
        <v>-3.9860816030111885</v>
      </c>
      <c r="AT82" s="127">
        <f t="shared" si="89"/>
        <v>-3.7863678289475495</v>
      </c>
      <c r="AU82" s="127">
        <f t="shared" si="72"/>
        <v>-4.3466928626125148</v>
      </c>
      <c r="AW82">
        <v>20000</v>
      </c>
      <c r="AX82">
        <f t="shared" si="77"/>
        <v>5.6988626162550834E-2</v>
      </c>
      <c r="AY82">
        <f t="shared" si="78"/>
        <v>6.3149339238528959E-2</v>
      </c>
      <c r="AZ82" s="127">
        <f t="shared" si="79"/>
        <v>-6.1607130759781274E-3</v>
      </c>
      <c r="BA82">
        <f t="shared" si="80"/>
        <v>0.55186935487977973</v>
      </c>
      <c r="BB82">
        <f t="shared" si="81"/>
        <v>-0.97929781815868522</v>
      </c>
      <c r="BC82">
        <f t="shared" si="82"/>
        <v>-2.4141605692524042</v>
      </c>
      <c r="BD82">
        <f t="shared" si="83"/>
        <v>-2.6270759912650612</v>
      </c>
      <c r="BE82">
        <f t="shared" si="87"/>
        <v>-1.8402013167855344</v>
      </c>
      <c r="BF82">
        <f t="shared" si="87"/>
        <v>-1.840202123093241</v>
      </c>
      <c r="BG82">
        <f t="shared" si="87"/>
        <v>-1.8401970740063733</v>
      </c>
      <c r="BH82">
        <f t="shared" si="87"/>
        <v>-1.8402286897922853</v>
      </c>
      <c r="BI82">
        <f t="shared" si="87"/>
        <v>-1.8400306620624107</v>
      </c>
      <c r="BJ82">
        <f t="shared" si="87"/>
        <v>-1.8412686909382954</v>
      </c>
      <c r="BK82">
        <f t="shared" si="87"/>
        <v>-1.8334353355796704</v>
      </c>
      <c r="BL82">
        <f t="shared" si="84"/>
        <v>-1.2618437853732776</v>
      </c>
    </row>
    <row r="83" spans="1:64">
      <c r="A83" s="18" t="s">
        <v>68</v>
      </c>
      <c r="B83" s="99" t="s">
        <v>60</v>
      </c>
      <c r="C83" s="18">
        <v>52509.421000000002</v>
      </c>
      <c r="D83" s="18">
        <v>5.9999999999999995E-4</v>
      </c>
      <c r="E83" s="17">
        <f t="shared" si="53"/>
        <v>11340.487269732943</v>
      </c>
      <c r="F83">
        <f t="shared" si="54"/>
        <v>11340.5</v>
      </c>
      <c r="G83">
        <f t="shared" si="55"/>
        <v>-5.3979634831193835E-3</v>
      </c>
      <c r="J83">
        <f>G83</f>
        <v>-5.3979634831193835E-3</v>
      </c>
      <c r="P83">
        <f t="shared" si="56"/>
        <v>2.9180714392292376E-3</v>
      </c>
      <c r="Q83" s="2">
        <f t="shared" si="57"/>
        <v>37490.921000000002</v>
      </c>
      <c r="R83">
        <f t="shared" ref="R83:R114" si="90">+(P83-G83)^2</f>
        <v>6.9156436829721836E-5</v>
      </c>
      <c r="S83" s="6">
        <v>0.8</v>
      </c>
      <c r="T83">
        <f t="shared" si="58"/>
        <v>5.5325149463777472E-5</v>
      </c>
      <c r="U83" t="s">
        <v>152</v>
      </c>
      <c r="V83" s="6">
        <v>0.8</v>
      </c>
      <c r="W83" s="6">
        <v>1</v>
      </c>
      <c r="Z83">
        <f t="shared" si="59"/>
        <v>11340.5</v>
      </c>
      <c r="AA83" s="127">
        <f t="shared" si="60"/>
        <v>-8.9010943944190608E-4</v>
      </c>
      <c r="AB83" s="127">
        <f t="shared" si="61"/>
        <v>-1.5897826044482398E-3</v>
      </c>
      <c r="AC83" s="127">
        <f t="shared" si="62"/>
        <v>-8.316034922348621E-3</v>
      </c>
      <c r="AD83" s="127">
        <f t="shared" si="63"/>
        <v>-4.5078540436774769E-3</v>
      </c>
      <c r="AE83" s="127">
        <f t="shared" si="64"/>
        <v>1.6256598463279504E-5</v>
      </c>
      <c r="AF83">
        <f t="shared" si="65"/>
        <v>-8.316034922348621E-3</v>
      </c>
      <c r="AG83" s="113"/>
      <c r="AH83">
        <f t="shared" si="66"/>
        <v>-3.8081808786711436E-3</v>
      </c>
      <c r="AI83">
        <f t="shared" si="67"/>
        <v>0.44195203069815536</v>
      </c>
      <c r="AJ83">
        <f t="shared" si="68"/>
        <v>-0.62179427931670828</v>
      </c>
      <c r="AK83">
        <f t="shared" si="69"/>
        <v>0.22041430071138185</v>
      </c>
      <c r="AL83">
        <f t="shared" si="70"/>
        <v>2.7654267437874909</v>
      </c>
      <c r="AM83">
        <f t="shared" si="71"/>
        <v>5.2539602265564129</v>
      </c>
      <c r="AN83" s="127">
        <f t="shared" si="89"/>
        <v>-3.8690490069141603</v>
      </c>
      <c r="AO83" s="127">
        <f t="shared" si="89"/>
        <v>-3.872897827860482</v>
      </c>
      <c r="AP83" s="127">
        <f t="shared" si="89"/>
        <v>-3.8643123946185587</v>
      </c>
      <c r="AQ83" s="127">
        <f t="shared" si="89"/>
        <v>-3.8835553519836643</v>
      </c>
      <c r="AR83" s="127">
        <f t="shared" si="89"/>
        <v>-3.8408694829315624</v>
      </c>
      <c r="AS83" s="127">
        <f t="shared" si="89"/>
        <v>-3.9379414866227984</v>
      </c>
      <c r="AT83" s="127">
        <f t="shared" si="89"/>
        <v>-3.7275782884532243</v>
      </c>
      <c r="AU83" s="127">
        <f t="shared" si="72"/>
        <v>-4.2697539964253188</v>
      </c>
      <c r="AW83">
        <v>20250</v>
      </c>
      <c r="AX83">
        <f t="shared" si="77"/>
        <v>6.0081276870853538E-2</v>
      </c>
      <c r="AY83">
        <f t="shared" si="78"/>
        <v>6.5668559198220802E-2</v>
      </c>
      <c r="AZ83" s="127">
        <f t="shared" si="79"/>
        <v>-5.5872823273672633E-3</v>
      </c>
      <c r="BA83">
        <f t="shared" si="80"/>
        <v>0.57392988071310014</v>
      </c>
      <c r="BB83">
        <f t="shared" si="81"/>
        <v>-0.96702115934178279</v>
      </c>
      <c r="BC83">
        <f t="shared" si="82"/>
        <v>-2.360460504586479</v>
      </c>
      <c r="BD83">
        <f t="shared" si="83"/>
        <v>-2.4288540605345128</v>
      </c>
      <c r="BE83">
        <f t="shared" si="87"/>
        <v>-1.763858087517687</v>
      </c>
      <c r="BF83">
        <f t="shared" si="87"/>
        <v>-1.7638588163026236</v>
      </c>
      <c r="BG83">
        <f t="shared" si="87"/>
        <v>-1.7638524855033224</v>
      </c>
      <c r="BH83">
        <f t="shared" si="87"/>
        <v>-1.7639074729636446</v>
      </c>
      <c r="BI83">
        <f t="shared" si="87"/>
        <v>-1.7634293506785474</v>
      </c>
      <c r="BJ83">
        <f t="shared" si="87"/>
        <v>-1.7675482954814949</v>
      </c>
      <c r="BK83">
        <f t="shared" si="87"/>
        <v>-1.728620473490416</v>
      </c>
      <c r="BL83">
        <f t="shared" si="84"/>
        <v>-1.1750053359520625</v>
      </c>
    </row>
    <row r="84" spans="1:64">
      <c r="A84" s="18" t="s">
        <v>68</v>
      </c>
      <c r="B84" s="99" t="s">
        <v>59</v>
      </c>
      <c r="C84" s="18">
        <v>52510.485399999998</v>
      </c>
      <c r="D84" s="18">
        <v>8.9999999999999998E-4</v>
      </c>
      <c r="E84" s="17">
        <f t="shared" si="53"/>
        <v>11342.99749350457</v>
      </c>
      <c r="F84">
        <f t="shared" si="54"/>
        <v>11343</v>
      </c>
      <c r="G84">
        <f t="shared" si="55"/>
        <v>-1.0628190866555087E-3</v>
      </c>
      <c r="J84">
        <f>G84</f>
        <v>-1.0628190866555087E-3</v>
      </c>
      <c r="P84">
        <f t="shared" si="56"/>
        <v>2.9278779593445367E-3</v>
      </c>
      <c r="Q84" s="2">
        <f t="shared" si="57"/>
        <v>37491.985399999998</v>
      </c>
      <c r="R84">
        <f t="shared" si="90"/>
        <v>1.5925662912953488E-5</v>
      </c>
      <c r="S84" s="6">
        <v>0.6</v>
      </c>
      <c r="T84">
        <f t="shared" si="58"/>
        <v>9.5553977477720921E-6</v>
      </c>
      <c r="U84" t="s">
        <v>152</v>
      </c>
      <c r="V84" s="6">
        <v>0.6</v>
      </c>
      <c r="W84" s="6">
        <v>1</v>
      </c>
      <c r="Z84">
        <f t="shared" si="59"/>
        <v>11343</v>
      </c>
      <c r="AA84" s="127">
        <f t="shared" si="60"/>
        <v>-8.8558461277799027E-4</v>
      </c>
      <c r="AB84" s="127">
        <f t="shared" si="61"/>
        <v>2.7506434854670182E-3</v>
      </c>
      <c r="AC84" s="127">
        <f t="shared" si="62"/>
        <v>-3.9906970460000454E-3</v>
      </c>
      <c r="AD84" s="127">
        <f t="shared" si="63"/>
        <v>-1.7723447387751846E-4</v>
      </c>
      <c r="AE84" s="127">
        <f t="shared" si="64"/>
        <v>1.8847235238384465E-8</v>
      </c>
      <c r="AF84">
        <f t="shared" si="65"/>
        <v>-3.9906970460000454E-3</v>
      </c>
      <c r="AG84" s="113"/>
      <c r="AH84">
        <f t="shared" si="66"/>
        <v>-3.813462572122527E-3</v>
      </c>
      <c r="AI84">
        <f t="shared" si="67"/>
        <v>0.441878526643386</v>
      </c>
      <c r="AJ84">
        <f t="shared" si="68"/>
        <v>-0.62205553117801038</v>
      </c>
      <c r="AK84">
        <f t="shared" si="69"/>
        <v>0.22022811123524258</v>
      </c>
      <c r="AL84">
        <f t="shared" si="70"/>
        <v>2.7657603660267251</v>
      </c>
      <c r="AM84">
        <f t="shared" si="71"/>
        <v>5.2587358937094786</v>
      </c>
      <c r="AN84" s="127">
        <f t="shared" si="89"/>
        <v>-3.8684450499839276</v>
      </c>
      <c r="AO84" s="127">
        <f t="shared" si="89"/>
        <v>-3.8723058708306781</v>
      </c>
      <c r="AP84" s="127">
        <f t="shared" si="89"/>
        <v>-3.8636982854784048</v>
      </c>
      <c r="AQ84" s="127">
        <f t="shared" si="89"/>
        <v>-3.8829805920582467</v>
      </c>
      <c r="AR84" s="127">
        <f t="shared" si="89"/>
        <v>-3.8402302071424126</v>
      </c>
      <c r="AS84" s="127">
        <f t="shared" si="89"/>
        <v>-3.9373956125141603</v>
      </c>
      <c r="AT84" s="127">
        <f t="shared" si="89"/>
        <v>-3.7269332772606898</v>
      </c>
      <c r="AU84" s="127">
        <f t="shared" si="72"/>
        <v>-4.2688856119311067</v>
      </c>
      <c r="AW84">
        <v>20500</v>
      </c>
      <c r="AX84">
        <f t="shared" si="77"/>
        <v>6.3276402368909954E-2</v>
      </c>
      <c r="AY84">
        <f t="shared" si="78"/>
        <v>6.8231571829991886E-2</v>
      </c>
      <c r="AZ84" s="127">
        <f t="shared" si="79"/>
        <v>-4.955169461081931E-3</v>
      </c>
      <c r="BA84">
        <f t="shared" si="80"/>
        <v>0.59927367414048205</v>
      </c>
      <c r="BB84">
        <f t="shared" si="81"/>
        <v>-0.95053436916885159</v>
      </c>
      <c r="BC84">
        <f t="shared" si="82"/>
        <v>-2.3021492790866147</v>
      </c>
      <c r="BD84">
        <f t="shared" si="83"/>
        <v>-2.2409527430538625</v>
      </c>
      <c r="BE84">
        <f t="shared" si="87"/>
        <v>-1.6843057155943644</v>
      </c>
      <c r="BF84">
        <f t="shared" si="87"/>
        <v>-1.6843057881795609</v>
      </c>
      <c r="BG84">
        <f t="shared" si="87"/>
        <v>-1.6843047201094008</v>
      </c>
      <c r="BH84">
        <f t="shared" si="87"/>
        <v>-1.6843204354431343</v>
      </c>
      <c r="BI84">
        <f t="shared" si="87"/>
        <v>-1.6840889847197302</v>
      </c>
      <c r="BJ84">
        <f t="shared" si="87"/>
        <v>-1.6874515088015727</v>
      </c>
      <c r="BK84">
        <f t="shared" si="87"/>
        <v>-1.6196334687914364</v>
      </c>
      <c r="BL84">
        <f t="shared" si="84"/>
        <v>-1.0881668865308478</v>
      </c>
    </row>
    <row r="85" spans="1:64">
      <c r="A85" s="18" t="s">
        <v>68</v>
      </c>
      <c r="B85" s="99" t="s">
        <v>59</v>
      </c>
      <c r="C85" s="18">
        <v>52511.334900000002</v>
      </c>
      <c r="D85" s="18">
        <v>5.0000000000000001E-4</v>
      </c>
      <c r="E85" s="17">
        <f t="shared" ref="E85:E116" si="91">+(C85-C$7)/C$8</f>
        <v>11345.000908662421</v>
      </c>
      <c r="F85">
        <f t="shared" ref="F85:F116" si="92">ROUND(2*E85,0)/2</f>
        <v>11345</v>
      </c>
      <c r="G85">
        <f t="shared" ref="G85:G116" si="93">+C85-(C$7+F85*C$8)</f>
        <v>3.8529643643414602E-4</v>
      </c>
      <c r="J85">
        <f>G85</f>
        <v>3.8529643643414602E-4</v>
      </c>
      <c r="P85">
        <f t="shared" ref="P85:P116" si="94">+D$11+D$12*F85+D$13*F85^2</f>
        <v>2.9357263285091847E-3</v>
      </c>
      <c r="Q85" s="2">
        <f t="shared" ref="Q85:Q116" si="95">+C85-15018.5</f>
        <v>37492.834900000002</v>
      </c>
      <c r="R85">
        <f t="shared" si="90"/>
        <v>6.5046926343898934E-6</v>
      </c>
      <c r="S85" s="6">
        <v>1</v>
      </c>
      <c r="T85">
        <f t="shared" ref="T85:T116" si="96">S85*R85</f>
        <v>6.5046926343898934E-6</v>
      </c>
      <c r="U85" t="s">
        <v>152</v>
      </c>
      <c r="V85" s="6">
        <v>1</v>
      </c>
      <c r="W85" s="6">
        <v>1</v>
      </c>
      <c r="Z85">
        <f t="shared" ref="Z85:Z116" si="97">F85</f>
        <v>11345</v>
      </c>
      <c r="AA85" s="127">
        <f t="shared" ref="AA85:AA116" si="98">AB$3+AB$4*Z85+AB$5*Z85^2+AH85</f>
        <v>-8.8196001320162967E-4</v>
      </c>
      <c r="AB85" s="127">
        <f t="shared" ref="AB85:AB116" si="99">IF(R85&lt;&gt;0,G85-AH85, -9999)</f>
        <v>4.2029827781449609E-3</v>
      </c>
      <c r="AC85" s="127">
        <f t="shared" ref="AC85:AC116" si="100">+G85-P85</f>
        <v>-2.5504298920750387E-3</v>
      </c>
      <c r="AD85" s="127">
        <f t="shared" ref="AD85:AD116" si="101">IF(R85&lt;&gt;0,G85-AA85, -9999)</f>
        <v>1.2672564496357757E-3</v>
      </c>
      <c r="AE85" s="127">
        <f t="shared" ref="AE85:AE116" si="102">+(G85-AA85)^2*S85</f>
        <v>1.6059389091434712E-6</v>
      </c>
      <c r="AF85">
        <f t="shared" ref="AF85:AF116" si="103">IF(R85&lt;&gt;0,G85-P85, -9999)</f>
        <v>-2.5504298920750387E-3</v>
      </c>
      <c r="AG85" s="113"/>
      <c r="AH85">
        <f t="shared" ref="AH85:AH116" si="104">$AB$6*($AB$11/AI85*AJ85+$AB$12)</f>
        <v>-3.8176863417108144E-3</v>
      </c>
      <c r="AI85">
        <f t="shared" ref="AI85:AI116" si="105">1+$AB$7*COS(AL85)</f>
        <v>0.4418197850313117</v>
      </c>
      <c r="AJ85">
        <f t="shared" ref="AJ85:AJ116" si="106">SIN(AL85+RADIANS($AB$9))</f>
        <v>-0.62226442268778437</v>
      </c>
      <c r="AK85">
        <f t="shared" ref="AK85:AK116" si="107">$AB$7*SIN(AL85)</f>
        <v>0.22007918488014458</v>
      </c>
      <c r="AL85">
        <f t="shared" ref="AL85:AL116" si="108">2*ATAN(AM85)</f>
        <v>2.7660271870049105</v>
      </c>
      <c r="AM85">
        <f t="shared" ref="AM85:AM116" si="109">SQRT((1+$AB$7)/(1-$AB$7))*TAN(AN85/2)</f>
        <v>5.2625613621725957</v>
      </c>
      <c r="AN85" s="127">
        <f t="shared" si="89"/>
        <v>-3.8679619512122261</v>
      </c>
      <c r="AO85" s="127">
        <f t="shared" si="89"/>
        <v>-3.8718323818543197</v>
      </c>
      <c r="AP85" s="127">
        <f t="shared" si="89"/>
        <v>-3.8632070670810466</v>
      </c>
      <c r="AQ85" s="127">
        <f t="shared" si="89"/>
        <v>-3.882520846153704</v>
      </c>
      <c r="AR85" s="127">
        <f t="shared" si="89"/>
        <v>-3.8397188986027819</v>
      </c>
      <c r="AS85" s="127">
        <f t="shared" si="89"/>
        <v>-3.9369588653175751</v>
      </c>
      <c r="AT85" s="127">
        <f t="shared" si="89"/>
        <v>-3.7264175625655769</v>
      </c>
      <c r="AU85" s="127">
        <f t="shared" ref="AU85:AU116" si="110">RADIANS($AB$9)+$AB$18*(F85-AB$15)</f>
        <v>-4.2681909043357367</v>
      </c>
      <c r="AW85">
        <v>20750</v>
      </c>
      <c r="AX85">
        <f t="shared" si="77"/>
        <v>6.6578210569694637E-2</v>
      </c>
      <c r="AY85">
        <f t="shared" si="78"/>
        <v>7.0838377133842279E-2</v>
      </c>
      <c r="AZ85" s="127">
        <f t="shared" si="79"/>
        <v>-4.2601665641476376E-3</v>
      </c>
      <c r="BA85">
        <f t="shared" si="80"/>
        <v>0.6285900125554551</v>
      </c>
      <c r="BB85">
        <f t="shared" si="81"/>
        <v>-0.92877307354298644</v>
      </c>
      <c r="BC85">
        <f t="shared" si="82"/>
        <v>-2.2382863333596306</v>
      </c>
      <c r="BD85">
        <f t="shared" si="83"/>
        <v>-2.0614492920804888</v>
      </c>
      <c r="BE85">
        <f t="shared" ref="BE85:BK94" si="111">$BL85+$AB$7*SIN(BF85)</f>
        <v>-1.6010538035943955</v>
      </c>
      <c r="BF85">
        <f t="shared" si="111"/>
        <v>-1.6010538034899713</v>
      </c>
      <c r="BG85">
        <f t="shared" si="111"/>
        <v>-1.601053809242831</v>
      </c>
      <c r="BH85">
        <f t="shared" si="111"/>
        <v>-1.6010534923092239</v>
      </c>
      <c r="BI85">
        <f t="shared" si="111"/>
        <v>-1.6010709477111695</v>
      </c>
      <c r="BJ85">
        <f t="shared" si="111"/>
        <v>-1.6000940978965486</v>
      </c>
      <c r="BK85">
        <f t="shared" si="111"/>
        <v>-1.5066412369533384</v>
      </c>
      <c r="BL85">
        <f t="shared" si="84"/>
        <v>-1.0013284371096327</v>
      </c>
    </row>
    <row r="86" spans="1:64">
      <c r="A86" s="18" t="s">
        <v>68</v>
      </c>
      <c r="B86" s="99" t="s">
        <v>60</v>
      </c>
      <c r="C86" s="18">
        <v>52511.543899999997</v>
      </c>
      <c r="D86" s="18">
        <v>5.9999999999999995E-4</v>
      </c>
      <c r="E86" s="17">
        <f t="shared" si="91"/>
        <v>11345.493803033203</v>
      </c>
      <c r="F86">
        <f t="shared" si="92"/>
        <v>11345.5</v>
      </c>
      <c r="G86">
        <f t="shared" si="93"/>
        <v>-2.6276746866642497E-3</v>
      </c>
      <c r="J86">
        <f>G86</f>
        <v>-2.6276746866642497E-3</v>
      </c>
      <c r="P86">
        <f t="shared" si="94"/>
        <v>2.9376888587270625E-3</v>
      </c>
      <c r="Q86" s="2">
        <f t="shared" si="95"/>
        <v>37493.043899999997</v>
      </c>
      <c r="R86">
        <f t="shared" si="90"/>
        <v>3.0973271392370555E-5</v>
      </c>
      <c r="S86" s="6">
        <v>0.8</v>
      </c>
      <c r="T86">
        <f t="shared" si="96"/>
        <v>2.4778617113896445E-5</v>
      </c>
      <c r="U86" t="s">
        <v>152</v>
      </c>
      <c r="V86" s="6">
        <v>0.8</v>
      </c>
      <c r="W86" s="6">
        <v>1</v>
      </c>
      <c r="Z86">
        <f t="shared" si="97"/>
        <v>11345.5</v>
      </c>
      <c r="AA86" s="127">
        <f t="shared" si="98"/>
        <v>-8.8105320518711092E-4</v>
      </c>
      <c r="AB86" s="127">
        <f t="shared" si="99"/>
        <v>1.1910673772499237E-3</v>
      </c>
      <c r="AC86" s="127">
        <f t="shared" si="100"/>
        <v>-5.5653635453913122E-3</v>
      </c>
      <c r="AD86" s="127">
        <f t="shared" si="101"/>
        <v>-1.7466214814771388E-3</v>
      </c>
      <c r="AE86" s="127">
        <f t="shared" si="102"/>
        <v>2.4405492796459163E-6</v>
      </c>
      <c r="AF86">
        <f t="shared" si="103"/>
        <v>-5.5653635453913122E-3</v>
      </c>
      <c r="AG86" s="113"/>
      <c r="AH86">
        <f t="shared" si="104"/>
        <v>-3.8187420639141734E-3</v>
      </c>
      <c r="AI86">
        <f t="shared" si="105"/>
        <v>0.44180510818287022</v>
      </c>
      <c r="AJ86">
        <f t="shared" si="106"/>
        <v>-0.62231663029979134</v>
      </c>
      <c r="AK86">
        <f t="shared" si="107"/>
        <v>0.22004195679293234</v>
      </c>
      <c r="AL86">
        <f t="shared" si="108"/>
        <v>2.7660938815898617</v>
      </c>
      <c r="AM86">
        <f t="shared" si="109"/>
        <v>5.2635184157493873</v>
      </c>
      <c r="AN86" s="127">
        <f t="shared" si="89"/>
        <v>-3.8678411857869857</v>
      </c>
      <c r="AO86" s="127">
        <f t="shared" si="89"/>
        <v>-3.8717140202446383</v>
      </c>
      <c r="AP86" s="127">
        <f t="shared" si="89"/>
        <v>-3.863084272052014</v>
      </c>
      <c r="AQ86" s="127">
        <f t="shared" si="89"/>
        <v>-3.8824059182746238</v>
      </c>
      <c r="AR86" s="127">
        <f t="shared" si="89"/>
        <v>-3.8395910870434515</v>
      </c>
      <c r="AS86" s="127">
        <f t="shared" si="89"/>
        <v>-3.936849671843532</v>
      </c>
      <c r="AT86" s="127">
        <f t="shared" si="89"/>
        <v>-3.7262886747498487</v>
      </c>
      <c r="AU86" s="127">
        <f t="shared" si="110"/>
        <v>-4.2680172274368946</v>
      </c>
      <c r="AW86">
        <v>21000</v>
      </c>
      <c r="AX86">
        <f t="shared" si="77"/>
        <v>6.9991418754975498E-2</v>
      </c>
      <c r="AY86">
        <f t="shared" si="78"/>
        <v>7.3488975109771898E-2</v>
      </c>
      <c r="AZ86" s="127">
        <f t="shared" si="79"/>
        <v>-3.4975563547963986E-3</v>
      </c>
      <c r="BA86">
        <f t="shared" si="80"/>
        <v>0.66276988508717993</v>
      </c>
      <c r="BB86">
        <f t="shared" si="81"/>
        <v>-0.90030130741360781</v>
      </c>
      <c r="BC86">
        <f t="shared" si="82"/>
        <v>-2.1676588068592557</v>
      </c>
      <c r="BD86">
        <f t="shared" si="83"/>
        <v>-1.8885797200862182</v>
      </c>
      <c r="BE86">
        <f t="shared" si="111"/>
        <v>-1.5135055879163624</v>
      </c>
      <c r="BF86">
        <f t="shared" si="111"/>
        <v>-1.5135055751132942</v>
      </c>
      <c r="BG86">
        <f t="shared" si="111"/>
        <v>-1.5135052024518412</v>
      </c>
      <c r="BH86">
        <f t="shared" si="111"/>
        <v>-1.5134943563814209</v>
      </c>
      <c r="BI86">
        <f t="shared" si="111"/>
        <v>-1.5131795819795326</v>
      </c>
      <c r="BJ86">
        <f t="shared" si="111"/>
        <v>-1.5046933017346029</v>
      </c>
      <c r="BK86">
        <f t="shared" si="111"/>
        <v>-1.3898408775542028</v>
      </c>
      <c r="BL86">
        <f t="shared" si="84"/>
        <v>-0.91448998768841805</v>
      </c>
    </row>
    <row r="87" spans="1:64">
      <c r="A87" s="17" t="s">
        <v>58</v>
      </c>
      <c r="B87" s="99" t="s">
        <v>59</v>
      </c>
      <c r="C87" s="18">
        <v>52550.342299999997</v>
      </c>
      <c r="D87" s="18">
        <v>2.0000000000000001E-4</v>
      </c>
      <c r="E87" s="17">
        <f t="shared" si="91"/>
        <v>11436.993865022605</v>
      </c>
      <c r="F87">
        <f t="shared" si="92"/>
        <v>11437</v>
      </c>
      <c r="G87">
        <f t="shared" si="93"/>
        <v>-2.6013895694632083E-3</v>
      </c>
      <c r="J87">
        <f>G87</f>
        <v>-2.6013895694632083E-3</v>
      </c>
      <c r="P87">
        <f t="shared" si="94"/>
        <v>3.2997810623076537E-3</v>
      </c>
      <c r="Q87" s="2">
        <f t="shared" si="95"/>
        <v>37531.842299999997</v>
      </c>
      <c r="R87">
        <f t="shared" si="90"/>
        <v>3.4823814825274916E-5</v>
      </c>
      <c r="S87" s="6">
        <v>1</v>
      </c>
      <c r="T87">
        <f t="shared" si="96"/>
        <v>3.4823814825274916E-5</v>
      </c>
      <c r="U87" t="s">
        <v>152</v>
      </c>
      <c r="V87" s="6">
        <v>1</v>
      </c>
      <c r="W87" s="6">
        <v>1</v>
      </c>
      <c r="Z87">
        <f t="shared" si="97"/>
        <v>11437</v>
      </c>
      <c r="AA87" s="127">
        <f t="shared" si="98"/>
        <v>-7.1067132524469442E-4</v>
      </c>
      <c r="AB87" s="127">
        <f t="shared" si="99"/>
        <v>1.4090628180891398E-3</v>
      </c>
      <c r="AC87" s="127">
        <f t="shared" si="100"/>
        <v>-5.901170631770862E-3</v>
      </c>
      <c r="AD87" s="127">
        <f t="shared" si="101"/>
        <v>-1.8907182442185139E-3</v>
      </c>
      <c r="AE87" s="127">
        <f t="shared" si="102"/>
        <v>3.57481547902074E-6</v>
      </c>
      <c r="AF87">
        <f t="shared" si="103"/>
        <v>-5.901170631770862E-3</v>
      </c>
      <c r="AG87" s="113"/>
      <c r="AH87">
        <f t="shared" si="104"/>
        <v>-4.0104523875523481E-3</v>
      </c>
      <c r="AI87">
        <f t="shared" si="105"/>
        <v>0.43917618492735733</v>
      </c>
      <c r="AJ87">
        <f t="shared" si="106"/>
        <v>-0.63176899635990547</v>
      </c>
      <c r="AK87">
        <f t="shared" si="107"/>
        <v>0.21325254616854247</v>
      </c>
      <c r="AL87">
        <f t="shared" si="108"/>
        <v>2.7782283120043401</v>
      </c>
      <c r="AM87">
        <f t="shared" si="109"/>
        <v>5.4434230021112873</v>
      </c>
      <c r="AN87" s="127">
        <f t="shared" si="89"/>
        <v>-3.8458027508561581</v>
      </c>
      <c r="AO87" s="127">
        <f t="shared" si="89"/>
        <v>-3.850124056113529</v>
      </c>
      <c r="AP87" s="127">
        <f t="shared" si="89"/>
        <v>-3.8406771018342352</v>
      </c>
      <c r="AQ87" s="127">
        <f t="shared" si="89"/>
        <v>-3.8614296132202237</v>
      </c>
      <c r="AR87" s="127">
        <f t="shared" si="89"/>
        <v>-3.8163073714439482</v>
      </c>
      <c r="AS87" s="127">
        <f t="shared" si="89"/>
        <v>-3.9168197585221294</v>
      </c>
      <c r="AT87" s="127">
        <f t="shared" si="89"/>
        <v>-3.7029759103375826</v>
      </c>
      <c r="AU87" s="127">
        <f t="shared" si="110"/>
        <v>-4.2362343549487296</v>
      </c>
      <c r="AW87">
        <v>21250</v>
      </c>
      <c r="AX87">
        <f t="shared" si="77"/>
        <v>7.3521268849890672E-2</v>
      </c>
      <c r="AY87">
        <f t="shared" si="78"/>
        <v>7.6183365757780785E-2</v>
      </c>
      <c r="AZ87" s="127">
        <f t="shared" si="79"/>
        <v>-2.6620969078901147E-3</v>
      </c>
      <c r="BA87">
        <f t="shared" si="80"/>
        <v>0.70297700249792783</v>
      </c>
      <c r="BB87">
        <f t="shared" si="81"/>
        <v>-0.8631513373912888</v>
      </c>
      <c r="BC87">
        <f t="shared" si="82"/>
        <v>-2.0886752716298393</v>
      </c>
      <c r="BD87">
        <f t="shared" si="83"/>
        <v>-1.7206675024224622</v>
      </c>
      <c r="BE87">
        <f t="shared" si="111"/>
        <v>-1.4209256619598056</v>
      </c>
      <c r="BF87">
        <f t="shared" si="111"/>
        <v>-1.4209243819641297</v>
      </c>
      <c r="BG87">
        <f t="shared" si="111"/>
        <v>-1.4209100948863762</v>
      </c>
      <c r="BH87">
        <f t="shared" si="111"/>
        <v>-1.4207507167787665</v>
      </c>
      <c r="BI87">
        <f t="shared" si="111"/>
        <v>-1.4189840484221259</v>
      </c>
      <c r="BJ87">
        <f t="shared" si="111"/>
        <v>-1.4006156505500638</v>
      </c>
      <c r="BK87">
        <f t="shared" si="111"/>
        <v>-1.2694581889019347</v>
      </c>
      <c r="BL87">
        <f t="shared" si="84"/>
        <v>-0.82765153826720317</v>
      </c>
    </row>
    <row r="88" spans="1:64">
      <c r="A88" s="101" t="s">
        <v>74</v>
      </c>
      <c r="B88" s="99" t="s">
        <v>60</v>
      </c>
      <c r="C88" s="18">
        <v>52568.365899999997</v>
      </c>
      <c r="D88" s="18">
        <v>1E-3</v>
      </c>
      <c r="E88" s="17">
        <f t="shared" si="91"/>
        <v>11479.499754885905</v>
      </c>
      <c r="F88">
        <f t="shared" si="92"/>
        <v>11479.5</v>
      </c>
      <c r="G88">
        <f t="shared" si="93"/>
        <v>-1.0393473348813131E-4</v>
      </c>
      <c r="I88">
        <f>G88</f>
        <v>-1.0393473348813131E-4</v>
      </c>
      <c r="P88">
        <f t="shared" si="94"/>
        <v>3.469961159750054E-3</v>
      </c>
      <c r="Q88" s="2">
        <f t="shared" si="95"/>
        <v>37549.865899999997</v>
      </c>
      <c r="R88">
        <f t="shared" si="90"/>
        <v>1.2772731855704768E-5</v>
      </c>
      <c r="S88" s="6">
        <v>0.4</v>
      </c>
      <c r="T88">
        <f t="shared" si="96"/>
        <v>5.109092742281907E-6</v>
      </c>
      <c r="U88" t="s">
        <v>159</v>
      </c>
      <c r="V88" s="6">
        <v>0.4</v>
      </c>
      <c r="W88" s="6">
        <v>0.1</v>
      </c>
      <c r="Z88">
        <f t="shared" si="97"/>
        <v>11479.5</v>
      </c>
      <c r="AA88" s="127">
        <f t="shared" si="98"/>
        <v>-6.2852719500889817E-4</v>
      </c>
      <c r="AB88" s="127">
        <f t="shared" si="99"/>
        <v>3.9945536212708209E-3</v>
      </c>
      <c r="AC88" s="127">
        <f t="shared" si="100"/>
        <v>-3.5738958932381854E-3</v>
      </c>
      <c r="AD88" s="127">
        <f t="shared" si="101"/>
        <v>5.2459246152076686E-4</v>
      </c>
      <c r="AE88" s="127">
        <f t="shared" si="102"/>
        <v>1.100789002737669E-7</v>
      </c>
      <c r="AF88">
        <f t="shared" si="103"/>
        <v>-3.5738958932381854E-3</v>
      </c>
      <c r="AG88" s="113"/>
      <c r="AH88">
        <f t="shared" si="104"/>
        <v>-4.0984883547589522E-3</v>
      </c>
      <c r="AI88">
        <f t="shared" si="105"/>
        <v>0.43799298942119569</v>
      </c>
      <c r="AJ88">
        <f t="shared" si="106"/>
        <v>-0.63609179683098394</v>
      </c>
      <c r="AK88">
        <f t="shared" si="107"/>
        <v>0.21011454033520796</v>
      </c>
      <c r="AL88">
        <f t="shared" si="108"/>
        <v>2.7838177518235647</v>
      </c>
      <c r="AM88">
        <f t="shared" si="109"/>
        <v>5.5303502971521459</v>
      </c>
      <c r="AN88" s="127">
        <f t="shared" si="89"/>
        <v>-3.8356072957484502</v>
      </c>
      <c r="AO88" s="127">
        <f t="shared" si="89"/>
        <v>-3.8401420643529693</v>
      </c>
      <c r="AP88" s="127">
        <f t="shared" si="89"/>
        <v>-3.8303128144353513</v>
      </c>
      <c r="AQ88" s="127">
        <f t="shared" si="89"/>
        <v>-3.851721758089675</v>
      </c>
      <c r="AR88" s="127">
        <f t="shared" si="89"/>
        <v>-3.8055649639140268</v>
      </c>
      <c r="AS88" s="127">
        <f t="shared" si="89"/>
        <v>-3.9074817331214171</v>
      </c>
      <c r="AT88" s="127">
        <f t="shared" si="89"/>
        <v>-3.6923313100691382</v>
      </c>
      <c r="AU88" s="127">
        <f t="shared" si="110"/>
        <v>-4.2214718185471236</v>
      </c>
      <c r="AW88">
        <v>21500</v>
      </c>
      <c r="AX88">
        <f t="shared" si="77"/>
        <v>7.7173487752000045E-2</v>
      </c>
      <c r="AY88">
        <f t="shared" si="78"/>
        <v>7.8921549077868969E-2</v>
      </c>
      <c r="AZ88" s="127">
        <f t="shared" si="79"/>
        <v>-1.7480613258689249E-3</v>
      </c>
      <c r="BA88">
        <f t="shared" si="80"/>
        <v>0.75074449810379895</v>
      </c>
      <c r="BB88">
        <f t="shared" si="81"/>
        <v>-0.81458285396872754</v>
      </c>
      <c r="BC88">
        <f t="shared" si="82"/>
        <v>-1.9992072238028955</v>
      </c>
      <c r="BD88">
        <f t="shared" si="83"/>
        <v>-1.5560507274176989</v>
      </c>
      <c r="BE88">
        <f t="shared" si="111"/>
        <v>-1.3223948308449591</v>
      </c>
      <c r="BF88">
        <f t="shared" si="111"/>
        <v>-1.3223795517525287</v>
      </c>
      <c r="BG88">
        <f t="shared" si="111"/>
        <v>-1.322276001119171</v>
      </c>
      <c r="BH88">
        <f t="shared" si="111"/>
        <v>-1.3215753203124194</v>
      </c>
      <c r="BI88">
        <f t="shared" si="111"/>
        <v>-1.3168838751008904</v>
      </c>
      <c r="BJ88">
        <f t="shared" si="111"/>
        <v>-1.2874238691373381</v>
      </c>
      <c r="BK88">
        <f t="shared" si="111"/>
        <v>-1.1457459663778697</v>
      </c>
      <c r="BL88">
        <f t="shared" si="84"/>
        <v>-0.74081308884598829</v>
      </c>
    </row>
    <row r="89" spans="1:64">
      <c r="A89" s="101" t="s">
        <v>74</v>
      </c>
      <c r="B89" s="99" t="s">
        <v>59</v>
      </c>
      <c r="C89" s="18">
        <v>52717.412199999999</v>
      </c>
      <c r="D89" s="18">
        <v>1.6000000000000001E-3</v>
      </c>
      <c r="E89" s="17">
        <f t="shared" si="91"/>
        <v>11831.00254080726</v>
      </c>
      <c r="F89">
        <f t="shared" si="92"/>
        <v>11831</v>
      </c>
      <c r="G89">
        <f t="shared" si="93"/>
        <v>1.0773681933642365E-3</v>
      </c>
      <c r="I89">
        <f>G89</f>
        <v>1.0773681933642365E-3</v>
      </c>
      <c r="P89">
        <f t="shared" si="94"/>
        <v>4.9259697991297577E-3</v>
      </c>
      <c r="Q89" s="2">
        <f t="shared" si="95"/>
        <v>37698.912199999999</v>
      </c>
      <c r="R89">
        <f t="shared" si="90"/>
        <v>1.4811734319900948E-5</v>
      </c>
      <c r="S89" s="6">
        <v>0.2</v>
      </c>
      <c r="T89">
        <f t="shared" si="96"/>
        <v>2.9623468639801898E-6</v>
      </c>
      <c r="U89" t="s">
        <v>159</v>
      </c>
      <c r="V89" s="6">
        <v>0.2</v>
      </c>
      <c r="W89" s="6">
        <v>0.1</v>
      </c>
      <c r="Z89">
        <f t="shared" si="97"/>
        <v>11831</v>
      </c>
      <c r="AA89" s="127">
        <f t="shared" si="98"/>
        <v>1.2429586927598536E-4</v>
      </c>
      <c r="AB89" s="127">
        <f t="shared" si="99"/>
        <v>5.8790421232180088E-3</v>
      </c>
      <c r="AC89" s="127">
        <f t="shared" si="100"/>
        <v>-3.8486016057655212E-3</v>
      </c>
      <c r="AD89" s="127">
        <f t="shared" si="101"/>
        <v>9.5307232408825115E-4</v>
      </c>
      <c r="AE89" s="127">
        <f t="shared" si="102"/>
        <v>1.8166937098859611E-7</v>
      </c>
      <c r="AF89">
        <f t="shared" si="103"/>
        <v>-3.8486016057655212E-3</v>
      </c>
      <c r="AG89" s="113"/>
      <c r="AH89">
        <f t="shared" si="104"/>
        <v>-4.8016739298537723E-3</v>
      </c>
      <c r="AI89">
        <f t="shared" si="105"/>
        <v>0.42907775297397965</v>
      </c>
      <c r="AJ89">
        <f t="shared" si="106"/>
        <v>-0.67028826030947763</v>
      </c>
      <c r="AK89">
        <f t="shared" si="107"/>
        <v>0.18452042664908325</v>
      </c>
      <c r="AL89">
        <f t="shared" si="108"/>
        <v>2.8289922599348438</v>
      </c>
      <c r="AM89">
        <f t="shared" si="109"/>
        <v>6.345759481972439</v>
      </c>
      <c r="AN89" s="127">
        <f t="shared" si="89"/>
        <v>-3.7522255988668314</v>
      </c>
      <c r="AO89" s="127">
        <f t="shared" si="89"/>
        <v>-3.7585861376655219</v>
      </c>
      <c r="AP89" s="127">
        <f t="shared" si="89"/>
        <v>-3.7456478282181664</v>
      </c>
      <c r="AQ89" s="127">
        <f t="shared" si="89"/>
        <v>-3.7720924712292385</v>
      </c>
      <c r="AR89" s="127">
        <f t="shared" si="89"/>
        <v>-3.7185473844235948</v>
      </c>
      <c r="AS89" s="127">
        <f t="shared" si="89"/>
        <v>-3.8292335418171102</v>
      </c>
      <c r="AT89" s="127">
        <f t="shared" si="89"/>
        <v>-3.6086256707489501</v>
      </c>
      <c r="AU89" s="127">
        <f t="shared" si="110"/>
        <v>-4.099376958660895</v>
      </c>
      <c r="AW89">
        <v>21750</v>
      </c>
      <c r="AX89">
        <f t="shared" si="77"/>
        <v>8.0954165613005169E-2</v>
      </c>
      <c r="AY89">
        <f t="shared" si="78"/>
        <v>8.1703525070036406E-2</v>
      </c>
      <c r="AZ89" s="127">
        <f t="shared" si="79"/>
        <v>-7.493594570312412E-4</v>
      </c>
      <c r="BA89">
        <f t="shared" si="80"/>
        <v>0.80810331316007566</v>
      </c>
      <c r="BB89">
        <f t="shared" si="81"/>
        <v>-0.75071685132011945</v>
      </c>
      <c r="BC89">
        <f t="shared" si="82"/>
        <v>-1.8963440744566329</v>
      </c>
      <c r="BD89">
        <f t="shared" si="83"/>
        <v>-1.3929938617045139</v>
      </c>
      <c r="BE89">
        <f t="shared" si="111"/>
        <v>-1.2167420800587805</v>
      </c>
      <c r="BF89">
        <f t="shared" si="111"/>
        <v>-1.2166582433684614</v>
      </c>
      <c r="BG89">
        <f t="shared" si="111"/>
        <v>-1.2162555357867226</v>
      </c>
      <c r="BH89">
        <f t="shared" si="111"/>
        <v>-1.2143272127886942</v>
      </c>
      <c r="BI89">
        <f t="shared" si="111"/>
        <v>-1.2052285850349893</v>
      </c>
      <c r="BJ89">
        <f t="shared" si="111"/>
        <v>-1.1649195464213853</v>
      </c>
      <c r="BK89">
        <f t="shared" si="111"/>
        <v>-1.0189820973256014</v>
      </c>
      <c r="BL89">
        <f t="shared" si="84"/>
        <v>-0.65397463942477341</v>
      </c>
    </row>
    <row r="90" spans="1:64">
      <c r="A90" s="101" t="s">
        <v>74</v>
      </c>
      <c r="B90" s="99" t="s">
        <v>60</v>
      </c>
      <c r="C90" s="18">
        <v>52717.618000000002</v>
      </c>
      <c r="D90" s="18">
        <v>8.9999999999999993E-3</v>
      </c>
      <c r="E90" s="17">
        <f t="shared" si="91"/>
        <v>11831.487888469992</v>
      </c>
      <c r="F90">
        <f t="shared" si="92"/>
        <v>11831.5</v>
      </c>
      <c r="G90">
        <f t="shared" si="93"/>
        <v>-5.1356029216549359E-3</v>
      </c>
      <c r="I90">
        <f>G90</f>
        <v>-5.1356029216549359E-3</v>
      </c>
      <c r="P90">
        <f t="shared" si="94"/>
        <v>4.928102595256674E-3</v>
      </c>
      <c r="Q90" s="2">
        <f t="shared" si="95"/>
        <v>37699.118000000002</v>
      </c>
      <c r="R90">
        <f t="shared" si="90"/>
        <v>1.0127816873111717E-4</v>
      </c>
      <c r="S90" s="6">
        <v>0.05</v>
      </c>
      <c r="T90">
        <f t="shared" si="96"/>
        <v>5.063908436555859E-6</v>
      </c>
      <c r="U90" t="s">
        <v>159</v>
      </c>
      <c r="V90" s="6">
        <v>0.05</v>
      </c>
      <c r="W90" s="6">
        <v>0.1</v>
      </c>
      <c r="Z90">
        <f t="shared" si="97"/>
        <v>11831.5</v>
      </c>
      <c r="AA90" s="127">
        <f t="shared" si="98"/>
        <v>1.2546047270803936E-4</v>
      </c>
      <c r="AB90" s="127">
        <f t="shared" si="99"/>
        <v>-3.329607991063013E-4</v>
      </c>
      <c r="AC90" s="127">
        <f t="shared" si="100"/>
        <v>-1.006370551691161E-2</v>
      </c>
      <c r="AD90" s="127">
        <f t="shared" si="101"/>
        <v>-5.2610633943629753E-3</v>
      </c>
      <c r="AE90" s="127">
        <f t="shared" si="102"/>
        <v>1.3839394019753037E-6</v>
      </c>
      <c r="AF90">
        <f t="shared" si="103"/>
        <v>-1.006370551691161E-2</v>
      </c>
      <c r="AG90" s="113"/>
      <c r="AH90">
        <f t="shared" si="104"/>
        <v>-4.8026421225486346E-3</v>
      </c>
      <c r="AI90">
        <f t="shared" si="105"/>
        <v>0.4290661292955934</v>
      </c>
      <c r="AJ90">
        <f t="shared" si="106"/>
        <v>-0.67033501143040153</v>
      </c>
      <c r="AK90">
        <f t="shared" si="107"/>
        <v>0.1844844581055107</v>
      </c>
      <c r="AL90">
        <f t="shared" si="108"/>
        <v>2.8290552600677015</v>
      </c>
      <c r="AM90">
        <f t="shared" si="109"/>
        <v>6.3470597075159825</v>
      </c>
      <c r="AN90" s="127">
        <f t="shared" si="89"/>
        <v>-3.7521081357994999</v>
      </c>
      <c r="AO90" s="127">
        <f t="shared" si="89"/>
        <v>-3.7584712732543775</v>
      </c>
      <c r="AP90" s="127">
        <f t="shared" si="89"/>
        <v>-3.745528736933279</v>
      </c>
      <c r="AQ90" s="127">
        <f t="shared" si="89"/>
        <v>-3.7719798445434556</v>
      </c>
      <c r="AR90" s="127">
        <f t="shared" si="89"/>
        <v>-3.7184259872401895</v>
      </c>
      <c r="AS90" s="127">
        <f t="shared" si="89"/>
        <v>-3.8291207895315429</v>
      </c>
      <c r="AT90" s="127">
        <f t="shared" si="89"/>
        <v>-3.6085119545502766</v>
      </c>
      <c r="AU90" s="127">
        <f t="shared" si="110"/>
        <v>-4.099203281762053</v>
      </c>
      <c r="AW90">
        <v>22000</v>
      </c>
      <c r="AX90">
        <f t="shared" si="77"/>
        <v>8.4869431790876387E-2</v>
      </c>
      <c r="AY90">
        <f t="shared" si="78"/>
        <v>8.4529293734283098E-2</v>
      </c>
      <c r="AZ90" s="127">
        <f t="shared" si="79"/>
        <v>3.40138056593296E-4</v>
      </c>
      <c r="BA90">
        <f t="shared" si="80"/>
        <v>0.87773490080263072</v>
      </c>
      <c r="BB90">
        <f t="shared" si="81"/>
        <v>-0.6659833262400997</v>
      </c>
      <c r="BC90">
        <f t="shared" si="82"/>
        <v>-1.7760087854909359</v>
      </c>
      <c r="BD90">
        <f t="shared" si="83"/>
        <v>-1.2295744495512742</v>
      </c>
      <c r="BE90">
        <f t="shared" si="111"/>
        <v>-1.1024431330044184</v>
      </c>
      <c r="BF90">
        <f t="shared" si="111"/>
        <v>-1.1021449237781811</v>
      </c>
      <c r="BG90">
        <f t="shared" si="111"/>
        <v>-1.1010457547447881</v>
      </c>
      <c r="BH90">
        <f t="shared" si="111"/>
        <v>-1.0970147092524347</v>
      </c>
      <c r="BI90">
        <f t="shared" si="111"/>
        <v>-1.0824946601867438</v>
      </c>
      <c r="BJ90">
        <f t="shared" si="111"/>
        <v>-1.0331780627534592</v>
      </c>
      <c r="BK90">
        <f t="shared" si="111"/>
        <v>-0.88946746684230127</v>
      </c>
      <c r="BL90">
        <f t="shared" si="84"/>
        <v>-0.56713619000355853</v>
      </c>
    </row>
    <row r="91" spans="1:64">
      <c r="A91" s="18" t="s">
        <v>65</v>
      </c>
      <c r="B91" s="99" t="s">
        <v>60</v>
      </c>
      <c r="C91" s="18">
        <v>52718.470200000003</v>
      </c>
      <c r="D91" s="18">
        <v>4.0000000000000002E-4</v>
      </c>
      <c r="E91" s="17">
        <f t="shared" si="91"/>
        <v>11833.49767116277</v>
      </c>
      <c r="F91">
        <f t="shared" si="92"/>
        <v>11833.5</v>
      </c>
      <c r="G91">
        <f t="shared" si="93"/>
        <v>-9.8748740128939971E-4</v>
      </c>
      <c r="J91">
        <f>G91</f>
        <v>-9.8748740128939971E-4</v>
      </c>
      <c r="P91">
        <f t="shared" si="94"/>
        <v>4.9366355314712645E-3</v>
      </c>
      <c r="Q91" s="2">
        <f t="shared" si="95"/>
        <v>37699.970200000003</v>
      </c>
      <c r="R91">
        <f t="shared" si="90"/>
        <v>3.5095232522460815E-5</v>
      </c>
      <c r="S91" s="6">
        <v>1</v>
      </c>
      <c r="T91">
        <f t="shared" si="96"/>
        <v>3.5095232522460815E-5</v>
      </c>
      <c r="U91" t="s">
        <v>152</v>
      </c>
      <c r="V91" s="6">
        <v>1</v>
      </c>
      <c r="W91" s="6">
        <v>1</v>
      </c>
      <c r="Z91">
        <f t="shared" si="97"/>
        <v>11833.5</v>
      </c>
      <c r="AA91" s="127">
        <f t="shared" si="98"/>
        <v>1.3012155964669484E-4</v>
      </c>
      <c r="AB91" s="127">
        <f t="shared" si="99"/>
        <v>3.81902657053517E-3</v>
      </c>
      <c r="AC91" s="127">
        <f t="shared" si="100"/>
        <v>-5.9241229327606643E-3</v>
      </c>
      <c r="AD91" s="127">
        <f t="shared" si="101"/>
        <v>-1.1176089609360946E-3</v>
      </c>
      <c r="AE91" s="127">
        <f t="shared" si="102"/>
        <v>1.2490497895646568E-6</v>
      </c>
      <c r="AF91">
        <f t="shared" si="103"/>
        <v>-5.9241229327606643E-3</v>
      </c>
      <c r="AG91" s="113"/>
      <c r="AH91">
        <f t="shared" si="104"/>
        <v>-4.8065139718245697E-3</v>
      </c>
      <c r="AI91">
        <f t="shared" si="105"/>
        <v>0.4290196634919976</v>
      </c>
      <c r="AJ91">
        <f t="shared" si="106"/>
        <v>-0.67052196415695131</v>
      </c>
      <c r="AK91">
        <f t="shared" si="107"/>
        <v>0.18434059596629346</v>
      </c>
      <c r="AL91">
        <f t="shared" si="108"/>
        <v>2.8293072266997785</v>
      </c>
      <c r="AM91">
        <f t="shared" si="109"/>
        <v>6.3522651121411995</v>
      </c>
      <c r="AN91" s="127">
        <f t="shared" ref="AN91:AT100" si="112">$AU91+$AB$7*SIN(AO91)</f>
        <v>-3.7516383149285053</v>
      </c>
      <c r="AO91" s="127">
        <f t="shared" si="112"/>
        <v>-3.7580118450015867</v>
      </c>
      <c r="AP91" s="127">
        <f t="shared" si="112"/>
        <v>-3.745052410101378</v>
      </c>
      <c r="AQ91" s="127">
        <f t="shared" si="112"/>
        <v>-3.7715293513063126</v>
      </c>
      <c r="AR91" s="127">
        <f t="shared" si="112"/>
        <v>-3.717940467499905</v>
      </c>
      <c r="AS91" s="127">
        <f t="shared" si="112"/>
        <v>-3.8286697359978907</v>
      </c>
      <c r="AT91" s="127">
        <f t="shared" si="112"/>
        <v>-3.6080572377479787</v>
      </c>
      <c r="AU91" s="127">
        <f t="shared" si="110"/>
        <v>-4.0985085741666829</v>
      </c>
      <c r="AW91">
        <v>22250</v>
      </c>
      <c r="AX91">
        <f t="shared" si="77"/>
        <v>8.8924434752542553E-2</v>
      </c>
      <c r="AY91">
        <f t="shared" si="78"/>
        <v>8.739885507060903E-2</v>
      </c>
      <c r="AZ91" s="127">
        <f t="shared" si="79"/>
        <v>1.5255796819335198E-3</v>
      </c>
      <c r="BA91">
        <f t="shared" si="80"/>
        <v>0.963074693573444</v>
      </c>
      <c r="BB91">
        <f t="shared" si="81"/>
        <v>-0.55234933086860949</v>
      </c>
      <c r="BC91">
        <f t="shared" si="82"/>
        <v>-1.6323774184123494</v>
      </c>
      <c r="BD91">
        <f t="shared" si="83"/>
        <v>-1.0635581692118343</v>
      </c>
      <c r="BE91">
        <f t="shared" si="111"/>
        <v>-0.97749298035786547</v>
      </c>
      <c r="BF91">
        <f t="shared" si="111"/>
        <v>-0.9767072452658585</v>
      </c>
      <c r="BG91">
        <f t="shared" si="111"/>
        <v>-0.97437175615622607</v>
      </c>
      <c r="BH91">
        <f t="shared" si="111"/>
        <v>-0.96747674250764193</v>
      </c>
      <c r="BI91">
        <f t="shared" si="111"/>
        <v>-0.94751070145360317</v>
      </c>
      <c r="BJ91">
        <f t="shared" si="111"/>
        <v>-0.89257239030115332</v>
      </c>
      <c r="BK91">
        <f t="shared" si="111"/>
        <v>-0.75752369025485722</v>
      </c>
      <c r="BL91">
        <f t="shared" si="84"/>
        <v>-0.48029774058234365</v>
      </c>
    </row>
    <row r="92" spans="1:64">
      <c r="A92" s="24" t="s">
        <v>69</v>
      </c>
      <c r="B92" s="99" t="s">
        <v>60</v>
      </c>
      <c r="C92" s="18">
        <v>52835.506699999998</v>
      </c>
      <c r="D92" s="18">
        <v>3.5999999999999999E-3</v>
      </c>
      <c r="E92" s="17">
        <f t="shared" si="91"/>
        <v>12109.510264595028</v>
      </c>
      <c r="F92">
        <f t="shared" si="92"/>
        <v>12109.5</v>
      </c>
      <c r="G92">
        <f t="shared" si="93"/>
        <v>4.3524545762920752E-3</v>
      </c>
      <c r="J92">
        <f>G92</f>
        <v>4.3524545762920752E-3</v>
      </c>
      <c r="P92">
        <f t="shared" si="94"/>
        <v>6.1410617222298208E-3</v>
      </c>
      <c r="Q92" s="2">
        <f t="shared" si="95"/>
        <v>37817.006699999998</v>
      </c>
      <c r="R92">
        <f t="shared" si="90"/>
        <v>3.1991155224995679E-6</v>
      </c>
      <c r="S92" s="6">
        <v>0.1</v>
      </c>
      <c r="T92">
        <f t="shared" si="96"/>
        <v>3.199115522499568E-7</v>
      </c>
      <c r="U92" t="s">
        <v>152</v>
      </c>
      <c r="V92" s="6">
        <v>0.1</v>
      </c>
      <c r="W92" s="6">
        <v>1</v>
      </c>
      <c r="Z92">
        <f t="shared" si="97"/>
        <v>12109.5</v>
      </c>
      <c r="AA92" s="127">
        <f t="shared" si="98"/>
        <v>8.1450036397255534E-4</v>
      </c>
      <c r="AB92" s="127">
        <f t="shared" si="99"/>
        <v>9.6790159345493398E-3</v>
      </c>
      <c r="AC92" s="127">
        <f t="shared" si="100"/>
        <v>-1.7886071459377456E-3</v>
      </c>
      <c r="AD92" s="127">
        <f t="shared" si="101"/>
        <v>3.5379542123195199E-3</v>
      </c>
      <c r="AE92" s="127">
        <f t="shared" si="102"/>
        <v>1.2517120008469435E-6</v>
      </c>
      <c r="AF92">
        <f t="shared" si="103"/>
        <v>-1.7886071459377456E-3</v>
      </c>
      <c r="AG92" s="113"/>
      <c r="AH92">
        <f t="shared" si="104"/>
        <v>-5.3265613582572655E-3</v>
      </c>
      <c r="AI92">
        <f t="shared" si="105"/>
        <v>0.42303854258730333</v>
      </c>
      <c r="AJ92">
        <f t="shared" si="106"/>
        <v>-0.69554898468160919</v>
      </c>
      <c r="AK92">
        <f t="shared" si="107"/>
        <v>0.16466777662984636</v>
      </c>
      <c r="AL92">
        <f t="shared" si="108"/>
        <v>2.8635788140875134</v>
      </c>
      <c r="AM92">
        <f t="shared" si="109"/>
        <v>7.147491036199308</v>
      </c>
      <c r="AN92" s="127">
        <f t="shared" si="112"/>
        <v>-3.6872733768874366</v>
      </c>
      <c r="AO92" s="127">
        <f t="shared" si="112"/>
        <v>-3.6950237595872801</v>
      </c>
      <c r="AP92" s="127">
        <f t="shared" si="112"/>
        <v>-3.6799098906680241</v>
      </c>
      <c r="AQ92" s="127">
        <f t="shared" si="112"/>
        <v>-3.7095150223636937</v>
      </c>
      <c r="AR92" s="127">
        <f t="shared" si="112"/>
        <v>-3.6520081642797138</v>
      </c>
      <c r="AS92" s="127">
        <f t="shared" si="112"/>
        <v>-3.7657141372281977</v>
      </c>
      <c r="AT92" s="127">
        <f t="shared" si="112"/>
        <v>-3.5475240608274734</v>
      </c>
      <c r="AU92" s="127">
        <f t="shared" si="110"/>
        <v>-4.0026389260056616</v>
      </c>
      <c r="AW92">
        <v>22500</v>
      </c>
      <c r="AX92">
        <f t="shared" si="77"/>
        <v>9.312019089586869E-2</v>
      </c>
      <c r="AY92">
        <f t="shared" si="78"/>
        <v>9.0312209079014258E-2</v>
      </c>
      <c r="AZ92" s="127">
        <f t="shared" si="79"/>
        <v>2.8079818168544306E-3</v>
      </c>
      <c r="BA92">
        <f t="shared" si="80"/>
        <v>1.0680538784670528</v>
      </c>
      <c r="BB92">
        <f t="shared" si="81"/>
        <v>-0.39854607469085224</v>
      </c>
      <c r="BC92">
        <f t="shared" si="82"/>
        <v>-1.4571285828076712</v>
      </c>
      <c r="BD92">
        <f t="shared" si="83"/>
        <v>-0.8923353100710657</v>
      </c>
      <c r="BE92">
        <f t="shared" si="111"/>
        <v>-0.83932475712664434</v>
      </c>
      <c r="BF92">
        <f t="shared" si="111"/>
        <v>-0.8377046665099005</v>
      </c>
      <c r="BG92">
        <f t="shared" si="111"/>
        <v>-0.8336785826036861</v>
      </c>
      <c r="BH92">
        <f t="shared" si="111"/>
        <v>-0.82374971548003595</v>
      </c>
      <c r="BI92">
        <f t="shared" si="111"/>
        <v>-0.79970525252445235</v>
      </c>
      <c r="BJ92">
        <f t="shared" si="111"/>
        <v>-0.74378285819114587</v>
      </c>
      <c r="BK92">
        <f t="shared" si="111"/>
        <v>-0.62349068936929619</v>
      </c>
      <c r="BL92">
        <f t="shared" si="84"/>
        <v>-0.39345929116112877</v>
      </c>
    </row>
    <row r="93" spans="1:64">
      <c r="A93" s="24" t="s">
        <v>70</v>
      </c>
      <c r="B93" s="102" t="s">
        <v>59</v>
      </c>
      <c r="C93" s="103">
        <v>52908.437400000003</v>
      </c>
      <c r="D93" s="103">
        <v>1E-4</v>
      </c>
      <c r="E93" s="17">
        <f t="shared" si="91"/>
        <v>12281.506109035285</v>
      </c>
      <c r="F93">
        <f t="shared" si="92"/>
        <v>12281.5</v>
      </c>
      <c r="G93">
        <f t="shared" si="93"/>
        <v>2.5903894420480356E-3</v>
      </c>
      <c r="K93">
        <f t="shared" ref="K93:K109" si="113">G93</f>
        <v>2.5903894420480356E-3</v>
      </c>
      <c r="P93">
        <f t="shared" si="94"/>
        <v>6.9186420650668504E-3</v>
      </c>
      <c r="Q93" s="2">
        <f t="shared" si="95"/>
        <v>37889.937400000003</v>
      </c>
      <c r="R93">
        <f t="shared" si="90"/>
        <v>1.8733770768669252E-5</v>
      </c>
      <c r="S93" s="6">
        <v>1</v>
      </c>
      <c r="T93">
        <f t="shared" si="96"/>
        <v>1.8733770768669252E-5</v>
      </c>
      <c r="U93" t="s">
        <v>161</v>
      </c>
      <c r="V93" s="6">
        <v>1</v>
      </c>
      <c r="W93" s="6">
        <v>1</v>
      </c>
      <c r="Z93">
        <f t="shared" si="97"/>
        <v>12281.5</v>
      </c>
      <c r="AA93" s="127">
        <f t="shared" si="98"/>
        <v>1.2825240154053464E-3</v>
      </c>
      <c r="AB93" s="127">
        <f t="shared" si="99"/>
        <v>8.2265074917095386E-3</v>
      </c>
      <c r="AC93" s="127">
        <f t="shared" si="100"/>
        <v>-4.3282526230188148E-3</v>
      </c>
      <c r="AD93" s="127">
        <f t="shared" si="101"/>
        <v>1.3078654266426891E-3</v>
      </c>
      <c r="AE93" s="127">
        <f t="shared" si="102"/>
        <v>1.7105119742072632E-6</v>
      </c>
      <c r="AF93">
        <f t="shared" si="103"/>
        <v>-4.3282526230188148E-3</v>
      </c>
      <c r="AG93" s="113"/>
      <c r="AH93">
        <f t="shared" si="104"/>
        <v>-5.6361180496615039E-3</v>
      </c>
      <c r="AI93">
        <f t="shared" si="105"/>
        <v>0.41972528329669501</v>
      </c>
      <c r="AJ93">
        <f t="shared" si="106"/>
        <v>-0.7104027801189281</v>
      </c>
      <c r="AK93">
        <f t="shared" si="107"/>
        <v>0.15258195553504728</v>
      </c>
      <c r="AL93">
        <f t="shared" si="108"/>
        <v>2.8844654437844679</v>
      </c>
      <c r="AM93">
        <f t="shared" si="109"/>
        <v>7.7353492591212936</v>
      </c>
      <c r="AN93" s="127">
        <f t="shared" si="112"/>
        <v>-3.6476176072638582</v>
      </c>
      <c r="AO93" s="127">
        <f t="shared" si="112"/>
        <v>-3.6561245897755388</v>
      </c>
      <c r="AP93" s="127">
        <f t="shared" si="112"/>
        <v>-3.6399110760985085</v>
      </c>
      <c r="AQ93" s="127">
        <f t="shared" si="112"/>
        <v>-3.6709417861954892</v>
      </c>
      <c r="AR93" s="127">
        <f t="shared" si="112"/>
        <v>-3.6120049205326188</v>
      </c>
      <c r="AS93" s="127">
        <f t="shared" si="112"/>
        <v>-3.7257323354723617</v>
      </c>
      <c r="AT93" s="127">
        <f t="shared" si="112"/>
        <v>-3.5119367584128738</v>
      </c>
      <c r="AU93" s="127">
        <f t="shared" si="110"/>
        <v>-3.9428940728038659</v>
      </c>
      <c r="AW93">
        <v>22750</v>
      </c>
      <c r="AX93">
        <f t="shared" si="77"/>
        <v>9.7445422954017175E-2</v>
      </c>
      <c r="AY93">
        <f t="shared" si="78"/>
        <v>9.3269355759498768E-2</v>
      </c>
      <c r="AZ93" s="127">
        <f t="shared" si="79"/>
        <v>4.1760671945184052E-3</v>
      </c>
      <c r="BA93">
        <f t="shared" si="80"/>
        <v>1.1954920293861173</v>
      </c>
      <c r="BB93">
        <f t="shared" si="81"/>
        <v>-0.19054746243649126</v>
      </c>
      <c r="BC93">
        <f t="shared" si="82"/>
        <v>-1.2389173478390845</v>
      </c>
      <c r="BD93">
        <f t="shared" si="83"/>
        <v>-0.71309210066258921</v>
      </c>
      <c r="BE93">
        <f t="shared" si="111"/>
        <v>-0.68498909133564934</v>
      </c>
      <c r="BF93">
        <f t="shared" si="111"/>
        <v>-0.68234377312534211</v>
      </c>
      <c r="BG93">
        <f t="shared" si="111"/>
        <v>-0.67667597734615181</v>
      </c>
      <c r="BH93">
        <f t="shared" si="111"/>
        <v>-0.66461809380917591</v>
      </c>
      <c r="BI93">
        <f t="shared" si="111"/>
        <v>-0.6393352132191028</v>
      </c>
      <c r="BJ93">
        <f t="shared" si="111"/>
        <v>-0.58779079986180061</v>
      </c>
      <c r="BK93">
        <f t="shared" si="111"/>
        <v>-0.48772413075930859</v>
      </c>
      <c r="BL93">
        <f t="shared" si="84"/>
        <v>-0.30662084173991389</v>
      </c>
    </row>
    <row r="94" spans="1:64">
      <c r="A94" s="24" t="s">
        <v>70</v>
      </c>
      <c r="B94" s="102" t="s">
        <v>59</v>
      </c>
      <c r="C94" s="103">
        <v>52909.496800000001</v>
      </c>
      <c r="D94" s="103">
        <v>2.0000000000000001E-4</v>
      </c>
      <c r="E94" s="17">
        <f t="shared" si="91"/>
        <v>12284.004541075559</v>
      </c>
      <c r="F94">
        <f t="shared" si="92"/>
        <v>12284</v>
      </c>
      <c r="G94">
        <f t="shared" si="93"/>
        <v>1.925533841131255E-3</v>
      </c>
      <c r="K94">
        <f t="shared" si="113"/>
        <v>1.925533841131255E-3</v>
      </c>
      <c r="P94">
        <f t="shared" si="94"/>
        <v>6.9300969413592164E-3</v>
      </c>
      <c r="Q94" s="2">
        <f t="shared" si="95"/>
        <v>37890.996800000001</v>
      </c>
      <c r="R94">
        <f t="shared" si="90"/>
        <v>2.5045651824163304E-5</v>
      </c>
      <c r="S94" s="6">
        <v>1</v>
      </c>
      <c r="T94">
        <f t="shared" si="96"/>
        <v>2.5045651824163304E-5</v>
      </c>
      <c r="U94" t="s">
        <v>161</v>
      </c>
      <c r="V94" s="6">
        <v>1</v>
      </c>
      <c r="W94" s="6">
        <v>1</v>
      </c>
      <c r="Z94">
        <f t="shared" si="97"/>
        <v>12284</v>
      </c>
      <c r="AA94" s="127">
        <f t="shared" si="98"/>
        <v>1.2895628931485163E-3</v>
      </c>
      <c r="AB94" s="127">
        <f t="shared" si="99"/>
        <v>7.5660678893419552E-3</v>
      </c>
      <c r="AC94" s="127">
        <f t="shared" si="100"/>
        <v>-5.0045631002279614E-3</v>
      </c>
      <c r="AD94" s="127">
        <f t="shared" si="101"/>
        <v>6.3597094798273877E-4</v>
      </c>
      <c r="AE94" s="127">
        <f t="shared" si="102"/>
        <v>4.0445904667806342E-7</v>
      </c>
      <c r="AF94">
        <f t="shared" si="103"/>
        <v>-5.0045631002279614E-3</v>
      </c>
      <c r="AG94" s="113"/>
      <c r="AH94">
        <f t="shared" si="104"/>
        <v>-5.6405340482107002E-3</v>
      </c>
      <c r="AI94">
        <f t="shared" si="105"/>
        <v>0.41967936985023702</v>
      </c>
      <c r="AJ94">
        <f t="shared" si="106"/>
        <v>-0.71061464834049604</v>
      </c>
      <c r="AK94">
        <f t="shared" si="107"/>
        <v>0.15240723809118126</v>
      </c>
      <c r="AL94">
        <f t="shared" si="108"/>
        <v>2.8847665262298179</v>
      </c>
      <c r="AM94">
        <f t="shared" si="109"/>
        <v>7.7445182061734323</v>
      </c>
      <c r="AN94" s="127">
        <f t="shared" si="112"/>
        <v>-3.6470437101377637</v>
      </c>
      <c r="AO94" s="127">
        <f t="shared" si="112"/>
        <v>-3.6555608665674577</v>
      </c>
      <c r="AP94" s="127">
        <f t="shared" si="112"/>
        <v>-3.639333097700618</v>
      </c>
      <c r="AQ94" s="127">
        <f t="shared" si="112"/>
        <v>-3.6703811203662782</v>
      </c>
      <c r="AR94" s="127">
        <f t="shared" si="112"/>
        <v>-3.6114296455595807</v>
      </c>
      <c r="AS94" s="127">
        <f t="shared" si="112"/>
        <v>-3.7251468295140215</v>
      </c>
      <c r="AT94" s="127">
        <f t="shared" si="112"/>
        <v>-3.5114310552141563</v>
      </c>
      <c r="AU94" s="127">
        <f t="shared" si="110"/>
        <v>-3.9420256883096538</v>
      </c>
      <c r="AW94">
        <v>23000</v>
      </c>
      <c r="AX94">
        <f t="shared" si="77"/>
        <v>0.10186049561400398</v>
      </c>
      <c r="AY94">
        <f t="shared" si="78"/>
        <v>9.6270295112062504E-2</v>
      </c>
      <c r="AZ94" s="127">
        <f t="shared" si="79"/>
        <v>5.5902005019414806E-3</v>
      </c>
      <c r="BA94">
        <f t="shared" si="80"/>
        <v>1.3419055118514809</v>
      </c>
      <c r="BB94">
        <f t="shared" si="81"/>
        <v>8.2621138978083181E-2</v>
      </c>
      <c r="BC94">
        <f t="shared" si="82"/>
        <v>-0.96448212349879558</v>
      </c>
      <c r="BD94">
        <f t="shared" si="83"/>
        <v>-0.52346264560202715</v>
      </c>
      <c r="BE94">
        <f t="shared" si="111"/>
        <v>-0.51197813957973326</v>
      </c>
      <c r="BF94">
        <f t="shared" si="111"/>
        <v>-0.50864349075559168</v>
      </c>
      <c r="BG94">
        <f t="shared" si="111"/>
        <v>-0.50229139218393604</v>
      </c>
      <c r="BH94">
        <f t="shared" si="111"/>
        <v>-0.4902521269565448</v>
      </c>
      <c r="BI94">
        <f t="shared" si="111"/>
        <v>-0.46764220256887079</v>
      </c>
      <c r="BJ94">
        <f t="shared" si="111"/>
        <v>-0.42585512594187297</v>
      </c>
      <c r="BK94">
        <f t="shared" si="111"/>
        <v>-0.35059274539938945</v>
      </c>
      <c r="BL94">
        <f t="shared" si="84"/>
        <v>-0.219782392318699</v>
      </c>
    </row>
    <row r="95" spans="1:64">
      <c r="A95" s="24" t="s">
        <v>70</v>
      </c>
      <c r="B95" s="102" t="s">
        <v>60</v>
      </c>
      <c r="C95" s="103">
        <v>53082.501300000004</v>
      </c>
      <c r="D95" s="103">
        <v>1E-4</v>
      </c>
      <c r="E95" s="17">
        <f t="shared" si="91"/>
        <v>12692.009058644473</v>
      </c>
      <c r="F95">
        <f t="shared" si="92"/>
        <v>12692</v>
      </c>
      <c r="G95">
        <f t="shared" si="93"/>
        <v>3.8411002606153488E-3</v>
      </c>
      <c r="K95">
        <f t="shared" si="113"/>
        <v>3.8411002606153488E-3</v>
      </c>
      <c r="P95">
        <f t="shared" si="94"/>
        <v>8.8582093273988083E-3</v>
      </c>
      <c r="Q95" s="2">
        <f t="shared" si="95"/>
        <v>38064.001300000004</v>
      </c>
      <c r="R95">
        <f t="shared" si="90"/>
        <v>2.5171383388000797E-5</v>
      </c>
      <c r="S95" s="6">
        <v>1</v>
      </c>
      <c r="T95">
        <f t="shared" si="96"/>
        <v>2.5171383388000797E-5</v>
      </c>
      <c r="U95" t="s">
        <v>161</v>
      </c>
      <c r="V95" s="6">
        <v>1</v>
      </c>
      <c r="W95" s="6">
        <v>1</v>
      </c>
      <c r="Z95">
        <f t="shared" si="97"/>
        <v>12692</v>
      </c>
      <c r="AA95" s="127">
        <f t="shared" si="98"/>
        <v>2.5294760057998069E-3</v>
      </c>
      <c r="AB95" s="127">
        <f t="shared" si="99"/>
        <v>1.0169833582214349E-2</v>
      </c>
      <c r="AC95" s="127">
        <f t="shared" si="100"/>
        <v>-5.0171090667834595E-3</v>
      </c>
      <c r="AD95" s="127">
        <f t="shared" si="101"/>
        <v>1.3116242548155419E-3</v>
      </c>
      <c r="AE95" s="127">
        <f t="shared" si="102"/>
        <v>1.7203581858204254E-6</v>
      </c>
      <c r="AF95">
        <f t="shared" si="103"/>
        <v>-5.0171090667834595E-3</v>
      </c>
      <c r="AG95" s="113"/>
      <c r="AH95">
        <f t="shared" si="104"/>
        <v>-6.3287333215990014E-3</v>
      </c>
      <c r="AI95">
        <f t="shared" si="105"/>
        <v>0.41300393454350848</v>
      </c>
      <c r="AJ95">
        <f t="shared" si="106"/>
        <v>-0.74372236836915906</v>
      </c>
      <c r="AK95">
        <f t="shared" si="107"/>
        <v>0.12424016717067904</v>
      </c>
      <c r="AL95">
        <f t="shared" si="108"/>
        <v>2.9330166818572381</v>
      </c>
      <c r="AM95">
        <f t="shared" si="109"/>
        <v>9.5540443359659815</v>
      </c>
      <c r="AN95" s="127">
        <f t="shared" si="112"/>
        <v>-3.5543038755021321</v>
      </c>
      <c r="AO95" s="127">
        <f t="shared" si="112"/>
        <v>-3.5640493897819692</v>
      </c>
      <c r="AP95" s="127">
        <f t="shared" si="112"/>
        <v>-3.5463110422799451</v>
      </c>
      <c r="AQ95" s="127">
        <f t="shared" si="112"/>
        <v>-3.5787036138420416</v>
      </c>
      <c r="AR95" s="127">
        <f t="shared" si="112"/>
        <v>-3.5198872775142442</v>
      </c>
      <c r="AS95" s="127">
        <f t="shared" si="112"/>
        <v>-3.6278987537562672</v>
      </c>
      <c r="AT95" s="127">
        <f t="shared" si="112"/>
        <v>-3.433045713499304</v>
      </c>
      <c r="AU95" s="127">
        <f t="shared" si="110"/>
        <v>-3.8003053388542307</v>
      </c>
      <c r="AW95">
        <v>23250</v>
      </c>
      <c r="AX95">
        <f t="shared" si="77"/>
        <v>0.10627748440538928</v>
      </c>
      <c r="AY95">
        <f t="shared" si="78"/>
        <v>9.9315027136705508E-2</v>
      </c>
      <c r="AZ95" s="127">
        <f t="shared" si="79"/>
        <v>6.9624572686837775E-3</v>
      </c>
      <c r="BA95">
        <f t="shared" si="80"/>
        <v>1.4867962642030943</v>
      </c>
      <c r="BB95">
        <f t="shared" si="81"/>
        <v>0.41033366350666273</v>
      </c>
      <c r="BC95">
        <f t="shared" si="82"/>
        <v>-0.62437763411448866</v>
      </c>
      <c r="BD95">
        <f t="shared" si="83"/>
        <v>-0.32274261320145609</v>
      </c>
      <c r="BE95">
        <f t="shared" ref="BE95:BK104" si="114">$BL95+$AB$7*SIN(BF95)</f>
        <v>-0.31998410565187779</v>
      </c>
      <c r="BF95">
        <f t="shared" si="114"/>
        <v>-0.3170170090282538</v>
      </c>
      <c r="BG95">
        <f t="shared" si="114"/>
        <v>-0.31181691756187407</v>
      </c>
      <c r="BH95">
        <f t="shared" si="114"/>
        <v>-0.30272418941983881</v>
      </c>
      <c r="BI95">
        <f t="shared" si="114"/>
        <v>-0.28688621423156768</v>
      </c>
      <c r="BJ95">
        <f t="shared" si="114"/>
        <v>-0.25947219663322318</v>
      </c>
      <c r="BK95">
        <f t="shared" si="114"/>
        <v>-0.21247554984232142</v>
      </c>
      <c r="BL95">
        <f t="shared" si="84"/>
        <v>-0.13294394289748412</v>
      </c>
    </row>
    <row r="96" spans="1:64">
      <c r="A96" s="24" t="s">
        <v>70</v>
      </c>
      <c r="B96" s="102" t="s">
        <v>60</v>
      </c>
      <c r="C96" s="103">
        <v>53084.409200000002</v>
      </c>
      <c r="D96" s="103">
        <v>1E-4</v>
      </c>
      <c r="E96" s="17">
        <f t="shared" si="91"/>
        <v>12696.508547496318</v>
      </c>
      <c r="F96">
        <f t="shared" si="92"/>
        <v>12696.5</v>
      </c>
      <c r="G96">
        <f t="shared" si="93"/>
        <v>3.6243601789465174E-3</v>
      </c>
      <c r="K96">
        <f t="shared" si="113"/>
        <v>3.6243601789465174E-3</v>
      </c>
      <c r="P96">
        <f t="shared" si="94"/>
        <v>8.8801255940134452E-3</v>
      </c>
      <c r="Q96" s="2">
        <f t="shared" si="95"/>
        <v>38065.909200000002</v>
      </c>
      <c r="R96">
        <f t="shared" si="90"/>
        <v>2.7623070098213637E-5</v>
      </c>
      <c r="S96" s="6">
        <v>1</v>
      </c>
      <c r="T96">
        <f t="shared" si="96"/>
        <v>2.7623070098213637E-5</v>
      </c>
      <c r="U96" t="s">
        <v>161</v>
      </c>
      <c r="V96" s="6">
        <v>1</v>
      </c>
      <c r="W96" s="6">
        <v>1</v>
      </c>
      <c r="Z96">
        <f t="shared" si="97"/>
        <v>12696.5</v>
      </c>
      <c r="AA96" s="127">
        <f t="shared" si="98"/>
        <v>2.5441652782631149E-3</v>
      </c>
      <c r="AB96" s="127">
        <f t="shared" si="99"/>
        <v>9.9603204946968477E-3</v>
      </c>
      <c r="AC96" s="127">
        <f t="shared" si="100"/>
        <v>-5.2557654150669278E-3</v>
      </c>
      <c r="AD96" s="127">
        <f t="shared" si="101"/>
        <v>1.0801949006834025E-3</v>
      </c>
      <c r="AE96" s="127">
        <f t="shared" si="102"/>
        <v>1.1668210234624257E-6</v>
      </c>
      <c r="AF96">
        <f t="shared" si="103"/>
        <v>-5.2557654150669278E-3</v>
      </c>
      <c r="AG96" s="113"/>
      <c r="AH96">
        <f t="shared" si="104"/>
        <v>-6.3359603157503303E-3</v>
      </c>
      <c r="AI96">
        <f t="shared" si="105"/>
        <v>0.41293904895602584</v>
      </c>
      <c r="AJ96">
        <f t="shared" si="106"/>
        <v>-0.74407182291751384</v>
      </c>
      <c r="AK96">
        <f t="shared" si="107"/>
        <v>0.123933206846852</v>
      </c>
      <c r="AL96">
        <f t="shared" si="108"/>
        <v>2.9335395871548831</v>
      </c>
      <c r="AM96">
        <f t="shared" si="109"/>
        <v>9.5782315429863907</v>
      </c>
      <c r="AN96" s="127">
        <f t="shared" si="112"/>
        <v>-3.5532909139275852</v>
      </c>
      <c r="AO96" s="127">
        <f t="shared" si="112"/>
        <v>-3.5630443542293753</v>
      </c>
      <c r="AP96" s="127">
        <f t="shared" si="112"/>
        <v>-3.5452994241010884</v>
      </c>
      <c r="AQ96" s="127">
        <f t="shared" si="112"/>
        <v>-3.5776893451194751</v>
      </c>
      <c r="AR96" s="127">
        <f t="shared" si="112"/>
        <v>-3.5189031701167508</v>
      </c>
      <c r="AS96" s="127">
        <f t="shared" si="112"/>
        <v>-3.6268075487866693</v>
      </c>
      <c r="AT96" s="127">
        <f t="shared" si="112"/>
        <v>-3.4322247077381616</v>
      </c>
      <c r="AU96" s="127">
        <f t="shared" si="110"/>
        <v>-3.7987422467646494</v>
      </c>
      <c r="AW96">
        <v>23500</v>
      </c>
      <c r="AX96">
        <f t="shared" si="77"/>
        <v>0.11055738008308608</v>
      </c>
      <c r="AY96">
        <f t="shared" si="78"/>
        <v>0.10240355183342781</v>
      </c>
      <c r="AZ96" s="127">
        <f t="shared" si="79"/>
        <v>8.1538282496582681E-3</v>
      </c>
      <c r="BA96">
        <f t="shared" si="80"/>
        <v>1.5848302530336045</v>
      </c>
      <c r="BB96">
        <f t="shared" si="81"/>
        <v>0.73240845769049046</v>
      </c>
      <c r="BC96">
        <f t="shared" si="82"/>
        <v>-0.22534495065292756</v>
      </c>
      <c r="BD96">
        <f t="shared" si="83"/>
        <v>-0.11315170463086939</v>
      </c>
      <c r="BE96">
        <f t="shared" si="114"/>
        <v>-0.11303120961037005</v>
      </c>
      <c r="BF96">
        <f t="shared" si="114"/>
        <v>-0.11177546406992279</v>
      </c>
      <c r="BG96">
        <f t="shared" si="114"/>
        <v>-0.10966965959096965</v>
      </c>
      <c r="BH96">
        <f t="shared" si="114"/>
        <v>-0.10613945177149839</v>
      </c>
      <c r="BI96">
        <f t="shared" si="114"/>
        <v>-0.1002243036089312</v>
      </c>
      <c r="BJ96">
        <f t="shared" si="114"/>
        <v>-9.0320770563319788E-2</v>
      </c>
      <c r="BK96">
        <f t="shared" si="114"/>
        <v>-7.3758989882701201E-2</v>
      </c>
      <c r="BL96">
        <f t="shared" si="84"/>
        <v>-4.6105493476269244E-2</v>
      </c>
    </row>
    <row r="97" spans="1:64">
      <c r="A97" s="24" t="s">
        <v>70</v>
      </c>
      <c r="B97" s="102" t="s">
        <v>60</v>
      </c>
      <c r="C97" s="103">
        <v>53098.404900000001</v>
      </c>
      <c r="D97" s="103">
        <v>2.0000000000000001E-4</v>
      </c>
      <c r="E97" s="17">
        <f t="shared" si="91"/>
        <v>12729.515254411681</v>
      </c>
      <c r="F97">
        <f t="shared" si="92"/>
        <v>12729.5</v>
      </c>
      <c r="G97">
        <f t="shared" si="93"/>
        <v>6.468266285082791E-3</v>
      </c>
      <c r="K97">
        <f t="shared" si="113"/>
        <v>6.468266285082791E-3</v>
      </c>
      <c r="P97">
        <f t="shared" si="94"/>
        <v>9.0412784299743615E-3</v>
      </c>
      <c r="Q97" s="2">
        <f t="shared" si="95"/>
        <v>38079.904900000001</v>
      </c>
      <c r="R97">
        <f t="shared" si="90"/>
        <v>6.6203914977595202E-6</v>
      </c>
      <c r="S97" s="6">
        <v>1</v>
      </c>
      <c r="T97">
        <f t="shared" si="96"/>
        <v>6.6203914977595202E-6</v>
      </c>
      <c r="U97" t="s">
        <v>161</v>
      </c>
      <c r="V97" s="6">
        <v>1</v>
      </c>
      <c r="W97" s="6">
        <v>1</v>
      </c>
      <c r="Z97">
        <f t="shared" si="97"/>
        <v>12729.5</v>
      </c>
      <c r="AA97" s="127">
        <f t="shared" si="98"/>
        <v>2.6525645210484644E-3</v>
      </c>
      <c r="AB97" s="127">
        <f t="shared" si="99"/>
        <v>1.2856980194008688E-2</v>
      </c>
      <c r="AC97" s="127">
        <f t="shared" si="100"/>
        <v>-2.5730121448915705E-3</v>
      </c>
      <c r="AD97" s="127">
        <f t="shared" si="101"/>
        <v>3.8157017640343266E-3</v>
      </c>
      <c r="AE97" s="127">
        <f t="shared" si="102"/>
        <v>1.4559579952054671E-5</v>
      </c>
      <c r="AF97">
        <f t="shared" si="103"/>
        <v>-2.5730121448915705E-3</v>
      </c>
      <c r="AG97" s="113"/>
      <c r="AH97">
        <f t="shared" si="104"/>
        <v>-6.3887139089258971E-3</v>
      </c>
      <c r="AI97">
        <f t="shared" si="105"/>
        <v>0.41246883123094447</v>
      </c>
      <c r="AJ97">
        <f t="shared" si="106"/>
        <v>-0.74662441808987312</v>
      </c>
      <c r="AK97">
        <f t="shared" si="107"/>
        <v>0.12168453363048091</v>
      </c>
      <c r="AL97">
        <f t="shared" si="108"/>
        <v>2.9373684404756037</v>
      </c>
      <c r="AM97">
        <f t="shared" si="109"/>
        <v>9.7590970137193214</v>
      </c>
      <c r="AN97" s="127">
        <f t="shared" si="112"/>
        <v>-3.5458689147277949</v>
      </c>
      <c r="AO97" s="127">
        <f t="shared" si="112"/>
        <v>-3.555676194509009</v>
      </c>
      <c r="AP97" s="127">
        <f t="shared" si="112"/>
        <v>-3.5378903439634612</v>
      </c>
      <c r="AQ97" s="127">
        <f t="shared" si="112"/>
        <v>-3.570248583374616</v>
      </c>
      <c r="AR97" s="127">
        <f t="shared" si="112"/>
        <v>-3.5117030050468885</v>
      </c>
      <c r="AS97" s="127">
        <f t="shared" si="112"/>
        <v>-3.6187932102740317</v>
      </c>
      <c r="AT97" s="127">
        <f t="shared" si="112"/>
        <v>-3.4262312439253648</v>
      </c>
      <c r="AU97" s="127">
        <f t="shared" si="110"/>
        <v>-3.787279571441049</v>
      </c>
      <c r="AW97">
        <v>23750</v>
      </c>
      <c r="AX97">
        <f t="shared" si="77"/>
        <v>0.11455193380405605</v>
      </c>
      <c r="AY97">
        <f t="shared" si="78"/>
        <v>0.10553586920222936</v>
      </c>
      <c r="AZ97" s="127">
        <f t="shared" si="79"/>
        <v>9.0160646018266916E-3</v>
      </c>
      <c r="BA97">
        <f t="shared" si="80"/>
        <v>1.5881187091573761</v>
      </c>
      <c r="BB97">
        <f t="shared" si="81"/>
        <v>0.94788656234354518</v>
      </c>
      <c r="BC97">
        <f t="shared" si="82"/>
        <v>0.19933816957255715</v>
      </c>
      <c r="BD97">
        <f t="shared" si="83"/>
        <v>0.10000043661808659</v>
      </c>
      <c r="BE97">
        <f t="shared" si="114"/>
        <v>9.9917226973144216E-2</v>
      </c>
      <c r="BF97">
        <f t="shared" si="114"/>
        <v>9.8801117106572162E-2</v>
      </c>
      <c r="BG97">
        <f t="shared" si="114"/>
        <v>9.6931989744711997E-2</v>
      </c>
      <c r="BH97">
        <f t="shared" si="114"/>
        <v>9.3802556016688424E-2</v>
      </c>
      <c r="BI97">
        <f t="shared" si="114"/>
        <v>8.8565068745759631E-2</v>
      </c>
      <c r="BJ97">
        <f t="shared" si="114"/>
        <v>7.9804871473996425E-2</v>
      </c>
      <c r="BK97">
        <f t="shared" si="114"/>
        <v>6.51659717676282E-2</v>
      </c>
      <c r="BL97">
        <f t="shared" si="84"/>
        <v>4.0732955944945637E-2</v>
      </c>
    </row>
    <row r="98" spans="1:64">
      <c r="A98" s="24" t="s">
        <v>70</v>
      </c>
      <c r="B98" s="102" t="s">
        <v>60</v>
      </c>
      <c r="C98" s="103">
        <v>53285.399100000002</v>
      </c>
      <c r="D98" s="103">
        <v>5.0000000000000001E-4</v>
      </c>
      <c r="E98" s="17">
        <f t="shared" si="91"/>
        <v>13170.512328818324</v>
      </c>
      <c r="F98">
        <f t="shared" si="92"/>
        <v>13170.5</v>
      </c>
      <c r="G98">
        <f t="shared" si="93"/>
        <v>5.2277388094807975E-3</v>
      </c>
      <c r="K98">
        <f t="shared" si="113"/>
        <v>5.2277388094807975E-3</v>
      </c>
      <c r="P98">
        <f t="shared" si="94"/>
        <v>1.1268099588048253E-2</v>
      </c>
      <c r="Q98" s="2">
        <f t="shared" si="95"/>
        <v>38266.899100000002</v>
      </c>
      <c r="R98">
        <f t="shared" si="90"/>
        <v>3.6485958335256035E-5</v>
      </c>
      <c r="S98" s="6">
        <v>1</v>
      </c>
      <c r="T98">
        <f t="shared" si="96"/>
        <v>3.6485958335256035E-5</v>
      </c>
      <c r="U98" t="s">
        <v>161</v>
      </c>
      <c r="V98" s="6">
        <v>1</v>
      </c>
      <c r="W98" s="6">
        <v>1</v>
      </c>
      <c r="Z98">
        <f t="shared" si="97"/>
        <v>13170.5</v>
      </c>
      <c r="AA98" s="127">
        <f t="shared" si="98"/>
        <v>4.2159338139878162E-3</v>
      </c>
      <c r="AB98" s="127">
        <f t="shared" si="99"/>
        <v>1.2279904583541234E-2</v>
      </c>
      <c r="AC98" s="127">
        <f t="shared" si="100"/>
        <v>-6.0403607785674551E-3</v>
      </c>
      <c r="AD98" s="127">
        <f t="shared" si="101"/>
        <v>1.0118049954929813E-3</v>
      </c>
      <c r="AE98" s="127">
        <f t="shared" si="102"/>
        <v>1.0237493489045519E-6</v>
      </c>
      <c r="AF98">
        <f t="shared" si="103"/>
        <v>-6.0403607785674551E-3</v>
      </c>
      <c r="AG98" s="113"/>
      <c r="AH98">
        <f t="shared" si="104"/>
        <v>-7.0521657740604364E-3</v>
      </c>
      <c r="AI98">
        <f t="shared" si="105"/>
        <v>0.40709743211518989</v>
      </c>
      <c r="AJ98">
        <f t="shared" si="106"/>
        <v>-0.77910295088025416</v>
      </c>
      <c r="AK98">
        <f t="shared" si="107"/>
        <v>9.2013830458241685E-2</v>
      </c>
      <c r="AL98">
        <f t="shared" si="108"/>
        <v>2.9876287068027811</v>
      </c>
      <c r="AM98">
        <f t="shared" si="109"/>
        <v>12.964383310030573</v>
      </c>
      <c r="AN98" s="127">
        <f t="shared" si="112"/>
        <v>-3.447717027564436</v>
      </c>
      <c r="AO98" s="127">
        <f t="shared" si="112"/>
        <v>-3.4574510654089856</v>
      </c>
      <c r="AP98" s="127">
        <f t="shared" si="112"/>
        <v>-3.4404298468580334</v>
      </c>
      <c r="AQ98" s="127">
        <f t="shared" si="112"/>
        <v>-3.470255603374865</v>
      </c>
      <c r="AR98" s="127">
        <f t="shared" si="112"/>
        <v>-3.4181737030976072</v>
      </c>
      <c r="AS98" s="127">
        <f t="shared" si="112"/>
        <v>-3.5097227150711494</v>
      </c>
      <c r="AT98" s="127">
        <f t="shared" si="112"/>
        <v>-3.3503963400386683</v>
      </c>
      <c r="AU98" s="127">
        <f t="shared" si="110"/>
        <v>-3.6340965466620254</v>
      </c>
      <c r="AW98">
        <v>24000</v>
      </c>
      <c r="AX98">
        <f t="shared" ref="AX98:AX111" si="115">AB$3+AB$4*AW98+AB$5*AW98^2+AZ98</f>
        <v>0.11817676993928114</v>
      </c>
      <c r="AY98">
        <f t="shared" ref="AY98:AY111" si="116">AB$3+AB$4*AW98+AB$5*AW98^2</f>
        <v>0.10871197924311017</v>
      </c>
      <c r="AZ98" s="127">
        <f t="shared" ref="AZ98:AZ111" si="117">$AB$6*($AB$11/BA98*BB98+$AB$12)</f>
        <v>9.4647906961709723E-3</v>
      </c>
      <c r="BA98">
        <f t="shared" ref="BA98:BA111" si="118">1+$AB$7*COS(BC98)</f>
        <v>1.4947953759839738</v>
      </c>
      <c r="BB98">
        <f t="shared" ref="BB98:BB111" si="119">SIN(BC98+RADIANS($AB$9))</f>
        <v>0.99699074264417364</v>
      </c>
      <c r="BC98">
        <f t="shared" ref="BC98:BC111" si="120">2*ATAN(BD98)</f>
        <v>0.60119733022119348</v>
      </c>
      <c r="BD98">
        <f t="shared" ref="BD98:BD111" si="121">SQRT((1+$AB$7)/(1-$AB$7))*TAN(BE98/2)</f>
        <v>0.30999232191092857</v>
      </c>
      <c r="BE98">
        <f t="shared" si="114"/>
        <v>0.30754510228385579</v>
      </c>
      <c r="BF98">
        <f t="shared" si="114"/>
        <v>0.30464669914355569</v>
      </c>
      <c r="BG98">
        <f t="shared" si="114"/>
        <v>0.29958685570250754</v>
      </c>
      <c r="BH98">
        <f t="shared" si="114"/>
        <v>0.2907725356192864</v>
      </c>
      <c r="BI98">
        <f t="shared" si="114"/>
        <v>0.27547274028181812</v>
      </c>
      <c r="BJ98">
        <f t="shared" si="114"/>
        <v>0.2490694438556238</v>
      </c>
      <c r="BK98">
        <f t="shared" si="114"/>
        <v>0.20390680184444049</v>
      </c>
      <c r="BL98">
        <f t="shared" ref="BL98:BL111" si="122">RADIANS($AB$9)+$AB$18*(AW98-AB$15)</f>
        <v>0.12757140536616063</v>
      </c>
    </row>
    <row r="99" spans="1:64">
      <c r="A99" s="101" t="s">
        <v>76</v>
      </c>
      <c r="B99" s="102" t="s">
        <v>59</v>
      </c>
      <c r="C99" s="103">
        <v>53410.277600000001</v>
      </c>
      <c r="D99" s="103">
        <v>2.9999999999999997E-4</v>
      </c>
      <c r="E99" s="17">
        <f t="shared" si="91"/>
        <v>13465.019073713562</v>
      </c>
      <c r="F99">
        <f t="shared" si="92"/>
        <v>13465</v>
      </c>
      <c r="G99">
        <f t="shared" si="93"/>
        <v>8.0877493674051948E-3</v>
      </c>
      <c r="K99">
        <f t="shared" si="113"/>
        <v>8.0877493674051948E-3</v>
      </c>
      <c r="P99">
        <f t="shared" si="94"/>
        <v>1.2831057373606694E-2</v>
      </c>
      <c r="Q99" s="2">
        <f t="shared" si="95"/>
        <v>38391.777600000001</v>
      </c>
      <c r="R99">
        <f t="shared" si="90"/>
        <v>2.2498970841695241E-5</v>
      </c>
      <c r="S99" s="6">
        <v>1</v>
      </c>
      <c r="T99">
        <f t="shared" si="96"/>
        <v>2.2498970841695241E-5</v>
      </c>
      <c r="U99" t="s">
        <v>161</v>
      </c>
      <c r="V99" s="6">
        <v>1</v>
      </c>
      <c r="W99" s="6">
        <v>1</v>
      </c>
      <c r="Z99">
        <f t="shared" si="97"/>
        <v>13465</v>
      </c>
      <c r="AA99" s="127">
        <f t="shared" si="98"/>
        <v>5.3791026168579842E-3</v>
      </c>
      <c r="AB99" s="127">
        <f t="shared" si="99"/>
        <v>1.5539704124153904E-2</v>
      </c>
      <c r="AC99" s="127">
        <f t="shared" si="100"/>
        <v>-4.7433080062014993E-3</v>
      </c>
      <c r="AD99" s="127">
        <f t="shared" si="101"/>
        <v>2.7086467505472106E-3</v>
      </c>
      <c r="AE99" s="127">
        <f t="shared" si="102"/>
        <v>7.3367672192499632E-6</v>
      </c>
      <c r="AF99">
        <f t="shared" si="103"/>
        <v>-4.7433080062014993E-3</v>
      </c>
      <c r="AG99" s="113"/>
      <c r="AH99">
        <f t="shared" si="104"/>
        <v>-7.4519547567487099E-3</v>
      </c>
      <c r="AI99">
        <f t="shared" si="105"/>
        <v>0.40440296124773223</v>
      </c>
      <c r="AJ99">
        <f t="shared" si="106"/>
        <v>-0.79920812461725654</v>
      </c>
      <c r="AK99">
        <f t="shared" si="107"/>
        <v>7.2554582415789562E-2</v>
      </c>
      <c r="AL99">
        <f t="shared" si="108"/>
        <v>3.0203716869041171</v>
      </c>
      <c r="AM99">
        <f t="shared" si="109"/>
        <v>16.478587553583335</v>
      </c>
      <c r="AN99" s="127">
        <f t="shared" si="112"/>
        <v>-3.3831504322545349</v>
      </c>
      <c r="AO99" s="127">
        <f t="shared" si="112"/>
        <v>-3.3919505375819985</v>
      </c>
      <c r="AP99" s="127">
        <f t="shared" si="112"/>
        <v>-3.3768403425529678</v>
      </c>
      <c r="AQ99" s="127">
        <f t="shared" si="112"/>
        <v>-3.4028211019694705</v>
      </c>
      <c r="AR99" s="127">
        <f t="shared" si="112"/>
        <v>-3.358249927562118</v>
      </c>
      <c r="AS99" s="127">
        <f t="shared" si="112"/>
        <v>-3.4350375187445459</v>
      </c>
      <c r="AT99" s="127">
        <f t="shared" si="112"/>
        <v>-3.303572269667022</v>
      </c>
      <c r="AU99" s="127">
        <f t="shared" si="110"/>
        <v>-3.5318008532438343</v>
      </c>
      <c r="AW99">
        <v>24250</v>
      </c>
      <c r="AX99">
        <f t="shared" si="115"/>
        <v>0.12144926282433958</v>
      </c>
      <c r="AY99">
        <f t="shared" si="116"/>
        <v>0.11193188195607025</v>
      </c>
      <c r="AZ99" s="127">
        <f t="shared" si="117"/>
        <v>9.5173808682693338E-3</v>
      </c>
      <c r="BA99">
        <f t="shared" si="118"/>
        <v>1.3512567106710573</v>
      </c>
      <c r="BB99">
        <f t="shared" si="119"/>
        <v>0.91235764615769754</v>
      </c>
      <c r="BC99">
        <f t="shared" si="120"/>
        <v>0.94538863030961706</v>
      </c>
      <c r="BD99">
        <f t="shared" si="121"/>
        <v>0.51136007825300145</v>
      </c>
      <c r="BE99">
        <f t="shared" si="114"/>
        <v>0.50063479281113876</v>
      </c>
      <c r="BF99">
        <f t="shared" si="114"/>
        <v>0.49728548410746798</v>
      </c>
      <c r="BG99">
        <f t="shared" si="114"/>
        <v>0.49094488631437178</v>
      </c>
      <c r="BH99">
        <f t="shared" si="114"/>
        <v>0.47899974008263585</v>
      </c>
      <c r="BI99">
        <f t="shared" si="114"/>
        <v>0.4566937832318187</v>
      </c>
      <c r="BJ99">
        <f t="shared" si="114"/>
        <v>0.41567391282475274</v>
      </c>
      <c r="BK99">
        <f t="shared" si="114"/>
        <v>0.34207235473195197</v>
      </c>
      <c r="BL99">
        <f t="shared" si="122"/>
        <v>0.21440985478737551</v>
      </c>
    </row>
    <row r="100" spans="1:64">
      <c r="A100" s="24" t="s">
        <v>70</v>
      </c>
      <c r="B100" s="102" t="s">
        <v>60</v>
      </c>
      <c r="C100" s="103">
        <v>53452.463600000003</v>
      </c>
      <c r="D100" s="103">
        <v>2.9999999999999997E-4</v>
      </c>
      <c r="E100" s="17">
        <f t="shared" si="91"/>
        <v>13564.508269533106</v>
      </c>
      <c r="F100">
        <f t="shared" si="92"/>
        <v>13564.5</v>
      </c>
      <c r="G100">
        <f t="shared" si="93"/>
        <v>3.5064965704805218E-3</v>
      </c>
      <c r="K100">
        <f t="shared" si="113"/>
        <v>3.5064965704805218E-3</v>
      </c>
      <c r="P100">
        <f t="shared" si="94"/>
        <v>1.3372853944669791E-2</v>
      </c>
      <c r="Q100" s="2">
        <f t="shared" si="95"/>
        <v>38433.963600000003</v>
      </c>
      <c r="R100">
        <f t="shared" si="90"/>
        <v>9.7345007835218962E-5</v>
      </c>
      <c r="S100" s="6">
        <v>1</v>
      </c>
      <c r="T100">
        <f t="shared" si="96"/>
        <v>9.7345007835218962E-5</v>
      </c>
      <c r="U100" t="s">
        <v>161</v>
      </c>
      <c r="V100" s="6">
        <v>1</v>
      </c>
      <c r="W100" s="6">
        <v>1</v>
      </c>
      <c r="Z100">
        <f t="shared" si="97"/>
        <v>13564.5</v>
      </c>
      <c r="AA100" s="127">
        <f t="shared" si="98"/>
        <v>5.7936646388639631E-3</v>
      </c>
      <c r="AB100" s="127">
        <f t="shared" si="99"/>
        <v>1.108568587628635E-2</v>
      </c>
      <c r="AC100" s="127">
        <f t="shared" si="100"/>
        <v>-9.8663573741892691E-3</v>
      </c>
      <c r="AD100" s="127">
        <f t="shared" si="101"/>
        <v>-2.2871680683834413E-3</v>
      </c>
      <c r="AE100" s="127">
        <f t="shared" si="102"/>
        <v>5.2311377730328423E-6</v>
      </c>
      <c r="AF100">
        <f t="shared" si="103"/>
        <v>-9.8663573741892691E-3</v>
      </c>
      <c r="AG100" s="113"/>
      <c r="AH100">
        <f t="shared" si="104"/>
        <v>-7.5791893058058278E-3</v>
      </c>
      <c r="AI100">
        <f t="shared" si="105"/>
        <v>0.4036449756670607</v>
      </c>
      <c r="AJ100">
        <f t="shared" si="106"/>
        <v>-0.80573476580371817</v>
      </c>
      <c r="AK100">
        <f t="shared" si="107"/>
        <v>6.6035482529162942E-2</v>
      </c>
      <c r="AL100">
        <f t="shared" si="108"/>
        <v>3.0313101047953799</v>
      </c>
      <c r="AM100">
        <f t="shared" si="109"/>
        <v>18.116851403404166</v>
      </c>
      <c r="AN100" s="127">
        <f t="shared" si="112"/>
        <v>-3.3614911588665</v>
      </c>
      <c r="AO100" s="127">
        <f t="shared" si="112"/>
        <v>-3.3698153386190977</v>
      </c>
      <c r="AP100" s="127">
        <f t="shared" si="112"/>
        <v>-3.3555953902110867</v>
      </c>
      <c r="AQ100" s="127">
        <f t="shared" si="112"/>
        <v>-3.3799152156590742</v>
      </c>
      <c r="AR100" s="127">
        <f t="shared" si="112"/>
        <v>-3.3384005921103603</v>
      </c>
      <c r="AS100" s="127">
        <f t="shared" si="112"/>
        <v>-3.4095175407108615</v>
      </c>
      <c r="AT100" s="127">
        <f t="shared" si="112"/>
        <v>-3.2883212635775627</v>
      </c>
      <c r="AU100" s="127">
        <f t="shared" si="110"/>
        <v>-3.4972391503741909</v>
      </c>
      <c r="AW100">
        <v>24500</v>
      </c>
      <c r="AX100">
        <f t="shared" si="115"/>
        <v>0.12445663986428473</v>
      </c>
      <c r="AY100">
        <f t="shared" si="116"/>
        <v>0.11519557734110959</v>
      </c>
      <c r="AZ100" s="127">
        <f t="shared" si="117"/>
        <v>9.2610625231751495E-3</v>
      </c>
      <c r="BA100">
        <f t="shared" si="118"/>
        <v>1.2040983637166613</v>
      </c>
      <c r="BB100">
        <f t="shared" si="119"/>
        <v>0.76477368759835507</v>
      </c>
      <c r="BC100">
        <f t="shared" si="120"/>
        <v>1.2237050989180143</v>
      </c>
      <c r="BD100">
        <f t="shared" si="121"/>
        <v>0.70167993727930178</v>
      </c>
      <c r="BE100">
        <f t="shared" si="114"/>
        <v>0.67484584999503672</v>
      </c>
      <c r="BF100">
        <f t="shared" si="114"/>
        <v>0.67214081039001283</v>
      </c>
      <c r="BG100">
        <f t="shared" si="114"/>
        <v>0.66639232345789901</v>
      </c>
      <c r="BH100">
        <f t="shared" si="114"/>
        <v>0.65426144207931913</v>
      </c>
      <c r="BI100">
        <f t="shared" si="114"/>
        <v>0.62902324210923055</v>
      </c>
      <c r="BJ100">
        <f t="shared" si="114"/>
        <v>0.57793033063480048</v>
      </c>
      <c r="BK100">
        <f t="shared" si="114"/>
        <v>0.47927582020608217</v>
      </c>
      <c r="BL100">
        <f t="shared" si="122"/>
        <v>0.30124830420859039</v>
      </c>
    </row>
    <row r="101" spans="1:64">
      <c r="A101" s="23" t="s">
        <v>160</v>
      </c>
      <c r="B101" s="98" t="s">
        <v>59</v>
      </c>
      <c r="C101" s="23">
        <v>53458.615870000001</v>
      </c>
      <c r="D101" s="23">
        <v>8.0000000000000004E-4</v>
      </c>
      <c r="E101" s="17">
        <f t="shared" si="91"/>
        <v>13579.01745255033</v>
      </c>
      <c r="F101">
        <f t="shared" si="92"/>
        <v>13579</v>
      </c>
      <c r="G101">
        <f t="shared" si="93"/>
        <v>7.4003340996569023E-3</v>
      </c>
      <c r="K101">
        <f t="shared" si="113"/>
        <v>7.4003340996569023E-3</v>
      </c>
      <c r="P101">
        <f t="shared" si="94"/>
        <v>1.3452388338165533E-2</v>
      </c>
      <c r="Q101" s="2">
        <f t="shared" si="95"/>
        <v>38440.115870000001</v>
      </c>
      <c r="R101">
        <f t="shared" si="90"/>
        <v>3.6627360505850283E-5</v>
      </c>
      <c r="S101" s="6">
        <v>0.8</v>
      </c>
      <c r="T101">
        <f t="shared" si="96"/>
        <v>2.9301888404680228E-5</v>
      </c>
      <c r="U101" t="s">
        <v>161</v>
      </c>
      <c r="V101" s="6">
        <v>0.8</v>
      </c>
      <c r="W101" s="6">
        <v>1</v>
      </c>
      <c r="Z101">
        <f t="shared" si="97"/>
        <v>13579</v>
      </c>
      <c r="AA101" s="127">
        <f t="shared" si="98"/>
        <v>5.8549873500463E-3</v>
      </c>
      <c r="AB101" s="127">
        <f t="shared" si="99"/>
        <v>1.4997735087776135E-2</v>
      </c>
      <c r="AC101" s="127">
        <f t="shared" si="100"/>
        <v>-6.0520542385086307E-3</v>
      </c>
      <c r="AD101" s="127">
        <f t="shared" si="101"/>
        <v>1.5453467496106023E-3</v>
      </c>
      <c r="AE101" s="127">
        <f t="shared" si="102"/>
        <v>1.910477261225643E-6</v>
      </c>
      <c r="AF101">
        <f t="shared" si="103"/>
        <v>-6.0520542385086307E-3</v>
      </c>
      <c r="AG101" s="113"/>
      <c r="AH101">
        <f t="shared" si="104"/>
        <v>-7.597400988119233E-3</v>
      </c>
      <c r="AI101">
        <f t="shared" si="105"/>
        <v>0.40354077632414298</v>
      </c>
      <c r="AJ101">
        <f t="shared" si="106"/>
        <v>-0.8066750742732901</v>
      </c>
      <c r="AK101">
        <f t="shared" si="107"/>
        <v>6.5087590921725766E-2</v>
      </c>
      <c r="AL101">
        <f t="shared" si="108"/>
        <v>3.0328994409547847</v>
      </c>
      <c r="AM101">
        <f t="shared" si="109"/>
        <v>18.382293870957955</v>
      </c>
      <c r="AN101" s="127">
        <f t="shared" ref="AN101:AT110" si="123">$AU101+$AB$7*SIN(AO101)</f>
        <v>-3.3583407828174714</v>
      </c>
      <c r="AO101" s="127">
        <f t="shared" si="123"/>
        <v>-3.3665890976458659</v>
      </c>
      <c r="AP101" s="127">
        <f t="shared" si="123"/>
        <v>-3.3525086698015998</v>
      </c>
      <c r="AQ101" s="127">
        <f t="shared" si="123"/>
        <v>-3.376572189843519</v>
      </c>
      <c r="AR101" s="127">
        <f t="shared" si="123"/>
        <v>-3.335523177618775</v>
      </c>
      <c r="AS101" s="127">
        <f t="shared" si="123"/>
        <v>-3.4057876058396328</v>
      </c>
      <c r="AT101" s="127">
        <f t="shared" si="123"/>
        <v>-3.2861201388247547</v>
      </c>
      <c r="AU101" s="127">
        <f t="shared" si="110"/>
        <v>-3.4922025203077611</v>
      </c>
      <c r="AW101">
        <v>24750</v>
      </c>
      <c r="AX101">
        <f t="shared" si="115"/>
        <v>0.12729836706426825</v>
      </c>
      <c r="AY101">
        <f t="shared" si="116"/>
        <v>0.11850306539822819</v>
      </c>
      <c r="AZ101" s="127">
        <f t="shared" si="117"/>
        <v>8.7953016660400531E-3</v>
      </c>
      <c r="BA101">
        <f t="shared" si="118"/>
        <v>1.0752746156202793</v>
      </c>
      <c r="BB101">
        <f t="shared" si="119"/>
        <v>0.6046990342477131</v>
      </c>
      <c r="BC101">
        <f t="shared" si="120"/>
        <v>1.4450071713231769</v>
      </c>
      <c r="BD101">
        <f t="shared" si="121"/>
        <v>0.88150712103391227</v>
      </c>
      <c r="BE101">
        <f t="shared" si="114"/>
        <v>0.83027606677295274</v>
      </c>
      <c r="BF101">
        <f t="shared" si="114"/>
        <v>0.82859462412305906</v>
      </c>
      <c r="BG101">
        <f t="shared" si="114"/>
        <v>0.82445783453698573</v>
      </c>
      <c r="BH101">
        <f t="shared" si="114"/>
        <v>0.81435801995415413</v>
      </c>
      <c r="BI101">
        <f t="shared" si="114"/>
        <v>0.79014043586847393</v>
      </c>
      <c r="BJ101">
        <f t="shared" si="114"/>
        <v>0.73432931540769997</v>
      </c>
      <c r="BK101">
        <f t="shared" si="114"/>
        <v>0.61513763850542702</v>
      </c>
      <c r="BL101">
        <f t="shared" si="122"/>
        <v>0.38808675362980527</v>
      </c>
    </row>
    <row r="102" spans="1:64">
      <c r="A102" s="24" t="s">
        <v>70</v>
      </c>
      <c r="B102" s="102" t="s">
        <v>60</v>
      </c>
      <c r="C102" s="103">
        <v>53466.4614</v>
      </c>
      <c r="D102" s="103">
        <v>2.0000000000000001E-4</v>
      </c>
      <c r="E102" s="17">
        <f t="shared" si="91"/>
        <v>13597.519928975635</v>
      </c>
      <c r="F102">
        <f t="shared" si="92"/>
        <v>13597.5</v>
      </c>
      <c r="G102">
        <f t="shared" si="93"/>
        <v>8.4504026744980365E-3</v>
      </c>
      <c r="K102">
        <f t="shared" si="113"/>
        <v>8.4504026744980365E-3</v>
      </c>
      <c r="P102">
        <f t="shared" si="94"/>
        <v>1.3554077137415341E-2</v>
      </c>
      <c r="Q102" s="2">
        <f t="shared" si="95"/>
        <v>38447.9614</v>
      </c>
      <c r="R102">
        <f t="shared" si="90"/>
        <v>2.6047493023434232E-5</v>
      </c>
      <c r="S102" s="6">
        <v>1</v>
      </c>
      <c r="T102">
        <f t="shared" si="96"/>
        <v>2.6047493023434232E-5</v>
      </c>
      <c r="U102" t="s">
        <v>161</v>
      </c>
      <c r="V102" s="6">
        <v>1</v>
      </c>
      <c r="W102" s="6">
        <v>1</v>
      </c>
      <c r="Z102">
        <f t="shared" si="97"/>
        <v>13597.5</v>
      </c>
      <c r="AA102" s="127">
        <f t="shared" si="98"/>
        <v>5.9335623607008284E-3</v>
      </c>
      <c r="AB102" s="127">
        <f t="shared" si="99"/>
        <v>1.607091745121255E-2</v>
      </c>
      <c r="AC102" s="127">
        <f t="shared" si="100"/>
        <v>-5.1036744629173042E-3</v>
      </c>
      <c r="AD102" s="127">
        <f t="shared" si="101"/>
        <v>2.5168403137972081E-3</v>
      </c>
      <c r="AE102" s="127">
        <f t="shared" si="102"/>
        <v>6.3344851651548287E-6</v>
      </c>
      <c r="AF102">
        <f t="shared" si="103"/>
        <v>-5.1036744629173042E-3</v>
      </c>
      <c r="AG102" s="113"/>
      <c r="AH102">
        <f t="shared" si="104"/>
        <v>-7.6205147767145123E-3</v>
      </c>
      <c r="AI102">
        <f t="shared" si="105"/>
        <v>0.40341012660490971</v>
      </c>
      <c r="AJ102">
        <f t="shared" si="106"/>
        <v>-0.80787083399554327</v>
      </c>
      <c r="AK102">
        <f t="shared" si="107"/>
        <v>6.3878971206728655E-2</v>
      </c>
      <c r="AL102">
        <f t="shared" si="108"/>
        <v>3.0349255424865773</v>
      </c>
      <c r="AM102">
        <f t="shared" si="109"/>
        <v>18.732140652713678</v>
      </c>
      <c r="AN102" s="127">
        <f t="shared" si="123"/>
        <v>-3.3543234824996802</v>
      </c>
      <c r="AO102" s="127">
        <f t="shared" si="123"/>
        <v>-3.3624726460990551</v>
      </c>
      <c r="AP102" s="127">
        <f t="shared" si="123"/>
        <v>-3.3485737584016442</v>
      </c>
      <c r="AQ102" s="127">
        <f t="shared" si="123"/>
        <v>-3.3723051448575019</v>
      </c>
      <c r="AR102" s="127">
        <f t="shared" si="123"/>
        <v>-3.3318574134469112</v>
      </c>
      <c r="AS102" s="127">
        <f t="shared" si="123"/>
        <v>-3.4010248278156716</v>
      </c>
      <c r="AT102" s="127">
        <f t="shared" si="123"/>
        <v>-3.2833193875903111</v>
      </c>
      <c r="AU102" s="127">
        <f t="shared" si="110"/>
        <v>-3.4857764750505904</v>
      </c>
      <c r="AW102">
        <v>25000</v>
      </c>
      <c r="AX102">
        <f t="shared" si="115"/>
        <v>0.13005266140791633</v>
      </c>
      <c r="AY102">
        <f t="shared" si="116"/>
        <v>0.12185434612742607</v>
      </c>
      <c r="AZ102" s="127">
        <f t="shared" si="117"/>
        <v>8.1983152804902676E-3</v>
      </c>
      <c r="BA102">
        <f t="shared" si="118"/>
        <v>0.96895938108058544</v>
      </c>
      <c r="BB102">
        <f t="shared" si="119"/>
        <v>0.45452716634080514</v>
      </c>
      <c r="BC102">
        <f t="shared" si="120"/>
        <v>1.6225537968587744</v>
      </c>
      <c r="BD102">
        <f t="shared" si="121"/>
        <v>1.0531446507442463</v>
      </c>
      <c r="BE102">
        <f t="shared" si="114"/>
        <v>0.96935759198931626</v>
      </c>
      <c r="BF102">
        <f t="shared" si="114"/>
        <v>0.96853026386849717</v>
      </c>
      <c r="BG102">
        <f t="shared" si="114"/>
        <v>0.96610056965302582</v>
      </c>
      <c r="BH102">
        <f t="shared" si="114"/>
        <v>0.95901388077243765</v>
      </c>
      <c r="BI102">
        <f t="shared" si="114"/>
        <v>0.93874023056399247</v>
      </c>
      <c r="BJ102">
        <f t="shared" si="114"/>
        <v>0.88359593642491552</v>
      </c>
      <c r="BK102">
        <f t="shared" si="114"/>
        <v>0.74928836076144878</v>
      </c>
      <c r="BL102">
        <f t="shared" si="122"/>
        <v>0.47492520305102015</v>
      </c>
    </row>
    <row r="103" spans="1:64">
      <c r="A103" s="23" t="s">
        <v>153</v>
      </c>
      <c r="B103" s="98" t="s">
        <v>59</v>
      </c>
      <c r="C103" s="23">
        <v>53507.805500000002</v>
      </c>
      <c r="D103" s="23">
        <v>2.9999999999999997E-4</v>
      </c>
      <c r="E103" s="17">
        <f t="shared" si="91"/>
        <v>13695.023633069006</v>
      </c>
      <c r="F103">
        <f t="shared" si="92"/>
        <v>13695</v>
      </c>
      <c r="G103">
        <f t="shared" si="93"/>
        <v>1.0021034351666458E-2</v>
      </c>
      <c r="K103">
        <f t="shared" si="113"/>
        <v>1.0021034351666458E-2</v>
      </c>
      <c r="P103">
        <f t="shared" si="94"/>
        <v>1.4093966953890841E-2</v>
      </c>
      <c r="Q103" s="2">
        <f t="shared" si="95"/>
        <v>38489.305500000002</v>
      </c>
      <c r="R103">
        <f t="shared" si="90"/>
        <v>1.6588779982262281E-5</v>
      </c>
      <c r="S103" s="6">
        <v>1</v>
      </c>
      <c r="T103">
        <f t="shared" si="96"/>
        <v>1.6588779982262281E-5</v>
      </c>
      <c r="U103" t="s">
        <v>161</v>
      </c>
      <c r="V103" s="6">
        <v>1</v>
      </c>
      <c r="W103" s="6">
        <v>1</v>
      </c>
      <c r="Z103">
        <f t="shared" si="97"/>
        <v>13695</v>
      </c>
      <c r="AA103" s="127">
        <f t="shared" si="98"/>
        <v>6.3538910486651209E-3</v>
      </c>
      <c r="AB103" s="127">
        <f t="shared" si="99"/>
        <v>1.7761110256892178E-2</v>
      </c>
      <c r="AC103" s="127">
        <f t="shared" si="100"/>
        <v>-4.0729326022243828E-3</v>
      </c>
      <c r="AD103" s="127">
        <f t="shared" si="101"/>
        <v>3.667143303001337E-3</v>
      </c>
      <c r="AE103" s="127">
        <f t="shared" si="102"/>
        <v>1.3447940004747555E-5</v>
      </c>
      <c r="AF103">
        <f t="shared" si="103"/>
        <v>-4.0729326022243828E-3</v>
      </c>
      <c r="AG103" s="113"/>
      <c r="AH103">
        <f t="shared" si="104"/>
        <v>-7.7400759052257198E-3</v>
      </c>
      <c r="AI103">
        <f t="shared" si="105"/>
        <v>0.40276375720432234</v>
      </c>
      <c r="AJ103">
        <f t="shared" si="106"/>
        <v>-0.81410061334547223</v>
      </c>
      <c r="AK103">
        <f t="shared" si="107"/>
        <v>5.7522780629088818E-2</v>
      </c>
      <c r="AL103">
        <f t="shared" si="108"/>
        <v>3.0455738780057668</v>
      </c>
      <c r="AM103">
        <f t="shared" si="109"/>
        <v>20.813253978724482</v>
      </c>
      <c r="AN103" s="127">
        <f t="shared" si="123"/>
        <v>-3.3331896065146336</v>
      </c>
      <c r="AO103" s="127">
        <f t="shared" si="123"/>
        <v>-3.3407735165895698</v>
      </c>
      <c r="AP103" s="127">
        <f t="shared" si="123"/>
        <v>-3.3278951064866695</v>
      </c>
      <c r="AQ103" s="127">
        <f t="shared" si="123"/>
        <v>-3.3497839810135659</v>
      </c>
      <c r="AR103" s="127">
        <f t="shared" si="123"/>
        <v>-3.3126345807695525</v>
      </c>
      <c r="AS103" s="127">
        <f t="shared" si="123"/>
        <v>-3.3758542681545416</v>
      </c>
      <c r="AT103" s="127">
        <f t="shared" si="123"/>
        <v>-3.268693272571761</v>
      </c>
      <c r="AU103" s="127">
        <f t="shared" si="110"/>
        <v>-3.451909479776317</v>
      </c>
      <c r="AW103">
        <v>25250</v>
      </c>
      <c r="AX103">
        <f t="shared" si="115"/>
        <v>0.13277166536612411</v>
      </c>
      <c r="AY103">
        <f t="shared" si="116"/>
        <v>0.12524941952870319</v>
      </c>
      <c r="AZ103" s="127">
        <f t="shared" si="117"/>
        <v>7.5222458374209072E-3</v>
      </c>
      <c r="BA103">
        <f t="shared" si="118"/>
        <v>0.88251967343998949</v>
      </c>
      <c r="BB103">
        <f t="shared" si="119"/>
        <v>0.32075362511633632</v>
      </c>
      <c r="BC103">
        <f t="shared" si="120"/>
        <v>1.7678700561942877</v>
      </c>
      <c r="BD103">
        <f t="shared" si="121"/>
        <v>1.2194036368229075</v>
      </c>
      <c r="BE103">
        <f t="shared" si="114"/>
        <v>1.0950453344543676</v>
      </c>
      <c r="BF103">
        <f t="shared" si="114"/>
        <v>1.0947262019853528</v>
      </c>
      <c r="BG103">
        <f t="shared" si="114"/>
        <v>1.0935669131068964</v>
      </c>
      <c r="BH103">
        <f t="shared" si="114"/>
        <v>1.0893773319443398</v>
      </c>
      <c r="BI103">
        <f t="shared" si="114"/>
        <v>1.0745083123550967</v>
      </c>
      <c r="BJ103">
        <f t="shared" si="114"/>
        <v>1.0247308309103604</v>
      </c>
      <c r="BK103">
        <f t="shared" si="114"/>
        <v>0.88137143323117195</v>
      </c>
      <c r="BL103">
        <f t="shared" si="122"/>
        <v>0.56176365247223492</v>
      </c>
    </row>
    <row r="104" spans="1:64">
      <c r="A104" s="23" t="s">
        <v>77</v>
      </c>
      <c r="B104" s="100" t="s">
        <v>60</v>
      </c>
      <c r="C104" s="22">
        <v>53848.513599999998</v>
      </c>
      <c r="D104" s="22">
        <v>2.9999999999999997E-4</v>
      </c>
      <c r="E104" s="17">
        <f t="shared" si="91"/>
        <v>14498.531310454953</v>
      </c>
      <c r="F104">
        <f t="shared" si="92"/>
        <v>14498.5</v>
      </c>
      <c r="G104">
        <f t="shared" si="93"/>
        <v>1.3276445162773598E-2</v>
      </c>
      <c r="K104">
        <f t="shared" si="113"/>
        <v>1.3276445162773598E-2</v>
      </c>
      <c r="P104">
        <f t="shared" si="94"/>
        <v>1.8796843640603134E-2</v>
      </c>
      <c r="Q104" s="2">
        <f t="shared" si="95"/>
        <v>38830.013599999998</v>
      </c>
      <c r="R104">
        <f t="shared" si="90"/>
        <v>3.0474799354022654E-5</v>
      </c>
      <c r="S104" s="6">
        <v>1</v>
      </c>
      <c r="T104">
        <f t="shared" si="96"/>
        <v>3.0474799354022654E-5</v>
      </c>
      <c r="U104" t="s">
        <v>161</v>
      </c>
      <c r="V104" s="6">
        <v>1</v>
      </c>
      <c r="W104" s="6">
        <v>1</v>
      </c>
      <c r="Z104">
        <f t="shared" si="97"/>
        <v>14498.5</v>
      </c>
      <c r="AA104" s="127">
        <f t="shared" si="98"/>
        <v>1.0214916594498054E-2</v>
      </c>
      <c r="AB104" s="127">
        <f t="shared" si="99"/>
        <v>2.1858372208878679E-2</v>
      </c>
      <c r="AC104" s="127">
        <f t="shared" si="100"/>
        <v>-5.5203984778295356E-3</v>
      </c>
      <c r="AD104" s="127">
        <f t="shared" si="101"/>
        <v>3.0615285682755438E-3</v>
      </c>
      <c r="AE104" s="127">
        <f t="shared" si="102"/>
        <v>9.3729571743673012E-6</v>
      </c>
      <c r="AF104">
        <f t="shared" si="103"/>
        <v>-5.5203984778295356E-3</v>
      </c>
      <c r="AG104" s="113"/>
      <c r="AH104">
        <f t="shared" si="104"/>
        <v>-8.5819270461050794E-3</v>
      </c>
      <c r="AI104">
        <f t="shared" si="105"/>
        <v>0.40002760448185515</v>
      </c>
      <c r="AJ104">
        <f t="shared" si="106"/>
        <v>-0.86118939441709064</v>
      </c>
      <c r="AK104">
        <f t="shared" si="107"/>
        <v>5.7553988757277812E-3</v>
      </c>
      <c r="AL104">
        <f t="shared" si="108"/>
        <v>3.1320001750212398</v>
      </c>
      <c r="AM104">
        <f t="shared" si="109"/>
        <v>208.49508807786989</v>
      </c>
      <c r="AN104" s="127">
        <f t="shared" si="123"/>
        <v>-3.1607771694181519</v>
      </c>
      <c r="AO104" s="127">
        <f t="shared" si="123"/>
        <v>-3.1616498882397632</v>
      </c>
      <c r="AP104" s="127">
        <f t="shared" si="123"/>
        <v>-3.1601950849624787</v>
      </c>
      <c r="AQ104" s="127">
        <f t="shared" si="123"/>
        <v>-3.162620233768378</v>
      </c>
      <c r="AR104" s="127">
        <f t="shared" si="123"/>
        <v>-3.1585775861829593</v>
      </c>
      <c r="AS104" s="127">
        <f t="shared" si="123"/>
        <v>-3.1653167408969658</v>
      </c>
      <c r="AT104" s="127">
        <f t="shared" si="123"/>
        <v>-3.1540829157471943</v>
      </c>
      <c r="AU104" s="127">
        <f t="shared" si="110"/>
        <v>-3.1728107033365323</v>
      </c>
      <c r="AW104">
        <v>25500</v>
      </c>
      <c r="AX104">
        <f t="shared" si="115"/>
        <v>0.13548839233546067</v>
      </c>
      <c r="AY104">
        <f t="shared" si="116"/>
        <v>0.12868828560205958</v>
      </c>
      <c r="AZ104" s="127">
        <f t="shared" si="117"/>
        <v>6.8001067334010814E-3</v>
      </c>
      <c r="BA104">
        <f t="shared" si="118"/>
        <v>0.81202366005562165</v>
      </c>
      <c r="BB104">
        <f t="shared" si="119"/>
        <v>0.20350763280189046</v>
      </c>
      <c r="BC104">
        <f t="shared" si="120"/>
        <v>1.8894559022081308</v>
      </c>
      <c r="BD104">
        <f t="shared" si="121"/>
        <v>1.3829150750465422</v>
      </c>
      <c r="BE104">
        <f t="shared" si="114"/>
        <v>1.2099394605678022</v>
      </c>
      <c r="BF104">
        <f t="shared" si="114"/>
        <v>1.2098478093249718</v>
      </c>
      <c r="BG104">
        <f t="shared" si="114"/>
        <v>1.2094155296487223</v>
      </c>
      <c r="BH104">
        <f t="shared" si="114"/>
        <v>1.2073832793330064</v>
      </c>
      <c r="BI104">
        <f t="shared" si="114"/>
        <v>1.1979710503478396</v>
      </c>
      <c r="BJ104">
        <f t="shared" si="114"/>
        <v>1.1570346895881061</v>
      </c>
      <c r="BK104">
        <f t="shared" si="114"/>
        <v>1.0110458843499088</v>
      </c>
      <c r="BL104">
        <f t="shared" si="122"/>
        <v>0.6486021018934498</v>
      </c>
    </row>
    <row r="105" spans="1:64">
      <c r="A105" s="23" t="s">
        <v>77</v>
      </c>
      <c r="B105" s="100" t="s">
        <v>59</v>
      </c>
      <c r="C105" s="22">
        <v>53911.479099999997</v>
      </c>
      <c r="D105" s="22">
        <v>5.9999999999999995E-4</v>
      </c>
      <c r="E105" s="17">
        <f t="shared" si="91"/>
        <v>14647.025762628071</v>
      </c>
      <c r="F105">
        <f t="shared" si="92"/>
        <v>14647</v>
      </c>
      <c r="G105">
        <f t="shared" si="93"/>
        <v>1.0924022644758224E-2</v>
      </c>
      <c r="K105">
        <f t="shared" si="113"/>
        <v>1.0924022644758224E-2</v>
      </c>
      <c r="P105">
        <f t="shared" si="94"/>
        <v>1.971554097286031E-2</v>
      </c>
      <c r="Q105" s="2">
        <f t="shared" si="95"/>
        <v>38892.979099999997</v>
      </c>
      <c r="R105">
        <f t="shared" si="90"/>
        <v>7.7290794513354888E-5</v>
      </c>
      <c r="S105" s="6">
        <v>0.8</v>
      </c>
      <c r="T105">
        <f t="shared" si="96"/>
        <v>6.1832635610683918E-5</v>
      </c>
      <c r="U105" t="s">
        <v>161</v>
      </c>
      <c r="V105" s="6">
        <v>0.8</v>
      </c>
      <c r="W105" s="6">
        <v>1</v>
      </c>
      <c r="Z105">
        <f t="shared" si="97"/>
        <v>14647</v>
      </c>
      <c r="AA105" s="127">
        <f t="shared" si="98"/>
        <v>1.100591039442313E-2</v>
      </c>
      <c r="AB105" s="127">
        <f t="shared" si="99"/>
        <v>1.9633653223195404E-2</v>
      </c>
      <c r="AC105" s="127">
        <f t="shared" si="100"/>
        <v>-8.7915183281020853E-3</v>
      </c>
      <c r="AD105" s="127">
        <f t="shared" si="101"/>
        <v>-8.1887749664905779E-5</v>
      </c>
      <c r="AE105" s="127">
        <f t="shared" si="102"/>
        <v>5.3644828361458217E-9</v>
      </c>
      <c r="AF105">
        <f t="shared" si="103"/>
        <v>-8.7915183281020853E-3</v>
      </c>
      <c r="AG105" s="113"/>
      <c r="AH105">
        <f t="shared" si="104"/>
        <v>-8.7096305784371796E-3</v>
      </c>
      <c r="AI105">
        <f t="shared" si="105"/>
        <v>0.40001174517587113</v>
      </c>
      <c r="AJ105">
        <f t="shared" si="106"/>
        <v>-0.86913695723820272</v>
      </c>
      <c r="AK105">
        <f t="shared" si="107"/>
        <v>-3.7542073858695679E-3</v>
      </c>
      <c r="AL105">
        <f t="shared" si="108"/>
        <v>-3.1353356004520743</v>
      </c>
      <c r="AM105">
        <f t="shared" si="109"/>
        <v>-319.63824357194335</v>
      </c>
      <c r="AN105" s="127">
        <f t="shared" si="123"/>
        <v>-3.1290786697960069</v>
      </c>
      <c r="AO105" s="127">
        <f t="shared" si="123"/>
        <v>-3.1285089379472373</v>
      </c>
      <c r="AP105" s="127">
        <f t="shared" si="123"/>
        <v>-3.1294585665512633</v>
      </c>
      <c r="AQ105" s="127">
        <f t="shared" si="123"/>
        <v>-3.127875719825671</v>
      </c>
      <c r="AR105" s="127">
        <f t="shared" si="123"/>
        <v>-3.1305140012230432</v>
      </c>
      <c r="AS105" s="127">
        <f t="shared" si="123"/>
        <v>-3.1261164744039172</v>
      </c>
      <c r="AT105" s="127">
        <f t="shared" si="123"/>
        <v>-3.1334462134450614</v>
      </c>
      <c r="AU105" s="127">
        <f t="shared" si="110"/>
        <v>-3.1212286643803306</v>
      </c>
      <c r="AW105">
        <v>25750</v>
      </c>
      <c r="AX105">
        <f t="shared" si="115"/>
        <v>0.13822402576938841</v>
      </c>
      <c r="AY105">
        <f t="shared" si="116"/>
        <v>0.13217094434749527</v>
      </c>
      <c r="AZ105" s="127">
        <f t="shared" si="117"/>
        <v>6.0530814218931438E-3</v>
      </c>
      <c r="BA105">
        <f t="shared" si="118"/>
        <v>0.75399085684222911</v>
      </c>
      <c r="BB105">
        <f t="shared" si="119"/>
        <v>0.10095572349212383</v>
      </c>
      <c r="BC105">
        <f t="shared" si="120"/>
        <v>1.9932670964648176</v>
      </c>
      <c r="BD105">
        <f t="shared" si="121"/>
        <v>1.5459359830590105</v>
      </c>
      <c r="BE105">
        <f t="shared" ref="BE105:BK111" si="124">$BL105+$AB$7*SIN(BF105)</f>
        <v>1.3160786187258098</v>
      </c>
      <c r="BF105">
        <f t="shared" si="124"/>
        <v>1.3160613490494613</v>
      </c>
      <c r="BG105">
        <f t="shared" si="124"/>
        <v>1.3159471516445407</v>
      </c>
      <c r="BH105">
        <f t="shared" si="124"/>
        <v>1.3151932665127948</v>
      </c>
      <c r="BI105">
        <f t="shared" si="124"/>
        <v>1.3102699589539666</v>
      </c>
      <c r="BJ105">
        <f t="shared" si="124"/>
        <v>1.2801156508224538</v>
      </c>
      <c r="BK105">
        <f t="shared" si="124"/>
        <v>1.1379888943539014</v>
      </c>
      <c r="BL105">
        <f t="shared" si="122"/>
        <v>0.73544055131466468</v>
      </c>
    </row>
    <row r="106" spans="1:64">
      <c r="A106" s="23" t="s">
        <v>160</v>
      </c>
      <c r="B106" s="98" t="s">
        <v>59</v>
      </c>
      <c r="C106" s="23">
        <v>54091.69356</v>
      </c>
      <c r="D106" s="23">
        <v>4.0000000000000002E-4</v>
      </c>
      <c r="E106" s="17">
        <f t="shared" si="91"/>
        <v>15072.033862482365</v>
      </c>
      <c r="F106">
        <f t="shared" si="92"/>
        <v>15072</v>
      </c>
      <c r="G106">
        <f t="shared" si="93"/>
        <v>1.4358570988406427E-2</v>
      </c>
      <c r="K106">
        <f t="shared" si="113"/>
        <v>1.4358570988406427E-2</v>
      </c>
      <c r="P106">
        <f t="shared" si="94"/>
        <v>2.2430200763469535E-2</v>
      </c>
      <c r="Q106" s="2">
        <f t="shared" si="95"/>
        <v>39073.19356</v>
      </c>
      <c r="R106">
        <f t="shared" si="90"/>
        <v>6.5151207225685315E-5</v>
      </c>
      <c r="S106" s="6">
        <v>1</v>
      </c>
      <c r="T106">
        <f t="shared" si="96"/>
        <v>6.5151207225685315E-5</v>
      </c>
      <c r="U106" t="s">
        <v>161</v>
      </c>
      <c r="V106" s="6">
        <v>1</v>
      </c>
      <c r="W106" s="6">
        <v>1</v>
      </c>
      <c r="Z106">
        <f t="shared" si="97"/>
        <v>15072</v>
      </c>
      <c r="AA106" s="127">
        <f t="shared" si="98"/>
        <v>1.3403410160693881E-2</v>
      </c>
      <c r="AB106" s="127">
        <f t="shared" si="99"/>
        <v>2.3385361591182083E-2</v>
      </c>
      <c r="AC106" s="127">
        <f t="shared" si="100"/>
        <v>-8.0716297750631077E-3</v>
      </c>
      <c r="AD106" s="127">
        <f t="shared" si="101"/>
        <v>9.5516082771254611E-4</v>
      </c>
      <c r="AE106" s="127">
        <f t="shared" si="102"/>
        <v>9.1233220679651619E-7</v>
      </c>
      <c r="AF106">
        <f t="shared" si="103"/>
        <v>-8.0716297750631077E-3</v>
      </c>
      <c r="AG106" s="113"/>
      <c r="AH106">
        <f t="shared" si="104"/>
        <v>-9.0267906027756539E-3</v>
      </c>
      <c r="AI106">
        <f t="shared" si="105"/>
        <v>0.40080239665846307</v>
      </c>
      <c r="AJ106">
        <f t="shared" si="106"/>
        <v>-0.89071713314844858</v>
      </c>
      <c r="AK106">
        <f t="shared" si="107"/>
        <v>-3.1019867017093694E-2</v>
      </c>
      <c r="AL106">
        <f t="shared" si="108"/>
        <v>-3.0898698163762681</v>
      </c>
      <c r="AM106">
        <f t="shared" si="109"/>
        <v>-38.659018192460792</v>
      </c>
      <c r="AN106" s="127">
        <f t="shared" si="123"/>
        <v>-3.0382160725732339</v>
      </c>
      <c r="AO106" s="127">
        <f t="shared" si="123"/>
        <v>-3.0336954687842557</v>
      </c>
      <c r="AP106" s="127">
        <f t="shared" si="123"/>
        <v>-3.0412708433173781</v>
      </c>
      <c r="AQ106" s="127">
        <f t="shared" si="123"/>
        <v>-3.0285729603713789</v>
      </c>
      <c r="AR106" s="127">
        <f t="shared" si="123"/>
        <v>-3.0498479036234083</v>
      </c>
      <c r="AS106" s="127">
        <f t="shared" si="123"/>
        <v>-3.0141738085112575</v>
      </c>
      <c r="AT106" s="127">
        <f t="shared" si="123"/>
        <v>-3.0739235077200577</v>
      </c>
      <c r="AU106" s="127">
        <f t="shared" si="110"/>
        <v>-2.9736033003642657</v>
      </c>
      <c r="AW106">
        <v>26000</v>
      </c>
      <c r="AX106">
        <f t="shared" si="115"/>
        <v>0.14099262959600778</v>
      </c>
      <c r="AY106">
        <f t="shared" si="116"/>
        <v>0.13569739576501022</v>
      </c>
      <c r="AZ106" s="127">
        <f t="shared" si="117"/>
        <v>5.295233830997558E-3</v>
      </c>
      <c r="BA106">
        <f t="shared" si="118"/>
        <v>0.70569480128010875</v>
      </c>
      <c r="BB106">
        <f t="shared" si="119"/>
        <v>1.0925192927252882E-2</v>
      </c>
      <c r="BC106">
        <f t="shared" si="120"/>
        <v>2.0834696921160538</v>
      </c>
      <c r="BD106">
        <f t="shared" si="121"/>
        <v>1.7104045814246962</v>
      </c>
      <c r="BE106">
        <f t="shared" si="124"/>
        <v>1.4150130388567033</v>
      </c>
      <c r="BF106">
        <f t="shared" si="124"/>
        <v>1.4150114914338585</v>
      </c>
      <c r="BG106">
        <f t="shared" si="124"/>
        <v>1.41499487003161</v>
      </c>
      <c r="BH106">
        <f t="shared" si="124"/>
        <v>1.4148164446044142</v>
      </c>
      <c r="BI106">
        <f t="shared" si="124"/>
        <v>1.4129137014264419</v>
      </c>
      <c r="BJ106">
        <f t="shared" si="124"/>
        <v>1.3938804824405555</v>
      </c>
      <c r="BK106">
        <f t="shared" si="124"/>
        <v>1.2618982281077531</v>
      </c>
      <c r="BL106">
        <f t="shared" si="122"/>
        <v>0.82227900073587956</v>
      </c>
    </row>
    <row r="107" spans="1:64">
      <c r="A107" s="23" t="s">
        <v>160</v>
      </c>
      <c r="B107" s="98" t="s">
        <v>60</v>
      </c>
      <c r="C107" s="23">
        <v>54270.421569999999</v>
      </c>
      <c r="D107" s="23">
        <v>2.9999999999999997E-4</v>
      </c>
      <c r="E107" s="17">
        <f t="shared" si="91"/>
        <v>15493.536398521024</v>
      </c>
      <c r="F107">
        <f t="shared" si="92"/>
        <v>15493.5</v>
      </c>
      <c r="G107">
        <f t="shared" si="93"/>
        <v>1.5433917171321809E-2</v>
      </c>
      <c r="K107">
        <f t="shared" si="113"/>
        <v>1.5433917171321809E-2</v>
      </c>
      <c r="P107">
        <f t="shared" si="94"/>
        <v>2.5247506247871435E-2</v>
      </c>
      <c r="Q107" s="2">
        <f t="shared" si="95"/>
        <v>39251.921569999999</v>
      </c>
      <c r="R107">
        <f t="shared" si="90"/>
        <v>9.6306530563374128E-5</v>
      </c>
      <c r="S107" s="6">
        <v>1</v>
      </c>
      <c r="T107">
        <f t="shared" si="96"/>
        <v>9.6306530563374128E-5</v>
      </c>
      <c r="U107" t="s">
        <v>161</v>
      </c>
      <c r="V107" s="6">
        <v>1</v>
      </c>
      <c r="W107" s="6">
        <v>1</v>
      </c>
      <c r="Z107">
        <f t="shared" si="97"/>
        <v>15493.5</v>
      </c>
      <c r="AA107" s="127">
        <f t="shared" si="98"/>
        <v>1.5978250906949064E-2</v>
      </c>
      <c r="AB107" s="127">
        <f t="shared" si="99"/>
        <v>2.470317251224418E-2</v>
      </c>
      <c r="AC107" s="127">
        <f t="shared" si="100"/>
        <v>-9.8135890765496253E-3</v>
      </c>
      <c r="AD107" s="127">
        <f t="shared" si="101"/>
        <v>-5.4433373562725457E-4</v>
      </c>
      <c r="AE107" s="127">
        <f t="shared" si="102"/>
        <v>2.9629921574192186E-7</v>
      </c>
      <c r="AF107">
        <f t="shared" si="103"/>
        <v>-9.8135890765496253E-3</v>
      </c>
      <c r="AG107" s="113"/>
      <c r="AH107">
        <f t="shared" si="104"/>
        <v>-9.2692553409223707E-3</v>
      </c>
      <c r="AI107">
        <f t="shared" si="105"/>
        <v>0.40283792980979549</v>
      </c>
      <c r="AJ107">
        <f t="shared" si="106"/>
        <v>-0.91050233083669529</v>
      </c>
      <c r="AK107">
        <f t="shared" si="107"/>
        <v>-5.8287751081587971E-2</v>
      </c>
      <c r="AL107">
        <f t="shared" si="108"/>
        <v>-3.0442929479515524</v>
      </c>
      <c r="AM107">
        <f t="shared" si="109"/>
        <v>-20.538827592000988</v>
      </c>
      <c r="AN107" s="127">
        <f t="shared" si="123"/>
        <v>-2.9474516537233373</v>
      </c>
      <c r="AO107" s="127">
        <f t="shared" si="123"/>
        <v>-2.9397958817971035</v>
      </c>
      <c r="AP107" s="127">
        <f t="shared" si="123"/>
        <v>-2.9528028435918805</v>
      </c>
      <c r="AQ107" s="127">
        <f t="shared" si="123"/>
        <v>-2.9306838875565435</v>
      </c>
      <c r="AR107" s="127">
        <f t="shared" si="123"/>
        <v>-2.9682420590215868</v>
      </c>
      <c r="AS107" s="127">
        <f t="shared" si="123"/>
        <v>-2.9042911206509356</v>
      </c>
      <c r="AT107" s="127">
        <f t="shared" si="123"/>
        <v>-3.0127406546401763</v>
      </c>
      <c r="AU107" s="127">
        <f t="shared" si="110"/>
        <v>-2.827193674640097</v>
      </c>
      <c r="AW107">
        <v>26250</v>
      </c>
      <c r="AX107">
        <f t="shared" si="115"/>
        <v>0.14380379884464806</v>
      </c>
      <c r="AY107">
        <f t="shared" si="116"/>
        <v>0.13926763985460439</v>
      </c>
      <c r="AZ107" s="127">
        <f t="shared" si="117"/>
        <v>4.5361589900436775E-3</v>
      </c>
      <c r="BA107">
        <f t="shared" si="118"/>
        <v>0.66506883463142619</v>
      </c>
      <c r="BB107">
        <f t="shared" si="119"/>
        <v>-6.8584541113366454E-2</v>
      </c>
      <c r="BC107">
        <f t="shared" si="120"/>
        <v>2.1630335260824816</v>
      </c>
      <c r="BD107">
        <f t="shared" si="121"/>
        <v>1.8780644160328748</v>
      </c>
      <c r="BE107">
        <f t="shared" si="124"/>
        <v>1.5079322730205371</v>
      </c>
      <c r="BF107">
        <f t="shared" si="124"/>
        <v>1.5079322532887312</v>
      </c>
      <c r="BG107">
        <f t="shared" si="124"/>
        <v>1.5079317298120452</v>
      </c>
      <c r="BH107">
        <f t="shared" si="124"/>
        <v>1.507917843780453</v>
      </c>
      <c r="BI107">
        <f t="shared" si="124"/>
        <v>1.5075506068467073</v>
      </c>
      <c r="BJ107">
        <f t="shared" si="124"/>
        <v>1.4985115720732121</v>
      </c>
      <c r="BK107">
        <f t="shared" si="124"/>
        <v>1.382494512802418</v>
      </c>
      <c r="BL107">
        <f t="shared" si="122"/>
        <v>0.90911745015709444</v>
      </c>
    </row>
    <row r="108" spans="1:64">
      <c r="A108" s="23" t="s">
        <v>160</v>
      </c>
      <c r="B108" s="98" t="s">
        <v>59</v>
      </c>
      <c r="C108" s="23">
        <v>54279.537680000001</v>
      </c>
      <c r="D108" s="23">
        <v>4.0000000000000002E-4</v>
      </c>
      <c r="E108" s="17">
        <f t="shared" si="91"/>
        <v>15515.035342552284</v>
      </c>
      <c r="F108">
        <f t="shared" si="92"/>
        <v>15515</v>
      </c>
      <c r="G108">
        <f t="shared" si="93"/>
        <v>1.4986159032559954E-2</v>
      </c>
      <c r="K108">
        <f t="shared" si="113"/>
        <v>1.4986159032559954E-2</v>
      </c>
      <c r="P108">
        <f t="shared" si="94"/>
        <v>2.5394549048013401E-2</v>
      </c>
      <c r="Q108" s="2">
        <f t="shared" si="95"/>
        <v>39261.037680000001</v>
      </c>
      <c r="R108">
        <f t="shared" si="90"/>
        <v>1.0833458271379102E-4</v>
      </c>
      <c r="S108" s="6">
        <v>1</v>
      </c>
      <c r="T108">
        <f t="shared" si="96"/>
        <v>1.0833458271379102E-4</v>
      </c>
      <c r="U108" t="s">
        <v>161</v>
      </c>
      <c r="V108" s="6">
        <v>1</v>
      </c>
      <c r="W108" s="6">
        <v>1</v>
      </c>
      <c r="Z108">
        <f t="shared" si="97"/>
        <v>15515</v>
      </c>
      <c r="AA108" s="127">
        <f t="shared" si="98"/>
        <v>1.6114898024615274E-2</v>
      </c>
      <c r="AB108" s="127">
        <f t="shared" si="99"/>
        <v>2.4265810055958081E-2</v>
      </c>
      <c r="AC108" s="127">
        <f t="shared" si="100"/>
        <v>-1.0408390015453448E-2</v>
      </c>
      <c r="AD108" s="127">
        <f t="shared" si="101"/>
        <v>-1.1287389920553205E-3</v>
      </c>
      <c r="AE108" s="127">
        <f t="shared" si="102"/>
        <v>1.2740517121860609E-6</v>
      </c>
      <c r="AF108">
        <f t="shared" si="103"/>
        <v>-1.0408390015453448E-2</v>
      </c>
      <c r="AG108" s="113"/>
      <c r="AH108">
        <f t="shared" si="104"/>
        <v>-9.2796510233981271E-3</v>
      </c>
      <c r="AI108">
        <f t="shared" si="105"/>
        <v>0.40297626729265401</v>
      </c>
      <c r="AJ108">
        <f t="shared" si="106"/>
        <v>-0.91146956855834882</v>
      </c>
      <c r="AK108">
        <f t="shared" si="107"/>
        <v>-5.9688043896474474E-2</v>
      </c>
      <c r="AL108">
        <f t="shared" si="108"/>
        <v>-3.0419477648658022</v>
      </c>
      <c r="AM108">
        <f t="shared" si="109"/>
        <v>-20.054665131655433</v>
      </c>
      <c r="AN108" s="127">
        <f t="shared" si="123"/>
        <v>-2.9427951267768226</v>
      </c>
      <c r="AO108" s="127">
        <f t="shared" si="123"/>
        <v>-2.9350104979694271</v>
      </c>
      <c r="AP108" s="127">
        <f t="shared" si="123"/>
        <v>-2.9482487606973566</v>
      </c>
      <c r="AQ108" s="127">
        <f t="shared" si="123"/>
        <v>-2.9257144591285833</v>
      </c>
      <c r="AR108" s="127">
        <f t="shared" si="123"/>
        <v>-2.9640126514371428</v>
      </c>
      <c r="AS108" s="127">
        <f t="shared" si="123"/>
        <v>-2.8987338946911168</v>
      </c>
      <c r="AT108" s="127">
        <f t="shared" si="123"/>
        <v>-3.0095285570353099</v>
      </c>
      <c r="AU108" s="127">
        <f t="shared" si="110"/>
        <v>-2.8197255679898721</v>
      </c>
      <c r="AW108">
        <v>26500</v>
      </c>
      <c r="AX108">
        <f t="shared" si="115"/>
        <v>0.14666418375836243</v>
      </c>
      <c r="AY108">
        <f t="shared" si="116"/>
        <v>0.14288167661627788</v>
      </c>
      <c r="AZ108" s="127">
        <f t="shared" si="117"/>
        <v>3.7825071420845573E-3</v>
      </c>
      <c r="BA108">
        <f t="shared" si="118"/>
        <v>0.6305530916571398</v>
      </c>
      <c r="BB108">
        <f t="shared" si="119"/>
        <v>-0.1392778753441834</v>
      </c>
      <c r="BC108">
        <f t="shared" si="120"/>
        <v>2.2341272474015694</v>
      </c>
      <c r="BD108">
        <f t="shared" si="121"/>
        <v>2.05057916221361</v>
      </c>
      <c r="BE108">
        <f t="shared" si="124"/>
        <v>1.5957688216520065</v>
      </c>
      <c r="BF108">
        <f t="shared" si="124"/>
        <v>1.5957688215854788</v>
      </c>
      <c r="BG108">
        <f t="shared" si="124"/>
        <v>1.5957688260260103</v>
      </c>
      <c r="BH108">
        <f t="shared" si="124"/>
        <v>1.5957685296319988</v>
      </c>
      <c r="BI108">
        <f t="shared" si="124"/>
        <v>1.5957883054550677</v>
      </c>
      <c r="BJ108">
        <f t="shared" si="124"/>
        <v>1.5944325931376055</v>
      </c>
      <c r="BK108">
        <f t="shared" si="124"/>
        <v>1.4995233433586153</v>
      </c>
      <c r="BL108">
        <f t="shared" si="122"/>
        <v>0.99595589957830943</v>
      </c>
    </row>
    <row r="109" spans="1:64">
      <c r="A109" s="23" t="s">
        <v>154</v>
      </c>
      <c r="B109" s="98" t="s">
        <v>59</v>
      </c>
      <c r="C109" s="23">
        <v>54570.424800000001</v>
      </c>
      <c r="D109" s="23">
        <v>5.0000000000000001E-4</v>
      </c>
      <c r="E109" s="17">
        <f t="shared" si="91"/>
        <v>16201.047897500903</v>
      </c>
      <c r="F109">
        <f t="shared" si="92"/>
        <v>16201</v>
      </c>
      <c r="G109">
        <f t="shared" si="93"/>
        <v>2.0309782950789668E-2</v>
      </c>
      <c r="K109">
        <f t="shared" si="113"/>
        <v>2.0309782950789668E-2</v>
      </c>
      <c r="P109">
        <f t="shared" si="94"/>
        <v>3.0256276687985653E-2</v>
      </c>
      <c r="Q109" s="2">
        <f t="shared" si="95"/>
        <v>39551.924800000001</v>
      </c>
      <c r="R109">
        <f t="shared" si="90"/>
        <v>9.8932737664078957E-5</v>
      </c>
      <c r="S109" s="6">
        <v>1</v>
      </c>
      <c r="T109">
        <f t="shared" si="96"/>
        <v>9.8932737664078957E-5</v>
      </c>
      <c r="U109" t="s">
        <v>161</v>
      </c>
      <c r="V109" s="6">
        <v>1</v>
      </c>
      <c r="W109" s="6">
        <v>1</v>
      </c>
      <c r="Z109">
        <f t="shared" si="97"/>
        <v>16201</v>
      </c>
      <c r="AA109" s="127">
        <f t="shared" si="98"/>
        <v>2.075008131946305E-2</v>
      </c>
      <c r="AB109" s="127">
        <f t="shared" si="99"/>
        <v>2.9815978319312271E-2</v>
      </c>
      <c r="AC109" s="127">
        <f t="shared" si="100"/>
        <v>-9.9464937371959855E-3</v>
      </c>
      <c r="AD109" s="127">
        <f t="shared" si="101"/>
        <v>-4.4029836867338218E-4</v>
      </c>
      <c r="AE109" s="127">
        <f t="shared" si="102"/>
        <v>1.9386265345644158E-7</v>
      </c>
      <c r="AF109">
        <f t="shared" si="103"/>
        <v>-9.9464937371959855E-3</v>
      </c>
      <c r="AG109" s="113"/>
      <c r="AH109">
        <f t="shared" si="104"/>
        <v>-9.5061953685226016E-3</v>
      </c>
      <c r="AI109">
        <f t="shared" si="105"/>
        <v>0.40926473290120824</v>
      </c>
      <c r="AJ109">
        <f t="shared" si="106"/>
        <v>-0.9401800690309533</v>
      </c>
      <c r="AK109">
        <f t="shared" si="107"/>
        <v>-0.10503258639926533</v>
      </c>
      <c r="AL109">
        <f t="shared" si="108"/>
        <v>-2.9656317232556484</v>
      </c>
      <c r="AM109">
        <f t="shared" si="109"/>
        <v>-11.336817533678493</v>
      </c>
      <c r="AN109" s="127">
        <f t="shared" si="123"/>
        <v>-2.7923534517367452</v>
      </c>
      <c r="AO109" s="127">
        <f t="shared" si="123"/>
        <v>-2.7823973765857493</v>
      </c>
      <c r="AP109" s="127">
        <f t="shared" si="123"/>
        <v>-2.8000643441012372</v>
      </c>
      <c r="AQ109" s="127">
        <f t="shared" si="123"/>
        <v>-2.7686337959670864</v>
      </c>
      <c r="AR109" s="127">
        <f t="shared" si="123"/>
        <v>-2.8243076622950363</v>
      </c>
      <c r="AS109" s="127">
        <f t="shared" si="123"/>
        <v>-2.724856615072607</v>
      </c>
      <c r="AT109" s="127">
        <f t="shared" si="123"/>
        <v>-2.9002297411832898</v>
      </c>
      <c r="AU109" s="127">
        <f t="shared" si="110"/>
        <v>-2.5814408627780585</v>
      </c>
      <c r="AW109">
        <v>26750</v>
      </c>
      <c r="AX109">
        <f t="shared" si="115"/>
        <v>0.1495784459646293</v>
      </c>
      <c r="AY109">
        <f t="shared" si="116"/>
        <v>0.14653950605003058</v>
      </c>
      <c r="AZ109" s="127">
        <f t="shared" si="117"/>
        <v>3.0389399145987249E-3</v>
      </c>
      <c r="BA109">
        <f t="shared" si="118"/>
        <v>0.60096411429844432</v>
      </c>
      <c r="BB109">
        <f t="shared" si="119"/>
        <v>-0.20256364129509274</v>
      </c>
      <c r="BC109">
        <f t="shared" si="120"/>
        <v>2.298370230713477</v>
      </c>
      <c r="BD109">
        <f t="shared" si="121"/>
        <v>2.2296222392163592</v>
      </c>
      <c r="BE109">
        <f t="shared" si="124"/>
        <v>1.6792679753663706</v>
      </c>
      <c r="BF109">
        <f t="shared" si="124"/>
        <v>1.6792680329403225</v>
      </c>
      <c r="BG109">
        <f t="shared" si="124"/>
        <v>1.6792671465763851</v>
      </c>
      <c r="BH109">
        <f t="shared" si="124"/>
        <v>1.6792807915492802</v>
      </c>
      <c r="BI109">
        <f t="shared" si="124"/>
        <v>1.6790705466542741</v>
      </c>
      <c r="BJ109">
        <f t="shared" si="124"/>
        <v>1.6822662120421892</v>
      </c>
      <c r="BK109">
        <f t="shared" si="124"/>
        <v>1.61275719966897</v>
      </c>
      <c r="BL109">
        <f t="shared" si="122"/>
        <v>1.0827943489995242</v>
      </c>
    </row>
    <row r="110" spans="1:64">
      <c r="A110" s="23" t="s">
        <v>155</v>
      </c>
      <c r="B110" s="98" t="s">
        <v>59</v>
      </c>
      <c r="C110" s="23">
        <v>54943.575700000001</v>
      </c>
      <c r="D110" s="23">
        <v>1E-3</v>
      </c>
      <c r="E110" s="17">
        <f t="shared" si="91"/>
        <v>17081.066931311605</v>
      </c>
      <c r="F110">
        <f t="shared" si="92"/>
        <v>17081</v>
      </c>
      <c r="G110">
        <f t="shared" si="93"/>
        <v>2.8380612464388832E-2</v>
      </c>
      <c r="J110">
        <f>G110</f>
        <v>2.8380612464388832E-2</v>
      </c>
      <c r="P110">
        <f t="shared" si="94"/>
        <v>3.6975693679200769E-2</v>
      </c>
      <c r="Q110" s="2">
        <f t="shared" si="95"/>
        <v>39925.075700000001</v>
      </c>
      <c r="R110">
        <f t="shared" si="90"/>
        <v>7.3875421089213039E-5</v>
      </c>
      <c r="S110" s="6">
        <v>0.4</v>
      </c>
      <c r="T110">
        <f t="shared" si="96"/>
        <v>2.9550168435685216E-5</v>
      </c>
      <c r="U110" t="s">
        <v>152</v>
      </c>
      <c r="V110" s="6">
        <v>0.4</v>
      </c>
      <c r="W110" s="6">
        <v>1</v>
      </c>
      <c r="Z110">
        <f t="shared" si="97"/>
        <v>17081</v>
      </c>
      <c r="AA110" s="127">
        <f t="shared" si="98"/>
        <v>2.7500606002094006E-2</v>
      </c>
      <c r="AB110" s="127">
        <f t="shared" si="99"/>
        <v>3.7855700141495599E-2</v>
      </c>
      <c r="AC110" s="127">
        <f t="shared" si="100"/>
        <v>-8.5950812148119365E-3</v>
      </c>
      <c r="AD110" s="127">
        <f t="shared" si="101"/>
        <v>8.8000646229482657E-4</v>
      </c>
      <c r="AE110" s="127">
        <f t="shared" si="102"/>
        <v>3.097645494722624E-7</v>
      </c>
      <c r="AF110">
        <f t="shared" si="103"/>
        <v>-8.5950812148119365E-3</v>
      </c>
      <c r="AG110" s="113"/>
      <c r="AH110">
        <f t="shared" si="104"/>
        <v>-9.4750876771067631E-3</v>
      </c>
      <c r="AI110">
        <f t="shared" si="105"/>
        <v>0.42331682958306316</v>
      </c>
      <c r="AJ110">
        <f t="shared" si="106"/>
        <v>-0.97040356954764206</v>
      </c>
      <c r="AK110">
        <f t="shared" si="107"/>
        <v>-0.16563973242513461</v>
      </c>
      <c r="AL110">
        <f t="shared" si="108"/>
        <v>-2.8618937968094538</v>
      </c>
      <c r="AM110">
        <f t="shared" si="109"/>
        <v>-7.1038702682568671</v>
      </c>
      <c r="AN110" s="127">
        <f t="shared" si="123"/>
        <v>-2.5927264733313882</v>
      </c>
      <c r="AO110" s="127">
        <f t="shared" si="123"/>
        <v>-2.5850407984584325</v>
      </c>
      <c r="AP110" s="127">
        <f t="shared" si="123"/>
        <v>-2.6000574655286903</v>
      </c>
      <c r="AQ110" s="127">
        <f t="shared" si="123"/>
        <v>-2.5705852511572056</v>
      </c>
      <c r="AR110" s="127">
        <f t="shared" si="123"/>
        <v>-2.6279426017225411</v>
      </c>
      <c r="AS110" s="127">
        <f t="shared" si="123"/>
        <v>-2.5142998224627364</v>
      </c>
      <c r="AT110" s="127">
        <f t="shared" si="123"/>
        <v>-2.7327468744173742</v>
      </c>
      <c r="AU110" s="127">
        <f t="shared" si="110"/>
        <v>-2.2757695208153823</v>
      </c>
      <c r="AW110">
        <v>27000</v>
      </c>
      <c r="AX110">
        <f t="shared" si="115"/>
        <v>0.15254989398849231</v>
      </c>
      <c r="AY110">
        <f t="shared" si="116"/>
        <v>0.15024112815586255</v>
      </c>
      <c r="AZ110" s="127">
        <f t="shared" si="117"/>
        <v>2.3087658326297503E-3</v>
      </c>
      <c r="BA110">
        <f t="shared" si="118"/>
        <v>0.57539633008956281</v>
      </c>
      <c r="BB110">
        <f t="shared" si="119"/>
        <v>-0.25959244491875849</v>
      </c>
      <c r="BC110">
        <f t="shared" si="120"/>
        <v>2.3569952585941389</v>
      </c>
      <c r="BD110">
        <f t="shared" si="121"/>
        <v>2.4169502021285316</v>
      </c>
      <c r="BE110">
        <f t="shared" si="124"/>
        <v>1.759034043089958</v>
      </c>
      <c r="BF110">
        <f t="shared" si="124"/>
        <v>1.7590347123567676</v>
      </c>
      <c r="BG110">
        <f t="shared" si="124"/>
        <v>1.75902875142082</v>
      </c>
      <c r="BH110">
        <f t="shared" si="124"/>
        <v>1.7590818369201848</v>
      </c>
      <c r="BI110">
        <f t="shared" si="124"/>
        <v>1.7586085586461142</v>
      </c>
      <c r="BJ110">
        <f t="shared" si="124"/>
        <v>1.7627873471916802</v>
      </c>
      <c r="BK110">
        <f t="shared" si="124"/>
        <v>1.7219971612302005</v>
      </c>
      <c r="BL110">
        <f t="shared" si="122"/>
        <v>1.1696327984207391</v>
      </c>
    </row>
    <row r="111" spans="1:64">
      <c r="A111" s="17" t="s">
        <v>212</v>
      </c>
      <c r="B111" s="99" t="s">
        <v>59</v>
      </c>
      <c r="C111" s="18">
        <v>55087.320319999999</v>
      </c>
      <c r="D111" s="18">
        <v>6.4000000000000005E-4</v>
      </c>
      <c r="E111" s="17">
        <f t="shared" si="91"/>
        <v>17420.066519971002</v>
      </c>
      <c r="F111">
        <f t="shared" si="92"/>
        <v>17420</v>
      </c>
      <c r="G111">
        <f t="shared" si="93"/>
        <v>2.820619338308461E-2</v>
      </c>
      <c r="K111">
        <f>G111</f>
        <v>2.820619338308461E-2</v>
      </c>
      <c r="P111">
        <f t="shared" si="94"/>
        <v>3.9708971781865526E-2</v>
      </c>
      <c r="Q111" s="2">
        <f t="shared" si="95"/>
        <v>40068.820319999999</v>
      </c>
      <c r="R111">
        <f t="shared" si="90"/>
        <v>1.3231391089146087E-4</v>
      </c>
      <c r="S111" s="6">
        <v>0.8</v>
      </c>
      <c r="T111">
        <f t="shared" si="96"/>
        <v>1.058511287131687E-4</v>
      </c>
      <c r="U111" t="s">
        <v>161</v>
      </c>
      <c r="V111" s="6">
        <v>0.8</v>
      </c>
      <c r="W111" s="6">
        <v>1</v>
      </c>
      <c r="Z111">
        <f t="shared" si="97"/>
        <v>17420</v>
      </c>
      <c r="AA111" s="127">
        <f t="shared" si="98"/>
        <v>3.0351154981353712E-2</v>
      </c>
      <c r="AB111" s="127">
        <f t="shared" si="99"/>
        <v>3.7564010183596425E-2</v>
      </c>
      <c r="AC111" s="127">
        <f t="shared" si="100"/>
        <v>-1.1502778398780916E-2</v>
      </c>
      <c r="AD111" s="127">
        <f t="shared" si="101"/>
        <v>-2.1449615982691017E-3</v>
      </c>
      <c r="AE111" s="127">
        <f t="shared" si="102"/>
        <v>3.6806882064393119E-6</v>
      </c>
      <c r="AF111">
        <f t="shared" si="103"/>
        <v>-1.1502778398780916E-2</v>
      </c>
      <c r="AG111" s="113"/>
      <c r="AH111">
        <f t="shared" si="104"/>
        <v>-9.3578168005118163E-3</v>
      </c>
      <c r="AI111">
        <f t="shared" si="105"/>
        <v>0.43083627537723779</v>
      </c>
      <c r="AJ111">
        <f t="shared" si="106"/>
        <v>-0.97974654563849795</v>
      </c>
      <c r="AK111">
        <f t="shared" si="107"/>
        <v>-0.18987536589443205</v>
      </c>
      <c r="AL111">
        <f t="shared" si="108"/>
        <v>-2.8195984071907407</v>
      </c>
      <c r="AM111">
        <f t="shared" si="109"/>
        <v>-6.1575324377402421</v>
      </c>
      <c r="AN111" s="127">
        <f t="shared" ref="AN111:AT120" si="125">$AU111+$AB$7*SIN(AO111)</f>
        <v>-2.5134808309024432</v>
      </c>
      <c r="AO111" s="127">
        <f t="shared" si="125"/>
        <v>-2.5075079180353703</v>
      </c>
      <c r="AP111" s="127">
        <f t="shared" si="125"/>
        <v>-2.5198094367582295</v>
      </c>
      <c r="AQ111" s="127">
        <f t="shared" si="125"/>
        <v>-2.4943511785412058</v>
      </c>
      <c r="AR111" s="127">
        <f t="shared" si="125"/>
        <v>-2.5465336001144747</v>
      </c>
      <c r="AS111" s="127">
        <f t="shared" si="125"/>
        <v>-2.4372561489640172</v>
      </c>
      <c r="AT111" s="127">
        <f t="shared" si="125"/>
        <v>-2.6575069879967037</v>
      </c>
      <c r="AU111" s="127">
        <f t="shared" si="110"/>
        <v>-2.1580165834002152</v>
      </c>
      <c r="AW111">
        <v>27250</v>
      </c>
      <c r="AX111">
        <f t="shared" si="115"/>
        <v>0.15558090460896742</v>
      </c>
      <c r="AY111">
        <f t="shared" si="116"/>
        <v>0.15398654293377384</v>
      </c>
      <c r="AZ111" s="127">
        <f t="shared" si="117"/>
        <v>1.5943616751935869E-3</v>
      </c>
      <c r="BA111">
        <f t="shared" si="118"/>
        <v>0.55314965492715551</v>
      </c>
      <c r="BB111">
        <f t="shared" si="119"/>
        <v>-0.31130145454791591</v>
      </c>
      <c r="BC111">
        <f t="shared" si="120"/>
        <v>2.4109573317203989</v>
      </c>
      <c r="BD111">
        <f t="shared" si="121"/>
        <v>2.614473769325846</v>
      </c>
      <c r="BE111">
        <f t="shared" si="124"/>
        <v>1.8355632192972064</v>
      </c>
      <c r="BF111">
        <f t="shared" si="124"/>
        <v>1.8355641437493342</v>
      </c>
      <c r="BG111">
        <f t="shared" si="124"/>
        <v>1.8355582558719306</v>
      </c>
      <c r="BH111">
        <f t="shared" si="124"/>
        <v>1.8355957538434837</v>
      </c>
      <c r="BI111">
        <f t="shared" si="124"/>
        <v>1.8353568527607114</v>
      </c>
      <c r="BJ111">
        <f t="shared" si="124"/>
        <v>1.8368753173044989</v>
      </c>
      <c r="BK111">
        <f t="shared" si="124"/>
        <v>1.8270744062435806</v>
      </c>
      <c r="BL111">
        <f t="shared" si="122"/>
        <v>1.256471247841954</v>
      </c>
    </row>
    <row r="112" spans="1:64">
      <c r="A112" s="17" t="s">
        <v>212</v>
      </c>
      <c r="B112" s="99" t="s">
        <v>59</v>
      </c>
      <c r="C112" s="18">
        <v>55103.007129999998</v>
      </c>
      <c r="D112" s="18">
        <v>5.1999999999999995E-4</v>
      </c>
      <c r="E112" s="17">
        <f t="shared" si="91"/>
        <v>17457.061449849964</v>
      </c>
      <c r="F112">
        <f t="shared" si="92"/>
        <v>17457</v>
      </c>
      <c r="G112">
        <f t="shared" si="93"/>
        <v>2.6056330534629524E-2</v>
      </c>
      <c r="K112">
        <f>G112</f>
        <v>2.6056330534629524E-2</v>
      </c>
      <c r="P112">
        <f t="shared" si="94"/>
        <v>4.0012168119883673E-2</v>
      </c>
      <c r="Q112" s="2">
        <f t="shared" si="95"/>
        <v>40084.507129999998</v>
      </c>
      <c r="R112">
        <f t="shared" si="90"/>
        <v>1.9476540270599237E-4</v>
      </c>
      <c r="S112" s="6">
        <v>1</v>
      </c>
      <c r="T112">
        <f t="shared" si="96"/>
        <v>1.9476540270599237E-4</v>
      </c>
      <c r="U112" t="s">
        <v>161</v>
      </c>
      <c r="V112" s="6">
        <v>1</v>
      </c>
      <c r="W112" s="6">
        <v>1</v>
      </c>
      <c r="Z112">
        <f t="shared" si="97"/>
        <v>17457</v>
      </c>
      <c r="AA112" s="127">
        <f t="shared" si="98"/>
        <v>3.0670890628548102E-2</v>
      </c>
      <c r="AB112" s="127">
        <f t="shared" si="99"/>
        <v>3.5397608025965095E-2</v>
      </c>
      <c r="AC112" s="127">
        <f t="shared" si="100"/>
        <v>-1.3955837585254149E-2</v>
      </c>
      <c r="AD112" s="127">
        <f t="shared" si="101"/>
        <v>-4.614560093918578E-3</v>
      </c>
      <c r="AE112" s="127">
        <f t="shared" si="102"/>
        <v>2.1294164860385834E-5</v>
      </c>
      <c r="AF112">
        <f t="shared" si="103"/>
        <v>-1.3955837585254149E-2</v>
      </c>
      <c r="AG112" s="113"/>
      <c r="AH112">
        <f t="shared" si="104"/>
        <v>-9.3412774913355697E-3</v>
      </c>
      <c r="AI112">
        <f t="shared" si="105"/>
        <v>0.43173683633471061</v>
      </c>
      <c r="AJ112">
        <f t="shared" si="106"/>
        <v>-0.98067874992596304</v>
      </c>
      <c r="AK112">
        <f t="shared" si="107"/>
        <v>-0.1925538283730461</v>
      </c>
      <c r="AL112">
        <f t="shared" si="108"/>
        <v>-2.8148887286078601</v>
      </c>
      <c r="AM112">
        <f t="shared" si="109"/>
        <v>-6.067202992204046</v>
      </c>
      <c r="AN112" s="127">
        <f t="shared" si="125"/>
        <v>-2.5047447519133978</v>
      </c>
      <c r="AO112" s="127">
        <f t="shared" si="125"/>
        <v>-2.4989657186996888</v>
      </c>
      <c r="AP112" s="127">
        <f t="shared" si="125"/>
        <v>-2.5109440671309433</v>
      </c>
      <c r="AQ112" s="127">
        <f t="shared" si="125"/>
        <v>-2.485995603907547</v>
      </c>
      <c r="AR112" s="127">
        <f t="shared" si="125"/>
        <v>-2.5374558887508076</v>
      </c>
      <c r="AS112" s="127">
        <f t="shared" si="125"/>
        <v>-2.4289719221202479</v>
      </c>
      <c r="AT112" s="127">
        <f t="shared" si="125"/>
        <v>-2.6488859417763324</v>
      </c>
      <c r="AU112" s="127">
        <f t="shared" si="110"/>
        <v>-2.1451644928858755</v>
      </c>
    </row>
    <row r="113" spans="1:47">
      <c r="A113" s="17" t="s">
        <v>212</v>
      </c>
      <c r="B113" s="99" t="s">
        <v>60</v>
      </c>
      <c r="C113" s="18">
        <v>55118.064989999999</v>
      </c>
      <c r="D113" s="18">
        <v>9.8999999999999999E-4</v>
      </c>
      <c r="E113" s="17">
        <f t="shared" si="91"/>
        <v>17492.573097841319</v>
      </c>
      <c r="F113">
        <f t="shared" si="92"/>
        <v>17492.5</v>
      </c>
      <c r="G113">
        <f t="shared" si="93"/>
        <v>3.0995381042885128E-2</v>
      </c>
      <c r="K113">
        <f>G113</f>
        <v>3.0995381042885128E-2</v>
      </c>
      <c r="P113">
        <f t="shared" si="94"/>
        <v>4.0303974405586765E-2</v>
      </c>
      <c r="Q113" s="2">
        <f t="shared" si="95"/>
        <v>40099.564989999999</v>
      </c>
      <c r="R113">
        <f t="shared" si="90"/>
        <v>8.6649910392132967E-5</v>
      </c>
      <c r="S113" s="6">
        <v>0.6</v>
      </c>
      <c r="T113">
        <f t="shared" si="96"/>
        <v>5.198994623527978E-5</v>
      </c>
      <c r="U113" t="s">
        <v>161</v>
      </c>
      <c r="V113" s="6">
        <v>0.6</v>
      </c>
      <c r="W113" s="6">
        <v>1</v>
      </c>
      <c r="Z113">
        <f t="shared" si="97"/>
        <v>17492.5</v>
      </c>
      <c r="AA113" s="127">
        <f t="shared" si="98"/>
        <v>3.0979269472995646E-2</v>
      </c>
      <c r="AB113" s="127">
        <f t="shared" si="99"/>
        <v>4.0320085975476247E-2</v>
      </c>
      <c r="AC113" s="127">
        <f t="shared" si="100"/>
        <v>-9.3085933627016365E-3</v>
      </c>
      <c r="AD113" s="127">
        <f t="shared" si="101"/>
        <v>1.6111569889482036E-5</v>
      </c>
      <c r="AE113" s="127">
        <f t="shared" si="102"/>
        <v>1.5574961058219851E-10</v>
      </c>
      <c r="AF113">
        <f t="shared" si="103"/>
        <v>-9.3085933627016365E-3</v>
      </c>
      <c r="AG113" s="113"/>
      <c r="AH113">
        <f t="shared" si="104"/>
        <v>-9.3247049325911203E-3</v>
      </c>
      <c r="AI113">
        <f t="shared" si="105"/>
        <v>0.43261631656300759</v>
      </c>
      <c r="AJ113">
        <f t="shared" si="106"/>
        <v>-0.9815562222477765</v>
      </c>
      <c r="AK113">
        <f t="shared" si="107"/>
        <v>-0.19513009959888472</v>
      </c>
      <c r="AL113">
        <f t="shared" si="108"/>
        <v>-2.8103516371467436</v>
      </c>
      <c r="AM113">
        <f t="shared" si="109"/>
        <v>-5.9825915419338269</v>
      </c>
      <c r="AN113" s="127">
        <f t="shared" si="125"/>
        <v>-2.4963461417153869</v>
      </c>
      <c r="AO113" s="127">
        <f t="shared" si="125"/>
        <v>-2.4907531414458361</v>
      </c>
      <c r="AP113" s="127">
        <f t="shared" si="125"/>
        <v>-2.50241847830622</v>
      </c>
      <c r="AQ113" s="127">
        <f t="shared" si="125"/>
        <v>-2.4779695117312492</v>
      </c>
      <c r="AR113" s="127">
        <f t="shared" si="125"/>
        <v>-2.5287112716271412</v>
      </c>
      <c r="AS113" s="127">
        <f t="shared" si="125"/>
        <v>-2.4210448730126082</v>
      </c>
      <c r="AT113" s="127">
        <f t="shared" si="125"/>
        <v>-2.6405361957016398</v>
      </c>
      <c r="AU113" s="127">
        <f t="shared" si="110"/>
        <v>-2.1328334330680629</v>
      </c>
    </row>
    <row r="114" spans="1:47">
      <c r="A114" s="17" t="s">
        <v>212</v>
      </c>
      <c r="B114" s="99" t="s">
        <v>60</v>
      </c>
      <c r="C114" s="18">
        <v>55165.983780000002</v>
      </c>
      <c r="D114" s="18">
        <v>6.9999999999999999E-4</v>
      </c>
      <c r="E114" s="17">
        <f t="shared" si="91"/>
        <v>17605.582197584026</v>
      </c>
      <c r="F114">
        <f t="shared" si="92"/>
        <v>17605.5</v>
      </c>
      <c r="G114">
        <f t="shared" si="93"/>
        <v>3.4853908015065826E-2</v>
      </c>
      <c r="K114">
        <f>G114</f>
        <v>3.4853908015065826E-2</v>
      </c>
      <c r="P114">
        <f t="shared" si="94"/>
        <v>4.1238701486084148E-2</v>
      </c>
      <c r="Q114" s="2">
        <f t="shared" si="95"/>
        <v>40147.483780000002</v>
      </c>
      <c r="R114">
        <f t="shared" si="90"/>
        <v>4.0765587667558185E-5</v>
      </c>
      <c r="S114" s="6">
        <v>0.8</v>
      </c>
      <c r="T114">
        <f t="shared" si="96"/>
        <v>3.2612470134046546E-5</v>
      </c>
      <c r="U114" t="s">
        <v>161</v>
      </c>
      <c r="V114" s="6">
        <v>0.8</v>
      </c>
      <c r="W114" s="6">
        <v>1</v>
      </c>
      <c r="Z114">
        <f t="shared" si="97"/>
        <v>17605.5</v>
      </c>
      <c r="AA114" s="127">
        <f t="shared" si="98"/>
        <v>3.1971372626532275E-2</v>
      </c>
      <c r="AB114" s="127">
        <f t="shared" si="99"/>
        <v>4.4121236874617699E-2</v>
      </c>
      <c r="AC114" s="127">
        <f t="shared" si="100"/>
        <v>-6.3847934710183213E-3</v>
      </c>
      <c r="AD114" s="127">
        <f t="shared" si="101"/>
        <v>2.8825353885335511E-3</v>
      </c>
      <c r="AE114" s="127">
        <f t="shared" si="102"/>
        <v>6.6472082129186168E-6</v>
      </c>
      <c r="AF114">
        <f t="shared" si="103"/>
        <v>-6.3847934710183213E-3</v>
      </c>
      <c r="AG114" s="113"/>
      <c r="AH114">
        <f t="shared" si="104"/>
        <v>-9.2673288595518741E-3</v>
      </c>
      <c r="AI114">
        <f t="shared" si="105"/>
        <v>0.43551848165973661</v>
      </c>
      <c r="AJ114">
        <f t="shared" si="106"/>
        <v>-0.98423646993175695</v>
      </c>
      <c r="AK114">
        <f t="shared" si="107"/>
        <v>-0.20337309421914915</v>
      </c>
      <c r="AL114">
        <f t="shared" si="108"/>
        <v>-2.7957865654694842</v>
      </c>
      <c r="AM114">
        <f t="shared" si="109"/>
        <v>-5.725838625858005</v>
      </c>
      <c r="AN114" s="127">
        <f t="shared" si="125"/>
        <v>-2.4695015333543955</v>
      </c>
      <c r="AO114" s="127">
        <f t="shared" si="125"/>
        <v>-2.4644973023026471</v>
      </c>
      <c r="AP114" s="127">
        <f t="shared" si="125"/>
        <v>-2.4751529573772539</v>
      </c>
      <c r="AQ114" s="127">
        <f t="shared" si="125"/>
        <v>-2.4523526696521132</v>
      </c>
      <c r="AR114" s="127">
        <f t="shared" si="125"/>
        <v>-2.5006511413455463</v>
      </c>
      <c r="AS114" s="127">
        <f t="shared" si="125"/>
        <v>-2.39594491586733</v>
      </c>
      <c r="AT114" s="127">
        <f t="shared" si="125"/>
        <v>-2.6134413191362595</v>
      </c>
      <c r="AU114" s="127">
        <f t="shared" si="110"/>
        <v>-2.0935824539296739</v>
      </c>
    </row>
    <row r="115" spans="1:47">
      <c r="A115" s="23" t="s">
        <v>151</v>
      </c>
      <c r="B115" s="98" t="s">
        <v>59</v>
      </c>
      <c r="C115" s="23">
        <v>55327.749400000001</v>
      </c>
      <c r="D115" s="23">
        <v>5.9999999999999995E-4</v>
      </c>
      <c r="E115" s="17">
        <f t="shared" si="91"/>
        <v>17987.081544406417</v>
      </c>
      <c r="F115">
        <f t="shared" si="92"/>
        <v>17987</v>
      </c>
      <c r="G115">
        <f t="shared" si="93"/>
        <v>3.457694376265863E-2</v>
      </c>
      <c r="K115">
        <f>G115</f>
        <v>3.457694376265863E-2</v>
      </c>
      <c r="P115">
        <f t="shared" si="94"/>
        <v>4.4460531886695492E-2</v>
      </c>
      <c r="Q115" s="2">
        <f t="shared" si="95"/>
        <v>40309.249400000001</v>
      </c>
      <c r="R115">
        <f t="shared" ref="R115:R150" si="126">+(P115-G115)^2</f>
        <v>9.7685314205602519E-5</v>
      </c>
      <c r="S115" s="6">
        <v>0.8</v>
      </c>
      <c r="T115">
        <f t="shared" si="96"/>
        <v>7.8148251364482015E-5</v>
      </c>
      <c r="U115" t="s">
        <v>161</v>
      </c>
      <c r="V115" s="6">
        <v>0.8</v>
      </c>
      <c r="W115" s="6">
        <v>1</v>
      </c>
      <c r="Z115">
        <f t="shared" si="97"/>
        <v>17987</v>
      </c>
      <c r="AA115" s="127">
        <f t="shared" si="98"/>
        <v>3.5440079014919808E-2</v>
      </c>
      <c r="AB115" s="127">
        <f t="shared" si="99"/>
        <v>4.3597396634434314E-2</v>
      </c>
      <c r="AC115" s="127">
        <f t="shared" si="100"/>
        <v>-9.8835881240368628E-3</v>
      </c>
      <c r="AD115" s="127">
        <f t="shared" si="101"/>
        <v>-8.6313525226117821E-4</v>
      </c>
      <c r="AE115" s="127">
        <f t="shared" si="102"/>
        <v>5.9600197095677415E-7</v>
      </c>
      <c r="AF115">
        <f t="shared" si="103"/>
        <v>-9.8835881240368628E-3</v>
      </c>
      <c r="AG115" s="113"/>
      <c r="AH115">
        <f t="shared" si="104"/>
        <v>-9.0204528717756846E-3</v>
      </c>
      <c r="AI115">
        <f t="shared" si="105"/>
        <v>0.44654578181041538</v>
      </c>
      <c r="AJ115">
        <f t="shared" si="106"/>
        <v>-0.99193205092417136</v>
      </c>
      <c r="AK115">
        <f t="shared" si="107"/>
        <v>-0.23170763554133383</v>
      </c>
      <c r="AL115">
        <f t="shared" si="108"/>
        <v>-2.7451065926236042</v>
      </c>
      <c r="AM115">
        <f t="shared" si="109"/>
        <v>-4.9780587311885212</v>
      </c>
      <c r="AN115" s="127">
        <f t="shared" si="125"/>
        <v>-2.377542027587265</v>
      </c>
      <c r="AO115" s="127">
        <f t="shared" si="125"/>
        <v>-2.3743888797873893</v>
      </c>
      <c r="AP115" s="127">
        <f t="shared" si="125"/>
        <v>-2.3816638566931698</v>
      </c>
      <c r="AQ115" s="127">
        <f t="shared" si="125"/>
        <v>-2.3648012135823526</v>
      </c>
      <c r="AR115" s="127">
        <f t="shared" si="125"/>
        <v>-2.403483482873277</v>
      </c>
      <c r="AS115" s="127">
        <f t="shared" si="125"/>
        <v>-2.3124376532580335</v>
      </c>
      <c r="AT115" s="127">
        <f t="shared" si="125"/>
        <v>-2.51595065614866</v>
      </c>
      <c r="AU115" s="127">
        <f t="shared" si="110"/>
        <v>-1.9610669801128997</v>
      </c>
    </row>
    <row r="116" spans="1:47">
      <c r="A116" s="23" t="s">
        <v>157</v>
      </c>
      <c r="B116" s="98" t="s">
        <v>59</v>
      </c>
      <c r="C116" s="23">
        <v>55628.394200000002</v>
      </c>
      <c r="D116" s="23">
        <v>4.1999999999999997E-3</v>
      </c>
      <c r="E116" s="17">
        <f t="shared" si="91"/>
        <v>18696.106087603854</v>
      </c>
      <c r="F116">
        <f t="shared" si="92"/>
        <v>18696</v>
      </c>
      <c r="G116">
        <f t="shared" si="93"/>
        <v>4.4983896186749917E-2</v>
      </c>
      <c r="J116">
        <f>G116</f>
        <v>4.4983896186749917E-2</v>
      </c>
      <c r="P116">
        <f t="shared" si="94"/>
        <v>5.0719025299849715E-2</v>
      </c>
      <c r="Q116" s="2">
        <f t="shared" si="95"/>
        <v>40609.894200000002</v>
      </c>
      <c r="R116">
        <f t="shared" si="126"/>
        <v>3.2891705943924886E-5</v>
      </c>
      <c r="S116" s="6">
        <v>0.1</v>
      </c>
      <c r="T116">
        <f t="shared" si="96"/>
        <v>3.2891705943924889E-6</v>
      </c>
      <c r="U116" t="s">
        <v>152</v>
      </c>
      <c r="V116" s="6">
        <v>0.1</v>
      </c>
      <c r="W116" s="6">
        <v>1</v>
      </c>
      <c r="Z116">
        <f t="shared" si="97"/>
        <v>18696</v>
      </c>
      <c r="AA116" s="127">
        <f t="shared" si="98"/>
        <v>4.2387818685582446E-2</v>
      </c>
      <c r="AB116" s="127">
        <f t="shared" si="99"/>
        <v>5.3315102801017186E-2</v>
      </c>
      <c r="AC116" s="127">
        <f t="shared" si="100"/>
        <v>-5.7351291130997989E-3</v>
      </c>
      <c r="AD116" s="127">
        <f t="shared" si="101"/>
        <v>2.5960775011674708E-3</v>
      </c>
      <c r="AE116" s="127">
        <f t="shared" si="102"/>
        <v>6.7396183920679397E-7</v>
      </c>
      <c r="AF116">
        <f t="shared" si="103"/>
        <v>-5.7351291130997989E-3</v>
      </c>
      <c r="AG116" s="113"/>
      <c r="AH116">
        <f t="shared" si="104"/>
        <v>-8.3312066142672662E-3</v>
      </c>
      <c r="AI116">
        <f t="shared" si="105"/>
        <v>0.47296393754590604</v>
      </c>
      <c r="AJ116">
        <f t="shared" si="106"/>
        <v>-0.99968015542568289</v>
      </c>
      <c r="AK116">
        <f t="shared" si="107"/>
        <v>-0.28676294891928478</v>
      </c>
      <c r="AL116">
        <f t="shared" si="108"/>
        <v>-2.6432866289633989</v>
      </c>
      <c r="AM116">
        <f t="shared" si="109"/>
        <v>-3.9302011180367691</v>
      </c>
      <c r="AN116" s="127">
        <f t="shared" si="125"/>
        <v>-2.200140261367872</v>
      </c>
      <c r="AO116" s="127">
        <f t="shared" si="125"/>
        <v>-2.1992936786342923</v>
      </c>
      <c r="AP116" s="127">
        <f t="shared" si="125"/>
        <v>-2.2016896287836465</v>
      </c>
      <c r="AQ116" s="127">
        <f t="shared" si="125"/>
        <v>-2.1948881580673461</v>
      </c>
      <c r="AR116" s="127">
        <f t="shared" si="125"/>
        <v>-2.2140334432543356</v>
      </c>
      <c r="AS116" s="127">
        <f t="shared" si="125"/>
        <v>-2.1587684954980224</v>
      </c>
      <c r="AT116" s="127">
        <f t="shared" si="125"/>
        <v>-2.3085833542654504</v>
      </c>
      <c r="AU116" s="127">
        <f t="shared" si="110"/>
        <v>-1.7147931375543342</v>
      </c>
    </row>
    <row r="117" spans="1:47">
      <c r="A117" s="101" t="s">
        <v>186</v>
      </c>
      <c r="B117" s="99" t="s">
        <v>59</v>
      </c>
      <c r="C117" s="18">
        <v>55644.506439999997</v>
      </c>
      <c r="D117" s="18">
        <v>5.9999999999999995E-4</v>
      </c>
      <c r="E117" s="17">
        <f t="shared" ref="E117:E148" si="127">+(C117-C$7)/C$8</f>
        <v>18734.10432873719</v>
      </c>
      <c r="F117">
        <f t="shared" ref="F117:F148" si="128">ROUND(2*E117,0)/2</f>
        <v>18734</v>
      </c>
      <c r="G117">
        <f t="shared" ref="G117:G148" si="129">+C117-(C$7+F117*C$8)</f>
        <v>4.423809108993737E-2</v>
      </c>
      <c r="K117">
        <f t="shared" ref="K117:K131" si="130">G117</f>
        <v>4.423809108993737E-2</v>
      </c>
      <c r="P117">
        <f t="shared" ref="P117:P148" si="131">+D$11+D$12*F117+D$13*F117^2</f>
        <v>5.1064404151802772E-2</v>
      </c>
      <c r="Q117" s="2">
        <f t="shared" ref="Q117:Q148" si="132">+C117-15018.5</f>
        <v>40626.006439999997</v>
      </c>
      <c r="R117">
        <f t="shared" si="126"/>
        <v>4.6598550018594204E-5</v>
      </c>
      <c r="S117" s="6">
        <v>0.8</v>
      </c>
      <c r="T117">
        <f t="shared" ref="T117:T148" si="133">S117*R117</f>
        <v>3.7278840014875365E-5</v>
      </c>
      <c r="U117" t="s">
        <v>161</v>
      </c>
      <c r="V117" s="6">
        <v>0.8</v>
      </c>
      <c r="W117" s="6">
        <v>1</v>
      </c>
      <c r="Z117">
        <f t="shared" ref="Z117:Z148" si="134">F117</f>
        <v>18734</v>
      </c>
      <c r="AA117" s="127">
        <f t="shared" ref="AA117:AA148" si="135">AB$3+AB$4*Z117+AB$5*Z117^2+AH117</f>
        <v>4.2779105283317562E-2</v>
      </c>
      <c r="AB117" s="127">
        <f t="shared" ref="AB117:AB148" si="136">IF(R117&lt;&gt;0,G117-AH117, -9999)</f>
        <v>5.2523389958422581E-2</v>
      </c>
      <c r="AC117" s="127">
        <f t="shared" ref="AC117:AC148" si="137">+G117-P117</f>
        <v>-6.8263130618654022E-3</v>
      </c>
      <c r="AD117" s="127">
        <f t="shared" ref="AD117:AD148" si="138">IF(R117&lt;&gt;0,G117-AA117, -9999)</f>
        <v>1.4589858066198086E-3</v>
      </c>
      <c r="AE117" s="127">
        <f t="shared" ref="AE117:AE148" si="139">+(G117-AA117)^2*S117</f>
        <v>1.7029116671344431E-6</v>
      </c>
      <c r="AF117">
        <f t="shared" ref="AF117:AF148" si="140">IF(R117&lt;&gt;0,G117-P117, -9999)</f>
        <v>-6.8263130618654022E-3</v>
      </c>
      <c r="AG117" s="113"/>
      <c r="AH117">
        <f t="shared" ref="AH117:AH148" si="141">$AB$6*($AB$11/AI117*AJ117+$AB$12)</f>
        <v>-8.2852988684852073E-3</v>
      </c>
      <c r="AI117">
        <f t="shared" ref="AI117:AI148" si="142">1+$AB$7*COS(AL117)</f>
        <v>0.47463615479217136</v>
      </c>
      <c r="AJ117">
        <f t="shared" ref="AJ117:AJ148" si="143">SIN(AL117+RADIANS($AB$9))</f>
        <v>-0.99981003154207015</v>
      </c>
      <c r="AK117">
        <f t="shared" ref="AK117:AK148" si="144">$AB$7*SIN(AL117)</f>
        <v>-0.28981516549077385</v>
      </c>
      <c r="AL117">
        <f t="shared" ref="AL117:AL148" si="145">2*ATAN(AM117)</f>
        <v>-2.6374861571247181</v>
      </c>
      <c r="AM117">
        <f t="shared" ref="AM117:AM148" si="146">SQRT((1+$AB$7)/(1-$AB$7))*TAN(AN117/2)</f>
        <v>-3.8830398792352159</v>
      </c>
      <c r="AN117" s="127">
        <f t="shared" si="125"/>
        <v>-2.1903462632983106</v>
      </c>
      <c r="AO117" s="127">
        <f t="shared" si="125"/>
        <v>-2.1895747698955104</v>
      </c>
      <c r="AP117" s="127">
        <f t="shared" si="125"/>
        <v>-2.1917881119627505</v>
      </c>
      <c r="AQ117" s="127">
        <f t="shared" si="125"/>
        <v>-2.1854196811646625</v>
      </c>
      <c r="AR117" s="127">
        <f t="shared" si="125"/>
        <v>-2.2035930991216919</v>
      </c>
      <c r="AS117" s="127">
        <f t="shared" si="125"/>
        <v>-2.150425751760781</v>
      </c>
      <c r="AT117" s="127">
        <f t="shared" si="125"/>
        <v>-2.2964686207997977</v>
      </c>
      <c r="AU117" s="127">
        <f t="shared" ref="AU117:AU148" si="147">RADIANS($AB$9)+$AB$18*(F117-AB$15)</f>
        <v>-1.7015936932423095</v>
      </c>
    </row>
    <row r="118" spans="1:47">
      <c r="A118" s="101" t="s">
        <v>186</v>
      </c>
      <c r="B118" s="99" t="s">
        <v>59</v>
      </c>
      <c r="C118" s="18">
        <v>55644.506650000003</v>
      </c>
      <c r="D118" s="18">
        <v>5.0000000000000001E-4</v>
      </c>
      <c r="E118" s="17">
        <f t="shared" si="127"/>
        <v>18734.104823989921</v>
      </c>
      <c r="F118">
        <f t="shared" si="128"/>
        <v>18734</v>
      </c>
      <c r="G118">
        <f t="shared" si="129"/>
        <v>4.444809109554626E-2</v>
      </c>
      <c r="K118">
        <f t="shared" si="130"/>
        <v>4.444809109554626E-2</v>
      </c>
      <c r="P118">
        <f t="shared" si="131"/>
        <v>5.1064404151802772E-2</v>
      </c>
      <c r="Q118" s="2">
        <f t="shared" si="132"/>
        <v>40626.006650000003</v>
      </c>
      <c r="R118">
        <f t="shared" si="126"/>
        <v>4.3775598458390388E-5</v>
      </c>
      <c r="S118" s="6">
        <v>1</v>
      </c>
      <c r="T118">
        <f t="shared" si="133"/>
        <v>4.3775598458390388E-5</v>
      </c>
      <c r="U118" t="s">
        <v>161</v>
      </c>
      <c r="V118" s="6">
        <v>1</v>
      </c>
      <c r="W118" s="6">
        <v>1</v>
      </c>
      <c r="Z118">
        <f t="shared" si="134"/>
        <v>18734</v>
      </c>
      <c r="AA118" s="127">
        <f t="shared" si="135"/>
        <v>4.2779105283317562E-2</v>
      </c>
      <c r="AB118" s="127">
        <f t="shared" si="136"/>
        <v>5.2733389964031471E-2</v>
      </c>
      <c r="AC118" s="127">
        <f t="shared" si="137"/>
        <v>-6.616313056256512E-3</v>
      </c>
      <c r="AD118" s="127">
        <f t="shared" si="138"/>
        <v>1.6689858122286988E-3</v>
      </c>
      <c r="AE118" s="127">
        <f t="shared" si="139"/>
        <v>2.7855136414206896E-6</v>
      </c>
      <c r="AF118">
        <f t="shared" si="140"/>
        <v>-6.616313056256512E-3</v>
      </c>
      <c r="AG118" s="113"/>
      <c r="AH118">
        <f t="shared" si="141"/>
        <v>-8.2852988684852073E-3</v>
      </c>
      <c r="AI118">
        <f t="shared" si="142"/>
        <v>0.47463615479217136</v>
      </c>
      <c r="AJ118">
        <f t="shared" si="143"/>
        <v>-0.99981003154207015</v>
      </c>
      <c r="AK118">
        <f t="shared" si="144"/>
        <v>-0.28981516549077385</v>
      </c>
      <c r="AL118">
        <f t="shared" si="145"/>
        <v>-2.6374861571247181</v>
      </c>
      <c r="AM118">
        <f t="shared" si="146"/>
        <v>-3.8830398792352159</v>
      </c>
      <c r="AN118" s="127">
        <f t="shared" si="125"/>
        <v>-2.1903462632983106</v>
      </c>
      <c r="AO118" s="127">
        <f t="shared" si="125"/>
        <v>-2.1895747698955104</v>
      </c>
      <c r="AP118" s="127">
        <f t="shared" si="125"/>
        <v>-2.1917881119627505</v>
      </c>
      <c r="AQ118" s="127">
        <f t="shared" si="125"/>
        <v>-2.1854196811646625</v>
      </c>
      <c r="AR118" s="127">
        <f t="shared" si="125"/>
        <v>-2.2035930991216919</v>
      </c>
      <c r="AS118" s="127">
        <f t="shared" si="125"/>
        <v>-2.150425751760781</v>
      </c>
      <c r="AT118" s="127">
        <f t="shared" si="125"/>
        <v>-2.2964686207997977</v>
      </c>
      <c r="AU118" s="127">
        <f t="shared" si="147"/>
        <v>-1.7015936932423095</v>
      </c>
    </row>
    <row r="119" spans="1:47">
      <c r="A119" s="101" t="s">
        <v>186</v>
      </c>
      <c r="B119" s="99" t="s">
        <v>59</v>
      </c>
      <c r="C119" s="18">
        <v>55644.507510000003</v>
      </c>
      <c r="D119" s="18">
        <v>5.9999999999999995E-4</v>
      </c>
      <c r="E119" s="17">
        <f t="shared" si="127"/>
        <v>18734.106852167715</v>
      </c>
      <c r="F119">
        <f t="shared" si="128"/>
        <v>18734</v>
      </c>
      <c r="G119">
        <f t="shared" si="129"/>
        <v>4.5308091095648706E-2</v>
      </c>
      <c r="K119">
        <f t="shared" si="130"/>
        <v>4.5308091095648706E-2</v>
      </c>
      <c r="P119">
        <f t="shared" si="131"/>
        <v>5.1064404151802772E-2</v>
      </c>
      <c r="Q119" s="2">
        <f t="shared" si="132"/>
        <v>40626.007510000003</v>
      </c>
      <c r="R119">
        <f t="shared" si="126"/>
        <v>3.3135140000449771E-5</v>
      </c>
      <c r="S119" s="6">
        <v>0.8</v>
      </c>
      <c r="T119">
        <f t="shared" si="133"/>
        <v>2.6508112000359817E-5</v>
      </c>
      <c r="U119" t="s">
        <v>161</v>
      </c>
      <c r="V119" s="6">
        <v>0.8</v>
      </c>
      <c r="W119" s="6">
        <v>1</v>
      </c>
      <c r="Z119">
        <f t="shared" si="134"/>
        <v>18734</v>
      </c>
      <c r="AA119" s="127">
        <f t="shared" si="135"/>
        <v>4.2779105283317562E-2</v>
      </c>
      <c r="AB119" s="127">
        <f t="shared" si="136"/>
        <v>5.3593389964133917E-2</v>
      </c>
      <c r="AC119" s="127">
        <f t="shared" si="137"/>
        <v>-5.7563130561540665E-3</v>
      </c>
      <c r="AD119" s="127">
        <f t="shared" si="138"/>
        <v>2.5289858123311443E-3</v>
      </c>
      <c r="AE119" s="127">
        <f t="shared" si="139"/>
        <v>5.1166153911777743E-6</v>
      </c>
      <c r="AF119">
        <f t="shared" si="140"/>
        <v>-5.7563130561540665E-3</v>
      </c>
      <c r="AG119" s="113"/>
      <c r="AH119">
        <f t="shared" si="141"/>
        <v>-8.2852988684852073E-3</v>
      </c>
      <c r="AI119">
        <f t="shared" si="142"/>
        <v>0.47463615479217136</v>
      </c>
      <c r="AJ119">
        <f t="shared" si="143"/>
        <v>-0.99981003154207015</v>
      </c>
      <c r="AK119">
        <f t="shared" si="144"/>
        <v>-0.28981516549077385</v>
      </c>
      <c r="AL119">
        <f t="shared" si="145"/>
        <v>-2.6374861571247181</v>
      </c>
      <c r="AM119">
        <f t="shared" si="146"/>
        <v>-3.8830398792352159</v>
      </c>
      <c r="AN119" s="127">
        <f t="shared" si="125"/>
        <v>-2.1903462632983106</v>
      </c>
      <c r="AO119" s="127">
        <f t="shared" si="125"/>
        <v>-2.1895747698955104</v>
      </c>
      <c r="AP119" s="127">
        <f t="shared" si="125"/>
        <v>-2.1917881119627505</v>
      </c>
      <c r="AQ119" s="127">
        <f t="shared" si="125"/>
        <v>-2.1854196811646625</v>
      </c>
      <c r="AR119" s="127">
        <f t="shared" si="125"/>
        <v>-2.2035930991216919</v>
      </c>
      <c r="AS119" s="127">
        <f t="shared" si="125"/>
        <v>-2.150425751760781</v>
      </c>
      <c r="AT119" s="127">
        <f t="shared" si="125"/>
        <v>-2.2964686207997977</v>
      </c>
      <c r="AU119" s="127">
        <f t="shared" si="147"/>
        <v>-1.7015936932423095</v>
      </c>
    </row>
    <row r="120" spans="1:47">
      <c r="A120" s="101" t="s">
        <v>186</v>
      </c>
      <c r="B120" s="99" t="s">
        <v>59</v>
      </c>
      <c r="C120" s="18">
        <v>55644.508269999998</v>
      </c>
      <c r="D120" s="18">
        <v>8.9999999999999998E-4</v>
      </c>
      <c r="E120" s="17">
        <f t="shared" si="127"/>
        <v>18734.10864451087</v>
      </c>
      <c r="F120">
        <f t="shared" si="128"/>
        <v>18734</v>
      </c>
      <c r="G120">
        <f t="shared" si="129"/>
        <v>4.6068091091001406E-2</v>
      </c>
      <c r="K120">
        <f t="shared" si="130"/>
        <v>4.6068091091001406E-2</v>
      </c>
      <c r="P120">
        <f t="shared" si="131"/>
        <v>5.1064404151802772E-2</v>
      </c>
      <c r="Q120" s="2">
        <f t="shared" si="132"/>
        <v>40626.008269999998</v>
      </c>
      <c r="R120">
        <f t="shared" si="126"/>
        <v>2.4963144201534317E-5</v>
      </c>
      <c r="S120" s="6">
        <v>0.6</v>
      </c>
      <c r="T120">
        <f t="shared" si="133"/>
        <v>1.497788652092059E-5</v>
      </c>
      <c r="U120" t="s">
        <v>161</v>
      </c>
      <c r="V120" s="6">
        <v>0.6</v>
      </c>
      <c r="W120" s="6">
        <v>1</v>
      </c>
      <c r="Z120">
        <f t="shared" si="134"/>
        <v>18734</v>
      </c>
      <c r="AA120" s="127">
        <f t="shared" si="135"/>
        <v>4.2779105283317562E-2</v>
      </c>
      <c r="AB120" s="127">
        <f t="shared" si="136"/>
        <v>5.4353389959486617E-2</v>
      </c>
      <c r="AC120" s="127">
        <f t="shared" si="137"/>
        <v>-4.9963130608013662E-3</v>
      </c>
      <c r="AD120" s="127">
        <f t="shared" si="138"/>
        <v>3.2889858076838446E-3</v>
      </c>
      <c r="AE120" s="127">
        <f t="shared" si="139"/>
        <v>6.4904565858874511E-6</v>
      </c>
      <c r="AF120">
        <f t="shared" si="140"/>
        <v>-4.9963130608013662E-3</v>
      </c>
      <c r="AG120" s="113"/>
      <c r="AH120">
        <f t="shared" si="141"/>
        <v>-8.2852988684852073E-3</v>
      </c>
      <c r="AI120">
        <f t="shared" si="142"/>
        <v>0.47463615479217136</v>
      </c>
      <c r="AJ120">
        <f t="shared" si="143"/>
        <v>-0.99981003154207015</v>
      </c>
      <c r="AK120">
        <f t="shared" si="144"/>
        <v>-0.28981516549077385</v>
      </c>
      <c r="AL120">
        <f t="shared" si="145"/>
        <v>-2.6374861571247181</v>
      </c>
      <c r="AM120">
        <f t="shared" si="146"/>
        <v>-3.8830398792352159</v>
      </c>
      <c r="AN120" s="127">
        <f t="shared" si="125"/>
        <v>-2.1903462632983106</v>
      </c>
      <c r="AO120" s="127">
        <f t="shared" si="125"/>
        <v>-2.1895747698955104</v>
      </c>
      <c r="AP120" s="127">
        <f t="shared" si="125"/>
        <v>-2.1917881119627505</v>
      </c>
      <c r="AQ120" s="127">
        <f t="shared" si="125"/>
        <v>-2.1854196811646625</v>
      </c>
      <c r="AR120" s="127">
        <f t="shared" si="125"/>
        <v>-2.2035930991216919</v>
      </c>
      <c r="AS120" s="127">
        <f t="shared" si="125"/>
        <v>-2.150425751760781</v>
      </c>
      <c r="AT120" s="127">
        <f t="shared" si="125"/>
        <v>-2.2964686207997977</v>
      </c>
      <c r="AU120" s="127">
        <f t="shared" si="147"/>
        <v>-1.7015936932423095</v>
      </c>
    </row>
    <row r="121" spans="1:47">
      <c r="A121" s="17" t="s">
        <v>212</v>
      </c>
      <c r="B121" s="99" t="s">
        <v>60</v>
      </c>
      <c r="C121" s="18">
        <v>55675.249530000001</v>
      </c>
      <c r="D121" s="18">
        <v>3.3E-4</v>
      </c>
      <c r="E121" s="17">
        <f t="shared" si="127"/>
        <v>18806.607180420408</v>
      </c>
      <c r="F121">
        <f t="shared" si="128"/>
        <v>18806.5</v>
      </c>
      <c r="G121">
        <f t="shared" si="129"/>
        <v>4.5447278753272258E-2</v>
      </c>
      <c r="K121">
        <f t="shared" si="130"/>
        <v>4.5447278753272258E-2</v>
      </c>
      <c r="P121">
        <f t="shared" si="131"/>
        <v>5.172615731801411E-2</v>
      </c>
      <c r="Q121" s="2">
        <f t="shared" si="132"/>
        <v>40656.749530000001</v>
      </c>
      <c r="R121">
        <f t="shared" si="126"/>
        <v>3.9424316030774704E-5</v>
      </c>
      <c r="S121" s="6">
        <v>1</v>
      </c>
      <c r="T121">
        <f t="shared" si="133"/>
        <v>3.9424316030774704E-5</v>
      </c>
      <c r="U121" t="s">
        <v>161</v>
      </c>
      <c r="V121" s="6">
        <v>1</v>
      </c>
      <c r="W121" s="6">
        <v>1</v>
      </c>
      <c r="Z121">
        <f t="shared" si="134"/>
        <v>18806.5</v>
      </c>
      <c r="AA121" s="127">
        <f t="shared" si="135"/>
        <v>4.3531098670249707E-2</v>
      </c>
      <c r="AB121" s="127">
        <f t="shared" si="136"/>
        <v>5.364233740103666E-2</v>
      </c>
      <c r="AC121" s="127">
        <f t="shared" si="137"/>
        <v>-6.2788785647418521E-3</v>
      </c>
      <c r="AD121" s="127">
        <f t="shared" si="138"/>
        <v>1.9161800830225506E-3</v>
      </c>
      <c r="AE121" s="127">
        <f t="shared" si="139"/>
        <v>3.6717461105723089E-6</v>
      </c>
      <c r="AF121">
        <f t="shared" si="140"/>
        <v>-6.2788785647418521E-3</v>
      </c>
      <c r="AG121" s="113"/>
      <c r="AH121">
        <f t="shared" si="141"/>
        <v>-8.1950586477644027E-3</v>
      </c>
      <c r="AI121">
        <f t="shared" si="142"/>
        <v>0.47790889398264225</v>
      </c>
      <c r="AJ121">
        <f t="shared" si="143"/>
        <v>-0.99996544871514481</v>
      </c>
      <c r="AK121">
        <f t="shared" si="144"/>
        <v>-0.2956702166562809</v>
      </c>
      <c r="AL121">
        <f t="shared" si="145"/>
        <v>-2.6263066974677307</v>
      </c>
      <c r="AM121">
        <f t="shared" si="146"/>
        <v>-3.7950765508512405</v>
      </c>
      <c r="AN121" s="127">
        <f t="shared" ref="AN121:AT130" si="148">$AU121+$AB$7*SIN(AO121)</f>
        <v>-2.1715677176300838</v>
      </c>
      <c r="AO121" s="127">
        <f t="shared" si="148"/>
        <v>-2.1709267633557436</v>
      </c>
      <c r="AP121" s="127">
        <f t="shared" si="148"/>
        <v>-2.172815714579365</v>
      </c>
      <c r="AQ121" s="127">
        <f t="shared" si="148"/>
        <v>-2.1672337544340454</v>
      </c>
      <c r="AR121" s="127">
        <f t="shared" si="148"/>
        <v>-2.183599964314225</v>
      </c>
      <c r="AS121" s="127">
        <f t="shared" si="148"/>
        <v>-2.1344368551696222</v>
      </c>
      <c r="AT121" s="127">
        <f t="shared" si="148"/>
        <v>-2.2730673434553266</v>
      </c>
      <c r="AU121" s="127">
        <f t="shared" si="147"/>
        <v>-1.6764105429101572</v>
      </c>
    </row>
    <row r="122" spans="1:47">
      <c r="A122" s="17" t="s">
        <v>212</v>
      </c>
      <c r="B122" s="99" t="s">
        <v>60</v>
      </c>
      <c r="C122" s="18">
        <v>55678.217989999997</v>
      </c>
      <c r="D122" s="18">
        <v>2.5000000000000001E-4</v>
      </c>
      <c r="E122" s="17">
        <f t="shared" si="127"/>
        <v>18813.607836994201</v>
      </c>
      <c r="F122">
        <f t="shared" si="128"/>
        <v>18813.5</v>
      </c>
      <c r="G122">
        <f t="shared" si="129"/>
        <v>4.5725683077762369E-2</v>
      </c>
      <c r="K122">
        <f t="shared" si="130"/>
        <v>4.5725683077762369E-2</v>
      </c>
      <c r="P122">
        <f t="shared" si="131"/>
        <v>5.1790245692141662E-2</v>
      </c>
      <c r="Q122" s="2">
        <f t="shared" si="132"/>
        <v>40659.717989999997</v>
      </c>
      <c r="R122">
        <f t="shared" si="126"/>
        <v>3.6778919703727007E-5</v>
      </c>
      <c r="S122" s="6">
        <v>1</v>
      </c>
      <c r="T122">
        <f t="shared" si="133"/>
        <v>3.6778919703727007E-5</v>
      </c>
      <c r="U122" t="s">
        <v>161</v>
      </c>
      <c r="V122" s="6">
        <v>1</v>
      </c>
      <c r="W122" s="6">
        <v>1</v>
      </c>
      <c r="Z122">
        <f t="shared" si="134"/>
        <v>18813.5</v>
      </c>
      <c r="AA122" s="127">
        <f t="shared" si="135"/>
        <v>4.3604085557203187E-2</v>
      </c>
      <c r="AB122" s="127">
        <f t="shared" si="136"/>
        <v>5.3911843212700844E-2</v>
      </c>
      <c r="AC122" s="127">
        <f t="shared" si="137"/>
        <v>-6.064562614379293E-3</v>
      </c>
      <c r="AD122" s="127">
        <f t="shared" si="138"/>
        <v>2.1215975205591819E-3</v>
      </c>
      <c r="AE122" s="127">
        <f t="shared" si="139"/>
        <v>4.5011760392428683E-6</v>
      </c>
      <c r="AF122">
        <f t="shared" si="140"/>
        <v>-6.064562614379293E-3</v>
      </c>
      <c r="AG122" s="113"/>
      <c r="AH122">
        <f t="shared" si="141"/>
        <v>-8.1861601349384767E-3</v>
      </c>
      <c r="AI122">
        <f t="shared" si="142"/>
        <v>0.47823071776948822</v>
      </c>
      <c r="AJ122">
        <f t="shared" si="143"/>
        <v>-0.99997389685285243</v>
      </c>
      <c r="AK122">
        <f t="shared" si="144"/>
        <v>-0.29623776957143139</v>
      </c>
      <c r="AL122">
        <f t="shared" si="145"/>
        <v>-2.6252192860368262</v>
      </c>
      <c r="AM122">
        <f t="shared" si="146"/>
        <v>-3.7867193094701639</v>
      </c>
      <c r="AN122" s="127">
        <f t="shared" si="148"/>
        <v>-2.169748047656225</v>
      </c>
      <c r="AO122" s="127">
        <f t="shared" si="148"/>
        <v>-2.1691188364091194</v>
      </c>
      <c r="AP122" s="127">
        <f t="shared" si="148"/>
        <v>-2.170978125257113</v>
      </c>
      <c r="AQ122" s="127">
        <f t="shared" si="148"/>
        <v>-2.1654692840236338</v>
      </c>
      <c r="AR122" s="127">
        <f t="shared" si="148"/>
        <v>-2.1816644965231866</v>
      </c>
      <c r="AS122" s="127">
        <f t="shared" si="148"/>
        <v>-2.1328876375209265</v>
      </c>
      <c r="AT122" s="127">
        <f t="shared" si="148"/>
        <v>-2.2707878957933771</v>
      </c>
      <c r="AU122" s="127">
        <f t="shared" si="147"/>
        <v>-1.6739790663263634</v>
      </c>
    </row>
    <row r="123" spans="1:47">
      <c r="A123" s="17" t="s">
        <v>212</v>
      </c>
      <c r="B123" s="99" t="s">
        <v>60</v>
      </c>
      <c r="C123" s="18">
        <v>55709.171399999999</v>
      </c>
      <c r="D123" s="18">
        <v>5.0000000000000002E-5</v>
      </c>
      <c r="E123" s="17">
        <f t="shared" si="127"/>
        <v>18886.606696065286</v>
      </c>
      <c r="F123">
        <f t="shared" si="128"/>
        <v>18886.5</v>
      </c>
      <c r="G123">
        <f t="shared" si="129"/>
        <v>4.5241899613756686E-2</v>
      </c>
      <c r="K123">
        <f t="shared" si="130"/>
        <v>4.5241899613756686E-2</v>
      </c>
      <c r="P123">
        <f t="shared" si="131"/>
        <v>5.2460641873111225E-2</v>
      </c>
      <c r="Q123" s="2">
        <f t="shared" si="132"/>
        <v>40690.671399999999</v>
      </c>
      <c r="R123">
        <f t="shared" si="126"/>
        <v>5.2110239806991058E-5</v>
      </c>
      <c r="S123" s="6">
        <v>1</v>
      </c>
      <c r="T123">
        <f t="shared" si="133"/>
        <v>5.2110239806991058E-5</v>
      </c>
      <c r="U123" t="s">
        <v>161</v>
      </c>
      <c r="V123" s="6">
        <v>1</v>
      </c>
      <c r="W123" s="6">
        <v>1</v>
      </c>
      <c r="Z123">
        <f t="shared" si="134"/>
        <v>18886.5</v>
      </c>
      <c r="AA123" s="127">
        <f t="shared" si="135"/>
        <v>4.4369248040840546E-2</v>
      </c>
      <c r="AB123" s="127">
        <f t="shared" si="136"/>
        <v>5.3333293446027365E-2</v>
      </c>
      <c r="AC123" s="127">
        <f t="shared" si="137"/>
        <v>-7.2187422593545381E-3</v>
      </c>
      <c r="AD123" s="127">
        <f t="shared" si="138"/>
        <v>8.7265157291614021E-4</v>
      </c>
      <c r="AE123" s="127">
        <f t="shared" si="139"/>
        <v>7.6152076771301358E-7</v>
      </c>
      <c r="AF123">
        <f t="shared" si="140"/>
        <v>-7.2187422593545381E-3</v>
      </c>
      <c r="AG123" s="113"/>
      <c r="AH123">
        <f t="shared" si="141"/>
        <v>-8.0913938322706765E-3</v>
      </c>
      <c r="AI123">
        <f t="shared" si="142"/>
        <v>0.48164976371941992</v>
      </c>
      <c r="AJ123">
        <f t="shared" si="143"/>
        <v>-0.99999117408135685</v>
      </c>
      <c r="AK123">
        <f t="shared" si="144"/>
        <v>-0.30218046354433098</v>
      </c>
      <c r="AL123">
        <f t="shared" si="145"/>
        <v>-2.61379246593695</v>
      </c>
      <c r="AM123">
        <f t="shared" si="146"/>
        <v>-3.7009349418663331</v>
      </c>
      <c r="AN123" s="127">
        <f t="shared" si="148"/>
        <v>-2.1507006710207208</v>
      </c>
      <c r="AO123" s="127">
        <f t="shared" si="148"/>
        <v>-2.1501852351859694</v>
      </c>
      <c r="AP123" s="127">
        <f t="shared" si="148"/>
        <v>-2.1517523815613595</v>
      </c>
      <c r="AQ123" s="127">
        <f t="shared" si="148"/>
        <v>-2.1469758786278743</v>
      </c>
      <c r="AR123" s="127">
        <f t="shared" si="148"/>
        <v>-2.1614274177886461</v>
      </c>
      <c r="AS123" s="127">
        <f t="shared" si="148"/>
        <v>-2.1166675704398008</v>
      </c>
      <c r="AT123" s="127">
        <f t="shared" si="148"/>
        <v>-2.246806094265251</v>
      </c>
      <c r="AU123" s="127">
        <f t="shared" si="147"/>
        <v>-1.6486222390953686</v>
      </c>
    </row>
    <row r="124" spans="1:47">
      <c r="A124" s="17" t="s">
        <v>212</v>
      </c>
      <c r="B124" s="99" t="s">
        <v>60</v>
      </c>
      <c r="C124" s="18">
        <v>55712.142110000001</v>
      </c>
      <c r="D124" s="18">
        <v>2.9E-4</v>
      </c>
      <c r="E124" s="17">
        <f t="shared" si="127"/>
        <v>18893.612658918206</v>
      </c>
      <c r="F124">
        <f t="shared" si="128"/>
        <v>18893.5</v>
      </c>
      <c r="G124">
        <f t="shared" si="129"/>
        <v>4.7770303943252657E-2</v>
      </c>
      <c r="K124">
        <f t="shared" si="130"/>
        <v>4.7770303943252657E-2</v>
      </c>
      <c r="P124">
        <f t="shared" si="131"/>
        <v>5.2525122629580603E-2</v>
      </c>
      <c r="Q124" s="2">
        <f t="shared" si="132"/>
        <v>40693.642110000001</v>
      </c>
      <c r="R124">
        <f t="shared" si="126"/>
        <v>2.2608300739853422E-5</v>
      </c>
      <c r="S124" s="6">
        <v>1</v>
      </c>
      <c r="T124">
        <f t="shared" si="133"/>
        <v>2.2608300739853422E-5</v>
      </c>
      <c r="U124" t="s">
        <v>161</v>
      </c>
      <c r="V124" s="6">
        <v>1</v>
      </c>
      <c r="W124" s="6">
        <v>1</v>
      </c>
      <c r="Z124">
        <f t="shared" si="134"/>
        <v>18893.5</v>
      </c>
      <c r="AA124" s="127">
        <f t="shared" si="135"/>
        <v>4.444300571395253E-2</v>
      </c>
      <c r="AB124" s="127">
        <f t="shared" si="136"/>
        <v>5.585242085888073E-2</v>
      </c>
      <c r="AC124" s="127">
        <f t="shared" si="137"/>
        <v>-4.7548186863279468E-3</v>
      </c>
      <c r="AD124" s="127">
        <f t="shared" si="138"/>
        <v>3.3272982293001269E-3</v>
      </c>
      <c r="AE124" s="127">
        <f t="shared" si="139"/>
        <v>1.1070913506703759E-5</v>
      </c>
      <c r="AF124">
        <f t="shared" si="140"/>
        <v>-4.7548186863279468E-3</v>
      </c>
      <c r="AG124" s="113"/>
      <c r="AH124">
        <f t="shared" si="141"/>
        <v>-8.0821169156280737E-3</v>
      </c>
      <c r="AI124">
        <f t="shared" si="142"/>
        <v>0.48198374045949288</v>
      </c>
      <c r="AJ124">
        <f t="shared" si="143"/>
        <v>-0.99998592539361819</v>
      </c>
      <c r="AK124">
        <f t="shared" si="144"/>
        <v>-0.30275262980139739</v>
      </c>
      <c r="AL124">
        <f t="shared" si="145"/>
        <v>-2.6126882885996063</v>
      </c>
      <c r="AM124">
        <f t="shared" si="146"/>
        <v>-3.6928374834395807</v>
      </c>
      <c r="AN124" s="127">
        <f t="shared" si="148"/>
        <v>-2.1488673142560697</v>
      </c>
      <c r="AO124" s="127">
        <f t="shared" si="148"/>
        <v>-2.1483619755089909</v>
      </c>
      <c r="AP124" s="127">
        <f t="shared" si="148"/>
        <v>-2.1499027421639383</v>
      </c>
      <c r="AQ124" s="127">
        <f t="shared" si="148"/>
        <v>-2.1451935405206712</v>
      </c>
      <c r="AR124" s="127">
        <f t="shared" si="148"/>
        <v>-2.1594818283742869</v>
      </c>
      <c r="AS124" s="127">
        <f t="shared" si="148"/>
        <v>-2.1151057202231458</v>
      </c>
      <c r="AT124" s="127">
        <f t="shared" si="148"/>
        <v>-2.2444862738650344</v>
      </c>
      <c r="AU124" s="127">
        <f t="shared" si="147"/>
        <v>-1.6461907625115744</v>
      </c>
    </row>
    <row r="125" spans="1:47">
      <c r="A125" s="17" t="s">
        <v>212</v>
      </c>
      <c r="B125" s="99" t="s">
        <v>59</v>
      </c>
      <c r="C125" s="18">
        <v>55713.201050000003</v>
      </c>
      <c r="D125" s="18">
        <v>1.2999999999999999E-4</v>
      </c>
      <c r="E125" s="17">
        <f t="shared" si="127"/>
        <v>18896.110006119205</v>
      </c>
      <c r="F125">
        <f t="shared" si="128"/>
        <v>18896</v>
      </c>
      <c r="G125">
        <f t="shared" si="129"/>
        <v>4.6645448346680496E-2</v>
      </c>
      <c r="K125">
        <f t="shared" si="130"/>
        <v>4.6645448346680496E-2</v>
      </c>
      <c r="P125">
        <f t="shared" si="131"/>
        <v>5.2548159791784482E-2</v>
      </c>
      <c r="Q125" s="2">
        <f t="shared" si="132"/>
        <v>40694.701050000003</v>
      </c>
      <c r="R125">
        <f t="shared" si="126"/>
        <v>3.4842002404161589E-5</v>
      </c>
      <c r="S125" s="6">
        <v>1</v>
      </c>
      <c r="T125">
        <f t="shared" si="133"/>
        <v>3.4842002404161589E-5</v>
      </c>
      <c r="U125" t="s">
        <v>161</v>
      </c>
      <c r="V125" s="6">
        <v>1</v>
      </c>
      <c r="W125" s="6">
        <v>1</v>
      </c>
      <c r="Z125">
        <f t="shared" si="134"/>
        <v>18896</v>
      </c>
      <c r="AA125" s="127">
        <f t="shared" si="135"/>
        <v>4.4469364151109123E-2</v>
      </c>
      <c r="AB125" s="127">
        <f t="shared" si="136"/>
        <v>5.4724243987355856E-2</v>
      </c>
      <c r="AC125" s="127">
        <f t="shared" si="137"/>
        <v>-5.9027114451039864E-3</v>
      </c>
      <c r="AD125" s="127">
        <f t="shared" si="138"/>
        <v>2.1760841955713733E-3</v>
      </c>
      <c r="AE125" s="127">
        <f t="shared" si="139"/>
        <v>4.7353424262155112E-6</v>
      </c>
      <c r="AF125">
        <f t="shared" si="140"/>
        <v>-5.9027114451039864E-3</v>
      </c>
      <c r="AG125" s="113"/>
      <c r="AH125">
        <f t="shared" si="141"/>
        <v>-8.0787956406753632E-3</v>
      </c>
      <c r="AI125">
        <f t="shared" si="142"/>
        <v>0.48210328135937941</v>
      </c>
      <c r="AJ125">
        <f t="shared" si="143"/>
        <v>-0.99998375331746858</v>
      </c>
      <c r="AK125">
        <f t="shared" si="144"/>
        <v>-0.30295707422220375</v>
      </c>
      <c r="AL125">
        <f t="shared" si="145"/>
        <v>-2.6122935751005807</v>
      </c>
      <c r="AM125">
        <f t="shared" si="146"/>
        <v>-3.6899508668369965</v>
      </c>
      <c r="AN125" s="127">
        <f t="shared" si="148"/>
        <v>-2.1482122472380567</v>
      </c>
      <c r="AO125" s="127">
        <f t="shared" si="148"/>
        <v>-2.1477104809565435</v>
      </c>
      <c r="AP125" s="127">
        <f t="shared" si="148"/>
        <v>-2.1492418949095402</v>
      </c>
      <c r="AQ125" s="127">
        <f t="shared" si="148"/>
        <v>-2.1445566044884501</v>
      </c>
      <c r="AR125" s="127">
        <f t="shared" si="148"/>
        <v>-2.158786761891319</v>
      </c>
      <c r="AS125" s="127">
        <f t="shared" si="148"/>
        <v>-2.1145476257886187</v>
      </c>
      <c r="AT125" s="127">
        <f t="shared" si="148"/>
        <v>-2.2436569093909955</v>
      </c>
      <c r="AU125" s="127">
        <f t="shared" si="147"/>
        <v>-1.6453223780173623</v>
      </c>
    </row>
    <row r="126" spans="1:47">
      <c r="A126" s="17" t="s">
        <v>212</v>
      </c>
      <c r="B126" s="99" t="s">
        <v>60</v>
      </c>
      <c r="C126" s="18">
        <v>55714.2618</v>
      </c>
      <c r="D126" s="18">
        <v>5.8E-4</v>
      </c>
      <c r="E126" s="17">
        <f t="shared" si="127"/>
        <v>18898.611621926942</v>
      </c>
      <c r="F126">
        <f t="shared" si="128"/>
        <v>18898.5</v>
      </c>
      <c r="G126">
        <f t="shared" si="129"/>
        <v>4.7330592744401656E-2</v>
      </c>
      <c r="K126">
        <f t="shared" si="130"/>
        <v>4.7330592744401656E-2</v>
      </c>
      <c r="P126">
        <f t="shared" si="131"/>
        <v>5.2571201333255602E-2</v>
      </c>
      <c r="Q126" s="2">
        <f t="shared" si="132"/>
        <v>40695.7618</v>
      </c>
      <c r="R126">
        <f t="shared" si="126"/>
        <v>2.7463978381569742E-5</v>
      </c>
      <c r="S126" s="6">
        <v>1</v>
      </c>
      <c r="T126">
        <f t="shared" si="133"/>
        <v>2.7463978381569742E-5</v>
      </c>
      <c r="U126" t="s">
        <v>161</v>
      </c>
      <c r="V126" s="6">
        <v>1</v>
      </c>
      <c r="W126" s="6">
        <v>1</v>
      </c>
      <c r="Z126">
        <f t="shared" si="134"/>
        <v>18898.5</v>
      </c>
      <c r="AA126" s="127">
        <f t="shared" si="135"/>
        <v>4.4495731229030833E-2</v>
      </c>
      <c r="AB126" s="127">
        <f t="shared" si="136"/>
        <v>5.5406062848626425E-2</v>
      </c>
      <c r="AC126" s="127">
        <f t="shared" si="137"/>
        <v>-5.2406085888539455E-3</v>
      </c>
      <c r="AD126" s="127">
        <f t="shared" si="138"/>
        <v>2.8348615153708234E-3</v>
      </c>
      <c r="AE126" s="127">
        <f t="shared" si="139"/>
        <v>8.0364398113305609E-6</v>
      </c>
      <c r="AF126">
        <f t="shared" si="140"/>
        <v>-5.2406085888539455E-3</v>
      </c>
      <c r="AG126" s="113"/>
      <c r="AH126">
        <f t="shared" si="141"/>
        <v>-8.0754701042247672E-3</v>
      </c>
      <c r="AI126">
        <f t="shared" si="142"/>
        <v>0.48222296123638997</v>
      </c>
      <c r="AJ126">
        <f t="shared" si="143"/>
        <v>-0.9999814242731937</v>
      </c>
      <c r="AK126">
        <f t="shared" si="144"/>
        <v>-0.30316157099669977</v>
      </c>
      <c r="AL126">
        <f t="shared" si="145"/>
        <v>-2.6118986693295763</v>
      </c>
      <c r="AM126">
        <f t="shared" si="146"/>
        <v>-3.6870670484016546</v>
      </c>
      <c r="AN126" s="127">
        <f t="shared" si="148"/>
        <v>-2.1475570237070976</v>
      </c>
      <c r="AO126" s="127">
        <f t="shared" si="148"/>
        <v>-2.1470588122533321</v>
      </c>
      <c r="AP126" s="127">
        <f t="shared" si="148"/>
        <v>-2.1485809095670514</v>
      </c>
      <c r="AQ126" s="127">
        <f t="shared" si="148"/>
        <v>-2.143919464538385</v>
      </c>
      <c r="AR126" s="127">
        <f t="shared" si="148"/>
        <v>-2.1580915833042842</v>
      </c>
      <c r="AS126" s="127">
        <f t="shared" si="148"/>
        <v>-2.1139893771432545</v>
      </c>
      <c r="AT126" s="127">
        <f t="shared" si="148"/>
        <v>-2.2428270937179229</v>
      </c>
      <c r="AU126" s="127">
        <f t="shared" si="147"/>
        <v>-1.6444539935231501</v>
      </c>
    </row>
    <row r="127" spans="1:47">
      <c r="A127" s="23" t="s">
        <v>156</v>
      </c>
      <c r="B127" s="98" t="s">
        <v>60</v>
      </c>
      <c r="C127" s="23">
        <v>55754.543100000003</v>
      </c>
      <c r="D127" s="23">
        <v>8.9999999999999998E-4</v>
      </c>
      <c r="E127" s="17">
        <f t="shared" si="127"/>
        <v>18993.608875602713</v>
      </c>
      <c r="F127">
        <f t="shared" si="128"/>
        <v>18993.5</v>
      </c>
      <c r="G127">
        <f t="shared" si="129"/>
        <v>4.6166080028342549E-2</v>
      </c>
      <c r="K127">
        <f t="shared" si="130"/>
        <v>4.6166080028342549E-2</v>
      </c>
      <c r="P127">
        <f t="shared" si="131"/>
        <v>5.3450024946158678E-2</v>
      </c>
      <c r="Q127" s="2">
        <f t="shared" si="132"/>
        <v>40736.043100000003</v>
      </c>
      <c r="R127">
        <f t="shared" si="126"/>
        <v>5.3055853565779417E-5</v>
      </c>
      <c r="S127" s="6">
        <v>0.6</v>
      </c>
      <c r="T127">
        <f t="shared" si="133"/>
        <v>3.1833512139467646E-5</v>
      </c>
      <c r="U127" t="s">
        <v>161</v>
      </c>
      <c r="V127" s="6">
        <v>0.6</v>
      </c>
      <c r="W127" s="6">
        <v>1</v>
      </c>
      <c r="Z127">
        <f t="shared" si="134"/>
        <v>18993.5</v>
      </c>
      <c r="AA127" s="127">
        <f t="shared" si="135"/>
        <v>4.5504104124175888E-2</v>
      </c>
      <c r="AB127" s="127">
        <f t="shared" si="136"/>
        <v>5.4112000850325338E-2</v>
      </c>
      <c r="AC127" s="127">
        <f t="shared" si="137"/>
        <v>-7.2839449178161292E-3</v>
      </c>
      <c r="AD127" s="127">
        <f t="shared" si="138"/>
        <v>6.6197590416666036E-4</v>
      </c>
      <c r="AE127" s="127">
        <f t="shared" si="139"/>
        <v>2.6292725861836051E-7</v>
      </c>
      <c r="AF127">
        <f t="shared" si="140"/>
        <v>-7.2839449178161292E-3</v>
      </c>
      <c r="AG127" s="113"/>
      <c r="AH127">
        <f t="shared" si="141"/>
        <v>-7.9459208219827913E-3</v>
      </c>
      <c r="AI127">
        <f t="shared" si="142"/>
        <v>0.48687565098184427</v>
      </c>
      <c r="AJ127">
        <f t="shared" si="143"/>
        <v>-0.99977429160300646</v>
      </c>
      <c r="AK127">
        <f t="shared" si="144"/>
        <v>-0.31097170682345671</v>
      </c>
      <c r="AL127">
        <f t="shared" si="145"/>
        <v>-2.5967469069971143</v>
      </c>
      <c r="AM127">
        <f t="shared" si="146"/>
        <v>-3.5795036159032101</v>
      </c>
      <c r="AN127" s="127">
        <f t="shared" si="148"/>
        <v>-2.1225404783298396</v>
      </c>
      <c r="AO127" s="127">
        <f t="shared" si="148"/>
        <v>-2.1221647005474722</v>
      </c>
      <c r="AP127" s="127">
        <f t="shared" si="148"/>
        <v>-2.1233590976254888</v>
      </c>
      <c r="AQ127" s="127">
        <f t="shared" si="148"/>
        <v>-2.1195546790705042</v>
      </c>
      <c r="AR127" s="127">
        <f t="shared" si="148"/>
        <v>-2.1315920595849827</v>
      </c>
      <c r="AS127" s="127">
        <f t="shared" si="148"/>
        <v>-2.0926543620671376</v>
      </c>
      <c r="AT127" s="127">
        <f t="shared" si="148"/>
        <v>-2.210959503413497</v>
      </c>
      <c r="AU127" s="127">
        <f t="shared" si="147"/>
        <v>-1.6114553827430884</v>
      </c>
    </row>
    <row r="128" spans="1:47">
      <c r="A128" s="101" t="s">
        <v>186</v>
      </c>
      <c r="B128" s="99" t="s">
        <v>59</v>
      </c>
      <c r="C128" s="18">
        <v>55996.458850000003</v>
      </c>
      <c r="D128" s="18">
        <v>2.0000000000000001E-4</v>
      </c>
      <c r="E128" s="17">
        <f t="shared" si="127"/>
        <v>19564.129982689927</v>
      </c>
      <c r="F128">
        <f t="shared" si="128"/>
        <v>19564</v>
      </c>
      <c r="G128">
        <f t="shared" si="129"/>
        <v>5.5116032570367679E-2</v>
      </c>
      <c r="K128">
        <f t="shared" si="130"/>
        <v>5.5116032570367679E-2</v>
      </c>
      <c r="P128">
        <f t="shared" si="131"/>
        <v>5.8860605333212149E-2</v>
      </c>
      <c r="Q128" s="2">
        <f t="shared" si="132"/>
        <v>40977.958850000003</v>
      </c>
      <c r="R128">
        <f t="shared" si="126"/>
        <v>1.4021825176236665E-5</v>
      </c>
      <c r="S128" s="6">
        <v>1</v>
      </c>
      <c r="T128">
        <f t="shared" si="133"/>
        <v>1.4021825176236665E-5</v>
      </c>
      <c r="U128" t="s">
        <v>161</v>
      </c>
      <c r="V128" s="6">
        <v>1</v>
      </c>
      <c r="W128" s="6">
        <v>1</v>
      </c>
      <c r="Z128">
        <f t="shared" si="134"/>
        <v>19564</v>
      </c>
      <c r="AA128" s="127">
        <f t="shared" si="135"/>
        <v>5.1829274976486567E-2</v>
      </c>
      <c r="AB128" s="127">
        <f t="shared" si="136"/>
        <v>6.2147362927093261E-2</v>
      </c>
      <c r="AC128" s="127">
        <f t="shared" si="137"/>
        <v>-3.7445727628444697E-3</v>
      </c>
      <c r="AD128" s="127">
        <f t="shared" si="138"/>
        <v>3.2867575938811122E-3</v>
      </c>
      <c r="AE128" s="127">
        <f t="shared" si="139"/>
        <v>1.0802775480935158E-5</v>
      </c>
      <c r="AF128">
        <f t="shared" si="140"/>
        <v>-3.7445727628444697E-3</v>
      </c>
      <c r="AG128" s="113"/>
      <c r="AH128">
        <f t="shared" si="141"/>
        <v>-7.0313303567255819E-3</v>
      </c>
      <c r="AI128">
        <f t="shared" si="142"/>
        <v>0.51970441795237832</v>
      </c>
      <c r="AJ128">
        <f t="shared" si="143"/>
        <v>-0.99291825326680427</v>
      </c>
      <c r="AK128">
        <f t="shared" si="144"/>
        <v>-0.35960555316281795</v>
      </c>
      <c r="AL128">
        <f t="shared" si="145"/>
        <v>-2.498913056052777</v>
      </c>
      <c r="AM128">
        <f t="shared" si="146"/>
        <v>-3.0041126243634468</v>
      </c>
      <c r="AN128" s="127">
        <f t="shared" si="148"/>
        <v>-1.9668516693747597</v>
      </c>
      <c r="AO128" s="127">
        <f t="shared" si="148"/>
        <v>-1.966818572420137</v>
      </c>
      <c r="AP128" s="127">
        <f t="shared" si="148"/>
        <v>-1.9669615457052676</v>
      </c>
      <c r="AQ128" s="127">
        <f t="shared" si="148"/>
        <v>-1.9663435741458821</v>
      </c>
      <c r="AR128" s="127">
        <f t="shared" si="148"/>
        <v>-1.969008102525224</v>
      </c>
      <c r="AS128" s="127">
        <f t="shared" si="148"/>
        <v>-1.9573952210092491</v>
      </c>
      <c r="AT128" s="127">
        <f t="shared" si="148"/>
        <v>-2.0058629456489516</v>
      </c>
      <c r="AU128" s="127">
        <f t="shared" si="147"/>
        <v>-1.4132900411638765</v>
      </c>
    </row>
    <row r="129" spans="1:47">
      <c r="A129" s="101" t="s">
        <v>186</v>
      </c>
      <c r="B129" s="99" t="s">
        <v>59</v>
      </c>
      <c r="C129" s="18">
        <v>55996.459519999997</v>
      </c>
      <c r="D129" s="18">
        <v>2.9999999999999997E-4</v>
      </c>
      <c r="E129" s="17">
        <f t="shared" si="127"/>
        <v>19564.131562781913</v>
      </c>
      <c r="F129">
        <f t="shared" si="128"/>
        <v>19564</v>
      </c>
      <c r="G129">
        <f t="shared" si="129"/>
        <v>5.5786032564355992E-2</v>
      </c>
      <c r="K129">
        <f t="shared" si="130"/>
        <v>5.5786032564355992E-2</v>
      </c>
      <c r="P129">
        <f t="shared" si="131"/>
        <v>5.8860605333212149E-2</v>
      </c>
      <c r="Q129" s="2">
        <f t="shared" si="132"/>
        <v>40977.959519999997</v>
      </c>
      <c r="R129">
        <f t="shared" si="126"/>
        <v>9.4529977109918149E-6</v>
      </c>
      <c r="S129" s="6">
        <v>1</v>
      </c>
      <c r="T129">
        <f t="shared" si="133"/>
        <v>9.4529977109918149E-6</v>
      </c>
      <c r="U129" t="s">
        <v>161</v>
      </c>
      <c r="V129" s="6">
        <v>1</v>
      </c>
      <c r="W129" s="6">
        <v>1</v>
      </c>
      <c r="Z129">
        <f t="shared" si="134"/>
        <v>19564</v>
      </c>
      <c r="AA129" s="127">
        <f t="shared" si="135"/>
        <v>5.1829274976486567E-2</v>
      </c>
      <c r="AB129" s="127">
        <f t="shared" si="136"/>
        <v>6.2817362921081574E-2</v>
      </c>
      <c r="AC129" s="127">
        <f t="shared" si="137"/>
        <v>-3.0745727688561569E-3</v>
      </c>
      <c r="AD129" s="127">
        <f t="shared" si="138"/>
        <v>3.956757587869425E-3</v>
      </c>
      <c r="AE129" s="127">
        <f t="shared" si="139"/>
        <v>1.5655930609162269E-5</v>
      </c>
      <c r="AF129">
        <f t="shared" si="140"/>
        <v>-3.0745727688561569E-3</v>
      </c>
      <c r="AG129" s="113"/>
      <c r="AH129">
        <f t="shared" si="141"/>
        <v>-7.0313303567255819E-3</v>
      </c>
      <c r="AI129">
        <f t="shared" si="142"/>
        <v>0.51970441795237832</v>
      </c>
      <c r="AJ129">
        <f t="shared" si="143"/>
        <v>-0.99291825326680427</v>
      </c>
      <c r="AK129">
        <f t="shared" si="144"/>
        <v>-0.35960555316281795</v>
      </c>
      <c r="AL129">
        <f t="shared" si="145"/>
        <v>-2.498913056052777</v>
      </c>
      <c r="AM129">
        <f t="shared" si="146"/>
        <v>-3.0041126243634468</v>
      </c>
      <c r="AN129" s="127">
        <f t="shared" si="148"/>
        <v>-1.9668516693747597</v>
      </c>
      <c r="AO129" s="127">
        <f t="shared" si="148"/>
        <v>-1.966818572420137</v>
      </c>
      <c r="AP129" s="127">
        <f t="shared" si="148"/>
        <v>-1.9669615457052676</v>
      </c>
      <c r="AQ129" s="127">
        <f t="shared" si="148"/>
        <v>-1.9663435741458821</v>
      </c>
      <c r="AR129" s="127">
        <f t="shared" si="148"/>
        <v>-1.969008102525224</v>
      </c>
      <c r="AS129" s="127">
        <f t="shared" si="148"/>
        <v>-1.9573952210092491</v>
      </c>
      <c r="AT129" s="127">
        <f t="shared" si="148"/>
        <v>-2.0058629456489516</v>
      </c>
      <c r="AU129" s="127">
        <f t="shared" si="147"/>
        <v>-1.4132900411638765</v>
      </c>
    </row>
    <row r="130" spans="1:47">
      <c r="A130" s="101" t="s">
        <v>186</v>
      </c>
      <c r="B130" s="99" t="s">
        <v>59</v>
      </c>
      <c r="C130" s="18">
        <v>55996.459669999997</v>
      </c>
      <c r="D130" s="18">
        <v>2.9999999999999997E-4</v>
      </c>
      <c r="E130" s="17">
        <f t="shared" si="127"/>
        <v>19564.131916533854</v>
      </c>
      <c r="F130">
        <f t="shared" si="128"/>
        <v>19564</v>
      </c>
      <c r="G130">
        <f t="shared" si="129"/>
        <v>5.5936032564204652E-2</v>
      </c>
      <c r="K130">
        <f t="shared" si="130"/>
        <v>5.5936032564204652E-2</v>
      </c>
      <c r="P130">
        <f t="shared" si="131"/>
        <v>5.8860605333212149E-2</v>
      </c>
      <c r="Q130" s="2">
        <f t="shared" si="132"/>
        <v>40977.959669999997</v>
      </c>
      <c r="R130">
        <f t="shared" si="126"/>
        <v>8.5531258812201774E-6</v>
      </c>
      <c r="S130" s="6">
        <v>1</v>
      </c>
      <c r="T130">
        <f t="shared" si="133"/>
        <v>8.5531258812201774E-6</v>
      </c>
      <c r="U130" t="s">
        <v>161</v>
      </c>
      <c r="V130" s="6">
        <v>1</v>
      </c>
      <c r="W130" s="6">
        <v>1</v>
      </c>
      <c r="Z130">
        <f t="shared" si="134"/>
        <v>19564</v>
      </c>
      <c r="AA130" s="127">
        <f t="shared" si="135"/>
        <v>5.1829274976486567E-2</v>
      </c>
      <c r="AB130" s="127">
        <f t="shared" si="136"/>
        <v>6.2967362920930234E-2</v>
      </c>
      <c r="AC130" s="127">
        <f t="shared" si="137"/>
        <v>-2.9245727690074969E-3</v>
      </c>
      <c r="AD130" s="127">
        <f t="shared" si="138"/>
        <v>4.1067575877180851E-3</v>
      </c>
      <c r="AE130" s="127">
        <f t="shared" si="139"/>
        <v>1.6865457884280064E-5</v>
      </c>
      <c r="AF130">
        <f t="shared" si="140"/>
        <v>-2.9245727690074969E-3</v>
      </c>
      <c r="AG130" s="113"/>
      <c r="AH130">
        <f t="shared" si="141"/>
        <v>-7.0313303567255819E-3</v>
      </c>
      <c r="AI130">
        <f t="shared" si="142"/>
        <v>0.51970441795237832</v>
      </c>
      <c r="AJ130">
        <f t="shared" si="143"/>
        <v>-0.99291825326680427</v>
      </c>
      <c r="AK130">
        <f t="shared" si="144"/>
        <v>-0.35960555316281795</v>
      </c>
      <c r="AL130">
        <f t="shared" si="145"/>
        <v>-2.498913056052777</v>
      </c>
      <c r="AM130">
        <f t="shared" si="146"/>
        <v>-3.0041126243634468</v>
      </c>
      <c r="AN130" s="127">
        <f t="shared" si="148"/>
        <v>-1.9668516693747597</v>
      </c>
      <c r="AO130" s="127">
        <f t="shared" si="148"/>
        <v>-1.966818572420137</v>
      </c>
      <c r="AP130" s="127">
        <f t="shared" si="148"/>
        <v>-1.9669615457052676</v>
      </c>
      <c r="AQ130" s="127">
        <f t="shared" si="148"/>
        <v>-1.9663435741458821</v>
      </c>
      <c r="AR130" s="127">
        <f t="shared" si="148"/>
        <v>-1.969008102525224</v>
      </c>
      <c r="AS130" s="127">
        <f t="shared" si="148"/>
        <v>-1.9573952210092491</v>
      </c>
      <c r="AT130" s="127">
        <f t="shared" si="148"/>
        <v>-2.0058629456489516</v>
      </c>
      <c r="AU130" s="127">
        <f t="shared" si="147"/>
        <v>-1.4132900411638765</v>
      </c>
    </row>
    <row r="131" spans="1:47">
      <c r="A131" s="101" t="s">
        <v>186</v>
      </c>
      <c r="B131" s="99" t="s">
        <v>59</v>
      </c>
      <c r="C131" s="18">
        <v>55996.459719999999</v>
      </c>
      <c r="D131" s="18">
        <v>4.0000000000000002E-4</v>
      </c>
      <c r="E131" s="17">
        <f t="shared" si="127"/>
        <v>19564.132034451173</v>
      </c>
      <c r="F131">
        <f t="shared" si="128"/>
        <v>19564</v>
      </c>
      <c r="G131">
        <f t="shared" si="129"/>
        <v>5.5986032566579524E-2</v>
      </c>
      <c r="K131">
        <f t="shared" si="130"/>
        <v>5.5986032566579524E-2</v>
      </c>
      <c r="P131">
        <f t="shared" si="131"/>
        <v>5.8860605333212149E-2</v>
      </c>
      <c r="Q131" s="2">
        <f t="shared" si="132"/>
        <v>40977.959719999999</v>
      </c>
      <c r="R131">
        <f t="shared" si="126"/>
        <v>8.2631685906659404E-6</v>
      </c>
      <c r="S131" s="6">
        <v>1</v>
      </c>
      <c r="T131">
        <f t="shared" si="133"/>
        <v>8.2631685906659404E-6</v>
      </c>
      <c r="U131" t="s">
        <v>161</v>
      </c>
      <c r="V131" s="6">
        <v>1</v>
      </c>
      <c r="W131" s="6">
        <v>1</v>
      </c>
      <c r="Z131">
        <f t="shared" si="134"/>
        <v>19564</v>
      </c>
      <c r="AA131" s="127">
        <f t="shared" si="135"/>
        <v>5.1829274976486567E-2</v>
      </c>
      <c r="AB131" s="127">
        <f t="shared" si="136"/>
        <v>6.3017362923305106E-2</v>
      </c>
      <c r="AC131" s="127">
        <f t="shared" si="137"/>
        <v>-2.8745727666326243E-3</v>
      </c>
      <c r="AD131" s="127">
        <f t="shared" si="138"/>
        <v>4.1567575900929576E-3</v>
      </c>
      <c r="AE131" s="127">
        <f t="shared" si="139"/>
        <v>1.7278633662795412E-5</v>
      </c>
      <c r="AF131">
        <f t="shared" si="140"/>
        <v>-2.8745727666326243E-3</v>
      </c>
      <c r="AG131" s="113"/>
      <c r="AH131">
        <f t="shared" si="141"/>
        <v>-7.0313303567255819E-3</v>
      </c>
      <c r="AI131">
        <f t="shared" si="142"/>
        <v>0.51970441795237832</v>
      </c>
      <c r="AJ131">
        <f t="shared" si="143"/>
        <v>-0.99291825326680427</v>
      </c>
      <c r="AK131">
        <f t="shared" si="144"/>
        <v>-0.35960555316281795</v>
      </c>
      <c r="AL131">
        <f t="shared" si="145"/>
        <v>-2.498913056052777</v>
      </c>
      <c r="AM131">
        <f t="shared" si="146"/>
        <v>-3.0041126243634468</v>
      </c>
      <c r="AN131" s="127">
        <f t="shared" ref="AN131:AT140" si="149">$AU131+$AB$7*SIN(AO131)</f>
        <v>-1.9668516693747597</v>
      </c>
      <c r="AO131" s="127">
        <f t="shared" si="149"/>
        <v>-1.966818572420137</v>
      </c>
      <c r="AP131" s="127">
        <f t="shared" si="149"/>
        <v>-1.9669615457052676</v>
      </c>
      <c r="AQ131" s="127">
        <f t="shared" si="149"/>
        <v>-1.9663435741458821</v>
      </c>
      <c r="AR131" s="127">
        <f t="shared" si="149"/>
        <v>-1.969008102525224</v>
      </c>
      <c r="AS131" s="127">
        <f t="shared" si="149"/>
        <v>-1.9573952210092491</v>
      </c>
      <c r="AT131" s="127">
        <f t="shared" si="149"/>
        <v>-2.0058629456489516</v>
      </c>
      <c r="AU131" s="127">
        <f t="shared" si="147"/>
        <v>-1.4132900411638765</v>
      </c>
    </row>
    <row r="132" spans="1:47">
      <c r="A132" s="101" t="s">
        <v>187</v>
      </c>
      <c r="B132" s="99" t="s">
        <v>60</v>
      </c>
      <c r="C132" s="18">
        <v>56001.332900000001</v>
      </c>
      <c r="D132" s="18">
        <v>5.5999999999999999E-3</v>
      </c>
      <c r="E132" s="17">
        <f t="shared" si="127"/>
        <v>19575.624680335688</v>
      </c>
      <c r="F132">
        <f t="shared" si="128"/>
        <v>19575.5</v>
      </c>
      <c r="G132">
        <f t="shared" si="129"/>
        <v>5.2867696816974785E-2</v>
      </c>
      <c r="J132">
        <f>G132</f>
        <v>5.2867696816974785E-2</v>
      </c>
      <c r="P132">
        <f t="shared" si="131"/>
        <v>5.8972015329222305E-2</v>
      </c>
      <c r="Q132" s="2">
        <f t="shared" si="132"/>
        <v>40982.832900000001</v>
      </c>
      <c r="R132">
        <f t="shared" si="126"/>
        <v>3.7262704498967772E-5</v>
      </c>
      <c r="S132" s="6">
        <v>0.1</v>
      </c>
      <c r="T132">
        <f t="shared" si="133"/>
        <v>3.7262704498967776E-6</v>
      </c>
      <c r="U132" t="s">
        <v>152</v>
      </c>
      <c r="V132" s="6">
        <v>0.1</v>
      </c>
      <c r="W132" s="6">
        <v>1</v>
      </c>
      <c r="Z132">
        <f t="shared" si="134"/>
        <v>19575.5</v>
      </c>
      <c r="AA132" s="127">
        <f t="shared" si="135"/>
        <v>5.1961651835452927E-2</v>
      </c>
      <c r="AB132" s="127">
        <f t="shared" si="136"/>
        <v>5.9878060310744163E-2</v>
      </c>
      <c r="AC132" s="127">
        <f t="shared" si="137"/>
        <v>-6.1043185122475196E-3</v>
      </c>
      <c r="AD132" s="127">
        <f t="shared" si="138"/>
        <v>9.0604498152185853E-4</v>
      </c>
      <c r="AE132" s="127">
        <f t="shared" si="139"/>
        <v>8.20917508540945E-8</v>
      </c>
      <c r="AF132">
        <f t="shared" si="140"/>
        <v>-6.1043185122475196E-3</v>
      </c>
      <c r="AG132" s="113"/>
      <c r="AH132">
        <f t="shared" si="141"/>
        <v>-7.0103634937693816E-3</v>
      </c>
      <c r="AI132">
        <f t="shared" si="142"/>
        <v>0.52046447743769786</v>
      </c>
      <c r="AJ132">
        <f t="shared" si="143"/>
        <v>-0.99266530121931706</v>
      </c>
      <c r="AK132">
        <f t="shared" si="144"/>
        <v>-0.36061847235118144</v>
      </c>
      <c r="AL132">
        <f t="shared" si="145"/>
        <v>-2.4968024372001962</v>
      </c>
      <c r="AM132">
        <f t="shared" si="146"/>
        <v>-2.9935669005635872</v>
      </c>
      <c r="AN132" s="127">
        <f t="shared" si="149"/>
        <v>-1.9636050890002361</v>
      </c>
      <c r="AO132" s="127">
        <f t="shared" si="149"/>
        <v>-1.9635742433432177</v>
      </c>
      <c r="AP132" s="127">
        <f t="shared" si="149"/>
        <v>-1.9637085353266615</v>
      </c>
      <c r="AQ132" s="127">
        <f t="shared" si="149"/>
        <v>-1.9631235534593585</v>
      </c>
      <c r="AR132" s="127">
        <f t="shared" si="149"/>
        <v>-1.9656657549376986</v>
      </c>
      <c r="AS132" s="127">
        <f t="shared" si="149"/>
        <v>-1.9545018621333869</v>
      </c>
      <c r="AT132" s="127">
        <f t="shared" si="149"/>
        <v>-2.0014877073824784</v>
      </c>
      <c r="AU132" s="127">
        <f t="shared" si="147"/>
        <v>-1.4092954724905005</v>
      </c>
    </row>
    <row r="133" spans="1:47">
      <c r="A133" s="101" t="s">
        <v>187</v>
      </c>
      <c r="B133" s="99" t="s">
        <v>59</v>
      </c>
      <c r="C133" s="18">
        <v>56001.546900000001</v>
      </c>
      <c r="D133" s="18">
        <v>4.0000000000000001E-3</v>
      </c>
      <c r="E133" s="17">
        <f t="shared" si="127"/>
        <v>19576.129366437839</v>
      </c>
      <c r="F133">
        <f t="shared" si="128"/>
        <v>19576</v>
      </c>
      <c r="G133">
        <f t="shared" si="129"/>
        <v>5.4854725698533002E-2</v>
      </c>
      <c r="J133">
        <f>G133</f>
        <v>5.4854725698533002E-2</v>
      </c>
      <c r="O133">
        <f t="shared" ref="O133:O164" ca="1" si="150">+C$11+C$12*F133</f>
        <v>6.1846097071163175E-3</v>
      </c>
      <c r="P133">
        <f t="shared" si="131"/>
        <v>5.8976861344140583E-2</v>
      </c>
      <c r="Q133" s="2">
        <f t="shared" si="132"/>
        <v>40983.046900000001</v>
      </c>
      <c r="R133">
        <f t="shared" si="126"/>
        <v>1.6992002280788621E-5</v>
      </c>
      <c r="S133" s="6">
        <v>0.1</v>
      </c>
      <c r="T133">
        <f t="shared" si="133"/>
        <v>1.6992002280788623E-6</v>
      </c>
      <c r="U133" t="s">
        <v>152</v>
      </c>
      <c r="V133" s="6">
        <v>0.1</v>
      </c>
      <c r="W133" s="6">
        <v>1</v>
      </c>
      <c r="Z133">
        <f t="shared" si="134"/>
        <v>19576</v>
      </c>
      <c r="AA133" s="127">
        <f t="shared" si="135"/>
        <v>5.1967411823986828E-2</v>
      </c>
      <c r="AB133" s="127">
        <f t="shared" si="136"/>
        <v>6.1864175218686757E-2</v>
      </c>
      <c r="AC133" s="127">
        <f t="shared" si="137"/>
        <v>-4.1221356456075803E-3</v>
      </c>
      <c r="AD133" s="127">
        <f t="shared" si="138"/>
        <v>2.8873138745461741E-3</v>
      </c>
      <c r="AE133" s="127">
        <f t="shared" si="139"/>
        <v>8.33658141014684E-7</v>
      </c>
      <c r="AF133">
        <f t="shared" si="140"/>
        <v>-4.1221356456075803E-3</v>
      </c>
      <c r="AG133" s="113"/>
      <c r="AH133">
        <f t="shared" si="141"/>
        <v>-7.0094495201537509E-3</v>
      </c>
      <c r="AI133">
        <f t="shared" si="142"/>
        <v>0.52049762237549202</v>
      </c>
      <c r="AJ133">
        <f t="shared" si="143"/>
        <v>-0.99265418608133049</v>
      </c>
      <c r="AK133">
        <f t="shared" si="144"/>
        <v>-0.36066254290187072</v>
      </c>
      <c r="AL133">
        <f t="shared" si="145"/>
        <v>-2.4967105314462117</v>
      </c>
      <c r="AM133">
        <f t="shared" si="146"/>
        <v>-2.9931092065699194</v>
      </c>
      <c r="AN133" s="127">
        <f t="shared" si="149"/>
        <v>-1.9634638262140629</v>
      </c>
      <c r="AO133" s="127">
        <f t="shared" si="149"/>
        <v>-1.9634330758913041</v>
      </c>
      <c r="AP133" s="127">
        <f t="shared" si="149"/>
        <v>-1.9635669985044446</v>
      </c>
      <c r="AQ133" s="127">
        <f t="shared" si="149"/>
        <v>-1.9629834271675879</v>
      </c>
      <c r="AR133" s="127">
        <f t="shared" si="149"/>
        <v>-1.9655203709332869</v>
      </c>
      <c r="AS133" s="127">
        <f t="shared" si="149"/>
        <v>-1.9543758810074858</v>
      </c>
      <c r="AT133" s="127">
        <f t="shared" si="149"/>
        <v>-2.0012972652352978</v>
      </c>
      <c r="AU133" s="127">
        <f t="shared" si="147"/>
        <v>-1.409121795591658</v>
      </c>
    </row>
    <row r="134" spans="1:47">
      <c r="A134" s="101" t="s">
        <v>186</v>
      </c>
      <c r="B134" s="99" t="s">
        <v>59</v>
      </c>
      <c r="C134" s="18">
        <v>56004.51367</v>
      </c>
      <c r="D134" s="18">
        <v>5.0000000000000001E-4</v>
      </c>
      <c r="E134" s="17">
        <f t="shared" si="127"/>
        <v>19583.12603740644</v>
      </c>
      <c r="F134">
        <f t="shared" si="128"/>
        <v>19583</v>
      </c>
      <c r="G134">
        <f t="shared" si="129"/>
        <v>5.3443130025698338E-2</v>
      </c>
      <c r="K134">
        <f t="shared" ref="K134:K143" si="151">G134</f>
        <v>5.3443130025698338E-2</v>
      </c>
      <c r="O134">
        <f t="shared" ca="1" si="150"/>
        <v>6.3671248002180603E-3</v>
      </c>
      <c r="P134">
        <f t="shared" si="131"/>
        <v>5.9044723945918601E-2</v>
      </c>
      <c r="Q134" s="2">
        <f t="shared" si="132"/>
        <v>40986.01367</v>
      </c>
      <c r="R134">
        <f t="shared" si="126"/>
        <v>3.1377854447048612E-5</v>
      </c>
      <c r="S134" s="6">
        <v>1</v>
      </c>
      <c r="T134">
        <f t="shared" si="133"/>
        <v>3.1377854447048612E-5</v>
      </c>
      <c r="U134" t="s">
        <v>161</v>
      </c>
      <c r="V134" s="6">
        <v>1</v>
      </c>
      <c r="W134" s="6">
        <v>1</v>
      </c>
      <c r="Z134">
        <f t="shared" si="134"/>
        <v>19583</v>
      </c>
      <c r="AA134" s="127">
        <f t="shared" si="135"/>
        <v>5.2048090832688083E-2</v>
      </c>
      <c r="AB134" s="127">
        <f t="shared" si="136"/>
        <v>6.0439763138928855E-2</v>
      </c>
      <c r="AC134" s="127">
        <f t="shared" si="137"/>
        <v>-5.601593920220263E-3</v>
      </c>
      <c r="AD134" s="127">
        <f t="shared" si="138"/>
        <v>1.3950391930102543E-3</v>
      </c>
      <c r="AE134" s="127">
        <f t="shared" si="139"/>
        <v>1.9461343500347014E-6</v>
      </c>
      <c r="AF134">
        <f t="shared" si="140"/>
        <v>-5.601593920220263E-3</v>
      </c>
      <c r="AG134" s="113"/>
      <c r="AH134">
        <f t="shared" si="141"/>
        <v>-6.9966331132305165E-3</v>
      </c>
      <c r="AI134">
        <f t="shared" si="142"/>
        <v>0.52096252010419053</v>
      </c>
      <c r="AJ134">
        <f t="shared" si="143"/>
        <v>-0.99249754373308419</v>
      </c>
      <c r="AK134">
        <f t="shared" si="144"/>
        <v>-0.36127979857040421</v>
      </c>
      <c r="AL134">
        <f t="shared" si="145"/>
        <v>-2.4954226234299299</v>
      </c>
      <c r="AM134">
        <f t="shared" si="146"/>
        <v>-2.9867085958461979</v>
      </c>
      <c r="AN134" s="127">
        <f t="shared" si="149"/>
        <v>-1.9614852068305377</v>
      </c>
      <c r="AO134" s="127">
        <f t="shared" si="149"/>
        <v>-1.9614557692959784</v>
      </c>
      <c r="AP134" s="127">
        <f t="shared" si="149"/>
        <v>-1.9615845904881966</v>
      </c>
      <c r="AQ134" s="127">
        <f t="shared" si="149"/>
        <v>-1.9610205598374018</v>
      </c>
      <c r="AR134" s="127">
        <f t="shared" si="149"/>
        <v>-1.963484427458237</v>
      </c>
      <c r="AS134" s="127">
        <f t="shared" si="149"/>
        <v>-1.952610534880753</v>
      </c>
      <c r="AT134" s="127">
        <f t="shared" si="149"/>
        <v>-1.998629199876675</v>
      </c>
      <c r="AU134" s="127">
        <f t="shared" si="147"/>
        <v>-1.4066903190078641</v>
      </c>
    </row>
    <row r="135" spans="1:47">
      <c r="A135" s="101" t="s">
        <v>186</v>
      </c>
      <c r="B135" s="99" t="s">
        <v>59</v>
      </c>
      <c r="C135" s="18">
        <v>56004.514369999997</v>
      </c>
      <c r="D135" s="18">
        <v>4.0000000000000002E-4</v>
      </c>
      <c r="E135" s="17">
        <f t="shared" si="127"/>
        <v>19583.127688248824</v>
      </c>
      <c r="F135">
        <f t="shared" si="128"/>
        <v>19583</v>
      </c>
      <c r="G135">
        <f t="shared" si="129"/>
        <v>5.4143130022566766E-2</v>
      </c>
      <c r="K135">
        <f t="shared" si="151"/>
        <v>5.4143130022566766E-2</v>
      </c>
      <c r="O135">
        <f t="shared" ca="1" si="150"/>
        <v>6.3671248002180603E-3</v>
      </c>
      <c r="P135">
        <f t="shared" si="131"/>
        <v>5.9044723945918601E-2</v>
      </c>
      <c r="Q135" s="2">
        <f t="shared" si="132"/>
        <v>40986.014369999997</v>
      </c>
      <c r="R135">
        <f t="shared" si="126"/>
        <v>2.4025622989439636E-5</v>
      </c>
      <c r="S135" s="6">
        <v>1</v>
      </c>
      <c r="T135">
        <f t="shared" si="133"/>
        <v>2.4025622989439636E-5</v>
      </c>
      <c r="U135" t="s">
        <v>161</v>
      </c>
      <c r="V135" s="6">
        <v>1</v>
      </c>
      <c r="W135" s="6">
        <v>1</v>
      </c>
      <c r="Z135">
        <f t="shared" si="134"/>
        <v>19583</v>
      </c>
      <c r="AA135" s="127">
        <f t="shared" si="135"/>
        <v>5.2048090832688083E-2</v>
      </c>
      <c r="AB135" s="127">
        <f t="shared" si="136"/>
        <v>6.1139763135797283E-2</v>
      </c>
      <c r="AC135" s="127">
        <f t="shared" si="137"/>
        <v>-4.9015939233518352E-3</v>
      </c>
      <c r="AD135" s="127">
        <f t="shared" si="138"/>
        <v>2.0950391898786822E-3</v>
      </c>
      <c r="AE135" s="127">
        <f t="shared" si="139"/>
        <v>4.3891892071275248E-6</v>
      </c>
      <c r="AF135">
        <f t="shared" si="140"/>
        <v>-4.9015939233518352E-3</v>
      </c>
      <c r="AG135" s="113"/>
      <c r="AH135">
        <f t="shared" si="141"/>
        <v>-6.9966331132305165E-3</v>
      </c>
      <c r="AI135">
        <f t="shared" si="142"/>
        <v>0.52096252010419053</v>
      </c>
      <c r="AJ135">
        <f t="shared" si="143"/>
        <v>-0.99249754373308419</v>
      </c>
      <c r="AK135">
        <f t="shared" si="144"/>
        <v>-0.36127979857040421</v>
      </c>
      <c r="AL135">
        <f t="shared" si="145"/>
        <v>-2.4954226234299299</v>
      </c>
      <c r="AM135">
        <f t="shared" si="146"/>
        <v>-2.9867085958461979</v>
      </c>
      <c r="AN135" s="127">
        <f t="shared" si="149"/>
        <v>-1.9614852068305377</v>
      </c>
      <c r="AO135" s="127">
        <f t="shared" si="149"/>
        <v>-1.9614557692959784</v>
      </c>
      <c r="AP135" s="127">
        <f t="shared" si="149"/>
        <v>-1.9615845904881966</v>
      </c>
      <c r="AQ135" s="127">
        <f t="shared" si="149"/>
        <v>-1.9610205598374018</v>
      </c>
      <c r="AR135" s="127">
        <f t="shared" si="149"/>
        <v>-1.963484427458237</v>
      </c>
      <c r="AS135" s="127">
        <f t="shared" si="149"/>
        <v>-1.952610534880753</v>
      </c>
      <c r="AT135" s="127">
        <f t="shared" si="149"/>
        <v>-1.998629199876675</v>
      </c>
      <c r="AU135" s="127">
        <f t="shared" si="147"/>
        <v>-1.4066903190078641</v>
      </c>
    </row>
    <row r="136" spans="1:47">
      <c r="A136" s="101" t="s">
        <v>186</v>
      </c>
      <c r="B136" s="99" t="s">
        <v>59</v>
      </c>
      <c r="C136" s="18">
        <v>56004.514470000002</v>
      </c>
      <c r="D136" s="18">
        <v>5.0000000000000001E-4</v>
      </c>
      <c r="E136" s="17">
        <f t="shared" si="127"/>
        <v>19583.127924083463</v>
      </c>
      <c r="F136">
        <f t="shared" si="128"/>
        <v>19583</v>
      </c>
      <c r="G136">
        <f t="shared" si="129"/>
        <v>5.4243130027316511E-2</v>
      </c>
      <c r="K136">
        <f t="shared" si="151"/>
        <v>5.4243130027316511E-2</v>
      </c>
      <c r="O136">
        <f t="shared" ca="1" si="150"/>
        <v>6.3671248002180603E-3</v>
      </c>
      <c r="P136">
        <f t="shared" si="131"/>
        <v>5.9044723945918601E-2</v>
      </c>
      <c r="Q136" s="2">
        <f t="shared" si="132"/>
        <v>40986.014470000002</v>
      </c>
      <c r="R136">
        <f t="shared" si="126"/>
        <v>2.3055304159156576E-5</v>
      </c>
      <c r="S136" s="6">
        <v>1</v>
      </c>
      <c r="T136">
        <f t="shared" si="133"/>
        <v>2.3055304159156576E-5</v>
      </c>
      <c r="U136" t="s">
        <v>161</v>
      </c>
      <c r="V136" s="6">
        <v>1</v>
      </c>
      <c r="W136" s="6">
        <v>1</v>
      </c>
      <c r="Z136">
        <f t="shared" si="134"/>
        <v>19583</v>
      </c>
      <c r="AA136" s="127">
        <f t="shared" si="135"/>
        <v>5.2048090832688083E-2</v>
      </c>
      <c r="AB136" s="127">
        <f t="shared" si="136"/>
        <v>6.1239763140547028E-2</v>
      </c>
      <c r="AC136" s="127">
        <f t="shared" si="137"/>
        <v>-4.8015939186020901E-3</v>
      </c>
      <c r="AD136" s="127">
        <f t="shared" si="138"/>
        <v>2.1950391946284273E-3</v>
      </c>
      <c r="AE136" s="127">
        <f t="shared" si="139"/>
        <v>4.818197065955015E-6</v>
      </c>
      <c r="AF136">
        <f t="shared" si="140"/>
        <v>-4.8015939186020901E-3</v>
      </c>
      <c r="AG136" s="113"/>
      <c r="AH136">
        <f t="shared" si="141"/>
        <v>-6.9966331132305165E-3</v>
      </c>
      <c r="AI136">
        <f t="shared" si="142"/>
        <v>0.52096252010419053</v>
      </c>
      <c r="AJ136">
        <f t="shared" si="143"/>
        <v>-0.99249754373308419</v>
      </c>
      <c r="AK136">
        <f t="shared" si="144"/>
        <v>-0.36127979857040421</v>
      </c>
      <c r="AL136">
        <f t="shared" si="145"/>
        <v>-2.4954226234299299</v>
      </c>
      <c r="AM136">
        <f t="shared" si="146"/>
        <v>-2.9867085958461979</v>
      </c>
      <c r="AN136" s="127">
        <f t="shared" si="149"/>
        <v>-1.9614852068305377</v>
      </c>
      <c r="AO136" s="127">
        <f t="shared" si="149"/>
        <v>-1.9614557692959784</v>
      </c>
      <c r="AP136" s="127">
        <f t="shared" si="149"/>
        <v>-1.9615845904881966</v>
      </c>
      <c r="AQ136" s="127">
        <f t="shared" si="149"/>
        <v>-1.9610205598374018</v>
      </c>
      <c r="AR136" s="127">
        <f t="shared" si="149"/>
        <v>-1.963484427458237</v>
      </c>
      <c r="AS136" s="127">
        <f t="shared" si="149"/>
        <v>-1.952610534880753</v>
      </c>
      <c r="AT136" s="127">
        <f t="shared" si="149"/>
        <v>-1.998629199876675</v>
      </c>
      <c r="AU136" s="127">
        <f t="shared" si="147"/>
        <v>-1.4066903190078641</v>
      </c>
    </row>
    <row r="137" spans="1:47">
      <c r="A137" s="101" t="s">
        <v>186</v>
      </c>
      <c r="B137" s="99" t="s">
        <v>60</v>
      </c>
      <c r="C137" s="18">
        <v>56009.390939999997</v>
      </c>
      <c r="D137" s="18">
        <v>5.9999999999999995E-4</v>
      </c>
      <c r="E137" s="17">
        <f t="shared" si="127"/>
        <v>19594.628328927196</v>
      </c>
      <c r="F137">
        <f t="shared" si="128"/>
        <v>19594.5</v>
      </c>
      <c r="G137">
        <f t="shared" si="129"/>
        <v>5.4414794270996936E-2</v>
      </c>
      <c r="K137">
        <f t="shared" si="151"/>
        <v>5.4414794270996936E-2</v>
      </c>
      <c r="O137">
        <f t="shared" ca="1" si="150"/>
        <v>6.6669710245993441E-3</v>
      </c>
      <c r="P137">
        <f t="shared" si="131"/>
        <v>5.9156287041110367E-2</v>
      </c>
      <c r="Q137" s="2">
        <f t="shared" si="132"/>
        <v>40990.890939999997</v>
      </c>
      <c r="R137">
        <f t="shared" si="126"/>
        <v>2.2481753689037942E-5</v>
      </c>
      <c r="S137" s="6">
        <v>0.8</v>
      </c>
      <c r="T137">
        <f t="shared" si="133"/>
        <v>1.7985402951230354E-5</v>
      </c>
      <c r="U137" t="s">
        <v>161</v>
      </c>
      <c r="V137" s="6">
        <v>0.8</v>
      </c>
      <c r="W137" s="6">
        <v>1</v>
      </c>
      <c r="Z137">
        <f t="shared" si="134"/>
        <v>19594.5</v>
      </c>
      <c r="AA137" s="127">
        <f t="shared" si="135"/>
        <v>5.2180793773570107E-2</v>
      </c>
      <c r="AB137" s="127">
        <f t="shared" si="136"/>
        <v>6.1390287538537196E-2</v>
      </c>
      <c r="AC137" s="127">
        <f t="shared" si="137"/>
        <v>-4.7414927701134313E-3</v>
      </c>
      <c r="AD137" s="127">
        <f t="shared" si="138"/>
        <v>2.2340004974268288E-3</v>
      </c>
      <c r="AE137" s="127">
        <f t="shared" si="139"/>
        <v>3.9926065780026542E-6</v>
      </c>
      <c r="AF137">
        <f t="shared" si="140"/>
        <v>-4.7414927701134313E-3</v>
      </c>
      <c r="AG137" s="113"/>
      <c r="AH137">
        <f t="shared" si="141"/>
        <v>-6.9754932675402592E-3</v>
      </c>
      <c r="AI137">
        <f t="shared" si="142"/>
        <v>0.5217298146640531</v>
      </c>
      <c r="AJ137">
        <f t="shared" si="143"/>
        <v>-0.99223600783266119</v>
      </c>
      <c r="AK137">
        <f t="shared" si="144"/>
        <v>-0.36229494865194983</v>
      </c>
      <c r="AL137">
        <f t="shared" si="145"/>
        <v>-2.4933017802822053</v>
      </c>
      <c r="AM137">
        <f t="shared" si="146"/>
        <v>-2.976221968724774</v>
      </c>
      <c r="AN137" s="127">
        <f t="shared" si="149"/>
        <v>-1.9582307944756123</v>
      </c>
      <c r="AO137" s="127">
        <f t="shared" si="149"/>
        <v>-1.958203426579719</v>
      </c>
      <c r="AP137" s="127">
        <f t="shared" si="149"/>
        <v>-1.958324145870777</v>
      </c>
      <c r="AQ137" s="127">
        <f t="shared" si="149"/>
        <v>-1.9577913863027512</v>
      </c>
      <c r="AR137" s="127">
        <f t="shared" si="149"/>
        <v>-1.9601373528477137</v>
      </c>
      <c r="AS137" s="127">
        <f t="shared" si="149"/>
        <v>-1.9497037575340066</v>
      </c>
      <c r="AT137" s="127">
        <f t="shared" si="149"/>
        <v>-1.9942383529856804</v>
      </c>
      <c r="AU137" s="127">
        <f t="shared" si="147"/>
        <v>-1.4026957503344881</v>
      </c>
    </row>
    <row r="138" spans="1:47">
      <c r="A138" s="101" t="s">
        <v>186</v>
      </c>
      <c r="B138" s="99" t="s">
        <v>60</v>
      </c>
      <c r="C138" s="18">
        <v>56009.391969999997</v>
      </c>
      <c r="D138" s="18">
        <v>5.0000000000000001E-4</v>
      </c>
      <c r="E138" s="17">
        <f t="shared" si="127"/>
        <v>19594.630758023854</v>
      </c>
      <c r="F138">
        <f t="shared" si="128"/>
        <v>19594.5</v>
      </c>
      <c r="G138">
        <f t="shared" si="129"/>
        <v>5.5444794270442799E-2</v>
      </c>
      <c r="K138">
        <f t="shared" si="151"/>
        <v>5.5444794270442799E-2</v>
      </c>
      <c r="O138">
        <f t="shared" ca="1" si="150"/>
        <v>6.6669710245993441E-3</v>
      </c>
      <c r="P138">
        <f t="shared" si="131"/>
        <v>5.9156287041110367E-2</v>
      </c>
      <c r="Q138" s="2">
        <f t="shared" si="132"/>
        <v>40990.891969999997</v>
      </c>
      <c r="R138">
        <f t="shared" si="126"/>
        <v>1.3775178586717621E-5</v>
      </c>
      <c r="S138" s="6">
        <v>1</v>
      </c>
      <c r="T138">
        <f t="shared" si="133"/>
        <v>1.3775178586717621E-5</v>
      </c>
      <c r="U138" t="s">
        <v>161</v>
      </c>
      <c r="V138" s="6">
        <v>1</v>
      </c>
      <c r="W138" s="6">
        <v>1</v>
      </c>
      <c r="Z138">
        <f t="shared" si="134"/>
        <v>19594.5</v>
      </c>
      <c r="AA138" s="127">
        <f t="shared" si="135"/>
        <v>5.2180793773570107E-2</v>
      </c>
      <c r="AB138" s="127">
        <f t="shared" si="136"/>
        <v>6.2420287537983059E-2</v>
      </c>
      <c r="AC138" s="127">
        <f t="shared" si="137"/>
        <v>-3.7114927706675682E-3</v>
      </c>
      <c r="AD138" s="127">
        <f t="shared" si="138"/>
        <v>3.2640004968726918E-3</v>
      </c>
      <c r="AE138" s="127">
        <f t="shared" si="139"/>
        <v>1.065369924358518E-5</v>
      </c>
      <c r="AF138">
        <f t="shared" si="140"/>
        <v>-3.7114927706675682E-3</v>
      </c>
      <c r="AG138" s="113"/>
      <c r="AH138">
        <f t="shared" si="141"/>
        <v>-6.9754932675402592E-3</v>
      </c>
      <c r="AI138">
        <f t="shared" si="142"/>
        <v>0.5217298146640531</v>
      </c>
      <c r="AJ138">
        <f t="shared" si="143"/>
        <v>-0.99223600783266119</v>
      </c>
      <c r="AK138">
        <f t="shared" si="144"/>
        <v>-0.36229494865194983</v>
      </c>
      <c r="AL138">
        <f t="shared" si="145"/>
        <v>-2.4933017802822053</v>
      </c>
      <c r="AM138">
        <f t="shared" si="146"/>
        <v>-2.976221968724774</v>
      </c>
      <c r="AN138" s="127">
        <f t="shared" si="149"/>
        <v>-1.9582307944756123</v>
      </c>
      <c r="AO138" s="127">
        <f t="shared" si="149"/>
        <v>-1.958203426579719</v>
      </c>
      <c r="AP138" s="127">
        <f t="shared" si="149"/>
        <v>-1.958324145870777</v>
      </c>
      <c r="AQ138" s="127">
        <f t="shared" si="149"/>
        <v>-1.9577913863027512</v>
      </c>
      <c r="AR138" s="127">
        <f t="shared" si="149"/>
        <v>-1.9601373528477137</v>
      </c>
      <c r="AS138" s="127">
        <f t="shared" si="149"/>
        <v>-1.9497037575340066</v>
      </c>
      <c r="AT138" s="127">
        <f t="shared" si="149"/>
        <v>-1.9942383529856804</v>
      </c>
      <c r="AU138" s="127">
        <f t="shared" si="147"/>
        <v>-1.4026957503344881</v>
      </c>
    </row>
    <row r="139" spans="1:47">
      <c r="A139" s="101" t="s">
        <v>186</v>
      </c>
      <c r="B139" s="99" t="s">
        <v>60</v>
      </c>
      <c r="C139" s="18">
        <v>56009.392189999999</v>
      </c>
      <c r="D139" s="18">
        <v>6.9999999999999999E-4</v>
      </c>
      <c r="E139" s="17">
        <f t="shared" si="127"/>
        <v>19594.631276860036</v>
      </c>
      <c r="F139">
        <f t="shared" si="128"/>
        <v>19594.5</v>
      </c>
      <c r="G139">
        <f t="shared" si="129"/>
        <v>5.5664794272161089E-2</v>
      </c>
      <c r="K139">
        <f t="shared" si="151"/>
        <v>5.5664794272161089E-2</v>
      </c>
      <c r="O139">
        <f t="shared" ca="1" si="150"/>
        <v>6.6669710245993441E-3</v>
      </c>
      <c r="P139">
        <f t="shared" si="131"/>
        <v>5.9156287041110367E-2</v>
      </c>
      <c r="Q139" s="2">
        <f t="shared" si="132"/>
        <v>40990.892189999999</v>
      </c>
      <c r="R139">
        <f t="shared" si="126"/>
        <v>1.2190521755625097E-5</v>
      </c>
      <c r="S139" s="6">
        <v>0.8</v>
      </c>
      <c r="T139">
        <f t="shared" si="133"/>
        <v>9.752417404500079E-6</v>
      </c>
      <c r="U139" t="s">
        <v>161</v>
      </c>
      <c r="V139" s="6">
        <v>0.8</v>
      </c>
      <c r="W139" s="6">
        <v>1</v>
      </c>
      <c r="Z139">
        <f t="shared" si="134"/>
        <v>19594.5</v>
      </c>
      <c r="AA139" s="127">
        <f t="shared" si="135"/>
        <v>5.2180793773570107E-2</v>
      </c>
      <c r="AB139" s="127">
        <f t="shared" si="136"/>
        <v>6.2640287539701342E-2</v>
      </c>
      <c r="AC139" s="127">
        <f t="shared" si="137"/>
        <v>-3.4914927689492781E-3</v>
      </c>
      <c r="AD139" s="127">
        <f t="shared" si="138"/>
        <v>3.484000498590982E-3</v>
      </c>
      <c r="AE139" s="127">
        <f t="shared" si="139"/>
        <v>9.7106075793457693E-6</v>
      </c>
      <c r="AF139">
        <f t="shared" si="140"/>
        <v>-3.4914927689492781E-3</v>
      </c>
      <c r="AG139" s="113"/>
      <c r="AH139">
        <f t="shared" si="141"/>
        <v>-6.9754932675402592E-3</v>
      </c>
      <c r="AI139">
        <f t="shared" si="142"/>
        <v>0.5217298146640531</v>
      </c>
      <c r="AJ139">
        <f t="shared" si="143"/>
        <v>-0.99223600783266119</v>
      </c>
      <c r="AK139">
        <f t="shared" si="144"/>
        <v>-0.36229494865194983</v>
      </c>
      <c r="AL139">
        <f t="shared" si="145"/>
        <v>-2.4933017802822053</v>
      </c>
      <c r="AM139">
        <f t="shared" si="146"/>
        <v>-2.976221968724774</v>
      </c>
      <c r="AN139" s="127">
        <f t="shared" si="149"/>
        <v>-1.9582307944756123</v>
      </c>
      <c r="AO139" s="127">
        <f t="shared" si="149"/>
        <v>-1.958203426579719</v>
      </c>
      <c r="AP139" s="127">
        <f t="shared" si="149"/>
        <v>-1.958324145870777</v>
      </c>
      <c r="AQ139" s="127">
        <f t="shared" si="149"/>
        <v>-1.9577913863027512</v>
      </c>
      <c r="AR139" s="127">
        <f t="shared" si="149"/>
        <v>-1.9601373528477137</v>
      </c>
      <c r="AS139" s="127">
        <f t="shared" si="149"/>
        <v>-1.9497037575340066</v>
      </c>
      <c r="AT139" s="127">
        <f t="shared" si="149"/>
        <v>-1.9942383529856804</v>
      </c>
      <c r="AU139" s="127">
        <f t="shared" si="147"/>
        <v>-1.4026957503344881</v>
      </c>
    </row>
    <row r="140" spans="1:47">
      <c r="A140" s="101" t="s">
        <v>186</v>
      </c>
      <c r="B140" s="99" t="s">
        <v>60</v>
      </c>
      <c r="C140" s="18">
        <v>56009.393089999998</v>
      </c>
      <c r="D140" s="18">
        <v>8.0000000000000004E-4</v>
      </c>
      <c r="E140" s="17">
        <f t="shared" si="127"/>
        <v>19594.63339937168</v>
      </c>
      <c r="F140">
        <f t="shared" si="128"/>
        <v>19594.5</v>
      </c>
      <c r="G140">
        <f t="shared" si="129"/>
        <v>5.6564794271253049E-2</v>
      </c>
      <c r="K140">
        <f t="shared" si="151"/>
        <v>5.6564794271253049E-2</v>
      </c>
      <c r="O140">
        <f t="shared" ca="1" si="150"/>
        <v>6.6669710245993441E-3</v>
      </c>
      <c r="P140">
        <f t="shared" si="131"/>
        <v>5.9156287041110367E-2</v>
      </c>
      <c r="Q140" s="2">
        <f t="shared" si="132"/>
        <v>40990.893089999998</v>
      </c>
      <c r="R140">
        <f t="shared" si="126"/>
        <v>6.715834776222752E-6</v>
      </c>
      <c r="S140" s="6">
        <v>0.8</v>
      </c>
      <c r="T140">
        <f t="shared" si="133"/>
        <v>5.3726678209782019E-6</v>
      </c>
      <c r="U140" t="s">
        <v>161</v>
      </c>
      <c r="V140" s="6">
        <v>0.8</v>
      </c>
      <c r="W140" s="6">
        <v>1</v>
      </c>
      <c r="Z140">
        <f t="shared" si="134"/>
        <v>19594.5</v>
      </c>
      <c r="AA140" s="127">
        <f t="shared" si="135"/>
        <v>5.2180793773570107E-2</v>
      </c>
      <c r="AB140" s="127">
        <f t="shared" si="136"/>
        <v>6.3540287538793302E-2</v>
      </c>
      <c r="AC140" s="127">
        <f t="shared" si="137"/>
        <v>-2.5914927698573176E-3</v>
      </c>
      <c r="AD140" s="127">
        <f t="shared" si="138"/>
        <v>4.3840004976829425E-3</v>
      </c>
      <c r="AE140" s="127">
        <f t="shared" si="139"/>
        <v>1.537556829094743E-5</v>
      </c>
      <c r="AF140">
        <f t="shared" si="140"/>
        <v>-2.5914927698573176E-3</v>
      </c>
      <c r="AG140" s="113"/>
      <c r="AH140">
        <f t="shared" si="141"/>
        <v>-6.9754932675402592E-3</v>
      </c>
      <c r="AI140">
        <f t="shared" si="142"/>
        <v>0.5217298146640531</v>
      </c>
      <c r="AJ140">
        <f t="shared" si="143"/>
        <v>-0.99223600783266119</v>
      </c>
      <c r="AK140">
        <f t="shared" si="144"/>
        <v>-0.36229494865194983</v>
      </c>
      <c r="AL140">
        <f t="shared" si="145"/>
        <v>-2.4933017802822053</v>
      </c>
      <c r="AM140">
        <f t="shared" si="146"/>
        <v>-2.976221968724774</v>
      </c>
      <c r="AN140" s="127">
        <f t="shared" si="149"/>
        <v>-1.9582307944756123</v>
      </c>
      <c r="AO140" s="127">
        <f t="shared" si="149"/>
        <v>-1.958203426579719</v>
      </c>
      <c r="AP140" s="127">
        <f t="shared" si="149"/>
        <v>-1.958324145870777</v>
      </c>
      <c r="AQ140" s="127">
        <f t="shared" si="149"/>
        <v>-1.9577913863027512</v>
      </c>
      <c r="AR140" s="127">
        <f t="shared" si="149"/>
        <v>-1.9601373528477137</v>
      </c>
      <c r="AS140" s="127">
        <f t="shared" si="149"/>
        <v>-1.9497037575340066</v>
      </c>
      <c r="AT140" s="127">
        <f t="shared" si="149"/>
        <v>-1.9942383529856804</v>
      </c>
      <c r="AU140" s="127">
        <f t="shared" si="147"/>
        <v>-1.4026957503344881</v>
      </c>
    </row>
    <row r="141" spans="1:47">
      <c r="A141" s="206" t="s">
        <v>795</v>
      </c>
      <c r="B141" s="207" t="s">
        <v>60</v>
      </c>
      <c r="C141" s="208">
        <v>56126.425799999997</v>
      </c>
      <c r="D141" s="208">
        <v>4.0000000000000002E-4</v>
      </c>
      <c r="E141" s="17">
        <f t="shared" si="127"/>
        <v>19870.637054671581</v>
      </c>
      <c r="F141">
        <f t="shared" si="128"/>
        <v>19870.5</v>
      </c>
      <c r="G141">
        <f t="shared" si="129"/>
        <v>5.8114736253628507E-2</v>
      </c>
      <c r="K141">
        <f t="shared" si="151"/>
        <v>5.8114736253628507E-2</v>
      </c>
      <c r="O141">
        <f t="shared" ca="1" si="150"/>
        <v>1.3863280409752043E-2</v>
      </c>
      <c r="P141">
        <f t="shared" si="131"/>
        <v>6.1861600913948614E-2</v>
      </c>
      <c r="Q141" s="2">
        <f t="shared" si="132"/>
        <v>41107.925799999997</v>
      </c>
      <c r="R141">
        <f t="shared" si="126"/>
        <v>1.4038994782755709E-5</v>
      </c>
      <c r="S141" s="6">
        <v>1</v>
      </c>
      <c r="T141">
        <f t="shared" si="133"/>
        <v>1.4038994782755709E-5</v>
      </c>
      <c r="U141" t="s">
        <v>161</v>
      </c>
      <c r="V141" s="6">
        <v>1</v>
      </c>
      <c r="W141" s="6">
        <v>1</v>
      </c>
      <c r="Z141">
        <f t="shared" si="134"/>
        <v>19870.5</v>
      </c>
      <c r="AA141" s="127">
        <f t="shared" si="135"/>
        <v>5.542566895198392E-2</v>
      </c>
      <c r="AB141" s="127">
        <f t="shared" si="136"/>
        <v>6.4550668215593202E-2</v>
      </c>
      <c r="AC141" s="127">
        <f t="shared" si="137"/>
        <v>-3.7468646603201067E-3</v>
      </c>
      <c r="AD141" s="127">
        <f t="shared" si="138"/>
        <v>2.6890673016445876E-3</v>
      </c>
      <c r="AE141" s="127">
        <f t="shared" si="139"/>
        <v>7.2310829527741035E-6</v>
      </c>
      <c r="AF141">
        <f t="shared" si="140"/>
        <v>-3.7468646603201067E-3</v>
      </c>
      <c r="AG141" s="113"/>
      <c r="AH141">
        <f t="shared" si="141"/>
        <v>-6.4359319619646952E-3</v>
      </c>
      <c r="AI141">
        <f t="shared" si="142"/>
        <v>0.54155003929985979</v>
      </c>
      <c r="AJ141">
        <f t="shared" si="143"/>
        <v>-0.98427433682156906</v>
      </c>
      <c r="AK141">
        <f t="shared" si="144"/>
        <v>-0.38707057952528484</v>
      </c>
      <c r="AL141">
        <f t="shared" si="145"/>
        <v>-2.4404154278493171</v>
      </c>
      <c r="AM141">
        <f t="shared" si="146"/>
        <v>-2.7345141085076925</v>
      </c>
      <c r="AN141" s="127">
        <f t="shared" ref="AN141:AT150" si="152">$AU141+$AB$7*SIN(AO141)</f>
        <v>-1.8786230078219432</v>
      </c>
      <c r="AO141" s="127">
        <f t="shared" si="152"/>
        <v>-1.8786212495102055</v>
      </c>
      <c r="AP141" s="127">
        <f t="shared" si="152"/>
        <v>-1.8786309214751962</v>
      </c>
      <c r="AQ141" s="127">
        <f t="shared" si="152"/>
        <v>-1.8785777151467467</v>
      </c>
      <c r="AR141" s="127">
        <f t="shared" si="152"/>
        <v>-1.8788702976813441</v>
      </c>
      <c r="AS141" s="127">
        <f t="shared" si="152"/>
        <v>-1.8772580357378423</v>
      </c>
      <c r="AT141" s="127">
        <f t="shared" si="152"/>
        <v>-1.8860431202771126</v>
      </c>
      <c r="AU141" s="127">
        <f t="shared" si="147"/>
        <v>-1.3068261021734668</v>
      </c>
    </row>
    <row r="142" spans="1:47">
      <c r="A142" s="206" t="s">
        <v>795</v>
      </c>
      <c r="B142" s="207" t="s">
        <v>59</v>
      </c>
      <c r="C142" s="208">
        <v>56130.453600000001</v>
      </c>
      <c r="D142" s="208">
        <v>2.9999999999999997E-4</v>
      </c>
      <c r="E142" s="17">
        <f t="shared" si="127"/>
        <v>19880.136001784897</v>
      </c>
      <c r="F142">
        <f t="shared" si="128"/>
        <v>19880</v>
      </c>
      <c r="G142">
        <f t="shared" si="129"/>
        <v>5.7668284985993523E-2</v>
      </c>
      <c r="K142">
        <f t="shared" si="151"/>
        <v>5.7668284985993523E-2</v>
      </c>
      <c r="O142">
        <f t="shared" ca="1" si="150"/>
        <v>1.4110979464675766E-2</v>
      </c>
      <c r="P142">
        <f t="shared" si="131"/>
        <v>6.1955668814999421E-2</v>
      </c>
      <c r="Q142" s="2">
        <f t="shared" si="132"/>
        <v>41111.953600000001</v>
      </c>
      <c r="R142">
        <f t="shared" si="126"/>
        <v>1.8381660097221271E-5</v>
      </c>
      <c r="S142" s="6">
        <v>1</v>
      </c>
      <c r="T142">
        <f t="shared" si="133"/>
        <v>1.8381660097221271E-5</v>
      </c>
      <c r="U142" t="s">
        <v>161</v>
      </c>
      <c r="V142" s="6">
        <v>1</v>
      </c>
      <c r="W142" s="6">
        <v>1</v>
      </c>
      <c r="Z142">
        <f t="shared" si="134"/>
        <v>19880</v>
      </c>
      <c r="AA142" s="127">
        <f t="shared" si="135"/>
        <v>5.5539436452400809E-2</v>
      </c>
      <c r="AB142" s="127">
        <f t="shared" si="136"/>
        <v>6.4084517348592135E-2</v>
      </c>
      <c r="AC142" s="127">
        <f t="shared" si="137"/>
        <v>-4.2873838290058974E-3</v>
      </c>
      <c r="AD142" s="127">
        <f t="shared" si="138"/>
        <v>2.1288485335927143E-3</v>
      </c>
      <c r="AE142" s="127">
        <f t="shared" si="139"/>
        <v>4.5319960789798498E-6</v>
      </c>
      <c r="AF142">
        <f t="shared" si="140"/>
        <v>-4.2873838290058974E-3</v>
      </c>
      <c r="AG142" s="113"/>
      <c r="AH142">
        <f t="shared" si="141"/>
        <v>-6.4162323625986117E-3</v>
      </c>
      <c r="AI142">
        <f t="shared" si="142"/>
        <v>0.54228349631167627</v>
      </c>
      <c r="AJ142">
        <f t="shared" si="143"/>
        <v>-0.98393822217060034</v>
      </c>
      <c r="AK142">
        <f t="shared" si="144"/>
        <v>-0.38793762675375637</v>
      </c>
      <c r="AL142">
        <f t="shared" si="145"/>
        <v>-2.4385226561679296</v>
      </c>
      <c r="AM142">
        <f t="shared" si="146"/>
        <v>-2.726511765665129</v>
      </c>
      <c r="AN142" s="127">
        <f t="shared" si="152"/>
        <v>-1.8758288186616348</v>
      </c>
      <c r="AO142" s="127">
        <f t="shared" si="152"/>
        <v>-1.8758273725590482</v>
      </c>
      <c r="AP142" s="127">
        <f t="shared" si="152"/>
        <v>-1.8758353977251647</v>
      </c>
      <c r="AQ142" s="127">
        <f t="shared" si="152"/>
        <v>-1.8757908593733714</v>
      </c>
      <c r="AR142" s="127">
        <f t="shared" si="152"/>
        <v>-1.8760379604112012</v>
      </c>
      <c r="AS142" s="127">
        <f t="shared" si="152"/>
        <v>-1.874664575342543</v>
      </c>
      <c r="AT142" s="127">
        <f t="shared" si="152"/>
        <v>-1.8822235160205911</v>
      </c>
      <c r="AU142" s="127">
        <f t="shared" si="147"/>
        <v>-1.3035262410954604</v>
      </c>
    </row>
    <row r="143" spans="1:47">
      <c r="A143" s="206" t="s">
        <v>795</v>
      </c>
      <c r="B143" s="207" t="s">
        <v>60</v>
      </c>
      <c r="C143" s="208">
        <v>56131.515500000001</v>
      </c>
      <c r="D143" s="208">
        <v>5.0000000000000001E-4</v>
      </c>
      <c r="E143" s="17">
        <f t="shared" si="127"/>
        <v>19882.640329690854</v>
      </c>
      <c r="F143">
        <f t="shared" si="128"/>
        <v>19882.5</v>
      </c>
      <c r="G143">
        <f t="shared" si="129"/>
        <v>5.9503429387405049E-2</v>
      </c>
      <c r="K143">
        <f t="shared" si="151"/>
        <v>5.9503429387405049E-2</v>
      </c>
      <c r="O143">
        <f t="shared" ca="1" si="150"/>
        <v>1.4176163426497856E-2</v>
      </c>
      <c r="P143">
        <f t="shared" si="131"/>
        <v>6.1980434036043572E-2</v>
      </c>
      <c r="Q143" s="2">
        <f t="shared" si="132"/>
        <v>41113.015500000001</v>
      </c>
      <c r="R143">
        <f t="shared" si="126"/>
        <v>6.1355520293768514E-6</v>
      </c>
      <c r="S143" s="6">
        <v>1</v>
      </c>
      <c r="T143">
        <f t="shared" si="133"/>
        <v>6.1355520293768514E-6</v>
      </c>
      <c r="U143" t="s">
        <v>161</v>
      </c>
      <c r="V143" s="6">
        <v>1</v>
      </c>
      <c r="W143" s="6">
        <v>1</v>
      </c>
      <c r="Z143">
        <f t="shared" si="134"/>
        <v>19882.5</v>
      </c>
      <c r="AA143" s="127">
        <f t="shared" si="135"/>
        <v>5.5569398551156439E-2</v>
      </c>
      <c r="AB143" s="127">
        <f t="shared" si="136"/>
        <v>6.5914464872292175E-2</v>
      </c>
      <c r="AC143" s="127">
        <f t="shared" si="137"/>
        <v>-2.4770046486385228E-3</v>
      </c>
      <c r="AD143" s="127">
        <f t="shared" si="138"/>
        <v>3.9340308362486101E-3</v>
      </c>
      <c r="AE143" s="127">
        <f t="shared" si="139"/>
        <v>1.5476598620554939E-5</v>
      </c>
      <c r="AF143">
        <f t="shared" si="140"/>
        <v>-2.4770046486385228E-3</v>
      </c>
      <c r="AG143" s="113"/>
      <c r="AH143">
        <f t="shared" si="141"/>
        <v>-6.4110354848871303E-3</v>
      </c>
      <c r="AI143">
        <f t="shared" si="142"/>
        <v>0.54247711484585825</v>
      </c>
      <c r="AJ143">
        <f t="shared" si="143"/>
        <v>-0.98384903243518718</v>
      </c>
      <c r="AK143">
        <f t="shared" si="144"/>
        <v>-0.38816595620975047</v>
      </c>
      <c r="AL143">
        <f t="shared" si="145"/>
        <v>-2.4380237059390808</v>
      </c>
      <c r="AM143">
        <f t="shared" si="146"/>
        <v>-2.724409156022678</v>
      </c>
      <c r="AN143" s="127">
        <f t="shared" si="152"/>
        <v>-1.8750928771272553</v>
      </c>
      <c r="AO143" s="127">
        <f t="shared" si="152"/>
        <v>-1.8750915092004568</v>
      </c>
      <c r="AP143" s="127">
        <f t="shared" si="152"/>
        <v>-1.8750991183193249</v>
      </c>
      <c r="AQ143" s="127">
        <f t="shared" si="152"/>
        <v>-1.8750567901109718</v>
      </c>
      <c r="AR143" s="127">
        <f t="shared" si="152"/>
        <v>-1.8752921822352246</v>
      </c>
      <c r="AS143" s="127">
        <f t="shared" si="152"/>
        <v>-1.8739808932670496</v>
      </c>
      <c r="AT143" s="127">
        <f t="shared" si="152"/>
        <v>-1.8812173094361968</v>
      </c>
      <c r="AU143" s="127">
        <f t="shared" si="147"/>
        <v>-1.3026578566012483</v>
      </c>
    </row>
    <row r="144" spans="1:47">
      <c r="A144" s="101" t="s">
        <v>188</v>
      </c>
      <c r="B144" s="99" t="s">
        <v>59</v>
      </c>
      <c r="C144" s="18">
        <v>56181.337800000001</v>
      </c>
      <c r="D144" s="18">
        <v>4.0000000000000002E-4</v>
      </c>
      <c r="E144" s="17">
        <f t="shared" si="127"/>
        <v>20000.138565145269</v>
      </c>
      <c r="F144">
        <f t="shared" si="128"/>
        <v>20000</v>
      </c>
      <c r="G144">
        <f t="shared" si="129"/>
        <v>5.8755216283316258E-2</v>
      </c>
      <c r="J144">
        <f>G144</f>
        <v>5.8755216283316258E-2</v>
      </c>
      <c r="O144">
        <f t="shared" ca="1" si="150"/>
        <v>1.7239809632133563E-2</v>
      </c>
      <c r="P144">
        <f t="shared" si="131"/>
        <v>6.3149339238528959E-2</v>
      </c>
      <c r="Q144" s="2">
        <f t="shared" si="132"/>
        <v>41162.837800000001</v>
      </c>
      <c r="R144">
        <f t="shared" si="126"/>
        <v>1.9308316545527199E-5</v>
      </c>
      <c r="S144" s="6">
        <v>1</v>
      </c>
      <c r="T144">
        <f t="shared" si="133"/>
        <v>1.9308316545527199E-5</v>
      </c>
      <c r="U144" t="s">
        <v>152</v>
      </c>
      <c r="V144" s="6">
        <v>1</v>
      </c>
      <c r="W144" s="6">
        <v>1</v>
      </c>
      <c r="Z144">
        <f t="shared" si="134"/>
        <v>20000</v>
      </c>
      <c r="AA144" s="127">
        <f t="shared" si="135"/>
        <v>5.6988626162550834E-2</v>
      </c>
      <c r="AB144" s="127">
        <f t="shared" si="136"/>
        <v>6.4915929359294383E-2</v>
      </c>
      <c r="AC144" s="127">
        <f t="shared" si="137"/>
        <v>-4.3941229552127009E-3</v>
      </c>
      <c r="AD144" s="127">
        <f t="shared" si="138"/>
        <v>1.7665901207654239E-3</v>
      </c>
      <c r="AE144" s="127">
        <f t="shared" si="139"/>
        <v>3.120840654785995E-6</v>
      </c>
      <c r="AF144">
        <f t="shared" si="140"/>
        <v>-4.3941229552127009E-3</v>
      </c>
      <c r="AG144" s="113"/>
      <c r="AH144">
        <f t="shared" si="141"/>
        <v>-6.1607130759781274E-3</v>
      </c>
      <c r="AI144">
        <f t="shared" si="142"/>
        <v>0.55186935487977973</v>
      </c>
      <c r="AJ144">
        <f t="shared" si="143"/>
        <v>-0.97929781815868522</v>
      </c>
      <c r="AK144">
        <f t="shared" si="144"/>
        <v>-0.39897233601358278</v>
      </c>
      <c r="AL144">
        <f t="shared" si="145"/>
        <v>-2.4141605692524042</v>
      </c>
      <c r="AM144">
        <f t="shared" si="146"/>
        <v>-2.6270759912650612</v>
      </c>
      <c r="AN144" s="127">
        <f t="shared" si="152"/>
        <v>-1.8402013167855344</v>
      </c>
      <c r="AO144" s="127">
        <f t="shared" si="152"/>
        <v>-1.840202123093241</v>
      </c>
      <c r="AP144" s="127">
        <f t="shared" si="152"/>
        <v>-1.8401970740063733</v>
      </c>
      <c r="AQ144" s="127">
        <f t="shared" si="152"/>
        <v>-1.8402286897922853</v>
      </c>
      <c r="AR144" s="127">
        <f t="shared" si="152"/>
        <v>-1.8400306620624107</v>
      </c>
      <c r="AS144" s="127">
        <f t="shared" si="152"/>
        <v>-1.8412686909382954</v>
      </c>
      <c r="AT144" s="127">
        <f t="shared" si="152"/>
        <v>-1.8334353355796704</v>
      </c>
      <c r="AU144" s="127">
        <f t="shared" si="147"/>
        <v>-1.2618437853732776</v>
      </c>
    </row>
    <row r="145" spans="1:47">
      <c r="A145" s="18" t="s">
        <v>783</v>
      </c>
      <c r="B145" s="99"/>
      <c r="C145" s="18">
        <v>56398.447440000004</v>
      </c>
      <c r="D145" s="18">
        <v>2.1000000000000001E-4</v>
      </c>
      <c r="E145" s="17">
        <f t="shared" si="127"/>
        <v>20512.158275197668</v>
      </c>
      <c r="F145">
        <f t="shared" si="128"/>
        <v>20512</v>
      </c>
      <c r="G145">
        <f t="shared" si="129"/>
        <v>6.7112789824022911E-2</v>
      </c>
      <c r="K145">
        <f t="shared" ref="K145:K156" si="153">G145</f>
        <v>6.7112789824022911E-2</v>
      </c>
      <c r="O145">
        <f t="shared" ca="1" si="150"/>
        <v>3.0589485013286288E-2</v>
      </c>
      <c r="P145">
        <f t="shared" si="131"/>
        <v>6.8355697909605051E-2</v>
      </c>
      <c r="Q145" s="2">
        <f t="shared" si="132"/>
        <v>41379.947440000004</v>
      </c>
      <c r="R145">
        <f t="shared" si="126"/>
        <v>1.544820509205459E-6</v>
      </c>
      <c r="S145" s="6">
        <v>1</v>
      </c>
      <c r="T145">
        <f t="shared" si="133"/>
        <v>1.544820509205459E-6</v>
      </c>
      <c r="U145" t="s">
        <v>161</v>
      </c>
      <c r="V145" s="6">
        <v>1</v>
      </c>
      <c r="W145" s="6">
        <v>1</v>
      </c>
      <c r="Z145">
        <f t="shared" si="134"/>
        <v>20512</v>
      </c>
      <c r="AA145" s="127">
        <f t="shared" si="135"/>
        <v>6.3432416068101113E-2</v>
      </c>
      <c r="AB145" s="127">
        <f t="shared" si="136"/>
        <v>7.2036071665526849E-2</v>
      </c>
      <c r="AC145" s="127">
        <f t="shared" si="137"/>
        <v>-1.2429080855821395E-3</v>
      </c>
      <c r="AD145" s="127">
        <f t="shared" si="138"/>
        <v>3.6803737559217981E-3</v>
      </c>
      <c r="AE145" s="127">
        <f t="shared" si="139"/>
        <v>1.3545150983277923E-5</v>
      </c>
      <c r="AF145">
        <f t="shared" si="140"/>
        <v>-1.2429080855821395E-3</v>
      </c>
      <c r="AG145" s="113"/>
      <c r="AH145">
        <f t="shared" si="141"/>
        <v>-4.9232818415039428E-3</v>
      </c>
      <c r="AI145">
        <f t="shared" si="142"/>
        <v>0.60058386410211573</v>
      </c>
      <c r="AJ145">
        <f t="shared" si="143"/>
        <v>-0.94962014576983389</v>
      </c>
      <c r="AK145">
        <f t="shared" si="144"/>
        <v>-0.4477351341858295</v>
      </c>
      <c r="AL145">
        <f t="shared" si="145"/>
        <v>-2.2992191842106844</v>
      </c>
      <c r="AM145">
        <f t="shared" si="146"/>
        <v>-2.2321592825527135</v>
      </c>
      <c r="AN145" s="127">
        <f t="shared" si="152"/>
        <v>-1.6803984551470434</v>
      </c>
      <c r="AO145" s="127">
        <f t="shared" si="152"/>
        <v>-1.6803985158734807</v>
      </c>
      <c r="AP145" s="127">
        <f t="shared" si="152"/>
        <v>-1.6803975905810626</v>
      </c>
      <c r="AQ145" s="127">
        <f t="shared" si="152"/>
        <v>-1.6804116884740707</v>
      </c>
      <c r="AR145" s="127">
        <f t="shared" si="152"/>
        <v>-1.6801966946398947</v>
      </c>
      <c r="AS145" s="127">
        <f t="shared" si="152"/>
        <v>-1.6834309623557613</v>
      </c>
      <c r="AT145" s="127">
        <f t="shared" si="152"/>
        <v>-1.6142998953016978</v>
      </c>
      <c r="AU145" s="127">
        <f t="shared" si="147"/>
        <v>-1.0839986409586293</v>
      </c>
    </row>
    <row r="146" spans="1:47">
      <c r="A146" s="101" t="s">
        <v>186</v>
      </c>
      <c r="B146" s="99" t="s">
        <v>59</v>
      </c>
      <c r="C146" s="18">
        <v>56398.447899999999</v>
      </c>
      <c r="D146" s="18">
        <v>2.0000000000000001E-4</v>
      </c>
      <c r="E146" s="17">
        <f t="shared" si="127"/>
        <v>20512.159360036942</v>
      </c>
      <c r="F146">
        <f t="shared" si="128"/>
        <v>20512</v>
      </c>
      <c r="G146">
        <f t="shared" si="129"/>
        <v>6.7572789819678292E-2</v>
      </c>
      <c r="K146">
        <f t="shared" si="153"/>
        <v>6.7572789819678292E-2</v>
      </c>
      <c r="O146">
        <f t="shared" ca="1" si="150"/>
        <v>3.0589485013286288E-2</v>
      </c>
      <c r="P146">
        <f t="shared" si="131"/>
        <v>6.8355697909605051E-2</v>
      </c>
      <c r="Q146" s="2">
        <f t="shared" si="132"/>
        <v>41379.947899999999</v>
      </c>
      <c r="R146">
        <f t="shared" si="126"/>
        <v>6.1294507727276666E-7</v>
      </c>
      <c r="S146" s="6">
        <v>1</v>
      </c>
      <c r="T146">
        <f t="shared" si="133"/>
        <v>6.1294507727276666E-7</v>
      </c>
      <c r="U146" t="s">
        <v>161</v>
      </c>
      <c r="V146" s="6">
        <v>1</v>
      </c>
      <c r="W146" s="6">
        <v>1</v>
      </c>
      <c r="Z146">
        <f t="shared" si="134"/>
        <v>20512</v>
      </c>
      <c r="AA146" s="127">
        <f t="shared" si="135"/>
        <v>6.3432416068101113E-2</v>
      </c>
      <c r="AB146" s="127">
        <f t="shared" si="136"/>
        <v>7.2496071661182229E-2</v>
      </c>
      <c r="AC146" s="127">
        <f t="shared" si="137"/>
        <v>-7.8290808992675931E-4</v>
      </c>
      <c r="AD146" s="127">
        <f t="shared" si="138"/>
        <v>4.1403737515771782E-3</v>
      </c>
      <c r="AE146" s="127">
        <f t="shared" si="139"/>
        <v>1.7142694802749277E-5</v>
      </c>
      <c r="AF146">
        <f t="shared" si="140"/>
        <v>-7.8290808992675931E-4</v>
      </c>
      <c r="AG146" s="113"/>
      <c r="AH146">
        <f t="shared" si="141"/>
        <v>-4.9232818415039428E-3</v>
      </c>
      <c r="AI146">
        <f t="shared" si="142"/>
        <v>0.60058386410211573</v>
      </c>
      <c r="AJ146">
        <f t="shared" si="143"/>
        <v>-0.94962014576983389</v>
      </c>
      <c r="AK146">
        <f t="shared" si="144"/>
        <v>-0.4477351341858295</v>
      </c>
      <c r="AL146">
        <f t="shared" si="145"/>
        <v>-2.2992191842106844</v>
      </c>
      <c r="AM146">
        <f t="shared" si="146"/>
        <v>-2.2321592825527135</v>
      </c>
      <c r="AN146" s="127">
        <f t="shared" si="152"/>
        <v>-1.6803984551470434</v>
      </c>
      <c r="AO146" s="127">
        <f t="shared" si="152"/>
        <v>-1.6803985158734807</v>
      </c>
      <c r="AP146" s="127">
        <f t="shared" si="152"/>
        <v>-1.6803975905810626</v>
      </c>
      <c r="AQ146" s="127">
        <f t="shared" si="152"/>
        <v>-1.6804116884740707</v>
      </c>
      <c r="AR146" s="127">
        <f t="shared" si="152"/>
        <v>-1.6801966946398947</v>
      </c>
      <c r="AS146" s="127">
        <f t="shared" si="152"/>
        <v>-1.6834309623557613</v>
      </c>
      <c r="AT146" s="127">
        <f t="shared" si="152"/>
        <v>-1.6142998953016978</v>
      </c>
      <c r="AU146" s="127">
        <f t="shared" si="147"/>
        <v>-1.0839986409586293</v>
      </c>
    </row>
    <row r="147" spans="1:47">
      <c r="A147" s="18" t="s">
        <v>784</v>
      </c>
      <c r="B147" s="99" t="s">
        <v>59</v>
      </c>
      <c r="C147" s="193">
        <v>56476.468459999996</v>
      </c>
      <c r="D147" s="18">
        <v>5.0000000000000001E-4</v>
      </c>
      <c r="E147" s="17">
        <f t="shared" si="127"/>
        <v>20696.158856831851</v>
      </c>
      <c r="F147">
        <f t="shared" si="128"/>
        <v>20696</v>
      </c>
      <c r="G147">
        <f t="shared" si="129"/>
        <v>6.7359417807892896E-2</v>
      </c>
      <c r="K147">
        <f t="shared" si="153"/>
        <v>6.7359417807892896E-2</v>
      </c>
      <c r="O147">
        <f t="shared" ca="1" si="150"/>
        <v>3.5387024603388162E-2</v>
      </c>
      <c r="P147">
        <f t="shared" si="131"/>
        <v>7.0271599175080288E-2</v>
      </c>
      <c r="Q147" s="2">
        <f t="shared" si="132"/>
        <v>41457.968459999996</v>
      </c>
      <c r="R147">
        <f t="shared" si="126"/>
        <v>8.4808003153934245E-6</v>
      </c>
      <c r="S147" s="6">
        <v>1</v>
      </c>
      <c r="T147">
        <f t="shared" si="133"/>
        <v>8.4808003153934245E-6</v>
      </c>
      <c r="U147" t="s">
        <v>161</v>
      </c>
      <c r="V147" s="6">
        <v>1</v>
      </c>
      <c r="W147" s="6">
        <v>1</v>
      </c>
      <c r="Z147">
        <f t="shared" si="134"/>
        <v>20696</v>
      </c>
      <c r="AA147" s="127">
        <f t="shared" si="135"/>
        <v>6.5855757511803767E-2</v>
      </c>
      <c r="AB147" s="127">
        <f t="shared" si="136"/>
        <v>7.1775259471169417E-2</v>
      </c>
      <c r="AC147" s="127">
        <f t="shared" si="137"/>
        <v>-2.9121813671873914E-3</v>
      </c>
      <c r="AD147" s="127">
        <f t="shared" si="138"/>
        <v>1.5036602960891293E-3</v>
      </c>
      <c r="AE147" s="127">
        <f t="shared" si="139"/>
        <v>2.2609942860348481E-6</v>
      </c>
      <c r="AF147">
        <f t="shared" si="140"/>
        <v>-2.9121813671873914E-3</v>
      </c>
      <c r="AG147" s="113"/>
      <c r="AH147">
        <f t="shared" si="141"/>
        <v>-4.4158416632765155E-3</v>
      </c>
      <c r="AI147">
        <f t="shared" si="142"/>
        <v>0.62188007965331471</v>
      </c>
      <c r="AJ147">
        <f t="shared" si="143"/>
        <v>-0.9339855699716233</v>
      </c>
      <c r="AK147">
        <f t="shared" si="144"/>
        <v>-0.46585977057159195</v>
      </c>
      <c r="AL147">
        <f t="shared" si="145"/>
        <v>-2.2526069287368315</v>
      </c>
      <c r="AM147">
        <f t="shared" si="146"/>
        <v>-2.0996016014573868</v>
      </c>
      <c r="AN147" s="127">
        <f t="shared" si="152"/>
        <v>-1.6193776382777743</v>
      </c>
      <c r="AO147" s="127">
        <f t="shared" si="152"/>
        <v>-1.6193776384575718</v>
      </c>
      <c r="AP147" s="127">
        <f t="shared" si="152"/>
        <v>-1.6193776322868729</v>
      </c>
      <c r="AQ147" s="127">
        <f t="shared" si="152"/>
        <v>-1.6193778440663269</v>
      </c>
      <c r="AR147" s="127">
        <f t="shared" si="152"/>
        <v>-1.6193705752312899</v>
      </c>
      <c r="AS147" s="127">
        <f t="shared" si="152"/>
        <v>-1.6196194426411428</v>
      </c>
      <c r="AT147" s="127">
        <f t="shared" si="152"/>
        <v>-1.5313772154037126</v>
      </c>
      <c r="AU147" s="127">
        <f t="shared" si="147"/>
        <v>-1.0200855421846151</v>
      </c>
    </row>
    <row r="148" spans="1:47">
      <c r="A148" s="18" t="s">
        <v>784</v>
      </c>
      <c r="B148" s="99" t="s">
        <v>59</v>
      </c>
      <c r="C148" s="193">
        <v>56476.468580000001</v>
      </c>
      <c r="D148" s="18">
        <v>5.0000000000000001E-4</v>
      </c>
      <c r="E148" s="17">
        <f t="shared" si="127"/>
        <v>20696.159139833413</v>
      </c>
      <c r="F148">
        <f t="shared" si="128"/>
        <v>20696</v>
      </c>
      <c r="G148">
        <f t="shared" si="129"/>
        <v>6.7479417812137399E-2</v>
      </c>
      <c r="K148">
        <f t="shared" si="153"/>
        <v>6.7479417812137399E-2</v>
      </c>
      <c r="O148">
        <f t="shared" ca="1" si="150"/>
        <v>3.5387024603388162E-2</v>
      </c>
      <c r="P148">
        <f t="shared" si="131"/>
        <v>7.0271599175080288E-2</v>
      </c>
      <c r="Q148" s="2">
        <f t="shared" si="132"/>
        <v>41457.968580000001</v>
      </c>
      <c r="R148">
        <f t="shared" si="126"/>
        <v>7.7962767635656087E-6</v>
      </c>
      <c r="S148" s="6">
        <v>1</v>
      </c>
      <c r="T148">
        <f t="shared" si="133"/>
        <v>7.7962767635656087E-6</v>
      </c>
      <c r="U148" t="s">
        <v>161</v>
      </c>
      <c r="V148" s="6">
        <v>1</v>
      </c>
      <c r="W148" s="6">
        <v>1</v>
      </c>
      <c r="Z148">
        <f t="shared" si="134"/>
        <v>20696</v>
      </c>
      <c r="AA148" s="127">
        <f t="shared" si="135"/>
        <v>6.5855757511803767E-2</v>
      </c>
      <c r="AB148" s="127">
        <f t="shared" si="136"/>
        <v>7.189525947541392E-2</v>
      </c>
      <c r="AC148" s="127">
        <f t="shared" si="137"/>
        <v>-2.7921813629428888E-3</v>
      </c>
      <c r="AD148" s="127">
        <f t="shared" si="138"/>
        <v>1.623660300333632E-3</v>
      </c>
      <c r="AE148" s="127">
        <f t="shared" si="139"/>
        <v>2.6362727708794999E-6</v>
      </c>
      <c r="AF148">
        <f t="shared" si="140"/>
        <v>-2.7921813629428888E-3</v>
      </c>
      <c r="AG148" s="113"/>
      <c r="AH148">
        <f t="shared" si="141"/>
        <v>-4.4158416632765155E-3</v>
      </c>
      <c r="AI148">
        <f t="shared" si="142"/>
        <v>0.62188007965331471</v>
      </c>
      <c r="AJ148">
        <f t="shared" si="143"/>
        <v>-0.9339855699716233</v>
      </c>
      <c r="AK148">
        <f t="shared" si="144"/>
        <v>-0.46585977057159195</v>
      </c>
      <c r="AL148">
        <f t="shared" si="145"/>
        <v>-2.2526069287368315</v>
      </c>
      <c r="AM148">
        <f t="shared" si="146"/>
        <v>-2.0996016014573868</v>
      </c>
      <c r="AN148" s="127">
        <f t="shared" si="152"/>
        <v>-1.6193776382777743</v>
      </c>
      <c r="AO148" s="127">
        <f t="shared" si="152"/>
        <v>-1.6193776384575718</v>
      </c>
      <c r="AP148" s="127">
        <f t="shared" si="152"/>
        <v>-1.6193776322868729</v>
      </c>
      <c r="AQ148" s="127">
        <f t="shared" si="152"/>
        <v>-1.6193778440663269</v>
      </c>
      <c r="AR148" s="127">
        <f t="shared" si="152"/>
        <v>-1.6193705752312899</v>
      </c>
      <c r="AS148" s="127">
        <f t="shared" si="152"/>
        <v>-1.6196194426411428</v>
      </c>
      <c r="AT148" s="127">
        <f t="shared" si="152"/>
        <v>-1.5313772154037126</v>
      </c>
      <c r="AU148" s="127">
        <f t="shared" si="147"/>
        <v>-1.0200855421846151</v>
      </c>
    </row>
    <row r="149" spans="1:47">
      <c r="A149" s="18" t="s">
        <v>784</v>
      </c>
      <c r="B149" s="99" t="s">
        <v>59</v>
      </c>
      <c r="C149" s="193">
        <v>56476.468739999997</v>
      </c>
      <c r="D149" s="18">
        <v>2.9999999999999997E-4</v>
      </c>
      <c r="E149" s="17">
        <f t="shared" ref="E149:E184" si="154">+(C149-C$7)/C$8</f>
        <v>20696.159517168806</v>
      </c>
      <c r="F149">
        <f t="shared" ref="F149:F172" si="155">ROUND(2*E149,0)/2</f>
        <v>20696</v>
      </c>
      <c r="G149">
        <f t="shared" ref="G149:G180" si="156">+C149-(C$7+F149*C$8)</f>
        <v>6.7639417808095459E-2</v>
      </c>
      <c r="K149">
        <f t="shared" si="153"/>
        <v>6.7639417808095459E-2</v>
      </c>
      <c r="O149">
        <f t="shared" ca="1" si="150"/>
        <v>3.5387024603388162E-2</v>
      </c>
      <c r="P149">
        <f t="shared" ref="P149:P184" si="157">+D$11+D$12*F149+D$13*F149^2</f>
        <v>7.0271599175080288E-2</v>
      </c>
      <c r="Q149" s="2">
        <f t="shared" ref="Q149:Q184" si="158">+C149-15018.5</f>
        <v>41457.968739999997</v>
      </c>
      <c r="R149">
        <f t="shared" si="126"/>
        <v>6.9283787487021217E-6</v>
      </c>
      <c r="S149" s="6">
        <v>1</v>
      </c>
      <c r="T149">
        <f t="shared" ref="T149:T180" si="159">S149*R149</f>
        <v>6.9283787487021217E-6</v>
      </c>
      <c r="U149" t="s">
        <v>161</v>
      </c>
      <c r="V149" s="6">
        <v>1</v>
      </c>
      <c r="W149" s="6">
        <v>1</v>
      </c>
      <c r="Z149">
        <f t="shared" ref="Z149:Z184" si="160">F149</f>
        <v>20696</v>
      </c>
      <c r="AA149" s="127">
        <f t="shared" ref="AA149:AA180" si="161">AB$3+AB$4*Z149+AB$5*Z149^2+AH149</f>
        <v>6.5855757511803767E-2</v>
      </c>
      <c r="AB149" s="127">
        <f t="shared" ref="AB149:AB184" si="162">IF(R149&lt;&gt;0,G149-AH149, -9999)</f>
        <v>7.205525947137198E-2</v>
      </c>
      <c r="AC149" s="127">
        <f t="shared" ref="AC149:AC184" si="163">+G149-P149</f>
        <v>-2.6321813669848287E-3</v>
      </c>
      <c r="AD149" s="127">
        <f t="shared" ref="AD149:AD184" si="164">IF(R149&lt;&gt;0,G149-AA149, -9999)</f>
        <v>1.783660296291692E-3</v>
      </c>
      <c r="AE149" s="127">
        <f t="shared" ref="AE149:AE184" si="165">+(G149-AA149)^2*S149</f>
        <v>3.1814440525673662E-6</v>
      </c>
      <c r="AF149">
        <f t="shared" ref="AF149:AF184" si="166">IF(R149&lt;&gt;0,G149-P149, -9999)</f>
        <v>-2.6321813669848287E-3</v>
      </c>
      <c r="AG149" s="113"/>
      <c r="AH149">
        <f t="shared" ref="AH149:AH180" si="167">$AB$6*($AB$11/AI149*AJ149+$AB$12)</f>
        <v>-4.4158416632765155E-3</v>
      </c>
      <c r="AI149">
        <f t="shared" ref="AI149:AI184" si="168">1+$AB$7*COS(AL149)</f>
        <v>0.62188007965331471</v>
      </c>
      <c r="AJ149">
        <f t="shared" ref="AJ149:AJ184" si="169">SIN(AL149+RADIANS($AB$9))</f>
        <v>-0.9339855699716233</v>
      </c>
      <c r="AK149">
        <f t="shared" ref="AK149:AK180" si="170">$AB$7*SIN(AL149)</f>
        <v>-0.46585977057159195</v>
      </c>
      <c r="AL149">
        <f t="shared" ref="AL149:AL180" si="171">2*ATAN(AM149)</f>
        <v>-2.2526069287368315</v>
      </c>
      <c r="AM149">
        <f t="shared" ref="AM149:AM180" si="172">SQRT((1+$AB$7)/(1-$AB$7))*TAN(AN149/2)</f>
        <v>-2.0996016014573868</v>
      </c>
      <c r="AN149" s="127">
        <f t="shared" si="152"/>
        <v>-1.6193776382777743</v>
      </c>
      <c r="AO149" s="127">
        <f t="shared" si="152"/>
        <v>-1.6193776384575718</v>
      </c>
      <c r="AP149" s="127">
        <f t="shared" si="152"/>
        <v>-1.6193776322868729</v>
      </c>
      <c r="AQ149" s="127">
        <f t="shared" si="152"/>
        <v>-1.6193778440663269</v>
      </c>
      <c r="AR149" s="127">
        <f t="shared" si="152"/>
        <v>-1.6193705752312899</v>
      </c>
      <c r="AS149" s="127">
        <f t="shared" si="152"/>
        <v>-1.6196194426411428</v>
      </c>
      <c r="AT149" s="127">
        <f t="shared" si="152"/>
        <v>-1.5313772154037126</v>
      </c>
      <c r="AU149" s="127">
        <f t="shared" ref="AU149:AU184" si="173">RADIANS($AB$9)+$AB$18*(F149-AB$15)</f>
        <v>-1.0200855421846151</v>
      </c>
    </row>
    <row r="150" spans="1:47">
      <c r="A150" s="195" t="s">
        <v>784</v>
      </c>
      <c r="B150" s="196" t="s">
        <v>59</v>
      </c>
      <c r="C150" s="197">
        <v>56476.470280000001</v>
      </c>
      <c r="D150" s="195">
        <v>8.0000000000000004E-4</v>
      </c>
      <c r="E150" s="17">
        <f t="shared" si="154"/>
        <v>20696.163149022075</v>
      </c>
      <c r="F150">
        <f t="shared" si="155"/>
        <v>20696</v>
      </c>
      <c r="G150">
        <f t="shared" si="156"/>
        <v>6.9179417812847532E-2</v>
      </c>
      <c r="K150">
        <f t="shared" si="153"/>
        <v>6.9179417812847532E-2</v>
      </c>
      <c r="O150">
        <f t="shared" ca="1" si="150"/>
        <v>3.5387024603388162E-2</v>
      </c>
      <c r="P150">
        <f t="shared" si="157"/>
        <v>7.0271599175080288E-2</v>
      </c>
      <c r="Q150" s="2">
        <f t="shared" si="158"/>
        <v>41457.970280000001</v>
      </c>
      <c r="R150">
        <f t="shared" si="126"/>
        <v>1.192860128008597E-6</v>
      </c>
      <c r="S150" s="6">
        <v>1</v>
      </c>
      <c r="T150">
        <f t="shared" si="159"/>
        <v>1.192860128008597E-6</v>
      </c>
      <c r="U150" t="s">
        <v>161</v>
      </c>
      <c r="V150" s="6">
        <v>1</v>
      </c>
      <c r="W150" s="6">
        <v>1</v>
      </c>
      <c r="Z150">
        <f t="shared" si="160"/>
        <v>20696</v>
      </c>
      <c r="AA150" s="127">
        <f t="shared" si="161"/>
        <v>6.5855757511803767E-2</v>
      </c>
      <c r="AB150" s="127">
        <f t="shared" si="162"/>
        <v>7.3595259476124053E-2</v>
      </c>
      <c r="AC150" s="127">
        <f t="shared" si="163"/>
        <v>-1.0921813622327553E-3</v>
      </c>
      <c r="AD150" s="127">
        <f t="shared" si="164"/>
        <v>3.3236603010437654E-3</v>
      </c>
      <c r="AE150" s="127">
        <f t="shared" si="165"/>
        <v>1.1046717796734334E-5</v>
      </c>
      <c r="AF150">
        <f t="shared" si="166"/>
        <v>-1.0921813622327553E-3</v>
      </c>
      <c r="AG150" s="113"/>
      <c r="AH150">
        <f t="shared" si="167"/>
        <v>-4.4158416632765155E-3</v>
      </c>
      <c r="AI150">
        <f t="shared" si="168"/>
        <v>0.62188007965331471</v>
      </c>
      <c r="AJ150">
        <f t="shared" si="169"/>
        <v>-0.9339855699716233</v>
      </c>
      <c r="AK150">
        <f t="shared" si="170"/>
        <v>-0.46585977057159195</v>
      </c>
      <c r="AL150">
        <f t="shared" si="171"/>
        <v>-2.2526069287368315</v>
      </c>
      <c r="AM150">
        <f t="shared" si="172"/>
        <v>-2.0996016014573868</v>
      </c>
      <c r="AN150" s="127">
        <f t="shared" si="152"/>
        <v>-1.6193776382777743</v>
      </c>
      <c r="AO150" s="127">
        <f t="shared" si="152"/>
        <v>-1.6193776384575718</v>
      </c>
      <c r="AP150" s="127">
        <f t="shared" si="152"/>
        <v>-1.6193776322868729</v>
      </c>
      <c r="AQ150" s="127">
        <f t="shared" si="152"/>
        <v>-1.6193778440663269</v>
      </c>
      <c r="AR150" s="127">
        <f t="shared" si="152"/>
        <v>-1.6193705752312899</v>
      </c>
      <c r="AS150" s="127">
        <f t="shared" si="152"/>
        <v>-1.6196194426411428</v>
      </c>
      <c r="AT150" s="127">
        <f t="shared" si="152"/>
        <v>-1.5313772154037126</v>
      </c>
      <c r="AU150" s="127">
        <f t="shared" si="173"/>
        <v>-1.0200855421846151</v>
      </c>
    </row>
    <row r="151" spans="1:47">
      <c r="A151" s="195" t="s">
        <v>790</v>
      </c>
      <c r="B151" s="196" t="s">
        <v>59</v>
      </c>
      <c r="C151" s="195">
        <v>56564.248200000002</v>
      </c>
      <c r="D151" s="195">
        <v>5.9999999999999995E-4</v>
      </c>
      <c r="E151" s="17">
        <f t="shared" si="154"/>
        <v>20903.173879394999</v>
      </c>
      <c r="F151">
        <f t="shared" si="155"/>
        <v>20903</v>
      </c>
      <c r="G151">
        <f t="shared" si="156"/>
        <v>7.3729374300455675E-2</v>
      </c>
      <c r="K151">
        <f t="shared" si="153"/>
        <v>7.3729374300455675E-2</v>
      </c>
      <c r="O151">
        <f t="shared" ca="1" si="150"/>
        <v>4.0784256642252603E-2</v>
      </c>
      <c r="P151">
        <f t="shared" si="157"/>
        <v>7.2455343678740569E-2</v>
      </c>
      <c r="Q151" s="2">
        <f t="shared" si="158"/>
        <v>41545.748200000002</v>
      </c>
      <c r="R151">
        <f>+(P151-L151)^2</f>
        <v>5.2497768276044106E-3</v>
      </c>
      <c r="S151" s="6">
        <v>1</v>
      </c>
      <c r="T151">
        <f t="shared" si="159"/>
        <v>5.2497768276044106E-3</v>
      </c>
      <c r="U151" t="s">
        <v>161</v>
      </c>
      <c r="V151" s="6">
        <v>1</v>
      </c>
      <c r="W151" s="6">
        <v>1</v>
      </c>
      <c r="Z151">
        <f t="shared" si="160"/>
        <v>20903</v>
      </c>
      <c r="AA151" s="127">
        <f t="shared" si="161"/>
        <v>6.8653544714993645E-2</v>
      </c>
      <c r="AB151" s="127">
        <f t="shared" si="162"/>
        <v>7.7531173264202599E-2</v>
      </c>
      <c r="AC151" s="127">
        <f t="shared" si="163"/>
        <v>1.2740306217151054E-3</v>
      </c>
      <c r="AD151" s="127">
        <f t="shared" si="164"/>
        <v>5.07582958546203E-3</v>
      </c>
      <c r="AE151" s="127">
        <f t="shared" si="165"/>
        <v>2.5764045980651645E-5</v>
      </c>
      <c r="AF151">
        <f t="shared" si="166"/>
        <v>1.2740306217151054E-3</v>
      </c>
      <c r="AG151" s="113"/>
      <c r="AH151">
        <f t="shared" si="167"/>
        <v>-3.8017989637469285E-3</v>
      </c>
      <c r="AI151">
        <f t="shared" si="168"/>
        <v>0.6488634364046264</v>
      </c>
      <c r="AJ151">
        <f t="shared" si="169"/>
        <v>-0.91225650894000454</v>
      </c>
      <c r="AK151">
        <f t="shared" si="170"/>
        <v>-0.48652144218567811</v>
      </c>
      <c r="AL151">
        <f t="shared" si="171"/>
        <v>-2.1959570500218311</v>
      </c>
      <c r="AM151">
        <f t="shared" si="172"/>
        <v>-1.9549735759279803</v>
      </c>
      <c r="AN151" s="127">
        <f t="shared" ref="AN151:AT160" si="174">$AU151+$AB$7*SIN(AO151)</f>
        <v>-1.5480277909116871</v>
      </c>
      <c r="AO151" s="127">
        <f t="shared" si="174"/>
        <v>-1.5480277907072924</v>
      </c>
      <c r="AP151" s="127">
        <f t="shared" si="174"/>
        <v>-1.5480277757442149</v>
      </c>
      <c r="AQ151" s="127">
        <f t="shared" si="174"/>
        <v>-1.5480266803729124</v>
      </c>
      <c r="AR151" s="127">
        <f t="shared" si="174"/>
        <v>-1.5479466363705452</v>
      </c>
      <c r="AS151" s="127">
        <f t="shared" si="174"/>
        <v>-1.5427080579517836</v>
      </c>
      <c r="AT151" s="127">
        <f t="shared" si="174"/>
        <v>-1.4355977598283127</v>
      </c>
      <c r="AU151" s="127">
        <f t="shared" si="173"/>
        <v>-0.94818330606384937</v>
      </c>
    </row>
    <row r="152" spans="1:47">
      <c r="A152" s="195" t="s">
        <v>790</v>
      </c>
      <c r="B152" s="196" t="s">
        <v>60</v>
      </c>
      <c r="C152" s="195">
        <v>56565.304900000003</v>
      </c>
      <c r="D152" s="195">
        <v>2.9999999999999997E-4</v>
      </c>
      <c r="E152" s="17">
        <f t="shared" si="154"/>
        <v>20905.665943900345</v>
      </c>
      <c r="F152">
        <f t="shared" si="155"/>
        <v>20905.5</v>
      </c>
      <c r="G152">
        <f t="shared" si="156"/>
        <v>7.0364518702263013E-2</v>
      </c>
      <c r="K152">
        <f t="shared" si="153"/>
        <v>7.0364518702263013E-2</v>
      </c>
      <c r="O152">
        <f t="shared" ca="1" si="150"/>
        <v>4.0849440604074694E-2</v>
      </c>
      <c r="P152">
        <f t="shared" si="157"/>
        <v>7.248190089592621E-2</v>
      </c>
      <c r="Q152" s="2">
        <f t="shared" si="158"/>
        <v>41546.804900000003</v>
      </c>
      <c r="R152">
        <f>+(P152-G152)^2</f>
        <v>4.4833073540419748E-6</v>
      </c>
      <c r="S152" s="6">
        <v>1</v>
      </c>
      <c r="T152">
        <f t="shared" si="159"/>
        <v>4.4833073540419748E-6</v>
      </c>
      <c r="U152" t="s">
        <v>161</v>
      </c>
      <c r="V152" s="6">
        <v>1</v>
      </c>
      <c r="W152" s="6">
        <v>1</v>
      </c>
      <c r="Z152">
        <f t="shared" si="160"/>
        <v>20905.5</v>
      </c>
      <c r="AA152" s="127">
        <f t="shared" si="161"/>
        <v>6.8687808249792134E-2</v>
      </c>
      <c r="AB152" s="127">
        <f t="shared" si="162"/>
        <v>7.4158611348397088E-2</v>
      </c>
      <c r="AC152" s="127">
        <f t="shared" si="163"/>
        <v>-2.1173821936631976E-3</v>
      </c>
      <c r="AD152" s="127">
        <f t="shared" si="164"/>
        <v>1.6767104524708781E-3</v>
      </c>
      <c r="AE152" s="127">
        <f t="shared" si="165"/>
        <v>2.8113579414250967E-6</v>
      </c>
      <c r="AF152">
        <f t="shared" si="166"/>
        <v>-2.1173821936631976E-3</v>
      </c>
      <c r="AG152" s="113"/>
      <c r="AH152">
        <f t="shared" si="167"/>
        <v>-3.7940926461340718E-3</v>
      </c>
      <c r="AI152">
        <f t="shared" si="168"/>
        <v>0.6492111288414727</v>
      </c>
      <c r="AJ152">
        <f t="shared" si="169"/>
        <v>-0.91196361714118068</v>
      </c>
      <c r="AK152">
        <f t="shared" si="170"/>
        <v>-0.48677219299311469</v>
      </c>
      <c r="AL152">
        <f t="shared" si="171"/>
        <v>-2.19524258439812</v>
      </c>
      <c r="AM152">
        <f t="shared" si="172"/>
        <v>-1.953252229368772</v>
      </c>
      <c r="AN152" s="127">
        <f t="shared" si="174"/>
        <v>-1.5471471442353124</v>
      </c>
      <c r="AO152" s="127">
        <f t="shared" si="174"/>
        <v>-1.5471471439943942</v>
      </c>
      <c r="AP152" s="127">
        <f t="shared" si="174"/>
        <v>-1.5471471270142023</v>
      </c>
      <c r="AQ152" s="127">
        <f t="shared" si="174"/>
        <v>-1.5471459302615649</v>
      </c>
      <c r="AR152" s="127">
        <f t="shared" si="174"/>
        <v>-1.5470617359014844</v>
      </c>
      <c r="AS152" s="127">
        <f t="shared" si="174"/>
        <v>-1.5417444492571382</v>
      </c>
      <c r="AT152" s="127">
        <f t="shared" si="174"/>
        <v>-1.4344253474088762</v>
      </c>
      <c r="AU152" s="127">
        <f t="shared" si="173"/>
        <v>-0.94731492156963726</v>
      </c>
    </row>
    <row r="153" spans="1:47">
      <c r="A153" s="195" t="s">
        <v>790</v>
      </c>
      <c r="B153" s="196" t="s">
        <v>60</v>
      </c>
      <c r="C153" s="195">
        <v>56567.423499999997</v>
      </c>
      <c r="D153" s="195">
        <v>5.9999999999999995E-4</v>
      </c>
      <c r="E153" s="17">
        <f t="shared" si="154"/>
        <v>20910.662336311638</v>
      </c>
      <c r="F153">
        <f t="shared" si="155"/>
        <v>20910.5</v>
      </c>
      <c r="G153">
        <f t="shared" si="156"/>
        <v>6.8834807498205919E-2</v>
      </c>
      <c r="K153">
        <f t="shared" si="153"/>
        <v>6.8834807498205919E-2</v>
      </c>
      <c r="O153">
        <f t="shared" ca="1" si="150"/>
        <v>4.0979808527718764E-2</v>
      </c>
      <c r="P153">
        <f t="shared" si="157"/>
        <v>7.2535028468099075E-2</v>
      </c>
      <c r="Q153" s="2">
        <f t="shared" si="158"/>
        <v>41548.923499999997</v>
      </c>
      <c r="R153">
        <f>+(P153-L153)^2</f>
        <v>5.261330354867943E-3</v>
      </c>
      <c r="S153" s="6">
        <v>1</v>
      </c>
      <c r="T153">
        <f t="shared" si="159"/>
        <v>5.261330354867943E-3</v>
      </c>
      <c r="U153" t="s">
        <v>161</v>
      </c>
      <c r="V153" s="6">
        <v>1</v>
      </c>
      <c r="W153" s="6">
        <v>1</v>
      </c>
      <c r="Z153">
        <f t="shared" si="160"/>
        <v>20910.5</v>
      </c>
      <c r="AA153" s="127">
        <f t="shared" si="161"/>
        <v>6.8756369691767502E-2</v>
      </c>
      <c r="AB153" s="127">
        <f t="shared" si="162"/>
        <v>7.2613466274537491E-2</v>
      </c>
      <c r="AC153" s="127">
        <f t="shared" si="163"/>
        <v>-3.700220969893156E-3</v>
      </c>
      <c r="AD153" s="127">
        <f t="shared" si="164"/>
        <v>7.8437806438416691E-5</v>
      </c>
      <c r="AE153" s="127">
        <f t="shared" si="165"/>
        <v>6.1524894788705232E-9</v>
      </c>
      <c r="AF153">
        <f t="shared" si="166"/>
        <v>-3.700220969893156E-3</v>
      </c>
      <c r="AG153" s="113"/>
      <c r="AH153">
        <f t="shared" si="167"/>
        <v>-3.778658776331567E-3</v>
      </c>
      <c r="AI153">
        <f t="shared" si="168"/>
        <v>0.64990817171451698</v>
      </c>
      <c r="AJ153">
        <f t="shared" si="169"/>
        <v>-0.91137549028904485</v>
      </c>
      <c r="AK153">
        <f t="shared" si="170"/>
        <v>-0.48727375444171817</v>
      </c>
      <c r="AL153">
        <f t="shared" si="171"/>
        <v>-2.1938113526253411</v>
      </c>
      <c r="AM153">
        <f t="shared" si="172"/>
        <v>-1.9498112090482431</v>
      </c>
      <c r="AN153" s="127">
        <f t="shared" si="174"/>
        <v>-1.5453844337081803</v>
      </c>
      <c r="AO153" s="127">
        <f t="shared" si="174"/>
        <v>-1.5453844333788007</v>
      </c>
      <c r="AP153" s="127">
        <f t="shared" si="174"/>
        <v>-1.5453844117737554</v>
      </c>
      <c r="AQ153" s="127">
        <f t="shared" si="174"/>
        <v>-1.5453829946715512</v>
      </c>
      <c r="AR153" s="127">
        <f t="shared" si="174"/>
        <v>-1.5452902170566758</v>
      </c>
      <c r="AS153" s="127">
        <f t="shared" si="174"/>
        <v>-1.5398146893747593</v>
      </c>
      <c r="AT153" s="127">
        <f t="shared" si="174"/>
        <v>-1.4320794208219296</v>
      </c>
      <c r="AU153" s="127">
        <f t="shared" si="173"/>
        <v>-0.94557815258121303</v>
      </c>
    </row>
    <row r="154" spans="1:47">
      <c r="A154" s="195" t="s">
        <v>790</v>
      </c>
      <c r="B154" s="196" t="s">
        <v>59</v>
      </c>
      <c r="C154" s="195">
        <v>56572.301800000001</v>
      </c>
      <c r="D154" s="195">
        <v>2.9999999999999997E-4</v>
      </c>
      <c r="E154" s="17">
        <f t="shared" si="154"/>
        <v>20922.167056929065</v>
      </c>
      <c r="F154">
        <f t="shared" si="155"/>
        <v>20922</v>
      </c>
      <c r="G154">
        <f t="shared" si="156"/>
        <v>7.0836471757502295E-2</v>
      </c>
      <c r="K154">
        <f t="shared" si="153"/>
        <v>7.0836471757502295E-2</v>
      </c>
      <c r="O154">
        <f t="shared" ca="1" si="150"/>
        <v>4.1279654752100159E-2</v>
      </c>
      <c r="P154">
        <f t="shared" si="157"/>
        <v>7.2657288361372918E-2</v>
      </c>
      <c r="Q154" s="2">
        <f t="shared" si="158"/>
        <v>41553.801800000001</v>
      </c>
      <c r="R154">
        <f>+(P154-G154)^2</f>
        <v>3.3153731049309492E-6</v>
      </c>
      <c r="S154" s="6">
        <v>1</v>
      </c>
      <c r="T154">
        <f t="shared" si="159"/>
        <v>3.3153731049309492E-6</v>
      </c>
      <c r="U154" t="s">
        <v>161</v>
      </c>
      <c r="V154" s="6">
        <v>1</v>
      </c>
      <c r="W154" s="6">
        <v>1</v>
      </c>
      <c r="Z154">
        <f t="shared" si="160"/>
        <v>20922</v>
      </c>
      <c r="AA154" s="127">
        <f t="shared" si="161"/>
        <v>6.891423513713045E-2</v>
      </c>
      <c r="AB154" s="127">
        <f t="shared" si="162"/>
        <v>7.4579524981744763E-2</v>
      </c>
      <c r="AC154" s="127">
        <f t="shared" si="163"/>
        <v>-1.8208166038706231E-3</v>
      </c>
      <c r="AD154" s="127">
        <f t="shared" si="164"/>
        <v>1.922236620371845E-3</v>
      </c>
      <c r="AE154" s="127">
        <f t="shared" si="165"/>
        <v>3.6949936246985722E-6</v>
      </c>
      <c r="AF154">
        <f t="shared" si="166"/>
        <v>-1.8208166038706231E-3</v>
      </c>
      <c r="AG154" s="113"/>
      <c r="AH154">
        <f t="shared" si="167"/>
        <v>-3.7430532242424654E-3</v>
      </c>
      <c r="AI154">
        <f t="shared" si="168"/>
        <v>0.65151980582337743</v>
      </c>
      <c r="AJ154">
        <f t="shared" si="169"/>
        <v>-0.91001086364304906</v>
      </c>
      <c r="AK154">
        <f t="shared" si="170"/>
        <v>-0.48842763462628058</v>
      </c>
      <c r="AL154">
        <f t="shared" si="171"/>
        <v>-2.1905078159875484</v>
      </c>
      <c r="AM154">
        <f t="shared" si="172"/>
        <v>-1.9419052627977331</v>
      </c>
      <c r="AN154" s="127">
        <f t="shared" si="174"/>
        <v>-1.5413229996573556</v>
      </c>
      <c r="AO154" s="127">
        <f t="shared" si="174"/>
        <v>-1.54132299902607</v>
      </c>
      <c r="AP154" s="127">
        <f t="shared" si="174"/>
        <v>-1.5413229633227963</v>
      </c>
      <c r="AQ154" s="127">
        <f t="shared" si="174"/>
        <v>-1.5413209441425071</v>
      </c>
      <c r="AR154" s="127">
        <f t="shared" si="174"/>
        <v>-1.5412069746233457</v>
      </c>
      <c r="AS154" s="127">
        <f t="shared" si="174"/>
        <v>-1.5353633530005029</v>
      </c>
      <c r="AT154" s="127">
        <f t="shared" si="174"/>
        <v>-1.4266782236688607</v>
      </c>
      <c r="AU154" s="127">
        <f t="shared" si="173"/>
        <v>-0.94158358390783703</v>
      </c>
    </row>
    <row r="155" spans="1:47">
      <c r="A155" s="195" t="s">
        <v>790</v>
      </c>
      <c r="B155" s="196" t="s">
        <v>60</v>
      </c>
      <c r="C155" s="195">
        <v>56576.331200000001</v>
      </c>
      <c r="D155" s="195">
        <v>2.9999999999999997E-4</v>
      </c>
      <c r="E155" s="17">
        <f t="shared" si="154"/>
        <v>20931.669777396404</v>
      </c>
      <c r="F155">
        <f t="shared" si="155"/>
        <v>20931.5</v>
      </c>
      <c r="G155">
        <f t="shared" si="156"/>
        <v>7.1990020485827699E-2</v>
      </c>
      <c r="K155">
        <f t="shared" si="153"/>
        <v>7.1990020485827699E-2</v>
      </c>
      <c r="O155">
        <f t="shared" ca="1" si="150"/>
        <v>4.1527353807023881E-2</v>
      </c>
      <c r="P155">
        <f t="shared" si="157"/>
        <v>7.2758355557616824E-2</v>
      </c>
      <c r="Q155" s="2">
        <f t="shared" si="158"/>
        <v>41557.831200000001</v>
      </c>
      <c r="R155">
        <f>+(P155-L155)^2</f>
        <v>5.2937783034485908E-3</v>
      </c>
      <c r="S155" s="6">
        <v>1</v>
      </c>
      <c r="T155">
        <f t="shared" si="159"/>
        <v>5.2937783034485908E-3</v>
      </c>
      <c r="U155" t="s">
        <v>161</v>
      </c>
      <c r="V155" s="6">
        <v>1</v>
      </c>
      <c r="W155" s="6">
        <v>1</v>
      </c>
      <c r="Z155">
        <f t="shared" si="160"/>
        <v>20931.5</v>
      </c>
      <c r="AA155" s="127">
        <f t="shared" si="161"/>
        <v>6.9044829093738547E-2</v>
      </c>
      <c r="AB155" s="127">
        <f t="shared" si="162"/>
        <v>7.5703546949705977E-2</v>
      </c>
      <c r="AC155" s="127">
        <f t="shared" si="163"/>
        <v>-7.6833507178912519E-4</v>
      </c>
      <c r="AD155" s="127">
        <f t="shared" si="164"/>
        <v>2.9451913920891526E-3</v>
      </c>
      <c r="AE155" s="127">
        <f t="shared" si="165"/>
        <v>8.6741523360360402E-6</v>
      </c>
      <c r="AF155">
        <f t="shared" si="166"/>
        <v>-7.6833507178912519E-4</v>
      </c>
      <c r="AG155" s="113"/>
      <c r="AH155">
        <f t="shared" si="167"/>
        <v>-3.7135264638782795E-3</v>
      </c>
      <c r="AI155">
        <f t="shared" si="168"/>
        <v>0.65286009141858803</v>
      </c>
      <c r="AJ155">
        <f t="shared" si="169"/>
        <v>-0.90887090193845133</v>
      </c>
      <c r="AK155">
        <f t="shared" si="170"/>
        <v>-0.48938112332832051</v>
      </c>
      <c r="AL155">
        <f t="shared" si="171"/>
        <v>-2.1877664113009576</v>
      </c>
      <c r="AM155">
        <f t="shared" si="172"/>
        <v>-1.9353830040272848</v>
      </c>
      <c r="AN155" s="127">
        <f t="shared" si="174"/>
        <v>-1.537960290283753</v>
      </c>
      <c r="AO155" s="127">
        <f t="shared" si="174"/>
        <v>-1.5379602892647972</v>
      </c>
      <c r="AP155" s="127">
        <f t="shared" si="174"/>
        <v>-1.5379602375361618</v>
      </c>
      <c r="AQ155" s="127">
        <f t="shared" si="174"/>
        <v>-1.537957611570572</v>
      </c>
      <c r="AR155" s="127">
        <f t="shared" si="174"/>
        <v>-1.5378245810719218</v>
      </c>
      <c r="AS155" s="127">
        <f t="shared" si="174"/>
        <v>-1.5316725774638507</v>
      </c>
      <c r="AT155" s="127">
        <f t="shared" si="174"/>
        <v>-1.4222105259129638</v>
      </c>
      <c r="AU155" s="127">
        <f t="shared" si="173"/>
        <v>-0.93828372282983086</v>
      </c>
    </row>
    <row r="156" spans="1:47">
      <c r="A156" s="195" t="s">
        <v>790</v>
      </c>
      <c r="B156" s="196" t="s">
        <v>59</v>
      </c>
      <c r="C156" s="195">
        <v>56577.388400000003</v>
      </c>
      <c r="D156" s="195">
        <v>5.9999999999999995E-4</v>
      </c>
      <c r="E156" s="17">
        <f t="shared" si="154"/>
        <v>20934.163021074895</v>
      </c>
      <c r="F156">
        <f t="shared" si="155"/>
        <v>20934</v>
      </c>
      <c r="G156">
        <f t="shared" si="156"/>
        <v>6.912516488955589E-2</v>
      </c>
      <c r="K156">
        <f t="shared" si="153"/>
        <v>6.912516488955589E-2</v>
      </c>
      <c r="O156">
        <f t="shared" ca="1" si="150"/>
        <v>4.1592537768845861E-2</v>
      </c>
      <c r="P156">
        <f t="shared" si="157"/>
        <v>7.2784962698448627E-2</v>
      </c>
      <c r="Q156" s="2">
        <f t="shared" si="158"/>
        <v>41558.888400000003</v>
      </c>
      <c r="R156">
        <f>+(P156-G156)^2</f>
        <v>1.3394120001976078E-5</v>
      </c>
      <c r="S156" s="6">
        <v>1</v>
      </c>
      <c r="T156">
        <f t="shared" si="159"/>
        <v>1.3394120001976078E-5</v>
      </c>
      <c r="U156" t="s">
        <v>161</v>
      </c>
      <c r="V156" s="6">
        <v>1</v>
      </c>
      <c r="W156" s="6">
        <v>1</v>
      </c>
      <c r="Z156">
        <f t="shared" si="160"/>
        <v>20934</v>
      </c>
      <c r="AA156" s="127">
        <f t="shared" si="161"/>
        <v>6.9079223539285112E-2</v>
      </c>
      <c r="AB156" s="127">
        <f t="shared" si="162"/>
        <v>7.2830904048719405E-2</v>
      </c>
      <c r="AC156" s="127">
        <f t="shared" si="163"/>
        <v>-3.6597978088927369E-3</v>
      </c>
      <c r="AD156" s="127">
        <f t="shared" si="164"/>
        <v>4.5941350270778392E-5</v>
      </c>
      <c r="AE156" s="127">
        <f t="shared" si="165"/>
        <v>2.1106076647023497E-9</v>
      </c>
      <c r="AF156">
        <f t="shared" si="166"/>
        <v>-3.6597978088927369E-3</v>
      </c>
      <c r="AG156" s="113"/>
      <c r="AH156">
        <f t="shared" si="167"/>
        <v>-3.7057391591635127E-3</v>
      </c>
      <c r="AI156">
        <f t="shared" si="168"/>
        <v>0.6532141510063556</v>
      </c>
      <c r="AJ156">
        <f t="shared" si="169"/>
        <v>-0.90856899250030154</v>
      </c>
      <c r="AK156">
        <f t="shared" si="170"/>
        <v>-0.48963208119746116</v>
      </c>
      <c r="AL156">
        <f t="shared" si="171"/>
        <v>-2.1870431124308403</v>
      </c>
      <c r="AM156">
        <f t="shared" si="172"/>
        <v>-1.9336679220000295</v>
      </c>
      <c r="AN156" s="127">
        <f t="shared" si="174"/>
        <v>-1.5370742164222899</v>
      </c>
      <c r="AO156" s="127">
        <f t="shared" si="174"/>
        <v>-1.5370742152750108</v>
      </c>
      <c r="AP156" s="127">
        <f t="shared" si="174"/>
        <v>-1.5370741585616892</v>
      </c>
      <c r="AQ156" s="127">
        <f t="shared" si="174"/>
        <v>-1.5370713551775457</v>
      </c>
      <c r="AR156" s="127">
        <f t="shared" si="174"/>
        <v>-1.5369330708482978</v>
      </c>
      <c r="AS156" s="127">
        <f t="shared" si="174"/>
        <v>-1.5306992734009217</v>
      </c>
      <c r="AT156" s="127">
        <f t="shared" si="174"/>
        <v>-1.4210339396371829</v>
      </c>
      <c r="AU156" s="127">
        <f t="shared" si="173"/>
        <v>-0.93741533833561874</v>
      </c>
    </row>
    <row r="157" spans="1:47">
      <c r="A157" s="195" t="s">
        <v>788</v>
      </c>
      <c r="B157" s="196"/>
      <c r="C157" s="195">
        <v>56725.594100000002</v>
      </c>
      <c r="D157" s="195">
        <v>2.9999999999999997E-4</v>
      </c>
      <c r="E157" s="17">
        <f t="shared" si="154"/>
        <v>21283.68338112022</v>
      </c>
      <c r="F157">
        <f t="shared" si="155"/>
        <v>21283.5</v>
      </c>
      <c r="G157">
        <f t="shared" si="156"/>
        <v>7.7758352286764421E-2</v>
      </c>
      <c r="J157">
        <f>G157</f>
        <v>7.7758352286764421E-2</v>
      </c>
      <c r="O157">
        <f t="shared" ca="1" si="150"/>
        <v>5.0705255631566359E-2</v>
      </c>
      <c r="P157">
        <f t="shared" si="157"/>
        <v>7.6547741384253229E-2</v>
      </c>
      <c r="Q157" s="2">
        <f t="shared" si="158"/>
        <v>41707.094100000002</v>
      </c>
      <c r="R157">
        <f>+(P157-L157)^2</f>
        <v>5.8595567110305141E-3</v>
      </c>
      <c r="S157" s="6">
        <v>1</v>
      </c>
      <c r="T157">
        <f t="shared" si="159"/>
        <v>5.8595567110305141E-3</v>
      </c>
      <c r="U157" t="s">
        <v>161</v>
      </c>
      <c r="V157" s="6">
        <v>1</v>
      </c>
      <c r="W157" s="6">
        <v>1</v>
      </c>
      <c r="Z157">
        <f t="shared" si="160"/>
        <v>21283.5</v>
      </c>
      <c r="AA157" s="127">
        <f t="shared" si="161"/>
        <v>7.4003435457612371E-2</v>
      </c>
      <c r="AB157" s="127">
        <f t="shared" si="162"/>
        <v>8.0302658213405279E-2</v>
      </c>
      <c r="AC157" s="127">
        <f t="shared" si="163"/>
        <v>1.2106109025111916E-3</v>
      </c>
      <c r="AD157" s="127">
        <f t="shared" si="164"/>
        <v>3.7549168291520496E-3</v>
      </c>
      <c r="AE157" s="127">
        <f t="shared" si="165"/>
        <v>1.4099400393849283E-5</v>
      </c>
      <c r="AF157">
        <f t="shared" si="166"/>
        <v>1.2106109025111916E-3</v>
      </c>
      <c r="AG157" s="113"/>
      <c r="AH157">
        <f t="shared" si="167"/>
        <v>-2.5443059266408584E-3</v>
      </c>
      <c r="AI157">
        <f t="shared" si="168"/>
        <v>0.70890036542332613</v>
      </c>
      <c r="AJ157">
        <f t="shared" si="169"/>
        <v>-0.8573771488119486</v>
      </c>
      <c r="AK157">
        <f t="shared" si="170"/>
        <v>-0.52465322142280502</v>
      </c>
      <c r="AL157">
        <f t="shared" si="171"/>
        <v>-2.0773493900559172</v>
      </c>
      <c r="AM157">
        <f t="shared" si="172"/>
        <v>-1.69845451851054</v>
      </c>
      <c r="AN157" s="127">
        <f t="shared" si="174"/>
        <v>-1.4080905546447853</v>
      </c>
      <c r="AO157" s="127">
        <f t="shared" si="174"/>
        <v>-1.4080886391431022</v>
      </c>
      <c r="AP157" s="127">
        <f t="shared" si="174"/>
        <v>-1.4080689323898767</v>
      </c>
      <c r="AQ157" s="127">
        <f t="shared" si="174"/>
        <v>-1.4078663257536088</v>
      </c>
      <c r="AR157" s="127">
        <f t="shared" si="174"/>
        <v>-1.4057976104045582</v>
      </c>
      <c r="AS157" s="127">
        <f t="shared" si="174"/>
        <v>-1.3859837393963255</v>
      </c>
      <c r="AT157" s="127">
        <f t="shared" si="174"/>
        <v>-1.2530680905469074</v>
      </c>
      <c r="AU157" s="127">
        <f t="shared" si="173"/>
        <v>-0.81601518604476042</v>
      </c>
    </row>
    <row r="158" spans="1:47">
      <c r="A158" s="195" t="s">
        <v>784</v>
      </c>
      <c r="B158" s="196" t="s">
        <v>60</v>
      </c>
      <c r="C158" s="197">
        <v>56765.45203</v>
      </c>
      <c r="D158" s="195">
        <v>1.6000000000000001E-3</v>
      </c>
      <c r="E158" s="17">
        <f t="shared" si="154"/>
        <v>21377.682181734912</v>
      </c>
      <c r="F158">
        <f t="shared" si="155"/>
        <v>21377.5</v>
      </c>
      <c r="G158">
        <f t="shared" si="156"/>
        <v>7.7249781803402584E-2</v>
      </c>
      <c r="K158">
        <f t="shared" ref="K158:K184" si="175">G158</f>
        <v>7.7249781803402584E-2</v>
      </c>
      <c r="O158">
        <f t="shared" ca="1" si="150"/>
        <v>5.3156172596074969E-2</v>
      </c>
      <c r="P158">
        <f t="shared" si="157"/>
        <v>7.7574367356649465E-2</v>
      </c>
      <c r="Q158" s="2">
        <f t="shared" si="158"/>
        <v>41746.95203</v>
      </c>
      <c r="R158">
        <f t="shared" ref="R158:R168" si="176">+(P158-G158)^2</f>
        <v>1.0535578137658388E-7</v>
      </c>
      <c r="S158" s="6">
        <v>1</v>
      </c>
      <c r="T158">
        <f t="shared" si="159"/>
        <v>1.0535578137658388E-7</v>
      </c>
      <c r="U158" t="s">
        <v>161</v>
      </c>
      <c r="V158" s="6">
        <v>1</v>
      </c>
      <c r="W158" s="6">
        <v>1</v>
      </c>
      <c r="Z158">
        <f t="shared" si="160"/>
        <v>21377.5</v>
      </c>
      <c r="AA158" s="127">
        <f t="shared" si="161"/>
        <v>7.5368233752681743E-2</v>
      </c>
      <c r="AB158" s="127">
        <f t="shared" si="162"/>
        <v>7.9455915407370306E-2</v>
      </c>
      <c r="AC158" s="127">
        <f t="shared" si="163"/>
        <v>-3.245855532468811E-4</v>
      </c>
      <c r="AD158" s="127">
        <f t="shared" si="164"/>
        <v>1.881548050720841E-3</v>
      </c>
      <c r="AE158" s="127">
        <f t="shared" si="165"/>
        <v>3.5402230671713962E-6</v>
      </c>
      <c r="AF158">
        <f t="shared" si="166"/>
        <v>-3.245855532468811E-4</v>
      </c>
      <c r="AG158" s="113"/>
      <c r="AH158">
        <f t="shared" si="167"/>
        <v>-2.2061336039677203E-3</v>
      </c>
      <c r="AI158">
        <f t="shared" si="168"/>
        <v>0.72627942665829748</v>
      </c>
      <c r="AJ158">
        <f t="shared" si="169"/>
        <v>-0.84002000803340238</v>
      </c>
      <c r="AK158">
        <f t="shared" si="170"/>
        <v>-0.53392606953537081</v>
      </c>
      <c r="AL158">
        <f t="shared" si="171"/>
        <v>-2.0445176499158326</v>
      </c>
      <c r="AM158">
        <f t="shared" si="172"/>
        <v>-1.6364074039352026</v>
      </c>
      <c r="AN158" s="127">
        <f t="shared" si="174"/>
        <v>-1.3714852387400991</v>
      </c>
      <c r="AO158" s="127">
        <f t="shared" si="174"/>
        <v>-1.3714800460273415</v>
      </c>
      <c r="AP158" s="127">
        <f t="shared" si="174"/>
        <v>-1.3714363408741694</v>
      </c>
      <c r="AQ158" s="127">
        <f t="shared" si="174"/>
        <v>-1.3710688646361906</v>
      </c>
      <c r="AR158" s="127">
        <f t="shared" si="174"/>
        <v>-1.3680050820033651</v>
      </c>
      <c r="AS158" s="127">
        <f t="shared" si="174"/>
        <v>-1.3440451840064034</v>
      </c>
      <c r="AT158" s="127">
        <f t="shared" si="174"/>
        <v>-1.2067640680085903</v>
      </c>
      <c r="AU158" s="127">
        <f t="shared" si="173"/>
        <v>-0.7833639290623835</v>
      </c>
    </row>
    <row r="159" spans="1:47">
      <c r="A159" s="195" t="s">
        <v>784</v>
      </c>
      <c r="B159" s="196" t="s">
        <v>60</v>
      </c>
      <c r="C159" s="197">
        <v>56765.45248</v>
      </c>
      <c r="D159" s="195">
        <v>1E-3</v>
      </c>
      <c r="E159" s="17">
        <f t="shared" si="154"/>
        <v>21377.683242990734</v>
      </c>
      <c r="F159">
        <f t="shared" si="155"/>
        <v>21377.5</v>
      </c>
      <c r="G159">
        <f t="shared" si="156"/>
        <v>7.7699781802948564E-2</v>
      </c>
      <c r="K159">
        <f t="shared" si="175"/>
        <v>7.7699781802948564E-2</v>
      </c>
      <c r="O159">
        <f t="shared" ca="1" si="150"/>
        <v>5.3156172596074969E-2</v>
      </c>
      <c r="P159">
        <f t="shared" si="157"/>
        <v>7.7574367356649465E-2</v>
      </c>
      <c r="Q159" s="2">
        <f t="shared" si="158"/>
        <v>41746.95248</v>
      </c>
      <c r="R159">
        <f t="shared" si="176"/>
        <v>1.5728783340509622E-8</v>
      </c>
      <c r="S159" s="6">
        <v>1</v>
      </c>
      <c r="T159">
        <f t="shared" si="159"/>
        <v>1.5728783340509622E-8</v>
      </c>
      <c r="U159" t="s">
        <v>161</v>
      </c>
      <c r="V159" s="6">
        <v>1</v>
      </c>
      <c r="W159" s="6">
        <v>1</v>
      </c>
      <c r="Z159">
        <f t="shared" si="160"/>
        <v>21377.5</v>
      </c>
      <c r="AA159" s="127">
        <f t="shared" si="161"/>
        <v>7.5368233752681743E-2</v>
      </c>
      <c r="AB159" s="127">
        <f t="shared" si="162"/>
        <v>7.9905915406916286E-2</v>
      </c>
      <c r="AC159" s="127">
        <f t="shared" si="163"/>
        <v>1.2541444629909915E-4</v>
      </c>
      <c r="AD159" s="127">
        <f t="shared" si="164"/>
        <v>2.3315480502668212E-3</v>
      </c>
      <c r="AE159" s="127">
        <f t="shared" si="165"/>
        <v>5.4361163107030158E-6</v>
      </c>
      <c r="AF159">
        <f t="shared" si="166"/>
        <v>1.2541444629909915E-4</v>
      </c>
      <c r="AG159" s="113"/>
      <c r="AH159">
        <f t="shared" si="167"/>
        <v>-2.2061336039677203E-3</v>
      </c>
      <c r="AI159">
        <f t="shared" si="168"/>
        <v>0.72627942665829748</v>
      </c>
      <c r="AJ159">
        <f t="shared" si="169"/>
        <v>-0.84002000803340238</v>
      </c>
      <c r="AK159">
        <f t="shared" si="170"/>
        <v>-0.53392606953537081</v>
      </c>
      <c r="AL159">
        <f t="shared" si="171"/>
        <v>-2.0445176499158326</v>
      </c>
      <c r="AM159">
        <f t="shared" si="172"/>
        <v>-1.6364074039352026</v>
      </c>
      <c r="AN159" s="127">
        <f t="shared" si="174"/>
        <v>-1.3714852387400991</v>
      </c>
      <c r="AO159" s="127">
        <f t="shared" si="174"/>
        <v>-1.3714800460273415</v>
      </c>
      <c r="AP159" s="127">
        <f t="shared" si="174"/>
        <v>-1.3714363408741694</v>
      </c>
      <c r="AQ159" s="127">
        <f t="shared" si="174"/>
        <v>-1.3710688646361906</v>
      </c>
      <c r="AR159" s="127">
        <f t="shared" si="174"/>
        <v>-1.3680050820033651</v>
      </c>
      <c r="AS159" s="127">
        <f t="shared" si="174"/>
        <v>-1.3440451840064034</v>
      </c>
      <c r="AT159" s="127">
        <f t="shared" si="174"/>
        <v>-1.2067640680085903</v>
      </c>
      <c r="AU159" s="127">
        <f t="shared" si="173"/>
        <v>-0.7833639290623835</v>
      </c>
    </row>
    <row r="160" spans="1:47">
      <c r="A160" s="195" t="s">
        <v>784</v>
      </c>
      <c r="B160" s="196" t="s">
        <v>60</v>
      </c>
      <c r="C160" s="197">
        <v>56765.45289</v>
      </c>
      <c r="D160" s="195">
        <v>2.9999999999999997E-4</v>
      </c>
      <c r="E160" s="17">
        <f t="shared" si="154"/>
        <v>21377.684209912706</v>
      </c>
      <c r="F160">
        <f t="shared" si="155"/>
        <v>21377.5</v>
      </c>
      <c r="G160">
        <f t="shared" si="156"/>
        <v>7.810978180350503E-2</v>
      </c>
      <c r="K160">
        <f t="shared" si="175"/>
        <v>7.810978180350503E-2</v>
      </c>
      <c r="O160">
        <f t="shared" ca="1" si="150"/>
        <v>5.3156172596074969E-2</v>
      </c>
      <c r="P160">
        <f t="shared" si="157"/>
        <v>7.7574367356649465E-2</v>
      </c>
      <c r="Q160" s="2">
        <f t="shared" si="158"/>
        <v>41746.95289</v>
      </c>
      <c r="R160">
        <f t="shared" si="176"/>
        <v>2.8666862990164996E-7</v>
      </c>
      <c r="S160" s="6">
        <v>1</v>
      </c>
      <c r="T160">
        <f t="shared" si="159"/>
        <v>2.8666862990164996E-7</v>
      </c>
      <c r="U160" t="s">
        <v>161</v>
      </c>
      <c r="V160" s="6">
        <v>1</v>
      </c>
      <c r="W160" s="6">
        <v>1</v>
      </c>
      <c r="Z160">
        <f t="shared" si="160"/>
        <v>21377.5</v>
      </c>
      <c r="AA160" s="127">
        <f t="shared" si="161"/>
        <v>7.5368233752681743E-2</v>
      </c>
      <c r="AB160" s="127">
        <f t="shared" si="162"/>
        <v>8.0315915407472752E-2</v>
      </c>
      <c r="AC160" s="127">
        <f t="shared" si="163"/>
        <v>5.3541444685556439E-4</v>
      </c>
      <c r="AD160" s="127">
        <f t="shared" si="164"/>
        <v>2.7415480508232865E-3</v>
      </c>
      <c r="AE160" s="127">
        <f t="shared" si="165"/>
        <v>7.5160857149729609E-6</v>
      </c>
      <c r="AF160">
        <f t="shared" si="166"/>
        <v>5.3541444685556439E-4</v>
      </c>
      <c r="AG160" s="113"/>
      <c r="AH160">
        <f t="shared" si="167"/>
        <v>-2.2061336039677203E-3</v>
      </c>
      <c r="AI160">
        <f t="shared" si="168"/>
        <v>0.72627942665829748</v>
      </c>
      <c r="AJ160">
        <f t="shared" si="169"/>
        <v>-0.84002000803340238</v>
      </c>
      <c r="AK160">
        <f t="shared" si="170"/>
        <v>-0.53392606953537081</v>
      </c>
      <c r="AL160">
        <f t="shared" si="171"/>
        <v>-2.0445176499158326</v>
      </c>
      <c r="AM160">
        <f t="shared" si="172"/>
        <v>-1.6364074039352026</v>
      </c>
      <c r="AN160" s="127">
        <f t="shared" si="174"/>
        <v>-1.3714852387400991</v>
      </c>
      <c r="AO160" s="127">
        <f t="shared" si="174"/>
        <v>-1.3714800460273415</v>
      </c>
      <c r="AP160" s="127">
        <f t="shared" si="174"/>
        <v>-1.3714363408741694</v>
      </c>
      <c r="AQ160" s="127">
        <f t="shared" si="174"/>
        <v>-1.3710688646361906</v>
      </c>
      <c r="AR160" s="127">
        <f t="shared" si="174"/>
        <v>-1.3680050820033651</v>
      </c>
      <c r="AS160" s="127">
        <f t="shared" si="174"/>
        <v>-1.3440451840064034</v>
      </c>
      <c r="AT160" s="127">
        <f t="shared" si="174"/>
        <v>-1.2067640680085903</v>
      </c>
      <c r="AU160" s="127">
        <f t="shared" si="173"/>
        <v>-0.7833639290623835</v>
      </c>
    </row>
    <row r="161" spans="1:48">
      <c r="A161" s="195" t="s">
        <v>784</v>
      </c>
      <c r="B161" s="196" t="s">
        <v>60</v>
      </c>
      <c r="C161" s="197">
        <v>56765.45362</v>
      </c>
      <c r="D161" s="195">
        <v>5.9999999999999995E-4</v>
      </c>
      <c r="E161" s="17">
        <f t="shared" si="154"/>
        <v>21377.685931505483</v>
      </c>
      <c r="F161">
        <f t="shared" si="155"/>
        <v>21377.5</v>
      </c>
      <c r="G161">
        <f t="shared" si="156"/>
        <v>7.8839781803253572E-2</v>
      </c>
      <c r="K161">
        <f t="shared" si="175"/>
        <v>7.8839781803253572E-2</v>
      </c>
      <c r="O161">
        <f t="shared" ca="1" si="150"/>
        <v>5.3156172596074969E-2</v>
      </c>
      <c r="P161">
        <f t="shared" si="157"/>
        <v>7.7574367356649465E-2</v>
      </c>
      <c r="Q161" s="2">
        <f t="shared" si="158"/>
        <v>41746.95362</v>
      </c>
      <c r="R161">
        <f t="shared" si="176"/>
        <v>1.6012737216743791E-6</v>
      </c>
      <c r="S161" s="6">
        <v>1</v>
      </c>
      <c r="T161">
        <f t="shared" si="159"/>
        <v>1.6012737216743791E-6</v>
      </c>
      <c r="U161" t="s">
        <v>161</v>
      </c>
      <c r="V161" s="6">
        <v>1</v>
      </c>
      <c r="W161" s="6">
        <v>1</v>
      </c>
      <c r="Z161">
        <f t="shared" si="160"/>
        <v>21377.5</v>
      </c>
      <c r="AA161" s="127">
        <f t="shared" si="161"/>
        <v>7.5368233752681743E-2</v>
      </c>
      <c r="AB161" s="127">
        <f t="shared" si="162"/>
        <v>8.1045915407221295E-2</v>
      </c>
      <c r="AC161" s="127">
        <f t="shared" si="163"/>
        <v>1.2654144466041073E-3</v>
      </c>
      <c r="AD161" s="127">
        <f t="shared" si="164"/>
        <v>3.4715480505718294E-3</v>
      </c>
      <c r="AE161" s="127">
        <f t="shared" si="165"/>
        <v>1.2051645867429068E-5</v>
      </c>
      <c r="AF161">
        <f t="shared" si="166"/>
        <v>1.2654144466041073E-3</v>
      </c>
      <c r="AG161" s="113"/>
      <c r="AH161">
        <f t="shared" si="167"/>
        <v>-2.2061336039677203E-3</v>
      </c>
      <c r="AI161">
        <f t="shared" si="168"/>
        <v>0.72627942665829748</v>
      </c>
      <c r="AJ161">
        <f t="shared" si="169"/>
        <v>-0.84002000803340238</v>
      </c>
      <c r="AK161">
        <f t="shared" si="170"/>
        <v>-0.53392606953537081</v>
      </c>
      <c r="AL161">
        <f t="shared" si="171"/>
        <v>-2.0445176499158326</v>
      </c>
      <c r="AM161">
        <f t="shared" si="172"/>
        <v>-1.6364074039352026</v>
      </c>
      <c r="AN161" s="127">
        <f t="shared" ref="AN161:AT170" si="177">$AU161+$AB$7*SIN(AO161)</f>
        <v>-1.3714852387400991</v>
      </c>
      <c r="AO161" s="127">
        <f t="shared" si="177"/>
        <v>-1.3714800460273415</v>
      </c>
      <c r="AP161" s="127">
        <f t="shared" si="177"/>
        <v>-1.3714363408741694</v>
      </c>
      <c r="AQ161" s="127">
        <f t="shared" si="177"/>
        <v>-1.3710688646361906</v>
      </c>
      <c r="AR161" s="127">
        <f t="shared" si="177"/>
        <v>-1.3680050820033651</v>
      </c>
      <c r="AS161" s="127">
        <f t="shared" si="177"/>
        <v>-1.3440451840064034</v>
      </c>
      <c r="AT161" s="127">
        <f t="shared" si="177"/>
        <v>-1.2067640680085903</v>
      </c>
      <c r="AU161" s="127">
        <f t="shared" si="173"/>
        <v>-0.7833639290623835</v>
      </c>
    </row>
    <row r="162" spans="1:48">
      <c r="A162" s="195" t="s">
        <v>784</v>
      </c>
      <c r="B162" s="196" t="s">
        <v>60</v>
      </c>
      <c r="C162" s="197">
        <v>56765.453679999999</v>
      </c>
      <c r="D162" s="195">
        <v>6.9999999999999999E-4</v>
      </c>
      <c r="E162" s="17">
        <f t="shared" si="154"/>
        <v>21377.686073006258</v>
      </c>
      <c r="F162">
        <f t="shared" si="155"/>
        <v>21377.5</v>
      </c>
      <c r="G162">
        <f t="shared" si="156"/>
        <v>7.8899781801737845E-2</v>
      </c>
      <c r="K162">
        <f t="shared" si="175"/>
        <v>7.8899781801737845E-2</v>
      </c>
      <c r="O162">
        <f t="shared" ca="1" si="150"/>
        <v>5.3156172596074969E-2</v>
      </c>
      <c r="P162">
        <f t="shared" si="157"/>
        <v>7.7574367356649465E-2</v>
      </c>
      <c r="Q162" s="2">
        <f t="shared" si="158"/>
        <v>41746.953679999999</v>
      </c>
      <c r="R162">
        <f t="shared" si="176"/>
        <v>1.7567234512489378E-6</v>
      </c>
      <c r="S162" s="6">
        <v>1</v>
      </c>
      <c r="T162">
        <f t="shared" si="159"/>
        <v>1.7567234512489378E-6</v>
      </c>
      <c r="U162" t="s">
        <v>161</v>
      </c>
      <c r="V162" s="6">
        <v>1</v>
      </c>
      <c r="W162" s="6">
        <v>1</v>
      </c>
      <c r="Z162">
        <f t="shared" si="160"/>
        <v>21377.5</v>
      </c>
      <c r="AA162" s="127">
        <f t="shared" si="161"/>
        <v>7.5368233752681743E-2</v>
      </c>
      <c r="AB162" s="127">
        <f t="shared" si="162"/>
        <v>8.1105915405705567E-2</v>
      </c>
      <c r="AC162" s="127">
        <f t="shared" si="163"/>
        <v>1.3254144450883798E-3</v>
      </c>
      <c r="AD162" s="127">
        <f t="shared" si="164"/>
        <v>3.5315480490561019E-3</v>
      </c>
      <c r="AE162" s="127">
        <f t="shared" si="165"/>
        <v>1.247183162279196E-5</v>
      </c>
      <c r="AF162">
        <f t="shared" si="166"/>
        <v>1.3254144450883798E-3</v>
      </c>
      <c r="AG162" s="113"/>
      <c r="AH162">
        <f t="shared" si="167"/>
        <v>-2.2061336039677203E-3</v>
      </c>
      <c r="AI162">
        <f t="shared" si="168"/>
        <v>0.72627942665829748</v>
      </c>
      <c r="AJ162">
        <f t="shared" si="169"/>
        <v>-0.84002000803340238</v>
      </c>
      <c r="AK162">
        <f t="shared" si="170"/>
        <v>-0.53392606953537081</v>
      </c>
      <c r="AL162">
        <f t="shared" si="171"/>
        <v>-2.0445176499158326</v>
      </c>
      <c r="AM162">
        <f t="shared" si="172"/>
        <v>-1.6364074039352026</v>
      </c>
      <c r="AN162" s="127">
        <f t="shared" si="177"/>
        <v>-1.3714852387400991</v>
      </c>
      <c r="AO162" s="127">
        <f t="shared" si="177"/>
        <v>-1.3714800460273415</v>
      </c>
      <c r="AP162" s="127">
        <f t="shared" si="177"/>
        <v>-1.3714363408741694</v>
      </c>
      <c r="AQ162" s="127">
        <f t="shared" si="177"/>
        <v>-1.3710688646361906</v>
      </c>
      <c r="AR162" s="127">
        <f t="shared" si="177"/>
        <v>-1.3680050820033651</v>
      </c>
      <c r="AS162" s="127">
        <f t="shared" si="177"/>
        <v>-1.3440451840064034</v>
      </c>
      <c r="AT162" s="127">
        <f t="shared" si="177"/>
        <v>-1.2067640680085903</v>
      </c>
      <c r="AU162" s="127">
        <f t="shared" si="173"/>
        <v>-0.7833639290623835</v>
      </c>
    </row>
    <row r="163" spans="1:48">
      <c r="A163" s="195" t="s">
        <v>789</v>
      </c>
      <c r="B163" s="196" t="s">
        <v>60</v>
      </c>
      <c r="C163" s="195">
        <v>56787.501600000003</v>
      </c>
      <c r="D163" s="195">
        <v>4.0000000000000002E-4</v>
      </c>
      <c r="E163" s="17">
        <f t="shared" si="154"/>
        <v>21429.682702937847</v>
      </c>
      <c r="F163">
        <f t="shared" si="155"/>
        <v>21429.5</v>
      </c>
      <c r="G163">
        <f t="shared" si="156"/>
        <v>7.7470785370678641E-2</v>
      </c>
      <c r="K163">
        <f t="shared" si="175"/>
        <v>7.7470785370678641E-2</v>
      </c>
      <c r="O163">
        <f t="shared" ca="1" si="150"/>
        <v>5.4511999001973233E-2</v>
      </c>
      <c r="P163">
        <f t="shared" si="157"/>
        <v>7.8144947899068132E-2</v>
      </c>
      <c r="Q163" s="2">
        <f t="shared" si="158"/>
        <v>41769.001600000003</v>
      </c>
      <c r="R163">
        <f t="shared" si="176"/>
        <v>4.5449511468451111E-7</v>
      </c>
      <c r="S163" s="6">
        <v>1</v>
      </c>
      <c r="T163">
        <f t="shared" si="159"/>
        <v>4.5449511468451111E-7</v>
      </c>
      <c r="U163" t="s">
        <v>161</v>
      </c>
      <c r="V163" s="6">
        <v>1</v>
      </c>
      <c r="W163" s="6">
        <v>1</v>
      </c>
      <c r="Z163">
        <f t="shared" si="160"/>
        <v>21429.5</v>
      </c>
      <c r="AA163" s="127">
        <f t="shared" si="161"/>
        <v>7.6130825322934623E-2</v>
      </c>
      <c r="AB163" s="127">
        <f t="shared" si="162"/>
        <v>7.948490794681215E-2</v>
      </c>
      <c r="AC163" s="127">
        <f t="shared" si="163"/>
        <v>-6.7416252838949087E-4</v>
      </c>
      <c r="AD163" s="127">
        <f t="shared" si="164"/>
        <v>1.3399600477440182E-3</v>
      </c>
      <c r="AE163" s="127">
        <f t="shared" si="165"/>
        <v>1.7954929295501516E-6</v>
      </c>
      <c r="AF163">
        <f t="shared" si="166"/>
        <v>-6.7416252838949087E-4</v>
      </c>
      <c r="AG163" s="113"/>
      <c r="AH163">
        <f t="shared" si="167"/>
        <v>-2.0141225761335126E-3</v>
      </c>
      <c r="AI163">
        <f t="shared" si="168"/>
        <v>0.73640167389522471</v>
      </c>
      <c r="AJ163">
        <f t="shared" si="169"/>
        <v>-0.82963415287355802</v>
      </c>
      <c r="AK163">
        <f t="shared" si="170"/>
        <v>-0.53899528984468914</v>
      </c>
      <c r="AL163">
        <f t="shared" si="171"/>
        <v>-2.025649637173403</v>
      </c>
      <c r="AM163">
        <f t="shared" si="172"/>
        <v>-1.6022372409852044</v>
      </c>
      <c r="AN163" s="127">
        <f t="shared" si="177"/>
        <v>-1.3508453115889334</v>
      </c>
      <c r="AO163" s="127">
        <f t="shared" si="177"/>
        <v>-1.3508368872022785</v>
      </c>
      <c r="AP163" s="127">
        <f t="shared" si="177"/>
        <v>-1.3507725459317044</v>
      </c>
      <c r="AQ163" s="127">
        <f t="shared" si="177"/>
        <v>-1.3502817485503344</v>
      </c>
      <c r="AR163" s="127">
        <f t="shared" si="177"/>
        <v>-1.3465727054304233</v>
      </c>
      <c r="AS163" s="127">
        <f t="shared" si="177"/>
        <v>-1.3202829788934289</v>
      </c>
      <c r="AT163" s="127">
        <f t="shared" si="177"/>
        <v>-1.1809542235673383</v>
      </c>
      <c r="AU163" s="127">
        <f t="shared" si="173"/>
        <v>-0.76530153158277092</v>
      </c>
    </row>
    <row r="164" spans="1:48">
      <c r="A164" s="198" t="s">
        <v>793</v>
      </c>
      <c r="B164" s="199" t="s">
        <v>60</v>
      </c>
      <c r="C164" s="200">
        <v>57082.637020000002</v>
      </c>
      <c r="D164" s="200">
        <v>5.0000000000000001E-4</v>
      </c>
      <c r="E164" s="17">
        <f t="shared" si="154"/>
        <v>22125.714220352689</v>
      </c>
      <c r="F164">
        <f t="shared" si="155"/>
        <v>22125.5</v>
      </c>
      <c r="G164">
        <f t="shared" si="156"/>
        <v>9.0834986891422886E-2</v>
      </c>
      <c r="K164">
        <f t="shared" si="175"/>
        <v>9.0834986891422886E-2</v>
      </c>
      <c r="O164">
        <f t="shared" ca="1" si="150"/>
        <v>7.2659213973227832E-2</v>
      </c>
      <c r="P164">
        <f t="shared" si="157"/>
        <v>8.5964339528694145E-2</v>
      </c>
      <c r="Q164" s="2">
        <f t="shared" si="158"/>
        <v>42064.137020000002</v>
      </c>
      <c r="R164">
        <f t="shared" si="176"/>
        <v>2.3723205732056445E-5</v>
      </c>
      <c r="S164" s="6">
        <v>1</v>
      </c>
      <c r="T164">
        <f t="shared" si="159"/>
        <v>2.3723205732056445E-5</v>
      </c>
      <c r="U164" t="s">
        <v>161</v>
      </c>
      <c r="V164" s="6">
        <v>1</v>
      </c>
      <c r="W164" s="6">
        <v>1</v>
      </c>
      <c r="Z164">
        <f t="shared" si="160"/>
        <v>22125.5</v>
      </c>
      <c r="AA164" s="127">
        <f t="shared" si="161"/>
        <v>8.6887353727982022E-2</v>
      </c>
      <c r="AB164" s="127">
        <f t="shared" si="162"/>
        <v>8.9911972692135009E-2</v>
      </c>
      <c r="AC164" s="127">
        <f t="shared" si="163"/>
        <v>4.8706473627287417E-3</v>
      </c>
      <c r="AD164" s="127">
        <f t="shared" si="164"/>
        <v>3.947633163440864E-3</v>
      </c>
      <c r="AE164" s="127">
        <f t="shared" si="165"/>
        <v>1.5583807593098122E-5</v>
      </c>
      <c r="AF164">
        <f t="shared" si="166"/>
        <v>4.8706473627287417E-3</v>
      </c>
      <c r="AG164" s="113"/>
      <c r="AH164">
        <f t="shared" si="167"/>
        <v>9.2301419928788209E-4</v>
      </c>
      <c r="AI164">
        <f t="shared" si="168"/>
        <v>0.91836921742703836</v>
      </c>
      <c r="AJ164">
        <f t="shared" si="169"/>
        <v>-0.61317478221853772</v>
      </c>
      <c r="AK164">
        <f t="shared" si="170"/>
        <v>-0.59442107578426751</v>
      </c>
      <c r="AL164">
        <f t="shared" si="171"/>
        <v>-1.7072708834287382</v>
      </c>
      <c r="AM164">
        <f t="shared" si="172"/>
        <v>-1.1467136855361857</v>
      </c>
      <c r="AN164" s="127">
        <f t="shared" si="177"/>
        <v>-1.0411970534508179</v>
      </c>
      <c r="AO164" s="127">
        <f t="shared" si="177"/>
        <v>-1.0406958565360909</v>
      </c>
      <c r="AP164" s="127">
        <f t="shared" si="177"/>
        <v>-1.039046091029852</v>
      </c>
      <c r="AQ164" s="127">
        <f t="shared" si="177"/>
        <v>-1.0336479960458029</v>
      </c>
      <c r="AR164" s="127">
        <f t="shared" si="177"/>
        <v>-1.0163166627595497</v>
      </c>
      <c r="AS164" s="127">
        <f t="shared" si="177"/>
        <v>-0.96366665589178879</v>
      </c>
      <c r="AT164" s="127">
        <f t="shared" si="177"/>
        <v>-0.82351445593525074</v>
      </c>
      <c r="AU164" s="127">
        <f t="shared" si="173"/>
        <v>-0.52354328839410869</v>
      </c>
    </row>
    <row r="165" spans="1:48">
      <c r="A165" s="198" t="s">
        <v>793</v>
      </c>
      <c r="B165" s="199" t="s">
        <v>60</v>
      </c>
      <c r="C165" s="200">
        <v>57082.637029999998</v>
      </c>
      <c r="D165" s="200">
        <v>5.0000000000000001E-4</v>
      </c>
      <c r="E165" s="17">
        <f t="shared" si="154"/>
        <v>22125.714243936141</v>
      </c>
      <c r="F165">
        <f t="shared" si="155"/>
        <v>22125.5</v>
      </c>
      <c r="G165">
        <f t="shared" si="156"/>
        <v>9.0844986887532286E-2</v>
      </c>
      <c r="K165">
        <f t="shared" si="175"/>
        <v>9.0844986887532286E-2</v>
      </c>
      <c r="O165">
        <f t="shared" ref="O165:O184" ca="1" si="178">+C$11+C$12*F165</f>
        <v>7.2659213973227832E-2</v>
      </c>
      <c r="P165">
        <f t="shared" si="157"/>
        <v>8.5964339528694145E-2</v>
      </c>
      <c r="Q165" s="2">
        <f t="shared" si="158"/>
        <v>42064.137029999998</v>
      </c>
      <c r="R165">
        <f t="shared" si="176"/>
        <v>2.3820718641333727E-5</v>
      </c>
      <c r="S165" s="6">
        <v>1</v>
      </c>
      <c r="T165">
        <f t="shared" si="159"/>
        <v>2.3820718641333727E-5</v>
      </c>
      <c r="U165" t="s">
        <v>161</v>
      </c>
      <c r="V165" s="6">
        <v>1</v>
      </c>
      <c r="W165" s="6">
        <v>1</v>
      </c>
      <c r="Z165">
        <f t="shared" si="160"/>
        <v>22125.5</v>
      </c>
      <c r="AA165" s="127">
        <f t="shared" si="161"/>
        <v>8.6887353727982022E-2</v>
      </c>
      <c r="AB165" s="127">
        <f t="shared" si="162"/>
        <v>8.9921972688244409E-2</v>
      </c>
      <c r="AC165" s="127">
        <f t="shared" si="163"/>
        <v>4.8806473588381416E-3</v>
      </c>
      <c r="AD165" s="127">
        <f t="shared" si="164"/>
        <v>3.957633159550264E-3</v>
      </c>
      <c r="AE165" s="127">
        <f t="shared" si="165"/>
        <v>1.5662860225571805E-5</v>
      </c>
      <c r="AF165">
        <f t="shared" si="166"/>
        <v>4.8806473588381416E-3</v>
      </c>
      <c r="AG165" s="113"/>
      <c r="AH165">
        <f t="shared" si="167"/>
        <v>9.2301419928788209E-4</v>
      </c>
      <c r="AI165">
        <f t="shared" si="168"/>
        <v>0.91836921742703836</v>
      </c>
      <c r="AJ165">
        <f t="shared" si="169"/>
        <v>-0.61317478221853772</v>
      </c>
      <c r="AK165">
        <f t="shared" si="170"/>
        <v>-0.59442107578426751</v>
      </c>
      <c r="AL165">
        <f t="shared" si="171"/>
        <v>-1.7072708834287382</v>
      </c>
      <c r="AM165">
        <f t="shared" si="172"/>
        <v>-1.1467136855361857</v>
      </c>
      <c r="AN165" s="127">
        <f t="shared" si="177"/>
        <v>-1.0411970534508179</v>
      </c>
      <c r="AO165" s="127">
        <f t="shared" si="177"/>
        <v>-1.0406958565360909</v>
      </c>
      <c r="AP165" s="127">
        <f t="shared" si="177"/>
        <v>-1.039046091029852</v>
      </c>
      <c r="AQ165" s="127">
        <f t="shared" si="177"/>
        <v>-1.0336479960458029</v>
      </c>
      <c r="AR165" s="127">
        <f t="shared" si="177"/>
        <v>-1.0163166627595497</v>
      </c>
      <c r="AS165" s="127">
        <f t="shared" si="177"/>
        <v>-0.96366665589178879</v>
      </c>
      <c r="AT165" s="127">
        <f t="shared" si="177"/>
        <v>-0.82351445593525074</v>
      </c>
      <c r="AU165" s="127">
        <f t="shared" si="173"/>
        <v>-0.52354328839410869</v>
      </c>
    </row>
    <row r="166" spans="1:48">
      <c r="A166" s="198" t="s">
        <v>793</v>
      </c>
      <c r="B166" s="199" t="s">
        <v>60</v>
      </c>
      <c r="C166" s="200">
        <v>57082.637119999999</v>
      </c>
      <c r="D166" s="200">
        <v>4.0000000000000002E-4</v>
      </c>
      <c r="E166" s="17">
        <f t="shared" si="154"/>
        <v>22125.71445618731</v>
      </c>
      <c r="F166">
        <f t="shared" si="155"/>
        <v>22125.5</v>
      </c>
      <c r="G166">
        <f t="shared" si="156"/>
        <v>9.0934986888896674E-2</v>
      </c>
      <c r="K166">
        <f t="shared" si="175"/>
        <v>9.0934986888896674E-2</v>
      </c>
      <c r="O166">
        <f t="shared" ca="1" si="178"/>
        <v>7.2659213973227832E-2</v>
      </c>
      <c r="P166">
        <f t="shared" si="157"/>
        <v>8.5964339528694145E-2</v>
      </c>
      <c r="Q166" s="2">
        <f t="shared" si="158"/>
        <v>42064.137119999999</v>
      </c>
      <c r="R166">
        <f t="shared" si="176"/>
        <v>2.4707335179488371E-5</v>
      </c>
      <c r="S166" s="6">
        <v>1</v>
      </c>
      <c r="T166">
        <f t="shared" si="159"/>
        <v>2.4707335179488371E-5</v>
      </c>
      <c r="U166" t="s">
        <v>161</v>
      </c>
      <c r="V166" s="6">
        <v>1</v>
      </c>
      <c r="W166" s="6">
        <v>1</v>
      </c>
      <c r="Z166">
        <f t="shared" si="160"/>
        <v>22125.5</v>
      </c>
      <c r="AA166" s="127">
        <f t="shared" si="161"/>
        <v>8.6887353727982022E-2</v>
      </c>
      <c r="AB166" s="127">
        <f t="shared" si="162"/>
        <v>9.0011972689608796E-2</v>
      </c>
      <c r="AC166" s="127">
        <f t="shared" si="163"/>
        <v>4.9706473602025292E-3</v>
      </c>
      <c r="AD166" s="127">
        <f t="shared" si="164"/>
        <v>4.0476331609146515E-3</v>
      </c>
      <c r="AE166" s="127">
        <f t="shared" si="165"/>
        <v>1.6383334205335934E-5</v>
      </c>
      <c r="AF166">
        <f t="shared" si="166"/>
        <v>4.9706473602025292E-3</v>
      </c>
      <c r="AG166" s="113"/>
      <c r="AH166">
        <f t="shared" si="167"/>
        <v>9.2301419928788209E-4</v>
      </c>
      <c r="AI166">
        <f t="shared" si="168"/>
        <v>0.91836921742703836</v>
      </c>
      <c r="AJ166">
        <f t="shared" si="169"/>
        <v>-0.61317478221853772</v>
      </c>
      <c r="AK166">
        <f t="shared" si="170"/>
        <v>-0.59442107578426751</v>
      </c>
      <c r="AL166">
        <f t="shared" si="171"/>
        <v>-1.7072708834287382</v>
      </c>
      <c r="AM166">
        <f t="shared" si="172"/>
        <v>-1.1467136855361857</v>
      </c>
      <c r="AN166" s="127">
        <f t="shared" si="177"/>
        <v>-1.0411970534508179</v>
      </c>
      <c r="AO166" s="127">
        <f t="shared" si="177"/>
        <v>-1.0406958565360909</v>
      </c>
      <c r="AP166" s="127">
        <f t="shared" si="177"/>
        <v>-1.039046091029852</v>
      </c>
      <c r="AQ166" s="127">
        <f t="shared" si="177"/>
        <v>-1.0336479960458029</v>
      </c>
      <c r="AR166" s="127">
        <f t="shared" si="177"/>
        <v>-1.0163166627595497</v>
      </c>
      <c r="AS166" s="127">
        <f t="shared" si="177"/>
        <v>-0.96366665589178879</v>
      </c>
      <c r="AT166" s="127">
        <f t="shared" si="177"/>
        <v>-0.82351445593525074</v>
      </c>
      <c r="AU166" s="127">
        <f t="shared" si="173"/>
        <v>-0.52354328839410869</v>
      </c>
      <c r="AV166" s="127"/>
    </row>
    <row r="167" spans="1:48">
      <c r="A167" s="198" t="s">
        <v>793</v>
      </c>
      <c r="B167" s="199" t="s">
        <v>60</v>
      </c>
      <c r="C167" s="200">
        <v>57082.637790000001</v>
      </c>
      <c r="D167" s="200">
        <v>2.9999999999999997E-4</v>
      </c>
      <c r="E167" s="17">
        <f t="shared" si="154"/>
        <v>22125.716036279315</v>
      </c>
      <c r="F167">
        <f t="shared" si="155"/>
        <v>22125.5</v>
      </c>
      <c r="G167">
        <f t="shared" si="156"/>
        <v>9.1604986890160944E-2</v>
      </c>
      <c r="K167">
        <f t="shared" si="175"/>
        <v>9.1604986890160944E-2</v>
      </c>
      <c r="O167">
        <f t="shared" ca="1" si="178"/>
        <v>7.2659213973227832E-2</v>
      </c>
      <c r="P167">
        <f t="shared" si="157"/>
        <v>8.5964339528694145E-2</v>
      </c>
      <c r="Q167" s="2">
        <f t="shared" si="158"/>
        <v>42064.137790000001</v>
      </c>
      <c r="R167">
        <f t="shared" si="176"/>
        <v>3.1816902656422368E-5</v>
      </c>
      <c r="S167" s="6">
        <v>1</v>
      </c>
      <c r="T167">
        <f t="shared" si="159"/>
        <v>3.1816902656422368E-5</v>
      </c>
      <c r="U167" t="s">
        <v>161</v>
      </c>
      <c r="V167" s="6">
        <v>1</v>
      </c>
      <c r="W167" s="6">
        <v>1</v>
      </c>
      <c r="Z167">
        <f t="shared" si="160"/>
        <v>22125.5</v>
      </c>
      <c r="AA167" s="127">
        <f t="shared" si="161"/>
        <v>8.6887353727982022E-2</v>
      </c>
      <c r="AB167" s="127">
        <f t="shared" si="162"/>
        <v>9.0681972690873067E-2</v>
      </c>
      <c r="AC167" s="127">
        <f t="shared" si="163"/>
        <v>5.6406473614667996E-3</v>
      </c>
      <c r="AD167" s="127">
        <f t="shared" si="164"/>
        <v>4.7176331621789219E-3</v>
      </c>
      <c r="AE167" s="127">
        <f t="shared" si="165"/>
        <v>2.2256062652890293E-5</v>
      </c>
      <c r="AF167">
        <f t="shared" si="166"/>
        <v>5.6406473614667996E-3</v>
      </c>
      <c r="AG167" s="113"/>
      <c r="AH167">
        <f t="shared" si="167"/>
        <v>9.2301419928788209E-4</v>
      </c>
      <c r="AI167">
        <f t="shared" si="168"/>
        <v>0.91836921742703836</v>
      </c>
      <c r="AJ167">
        <f t="shared" si="169"/>
        <v>-0.61317478221853772</v>
      </c>
      <c r="AK167">
        <f t="shared" si="170"/>
        <v>-0.59442107578426751</v>
      </c>
      <c r="AL167">
        <f t="shared" si="171"/>
        <v>-1.7072708834287382</v>
      </c>
      <c r="AM167">
        <f t="shared" si="172"/>
        <v>-1.1467136855361857</v>
      </c>
      <c r="AN167" s="127">
        <f t="shared" si="177"/>
        <v>-1.0411970534508179</v>
      </c>
      <c r="AO167" s="127">
        <f t="shared" si="177"/>
        <v>-1.0406958565360909</v>
      </c>
      <c r="AP167" s="127">
        <f t="shared" si="177"/>
        <v>-1.039046091029852</v>
      </c>
      <c r="AQ167" s="127">
        <f t="shared" si="177"/>
        <v>-1.0336479960458029</v>
      </c>
      <c r="AR167" s="127">
        <f t="shared" si="177"/>
        <v>-1.0163166627595497</v>
      </c>
      <c r="AS167" s="127">
        <f t="shared" si="177"/>
        <v>-0.96366665589178879</v>
      </c>
      <c r="AT167" s="127">
        <f t="shared" si="177"/>
        <v>-0.82351445593525074</v>
      </c>
      <c r="AU167" s="127">
        <f t="shared" si="173"/>
        <v>-0.52354328839410869</v>
      </c>
    </row>
    <row r="168" spans="1:48">
      <c r="A168" s="201" t="s">
        <v>0</v>
      </c>
      <c r="B168" s="202" t="s">
        <v>60</v>
      </c>
      <c r="C168" s="203">
        <v>57102.566299999999</v>
      </c>
      <c r="D168" s="203">
        <v>2.0000000000000001E-4</v>
      </c>
      <c r="E168" s="17">
        <f t="shared" si="154"/>
        <v>22172.714363539104</v>
      </c>
      <c r="F168">
        <f t="shared" si="155"/>
        <v>22172.5</v>
      </c>
      <c r="G168">
        <f t="shared" si="156"/>
        <v>9.0895701650879346E-2</v>
      </c>
      <c r="K168">
        <f t="shared" si="175"/>
        <v>9.0895701650879346E-2</v>
      </c>
      <c r="O168">
        <f t="shared" ca="1" si="178"/>
        <v>7.3884672455482137E-2</v>
      </c>
      <c r="P168">
        <f t="shared" si="157"/>
        <v>8.6504607430069116E-2</v>
      </c>
      <c r="Q168" s="2">
        <f t="shared" si="158"/>
        <v>42084.066299999999</v>
      </c>
      <c r="R168">
        <f t="shared" si="176"/>
        <v>1.9281708456032995E-5</v>
      </c>
      <c r="S168" s="6">
        <v>1</v>
      </c>
      <c r="T168">
        <f t="shared" si="159"/>
        <v>1.9281708456032995E-5</v>
      </c>
      <c r="U168" t="s">
        <v>161</v>
      </c>
      <c r="V168" s="6">
        <v>1</v>
      </c>
      <c r="W168" s="6">
        <v>1</v>
      </c>
      <c r="Z168">
        <f t="shared" si="160"/>
        <v>22172.5</v>
      </c>
      <c r="AA168" s="127">
        <f t="shared" si="161"/>
        <v>8.7652238005061708E-2</v>
      </c>
      <c r="AB168" s="127">
        <f t="shared" si="162"/>
        <v>8.9748071075886754E-2</v>
      </c>
      <c r="AC168" s="127">
        <f t="shared" si="163"/>
        <v>4.3910942208102294E-3</v>
      </c>
      <c r="AD168" s="127">
        <f t="shared" si="164"/>
        <v>3.2434636458176375E-3</v>
      </c>
      <c r="AE168" s="127">
        <f t="shared" si="165"/>
        <v>1.0520056421740641E-5</v>
      </c>
      <c r="AF168">
        <f t="shared" si="166"/>
        <v>4.3910942208102294E-3</v>
      </c>
      <c r="AG168" s="113"/>
      <c r="AH168">
        <f t="shared" si="167"/>
        <v>1.1476305749925919E-3</v>
      </c>
      <c r="AI168">
        <f t="shared" si="168"/>
        <v>0.93470426897629433</v>
      </c>
      <c r="AJ168">
        <f t="shared" si="169"/>
        <v>-0.5912766647034543</v>
      </c>
      <c r="AK168">
        <f t="shared" si="170"/>
        <v>-0.59643647399373545</v>
      </c>
      <c r="AL168">
        <f t="shared" si="171"/>
        <v>-1.679838505563783</v>
      </c>
      <c r="AM168">
        <f t="shared" si="172"/>
        <v>-1.1154511168119698</v>
      </c>
      <c r="AN168" s="127">
        <f t="shared" si="177"/>
        <v>-1.0175103728387542</v>
      </c>
      <c r="AO168" s="127">
        <f t="shared" si="177"/>
        <v>-1.0169120896803139</v>
      </c>
      <c r="AP168" s="127">
        <f t="shared" si="177"/>
        <v>-1.0150192651646119</v>
      </c>
      <c r="AQ168" s="127">
        <f t="shared" si="177"/>
        <v>-1.0090684244089423</v>
      </c>
      <c r="AR168" s="127">
        <f t="shared" si="177"/>
        <v>-0.99071474953960004</v>
      </c>
      <c r="AS168" s="127">
        <f t="shared" si="177"/>
        <v>-0.93707325114024198</v>
      </c>
      <c r="AT168" s="127">
        <f t="shared" si="177"/>
        <v>-0.79866591293533851</v>
      </c>
      <c r="AU168" s="127">
        <f t="shared" si="173"/>
        <v>-0.50721765990292011</v>
      </c>
      <c r="AV168" s="127"/>
    </row>
    <row r="169" spans="1:48">
      <c r="A169" s="195" t="s">
        <v>789</v>
      </c>
      <c r="B169" s="196" t="s">
        <v>60</v>
      </c>
      <c r="C169" s="195">
        <v>57136.491300000002</v>
      </c>
      <c r="D169" s="195">
        <v>4.0000000000000002E-4</v>
      </c>
      <c r="E169" s="17">
        <f t="shared" si="154"/>
        <v>22252.721260807823</v>
      </c>
      <c r="F169">
        <f t="shared" si="155"/>
        <v>22252.5</v>
      </c>
      <c r="G169">
        <f t="shared" si="156"/>
        <v>9.3820322515966836E-2</v>
      </c>
      <c r="K169">
        <f t="shared" si="175"/>
        <v>9.3820322515966836E-2</v>
      </c>
      <c r="O169">
        <f t="shared" ca="1" si="178"/>
        <v>7.597055923378726E-2</v>
      </c>
      <c r="P169">
        <f t="shared" si="157"/>
        <v>8.7427771836966303E-2</v>
      </c>
      <c r="Q169" s="2">
        <f t="shared" si="158"/>
        <v>42117.991300000002</v>
      </c>
      <c r="R169">
        <f>+(P169-L169)^2</f>
        <v>7.643615288376638E-3</v>
      </c>
      <c r="S169" s="6">
        <v>1</v>
      </c>
      <c r="T169">
        <f t="shared" si="159"/>
        <v>7.643615288376638E-3</v>
      </c>
      <c r="U169" t="s">
        <v>161</v>
      </c>
      <c r="V169" s="6">
        <v>1</v>
      </c>
      <c r="W169" s="6">
        <v>1</v>
      </c>
      <c r="Z169">
        <f t="shared" si="160"/>
        <v>22252.5</v>
      </c>
      <c r="AA169" s="127">
        <f t="shared" si="161"/>
        <v>8.8965700273735321E-2</v>
      </c>
      <c r="AB169" s="127">
        <f t="shared" si="162"/>
        <v>9.2282394079197819E-2</v>
      </c>
      <c r="AC169" s="127">
        <f t="shared" si="163"/>
        <v>6.3925506790005332E-3</v>
      </c>
      <c r="AD169" s="127">
        <f t="shared" si="164"/>
        <v>4.8546222422315155E-3</v>
      </c>
      <c r="AE169" s="127">
        <f t="shared" si="165"/>
        <v>2.3567357114768946E-5</v>
      </c>
      <c r="AF169">
        <f t="shared" si="166"/>
        <v>6.3925506790005332E-3</v>
      </c>
      <c r="AG169" s="113"/>
      <c r="AH169">
        <f t="shared" si="167"/>
        <v>1.5379284367690144E-3</v>
      </c>
      <c r="AI169">
        <f t="shared" si="168"/>
        <v>0.96402072621397916</v>
      </c>
      <c r="AJ169">
        <f t="shared" si="169"/>
        <v>-0.55103183493390295</v>
      </c>
      <c r="AK169">
        <f t="shared" si="170"/>
        <v>-0.59892027170386419</v>
      </c>
      <c r="AL169">
        <f t="shared" si="171"/>
        <v>-1.6307977792391655</v>
      </c>
      <c r="AM169">
        <f t="shared" si="172"/>
        <v>-1.061876352885381</v>
      </c>
      <c r="AN169" s="127">
        <f t="shared" si="177"/>
        <v>-0.97618146102464709</v>
      </c>
      <c r="AO169" s="127">
        <f t="shared" si="177"/>
        <v>-0.97538909803751517</v>
      </c>
      <c r="AP169" s="127">
        <f t="shared" si="177"/>
        <v>-0.97303850793053415</v>
      </c>
      <c r="AQ169" s="127">
        <f t="shared" si="177"/>
        <v>-0.96611256313131388</v>
      </c>
      <c r="AR169" s="127">
        <f t="shared" si="177"/>
        <v>-0.94609644000979654</v>
      </c>
      <c r="AS169" s="127">
        <f t="shared" si="177"/>
        <v>-0.89112361430180576</v>
      </c>
      <c r="AT169" s="127">
        <f t="shared" si="177"/>
        <v>-0.75619312136661376</v>
      </c>
      <c r="AU169" s="127">
        <f t="shared" si="173"/>
        <v>-0.47942935608813153</v>
      </c>
    </row>
    <row r="170" spans="1:48">
      <c r="A170" s="204" t="s">
        <v>785</v>
      </c>
      <c r="B170" s="205"/>
      <c r="C170" s="195">
        <v>57159.811600000001</v>
      </c>
      <c r="D170" s="195">
        <v>2.9999999999999997E-4</v>
      </c>
      <c r="E170" s="17">
        <f t="shared" si="154"/>
        <v>22307.718603368634</v>
      </c>
      <c r="F170">
        <f t="shared" si="155"/>
        <v>22307.5</v>
      </c>
      <c r="G170">
        <f t="shared" si="156"/>
        <v>9.2693499362212606E-2</v>
      </c>
      <c r="K170">
        <f t="shared" si="175"/>
        <v>9.2693499362212606E-2</v>
      </c>
      <c r="O170">
        <f t="shared" ca="1" si="178"/>
        <v>7.7404606393872033E-2</v>
      </c>
      <c r="P170">
        <f t="shared" si="157"/>
        <v>8.8065048651429625E-2</v>
      </c>
      <c r="Q170" s="2">
        <f t="shared" si="158"/>
        <v>42141.311600000001</v>
      </c>
      <c r="R170">
        <f>+(P170-L170)^2</f>
        <v>7.755452793978667E-3</v>
      </c>
      <c r="S170" s="6">
        <v>1</v>
      </c>
      <c r="T170">
        <f t="shared" si="159"/>
        <v>7.755452793978667E-3</v>
      </c>
      <c r="U170" t="s">
        <v>161</v>
      </c>
      <c r="V170" s="6">
        <v>1</v>
      </c>
      <c r="W170" s="6">
        <v>1</v>
      </c>
      <c r="Z170">
        <f t="shared" si="160"/>
        <v>22307.5</v>
      </c>
      <c r="AA170" s="127">
        <f t="shared" si="161"/>
        <v>8.987712043980306E-2</v>
      </c>
      <c r="AB170" s="127">
        <f t="shared" si="162"/>
        <v>9.0881427573839171E-2</v>
      </c>
      <c r="AC170" s="127">
        <f t="shared" si="163"/>
        <v>4.6284507107829803E-3</v>
      </c>
      <c r="AD170" s="127">
        <f t="shared" si="164"/>
        <v>2.8163789224095459E-3</v>
      </c>
      <c r="AE170" s="127">
        <f t="shared" si="165"/>
        <v>7.9319902345927549E-6</v>
      </c>
      <c r="AF170">
        <f t="shared" si="166"/>
        <v>4.6284507107829803E-3</v>
      </c>
      <c r="AG170" s="113"/>
      <c r="AH170">
        <f t="shared" si="167"/>
        <v>1.8120717883734301E-3</v>
      </c>
      <c r="AI170">
        <f t="shared" si="168"/>
        <v>0.98533983539488235</v>
      </c>
      <c r="AJ170">
        <f t="shared" si="169"/>
        <v>-0.52101085237451339</v>
      </c>
      <c r="AK170">
        <f t="shared" si="170"/>
        <v>-0.59982087290602915</v>
      </c>
      <c r="AL170">
        <f t="shared" si="171"/>
        <v>-1.5952323662722396</v>
      </c>
      <c r="AM170">
        <f t="shared" si="172"/>
        <v>-1.0247395387012703</v>
      </c>
      <c r="AN170" s="127">
        <f t="shared" si="177"/>
        <v>-0.94698876743409088</v>
      </c>
      <c r="AO170" s="127">
        <f t="shared" si="177"/>
        <v>-0.94604133768183463</v>
      </c>
      <c r="AP170" s="127">
        <f t="shared" si="177"/>
        <v>-0.94334667096904834</v>
      </c>
      <c r="AQ170" s="127">
        <f t="shared" si="177"/>
        <v>-0.93573663901302195</v>
      </c>
      <c r="AR170" s="127">
        <f t="shared" si="177"/>
        <v>-0.91465621468144942</v>
      </c>
      <c r="AS170" s="127">
        <f t="shared" si="177"/>
        <v>-0.85904457563464998</v>
      </c>
      <c r="AT170" s="127">
        <f t="shared" si="177"/>
        <v>-0.72686842230980742</v>
      </c>
      <c r="AU170" s="127">
        <f t="shared" si="173"/>
        <v>-0.4603248972154641</v>
      </c>
      <c r="AV170" s="127"/>
    </row>
    <row r="171" spans="1:48">
      <c r="A171" s="195" t="s">
        <v>789</v>
      </c>
      <c r="B171" s="196" t="s">
        <v>59</v>
      </c>
      <c r="C171" s="195">
        <v>57188.434999999998</v>
      </c>
      <c r="D171" s="195">
        <v>2.9999999999999997E-4</v>
      </c>
      <c r="E171" s="17">
        <f t="shared" si="154"/>
        <v>22375.222492043096</v>
      </c>
      <c r="F171">
        <f t="shared" si="155"/>
        <v>22375</v>
      </c>
      <c r="G171">
        <f t="shared" si="156"/>
        <v>9.4342398209846579E-2</v>
      </c>
      <c r="K171">
        <f t="shared" si="175"/>
        <v>9.4342398209846579E-2</v>
      </c>
      <c r="O171">
        <f t="shared" ca="1" si="178"/>
        <v>7.9164573363067037E-2</v>
      </c>
      <c r="P171">
        <f t="shared" si="157"/>
        <v>8.8850057990801742E-2</v>
      </c>
      <c r="Q171" s="2">
        <f t="shared" si="158"/>
        <v>42169.934999999998</v>
      </c>
      <c r="R171">
        <f t="shared" ref="R171:R184" si="179">+(P171-G171)^2</f>
        <v>3.0165801081737478E-5</v>
      </c>
      <c r="S171" s="6">
        <v>1</v>
      </c>
      <c r="T171">
        <f t="shared" si="159"/>
        <v>3.0165801081737478E-5</v>
      </c>
      <c r="U171" t="s">
        <v>161</v>
      </c>
      <c r="V171" s="6">
        <v>1</v>
      </c>
      <c r="W171" s="6">
        <v>1</v>
      </c>
      <c r="Z171">
        <f t="shared" si="160"/>
        <v>22375</v>
      </c>
      <c r="AA171" s="127">
        <f t="shared" si="161"/>
        <v>9.1004989178117848E-2</v>
      </c>
      <c r="AB171" s="127">
        <f t="shared" si="162"/>
        <v>9.2187467022530473E-2</v>
      </c>
      <c r="AC171" s="127">
        <f t="shared" si="163"/>
        <v>5.4923402190448362E-3</v>
      </c>
      <c r="AD171" s="127">
        <f t="shared" si="164"/>
        <v>3.3374090317287303E-3</v>
      </c>
      <c r="AE171" s="127">
        <f t="shared" si="165"/>
        <v>1.1138299045064501E-5</v>
      </c>
      <c r="AF171">
        <f t="shared" si="166"/>
        <v>5.4923402190448362E-3</v>
      </c>
      <c r="AG171" s="113"/>
      <c r="AH171">
        <f t="shared" si="167"/>
        <v>2.1549311873161111E-3</v>
      </c>
      <c r="AI171">
        <f t="shared" si="168"/>
        <v>1.0128711321625441</v>
      </c>
      <c r="AJ171">
        <f t="shared" si="169"/>
        <v>-0.48130706185105743</v>
      </c>
      <c r="AK171">
        <f t="shared" si="170"/>
        <v>-0.59986192907772895</v>
      </c>
      <c r="AL171">
        <f t="shared" si="171"/>
        <v>-1.5493427942159488</v>
      </c>
      <c r="AM171">
        <f t="shared" si="172"/>
        <v>-0.97877334662686499</v>
      </c>
      <c r="AN171" s="127">
        <f t="shared" ref="AN171:AT180" si="180">$AU171+$AB$7*SIN(AO171)</f>
        <v>-0.91024190990887743</v>
      </c>
      <c r="AO171" s="127">
        <f t="shared" si="180"/>
        <v>-0.90908037511864803</v>
      </c>
      <c r="AP171" s="127">
        <f t="shared" si="180"/>
        <v>-0.90593621827686599</v>
      </c>
      <c r="AQ171" s="127">
        <f t="shared" si="180"/>
        <v>-0.89748781039032788</v>
      </c>
      <c r="AR171" s="127">
        <f t="shared" si="180"/>
        <v>-0.87521633999596382</v>
      </c>
      <c r="AS171" s="127">
        <f t="shared" si="180"/>
        <v>-0.81914613756924748</v>
      </c>
      <c r="AT171" s="127">
        <f t="shared" si="180"/>
        <v>-0.69074645182686001</v>
      </c>
      <c r="AU171" s="127">
        <f t="shared" si="173"/>
        <v>-0.4368785158717361</v>
      </c>
    </row>
    <row r="172" spans="1:48">
      <c r="A172" s="198" t="s">
        <v>793</v>
      </c>
      <c r="B172" s="199" t="s">
        <v>60</v>
      </c>
      <c r="C172" s="200">
        <v>57426.53357</v>
      </c>
      <c r="D172" s="200">
        <v>5.9999999999999995E-4</v>
      </c>
      <c r="E172" s="17">
        <f t="shared" si="154"/>
        <v>22936.741366908762</v>
      </c>
      <c r="F172">
        <f t="shared" si="155"/>
        <v>22936.5</v>
      </c>
      <c r="G172">
        <f t="shared" si="156"/>
        <v>0.10234583091369132</v>
      </c>
      <c r="K172">
        <f t="shared" si="175"/>
        <v>0.10234583091369132</v>
      </c>
      <c r="O172">
        <f t="shared" ca="1" si="178"/>
        <v>9.3804891188296158E-2</v>
      </c>
      <c r="P172">
        <f t="shared" si="157"/>
        <v>9.5503907511173172E-2</v>
      </c>
      <c r="Q172" s="2">
        <f t="shared" si="158"/>
        <v>42408.03357</v>
      </c>
      <c r="R172">
        <f t="shared" si="179"/>
        <v>4.6811915845925447E-5</v>
      </c>
      <c r="S172" s="6">
        <v>1</v>
      </c>
      <c r="T172">
        <f t="shared" si="159"/>
        <v>4.6811915845925447E-5</v>
      </c>
      <c r="U172" t="s">
        <v>161</v>
      </c>
      <c r="V172" s="6">
        <v>1</v>
      </c>
      <c r="W172" s="6">
        <v>1</v>
      </c>
      <c r="Z172">
        <f t="shared" si="160"/>
        <v>22936.5</v>
      </c>
      <c r="AA172" s="127">
        <f t="shared" si="161"/>
        <v>0.10073441909417125</v>
      </c>
      <c r="AB172" s="127">
        <f t="shared" si="162"/>
        <v>9.7115319330693242E-2</v>
      </c>
      <c r="AC172" s="127">
        <f t="shared" si="163"/>
        <v>6.8419234025181436E-3</v>
      </c>
      <c r="AD172" s="127">
        <f t="shared" si="164"/>
        <v>1.61141181952007E-3</v>
      </c>
      <c r="AE172" s="127">
        <f t="shared" si="165"/>
        <v>2.5966480520889826E-6</v>
      </c>
      <c r="AF172">
        <f t="shared" si="166"/>
        <v>6.8419234025181436E-3</v>
      </c>
      <c r="AG172" s="113"/>
      <c r="AH172">
        <f t="shared" si="167"/>
        <v>5.2305115829980745E-3</v>
      </c>
      <c r="AI172">
        <f t="shared" si="168"/>
        <v>1.3036292779589795</v>
      </c>
      <c r="AJ172">
        <f t="shared" si="169"/>
        <v>6.9986886440640749E-3</v>
      </c>
      <c r="AK172">
        <f t="shared" si="170"/>
        <v>-0.51750290971752877</v>
      </c>
      <c r="AL172">
        <f t="shared" si="171"/>
        <v>-1.0401988054167297</v>
      </c>
      <c r="AM172">
        <f t="shared" si="172"/>
        <v>-0.57269382736956964</v>
      </c>
      <c r="AN172" s="127">
        <f t="shared" si="180"/>
        <v>-0.55776888735757724</v>
      </c>
      <c r="AO172" s="127">
        <f t="shared" si="180"/>
        <v>-0.55453638243021675</v>
      </c>
      <c r="AP172" s="127">
        <f t="shared" si="180"/>
        <v>-0.54821156201798749</v>
      </c>
      <c r="AQ172" s="127">
        <f t="shared" si="180"/>
        <v>-0.53590612304115859</v>
      </c>
      <c r="AR172" s="127">
        <f t="shared" si="180"/>
        <v>-0.51221740626842283</v>
      </c>
      <c r="AS172" s="127">
        <f t="shared" si="180"/>
        <v>-0.46747101834080729</v>
      </c>
      <c r="AT172" s="127">
        <f t="shared" si="180"/>
        <v>-0.38553267570184258</v>
      </c>
      <c r="AU172" s="127">
        <f t="shared" si="173"/>
        <v>-0.24183935847168758</v>
      </c>
    </row>
    <row r="173" spans="1:48">
      <c r="A173" s="239" t="s">
        <v>821</v>
      </c>
      <c r="B173" s="240" t="s">
        <v>59</v>
      </c>
      <c r="C173" s="241">
        <v>57481.448629999999</v>
      </c>
      <c r="D173" s="241">
        <v>8.9999999999999998E-4</v>
      </c>
      <c r="E173" s="17">
        <f t="shared" si="154"/>
        <v>23066.250093922034</v>
      </c>
      <c r="F173" s="194">
        <f t="shared" ref="F173:F184" si="181">ROUND(2*E173,0)/2-0.5</f>
        <v>23066</v>
      </c>
      <c r="G173">
        <f t="shared" si="156"/>
        <v>0.10604631093883654</v>
      </c>
      <c r="K173">
        <f t="shared" si="175"/>
        <v>0.10604631093883654</v>
      </c>
      <c r="O173">
        <f t="shared" ca="1" si="178"/>
        <v>9.7181420410677566E-2</v>
      </c>
      <c r="P173">
        <f t="shared" si="157"/>
        <v>9.7069849820890411E-2</v>
      </c>
      <c r="Q173" s="2">
        <f t="shared" si="158"/>
        <v>42462.948629999999</v>
      </c>
      <c r="R173">
        <f t="shared" si="179"/>
        <v>8.0576854201998695E-5</v>
      </c>
      <c r="S173" s="6">
        <v>1</v>
      </c>
      <c r="T173">
        <f t="shared" si="159"/>
        <v>8.0576854201998695E-5</v>
      </c>
      <c r="U173" t="s">
        <v>161</v>
      </c>
      <c r="V173" s="6">
        <v>1</v>
      </c>
      <c r="W173" s="6">
        <v>1</v>
      </c>
      <c r="Z173">
        <f t="shared" si="160"/>
        <v>23066</v>
      </c>
      <c r="AA173" s="127">
        <f t="shared" si="161"/>
        <v>0.10303131779264188</v>
      </c>
      <c r="AB173" s="127">
        <f t="shared" si="162"/>
        <v>0.10008484296708507</v>
      </c>
      <c r="AC173" s="127">
        <f t="shared" si="163"/>
        <v>8.9764611179461301E-3</v>
      </c>
      <c r="AD173" s="127">
        <f t="shared" si="164"/>
        <v>3.0149931461946611E-3</v>
      </c>
      <c r="AE173" s="127">
        <f t="shared" si="165"/>
        <v>9.0901836716007805E-6</v>
      </c>
      <c r="AF173">
        <f t="shared" si="166"/>
        <v>8.9764611179461301E-3</v>
      </c>
      <c r="AG173" s="113"/>
      <c r="AH173">
        <f t="shared" si="167"/>
        <v>5.9614679717514638E-3</v>
      </c>
      <c r="AI173">
        <f t="shared" si="168"/>
        <v>1.3817317215560443</v>
      </c>
      <c r="AJ173">
        <f t="shared" si="169"/>
        <v>0.16522824548676976</v>
      </c>
      <c r="AK173">
        <f t="shared" si="170"/>
        <v>-0.46290484201168031</v>
      </c>
      <c r="AL173">
        <f t="shared" si="171"/>
        <v>-0.88120811801142807</v>
      </c>
      <c r="AM173">
        <f t="shared" si="172"/>
        <v>-0.47151867648523815</v>
      </c>
      <c r="AN173" s="127">
        <f t="shared" si="180"/>
        <v>-0.46306287406167057</v>
      </c>
      <c r="AO173" s="127">
        <f t="shared" si="180"/>
        <v>-0.45969678200224962</v>
      </c>
      <c r="AP173" s="127">
        <f t="shared" si="180"/>
        <v>-0.45344638688432548</v>
      </c>
      <c r="AQ173" s="127">
        <f t="shared" si="180"/>
        <v>-0.44189024862747139</v>
      </c>
      <c r="AR173" s="127">
        <f t="shared" si="180"/>
        <v>-0.42068812769877939</v>
      </c>
      <c r="AS173" s="127">
        <f t="shared" si="180"/>
        <v>-0.38229611443853873</v>
      </c>
      <c r="AT173" s="127">
        <f t="shared" si="180"/>
        <v>-0.31420986939597362</v>
      </c>
      <c r="AU173" s="127">
        <f t="shared" si="173"/>
        <v>-0.19685704167149831</v>
      </c>
    </row>
    <row r="174" spans="1:48">
      <c r="A174" s="204" t="s">
        <v>791</v>
      </c>
      <c r="B174" s="205"/>
      <c r="C174" s="195">
        <v>57515.797899999998</v>
      </c>
      <c r="D174" s="195">
        <v>5.0000000000000001E-4</v>
      </c>
      <c r="E174" s="17">
        <f t="shared" si="154"/>
        <v>23147.257566763452</v>
      </c>
      <c r="F174" s="194">
        <f t="shared" si="181"/>
        <v>23147</v>
      </c>
      <c r="G174">
        <f t="shared" si="156"/>
        <v>0.10921498956304276</v>
      </c>
      <c r="K174">
        <f t="shared" si="175"/>
        <v>0.10921498956304276</v>
      </c>
      <c r="O174">
        <f t="shared" ca="1" si="178"/>
        <v>9.9293380773711526E-2</v>
      </c>
      <c r="P174">
        <f t="shared" si="157"/>
        <v>9.8055293023768988E-2</v>
      </c>
      <c r="Q174" s="2">
        <f t="shared" si="158"/>
        <v>42497.297899999998</v>
      </c>
      <c r="R174">
        <f t="shared" si="179"/>
        <v>1.2453882684867906E-4</v>
      </c>
      <c r="S174" s="6">
        <v>1</v>
      </c>
      <c r="T174">
        <f t="shared" si="159"/>
        <v>1.2453882684867906E-4</v>
      </c>
      <c r="U174" t="s">
        <v>161</v>
      </c>
      <c r="V174" s="6">
        <v>1</v>
      </c>
      <c r="W174" s="6">
        <v>1</v>
      </c>
      <c r="Z174">
        <f t="shared" si="160"/>
        <v>23147</v>
      </c>
      <c r="AA174" s="127">
        <f t="shared" si="161"/>
        <v>0.1044654493441074</v>
      </c>
      <c r="AB174" s="127">
        <f t="shared" si="162"/>
        <v>0.10280483324270435</v>
      </c>
      <c r="AC174" s="127">
        <f t="shared" si="163"/>
        <v>1.1159696539273775E-2</v>
      </c>
      <c r="AD174" s="127">
        <f t="shared" si="164"/>
        <v>4.7495402189353664E-3</v>
      </c>
      <c r="AE174" s="127">
        <f t="shared" si="165"/>
        <v>2.2558132291284609E-5</v>
      </c>
      <c r="AF174">
        <f t="shared" si="166"/>
        <v>1.1159696539273775E-2</v>
      </c>
      <c r="AG174" s="113"/>
      <c r="AH174">
        <f t="shared" si="167"/>
        <v>6.4101563203384105E-3</v>
      </c>
      <c r="AI174">
        <f t="shared" si="168"/>
        <v>1.4296730701761833</v>
      </c>
      <c r="AJ174">
        <f t="shared" si="169"/>
        <v>0.27119198117704346</v>
      </c>
      <c r="AK174">
        <f t="shared" si="170"/>
        <v>-0.41878521077680469</v>
      </c>
      <c r="AL174">
        <f t="shared" si="171"/>
        <v>-0.77256634590553031</v>
      </c>
      <c r="AM174">
        <f t="shared" si="172"/>
        <v>-0.40671667824151997</v>
      </c>
      <c r="AN174" s="127">
        <f t="shared" si="180"/>
        <v>-0.40124527342882554</v>
      </c>
      <c r="AO174" s="127">
        <f t="shared" si="180"/>
        <v>-0.397961352420937</v>
      </c>
      <c r="AP174" s="127">
        <f t="shared" si="180"/>
        <v>-0.3920315344838381</v>
      </c>
      <c r="AQ174" s="127">
        <f t="shared" si="180"/>
        <v>-0.38136051083963507</v>
      </c>
      <c r="AR174" s="127">
        <f t="shared" si="180"/>
        <v>-0.36227078602807161</v>
      </c>
      <c r="AS174" s="127">
        <f t="shared" si="180"/>
        <v>-0.32845640491315786</v>
      </c>
      <c r="AT174" s="127">
        <f t="shared" si="180"/>
        <v>-0.26947460009199198</v>
      </c>
      <c r="AU174" s="127">
        <f t="shared" si="173"/>
        <v>-0.16872138405902448</v>
      </c>
    </row>
    <row r="175" spans="1:48">
      <c r="A175" s="239" t="s">
        <v>821</v>
      </c>
      <c r="B175" s="240" t="s">
        <v>60</v>
      </c>
      <c r="C175" s="241">
        <v>57845.491210000124</v>
      </c>
      <c r="D175" s="241">
        <v>2.9999999999999997E-4</v>
      </c>
      <c r="E175" s="17">
        <f t="shared" si="154"/>
        <v>23924.788555219227</v>
      </c>
      <c r="F175" s="194">
        <f t="shared" si="181"/>
        <v>23924.5</v>
      </c>
      <c r="G175">
        <f t="shared" si="156"/>
        <v>0.12235489871818572</v>
      </c>
      <c r="K175">
        <f t="shared" si="175"/>
        <v>0.12235489871818572</v>
      </c>
      <c r="O175">
        <f t="shared" ca="1" si="178"/>
        <v>0.11956559290036439</v>
      </c>
      <c r="P175">
        <f t="shared" si="157"/>
        <v>0.10774817835071236</v>
      </c>
      <c r="Q175" s="2">
        <f t="shared" si="158"/>
        <v>42826.991210000124</v>
      </c>
      <c r="R175">
        <f t="shared" si="179"/>
        <v>2.1335627989356112E-4</v>
      </c>
      <c r="S175" s="6">
        <v>1</v>
      </c>
      <c r="T175">
        <f t="shared" si="159"/>
        <v>2.1335627989356112E-4</v>
      </c>
      <c r="U175" t="s">
        <v>161</v>
      </c>
      <c r="V175" s="6">
        <v>1</v>
      </c>
      <c r="W175" s="6">
        <v>1</v>
      </c>
      <c r="Z175">
        <f t="shared" si="160"/>
        <v>23924.5</v>
      </c>
      <c r="AA175" s="127">
        <f t="shared" si="161"/>
        <v>0.11712187734855556</v>
      </c>
      <c r="AB175" s="127">
        <f t="shared" si="162"/>
        <v>0.11298119972034253</v>
      </c>
      <c r="AC175" s="127">
        <f t="shared" si="163"/>
        <v>1.4606720367473361E-2</v>
      </c>
      <c r="AD175" s="127">
        <f t="shared" si="164"/>
        <v>5.2330213696301642E-3</v>
      </c>
      <c r="AE175" s="127">
        <f t="shared" si="165"/>
        <v>2.7384512655005958E-5</v>
      </c>
      <c r="AF175">
        <f t="shared" si="166"/>
        <v>1.4606720367473361E-2</v>
      </c>
      <c r="AG175" s="113"/>
      <c r="AH175">
        <f t="shared" si="167"/>
        <v>9.373698997843195E-3</v>
      </c>
      <c r="AI175">
        <f t="shared" si="168"/>
        <v>1.5308492103912263</v>
      </c>
      <c r="AJ175">
        <f t="shared" si="169"/>
        <v>0.99924904311255935</v>
      </c>
      <c r="AK175">
        <f t="shared" si="170"/>
        <v>0.27964104817964658</v>
      </c>
      <c r="AL175">
        <f t="shared" si="171"/>
        <v>0.48484181762578599</v>
      </c>
      <c r="AM175">
        <f t="shared" si="172"/>
        <v>0.24728411675938874</v>
      </c>
      <c r="AN175" s="127">
        <f t="shared" si="180"/>
        <v>0.24603544326577054</v>
      </c>
      <c r="AO175" s="127">
        <f t="shared" si="180"/>
        <v>0.24354935929321231</v>
      </c>
      <c r="AP175" s="127">
        <f t="shared" si="180"/>
        <v>0.23928213539428864</v>
      </c>
      <c r="AQ175" s="127">
        <f t="shared" si="180"/>
        <v>0.23196797942179592</v>
      </c>
      <c r="AR175" s="127">
        <f t="shared" si="180"/>
        <v>0.21946037871897278</v>
      </c>
      <c r="AS175" s="127">
        <f t="shared" si="180"/>
        <v>0.1981511285251471</v>
      </c>
      <c r="AT175" s="127">
        <f t="shared" si="180"/>
        <v>0.16204987007777413</v>
      </c>
      <c r="AU175" s="127">
        <f t="shared" si="173"/>
        <v>0.10134619364095365</v>
      </c>
      <c r="AV175" s="127"/>
    </row>
    <row r="176" spans="1:48">
      <c r="A176" s="204" t="s">
        <v>794</v>
      </c>
      <c r="B176" s="205"/>
      <c r="C176" s="195">
        <v>57880.896200000003</v>
      </c>
      <c r="D176" s="195">
        <v>2.9999999999999997E-4</v>
      </c>
      <c r="E176" s="17">
        <f t="shared" si="154"/>
        <v>24008.285781386367</v>
      </c>
      <c r="F176" s="194">
        <f t="shared" si="181"/>
        <v>24008</v>
      </c>
      <c r="G176">
        <f t="shared" si="156"/>
        <v>0.12117872163071297</v>
      </c>
      <c r="K176">
        <f t="shared" si="175"/>
        <v>0.12117872163071297</v>
      </c>
      <c r="O176">
        <f t="shared" ca="1" si="178"/>
        <v>0.12174273722522044</v>
      </c>
      <c r="P176">
        <f t="shared" si="157"/>
        <v>0.10881433786901971</v>
      </c>
      <c r="Q176" s="2">
        <f t="shared" si="158"/>
        <v>42862.396200000003</v>
      </c>
      <c r="R176">
        <f t="shared" si="179"/>
        <v>1.528779858064239E-4</v>
      </c>
      <c r="S176" s="6">
        <v>1</v>
      </c>
      <c r="T176">
        <f t="shared" si="159"/>
        <v>1.528779858064239E-4</v>
      </c>
      <c r="U176" t="s">
        <v>161</v>
      </c>
      <c r="V176" s="6">
        <v>1</v>
      </c>
      <c r="W176" s="6">
        <v>1</v>
      </c>
      <c r="Z176">
        <f t="shared" si="160"/>
        <v>24008</v>
      </c>
      <c r="AA176" s="127">
        <f t="shared" si="161"/>
        <v>0.11828660148661534</v>
      </c>
      <c r="AB176" s="127">
        <f t="shared" si="162"/>
        <v>0.11170645801311735</v>
      </c>
      <c r="AC176" s="127">
        <f t="shared" si="163"/>
        <v>1.2364383761693257E-2</v>
      </c>
      <c r="AD176" s="127">
        <f t="shared" si="164"/>
        <v>2.8921201440976346E-3</v>
      </c>
      <c r="AE176" s="127">
        <f t="shared" si="165"/>
        <v>8.3643589278953228E-6</v>
      </c>
      <c r="AF176">
        <f t="shared" si="166"/>
        <v>1.2364383761693257E-2</v>
      </c>
      <c r="AG176" s="113"/>
      <c r="AH176">
        <f t="shared" si="167"/>
        <v>9.4722636175956186E-3</v>
      </c>
      <c r="AI176">
        <f t="shared" si="168"/>
        <v>1.4906808924161701</v>
      </c>
      <c r="AJ176">
        <f t="shared" si="169"/>
        <v>0.99598707063560765</v>
      </c>
      <c r="AK176">
        <f t="shared" si="170"/>
        <v>0.34530024879468441</v>
      </c>
      <c r="AL176">
        <f t="shared" si="171"/>
        <v>0.61321591875628256</v>
      </c>
      <c r="AM176">
        <f t="shared" si="172"/>
        <v>0.31659145327992827</v>
      </c>
      <c r="AN176" s="127">
        <f t="shared" si="180"/>
        <v>0.31398617757452502</v>
      </c>
      <c r="AO176" s="127">
        <f t="shared" si="180"/>
        <v>0.31105155953865382</v>
      </c>
      <c r="AP176" s="127">
        <f t="shared" si="180"/>
        <v>0.30591820232205602</v>
      </c>
      <c r="AQ176" s="127">
        <f t="shared" si="180"/>
        <v>0.29695859338862252</v>
      </c>
      <c r="AR176" s="127">
        <f t="shared" si="180"/>
        <v>0.28137891176957552</v>
      </c>
      <c r="AS176" s="127">
        <f t="shared" si="180"/>
        <v>0.25445134773484646</v>
      </c>
      <c r="AT176" s="127">
        <f t="shared" si="180"/>
        <v>0.20833908479742747</v>
      </c>
      <c r="AU176" s="127">
        <f t="shared" si="173"/>
        <v>0.13035023574763949</v>
      </c>
    </row>
    <row r="177" spans="1:48">
      <c r="A177" s="239" t="s">
        <v>821</v>
      </c>
      <c r="B177" s="240" t="s">
        <v>60</v>
      </c>
      <c r="C177" s="241">
        <v>57884.503130000085</v>
      </c>
      <c r="D177" s="241">
        <v>2.9999999999999997E-4</v>
      </c>
      <c r="E177" s="17">
        <f t="shared" si="154"/>
        <v>24016.792171304478</v>
      </c>
      <c r="F177" s="194">
        <f t="shared" si="181"/>
        <v>24016.5</v>
      </c>
      <c r="G177">
        <f t="shared" si="156"/>
        <v>0.1238882126781391</v>
      </c>
      <c r="K177">
        <f t="shared" si="175"/>
        <v>0.1238882126781391</v>
      </c>
      <c r="O177">
        <f t="shared" ca="1" si="178"/>
        <v>0.12196436269541533</v>
      </c>
      <c r="P177">
        <f t="shared" si="157"/>
        <v>0.10892314304442671</v>
      </c>
      <c r="Q177" s="2">
        <f t="shared" si="158"/>
        <v>42866.003130000085</v>
      </c>
      <c r="R177">
        <f t="shared" si="179"/>
        <v>2.2395330914186056E-4</v>
      </c>
      <c r="S177" s="6">
        <v>1</v>
      </c>
      <c r="T177">
        <f t="shared" si="159"/>
        <v>2.2395330914186056E-4</v>
      </c>
      <c r="U177" t="s">
        <v>161</v>
      </c>
      <c r="V177" s="6">
        <v>1</v>
      </c>
      <c r="W177" s="6">
        <v>1</v>
      </c>
      <c r="Z177">
        <f t="shared" si="160"/>
        <v>24016.5</v>
      </c>
      <c r="AA177" s="127">
        <f t="shared" si="161"/>
        <v>0.11840289786746941</v>
      </c>
      <c r="AB177" s="127">
        <f t="shared" si="162"/>
        <v>0.1144084578550964</v>
      </c>
      <c r="AC177" s="127">
        <f t="shared" si="163"/>
        <v>1.4965069633712386E-2</v>
      </c>
      <c r="AD177" s="127">
        <f t="shared" si="164"/>
        <v>5.4853148106696892E-3</v>
      </c>
      <c r="AE177" s="127">
        <f t="shared" si="165"/>
        <v>3.0088678572152248E-5</v>
      </c>
      <c r="AF177">
        <f t="shared" si="166"/>
        <v>1.4965069633712386E-2</v>
      </c>
      <c r="AG177" s="113"/>
      <c r="AH177">
        <f t="shared" si="167"/>
        <v>9.4797548230426947E-3</v>
      </c>
      <c r="AI177">
        <f t="shared" si="168"/>
        <v>1.4862556112313634</v>
      </c>
      <c r="AJ177">
        <f t="shared" si="169"/>
        <v>0.99477001621618921</v>
      </c>
      <c r="AK177">
        <f t="shared" si="170"/>
        <v>0.35150459534124617</v>
      </c>
      <c r="AL177">
        <f t="shared" si="171"/>
        <v>0.62591738525349128</v>
      </c>
      <c r="AM177">
        <f t="shared" si="172"/>
        <v>0.32359289259991553</v>
      </c>
      <c r="AN177" s="127">
        <f t="shared" si="180"/>
        <v>0.32081274968281925</v>
      </c>
      <c r="AO177" s="127">
        <f t="shared" si="180"/>
        <v>0.31784126103331878</v>
      </c>
      <c r="AP177" s="127">
        <f t="shared" si="180"/>
        <v>0.31263208176837276</v>
      </c>
      <c r="AQ177" s="127">
        <f t="shared" si="180"/>
        <v>0.30352112950992538</v>
      </c>
      <c r="AR177" s="127">
        <f t="shared" si="180"/>
        <v>0.28764764975523716</v>
      </c>
      <c r="AS177" s="127">
        <f t="shared" si="180"/>
        <v>0.26016656100580082</v>
      </c>
      <c r="AT177" s="127">
        <f t="shared" si="180"/>
        <v>0.21304772528754595</v>
      </c>
      <c r="AU177" s="127">
        <f t="shared" si="173"/>
        <v>0.13330274302796075</v>
      </c>
    </row>
    <row r="178" spans="1:48">
      <c r="A178" s="239" t="s">
        <v>821</v>
      </c>
      <c r="B178" s="240" t="s">
        <v>60</v>
      </c>
      <c r="C178" s="241">
        <v>57884.503270000219</v>
      </c>
      <c r="D178" s="241">
        <v>5.0000000000000001E-4</v>
      </c>
      <c r="E178" s="17">
        <f t="shared" si="154"/>
        <v>24016.792501473275</v>
      </c>
      <c r="F178" s="194">
        <f t="shared" si="181"/>
        <v>24016.5</v>
      </c>
      <c r="G178">
        <f t="shared" si="156"/>
        <v>0.1240282128128456</v>
      </c>
      <c r="K178">
        <f t="shared" si="175"/>
        <v>0.1240282128128456</v>
      </c>
      <c r="O178">
        <f t="shared" ca="1" si="178"/>
        <v>0.12196436269541533</v>
      </c>
      <c r="P178">
        <f t="shared" si="157"/>
        <v>0.10892314304442671</v>
      </c>
      <c r="Q178" s="2">
        <f t="shared" si="158"/>
        <v>42866.003270000219</v>
      </c>
      <c r="R178">
        <f t="shared" si="179"/>
        <v>2.2816313270880209E-4</v>
      </c>
      <c r="S178" s="6">
        <v>1</v>
      </c>
      <c r="T178">
        <f t="shared" si="159"/>
        <v>2.2816313270880209E-4</v>
      </c>
      <c r="U178" t="s">
        <v>161</v>
      </c>
      <c r="V178" s="6">
        <v>1</v>
      </c>
      <c r="W178" s="6">
        <v>1</v>
      </c>
      <c r="Z178">
        <f t="shared" si="160"/>
        <v>24016.5</v>
      </c>
      <c r="AA178" s="127">
        <f t="shared" si="161"/>
        <v>0.11840289786746941</v>
      </c>
      <c r="AB178" s="127">
        <f t="shared" si="162"/>
        <v>0.1145484579898029</v>
      </c>
      <c r="AC178" s="127">
        <f t="shared" si="163"/>
        <v>1.5105069768418883E-2</v>
      </c>
      <c r="AD178" s="127">
        <f t="shared" si="164"/>
        <v>5.6253149453761864E-3</v>
      </c>
      <c r="AE178" s="127">
        <f t="shared" si="165"/>
        <v>3.1644168234672684E-5</v>
      </c>
      <c r="AF178">
        <f t="shared" si="166"/>
        <v>1.5105069768418883E-2</v>
      </c>
      <c r="AG178" s="113"/>
      <c r="AH178">
        <f t="shared" si="167"/>
        <v>9.4797548230426947E-3</v>
      </c>
      <c r="AI178">
        <f t="shared" si="168"/>
        <v>1.4862556112313634</v>
      </c>
      <c r="AJ178">
        <f t="shared" si="169"/>
        <v>0.99477001621618921</v>
      </c>
      <c r="AK178">
        <f t="shared" si="170"/>
        <v>0.35150459534124617</v>
      </c>
      <c r="AL178">
        <f t="shared" si="171"/>
        <v>0.62591738525349128</v>
      </c>
      <c r="AM178">
        <f t="shared" si="172"/>
        <v>0.32359289259991553</v>
      </c>
      <c r="AN178" s="127">
        <f t="shared" si="180"/>
        <v>0.32081274968281925</v>
      </c>
      <c r="AO178" s="127">
        <f t="shared" si="180"/>
        <v>0.31784126103331878</v>
      </c>
      <c r="AP178" s="127">
        <f t="shared" si="180"/>
        <v>0.31263208176837276</v>
      </c>
      <c r="AQ178" s="127">
        <f t="shared" si="180"/>
        <v>0.30352112950992538</v>
      </c>
      <c r="AR178" s="127">
        <f t="shared" si="180"/>
        <v>0.28764764975523716</v>
      </c>
      <c r="AS178" s="127">
        <f t="shared" si="180"/>
        <v>0.26016656100580082</v>
      </c>
      <c r="AT178" s="127">
        <f t="shared" si="180"/>
        <v>0.21304772528754595</v>
      </c>
      <c r="AU178" s="127">
        <f t="shared" si="173"/>
        <v>0.13330274302796075</v>
      </c>
    </row>
    <row r="179" spans="1:48">
      <c r="A179" s="239" t="s">
        <v>821</v>
      </c>
      <c r="B179" s="240" t="s">
        <v>60</v>
      </c>
      <c r="C179" s="241">
        <v>57884.503419999965</v>
      </c>
      <c r="D179" s="241">
        <v>2.9999999999999997E-4</v>
      </c>
      <c r="E179" s="17">
        <f t="shared" si="154"/>
        <v>24016.792855224616</v>
      </c>
      <c r="F179" s="194">
        <f t="shared" si="181"/>
        <v>24016.5</v>
      </c>
      <c r="G179">
        <f t="shared" si="156"/>
        <v>0.12417821255803574</v>
      </c>
      <c r="K179">
        <f t="shared" si="175"/>
        <v>0.12417821255803574</v>
      </c>
      <c r="O179">
        <f t="shared" ca="1" si="178"/>
        <v>0.12196436269541533</v>
      </c>
      <c r="P179">
        <f t="shared" si="157"/>
        <v>0.10892314304442671</v>
      </c>
      <c r="Q179" s="2">
        <f t="shared" si="158"/>
        <v>42866.003419999965</v>
      </c>
      <c r="R179">
        <f t="shared" si="179"/>
        <v>2.3271714586504353E-4</v>
      </c>
      <c r="S179" s="6">
        <v>1</v>
      </c>
      <c r="T179">
        <f t="shared" si="159"/>
        <v>2.3271714586504353E-4</v>
      </c>
      <c r="U179" t="s">
        <v>161</v>
      </c>
      <c r="V179" s="6">
        <v>1</v>
      </c>
      <c r="W179" s="6">
        <v>1</v>
      </c>
      <c r="Z179">
        <f t="shared" si="160"/>
        <v>24016.5</v>
      </c>
      <c r="AA179" s="127">
        <f t="shared" si="161"/>
        <v>0.11840289786746941</v>
      </c>
      <c r="AB179" s="127">
        <f t="shared" si="162"/>
        <v>0.11469845773499304</v>
      </c>
      <c r="AC179" s="127">
        <f t="shared" si="163"/>
        <v>1.5255069513609026E-2</v>
      </c>
      <c r="AD179" s="127">
        <f t="shared" si="164"/>
        <v>5.77531469056633E-3</v>
      </c>
      <c r="AE179" s="127">
        <f t="shared" si="165"/>
        <v>3.3354259775071266E-5</v>
      </c>
      <c r="AF179">
        <f t="shared" si="166"/>
        <v>1.5255069513609026E-2</v>
      </c>
      <c r="AG179" s="113"/>
      <c r="AH179">
        <f t="shared" si="167"/>
        <v>9.4797548230426947E-3</v>
      </c>
      <c r="AI179">
        <f t="shared" si="168"/>
        <v>1.4862556112313634</v>
      </c>
      <c r="AJ179">
        <f t="shared" si="169"/>
        <v>0.99477001621618921</v>
      </c>
      <c r="AK179">
        <f t="shared" si="170"/>
        <v>0.35150459534124617</v>
      </c>
      <c r="AL179">
        <f t="shared" si="171"/>
        <v>0.62591738525349128</v>
      </c>
      <c r="AM179">
        <f t="shared" si="172"/>
        <v>0.32359289259991553</v>
      </c>
      <c r="AN179" s="127">
        <f t="shared" si="180"/>
        <v>0.32081274968281925</v>
      </c>
      <c r="AO179" s="127">
        <f t="shared" si="180"/>
        <v>0.31784126103331878</v>
      </c>
      <c r="AP179" s="127">
        <f t="shared" si="180"/>
        <v>0.31263208176837276</v>
      </c>
      <c r="AQ179" s="127">
        <f t="shared" si="180"/>
        <v>0.30352112950992538</v>
      </c>
      <c r="AR179" s="127">
        <f t="shared" si="180"/>
        <v>0.28764764975523716</v>
      </c>
      <c r="AS179" s="127">
        <f t="shared" si="180"/>
        <v>0.26016656100580082</v>
      </c>
      <c r="AT179" s="127">
        <f t="shared" si="180"/>
        <v>0.21304772528754595</v>
      </c>
      <c r="AU179" s="127">
        <f t="shared" si="173"/>
        <v>0.13330274302796075</v>
      </c>
    </row>
    <row r="180" spans="1:48">
      <c r="A180" s="239" t="s">
        <v>821</v>
      </c>
      <c r="B180" s="240" t="s">
        <v>60</v>
      </c>
      <c r="C180" s="241">
        <v>57884.503539999947</v>
      </c>
      <c r="D180" s="241">
        <v>2.9999999999999997E-4</v>
      </c>
      <c r="E180" s="17">
        <f t="shared" si="154"/>
        <v>24016.793138226127</v>
      </c>
      <c r="F180" s="194">
        <f t="shared" si="181"/>
        <v>24016.5</v>
      </c>
      <c r="G180">
        <f t="shared" si="156"/>
        <v>0.12429821254045237</v>
      </c>
      <c r="K180">
        <f t="shared" si="175"/>
        <v>0.12429821254045237</v>
      </c>
      <c r="O180">
        <f t="shared" ca="1" si="178"/>
        <v>0.12196436269541533</v>
      </c>
      <c r="P180">
        <f t="shared" si="157"/>
        <v>0.10892314304442671</v>
      </c>
      <c r="Q180" s="2">
        <f t="shared" si="158"/>
        <v>42866.003539999947</v>
      </c>
      <c r="R180">
        <f t="shared" si="179"/>
        <v>2.3639276200761863E-4</v>
      </c>
      <c r="S180" s="6">
        <v>1</v>
      </c>
      <c r="T180">
        <f t="shared" si="159"/>
        <v>2.3639276200761863E-4</v>
      </c>
      <c r="U180" t="s">
        <v>161</v>
      </c>
      <c r="V180" s="6">
        <v>1</v>
      </c>
      <c r="W180" s="6">
        <v>1</v>
      </c>
      <c r="Z180">
        <f t="shared" si="160"/>
        <v>24016.5</v>
      </c>
      <c r="AA180" s="127">
        <f t="shared" si="161"/>
        <v>0.11840289786746941</v>
      </c>
      <c r="AB180" s="127">
        <f t="shared" si="162"/>
        <v>0.11481845771740967</v>
      </c>
      <c r="AC180" s="127">
        <f t="shared" si="163"/>
        <v>1.5375069496025656E-2</v>
      </c>
      <c r="AD180" s="127">
        <f t="shared" si="164"/>
        <v>5.8953146729829597E-3</v>
      </c>
      <c r="AE180" s="127">
        <f t="shared" si="165"/>
        <v>3.4754735093488182E-5</v>
      </c>
      <c r="AF180">
        <f t="shared" si="166"/>
        <v>1.5375069496025656E-2</v>
      </c>
      <c r="AG180" s="113"/>
      <c r="AH180">
        <f t="shared" si="167"/>
        <v>9.4797548230426947E-3</v>
      </c>
      <c r="AI180">
        <f t="shared" si="168"/>
        <v>1.4862556112313634</v>
      </c>
      <c r="AJ180">
        <f t="shared" si="169"/>
        <v>0.99477001621618921</v>
      </c>
      <c r="AK180">
        <f t="shared" si="170"/>
        <v>0.35150459534124617</v>
      </c>
      <c r="AL180">
        <f t="shared" si="171"/>
        <v>0.62591738525349128</v>
      </c>
      <c r="AM180">
        <f t="shared" si="172"/>
        <v>0.32359289259991553</v>
      </c>
      <c r="AN180" s="127">
        <f t="shared" si="180"/>
        <v>0.32081274968281925</v>
      </c>
      <c r="AO180" s="127">
        <f t="shared" si="180"/>
        <v>0.31784126103331878</v>
      </c>
      <c r="AP180" s="127">
        <f t="shared" si="180"/>
        <v>0.31263208176837276</v>
      </c>
      <c r="AQ180" s="127">
        <f t="shared" si="180"/>
        <v>0.30352112950992538</v>
      </c>
      <c r="AR180" s="127">
        <f t="shared" si="180"/>
        <v>0.28764764975523716</v>
      </c>
      <c r="AS180" s="127">
        <f t="shared" si="180"/>
        <v>0.26016656100580082</v>
      </c>
      <c r="AT180" s="127">
        <f t="shared" si="180"/>
        <v>0.21304772528754595</v>
      </c>
      <c r="AU180" s="127">
        <f t="shared" si="173"/>
        <v>0.13330274302796075</v>
      </c>
    </row>
    <row r="181" spans="1:48">
      <c r="A181" s="242" t="s">
        <v>822</v>
      </c>
      <c r="B181" s="243" t="s">
        <v>59</v>
      </c>
      <c r="C181" s="244">
        <v>58266.773679999998</v>
      </c>
      <c r="D181" s="244">
        <v>1.5100000000000001E-4</v>
      </c>
      <c r="E181" s="17">
        <f t="shared" si="154"/>
        <v>24918.318497692031</v>
      </c>
      <c r="F181" s="194">
        <f t="shared" si="181"/>
        <v>24918</v>
      </c>
      <c r="G181">
        <f t="shared" ref="G181:G184" si="182">+C181-(C$7+F181*C$8)</f>
        <v>0.13505128396354849</v>
      </c>
      <c r="K181">
        <f t="shared" si="175"/>
        <v>0.13505128396354849</v>
      </c>
      <c r="O181">
        <f t="shared" ca="1" si="178"/>
        <v>0.14546969932844123</v>
      </c>
      <c r="P181">
        <f t="shared" si="157"/>
        <v>0.12075029974544464</v>
      </c>
      <c r="Q181" s="2">
        <f t="shared" si="158"/>
        <v>43248.273679999998</v>
      </c>
      <c r="R181">
        <f t="shared" si="179"/>
        <v>2.045181496064552E-4</v>
      </c>
      <c r="S181" s="6">
        <v>1</v>
      </c>
      <c r="T181">
        <f t="shared" ref="T181:T184" si="183">S181*R181</f>
        <v>2.045181496064552E-4</v>
      </c>
      <c r="U181" t="s">
        <v>161</v>
      </c>
      <c r="V181" s="6">
        <v>1</v>
      </c>
      <c r="W181" s="6">
        <v>1</v>
      </c>
      <c r="Z181">
        <f t="shared" si="160"/>
        <v>24918</v>
      </c>
      <c r="AA181" s="127">
        <f t="shared" ref="AA181:AA184" si="184">AB$3+AB$4*Z181+AB$5*Z181^2+AH181</f>
        <v>0.12915521541724628</v>
      </c>
      <c r="AB181" s="127">
        <f t="shared" si="162"/>
        <v>0.12664636829174686</v>
      </c>
      <c r="AC181" s="127">
        <f t="shared" si="163"/>
        <v>1.4300984218103843E-2</v>
      </c>
      <c r="AD181" s="127">
        <f t="shared" si="164"/>
        <v>5.8960685463022022E-3</v>
      </c>
      <c r="AE181" s="127">
        <f t="shared" si="165"/>
        <v>3.4763624302694162E-5</v>
      </c>
      <c r="AF181">
        <f t="shared" si="166"/>
        <v>1.4300984218103843E-2</v>
      </c>
      <c r="AG181" s="113"/>
      <c r="AH181">
        <f t="shared" ref="AH181:AH184" si="185">$AB$6*($AB$11/AI181*AJ181+$AB$12)</f>
        <v>8.4049156718016393E-3</v>
      </c>
      <c r="AI181">
        <f t="shared" si="168"/>
        <v>1.0014551154222497</v>
      </c>
      <c r="AJ181">
        <f t="shared" si="169"/>
        <v>0.50209880781017413</v>
      </c>
      <c r="AK181">
        <f t="shared" ref="AK181:AK184" si="186">$AB$7*SIN(AL181)</f>
        <v>0.59999823552999543</v>
      </c>
      <c r="AL181">
        <f t="shared" ref="AL181:AL184" si="187">2*ATAN(AM181)</f>
        <v>1.5683711320471558</v>
      </c>
      <c r="AM181">
        <f t="shared" ref="AM181:AM184" si="188">SQRT((1+$AB$7)/(1-$AB$7))*TAN(AN181/2)</f>
        <v>0.99757774128958654</v>
      </c>
      <c r="AN181" s="127">
        <f t="shared" ref="AN181:AT184" si="189">$AU181+$AB$7*SIN(AO181)</f>
        <v>0.92535647241157815</v>
      </c>
      <c r="AO181" s="127">
        <f t="shared" si="189"/>
        <v>0.9242853661765722</v>
      </c>
      <c r="AP181" s="127">
        <f t="shared" si="189"/>
        <v>0.92132774118790672</v>
      </c>
      <c r="AQ181" s="127">
        <f t="shared" si="189"/>
        <v>0.91322001843143186</v>
      </c>
      <c r="AR181" s="127">
        <f t="shared" si="189"/>
        <v>0.89141731945641789</v>
      </c>
      <c r="AS181" s="127">
        <f t="shared" si="189"/>
        <v>0.83548987066426683</v>
      </c>
      <c r="AT181" s="127">
        <f t="shared" si="189"/>
        <v>0.70549769348969105</v>
      </c>
      <c r="AU181" s="127">
        <f t="shared" si="173"/>
        <v>0.44644219164086163</v>
      </c>
    </row>
    <row r="182" spans="1:48">
      <c r="A182" s="115" t="s">
        <v>797</v>
      </c>
      <c r="B182" s="17"/>
      <c r="C182" s="18">
        <v>58562.9565</v>
      </c>
      <c r="D182" s="18">
        <v>2.9999999999999997E-4</v>
      </c>
      <c r="E182" s="17">
        <f t="shared" si="154"/>
        <v>25616.8201469919</v>
      </c>
      <c r="F182" s="194">
        <f t="shared" si="181"/>
        <v>25616.5</v>
      </c>
      <c r="G182">
        <f t="shared" si="182"/>
        <v>0.13575062989548314</v>
      </c>
      <c r="K182">
        <f t="shared" si="175"/>
        <v>0.13575062989548314</v>
      </c>
      <c r="O182">
        <f t="shared" ca="1" si="178"/>
        <v>0.16368209826151792</v>
      </c>
      <c r="P182">
        <f t="shared" si="157"/>
        <v>0.13030575580558718</v>
      </c>
      <c r="Q182" s="2">
        <f t="shared" si="158"/>
        <v>43544.4565</v>
      </c>
      <c r="R182">
        <f t="shared" si="179"/>
        <v>2.9646653854820446E-5</v>
      </c>
      <c r="S182" s="6">
        <v>1</v>
      </c>
      <c r="T182">
        <f t="shared" si="183"/>
        <v>2.9646653854820446E-5</v>
      </c>
      <c r="U182" t="s">
        <v>161</v>
      </c>
      <c r="V182" s="6">
        <v>1</v>
      </c>
      <c r="W182" s="6">
        <v>1</v>
      </c>
      <c r="Z182">
        <f t="shared" si="160"/>
        <v>25616.5</v>
      </c>
      <c r="AA182" s="127">
        <f t="shared" si="184"/>
        <v>0.13675986194520784</v>
      </c>
      <c r="AB182" s="127">
        <f t="shared" si="162"/>
        <v>0.12929652375586248</v>
      </c>
      <c r="AC182" s="127">
        <f t="shared" si="163"/>
        <v>5.444874089895968E-3</v>
      </c>
      <c r="AD182" s="127">
        <f t="shared" si="164"/>
        <v>-1.0092320497246954E-3</v>
      </c>
      <c r="AE182" s="127">
        <f t="shared" si="165"/>
        <v>1.01854933019151E-6</v>
      </c>
      <c r="AF182">
        <f t="shared" si="166"/>
        <v>5.444874089895968E-3</v>
      </c>
      <c r="AG182" s="113"/>
      <c r="AH182">
        <f t="shared" si="185"/>
        <v>6.4541061396206564E-3</v>
      </c>
      <c r="AI182">
        <f t="shared" si="168"/>
        <v>0.78361262739596549</v>
      </c>
      <c r="AJ182">
        <f t="shared" si="169"/>
        <v>0.15402319019586244</v>
      </c>
      <c r="AK182">
        <f t="shared" si="186"/>
        <v>0.55962175170156025</v>
      </c>
      <c r="AL182">
        <f t="shared" si="187"/>
        <v>1.9397563320141471</v>
      </c>
      <c r="AM182">
        <f t="shared" si="188"/>
        <v>1.4588199442244059</v>
      </c>
      <c r="AN182" s="127">
        <f t="shared" si="189"/>
        <v>1.2603854789499023</v>
      </c>
      <c r="AO182" s="127">
        <f t="shared" si="189"/>
        <v>1.2603405512525088</v>
      </c>
      <c r="AP182" s="127">
        <f t="shared" si="189"/>
        <v>1.2600955341843738</v>
      </c>
      <c r="AQ182" s="127">
        <f t="shared" si="189"/>
        <v>1.2587625885678151</v>
      </c>
      <c r="AR182" s="127">
        <f t="shared" si="189"/>
        <v>1.2516054021070318</v>
      </c>
      <c r="AS182" s="127">
        <f t="shared" si="189"/>
        <v>1.2155503787941637</v>
      </c>
      <c r="AT182" s="127">
        <f t="shared" si="189"/>
        <v>1.0705600615057838</v>
      </c>
      <c r="AU182" s="127">
        <f t="shared" si="173"/>
        <v>0.68906881932373598</v>
      </c>
    </row>
    <row r="183" spans="1:48">
      <c r="A183" s="115" t="s">
        <v>816</v>
      </c>
      <c r="B183" s="17"/>
      <c r="C183" s="234">
        <v>58934.831400000003</v>
      </c>
      <c r="D183" s="43">
        <v>5.0000000000000001E-4</v>
      </c>
      <c r="E183" s="17">
        <f t="shared" si="154"/>
        <v>26493.829930959866</v>
      </c>
      <c r="F183" s="194">
        <f t="shared" si="181"/>
        <v>26493.5</v>
      </c>
      <c r="G183">
        <f t="shared" si="182"/>
        <v>0.13989928612863878</v>
      </c>
      <c r="K183">
        <f t="shared" si="175"/>
        <v>0.13989928612863878</v>
      </c>
      <c r="O183">
        <f t="shared" ca="1" si="178"/>
        <v>0.18654863206868788</v>
      </c>
      <c r="P183">
        <f t="shared" si="157"/>
        <v>0.14278715715766049</v>
      </c>
      <c r="Q183" s="2">
        <f t="shared" si="158"/>
        <v>43916.331400000003</v>
      </c>
      <c r="R183">
        <f t="shared" si="179"/>
        <v>8.339799080262943E-6</v>
      </c>
      <c r="S183" s="6">
        <v>1</v>
      </c>
      <c r="T183">
        <f t="shared" si="183"/>
        <v>8.339799080262943E-6</v>
      </c>
      <c r="U183" t="s">
        <v>161</v>
      </c>
      <c r="V183" s="6">
        <v>1</v>
      </c>
      <c r="W183" s="6">
        <v>1</v>
      </c>
      <c r="Z183">
        <f t="shared" si="160"/>
        <v>26493.5</v>
      </c>
      <c r="AA183" s="127">
        <f t="shared" si="184"/>
        <v>0.14658914840646628</v>
      </c>
      <c r="AB183" s="127">
        <f t="shared" si="162"/>
        <v>0.13609729487983299</v>
      </c>
      <c r="AC183" s="127">
        <f t="shared" si="163"/>
        <v>-2.8878710290217158E-3</v>
      </c>
      <c r="AD183" s="127">
        <f t="shared" si="164"/>
        <v>-6.6898622778275019E-3</v>
      </c>
      <c r="AE183" s="127">
        <f t="shared" si="165"/>
        <v>4.4754257296299371E-5</v>
      </c>
      <c r="AF183">
        <f t="shared" si="166"/>
        <v>-2.8878710290217158E-3</v>
      </c>
      <c r="AG183" s="113"/>
      <c r="AH183">
        <f t="shared" si="185"/>
        <v>3.8019912488057939E-3</v>
      </c>
      <c r="AI183">
        <f t="shared" si="168"/>
        <v>0.63138366003506374</v>
      </c>
      <c r="AJ183">
        <f t="shared" si="169"/>
        <v>-0.13753915385254561</v>
      </c>
      <c r="AK183">
        <f t="shared" si="186"/>
        <v>0.47341524469629664</v>
      </c>
      <c r="AL183">
        <f t="shared" si="187"/>
        <v>2.2323716282312098</v>
      </c>
      <c r="AM183">
        <f t="shared" si="188"/>
        <v>2.0460184812728599</v>
      </c>
      <c r="AN183" s="127">
        <f t="shared" si="189"/>
        <v>1.5935428848161157</v>
      </c>
      <c r="AO183" s="127">
        <f t="shared" si="189"/>
        <v>1.5935428847651383</v>
      </c>
      <c r="AP183" s="127">
        <f t="shared" si="189"/>
        <v>1.5935428885006528</v>
      </c>
      <c r="AQ183" s="127">
        <f t="shared" si="189"/>
        <v>1.5935426147699512</v>
      </c>
      <c r="AR183" s="127">
        <f t="shared" si="189"/>
        <v>1.5935626644685899</v>
      </c>
      <c r="AS183" s="127">
        <f t="shared" si="189"/>
        <v>1.5920441125841847</v>
      </c>
      <c r="AT183" s="127">
        <f t="shared" si="189"/>
        <v>1.4965277201984797</v>
      </c>
      <c r="AU183" s="127">
        <f t="shared" si="173"/>
        <v>0.99369809989335778</v>
      </c>
    </row>
    <row r="184" spans="1:48">
      <c r="A184" s="239" t="s">
        <v>820</v>
      </c>
      <c r="B184" s="240" t="s">
        <v>60</v>
      </c>
      <c r="C184" s="241">
        <v>59061.52189300023</v>
      </c>
      <c r="D184" s="241">
        <v>7.2999999999999996E-4</v>
      </c>
      <c r="E184" s="17">
        <f t="shared" si="154"/>
        <v>26792.609982791611</v>
      </c>
      <c r="F184" s="194">
        <f t="shared" si="181"/>
        <v>26792</v>
      </c>
      <c r="G184">
        <f t="shared" si="182"/>
        <v>0.25864852796075866</v>
      </c>
      <c r="K184">
        <f t="shared" si="175"/>
        <v>0.25864852796075866</v>
      </c>
      <c r="O184">
        <f t="shared" ca="1" si="178"/>
        <v>0.19433159711023884</v>
      </c>
      <c r="P184">
        <f t="shared" si="157"/>
        <v>0.14715831798154405</v>
      </c>
      <c r="Q184" s="2">
        <f t="shared" si="158"/>
        <v>44043.02189300023</v>
      </c>
      <c r="R184">
        <f t="shared" si="179"/>
        <v>1.2430066921209364E-2</v>
      </c>
      <c r="S184" s="6">
        <v>1</v>
      </c>
      <c r="T184">
        <f t="shared" si="183"/>
        <v>1.2430066921209364E-2</v>
      </c>
      <c r="U184" t="s">
        <v>161</v>
      </c>
      <c r="V184" s="6">
        <v>1</v>
      </c>
      <c r="W184" s="6">
        <v>1</v>
      </c>
      <c r="Z184">
        <f t="shared" si="160"/>
        <v>26792</v>
      </c>
      <c r="AA184" s="127">
        <f t="shared" si="184"/>
        <v>0.15007357812965286</v>
      </c>
      <c r="AB184" s="127">
        <f t="shared" si="162"/>
        <v>0.25573326781264988</v>
      </c>
      <c r="AC184" s="127">
        <f t="shared" si="163"/>
        <v>0.11149020997921461</v>
      </c>
      <c r="AD184" s="127">
        <f t="shared" si="164"/>
        <v>0.1085749498311058</v>
      </c>
      <c r="AE184" s="127">
        <f t="shared" si="165"/>
        <v>1.1788519730827141E-2</v>
      </c>
      <c r="AF184">
        <f t="shared" si="166"/>
        <v>0.11149020997921461</v>
      </c>
      <c r="AG184" s="113"/>
      <c r="AH184">
        <f t="shared" si="185"/>
        <v>2.915260148108805E-3</v>
      </c>
      <c r="AI184">
        <f t="shared" si="168"/>
        <v>0.59640897463464437</v>
      </c>
      <c r="AJ184">
        <f t="shared" si="169"/>
        <v>-0.21255384730390178</v>
      </c>
      <c r="AK184">
        <f t="shared" si="186"/>
        <v>0.44397554464693306</v>
      </c>
      <c r="AL184">
        <f t="shared" si="187"/>
        <v>2.3085828916605218</v>
      </c>
      <c r="AM184">
        <f t="shared" si="188"/>
        <v>2.2604646527624648</v>
      </c>
      <c r="AN184" s="127">
        <f t="shared" si="189"/>
        <v>1.6929148759845891</v>
      </c>
      <c r="AO184" s="127">
        <f t="shared" si="189"/>
        <v>1.692914980408962</v>
      </c>
      <c r="AP184" s="127">
        <f t="shared" si="189"/>
        <v>1.69291355167582</v>
      </c>
      <c r="AQ184" s="127">
        <f t="shared" si="189"/>
        <v>1.692933098144487</v>
      </c>
      <c r="AR184" s="127">
        <f t="shared" si="189"/>
        <v>1.6926654127169782</v>
      </c>
      <c r="AS184" s="127">
        <f t="shared" si="189"/>
        <v>1.6962819361666763</v>
      </c>
      <c r="AT184" s="127">
        <f t="shared" si="189"/>
        <v>1.6313936146797638</v>
      </c>
      <c r="AU184" s="127">
        <f t="shared" si="173"/>
        <v>1.0973832085022883</v>
      </c>
    </row>
    <row r="185" spans="1:48">
      <c r="A185" s="17"/>
      <c r="B185" s="17"/>
      <c r="C185" s="18"/>
      <c r="D185" s="18"/>
      <c r="E185" s="17"/>
      <c r="S185" s="6"/>
      <c r="AA185" s="127"/>
      <c r="AB185" s="127"/>
      <c r="AC185" s="127"/>
      <c r="AD185" s="127"/>
      <c r="AE185" s="127"/>
      <c r="AG185" s="113"/>
      <c r="AN185" s="127"/>
      <c r="AO185" s="127"/>
      <c r="AP185" s="127"/>
      <c r="AQ185" s="127"/>
      <c r="AR185" s="127"/>
      <c r="AS185" s="127"/>
      <c r="AT185" s="127"/>
      <c r="AU185" s="127"/>
    </row>
    <row r="186" spans="1:48">
      <c r="A186" s="17"/>
      <c r="B186" s="17"/>
      <c r="C186" s="18"/>
      <c r="D186" s="18"/>
      <c r="E186" s="17"/>
      <c r="S186" s="6"/>
      <c r="AA186" s="127"/>
      <c r="AB186" s="127"/>
      <c r="AC186" s="127"/>
      <c r="AD186" s="127"/>
      <c r="AE186" s="127"/>
      <c r="AG186" s="113"/>
      <c r="AN186" s="127"/>
      <c r="AO186" s="127"/>
      <c r="AP186" s="127"/>
      <c r="AQ186" s="127"/>
      <c r="AR186" s="127"/>
      <c r="AS186" s="127"/>
      <c r="AT186" s="127"/>
      <c r="AU186" s="127"/>
      <c r="AV186" s="127"/>
    </row>
    <row r="187" spans="1:48">
      <c r="A187" s="17"/>
      <c r="B187" s="17"/>
      <c r="C187" s="18"/>
      <c r="D187" s="18"/>
      <c r="E187" s="17"/>
      <c r="S187" s="6"/>
      <c r="AA187" s="127"/>
      <c r="AB187" s="127"/>
      <c r="AC187" s="127"/>
      <c r="AD187" s="127"/>
      <c r="AE187" s="127"/>
      <c r="AG187" s="113"/>
      <c r="AN187" s="127"/>
      <c r="AO187" s="127"/>
      <c r="AP187" s="127"/>
      <c r="AQ187" s="127"/>
      <c r="AR187" s="127"/>
      <c r="AS187" s="127"/>
      <c r="AT187" s="127"/>
      <c r="AU187" s="127"/>
    </row>
    <row r="188" spans="1:48">
      <c r="A188" s="17"/>
      <c r="B188" s="17"/>
      <c r="C188" s="18"/>
      <c r="D188" s="18"/>
      <c r="E188" s="17"/>
      <c r="S188" s="6"/>
      <c r="AA188" s="127"/>
      <c r="AB188" s="127"/>
      <c r="AC188" s="127"/>
      <c r="AD188" s="127"/>
      <c r="AE188" s="127"/>
      <c r="AG188" s="113"/>
      <c r="AN188" s="127"/>
      <c r="AO188" s="127"/>
      <c r="AP188" s="127"/>
      <c r="AQ188" s="127"/>
      <c r="AR188" s="127"/>
      <c r="AS188" s="127"/>
      <c r="AT188" s="127"/>
      <c r="AU188" s="127"/>
    </row>
    <row r="189" spans="1:48">
      <c r="A189" s="17"/>
      <c r="B189" s="17"/>
      <c r="C189" s="18"/>
      <c r="D189" s="18"/>
      <c r="E189" s="17"/>
      <c r="S189" s="6"/>
      <c r="AA189" s="127"/>
      <c r="AB189" s="127"/>
      <c r="AC189" s="127"/>
      <c r="AD189" s="127"/>
      <c r="AE189" s="127"/>
      <c r="AG189" s="113"/>
      <c r="AN189" s="127"/>
      <c r="AO189" s="127"/>
      <c r="AP189" s="127"/>
      <c r="AQ189" s="127"/>
      <c r="AR189" s="127"/>
      <c r="AS189" s="127"/>
      <c r="AT189" s="127"/>
      <c r="AU189" s="127"/>
      <c r="AV189" s="127"/>
    </row>
    <row r="190" spans="1:48">
      <c r="A190" s="17"/>
      <c r="B190" s="17"/>
      <c r="C190" s="18"/>
      <c r="D190" s="18"/>
      <c r="E190" s="17"/>
      <c r="S190" s="6"/>
      <c r="AA190" s="127"/>
      <c r="AB190" s="127"/>
      <c r="AC190" s="127"/>
      <c r="AD190" s="127"/>
      <c r="AE190" s="127"/>
      <c r="AG190" s="113"/>
      <c r="AN190" s="127"/>
      <c r="AO190" s="127"/>
      <c r="AP190" s="127"/>
      <c r="AQ190" s="127"/>
      <c r="AR190" s="127"/>
      <c r="AS190" s="127"/>
      <c r="AT190" s="127"/>
      <c r="AU190" s="127"/>
    </row>
    <row r="191" spans="1:48">
      <c r="A191" s="17"/>
      <c r="B191" s="17"/>
      <c r="C191" s="18"/>
      <c r="D191" s="18"/>
      <c r="E191" s="17"/>
      <c r="S191" s="6"/>
      <c r="AA191" s="127"/>
      <c r="AB191" s="127"/>
      <c r="AC191" s="127"/>
      <c r="AD191" s="127"/>
      <c r="AE191" s="127"/>
      <c r="AG191" s="113"/>
      <c r="AN191" s="127"/>
      <c r="AO191" s="127"/>
      <c r="AP191" s="127"/>
      <c r="AQ191" s="127"/>
      <c r="AR191" s="127"/>
      <c r="AS191" s="127"/>
      <c r="AT191" s="127"/>
      <c r="AU191" s="127"/>
    </row>
    <row r="192" spans="1:48">
      <c r="A192" s="17"/>
      <c r="B192" s="17"/>
      <c r="C192" s="18"/>
      <c r="D192" s="18"/>
      <c r="E192" s="17"/>
      <c r="S192" s="6"/>
      <c r="AA192" s="127"/>
      <c r="AB192" s="127"/>
      <c r="AC192" s="127"/>
      <c r="AD192" s="127"/>
      <c r="AE192" s="127"/>
      <c r="AG192" s="113"/>
      <c r="AN192" s="127"/>
      <c r="AO192" s="127"/>
      <c r="AP192" s="127"/>
      <c r="AQ192" s="127"/>
      <c r="AR192" s="127"/>
      <c r="AS192" s="127"/>
      <c r="AT192" s="127"/>
      <c r="AU192" s="127"/>
    </row>
    <row r="193" spans="1:48">
      <c r="A193" s="17"/>
      <c r="B193" s="17"/>
      <c r="C193" s="18"/>
      <c r="D193" s="18"/>
      <c r="E193" s="17"/>
      <c r="S193" s="6"/>
      <c r="AA193" s="127"/>
      <c r="AB193" s="127"/>
      <c r="AC193" s="127"/>
      <c r="AD193" s="127"/>
      <c r="AE193" s="127"/>
      <c r="AG193" s="113"/>
      <c r="AN193" s="127"/>
      <c r="AO193" s="127"/>
      <c r="AP193" s="127"/>
      <c r="AQ193" s="127"/>
      <c r="AR193" s="127"/>
      <c r="AS193" s="127"/>
      <c r="AT193" s="127"/>
      <c r="AU193" s="127"/>
    </row>
    <row r="194" spans="1:48">
      <c r="A194" s="17"/>
      <c r="B194" s="17"/>
      <c r="C194" s="18"/>
      <c r="D194" s="18"/>
      <c r="E194" s="17"/>
      <c r="S194" s="6"/>
      <c r="AA194" s="127"/>
      <c r="AB194" s="127"/>
      <c r="AC194" s="127"/>
      <c r="AD194" s="127"/>
      <c r="AE194" s="127"/>
      <c r="AG194" s="113"/>
      <c r="AN194" s="127"/>
      <c r="AO194" s="127"/>
      <c r="AP194" s="127"/>
      <c r="AQ194" s="127"/>
      <c r="AR194" s="127"/>
      <c r="AS194" s="127"/>
      <c r="AT194" s="127"/>
      <c r="AU194" s="127"/>
    </row>
    <row r="195" spans="1:48">
      <c r="A195" s="17"/>
      <c r="B195" s="17"/>
      <c r="C195" s="18"/>
      <c r="D195" s="18"/>
      <c r="E195" s="17"/>
      <c r="S195" s="6"/>
      <c r="AA195" s="127"/>
      <c r="AB195" s="127"/>
      <c r="AC195" s="127"/>
      <c r="AD195" s="127"/>
      <c r="AE195" s="127"/>
      <c r="AG195" s="113"/>
      <c r="AN195" s="127"/>
      <c r="AO195" s="127"/>
      <c r="AP195" s="127"/>
      <c r="AQ195" s="127"/>
      <c r="AR195" s="127"/>
      <c r="AS195" s="127"/>
      <c r="AT195" s="127"/>
      <c r="AU195" s="127"/>
    </row>
    <row r="196" spans="1:48">
      <c r="A196" s="17"/>
      <c r="B196" s="17"/>
      <c r="C196" s="18"/>
      <c r="D196" s="18"/>
      <c r="E196" s="17"/>
      <c r="S196" s="6"/>
      <c r="AA196" s="127"/>
      <c r="AB196" s="127"/>
      <c r="AC196" s="127"/>
      <c r="AD196" s="127"/>
      <c r="AE196" s="127"/>
      <c r="AG196" s="113"/>
      <c r="AN196" s="127"/>
      <c r="AO196" s="127"/>
      <c r="AP196" s="127"/>
      <c r="AQ196" s="127"/>
      <c r="AR196" s="127"/>
      <c r="AS196" s="127"/>
      <c r="AT196" s="127"/>
      <c r="AU196" s="127"/>
    </row>
    <row r="197" spans="1:48">
      <c r="A197" s="17"/>
      <c r="B197" s="17"/>
      <c r="C197" s="18"/>
      <c r="D197" s="18"/>
      <c r="E197" s="17"/>
      <c r="S197" s="6"/>
      <c r="AA197" s="127"/>
      <c r="AB197" s="127"/>
      <c r="AC197" s="127"/>
      <c r="AD197" s="127"/>
      <c r="AE197" s="127"/>
      <c r="AG197" s="113"/>
      <c r="AN197" s="127"/>
      <c r="AO197" s="127"/>
      <c r="AP197" s="127"/>
      <c r="AQ197" s="127"/>
      <c r="AR197" s="127"/>
      <c r="AS197" s="127"/>
      <c r="AT197" s="127"/>
      <c r="AU197" s="127"/>
    </row>
    <row r="198" spans="1:48">
      <c r="A198" s="17"/>
      <c r="B198" s="17"/>
      <c r="C198" s="18"/>
      <c r="D198" s="18"/>
      <c r="E198" s="17"/>
      <c r="S198" s="6"/>
      <c r="AA198" s="127"/>
      <c r="AB198" s="127"/>
      <c r="AC198" s="127"/>
      <c r="AD198" s="127"/>
      <c r="AE198" s="127"/>
      <c r="AG198" s="113"/>
      <c r="AN198" s="127"/>
      <c r="AO198" s="127"/>
      <c r="AP198" s="127"/>
      <c r="AQ198" s="127"/>
      <c r="AR198" s="127"/>
      <c r="AS198" s="127"/>
      <c r="AT198" s="127"/>
      <c r="AU198" s="127"/>
    </row>
    <row r="199" spans="1:48">
      <c r="A199" s="17"/>
      <c r="B199" s="17"/>
      <c r="C199" s="18"/>
      <c r="D199" s="18"/>
      <c r="E199" s="17"/>
      <c r="S199" s="6"/>
      <c r="AA199" s="127"/>
      <c r="AB199" s="127"/>
      <c r="AC199" s="127"/>
      <c r="AD199" s="127"/>
      <c r="AE199" s="127"/>
      <c r="AG199" s="113"/>
      <c r="AN199" s="127"/>
      <c r="AO199" s="127"/>
      <c r="AP199" s="127"/>
      <c r="AQ199" s="127"/>
      <c r="AR199" s="127"/>
      <c r="AS199" s="127"/>
      <c r="AT199" s="127"/>
      <c r="AU199" s="127"/>
    </row>
    <row r="200" spans="1:48">
      <c r="A200" s="17"/>
      <c r="B200" s="17"/>
      <c r="C200" s="18"/>
      <c r="D200" s="18"/>
      <c r="E200" s="17"/>
      <c r="S200" s="6"/>
      <c r="AA200" s="127"/>
      <c r="AB200" s="127"/>
      <c r="AC200" s="127"/>
      <c r="AD200" s="127"/>
      <c r="AE200" s="127"/>
      <c r="AG200" s="113"/>
      <c r="AN200" s="127"/>
      <c r="AO200" s="127"/>
      <c r="AP200" s="127"/>
      <c r="AQ200" s="127"/>
      <c r="AR200" s="127"/>
      <c r="AS200" s="127"/>
      <c r="AT200" s="127"/>
      <c r="AU200" s="127"/>
    </row>
    <row r="201" spans="1:48">
      <c r="A201" s="17"/>
      <c r="B201" s="17"/>
      <c r="C201" s="18"/>
      <c r="D201" s="18"/>
      <c r="E201" s="17"/>
      <c r="S201" s="6"/>
      <c r="AA201" s="127"/>
      <c r="AB201" s="127"/>
      <c r="AC201" s="127"/>
      <c r="AD201" s="127"/>
      <c r="AE201" s="127"/>
      <c r="AG201" s="113"/>
      <c r="AN201" s="127"/>
      <c r="AO201" s="127"/>
      <c r="AP201" s="127"/>
      <c r="AQ201" s="127"/>
      <c r="AR201" s="127"/>
      <c r="AS201" s="127"/>
      <c r="AT201" s="127"/>
      <c r="AU201" s="127"/>
    </row>
    <row r="202" spans="1:48">
      <c r="A202" s="17"/>
      <c r="B202" s="17"/>
      <c r="C202" s="18"/>
      <c r="D202" s="18"/>
      <c r="E202" s="17"/>
      <c r="S202" s="6"/>
      <c r="AA202" s="127"/>
      <c r="AB202" s="127"/>
      <c r="AC202" s="127"/>
      <c r="AD202" s="127"/>
      <c r="AE202" s="127"/>
      <c r="AG202" s="113"/>
      <c r="AN202" s="127"/>
      <c r="AO202" s="127"/>
      <c r="AP202" s="127"/>
      <c r="AQ202" s="127"/>
      <c r="AR202" s="127"/>
      <c r="AS202" s="127"/>
      <c r="AT202" s="127"/>
      <c r="AU202" s="127"/>
    </row>
    <row r="203" spans="1:48">
      <c r="A203" s="17"/>
      <c r="B203" s="17"/>
      <c r="C203" s="18"/>
      <c r="D203" s="18"/>
      <c r="E203" s="17"/>
      <c r="S203" s="6"/>
      <c r="AA203" s="127"/>
      <c r="AB203" s="127"/>
      <c r="AC203" s="127"/>
      <c r="AD203" s="127"/>
      <c r="AE203" s="127"/>
      <c r="AG203" s="113"/>
      <c r="AN203" s="127"/>
      <c r="AO203" s="127"/>
      <c r="AP203" s="127"/>
      <c r="AQ203" s="127"/>
      <c r="AR203" s="127"/>
      <c r="AS203" s="127"/>
      <c r="AT203" s="127"/>
      <c r="AU203" s="127"/>
      <c r="AV203" s="127"/>
    </row>
    <row r="204" spans="1:48">
      <c r="A204" s="17"/>
      <c r="B204" s="17"/>
      <c r="C204" s="18"/>
      <c r="D204" s="18"/>
      <c r="E204" s="17"/>
      <c r="S204" s="6"/>
      <c r="AA204" s="127"/>
      <c r="AB204" s="127"/>
      <c r="AC204" s="127"/>
      <c r="AD204" s="127"/>
      <c r="AE204" s="127"/>
      <c r="AG204" s="113"/>
      <c r="AN204" s="127"/>
      <c r="AO204" s="127"/>
      <c r="AP204" s="127"/>
      <c r="AQ204" s="127"/>
      <c r="AR204" s="127"/>
      <c r="AS204" s="127"/>
      <c r="AT204" s="127"/>
      <c r="AU204" s="127"/>
      <c r="AV204" s="127"/>
    </row>
    <row r="205" spans="1:48">
      <c r="A205" s="17"/>
      <c r="B205" s="17"/>
      <c r="C205" s="18"/>
      <c r="D205" s="18"/>
      <c r="E205" s="17"/>
      <c r="S205" s="6"/>
      <c r="AA205" s="127"/>
      <c r="AB205" s="127"/>
      <c r="AC205" s="127"/>
      <c r="AD205" s="127"/>
      <c r="AE205" s="127"/>
      <c r="AG205" s="113"/>
      <c r="AN205" s="127"/>
      <c r="AO205" s="127"/>
      <c r="AP205" s="127"/>
      <c r="AQ205" s="127"/>
      <c r="AR205" s="127"/>
      <c r="AS205" s="127"/>
      <c r="AT205" s="127"/>
      <c r="AU205" s="127"/>
      <c r="AV205" s="127"/>
    </row>
    <row r="206" spans="1:48">
      <c r="A206" s="17"/>
      <c r="B206" s="17"/>
      <c r="C206" s="18"/>
      <c r="D206" s="18"/>
      <c r="E206" s="17"/>
      <c r="S206" s="6"/>
      <c r="AA206" s="127"/>
      <c r="AB206" s="127"/>
      <c r="AC206" s="127"/>
      <c r="AD206" s="127"/>
      <c r="AE206" s="127"/>
      <c r="AG206" s="113"/>
      <c r="AN206" s="127"/>
      <c r="AO206" s="127"/>
      <c r="AP206" s="127"/>
      <c r="AQ206" s="127"/>
      <c r="AR206" s="127"/>
      <c r="AS206" s="127"/>
      <c r="AT206" s="127"/>
      <c r="AU206" s="127"/>
    </row>
    <row r="207" spans="1:48">
      <c r="A207" s="17"/>
      <c r="B207" s="17"/>
      <c r="C207" s="18"/>
      <c r="D207" s="18"/>
      <c r="E207" s="17"/>
      <c r="S207" s="6"/>
      <c r="AA207" s="127"/>
      <c r="AB207" s="127"/>
      <c r="AC207" s="127"/>
      <c r="AD207" s="127"/>
      <c r="AE207" s="127"/>
      <c r="AG207" s="113"/>
      <c r="AN207" s="127"/>
      <c r="AO207" s="127"/>
      <c r="AP207" s="127"/>
      <c r="AQ207" s="127"/>
      <c r="AR207" s="127"/>
      <c r="AS207" s="127"/>
      <c r="AT207" s="127"/>
      <c r="AU207" s="127"/>
    </row>
    <row r="208" spans="1:48">
      <c r="A208" s="17"/>
      <c r="B208" s="17"/>
      <c r="C208" s="18"/>
      <c r="D208" s="18"/>
      <c r="E208" s="17"/>
      <c r="S208" s="6"/>
      <c r="AA208" s="127"/>
      <c r="AB208" s="127"/>
      <c r="AC208" s="127"/>
      <c r="AD208" s="127"/>
      <c r="AE208" s="127"/>
      <c r="AG208" s="113"/>
      <c r="AN208" s="127"/>
      <c r="AO208" s="127"/>
      <c r="AP208" s="127"/>
      <c r="AQ208" s="127"/>
      <c r="AR208" s="127"/>
      <c r="AS208" s="127"/>
      <c r="AT208" s="127"/>
      <c r="AU208" s="127"/>
    </row>
    <row r="209" spans="1:47">
      <c r="A209" s="17"/>
      <c r="B209" s="17"/>
      <c r="C209" s="18"/>
      <c r="D209" s="18"/>
      <c r="E209" s="17"/>
      <c r="S209" s="6"/>
      <c r="AA209" s="127"/>
      <c r="AB209" s="127"/>
      <c r="AC209" s="127"/>
      <c r="AD209" s="127"/>
      <c r="AE209" s="127"/>
      <c r="AG209" s="113"/>
      <c r="AN209" s="127"/>
      <c r="AO209" s="127"/>
      <c r="AP209" s="127"/>
      <c r="AQ209" s="127"/>
      <c r="AR209" s="127"/>
      <c r="AS209" s="127"/>
      <c r="AT209" s="127"/>
      <c r="AU209" s="127"/>
    </row>
    <row r="210" spans="1:47">
      <c r="A210" s="17"/>
      <c r="B210" s="17"/>
      <c r="C210" s="18"/>
      <c r="D210" s="18"/>
      <c r="E210" s="17"/>
      <c r="S210" s="6"/>
      <c r="AA210" s="127"/>
      <c r="AB210" s="127"/>
      <c r="AC210" s="127"/>
      <c r="AD210" s="127"/>
      <c r="AE210" s="127"/>
      <c r="AG210" s="113"/>
      <c r="AN210" s="127"/>
      <c r="AO210" s="127"/>
      <c r="AP210" s="127"/>
      <c r="AQ210" s="127"/>
      <c r="AR210" s="127"/>
      <c r="AS210" s="127"/>
      <c r="AT210" s="127"/>
      <c r="AU210" s="127"/>
    </row>
    <row r="211" spans="1:47">
      <c r="A211" s="17"/>
      <c r="B211" s="17"/>
      <c r="C211" s="18"/>
      <c r="D211" s="18"/>
      <c r="E211" s="17"/>
      <c r="S211" s="6"/>
      <c r="AA211" s="127"/>
      <c r="AB211" s="127"/>
      <c r="AC211" s="127"/>
      <c r="AD211" s="127"/>
      <c r="AE211" s="127"/>
      <c r="AG211" s="113"/>
      <c r="AN211" s="127"/>
      <c r="AO211" s="127"/>
      <c r="AP211" s="127"/>
      <c r="AQ211" s="127"/>
      <c r="AR211" s="127"/>
      <c r="AS211" s="127"/>
      <c r="AT211" s="127"/>
      <c r="AU211" s="127"/>
    </row>
    <row r="212" spans="1:47">
      <c r="A212" s="17"/>
      <c r="B212" s="17"/>
      <c r="C212" s="18"/>
      <c r="D212" s="18"/>
      <c r="E212" s="17"/>
      <c r="S212" s="6"/>
      <c r="AA212" s="127"/>
      <c r="AB212" s="127"/>
      <c r="AC212" s="127"/>
      <c r="AD212" s="127"/>
      <c r="AE212" s="127"/>
      <c r="AG212" s="113"/>
      <c r="AN212" s="127"/>
      <c r="AO212" s="127"/>
      <c r="AP212" s="127"/>
      <c r="AQ212" s="127"/>
      <c r="AR212" s="127"/>
      <c r="AS212" s="127"/>
      <c r="AT212" s="127"/>
      <c r="AU212" s="127"/>
    </row>
    <row r="213" spans="1:47">
      <c r="A213" s="17"/>
      <c r="B213" s="17"/>
      <c r="C213" s="18"/>
      <c r="D213" s="18"/>
      <c r="E213" s="17"/>
      <c r="S213" s="6"/>
      <c r="AA213" s="127"/>
      <c r="AB213" s="127"/>
      <c r="AC213" s="127"/>
      <c r="AD213" s="127"/>
      <c r="AE213" s="127"/>
      <c r="AG213" s="113"/>
      <c r="AN213" s="127"/>
      <c r="AO213" s="127"/>
      <c r="AP213" s="127"/>
      <c r="AQ213" s="127"/>
      <c r="AR213" s="127"/>
      <c r="AS213" s="127"/>
      <c r="AT213" s="127"/>
      <c r="AU213" s="127"/>
    </row>
    <row r="214" spans="1:47">
      <c r="A214" s="17"/>
      <c r="B214" s="17"/>
      <c r="C214" s="18"/>
      <c r="D214" s="18"/>
      <c r="E214" s="17"/>
      <c r="S214" s="6"/>
      <c r="AA214" s="127"/>
      <c r="AB214" s="127"/>
      <c r="AC214" s="127"/>
      <c r="AD214" s="127"/>
      <c r="AE214" s="127"/>
      <c r="AG214" s="113"/>
      <c r="AN214" s="127"/>
      <c r="AO214" s="127"/>
      <c r="AP214" s="127"/>
      <c r="AQ214" s="127"/>
      <c r="AR214" s="127"/>
      <c r="AS214" s="127"/>
      <c r="AT214" s="127"/>
      <c r="AU214" s="127"/>
    </row>
    <row r="215" spans="1:47">
      <c r="A215" s="17"/>
      <c r="B215" s="17"/>
      <c r="C215" s="18"/>
      <c r="D215" s="18"/>
      <c r="E215" s="17"/>
      <c r="S215" s="6"/>
      <c r="AA215" s="127"/>
      <c r="AB215" s="127"/>
      <c r="AC215" s="127"/>
      <c r="AD215" s="127"/>
      <c r="AE215" s="127"/>
      <c r="AG215" s="113"/>
      <c r="AN215" s="127"/>
      <c r="AO215" s="127"/>
      <c r="AP215" s="127"/>
      <c r="AQ215" s="127"/>
      <c r="AR215" s="127"/>
      <c r="AS215" s="127"/>
      <c r="AT215" s="127"/>
      <c r="AU215" s="127"/>
    </row>
    <row r="216" spans="1:47">
      <c r="A216" s="17"/>
      <c r="B216" s="17"/>
      <c r="C216" s="18"/>
      <c r="D216" s="18"/>
      <c r="E216" s="17"/>
      <c r="S216" s="6"/>
      <c r="AA216" s="127"/>
      <c r="AB216" s="127"/>
      <c r="AC216" s="127"/>
      <c r="AD216" s="127"/>
      <c r="AE216" s="127"/>
      <c r="AG216" s="113"/>
      <c r="AN216" s="127"/>
      <c r="AO216" s="127"/>
      <c r="AP216" s="127"/>
      <c r="AQ216" s="127"/>
      <c r="AR216" s="127"/>
      <c r="AS216" s="127"/>
      <c r="AT216" s="127"/>
      <c r="AU216" s="127"/>
    </row>
    <row r="217" spans="1:47">
      <c r="A217" s="17"/>
      <c r="B217" s="17"/>
      <c r="C217" s="18"/>
      <c r="D217" s="18"/>
      <c r="E217" s="17"/>
      <c r="S217" s="6"/>
      <c r="AA217" s="127"/>
      <c r="AB217" s="127"/>
      <c r="AC217" s="127"/>
      <c r="AD217" s="127"/>
      <c r="AE217" s="127"/>
      <c r="AG217" s="113"/>
      <c r="AN217" s="127"/>
      <c r="AO217" s="127"/>
      <c r="AP217" s="127"/>
      <c r="AQ217" s="127"/>
      <c r="AR217" s="127"/>
      <c r="AS217" s="127"/>
      <c r="AT217" s="127"/>
      <c r="AU217" s="127"/>
    </row>
    <row r="218" spans="1:47">
      <c r="A218" s="17"/>
      <c r="B218" s="17"/>
      <c r="C218" s="18"/>
      <c r="D218" s="18"/>
      <c r="E218" s="17"/>
      <c r="S218" s="6"/>
      <c r="AA218" s="127"/>
      <c r="AB218" s="127"/>
      <c r="AC218" s="127"/>
      <c r="AD218" s="127"/>
      <c r="AE218" s="127"/>
      <c r="AG218" s="113"/>
      <c r="AN218" s="127"/>
      <c r="AO218" s="127"/>
      <c r="AP218" s="127"/>
      <c r="AQ218" s="127"/>
      <c r="AR218" s="127"/>
      <c r="AS218" s="127"/>
      <c r="AT218" s="127"/>
      <c r="AU218" s="127"/>
    </row>
    <row r="219" spans="1:47">
      <c r="A219" s="17"/>
      <c r="B219" s="17"/>
      <c r="C219" s="18"/>
      <c r="D219" s="18"/>
      <c r="E219" s="17"/>
      <c r="S219" s="6"/>
      <c r="AA219" s="127"/>
      <c r="AB219" s="127"/>
      <c r="AC219" s="127"/>
      <c r="AD219" s="127"/>
      <c r="AE219" s="127"/>
      <c r="AG219" s="113"/>
      <c r="AN219" s="127"/>
      <c r="AO219" s="127"/>
      <c r="AP219" s="127"/>
      <c r="AQ219" s="127"/>
      <c r="AR219" s="127"/>
      <c r="AS219" s="127"/>
      <c r="AT219" s="127"/>
      <c r="AU219" s="127"/>
    </row>
    <row r="220" spans="1:47">
      <c r="A220" s="17"/>
      <c r="B220" s="17"/>
      <c r="C220" s="18"/>
      <c r="D220" s="18"/>
      <c r="E220" s="17"/>
      <c r="S220" s="6"/>
      <c r="AA220" s="127"/>
      <c r="AB220" s="127"/>
      <c r="AC220" s="127"/>
      <c r="AD220" s="127"/>
      <c r="AE220" s="127"/>
      <c r="AG220" s="113"/>
      <c r="AN220" s="127"/>
      <c r="AO220" s="127"/>
      <c r="AP220" s="127"/>
      <c r="AQ220" s="127"/>
      <c r="AR220" s="127"/>
      <c r="AS220" s="127"/>
      <c r="AT220" s="127"/>
      <c r="AU220" s="127"/>
    </row>
    <row r="221" spans="1:47">
      <c r="A221" s="17"/>
      <c r="B221" s="17"/>
      <c r="C221" s="18"/>
      <c r="D221" s="18"/>
      <c r="E221" s="17"/>
      <c r="S221" s="6"/>
      <c r="AA221" s="127"/>
      <c r="AB221" s="127"/>
      <c r="AC221" s="127"/>
      <c r="AD221" s="127"/>
      <c r="AE221" s="127"/>
      <c r="AG221" s="113"/>
      <c r="AN221" s="127"/>
      <c r="AO221" s="127"/>
      <c r="AP221" s="127"/>
      <c r="AQ221" s="127"/>
      <c r="AR221" s="127"/>
      <c r="AS221" s="127"/>
      <c r="AT221" s="127"/>
      <c r="AU221" s="127"/>
    </row>
    <row r="222" spans="1:47">
      <c r="A222" s="17"/>
      <c r="B222" s="17"/>
      <c r="C222" s="18"/>
      <c r="D222" s="18"/>
      <c r="E222" s="17"/>
      <c r="S222" s="6"/>
      <c r="AA222" s="127"/>
      <c r="AB222" s="127"/>
      <c r="AC222" s="127"/>
      <c r="AD222" s="127"/>
      <c r="AE222" s="127"/>
      <c r="AG222" s="113"/>
      <c r="AN222" s="127"/>
      <c r="AO222" s="127"/>
      <c r="AP222" s="127"/>
      <c r="AQ222" s="127"/>
      <c r="AR222" s="127"/>
      <c r="AS222" s="127"/>
      <c r="AT222" s="127"/>
      <c r="AU222" s="127"/>
    </row>
    <row r="223" spans="1:47">
      <c r="A223" s="17"/>
      <c r="B223" s="17"/>
      <c r="C223" s="18"/>
      <c r="D223" s="18"/>
      <c r="E223" s="17"/>
      <c r="S223" s="6"/>
      <c r="AA223" s="127"/>
      <c r="AB223" s="127"/>
      <c r="AC223" s="127"/>
      <c r="AD223" s="127"/>
      <c r="AE223" s="127"/>
      <c r="AG223" s="113"/>
      <c r="AN223" s="127"/>
      <c r="AO223" s="127"/>
      <c r="AP223" s="127"/>
      <c r="AQ223" s="127"/>
      <c r="AR223" s="127"/>
      <c r="AS223" s="127"/>
      <c r="AT223" s="127"/>
      <c r="AU223" s="127"/>
    </row>
    <row r="224" spans="1:47">
      <c r="A224" s="17"/>
      <c r="B224" s="17"/>
      <c r="C224" s="18"/>
      <c r="D224" s="18"/>
      <c r="E224" s="17"/>
      <c r="S224" s="6"/>
      <c r="AA224" s="127"/>
      <c r="AB224" s="127"/>
      <c r="AC224" s="127"/>
      <c r="AD224" s="127"/>
      <c r="AE224" s="127"/>
      <c r="AG224" s="113"/>
      <c r="AN224" s="127"/>
      <c r="AO224" s="127"/>
      <c r="AP224" s="127"/>
      <c r="AQ224" s="127"/>
      <c r="AR224" s="127"/>
      <c r="AS224" s="127"/>
      <c r="AT224" s="127"/>
      <c r="AU224" s="127"/>
    </row>
    <row r="225" spans="1:48">
      <c r="A225" s="17"/>
      <c r="B225" s="17"/>
      <c r="C225" s="18"/>
      <c r="D225" s="18"/>
      <c r="E225" s="17"/>
      <c r="S225" s="6"/>
      <c r="AA225" s="127"/>
      <c r="AB225" s="127"/>
      <c r="AC225" s="127"/>
      <c r="AD225" s="127"/>
      <c r="AE225" s="127"/>
      <c r="AG225" s="113"/>
      <c r="AN225" s="127"/>
      <c r="AO225" s="127"/>
      <c r="AP225" s="127"/>
      <c r="AQ225" s="127"/>
      <c r="AR225" s="127"/>
      <c r="AS225" s="127"/>
      <c r="AT225" s="127"/>
      <c r="AU225" s="127"/>
    </row>
    <row r="226" spans="1:48">
      <c r="A226" s="17"/>
      <c r="B226" s="17"/>
      <c r="C226" s="18"/>
      <c r="D226" s="18"/>
      <c r="E226" s="17"/>
      <c r="S226" s="6"/>
      <c r="AA226" s="127"/>
      <c r="AB226" s="127"/>
      <c r="AC226" s="127"/>
      <c r="AD226" s="127"/>
      <c r="AE226" s="127"/>
      <c r="AG226" s="113"/>
      <c r="AN226" s="127"/>
      <c r="AO226" s="127"/>
      <c r="AP226" s="127"/>
      <c r="AQ226" s="127"/>
      <c r="AR226" s="127"/>
      <c r="AS226" s="127"/>
      <c r="AT226" s="127"/>
      <c r="AU226" s="127"/>
    </row>
    <row r="227" spans="1:48">
      <c r="A227" s="17"/>
      <c r="B227" s="17"/>
      <c r="C227" s="18"/>
      <c r="D227" s="18"/>
      <c r="E227" s="17"/>
      <c r="S227" s="6"/>
      <c r="AA227" s="127"/>
      <c r="AB227" s="127"/>
      <c r="AC227" s="127"/>
      <c r="AD227" s="127"/>
      <c r="AE227" s="127"/>
      <c r="AG227" s="113"/>
      <c r="AN227" s="127"/>
      <c r="AO227" s="127"/>
      <c r="AP227" s="127"/>
      <c r="AQ227" s="127"/>
      <c r="AR227" s="127"/>
      <c r="AS227" s="127"/>
      <c r="AT227" s="127"/>
      <c r="AU227" s="127"/>
      <c r="AV227" s="127"/>
    </row>
    <row r="228" spans="1:48">
      <c r="A228" s="17"/>
      <c r="B228" s="17"/>
      <c r="C228" s="18"/>
      <c r="D228" s="18"/>
      <c r="E228" s="17"/>
      <c r="S228" s="6"/>
      <c r="AA228" s="127"/>
      <c r="AB228" s="127"/>
      <c r="AC228" s="127"/>
      <c r="AD228" s="127"/>
      <c r="AE228" s="127"/>
      <c r="AG228" s="113"/>
      <c r="AN228" s="127"/>
      <c r="AO228" s="127"/>
      <c r="AP228" s="127"/>
      <c r="AQ228" s="127"/>
      <c r="AR228" s="127"/>
      <c r="AS228" s="127"/>
      <c r="AT228" s="127"/>
      <c r="AU228" s="127"/>
    </row>
    <row r="229" spans="1:48">
      <c r="A229" s="17"/>
      <c r="B229" s="17"/>
      <c r="C229" s="18"/>
      <c r="D229" s="18"/>
      <c r="E229" s="17"/>
      <c r="S229" s="6"/>
      <c r="AA229" s="127"/>
      <c r="AB229" s="127"/>
      <c r="AC229" s="127"/>
      <c r="AD229" s="127"/>
      <c r="AE229" s="127"/>
      <c r="AG229" s="113"/>
      <c r="AN229" s="127"/>
      <c r="AO229" s="127"/>
      <c r="AP229" s="127"/>
      <c r="AQ229" s="127"/>
      <c r="AR229" s="127"/>
      <c r="AS229" s="127"/>
      <c r="AT229" s="127"/>
      <c r="AU229" s="127"/>
    </row>
    <row r="230" spans="1:48">
      <c r="A230" s="17"/>
      <c r="B230" s="17"/>
      <c r="C230" s="18"/>
      <c r="D230" s="18"/>
      <c r="E230" s="17"/>
      <c r="S230" s="6"/>
      <c r="AA230" s="127"/>
      <c r="AB230" s="127"/>
      <c r="AC230" s="127"/>
      <c r="AD230" s="127"/>
      <c r="AE230" s="127"/>
      <c r="AG230" s="113"/>
      <c r="AN230" s="127"/>
      <c r="AO230" s="127"/>
      <c r="AP230" s="127"/>
      <c r="AQ230" s="127"/>
      <c r="AR230" s="127"/>
      <c r="AS230" s="127"/>
      <c r="AT230" s="127"/>
      <c r="AU230" s="127"/>
    </row>
    <row r="231" spans="1:48">
      <c r="A231" s="17"/>
      <c r="B231" s="17"/>
      <c r="C231" s="18"/>
      <c r="D231" s="18"/>
      <c r="E231" s="17"/>
      <c r="S231" s="6"/>
      <c r="AA231" s="127"/>
      <c r="AB231" s="127"/>
      <c r="AC231" s="127"/>
      <c r="AD231" s="127"/>
      <c r="AE231" s="127"/>
      <c r="AG231" s="113"/>
      <c r="AN231" s="127"/>
      <c r="AO231" s="127"/>
      <c r="AP231" s="127"/>
      <c r="AQ231" s="127"/>
      <c r="AR231" s="127"/>
      <c r="AS231" s="127"/>
      <c r="AT231" s="127"/>
      <c r="AU231" s="127"/>
    </row>
    <row r="232" spans="1:48">
      <c r="A232" s="17"/>
      <c r="B232" s="17"/>
      <c r="C232" s="18"/>
      <c r="D232" s="18"/>
      <c r="E232" s="17"/>
      <c r="S232" s="6"/>
      <c r="AA232" s="127"/>
      <c r="AB232" s="127"/>
      <c r="AC232" s="127"/>
      <c r="AD232" s="127"/>
      <c r="AE232" s="127"/>
      <c r="AG232" s="113"/>
      <c r="AN232" s="127"/>
      <c r="AO232" s="127"/>
      <c r="AP232" s="127"/>
      <c r="AQ232" s="127"/>
      <c r="AR232" s="127"/>
      <c r="AS232" s="127"/>
      <c r="AT232" s="127"/>
      <c r="AU232" s="127"/>
    </row>
    <row r="233" spans="1:48">
      <c r="A233" s="17"/>
      <c r="B233" s="17"/>
      <c r="C233" s="18"/>
      <c r="D233" s="18"/>
      <c r="E233" s="17"/>
      <c r="S233" s="6"/>
      <c r="AA233" s="127"/>
      <c r="AB233" s="127"/>
      <c r="AC233" s="127"/>
      <c r="AD233" s="127"/>
      <c r="AE233" s="127"/>
      <c r="AG233" s="113"/>
      <c r="AN233" s="127"/>
      <c r="AO233" s="127"/>
      <c r="AP233" s="127"/>
      <c r="AQ233" s="127"/>
      <c r="AR233" s="127"/>
      <c r="AS233" s="127"/>
      <c r="AT233" s="127"/>
      <c r="AU233" s="127"/>
    </row>
    <row r="234" spans="1:48">
      <c r="A234" s="17"/>
      <c r="B234" s="17"/>
      <c r="C234" s="18"/>
      <c r="D234" s="18"/>
      <c r="E234" s="17"/>
      <c r="S234" s="6"/>
      <c r="AA234" s="127"/>
      <c r="AB234" s="127"/>
      <c r="AC234" s="127"/>
      <c r="AD234" s="127"/>
      <c r="AE234" s="127"/>
      <c r="AG234" s="113"/>
      <c r="AN234" s="127"/>
      <c r="AO234" s="127"/>
      <c r="AP234" s="127"/>
      <c r="AQ234" s="127"/>
      <c r="AR234" s="127"/>
      <c r="AS234" s="127"/>
      <c r="AT234" s="127"/>
      <c r="AU234" s="127"/>
    </row>
    <row r="235" spans="1:48">
      <c r="A235" s="17"/>
      <c r="B235" s="17"/>
      <c r="C235" s="18"/>
      <c r="D235" s="18"/>
      <c r="E235" s="17"/>
      <c r="S235" s="6"/>
      <c r="AA235" s="127"/>
      <c r="AB235" s="127"/>
      <c r="AC235" s="127"/>
      <c r="AD235" s="127"/>
      <c r="AE235" s="127"/>
      <c r="AG235" s="113"/>
      <c r="AN235" s="127"/>
      <c r="AO235" s="127"/>
      <c r="AP235" s="127"/>
      <c r="AQ235" s="127"/>
      <c r="AR235" s="127"/>
      <c r="AS235" s="127"/>
      <c r="AT235" s="127"/>
      <c r="AU235" s="127"/>
    </row>
    <row r="236" spans="1:48">
      <c r="A236" s="17"/>
      <c r="B236" s="17"/>
      <c r="C236" s="18"/>
      <c r="D236" s="18"/>
      <c r="E236" s="17"/>
      <c r="S236" s="6"/>
      <c r="AA236" s="127"/>
      <c r="AB236" s="127"/>
      <c r="AC236" s="127"/>
      <c r="AD236" s="127"/>
      <c r="AE236" s="127"/>
      <c r="AG236" s="113"/>
      <c r="AN236" s="127"/>
      <c r="AO236" s="127"/>
      <c r="AP236" s="127"/>
      <c r="AQ236" s="127"/>
      <c r="AR236" s="127"/>
      <c r="AS236" s="127"/>
      <c r="AT236" s="127"/>
      <c r="AU236" s="127"/>
    </row>
    <row r="237" spans="1:48">
      <c r="A237" s="17"/>
      <c r="B237" s="17"/>
      <c r="C237" s="18"/>
      <c r="D237" s="18"/>
      <c r="E237" s="17"/>
      <c r="S237" s="6"/>
      <c r="AA237" s="127"/>
      <c r="AB237" s="127"/>
      <c r="AC237" s="127"/>
      <c r="AD237" s="127"/>
      <c r="AE237" s="127"/>
      <c r="AG237" s="113"/>
      <c r="AN237" s="127"/>
      <c r="AO237" s="127"/>
      <c r="AP237" s="127"/>
      <c r="AQ237" s="127"/>
      <c r="AR237" s="127"/>
      <c r="AS237" s="127"/>
      <c r="AT237" s="127"/>
      <c r="AU237" s="127"/>
    </row>
    <row r="238" spans="1:48">
      <c r="A238" s="17"/>
      <c r="B238" s="17"/>
      <c r="C238" s="18"/>
      <c r="D238" s="18"/>
      <c r="E238" s="17"/>
      <c r="S238" s="6"/>
      <c r="AA238" s="127"/>
      <c r="AB238" s="127"/>
      <c r="AC238" s="127"/>
      <c r="AD238" s="127"/>
      <c r="AE238" s="127"/>
      <c r="AG238" s="113"/>
      <c r="AN238" s="127"/>
      <c r="AO238" s="127"/>
      <c r="AP238" s="127"/>
      <c r="AQ238" s="127"/>
      <c r="AR238" s="127"/>
      <c r="AS238" s="127"/>
      <c r="AT238" s="127"/>
      <c r="AU238" s="127"/>
    </row>
    <row r="239" spans="1:48">
      <c r="A239" s="17"/>
      <c r="B239" s="17"/>
      <c r="C239" s="18"/>
      <c r="D239" s="18"/>
      <c r="E239" s="17"/>
      <c r="S239" s="6"/>
      <c r="AA239" s="127"/>
      <c r="AB239" s="127"/>
      <c r="AC239" s="127"/>
      <c r="AD239" s="127"/>
      <c r="AE239" s="127"/>
      <c r="AG239" s="113"/>
      <c r="AN239" s="127"/>
      <c r="AO239" s="127"/>
      <c r="AP239" s="127"/>
      <c r="AQ239" s="127"/>
      <c r="AR239" s="127"/>
      <c r="AS239" s="127"/>
      <c r="AT239" s="127"/>
      <c r="AU239" s="127"/>
    </row>
    <row r="240" spans="1:48">
      <c r="A240" s="17"/>
      <c r="B240" s="17"/>
      <c r="C240" s="18"/>
      <c r="D240" s="18"/>
      <c r="E240" s="17"/>
      <c r="S240" s="6"/>
      <c r="AA240" s="127"/>
      <c r="AB240" s="127"/>
      <c r="AC240" s="127"/>
      <c r="AD240" s="127"/>
      <c r="AE240" s="127"/>
      <c r="AG240" s="113"/>
      <c r="AN240" s="127"/>
      <c r="AO240" s="127"/>
      <c r="AP240" s="127"/>
      <c r="AQ240" s="127"/>
      <c r="AR240" s="127"/>
      <c r="AS240" s="127"/>
      <c r="AT240" s="127"/>
      <c r="AU240" s="127"/>
    </row>
    <row r="241" spans="1:48">
      <c r="A241" s="17"/>
      <c r="B241" s="17"/>
      <c r="C241" s="18"/>
      <c r="D241" s="18"/>
      <c r="E241" s="17"/>
      <c r="S241" s="6"/>
      <c r="AA241" s="127"/>
      <c r="AB241" s="127"/>
      <c r="AC241" s="127"/>
      <c r="AD241" s="127"/>
      <c r="AE241" s="127"/>
      <c r="AG241" s="113"/>
      <c r="AN241" s="127"/>
      <c r="AO241" s="127"/>
      <c r="AP241" s="127"/>
      <c r="AQ241" s="127"/>
      <c r="AR241" s="127"/>
      <c r="AS241" s="127"/>
      <c r="AT241" s="127"/>
      <c r="AU241" s="127"/>
    </row>
    <row r="242" spans="1:48">
      <c r="A242" s="17"/>
      <c r="B242" s="17"/>
      <c r="C242" s="18"/>
      <c r="D242" s="18"/>
      <c r="E242" s="17"/>
      <c r="S242" s="6"/>
      <c r="AA242" s="127"/>
      <c r="AB242" s="127"/>
      <c r="AC242" s="127"/>
      <c r="AD242" s="127"/>
      <c r="AE242" s="127"/>
      <c r="AG242" s="113"/>
      <c r="AN242" s="127"/>
      <c r="AO242" s="127"/>
      <c r="AP242" s="127"/>
      <c r="AQ242" s="127"/>
      <c r="AR242" s="127"/>
      <c r="AS242" s="127"/>
      <c r="AT242" s="127"/>
      <c r="AU242" s="127"/>
    </row>
    <row r="243" spans="1:48">
      <c r="A243" s="17"/>
      <c r="B243" s="17"/>
      <c r="C243" s="18"/>
      <c r="D243" s="18"/>
      <c r="E243" s="17"/>
      <c r="S243" s="6"/>
      <c r="AA243" s="127"/>
      <c r="AB243" s="127"/>
      <c r="AC243" s="127"/>
      <c r="AD243" s="127"/>
      <c r="AE243" s="127"/>
      <c r="AG243" s="113"/>
      <c r="AN243" s="127"/>
      <c r="AO243" s="127"/>
      <c r="AP243" s="127"/>
      <c r="AQ243" s="127"/>
      <c r="AR243" s="127"/>
      <c r="AS243" s="127"/>
      <c r="AT243" s="127"/>
      <c r="AU243" s="127"/>
    </row>
    <row r="244" spans="1:48">
      <c r="A244" s="17"/>
      <c r="B244" s="17"/>
      <c r="C244" s="18"/>
      <c r="D244" s="18"/>
      <c r="E244" s="17"/>
      <c r="S244" s="6"/>
      <c r="AA244" s="127"/>
      <c r="AB244" s="127"/>
      <c r="AC244" s="127"/>
      <c r="AD244" s="127"/>
      <c r="AE244" s="127"/>
      <c r="AG244" s="113"/>
      <c r="AN244" s="127"/>
      <c r="AO244" s="127"/>
      <c r="AP244" s="127"/>
      <c r="AQ244" s="127"/>
      <c r="AR244" s="127"/>
      <c r="AS244" s="127"/>
      <c r="AT244" s="127"/>
      <c r="AU244" s="127"/>
    </row>
    <row r="245" spans="1:48">
      <c r="A245" s="17"/>
      <c r="B245" s="17"/>
      <c r="C245" s="18"/>
      <c r="D245" s="18"/>
      <c r="E245" s="17"/>
      <c r="S245" s="6"/>
      <c r="AA245" s="127"/>
      <c r="AB245" s="127"/>
      <c r="AC245" s="127"/>
      <c r="AD245" s="127"/>
      <c r="AE245" s="127"/>
      <c r="AG245" s="113"/>
      <c r="AN245" s="127"/>
      <c r="AO245" s="127"/>
      <c r="AP245" s="127"/>
      <c r="AQ245" s="127"/>
      <c r="AR245" s="127"/>
      <c r="AS245" s="127"/>
      <c r="AT245" s="127"/>
      <c r="AU245" s="127"/>
    </row>
    <row r="246" spans="1:48">
      <c r="A246" s="17"/>
      <c r="B246" s="17"/>
      <c r="C246" s="18"/>
      <c r="D246" s="18"/>
      <c r="E246" s="17"/>
      <c r="S246" s="6"/>
      <c r="AA246" s="127"/>
      <c r="AB246" s="127"/>
      <c r="AC246" s="127"/>
      <c r="AD246" s="127"/>
      <c r="AE246" s="127"/>
      <c r="AG246" s="113"/>
      <c r="AN246" s="127"/>
      <c r="AO246" s="127"/>
      <c r="AP246" s="127"/>
      <c r="AQ246" s="127"/>
      <c r="AR246" s="127"/>
      <c r="AS246" s="127"/>
      <c r="AT246" s="127"/>
      <c r="AU246" s="127"/>
    </row>
    <row r="247" spans="1:48">
      <c r="A247" s="17"/>
      <c r="B247" s="17"/>
      <c r="C247" s="18"/>
      <c r="D247" s="18"/>
      <c r="E247" s="17"/>
      <c r="S247" s="6"/>
      <c r="AA247" s="127"/>
      <c r="AB247" s="127"/>
      <c r="AC247" s="127"/>
      <c r="AD247" s="127"/>
      <c r="AE247" s="127"/>
      <c r="AG247" s="113"/>
      <c r="AN247" s="127"/>
      <c r="AO247" s="127"/>
      <c r="AP247" s="127"/>
      <c r="AQ247" s="127"/>
      <c r="AR247" s="127"/>
      <c r="AS247" s="127"/>
      <c r="AT247" s="127"/>
      <c r="AU247" s="127"/>
    </row>
    <row r="248" spans="1:48">
      <c r="A248" s="17"/>
      <c r="B248" s="17"/>
      <c r="C248" s="18"/>
      <c r="D248" s="18"/>
      <c r="E248" s="17"/>
      <c r="S248" s="6"/>
      <c r="AA248" s="127"/>
      <c r="AB248" s="127"/>
      <c r="AC248" s="127"/>
      <c r="AD248" s="127"/>
      <c r="AE248" s="127"/>
      <c r="AG248" s="113"/>
      <c r="AN248" s="127"/>
      <c r="AO248" s="127"/>
      <c r="AP248" s="127"/>
      <c r="AQ248" s="127"/>
      <c r="AR248" s="127"/>
      <c r="AS248" s="127"/>
      <c r="AT248" s="127"/>
      <c r="AU248" s="127"/>
      <c r="AV248" s="127"/>
    </row>
    <row r="249" spans="1:48">
      <c r="A249" s="17"/>
      <c r="B249" s="17"/>
      <c r="C249" s="18"/>
      <c r="D249" s="18"/>
      <c r="E249" s="17"/>
      <c r="S249" s="6"/>
      <c r="AA249" s="127"/>
      <c r="AB249" s="127"/>
      <c r="AC249" s="127"/>
      <c r="AD249" s="127"/>
      <c r="AE249" s="127"/>
      <c r="AG249" s="113"/>
      <c r="AN249" s="127"/>
      <c r="AO249" s="127"/>
      <c r="AP249" s="127"/>
      <c r="AQ249" s="127"/>
      <c r="AR249" s="127"/>
      <c r="AS249" s="127"/>
      <c r="AT249" s="127"/>
      <c r="AU249" s="127"/>
    </row>
    <row r="250" spans="1:48">
      <c r="A250" s="17"/>
      <c r="B250" s="17"/>
      <c r="C250" s="18"/>
      <c r="D250" s="18"/>
      <c r="E250" s="17"/>
      <c r="S250" s="6"/>
      <c r="AA250" s="127"/>
      <c r="AB250" s="127"/>
      <c r="AC250" s="127"/>
      <c r="AD250" s="127"/>
      <c r="AE250" s="127"/>
      <c r="AG250" s="113"/>
      <c r="AN250" s="127"/>
      <c r="AO250" s="127"/>
      <c r="AP250" s="127"/>
      <c r="AQ250" s="127"/>
      <c r="AR250" s="127"/>
      <c r="AS250" s="127"/>
      <c r="AT250" s="127"/>
      <c r="AU250" s="127"/>
      <c r="AV250" s="127"/>
    </row>
    <row r="251" spans="1:48">
      <c r="A251" s="17"/>
      <c r="B251" s="17"/>
      <c r="C251" s="18"/>
      <c r="D251" s="18"/>
      <c r="E251" s="17"/>
      <c r="S251" s="6"/>
      <c r="AA251" s="127"/>
      <c r="AB251" s="127"/>
      <c r="AC251" s="127"/>
      <c r="AD251" s="127"/>
      <c r="AE251" s="127"/>
      <c r="AG251" s="113"/>
      <c r="AN251" s="127"/>
      <c r="AO251" s="127"/>
      <c r="AP251" s="127"/>
      <c r="AQ251" s="127"/>
      <c r="AR251" s="127"/>
      <c r="AS251" s="127"/>
      <c r="AT251" s="127"/>
      <c r="AU251" s="127"/>
    </row>
    <row r="252" spans="1:48">
      <c r="A252" s="17"/>
      <c r="B252" s="17"/>
      <c r="C252" s="18"/>
      <c r="D252" s="18"/>
      <c r="E252" s="17"/>
      <c r="S252" s="6"/>
      <c r="AA252" s="127"/>
      <c r="AB252" s="127"/>
      <c r="AC252" s="127"/>
      <c r="AD252" s="127"/>
      <c r="AE252" s="127"/>
      <c r="AG252" s="113"/>
      <c r="AN252" s="127"/>
      <c r="AO252" s="127"/>
      <c r="AP252" s="127"/>
      <c r="AQ252" s="127"/>
      <c r="AR252" s="127"/>
      <c r="AS252" s="127"/>
      <c r="AT252" s="127"/>
      <c r="AU252" s="127"/>
      <c r="AV252" s="127"/>
    </row>
    <row r="253" spans="1:48">
      <c r="A253" s="17"/>
      <c r="B253" s="17"/>
      <c r="C253" s="18"/>
      <c r="D253" s="18"/>
      <c r="E253" s="17"/>
      <c r="S253" s="6"/>
      <c r="AA253" s="127"/>
      <c r="AB253" s="127"/>
      <c r="AC253" s="127"/>
      <c r="AD253" s="127"/>
      <c r="AE253" s="127"/>
      <c r="AG253" s="113"/>
      <c r="AN253" s="127"/>
      <c r="AO253" s="127"/>
      <c r="AP253" s="127"/>
      <c r="AQ253" s="127"/>
      <c r="AR253" s="127"/>
      <c r="AS253" s="127"/>
      <c r="AT253" s="127"/>
      <c r="AU253" s="127"/>
      <c r="AV253" s="127"/>
    </row>
    <row r="254" spans="1:48">
      <c r="A254" s="17"/>
      <c r="B254" s="17"/>
      <c r="C254" s="18"/>
      <c r="D254" s="18"/>
      <c r="E254" s="17"/>
      <c r="S254" s="6"/>
      <c r="AA254" s="127"/>
      <c r="AB254" s="127"/>
      <c r="AC254" s="127"/>
      <c r="AD254" s="127"/>
      <c r="AE254" s="127"/>
      <c r="AG254" s="113"/>
      <c r="AN254" s="127"/>
      <c r="AO254" s="127"/>
      <c r="AP254" s="127"/>
      <c r="AQ254" s="127"/>
      <c r="AR254" s="127"/>
      <c r="AS254" s="127"/>
      <c r="AT254" s="127"/>
      <c r="AU254" s="127"/>
    </row>
    <row r="255" spans="1:48">
      <c r="A255" s="17"/>
      <c r="B255" s="17"/>
      <c r="C255" s="18"/>
      <c r="D255" s="18"/>
      <c r="E255" s="17"/>
      <c r="S255" s="6"/>
      <c r="AA255" s="127"/>
      <c r="AB255" s="127"/>
      <c r="AC255" s="127"/>
      <c r="AD255" s="127"/>
      <c r="AE255" s="127"/>
      <c r="AG255" s="113"/>
      <c r="AN255" s="127"/>
      <c r="AO255" s="127"/>
      <c r="AP255" s="127"/>
      <c r="AQ255" s="127"/>
      <c r="AR255" s="127"/>
      <c r="AS255" s="127"/>
      <c r="AT255" s="127"/>
      <c r="AU255" s="127"/>
      <c r="AV255" s="127"/>
    </row>
    <row r="256" spans="1:48">
      <c r="A256" s="17"/>
      <c r="B256" s="17"/>
      <c r="C256" s="18"/>
      <c r="D256" s="18"/>
      <c r="E256" s="17"/>
      <c r="S256" s="6"/>
      <c r="AA256" s="127"/>
      <c r="AB256" s="127"/>
      <c r="AC256" s="127"/>
      <c r="AD256" s="127"/>
      <c r="AE256" s="127"/>
      <c r="AG256" s="113"/>
      <c r="AN256" s="127"/>
      <c r="AO256" s="127"/>
      <c r="AP256" s="127"/>
      <c r="AQ256" s="127"/>
      <c r="AR256" s="127"/>
      <c r="AS256" s="127"/>
      <c r="AT256" s="127"/>
      <c r="AU256" s="127"/>
      <c r="AV256" s="127"/>
    </row>
    <row r="257" spans="1:48">
      <c r="A257" s="17"/>
      <c r="B257" s="17"/>
      <c r="C257" s="18"/>
      <c r="D257" s="18"/>
      <c r="E257" s="17"/>
      <c r="S257" s="6"/>
      <c r="AA257" s="127"/>
      <c r="AB257" s="127"/>
      <c r="AC257" s="127"/>
      <c r="AD257" s="127"/>
      <c r="AE257" s="127"/>
      <c r="AG257" s="113"/>
      <c r="AN257" s="127"/>
      <c r="AO257" s="127"/>
      <c r="AP257" s="127"/>
      <c r="AQ257" s="127"/>
      <c r="AR257" s="127"/>
      <c r="AS257" s="127"/>
      <c r="AT257" s="127"/>
      <c r="AU257" s="127"/>
    </row>
    <row r="258" spans="1:48">
      <c r="A258" s="17"/>
      <c r="B258" s="17"/>
      <c r="C258" s="18"/>
      <c r="D258" s="18"/>
      <c r="E258" s="17"/>
      <c r="S258" s="6"/>
      <c r="AA258" s="127"/>
      <c r="AB258" s="127"/>
      <c r="AC258" s="127"/>
      <c r="AD258" s="127"/>
      <c r="AE258" s="127"/>
      <c r="AG258" s="113"/>
      <c r="AN258" s="127"/>
      <c r="AO258" s="127"/>
      <c r="AP258" s="127"/>
      <c r="AQ258" s="127"/>
      <c r="AR258" s="127"/>
      <c r="AS258" s="127"/>
      <c r="AT258" s="127"/>
      <c r="AU258" s="127"/>
      <c r="AV258" s="127"/>
    </row>
    <row r="259" spans="1:48">
      <c r="A259" s="17"/>
      <c r="B259" s="17"/>
      <c r="C259" s="18"/>
      <c r="D259" s="18"/>
      <c r="E259" s="17"/>
      <c r="S259" s="6"/>
      <c r="AA259" s="127"/>
      <c r="AB259" s="127"/>
      <c r="AC259" s="127"/>
      <c r="AD259" s="127"/>
      <c r="AE259" s="127"/>
      <c r="AG259" s="113"/>
      <c r="AN259" s="127"/>
      <c r="AO259" s="127"/>
      <c r="AP259" s="127"/>
      <c r="AQ259" s="127"/>
      <c r="AR259" s="127"/>
      <c r="AS259" s="127"/>
      <c r="AT259" s="127"/>
      <c r="AU259" s="127"/>
      <c r="AV259" s="127"/>
    </row>
    <row r="260" spans="1:48">
      <c r="A260" s="17"/>
      <c r="B260" s="17"/>
      <c r="C260" s="18"/>
      <c r="D260" s="18"/>
      <c r="E260" s="17"/>
      <c r="S260" s="6"/>
      <c r="AA260" s="127"/>
      <c r="AB260" s="127"/>
      <c r="AC260" s="127"/>
      <c r="AD260" s="127"/>
      <c r="AE260" s="127"/>
      <c r="AG260" s="113"/>
      <c r="AN260" s="127"/>
      <c r="AO260" s="127"/>
      <c r="AP260" s="127"/>
      <c r="AQ260" s="127"/>
      <c r="AR260" s="127"/>
      <c r="AS260" s="127"/>
      <c r="AT260" s="127"/>
      <c r="AU260" s="127"/>
      <c r="AV260" s="127"/>
    </row>
    <row r="261" spans="1:48">
      <c r="A261" s="17"/>
      <c r="B261" s="17"/>
      <c r="C261" s="18"/>
      <c r="D261" s="18"/>
      <c r="E261" s="17"/>
      <c r="S261" s="6"/>
      <c r="AA261" s="127"/>
      <c r="AB261" s="127"/>
      <c r="AC261" s="127"/>
      <c r="AD261" s="127"/>
      <c r="AE261" s="127"/>
      <c r="AG261" s="113"/>
      <c r="AN261" s="127"/>
      <c r="AO261" s="127"/>
      <c r="AP261" s="127"/>
      <c r="AQ261" s="127"/>
      <c r="AR261" s="127"/>
      <c r="AS261" s="127"/>
      <c r="AT261" s="127"/>
      <c r="AU261" s="127"/>
      <c r="AV261" s="127"/>
    </row>
    <row r="262" spans="1:48">
      <c r="A262" s="17"/>
      <c r="B262" s="17"/>
      <c r="C262" s="18"/>
      <c r="D262" s="18"/>
      <c r="E262" s="17"/>
      <c r="S262" s="6"/>
      <c r="AA262" s="127"/>
      <c r="AB262" s="127"/>
      <c r="AC262" s="127"/>
      <c r="AD262" s="127"/>
      <c r="AE262" s="127"/>
      <c r="AG262" s="113"/>
      <c r="AN262" s="127"/>
      <c r="AO262" s="127"/>
      <c r="AP262" s="127"/>
      <c r="AQ262" s="127"/>
      <c r="AR262" s="127"/>
      <c r="AS262" s="127"/>
      <c r="AT262" s="127"/>
      <c r="AU262" s="127"/>
    </row>
    <row r="263" spans="1:48">
      <c r="A263" s="17"/>
      <c r="B263" s="17"/>
      <c r="C263" s="18"/>
      <c r="D263" s="18"/>
      <c r="E263" s="17"/>
      <c r="S263" s="6"/>
      <c r="AA263" s="127"/>
      <c r="AB263" s="127"/>
      <c r="AC263" s="127"/>
      <c r="AD263" s="127"/>
      <c r="AE263" s="127"/>
      <c r="AG263" s="113"/>
      <c r="AN263" s="127"/>
      <c r="AO263" s="127"/>
      <c r="AP263" s="127"/>
      <c r="AQ263" s="127"/>
      <c r="AR263" s="127"/>
      <c r="AS263" s="127"/>
      <c r="AT263" s="127"/>
      <c r="AU263" s="127"/>
      <c r="AV263" s="127"/>
    </row>
    <row r="264" spans="1:48">
      <c r="A264" s="17"/>
      <c r="B264" s="17"/>
      <c r="C264" s="18"/>
      <c r="D264" s="18"/>
      <c r="E264" s="17"/>
      <c r="S264" s="6"/>
      <c r="AA264" s="127"/>
      <c r="AB264" s="127"/>
      <c r="AC264" s="127"/>
      <c r="AD264" s="127"/>
      <c r="AE264" s="127"/>
      <c r="AG264" s="113"/>
      <c r="AN264" s="127"/>
      <c r="AO264" s="127"/>
      <c r="AP264" s="127"/>
      <c r="AQ264" s="127"/>
      <c r="AR264" s="127"/>
      <c r="AS264" s="127"/>
      <c r="AT264" s="127"/>
      <c r="AU264" s="127"/>
    </row>
    <row r="265" spans="1:48">
      <c r="A265" s="17"/>
      <c r="B265" s="17"/>
      <c r="C265" s="18"/>
      <c r="D265" s="18"/>
      <c r="E265" s="17"/>
      <c r="S265" s="6"/>
      <c r="AA265" s="127"/>
      <c r="AB265" s="127"/>
      <c r="AC265" s="127"/>
      <c r="AD265" s="127"/>
      <c r="AE265" s="127"/>
      <c r="AG265" s="113"/>
      <c r="AN265" s="127"/>
      <c r="AO265" s="127"/>
      <c r="AP265" s="127"/>
      <c r="AQ265" s="127"/>
      <c r="AR265" s="127"/>
      <c r="AS265" s="127"/>
      <c r="AT265" s="127"/>
      <c r="AU265" s="127"/>
    </row>
    <row r="266" spans="1:48">
      <c r="A266" s="17"/>
      <c r="B266" s="17"/>
      <c r="C266" s="18"/>
      <c r="D266" s="18"/>
      <c r="E266" s="17"/>
      <c r="S266" s="6"/>
      <c r="AA266" s="127"/>
      <c r="AB266" s="127"/>
      <c r="AC266" s="127"/>
      <c r="AD266" s="127"/>
      <c r="AE266" s="127"/>
      <c r="AG266" s="113"/>
      <c r="AN266" s="127"/>
      <c r="AO266" s="127"/>
      <c r="AP266" s="127"/>
      <c r="AQ266" s="127"/>
      <c r="AR266" s="127"/>
      <c r="AS266" s="127"/>
      <c r="AT266" s="127"/>
      <c r="AU266" s="127"/>
    </row>
    <row r="267" spans="1:48">
      <c r="A267" s="17"/>
      <c r="B267" s="17"/>
      <c r="C267" s="18"/>
      <c r="D267" s="18"/>
      <c r="E267" s="17"/>
      <c r="S267" s="6"/>
      <c r="AA267" s="127"/>
      <c r="AB267" s="127"/>
      <c r="AC267" s="127"/>
      <c r="AD267" s="127"/>
      <c r="AE267" s="127"/>
      <c r="AG267" s="113"/>
      <c r="AN267" s="127"/>
      <c r="AO267" s="127"/>
      <c r="AP267" s="127"/>
      <c r="AQ267" s="127"/>
      <c r="AR267" s="127"/>
      <c r="AS267" s="127"/>
      <c r="AT267" s="127"/>
      <c r="AU267" s="127"/>
    </row>
    <row r="268" spans="1:48">
      <c r="A268" s="17"/>
      <c r="B268" s="17"/>
      <c r="C268" s="18"/>
      <c r="D268" s="18"/>
      <c r="E268" s="17"/>
      <c r="S268" s="6"/>
      <c r="AA268" s="127"/>
      <c r="AB268" s="127"/>
      <c r="AC268" s="127"/>
      <c r="AD268" s="127"/>
      <c r="AE268" s="127"/>
      <c r="AG268" s="113"/>
      <c r="AN268" s="127"/>
      <c r="AO268" s="127"/>
      <c r="AP268" s="127"/>
      <c r="AQ268" s="127"/>
      <c r="AR268" s="127"/>
      <c r="AS268" s="127"/>
      <c r="AT268" s="127"/>
      <c r="AU268" s="127"/>
    </row>
    <row r="269" spans="1:48">
      <c r="A269" s="17"/>
      <c r="B269" s="17"/>
      <c r="C269" s="18"/>
      <c r="D269" s="18"/>
      <c r="E269" s="17"/>
      <c r="S269" s="6"/>
      <c r="AA269" s="127"/>
      <c r="AB269" s="127"/>
      <c r="AC269" s="127"/>
      <c r="AD269" s="127"/>
      <c r="AE269" s="127"/>
      <c r="AG269" s="113"/>
      <c r="AN269" s="127"/>
      <c r="AO269" s="127"/>
      <c r="AP269" s="127"/>
      <c r="AQ269" s="127"/>
      <c r="AR269" s="127"/>
      <c r="AS269" s="127"/>
      <c r="AT269" s="127"/>
      <c r="AU269" s="127"/>
    </row>
    <row r="270" spans="1:48">
      <c r="A270" s="17"/>
      <c r="B270" s="17"/>
      <c r="C270" s="18"/>
      <c r="D270" s="18"/>
      <c r="E270" s="17"/>
      <c r="S270" s="6"/>
      <c r="AA270" s="127"/>
      <c r="AB270" s="127"/>
      <c r="AC270" s="127"/>
      <c r="AD270" s="127"/>
      <c r="AE270" s="127"/>
      <c r="AG270" s="113"/>
      <c r="AN270" s="127"/>
      <c r="AO270" s="127"/>
      <c r="AP270" s="127"/>
      <c r="AQ270" s="127"/>
      <c r="AR270" s="127"/>
      <c r="AS270" s="127"/>
      <c r="AT270" s="127"/>
      <c r="AU270" s="127"/>
    </row>
    <row r="271" spans="1:48">
      <c r="A271" s="17"/>
      <c r="B271" s="17"/>
      <c r="C271" s="18"/>
      <c r="D271" s="18"/>
      <c r="E271" s="17"/>
      <c r="S271" s="6"/>
      <c r="AA271" s="127"/>
      <c r="AB271" s="127"/>
      <c r="AC271" s="127"/>
      <c r="AD271" s="127"/>
      <c r="AE271" s="127"/>
      <c r="AG271" s="113"/>
      <c r="AN271" s="127"/>
      <c r="AO271" s="127"/>
      <c r="AP271" s="127"/>
      <c r="AQ271" s="127"/>
      <c r="AR271" s="127"/>
      <c r="AS271" s="127"/>
      <c r="AT271" s="127"/>
      <c r="AU271" s="127"/>
      <c r="AV271" s="127"/>
    </row>
    <row r="272" spans="1:48">
      <c r="A272" s="17"/>
      <c r="B272" s="17"/>
      <c r="C272" s="18"/>
      <c r="D272" s="18"/>
      <c r="E272" s="17"/>
      <c r="S272" s="6"/>
      <c r="AA272" s="127"/>
      <c r="AB272" s="127"/>
      <c r="AC272" s="127"/>
      <c r="AD272" s="127"/>
      <c r="AE272" s="127"/>
      <c r="AG272" s="113"/>
      <c r="AN272" s="127"/>
      <c r="AO272" s="127"/>
      <c r="AP272" s="127"/>
      <c r="AQ272" s="127"/>
      <c r="AR272" s="127"/>
      <c r="AS272" s="127"/>
      <c r="AT272" s="127"/>
      <c r="AU272" s="127"/>
    </row>
    <row r="273" spans="1:48">
      <c r="A273" s="17"/>
      <c r="B273" s="17"/>
      <c r="C273" s="18"/>
      <c r="D273" s="18"/>
      <c r="E273" s="17"/>
      <c r="S273" s="6"/>
      <c r="AA273" s="127"/>
      <c r="AB273" s="127"/>
      <c r="AC273" s="127"/>
      <c r="AD273" s="127"/>
      <c r="AE273" s="127"/>
      <c r="AG273" s="113"/>
      <c r="AN273" s="127"/>
      <c r="AO273" s="127"/>
      <c r="AP273" s="127"/>
      <c r="AQ273" s="127"/>
      <c r="AR273" s="127"/>
      <c r="AS273" s="127"/>
      <c r="AT273" s="127"/>
      <c r="AU273" s="127"/>
    </row>
    <row r="274" spans="1:48">
      <c r="A274" s="17"/>
      <c r="B274" s="17"/>
      <c r="C274" s="18"/>
      <c r="D274" s="18"/>
      <c r="E274" s="17"/>
      <c r="S274" s="6"/>
      <c r="AA274" s="127"/>
      <c r="AB274" s="127"/>
      <c r="AC274" s="127"/>
      <c r="AD274" s="127"/>
      <c r="AE274" s="127"/>
      <c r="AG274" s="113"/>
      <c r="AN274" s="127"/>
      <c r="AO274" s="127"/>
      <c r="AP274" s="127"/>
      <c r="AQ274" s="127"/>
      <c r="AR274" s="127"/>
      <c r="AS274" s="127"/>
      <c r="AT274" s="127"/>
      <c r="AU274" s="127"/>
    </row>
    <row r="275" spans="1:48">
      <c r="A275" s="17"/>
      <c r="B275" s="17"/>
      <c r="C275" s="18"/>
      <c r="D275" s="18"/>
      <c r="E275" s="17"/>
      <c r="S275" s="6"/>
      <c r="AA275" s="127"/>
      <c r="AB275" s="127"/>
      <c r="AC275" s="127"/>
      <c r="AD275" s="127"/>
      <c r="AE275" s="127"/>
      <c r="AG275" s="113"/>
      <c r="AN275" s="127"/>
      <c r="AO275" s="127"/>
      <c r="AP275" s="127"/>
      <c r="AQ275" s="127"/>
      <c r="AR275" s="127"/>
      <c r="AS275" s="127"/>
      <c r="AT275" s="127"/>
      <c r="AU275" s="127"/>
    </row>
    <row r="276" spans="1:48">
      <c r="A276" s="17"/>
      <c r="B276" s="17"/>
      <c r="C276" s="18"/>
      <c r="D276" s="18"/>
      <c r="E276" s="17"/>
      <c r="S276" s="6"/>
      <c r="AA276" s="127"/>
      <c r="AB276" s="127"/>
      <c r="AC276" s="127"/>
      <c r="AD276" s="127"/>
      <c r="AE276" s="127"/>
      <c r="AG276" s="113"/>
      <c r="AN276" s="127"/>
      <c r="AO276" s="127"/>
      <c r="AP276" s="127"/>
      <c r="AQ276" s="127"/>
      <c r="AR276" s="127"/>
      <c r="AS276" s="127"/>
      <c r="AT276" s="127"/>
      <c r="AU276" s="127"/>
      <c r="AV276" s="127"/>
    </row>
    <row r="277" spans="1:48">
      <c r="A277" s="17"/>
      <c r="B277" s="17"/>
      <c r="C277" s="18"/>
      <c r="D277" s="18"/>
      <c r="E277" s="17"/>
      <c r="S277" s="6"/>
      <c r="AA277" s="127"/>
      <c r="AB277" s="127"/>
      <c r="AC277" s="127"/>
      <c r="AD277" s="127"/>
      <c r="AE277" s="127"/>
      <c r="AG277" s="113"/>
      <c r="AN277" s="127"/>
      <c r="AO277" s="127"/>
      <c r="AP277" s="127"/>
      <c r="AQ277" s="127"/>
      <c r="AR277" s="127"/>
      <c r="AS277" s="127"/>
      <c r="AT277" s="127"/>
      <c r="AU277" s="127"/>
      <c r="AV277" s="127"/>
    </row>
    <row r="278" spans="1:48">
      <c r="A278" s="17"/>
      <c r="B278" s="17"/>
      <c r="C278" s="18"/>
      <c r="D278" s="18"/>
      <c r="E278" s="17"/>
      <c r="S278" s="6"/>
      <c r="AA278" s="127"/>
      <c r="AB278" s="127"/>
      <c r="AC278" s="127"/>
      <c r="AD278" s="127"/>
      <c r="AE278" s="127"/>
      <c r="AG278" s="113"/>
      <c r="AN278" s="127"/>
      <c r="AO278" s="127"/>
      <c r="AP278" s="127"/>
      <c r="AQ278" s="127"/>
      <c r="AR278" s="127"/>
      <c r="AS278" s="127"/>
      <c r="AT278" s="127"/>
      <c r="AU278" s="127"/>
    </row>
    <row r="279" spans="1:48">
      <c r="A279" s="17"/>
      <c r="B279" s="17"/>
      <c r="C279" s="18"/>
      <c r="D279" s="18"/>
      <c r="E279" s="17"/>
      <c r="S279" s="6"/>
      <c r="AA279" s="127"/>
      <c r="AB279" s="127"/>
      <c r="AC279" s="127"/>
      <c r="AD279" s="127"/>
      <c r="AE279" s="127"/>
      <c r="AG279" s="113"/>
      <c r="AN279" s="127"/>
      <c r="AO279" s="127"/>
      <c r="AP279" s="127"/>
      <c r="AQ279" s="127"/>
      <c r="AR279" s="127"/>
      <c r="AS279" s="127"/>
      <c r="AT279" s="127"/>
      <c r="AU279" s="127"/>
    </row>
    <row r="280" spans="1:48">
      <c r="A280" s="17"/>
      <c r="B280" s="17"/>
      <c r="C280" s="18"/>
      <c r="D280" s="18"/>
      <c r="E280" s="17"/>
      <c r="S280" s="6"/>
      <c r="AA280" s="127"/>
      <c r="AB280" s="127"/>
      <c r="AC280" s="127"/>
      <c r="AD280" s="127"/>
      <c r="AE280" s="127"/>
      <c r="AG280" s="113"/>
      <c r="AN280" s="127"/>
      <c r="AO280" s="127"/>
      <c r="AP280" s="127"/>
      <c r="AQ280" s="127"/>
      <c r="AR280" s="127"/>
      <c r="AS280" s="127"/>
      <c r="AT280" s="127"/>
      <c r="AU280" s="127"/>
    </row>
    <row r="281" spans="1:48">
      <c r="A281" s="17"/>
      <c r="B281" s="17"/>
      <c r="C281" s="18"/>
      <c r="D281" s="18"/>
      <c r="E281" s="17"/>
      <c r="S281" s="6"/>
      <c r="AA281" s="127"/>
      <c r="AB281" s="127"/>
      <c r="AC281" s="127"/>
      <c r="AD281" s="127"/>
      <c r="AE281" s="127"/>
      <c r="AG281" s="113"/>
      <c r="AN281" s="127"/>
      <c r="AO281" s="127"/>
      <c r="AP281" s="127"/>
      <c r="AQ281" s="127"/>
      <c r="AR281" s="127"/>
      <c r="AS281" s="127"/>
      <c r="AT281" s="127"/>
      <c r="AU281" s="127"/>
    </row>
    <row r="282" spans="1:48">
      <c r="A282" s="17"/>
      <c r="B282" s="17"/>
      <c r="C282" s="18"/>
      <c r="D282" s="18"/>
      <c r="E282" s="17"/>
      <c r="S282" s="6"/>
      <c r="AA282" s="127"/>
      <c r="AB282" s="127"/>
      <c r="AC282" s="127"/>
      <c r="AD282" s="127"/>
      <c r="AE282" s="127"/>
      <c r="AG282" s="113"/>
      <c r="AN282" s="127"/>
      <c r="AO282" s="127"/>
      <c r="AP282" s="127"/>
      <c r="AQ282" s="127"/>
      <c r="AR282" s="127"/>
      <c r="AS282" s="127"/>
      <c r="AT282" s="127"/>
      <c r="AU282" s="127"/>
      <c r="AV282" s="127"/>
    </row>
    <row r="283" spans="1:48">
      <c r="A283" s="17"/>
      <c r="B283" s="17"/>
      <c r="C283" s="18"/>
      <c r="D283" s="18"/>
      <c r="E283" s="17"/>
      <c r="S283" s="6"/>
      <c r="AA283" s="127"/>
      <c r="AB283" s="127"/>
      <c r="AC283" s="127"/>
      <c r="AD283" s="127"/>
      <c r="AE283" s="127"/>
      <c r="AG283" s="113"/>
      <c r="AN283" s="127"/>
      <c r="AO283" s="127"/>
      <c r="AP283" s="127"/>
      <c r="AQ283" s="127"/>
      <c r="AR283" s="127"/>
      <c r="AS283" s="127"/>
      <c r="AT283" s="127"/>
      <c r="AU283" s="127"/>
      <c r="AV283" s="127"/>
    </row>
    <row r="284" spans="1:48">
      <c r="A284" s="17"/>
      <c r="B284" s="17"/>
      <c r="C284" s="18"/>
      <c r="D284" s="18"/>
      <c r="E284" s="17"/>
      <c r="S284" s="6"/>
      <c r="AA284" s="127"/>
      <c r="AB284" s="127"/>
      <c r="AC284" s="127"/>
      <c r="AD284" s="127"/>
      <c r="AE284" s="127"/>
      <c r="AG284" s="113"/>
      <c r="AN284" s="127"/>
      <c r="AO284" s="127"/>
      <c r="AP284" s="127"/>
      <c r="AQ284" s="127"/>
      <c r="AR284" s="127"/>
      <c r="AS284" s="127"/>
      <c r="AT284" s="127"/>
      <c r="AU284" s="127"/>
    </row>
    <row r="285" spans="1:48">
      <c r="A285" s="17"/>
      <c r="B285" s="17"/>
      <c r="C285" s="18"/>
      <c r="D285" s="18"/>
      <c r="E285" s="17"/>
      <c r="S285" s="6"/>
      <c r="AA285" s="127"/>
      <c r="AB285" s="127"/>
      <c r="AC285" s="127"/>
      <c r="AD285" s="127"/>
      <c r="AE285" s="127"/>
      <c r="AG285" s="113"/>
      <c r="AN285" s="127"/>
      <c r="AO285" s="127"/>
      <c r="AP285" s="127"/>
      <c r="AQ285" s="127"/>
      <c r="AR285" s="127"/>
      <c r="AS285" s="127"/>
      <c r="AT285" s="127"/>
      <c r="AU285" s="127"/>
    </row>
    <row r="286" spans="1:48">
      <c r="A286" s="17"/>
      <c r="B286" s="17"/>
      <c r="C286" s="18"/>
      <c r="D286" s="18"/>
      <c r="E286" s="17"/>
      <c r="S286" s="6"/>
      <c r="AA286" s="127"/>
      <c r="AB286" s="127"/>
      <c r="AC286" s="127"/>
      <c r="AD286" s="127"/>
      <c r="AE286" s="127"/>
      <c r="AG286" s="113"/>
      <c r="AN286" s="127"/>
      <c r="AO286" s="127"/>
      <c r="AP286" s="127"/>
      <c r="AQ286" s="127"/>
      <c r="AR286" s="127"/>
      <c r="AS286" s="127"/>
      <c r="AT286" s="127"/>
      <c r="AU286" s="127"/>
    </row>
    <row r="287" spans="1:48">
      <c r="A287" s="17"/>
      <c r="B287" s="17"/>
      <c r="C287" s="18"/>
      <c r="D287" s="18"/>
      <c r="E287" s="17"/>
      <c r="S287" s="6"/>
      <c r="AA287" s="127"/>
      <c r="AB287" s="127"/>
      <c r="AC287" s="127"/>
      <c r="AD287" s="127"/>
      <c r="AE287" s="127"/>
      <c r="AG287" s="113"/>
      <c r="AN287" s="127"/>
      <c r="AO287" s="127"/>
      <c r="AP287" s="127"/>
      <c r="AQ287" s="127"/>
      <c r="AR287" s="127"/>
      <c r="AS287" s="127"/>
      <c r="AT287" s="127"/>
      <c r="AU287" s="127"/>
    </row>
    <row r="288" spans="1:48">
      <c r="A288" s="17"/>
      <c r="B288" s="17"/>
      <c r="C288" s="18"/>
      <c r="D288" s="18"/>
      <c r="E288" s="17"/>
      <c r="S288" s="6"/>
      <c r="AA288" s="127"/>
      <c r="AB288" s="127"/>
      <c r="AC288" s="127"/>
      <c r="AD288" s="127"/>
      <c r="AE288" s="127"/>
      <c r="AG288" s="113"/>
      <c r="AN288" s="127"/>
      <c r="AO288" s="127"/>
      <c r="AP288" s="127"/>
      <c r="AQ288" s="127"/>
      <c r="AR288" s="127"/>
      <c r="AS288" s="127"/>
      <c r="AT288" s="127"/>
      <c r="AU288" s="127"/>
    </row>
    <row r="289" spans="1:48">
      <c r="A289" s="17"/>
      <c r="B289" s="17"/>
      <c r="C289" s="18"/>
      <c r="D289" s="18"/>
      <c r="E289" s="17"/>
      <c r="S289" s="6"/>
      <c r="AA289" s="127"/>
      <c r="AB289" s="127"/>
      <c r="AC289" s="127"/>
      <c r="AD289" s="127"/>
      <c r="AE289" s="127"/>
      <c r="AG289" s="113"/>
      <c r="AN289" s="127"/>
      <c r="AO289" s="127"/>
      <c r="AP289" s="127"/>
      <c r="AQ289" s="127"/>
      <c r="AR289" s="127"/>
      <c r="AS289" s="127"/>
      <c r="AT289" s="127"/>
      <c r="AU289" s="127"/>
    </row>
    <row r="290" spans="1:48">
      <c r="A290" s="17"/>
      <c r="B290" s="17"/>
      <c r="C290" s="18"/>
      <c r="D290" s="18"/>
      <c r="E290" s="17"/>
      <c r="S290" s="6"/>
      <c r="AA290" s="127"/>
      <c r="AB290" s="127"/>
      <c r="AC290" s="127"/>
      <c r="AD290" s="127"/>
      <c r="AE290" s="127"/>
      <c r="AG290" s="113"/>
      <c r="AN290" s="127"/>
      <c r="AO290" s="127"/>
      <c r="AP290" s="127"/>
      <c r="AQ290" s="127"/>
      <c r="AR290" s="127"/>
      <c r="AS290" s="127"/>
      <c r="AT290" s="127"/>
      <c r="AU290" s="127"/>
      <c r="AV290" s="127"/>
    </row>
    <row r="291" spans="1:48">
      <c r="A291" s="17"/>
      <c r="B291" s="17"/>
      <c r="C291" s="18"/>
      <c r="D291" s="18"/>
      <c r="E291" s="17"/>
      <c r="S291" s="6"/>
      <c r="AA291" s="127"/>
      <c r="AB291" s="127"/>
      <c r="AC291" s="127"/>
      <c r="AD291" s="127"/>
      <c r="AE291" s="127"/>
      <c r="AG291" s="113"/>
      <c r="AN291" s="127"/>
      <c r="AO291" s="127"/>
      <c r="AP291" s="127"/>
      <c r="AQ291" s="127"/>
      <c r="AR291" s="127"/>
      <c r="AS291" s="127"/>
      <c r="AT291" s="127"/>
      <c r="AU291" s="127"/>
      <c r="AV291" s="127"/>
    </row>
    <row r="292" spans="1:48">
      <c r="A292" s="17"/>
      <c r="B292" s="17"/>
      <c r="C292" s="18"/>
      <c r="D292" s="18"/>
      <c r="E292" s="17"/>
      <c r="S292" s="6"/>
      <c r="AA292" s="127"/>
      <c r="AB292" s="127"/>
      <c r="AC292" s="127"/>
      <c r="AD292" s="127"/>
      <c r="AE292" s="127"/>
      <c r="AG292" s="113"/>
      <c r="AN292" s="127"/>
      <c r="AO292" s="127"/>
      <c r="AP292" s="127"/>
      <c r="AQ292" s="127"/>
      <c r="AR292" s="127"/>
      <c r="AS292" s="127"/>
      <c r="AT292" s="127"/>
      <c r="AU292" s="127"/>
      <c r="AV292" s="127"/>
    </row>
    <row r="293" spans="1:48">
      <c r="A293" s="17"/>
      <c r="B293" s="17"/>
      <c r="C293" s="18"/>
      <c r="D293" s="18"/>
      <c r="E293" s="17"/>
      <c r="S293" s="6"/>
      <c r="AA293" s="127"/>
      <c r="AB293" s="127"/>
      <c r="AC293" s="127"/>
      <c r="AD293" s="127"/>
      <c r="AE293" s="127"/>
      <c r="AG293" s="113"/>
      <c r="AN293" s="127"/>
      <c r="AO293" s="127"/>
      <c r="AP293" s="127"/>
      <c r="AQ293" s="127"/>
      <c r="AR293" s="127"/>
      <c r="AS293" s="127"/>
      <c r="AT293" s="127"/>
      <c r="AU293" s="127"/>
    </row>
    <row r="294" spans="1:48">
      <c r="A294" s="17"/>
      <c r="B294" s="17"/>
      <c r="C294" s="18"/>
      <c r="D294" s="18"/>
      <c r="E294" s="17"/>
      <c r="S294" s="6"/>
      <c r="AA294" s="127"/>
      <c r="AB294" s="127"/>
      <c r="AC294" s="127"/>
      <c r="AD294" s="127"/>
      <c r="AE294" s="127"/>
      <c r="AG294" s="113"/>
      <c r="AN294" s="127"/>
      <c r="AO294" s="127"/>
      <c r="AP294" s="127"/>
      <c r="AQ294" s="127"/>
      <c r="AR294" s="127"/>
      <c r="AS294" s="127"/>
      <c r="AT294" s="127"/>
      <c r="AU294" s="127"/>
    </row>
    <row r="295" spans="1:48">
      <c r="A295" s="17"/>
      <c r="B295" s="17"/>
      <c r="C295" s="18"/>
      <c r="D295" s="18"/>
      <c r="E295" s="17"/>
      <c r="S295" s="6"/>
      <c r="AA295" s="127"/>
      <c r="AB295" s="127"/>
      <c r="AC295" s="127"/>
      <c r="AD295" s="127"/>
      <c r="AE295" s="127"/>
      <c r="AG295" s="113"/>
      <c r="AN295" s="127"/>
      <c r="AO295" s="127"/>
      <c r="AP295" s="127"/>
      <c r="AQ295" s="127"/>
      <c r="AR295" s="127"/>
      <c r="AS295" s="127"/>
      <c r="AT295" s="127"/>
      <c r="AU295" s="127"/>
    </row>
    <row r="296" spans="1:48">
      <c r="A296" s="17"/>
      <c r="B296" s="17"/>
      <c r="C296" s="18"/>
      <c r="D296" s="18"/>
      <c r="E296" s="17"/>
      <c r="S296" s="6"/>
      <c r="AA296" s="127"/>
      <c r="AB296" s="127"/>
      <c r="AC296" s="127"/>
      <c r="AD296" s="127"/>
      <c r="AE296" s="127"/>
      <c r="AG296" s="113"/>
      <c r="AN296" s="127"/>
      <c r="AO296" s="127"/>
      <c r="AP296" s="127"/>
      <c r="AQ296" s="127"/>
      <c r="AR296" s="127"/>
      <c r="AS296" s="127"/>
      <c r="AT296" s="127"/>
      <c r="AU296" s="127"/>
    </row>
    <row r="297" spans="1:48">
      <c r="A297" s="17"/>
      <c r="B297" s="17"/>
      <c r="C297" s="18"/>
      <c r="D297" s="18"/>
      <c r="E297" s="17"/>
      <c r="S297" s="6"/>
      <c r="AA297" s="127"/>
      <c r="AB297" s="127"/>
      <c r="AC297" s="127"/>
      <c r="AD297" s="127"/>
      <c r="AE297" s="127"/>
      <c r="AG297" s="113"/>
      <c r="AN297" s="127"/>
      <c r="AO297" s="127"/>
      <c r="AP297" s="127"/>
      <c r="AQ297" s="127"/>
      <c r="AR297" s="127"/>
      <c r="AS297" s="127"/>
      <c r="AT297" s="127"/>
      <c r="AU297" s="127"/>
    </row>
    <row r="298" spans="1:48">
      <c r="A298" s="17"/>
      <c r="B298" s="17"/>
      <c r="C298" s="18"/>
      <c r="D298" s="18"/>
      <c r="E298" s="17"/>
      <c r="S298" s="6"/>
      <c r="AA298" s="127"/>
      <c r="AB298" s="127"/>
      <c r="AC298" s="127"/>
      <c r="AD298" s="127"/>
      <c r="AE298" s="127"/>
      <c r="AG298" s="113"/>
      <c r="AN298" s="127"/>
      <c r="AO298" s="127"/>
      <c r="AP298" s="127"/>
      <c r="AQ298" s="127"/>
      <c r="AR298" s="127"/>
      <c r="AS298" s="127"/>
      <c r="AT298" s="127"/>
      <c r="AU298" s="127"/>
    </row>
    <row r="299" spans="1:48">
      <c r="A299" s="17"/>
      <c r="B299" s="17"/>
      <c r="C299" s="18"/>
      <c r="D299" s="18"/>
      <c r="E299" s="17"/>
      <c r="S299" s="6"/>
      <c r="AA299" s="127"/>
      <c r="AB299" s="127"/>
      <c r="AC299" s="127"/>
      <c r="AD299" s="127"/>
      <c r="AE299" s="127"/>
      <c r="AG299" s="113"/>
      <c r="AN299" s="127"/>
      <c r="AO299" s="127"/>
      <c r="AP299" s="127"/>
      <c r="AQ299" s="127"/>
      <c r="AR299" s="127"/>
      <c r="AS299" s="127"/>
      <c r="AT299" s="127"/>
      <c r="AU299" s="127"/>
    </row>
    <row r="300" spans="1:48">
      <c r="A300" s="17"/>
      <c r="B300" s="17"/>
      <c r="C300" s="18"/>
      <c r="D300" s="18"/>
      <c r="E300" s="17"/>
      <c r="S300" s="6"/>
      <c r="AA300" s="127"/>
      <c r="AB300" s="127"/>
      <c r="AC300" s="127"/>
      <c r="AD300" s="127"/>
      <c r="AE300" s="127"/>
      <c r="AG300" s="113"/>
      <c r="AN300" s="127"/>
      <c r="AO300" s="127"/>
      <c r="AP300" s="127"/>
      <c r="AQ300" s="127"/>
      <c r="AR300" s="127"/>
      <c r="AS300" s="127"/>
      <c r="AT300" s="127"/>
      <c r="AU300" s="127"/>
      <c r="AV300" s="127"/>
    </row>
    <row r="301" spans="1:48">
      <c r="A301" s="17"/>
      <c r="B301" s="17"/>
      <c r="C301" s="18"/>
      <c r="D301" s="18"/>
      <c r="E301" s="17"/>
      <c r="S301" s="6"/>
      <c r="AA301" s="127"/>
      <c r="AB301" s="127"/>
      <c r="AC301" s="127"/>
      <c r="AD301" s="127"/>
      <c r="AE301" s="127"/>
      <c r="AG301" s="113"/>
      <c r="AN301" s="127"/>
      <c r="AO301" s="127"/>
      <c r="AP301" s="127"/>
      <c r="AQ301" s="127"/>
      <c r="AR301" s="127"/>
      <c r="AS301" s="127"/>
      <c r="AT301" s="127"/>
      <c r="AU301" s="127"/>
      <c r="AV301" s="127"/>
    </row>
    <row r="302" spans="1:48">
      <c r="A302" s="17"/>
      <c r="B302" s="17"/>
      <c r="C302" s="18"/>
      <c r="D302" s="18"/>
      <c r="E302" s="17"/>
      <c r="S302" s="6"/>
      <c r="AA302" s="127"/>
      <c r="AB302" s="127"/>
      <c r="AC302" s="127"/>
      <c r="AD302" s="127"/>
      <c r="AE302" s="127"/>
      <c r="AG302" s="113"/>
      <c r="AN302" s="127"/>
      <c r="AO302" s="127"/>
      <c r="AP302" s="127"/>
      <c r="AQ302" s="127"/>
      <c r="AR302" s="127"/>
      <c r="AS302" s="127"/>
      <c r="AT302" s="127"/>
      <c r="AU302" s="127"/>
      <c r="AV302" s="127"/>
    </row>
    <row r="303" spans="1:48">
      <c r="A303" s="17"/>
      <c r="B303" s="17"/>
      <c r="C303" s="18"/>
      <c r="D303" s="18"/>
      <c r="E303" s="17"/>
      <c r="S303" s="6"/>
      <c r="AA303" s="127"/>
      <c r="AB303" s="127"/>
      <c r="AC303" s="127"/>
      <c r="AD303" s="127"/>
      <c r="AE303" s="127"/>
      <c r="AG303" s="113"/>
      <c r="AN303" s="127"/>
      <c r="AO303" s="127"/>
      <c r="AP303" s="127"/>
      <c r="AQ303" s="127"/>
      <c r="AR303" s="127"/>
      <c r="AS303" s="127"/>
      <c r="AT303" s="127"/>
      <c r="AU303" s="127"/>
    </row>
    <row r="304" spans="1:48">
      <c r="A304" s="17"/>
      <c r="B304" s="17"/>
      <c r="C304" s="18"/>
      <c r="D304" s="18"/>
      <c r="E304" s="17"/>
      <c r="S304" s="6"/>
      <c r="AA304" s="127"/>
      <c r="AB304" s="127"/>
      <c r="AC304" s="127"/>
      <c r="AD304" s="127"/>
      <c r="AE304" s="127"/>
      <c r="AG304" s="113"/>
      <c r="AN304" s="127"/>
      <c r="AO304" s="127"/>
      <c r="AP304" s="127"/>
      <c r="AQ304" s="127"/>
      <c r="AR304" s="127"/>
      <c r="AS304" s="127"/>
      <c r="AT304" s="127"/>
      <c r="AU304" s="127"/>
    </row>
    <row r="305" spans="1:48">
      <c r="A305" s="17"/>
      <c r="B305" s="17"/>
      <c r="C305" s="18"/>
      <c r="D305" s="18"/>
      <c r="E305" s="17"/>
      <c r="S305" s="6"/>
      <c r="AA305" s="127"/>
      <c r="AB305" s="127"/>
      <c r="AC305" s="127"/>
      <c r="AD305" s="127"/>
      <c r="AE305" s="127"/>
      <c r="AG305" s="113"/>
      <c r="AN305" s="127"/>
      <c r="AO305" s="127"/>
      <c r="AP305" s="127"/>
      <c r="AQ305" s="127"/>
      <c r="AR305" s="127"/>
      <c r="AS305" s="127"/>
      <c r="AT305" s="127"/>
      <c r="AU305" s="127"/>
    </row>
    <row r="306" spans="1:48">
      <c r="A306" s="17"/>
      <c r="B306" s="17"/>
      <c r="C306" s="18"/>
      <c r="D306" s="18"/>
      <c r="E306" s="17"/>
      <c r="S306" s="6"/>
      <c r="AA306" s="127"/>
      <c r="AB306" s="127"/>
      <c r="AC306" s="127"/>
      <c r="AD306" s="127"/>
      <c r="AE306" s="127"/>
      <c r="AG306" s="113"/>
      <c r="AN306" s="127"/>
      <c r="AO306" s="127"/>
      <c r="AP306" s="127"/>
      <c r="AQ306" s="127"/>
      <c r="AR306" s="127"/>
      <c r="AS306" s="127"/>
      <c r="AT306" s="127"/>
      <c r="AU306" s="127"/>
    </row>
    <row r="307" spans="1:48">
      <c r="A307" s="17"/>
      <c r="B307" s="17"/>
      <c r="C307" s="18"/>
      <c r="D307" s="18"/>
      <c r="E307" s="17"/>
      <c r="S307" s="6"/>
      <c r="AA307" s="127"/>
      <c r="AB307" s="127"/>
      <c r="AC307" s="127"/>
      <c r="AD307" s="127"/>
      <c r="AE307" s="127"/>
      <c r="AG307" s="113"/>
      <c r="AN307" s="127"/>
      <c r="AO307" s="127"/>
      <c r="AP307" s="127"/>
      <c r="AQ307" s="127"/>
      <c r="AR307" s="127"/>
      <c r="AS307" s="127"/>
      <c r="AT307" s="127"/>
      <c r="AU307" s="127"/>
    </row>
    <row r="308" spans="1:48">
      <c r="A308" s="17"/>
      <c r="B308" s="17"/>
      <c r="C308" s="18"/>
      <c r="D308" s="18"/>
      <c r="E308" s="17"/>
      <c r="S308" s="6"/>
      <c r="AA308" s="127"/>
      <c r="AB308" s="127"/>
      <c r="AC308" s="127"/>
      <c r="AD308" s="127"/>
      <c r="AE308" s="127"/>
      <c r="AG308" s="113"/>
      <c r="AN308" s="127"/>
      <c r="AO308" s="127"/>
      <c r="AP308" s="127"/>
      <c r="AQ308" s="127"/>
      <c r="AR308" s="127"/>
      <c r="AS308" s="127"/>
      <c r="AT308" s="127"/>
      <c r="AU308" s="127"/>
    </row>
    <row r="309" spans="1:48">
      <c r="A309" s="17"/>
      <c r="B309" s="17"/>
      <c r="C309" s="18"/>
      <c r="D309" s="18"/>
      <c r="E309" s="17"/>
      <c r="S309" s="6"/>
      <c r="AA309" s="127"/>
      <c r="AB309" s="127"/>
      <c r="AC309" s="127"/>
      <c r="AD309" s="127"/>
      <c r="AE309" s="127"/>
      <c r="AG309" s="113"/>
      <c r="AN309" s="127"/>
      <c r="AO309" s="127"/>
      <c r="AP309" s="127"/>
      <c r="AQ309" s="127"/>
      <c r="AR309" s="127"/>
      <c r="AS309" s="127"/>
      <c r="AT309" s="127"/>
      <c r="AU309" s="127"/>
    </row>
    <row r="310" spans="1:48">
      <c r="A310" s="17"/>
      <c r="B310" s="17"/>
      <c r="C310" s="18"/>
      <c r="D310" s="18"/>
      <c r="E310" s="17"/>
      <c r="S310" s="6"/>
      <c r="AA310" s="127"/>
      <c r="AB310" s="127"/>
      <c r="AC310" s="127"/>
      <c r="AD310" s="127"/>
      <c r="AE310" s="127"/>
      <c r="AG310" s="113"/>
      <c r="AN310" s="127"/>
      <c r="AO310" s="127"/>
      <c r="AP310" s="127"/>
      <c r="AQ310" s="127"/>
      <c r="AR310" s="127"/>
      <c r="AS310" s="127"/>
      <c r="AT310" s="127"/>
      <c r="AU310" s="127"/>
    </row>
    <row r="311" spans="1:48">
      <c r="A311" s="17"/>
      <c r="B311" s="17"/>
      <c r="C311" s="18"/>
      <c r="D311" s="18"/>
      <c r="E311" s="17"/>
      <c r="S311" s="6"/>
      <c r="AA311" s="127"/>
      <c r="AB311" s="127"/>
      <c r="AC311" s="127"/>
      <c r="AD311" s="127"/>
      <c r="AE311" s="127"/>
      <c r="AG311" s="113"/>
      <c r="AN311" s="127"/>
      <c r="AO311" s="127"/>
      <c r="AP311" s="127"/>
      <c r="AQ311" s="127"/>
      <c r="AR311" s="127"/>
      <c r="AS311" s="127"/>
      <c r="AT311" s="127"/>
      <c r="AU311" s="127"/>
    </row>
    <row r="312" spans="1:48">
      <c r="A312" s="17"/>
      <c r="B312" s="17"/>
      <c r="C312" s="18"/>
      <c r="D312" s="18"/>
      <c r="E312" s="17"/>
      <c r="S312" s="6"/>
      <c r="AA312" s="127"/>
      <c r="AB312" s="127"/>
      <c r="AC312" s="127"/>
      <c r="AD312" s="127"/>
      <c r="AE312" s="127"/>
      <c r="AG312" s="113"/>
      <c r="AN312" s="127"/>
      <c r="AO312" s="127"/>
      <c r="AP312" s="127"/>
      <c r="AQ312" s="127"/>
      <c r="AR312" s="127"/>
      <c r="AS312" s="127"/>
      <c r="AT312" s="127"/>
      <c r="AU312" s="127"/>
    </row>
    <row r="313" spans="1:48">
      <c r="A313" s="17"/>
      <c r="B313" s="17"/>
      <c r="C313" s="18"/>
      <c r="D313" s="18"/>
      <c r="E313" s="17"/>
      <c r="S313" s="6"/>
      <c r="AA313" s="127"/>
      <c r="AB313" s="127"/>
      <c r="AC313" s="127"/>
      <c r="AD313" s="127"/>
      <c r="AE313" s="127"/>
      <c r="AG313" s="113"/>
      <c r="AN313" s="127"/>
      <c r="AO313" s="127"/>
      <c r="AP313" s="127"/>
      <c r="AQ313" s="127"/>
      <c r="AR313" s="127"/>
      <c r="AS313" s="127"/>
      <c r="AT313" s="127"/>
      <c r="AU313" s="127"/>
    </row>
    <row r="314" spans="1:48">
      <c r="A314" s="17"/>
      <c r="B314" s="17"/>
      <c r="C314" s="18"/>
      <c r="D314" s="18"/>
      <c r="E314" s="17"/>
      <c r="S314" s="6"/>
      <c r="AA314" s="127"/>
      <c r="AB314" s="127"/>
      <c r="AC314" s="127"/>
      <c r="AD314" s="127"/>
      <c r="AE314" s="127"/>
      <c r="AG314" s="113"/>
      <c r="AN314" s="127"/>
      <c r="AO314" s="127"/>
      <c r="AP314" s="127"/>
      <c r="AQ314" s="127"/>
      <c r="AR314" s="127"/>
      <c r="AS314" s="127"/>
      <c r="AT314" s="127"/>
      <c r="AU314" s="127"/>
    </row>
    <row r="315" spans="1:48">
      <c r="A315" s="17"/>
      <c r="B315" s="17"/>
      <c r="C315" s="18"/>
      <c r="D315" s="18"/>
      <c r="E315" s="17"/>
      <c r="S315" s="6"/>
      <c r="AA315" s="127"/>
      <c r="AB315" s="127"/>
      <c r="AC315" s="127"/>
      <c r="AD315" s="127"/>
      <c r="AE315" s="127"/>
      <c r="AG315" s="113"/>
      <c r="AN315" s="127"/>
      <c r="AO315" s="127"/>
      <c r="AP315" s="127"/>
      <c r="AQ315" s="127"/>
      <c r="AR315" s="127"/>
      <c r="AS315" s="127"/>
      <c r="AT315" s="127"/>
      <c r="AU315" s="127"/>
    </row>
    <row r="316" spans="1:48">
      <c r="A316" s="17"/>
      <c r="B316" s="17"/>
      <c r="C316" s="18"/>
      <c r="D316" s="18"/>
      <c r="E316" s="17"/>
      <c r="S316" s="6"/>
      <c r="AA316" s="127"/>
      <c r="AB316" s="127"/>
      <c r="AC316" s="127"/>
      <c r="AD316" s="127"/>
      <c r="AE316" s="127"/>
      <c r="AG316" s="113"/>
      <c r="AN316" s="127"/>
      <c r="AO316" s="127"/>
      <c r="AP316" s="127"/>
      <c r="AQ316" s="127"/>
      <c r="AR316" s="127"/>
      <c r="AS316" s="127"/>
      <c r="AT316" s="127"/>
      <c r="AU316" s="127"/>
    </row>
    <row r="317" spans="1:48">
      <c r="C317" s="38"/>
      <c r="D317" s="38"/>
      <c r="S317" s="6"/>
      <c r="AA317" s="127"/>
      <c r="AB317" s="127"/>
      <c r="AC317" s="127"/>
      <c r="AD317" s="127"/>
      <c r="AE317" s="127"/>
      <c r="AG317" s="113"/>
      <c r="AN317" s="127"/>
      <c r="AO317" s="127"/>
      <c r="AP317" s="127"/>
      <c r="AQ317" s="127"/>
      <c r="AR317" s="127"/>
      <c r="AS317" s="127"/>
      <c r="AT317" s="127"/>
      <c r="AU317" s="127"/>
    </row>
    <row r="318" spans="1:48">
      <c r="C318" s="38"/>
      <c r="D318" s="38"/>
      <c r="S318" s="6"/>
      <c r="AA318" s="127"/>
      <c r="AB318" s="127"/>
      <c r="AC318" s="127"/>
      <c r="AD318" s="127"/>
      <c r="AE318" s="127"/>
      <c r="AG318" s="113"/>
      <c r="AN318" s="127"/>
      <c r="AO318" s="127"/>
      <c r="AP318" s="127"/>
      <c r="AQ318" s="127"/>
      <c r="AR318" s="127"/>
      <c r="AS318" s="127"/>
      <c r="AT318" s="127"/>
      <c r="AU318" s="127"/>
      <c r="AV318" s="127"/>
    </row>
    <row r="319" spans="1:48">
      <c r="C319" s="38"/>
      <c r="D319" s="38"/>
      <c r="S319" s="6"/>
      <c r="AA319" s="127"/>
      <c r="AB319" s="127"/>
      <c r="AC319" s="127"/>
      <c r="AD319" s="127"/>
      <c r="AE319" s="127"/>
      <c r="AG319" s="113"/>
      <c r="AN319" s="127"/>
      <c r="AO319" s="127"/>
      <c r="AP319" s="127"/>
      <c r="AQ319" s="127"/>
      <c r="AR319" s="127"/>
      <c r="AS319" s="127"/>
      <c r="AT319" s="127"/>
      <c r="AU319" s="127"/>
    </row>
    <row r="320" spans="1:48">
      <c r="C320" s="38"/>
      <c r="D320" s="38"/>
      <c r="S320" s="6"/>
      <c r="AA320" s="127"/>
      <c r="AB320" s="127"/>
      <c r="AC320" s="127"/>
      <c r="AD320" s="127"/>
      <c r="AE320" s="127"/>
      <c r="AG320" s="113"/>
      <c r="AN320" s="127"/>
      <c r="AO320" s="127"/>
      <c r="AP320" s="127"/>
      <c r="AQ320" s="127"/>
      <c r="AR320" s="127"/>
      <c r="AS320" s="127"/>
      <c r="AT320" s="127"/>
      <c r="AU320" s="127"/>
    </row>
    <row r="321" spans="3:48">
      <c r="C321" s="38"/>
      <c r="D321" s="38"/>
      <c r="S321" s="6"/>
      <c r="AA321" s="127"/>
      <c r="AB321" s="127"/>
      <c r="AC321" s="127"/>
      <c r="AD321" s="127"/>
      <c r="AE321" s="127"/>
      <c r="AG321" s="113"/>
      <c r="AN321" s="127"/>
      <c r="AO321" s="127"/>
      <c r="AP321" s="127"/>
      <c r="AQ321" s="127"/>
      <c r="AR321" s="127"/>
      <c r="AS321" s="127"/>
      <c r="AT321" s="127"/>
      <c r="AU321" s="127"/>
    </row>
    <row r="322" spans="3:48">
      <c r="C322" s="38"/>
      <c r="D322" s="38"/>
      <c r="S322" s="6"/>
      <c r="AA322" s="127"/>
      <c r="AB322" s="127"/>
      <c r="AC322" s="127"/>
      <c r="AD322" s="127"/>
      <c r="AE322" s="127"/>
      <c r="AG322" s="113"/>
      <c r="AN322" s="127"/>
      <c r="AO322" s="127"/>
      <c r="AP322" s="127"/>
      <c r="AQ322" s="127"/>
      <c r="AR322" s="127"/>
      <c r="AS322" s="127"/>
      <c r="AT322" s="127"/>
      <c r="AU322" s="127"/>
    </row>
    <row r="323" spans="3:48">
      <c r="C323" s="38"/>
      <c r="D323" s="38"/>
      <c r="S323" s="6"/>
      <c r="AA323" s="127"/>
      <c r="AB323" s="127"/>
      <c r="AC323" s="127"/>
      <c r="AD323" s="127"/>
      <c r="AE323" s="127"/>
      <c r="AG323" s="113"/>
      <c r="AN323" s="127"/>
      <c r="AO323" s="127"/>
      <c r="AP323" s="127"/>
      <c r="AQ323" s="127"/>
      <c r="AR323" s="127"/>
      <c r="AS323" s="127"/>
      <c r="AT323" s="127"/>
      <c r="AU323" s="127"/>
    </row>
    <row r="324" spans="3:48">
      <c r="C324" s="38"/>
      <c r="D324" s="38"/>
      <c r="S324" s="6"/>
      <c r="AA324" s="127"/>
      <c r="AB324" s="127"/>
      <c r="AC324" s="127"/>
      <c r="AD324" s="127"/>
      <c r="AE324" s="127"/>
      <c r="AG324" s="113"/>
      <c r="AN324" s="127"/>
      <c r="AO324" s="127"/>
      <c r="AP324" s="127"/>
      <c r="AQ324" s="127"/>
      <c r="AR324" s="127"/>
      <c r="AS324" s="127"/>
      <c r="AT324" s="127"/>
      <c r="AU324" s="127"/>
    </row>
    <row r="325" spans="3:48">
      <c r="C325" s="38"/>
      <c r="D325" s="38"/>
      <c r="S325" s="6"/>
      <c r="AA325" s="127"/>
      <c r="AB325" s="127"/>
      <c r="AC325" s="127"/>
      <c r="AD325" s="127"/>
      <c r="AE325" s="127"/>
      <c r="AG325" s="113"/>
      <c r="AN325" s="127"/>
      <c r="AO325" s="127"/>
      <c r="AP325" s="127"/>
      <c r="AQ325" s="127"/>
      <c r="AR325" s="127"/>
      <c r="AS325" s="127"/>
      <c r="AT325" s="127"/>
      <c r="AU325" s="127"/>
    </row>
    <row r="326" spans="3:48">
      <c r="C326" s="38"/>
      <c r="D326" s="38"/>
      <c r="S326" s="6"/>
      <c r="AA326" s="127"/>
      <c r="AB326" s="127"/>
      <c r="AC326" s="127"/>
      <c r="AD326" s="127"/>
      <c r="AE326" s="127"/>
      <c r="AG326" s="113"/>
      <c r="AN326" s="127"/>
      <c r="AO326" s="127"/>
      <c r="AP326" s="127"/>
      <c r="AQ326" s="127"/>
      <c r="AR326" s="127"/>
      <c r="AS326" s="127"/>
      <c r="AT326" s="127"/>
      <c r="AU326" s="127"/>
    </row>
    <row r="327" spans="3:48">
      <c r="C327" s="38"/>
      <c r="D327" s="38"/>
      <c r="S327" s="6"/>
      <c r="AA327" s="127"/>
      <c r="AB327" s="127"/>
      <c r="AC327" s="127"/>
      <c r="AD327" s="127"/>
      <c r="AE327" s="127"/>
      <c r="AG327" s="113"/>
      <c r="AN327" s="127"/>
      <c r="AO327" s="127"/>
      <c r="AP327" s="127"/>
      <c r="AQ327" s="127"/>
      <c r="AR327" s="127"/>
      <c r="AS327" s="127"/>
      <c r="AT327" s="127"/>
      <c r="AU327" s="127"/>
    </row>
    <row r="328" spans="3:48">
      <c r="C328" s="38"/>
      <c r="D328" s="38"/>
      <c r="S328" s="6"/>
      <c r="AA328" s="127"/>
      <c r="AB328" s="127"/>
      <c r="AC328" s="127"/>
      <c r="AD328" s="127"/>
      <c r="AE328" s="127"/>
      <c r="AG328" s="113"/>
      <c r="AN328" s="127"/>
      <c r="AO328" s="127"/>
      <c r="AP328" s="127"/>
      <c r="AQ328" s="127"/>
      <c r="AR328" s="127"/>
      <c r="AS328" s="127"/>
      <c r="AT328" s="127"/>
      <c r="AU328" s="127"/>
    </row>
    <row r="329" spans="3:48">
      <c r="C329" s="38"/>
      <c r="D329" s="38"/>
      <c r="S329" s="6"/>
      <c r="AA329" s="127"/>
      <c r="AB329" s="127"/>
      <c r="AC329" s="127"/>
      <c r="AD329" s="127"/>
      <c r="AE329" s="127"/>
      <c r="AG329" s="113"/>
      <c r="AN329" s="127"/>
      <c r="AO329" s="127"/>
      <c r="AP329" s="127"/>
      <c r="AQ329" s="127"/>
      <c r="AR329" s="127"/>
      <c r="AS329" s="127"/>
      <c r="AT329" s="127"/>
      <c r="AU329" s="127"/>
    </row>
    <row r="330" spans="3:48">
      <c r="C330" s="38"/>
      <c r="D330" s="38"/>
      <c r="S330" s="6"/>
      <c r="AA330" s="127"/>
      <c r="AB330" s="127"/>
      <c r="AC330" s="127"/>
      <c r="AD330" s="127"/>
      <c r="AE330" s="127"/>
      <c r="AG330" s="113"/>
      <c r="AN330" s="127"/>
      <c r="AO330" s="127"/>
      <c r="AP330" s="127"/>
      <c r="AQ330" s="127"/>
      <c r="AR330" s="127"/>
      <c r="AS330" s="127"/>
      <c r="AT330" s="127"/>
      <c r="AU330" s="127"/>
    </row>
    <row r="331" spans="3:48">
      <c r="C331" s="38"/>
      <c r="D331" s="38"/>
      <c r="S331" s="6"/>
      <c r="AA331" s="127"/>
      <c r="AB331" s="127"/>
      <c r="AC331" s="127"/>
      <c r="AD331" s="127"/>
      <c r="AE331" s="127"/>
      <c r="AG331" s="113"/>
      <c r="AN331" s="127"/>
      <c r="AO331" s="127"/>
      <c r="AP331" s="127"/>
      <c r="AQ331" s="127"/>
      <c r="AR331" s="127"/>
      <c r="AS331" s="127"/>
      <c r="AT331" s="127"/>
      <c r="AU331" s="127"/>
    </row>
    <row r="332" spans="3:48">
      <c r="C332" s="38"/>
      <c r="D332" s="38"/>
      <c r="S332" s="6"/>
      <c r="AA332" s="127"/>
      <c r="AB332" s="127"/>
      <c r="AC332" s="127"/>
      <c r="AD332" s="127"/>
      <c r="AE332" s="127"/>
      <c r="AG332" s="113"/>
      <c r="AN332" s="127"/>
      <c r="AO332" s="127"/>
      <c r="AP332" s="127"/>
      <c r="AQ332" s="127"/>
      <c r="AR332" s="127"/>
      <c r="AS332" s="127"/>
      <c r="AT332" s="127"/>
      <c r="AU332" s="127"/>
      <c r="AV332" s="127"/>
    </row>
    <row r="333" spans="3:48">
      <c r="C333" s="38"/>
      <c r="D333" s="38"/>
      <c r="S333" s="6"/>
      <c r="AA333" s="127"/>
      <c r="AB333" s="127"/>
      <c r="AC333" s="127"/>
      <c r="AD333" s="127"/>
      <c r="AE333" s="127"/>
      <c r="AG333" s="113"/>
      <c r="AN333" s="127"/>
      <c r="AO333" s="127"/>
      <c r="AP333" s="127"/>
      <c r="AQ333" s="127"/>
      <c r="AR333" s="127"/>
      <c r="AS333" s="127"/>
      <c r="AT333" s="127"/>
      <c r="AU333" s="127"/>
    </row>
    <row r="334" spans="3:48">
      <c r="C334" s="38"/>
      <c r="D334" s="38"/>
      <c r="S334" s="6"/>
      <c r="AA334" s="127"/>
      <c r="AB334" s="127"/>
      <c r="AC334" s="127"/>
      <c r="AD334" s="127"/>
      <c r="AE334" s="127"/>
      <c r="AG334" s="113"/>
      <c r="AN334" s="127"/>
      <c r="AO334" s="127"/>
      <c r="AP334" s="127"/>
      <c r="AQ334" s="127"/>
      <c r="AR334" s="127"/>
      <c r="AS334" s="127"/>
      <c r="AT334" s="127"/>
      <c r="AU334" s="127"/>
    </row>
    <row r="335" spans="3:48">
      <c r="C335" s="38"/>
      <c r="D335" s="38"/>
      <c r="S335" s="6"/>
      <c r="AA335" s="127"/>
      <c r="AB335" s="127"/>
      <c r="AC335" s="127"/>
      <c r="AD335" s="127"/>
      <c r="AE335" s="127"/>
      <c r="AG335" s="113"/>
      <c r="AN335" s="127"/>
      <c r="AO335" s="127"/>
      <c r="AP335" s="127"/>
      <c r="AQ335" s="127"/>
      <c r="AR335" s="127"/>
      <c r="AS335" s="127"/>
      <c r="AT335" s="127"/>
      <c r="AU335" s="127"/>
    </row>
    <row r="336" spans="3:48">
      <c r="C336" s="38"/>
      <c r="D336" s="38"/>
      <c r="S336" s="6"/>
      <c r="AA336" s="127"/>
      <c r="AB336" s="127"/>
      <c r="AC336" s="127"/>
      <c r="AD336" s="127"/>
      <c r="AE336" s="127"/>
      <c r="AG336" s="113"/>
      <c r="AN336" s="127"/>
      <c r="AO336" s="127"/>
      <c r="AP336" s="127"/>
      <c r="AQ336" s="127"/>
      <c r="AR336" s="127"/>
      <c r="AS336" s="127"/>
      <c r="AT336" s="127"/>
      <c r="AU336" s="127"/>
    </row>
    <row r="337" spans="3:48">
      <c r="C337" s="38"/>
      <c r="D337" s="38"/>
      <c r="S337" s="6"/>
      <c r="AA337" s="127"/>
      <c r="AB337" s="127"/>
      <c r="AC337" s="127"/>
      <c r="AD337" s="127"/>
      <c r="AE337" s="127"/>
      <c r="AG337" s="113"/>
      <c r="AN337" s="127"/>
      <c r="AO337" s="127"/>
      <c r="AP337" s="127"/>
      <c r="AQ337" s="127"/>
      <c r="AR337" s="127"/>
      <c r="AS337" s="127"/>
      <c r="AT337" s="127"/>
      <c r="AU337" s="127"/>
    </row>
    <row r="338" spans="3:48">
      <c r="C338" s="38"/>
      <c r="D338" s="38"/>
      <c r="S338" s="6"/>
      <c r="AA338" s="127"/>
      <c r="AB338" s="127"/>
      <c r="AC338" s="127"/>
      <c r="AD338" s="127"/>
      <c r="AE338" s="127"/>
      <c r="AG338" s="113"/>
      <c r="AN338" s="127"/>
      <c r="AO338" s="127"/>
      <c r="AP338" s="127"/>
      <c r="AQ338" s="127"/>
      <c r="AR338" s="127"/>
      <c r="AS338" s="127"/>
      <c r="AT338" s="127"/>
      <c r="AU338" s="127"/>
    </row>
    <row r="339" spans="3:48">
      <c r="C339" s="38"/>
      <c r="D339" s="38"/>
      <c r="S339" s="6"/>
      <c r="AA339" s="127"/>
      <c r="AB339" s="127"/>
      <c r="AC339" s="127"/>
      <c r="AD339" s="127"/>
      <c r="AE339" s="127"/>
      <c r="AG339" s="113"/>
      <c r="AN339" s="127"/>
      <c r="AO339" s="127"/>
      <c r="AP339" s="127"/>
      <c r="AQ339" s="127"/>
      <c r="AR339" s="127"/>
      <c r="AS339" s="127"/>
      <c r="AT339" s="127"/>
      <c r="AU339" s="127"/>
    </row>
    <row r="340" spans="3:48">
      <c r="C340" s="38"/>
      <c r="D340" s="38"/>
      <c r="S340" s="6"/>
      <c r="AA340" s="127"/>
      <c r="AB340" s="127"/>
      <c r="AC340" s="127"/>
      <c r="AD340" s="127"/>
      <c r="AE340" s="127"/>
      <c r="AG340" s="113"/>
      <c r="AN340" s="127"/>
      <c r="AO340" s="127"/>
      <c r="AP340" s="127"/>
      <c r="AQ340" s="127"/>
      <c r="AR340" s="127"/>
      <c r="AS340" s="127"/>
      <c r="AT340" s="127"/>
      <c r="AU340" s="127"/>
    </row>
    <row r="341" spans="3:48">
      <c r="C341" s="38"/>
      <c r="D341" s="38"/>
      <c r="S341" s="6"/>
      <c r="AA341" s="127"/>
      <c r="AB341" s="127"/>
      <c r="AC341" s="127"/>
      <c r="AD341" s="127"/>
      <c r="AE341" s="127"/>
      <c r="AG341" s="113"/>
      <c r="AN341" s="127"/>
      <c r="AO341" s="127"/>
      <c r="AP341" s="127"/>
      <c r="AQ341" s="127"/>
      <c r="AR341" s="127"/>
      <c r="AS341" s="127"/>
      <c r="AT341" s="127"/>
      <c r="AU341" s="127"/>
    </row>
    <row r="342" spans="3:48">
      <c r="C342" s="38"/>
      <c r="D342" s="38"/>
      <c r="S342" s="6"/>
      <c r="AA342" s="127"/>
      <c r="AB342" s="127"/>
      <c r="AC342" s="127"/>
      <c r="AD342" s="127"/>
      <c r="AE342" s="127"/>
      <c r="AG342" s="113"/>
      <c r="AN342" s="127"/>
      <c r="AO342" s="127"/>
      <c r="AP342" s="127"/>
      <c r="AQ342" s="127"/>
      <c r="AR342" s="127"/>
      <c r="AS342" s="127"/>
      <c r="AT342" s="127"/>
      <c r="AU342" s="127"/>
    </row>
    <row r="343" spans="3:48">
      <c r="C343" s="38"/>
      <c r="D343" s="38"/>
      <c r="S343" s="6"/>
      <c r="AA343" s="127"/>
      <c r="AB343" s="127"/>
      <c r="AC343" s="127"/>
      <c r="AD343" s="127"/>
      <c r="AE343" s="127"/>
      <c r="AG343" s="113"/>
      <c r="AN343" s="127"/>
      <c r="AO343" s="127"/>
      <c r="AP343" s="127"/>
      <c r="AQ343" s="127"/>
      <c r="AR343" s="127"/>
      <c r="AS343" s="127"/>
      <c r="AT343" s="127"/>
      <c r="AU343" s="127"/>
    </row>
    <row r="344" spans="3:48">
      <c r="C344" s="38"/>
      <c r="D344" s="38"/>
      <c r="S344" s="6"/>
      <c r="AA344" s="127"/>
      <c r="AB344" s="127"/>
      <c r="AC344" s="127"/>
      <c r="AD344" s="127"/>
      <c r="AE344" s="127"/>
      <c r="AG344" s="113"/>
      <c r="AN344" s="127"/>
      <c r="AO344" s="127"/>
      <c r="AP344" s="127"/>
      <c r="AQ344" s="127"/>
      <c r="AR344" s="127"/>
      <c r="AS344" s="127"/>
      <c r="AT344" s="127"/>
      <c r="AU344" s="127"/>
    </row>
    <row r="345" spans="3:48">
      <c r="C345" s="38"/>
      <c r="D345" s="38"/>
      <c r="S345" s="6"/>
      <c r="AA345" s="127"/>
      <c r="AB345" s="127"/>
      <c r="AC345" s="127"/>
      <c r="AD345" s="127"/>
      <c r="AE345" s="127"/>
      <c r="AG345" s="113"/>
      <c r="AN345" s="127"/>
      <c r="AO345" s="127"/>
      <c r="AP345" s="127"/>
      <c r="AQ345" s="127"/>
      <c r="AR345" s="127"/>
      <c r="AS345" s="127"/>
      <c r="AT345" s="127"/>
      <c r="AU345" s="127"/>
    </row>
    <row r="346" spans="3:48">
      <c r="C346" s="38"/>
      <c r="D346" s="38"/>
      <c r="S346" s="6"/>
      <c r="AA346" s="127"/>
      <c r="AB346" s="127"/>
      <c r="AC346" s="127"/>
      <c r="AD346" s="127"/>
      <c r="AE346" s="127"/>
      <c r="AG346" s="113"/>
      <c r="AN346" s="127"/>
      <c r="AO346" s="127"/>
      <c r="AP346" s="127"/>
      <c r="AQ346" s="127"/>
      <c r="AR346" s="127"/>
      <c r="AS346" s="127"/>
      <c r="AT346" s="127"/>
      <c r="AU346" s="127"/>
    </row>
    <row r="347" spans="3:48">
      <c r="C347" s="38"/>
      <c r="D347" s="38"/>
      <c r="S347" s="6"/>
      <c r="AA347" s="127"/>
      <c r="AB347" s="127"/>
      <c r="AC347" s="127"/>
      <c r="AD347" s="127"/>
      <c r="AE347" s="127"/>
      <c r="AG347" s="113"/>
      <c r="AN347" s="127"/>
      <c r="AO347" s="127"/>
      <c r="AP347" s="127"/>
      <c r="AQ347" s="127"/>
      <c r="AR347" s="127"/>
      <c r="AS347" s="127"/>
      <c r="AT347" s="127"/>
      <c r="AU347" s="127"/>
    </row>
    <row r="348" spans="3:48">
      <c r="C348" s="38"/>
      <c r="D348" s="38"/>
      <c r="S348" s="6"/>
      <c r="AA348" s="127"/>
      <c r="AB348" s="127"/>
      <c r="AC348" s="127"/>
      <c r="AD348" s="127"/>
      <c r="AE348" s="127"/>
      <c r="AG348" s="113"/>
      <c r="AN348" s="127"/>
      <c r="AO348" s="127"/>
      <c r="AP348" s="127"/>
      <c r="AQ348" s="127"/>
      <c r="AR348" s="127"/>
      <c r="AS348" s="127"/>
      <c r="AT348" s="127"/>
      <c r="AU348" s="127"/>
    </row>
    <row r="349" spans="3:48">
      <c r="C349" s="38"/>
      <c r="D349" s="38"/>
      <c r="S349" s="6"/>
      <c r="AA349" s="127"/>
      <c r="AB349" s="127"/>
      <c r="AC349" s="127"/>
      <c r="AD349" s="127"/>
      <c r="AE349" s="127"/>
      <c r="AG349" s="113"/>
      <c r="AN349" s="127"/>
      <c r="AO349" s="127"/>
      <c r="AP349" s="127"/>
      <c r="AQ349" s="127"/>
      <c r="AR349" s="127"/>
      <c r="AS349" s="127"/>
      <c r="AT349" s="127"/>
      <c r="AU349" s="127"/>
    </row>
    <row r="350" spans="3:48">
      <c r="C350" s="38"/>
      <c r="D350" s="38"/>
      <c r="S350" s="6"/>
      <c r="AA350" s="127"/>
      <c r="AB350" s="127"/>
      <c r="AC350" s="127"/>
      <c r="AD350" s="127"/>
      <c r="AE350" s="127"/>
      <c r="AG350" s="113"/>
      <c r="AN350" s="127"/>
      <c r="AO350" s="127"/>
      <c r="AP350" s="127"/>
      <c r="AQ350" s="127"/>
      <c r="AR350" s="127"/>
      <c r="AS350" s="127"/>
      <c r="AT350" s="127"/>
      <c r="AU350" s="127"/>
      <c r="AV350" s="127"/>
    </row>
    <row r="351" spans="3:48">
      <c r="C351" s="38"/>
      <c r="D351" s="38"/>
      <c r="S351" s="6"/>
      <c r="AA351" s="127"/>
      <c r="AB351" s="127"/>
      <c r="AC351" s="127"/>
      <c r="AD351" s="127"/>
      <c r="AE351" s="127"/>
      <c r="AG351" s="113"/>
      <c r="AN351" s="127"/>
      <c r="AO351" s="127"/>
      <c r="AP351" s="127"/>
      <c r="AQ351" s="127"/>
      <c r="AR351" s="127"/>
      <c r="AS351" s="127"/>
      <c r="AT351" s="127"/>
      <c r="AU351" s="127"/>
    </row>
    <row r="352" spans="3:48">
      <c r="C352" s="38"/>
      <c r="D352" s="38"/>
      <c r="S352" s="6"/>
      <c r="AA352" s="127"/>
      <c r="AB352" s="127"/>
      <c r="AC352" s="127"/>
      <c r="AD352" s="127"/>
      <c r="AE352" s="127"/>
      <c r="AG352" s="113"/>
      <c r="AN352" s="127"/>
      <c r="AO352" s="127"/>
      <c r="AP352" s="127"/>
      <c r="AQ352" s="127"/>
      <c r="AR352" s="127"/>
      <c r="AS352" s="127"/>
      <c r="AT352" s="127"/>
      <c r="AU352" s="127"/>
    </row>
    <row r="353" spans="3:64">
      <c r="C353" s="38"/>
      <c r="D353" s="38"/>
      <c r="S353" s="6"/>
      <c r="AA353" s="127"/>
      <c r="AB353" s="127"/>
      <c r="AC353" s="127"/>
      <c r="AD353" s="127"/>
      <c r="AE353" s="127"/>
      <c r="AG353" s="113"/>
      <c r="AN353" s="127"/>
      <c r="AO353" s="127"/>
      <c r="AP353" s="127"/>
      <c r="AQ353" s="127"/>
      <c r="AR353" s="127"/>
      <c r="AS353" s="127"/>
      <c r="AT353" s="127"/>
      <c r="AU353" s="127"/>
    </row>
    <row r="354" spans="3:64">
      <c r="C354" s="38"/>
      <c r="D354" s="38"/>
      <c r="S354" s="6"/>
      <c r="AA354" s="127"/>
      <c r="AB354" s="127"/>
      <c r="AC354" s="127"/>
      <c r="AD354" s="127"/>
      <c r="AE354" s="127"/>
      <c r="AG354" s="113"/>
      <c r="AN354" s="127"/>
      <c r="AO354" s="127"/>
      <c r="AP354" s="127"/>
      <c r="AQ354" s="127"/>
      <c r="AR354" s="127"/>
      <c r="AS354" s="127"/>
      <c r="AT354" s="127"/>
      <c r="AU354" s="127"/>
    </row>
    <row r="355" spans="3:64">
      <c r="C355" s="38"/>
      <c r="D355" s="38"/>
      <c r="S355" s="6"/>
      <c r="AA355" s="127"/>
      <c r="AB355" s="127"/>
      <c r="AC355" s="127"/>
      <c r="AD355" s="127"/>
      <c r="AE355" s="127"/>
      <c r="AG355" s="113"/>
      <c r="AN355" s="127"/>
      <c r="AO355" s="127"/>
      <c r="AP355" s="127"/>
      <c r="AQ355" s="127"/>
      <c r="AR355" s="127"/>
      <c r="AS355" s="127"/>
      <c r="AT355" s="127"/>
      <c r="AU355" s="127"/>
    </row>
    <row r="356" spans="3:64">
      <c r="C356" s="38"/>
      <c r="D356" s="38"/>
      <c r="S356" s="6"/>
      <c r="AA356" s="127"/>
      <c r="AB356" s="127"/>
      <c r="AC356" s="127"/>
      <c r="AD356" s="127"/>
      <c r="AE356" s="127"/>
      <c r="AG356" s="113"/>
      <c r="AN356" s="127"/>
      <c r="AO356" s="127"/>
      <c r="AP356" s="127"/>
      <c r="AQ356" s="127"/>
      <c r="AR356" s="127"/>
      <c r="AS356" s="127"/>
      <c r="AT356" s="127"/>
      <c r="AU356" s="127"/>
    </row>
    <row r="357" spans="3:64">
      <c r="C357" s="38"/>
      <c r="D357" s="38"/>
      <c r="S357" s="6"/>
      <c r="AA357" s="127"/>
      <c r="AB357" s="127"/>
      <c r="AC357" s="127"/>
      <c r="AD357" s="127"/>
      <c r="AE357" s="127"/>
      <c r="AG357" s="113"/>
      <c r="AN357" s="127"/>
      <c r="AO357" s="127"/>
      <c r="AP357" s="127"/>
      <c r="AQ357" s="127"/>
      <c r="AR357" s="127"/>
      <c r="AS357" s="127"/>
      <c r="AT357" s="127"/>
      <c r="AU357" s="127"/>
    </row>
    <row r="358" spans="3:64">
      <c r="C358" s="38"/>
      <c r="D358" s="38"/>
      <c r="S358" s="6"/>
      <c r="AA358" s="127"/>
      <c r="AB358" s="127"/>
      <c r="AC358" s="127"/>
      <c r="AD358" s="127"/>
      <c r="AE358" s="127"/>
      <c r="AG358" s="113"/>
      <c r="AN358" s="127"/>
      <c r="AO358" s="127"/>
      <c r="AP358" s="127"/>
      <c r="AQ358" s="127"/>
      <c r="AR358" s="127"/>
      <c r="AS358" s="127"/>
      <c r="AT358" s="127"/>
      <c r="AU358" s="127"/>
    </row>
    <row r="359" spans="3:64">
      <c r="C359" s="38"/>
      <c r="D359" s="38"/>
      <c r="S359" s="6"/>
      <c r="AA359" s="127"/>
      <c r="AB359" s="127"/>
      <c r="AC359" s="127"/>
      <c r="AD359" s="127"/>
      <c r="AE359" s="127"/>
      <c r="AG359" s="113"/>
      <c r="AN359" s="127"/>
      <c r="AO359" s="127"/>
      <c r="AP359" s="127"/>
      <c r="AQ359" s="127"/>
      <c r="AR359" s="127"/>
      <c r="AS359" s="127"/>
      <c r="AT359" s="127"/>
      <c r="AU359" s="127"/>
    </row>
    <row r="360" spans="3:64">
      <c r="C360" s="38"/>
      <c r="D360" s="38"/>
      <c r="S360" s="6"/>
      <c r="AA360" s="127"/>
      <c r="AB360" s="127"/>
      <c r="AC360" s="127"/>
      <c r="AD360" s="127"/>
      <c r="AE360" s="127"/>
      <c r="AG360" s="113"/>
      <c r="AN360" s="127"/>
      <c r="AO360" s="127"/>
      <c r="AP360" s="127"/>
      <c r="AQ360" s="127"/>
      <c r="AR360" s="127"/>
      <c r="AS360" s="127"/>
      <c r="AT360" s="127"/>
      <c r="AU360" s="127"/>
    </row>
    <row r="361" spans="3:64">
      <c r="C361" s="38"/>
      <c r="D361" s="38"/>
      <c r="S361" s="6"/>
      <c r="AA361" s="127"/>
      <c r="AB361" s="127"/>
      <c r="AC361" s="127"/>
      <c r="AD361" s="127"/>
      <c r="AE361" s="127"/>
      <c r="AG361" s="113"/>
      <c r="AN361" s="127"/>
      <c r="AO361" s="127"/>
      <c r="AP361" s="127"/>
      <c r="AQ361" s="127"/>
      <c r="AR361" s="127"/>
      <c r="AS361" s="127"/>
      <c r="AT361" s="127"/>
      <c r="AU361" s="127"/>
    </row>
    <row r="362" spans="3:64">
      <c r="C362" s="38"/>
      <c r="D362" s="38"/>
      <c r="S362" s="6"/>
      <c r="AA362" s="127"/>
      <c r="AB362" s="127"/>
      <c r="AC362" s="127"/>
      <c r="AD362" s="127"/>
      <c r="AE362" s="127"/>
      <c r="AG362" s="113"/>
      <c r="AN362" s="127"/>
      <c r="AO362" s="127"/>
      <c r="AP362" s="127"/>
      <c r="AQ362" s="127"/>
      <c r="AR362" s="127"/>
      <c r="AS362" s="127"/>
      <c r="AT362" s="127"/>
      <c r="AU362" s="127"/>
    </row>
    <row r="363" spans="3:64">
      <c r="C363" s="38"/>
      <c r="D363" s="38"/>
      <c r="S363" s="6"/>
      <c r="AA363" s="127"/>
      <c r="AB363" s="127"/>
      <c r="AC363" s="127"/>
      <c r="AD363" s="127"/>
      <c r="AE363" s="127"/>
      <c r="AG363" s="113"/>
      <c r="AN363" s="127"/>
      <c r="AO363" s="127"/>
      <c r="AP363" s="127"/>
      <c r="AQ363" s="127"/>
      <c r="AR363" s="127"/>
      <c r="AS363" s="127"/>
      <c r="AT363" s="127"/>
      <c r="AU363" s="127"/>
    </row>
    <row r="364" spans="3:64">
      <c r="C364" s="38"/>
      <c r="D364" s="38"/>
      <c r="S364" s="6"/>
      <c r="AA364" s="127"/>
      <c r="AB364" s="127"/>
      <c r="AC364" s="127"/>
      <c r="AD364" s="127"/>
      <c r="AE364" s="127"/>
      <c r="AG364" s="113"/>
      <c r="AN364" s="127"/>
      <c r="AO364" s="127"/>
      <c r="AP364" s="127"/>
      <c r="AQ364" s="127"/>
      <c r="AR364" s="127"/>
      <c r="AS364" s="127"/>
      <c r="AT364" s="127"/>
      <c r="AU364" s="127"/>
      <c r="AV364" s="127"/>
      <c r="AW364" s="127"/>
      <c r="AX364" s="127"/>
      <c r="AY364" s="127"/>
      <c r="AZ364" s="127"/>
      <c r="BA364" s="127"/>
      <c r="BB364" s="127"/>
      <c r="BC364" s="127"/>
      <c r="BD364" s="127"/>
      <c r="BE364" s="127"/>
      <c r="BF364" s="127"/>
      <c r="BG364" s="127"/>
      <c r="BH364" s="127"/>
      <c r="BI364" s="127"/>
      <c r="BJ364" s="127"/>
      <c r="BK364" s="127"/>
      <c r="BL364" s="127"/>
    </row>
    <row r="365" spans="3:64">
      <c r="C365" s="38"/>
      <c r="D365" s="38"/>
      <c r="S365" s="6"/>
      <c r="AA365" s="127"/>
      <c r="AB365" s="127"/>
      <c r="AC365" s="127"/>
      <c r="AD365" s="127"/>
      <c r="AE365" s="127"/>
      <c r="AG365" s="113"/>
      <c r="AN365" s="127"/>
      <c r="AO365" s="127"/>
      <c r="AP365" s="127"/>
      <c r="AQ365" s="127"/>
      <c r="AR365" s="127"/>
      <c r="AS365" s="127"/>
      <c r="AT365" s="127"/>
      <c r="AU365" s="127"/>
    </row>
    <row r="366" spans="3:64">
      <c r="C366" s="38"/>
      <c r="D366" s="38"/>
      <c r="S366" s="6"/>
      <c r="AA366" s="127"/>
      <c r="AB366" s="127"/>
      <c r="AC366" s="127"/>
      <c r="AD366" s="127"/>
      <c r="AE366" s="127"/>
      <c r="AG366" s="113"/>
      <c r="AN366" s="127"/>
      <c r="AO366" s="127"/>
      <c r="AP366" s="127"/>
      <c r="AQ366" s="127"/>
      <c r="AR366" s="127"/>
      <c r="AS366" s="127"/>
      <c r="AT366" s="127"/>
      <c r="AU366" s="127"/>
    </row>
    <row r="367" spans="3:64">
      <c r="C367" s="38"/>
      <c r="D367" s="38"/>
      <c r="S367" s="6"/>
      <c r="AA367" s="127"/>
      <c r="AB367" s="127"/>
      <c r="AC367" s="127"/>
      <c r="AD367" s="127"/>
      <c r="AE367" s="127"/>
      <c r="AG367" s="113"/>
      <c r="AN367" s="127"/>
      <c r="AO367" s="127"/>
      <c r="AP367" s="127"/>
      <c r="AQ367" s="127"/>
      <c r="AR367" s="127"/>
      <c r="AS367" s="127"/>
      <c r="AT367" s="127"/>
      <c r="AU367" s="127"/>
    </row>
    <row r="368" spans="3:64">
      <c r="C368" s="38"/>
      <c r="D368" s="38"/>
      <c r="S368" s="6"/>
      <c r="AA368" s="127"/>
      <c r="AB368" s="127"/>
      <c r="AC368" s="127"/>
      <c r="AD368" s="127"/>
      <c r="AE368" s="127"/>
      <c r="AG368" s="113"/>
      <c r="AN368" s="127"/>
      <c r="AO368" s="127"/>
      <c r="AP368" s="127"/>
      <c r="AQ368" s="127"/>
      <c r="AR368" s="127"/>
      <c r="AS368" s="127"/>
      <c r="AT368" s="127"/>
      <c r="AU368" s="127"/>
    </row>
    <row r="369" spans="3:47">
      <c r="C369" s="38"/>
      <c r="D369" s="38"/>
      <c r="S369" s="6"/>
      <c r="AA369" s="127"/>
      <c r="AB369" s="127"/>
      <c r="AC369" s="127"/>
      <c r="AD369" s="127"/>
      <c r="AE369" s="127"/>
      <c r="AG369" s="113"/>
      <c r="AN369" s="127"/>
      <c r="AO369" s="127"/>
      <c r="AP369" s="127"/>
      <c r="AQ369" s="127"/>
      <c r="AR369" s="127"/>
      <c r="AS369" s="127"/>
      <c r="AT369" s="127"/>
      <c r="AU369" s="127"/>
    </row>
    <row r="370" spans="3:47">
      <c r="C370" s="38"/>
      <c r="D370" s="38"/>
      <c r="S370" s="6"/>
      <c r="AA370" s="127"/>
      <c r="AB370" s="127"/>
      <c r="AC370" s="127"/>
      <c r="AD370" s="127"/>
      <c r="AE370" s="127"/>
      <c r="AG370" s="113"/>
      <c r="AN370" s="127"/>
      <c r="AO370" s="127"/>
      <c r="AP370" s="127"/>
      <c r="AQ370" s="127"/>
      <c r="AR370" s="127"/>
      <c r="AS370" s="127"/>
      <c r="AT370" s="127"/>
      <c r="AU370" s="127"/>
    </row>
    <row r="371" spans="3:47">
      <c r="C371" s="38"/>
      <c r="D371" s="38"/>
      <c r="S371" s="6"/>
      <c r="AA371" s="127"/>
      <c r="AB371" s="127"/>
      <c r="AC371" s="127"/>
      <c r="AD371" s="127"/>
      <c r="AE371" s="127"/>
      <c r="AG371" s="113"/>
      <c r="AN371" s="127"/>
      <c r="AO371" s="127"/>
      <c r="AP371" s="127"/>
      <c r="AQ371" s="127"/>
      <c r="AR371" s="127"/>
      <c r="AS371" s="127"/>
      <c r="AT371" s="127"/>
      <c r="AU371" s="127"/>
    </row>
    <row r="372" spans="3:47">
      <c r="C372" s="38"/>
      <c r="D372" s="38"/>
      <c r="S372" s="6"/>
      <c r="AA372" s="127"/>
      <c r="AB372" s="127"/>
      <c r="AC372" s="127"/>
      <c r="AD372" s="127"/>
      <c r="AE372" s="127"/>
      <c r="AG372" s="113"/>
      <c r="AN372" s="127"/>
      <c r="AO372" s="127"/>
      <c r="AP372" s="127"/>
      <c r="AQ372" s="127"/>
      <c r="AR372" s="127"/>
      <c r="AS372" s="127"/>
      <c r="AT372" s="127"/>
      <c r="AU372" s="127"/>
    </row>
    <row r="373" spans="3:47">
      <c r="C373" s="38"/>
      <c r="D373" s="38"/>
      <c r="S373" s="6"/>
      <c r="AA373" s="127"/>
      <c r="AB373" s="127"/>
      <c r="AC373" s="127"/>
      <c r="AD373" s="127"/>
      <c r="AE373" s="127"/>
      <c r="AG373" s="113"/>
      <c r="AN373" s="127"/>
      <c r="AO373" s="127"/>
      <c r="AP373" s="127"/>
      <c r="AQ373" s="127"/>
      <c r="AR373" s="127"/>
      <c r="AS373" s="127"/>
      <c r="AT373" s="127"/>
      <c r="AU373" s="127"/>
    </row>
    <row r="374" spans="3:47">
      <c r="C374" s="38"/>
      <c r="D374" s="38"/>
      <c r="S374" s="6"/>
      <c r="AA374" s="127"/>
      <c r="AB374" s="127"/>
      <c r="AC374" s="127"/>
      <c r="AD374" s="127"/>
      <c r="AE374" s="127"/>
      <c r="AG374" s="113"/>
      <c r="AN374" s="127"/>
      <c r="AO374" s="127"/>
      <c r="AP374" s="127"/>
      <c r="AQ374" s="127"/>
      <c r="AR374" s="127"/>
      <c r="AS374" s="127"/>
      <c r="AT374" s="127"/>
      <c r="AU374" s="127"/>
    </row>
    <row r="375" spans="3:47">
      <c r="C375" s="38"/>
      <c r="D375" s="38"/>
      <c r="S375" s="6"/>
      <c r="AA375" s="127"/>
      <c r="AB375" s="127"/>
      <c r="AC375" s="127"/>
      <c r="AD375" s="127"/>
      <c r="AE375" s="127"/>
      <c r="AG375" s="113"/>
      <c r="AN375" s="127"/>
      <c r="AO375" s="127"/>
      <c r="AP375" s="127"/>
      <c r="AQ375" s="127"/>
      <c r="AR375" s="127"/>
      <c r="AS375" s="127"/>
      <c r="AT375" s="127"/>
      <c r="AU375" s="127"/>
    </row>
    <row r="376" spans="3:47">
      <c r="C376" s="38"/>
      <c r="D376" s="38"/>
      <c r="S376" s="6"/>
      <c r="AA376" s="127"/>
      <c r="AB376" s="127"/>
      <c r="AC376" s="127"/>
      <c r="AD376" s="127"/>
      <c r="AE376" s="127"/>
      <c r="AG376" s="113"/>
      <c r="AN376" s="127"/>
      <c r="AO376" s="127"/>
      <c r="AP376" s="127"/>
      <c r="AQ376" s="127"/>
      <c r="AR376" s="127"/>
      <c r="AS376" s="127"/>
      <c r="AT376" s="127"/>
      <c r="AU376" s="127"/>
    </row>
    <row r="377" spans="3:47">
      <c r="C377" s="38"/>
      <c r="D377" s="38"/>
      <c r="S377" s="6"/>
      <c r="AA377" s="127"/>
      <c r="AB377" s="127"/>
      <c r="AC377" s="127"/>
      <c r="AD377" s="127"/>
      <c r="AE377" s="127"/>
      <c r="AG377" s="113"/>
      <c r="AN377" s="127"/>
      <c r="AO377" s="127"/>
      <c r="AP377" s="127"/>
      <c r="AQ377" s="127"/>
      <c r="AR377" s="127"/>
      <c r="AS377" s="127"/>
      <c r="AT377" s="127"/>
      <c r="AU377" s="127"/>
    </row>
    <row r="378" spans="3:47">
      <c r="C378" s="38"/>
      <c r="D378" s="38"/>
      <c r="S378" s="6"/>
      <c r="AA378" s="127"/>
      <c r="AB378" s="127"/>
      <c r="AC378" s="127"/>
      <c r="AD378" s="127"/>
      <c r="AE378" s="127"/>
      <c r="AG378" s="113"/>
      <c r="AN378" s="127"/>
      <c r="AO378" s="127"/>
      <c r="AP378" s="127"/>
      <c r="AQ378" s="127"/>
      <c r="AR378" s="127"/>
      <c r="AS378" s="127"/>
      <c r="AT378" s="127"/>
      <c r="AU378" s="127"/>
    </row>
    <row r="379" spans="3:47">
      <c r="C379" s="38"/>
      <c r="D379" s="38"/>
      <c r="S379" s="6"/>
      <c r="AA379" s="127"/>
      <c r="AB379" s="127"/>
      <c r="AC379" s="127"/>
      <c r="AD379" s="127"/>
      <c r="AE379" s="127"/>
      <c r="AG379" s="113"/>
      <c r="AN379" s="127"/>
      <c r="AO379" s="127"/>
      <c r="AP379" s="127"/>
      <c r="AQ379" s="127"/>
      <c r="AR379" s="127"/>
      <c r="AS379" s="127"/>
      <c r="AT379" s="127"/>
      <c r="AU379" s="127"/>
    </row>
    <row r="380" spans="3:47">
      <c r="C380" s="38"/>
      <c r="D380" s="38"/>
      <c r="AA380" s="127"/>
      <c r="AB380" s="127"/>
      <c r="AC380" s="127"/>
      <c r="AD380" s="127"/>
      <c r="AE380" s="127"/>
      <c r="AG380" s="113"/>
      <c r="AN380" s="127"/>
      <c r="AO380" s="127"/>
      <c r="AP380" s="127"/>
      <c r="AQ380" s="127"/>
      <c r="AR380" s="127"/>
      <c r="AS380" s="127"/>
      <c r="AT380" s="127"/>
      <c r="AU380" s="127"/>
    </row>
    <row r="381" spans="3:47">
      <c r="C381" s="38"/>
      <c r="D381" s="38"/>
      <c r="AA381" s="127"/>
      <c r="AB381" s="127"/>
      <c r="AC381" s="127"/>
      <c r="AD381" s="127"/>
      <c r="AE381" s="127"/>
      <c r="AG381" s="113"/>
      <c r="AN381" s="127"/>
      <c r="AO381" s="127"/>
      <c r="AP381" s="127"/>
      <c r="AQ381" s="127"/>
      <c r="AR381" s="127"/>
      <c r="AS381" s="127"/>
      <c r="AT381" s="127"/>
      <c r="AU381" s="127"/>
    </row>
    <row r="382" spans="3:47">
      <c r="C382" s="38"/>
      <c r="D382" s="38"/>
      <c r="AA382" s="127"/>
      <c r="AB382" s="127"/>
      <c r="AC382" s="127"/>
      <c r="AD382" s="127"/>
      <c r="AE382" s="127"/>
      <c r="AG382" s="113"/>
      <c r="AN382" s="127"/>
      <c r="AO382" s="127"/>
      <c r="AP382" s="127"/>
      <c r="AQ382" s="127"/>
      <c r="AR382" s="127"/>
      <c r="AS382" s="127"/>
      <c r="AT382" s="127"/>
      <c r="AU382" s="127"/>
    </row>
    <row r="383" spans="3:47">
      <c r="C383" s="38"/>
      <c r="D383" s="38"/>
      <c r="AA383" s="127"/>
      <c r="AB383" s="127"/>
      <c r="AC383" s="127"/>
      <c r="AD383" s="127"/>
      <c r="AE383" s="127"/>
      <c r="AG383" s="113"/>
      <c r="AN383" s="127"/>
      <c r="AO383" s="127"/>
      <c r="AP383" s="127"/>
      <c r="AQ383" s="127"/>
      <c r="AR383" s="127"/>
      <c r="AS383" s="127"/>
      <c r="AT383" s="127"/>
      <c r="AU383" s="127"/>
    </row>
    <row r="384" spans="3:47">
      <c r="C384" s="38"/>
      <c r="D384" s="38"/>
      <c r="AA384" s="127"/>
      <c r="AB384" s="127"/>
      <c r="AC384" s="127"/>
      <c r="AD384" s="127"/>
      <c r="AE384" s="127"/>
      <c r="AG384" s="113"/>
      <c r="AN384" s="127"/>
      <c r="AO384" s="127"/>
      <c r="AP384" s="127"/>
      <c r="AQ384" s="127"/>
      <c r="AR384" s="127"/>
      <c r="AS384" s="127"/>
      <c r="AT384" s="127"/>
      <c r="AU384" s="127"/>
    </row>
    <row r="385" spans="3:64">
      <c r="C385" s="38"/>
      <c r="D385" s="38"/>
      <c r="AA385" s="127"/>
      <c r="AB385" s="127"/>
      <c r="AC385" s="127"/>
      <c r="AD385" s="127"/>
      <c r="AE385" s="127"/>
      <c r="AG385" s="113"/>
      <c r="AN385" s="127"/>
      <c r="AO385" s="127"/>
      <c r="AP385" s="127"/>
      <c r="AQ385" s="127"/>
      <c r="AR385" s="127"/>
      <c r="AS385" s="127"/>
      <c r="AT385" s="127"/>
      <c r="AU385" s="127"/>
      <c r="AV385" s="127"/>
      <c r="AW385" s="127"/>
      <c r="AX385" s="127"/>
      <c r="AY385" s="127"/>
      <c r="AZ385" s="127"/>
      <c r="BA385" s="127"/>
      <c r="BB385" s="127"/>
      <c r="BC385" s="127"/>
      <c r="BD385" s="127"/>
      <c r="BE385" s="127"/>
      <c r="BF385" s="127"/>
      <c r="BG385" s="127"/>
      <c r="BH385" s="127"/>
      <c r="BI385" s="127"/>
      <c r="BJ385" s="127"/>
      <c r="BK385" s="127"/>
      <c r="BL385" s="127"/>
    </row>
    <row r="386" spans="3:64">
      <c r="C386" s="38"/>
      <c r="D386" s="38"/>
      <c r="AA386" s="127"/>
      <c r="AB386" s="127"/>
      <c r="AC386" s="127"/>
      <c r="AD386" s="127"/>
      <c r="AE386" s="127"/>
      <c r="AG386" s="113"/>
      <c r="AN386" s="127"/>
      <c r="AO386" s="127"/>
      <c r="AP386" s="127"/>
      <c r="AQ386" s="127"/>
      <c r="AR386" s="127"/>
      <c r="AS386" s="127"/>
      <c r="AT386" s="127"/>
      <c r="AU386" s="127"/>
    </row>
    <row r="387" spans="3:64">
      <c r="C387" s="38"/>
      <c r="D387" s="38"/>
      <c r="AA387" s="127"/>
      <c r="AB387" s="127"/>
      <c r="AC387" s="127"/>
      <c r="AD387" s="127"/>
      <c r="AE387" s="127"/>
      <c r="AG387" s="113"/>
      <c r="AN387" s="127"/>
      <c r="AO387" s="127"/>
      <c r="AP387" s="127"/>
      <c r="AQ387" s="127"/>
      <c r="AR387" s="127"/>
      <c r="AS387" s="127"/>
      <c r="AT387" s="127"/>
      <c r="AU387" s="127"/>
      <c r="AV387" s="127"/>
    </row>
    <row r="388" spans="3:64">
      <c r="C388" s="38"/>
      <c r="D388" s="38"/>
      <c r="AA388" s="127"/>
      <c r="AB388" s="127"/>
      <c r="AC388" s="127"/>
      <c r="AD388" s="127"/>
      <c r="AE388" s="127"/>
      <c r="AG388" s="113"/>
      <c r="AN388" s="127"/>
      <c r="AO388" s="127"/>
      <c r="AP388" s="127"/>
      <c r="AQ388" s="127"/>
      <c r="AR388" s="127"/>
      <c r="AS388" s="127"/>
      <c r="AT388" s="127"/>
      <c r="AU388" s="127"/>
    </row>
    <row r="389" spans="3:64">
      <c r="C389" s="38"/>
      <c r="D389" s="38"/>
      <c r="AA389" s="127"/>
      <c r="AB389" s="127"/>
      <c r="AC389" s="127"/>
      <c r="AD389" s="127"/>
      <c r="AE389" s="127"/>
      <c r="AG389" s="113"/>
      <c r="AN389" s="127"/>
      <c r="AO389" s="127"/>
      <c r="AP389" s="127"/>
      <c r="AQ389" s="127"/>
      <c r="AR389" s="127"/>
      <c r="AS389" s="127"/>
      <c r="AT389" s="127"/>
      <c r="AU389" s="127"/>
    </row>
    <row r="390" spans="3:64">
      <c r="C390" s="38"/>
      <c r="D390" s="38"/>
      <c r="AA390" s="127"/>
      <c r="AB390" s="127"/>
      <c r="AC390" s="127"/>
      <c r="AD390" s="127"/>
      <c r="AE390" s="127"/>
      <c r="AG390" s="113"/>
      <c r="AN390" s="127"/>
      <c r="AO390" s="127"/>
      <c r="AP390" s="127"/>
      <c r="AQ390" s="127"/>
      <c r="AR390" s="127"/>
      <c r="AS390" s="127"/>
      <c r="AT390" s="127"/>
      <c r="AU390" s="127"/>
    </row>
    <row r="391" spans="3:64">
      <c r="C391" s="38"/>
      <c r="D391" s="38"/>
      <c r="AA391" s="127"/>
      <c r="AB391" s="127"/>
      <c r="AC391" s="127"/>
      <c r="AD391" s="127"/>
      <c r="AE391" s="127"/>
      <c r="AG391" s="113"/>
      <c r="AN391" s="127"/>
      <c r="AO391" s="127"/>
      <c r="AP391" s="127"/>
      <c r="AQ391" s="127"/>
      <c r="AR391" s="127"/>
      <c r="AS391" s="127"/>
      <c r="AT391" s="127"/>
      <c r="AU391" s="127"/>
    </row>
    <row r="392" spans="3:64">
      <c r="C392" s="38"/>
      <c r="D392" s="38"/>
      <c r="AA392" s="127"/>
      <c r="AB392" s="127"/>
      <c r="AC392" s="127"/>
      <c r="AD392" s="127"/>
      <c r="AE392" s="127"/>
      <c r="AG392" s="113"/>
      <c r="AN392" s="127"/>
      <c r="AO392" s="127"/>
      <c r="AP392" s="127"/>
      <c r="AQ392" s="127"/>
      <c r="AR392" s="127"/>
      <c r="AS392" s="127"/>
      <c r="AT392" s="127"/>
      <c r="AU392" s="127"/>
    </row>
    <row r="393" spans="3:64">
      <c r="C393" s="38"/>
      <c r="D393" s="38"/>
      <c r="AA393" s="127"/>
      <c r="AB393" s="127"/>
      <c r="AC393" s="127"/>
      <c r="AD393" s="127"/>
      <c r="AE393" s="127"/>
      <c r="AG393" s="113"/>
      <c r="AN393" s="127"/>
      <c r="AO393" s="127"/>
      <c r="AP393" s="127"/>
      <c r="AQ393" s="127"/>
      <c r="AR393" s="127"/>
      <c r="AS393" s="127"/>
      <c r="AT393" s="127"/>
      <c r="AU393" s="127"/>
    </row>
    <row r="394" spans="3:64">
      <c r="C394" s="38"/>
      <c r="D394" s="38"/>
      <c r="AA394" s="127"/>
      <c r="AB394" s="127"/>
      <c r="AC394" s="127"/>
      <c r="AD394" s="127"/>
      <c r="AE394" s="127"/>
      <c r="AG394" s="113"/>
      <c r="AN394" s="127"/>
      <c r="AO394" s="127"/>
      <c r="AP394" s="127"/>
      <c r="AQ394" s="127"/>
      <c r="AR394" s="127"/>
      <c r="AS394" s="127"/>
      <c r="AT394" s="127"/>
      <c r="AU394" s="127"/>
    </row>
    <row r="395" spans="3:64">
      <c r="C395" s="38"/>
      <c r="D395" s="38"/>
      <c r="AA395" s="127"/>
      <c r="AB395" s="127"/>
      <c r="AC395" s="127"/>
      <c r="AD395" s="127"/>
      <c r="AE395" s="127"/>
      <c r="AG395" s="113"/>
      <c r="AN395" s="127"/>
      <c r="AO395" s="127"/>
      <c r="AP395" s="127"/>
      <c r="AQ395" s="127"/>
      <c r="AR395" s="127"/>
      <c r="AS395" s="127"/>
      <c r="AT395" s="127"/>
      <c r="AU395" s="127"/>
    </row>
    <row r="396" spans="3:64">
      <c r="C396" s="38"/>
      <c r="D396" s="38"/>
      <c r="AA396" s="127"/>
      <c r="AB396" s="127"/>
      <c r="AC396" s="127"/>
      <c r="AD396" s="127"/>
      <c r="AE396" s="127"/>
      <c r="AG396" s="113"/>
      <c r="AN396" s="127"/>
      <c r="AO396" s="127"/>
      <c r="AP396" s="127"/>
      <c r="AQ396" s="127"/>
      <c r="AR396" s="127"/>
      <c r="AS396" s="127"/>
      <c r="AT396" s="127"/>
      <c r="AU396" s="127"/>
    </row>
    <row r="397" spans="3:64">
      <c r="C397" s="38"/>
      <c r="D397" s="38"/>
      <c r="AA397" s="127"/>
      <c r="AB397" s="127"/>
      <c r="AC397" s="127"/>
      <c r="AD397" s="127"/>
      <c r="AE397" s="127"/>
      <c r="AG397" s="113"/>
      <c r="AN397" s="127"/>
      <c r="AO397" s="127"/>
      <c r="AP397" s="127"/>
      <c r="AQ397" s="127"/>
      <c r="AR397" s="127"/>
      <c r="AS397" s="127"/>
      <c r="AT397" s="127"/>
      <c r="AU397" s="127"/>
    </row>
    <row r="398" spans="3:64">
      <c r="C398" s="38"/>
      <c r="D398" s="38"/>
      <c r="AA398" s="127"/>
      <c r="AB398" s="127"/>
      <c r="AC398" s="127"/>
      <c r="AD398" s="127"/>
      <c r="AE398" s="127"/>
      <c r="AG398" s="113"/>
      <c r="AN398" s="127"/>
      <c r="AO398" s="127"/>
      <c r="AP398" s="127"/>
      <c r="AQ398" s="127"/>
      <c r="AR398" s="127"/>
      <c r="AS398" s="127"/>
      <c r="AT398" s="127"/>
      <c r="AU398" s="127"/>
    </row>
    <row r="399" spans="3:64">
      <c r="C399" s="38"/>
      <c r="D399" s="38"/>
      <c r="AA399" s="127"/>
      <c r="AB399" s="127"/>
      <c r="AC399" s="127"/>
      <c r="AD399" s="127"/>
      <c r="AE399" s="127"/>
      <c r="AG399" s="113"/>
      <c r="AN399" s="127"/>
      <c r="AO399" s="127"/>
      <c r="AP399" s="127"/>
      <c r="AQ399" s="127"/>
      <c r="AR399" s="127"/>
      <c r="AS399" s="127"/>
      <c r="AT399" s="127"/>
      <c r="AU399" s="127"/>
    </row>
    <row r="400" spans="3:64">
      <c r="C400" s="38"/>
      <c r="D400" s="38"/>
      <c r="AA400" s="127"/>
      <c r="AB400" s="127"/>
      <c r="AC400" s="127"/>
      <c r="AD400" s="127"/>
      <c r="AE400" s="127"/>
      <c r="AG400" s="113"/>
      <c r="AN400" s="127"/>
      <c r="AO400" s="127"/>
      <c r="AP400" s="127"/>
      <c r="AQ400" s="127"/>
      <c r="AR400" s="127"/>
      <c r="AS400" s="127"/>
      <c r="AT400" s="127"/>
      <c r="AU400" s="127"/>
    </row>
    <row r="401" spans="3:64">
      <c r="C401" s="38"/>
      <c r="D401" s="38"/>
      <c r="AA401" s="127"/>
      <c r="AB401" s="127"/>
      <c r="AC401" s="127"/>
      <c r="AD401" s="127"/>
      <c r="AE401" s="127"/>
      <c r="AG401" s="113"/>
      <c r="AN401" s="127"/>
      <c r="AO401" s="127"/>
      <c r="AP401" s="127"/>
      <c r="AQ401" s="127"/>
      <c r="AR401" s="127"/>
      <c r="AS401" s="127"/>
      <c r="AT401" s="127"/>
      <c r="AU401" s="127"/>
    </row>
    <row r="402" spans="3:64">
      <c r="C402" s="38"/>
      <c r="D402" s="38"/>
      <c r="AA402" s="127"/>
      <c r="AB402" s="127"/>
      <c r="AC402" s="127"/>
      <c r="AD402" s="127"/>
      <c r="AE402" s="127"/>
      <c r="AG402" s="113"/>
      <c r="AN402" s="127"/>
      <c r="AO402" s="127"/>
      <c r="AP402" s="127"/>
      <c r="AQ402" s="127"/>
      <c r="AR402" s="127"/>
      <c r="AS402" s="127"/>
      <c r="AT402" s="127"/>
      <c r="AU402" s="127"/>
    </row>
    <row r="403" spans="3:64">
      <c r="C403" s="38"/>
      <c r="D403" s="38"/>
      <c r="AA403" s="127"/>
      <c r="AB403" s="127"/>
      <c r="AC403" s="127"/>
      <c r="AD403" s="127"/>
      <c r="AE403" s="127"/>
      <c r="AG403" s="113"/>
      <c r="AN403" s="127"/>
      <c r="AO403" s="127"/>
      <c r="AP403" s="127"/>
      <c r="AQ403" s="127"/>
      <c r="AR403" s="127"/>
      <c r="AS403" s="127"/>
      <c r="AT403" s="127"/>
      <c r="AU403" s="127"/>
    </row>
    <row r="404" spans="3:64">
      <c r="C404" s="38"/>
      <c r="D404" s="38"/>
      <c r="AA404" s="127"/>
      <c r="AB404" s="127"/>
      <c r="AC404" s="127"/>
      <c r="AD404" s="127"/>
      <c r="AE404" s="127"/>
      <c r="AG404" s="113"/>
      <c r="AN404" s="127"/>
      <c r="AO404" s="127"/>
      <c r="AP404" s="127"/>
      <c r="AQ404" s="127"/>
      <c r="AR404" s="127"/>
      <c r="AS404" s="127"/>
      <c r="AT404" s="127"/>
      <c r="AU404" s="127"/>
      <c r="AV404" s="127"/>
      <c r="AW404" s="127"/>
      <c r="AX404" s="127"/>
      <c r="AY404" s="127"/>
      <c r="AZ404" s="127"/>
      <c r="BA404" s="127"/>
      <c r="BB404" s="127"/>
      <c r="BC404" s="127"/>
      <c r="BD404" s="127"/>
      <c r="BE404" s="127"/>
      <c r="BF404" s="127"/>
      <c r="BG404" s="127"/>
      <c r="BH404" s="127"/>
      <c r="BI404" s="127"/>
      <c r="BJ404" s="127"/>
      <c r="BK404" s="127"/>
      <c r="BL404" s="127"/>
    </row>
    <row r="405" spans="3:64">
      <c r="C405" s="38"/>
      <c r="D405" s="38"/>
      <c r="AA405" s="127"/>
      <c r="AB405" s="127"/>
      <c r="AC405" s="127"/>
      <c r="AD405" s="127"/>
      <c r="AE405" s="127"/>
      <c r="AG405" s="113"/>
      <c r="AN405" s="127"/>
      <c r="AO405" s="127"/>
      <c r="AP405" s="127"/>
      <c r="AQ405" s="127"/>
      <c r="AR405" s="127"/>
      <c r="AS405" s="127"/>
      <c r="AT405" s="127"/>
      <c r="AU405" s="127"/>
      <c r="AV405" s="127"/>
    </row>
    <row r="406" spans="3:64">
      <c r="C406" s="38"/>
      <c r="D406" s="38"/>
      <c r="AA406" s="127"/>
      <c r="AB406" s="127"/>
      <c r="AC406" s="127"/>
      <c r="AD406" s="127"/>
      <c r="AE406" s="127"/>
      <c r="AG406" s="113"/>
      <c r="AN406" s="127"/>
      <c r="AO406" s="127"/>
      <c r="AP406" s="127"/>
      <c r="AQ406" s="127"/>
      <c r="AR406" s="127"/>
      <c r="AS406" s="127"/>
      <c r="AT406" s="127"/>
      <c r="AU406" s="127"/>
      <c r="AV406" s="127"/>
      <c r="AX406" s="127"/>
    </row>
    <row r="407" spans="3:64">
      <c r="C407" s="38"/>
      <c r="D407" s="38"/>
      <c r="AA407" s="127"/>
      <c r="AB407" s="127"/>
      <c r="AC407" s="127"/>
      <c r="AD407" s="127"/>
      <c r="AE407" s="127"/>
      <c r="AG407" s="113"/>
      <c r="AN407" s="127"/>
      <c r="AO407" s="127"/>
      <c r="AP407" s="127"/>
      <c r="AQ407" s="127"/>
      <c r="AR407" s="127"/>
      <c r="AS407" s="127"/>
      <c r="AT407" s="127"/>
      <c r="AU407" s="127"/>
    </row>
    <row r="408" spans="3:64">
      <c r="C408" s="38"/>
      <c r="D408" s="38"/>
      <c r="AA408" s="127"/>
      <c r="AB408" s="127"/>
      <c r="AC408" s="127"/>
      <c r="AD408" s="127"/>
      <c r="AE408" s="127"/>
      <c r="AG408" s="113"/>
      <c r="AN408" s="127"/>
      <c r="AO408" s="127"/>
      <c r="AP408" s="127"/>
      <c r="AQ408" s="127"/>
      <c r="AR408" s="127"/>
      <c r="AS408" s="127"/>
      <c r="AT408" s="127"/>
      <c r="AU408" s="127"/>
    </row>
    <row r="409" spans="3:64">
      <c r="C409" s="38"/>
      <c r="D409" s="38"/>
      <c r="AA409" s="127"/>
      <c r="AB409" s="127"/>
      <c r="AC409" s="127"/>
      <c r="AD409" s="127"/>
      <c r="AE409" s="127"/>
      <c r="AG409" s="113"/>
      <c r="AN409" s="127"/>
      <c r="AO409" s="127"/>
      <c r="AP409" s="127"/>
      <c r="AQ409" s="127"/>
      <c r="AR409" s="127"/>
      <c r="AS409" s="127"/>
      <c r="AT409" s="127"/>
      <c r="AU409" s="127"/>
    </row>
    <row r="410" spans="3:64">
      <c r="C410" s="38"/>
      <c r="D410" s="38"/>
      <c r="AA410" s="127"/>
      <c r="AB410" s="127"/>
      <c r="AC410" s="127"/>
      <c r="AD410" s="127"/>
      <c r="AE410" s="127"/>
      <c r="AG410" s="113"/>
      <c r="AN410" s="127"/>
      <c r="AO410" s="127"/>
      <c r="AP410" s="127"/>
      <c r="AQ410" s="127"/>
      <c r="AR410" s="127"/>
      <c r="AS410" s="127"/>
      <c r="AT410" s="127"/>
      <c r="AU410" s="127"/>
      <c r="AV410" s="127"/>
    </row>
    <row r="411" spans="3:64">
      <c r="C411" s="38"/>
      <c r="D411" s="38"/>
      <c r="AA411" s="127"/>
      <c r="AB411" s="127"/>
      <c r="AC411" s="127"/>
      <c r="AD411" s="127"/>
      <c r="AE411" s="127"/>
      <c r="AG411" s="113"/>
      <c r="AN411" s="127"/>
      <c r="AO411" s="127"/>
      <c r="AP411" s="127"/>
      <c r="AQ411" s="127"/>
      <c r="AR411" s="127"/>
      <c r="AS411" s="127"/>
      <c r="AT411" s="127"/>
      <c r="AU411" s="127"/>
    </row>
    <row r="412" spans="3:64">
      <c r="C412" s="38"/>
      <c r="D412" s="38"/>
      <c r="AA412" s="127"/>
      <c r="AB412" s="127"/>
      <c r="AC412" s="127"/>
      <c r="AD412" s="127"/>
      <c r="AE412" s="127"/>
      <c r="AG412" s="113"/>
      <c r="AN412" s="127"/>
      <c r="AO412" s="127"/>
      <c r="AP412" s="127"/>
      <c r="AQ412" s="127"/>
      <c r="AR412" s="127"/>
      <c r="AS412" s="127"/>
      <c r="AT412" s="127"/>
      <c r="AU412" s="127"/>
    </row>
    <row r="413" spans="3:64">
      <c r="C413" s="38"/>
      <c r="D413" s="38"/>
      <c r="AA413" s="127"/>
      <c r="AB413" s="127"/>
      <c r="AC413" s="127"/>
      <c r="AD413" s="127"/>
      <c r="AE413" s="127"/>
      <c r="AG413" s="113"/>
      <c r="AN413" s="127"/>
      <c r="AO413" s="127"/>
      <c r="AP413" s="127"/>
      <c r="AQ413" s="127"/>
      <c r="AR413" s="127"/>
      <c r="AS413" s="127"/>
      <c r="AT413" s="127"/>
      <c r="AU413" s="127"/>
    </row>
    <row r="414" spans="3:64">
      <c r="C414" s="38"/>
      <c r="D414" s="38"/>
      <c r="AA414" s="127"/>
      <c r="AB414" s="127"/>
      <c r="AC414" s="127"/>
      <c r="AD414" s="127"/>
      <c r="AE414" s="127"/>
      <c r="AG414" s="113"/>
      <c r="AN414" s="127"/>
      <c r="AO414" s="127"/>
      <c r="AP414" s="127"/>
      <c r="AQ414" s="127"/>
      <c r="AR414" s="127"/>
      <c r="AS414" s="127"/>
      <c r="AT414" s="127"/>
      <c r="AU414" s="127"/>
    </row>
    <row r="415" spans="3:64">
      <c r="C415" s="38"/>
      <c r="D415" s="38"/>
      <c r="AA415" s="127"/>
      <c r="AB415" s="127"/>
      <c r="AC415" s="127"/>
      <c r="AD415" s="127"/>
      <c r="AE415" s="127"/>
      <c r="AG415" s="113"/>
      <c r="AN415" s="127"/>
      <c r="AO415" s="127"/>
      <c r="AP415" s="127"/>
      <c r="AQ415" s="127"/>
      <c r="AR415" s="127"/>
      <c r="AS415" s="127"/>
      <c r="AT415" s="127"/>
      <c r="AU415" s="127"/>
    </row>
    <row r="416" spans="3:64">
      <c r="C416" s="38"/>
      <c r="D416" s="38"/>
      <c r="AA416" s="127"/>
      <c r="AB416" s="127"/>
      <c r="AC416" s="127"/>
      <c r="AD416" s="127"/>
      <c r="AE416" s="127"/>
      <c r="AG416" s="113"/>
      <c r="AN416" s="127"/>
      <c r="AO416" s="127"/>
      <c r="AP416" s="127"/>
      <c r="AQ416" s="127"/>
      <c r="AR416" s="127"/>
      <c r="AS416" s="127"/>
      <c r="AT416" s="127"/>
      <c r="AU416" s="127"/>
    </row>
    <row r="417" spans="3:47">
      <c r="C417" s="38"/>
      <c r="D417" s="38"/>
      <c r="AA417" s="127"/>
      <c r="AB417" s="127"/>
      <c r="AC417" s="127"/>
      <c r="AD417" s="127"/>
      <c r="AE417" s="127"/>
      <c r="AG417" s="113"/>
      <c r="AN417" s="127"/>
      <c r="AO417" s="127"/>
      <c r="AP417" s="127"/>
      <c r="AQ417" s="127"/>
      <c r="AR417" s="127"/>
      <c r="AS417" s="127"/>
      <c r="AT417" s="127"/>
      <c r="AU417" s="127"/>
    </row>
    <row r="418" spans="3:47">
      <c r="C418" s="38"/>
      <c r="D418" s="38"/>
      <c r="AA418" s="127"/>
      <c r="AB418" s="127"/>
      <c r="AC418" s="127"/>
      <c r="AD418" s="127"/>
      <c r="AE418" s="127"/>
      <c r="AG418" s="113"/>
      <c r="AN418" s="127"/>
      <c r="AO418" s="127"/>
      <c r="AP418" s="127"/>
      <c r="AQ418" s="127"/>
      <c r="AR418" s="127"/>
      <c r="AS418" s="127"/>
      <c r="AT418" s="127"/>
      <c r="AU418" s="127"/>
    </row>
    <row r="419" spans="3:47">
      <c r="C419" s="38"/>
      <c r="D419" s="38"/>
      <c r="AA419" s="127"/>
      <c r="AB419" s="127"/>
      <c r="AC419" s="127"/>
      <c r="AD419" s="127"/>
      <c r="AE419" s="127"/>
      <c r="AG419" s="113"/>
      <c r="AN419" s="127"/>
      <c r="AO419" s="127"/>
      <c r="AP419" s="127"/>
      <c r="AQ419" s="127"/>
      <c r="AR419" s="127"/>
      <c r="AS419" s="127"/>
      <c r="AT419" s="127"/>
      <c r="AU419" s="127"/>
    </row>
    <row r="420" spans="3:47">
      <c r="C420" s="38"/>
      <c r="D420" s="38"/>
      <c r="AA420" s="127"/>
      <c r="AB420" s="127"/>
      <c r="AC420" s="127"/>
      <c r="AD420" s="127"/>
      <c r="AE420" s="127"/>
      <c r="AG420" s="113"/>
      <c r="AN420" s="127"/>
      <c r="AO420" s="127"/>
      <c r="AP420" s="127"/>
      <c r="AQ420" s="127"/>
      <c r="AR420" s="127"/>
      <c r="AS420" s="127"/>
      <c r="AT420" s="127"/>
      <c r="AU420" s="127"/>
    </row>
    <row r="421" spans="3:47">
      <c r="C421" s="38"/>
      <c r="D421" s="38"/>
      <c r="AA421" s="127"/>
      <c r="AB421" s="127"/>
      <c r="AC421" s="127"/>
      <c r="AD421" s="127"/>
      <c r="AE421" s="127"/>
      <c r="AG421" s="113"/>
      <c r="AN421" s="127"/>
      <c r="AO421" s="127"/>
      <c r="AP421" s="127"/>
      <c r="AQ421" s="127"/>
      <c r="AR421" s="127"/>
      <c r="AS421" s="127"/>
      <c r="AT421" s="127"/>
      <c r="AU421" s="127"/>
    </row>
    <row r="422" spans="3:47">
      <c r="C422" s="38"/>
      <c r="D422" s="38"/>
      <c r="AA422" s="127"/>
      <c r="AB422" s="127"/>
      <c r="AC422" s="127"/>
      <c r="AD422" s="127"/>
      <c r="AE422" s="127"/>
      <c r="AG422" s="113"/>
      <c r="AN422" s="127"/>
      <c r="AO422" s="127"/>
      <c r="AP422" s="127"/>
      <c r="AQ422" s="127"/>
      <c r="AR422" s="127"/>
      <c r="AS422" s="127"/>
      <c r="AT422" s="127"/>
      <c r="AU422" s="127"/>
    </row>
    <row r="423" spans="3:47">
      <c r="C423" s="38"/>
      <c r="D423" s="38"/>
      <c r="AA423" s="127"/>
      <c r="AB423" s="127"/>
      <c r="AC423" s="127"/>
      <c r="AD423" s="127"/>
      <c r="AE423" s="127"/>
      <c r="AG423" s="113"/>
      <c r="AN423" s="127"/>
      <c r="AO423" s="127"/>
      <c r="AP423" s="127"/>
      <c r="AQ423" s="127"/>
      <c r="AR423" s="127"/>
      <c r="AS423" s="127"/>
      <c r="AT423" s="127"/>
      <c r="AU423" s="127"/>
    </row>
    <row r="424" spans="3:47">
      <c r="C424" s="38"/>
      <c r="D424" s="38"/>
      <c r="AA424" s="127"/>
      <c r="AB424" s="127"/>
      <c r="AC424" s="127"/>
      <c r="AD424" s="127"/>
      <c r="AE424" s="127"/>
      <c r="AG424" s="113"/>
      <c r="AN424" s="127"/>
      <c r="AO424" s="127"/>
      <c r="AP424" s="127"/>
      <c r="AQ424" s="127"/>
      <c r="AR424" s="127"/>
      <c r="AS424" s="127"/>
      <c r="AT424" s="127"/>
      <c r="AU424" s="127"/>
    </row>
    <row r="425" spans="3:47">
      <c r="C425" s="38"/>
      <c r="D425" s="38"/>
      <c r="AA425" s="127"/>
      <c r="AB425" s="127"/>
      <c r="AC425" s="127"/>
      <c r="AD425" s="127"/>
      <c r="AE425" s="127"/>
      <c r="AG425" s="113"/>
      <c r="AN425" s="127"/>
      <c r="AO425" s="127"/>
      <c r="AP425" s="127"/>
      <c r="AQ425" s="127"/>
      <c r="AR425" s="127"/>
      <c r="AS425" s="127"/>
      <c r="AT425" s="127"/>
      <c r="AU425" s="127"/>
    </row>
    <row r="426" spans="3:47">
      <c r="C426" s="38"/>
      <c r="D426" s="38"/>
      <c r="AA426" s="127"/>
      <c r="AB426" s="127"/>
      <c r="AC426" s="127"/>
      <c r="AD426" s="127"/>
      <c r="AE426" s="127"/>
      <c r="AG426" s="113"/>
      <c r="AN426" s="127"/>
      <c r="AO426" s="127"/>
      <c r="AP426" s="127"/>
      <c r="AQ426" s="127"/>
      <c r="AR426" s="127"/>
      <c r="AS426" s="127"/>
      <c r="AT426" s="127"/>
      <c r="AU426" s="127"/>
    </row>
    <row r="427" spans="3:47">
      <c r="C427" s="38"/>
      <c r="D427" s="38"/>
      <c r="AA427" s="127"/>
      <c r="AB427" s="127"/>
      <c r="AC427" s="127"/>
      <c r="AD427" s="127"/>
      <c r="AE427" s="127"/>
      <c r="AG427" s="113"/>
      <c r="AN427" s="127"/>
      <c r="AO427" s="127"/>
      <c r="AP427" s="127"/>
      <c r="AQ427" s="127"/>
      <c r="AR427" s="127"/>
      <c r="AS427" s="127"/>
      <c r="AT427" s="127"/>
      <c r="AU427" s="127"/>
    </row>
    <row r="428" spans="3:47">
      <c r="C428" s="38"/>
      <c r="D428" s="38"/>
      <c r="AA428" s="127"/>
      <c r="AB428" s="127"/>
      <c r="AC428" s="127"/>
      <c r="AD428" s="127"/>
      <c r="AE428" s="127"/>
      <c r="AG428" s="113"/>
      <c r="AN428" s="127"/>
      <c r="AO428" s="127"/>
      <c r="AP428" s="127"/>
      <c r="AQ428" s="127"/>
      <c r="AR428" s="127"/>
      <c r="AS428" s="127"/>
      <c r="AT428" s="127"/>
      <c r="AU428" s="127"/>
    </row>
    <row r="429" spans="3:47">
      <c r="C429" s="38"/>
      <c r="D429" s="38"/>
      <c r="AA429" s="127"/>
      <c r="AB429" s="127"/>
      <c r="AC429" s="127"/>
      <c r="AD429" s="127"/>
      <c r="AE429" s="127"/>
      <c r="AG429" s="113"/>
      <c r="AN429" s="127"/>
      <c r="AO429" s="127"/>
      <c r="AP429" s="127"/>
      <c r="AQ429" s="127"/>
      <c r="AR429" s="127"/>
      <c r="AS429" s="127"/>
      <c r="AT429" s="127"/>
      <c r="AU429" s="127"/>
    </row>
    <row r="430" spans="3:47">
      <c r="C430" s="38"/>
      <c r="D430" s="38"/>
      <c r="AA430" s="127"/>
      <c r="AB430" s="127"/>
      <c r="AC430" s="127"/>
      <c r="AD430" s="127"/>
      <c r="AE430" s="127"/>
      <c r="AG430" s="113"/>
      <c r="AN430" s="127"/>
      <c r="AO430" s="127"/>
      <c r="AP430" s="127"/>
      <c r="AQ430" s="127"/>
      <c r="AR430" s="127"/>
      <c r="AS430" s="127"/>
      <c r="AT430" s="127"/>
      <c r="AU430" s="127"/>
    </row>
    <row r="431" spans="3:47">
      <c r="C431" s="38"/>
      <c r="D431" s="38"/>
      <c r="AA431" s="127"/>
      <c r="AB431" s="127"/>
      <c r="AC431" s="127"/>
      <c r="AD431" s="127"/>
      <c r="AE431" s="127"/>
      <c r="AG431" s="113"/>
      <c r="AN431" s="127"/>
      <c r="AO431" s="127"/>
      <c r="AP431" s="127"/>
      <c r="AQ431" s="127"/>
      <c r="AR431" s="127"/>
      <c r="AS431" s="127"/>
      <c r="AT431" s="127"/>
      <c r="AU431" s="127"/>
    </row>
    <row r="432" spans="3:47">
      <c r="C432" s="38"/>
      <c r="D432" s="38"/>
      <c r="AA432" s="127"/>
      <c r="AB432" s="127"/>
      <c r="AC432" s="127"/>
      <c r="AD432" s="127"/>
      <c r="AE432" s="127"/>
      <c r="AG432" s="113"/>
      <c r="AN432" s="127"/>
      <c r="AO432" s="127"/>
      <c r="AP432" s="127"/>
      <c r="AQ432" s="127"/>
      <c r="AR432" s="127"/>
      <c r="AS432" s="127"/>
      <c r="AT432" s="127"/>
      <c r="AU432" s="127"/>
    </row>
    <row r="433" spans="3:47">
      <c r="C433" s="38"/>
      <c r="D433" s="38"/>
      <c r="AA433" s="127"/>
      <c r="AB433" s="127"/>
      <c r="AC433" s="127"/>
      <c r="AD433" s="127"/>
      <c r="AE433" s="127"/>
      <c r="AG433" s="113"/>
      <c r="AN433" s="127"/>
      <c r="AO433" s="127"/>
      <c r="AP433" s="127"/>
      <c r="AQ433" s="127"/>
      <c r="AR433" s="127"/>
      <c r="AS433" s="127"/>
      <c r="AT433" s="127"/>
      <c r="AU433" s="127"/>
    </row>
    <row r="434" spans="3:47">
      <c r="C434" s="38"/>
      <c r="D434" s="38"/>
      <c r="AA434" s="127"/>
      <c r="AB434" s="127"/>
      <c r="AC434" s="127"/>
      <c r="AD434" s="127"/>
      <c r="AE434" s="127"/>
      <c r="AG434" s="113"/>
      <c r="AN434" s="127"/>
      <c r="AO434" s="127"/>
      <c r="AP434" s="127"/>
      <c r="AQ434" s="127"/>
      <c r="AR434" s="127"/>
      <c r="AS434" s="127"/>
      <c r="AT434" s="127"/>
      <c r="AU434" s="127"/>
    </row>
    <row r="435" spans="3:47">
      <c r="C435" s="38"/>
      <c r="D435" s="38"/>
      <c r="AA435" s="127"/>
      <c r="AB435" s="127"/>
      <c r="AC435" s="127"/>
      <c r="AD435" s="127"/>
      <c r="AE435" s="127"/>
      <c r="AG435" s="113"/>
      <c r="AN435" s="127"/>
      <c r="AO435" s="127"/>
      <c r="AP435" s="127"/>
      <c r="AQ435" s="127"/>
      <c r="AR435" s="127"/>
      <c r="AS435" s="127"/>
      <c r="AT435" s="127"/>
      <c r="AU435" s="127"/>
    </row>
    <row r="436" spans="3:47">
      <c r="C436" s="38"/>
      <c r="D436" s="38"/>
      <c r="AA436" s="127"/>
      <c r="AB436" s="127"/>
      <c r="AC436" s="127"/>
      <c r="AD436" s="127"/>
      <c r="AE436" s="127"/>
      <c r="AG436" s="113"/>
      <c r="AN436" s="127"/>
      <c r="AO436" s="127"/>
      <c r="AP436" s="127"/>
      <c r="AQ436" s="127"/>
      <c r="AR436" s="127"/>
      <c r="AS436" s="127"/>
      <c r="AT436" s="127"/>
      <c r="AU436" s="127"/>
    </row>
    <row r="437" spans="3:47">
      <c r="C437" s="38"/>
      <c r="D437" s="38"/>
      <c r="AA437" s="127"/>
      <c r="AB437" s="127"/>
      <c r="AC437" s="127"/>
      <c r="AD437" s="127"/>
      <c r="AE437" s="127"/>
      <c r="AG437" s="113"/>
      <c r="AN437" s="127"/>
      <c r="AO437" s="127"/>
      <c r="AP437" s="127"/>
      <c r="AQ437" s="127"/>
      <c r="AR437" s="127"/>
      <c r="AS437" s="127"/>
      <c r="AT437" s="127"/>
      <c r="AU437" s="127"/>
    </row>
    <row r="438" spans="3:47">
      <c r="C438" s="38"/>
      <c r="D438" s="38"/>
      <c r="AA438" s="127"/>
      <c r="AB438" s="127"/>
      <c r="AC438" s="127"/>
      <c r="AD438" s="127"/>
      <c r="AE438" s="127"/>
      <c r="AG438" s="113"/>
      <c r="AN438" s="127"/>
      <c r="AO438" s="127"/>
      <c r="AP438" s="127"/>
      <c r="AQ438" s="127"/>
      <c r="AR438" s="127"/>
      <c r="AS438" s="127"/>
      <c r="AT438" s="127"/>
      <c r="AU438" s="127"/>
    </row>
    <row r="439" spans="3:47">
      <c r="C439" s="38"/>
      <c r="D439" s="38"/>
      <c r="AA439" s="127"/>
      <c r="AB439" s="127"/>
      <c r="AC439" s="127"/>
      <c r="AD439" s="127"/>
      <c r="AE439" s="127"/>
      <c r="AG439" s="113"/>
      <c r="AN439" s="127"/>
      <c r="AO439" s="127"/>
      <c r="AP439" s="127"/>
      <c r="AQ439" s="127"/>
      <c r="AR439" s="127"/>
      <c r="AS439" s="127"/>
      <c r="AT439" s="127"/>
      <c r="AU439" s="127"/>
    </row>
    <row r="440" spans="3:47">
      <c r="C440" s="38"/>
      <c r="D440" s="38"/>
      <c r="AA440" s="127"/>
      <c r="AB440" s="127"/>
      <c r="AC440" s="127"/>
      <c r="AD440" s="127"/>
      <c r="AE440" s="127"/>
      <c r="AG440" s="113"/>
      <c r="AN440" s="127"/>
      <c r="AO440" s="127"/>
      <c r="AP440" s="127"/>
      <c r="AQ440" s="127"/>
      <c r="AR440" s="127"/>
      <c r="AS440" s="127"/>
      <c r="AT440" s="127"/>
      <c r="AU440" s="127"/>
    </row>
    <row r="441" spans="3:47">
      <c r="C441" s="38"/>
      <c r="D441" s="38"/>
      <c r="AA441" s="127"/>
      <c r="AB441" s="127"/>
      <c r="AC441" s="127"/>
      <c r="AD441" s="127"/>
      <c r="AE441" s="127"/>
      <c r="AG441" s="113"/>
      <c r="AN441" s="127"/>
      <c r="AO441" s="127"/>
      <c r="AP441" s="127"/>
      <c r="AQ441" s="127"/>
      <c r="AR441" s="127"/>
      <c r="AS441" s="127"/>
      <c r="AT441" s="127"/>
      <c r="AU441" s="127"/>
    </row>
    <row r="442" spans="3:47">
      <c r="C442" s="38"/>
      <c r="D442" s="38"/>
      <c r="AA442" s="127"/>
      <c r="AB442" s="127"/>
      <c r="AC442" s="127"/>
      <c r="AD442" s="127"/>
      <c r="AE442" s="127"/>
      <c r="AG442" s="113"/>
      <c r="AN442" s="127"/>
      <c r="AO442" s="127"/>
      <c r="AP442" s="127"/>
      <c r="AQ442" s="127"/>
      <c r="AR442" s="127"/>
      <c r="AS442" s="127"/>
      <c r="AT442" s="127"/>
      <c r="AU442" s="127"/>
    </row>
    <row r="443" spans="3:47">
      <c r="C443" s="38"/>
      <c r="D443" s="38"/>
      <c r="AA443" s="127"/>
      <c r="AB443" s="127"/>
      <c r="AC443" s="127"/>
      <c r="AD443" s="127"/>
      <c r="AE443" s="127"/>
      <c r="AG443" s="113"/>
      <c r="AN443" s="127"/>
      <c r="AO443" s="127"/>
      <c r="AP443" s="127"/>
      <c r="AQ443" s="127"/>
      <c r="AR443" s="127"/>
      <c r="AS443" s="127"/>
      <c r="AT443" s="127"/>
      <c r="AU443" s="127"/>
    </row>
    <row r="444" spans="3:47">
      <c r="C444" s="38"/>
      <c r="D444" s="38"/>
      <c r="AA444" s="127"/>
      <c r="AB444" s="127"/>
      <c r="AC444" s="127"/>
      <c r="AD444" s="127"/>
      <c r="AE444" s="127"/>
      <c r="AG444" s="113"/>
      <c r="AN444" s="127"/>
      <c r="AO444" s="127"/>
      <c r="AP444" s="127"/>
      <c r="AQ444" s="127"/>
      <c r="AR444" s="127"/>
      <c r="AS444" s="127"/>
      <c r="AT444" s="127"/>
      <c r="AU444" s="127"/>
    </row>
    <row r="445" spans="3:47">
      <c r="C445" s="38"/>
      <c r="D445" s="38"/>
      <c r="AA445" s="127"/>
      <c r="AB445" s="127"/>
      <c r="AC445" s="127"/>
      <c r="AD445" s="127"/>
      <c r="AE445" s="127"/>
      <c r="AG445" s="113"/>
      <c r="AN445" s="127"/>
      <c r="AO445" s="127"/>
      <c r="AP445" s="127"/>
      <c r="AQ445" s="127"/>
      <c r="AR445" s="127"/>
      <c r="AS445" s="127"/>
      <c r="AT445" s="127"/>
      <c r="AU445" s="127"/>
    </row>
    <row r="446" spans="3:47">
      <c r="C446" s="38"/>
      <c r="D446" s="38"/>
      <c r="AA446" s="127"/>
      <c r="AB446" s="127"/>
      <c r="AC446" s="127"/>
      <c r="AD446" s="127"/>
      <c r="AE446" s="127"/>
      <c r="AG446" s="113"/>
      <c r="AN446" s="127"/>
      <c r="AO446" s="127"/>
      <c r="AP446" s="127"/>
      <c r="AQ446" s="127"/>
      <c r="AR446" s="127"/>
      <c r="AS446" s="127"/>
      <c r="AT446" s="127"/>
      <c r="AU446" s="127"/>
    </row>
    <row r="447" spans="3:47">
      <c r="C447" s="38"/>
      <c r="D447" s="38"/>
      <c r="AA447" s="127"/>
      <c r="AB447" s="127"/>
      <c r="AC447" s="127"/>
      <c r="AD447" s="127"/>
      <c r="AE447" s="127"/>
      <c r="AG447" s="113"/>
      <c r="AN447" s="127"/>
      <c r="AO447" s="127"/>
      <c r="AP447" s="127"/>
      <c r="AQ447" s="127"/>
      <c r="AR447" s="127"/>
      <c r="AS447" s="127"/>
      <c r="AT447" s="127"/>
      <c r="AU447" s="127"/>
    </row>
    <row r="448" spans="3:47">
      <c r="C448" s="38"/>
      <c r="D448" s="38"/>
      <c r="AA448" s="127"/>
      <c r="AB448" s="127"/>
      <c r="AC448" s="127"/>
      <c r="AD448" s="127"/>
      <c r="AE448" s="127"/>
      <c r="AG448" s="113"/>
      <c r="AN448" s="127"/>
      <c r="AO448" s="127"/>
      <c r="AP448" s="127"/>
      <c r="AQ448" s="127"/>
      <c r="AR448" s="127"/>
      <c r="AS448" s="127"/>
      <c r="AT448" s="127"/>
      <c r="AU448" s="127"/>
    </row>
    <row r="449" spans="3:47">
      <c r="C449" s="38"/>
      <c r="D449" s="38"/>
      <c r="AA449" s="127"/>
      <c r="AB449" s="127"/>
      <c r="AC449" s="127"/>
      <c r="AD449" s="127"/>
      <c r="AE449" s="127"/>
      <c r="AG449" s="113"/>
      <c r="AN449" s="127"/>
      <c r="AO449" s="127"/>
      <c r="AP449" s="127"/>
      <c r="AQ449" s="127"/>
      <c r="AR449" s="127"/>
      <c r="AS449" s="127"/>
      <c r="AT449" s="127"/>
      <c r="AU449" s="127"/>
    </row>
    <row r="450" spans="3:47">
      <c r="C450" s="38"/>
      <c r="D450" s="38"/>
      <c r="AA450" s="127"/>
      <c r="AB450" s="127"/>
      <c r="AC450" s="127"/>
      <c r="AD450" s="127"/>
      <c r="AE450" s="127"/>
      <c r="AG450" s="113"/>
      <c r="AN450" s="127"/>
      <c r="AO450" s="127"/>
      <c r="AP450" s="127"/>
      <c r="AQ450" s="127"/>
      <c r="AR450" s="127"/>
      <c r="AS450" s="127"/>
      <c r="AT450" s="127"/>
      <c r="AU450" s="127"/>
    </row>
    <row r="451" spans="3:47">
      <c r="C451" s="38"/>
      <c r="D451" s="38"/>
      <c r="AA451" s="127"/>
      <c r="AB451" s="127"/>
      <c r="AC451" s="127"/>
      <c r="AD451" s="127"/>
      <c r="AE451" s="127"/>
      <c r="AG451" s="113"/>
      <c r="AN451" s="127"/>
      <c r="AO451" s="127"/>
      <c r="AP451" s="127"/>
      <c r="AQ451" s="127"/>
      <c r="AR451" s="127"/>
      <c r="AS451" s="127"/>
      <c r="AT451" s="127"/>
      <c r="AU451" s="127"/>
    </row>
    <row r="452" spans="3:47">
      <c r="C452" s="38"/>
      <c r="D452" s="38"/>
      <c r="AA452" s="127"/>
      <c r="AB452" s="127"/>
      <c r="AC452" s="127"/>
      <c r="AD452" s="127"/>
      <c r="AE452" s="127"/>
      <c r="AG452" s="113"/>
      <c r="AN452" s="127"/>
      <c r="AO452" s="127"/>
      <c r="AP452" s="127"/>
      <c r="AQ452" s="127"/>
      <c r="AR452" s="127"/>
      <c r="AS452" s="127"/>
      <c r="AT452" s="127"/>
      <c r="AU452" s="127"/>
    </row>
    <row r="453" spans="3:47">
      <c r="C453" s="38"/>
      <c r="D453" s="38"/>
      <c r="AA453" s="127"/>
      <c r="AB453" s="127"/>
      <c r="AC453" s="127"/>
      <c r="AD453" s="127"/>
      <c r="AE453" s="127"/>
      <c r="AG453" s="113"/>
      <c r="AN453" s="127"/>
      <c r="AO453" s="127"/>
      <c r="AP453" s="127"/>
      <c r="AQ453" s="127"/>
      <c r="AR453" s="127"/>
      <c r="AS453" s="127"/>
      <c r="AT453" s="127"/>
      <c r="AU453" s="127"/>
    </row>
    <row r="454" spans="3:47">
      <c r="C454" s="38"/>
      <c r="D454" s="38"/>
      <c r="AA454" s="127"/>
      <c r="AB454" s="127"/>
      <c r="AC454" s="127"/>
      <c r="AD454" s="127"/>
      <c r="AE454" s="127"/>
      <c r="AG454" s="113"/>
      <c r="AN454" s="127"/>
      <c r="AO454" s="127"/>
      <c r="AP454" s="127"/>
      <c r="AQ454" s="127"/>
      <c r="AR454" s="127"/>
      <c r="AS454" s="127"/>
      <c r="AT454" s="127"/>
      <c r="AU454" s="127"/>
    </row>
    <row r="455" spans="3:47">
      <c r="C455" s="38"/>
      <c r="D455" s="38"/>
      <c r="AA455" s="127"/>
      <c r="AB455" s="127"/>
      <c r="AC455" s="127"/>
      <c r="AD455" s="127"/>
      <c r="AE455" s="127"/>
      <c r="AG455" s="113"/>
      <c r="AN455" s="127"/>
      <c r="AO455" s="127"/>
      <c r="AP455" s="127"/>
      <c r="AQ455" s="127"/>
      <c r="AR455" s="127"/>
      <c r="AS455" s="127"/>
      <c r="AT455" s="127"/>
      <c r="AU455" s="127"/>
    </row>
    <row r="456" spans="3:47">
      <c r="C456" s="38"/>
      <c r="D456" s="38"/>
      <c r="AA456" s="127"/>
      <c r="AB456" s="127"/>
      <c r="AC456" s="127"/>
      <c r="AD456" s="127"/>
      <c r="AE456" s="127"/>
      <c r="AG456" s="113"/>
      <c r="AN456" s="127"/>
      <c r="AO456" s="127"/>
      <c r="AP456" s="127"/>
      <c r="AQ456" s="127"/>
      <c r="AR456" s="127"/>
      <c r="AS456" s="127"/>
      <c r="AT456" s="127"/>
      <c r="AU456" s="127"/>
    </row>
    <row r="457" spans="3:47">
      <c r="C457" s="38"/>
      <c r="D457" s="38"/>
      <c r="AA457" s="127"/>
      <c r="AB457" s="127"/>
      <c r="AC457" s="127"/>
      <c r="AD457" s="127"/>
      <c r="AE457" s="127"/>
      <c r="AG457" s="113"/>
      <c r="AN457" s="127"/>
      <c r="AO457" s="127"/>
      <c r="AP457" s="127"/>
      <c r="AQ457" s="127"/>
      <c r="AR457" s="127"/>
      <c r="AS457" s="127"/>
      <c r="AT457" s="127"/>
      <c r="AU457" s="127"/>
    </row>
    <row r="458" spans="3:47">
      <c r="C458" s="38"/>
      <c r="D458" s="38"/>
      <c r="AA458" s="127"/>
      <c r="AB458" s="127"/>
      <c r="AC458" s="127"/>
      <c r="AD458" s="127"/>
      <c r="AE458" s="127"/>
      <c r="AG458" s="113"/>
      <c r="AN458" s="127"/>
      <c r="AO458" s="127"/>
      <c r="AP458" s="127"/>
      <c r="AQ458" s="127"/>
      <c r="AR458" s="127"/>
      <c r="AS458" s="127"/>
      <c r="AT458" s="127"/>
      <c r="AU458" s="127"/>
    </row>
    <row r="459" spans="3:47">
      <c r="C459" s="38"/>
      <c r="D459" s="38"/>
      <c r="AA459" s="127"/>
      <c r="AB459" s="127"/>
      <c r="AC459" s="127"/>
      <c r="AD459" s="127"/>
      <c r="AE459" s="127"/>
      <c r="AG459" s="113"/>
      <c r="AN459" s="127"/>
      <c r="AO459" s="127"/>
      <c r="AP459" s="127"/>
      <c r="AQ459" s="127"/>
      <c r="AR459" s="127"/>
      <c r="AS459" s="127"/>
      <c r="AT459" s="127"/>
      <c r="AU459" s="127"/>
    </row>
    <row r="460" spans="3:47">
      <c r="C460" s="38"/>
      <c r="D460" s="38"/>
      <c r="AA460" s="127"/>
      <c r="AB460" s="127"/>
      <c r="AC460" s="127"/>
      <c r="AD460" s="127"/>
      <c r="AE460" s="127"/>
      <c r="AG460" s="113"/>
      <c r="AN460" s="127"/>
      <c r="AO460" s="127"/>
      <c r="AP460" s="127"/>
      <c r="AQ460" s="127"/>
      <c r="AR460" s="127"/>
      <c r="AS460" s="127"/>
      <c r="AT460" s="127"/>
      <c r="AU460" s="127"/>
    </row>
    <row r="461" spans="3:47">
      <c r="C461" s="38"/>
      <c r="D461" s="38"/>
      <c r="AA461" s="127"/>
      <c r="AB461" s="127"/>
      <c r="AC461" s="127"/>
      <c r="AD461" s="127"/>
      <c r="AE461" s="127"/>
      <c r="AG461" s="113"/>
      <c r="AN461" s="127"/>
      <c r="AO461" s="127"/>
      <c r="AP461" s="127"/>
      <c r="AQ461" s="127"/>
      <c r="AR461" s="127"/>
      <c r="AS461" s="127"/>
      <c r="AT461" s="127"/>
      <c r="AU461" s="127"/>
    </row>
    <row r="462" spans="3:47">
      <c r="C462" s="38"/>
      <c r="D462" s="38"/>
      <c r="AA462" s="127"/>
      <c r="AB462" s="127"/>
      <c r="AC462" s="127"/>
      <c r="AD462" s="127"/>
      <c r="AE462" s="127"/>
      <c r="AG462" s="113"/>
      <c r="AN462" s="127"/>
      <c r="AO462" s="127"/>
      <c r="AP462" s="127"/>
      <c r="AQ462" s="127"/>
      <c r="AR462" s="127"/>
      <c r="AS462" s="127"/>
      <c r="AT462" s="127"/>
      <c r="AU462" s="127"/>
    </row>
    <row r="463" spans="3:47">
      <c r="C463" s="38"/>
      <c r="D463" s="38"/>
      <c r="AA463" s="127"/>
      <c r="AB463" s="127"/>
      <c r="AC463" s="127"/>
      <c r="AD463" s="127"/>
      <c r="AE463" s="127"/>
      <c r="AG463" s="113"/>
      <c r="AN463" s="127"/>
      <c r="AO463" s="127"/>
      <c r="AP463" s="127"/>
      <c r="AQ463" s="127"/>
      <c r="AR463" s="127"/>
      <c r="AS463" s="127"/>
      <c r="AT463" s="127"/>
      <c r="AU463" s="127"/>
    </row>
    <row r="464" spans="3:47">
      <c r="C464" s="38"/>
      <c r="D464" s="38"/>
      <c r="AA464" s="127"/>
      <c r="AB464" s="127"/>
      <c r="AC464" s="127"/>
      <c r="AD464" s="127"/>
      <c r="AE464" s="127"/>
      <c r="AG464" s="113"/>
      <c r="AN464" s="127"/>
      <c r="AO464" s="127"/>
      <c r="AP464" s="127"/>
      <c r="AQ464" s="127"/>
      <c r="AR464" s="127"/>
      <c r="AS464" s="127"/>
      <c r="AT464" s="127"/>
      <c r="AU464" s="127"/>
    </row>
    <row r="465" spans="3:50">
      <c r="C465" s="38"/>
      <c r="D465" s="38"/>
      <c r="AA465" s="127"/>
      <c r="AB465" s="127"/>
      <c r="AC465" s="127"/>
      <c r="AD465" s="127"/>
      <c r="AE465" s="127"/>
      <c r="AG465" s="113"/>
      <c r="AN465" s="127"/>
      <c r="AO465" s="127"/>
      <c r="AP465" s="127"/>
      <c r="AQ465" s="127"/>
      <c r="AR465" s="127"/>
      <c r="AS465" s="127"/>
      <c r="AT465" s="127"/>
      <c r="AU465" s="127"/>
    </row>
    <row r="466" spans="3:50">
      <c r="C466" s="38"/>
      <c r="D466" s="38"/>
      <c r="AA466" s="127"/>
      <c r="AB466" s="127"/>
      <c r="AC466" s="127"/>
      <c r="AD466" s="127"/>
      <c r="AE466" s="127"/>
      <c r="AG466" s="113"/>
      <c r="AN466" s="127"/>
      <c r="AO466" s="127"/>
      <c r="AP466" s="127"/>
      <c r="AQ466" s="127"/>
      <c r="AR466" s="127"/>
      <c r="AS466" s="127"/>
      <c r="AT466" s="127"/>
      <c r="AU466" s="127"/>
    </row>
    <row r="467" spans="3:50">
      <c r="C467" s="38"/>
      <c r="D467" s="38"/>
      <c r="AA467" s="127"/>
      <c r="AB467" s="127"/>
      <c r="AC467" s="127"/>
      <c r="AD467" s="127"/>
      <c r="AE467" s="127"/>
      <c r="AG467" s="113"/>
      <c r="AN467" s="127"/>
      <c r="AO467" s="127"/>
      <c r="AP467" s="127"/>
      <c r="AQ467" s="127"/>
      <c r="AR467" s="127"/>
      <c r="AS467" s="127"/>
      <c r="AT467" s="127"/>
      <c r="AU467" s="127"/>
    </row>
    <row r="468" spans="3:50">
      <c r="C468" s="38"/>
      <c r="D468" s="38"/>
      <c r="AA468" s="127"/>
      <c r="AB468" s="127"/>
      <c r="AC468" s="127"/>
      <c r="AD468" s="127"/>
      <c r="AE468" s="127"/>
      <c r="AG468" s="113"/>
      <c r="AN468" s="127"/>
      <c r="AO468" s="127"/>
      <c r="AP468" s="127"/>
      <c r="AQ468" s="127"/>
      <c r="AR468" s="127"/>
      <c r="AS468" s="127"/>
      <c r="AT468" s="127"/>
      <c r="AU468" s="127"/>
      <c r="AV468" s="127"/>
      <c r="AX468" s="127"/>
    </row>
    <row r="469" spans="3:50">
      <c r="C469" s="38"/>
      <c r="D469" s="38"/>
      <c r="AA469" s="127"/>
      <c r="AB469" s="127"/>
      <c r="AC469" s="127"/>
      <c r="AD469" s="127"/>
      <c r="AE469" s="127"/>
      <c r="AG469" s="113"/>
      <c r="AN469" s="127"/>
      <c r="AO469" s="127"/>
      <c r="AP469" s="127"/>
      <c r="AQ469" s="127"/>
      <c r="AR469" s="127"/>
      <c r="AS469" s="127"/>
      <c r="AT469" s="127"/>
      <c r="AU469" s="127"/>
    </row>
    <row r="470" spans="3:50">
      <c r="C470" s="38"/>
      <c r="D470" s="38"/>
      <c r="AA470" s="127"/>
      <c r="AB470" s="127"/>
      <c r="AC470" s="127"/>
      <c r="AD470" s="127"/>
      <c r="AE470" s="127"/>
      <c r="AG470" s="113"/>
      <c r="AN470" s="127"/>
      <c r="AO470" s="127"/>
      <c r="AP470" s="127"/>
      <c r="AQ470" s="127"/>
      <c r="AR470" s="127"/>
      <c r="AS470" s="127"/>
      <c r="AT470" s="127"/>
      <c r="AU470" s="127"/>
    </row>
    <row r="471" spans="3:50">
      <c r="C471" s="38"/>
      <c r="D471" s="38"/>
      <c r="AA471" s="127"/>
      <c r="AB471" s="127"/>
      <c r="AC471" s="127"/>
      <c r="AD471" s="127"/>
      <c r="AE471" s="127"/>
      <c r="AG471" s="113"/>
      <c r="AN471" s="127"/>
      <c r="AO471" s="127"/>
      <c r="AP471" s="127"/>
      <c r="AQ471" s="127"/>
      <c r="AR471" s="127"/>
      <c r="AS471" s="127"/>
      <c r="AT471" s="127"/>
      <c r="AU471" s="127"/>
    </row>
    <row r="472" spans="3:50">
      <c r="C472" s="38"/>
      <c r="D472" s="38"/>
      <c r="AA472" s="127"/>
      <c r="AB472" s="127"/>
      <c r="AC472" s="127"/>
      <c r="AD472" s="127"/>
      <c r="AE472" s="127"/>
      <c r="AG472" s="113"/>
      <c r="AN472" s="127"/>
      <c r="AO472" s="127"/>
      <c r="AP472" s="127"/>
      <c r="AQ472" s="127"/>
      <c r="AR472" s="127"/>
      <c r="AS472" s="127"/>
      <c r="AT472" s="127"/>
      <c r="AU472" s="127"/>
    </row>
    <row r="473" spans="3:50">
      <c r="C473" s="38"/>
      <c r="D473" s="38"/>
      <c r="AA473" s="127"/>
      <c r="AB473" s="127"/>
      <c r="AC473" s="127"/>
      <c r="AD473" s="127"/>
      <c r="AE473" s="127"/>
      <c r="AG473" s="113"/>
      <c r="AN473" s="127"/>
      <c r="AO473" s="127"/>
      <c r="AP473" s="127"/>
      <c r="AQ473" s="127"/>
      <c r="AR473" s="127"/>
      <c r="AS473" s="127"/>
      <c r="AT473" s="127"/>
      <c r="AU473" s="127"/>
    </row>
    <row r="474" spans="3:50">
      <c r="C474" s="38"/>
      <c r="D474" s="38"/>
      <c r="AA474" s="127"/>
      <c r="AB474" s="127"/>
      <c r="AC474" s="127"/>
      <c r="AD474" s="127"/>
      <c r="AE474" s="127"/>
      <c r="AG474" s="113"/>
      <c r="AN474" s="127"/>
      <c r="AO474" s="127"/>
      <c r="AP474" s="127"/>
      <c r="AQ474" s="127"/>
      <c r="AR474" s="127"/>
      <c r="AS474" s="127"/>
      <c r="AT474" s="127"/>
      <c r="AU474" s="127"/>
    </row>
    <row r="475" spans="3:50">
      <c r="C475" s="38"/>
      <c r="D475" s="38"/>
      <c r="AA475" s="127"/>
      <c r="AB475" s="127"/>
      <c r="AC475" s="127"/>
      <c r="AD475" s="127"/>
      <c r="AE475" s="127"/>
      <c r="AG475" s="113"/>
      <c r="AN475" s="127"/>
      <c r="AO475" s="127"/>
      <c r="AP475" s="127"/>
      <c r="AQ475" s="127"/>
      <c r="AR475" s="127"/>
      <c r="AS475" s="127"/>
      <c r="AT475" s="127"/>
      <c r="AU475" s="127"/>
    </row>
    <row r="476" spans="3:50">
      <c r="C476" s="38"/>
      <c r="D476" s="38"/>
      <c r="AA476" s="127"/>
      <c r="AB476" s="127"/>
      <c r="AC476" s="127"/>
      <c r="AD476" s="127"/>
      <c r="AE476" s="127"/>
      <c r="AG476" s="113"/>
      <c r="AN476" s="127"/>
      <c r="AO476" s="127"/>
      <c r="AP476" s="127"/>
      <c r="AQ476" s="127"/>
      <c r="AR476" s="127"/>
      <c r="AS476" s="127"/>
      <c r="AT476" s="127"/>
      <c r="AU476" s="127"/>
    </row>
    <row r="477" spans="3:50">
      <c r="C477" s="38"/>
      <c r="D477" s="38"/>
      <c r="AA477" s="127"/>
      <c r="AB477" s="127"/>
      <c r="AC477" s="127"/>
      <c r="AD477" s="127"/>
      <c r="AE477" s="127"/>
      <c r="AG477" s="113"/>
      <c r="AN477" s="127"/>
      <c r="AO477" s="127"/>
      <c r="AP477" s="127"/>
      <c r="AQ477" s="127"/>
      <c r="AR477" s="127"/>
      <c r="AS477" s="127"/>
      <c r="AT477" s="127"/>
      <c r="AU477" s="127"/>
    </row>
    <row r="478" spans="3:50">
      <c r="C478" s="38"/>
      <c r="D478" s="38"/>
      <c r="AA478" s="127"/>
      <c r="AB478" s="127"/>
      <c r="AC478" s="127"/>
      <c r="AD478" s="127"/>
      <c r="AE478" s="127"/>
      <c r="AG478" s="113"/>
      <c r="AN478" s="127"/>
      <c r="AO478" s="127"/>
      <c r="AP478" s="127"/>
      <c r="AQ478" s="127"/>
      <c r="AR478" s="127"/>
      <c r="AS478" s="127"/>
      <c r="AT478" s="127"/>
      <c r="AU478" s="127"/>
    </row>
    <row r="479" spans="3:50">
      <c r="C479" s="38"/>
      <c r="D479" s="38"/>
      <c r="AA479" s="127"/>
      <c r="AB479" s="127"/>
      <c r="AC479" s="127"/>
      <c r="AD479" s="127"/>
      <c r="AE479" s="127"/>
      <c r="AG479" s="113"/>
      <c r="AN479" s="127"/>
      <c r="AO479" s="127"/>
      <c r="AP479" s="127"/>
      <c r="AQ479" s="127"/>
      <c r="AR479" s="127"/>
      <c r="AS479" s="127"/>
      <c r="AT479" s="127"/>
      <c r="AU479" s="127"/>
    </row>
    <row r="480" spans="3:50">
      <c r="C480" s="38"/>
      <c r="D480" s="38"/>
      <c r="AA480" s="127"/>
      <c r="AB480" s="127"/>
      <c r="AC480" s="127"/>
      <c r="AD480" s="127"/>
      <c r="AE480" s="127"/>
      <c r="AG480" s="113"/>
      <c r="AN480" s="127"/>
      <c r="AO480" s="127"/>
      <c r="AP480" s="127"/>
      <c r="AQ480" s="127"/>
      <c r="AR480" s="127"/>
      <c r="AS480" s="127"/>
      <c r="AT480" s="127"/>
      <c r="AU480" s="127"/>
    </row>
    <row r="481" spans="3:64">
      <c r="C481" s="38"/>
      <c r="D481" s="38"/>
      <c r="AA481" s="127"/>
      <c r="AB481" s="127"/>
      <c r="AC481" s="127"/>
      <c r="AD481" s="127"/>
      <c r="AE481" s="127"/>
      <c r="AG481" s="113"/>
      <c r="AN481" s="127"/>
      <c r="AO481" s="127"/>
      <c r="AP481" s="127"/>
      <c r="AQ481" s="127"/>
      <c r="AR481" s="127"/>
      <c r="AS481" s="127"/>
      <c r="AT481" s="127"/>
      <c r="AU481" s="127"/>
      <c r="AV481" s="127"/>
      <c r="AW481" s="127"/>
      <c r="AX481" s="127"/>
      <c r="AY481" s="127"/>
      <c r="AZ481" s="127"/>
      <c r="BA481" s="127"/>
      <c r="BB481" s="127"/>
      <c r="BC481" s="127"/>
      <c r="BD481" s="127"/>
      <c r="BE481" s="127"/>
      <c r="BF481" s="127"/>
      <c r="BG481" s="127"/>
      <c r="BH481" s="127"/>
      <c r="BI481" s="127"/>
      <c r="BJ481" s="127"/>
      <c r="BK481" s="127"/>
      <c r="BL481" s="127"/>
    </row>
    <row r="482" spans="3:64">
      <c r="C482" s="38"/>
      <c r="D482" s="38"/>
      <c r="AA482" s="127"/>
      <c r="AB482" s="127"/>
      <c r="AC482" s="127"/>
      <c r="AD482" s="127"/>
      <c r="AE482" s="127"/>
      <c r="AG482" s="113"/>
      <c r="AN482" s="127"/>
      <c r="AO482" s="127"/>
      <c r="AP482" s="127"/>
      <c r="AQ482" s="127"/>
      <c r="AR482" s="127"/>
      <c r="AS482" s="127"/>
      <c r="AT482" s="127"/>
      <c r="AU482" s="127"/>
    </row>
    <row r="483" spans="3:64">
      <c r="C483" s="38"/>
      <c r="D483" s="38"/>
      <c r="AA483" s="127"/>
      <c r="AB483" s="127"/>
      <c r="AC483" s="127"/>
      <c r="AD483" s="127"/>
      <c r="AE483" s="127"/>
      <c r="AG483" s="113"/>
      <c r="AN483" s="127"/>
      <c r="AO483" s="127"/>
      <c r="AP483" s="127"/>
      <c r="AQ483" s="127"/>
      <c r="AR483" s="127"/>
      <c r="AS483" s="127"/>
      <c r="AT483" s="127"/>
      <c r="AU483" s="127"/>
    </row>
    <row r="484" spans="3:64">
      <c r="C484" s="38"/>
      <c r="D484" s="38"/>
      <c r="AA484" s="127"/>
      <c r="AB484" s="127"/>
      <c r="AC484" s="127"/>
      <c r="AD484" s="127"/>
      <c r="AE484" s="127"/>
      <c r="AG484" s="113"/>
      <c r="AN484" s="127"/>
      <c r="AO484" s="127"/>
      <c r="AP484" s="127"/>
      <c r="AQ484" s="127"/>
      <c r="AR484" s="127"/>
      <c r="AS484" s="127"/>
      <c r="AT484" s="127"/>
      <c r="AU484" s="127"/>
    </row>
    <row r="485" spans="3:64">
      <c r="C485" s="38"/>
      <c r="D485" s="38"/>
      <c r="AA485" s="127"/>
      <c r="AB485" s="127"/>
      <c r="AC485" s="127"/>
      <c r="AD485" s="127"/>
      <c r="AE485" s="127"/>
      <c r="AG485" s="113"/>
      <c r="AN485" s="127"/>
      <c r="AO485" s="127"/>
      <c r="AP485" s="127"/>
      <c r="AQ485" s="127"/>
      <c r="AR485" s="127"/>
      <c r="AS485" s="127"/>
      <c r="AT485" s="127"/>
      <c r="AU485" s="127"/>
    </row>
    <row r="486" spans="3:64">
      <c r="C486" s="38"/>
      <c r="D486" s="38"/>
      <c r="AA486" s="127"/>
      <c r="AB486" s="127"/>
      <c r="AC486" s="127"/>
      <c r="AD486" s="127"/>
      <c r="AE486" s="127"/>
      <c r="AG486" s="113"/>
      <c r="AN486" s="127"/>
      <c r="AO486" s="127"/>
      <c r="AP486" s="127"/>
      <c r="AQ486" s="127"/>
      <c r="AR486" s="127"/>
      <c r="AS486" s="127"/>
      <c r="AT486" s="127"/>
      <c r="AU486" s="127"/>
    </row>
    <row r="487" spans="3:64">
      <c r="C487" s="38"/>
      <c r="D487" s="38"/>
      <c r="AA487" s="127"/>
      <c r="AB487" s="127"/>
      <c r="AC487" s="127"/>
      <c r="AD487" s="127"/>
      <c r="AE487" s="127"/>
      <c r="AG487" s="113"/>
      <c r="AN487" s="127"/>
      <c r="AO487" s="127"/>
      <c r="AP487" s="127"/>
      <c r="AQ487" s="127"/>
      <c r="AR487" s="127"/>
      <c r="AS487" s="127"/>
      <c r="AT487" s="127"/>
      <c r="AU487" s="127"/>
    </row>
    <row r="488" spans="3:64">
      <c r="C488" s="38"/>
      <c r="D488" s="38"/>
      <c r="AA488" s="127"/>
      <c r="AB488" s="127"/>
      <c r="AC488" s="127"/>
      <c r="AD488" s="127"/>
      <c r="AE488" s="127"/>
      <c r="AG488" s="113"/>
      <c r="AN488" s="127"/>
      <c r="AO488" s="127"/>
      <c r="AP488" s="127"/>
      <c r="AQ488" s="127"/>
      <c r="AR488" s="127"/>
      <c r="AS488" s="127"/>
      <c r="AT488" s="127"/>
      <c r="AU488" s="127"/>
    </row>
    <row r="489" spans="3:64">
      <c r="C489" s="38"/>
      <c r="D489" s="38"/>
      <c r="AA489" s="127"/>
      <c r="AB489" s="127"/>
      <c r="AC489" s="127"/>
      <c r="AD489" s="127"/>
      <c r="AE489" s="127"/>
      <c r="AG489" s="113"/>
      <c r="AN489" s="127"/>
      <c r="AO489" s="127"/>
      <c r="AP489" s="127"/>
      <c r="AQ489" s="127"/>
      <c r="AR489" s="127"/>
      <c r="AS489" s="127"/>
      <c r="AT489" s="127"/>
      <c r="AU489" s="127"/>
    </row>
    <row r="490" spans="3:64">
      <c r="C490" s="38"/>
      <c r="D490" s="38"/>
      <c r="AA490" s="127"/>
      <c r="AB490" s="127"/>
      <c r="AC490" s="127"/>
      <c r="AD490" s="127"/>
      <c r="AE490" s="127"/>
      <c r="AG490" s="113"/>
      <c r="AN490" s="127"/>
      <c r="AO490" s="127"/>
      <c r="AP490" s="127"/>
      <c r="AQ490" s="127"/>
      <c r="AR490" s="127"/>
      <c r="AS490" s="127"/>
      <c r="AT490" s="127"/>
      <c r="AU490" s="127"/>
    </row>
    <row r="491" spans="3:64">
      <c r="C491" s="38"/>
      <c r="D491" s="38"/>
      <c r="AA491" s="127"/>
      <c r="AB491" s="127"/>
      <c r="AC491" s="127"/>
      <c r="AD491" s="127"/>
      <c r="AE491" s="127"/>
      <c r="AG491" s="113"/>
      <c r="AN491" s="127"/>
      <c r="AO491" s="127"/>
      <c r="AP491" s="127"/>
      <c r="AQ491" s="127"/>
      <c r="AR491" s="127"/>
      <c r="AS491" s="127"/>
      <c r="AT491" s="127"/>
      <c r="AU491" s="127"/>
    </row>
    <row r="492" spans="3:64">
      <c r="C492" s="38"/>
      <c r="D492" s="38"/>
      <c r="AA492" s="127"/>
      <c r="AB492" s="127"/>
      <c r="AC492" s="127"/>
      <c r="AD492" s="127"/>
      <c r="AE492" s="127"/>
      <c r="AG492" s="113"/>
      <c r="AN492" s="127"/>
      <c r="AO492" s="127"/>
      <c r="AP492" s="127"/>
      <c r="AQ492" s="127"/>
      <c r="AR492" s="127"/>
      <c r="AS492" s="127"/>
      <c r="AT492" s="127"/>
      <c r="AU492" s="127"/>
    </row>
    <row r="493" spans="3:64">
      <c r="C493" s="38"/>
      <c r="D493" s="38"/>
      <c r="AA493" s="127"/>
      <c r="AB493" s="127"/>
      <c r="AC493" s="127"/>
      <c r="AD493" s="127"/>
      <c r="AE493" s="127"/>
      <c r="AG493" s="113"/>
      <c r="AN493" s="127"/>
      <c r="AO493" s="127"/>
      <c r="AP493" s="127"/>
      <c r="AQ493" s="127"/>
      <c r="AR493" s="127"/>
      <c r="AS493" s="127"/>
      <c r="AT493" s="127"/>
      <c r="AU493" s="127"/>
    </row>
    <row r="494" spans="3:64">
      <c r="C494" s="38"/>
      <c r="D494" s="38"/>
      <c r="AA494" s="127"/>
      <c r="AB494" s="127"/>
      <c r="AC494" s="127"/>
      <c r="AD494" s="127"/>
      <c r="AE494" s="127"/>
      <c r="AG494" s="113"/>
      <c r="AN494" s="127"/>
      <c r="AO494" s="127"/>
      <c r="AP494" s="127"/>
      <c r="AQ494" s="127"/>
      <c r="AR494" s="127"/>
      <c r="AS494" s="127"/>
      <c r="AT494" s="127"/>
      <c r="AU494" s="127"/>
    </row>
    <row r="495" spans="3:64">
      <c r="C495" s="38"/>
      <c r="D495" s="38"/>
      <c r="AA495" s="127"/>
      <c r="AB495" s="127"/>
      <c r="AC495" s="127"/>
      <c r="AD495" s="127"/>
      <c r="AE495" s="127"/>
      <c r="AG495" s="113"/>
      <c r="AN495" s="127"/>
      <c r="AO495" s="127"/>
      <c r="AP495" s="127"/>
      <c r="AQ495" s="127"/>
      <c r="AR495" s="127"/>
      <c r="AS495" s="127"/>
      <c r="AT495" s="127"/>
      <c r="AU495" s="127"/>
    </row>
    <row r="496" spans="3:64">
      <c r="C496" s="38"/>
      <c r="D496" s="38"/>
      <c r="AA496" s="127"/>
      <c r="AB496" s="127"/>
      <c r="AC496" s="127"/>
      <c r="AD496" s="127"/>
      <c r="AE496" s="127"/>
      <c r="AG496" s="113"/>
      <c r="AN496" s="127"/>
      <c r="AO496" s="127"/>
      <c r="AP496" s="127"/>
      <c r="AQ496" s="127"/>
      <c r="AR496" s="127"/>
      <c r="AS496" s="127"/>
      <c r="AT496" s="127"/>
      <c r="AU496" s="127"/>
    </row>
    <row r="497" spans="3:48">
      <c r="C497" s="38"/>
      <c r="D497" s="38"/>
      <c r="AA497" s="127"/>
      <c r="AB497" s="127"/>
      <c r="AC497" s="127"/>
      <c r="AD497" s="127"/>
      <c r="AE497" s="127"/>
      <c r="AG497" s="113"/>
      <c r="AN497" s="127"/>
      <c r="AO497" s="127"/>
      <c r="AP497" s="127"/>
      <c r="AQ497" s="127"/>
      <c r="AR497" s="127"/>
      <c r="AS497" s="127"/>
      <c r="AT497" s="127"/>
      <c r="AU497" s="127"/>
    </row>
    <row r="498" spans="3:48">
      <c r="C498" s="38"/>
      <c r="D498" s="38"/>
      <c r="AA498" s="127"/>
      <c r="AB498" s="127"/>
      <c r="AC498" s="127"/>
      <c r="AD498" s="127"/>
      <c r="AE498" s="127"/>
      <c r="AG498" s="113"/>
      <c r="AN498" s="127"/>
      <c r="AO498" s="127"/>
      <c r="AP498" s="127"/>
      <c r="AQ498" s="127"/>
      <c r="AR498" s="127"/>
      <c r="AS498" s="127"/>
      <c r="AT498" s="127"/>
      <c r="AU498" s="127"/>
    </row>
    <row r="499" spans="3:48">
      <c r="C499" s="38"/>
      <c r="D499" s="38"/>
      <c r="AA499" s="127"/>
      <c r="AB499" s="127"/>
      <c r="AC499" s="127"/>
      <c r="AD499" s="127"/>
      <c r="AE499" s="127"/>
      <c r="AG499" s="113"/>
      <c r="AN499" s="127"/>
      <c r="AO499" s="127"/>
      <c r="AP499" s="127"/>
      <c r="AQ499" s="127"/>
      <c r="AR499" s="127"/>
      <c r="AS499" s="127"/>
      <c r="AT499" s="127"/>
      <c r="AU499" s="127"/>
    </row>
    <row r="500" spans="3:48">
      <c r="C500" s="38"/>
      <c r="D500" s="38"/>
      <c r="AA500" s="127"/>
      <c r="AB500" s="127"/>
      <c r="AC500" s="127"/>
      <c r="AD500" s="127"/>
      <c r="AE500" s="127"/>
      <c r="AG500" s="113"/>
      <c r="AN500" s="127"/>
      <c r="AO500" s="127"/>
      <c r="AP500" s="127"/>
      <c r="AQ500" s="127"/>
      <c r="AR500" s="127"/>
      <c r="AS500" s="127"/>
      <c r="AT500" s="127"/>
      <c r="AU500" s="127"/>
    </row>
    <row r="501" spans="3:48">
      <c r="C501" s="38"/>
      <c r="D501" s="38"/>
      <c r="AA501" s="127"/>
      <c r="AB501" s="127"/>
      <c r="AC501" s="127"/>
      <c r="AD501" s="127"/>
      <c r="AE501" s="127"/>
      <c r="AG501" s="113"/>
      <c r="AN501" s="127"/>
      <c r="AO501" s="127"/>
      <c r="AP501" s="127"/>
      <c r="AQ501" s="127"/>
      <c r="AR501" s="127"/>
      <c r="AS501" s="127"/>
      <c r="AT501" s="127"/>
      <c r="AU501" s="127"/>
    </row>
    <row r="502" spans="3:48">
      <c r="C502" s="38"/>
      <c r="D502" s="38"/>
      <c r="AA502" s="127"/>
      <c r="AB502" s="127"/>
      <c r="AC502" s="127"/>
      <c r="AD502" s="127"/>
      <c r="AE502" s="127"/>
      <c r="AG502" s="113"/>
      <c r="AN502" s="127"/>
      <c r="AO502" s="127"/>
      <c r="AP502" s="127"/>
      <c r="AQ502" s="127"/>
      <c r="AR502" s="127"/>
      <c r="AS502" s="127"/>
      <c r="AT502" s="127"/>
      <c r="AU502" s="127"/>
    </row>
    <row r="503" spans="3:48">
      <c r="C503" s="38"/>
      <c r="D503" s="38"/>
      <c r="AA503" s="127"/>
      <c r="AB503" s="127"/>
      <c r="AC503" s="127"/>
      <c r="AD503" s="127"/>
      <c r="AE503" s="127"/>
      <c r="AG503" s="113"/>
      <c r="AN503" s="127"/>
      <c r="AO503" s="127"/>
      <c r="AP503" s="127"/>
      <c r="AQ503" s="127"/>
      <c r="AR503" s="127"/>
      <c r="AS503" s="127"/>
      <c r="AT503" s="127"/>
      <c r="AU503" s="127"/>
    </row>
    <row r="504" spans="3:48">
      <c r="C504" s="38"/>
      <c r="D504" s="38"/>
      <c r="AA504" s="127"/>
      <c r="AB504" s="127"/>
      <c r="AC504" s="127"/>
      <c r="AD504" s="127"/>
      <c r="AE504" s="127"/>
      <c r="AG504" s="113"/>
      <c r="AN504" s="127"/>
      <c r="AO504" s="127"/>
      <c r="AP504" s="127"/>
      <c r="AQ504" s="127"/>
      <c r="AR504" s="127"/>
      <c r="AS504" s="127"/>
      <c r="AT504" s="127"/>
      <c r="AU504" s="127"/>
    </row>
    <row r="505" spans="3:48">
      <c r="C505" s="38"/>
      <c r="D505" s="38"/>
      <c r="AA505" s="127"/>
      <c r="AB505" s="127"/>
      <c r="AC505" s="127"/>
      <c r="AD505" s="127"/>
      <c r="AE505" s="127"/>
      <c r="AG505" s="113"/>
      <c r="AN505" s="127"/>
      <c r="AO505" s="127"/>
      <c r="AP505" s="127"/>
      <c r="AQ505" s="127"/>
      <c r="AR505" s="127"/>
      <c r="AS505" s="127"/>
      <c r="AT505" s="127"/>
      <c r="AU505" s="127"/>
    </row>
    <row r="506" spans="3:48">
      <c r="C506" s="38"/>
      <c r="D506" s="38"/>
      <c r="AA506" s="127"/>
      <c r="AB506" s="127"/>
      <c r="AC506" s="127"/>
      <c r="AD506" s="127"/>
      <c r="AE506" s="127"/>
      <c r="AG506" s="113"/>
      <c r="AN506" s="127"/>
      <c r="AO506" s="127"/>
      <c r="AP506" s="127"/>
      <c r="AQ506" s="127"/>
      <c r="AR506" s="127"/>
      <c r="AS506" s="127"/>
      <c r="AT506" s="127"/>
      <c r="AU506" s="127"/>
    </row>
    <row r="507" spans="3:48">
      <c r="C507" s="38"/>
      <c r="D507" s="38"/>
      <c r="AA507" s="127"/>
      <c r="AB507" s="127"/>
      <c r="AC507" s="127"/>
      <c r="AD507" s="127"/>
      <c r="AE507" s="127"/>
      <c r="AG507" s="113"/>
      <c r="AN507" s="127"/>
      <c r="AO507" s="127"/>
      <c r="AP507" s="127"/>
      <c r="AQ507" s="127"/>
      <c r="AR507" s="127"/>
      <c r="AS507" s="127"/>
      <c r="AT507" s="127"/>
      <c r="AU507" s="127"/>
    </row>
    <row r="508" spans="3:48">
      <c r="C508" s="38"/>
      <c r="D508" s="38"/>
      <c r="AA508" s="127"/>
      <c r="AB508" s="127"/>
      <c r="AC508" s="127"/>
      <c r="AD508" s="127"/>
      <c r="AE508" s="127"/>
      <c r="AG508" s="113"/>
      <c r="AN508" s="127"/>
      <c r="AO508" s="127"/>
      <c r="AP508" s="127"/>
      <c r="AQ508" s="127"/>
      <c r="AR508" s="127"/>
      <c r="AS508" s="127"/>
      <c r="AT508" s="127"/>
      <c r="AU508" s="127"/>
    </row>
    <row r="509" spans="3:48">
      <c r="C509" s="38"/>
      <c r="D509" s="38"/>
      <c r="AA509" s="127"/>
      <c r="AB509" s="127"/>
      <c r="AC509" s="127"/>
      <c r="AD509" s="127"/>
      <c r="AE509" s="127"/>
      <c r="AG509" s="113"/>
      <c r="AN509" s="127"/>
      <c r="AO509" s="127"/>
      <c r="AP509" s="127"/>
      <c r="AQ509" s="127"/>
      <c r="AR509" s="127"/>
      <c r="AS509" s="127"/>
      <c r="AT509" s="127"/>
      <c r="AU509" s="127"/>
    </row>
    <row r="510" spans="3:48">
      <c r="C510" s="38"/>
      <c r="D510" s="38"/>
      <c r="AA510" s="127"/>
      <c r="AB510" s="127"/>
      <c r="AC510" s="127"/>
      <c r="AD510" s="127"/>
      <c r="AE510" s="127"/>
      <c r="AG510" s="113"/>
      <c r="AN510" s="127"/>
      <c r="AO510" s="127"/>
      <c r="AP510" s="127"/>
      <c r="AQ510" s="127"/>
      <c r="AR510" s="127"/>
      <c r="AS510" s="127"/>
      <c r="AT510" s="127"/>
      <c r="AU510" s="127"/>
    </row>
    <row r="511" spans="3:48">
      <c r="C511" s="38"/>
      <c r="D511" s="38"/>
      <c r="AA511" s="127"/>
      <c r="AB511" s="127"/>
      <c r="AC511" s="127"/>
      <c r="AD511" s="127"/>
      <c r="AE511" s="127"/>
      <c r="AG511" s="113"/>
      <c r="AN511" s="127"/>
      <c r="AO511" s="127"/>
      <c r="AP511" s="127"/>
      <c r="AQ511" s="127"/>
      <c r="AR511" s="127"/>
      <c r="AS511" s="127"/>
      <c r="AT511" s="127"/>
      <c r="AU511" s="127"/>
      <c r="AV511" s="127"/>
    </row>
    <row r="512" spans="3:48">
      <c r="C512" s="38"/>
      <c r="D512" s="38"/>
      <c r="AA512" s="127"/>
      <c r="AB512" s="127"/>
      <c r="AC512" s="127"/>
      <c r="AD512" s="127"/>
      <c r="AE512" s="127"/>
      <c r="AG512" s="113"/>
      <c r="AN512" s="127"/>
      <c r="AO512" s="127"/>
      <c r="AP512" s="127"/>
      <c r="AQ512" s="127"/>
      <c r="AR512" s="127"/>
      <c r="AS512" s="127"/>
      <c r="AT512" s="127"/>
      <c r="AU512" s="127"/>
    </row>
    <row r="513" spans="3:64">
      <c r="C513" s="38"/>
      <c r="D513" s="38"/>
      <c r="AA513" s="127"/>
      <c r="AB513" s="127"/>
      <c r="AC513" s="127"/>
      <c r="AD513" s="127"/>
      <c r="AE513" s="127"/>
      <c r="AG513" s="113"/>
      <c r="AN513" s="127"/>
      <c r="AO513" s="127"/>
      <c r="AP513" s="127"/>
      <c r="AQ513" s="127"/>
      <c r="AR513" s="127"/>
      <c r="AS513" s="127"/>
      <c r="AT513" s="127"/>
      <c r="AU513" s="127"/>
    </row>
    <row r="514" spans="3:64">
      <c r="C514" s="38"/>
      <c r="D514" s="38"/>
      <c r="AA514" s="127"/>
      <c r="AB514" s="127"/>
      <c r="AC514" s="127"/>
      <c r="AD514" s="127"/>
      <c r="AE514" s="127"/>
      <c r="AG514" s="113"/>
      <c r="AN514" s="127"/>
      <c r="AO514" s="127"/>
      <c r="AP514" s="127"/>
      <c r="AQ514" s="127"/>
      <c r="AR514" s="127"/>
      <c r="AS514" s="127"/>
      <c r="AT514" s="127"/>
      <c r="AU514" s="127"/>
      <c r="AV514" s="127"/>
    </row>
    <row r="515" spans="3:64">
      <c r="C515" s="38"/>
      <c r="D515" s="38"/>
      <c r="AA515" s="127"/>
      <c r="AB515" s="127"/>
      <c r="AC515" s="127"/>
      <c r="AD515" s="127"/>
      <c r="AE515" s="127"/>
      <c r="AG515" s="113"/>
      <c r="AN515" s="127"/>
      <c r="AO515" s="127"/>
      <c r="AP515" s="127"/>
      <c r="AQ515" s="127"/>
      <c r="AR515" s="127"/>
      <c r="AS515" s="127"/>
      <c r="AT515" s="127"/>
      <c r="AU515" s="127"/>
      <c r="AV515" s="127"/>
      <c r="AW515" s="127"/>
      <c r="AX515" s="127"/>
      <c r="AY515" s="127"/>
      <c r="AZ515" s="127"/>
      <c r="BA515" s="127"/>
      <c r="BB515" s="127"/>
      <c r="BC515" s="127"/>
      <c r="BD515" s="127"/>
      <c r="BE515" s="127"/>
      <c r="BF515" s="127"/>
      <c r="BG515" s="127"/>
      <c r="BH515" s="127"/>
      <c r="BI515" s="127"/>
      <c r="BJ515" s="127"/>
      <c r="BK515" s="127"/>
      <c r="BL515" s="127"/>
    </row>
    <row r="516" spans="3:64">
      <c r="C516" s="38"/>
      <c r="D516" s="38"/>
      <c r="AA516" s="127"/>
      <c r="AB516" s="127"/>
      <c r="AC516" s="127"/>
      <c r="AD516" s="127"/>
      <c r="AE516" s="127"/>
      <c r="AG516" s="113"/>
      <c r="AN516" s="127"/>
      <c r="AO516" s="127"/>
      <c r="AP516" s="127"/>
      <c r="AQ516" s="127"/>
      <c r="AR516" s="127"/>
      <c r="AS516" s="127"/>
      <c r="AT516" s="127"/>
      <c r="AU516" s="127"/>
    </row>
    <row r="517" spans="3:64">
      <c r="C517" s="38"/>
      <c r="D517" s="38"/>
      <c r="AA517" s="127"/>
      <c r="AB517" s="127"/>
      <c r="AC517" s="127"/>
      <c r="AD517" s="127"/>
      <c r="AE517" s="127"/>
      <c r="AG517" s="113"/>
      <c r="AN517" s="127"/>
      <c r="AO517" s="127"/>
      <c r="AP517" s="127"/>
      <c r="AQ517" s="127"/>
      <c r="AR517" s="127"/>
      <c r="AS517" s="127"/>
      <c r="AT517" s="127"/>
      <c r="AU517" s="127"/>
    </row>
    <row r="518" spans="3:64">
      <c r="C518" s="38"/>
      <c r="D518" s="38"/>
      <c r="AA518" s="127"/>
      <c r="AB518" s="127"/>
      <c r="AC518" s="127"/>
      <c r="AD518" s="127"/>
      <c r="AE518" s="127"/>
      <c r="AG518" s="113"/>
      <c r="AN518" s="127"/>
      <c r="AO518" s="127"/>
      <c r="AP518" s="127"/>
      <c r="AQ518" s="127"/>
      <c r="AR518" s="127"/>
      <c r="AS518" s="127"/>
      <c r="AT518" s="127"/>
      <c r="AU518" s="127"/>
    </row>
    <row r="519" spans="3:64">
      <c r="C519" s="38"/>
      <c r="D519" s="38"/>
      <c r="AA519" s="127"/>
      <c r="AB519" s="127"/>
      <c r="AC519" s="127"/>
      <c r="AD519" s="127"/>
      <c r="AE519" s="127"/>
      <c r="AG519" s="113"/>
      <c r="AN519" s="127"/>
      <c r="AO519" s="127"/>
      <c r="AP519" s="127"/>
      <c r="AQ519" s="127"/>
      <c r="AR519" s="127"/>
      <c r="AS519" s="127"/>
      <c r="AT519" s="127"/>
      <c r="AU519" s="127"/>
    </row>
    <row r="520" spans="3:64">
      <c r="C520" s="38"/>
      <c r="D520" s="38"/>
      <c r="AA520" s="127"/>
      <c r="AB520" s="127"/>
      <c r="AC520" s="127"/>
      <c r="AD520" s="127"/>
      <c r="AE520" s="127"/>
      <c r="AG520" s="113"/>
      <c r="AN520" s="127"/>
      <c r="AO520" s="127"/>
      <c r="AP520" s="127"/>
      <c r="AQ520" s="127"/>
      <c r="AR520" s="127"/>
      <c r="AS520" s="127"/>
      <c r="AT520" s="127"/>
      <c r="AU520" s="127"/>
    </row>
    <row r="521" spans="3:64">
      <c r="C521" s="38"/>
      <c r="D521" s="38"/>
      <c r="AA521" s="127"/>
      <c r="AB521" s="127"/>
      <c r="AC521" s="127"/>
      <c r="AD521" s="127"/>
      <c r="AE521" s="127"/>
      <c r="AG521" s="113"/>
      <c r="AN521" s="127"/>
      <c r="AO521" s="127"/>
      <c r="AP521" s="127"/>
      <c r="AQ521" s="127"/>
      <c r="AR521" s="127"/>
      <c r="AS521" s="127"/>
      <c r="AT521" s="127"/>
      <c r="AU521" s="127"/>
    </row>
    <row r="522" spans="3:64">
      <c r="C522" s="38"/>
      <c r="D522" s="38"/>
      <c r="AA522" s="127"/>
      <c r="AB522" s="127"/>
      <c r="AC522" s="127"/>
      <c r="AD522" s="127"/>
      <c r="AE522" s="127"/>
      <c r="AG522" s="113"/>
      <c r="AN522" s="127"/>
      <c r="AO522" s="127"/>
      <c r="AP522" s="127"/>
      <c r="AQ522" s="127"/>
      <c r="AR522" s="127"/>
      <c r="AS522" s="127"/>
      <c r="AT522" s="127"/>
      <c r="AU522" s="127"/>
    </row>
    <row r="523" spans="3:64">
      <c r="C523" s="38"/>
      <c r="D523" s="38"/>
      <c r="AA523" s="127"/>
      <c r="AB523" s="127"/>
      <c r="AC523" s="127"/>
      <c r="AD523" s="127"/>
      <c r="AE523" s="127"/>
      <c r="AG523" s="113"/>
      <c r="AN523" s="127"/>
      <c r="AO523" s="127"/>
      <c r="AP523" s="127"/>
      <c r="AQ523" s="127"/>
      <c r="AR523" s="127"/>
      <c r="AS523" s="127"/>
      <c r="AT523" s="127"/>
      <c r="AU523" s="127"/>
    </row>
    <row r="524" spans="3:64">
      <c r="C524" s="38"/>
      <c r="D524" s="38"/>
      <c r="AA524" s="127"/>
      <c r="AB524" s="127"/>
      <c r="AC524" s="127"/>
      <c r="AD524" s="127"/>
      <c r="AE524" s="127"/>
      <c r="AG524" s="113"/>
      <c r="AN524" s="127"/>
      <c r="AO524" s="127"/>
      <c r="AP524" s="127"/>
      <c r="AQ524" s="127"/>
      <c r="AR524" s="127"/>
      <c r="AS524" s="127"/>
      <c r="AT524" s="127"/>
      <c r="AU524" s="127"/>
      <c r="AV524" s="127"/>
      <c r="AX524" s="127"/>
    </row>
    <row r="525" spans="3:64">
      <c r="C525" s="38"/>
      <c r="D525" s="38"/>
      <c r="AA525" s="127"/>
      <c r="AB525" s="127"/>
      <c r="AC525" s="127"/>
      <c r="AD525" s="127"/>
      <c r="AE525" s="127"/>
      <c r="AG525" s="113"/>
      <c r="AN525" s="127"/>
      <c r="AO525" s="127"/>
      <c r="AP525" s="127"/>
      <c r="AQ525" s="127"/>
      <c r="AR525" s="127"/>
      <c r="AS525" s="127"/>
      <c r="AT525" s="127"/>
      <c r="AU525" s="127"/>
    </row>
    <row r="526" spans="3:64">
      <c r="C526" s="38"/>
      <c r="D526" s="38"/>
      <c r="AA526" s="127"/>
      <c r="AB526" s="127"/>
      <c r="AC526" s="127"/>
      <c r="AD526" s="127"/>
      <c r="AE526" s="127"/>
      <c r="AG526" s="113"/>
      <c r="AN526" s="127"/>
      <c r="AO526" s="127"/>
      <c r="AP526" s="127"/>
      <c r="AQ526" s="127"/>
      <c r="AR526" s="127"/>
      <c r="AS526" s="127"/>
      <c r="AT526" s="127"/>
      <c r="AU526" s="127"/>
    </row>
    <row r="527" spans="3:64">
      <c r="C527" s="38"/>
      <c r="D527" s="38"/>
      <c r="AA527" s="127"/>
      <c r="AB527" s="127"/>
      <c r="AC527" s="127"/>
      <c r="AD527" s="127"/>
      <c r="AE527" s="127"/>
      <c r="AG527" s="113"/>
      <c r="AN527" s="127"/>
      <c r="AO527" s="127"/>
      <c r="AP527" s="127"/>
      <c r="AQ527" s="127"/>
      <c r="AR527" s="127"/>
      <c r="AS527" s="127"/>
      <c r="AT527" s="127"/>
      <c r="AU527" s="127"/>
    </row>
    <row r="528" spans="3:64">
      <c r="C528" s="38"/>
      <c r="D528" s="38"/>
      <c r="AA528" s="127"/>
      <c r="AB528" s="127"/>
      <c r="AC528" s="127"/>
      <c r="AD528" s="127"/>
      <c r="AE528" s="127"/>
      <c r="AG528" s="113"/>
      <c r="AN528" s="127"/>
      <c r="AO528" s="127"/>
      <c r="AP528" s="127"/>
      <c r="AQ528" s="127"/>
      <c r="AR528" s="127"/>
      <c r="AS528" s="127"/>
      <c r="AT528" s="127"/>
      <c r="AU528" s="127"/>
    </row>
    <row r="529" spans="3:64">
      <c r="C529" s="38"/>
      <c r="D529" s="38"/>
      <c r="AA529" s="127"/>
      <c r="AB529" s="127"/>
      <c r="AC529" s="127"/>
      <c r="AD529" s="127"/>
      <c r="AE529" s="127"/>
      <c r="AG529" s="113"/>
      <c r="AN529" s="127"/>
      <c r="AO529" s="127"/>
      <c r="AP529" s="127"/>
      <c r="AQ529" s="127"/>
      <c r="AR529" s="127"/>
      <c r="AS529" s="127"/>
      <c r="AT529" s="127"/>
      <c r="AU529" s="127"/>
    </row>
    <row r="530" spans="3:64">
      <c r="C530" s="38"/>
      <c r="D530" s="38"/>
      <c r="AA530" s="127"/>
      <c r="AB530" s="127"/>
      <c r="AC530" s="127"/>
      <c r="AD530" s="127"/>
      <c r="AE530" s="127"/>
      <c r="AG530" s="113"/>
      <c r="AN530" s="127"/>
      <c r="AO530" s="127"/>
      <c r="AP530" s="127"/>
      <c r="AQ530" s="127"/>
      <c r="AR530" s="127"/>
      <c r="AS530" s="127"/>
      <c r="AT530" s="127"/>
      <c r="AU530" s="127"/>
      <c r="AV530" s="127"/>
      <c r="AW530" s="127"/>
      <c r="AX530" s="127"/>
      <c r="AY530" s="127"/>
      <c r="AZ530" s="127"/>
      <c r="BA530" s="127"/>
      <c r="BB530" s="127"/>
      <c r="BC530" s="127"/>
      <c r="BD530" s="127"/>
      <c r="BE530" s="127"/>
      <c r="BF530" s="127"/>
      <c r="BG530" s="127"/>
      <c r="BH530" s="127"/>
      <c r="BI530" s="127"/>
      <c r="BJ530" s="127"/>
      <c r="BK530" s="127"/>
      <c r="BL530" s="127"/>
    </row>
    <row r="531" spans="3:64">
      <c r="C531" s="38"/>
      <c r="D531" s="38"/>
      <c r="AA531" s="127"/>
      <c r="AB531" s="127"/>
      <c r="AC531" s="127"/>
      <c r="AD531" s="127"/>
      <c r="AE531" s="127"/>
      <c r="AG531" s="113"/>
      <c r="AN531" s="127"/>
      <c r="AO531" s="127"/>
      <c r="AP531" s="127"/>
      <c r="AQ531" s="127"/>
      <c r="AR531" s="127"/>
      <c r="AS531" s="127"/>
      <c r="AT531" s="127"/>
      <c r="AU531" s="127"/>
    </row>
    <row r="532" spans="3:64">
      <c r="C532" s="38"/>
      <c r="D532" s="38"/>
      <c r="AA532" s="127"/>
      <c r="AB532" s="127"/>
      <c r="AC532" s="127"/>
      <c r="AD532" s="127"/>
      <c r="AE532" s="127"/>
      <c r="AG532" s="113"/>
      <c r="AN532" s="127"/>
      <c r="AO532" s="127"/>
      <c r="AP532" s="127"/>
      <c r="AQ532" s="127"/>
      <c r="AR532" s="127"/>
      <c r="AS532" s="127"/>
      <c r="AT532" s="127"/>
      <c r="AU532" s="127"/>
    </row>
    <row r="533" spans="3:64">
      <c r="C533" s="38"/>
      <c r="D533" s="38"/>
      <c r="AA533" s="127"/>
      <c r="AB533" s="127"/>
      <c r="AC533" s="127"/>
      <c r="AD533" s="127"/>
      <c r="AE533" s="127"/>
      <c r="AG533" s="113"/>
      <c r="AN533" s="127"/>
      <c r="AO533" s="127"/>
      <c r="AP533" s="127"/>
      <c r="AQ533" s="127"/>
      <c r="AR533" s="127"/>
      <c r="AS533" s="127"/>
      <c r="AT533" s="127"/>
      <c r="AU533" s="127"/>
    </row>
    <row r="534" spans="3:64">
      <c r="C534" s="38"/>
      <c r="D534" s="38"/>
      <c r="AA534" s="127"/>
      <c r="AB534" s="127"/>
      <c r="AC534" s="127"/>
      <c r="AD534" s="127"/>
      <c r="AE534" s="127"/>
      <c r="AG534" s="113"/>
      <c r="AN534" s="127"/>
      <c r="AO534" s="127"/>
      <c r="AP534" s="127"/>
      <c r="AQ534" s="127"/>
      <c r="AR534" s="127"/>
      <c r="AS534" s="127"/>
      <c r="AT534" s="127"/>
      <c r="AU534" s="127"/>
    </row>
    <row r="535" spans="3:64">
      <c r="C535" s="38"/>
      <c r="D535" s="38"/>
      <c r="AA535" s="127"/>
      <c r="AB535" s="127"/>
      <c r="AC535" s="127"/>
      <c r="AD535" s="127"/>
      <c r="AE535" s="127"/>
      <c r="AG535" s="113"/>
      <c r="AN535" s="127"/>
      <c r="AO535" s="127"/>
      <c r="AP535" s="127"/>
      <c r="AQ535" s="127"/>
      <c r="AR535" s="127"/>
      <c r="AS535" s="127"/>
      <c r="AT535" s="127"/>
      <c r="AU535" s="127"/>
    </row>
    <row r="536" spans="3:64">
      <c r="C536" s="38"/>
      <c r="D536" s="38"/>
      <c r="AA536" s="127"/>
      <c r="AB536" s="127"/>
      <c r="AC536" s="127"/>
      <c r="AD536" s="127"/>
      <c r="AE536" s="127"/>
      <c r="AG536" s="113"/>
      <c r="AN536" s="127"/>
      <c r="AO536" s="127"/>
      <c r="AP536" s="127"/>
      <c r="AQ536" s="127"/>
      <c r="AR536" s="127"/>
      <c r="AS536" s="127"/>
      <c r="AT536" s="127"/>
      <c r="AU536" s="127"/>
    </row>
    <row r="537" spans="3:64">
      <c r="C537" s="38"/>
      <c r="D537" s="38"/>
      <c r="AA537" s="127"/>
      <c r="AB537" s="127"/>
      <c r="AC537" s="127"/>
      <c r="AD537" s="127"/>
      <c r="AE537" s="127"/>
      <c r="AG537" s="113"/>
      <c r="AN537" s="127"/>
      <c r="AO537" s="127"/>
      <c r="AP537" s="127"/>
      <c r="AQ537" s="127"/>
      <c r="AR537" s="127"/>
      <c r="AS537" s="127"/>
      <c r="AT537" s="127"/>
      <c r="AU537" s="127"/>
    </row>
    <row r="538" spans="3:64">
      <c r="C538" s="38"/>
      <c r="D538" s="38"/>
      <c r="AA538" s="127"/>
      <c r="AB538" s="127"/>
      <c r="AC538" s="127"/>
      <c r="AD538" s="127"/>
      <c r="AE538" s="127"/>
      <c r="AG538" s="113"/>
      <c r="AN538" s="127"/>
      <c r="AO538" s="127"/>
      <c r="AP538" s="127"/>
      <c r="AQ538" s="127"/>
      <c r="AR538" s="127"/>
      <c r="AS538" s="127"/>
      <c r="AT538" s="127"/>
      <c r="AU538" s="127"/>
    </row>
    <row r="539" spans="3:64">
      <c r="C539" s="38"/>
      <c r="D539" s="38"/>
      <c r="AA539" s="127"/>
      <c r="AB539" s="127"/>
      <c r="AC539" s="127"/>
      <c r="AD539" s="127"/>
      <c r="AE539" s="127"/>
      <c r="AG539" s="113"/>
      <c r="AN539" s="127"/>
      <c r="AO539" s="127"/>
      <c r="AP539" s="127"/>
      <c r="AQ539" s="127"/>
      <c r="AR539" s="127"/>
      <c r="AS539" s="127"/>
      <c r="AT539" s="127"/>
      <c r="AU539" s="127"/>
    </row>
    <row r="540" spans="3:64">
      <c r="C540" s="38"/>
      <c r="D540" s="38"/>
      <c r="AA540" s="127"/>
      <c r="AB540" s="127"/>
      <c r="AC540" s="127"/>
      <c r="AD540" s="127"/>
      <c r="AE540" s="127"/>
      <c r="AG540" s="113"/>
      <c r="AN540" s="127"/>
      <c r="AO540" s="127"/>
      <c r="AP540" s="127"/>
      <c r="AQ540" s="127"/>
      <c r="AR540" s="127"/>
      <c r="AS540" s="127"/>
      <c r="AT540" s="127"/>
      <c r="AU540" s="127"/>
    </row>
    <row r="541" spans="3:64">
      <c r="C541" s="38"/>
      <c r="D541" s="38"/>
      <c r="AA541" s="127"/>
      <c r="AB541" s="127"/>
      <c r="AC541" s="127"/>
      <c r="AD541" s="127"/>
      <c r="AE541" s="127"/>
      <c r="AG541" s="113"/>
      <c r="AN541" s="127"/>
      <c r="AO541" s="127"/>
      <c r="AP541" s="127"/>
      <c r="AQ541" s="127"/>
      <c r="AR541" s="127"/>
      <c r="AS541" s="127"/>
      <c r="AT541" s="127"/>
      <c r="AU541" s="127"/>
    </row>
    <row r="542" spans="3:64">
      <c r="C542" s="38"/>
      <c r="D542" s="38"/>
      <c r="AA542" s="127"/>
      <c r="AB542" s="127"/>
      <c r="AC542" s="127"/>
      <c r="AD542" s="127"/>
      <c r="AE542" s="127"/>
      <c r="AG542" s="113"/>
      <c r="AN542" s="127"/>
      <c r="AO542" s="127"/>
      <c r="AP542" s="127"/>
      <c r="AQ542" s="127"/>
      <c r="AR542" s="127"/>
      <c r="AS542" s="127"/>
      <c r="AT542" s="127"/>
      <c r="AU542" s="127"/>
    </row>
    <row r="543" spans="3:64">
      <c r="C543" s="38"/>
      <c r="D543" s="38"/>
      <c r="AA543" s="127"/>
      <c r="AB543" s="127"/>
      <c r="AC543" s="127"/>
      <c r="AD543" s="127"/>
      <c r="AE543" s="127"/>
      <c r="AG543" s="113"/>
      <c r="AN543" s="127"/>
      <c r="AO543" s="127"/>
      <c r="AP543" s="127"/>
      <c r="AQ543" s="127"/>
      <c r="AR543" s="127"/>
      <c r="AS543" s="127"/>
      <c r="AT543" s="127"/>
      <c r="AU543" s="127"/>
    </row>
    <row r="544" spans="3:64">
      <c r="C544" s="38"/>
      <c r="D544" s="38"/>
      <c r="AA544" s="127"/>
      <c r="AB544" s="127"/>
      <c r="AC544" s="127"/>
      <c r="AD544" s="127"/>
      <c r="AE544" s="127"/>
      <c r="AG544" s="113"/>
      <c r="AN544" s="127"/>
      <c r="AO544" s="127"/>
      <c r="AP544" s="127"/>
      <c r="AQ544" s="127"/>
      <c r="AR544" s="127"/>
      <c r="AS544" s="127"/>
      <c r="AT544" s="127"/>
      <c r="AU544" s="127"/>
    </row>
    <row r="545" spans="3:48">
      <c r="C545" s="38"/>
      <c r="D545" s="38"/>
      <c r="AA545" s="127"/>
      <c r="AB545" s="127"/>
      <c r="AC545" s="127"/>
      <c r="AD545" s="127"/>
      <c r="AE545" s="127"/>
      <c r="AG545" s="113"/>
      <c r="AN545" s="127"/>
      <c r="AO545" s="127"/>
      <c r="AP545" s="127"/>
      <c r="AQ545" s="127"/>
      <c r="AR545" s="127"/>
      <c r="AS545" s="127"/>
      <c r="AT545" s="127"/>
      <c r="AU545" s="127"/>
    </row>
    <row r="546" spans="3:48">
      <c r="C546" s="38"/>
      <c r="D546" s="38"/>
      <c r="AA546" s="127"/>
      <c r="AB546" s="127"/>
      <c r="AC546" s="127"/>
      <c r="AD546" s="127"/>
      <c r="AE546" s="127"/>
      <c r="AG546" s="113"/>
      <c r="AN546" s="127"/>
      <c r="AO546" s="127"/>
      <c r="AP546" s="127"/>
      <c r="AQ546" s="127"/>
      <c r="AR546" s="127"/>
      <c r="AS546" s="127"/>
      <c r="AT546" s="127"/>
      <c r="AU546" s="127"/>
    </row>
    <row r="547" spans="3:48">
      <c r="C547" s="38"/>
      <c r="D547" s="38"/>
      <c r="AA547" s="127"/>
      <c r="AB547" s="127"/>
      <c r="AC547" s="127"/>
      <c r="AD547" s="127"/>
      <c r="AE547" s="127"/>
      <c r="AG547" s="113"/>
      <c r="AN547" s="127"/>
      <c r="AO547" s="127"/>
      <c r="AP547" s="127"/>
      <c r="AQ547" s="127"/>
      <c r="AR547" s="127"/>
      <c r="AS547" s="127"/>
      <c r="AT547" s="127"/>
      <c r="AU547" s="127"/>
    </row>
    <row r="548" spans="3:48">
      <c r="C548" s="38"/>
      <c r="D548" s="38"/>
      <c r="AA548" s="127"/>
      <c r="AB548" s="127"/>
      <c r="AC548" s="127"/>
      <c r="AD548" s="127"/>
      <c r="AE548" s="127"/>
      <c r="AG548" s="113"/>
      <c r="AN548" s="127"/>
      <c r="AO548" s="127"/>
      <c r="AP548" s="127"/>
      <c r="AQ548" s="127"/>
      <c r="AR548" s="127"/>
      <c r="AS548" s="127"/>
      <c r="AT548" s="127"/>
      <c r="AU548" s="127"/>
    </row>
    <row r="549" spans="3:48">
      <c r="C549" s="38"/>
      <c r="D549" s="38"/>
      <c r="AA549" s="127"/>
      <c r="AB549" s="127"/>
      <c r="AC549" s="127"/>
      <c r="AD549" s="127"/>
      <c r="AE549" s="127"/>
      <c r="AG549" s="113"/>
      <c r="AN549" s="127"/>
      <c r="AO549" s="127"/>
      <c r="AP549" s="127"/>
      <c r="AQ549" s="127"/>
      <c r="AR549" s="127"/>
      <c r="AS549" s="127"/>
      <c r="AT549" s="127"/>
      <c r="AU549" s="127"/>
    </row>
    <row r="550" spans="3:48">
      <c r="C550" s="38"/>
      <c r="D550" s="38"/>
      <c r="AA550" s="127"/>
      <c r="AB550" s="127"/>
      <c r="AC550" s="127"/>
      <c r="AD550" s="127"/>
      <c r="AE550" s="127"/>
      <c r="AG550" s="113"/>
      <c r="AN550" s="127"/>
      <c r="AO550" s="127"/>
      <c r="AP550" s="127"/>
      <c r="AQ550" s="127"/>
      <c r="AR550" s="127"/>
      <c r="AS550" s="127"/>
      <c r="AT550" s="127"/>
      <c r="AU550" s="127"/>
    </row>
    <row r="551" spans="3:48">
      <c r="C551" s="38"/>
      <c r="D551" s="38"/>
      <c r="AA551" s="127"/>
      <c r="AB551" s="127"/>
      <c r="AC551" s="127"/>
      <c r="AD551" s="127"/>
      <c r="AE551" s="127"/>
      <c r="AG551" s="113"/>
      <c r="AN551" s="127"/>
      <c r="AO551" s="127"/>
      <c r="AP551" s="127"/>
      <c r="AQ551" s="127"/>
      <c r="AR551" s="127"/>
      <c r="AS551" s="127"/>
      <c r="AT551" s="127"/>
      <c r="AU551" s="127"/>
    </row>
    <row r="552" spans="3:48">
      <c r="C552" s="38"/>
      <c r="D552" s="38"/>
      <c r="AA552" s="127"/>
      <c r="AB552" s="127"/>
      <c r="AC552" s="127"/>
      <c r="AD552" s="127"/>
      <c r="AE552" s="127"/>
      <c r="AG552" s="113"/>
      <c r="AN552" s="127"/>
      <c r="AO552" s="127"/>
      <c r="AP552" s="127"/>
      <c r="AQ552" s="127"/>
      <c r="AR552" s="127"/>
      <c r="AS552" s="127"/>
      <c r="AT552" s="127"/>
      <c r="AU552" s="127"/>
    </row>
    <row r="553" spans="3:48">
      <c r="C553" s="38"/>
      <c r="D553" s="38"/>
      <c r="AA553" s="127"/>
      <c r="AB553" s="127"/>
      <c r="AC553" s="127"/>
      <c r="AD553" s="127"/>
      <c r="AE553" s="127"/>
      <c r="AG553" s="113"/>
      <c r="AN553" s="127"/>
      <c r="AO553" s="127"/>
      <c r="AP553" s="127"/>
      <c r="AQ553" s="127"/>
      <c r="AR553" s="127"/>
      <c r="AS553" s="127"/>
      <c r="AT553" s="127"/>
      <c r="AU553" s="127"/>
    </row>
    <row r="554" spans="3:48">
      <c r="C554" s="38"/>
      <c r="D554" s="38"/>
      <c r="AA554" s="127"/>
      <c r="AB554" s="127"/>
      <c r="AC554" s="127"/>
      <c r="AD554" s="127"/>
      <c r="AE554" s="127"/>
      <c r="AG554" s="113"/>
      <c r="AN554" s="127"/>
      <c r="AO554" s="127"/>
      <c r="AP554" s="127"/>
      <c r="AQ554" s="127"/>
      <c r="AR554" s="127"/>
      <c r="AS554" s="127"/>
      <c r="AT554" s="127"/>
      <c r="AU554" s="127"/>
    </row>
    <row r="555" spans="3:48">
      <c r="C555" s="38"/>
      <c r="D555" s="38"/>
      <c r="AA555" s="127"/>
      <c r="AB555" s="127"/>
      <c r="AC555" s="127"/>
      <c r="AD555" s="127"/>
      <c r="AE555" s="127"/>
      <c r="AG555" s="113"/>
      <c r="AN555" s="127"/>
      <c r="AO555" s="127"/>
      <c r="AP555" s="127"/>
      <c r="AQ555" s="127"/>
      <c r="AR555" s="127"/>
      <c r="AS555" s="127"/>
      <c r="AT555" s="127"/>
      <c r="AU555" s="127"/>
      <c r="AV555" s="127"/>
    </row>
    <row r="556" spans="3:48">
      <c r="C556" s="38"/>
      <c r="D556" s="38"/>
      <c r="AA556" s="127"/>
      <c r="AB556" s="127"/>
      <c r="AC556" s="127"/>
      <c r="AD556" s="127"/>
      <c r="AE556" s="127"/>
      <c r="AG556" s="113"/>
      <c r="AN556" s="127"/>
      <c r="AO556" s="127"/>
      <c r="AP556" s="127"/>
      <c r="AQ556" s="127"/>
      <c r="AR556" s="127"/>
      <c r="AS556" s="127"/>
      <c r="AT556" s="127"/>
      <c r="AU556" s="127"/>
    </row>
    <row r="557" spans="3:48">
      <c r="C557" s="38"/>
      <c r="D557" s="38"/>
      <c r="AA557" s="127"/>
      <c r="AB557" s="127"/>
      <c r="AC557" s="127"/>
      <c r="AD557" s="127"/>
      <c r="AE557" s="127"/>
      <c r="AG557" s="113"/>
      <c r="AN557" s="127"/>
      <c r="AO557" s="127"/>
      <c r="AP557" s="127"/>
      <c r="AQ557" s="127"/>
      <c r="AR557" s="127"/>
      <c r="AS557" s="127"/>
      <c r="AT557" s="127"/>
      <c r="AU557" s="127"/>
    </row>
    <row r="558" spans="3:48">
      <c r="C558" s="38"/>
      <c r="D558" s="38"/>
      <c r="AA558" s="127"/>
      <c r="AB558" s="127"/>
      <c r="AC558" s="127"/>
      <c r="AD558" s="127"/>
      <c r="AE558" s="127"/>
      <c r="AG558" s="113"/>
      <c r="AN558" s="127"/>
      <c r="AO558" s="127"/>
      <c r="AP558" s="127"/>
      <c r="AQ558" s="127"/>
      <c r="AR558" s="127"/>
      <c r="AS558" s="127"/>
      <c r="AT558" s="127"/>
      <c r="AU558" s="127"/>
    </row>
    <row r="559" spans="3:48">
      <c r="C559" s="38"/>
      <c r="D559" s="38"/>
      <c r="AA559" s="127"/>
      <c r="AB559" s="127"/>
      <c r="AC559" s="127"/>
      <c r="AD559" s="127"/>
      <c r="AE559" s="127"/>
      <c r="AG559" s="113"/>
      <c r="AN559" s="127"/>
      <c r="AO559" s="127"/>
      <c r="AP559" s="127"/>
      <c r="AQ559" s="127"/>
      <c r="AR559" s="127"/>
      <c r="AS559" s="127"/>
      <c r="AT559" s="127"/>
      <c r="AU559" s="127"/>
    </row>
    <row r="560" spans="3:48">
      <c r="C560" s="38"/>
      <c r="D560" s="38"/>
      <c r="AA560" s="127"/>
      <c r="AB560" s="127"/>
      <c r="AC560" s="127"/>
      <c r="AD560" s="127"/>
      <c r="AE560" s="127"/>
      <c r="AG560" s="113"/>
      <c r="AN560" s="127"/>
      <c r="AO560" s="127"/>
      <c r="AP560" s="127"/>
      <c r="AQ560" s="127"/>
      <c r="AR560" s="127"/>
      <c r="AS560" s="127"/>
      <c r="AT560" s="127"/>
      <c r="AU560" s="127"/>
    </row>
    <row r="561" spans="3:48">
      <c r="C561" s="38"/>
      <c r="D561" s="38"/>
      <c r="AA561" s="127"/>
      <c r="AB561" s="127"/>
      <c r="AC561" s="127"/>
      <c r="AD561" s="127"/>
      <c r="AE561" s="127"/>
      <c r="AG561" s="113"/>
      <c r="AN561" s="127"/>
      <c r="AO561" s="127"/>
      <c r="AP561" s="127"/>
      <c r="AQ561" s="127"/>
      <c r="AR561" s="127"/>
      <c r="AS561" s="127"/>
      <c r="AT561" s="127"/>
      <c r="AU561" s="127"/>
    </row>
    <row r="562" spans="3:48">
      <c r="C562" s="38"/>
      <c r="D562" s="38"/>
      <c r="AA562" s="127"/>
      <c r="AB562" s="127"/>
      <c r="AC562" s="127"/>
      <c r="AD562" s="127"/>
      <c r="AE562" s="127"/>
      <c r="AG562" s="113"/>
      <c r="AN562" s="127"/>
      <c r="AO562" s="127"/>
      <c r="AP562" s="127"/>
      <c r="AQ562" s="127"/>
      <c r="AR562" s="127"/>
      <c r="AS562" s="127"/>
      <c r="AT562" s="127"/>
      <c r="AU562" s="127"/>
    </row>
    <row r="563" spans="3:48">
      <c r="C563" s="38"/>
      <c r="D563" s="38"/>
      <c r="AA563" s="127"/>
      <c r="AB563" s="127"/>
      <c r="AC563" s="127"/>
      <c r="AD563" s="127"/>
      <c r="AE563" s="127"/>
      <c r="AG563" s="113"/>
      <c r="AN563" s="127"/>
      <c r="AO563" s="127"/>
      <c r="AP563" s="127"/>
      <c r="AQ563" s="127"/>
      <c r="AR563" s="127"/>
      <c r="AS563" s="127"/>
      <c r="AT563" s="127"/>
      <c r="AU563" s="127"/>
    </row>
    <row r="564" spans="3:48">
      <c r="C564" s="38"/>
      <c r="D564" s="38"/>
      <c r="AA564" s="127"/>
      <c r="AB564" s="127"/>
      <c r="AC564" s="127"/>
      <c r="AD564" s="127"/>
      <c r="AE564" s="127"/>
      <c r="AG564" s="113"/>
      <c r="AN564" s="127"/>
      <c r="AO564" s="127"/>
      <c r="AP564" s="127"/>
      <c r="AQ564" s="127"/>
      <c r="AR564" s="127"/>
      <c r="AS564" s="127"/>
      <c r="AT564" s="127"/>
      <c r="AU564" s="127"/>
    </row>
    <row r="565" spans="3:48">
      <c r="C565" s="38"/>
      <c r="D565" s="38"/>
      <c r="AA565" s="127"/>
      <c r="AB565" s="127"/>
      <c r="AC565" s="127"/>
      <c r="AD565" s="127"/>
      <c r="AE565" s="127"/>
      <c r="AG565" s="113"/>
      <c r="AN565" s="127"/>
      <c r="AO565" s="127"/>
      <c r="AP565" s="127"/>
      <c r="AQ565" s="127"/>
      <c r="AR565" s="127"/>
      <c r="AS565" s="127"/>
      <c r="AT565" s="127"/>
      <c r="AU565" s="127"/>
    </row>
    <row r="566" spans="3:48">
      <c r="C566" s="38"/>
      <c r="D566" s="38"/>
      <c r="AA566" s="127"/>
      <c r="AB566" s="127"/>
      <c r="AC566" s="127"/>
      <c r="AD566" s="127"/>
      <c r="AE566" s="127"/>
      <c r="AG566" s="113"/>
      <c r="AN566" s="127"/>
      <c r="AO566" s="127"/>
      <c r="AP566" s="127"/>
      <c r="AQ566" s="127"/>
      <c r="AR566" s="127"/>
      <c r="AS566" s="127"/>
      <c r="AT566" s="127"/>
      <c r="AU566" s="127"/>
    </row>
    <row r="567" spans="3:48">
      <c r="C567" s="38"/>
      <c r="D567" s="38"/>
      <c r="AA567" s="127"/>
      <c r="AB567" s="127"/>
      <c r="AC567" s="127"/>
      <c r="AD567" s="127"/>
      <c r="AE567" s="127"/>
      <c r="AG567" s="113"/>
      <c r="AN567" s="127"/>
      <c r="AO567" s="127"/>
      <c r="AP567" s="127"/>
      <c r="AQ567" s="127"/>
      <c r="AR567" s="127"/>
      <c r="AS567" s="127"/>
      <c r="AT567" s="127"/>
      <c r="AU567" s="127"/>
    </row>
    <row r="568" spans="3:48">
      <c r="C568" s="38"/>
      <c r="D568" s="38"/>
      <c r="AA568" s="127"/>
      <c r="AB568" s="127"/>
      <c r="AC568" s="127"/>
      <c r="AD568" s="127"/>
      <c r="AE568" s="127"/>
      <c r="AG568" s="113"/>
      <c r="AN568" s="127"/>
      <c r="AO568" s="127"/>
      <c r="AP568" s="127"/>
      <c r="AQ568" s="127"/>
      <c r="AR568" s="127"/>
      <c r="AS568" s="127"/>
      <c r="AT568" s="127"/>
      <c r="AU568" s="127"/>
    </row>
    <row r="569" spans="3:48">
      <c r="C569" s="38"/>
      <c r="D569" s="38"/>
      <c r="AA569" s="127"/>
      <c r="AB569" s="127"/>
      <c r="AC569" s="127"/>
      <c r="AD569" s="127"/>
      <c r="AE569" s="127"/>
      <c r="AG569" s="113"/>
      <c r="AN569" s="127"/>
      <c r="AO569" s="127"/>
      <c r="AP569" s="127"/>
      <c r="AQ569" s="127"/>
      <c r="AR569" s="127"/>
      <c r="AS569" s="127"/>
      <c r="AT569" s="127"/>
      <c r="AU569" s="127"/>
    </row>
    <row r="570" spans="3:48">
      <c r="C570" s="38"/>
      <c r="D570" s="38"/>
      <c r="AA570" s="127"/>
      <c r="AB570" s="127"/>
      <c r="AC570" s="127"/>
      <c r="AD570" s="127"/>
      <c r="AE570" s="127"/>
      <c r="AG570" s="113"/>
      <c r="AN570" s="127"/>
      <c r="AO570" s="127"/>
      <c r="AP570" s="127"/>
      <c r="AQ570" s="127"/>
      <c r="AR570" s="127"/>
      <c r="AS570" s="127"/>
      <c r="AT570" s="127"/>
      <c r="AU570" s="127"/>
    </row>
    <row r="571" spans="3:48">
      <c r="C571" s="38"/>
      <c r="D571" s="38"/>
      <c r="AA571" s="127"/>
      <c r="AB571" s="127"/>
      <c r="AC571" s="127"/>
      <c r="AD571" s="127"/>
      <c r="AE571" s="127"/>
      <c r="AG571" s="113"/>
      <c r="AN571" s="127"/>
      <c r="AO571" s="127"/>
      <c r="AP571" s="127"/>
      <c r="AQ571" s="127"/>
      <c r="AR571" s="127"/>
      <c r="AS571" s="127"/>
      <c r="AT571" s="127"/>
      <c r="AU571" s="127"/>
    </row>
    <row r="572" spans="3:48">
      <c r="C572" s="38"/>
      <c r="D572" s="38"/>
      <c r="AA572" s="127"/>
      <c r="AB572" s="127"/>
      <c r="AC572" s="127"/>
      <c r="AD572" s="127"/>
      <c r="AE572" s="127"/>
      <c r="AG572" s="113"/>
      <c r="AN572" s="127"/>
      <c r="AO572" s="127"/>
      <c r="AP572" s="127"/>
      <c r="AQ572" s="127"/>
      <c r="AR572" s="127"/>
      <c r="AS572" s="127"/>
      <c r="AT572" s="127"/>
      <c r="AU572" s="127"/>
    </row>
    <row r="573" spans="3:48">
      <c r="C573" s="38"/>
      <c r="D573" s="38"/>
      <c r="AA573" s="127"/>
      <c r="AB573" s="127"/>
      <c r="AC573" s="127"/>
      <c r="AD573" s="127"/>
      <c r="AE573" s="127"/>
      <c r="AG573" s="113"/>
      <c r="AN573" s="127"/>
      <c r="AO573" s="127"/>
      <c r="AP573" s="127"/>
      <c r="AQ573" s="127"/>
      <c r="AR573" s="127"/>
      <c r="AS573" s="127"/>
      <c r="AT573" s="127"/>
      <c r="AU573" s="127"/>
    </row>
    <row r="574" spans="3:48">
      <c r="C574" s="38"/>
      <c r="D574" s="38"/>
      <c r="AA574" s="127"/>
      <c r="AB574" s="127"/>
      <c r="AC574" s="127"/>
      <c r="AD574" s="127"/>
      <c r="AE574" s="127"/>
      <c r="AG574" s="113"/>
      <c r="AN574" s="127"/>
      <c r="AO574" s="127"/>
      <c r="AP574" s="127"/>
      <c r="AQ574" s="127"/>
      <c r="AR574" s="127"/>
      <c r="AS574" s="127"/>
      <c r="AT574" s="127"/>
      <c r="AU574" s="127"/>
    </row>
    <row r="575" spans="3:48">
      <c r="C575" s="38"/>
      <c r="D575" s="38"/>
      <c r="AA575" s="127"/>
      <c r="AB575" s="127"/>
      <c r="AC575" s="127"/>
      <c r="AD575" s="127"/>
      <c r="AE575" s="127"/>
      <c r="AG575" s="113"/>
      <c r="AN575" s="127"/>
      <c r="AO575" s="127"/>
      <c r="AP575" s="127"/>
      <c r="AQ575" s="127"/>
      <c r="AR575" s="127"/>
      <c r="AS575" s="127"/>
      <c r="AT575" s="127"/>
      <c r="AU575" s="127"/>
      <c r="AV575" s="127"/>
    </row>
    <row r="576" spans="3:48">
      <c r="C576" s="38"/>
      <c r="D576" s="38"/>
      <c r="AA576" s="127"/>
      <c r="AB576" s="127"/>
      <c r="AC576" s="127"/>
      <c r="AD576" s="127"/>
      <c r="AE576" s="127"/>
      <c r="AG576" s="113"/>
      <c r="AN576" s="127"/>
      <c r="AO576" s="127"/>
      <c r="AP576" s="127"/>
      <c r="AQ576" s="127"/>
      <c r="AR576" s="127"/>
      <c r="AS576" s="127"/>
      <c r="AT576" s="127"/>
      <c r="AU576" s="127"/>
    </row>
    <row r="577" spans="3:50">
      <c r="C577" s="38"/>
      <c r="D577" s="38"/>
      <c r="AA577" s="127"/>
      <c r="AB577" s="127"/>
      <c r="AC577" s="127"/>
      <c r="AD577" s="127"/>
      <c r="AE577" s="127"/>
      <c r="AG577" s="113"/>
      <c r="AN577" s="127"/>
      <c r="AO577" s="127"/>
      <c r="AP577" s="127"/>
      <c r="AQ577" s="127"/>
      <c r="AR577" s="127"/>
      <c r="AS577" s="127"/>
      <c r="AT577" s="127"/>
      <c r="AU577" s="127"/>
    </row>
    <row r="578" spans="3:50">
      <c r="C578" s="38"/>
      <c r="D578" s="38"/>
      <c r="AA578" s="127"/>
      <c r="AB578" s="127"/>
      <c r="AC578" s="127"/>
      <c r="AD578" s="127"/>
      <c r="AE578" s="127"/>
      <c r="AG578" s="113"/>
      <c r="AN578" s="127"/>
      <c r="AO578" s="127"/>
      <c r="AP578" s="127"/>
      <c r="AQ578" s="127"/>
      <c r="AR578" s="127"/>
      <c r="AS578" s="127"/>
      <c r="AT578" s="127"/>
      <c r="AU578" s="127"/>
    </row>
    <row r="579" spans="3:50">
      <c r="C579" s="38"/>
      <c r="D579" s="38"/>
      <c r="AA579" s="127"/>
      <c r="AB579" s="127"/>
      <c r="AC579" s="127"/>
      <c r="AD579" s="127"/>
      <c r="AE579" s="127"/>
      <c r="AG579" s="113"/>
      <c r="AN579" s="127"/>
      <c r="AO579" s="127"/>
      <c r="AP579" s="127"/>
      <c r="AQ579" s="127"/>
      <c r="AR579" s="127"/>
      <c r="AS579" s="127"/>
      <c r="AT579" s="127"/>
      <c r="AU579" s="127"/>
    </row>
    <row r="580" spans="3:50">
      <c r="C580" s="38"/>
      <c r="D580" s="38"/>
      <c r="AA580" s="127"/>
      <c r="AB580" s="127"/>
      <c r="AC580" s="127"/>
      <c r="AD580" s="127"/>
      <c r="AE580" s="127"/>
      <c r="AG580" s="113"/>
      <c r="AN580" s="127"/>
      <c r="AO580" s="127"/>
      <c r="AP580" s="127"/>
      <c r="AQ580" s="127"/>
      <c r="AR580" s="127"/>
      <c r="AS580" s="127"/>
      <c r="AT580" s="127"/>
      <c r="AU580" s="127"/>
    </row>
    <row r="581" spans="3:50">
      <c r="C581" s="38"/>
      <c r="D581" s="38"/>
      <c r="AA581" s="127"/>
      <c r="AB581" s="127"/>
      <c r="AC581" s="127"/>
      <c r="AD581" s="127"/>
      <c r="AE581" s="127"/>
      <c r="AG581" s="113"/>
      <c r="AN581" s="127"/>
      <c r="AO581" s="127"/>
      <c r="AP581" s="127"/>
      <c r="AQ581" s="127"/>
      <c r="AR581" s="127"/>
      <c r="AS581" s="127"/>
      <c r="AT581" s="127"/>
      <c r="AU581" s="127"/>
    </row>
    <row r="582" spans="3:50">
      <c r="C582" s="38"/>
      <c r="D582" s="38"/>
      <c r="AA582" s="127"/>
      <c r="AB582" s="127"/>
      <c r="AC582" s="127"/>
      <c r="AD582" s="127"/>
      <c r="AE582" s="127"/>
      <c r="AG582" s="113"/>
      <c r="AN582" s="127"/>
      <c r="AO582" s="127"/>
      <c r="AP582" s="127"/>
      <c r="AQ582" s="127"/>
      <c r="AR582" s="127"/>
      <c r="AS582" s="127"/>
      <c r="AT582" s="127"/>
      <c r="AU582" s="127"/>
    </row>
    <row r="583" spans="3:50">
      <c r="C583" s="38"/>
      <c r="D583" s="38"/>
      <c r="AA583" s="127"/>
      <c r="AB583" s="127"/>
      <c r="AC583" s="127"/>
      <c r="AD583" s="127"/>
      <c r="AE583" s="127"/>
      <c r="AG583" s="113"/>
      <c r="AN583" s="127"/>
      <c r="AO583" s="127"/>
      <c r="AP583" s="127"/>
      <c r="AQ583" s="127"/>
      <c r="AR583" s="127"/>
      <c r="AS583" s="127"/>
      <c r="AT583" s="127"/>
      <c r="AU583" s="127"/>
    </row>
    <row r="584" spans="3:50">
      <c r="C584" s="38"/>
      <c r="D584" s="38"/>
      <c r="AA584" s="127"/>
      <c r="AB584" s="127"/>
      <c r="AC584" s="127"/>
      <c r="AD584" s="127"/>
      <c r="AE584" s="127"/>
      <c r="AG584" s="113"/>
      <c r="AN584" s="127"/>
      <c r="AO584" s="127"/>
      <c r="AP584" s="127"/>
      <c r="AQ584" s="127"/>
      <c r="AR584" s="127"/>
      <c r="AS584" s="127"/>
      <c r="AT584" s="127"/>
      <c r="AU584" s="127"/>
    </row>
    <row r="585" spans="3:50">
      <c r="C585" s="38"/>
      <c r="D585" s="38"/>
      <c r="AA585" s="127"/>
      <c r="AB585" s="127"/>
      <c r="AC585" s="127"/>
      <c r="AD585" s="127"/>
      <c r="AE585" s="127"/>
      <c r="AG585" s="113"/>
      <c r="AN585" s="127"/>
      <c r="AO585" s="127"/>
      <c r="AP585" s="127"/>
      <c r="AQ585" s="127"/>
      <c r="AR585" s="127"/>
      <c r="AS585" s="127"/>
      <c r="AT585" s="127"/>
      <c r="AU585" s="127"/>
    </row>
    <row r="586" spans="3:50">
      <c r="C586" s="38"/>
      <c r="D586" s="38"/>
      <c r="AA586" s="127"/>
      <c r="AB586" s="127"/>
      <c r="AC586" s="127"/>
      <c r="AD586" s="127"/>
      <c r="AE586" s="127"/>
      <c r="AG586" s="113"/>
      <c r="AN586" s="127"/>
      <c r="AO586" s="127"/>
      <c r="AP586" s="127"/>
      <c r="AQ586" s="127"/>
      <c r="AR586" s="127"/>
      <c r="AS586" s="127"/>
      <c r="AT586" s="127"/>
      <c r="AU586" s="127"/>
    </row>
    <row r="587" spans="3:50">
      <c r="C587" s="38"/>
      <c r="D587" s="38"/>
      <c r="AA587" s="127"/>
      <c r="AB587" s="127"/>
      <c r="AC587" s="127"/>
      <c r="AD587" s="127"/>
      <c r="AE587" s="127"/>
      <c r="AG587" s="113"/>
      <c r="AN587" s="127"/>
      <c r="AO587" s="127"/>
      <c r="AP587" s="127"/>
      <c r="AQ587" s="127"/>
      <c r="AR587" s="127"/>
      <c r="AS587" s="127"/>
      <c r="AT587" s="127"/>
      <c r="AU587" s="127"/>
      <c r="AV587" s="127"/>
    </row>
    <row r="588" spans="3:50">
      <c r="C588" s="38"/>
      <c r="D588" s="38"/>
      <c r="AA588" s="127"/>
      <c r="AB588" s="127"/>
      <c r="AC588" s="127"/>
      <c r="AD588" s="127"/>
      <c r="AE588" s="127"/>
      <c r="AG588" s="113"/>
      <c r="AN588" s="127"/>
      <c r="AO588" s="127"/>
      <c r="AP588" s="127"/>
      <c r="AQ588" s="127"/>
      <c r="AR588" s="127"/>
      <c r="AS588" s="127"/>
      <c r="AT588" s="127"/>
      <c r="AU588" s="127"/>
      <c r="AV588" s="127"/>
    </row>
    <row r="589" spans="3:50">
      <c r="C589" s="38"/>
      <c r="D589" s="38"/>
      <c r="AA589" s="127"/>
      <c r="AB589" s="127"/>
      <c r="AC589" s="127"/>
      <c r="AD589" s="127"/>
      <c r="AE589" s="127"/>
      <c r="AG589" s="113"/>
      <c r="AN589" s="127"/>
      <c r="AO589" s="127"/>
      <c r="AP589" s="127"/>
      <c r="AQ589" s="127"/>
      <c r="AR589" s="127"/>
      <c r="AS589" s="127"/>
      <c r="AT589" s="127"/>
      <c r="AU589" s="127"/>
      <c r="AV589" s="127"/>
      <c r="AX589" s="127"/>
    </row>
    <row r="590" spans="3:50">
      <c r="C590" s="38"/>
      <c r="D590" s="38"/>
      <c r="AA590" s="127"/>
      <c r="AB590" s="127"/>
      <c r="AC590" s="127"/>
      <c r="AD590" s="127"/>
      <c r="AE590" s="127"/>
      <c r="AG590" s="113"/>
      <c r="AN590" s="127"/>
      <c r="AO590" s="127"/>
      <c r="AP590" s="127"/>
      <c r="AQ590" s="127"/>
      <c r="AR590" s="127"/>
      <c r="AS590" s="127"/>
      <c r="AT590" s="127"/>
      <c r="AU590" s="127"/>
      <c r="AV590" s="127"/>
    </row>
    <row r="591" spans="3:50">
      <c r="C591" s="38"/>
      <c r="D591" s="38"/>
      <c r="AA591" s="127"/>
      <c r="AB591" s="127"/>
      <c r="AC591" s="127"/>
      <c r="AD591" s="127"/>
      <c r="AE591" s="127"/>
      <c r="AG591" s="113"/>
      <c r="AN591" s="127"/>
      <c r="AO591" s="127"/>
      <c r="AP591" s="127"/>
      <c r="AQ591" s="127"/>
      <c r="AR591" s="127"/>
      <c r="AS591" s="127"/>
      <c r="AT591" s="127"/>
      <c r="AU591" s="127"/>
    </row>
    <row r="592" spans="3:50">
      <c r="C592" s="38"/>
      <c r="D592" s="38"/>
      <c r="AA592" s="127"/>
      <c r="AB592" s="127"/>
      <c r="AC592" s="127"/>
      <c r="AD592" s="127"/>
      <c r="AE592" s="127"/>
      <c r="AG592" s="113"/>
      <c r="AN592" s="127"/>
      <c r="AO592" s="127"/>
      <c r="AP592" s="127"/>
      <c r="AQ592" s="127"/>
      <c r="AR592" s="127"/>
      <c r="AS592" s="127"/>
      <c r="AT592" s="127"/>
      <c r="AU592" s="127"/>
    </row>
    <row r="593" spans="3:64">
      <c r="C593" s="38"/>
      <c r="D593" s="38"/>
      <c r="AA593" s="127"/>
      <c r="AB593" s="127"/>
      <c r="AC593" s="127"/>
      <c r="AD593" s="127"/>
      <c r="AE593" s="127"/>
      <c r="AG593" s="113"/>
      <c r="AN593" s="127"/>
      <c r="AO593" s="127"/>
      <c r="AP593" s="127"/>
      <c r="AQ593" s="127"/>
      <c r="AR593" s="127"/>
      <c r="AS593" s="127"/>
      <c r="AT593" s="127"/>
      <c r="AU593" s="127"/>
    </row>
    <row r="594" spans="3:64">
      <c r="C594" s="38"/>
      <c r="D594" s="38"/>
      <c r="AA594" s="127"/>
      <c r="AB594" s="127"/>
      <c r="AC594" s="127"/>
      <c r="AD594" s="127"/>
      <c r="AE594" s="127"/>
      <c r="AG594" s="113"/>
      <c r="AN594" s="127"/>
      <c r="AO594" s="127"/>
      <c r="AP594" s="127"/>
      <c r="AQ594" s="127"/>
      <c r="AR594" s="127"/>
      <c r="AS594" s="127"/>
      <c r="AT594" s="127"/>
      <c r="AU594" s="127"/>
    </row>
    <row r="595" spans="3:64">
      <c r="C595" s="38"/>
      <c r="D595" s="38"/>
      <c r="AA595" s="127"/>
      <c r="AB595" s="127"/>
      <c r="AC595" s="127"/>
      <c r="AD595" s="127"/>
      <c r="AE595" s="127"/>
      <c r="AG595" s="113"/>
      <c r="AN595" s="127"/>
      <c r="AO595" s="127"/>
      <c r="AP595" s="127"/>
      <c r="AQ595" s="127"/>
      <c r="AR595" s="127"/>
      <c r="AS595" s="127"/>
      <c r="AT595" s="127"/>
      <c r="AU595" s="127"/>
    </row>
    <row r="596" spans="3:64">
      <c r="C596" s="38"/>
      <c r="D596" s="38"/>
      <c r="AA596" s="127"/>
      <c r="AB596" s="127"/>
      <c r="AC596" s="127"/>
      <c r="AD596" s="127"/>
      <c r="AE596" s="127"/>
      <c r="AG596" s="113"/>
      <c r="AN596" s="127"/>
      <c r="AO596" s="127"/>
      <c r="AP596" s="127"/>
      <c r="AQ596" s="127"/>
      <c r="AR596" s="127"/>
      <c r="AS596" s="127"/>
      <c r="AT596" s="127"/>
      <c r="AU596" s="127"/>
    </row>
    <row r="597" spans="3:64">
      <c r="C597" s="38"/>
      <c r="D597" s="38"/>
      <c r="AA597" s="127"/>
      <c r="AB597" s="127"/>
      <c r="AC597" s="127"/>
      <c r="AD597" s="127"/>
      <c r="AE597" s="127"/>
      <c r="AG597" s="113"/>
      <c r="AN597" s="127"/>
      <c r="AO597" s="127"/>
      <c r="AP597" s="127"/>
      <c r="AQ597" s="127"/>
      <c r="AR597" s="127"/>
      <c r="AS597" s="127"/>
      <c r="AT597" s="127"/>
      <c r="AU597" s="127"/>
    </row>
    <row r="598" spans="3:64">
      <c r="C598" s="38"/>
      <c r="D598" s="38"/>
      <c r="AA598" s="127"/>
      <c r="AB598" s="127"/>
      <c r="AC598" s="127"/>
      <c r="AD598" s="127"/>
      <c r="AE598" s="127"/>
      <c r="AG598" s="113"/>
      <c r="AN598" s="127"/>
      <c r="AO598" s="127"/>
      <c r="AP598" s="127"/>
      <c r="AQ598" s="127"/>
      <c r="AR598" s="127"/>
      <c r="AS598" s="127"/>
      <c r="AT598" s="127"/>
      <c r="AU598" s="127"/>
    </row>
    <row r="599" spans="3:64">
      <c r="C599" s="38"/>
      <c r="D599" s="38"/>
      <c r="AA599" s="127"/>
      <c r="AB599" s="127"/>
      <c r="AC599" s="127"/>
      <c r="AD599" s="127"/>
      <c r="AE599" s="127"/>
      <c r="AG599" s="113"/>
      <c r="AN599" s="127"/>
      <c r="AO599" s="127"/>
      <c r="AP599" s="127"/>
      <c r="AQ599" s="127"/>
      <c r="AR599" s="127"/>
      <c r="AS599" s="127"/>
      <c r="AT599" s="127"/>
      <c r="AU599" s="127"/>
    </row>
    <row r="600" spans="3:64">
      <c r="C600" s="38"/>
      <c r="D600" s="38"/>
      <c r="AA600" s="127"/>
      <c r="AB600" s="127"/>
      <c r="AC600" s="127"/>
      <c r="AD600" s="127"/>
      <c r="AE600" s="127"/>
      <c r="AG600" s="113"/>
      <c r="AN600" s="127"/>
      <c r="AO600" s="127"/>
      <c r="AP600" s="127"/>
      <c r="AQ600" s="127"/>
      <c r="AR600" s="127"/>
      <c r="AS600" s="127"/>
      <c r="AT600" s="127"/>
      <c r="AU600" s="127"/>
    </row>
    <row r="601" spans="3:64">
      <c r="C601" s="38"/>
      <c r="D601" s="38"/>
      <c r="AA601" s="127"/>
      <c r="AB601" s="127"/>
      <c r="AC601" s="127"/>
      <c r="AD601" s="127"/>
      <c r="AE601" s="127"/>
      <c r="AG601" s="113"/>
      <c r="AN601" s="127"/>
      <c r="AO601" s="127"/>
      <c r="AP601" s="127"/>
      <c r="AQ601" s="127"/>
      <c r="AR601" s="127"/>
      <c r="AS601" s="127"/>
      <c r="AT601" s="127"/>
      <c r="AU601" s="127"/>
      <c r="AV601" s="127"/>
      <c r="AW601" s="127"/>
      <c r="AX601" s="127"/>
      <c r="AY601" s="127"/>
      <c r="AZ601" s="127"/>
      <c r="BA601" s="127"/>
      <c r="BB601" s="127"/>
      <c r="BC601" s="127"/>
      <c r="BD601" s="127"/>
      <c r="BE601" s="127"/>
      <c r="BF601" s="127"/>
      <c r="BG601" s="127"/>
      <c r="BH601" s="127"/>
      <c r="BI601" s="127"/>
      <c r="BJ601" s="127"/>
      <c r="BK601" s="127"/>
      <c r="BL601" s="127"/>
    </row>
    <row r="602" spans="3:64">
      <c r="C602" s="38"/>
      <c r="D602" s="38"/>
      <c r="AA602" s="127"/>
      <c r="AB602" s="127"/>
      <c r="AC602" s="127"/>
      <c r="AD602" s="127"/>
      <c r="AE602" s="127"/>
      <c r="AG602" s="113"/>
      <c r="AN602" s="127"/>
      <c r="AO602" s="127"/>
      <c r="AP602" s="127"/>
      <c r="AQ602" s="127"/>
      <c r="AR602" s="127"/>
      <c r="AS602" s="127"/>
      <c r="AT602" s="127"/>
      <c r="AU602" s="127"/>
    </row>
    <row r="603" spans="3:64">
      <c r="C603" s="38"/>
      <c r="D603" s="38"/>
      <c r="AA603" s="127"/>
      <c r="AB603" s="127"/>
      <c r="AC603" s="127"/>
      <c r="AD603" s="127"/>
      <c r="AE603" s="127"/>
      <c r="AG603" s="113"/>
      <c r="AN603" s="127"/>
      <c r="AO603" s="127"/>
      <c r="AP603" s="127"/>
      <c r="AQ603" s="127"/>
      <c r="AR603" s="127"/>
      <c r="AS603" s="127"/>
      <c r="AT603" s="127"/>
      <c r="AU603" s="127"/>
    </row>
    <row r="604" spans="3:64">
      <c r="C604" s="38"/>
      <c r="D604" s="38"/>
      <c r="AA604" s="127"/>
      <c r="AB604" s="127"/>
      <c r="AC604" s="127"/>
      <c r="AD604" s="127"/>
      <c r="AE604" s="127"/>
      <c r="AG604" s="113"/>
      <c r="AN604" s="127"/>
      <c r="AO604" s="127"/>
      <c r="AP604" s="127"/>
      <c r="AQ604" s="127"/>
      <c r="AR604" s="127"/>
      <c r="AS604" s="127"/>
      <c r="AT604" s="127"/>
      <c r="AU604" s="127"/>
    </row>
    <row r="605" spans="3:64">
      <c r="C605" s="38"/>
      <c r="D605" s="38"/>
      <c r="AA605" s="127"/>
      <c r="AB605" s="127"/>
      <c r="AC605" s="127"/>
      <c r="AD605" s="127"/>
      <c r="AE605" s="127"/>
      <c r="AG605" s="113"/>
      <c r="AN605" s="127"/>
      <c r="AO605" s="127"/>
      <c r="AP605" s="127"/>
      <c r="AQ605" s="127"/>
      <c r="AR605" s="127"/>
      <c r="AS605" s="127"/>
      <c r="AT605" s="127"/>
      <c r="AU605" s="127"/>
    </row>
    <row r="606" spans="3:64">
      <c r="C606" s="38"/>
      <c r="D606" s="38"/>
      <c r="AA606" s="127"/>
      <c r="AB606" s="127"/>
      <c r="AC606" s="127"/>
      <c r="AD606" s="127"/>
      <c r="AE606" s="127"/>
      <c r="AG606" s="113"/>
      <c r="AN606" s="127"/>
      <c r="AO606" s="127"/>
      <c r="AP606" s="127"/>
      <c r="AQ606" s="127"/>
      <c r="AR606" s="127"/>
      <c r="AS606" s="127"/>
      <c r="AT606" s="127"/>
      <c r="AU606" s="127"/>
    </row>
    <row r="607" spans="3:64">
      <c r="C607" s="38"/>
      <c r="D607" s="38"/>
      <c r="AA607" s="127"/>
      <c r="AB607" s="127"/>
      <c r="AC607" s="127"/>
      <c r="AD607" s="127"/>
      <c r="AE607" s="127"/>
      <c r="AG607" s="113"/>
      <c r="AN607" s="127"/>
      <c r="AO607" s="127"/>
      <c r="AP607" s="127"/>
      <c r="AQ607" s="127"/>
      <c r="AR607" s="127"/>
      <c r="AS607" s="127"/>
      <c r="AT607" s="127"/>
      <c r="AU607" s="127"/>
    </row>
    <row r="608" spans="3:64">
      <c r="C608" s="38"/>
      <c r="D608" s="38"/>
      <c r="AA608" s="127"/>
      <c r="AB608" s="127"/>
      <c r="AC608" s="127"/>
      <c r="AD608" s="127"/>
      <c r="AE608" s="127"/>
      <c r="AG608" s="113"/>
      <c r="AN608" s="127"/>
      <c r="AO608" s="127"/>
      <c r="AP608" s="127"/>
      <c r="AQ608" s="127"/>
      <c r="AR608" s="127"/>
      <c r="AS608" s="127"/>
      <c r="AT608" s="127"/>
      <c r="AU608" s="127"/>
    </row>
    <row r="609" spans="3:64">
      <c r="C609" s="38"/>
      <c r="D609" s="38"/>
      <c r="AA609" s="127"/>
      <c r="AB609" s="127"/>
      <c r="AC609" s="127"/>
      <c r="AD609" s="127"/>
      <c r="AE609" s="127"/>
      <c r="AG609" s="113"/>
      <c r="AN609" s="127"/>
      <c r="AO609" s="127"/>
      <c r="AP609" s="127"/>
      <c r="AQ609" s="127"/>
      <c r="AR609" s="127"/>
      <c r="AS609" s="127"/>
      <c r="AT609" s="127"/>
      <c r="AU609" s="127"/>
    </row>
    <row r="610" spans="3:64">
      <c r="C610" s="38"/>
      <c r="D610" s="38"/>
      <c r="AA610" s="127"/>
      <c r="AB610" s="127"/>
      <c r="AC610" s="127"/>
      <c r="AD610" s="127"/>
      <c r="AE610" s="127"/>
      <c r="AG610" s="113"/>
      <c r="AN610" s="127"/>
      <c r="AO610" s="127"/>
      <c r="AP610" s="127"/>
      <c r="AQ610" s="127"/>
      <c r="AR610" s="127"/>
      <c r="AS610" s="127"/>
      <c r="AT610" s="127"/>
      <c r="AU610" s="127"/>
      <c r="AV610" s="127"/>
    </row>
    <row r="611" spans="3:64">
      <c r="C611" s="38"/>
      <c r="D611" s="38"/>
      <c r="AA611" s="127"/>
      <c r="AB611" s="127"/>
      <c r="AC611" s="127"/>
      <c r="AD611" s="127"/>
      <c r="AE611" s="127"/>
      <c r="AG611" s="113"/>
      <c r="AN611" s="127"/>
      <c r="AO611" s="127"/>
      <c r="AP611" s="127"/>
      <c r="AQ611" s="127"/>
      <c r="AR611" s="127"/>
      <c r="AS611" s="127"/>
      <c r="AT611" s="127"/>
      <c r="AU611" s="127"/>
    </row>
    <row r="612" spans="3:64">
      <c r="C612" s="38"/>
      <c r="D612" s="38"/>
      <c r="AA612" s="127"/>
      <c r="AB612" s="127"/>
      <c r="AC612" s="127"/>
      <c r="AD612" s="127"/>
      <c r="AE612" s="127"/>
      <c r="AG612" s="113"/>
      <c r="AN612" s="127"/>
      <c r="AO612" s="127"/>
      <c r="AP612" s="127"/>
      <c r="AQ612" s="127"/>
      <c r="AR612" s="127"/>
      <c r="AS612" s="127"/>
      <c r="AT612" s="127"/>
      <c r="AU612" s="127"/>
    </row>
    <row r="613" spans="3:64">
      <c r="C613" s="38"/>
      <c r="D613" s="38"/>
      <c r="AA613" s="127"/>
      <c r="AB613" s="127"/>
      <c r="AC613" s="127"/>
      <c r="AD613" s="127"/>
      <c r="AE613" s="127"/>
      <c r="AG613" s="113"/>
      <c r="AN613" s="127"/>
      <c r="AO613" s="127"/>
      <c r="AP613" s="127"/>
      <c r="AQ613" s="127"/>
      <c r="AR613" s="127"/>
      <c r="AS613" s="127"/>
      <c r="AT613" s="127"/>
      <c r="AU613" s="127"/>
    </row>
    <row r="614" spans="3:64">
      <c r="C614" s="38"/>
      <c r="D614" s="38"/>
      <c r="AA614" s="127"/>
      <c r="AB614" s="127"/>
      <c r="AC614" s="127"/>
      <c r="AD614" s="127"/>
      <c r="AE614" s="127"/>
      <c r="AG614" s="113"/>
      <c r="AN614" s="127"/>
      <c r="AO614" s="127"/>
      <c r="AP614" s="127"/>
      <c r="AQ614" s="127"/>
      <c r="AR614" s="127"/>
      <c r="AS614" s="127"/>
      <c r="AT614" s="127"/>
      <c r="AU614" s="127"/>
      <c r="AV614" s="127"/>
      <c r="AW614" s="127"/>
      <c r="AX614" s="127"/>
      <c r="AY614" s="127"/>
      <c r="AZ614" s="127"/>
      <c r="BA614" s="127"/>
      <c r="BB614" s="127"/>
      <c r="BC614" s="127"/>
      <c r="BD614" s="127"/>
      <c r="BE614" s="127"/>
      <c r="BF614" s="127"/>
      <c r="BG614" s="127"/>
      <c r="BH614" s="127"/>
      <c r="BI614" s="127"/>
      <c r="BJ614" s="127"/>
      <c r="BK614" s="127"/>
      <c r="BL614" s="127"/>
    </row>
    <row r="615" spans="3:64">
      <c r="C615" s="38"/>
      <c r="D615" s="38"/>
      <c r="AA615" s="127"/>
      <c r="AB615" s="127"/>
      <c r="AC615" s="127"/>
      <c r="AD615" s="127"/>
      <c r="AE615" s="127"/>
      <c r="AG615" s="113"/>
      <c r="AN615" s="127"/>
      <c r="AO615" s="127"/>
      <c r="AP615" s="127"/>
      <c r="AQ615" s="127"/>
      <c r="AR615" s="127"/>
      <c r="AS615" s="127"/>
      <c r="AT615" s="127"/>
      <c r="AU615" s="127"/>
    </row>
    <row r="616" spans="3:64">
      <c r="C616" s="38"/>
      <c r="D616" s="38"/>
      <c r="AA616" s="127"/>
      <c r="AB616" s="127"/>
      <c r="AC616" s="127"/>
      <c r="AD616" s="127"/>
      <c r="AE616" s="127"/>
      <c r="AG616" s="113"/>
      <c r="AN616" s="127"/>
      <c r="AO616" s="127"/>
      <c r="AP616" s="127"/>
      <c r="AQ616" s="127"/>
      <c r="AR616" s="127"/>
      <c r="AS616" s="127"/>
      <c r="AT616" s="127"/>
      <c r="AU616" s="127"/>
    </row>
    <row r="617" spans="3:64">
      <c r="C617" s="38"/>
      <c r="D617" s="38"/>
      <c r="AA617" s="127"/>
      <c r="AB617" s="127"/>
      <c r="AC617" s="127"/>
      <c r="AD617" s="127"/>
      <c r="AE617" s="127"/>
      <c r="AG617" s="113"/>
      <c r="AN617" s="127"/>
      <c r="AO617" s="127"/>
      <c r="AP617" s="127"/>
      <c r="AQ617" s="127"/>
      <c r="AR617" s="127"/>
      <c r="AS617" s="127"/>
      <c r="AT617" s="127"/>
      <c r="AU617" s="127"/>
    </row>
    <row r="618" spans="3:64">
      <c r="C618" s="38"/>
      <c r="D618" s="38"/>
      <c r="AA618" s="127"/>
      <c r="AB618" s="127"/>
      <c r="AC618" s="127"/>
      <c r="AD618" s="127"/>
      <c r="AE618" s="127"/>
      <c r="AG618" s="113"/>
      <c r="AN618" s="127"/>
      <c r="AO618" s="127"/>
      <c r="AP618" s="127"/>
      <c r="AQ618" s="127"/>
      <c r="AR618" s="127"/>
      <c r="AS618" s="127"/>
      <c r="AT618" s="127"/>
      <c r="AU618" s="127"/>
    </row>
    <row r="619" spans="3:64">
      <c r="C619" s="38"/>
      <c r="D619" s="38"/>
      <c r="AA619" s="127"/>
      <c r="AB619" s="127"/>
      <c r="AC619" s="127"/>
      <c r="AD619" s="127"/>
      <c r="AE619" s="127"/>
      <c r="AG619" s="113"/>
      <c r="AN619" s="127"/>
      <c r="AO619" s="127"/>
      <c r="AP619" s="127"/>
      <c r="AQ619" s="127"/>
      <c r="AR619" s="127"/>
      <c r="AS619" s="127"/>
      <c r="AT619" s="127"/>
      <c r="AU619" s="127"/>
    </row>
    <row r="620" spans="3:64">
      <c r="C620" s="38"/>
      <c r="D620" s="38"/>
      <c r="AA620" s="127"/>
      <c r="AB620" s="127"/>
      <c r="AC620" s="127"/>
      <c r="AD620" s="127"/>
      <c r="AE620" s="127"/>
      <c r="AG620" s="113"/>
      <c r="AN620" s="127"/>
      <c r="AO620" s="127"/>
      <c r="AP620" s="127"/>
      <c r="AQ620" s="127"/>
      <c r="AR620" s="127"/>
      <c r="AS620" s="127"/>
      <c r="AT620" s="127"/>
      <c r="AU620" s="127"/>
    </row>
    <row r="621" spans="3:64">
      <c r="C621" s="38"/>
      <c r="D621" s="38"/>
      <c r="AA621" s="127"/>
      <c r="AB621" s="127"/>
      <c r="AC621" s="127"/>
      <c r="AD621" s="127"/>
      <c r="AE621" s="127"/>
      <c r="AG621" s="113"/>
      <c r="AN621" s="127"/>
      <c r="AO621" s="127"/>
      <c r="AP621" s="127"/>
      <c r="AQ621" s="127"/>
      <c r="AR621" s="127"/>
      <c r="AS621" s="127"/>
      <c r="AT621" s="127"/>
      <c r="AU621" s="127"/>
    </row>
    <row r="622" spans="3:64">
      <c r="C622" s="38"/>
      <c r="D622" s="38"/>
      <c r="AA622" s="127"/>
      <c r="AB622" s="127"/>
      <c r="AC622" s="127"/>
      <c r="AD622" s="127"/>
      <c r="AE622" s="127"/>
      <c r="AG622" s="113"/>
      <c r="AN622" s="127"/>
      <c r="AO622" s="127"/>
      <c r="AP622" s="127"/>
      <c r="AQ622" s="127"/>
      <c r="AR622" s="127"/>
      <c r="AS622" s="127"/>
      <c r="AT622" s="127"/>
      <c r="AU622" s="127"/>
      <c r="AV622" s="127"/>
      <c r="AW622" s="127"/>
      <c r="AX622" s="127"/>
      <c r="AY622" s="127"/>
      <c r="AZ622" s="127"/>
      <c r="BA622" s="127"/>
      <c r="BB622" s="127"/>
      <c r="BC622" s="127"/>
      <c r="BD622" s="127"/>
      <c r="BE622" s="127"/>
      <c r="BF622" s="127"/>
      <c r="BG622" s="127"/>
      <c r="BH622" s="127"/>
      <c r="BI622" s="127"/>
      <c r="BJ622" s="127"/>
      <c r="BK622" s="127"/>
      <c r="BL622" s="127"/>
    </row>
    <row r="623" spans="3:64">
      <c r="C623" s="38"/>
      <c r="D623" s="38"/>
      <c r="AA623" s="127"/>
      <c r="AB623" s="127"/>
      <c r="AC623" s="127"/>
      <c r="AD623" s="127"/>
      <c r="AE623" s="127"/>
      <c r="AG623" s="113"/>
      <c r="AN623" s="127"/>
      <c r="AO623" s="127"/>
      <c r="AP623" s="127"/>
      <c r="AQ623" s="127"/>
      <c r="AR623" s="127"/>
      <c r="AS623" s="127"/>
      <c r="AT623" s="127"/>
      <c r="AU623" s="127"/>
    </row>
    <row r="624" spans="3:64">
      <c r="C624" s="38"/>
      <c r="D624" s="38"/>
      <c r="AA624" s="127"/>
      <c r="AB624" s="127"/>
      <c r="AC624" s="127"/>
      <c r="AD624" s="127"/>
      <c r="AE624" s="127"/>
      <c r="AG624" s="113"/>
      <c r="AN624" s="127"/>
      <c r="AO624" s="127"/>
      <c r="AP624" s="127"/>
      <c r="AQ624" s="127"/>
      <c r="AR624" s="127"/>
      <c r="AS624" s="127"/>
      <c r="AT624" s="127"/>
      <c r="AU624" s="127"/>
    </row>
    <row r="625" spans="3:48">
      <c r="C625" s="38"/>
      <c r="D625" s="38"/>
      <c r="AA625" s="127"/>
      <c r="AB625" s="127"/>
      <c r="AC625" s="127"/>
      <c r="AD625" s="127"/>
      <c r="AE625" s="127"/>
      <c r="AG625" s="113"/>
      <c r="AN625" s="127"/>
      <c r="AO625" s="127"/>
      <c r="AP625" s="127"/>
      <c r="AQ625" s="127"/>
      <c r="AR625" s="127"/>
      <c r="AS625" s="127"/>
      <c r="AT625" s="127"/>
      <c r="AU625" s="127"/>
    </row>
    <row r="626" spans="3:48">
      <c r="C626" s="38"/>
      <c r="D626" s="38"/>
      <c r="AA626" s="127"/>
      <c r="AB626" s="127"/>
      <c r="AC626" s="127"/>
      <c r="AD626" s="127"/>
      <c r="AE626" s="127"/>
      <c r="AG626" s="113"/>
      <c r="AN626" s="127"/>
      <c r="AO626" s="127"/>
      <c r="AP626" s="127"/>
      <c r="AQ626" s="127"/>
      <c r="AR626" s="127"/>
      <c r="AS626" s="127"/>
      <c r="AT626" s="127"/>
      <c r="AU626" s="127"/>
    </row>
    <row r="627" spans="3:48">
      <c r="C627" s="38"/>
      <c r="D627" s="38"/>
      <c r="AA627" s="127"/>
      <c r="AB627" s="127"/>
      <c r="AC627" s="127"/>
      <c r="AD627" s="127"/>
      <c r="AE627" s="127"/>
      <c r="AG627" s="113"/>
      <c r="AN627" s="127"/>
      <c r="AO627" s="127"/>
      <c r="AP627" s="127"/>
      <c r="AQ627" s="127"/>
      <c r="AR627" s="127"/>
      <c r="AS627" s="127"/>
      <c r="AT627" s="127"/>
      <c r="AU627" s="127"/>
    </row>
    <row r="628" spans="3:48">
      <c r="C628" s="38"/>
      <c r="D628" s="38"/>
      <c r="AA628" s="127"/>
      <c r="AB628" s="127"/>
      <c r="AC628" s="127"/>
      <c r="AD628" s="127"/>
      <c r="AE628" s="127"/>
      <c r="AG628" s="113"/>
      <c r="AN628" s="127"/>
      <c r="AO628" s="127"/>
      <c r="AP628" s="127"/>
      <c r="AQ628" s="127"/>
      <c r="AR628" s="127"/>
      <c r="AS628" s="127"/>
      <c r="AT628" s="127"/>
      <c r="AU628" s="127"/>
    </row>
    <row r="629" spans="3:48">
      <c r="C629" s="38"/>
      <c r="D629" s="38"/>
      <c r="AA629" s="127"/>
      <c r="AB629" s="127"/>
      <c r="AC629" s="127"/>
      <c r="AD629" s="127"/>
      <c r="AE629" s="127"/>
      <c r="AG629" s="113"/>
      <c r="AN629" s="127"/>
      <c r="AO629" s="127"/>
      <c r="AP629" s="127"/>
      <c r="AQ629" s="127"/>
      <c r="AR629" s="127"/>
      <c r="AS629" s="127"/>
      <c r="AT629" s="127"/>
      <c r="AU629" s="127"/>
    </row>
    <row r="630" spans="3:48">
      <c r="C630" s="38"/>
      <c r="D630" s="38"/>
      <c r="AA630" s="127"/>
      <c r="AB630" s="127"/>
      <c r="AC630" s="127"/>
      <c r="AD630" s="127"/>
      <c r="AE630" s="127"/>
      <c r="AG630" s="113"/>
      <c r="AN630" s="127"/>
      <c r="AO630" s="127"/>
      <c r="AP630" s="127"/>
      <c r="AQ630" s="127"/>
      <c r="AR630" s="127"/>
      <c r="AS630" s="127"/>
      <c r="AT630" s="127"/>
      <c r="AU630" s="127"/>
    </row>
    <row r="631" spans="3:48">
      <c r="C631" s="38"/>
      <c r="D631" s="38"/>
      <c r="AA631" s="127"/>
      <c r="AB631" s="127"/>
      <c r="AC631" s="127"/>
      <c r="AD631" s="127"/>
      <c r="AE631" s="127"/>
      <c r="AG631" s="113"/>
      <c r="AN631" s="127"/>
      <c r="AO631" s="127"/>
      <c r="AP631" s="127"/>
      <c r="AQ631" s="127"/>
      <c r="AR631" s="127"/>
      <c r="AS631" s="127"/>
      <c r="AT631" s="127"/>
      <c r="AU631" s="127"/>
    </row>
    <row r="632" spans="3:48">
      <c r="C632" s="38"/>
      <c r="D632" s="38"/>
      <c r="AA632" s="127"/>
      <c r="AB632" s="127"/>
      <c r="AC632" s="127"/>
      <c r="AD632" s="127"/>
      <c r="AE632" s="127"/>
      <c r="AG632" s="113"/>
      <c r="AN632" s="127"/>
      <c r="AO632" s="127"/>
      <c r="AP632" s="127"/>
      <c r="AQ632" s="127"/>
      <c r="AR632" s="127"/>
      <c r="AS632" s="127"/>
      <c r="AT632" s="127"/>
      <c r="AU632" s="127"/>
    </row>
    <row r="633" spans="3:48">
      <c r="C633" s="38"/>
      <c r="D633" s="38"/>
      <c r="AA633" s="127"/>
      <c r="AB633" s="127"/>
      <c r="AC633" s="127"/>
      <c r="AD633" s="127"/>
      <c r="AE633" s="127"/>
      <c r="AG633" s="113"/>
      <c r="AN633" s="127"/>
      <c r="AO633" s="127"/>
      <c r="AP633" s="127"/>
      <c r="AQ633" s="127"/>
      <c r="AR633" s="127"/>
      <c r="AS633" s="127"/>
      <c r="AT633" s="127"/>
      <c r="AU633" s="127"/>
    </row>
    <row r="634" spans="3:48">
      <c r="C634" s="38"/>
      <c r="D634" s="38"/>
      <c r="AA634" s="127"/>
      <c r="AB634" s="127"/>
      <c r="AC634" s="127"/>
      <c r="AD634" s="127"/>
      <c r="AE634" s="127"/>
      <c r="AG634" s="113"/>
      <c r="AN634" s="127"/>
      <c r="AO634" s="127"/>
      <c r="AP634" s="127"/>
      <c r="AQ634" s="127"/>
      <c r="AR634" s="127"/>
      <c r="AS634" s="127"/>
      <c r="AT634" s="127"/>
      <c r="AU634" s="127"/>
    </row>
    <row r="635" spans="3:48">
      <c r="C635" s="38"/>
      <c r="D635" s="38"/>
      <c r="AA635" s="127"/>
      <c r="AB635" s="127"/>
      <c r="AC635" s="127"/>
      <c r="AD635" s="127"/>
      <c r="AE635" s="127"/>
      <c r="AG635" s="113"/>
      <c r="AN635" s="127"/>
      <c r="AO635" s="127"/>
      <c r="AP635" s="127"/>
      <c r="AQ635" s="127"/>
      <c r="AR635" s="127"/>
      <c r="AS635" s="127"/>
      <c r="AT635" s="127"/>
      <c r="AU635" s="127"/>
    </row>
    <row r="636" spans="3:48">
      <c r="C636" s="38"/>
      <c r="D636" s="38"/>
      <c r="AA636" s="127"/>
      <c r="AB636" s="127"/>
      <c r="AC636" s="127"/>
      <c r="AD636" s="127"/>
      <c r="AE636" s="127"/>
      <c r="AG636" s="113"/>
      <c r="AN636" s="127"/>
      <c r="AO636" s="127"/>
      <c r="AP636" s="127"/>
      <c r="AQ636" s="127"/>
      <c r="AR636" s="127"/>
      <c r="AS636" s="127"/>
      <c r="AT636" s="127"/>
      <c r="AU636" s="127"/>
      <c r="AV636" s="127"/>
    </row>
    <row r="637" spans="3:48">
      <c r="C637" s="38"/>
      <c r="D637" s="38"/>
      <c r="AA637" s="127"/>
      <c r="AB637" s="127"/>
      <c r="AC637" s="127"/>
      <c r="AD637" s="127"/>
      <c r="AE637" s="127"/>
      <c r="AG637" s="113"/>
      <c r="AN637" s="127"/>
      <c r="AO637" s="127"/>
      <c r="AP637" s="127"/>
      <c r="AQ637" s="127"/>
      <c r="AR637" s="127"/>
      <c r="AS637" s="127"/>
      <c r="AT637" s="127"/>
      <c r="AU637" s="127"/>
    </row>
    <row r="638" spans="3:48">
      <c r="C638" s="38"/>
      <c r="D638" s="38"/>
      <c r="AA638" s="127"/>
      <c r="AB638" s="127"/>
      <c r="AC638" s="127"/>
      <c r="AD638" s="127"/>
      <c r="AE638" s="127"/>
      <c r="AG638" s="113"/>
      <c r="AN638" s="127"/>
      <c r="AO638" s="127"/>
      <c r="AP638" s="127"/>
      <c r="AQ638" s="127"/>
      <c r="AR638" s="127"/>
      <c r="AS638" s="127"/>
      <c r="AT638" s="127"/>
      <c r="AU638" s="127"/>
    </row>
    <row r="639" spans="3:48">
      <c r="C639" s="38"/>
      <c r="D639" s="38"/>
      <c r="AA639" s="127"/>
      <c r="AB639" s="127"/>
      <c r="AC639" s="127"/>
      <c r="AD639" s="127"/>
      <c r="AE639" s="127"/>
      <c r="AG639" s="113"/>
      <c r="AN639" s="127"/>
      <c r="AO639" s="127"/>
      <c r="AP639" s="127"/>
      <c r="AQ639" s="127"/>
      <c r="AR639" s="127"/>
      <c r="AS639" s="127"/>
      <c r="AT639" s="127"/>
      <c r="AU639" s="127"/>
    </row>
    <row r="640" spans="3:48">
      <c r="C640" s="38"/>
      <c r="D640" s="38"/>
      <c r="AA640" s="127"/>
      <c r="AB640" s="127"/>
      <c r="AC640" s="127"/>
      <c r="AD640" s="127"/>
      <c r="AE640" s="127"/>
      <c r="AG640" s="113"/>
      <c r="AN640" s="127"/>
      <c r="AO640" s="127"/>
      <c r="AP640" s="127"/>
      <c r="AQ640" s="127"/>
      <c r="AR640" s="127"/>
      <c r="AS640" s="127"/>
      <c r="AT640" s="127"/>
      <c r="AU640" s="127"/>
    </row>
    <row r="641" spans="3:64">
      <c r="C641" s="38"/>
      <c r="D641" s="38"/>
      <c r="AA641" s="127"/>
      <c r="AB641" s="127"/>
      <c r="AC641" s="127"/>
      <c r="AD641" s="127"/>
      <c r="AE641" s="127"/>
      <c r="AG641" s="113"/>
      <c r="AN641" s="127"/>
      <c r="AO641" s="127"/>
      <c r="AP641" s="127"/>
      <c r="AQ641" s="127"/>
      <c r="AR641" s="127"/>
      <c r="AS641" s="127"/>
      <c r="AT641" s="127"/>
      <c r="AU641" s="127"/>
    </row>
    <row r="642" spans="3:64">
      <c r="C642" s="38"/>
      <c r="D642" s="38"/>
      <c r="AA642" s="127"/>
      <c r="AB642" s="127"/>
      <c r="AC642" s="127"/>
      <c r="AD642" s="127"/>
      <c r="AE642" s="127"/>
      <c r="AG642" s="113"/>
      <c r="AN642" s="127"/>
      <c r="AO642" s="127"/>
      <c r="AP642" s="127"/>
      <c r="AQ642" s="127"/>
      <c r="AR642" s="127"/>
      <c r="AS642" s="127"/>
      <c r="AT642" s="127"/>
      <c r="AU642" s="127"/>
    </row>
    <row r="643" spans="3:64">
      <c r="C643" s="38"/>
      <c r="D643" s="38"/>
      <c r="AA643" s="127"/>
      <c r="AB643" s="127"/>
      <c r="AC643" s="127"/>
      <c r="AD643" s="127"/>
      <c r="AE643" s="127"/>
      <c r="AG643" s="113"/>
      <c r="AN643" s="127"/>
      <c r="AO643" s="127"/>
      <c r="AP643" s="127"/>
      <c r="AQ643" s="127"/>
      <c r="AR643" s="127"/>
      <c r="AS643" s="127"/>
      <c r="AT643" s="127"/>
      <c r="AU643" s="127"/>
    </row>
    <row r="644" spans="3:64">
      <c r="C644" s="38"/>
      <c r="D644" s="38"/>
      <c r="AA644" s="127"/>
      <c r="AB644" s="127"/>
      <c r="AC644" s="127"/>
      <c r="AD644" s="127"/>
      <c r="AE644" s="127"/>
      <c r="AG644" s="113"/>
      <c r="AN644" s="127"/>
      <c r="AO644" s="127"/>
      <c r="AP644" s="127"/>
      <c r="AQ644" s="127"/>
      <c r="AR644" s="127"/>
      <c r="AS644" s="127"/>
      <c r="AT644" s="127"/>
      <c r="AU644" s="127"/>
    </row>
    <row r="645" spans="3:64">
      <c r="C645" s="38"/>
      <c r="D645" s="38"/>
      <c r="AA645" s="127"/>
      <c r="AB645" s="127"/>
      <c r="AC645" s="127"/>
      <c r="AD645" s="127"/>
      <c r="AE645" s="127"/>
      <c r="AG645" s="113"/>
      <c r="AN645" s="127"/>
      <c r="AO645" s="127"/>
      <c r="AP645" s="127"/>
      <c r="AQ645" s="127"/>
      <c r="AR645" s="127"/>
      <c r="AS645" s="127"/>
      <c r="AT645" s="127"/>
      <c r="AU645" s="127"/>
    </row>
    <row r="646" spans="3:64">
      <c r="C646" s="38"/>
      <c r="D646" s="38"/>
      <c r="AA646" s="127"/>
      <c r="AB646" s="127"/>
      <c r="AC646" s="127"/>
      <c r="AD646" s="127"/>
      <c r="AE646" s="127"/>
      <c r="AG646" s="113"/>
      <c r="AN646" s="127"/>
      <c r="AO646" s="127"/>
      <c r="AP646" s="127"/>
      <c r="AQ646" s="127"/>
      <c r="AR646" s="127"/>
      <c r="AS646" s="127"/>
      <c r="AT646" s="127"/>
      <c r="AU646" s="127"/>
    </row>
    <row r="647" spans="3:64">
      <c r="C647" s="38"/>
      <c r="D647" s="38"/>
      <c r="AA647" s="127"/>
      <c r="AB647" s="127"/>
      <c r="AC647" s="127"/>
      <c r="AD647" s="127"/>
      <c r="AE647" s="127"/>
      <c r="AG647" s="113"/>
      <c r="AN647" s="127"/>
      <c r="AO647" s="127"/>
      <c r="AP647" s="127"/>
      <c r="AQ647" s="127"/>
      <c r="AR647" s="127"/>
      <c r="AS647" s="127"/>
      <c r="AT647" s="127"/>
      <c r="AU647" s="127"/>
    </row>
    <row r="648" spans="3:64">
      <c r="C648" s="38"/>
      <c r="D648" s="38"/>
      <c r="AA648" s="127"/>
      <c r="AB648" s="127"/>
      <c r="AC648" s="127"/>
      <c r="AD648" s="127"/>
      <c r="AE648" s="127"/>
      <c r="AG648" s="113"/>
      <c r="AN648" s="127"/>
      <c r="AO648" s="127"/>
      <c r="AP648" s="127"/>
      <c r="AQ648" s="127"/>
      <c r="AR648" s="127"/>
      <c r="AS648" s="127"/>
      <c r="AT648" s="127"/>
      <c r="AU648" s="127"/>
    </row>
    <row r="649" spans="3:64">
      <c r="C649" s="38"/>
      <c r="D649" s="38"/>
      <c r="AA649" s="127"/>
      <c r="AB649" s="127"/>
      <c r="AC649" s="127"/>
      <c r="AD649" s="127"/>
      <c r="AE649" s="127"/>
      <c r="AG649" s="113"/>
      <c r="AN649" s="127"/>
      <c r="AO649" s="127"/>
      <c r="AP649" s="127"/>
      <c r="AQ649" s="127"/>
      <c r="AR649" s="127"/>
      <c r="AS649" s="127"/>
      <c r="AT649" s="127"/>
      <c r="AU649" s="127"/>
    </row>
    <row r="650" spans="3:64">
      <c r="C650" s="38"/>
      <c r="D650" s="38"/>
      <c r="AA650" s="127"/>
      <c r="AB650" s="127"/>
      <c r="AC650" s="127"/>
      <c r="AD650" s="127"/>
      <c r="AE650" s="127"/>
      <c r="AG650" s="113"/>
      <c r="AN650" s="127"/>
      <c r="AO650" s="127"/>
      <c r="AP650" s="127"/>
      <c r="AQ650" s="127"/>
      <c r="AR650" s="127"/>
      <c r="AS650" s="127"/>
      <c r="AT650" s="127"/>
      <c r="AU650" s="127"/>
    </row>
    <row r="651" spans="3:64">
      <c r="C651" s="38"/>
      <c r="D651" s="38"/>
      <c r="AA651" s="127"/>
      <c r="AB651" s="127"/>
      <c r="AC651" s="127"/>
      <c r="AD651" s="127"/>
      <c r="AE651" s="127"/>
      <c r="AG651" s="113"/>
      <c r="AN651" s="127"/>
      <c r="AO651" s="127"/>
      <c r="AP651" s="127"/>
      <c r="AQ651" s="127"/>
      <c r="AR651" s="127"/>
      <c r="AS651" s="127"/>
      <c r="AT651" s="127"/>
      <c r="AU651" s="127"/>
    </row>
    <row r="652" spans="3:64">
      <c r="C652" s="38"/>
      <c r="D652" s="38"/>
      <c r="AA652" s="127"/>
      <c r="AB652" s="127"/>
      <c r="AC652" s="127"/>
      <c r="AD652" s="127"/>
      <c r="AE652" s="127"/>
      <c r="AG652" s="113"/>
      <c r="AN652" s="127"/>
      <c r="AO652" s="127"/>
      <c r="AP652" s="127"/>
      <c r="AQ652" s="127"/>
      <c r="AR652" s="127"/>
      <c r="AS652" s="127"/>
      <c r="AT652" s="127"/>
      <c r="AU652" s="127"/>
    </row>
    <row r="653" spans="3:64">
      <c r="C653" s="38"/>
      <c r="D653" s="38"/>
      <c r="AA653" s="127"/>
      <c r="AB653" s="127"/>
      <c r="AC653" s="127"/>
      <c r="AD653" s="127"/>
      <c r="AE653" s="127"/>
      <c r="AG653" s="113"/>
      <c r="AN653" s="127"/>
      <c r="AO653" s="127"/>
      <c r="AP653" s="127"/>
      <c r="AQ653" s="127"/>
      <c r="AR653" s="127"/>
      <c r="AS653" s="127"/>
      <c r="AT653" s="127"/>
      <c r="AU653" s="127"/>
    </row>
    <row r="654" spans="3:64">
      <c r="C654" s="38"/>
      <c r="D654" s="38"/>
      <c r="AA654" s="127"/>
      <c r="AB654" s="127"/>
      <c r="AC654" s="127"/>
      <c r="AD654" s="127"/>
      <c r="AE654" s="127"/>
      <c r="AG654" s="113"/>
      <c r="AN654" s="127"/>
      <c r="AO654" s="127"/>
      <c r="AP654" s="127"/>
      <c r="AQ654" s="127"/>
      <c r="AR654" s="127"/>
      <c r="AS654" s="127"/>
      <c r="AT654" s="127"/>
      <c r="AU654" s="127"/>
    </row>
    <row r="655" spans="3:64">
      <c r="C655" s="38"/>
      <c r="D655" s="38"/>
      <c r="AA655" s="127"/>
      <c r="AB655" s="127"/>
      <c r="AC655" s="127"/>
      <c r="AD655" s="127"/>
      <c r="AE655" s="127"/>
      <c r="AG655" s="113"/>
      <c r="AN655" s="127"/>
      <c r="AO655" s="127"/>
      <c r="AP655" s="127"/>
      <c r="AQ655" s="127"/>
      <c r="AR655" s="127"/>
      <c r="AS655" s="127"/>
      <c r="AT655" s="127"/>
      <c r="AU655" s="127"/>
      <c r="AV655" s="127"/>
      <c r="AW655" s="127"/>
      <c r="AX655" s="127"/>
      <c r="AY655" s="127"/>
      <c r="AZ655" s="127"/>
      <c r="BA655" s="127"/>
      <c r="BB655" s="127"/>
      <c r="BC655" s="127"/>
      <c r="BD655" s="127"/>
      <c r="BE655" s="127"/>
      <c r="BF655" s="127"/>
      <c r="BG655" s="127"/>
      <c r="BH655" s="127"/>
      <c r="BI655" s="127"/>
      <c r="BJ655" s="127"/>
      <c r="BK655" s="127"/>
      <c r="BL655" s="127"/>
    </row>
    <row r="656" spans="3:64">
      <c r="C656" s="38"/>
      <c r="D656" s="38"/>
      <c r="AA656" s="127"/>
      <c r="AB656" s="127"/>
      <c r="AC656" s="127"/>
      <c r="AD656" s="127"/>
      <c r="AE656" s="127"/>
      <c r="AG656" s="113"/>
      <c r="AN656" s="127"/>
      <c r="AO656" s="127"/>
      <c r="AP656" s="127"/>
      <c r="AQ656" s="127"/>
      <c r="AR656" s="127"/>
      <c r="AS656" s="127"/>
      <c r="AT656" s="127"/>
      <c r="AU656" s="127"/>
    </row>
    <row r="657" spans="3:64">
      <c r="C657" s="38"/>
      <c r="D657" s="38"/>
      <c r="AA657" s="127"/>
      <c r="AB657" s="127"/>
      <c r="AC657" s="127"/>
      <c r="AD657" s="127"/>
      <c r="AE657" s="127"/>
      <c r="AG657" s="113"/>
      <c r="AN657" s="127"/>
      <c r="AO657" s="127"/>
      <c r="AP657" s="127"/>
      <c r="AQ657" s="127"/>
      <c r="AR657" s="127"/>
      <c r="AS657" s="127"/>
      <c r="AT657" s="127"/>
      <c r="AU657" s="127"/>
    </row>
    <row r="658" spans="3:64">
      <c r="C658" s="38"/>
      <c r="D658" s="38"/>
      <c r="AA658" s="127"/>
      <c r="AB658" s="127"/>
      <c r="AC658" s="127"/>
      <c r="AD658" s="127"/>
      <c r="AE658" s="127"/>
      <c r="AG658" s="113"/>
      <c r="AN658" s="127"/>
      <c r="AO658" s="127"/>
      <c r="AP658" s="127"/>
      <c r="AQ658" s="127"/>
      <c r="AR658" s="127"/>
      <c r="AS658" s="127"/>
      <c r="AT658" s="127"/>
      <c r="AU658" s="127"/>
    </row>
    <row r="659" spans="3:64">
      <c r="C659" s="38"/>
      <c r="D659" s="38"/>
      <c r="AA659" s="127"/>
      <c r="AB659" s="127"/>
      <c r="AC659" s="127"/>
      <c r="AD659" s="127"/>
      <c r="AE659" s="127"/>
      <c r="AG659" s="113"/>
      <c r="AN659" s="127"/>
      <c r="AO659" s="127"/>
      <c r="AP659" s="127"/>
      <c r="AQ659" s="127"/>
      <c r="AR659" s="127"/>
      <c r="AS659" s="127"/>
      <c r="AT659" s="127"/>
      <c r="AU659" s="127"/>
    </row>
    <row r="660" spans="3:64">
      <c r="C660" s="38"/>
      <c r="D660" s="38"/>
      <c r="AA660" s="127"/>
      <c r="AB660" s="127"/>
      <c r="AC660" s="127"/>
      <c r="AD660" s="127"/>
      <c r="AE660" s="127"/>
      <c r="AG660" s="113"/>
      <c r="AN660" s="127"/>
      <c r="AO660" s="127"/>
      <c r="AP660" s="127"/>
      <c r="AQ660" s="127"/>
      <c r="AR660" s="127"/>
      <c r="AS660" s="127"/>
      <c r="AT660" s="127"/>
      <c r="AU660" s="127"/>
      <c r="AV660" s="127"/>
      <c r="AW660" s="127"/>
      <c r="AX660" s="127"/>
      <c r="AY660" s="127"/>
      <c r="AZ660" s="127"/>
      <c r="BA660" s="127"/>
      <c r="BB660" s="127"/>
      <c r="BC660" s="127"/>
      <c r="BD660" s="127"/>
      <c r="BE660" s="127"/>
      <c r="BF660" s="127"/>
      <c r="BG660" s="127"/>
      <c r="BH660" s="127"/>
      <c r="BI660" s="127"/>
      <c r="BJ660" s="127"/>
      <c r="BK660" s="127"/>
      <c r="BL660" s="127"/>
    </row>
    <row r="661" spans="3:64">
      <c r="C661" s="38"/>
      <c r="D661" s="38"/>
      <c r="AA661" s="127"/>
      <c r="AB661" s="127"/>
      <c r="AC661" s="127"/>
      <c r="AD661" s="127"/>
      <c r="AE661" s="127"/>
      <c r="AG661" s="113"/>
      <c r="AN661" s="127"/>
      <c r="AO661" s="127"/>
      <c r="AP661" s="127"/>
      <c r="AQ661" s="127"/>
      <c r="AR661" s="127"/>
      <c r="AS661" s="127"/>
      <c r="AT661" s="127"/>
      <c r="AU661" s="127"/>
    </row>
    <row r="662" spans="3:64">
      <c r="C662" s="38"/>
      <c r="D662" s="38"/>
      <c r="AA662" s="127"/>
      <c r="AB662" s="127"/>
      <c r="AC662" s="127"/>
      <c r="AD662" s="127"/>
      <c r="AE662" s="127"/>
      <c r="AG662" s="113"/>
      <c r="AN662" s="127"/>
      <c r="AO662" s="127"/>
      <c r="AP662" s="127"/>
      <c r="AQ662" s="127"/>
      <c r="AR662" s="127"/>
      <c r="AS662" s="127"/>
      <c r="AT662" s="127"/>
      <c r="AU662" s="127"/>
    </row>
    <row r="663" spans="3:64">
      <c r="C663" s="38"/>
      <c r="D663" s="38"/>
      <c r="AA663" s="127"/>
      <c r="AB663" s="127"/>
      <c r="AC663" s="127"/>
      <c r="AD663" s="127"/>
      <c r="AE663" s="127"/>
      <c r="AG663" s="113"/>
      <c r="AN663" s="127"/>
      <c r="AO663" s="127"/>
      <c r="AP663" s="127"/>
      <c r="AQ663" s="127"/>
      <c r="AR663" s="127"/>
      <c r="AS663" s="127"/>
      <c r="AT663" s="127"/>
      <c r="AU663" s="127"/>
    </row>
    <row r="664" spans="3:64">
      <c r="C664" s="38"/>
      <c r="D664" s="38"/>
      <c r="AA664" s="127"/>
      <c r="AB664" s="127"/>
      <c r="AC664" s="127"/>
      <c r="AD664" s="127"/>
      <c r="AE664" s="127"/>
      <c r="AG664" s="113"/>
      <c r="AN664" s="127"/>
      <c r="AO664" s="127"/>
      <c r="AP664" s="127"/>
      <c r="AQ664" s="127"/>
      <c r="AR664" s="127"/>
      <c r="AS664" s="127"/>
      <c r="AT664" s="127"/>
      <c r="AU664" s="127"/>
    </row>
    <row r="665" spans="3:64">
      <c r="C665" s="38"/>
      <c r="D665" s="38"/>
      <c r="AA665" s="127"/>
      <c r="AB665" s="127"/>
      <c r="AC665" s="127"/>
      <c r="AD665" s="127"/>
      <c r="AE665" s="127"/>
      <c r="AG665" s="113"/>
      <c r="AN665" s="127"/>
      <c r="AO665" s="127"/>
      <c r="AP665" s="127"/>
      <c r="AQ665" s="127"/>
      <c r="AR665" s="127"/>
      <c r="AS665" s="127"/>
      <c r="AT665" s="127"/>
      <c r="AU665" s="127"/>
      <c r="AV665" s="127"/>
      <c r="AX665" s="127"/>
    </row>
    <row r="666" spans="3:64">
      <c r="C666" s="38"/>
      <c r="D666" s="38"/>
      <c r="AA666" s="127"/>
      <c r="AB666" s="127"/>
      <c r="AC666" s="127"/>
      <c r="AD666" s="127"/>
      <c r="AE666" s="127"/>
      <c r="AG666" s="113"/>
      <c r="AN666" s="127"/>
      <c r="AO666" s="127"/>
      <c r="AP666" s="127"/>
      <c r="AQ666" s="127"/>
      <c r="AR666" s="127"/>
      <c r="AS666" s="127"/>
      <c r="AT666" s="127"/>
      <c r="AU666" s="127"/>
    </row>
    <row r="667" spans="3:64">
      <c r="C667" s="38"/>
      <c r="D667" s="38"/>
      <c r="AA667" s="127"/>
      <c r="AB667" s="127"/>
      <c r="AC667" s="127"/>
      <c r="AD667" s="127"/>
      <c r="AE667" s="127"/>
      <c r="AG667" s="113"/>
      <c r="AN667" s="127"/>
      <c r="AO667" s="127"/>
      <c r="AP667" s="127"/>
      <c r="AQ667" s="127"/>
      <c r="AR667" s="127"/>
      <c r="AS667" s="127"/>
      <c r="AT667" s="127"/>
      <c r="AU667" s="127"/>
    </row>
    <row r="668" spans="3:64">
      <c r="C668" s="38"/>
      <c r="D668" s="38"/>
      <c r="AA668" s="127"/>
      <c r="AB668" s="127"/>
      <c r="AC668" s="127"/>
      <c r="AD668" s="127"/>
      <c r="AE668" s="127"/>
      <c r="AG668" s="113"/>
      <c r="AN668" s="127"/>
      <c r="AO668" s="127"/>
      <c r="AP668" s="127"/>
      <c r="AQ668" s="127"/>
      <c r="AR668" s="127"/>
      <c r="AS668" s="127"/>
      <c r="AT668" s="127"/>
      <c r="AU668" s="127"/>
    </row>
    <row r="669" spans="3:64">
      <c r="C669" s="38"/>
      <c r="D669" s="38"/>
      <c r="AA669" s="127"/>
      <c r="AB669" s="127"/>
      <c r="AC669" s="127"/>
      <c r="AD669" s="127"/>
      <c r="AE669" s="127"/>
      <c r="AG669" s="113"/>
      <c r="AN669" s="127"/>
      <c r="AO669" s="127"/>
      <c r="AP669" s="127"/>
      <c r="AQ669" s="127"/>
      <c r="AR669" s="127"/>
      <c r="AS669" s="127"/>
      <c r="AT669" s="127"/>
      <c r="AU669" s="127"/>
    </row>
    <row r="670" spans="3:64">
      <c r="C670" s="38"/>
      <c r="D670" s="38"/>
      <c r="AA670" s="127"/>
      <c r="AB670" s="127"/>
      <c r="AC670" s="127"/>
      <c r="AD670" s="127"/>
      <c r="AE670" s="127"/>
      <c r="AG670" s="113"/>
      <c r="AN670" s="127"/>
      <c r="AO670" s="127"/>
      <c r="AP670" s="127"/>
      <c r="AQ670" s="127"/>
      <c r="AR670" s="127"/>
      <c r="AS670" s="127"/>
      <c r="AT670" s="127"/>
      <c r="AU670" s="127"/>
    </row>
    <row r="671" spans="3:64">
      <c r="C671" s="38"/>
      <c r="D671" s="38"/>
      <c r="AA671" s="127"/>
      <c r="AB671" s="127"/>
      <c r="AC671" s="127"/>
      <c r="AD671" s="127"/>
      <c r="AE671" s="127"/>
      <c r="AG671" s="113"/>
      <c r="AN671" s="127"/>
      <c r="AO671" s="127"/>
      <c r="AP671" s="127"/>
      <c r="AQ671" s="127"/>
      <c r="AR671" s="127"/>
      <c r="AS671" s="127"/>
      <c r="AT671" s="127"/>
      <c r="AU671" s="127"/>
    </row>
    <row r="672" spans="3:64">
      <c r="C672" s="38"/>
      <c r="D672" s="38"/>
      <c r="AA672" s="127"/>
      <c r="AB672" s="127"/>
      <c r="AC672" s="127"/>
      <c r="AD672" s="127"/>
      <c r="AE672" s="127"/>
      <c r="AG672" s="113"/>
      <c r="AN672" s="127"/>
      <c r="AO672" s="127"/>
      <c r="AP672" s="127"/>
      <c r="AQ672" s="127"/>
      <c r="AR672" s="127"/>
      <c r="AS672" s="127"/>
      <c r="AT672" s="127"/>
      <c r="AU672" s="127"/>
    </row>
    <row r="673" spans="3:64">
      <c r="C673" s="38"/>
      <c r="D673" s="38"/>
      <c r="AA673" s="127"/>
      <c r="AB673" s="127"/>
      <c r="AC673" s="127"/>
      <c r="AD673" s="127"/>
      <c r="AE673" s="127"/>
      <c r="AG673" s="113"/>
      <c r="AN673" s="127"/>
      <c r="AO673" s="127"/>
      <c r="AP673" s="127"/>
      <c r="AQ673" s="127"/>
      <c r="AR673" s="127"/>
      <c r="AS673" s="127"/>
      <c r="AT673" s="127"/>
      <c r="AU673" s="127"/>
    </row>
    <row r="674" spans="3:64">
      <c r="C674" s="38"/>
      <c r="D674" s="38"/>
      <c r="AA674" s="127"/>
      <c r="AB674" s="127"/>
      <c r="AC674" s="127"/>
      <c r="AD674" s="127"/>
      <c r="AE674" s="127"/>
      <c r="AG674" s="113"/>
      <c r="AN674" s="127"/>
      <c r="AO674" s="127"/>
      <c r="AP674" s="127"/>
      <c r="AQ674" s="127"/>
      <c r="AR674" s="127"/>
      <c r="AS674" s="127"/>
      <c r="AT674" s="127"/>
      <c r="AU674" s="127"/>
    </row>
    <row r="675" spans="3:64">
      <c r="C675" s="38"/>
      <c r="D675" s="38"/>
      <c r="AA675" s="127"/>
      <c r="AB675" s="127"/>
      <c r="AC675" s="127"/>
      <c r="AD675" s="127"/>
      <c r="AE675" s="127"/>
      <c r="AG675" s="113"/>
      <c r="AN675" s="127"/>
      <c r="AO675" s="127"/>
      <c r="AP675" s="127"/>
      <c r="AQ675" s="127"/>
      <c r="AR675" s="127"/>
      <c r="AS675" s="127"/>
      <c r="AT675" s="127"/>
      <c r="AU675" s="127"/>
    </row>
    <row r="676" spans="3:64">
      <c r="C676" s="38"/>
      <c r="D676" s="38"/>
      <c r="AA676" s="127"/>
      <c r="AB676" s="127"/>
      <c r="AC676" s="127"/>
      <c r="AD676" s="127"/>
      <c r="AE676" s="127"/>
      <c r="AG676" s="113"/>
      <c r="AN676" s="127"/>
      <c r="AO676" s="127"/>
      <c r="AP676" s="127"/>
      <c r="AQ676" s="127"/>
      <c r="AR676" s="127"/>
      <c r="AS676" s="127"/>
      <c r="AT676" s="127"/>
      <c r="AU676" s="127"/>
    </row>
    <row r="677" spans="3:64">
      <c r="C677" s="38"/>
      <c r="D677" s="38"/>
      <c r="AA677" s="127"/>
      <c r="AB677" s="127"/>
      <c r="AC677" s="127"/>
      <c r="AD677" s="127"/>
      <c r="AE677" s="127"/>
      <c r="AG677" s="113"/>
      <c r="AN677" s="127"/>
      <c r="AO677" s="127"/>
      <c r="AP677" s="127"/>
      <c r="AQ677" s="127"/>
      <c r="AR677" s="127"/>
      <c r="AS677" s="127"/>
      <c r="AT677" s="127"/>
      <c r="AU677" s="127"/>
    </row>
    <row r="678" spans="3:64">
      <c r="C678" s="38"/>
      <c r="D678" s="38"/>
      <c r="AA678" s="127"/>
      <c r="AB678" s="127"/>
      <c r="AC678" s="127"/>
      <c r="AD678" s="127"/>
      <c r="AE678" s="127"/>
      <c r="AG678" s="113"/>
      <c r="AN678" s="127"/>
      <c r="AO678" s="127"/>
      <c r="AP678" s="127"/>
      <c r="AQ678" s="127"/>
      <c r="AR678" s="127"/>
      <c r="AS678" s="127"/>
      <c r="AT678" s="127"/>
      <c r="AU678" s="127"/>
    </row>
    <row r="679" spans="3:64">
      <c r="C679" s="38"/>
      <c r="D679" s="38"/>
      <c r="AA679" s="127"/>
      <c r="AB679" s="127"/>
      <c r="AC679" s="127"/>
      <c r="AD679" s="127"/>
      <c r="AE679" s="127"/>
      <c r="AG679" s="113"/>
      <c r="AN679" s="127"/>
      <c r="AO679" s="127"/>
      <c r="AP679" s="127"/>
      <c r="AQ679" s="127"/>
      <c r="AR679" s="127"/>
      <c r="AS679" s="127"/>
      <c r="AT679" s="127"/>
      <c r="AU679" s="127"/>
    </row>
    <row r="680" spans="3:64">
      <c r="C680" s="38"/>
      <c r="D680" s="38"/>
      <c r="AA680" s="127"/>
      <c r="AB680" s="127"/>
      <c r="AC680" s="127"/>
      <c r="AD680" s="127"/>
      <c r="AE680" s="127"/>
      <c r="AG680" s="113"/>
      <c r="AN680" s="127"/>
      <c r="AO680" s="127"/>
      <c r="AP680" s="127"/>
      <c r="AQ680" s="127"/>
      <c r="AR680" s="127"/>
      <c r="AS680" s="127"/>
      <c r="AT680" s="127"/>
      <c r="AU680" s="127"/>
    </row>
    <row r="681" spans="3:64">
      <c r="C681" s="38"/>
      <c r="D681" s="38"/>
      <c r="AA681" s="127"/>
      <c r="AB681" s="127"/>
      <c r="AC681" s="127"/>
      <c r="AD681" s="127"/>
      <c r="AE681" s="127"/>
      <c r="AG681" s="113"/>
      <c r="AN681" s="127"/>
      <c r="AO681" s="127"/>
      <c r="AP681" s="127"/>
      <c r="AQ681" s="127"/>
      <c r="AR681" s="127"/>
      <c r="AS681" s="127"/>
      <c r="AT681" s="127"/>
      <c r="AU681" s="127"/>
    </row>
    <row r="682" spans="3:64">
      <c r="C682" s="38"/>
      <c r="D682" s="38"/>
      <c r="AA682" s="127"/>
      <c r="AB682" s="127"/>
      <c r="AC682" s="127"/>
      <c r="AD682" s="127"/>
      <c r="AE682" s="127"/>
      <c r="AG682" s="113"/>
      <c r="AN682" s="127"/>
      <c r="AO682" s="127"/>
      <c r="AP682" s="127"/>
      <c r="AQ682" s="127"/>
      <c r="AR682" s="127"/>
      <c r="AS682" s="127"/>
      <c r="AT682" s="127"/>
      <c r="AU682" s="127"/>
    </row>
    <row r="683" spans="3:64">
      <c r="C683" s="38"/>
      <c r="D683" s="38"/>
      <c r="AA683" s="127"/>
      <c r="AB683" s="127"/>
      <c r="AC683" s="127"/>
      <c r="AD683" s="127"/>
      <c r="AE683" s="127"/>
      <c r="AG683" s="113"/>
      <c r="AN683" s="127"/>
      <c r="AO683" s="127"/>
      <c r="AP683" s="127"/>
      <c r="AQ683" s="127"/>
      <c r="AR683" s="127"/>
      <c r="AS683" s="127"/>
      <c r="AT683" s="127"/>
      <c r="AU683" s="127"/>
    </row>
    <row r="684" spans="3:64">
      <c r="C684" s="38"/>
      <c r="D684" s="38"/>
      <c r="AA684" s="127"/>
      <c r="AB684" s="127"/>
      <c r="AC684" s="127"/>
      <c r="AD684" s="127"/>
      <c r="AE684" s="127"/>
      <c r="AG684" s="113"/>
      <c r="AN684" s="127"/>
      <c r="AO684" s="127"/>
      <c r="AP684" s="127"/>
      <c r="AQ684" s="127"/>
      <c r="AR684" s="127"/>
      <c r="AS684" s="127"/>
      <c r="AT684" s="127"/>
      <c r="AU684" s="127"/>
    </row>
    <row r="685" spans="3:64">
      <c r="C685" s="38"/>
      <c r="D685" s="38"/>
      <c r="AA685" s="127"/>
      <c r="AB685" s="127"/>
      <c r="AC685" s="127"/>
      <c r="AD685" s="127"/>
      <c r="AE685" s="127"/>
      <c r="AG685" s="113"/>
      <c r="AN685" s="127"/>
      <c r="AO685" s="127"/>
      <c r="AP685" s="127"/>
      <c r="AQ685" s="127"/>
      <c r="AR685" s="127"/>
      <c r="AS685" s="127"/>
      <c r="AT685" s="127"/>
      <c r="AU685" s="127"/>
    </row>
    <row r="686" spans="3:64">
      <c r="C686" s="38"/>
      <c r="D686" s="38"/>
      <c r="AA686" s="127"/>
      <c r="AB686" s="127"/>
      <c r="AC686" s="127"/>
      <c r="AD686" s="127"/>
      <c r="AE686" s="127"/>
      <c r="AG686" s="113"/>
      <c r="AN686" s="127"/>
      <c r="AO686" s="127"/>
      <c r="AP686" s="127"/>
      <c r="AQ686" s="127"/>
      <c r="AR686" s="127"/>
      <c r="AS686" s="127"/>
      <c r="AT686" s="127"/>
      <c r="AU686" s="127"/>
    </row>
    <row r="687" spans="3:64">
      <c r="C687" s="38"/>
      <c r="D687" s="38"/>
      <c r="AA687" s="127"/>
      <c r="AB687" s="127"/>
      <c r="AC687" s="127"/>
      <c r="AD687" s="127"/>
      <c r="AE687" s="127"/>
      <c r="AG687" s="113"/>
      <c r="AN687" s="127"/>
      <c r="AO687" s="127"/>
      <c r="AP687" s="127"/>
      <c r="AQ687" s="127"/>
      <c r="AR687" s="127"/>
      <c r="AS687" s="127"/>
      <c r="AT687" s="127"/>
      <c r="AU687" s="127"/>
      <c r="AV687" s="127"/>
      <c r="AW687" s="127"/>
      <c r="AX687" s="127"/>
      <c r="AY687" s="127"/>
      <c r="AZ687" s="127"/>
      <c r="BA687" s="127"/>
      <c r="BB687" s="127"/>
      <c r="BC687" s="127"/>
      <c r="BD687" s="127"/>
      <c r="BE687" s="127"/>
      <c r="BF687" s="127"/>
      <c r="BG687" s="127"/>
      <c r="BH687" s="127"/>
      <c r="BI687" s="127"/>
      <c r="BJ687" s="127"/>
      <c r="BK687" s="127"/>
      <c r="BL687" s="127"/>
    </row>
    <row r="688" spans="3:64">
      <c r="C688" s="38"/>
      <c r="D688" s="38"/>
      <c r="AA688" s="127"/>
      <c r="AB688" s="127"/>
      <c r="AC688" s="127"/>
      <c r="AD688" s="127"/>
      <c r="AE688" s="127"/>
      <c r="AG688" s="113"/>
      <c r="AN688" s="127"/>
      <c r="AO688" s="127"/>
      <c r="AP688" s="127"/>
      <c r="AQ688" s="127"/>
      <c r="AR688" s="127"/>
      <c r="AS688" s="127"/>
      <c r="AT688" s="127"/>
      <c r="AU688" s="127"/>
    </row>
    <row r="689" spans="3:47">
      <c r="C689" s="38"/>
      <c r="D689" s="38"/>
      <c r="AA689" s="127"/>
      <c r="AB689" s="127"/>
      <c r="AC689" s="127"/>
      <c r="AD689" s="127"/>
      <c r="AE689" s="127"/>
      <c r="AG689" s="113"/>
      <c r="AN689" s="127"/>
      <c r="AO689" s="127"/>
      <c r="AP689" s="127"/>
      <c r="AQ689" s="127"/>
      <c r="AR689" s="127"/>
      <c r="AS689" s="127"/>
      <c r="AT689" s="127"/>
      <c r="AU689" s="127"/>
    </row>
    <row r="690" spans="3:47">
      <c r="C690" s="38"/>
      <c r="D690" s="38"/>
      <c r="AA690" s="127"/>
      <c r="AB690" s="127"/>
      <c r="AC690" s="127"/>
      <c r="AD690" s="127"/>
      <c r="AE690" s="127"/>
      <c r="AG690" s="113"/>
      <c r="AN690" s="127"/>
      <c r="AO690" s="127"/>
      <c r="AP690" s="127"/>
      <c r="AQ690" s="127"/>
      <c r="AR690" s="127"/>
      <c r="AS690" s="127"/>
      <c r="AT690" s="127"/>
      <c r="AU690" s="127"/>
    </row>
    <row r="691" spans="3:47">
      <c r="C691" s="38"/>
      <c r="D691" s="38"/>
      <c r="AA691" s="127"/>
      <c r="AB691" s="127"/>
      <c r="AC691" s="127"/>
      <c r="AD691" s="127"/>
      <c r="AE691" s="127"/>
      <c r="AG691" s="113"/>
      <c r="AN691" s="127"/>
      <c r="AO691" s="127"/>
      <c r="AP691" s="127"/>
      <c r="AQ691" s="127"/>
      <c r="AR691" s="127"/>
      <c r="AS691" s="127"/>
      <c r="AT691" s="127"/>
      <c r="AU691" s="127"/>
    </row>
    <row r="692" spans="3:47">
      <c r="C692" s="38"/>
      <c r="D692" s="38"/>
      <c r="AA692" s="127"/>
      <c r="AB692" s="127"/>
      <c r="AC692" s="127"/>
      <c r="AD692" s="127"/>
      <c r="AE692" s="127"/>
      <c r="AG692" s="113"/>
      <c r="AN692" s="127"/>
      <c r="AO692" s="127"/>
      <c r="AP692" s="127"/>
      <c r="AQ692" s="127"/>
      <c r="AR692" s="127"/>
      <c r="AS692" s="127"/>
      <c r="AT692" s="127"/>
      <c r="AU692" s="127"/>
    </row>
    <row r="693" spans="3:47">
      <c r="C693" s="38"/>
      <c r="D693" s="38"/>
      <c r="AA693" s="127"/>
      <c r="AB693" s="127"/>
      <c r="AC693" s="127"/>
      <c r="AD693" s="127"/>
      <c r="AE693" s="127"/>
      <c r="AG693" s="113"/>
      <c r="AN693" s="127"/>
      <c r="AO693" s="127"/>
      <c r="AP693" s="127"/>
      <c r="AQ693" s="127"/>
      <c r="AR693" s="127"/>
      <c r="AS693" s="127"/>
      <c r="AT693" s="127"/>
      <c r="AU693" s="127"/>
    </row>
    <row r="694" spans="3:47">
      <c r="C694" s="38"/>
      <c r="D694" s="38"/>
      <c r="AA694" s="127"/>
      <c r="AB694" s="127"/>
      <c r="AC694" s="127"/>
      <c r="AD694" s="127"/>
      <c r="AE694" s="127"/>
      <c r="AG694" s="113"/>
      <c r="AN694" s="127"/>
      <c r="AO694" s="127"/>
      <c r="AP694" s="127"/>
      <c r="AQ694" s="127"/>
      <c r="AR694" s="127"/>
      <c r="AS694" s="127"/>
      <c r="AT694" s="127"/>
      <c r="AU694" s="127"/>
    </row>
    <row r="695" spans="3:47">
      <c r="C695" s="38"/>
      <c r="D695" s="38"/>
      <c r="AA695" s="127"/>
      <c r="AB695" s="127"/>
      <c r="AC695" s="127"/>
      <c r="AD695" s="127"/>
      <c r="AE695" s="127"/>
      <c r="AG695" s="113"/>
      <c r="AN695" s="127"/>
      <c r="AO695" s="127"/>
      <c r="AP695" s="127"/>
      <c r="AQ695" s="127"/>
      <c r="AR695" s="127"/>
      <c r="AS695" s="127"/>
      <c r="AT695" s="127"/>
      <c r="AU695" s="127"/>
    </row>
    <row r="696" spans="3:47">
      <c r="C696" s="38"/>
      <c r="D696" s="38"/>
      <c r="AA696" s="127"/>
      <c r="AB696" s="127"/>
      <c r="AC696" s="127"/>
      <c r="AD696" s="127"/>
      <c r="AE696" s="127"/>
      <c r="AG696" s="113"/>
      <c r="AN696" s="127"/>
      <c r="AO696" s="127"/>
      <c r="AP696" s="127"/>
      <c r="AQ696" s="127"/>
      <c r="AR696" s="127"/>
      <c r="AS696" s="127"/>
      <c r="AT696" s="127"/>
      <c r="AU696" s="127"/>
    </row>
    <row r="697" spans="3:47">
      <c r="C697" s="38"/>
      <c r="D697" s="38"/>
      <c r="AA697" s="127"/>
      <c r="AB697" s="127"/>
      <c r="AC697" s="127"/>
      <c r="AD697" s="127"/>
      <c r="AE697" s="127"/>
      <c r="AG697" s="113"/>
      <c r="AN697" s="127"/>
      <c r="AO697" s="127"/>
      <c r="AP697" s="127"/>
      <c r="AQ697" s="127"/>
      <c r="AR697" s="127"/>
      <c r="AS697" s="127"/>
      <c r="AT697" s="127"/>
      <c r="AU697" s="127"/>
    </row>
    <row r="698" spans="3:47">
      <c r="C698" s="38"/>
      <c r="D698" s="38"/>
      <c r="AA698" s="127"/>
      <c r="AB698" s="127"/>
      <c r="AC698" s="127"/>
      <c r="AD698" s="127"/>
      <c r="AE698" s="127"/>
      <c r="AG698" s="113"/>
      <c r="AN698" s="127"/>
      <c r="AO698" s="127"/>
      <c r="AP698" s="127"/>
      <c r="AQ698" s="127"/>
      <c r="AR698" s="127"/>
      <c r="AS698" s="127"/>
      <c r="AT698" s="127"/>
      <c r="AU698" s="127"/>
    </row>
    <row r="699" spans="3:47">
      <c r="C699" s="38"/>
      <c r="D699" s="38"/>
      <c r="AA699" s="127"/>
      <c r="AB699" s="127"/>
      <c r="AC699" s="127"/>
      <c r="AD699" s="127"/>
      <c r="AE699" s="127"/>
      <c r="AG699" s="113"/>
      <c r="AN699" s="127"/>
      <c r="AO699" s="127"/>
      <c r="AP699" s="127"/>
      <c r="AQ699" s="127"/>
      <c r="AR699" s="127"/>
      <c r="AS699" s="127"/>
      <c r="AT699" s="127"/>
      <c r="AU699" s="127"/>
    </row>
    <row r="700" spans="3:47">
      <c r="C700" s="38"/>
      <c r="D700" s="38"/>
      <c r="AA700" s="127"/>
      <c r="AB700" s="127"/>
      <c r="AC700" s="127"/>
      <c r="AD700" s="127"/>
      <c r="AE700" s="127"/>
      <c r="AG700" s="113"/>
      <c r="AN700" s="127"/>
      <c r="AO700" s="127"/>
      <c r="AP700" s="127"/>
      <c r="AQ700" s="127"/>
      <c r="AR700" s="127"/>
      <c r="AS700" s="127"/>
      <c r="AT700" s="127"/>
      <c r="AU700" s="127"/>
    </row>
    <row r="701" spans="3:47">
      <c r="C701" s="38"/>
      <c r="D701" s="38"/>
      <c r="AA701" s="127"/>
      <c r="AB701" s="127"/>
      <c r="AC701" s="127"/>
      <c r="AD701" s="127"/>
      <c r="AE701" s="127"/>
      <c r="AG701" s="113"/>
      <c r="AN701" s="127"/>
      <c r="AO701" s="127"/>
      <c r="AP701" s="127"/>
      <c r="AQ701" s="127"/>
      <c r="AR701" s="127"/>
      <c r="AS701" s="127"/>
      <c r="AT701" s="127"/>
      <c r="AU701" s="127"/>
    </row>
    <row r="702" spans="3:47">
      <c r="C702" s="38"/>
      <c r="D702" s="38"/>
      <c r="AA702" s="127"/>
      <c r="AB702" s="127"/>
      <c r="AC702" s="127"/>
      <c r="AD702" s="127"/>
      <c r="AE702" s="127"/>
      <c r="AG702" s="113"/>
      <c r="AN702" s="127"/>
      <c r="AO702" s="127"/>
      <c r="AP702" s="127"/>
      <c r="AQ702" s="127"/>
      <c r="AR702" s="127"/>
      <c r="AS702" s="127"/>
      <c r="AT702" s="127"/>
      <c r="AU702" s="127"/>
    </row>
    <row r="703" spans="3:47">
      <c r="C703" s="38"/>
      <c r="D703" s="38"/>
      <c r="AA703" s="127"/>
      <c r="AB703" s="127"/>
      <c r="AC703" s="127"/>
      <c r="AD703" s="127"/>
      <c r="AE703" s="127"/>
      <c r="AG703" s="113"/>
      <c r="AN703" s="127"/>
      <c r="AO703" s="127"/>
      <c r="AP703" s="127"/>
      <c r="AQ703" s="127"/>
      <c r="AR703" s="127"/>
      <c r="AS703" s="127"/>
      <c r="AT703" s="127"/>
      <c r="AU703" s="127"/>
    </row>
    <row r="704" spans="3:47">
      <c r="C704" s="38"/>
      <c r="D704" s="38"/>
      <c r="AA704" s="127"/>
      <c r="AB704" s="127"/>
      <c r="AC704" s="127"/>
      <c r="AD704" s="127"/>
      <c r="AE704" s="127"/>
      <c r="AG704" s="113"/>
      <c r="AN704" s="127"/>
      <c r="AO704" s="127"/>
      <c r="AP704" s="127"/>
      <c r="AQ704" s="127"/>
      <c r="AR704" s="127"/>
      <c r="AS704" s="127"/>
      <c r="AT704" s="127"/>
      <c r="AU704" s="127"/>
    </row>
    <row r="705" spans="3:47">
      <c r="C705" s="38"/>
      <c r="D705" s="38"/>
      <c r="AA705" s="127"/>
      <c r="AB705" s="127"/>
      <c r="AC705" s="127"/>
      <c r="AD705" s="127"/>
      <c r="AE705" s="127"/>
      <c r="AG705" s="113"/>
      <c r="AN705" s="127"/>
      <c r="AO705" s="127"/>
      <c r="AP705" s="127"/>
      <c r="AQ705" s="127"/>
      <c r="AR705" s="127"/>
      <c r="AS705" s="127"/>
      <c r="AT705" s="127"/>
      <c r="AU705" s="127"/>
    </row>
    <row r="706" spans="3:47">
      <c r="C706" s="38"/>
      <c r="D706" s="38"/>
      <c r="AA706" s="127"/>
      <c r="AB706" s="127"/>
      <c r="AC706" s="127"/>
      <c r="AD706" s="127"/>
      <c r="AE706" s="127"/>
      <c r="AG706" s="113"/>
      <c r="AN706" s="127"/>
      <c r="AO706" s="127"/>
      <c r="AP706" s="127"/>
      <c r="AQ706" s="127"/>
      <c r="AR706" s="127"/>
      <c r="AS706" s="127"/>
      <c r="AT706" s="127"/>
      <c r="AU706" s="127"/>
    </row>
    <row r="707" spans="3:47">
      <c r="C707" s="38"/>
      <c r="D707" s="38"/>
      <c r="AA707" s="127"/>
      <c r="AB707" s="127"/>
      <c r="AC707" s="127"/>
      <c r="AD707" s="127"/>
      <c r="AE707" s="127"/>
      <c r="AG707" s="113"/>
      <c r="AN707" s="127"/>
      <c r="AO707" s="127"/>
      <c r="AP707" s="127"/>
      <c r="AQ707" s="127"/>
      <c r="AR707" s="127"/>
      <c r="AS707" s="127"/>
      <c r="AT707" s="127"/>
      <c r="AU707" s="127"/>
    </row>
    <row r="708" spans="3:47">
      <c r="C708" s="38"/>
      <c r="D708" s="38"/>
      <c r="AA708" s="127"/>
      <c r="AB708" s="127"/>
      <c r="AC708" s="127"/>
      <c r="AD708" s="127"/>
      <c r="AE708" s="127"/>
      <c r="AG708" s="113"/>
      <c r="AN708" s="127"/>
      <c r="AO708" s="127"/>
      <c r="AP708" s="127"/>
      <c r="AQ708" s="127"/>
      <c r="AR708" s="127"/>
      <c r="AS708" s="127"/>
      <c r="AT708" s="127"/>
      <c r="AU708" s="127"/>
    </row>
    <row r="709" spans="3:47">
      <c r="C709" s="38"/>
      <c r="D709" s="38"/>
      <c r="AA709" s="127"/>
      <c r="AB709" s="127"/>
      <c r="AC709" s="127"/>
      <c r="AD709" s="127"/>
      <c r="AE709" s="127"/>
      <c r="AG709" s="113"/>
      <c r="AN709" s="127"/>
      <c r="AO709" s="127"/>
      <c r="AP709" s="127"/>
      <c r="AQ709" s="127"/>
      <c r="AR709" s="127"/>
      <c r="AS709" s="127"/>
      <c r="AT709" s="127"/>
      <c r="AU709" s="127"/>
    </row>
    <row r="710" spans="3:47">
      <c r="C710" s="38"/>
      <c r="D710" s="38"/>
      <c r="AA710" s="127"/>
      <c r="AB710" s="127"/>
      <c r="AC710" s="127"/>
      <c r="AD710" s="127"/>
      <c r="AE710" s="127"/>
      <c r="AG710" s="113"/>
      <c r="AN710" s="127"/>
      <c r="AO710" s="127"/>
      <c r="AP710" s="127"/>
      <c r="AQ710" s="127"/>
      <c r="AR710" s="127"/>
      <c r="AS710" s="127"/>
      <c r="AT710" s="127"/>
      <c r="AU710" s="127"/>
    </row>
    <row r="711" spans="3:47">
      <c r="C711" s="38"/>
      <c r="D711" s="38"/>
      <c r="AA711" s="127"/>
      <c r="AB711" s="127"/>
      <c r="AC711" s="127"/>
      <c r="AD711" s="127"/>
      <c r="AE711" s="127"/>
      <c r="AG711" s="113"/>
      <c r="AN711" s="127"/>
      <c r="AO711" s="127"/>
      <c r="AP711" s="127"/>
      <c r="AQ711" s="127"/>
      <c r="AR711" s="127"/>
      <c r="AS711" s="127"/>
      <c r="AT711" s="127"/>
      <c r="AU711" s="127"/>
    </row>
    <row r="712" spans="3:47">
      <c r="C712" s="38"/>
      <c r="D712" s="38"/>
      <c r="AA712" s="127"/>
      <c r="AB712" s="127"/>
      <c r="AC712" s="127"/>
      <c r="AD712" s="127"/>
      <c r="AE712" s="127"/>
      <c r="AG712" s="113"/>
      <c r="AN712" s="127"/>
      <c r="AO712" s="127"/>
      <c r="AP712" s="127"/>
      <c r="AQ712" s="127"/>
      <c r="AR712" s="127"/>
      <c r="AS712" s="127"/>
      <c r="AT712" s="127"/>
      <c r="AU712" s="127"/>
    </row>
    <row r="713" spans="3:47">
      <c r="C713" s="38"/>
      <c r="D713" s="38"/>
      <c r="AA713" s="127"/>
      <c r="AB713" s="127"/>
      <c r="AC713" s="127"/>
      <c r="AD713" s="127"/>
      <c r="AE713" s="127"/>
      <c r="AG713" s="113"/>
      <c r="AN713" s="127"/>
      <c r="AO713" s="127"/>
      <c r="AP713" s="127"/>
      <c r="AQ713" s="127"/>
      <c r="AR713" s="127"/>
      <c r="AS713" s="127"/>
      <c r="AT713" s="127"/>
      <c r="AU713" s="127"/>
    </row>
    <row r="714" spans="3:47">
      <c r="C714" s="38"/>
      <c r="D714" s="38"/>
      <c r="AA714" s="127"/>
      <c r="AB714" s="127"/>
      <c r="AC714" s="127"/>
      <c r="AD714" s="127"/>
      <c r="AE714" s="127"/>
      <c r="AG714" s="113"/>
      <c r="AN714" s="127"/>
      <c r="AO714" s="127"/>
      <c r="AP714" s="127"/>
      <c r="AQ714" s="127"/>
      <c r="AR714" s="127"/>
      <c r="AS714" s="127"/>
      <c r="AT714" s="127"/>
      <c r="AU714" s="127"/>
    </row>
    <row r="715" spans="3:47">
      <c r="C715" s="38"/>
      <c r="D715" s="38"/>
      <c r="AA715" s="127"/>
      <c r="AB715" s="127"/>
      <c r="AC715" s="127"/>
      <c r="AD715" s="127"/>
      <c r="AE715" s="127"/>
      <c r="AG715" s="113"/>
      <c r="AN715" s="127"/>
      <c r="AO715" s="127"/>
      <c r="AP715" s="127"/>
      <c r="AQ715" s="127"/>
      <c r="AR715" s="127"/>
      <c r="AS715" s="127"/>
      <c r="AT715" s="127"/>
      <c r="AU715" s="127"/>
    </row>
    <row r="716" spans="3:47">
      <c r="C716" s="38"/>
      <c r="D716" s="38"/>
      <c r="AA716" s="127"/>
      <c r="AB716" s="127"/>
      <c r="AC716" s="127"/>
      <c r="AD716" s="127"/>
      <c r="AE716" s="127"/>
      <c r="AG716" s="113"/>
      <c r="AN716" s="127"/>
      <c r="AO716" s="127"/>
      <c r="AP716" s="127"/>
      <c r="AQ716" s="127"/>
      <c r="AR716" s="127"/>
      <c r="AS716" s="127"/>
      <c r="AT716" s="127"/>
      <c r="AU716" s="127"/>
    </row>
    <row r="717" spans="3:47">
      <c r="C717" s="38"/>
      <c r="D717" s="38"/>
      <c r="AA717" s="127"/>
      <c r="AB717" s="127"/>
      <c r="AC717" s="127"/>
      <c r="AD717" s="127"/>
      <c r="AE717" s="127"/>
      <c r="AG717" s="113"/>
      <c r="AN717" s="127"/>
      <c r="AO717" s="127"/>
      <c r="AP717" s="127"/>
      <c r="AQ717" s="127"/>
      <c r="AR717" s="127"/>
      <c r="AS717" s="127"/>
      <c r="AT717" s="127"/>
      <c r="AU717" s="127"/>
    </row>
    <row r="718" spans="3:47">
      <c r="C718" s="38"/>
      <c r="D718" s="38"/>
      <c r="AA718" s="127"/>
      <c r="AB718" s="127"/>
      <c r="AC718" s="127"/>
      <c r="AD718" s="127"/>
      <c r="AE718" s="127"/>
      <c r="AG718" s="113"/>
      <c r="AN718" s="127"/>
      <c r="AO718" s="127"/>
      <c r="AP718" s="127"/>
      <c r="AQ718" s="127"/>
      <c r="AR718" s="127"/>
      <c r="AS718" s="127"/>
      <c r="AT718" s="127"/>
      <c r="AU718" s="127"/>
    </row>
    <row r="719" spans="3:47">
      <c r="C719" s="38"/>
      <c r="D719" s="38"/>
      <c r="AA719" s="127"/>
      <c r="AB719" s="127"/>
      <c r="AC719" s="127"/>
      <c r="AD719" s="127"/>
      <c r="AE719" s="127"/>
      <c r="AG719" s="113"/>
      <c r="AN719" s="127"/>
      <c r="AO719" s="127"/>
      <c r="AP719" s="127"/>
      <c r="AQ719" s="127"/>
      <c r="AR719" s="127"/>
      <c r="AS719" s="127"/>
      <c r="AT719" s="127"/>
      <c r="AU719" s="127"/>
    </row>
    <row r="720" spans="3:47">
      <c r="C720" s="38"/>
      <c r="D720" s="38"/>
      <c r="AA720" s="127"/>
      <c r="AB720" s="127"/>
      <c r="AC720" s="127"/>
      <c r="AD720" s="127"/>
      <c r="AE720" s="127"/>
      <c r="AG720" s="113"/>
      <c r="AN720" s="127"/>
      <c r="AO720" s="127"/>
      <c r="AP720" s="127"/>
      <c r="AQ720" s="127"/>
      <c r="AR720" s="127"/>
      <c r="AS720" s="127"/>
      <c r="AT720" s="127"/>
      <c r="AU720" s="127"/>
    </row>
    <row r="721" spans="3:64">
      <c r="C721" s="38"/>
      <c r="D721" s="38"/>
      <c r="AA721" s="127"/>
      <c r="AB721" s="127"/>
      <c r="AC721" s="127"/>
      <c r="AD721" s="127"/>
      <c r="AE721" s="127"/>
      <c r="AG721" s="113"/>
      <c r="AN721" s="127"/>
      <c r="AO721" s="127"/>
      <c r="AP721" s="127"/>
      <c r="AQ721" s="127"/>
      <c r="AR721" s="127"/>
      <c r="AS721" s="127"/>
      <c r="AT721" s="127"/>
      <c r="AU721" s="127"/>
    </row>
    <row r="722" spans="3:64">
      <c r="C722" s="38"/>
      <c r="D722" s="38"/>
      <c r="AA722" s="127"/>
      <c r="AB722" s="127"/>
      <c r="AC722" s="127"/>
      <c r="AD722" s="127"/>
      <c r="AE722" s="127"/>
      <c r="AG722" s="113"/>
      <c r="AN722" s="127"/>
      <c r="AO722" s="127"/>
      <c r="AP722" s="127"/>
      <c r="AQ722" s="127"/>
      <c r="AR722" s="127"/>
      <c r="AS722" s="127"/>
      <c r="AT722" s="127"/>
      <c r="AU722" s="127"/>
    </row>
    <row r="723" spans="3:64">
      <c r="C723" s="38"/>
      <c r="D723" s="38"/>
      <c r="AA723" s="127"/>
      <c r="AB723" s="127"/>
      <c r="AC723" s="127"/>
      <c r="AD723" s="127"/>
      <c r="AE723" s="127"/>
      <c r="AG723" s="113"/>
      <c r="AN723" s="127"/>
      <c r="AO723" s="127"/>
      <c r="AP723" s="127"/>
      <c r="AQ723" s="127"/>
      <c r="AR723" s="127"/>
      <c r="AS723" s="127"/>
      <c r="AT723" s="127"/>
      <c r="AU723" s="127"/>
      <c r="AV723" s="127"/>
    </row>
    <row r="724" spans="3:64">
      <c r="C724" s="38"/>
      <c r="D724" s="38"/>
      <c r="AA724" s="127"/>
      <c r="AB724" s="127"/>
      <c r="AC724" s="127"/>
      <c r="AD724" s="127"/>
      <c r="AE724" s="127"/>
      <c r="AG724" s="113"/>
      <c r="AN724" s="127"/>
      <c r="AO724" s="127"/>
      <c r="AP724" s="127"/>
      <c r="AQ724" s="127"/>
      <c r="AR724" s="127"/>
      <c r="AS724" s="127"/>
      <c r="AT724" s="127"/>
      <c r="AU724" s="127"/>
      <c r="AV724" s="127"/>
      <c r="AW724" s="127"/>
      <c r="AX724" s="127"/>
      <c r="AY724" s="127"/>
      <c r="AZ724" s="127"/>
      <c r="BA724" s="127"/>
      <c r="BB724" s="127"/>
      <c r="BC724" s="127"/>
      <c r="BD724" s="127"/>
      <c r="BE724" s="127"/>
      <c r="BF724" s="127"/>
      <c r="BG724" s="127"/>
      <c r="BH724" s="127"/>
      <c r="BI724" s="127"/>
      <c r="BJ724" s="127"/>
      <c r="BK724" s="127"/>
      <c r="BL724" s="127"/>
    </row>
    <row r="725" spans="3:64">
      <c r="C725" s="38"/>
      <c r="D725" s="38"/>
      <c r="AA725" s="127"/>
      <c r="AB725" s="127"/>
      <c r="AC725" s="127"/>
      <c r="AD725" s="127"/>
      <c r="AE725" s="127"/>
      <c r="AG725" s="113"/>
      <c r="AN725" s="127"/>
      <c r="AO725" s="127"/>
      <c r="AP725" s="127"/>
      <c r="AQ725" s="127"/>
      <c r="AR725" s="127"/>
      <c r="AS725" s="127"/>
      <c r="AT725" s="127"/>
      <c r="AU725" s="127"/>
    </row>
    <row r="726" spans="3:64">
      <c r="C726" s="38"/>
      <c r="D726" s="38"/>
      <c r="AA726" s="127"/>
      <c r="AB726" s="127"/>
      <c r="AC726" s="127"/>
      <c r="AD726" s="127"/>
      <c r="AE726" s="127"/>
      <c r="AG726" s="113"/>
      <c r="AN726" s="127"/>
      <c r="AO726" s="127"/>
      <c r="AP726" s="127"/>
      <c r="AQ726" s="127"/>
      <c r="AR726" s="127"/>
      <c r="AS726" s="127"/>
      <c r="AT726" s="127"/>
      <c r="AU726" s="127"/>
    </row>
    <row r="727" spans="3:64">
      <c r="C727" s="38"/>
      <c r="D727" s="38"/>
      <c r="AA727" s="127"/>
      <c r="AB727" s="127"/>
      <c r="AC727" s="127"/>
      <c r="AD727" s="127"/>
      <c r="AE727" s="127"/>
      <c r="AG727" s="113"/>
      <c r="AN727" s="127"/>
      <c r="AO727" s="127"/>
      <c r="AP727" s="127"/>
      <c r="AQ727" s="127"/>
      <c r="AR727" s="127"/>
      <c r="AS727" s="127"/>
      <c r="AT727" s="127"/>
      <c r="AU727" s="127"/>
    </row>
    <row r="728" spans="3:64">
      <c r="C728" s="38"/>
      <c r="D728" s="38"/>
      <c r="AA728" s="127"/>
      <c r="AB728" s="127"/>
      <c r="AC728" s="127"/>
      <c r="AD728" s="127"/>
      <c r="AE728" s="127"/>
      <c r="AG728" s="113"/>
      <c r="AN728" s="127"/>
      <c r="AO728" s="127"/>
      <c r="AP728" s="127"/>
      <c r="AQ728" s="127"/>
      <c r="AR728" s="127"/>
      <c r="AS728" s="127"/>
      <c r="AT728" s="127"/>
      <c r="AU728" s="127"/>
    </row>
    <row r="729" spans="3:64">
      <c r="C729" s="38"/>
      <c r="D729" s="38"/>
      <c r="AA729" s="127"/>
      <c r="AB729" s="127"/>
      <c r="AC729" s="127"/>
      <c r="AD729" s="127"/>
      <c r="AE729" s="127"/>
      <c r="AG729" s="113"/>
      <c r="AN729" s="127"/>
      <c r="AO729" s="127"/>
      <c r="AP729" s="127"/>
      <c r="AQ729" s="127"/>
      <c r="AR729" s="127"/>
      <c r="AS729" s="127"/>
      <c r="AT729" s="127"/>
      <c r="AU729" s="127"/>
    </row>
    <row r="730" spans="3:64">
      <c r="C730" s="38"/>
      <c r="D730" s="38"/>
      <c r="AA730" s="127"/>
      <c r="AB730" s="127"/>
      <c r="AC730" s="127"/>
      <c r="AD730" s="127"/>
      <c r="AE730" s="127"/>
      <c r="AG730" s="113"/>
      <c r="AN730" s="127"/>
      <c r="AO730" s="127"/>
      <c r="AP730" s="127"/>
      <c r="AQ730" s="127"/>
      <c r="AR730" s="127"/>
      <c r="AS730" s="127"/>
      <c r="AT730" s="127"/>
      <c r="AU730" s="127"/>
    </row>
    <row r="731" spans="3:64">
      <c r="C731" s="38"/>
      <c r="D731" s="38"/>
      <c r="AA731" s="127"/>
      <c r="AB731" s="127"/>
      <c r="AC731" s="127"/>
      <c r="AD731" s="127"/>
      <c r="AE731" s="127"/>
      <c r="AG731" s="113"/>
      <c r="AN731" s="127"/>
      <c r="AO731" s="127"/>
      <c r="AP731" s="127"/>
      <c r="AQ731" s="127"/>
      <c r="AR731" s="127"/>
      <c r="AS731" s="127"/>
      <c r="AT731" s="127"/>
      <c r="AU731" s="127"/>
    </row>
    <row r="732" spans="3:64">
      <c r="C732" s="38"/>
      <c r="D732" s="38"/>
      <c r="AA732" s="127"/>
      <c r="AB732" s="127"/>
      <c r="AC732" s="127"/>
      <c r="AD732" s="127"/>
      <c r="AE732" s="127"/>
      <c r="AG732" s="113"/>
      <c r="AN732" s="127"/>
      <c r="AO732" s="127"/>
      <c r="AP732" s="127"/>
      <c r="AQ732" s="127"/>
      <c r="AR732" s="127"/>
      <c r="AS732" s="127"/>
      <c r="AT732" s="127"/>
      <c r="AU732" s="127"/>
    </row>
    <row r="733" spans="3:64">
      <c r="C733" s="38"/>
      <c r="D733" s="38"/>
      <c r="AA733" s="127"/>
      <c r="AB733" s="127"/>
      <c r="AC733" s="127"/>
      <c r="AD733" s="127"/>
      <c r="AE733" s="127"/>
      <c r="AG733" s="113"/>
      <c r="AN733" s="127"/>
      <c r="AO733" s="127"/>
      <c r="AP733" s="127"/>
      <c r="AQ733" s="127"/>
      <c r="AR733" s="127"/>
      <c r="AS733" s="127"/>
      <c r="AT733" s="127"/>
      <c r="AU733" s="127"/>
    </row>
    <row r="734" spans="3:64">
      <c r="C734" s="38"/>
      <c r="D734" s="38"/>
      <c r="AA734" s="127"/>
      <c r="AB734" s="127"/>
      <c r="AC734" s="127"/>
      <c r="AD734" s="127"/>
      <c r="AE734" s="127"/>
      <c r="AG734" s="113"/>
      <c r="AN734" s="127"/>
      <c r="AO734" s="127"/>
      <c r="AP734" s="127"/>
      <c r="AQ734" s="127"/>
      <c r="AR734" s="127"/>
      <c r="AS734" s="127"/>
      <c r="AT734" s="127"/>
      <c r="AU734" s="127"/>
    </row>
    <row r="735" spans="3:64">
      <c r="C735" s="38"/>
      <c r="D735" s="38"/>
      <c r="AA735" s="127"/>
      <c r="AB735" s="127"/>
      <c r="AC735" s="127"/>
      <c r="AD735" s="127"/>
      <c r="AE735" s="127"/>
      <c r="AG735" s="113"/>
      <c r="AN735" s="127"/>
      <c r="AO735" s="127"/>
      <c r="AP735" s="127"/>
      <c r="AQ735" s="127"/>
      <c r="AR735" s="127"/>
      <c r="AS735" s="127"/>
      <c r="AT735" s="127"/>
      <c r="AU735" s="127"/>
    </row>
    <row r="736" spans="3:64">
      <c r="C736" s="38"/>
      <c r="D736" s="38"/>
      <c r="AA736" s="127"/>
      <c r="AB736" s="127"/>
      <c r="AC736" s="127"/>
      <c r="AD736" s="127"/>
      <c r="AE736" s="127"/>
      <c r="AG736" s="113"/>
      <c r="AN736" s="127"/>
      <c r="AO736" s="127"/>
      <c r="AP736" s="127"/>
      <c r="AQ736" s="127"/>
      <c r="AR736" s="127"/>
      <c r="AS736" s="127"/>
      <c r="AT736" s="127"/>
      <c r="AU736" s="127"/>
    </row>
    <row r="737" spans="3:64">
      <c r="C737" s="38"/>
      <c r="D737" s="38"/>
      <c r="AA737" s="127"/>
      <c r="AB737" s="127"/>
      <c r="AC737" s="127"/>
      <c r="AD737" s="127"/>
      <c r="AE737" s="127"/>
      <c r="AG737" s="113"/>
      <c r="AN737" s="127"/>
      <c r="AO737" s="127"/>
      <c r="AP737" s="127"/>
      <c r="AQ737" s="127"/>
      <c r="AR737" s="127"/>
      <c r="AS737" s="127"/>
      <c r="AT737" s="127"/>
      <c r="AU737" s="127"/>
    </row>
    <row r="738" spans="3:64">
      <c r="C738" s="38"/>
      <c r="D738" s="38"/>
      <c r="AA738" s="127"/>
      <c r="AB738" s="127"/>
      <c r="AC738" s="127"/>
      <c r="AD738" s="127"/>
      <c r="AE738" s="127"/>
      <c r="AG738" s="113"/>
      <c r="AN738" s="127"/>
      <c r="AO738" s="127"/>
      <c r="AP738" s="127"/>
      <c r="AQ738" s="127"/>
      <c r="AR738" s="127"/>
      <c r="AS738" s="127"/>
      <c r="AT738" s="127"/>
      <c r="AU738" s="127"/>
    </row>
    <row r="739" spans="3:64">
      <c r="C739" s="38"/>
      <c r="D739" s="38"/>
      <c r="AA739" s="127"/>
      <c r="AB739" s="127"/>
      <c r="AC739" s="127"/>
      <c r="AD739" s="127"/>
      <c r="AE739" s="127"/>
      <c r="AG739" s="113"/>
      <c r="AN739" s="127"/>
      <c r="AO739" s="127"/>
      <c r="AP739" s="127"/>
      <c r="AQ739" s="127"/>
      <c r="AR739" s="127"/>
      <c r="AS739" s="127"/>
      <c r="AT739" s="127"/>
      <c r="AU739" s="127"/>
    </row>
    <row r="740" spans="3:64">
      <c r="C740" s="38"/>
      <c r="D740" s="38"/>
      <c r="AA740" s="127"/>
      <c r="AB740" s="127"/>
      <c r="AC740" s="127"/>
      <c r="AD740" s="127"/>
      <c r="AE740" s="127"/>
      <c r="AG740" s="113"/>
      <c r="AN740" s="127"/>
      <c r="AO740" s="127"/>
      <c r="AP740" s="127"/>
      <c r="AQ740" s="127"/>
      <c r="AR740" s="127"/>
      <c r="AS740" s="127"/>
      <c r="AT740" s="127"/>
      <c r="AU740" s="127"/>
    </row>
    <row r="741" spans="3:64">
      <c r="C741" s="38"/>
      <c r="D741" s="38"/>
      <c r="AA741" s="127"/>
      <c r="AB741" s="127"/>
      <c r="AC741" s="127"/>
      <c r="AD741" s="127"/>
      <c r="AE741" s="127"/>
      <c r="AG741" s="113"/>
      <c r="AN741" s="127"/>
      <c r="AO741" s="127"/>
      <c r="AP741" s="127"/>
      <c r="AQ741" s="127"/>
      <c r="AR741" s="127"/>
      <c r="AS741" s="127"/>
      <c r="AT741" s="127"/>
      <c r="AU741" s="127"/>
    </row>
    <row r="742" spans="3:64">
      <c r="C742" s="38"/>
      <c r="D742" s="38"/>
      <c r="AA742" s="127"/>
      <c r="AB742" s="127"/>
      <c r="AC742" s="127"/>
      <c r="AD742" s="127"/>
      <c r="AE742" s="127"/>
      <c r="AG742" s="113"/>
      <c r="AN742" s="127"/>
      <c r="AO742" s="127"/>
      <c r="AP742" s="127"/>
      <c r="AQ742" s="127"/>
      <c r="AR742" s="127"/>
      <c r="AS742" s="127"/>
      <c r="AT742" s="127"/>
      <c r="AU742" s="127"/>
    </row>
    <row r="743" spans="3:64">
      <c r="C743" s="38"/>
      <c r="D743" s="38"/>
      <c r="AA743" s="127"/>
      <c r="AB743" s="127"/>
      <c r="AC743" s="127"/>
      <c r="AD743" s="127"/>
      <c r="AE743" s="127"/>
      <c r="AG743" s="113"/>
      <c r="AN743" s="127"/>
      <c r="AO743" s="127"/>
      <c r="AP743" s="127"/>
      <c r="AQ743" s="127"/>
      <c r="AR743" s="127"/>
      <c r="AS743" s="127"/>
      <c r="AT743" s="127"/>
      <c r="AU743" s="127"/>
    </row>
    <row r="744" spans="3:64">
      <c r="C744" s="38"/>
      <c r="D744" s="38"/>
      <c r="AA744" s="127"/>
      <c r="AB744" s="127"/>
      <c r="AC744" s="127"/>
      <c r="AD744" s="127"/>
      <c r="AE744" s="127"/>
      <c r="AG744" s="113"/>
      <c r="AN744" s="127"/>
      <c r="AO744" s="127"/>
      <c r="AP744" s="127"/>
      <c r="AQ744" s="127"/>
      <c r="AR744" s="127"/>
      <c r="AS744" s="127"/>
      <c r="AT744" s="127"/>
      <c r="AU744" s="127"/>
      <c r="AV744" s="127"/>
      <c r="AW744" s="127"/>
      <c r="AX744" s="127"/>
      <c r="AY744" s="127"/>
      <c r="AZ744" s="127"/>
      <c r="BA744" s="127"/>
      <c r="BB744" s="127"/>
      <c r="BC744" s="127"/>
      <c r="BD744" s="127"/>
      <c r="BE744" s="127"/>
      <c r="BF744" s="127"/>
      <c r="BG744" s="127"/>
      <c r="BH744" s="127"/>
      <c r="BI744" s="127"/>
      <c r="BJ744" s="127"/>
      <c r="BK744" s="127"/>
      <c r="BL744" s="127"/>
    </row>
    <row r="745" spans="3:64">
      <c r="C745" s="38"/>
      <c r="D745" s="38"/>
      <c r="AA745" s="127"/>
      <c r="AB745" s="127"/>
      <c r="AC745" s="127"/>
      <c r="AD745" s="127"/>
      <c r="AE745" s="127"/>
      <c r="AG745" s="113"/>
      <c r="AN745" s="127"/>
      <c r="AO745" s="127"/>
      <c r="AP745" s="127"/>
      <c r="AQ745" s="127"/>
      <c r="AR745" s="127"/>
      <c r="AS745" s="127"/>
      <c r="AT745" s="127"/>
      <c r="AU745" s="127"/>
    </row>
    <row r="746" spans="3:64">
      <c r="C746" s="38"/>
      <c r="D746" s="38"/>
      <c r="AA746" s="127"/>
      <c r="AB746" s="127"/>
      <c r="AC746" s="127"/>
      <c r="AD746" s="127"/>
      <c r="AE746" s="127"/>
      <c r="AG746" s="113"/>
      <c r="AN746" s="127"/>
      <c r="AO746" s="127"/>
      <c r="AP746" s="127"/>
      <c r="AQ746" s="127"/>
      <c r="AR746" s="127"/>
      <c r="AS746" s="127"/>
      <c r="AT746" s="127"/>
      <c r="AU746" s="127"/>
    </row>
    <row r="747" spans="3:64">
      <c r="C747" s="38"/>
      <c r="D747" s="38"/>
      <c r="AA747" s="127"/>
      <c r="AB747" s="127"/>
      <c r="AC747" s="127"/>
      <c r="AD747" s="127"/>
      <c r="AE747" s="127"/>
      <c r="AG747" s="113"/>
      <c r="AN747" s="127"/>
      <c r="AO747" s="127"/>
      <c r="AP747" s="127"/>
      <c r="AQ747" s="127"/>
      <c r="AR747" s="127"/>
      <c r="AS747" s="127"/>
      <c r="AT747" s="127"/>
      <c r="AU747" s="127"/>
    </row>
    <row r="748" spans="3:64">
      <c r="C748" s="38"/>
      <c r="D748" s="38"/>
      <c r="AA748" s="127"/>
      <c r="AB748" s="127"/>
      <c r="AC748" s="127"/>
      <c r="AD748" s="127"/>
      <c r="AE748" s="127"/>
      <c r="AG748" s="113"/>
      <c r="AN748" s="127"/>
      <c r="AO748" s="127"/>
      <c r="AP748" s="127"/>
      <c r="AQ748" s="127"/>
      <c r="AR748" s="127"/>
      <c r="AS748" s="127"/>
      <c r="AT748" s="127"/>
      <c r="AU748" s="127"/>
    </row>
    <row r="749" spans="3:64">
      <c r="C749" s="38"/>
      <c r="D749" s="38"/>
      <c r="AA749" s="127"/>
      <c r="AB749" s="127"/>
      <c r="AC749" s="127"/>
      <c r="AD749" s="127"/>
      <c r="AE749" s="127"/>
      <c r="AG749" s="113"/>
      <c r="AN749" s="127"/>
      <c r="AO749" s="127"/>
      <c r="AP749" s="127"/>
      <c r="AQ749" s="127"/>
      <c r="AR749" s="127"/>
      <c r="AS749" s="127"/>
      <c r="AT749" s="127"/>
      <c r="AU749" s="127"/>
    </row>
    <row r="750" spans="3:64">
      <c r="C750" s="38"/>
      <c r="D750" s="38"/>
      <c r="AA750" s="127"/>
      <c r="AB750" s="127"/>
      <c r="AC750" s="127"/>
      <c r="AD750" s="127"/>
      <c r="AE750" s="127"/>
      <c r="AG750" s="113"/>
      <c r="AN750" s="127"/>
      <c r="AO750" s="127"/>
      <c r="AP750" s="127"/>
      <c r="AQ750" s="127"/>
      <c r="AR750" s="127"/>
      <c r="AS750" s="127"/>
      <c r="AT750" s="127"/>
      <c r="AU750" s="127"/>
    </row>
    <row r="751" spans="3:64">
      <c r="C751" s="38"/>
      <c r="D751" s="38"/>
      <c r="AA751" s="127"/>
      <c r="AB751" s="127"/>
      <c r="AC751" s="127"/>
      <c r="AD751" s="127"/>
      <c r="AE751" s="127"/>
      <c r="AG751" s="113"/>
      <c r="AN751" s="127"/>
      <c r="AO751" s="127"/>
      <c r="AP751" s="127"/>
      <c r="AQ751" s="127"/>
      <c r="AR751" s="127"/>
      <c r="AS751" s="127"/>
      <c r="AT751" s="127"/>
      <c r="AU751" s="127"/>
    </row>
    <row r="752" spans="3:64">
      <c r="C752" s="38"/>
      <c r="D752" s="38"/>
      <c r="AA752" s="127"/>
      <c r="AB752" s="127"/>
      <c r="AC752" s="127"/>
      <c r="AD752" s="127"/>
      <c r="AE752" s="127"/>
      <c r="AG752" s="113"/>
      <c r="AN752" s="127"/>
      <c r="AO752" s="127"/>
      <c r="AP752" s="127"/>
      <c r="AQ752" s="127"/>
      <c r="AR752" s="127"/>
      <c r="AS752" s="127"/>
      <c r="AT752" s="127"/>
      <c r="AU752" s="127"/>
    </row>
    <row r="753" spans="3:64">
      <c r="C753" s="38"/>
      <c r="D753" s="38"/>
      <c r="AA753" s="127"/>
      <c r="AB753" s="127"/>
      <c r="AC753" s="127"/>
      <c r="AD753" s="127"/>
      <c r="AE753" s="127"/>
      <c r="AG753" s="113"/>
      <c r="AN753" s="127"/>
      <c r="AO753" s="127"/>
      <c r="AP753" s="127"/>
      <c r="AQ753" s="127"/>
      <c r="AR753" s="127"/>
      <c r="AS753" s="127"/>
      <c r="AT753" s="127"/>
      <c r="AU753" s="127"/>
    </row>
    <row r="754" spans="3:64">
      <c r="C754" s="38"/>
      <c r="D754" s="38"/>
      <c r="AA754" s="127"/>
      <c r="AB754" s="127"/>
      <c r="AC754" s="127"/>
      <c r="AD754" s="127"/>
      <c r="AE754" s="127"/>
      <c r="AG754" s="113"/>
      <c r="AN754" s="127"/>
      <c r="AO754" s="127"/>
      <c r="AP754" s="127"/>
      <c r="AQ754" s="127"/>
      <c r="AR754" s="127"/>
      <c r="AS754" s="127"/>
      <c r="AT754" s="127"/>
      <c r="AU754" s="127"/>
    </row>
    <row r="755" spans="3:64">
      <c r="C755" s="38"/>
      <c r="D755" s="38"/>
      <c r="AA755" s="127"/>
      <c r="AB755" s="127"/>
      <c r="AC755" s="127"/>
      <c r="AD755" s="127"/>
      <c r="AE755" s="127"/>
      <c r="AG755" s="113"/>
      <c r="AN755" s="127"/>
      <c r="AO755" s="127"/>
      <c r="AP755" s="127"/>
      <c r="AQ755" s="127"/>
      <c r="AR755" s="127"/>
      <c r="AS755" s="127"/>
      <c r="AT755" s="127"/>
      <c r="AU755" s="127"/>
      <c r="AV755" s="127"/>
    </row>
    <row r="756" spans="3:64">
      <c r="C756" s="38"/>
      <c r="D756" s="38"/>
      <c r="AA756" s="127"/>
      <c r="AB756" s="127"/>
      <c r="AC756" s="127"/>
      <c r="AD756" s="127"/>
      <c r="AE756" s="127"/>
      <c r="AG756" s="113"/>
      <c r="AN756" s="127"/>
      <c r="AO756" s="127"/>
      <c r="AP756" s="127"/>
      <c r="AQ756" s="127"/>
      <c r="AR756" s="127"/>
      <c r="AS756" s="127"/>
      <c r="AT756" s="127"/>
      <c r="AU756" s="127"/>
    </row>
    <row r="757" spans="3:64">
      <c r="C757" s="38"/>
      <c r="D757" s="38"/>
      <c r="AA757" s="127"/>
      <c r="AB757" s="127"/>
      <c r="AC757" s="127"/>
      <c r="AD757" s="127"/>
      <c r="AE757" s="127"/>
      <c r="AG757" s="113"/>
      <c r="AN757" s="127"/>
      <c r="AO757" s="127"/>
      <c r="AP757" s="127"/>
      <c r="AQ757" s="127"/>
      <c r="AR757" s="127"/>
      <c r="AS757" s="127"/>
      <c r="AT757" s="127"/>
      <c r="AU757" s="127"/>
    </row>
    <row r="758" spans="3:64">
      <c r="C758" s="38"/>
      <c r="D758" s="38"/>
      <c r="AA758" s="127"/>
      <c r="AB758" s="127"/>
      <c r="AC758" s="127"/>
      <c r="AD758" s="127"/>
      <c r="AE758" s="127"/>
      <c r="AG758" s="113"/>
      <c r="AN758" s="127"/>
      <c r="AO758" s="127"/>
      <c r="AP758" s="127"/>
      <c r="AQ758" s="127"/>
      <c r="AR758" s="127"/>
      <c r="AS758" s="127"/>
      <c r="AT758" s="127"/>
      <c r="AU758" s="127"/>
    </row>
    <row r="759" spans="3:64">
      <c r="C759" s="38"/>
      <c r="D759" s="38"/>
      <c r="AA759" s="127"/>
      <c r="AB759" s="127"/>
      <c r="AC759" s="127"/>
      <c r="AD759" s="127"/>
      <c r="AE759" s="127"/>
      <c r="AG759" s="113"/>
      <c r="AN759" s="127"/>
      <c r="AO759" s="127"/>
      <c r="AP759" s="127"/>
      <c r="AQ759" s="127"/>
      <c r="AR759" s="127"/>
      <c r="AS759" s="127"/>
      <c r="AT759" s="127"/>
      <c r="AU759" s="127"/>
    </row>
    <row r="760" spans="3:64">
      <c r="C760" s="38"/>
      <c r="D760" s="38"/>
      <c r="AA760" s="127"/>
      <c r="AB760" s="127"/>
      <c r="AC760" s="127"/>
      <c r="AD760" s="127"/>
      <c r="AE760" s="127"/>
      <c r="AG760" s="113"/>
      <c r="AN760" s="127"/>
      <c r="AO760" s="127"/>
      <c r="AP760" s="127"/>
      <c r="AQ760" s="127"/>
      <c r="AR760" s="127"/>
      <c r="AS760" s="127"/>
      <c r="AT760" s="127"/>
      <c r="AU760" s="127"/>
    </row>
    <row r="761" spans="3:64">
      <c r="C761" s="38"/>
      <c r="D761" s="38"/>
      <c r="AA761" s="127"/>
      <c r="AB761" s="127"/>
      <c r="AC761" s="127"/>
      <c r="AD761" s="127"/>
      <c r="AE761" s="127"/>
      <c r="AG761" s="113"/>
      <c r="AN761" s="127"/>
      <c r="AO761" s="127"/>
      <c r="AP761" s="127"/>
      <c r="AQ761" s="127"/>
      <c r="AR761" s="127"/>
      <c r="AS761" s="127"/>
      <c r="AT761" s="127"/>
      <c r="AU761" s="127"/>
    </row>
    <row r="762" spans="3:64">
      <c r="C762" s="38"/>
      <c r="D762" s="38"/>
      <c r="AA762" s="127"/>
      <c r="AB762" s="127"/>
      <c r="AC762" s="127"/>
      <c r="AD762" s="127"/>
      <c r="AE762" s="127"/>
      <c r="AG762" s="113"/>
      <c r="AN762" s="127"/>
      <c r="AO762" s="127"/>
      <c r="AP762" s="127"/>
      <c r="AQ762" s="127"/>
      <c r="AR762" s="127"/>
      <c r="AS762" s="127"/>
      <c r="AT762" s="127"/>
      <c r="AU762" s="127"/>
    </row>
    <row r="763" spans="3:64">
      <c r="C763" s="38"/>
      <c r="D763" s="38"/>
      <c r="AA763" s="127"/>
      <c r="AB763" s="127"/>
      <c r="AC763" s="127"/>
      <c r="AD763" s="127"/>
      <c r="AE763" s="127"/>
      <c r="AG763" s="113"/>
      <c r="AN763" s="127"/>
      <c r="AO763" s="127"/>
      <c r="AP763" s="127"/>
      <c r="AQ763" s="127"/>
      <c r="AR763" s="127"/>
      <c r="AS763" s="127"/>
      <c r="AT763" s="127"/>
      <c r="AU763" s="127"/>
    </row>
    <row r="764" spans="3:64">
      <c r="C764" s="38"/>
      <c r="D764" s="38"/>
      <c r="AA764" s="127"/>
      <c r="AB764" s="127"/>
      <c r="AC764" s="127"/>
      <c r="AD764" s="127"/>
      <c r="AE764" s="127"/>
      <c r="AG764" s="113"/>
      <c r="AN764" s="127"/>
      <c r="AO764" s="127"/>
      <c r="AP764" s="127"/>
      <c r="AQ764" s="127"/>
      <c r="AR764" s="127"/>
      <c r="AS764" s="127"/>
      <c r="AT764" s="127"/>
      <c r="AU764" s="127"/>
    </row>
    <row r="765" spans="3:64">
      <c r="C765" s="38"/>
      <c r="D765" s="38"/>
      <c r="AA765" s="127"/>
      <c r="AB765" s="127"/>
      <c r="AC765" s="127"/>
      <c r="AD765" s="127"/>
      <c r="AE765" s="127"/>
      <c r="AG765" s="113"/>
      <c r="AN765" s="127"/>
      <c r="AO765" s="127"/>
      <c r="AP765" s="127"/>
      <c r="AQ765" s="127"/>
      <c r="AR765" s="127"/>
      <c r="AS765" s="127"/>
      <c r="AT765" s="127"/>
      <c r="AU765" s="127"/>
      <c r="AV765" s="127"/>
      <c r="AX765" s="127"/>
      <c r="AY765" s="127"/>
      <c r="AZ765" s="127"/>
      <c r="BA765" s="127"/>
      <c r="BB765" s="127"/>
      <c r="BC765" s="127"/>
      <c r="BD765" s="127"/>
      <c r="BE765" s="127"/>
      <c r="BF765" s="127"/>
      <c r="BG765" s="127"/>
      <c r="BH765" s="127"/>
      <c r="BI765" s="127"/>
      <c r="BJ765" s="127"/>
      <c r="BK765" s="127"/>
      <c r="BL765" s="127"/>
    </row>
    <row r="766" spans="3:64">
      <c r="C766" s="38"/>
      <c r="D766" s="38"/>
      <c r="AA766" s="127"/>
      <c r="AB766" s="127"/>
      <c r="AC766" s="127"/>
      <c r="AD766" s="127"/>
      <c r="AE766" s="127"/>
      <c r="AG766" s="113"/>
      <c r="AN766" s="127"/>
      <c r="AO766" s="127"/>
      <c r="AP766" s="127"/>
      <c r="AQ766" s="127"/>
      <c r="AR766" s="127"/>
      <c r="AS766" s="127"/>
      <c r="AT766" s="127"/>
      <c r="AU766" s="127"/>
    </row>
    <row r="767" spans="3:64">
      <c r="C767" s="38"/>
      <c r="D767" s="38"/>
      <c r="AA767" s="127"/>
      <c r="AB767" s="127"/>
      <c r="AC767" s="127"/>
      <c r="AD767" s="127"/>
      <c r="AE767" s="127"/>
      <c r="AG767" s="113"/>
      <c r="AN767" s="127"/>
      <c r="AO767" s="127"/>
      <c r="AP767" s="127"/>
      <c r="AQ767" s="127"/>
      <c r="AR767" s="127"/>
      <c r="AS767" s="127"/>
      <c r="AT767" s="127"/>
      <c r="AU767" s="127"/>
    </row>
    <row r="768" spans="3:64">
      <c r="C768" s="38"/>
      <c r="D768" s="38"/>
      <c r="AA768" s="127"/>
      <c r="AB768" s="127"/>
      <c r="AC768" s="127"/>
      <c r="AD768" s="127"/>
      <c r="AE768" s="127"/>
      <c r="AG768" s="113"/>
      <c r="AN768" s="127"/>
      <c r="AO768" s="127"/>
      <c r="AP768" s="127"/>
      <c r="AQ768" s="127"/>
      <c r="AR768" s="127"/>
      <c r="AS768" s="127"/>
      <c r="AT768" s="127"/>
      <c r="AU768" s="127"/>
    </row>
    <row r="769" spans="3:64">
      <c r="C769" s="38"/>
      <c r="D769" s="38"/>
      <c r="AA769" s="127"/>
      <c r="AB769" s="127"/>
      <c r="AC769" s="127"/>
      <c r="AD769" s="127"/>
      <c r="AE769" s="127"/>
      <c r="AG769" s="113"/>
      <c r="AN769" s="127"/>
      <c r="AO769" s="127"/>
      <c r="AP769" s="127"/>
      <c r="AQ769" s="127"/>
      <c r="AR769" s="127"/>
      <c r="AS769" s="127"/>
      <c r="AT769" s="127"/>
      <c r="AU769" s="127"/>
    </row>
    <row r="770" spans="3:64">
      <c r="C770" s="38"/>
      <c r="D770" s="38"/>
      <c r="AA770" s="127"/>
      <c r="AB770" s="127"/>
      <c r="AC770" s="127"/>
      <c r="AD770" s="127"/>
      <c r="AE770" s="127"/>
      <c r="AG770" s="113"/>
      <c r="AN770" s="127"/>
      <c r="AO770" s="127"/>
      <c r="AP770" s="127"/>
      <c r="AQ770" s="127"/>
      <c r="AR770" s="127"/>
      <c r="AS770" s="127"/>
      <c r="AT770" s="127"/>
      <c r="AU770" s="127"/>
      <c r="AV770" s="127"/>
      <c r="AW770" s="127"/>
      <c r="AX770" s="127"/>
      <c r="AY770" s="127"/>
      <c r="AZ770" s="127"/>
      <c r="BA770" s="127"/>
      <c r="BB770" s="127"/>
      <c r="BC770" s="127"/>
      <c r="BD770" s="127"/>
      <c r="BE770" s="127"/>
      <c r="BF770" s="127"/>
      <c r="BG770" s="127"/>
      <c r="BH770" s="127"/>
      <c r="BI770" s="127"/>
      <c r="BJ770" s="127"/>
      <c r="BK770" s="127"/>
      <c r="BL770" s="127"/>
    </row>
    <row r="771" spans="3:64">
      <c r="C771" s="38"/>
      <c r="D771" s="38"/>
      <c r="AA771" s="127"/>
      <c r="AB771" s="127"/>
      <c r="AC771" s="127"/>
      <c r="AD771" s="127"/>
      <c r="AE771" s="127"/>
      <c r="AG771" s="113"/>
      <c r="AN771" s="127"/>
      <c r="AO771" s="127"/>
      <c r="AP771" s="127"/>
      <c r="AQ771" s="127"/>
      <c r="AR771" s="127"/>
      <c r="AS771" s="127"/>
      <c r="AT771" s="127"/>
      <c r="AU771" s="127"/>
    </row>
    <row r="772" spans="3:64">
      <c r="C772" s="38"/>
      <c r="D772" s="38"/>
      <c r="AA772" s="127"/>
      <c r="AB772" s="127"/>
      <c r="AC772" s="127"/>
      <c r="AD772" s="127"/>
      <c r="AE772" s="127"/>
      <c r="AG772" s="113"/>
      <c r="AN772" s="127"/>
      <c r="AO772" s="127"/>
      <c r="AP772" s="127"/>
      <c r="AQ772" s="127"/>
      <c r="AR772" s="127"/>
      <c r="AS772" s="127"/>
      <c r="AT772" s="127"/>
      <c r="AU772" s="127"/>
    </row>
    <row r="773" spans="3:64">
      <c r="C773" s="38"/>
      <c r="D773" s="38"/>
      <c r="AA773" s="127"/>
      <c r="AB773" s="127"/>
      <c r="AC773" s="127"/>
      <c r="AD773" s="127"/>
      <c r="AE773" s="127"/>
      <c r="AG773" s="113"/>
      <c r="AN773" s="127"/>
      <c r="AO773" s="127"/>
      <c r="AP773" s="127"/>
      <c r="AQ773" s="127"/>
      <c r="AR773" s="127"/>
      <c r="AS773" s="127"/>
      <c r="AT773" s="127"/>
      <c r="AU773" s="127"/>
    </row>
    <row r="774" spans="3:64">
      <c r="C774" s="38"/>
      <c r="D774" s="38"/>
      <c r="AA774" s="127"/>
      <c r="AB774" s="127"/>
      <c r="AC774" s="127"/>
      <c r="AD774" s="127"/>
      <c r="AE774" s="127"/>
      <c r="AG774" s="113"/>
      <c r="AN774" s="127"/>
      <c r="AO774" s="127"/>
      <c r="AP774" s="127"/>
      <c r="AQ774" s="127"/>
      <c r="AR774" s="127"/>
      <c r="AS774" s="127"/>
      <c r="AT774" s="127"/>
      <c r="AU774" s="127"/>
    </row>
    <row r="775" spans="3:64">
      <c r="C775" s="38"/>
      <c r="D775" s="38"/>
      <c r="AA775" s="127"/>
      <c r="AB775" s="127"/>
      <c r="AC775" s="127"/>
      <c r="AD775" s="127"/>
      <c r="AE775" s="127"/>
      <c r="AG775" s="113"/>
      <c r="AN775" s="127"/>
      <c r="AO775" s="127"/>
      <c r="AP775" s="127"/>
      <c r="AQ775" s="127"/>
      <c r="AR775" s="127"/>
      <c r="AS775" s="127"/>
      <c r="AT775" s="127"/>
      <c r="AU775" s="127"/>
    </row>
    <row r="776" spans="3:64">
      <c r="C776" s="38"/>
      <c r="D776" s="38"/>
      <c r="AA776" s="127"/>
      <c r="AB776" s="127"/>
      <c r="AC776" s="127"/>
      <c r="AD776" s="127"/>
      <c r="AE776" s="127"/>
      <c r="AG776" s="113"/>
      <c r="AN776" s="127"/>
      <c r="AO776" s="127"/>
      <c r="AP776" s="127"/>
      <c r="AQ776" s="127"/>
      <c r="AR776" s="127"/>
      <c r="AS776" s="127"/>
      <c r="AT776" s="127"/>
      <c r="AU776" s="127"/>
    </row>
    <row r="777" spans="3:64">
      <c r="C777" s="38"/>
      <c r="D777" s="38"/>
      <c r="AA777" s="127"/>
      <c r="AB777" s="127"/>
      <c r="AC777" s="127"/>
      <c r="AD777" s="127"/>
      <c r="AE777" s="127"/>
      <c r="AG777" s="113"/>
      <c r="AN777" s="127"/>
      <c r="AO777" s="127"/>
      <c r="AP777" s="127"/>
      <c r="AQ777" s="127"/>
      <c r="AR777" s="127"/>
      <c r="AS777" s="127"/>
      <c r="AT777" s="127"/>
      <c r="AU777" s="127"/>
    </row>
    <row r="778" spans="3:64">
      <c r="C778" s="38"/>
      <c r="D778" s="38"/>
      <c r="AA778" s="127"/>
      <c r="AB778" s="127"/>
      <c r="AC778" s="127"/>
      <c r="AD778" s="127"/>
      <c r="AE778" s="127"/>
      <c r="AG778" s="113"/>
      <c r="AN778" s="127"/>
      <c r="AO778" s="127"/>
      <c r="AP778" s="127"/>
      <c r="AQ778" s="127"/>
      <c r="AR778" s="127"/>
      <c r="AS778" s="127"/>
      <c r="AT778" s="127"/>
      <c r="AU778" s="127"/>
    </row>
    <row r="779" spans="3:64">
      <c r="C779" s="38"/>
      <c r="D779" s="38"/>
      <c r="AA779" s="127"/>
      <c r="AB779" s="127"/>
      <c r="AC779" s="127"/>
      <c r="AD779" s="127"/>
      <c r="AE779" s="127"/>
      <c r="AG779" s="113"/>
      <c r="AN779" s="127"/>
      <c r="AO779" s="127"/>
      <c r="AP779" s="127"/>
      <c r="AQ779" s="127"/>
      <c r="AR779" s="127"/>
      <c r="AS779" s="127"/>
      <c r="AT779" s="127"/>
      <c r="AU779" s="127"/>
      <c r="AV779" s="127"/>
    </row>
    <row r="780" spans="3:64">
      <c r="C780" s="38"/>
      <c r="D780" s="38"/>
      <c r="AA780" s="127"/>
      <c r="AB780" s="127"/>
      <c r="AC780" s="127"/>
      <c r="AD780" s="127"/>
      <c r="AE780" s="127"/>
      <c r="AG780" s="113"/>
      <c r="AN780" s="127"/>
      <c r="AO780" s="127"/>
      <c r="AP780" s="127"/>
      <c r="AQ780" s="127"/>
      <c r="AR780" s="127"/>
      <c r="AS780" s="127"/>
      <c r="AT780" s="127"/>
      <c r="AU780" s="127"/>
    </row>
    <row r="781" spans="3:64">
      <c r="C781" s="38"/>
      <c r="D781" s="38"/>
      <c r="AA781" s="127"/>
      <c r="AB781" s="127"/>
      <c r="AC781" s="127"/>
      <c r="AD781" s="127"/>
      <c r="AE781" s="127"/>
      <c r="AG781" s="113"/>
      <c r="AN781" s="127"/>
      <c r="AO781" s="127"/>
      <c r="AP781" s="127"/>
      <c r="AQ781" s="127"/>
      <c r="AR781" s="127"/>
      <c r="AS781" s="127"/>
      <c r="AT781" s="127"/>
      <c r="AU781" s="127"/>
    </row>
    <row r="782" spans="3:64">
      <c r="C782" s="38"/>
      <c r="D782" s="38"/>
      <c r="AA782" s="127"/>
      <c r="AB782" s="127"/>
      <c r="AC782" s="127"/>
      <c r="AD782" s="127"/>
      <c r="AE782" s="127"/>
      <c r="AG782" s="113"/>
      <c r="AN782" s="127"/>
      <c r="AO782" s="127"/>
      <c r="AP782" s="127"/>
      <c r="AQ782" s="127"/>
      <c r="AR782" s="127"/>
      <c r="AS782" s="127"/>
      <c r="AT782" s="127"/>
      <c r="AU782" s="127"/>
    </row>
    <row r="783" spans="3:64">
      <c r="C783" s="38"/>
      <c r="D783" s="38"/>
      <c r="AA783" s="127"/>
      <c r="AB783" s="127"/>
      <c r="AC783" s="127"/>
      <c r="AD783" s="127"/>
      <c r="AE783" s="127"/>
      <c r="AG783" s="113"/>
      <c r="AN783" s="127"/>
      <c r="AO783" s="127"/>
      <c r="AP783" s="127"/>
      <c r="AQ783" s="127"/>
      <c r="AR783" s="127"/>
      <c r="AS783" s="127"/>
      <c r="AT783" s="127"/>
      <c r="AU783" s="127"/>
    </row>
    <row r="784" spans="3:64">
      <c r="C784" s="38"/>
      <c r="D784" s="38"/>
      <c r="AA784" s="127"/>
      <c r="AB784" s="127"/>
      <c r="AC784" s="127"/>
      <c r="AD784" s="127"/>
      <c r="AE784" s="127"/>
      <c r="AG784" s="113"/>
      <c r="AN784" s="127"/>
      <c r="AO784" s="127"/>
      <c r="AP784" s="127"/>
      <c r="AQ784" s="127"/>
      <c r="AR784" s="127"/>
      <c r="AS784" s="127"/>
      <c r="AT784" s="127"/>
      <c r="AU784" s="127"/>
    </row>
    <row r="785" spans="3:47">
      <c r="C785" s="38"/>
      <c r="D785" s="38"/>
      <c r="AA785" s="127"/>
      <c r="AB785" s="127"/>
      <c r="AC785" s="127"/>
      <c r="AD785" s="127"/>
      <c r="AE785" s="127"/>
      <c r="AG785" s="113"/>
      <c r="AN785" s="127"/>
      <c r="AO785" s="127"/>
      <c r="AP785" s="127"/>
      <c r="AQ785" s="127"/>
      <c r="AR785" s="127"/>
      <c r="AS785" s="127"/>
      <c r="AT785" s="127"/>
      <c r="AU785" s="127"/>
    </row>
    <row r="786" spans="3:47">
      <c r="C786" s="38"/>
      <c r="D786" s="38"/>
      <c r="AA786" s="127"/>
      <c r="AB786" s="127"/>
      <c r="AC786" s="127"/>
      <c r="AD786" s="127"/>
      <c r="AE786" s="127"/>
      <c r="AG786" s="113"/>
      <c r="AN786" s="127"/>
      <c r="AO786" s="127"/>
      <c r="AP786" s="127"/>
      <c r="AQ786" s="127"/>
      <c r="AR786" s="127"/>
      <c r="AS786" s="127"/>
      <c r="AT786" s="127"/>
      <c r="AU786" s="127"/>
    </row>
    <row r="787" spans="3:47">
      <c r="C787" s="38"/>
      <c r="D787" s="38"/>
      <c r="AA787" s="127"/>
      <c r="AB787" s="127"/>
      <c r="AC787" s="127"/>
      <c r="AD787" s="127"/>
      <c r="AE787" s="127"/>
      <c r="AG787" s="113"/>
      <c r="AN787" s="127"/>
      <c r="AO787" s="127"/>
      <c r="AP787" s="127"/>
      <c r="AQ787" s="127"/>
      <c r="AR787" s="127"/>
      <c r="AS787" s="127"/>
      <c r="AT787" s="127"/>
      <c r="AU787" s="127"/>
    </row>
    <row r="788" spans="3:47">
      <c r="C788" s="38"/>
      <c r="D788" s="38"/>
      <c r="AA788" s="127"/>
      <c r="AB788" s="127"/>
      <c r="AC788" s="127"/>
      <c r="AD788" s="127"/>
      <c r="AE788" s="127"/>
      <c r="AG788" s="113"/>
      <c r="AN788" s="127"/>
      <c r="AO788" s="127"/>
      <c r="AP788" s="127"/>
      <c r="AQ788" s="127"/>
      <c r="AR788" s="127"/>
      <c r="AS788" s="127"/>
      <c r="AT788" s="127"/>
      <c r="AU788" s="127"/>
    </row>
    <row r="789" spans="3:47">
      <c r="C789" s="38"/>
      <c r="D789" s="38"/>
      <c r="AA789" s="127"/>
      <c r="AB789" s="127"/>
      <c r="AC789" s="127"/>
      <c r="AD789" s="127"/>
      <c r="AE789" s="127"/>
      <c r="AG789" s="113"/>
      <c r="AN789" s="127"/>
      <c r="AO789" s="127"/>
      <c r="AP789" s="127"/>
      <c r="AQ789" s="127"/>
      <c r="AR789" s="127"/>
      <c r="AS789" s="127"/>
      <c r="AT789" s="127"/>
      <c r="AU789" s="127"/>
    </row>
    <row r="790" spans="3:47">
      <c r="C790" s="38"/>
      <c r="D790" s="38"/>
      <c r="AA790" s="127"/>
      <c r="AB790" s="127"/>
      <c r="AC790" s="127"/>
      <c r="AD790" s="127"/>
      <c r="AE790" s="127"/>
      <c r="AG790" s="113"/>
      <c r="AN790" s="127"/>
      <c r="AO790" s="127"/>
      <c r="AP790" s="127"/>
      <c r="AQ790" s="127"/>
      <c r="AR790" s="127"/>
      <c r="AS790" s="127"/>
      <c r="AT790" s="127"/>
      <c r="AU790" s="127"/>
    </row>
    <row r="791" spans="3:47">
      <c r="C791" s="38"/>
      <c r="D791" s="38"/>
      <c r="AA791" s="127"/>
      <c r="AB791" s="127"/>
      <c r="AC791" s="127"/>
      <c r="AD791" s="127"/>
      <c r="AE791" s="127"/>
      <c r="AG791" s="113"/>
      <c r="AN791" s="127"/>
      <c r="AO791" s="127"/>
      <c r="AP791" s="127"/>
      <c r="AQ791" s="127"/>
      <c r="AR791" s="127"/>
      <c r="AS791" s="127"/>
      <c r="AT791" s="127"/>
      <c r="AU791" s="127"/>
    </row>
    <row r="792" spans="3:47">
      <c r="C792" s="38"/>
      <c r="D792" s="38"/>
      <c r="AA792" s="127"/>
      <c r="AB792" s="127"/>
      <c r="AC792" s="127"/>
      <c r="AD792" s="127"/>
      <c r="AE792" s="127"/>
      <c r="AG792" s="113"/>
      <c r="AN792" s="127"/>
      <c r="AO792" s="127"/>
      <c r="AP792" s="127"/>
      <c r="AQ792" s="127"/>
      <c r="AR792" s="127"/>
      <c r="AS792" s="127"/>
      <c r="AT792" s="127"/>
      <c r="AU792" s="127"/>
    </row>
    <row r="793" spans="3:47">
      <c r="C793" s="38"/>
      <c r="D793" s="38"/>
      <c r="AA793" s="127"/>
      <c r="AB793" s="127"/>
      <c r="AC793" s="127"/>
      <c r="AD793" s="127"/>
      <c r="AE793" s="127"/>
      <c r="AG793" s="113"/>
      <c r="AN793" s="127"/>
      <c r="AO793" s="127"/>
      <c r="AP793" s="127"/>
      <c r="AQ793" s="127"/>
      <c r="AR793" s="127"/>
      <c r="AS793" s="127"/>
      <c r="AT793" s="127"/>
      <c r="AU793" s="127"/>
    </row>
    <row r="794" spans="3:47">
      <c r="C794" s="38"/>
      <c r="D794" s="38"/>
      <c r="AA794" s="127"/>
      <c r="AB794" s="127"/>
      <c r="AC794" s="127"/>
      <c r="AD794" s="127"/>
      <c r="AE794" s="127"/>
      <c r="AG794" s="113"/>
      <c r="AN794" s="127"/>
      <c r="AO794" s="127"/>
      <c r="AP794" s="127"/>
      <c r="AQ794" s="127"/>
      <c r="AR794" s="127"/>
      <c r="AS794" s="127"/>
      <c r="AT794" s="127"/>
      <c r="AU794" s="127"/>
    </row>
    <row r="795" spans="3:47">
      <c r="C795" s="38"/>
      <c r="D795" s="38"/>
      <c r="AA795" s="127"/>
      <c r="AB795" s="127"/>
      <c r="AC795" s="127"/>
      <c r="AD795" s="127"/>
      <c r="AE795" s="127"/>
      <c r="AG795" s="113"/>
      <c r="AN795" s="127"/>
      <c r="AO795" s="127"/>
      <c r="AP795" s="127"/>
      <c r="AQ795" s="127"/>
      <c r="AR795" s="127"/>
      <c r="AS795" s="127"/>
      <c r="AT795" s="127"/>
      <c r="AU795" s="127"/>
    </row>
    <row r="796" spans="3:47">
      <c r="C796" s="38"/>
      <c r="D796" s="38"/>
      <c r="AA796" s="127"/>
      <c r="AB796" s="127"/>
      <c r="AC796" s="127"/>
      <c r="AD796" s="127"/>
      <c r="AE796" s="127"/>
      <c r="AG796" s="113"/>
      <c r="AN796" s="127"/>
      <c r="AO796" s="127"/>
      <c r="AP796" s="127"/>
      <c r="AQ796" s="127"/>
      <c r="AR796" s="127"/>
      <c r="AS796" s="127"/>
      <c r="AT796" s="127"/>
      <c r="AU796" s="127"/>
    </row>
    <row r="797" spans="3:47">
      <c r="C797" s="38"/>
      <c r="D797" s="38"/>
      <c r="AA797" s="127"/>
      <c r="AB797" s="127"/>
      <c r="AC797" s="127"/>
      <c r="AD797" s="127"/>
      <c r="AE797" s="127"/>
      <c r="AG797" s="113"/>
      <c r="AN797" s="127"/>
      <c r="AO797" s="127"/>
      <c r="AP797" s="127"/>
      <c r="AQ797" s="127"/>
      <c r="AR797" s="127"/>
      <c r="AS797" s="127"/>
      <c r="AT797" s="127"/>
      <c r="AU797" s="127"/>
    </row>
    <row r="798" spans="3:47">
      <c r="C798" s="38"/>
      <c r="D798" s="38"/>
      <c r="AA798" s="127"/>
      <c r="AB798" s="127"/>
      <c r="AC798" s="127"/>
      <c r="AD798" s="127"/>
      <c r="AE798" s="127"/>
      <c r="AG798" s="113"/>
      <c r="AN798" s="127"/>
      <c r="AO798" s="127"/>
      <c r="AP798" s="127"/>
      <c r="AQ798" s="127"/>
      <c r="AR798" s="127"/>
      <c r="AS798" s="127"/>
      <c r="AT798" s="127"/>
      <c r="AU798" s="127"/>
    </row>
    <row r="799" spans="3:47">
      <c r="C799" s="38"/>
      <c r="D799" s="38"/>
      <c r="AA799" s="127"/>
      <c r="AB799" s="127"/>
      <c r="AC799" s="127"/>
      <c r="AD799" s="127"/>
      <c r="AE799" s="127"/>
      <c r="AG799" s="113"/>
      <c r="AN799" s="127"/>
      <c r="AO799" s="127"/>
      <c r="AP799" s="127"/>
      <c r="AQ799" s="127"/>
      <c r="AR799" s="127"/>
      <c r="AS799" s="127"/>
      <c r="AT799" s="127"/>
      <c r="AU799" s="127"/>
    </row>
    <row r="800" spans="3:47">
      <c r="C800" s="38"/>
      <c r="D800" s="38"/>
      <c r="AA800" s="127"/>
      <c r="AB800" s="127"/>
      <c r="AC800" s="127"/>
      <c r="AD800" s="127"/>
      <c r="AE800" s="127"/>
      <c r="AG800" s="113"/>
      <c r="AN800" s="127"/>
      <c r="AO800" s="127"/>
      <c r="AP800" s="127"/>
      <c r="AQ800" s="127"/>
      <c r="AR800" s="127"/>
      <c r="AS800" s="127"/>
      <c r="AT800" s="127"/>
      <c r="AU800" s="127"/>
    </row>
    <row r="801" spans="3:47">
      <c r="C801" s="38"/>
      <c r="D801" s="38"/>
      <c r="AA801" s="127"/>
      <c r="AB801" s="127"/>
      <c r="AC801" s="127"/>
      <c r="AD801" s="127"/>
      <c r="AE801" s="127"/>
      <c r="AG801" s="113"/>
      <c r="AN801" s="127"/>
      <c r="AO801" s="127"/>
      <c r="AP801" s="127"/>
      <c r="AQ801" s="127"/>
      <c r="AR801" s="127"/>
      <c r="AS801" s="127"/>
      <c r="AT801" s="127"/>
      <c r="AU801" s="127"/>
    </row>
    <row r="802" spans="3:47">
      <c r="C802" s="38"/>
      <c r="D802" s="38"/>
      <c r="AA802" s="127"/>
      <c r="AB802" s="127"/>
      <c r="AC802" s="127"/>
      <c r="AD802" s="127"/>
      <c r="AE802" s="127"/>
      <c r="AG802" s="113"/>
      <c r="AN802" s="127"/>
      <c r="AO802" s="127"/>
      <c r="AP802" s="127"/>
      <c r="AQ802" s="127"/>
      <c r="AR802" s="127"/>
      <c r="AS802" s="127"/>
      <c r="AT802" s="127"/>
      <c r="AU802" s="127"/>
    </row>
    <row r="803" spans="3:47">
      <c r="C803" s="38"/>
      <c r="D803" s="38"/>
      <c r="AA803" s="127"/>
      <c r="AB803" s="127"/>
      <c r="AC803" s="127"/>
      <c r="AD803" s="127"/>
      <c r="AE803" s="127"/>
      <c r="AG803" s="113"/>
      <c r="AN803" s="127"/>
      <c r="AO803" s="127"/>
      <c r="AP803" s="127"/>
      <c r="AQ803" s="127"/>
      <c r="AR803" s="127"/>
      <c r="AS803" s="127"/>
      <c r="AT803" s="127"/>
      <c r="AU803" s="127"/>
    </row>
    <row r="804" spans="3:47">
      <c r="C804" s="38"/>
      <c r="D804" s="38"/>
      <c r="AA804" s="127"/>
      <c r="AB804" s="127"/>
      <c r="AC804" s="127"/>
      <c r="AD804" s="127"/>
      <c r="AE804" s="127"/>
      <c r="AG804" s="113"/>
      <c r="AN804" s="127"/>
      <c r="AO804" s="127"/>
      <c r="AP804" s="127"/>
      <c r="AQ804" s="127"/>
      <c r="AR804" s="127"/>
      <c r="AS804" s="127"/>
      <c r="AT804" s="127"/>
      <c r="AU804" s="127"/>
    </row>
    <row r="805" spans="3:47">
      <c r="C805" s="38"/>
      <c r="D805" s="38"/>
      <c r="AA805" s="127"/>
      <c r="AB805" s="127"/>
      <c r="AC805" s="127"/>
      <c r="AD805" s="127"/>
      <c r="AE805" s="127"/>
      <c r="AG805" s="113"/>
      <c r="AN805" s="127"/>
      <c r="AO805" s="127"/>
      <c r="AP805" s="127"/>
      <c r="AQ805" s="127"/>
      <c r="AR805" s="127"/>
      <c r="AS805" s="127"/>
      <c r="AT805" s="127"/>
      <c r="AU805" s="127"/>
    </row>
    <row r="806" spans="3:47">
      <c r="C806" s="38"/>
      <c r="D806" s="38"/>
      <c r="AA806" s="127"/>
      <c r="AB806" s="127"/>
      <c r="AC806" s="127"/>
      <c r="AD806" s="127"/>
      <c r="AE806" s="127"/>
      <c r="AG806" s="113"/>
      <c r="AN806" s="127"/>
      <c r="AO806" s="127"/>
      <c r="AP806" s="127"/>
      <c r="AQ806" s="127"/>
      <c r="AR806" s="127"/>
      <c r="AS806" s="127"/>
      <c r="AT806" s="127"/>
      <c r="AU806" s="127"/>
    </row>
    <row r="807" spans="3:47">
      <c r="C807" s="38"/>
      <c r="D807" s="38"/>
      <c r="AA807" s="127"/>
      <c r="AB807" s="127"/>
      <c r="AC807" s="127"/>
      <c r="AD807" s="127"/>
      <c r="AE807" s="127"/>
      <c r="AG807" s="113"/>
      <c r="AN807" s="127"/>
      <c r="AO807" s="127"/>
      <c r="AP807" s="127"/>
      <c r="AQ807" s="127"/>
      <c r="AR807" s="127"/>
      <c r="AS807" s="127"/>
      <c r="AT807" s="127"/>
      <c r="AU807" s="127"/>
    </row>
    <row r="808" spans="3:47">
      <c r="C808" s="38"/>
      <c r="D808" s="38"/>
      <c r="AA808" s="127"/>
      <c r="AB808" s="127"/>
      <c r="AC808" s="127"/>
      <c r="AD808" s="127"/>
      <c r="AE808" s="127"/>
      <c r="AG808" s="113"/>
      <c r="AN808" s="127"/>
      <c r="AO808" s="127"/>
      <c r="AP808" s="127"/>
      <c r="AQ808" s="127"/>
      <c r="AR808" s="127"/>
      <c r="AS808" s="127"/>
      <c r="AT808" s="127"/>
      <c r="AU808" s="127"/>
    </row>
    <row r="809" spans="3:47">
      <c r="C809" s="38"/>
      <c r="D809" s="38"/>
      <c r="AA809" s="127"/>
      <c r="AB809" s="127"/>
      <c r="AC809" s="127"/>
      <c r="AD809" s="127"/>
      <c r="AE809" s="127"/>
      <c r="AG809" s="113"/>
      <c r="AN809" s="127"/>
      <c r="AO809" s="127"/>
      <c r="AP809" s="127"/>
      <c r="AQ809" s="127"/>
      <c r="AR809" s="127"/>
      <c r="AS809" s="127"/>
      <c r="AT809" s="127"/>
      <c r="AU809" s="127"/>
    </row>
    <row r="810" spans="3:47">
      <c r="C810" s="38"/>
      <c r="D810" s="38"/>
      <c r="AA810" s="127"/>
      <c r="AB810" s="127"/>
      <c r="AC810" s="127"/>
      <c r="AD810" s="127"/>
      <c r="AE810" s="127"/>
      <c r="AG810" s="113"/>
      <c r="AN810" s="127"/>
      <c r="AO810" s="127"/>
      <c r="AP810" s="127"/>
      <c r="AQ810" s="127"/>
      <c r="AR810" s="127"/>
      <c r="AS810" s="127"/>
      <c r="AT810" s="127"/>
      <c r="AU810" s="127"/>
    </row>
    <row r="811" spans="3:47">
      <c r="C811" s="38"/>
      <c r="D811" s="38"/>
      <c r="AA811" s="127"/>
      <c r="AB811" s="127"/>
      <c r="AC811" s="127"/>
      <c r="AD811" s="127"/>
      <c r="AE811" s="127"/>
      <c r="AG811" s="113"/>
      <c r="AN811" s="127"/>
      <c r="AO811" s="127"/>
      <c r="AP811" s="127"/>
      <c r="AQ811" s="127"/>
      <c r="AR811" s="127"/>
      <c r="AS811" s="127"/>
      <c r="AT811" s="127"/>
      <c r="AU811" s="127"/>
    </row>
    <row r="812" spans="3:47">
      <c r="C812" s="38"/>
      <c r="D812" s="38"/>
      <c r="AA812" s="127"/>
      <c r="AB812" s="127"/>
      <c r="AC812" s="127"/>
      <c r="AD812" s="127"/>
      <c r="AE812" s="127"/>
      <c r="AG812" s="113"/>
      <c r="AN812" s="127"/>
      <c r="AO812" s="127"/>
      <c r="AP812" s="127"/>
      <c r="AQ812" s="127"/>
      <c r="AR812" s="127"/>
      <c r="AS812" s="127"/>
      <c r="AT812" s="127"/>
      <c r="AU812" s="127"/>
    </row>
    <row r="813" spans="3:47">
      <c r="C813" s="38"/>
      <c r="D813" s="38"/>
      <c r="AA813" s="127"/>
      <c r="AB813" s="127"/>
      <c r="AC813" s="127"/>
      <c r="AD813" s="127"/>
      <c r="AE813" s="127"/>
      <c r="AG813" s="113"/>
      <c r="AN813" s="127"/>
      <c r="AO813" s="127"/>
      <c r="AP813" s="127"/>
      <c r="AQ813" s="127"/>
      <c r="AR813" s="127"/>
      <c r="AS813" s="127"/>
      <c r="AT813" s="127"/>
      <c r="AU813" s="127"/>
    </row>
    <row r="814" spans="3:47">
      <c r="C814" s="38"/>
      <c r="D814" s="38"/>
      <c r="AA814" s="127"/>
      <c r="AB814" s="127"/>
      <c r="AC814" s="127"/>
      <c r="AD814" s="127"/>
      <c r="AE814" s="127"/>
      <c r="AG814" s="113"/>
      <c r="AN814" s="127"/>
      <c r="AO814" s="127"/>
      <c r="AP814" s="127"/>
      <c r="AQ814" s="127"/>
      <c r="AR814" s="127"/>
      <c r="AS814" s="127"/>
      <c r="AT814" s="127"/>
      <c r="AU814" s="127"/>
    </row>
    <row r="815" spans="3:47">
      <c r="C815" s="38"/>
      <c r="D815" s="38"/>
      <c r="AA815" s="127"/>
      <c r="AB815" s="127"/>
      <c r="AC815" s="127"/>
      <c r="AD815" s="127"/>
      <c r="AE815" s="127"/>
      <c r="AG815" s="113"/>
      <c r="AN815" s="127"/>
      <c r="AO815" s="127"/>
      <c r="AP815" s="127"/>
      <c r="AQ815" s="127"/>
      <c r="AR815" s="127"/>
      <c r="AS815" s="127"/>
      <c r="AT815" s="127"/>
      <c r="AU815" s="127"/>
    </row>
    <row r="816" spans="3:47">
      <c r="C816" s="38"/>
      <c r="D816" s="38"/>
      <c r="AA816" s="127"/>
      <c r="AB816" s="127"/>
      <c r="AC816" s="127"/>
      <c r="AD816" s="127"/>
      <c r="AE816" s="127"/>
      <c r="AG816" s="113"/>
      <c r="AN816" s="127"/>
      <c r="AO816" s="127"/>
      <c r="AP816" s="127"/>
      <c r="AQ816" s="127"/>
      <c r="AR816" s="127"/>
      <c r="AS816" s="127"/>
      <c r="AT816" s="127"/>
      <c r="AU816" s="127"/>
    </row>
    <row r="817" spans="3:64">
      <c r="C817" s="38"/>
      <c r="D817" s="38"/>
      <c r="AA817" s="127"/>
      <c r="AB817" s="127"/>
      <c r="AC817" s="127"/>
      <c r="AD817" s="127"/>
      <c r="AE817" s="127"/>
      <c r="AG817" s="113"/>
      <c r="AN817" s="127"/>
      <c r="AO817" s="127"/>
      <c r="AP817" s="127"/>
      <c r="AQ817" s="127"/>
      <c r="AR817" s="127"/>
      <c r="AS817" s="127"/>
      <c r="AT817" s="127"/>
      <c r="AU817" s="127"/>
      <c r="AV817" s="127"/>
      <c r="AW817" s="127"/>
      <c r="AX817" s="127"/>
      <c r="AY817" s="127"/>
      <c r="AZ817" s="127"/>
      <c r="BA817" s="127"/>
      <c r="BB817" s="127"/>
      <c r="BC817" s="127"/>
      <c r="BD817" s="127"/>
      <c r="BE817" s="127"/>
      <c r="BF817" s="127"/>
      <c r="BG817" s="127"/>
      <c r="BH817" s="127"/>
      <c r="BI817" s="127"/>
      <c r="BJ817" s="127"/>
      <c r="BK817" s="127"/>
      <c r="BL817" s="127"/>
    </row>
    <row r="818" spans="3:64">
      <c r="C818" s="38"/>
      <c r="D818" s="38"/>
      <c r="AA818" s="127"/>
      <c r="AB818" s="127"/>
      <c r="AC818" s="127"/>
      <c r="AD818" s="127"/>
      <c r="AE818" s="127"/>
      <c r="AG818" s="113"/>
      <c r="AN818" s="127"/>
      <c r="AO818" s="127"/>
      <c r="AP818" s="127"/>
      <c r="AQ818" s="127"/>
      <c r="AR818" s="127"/>
      <c r="AS818" s="127"/>
      <c r="AT818" s="127"/>
      <c r="AU818" s="127"/>
      <c r="AV818" s="127"/>
      <c r="AX818" s="127"/>
      <c r="AY818" s="127"/>
      <c r="AZ818" s="127"/>
      <c r="BA818" s="127"/>
      <c r="BB818" s="127"/>
      <c r="BC818" s="127"/>
      <c r="BD818" s="127"/>
      <c r="BE818" s="127"/>
      <c r="BF818" s="127"/>
      <c r="BG818" s="127"/>
      <c r="BH818" s="127"/>
      <c r="BI818" s="127"/>
      <c r="BJ818" s="127"/>
      <c r="BK818" s="127"/>
      <c r="BL818" s="127"/>
    </row>
    <row r="819" spans="3:64">
      <c r="C819" s="38"/>
      <c r="D819" s="38"/>
      <c r="AA819" s="127"/>
      <c r="AB819" s="127"/>
      <c r="AC819" s="127"/>
      <c r="AD819" s="127"/>
      <c r="AE819" s="127"/>
      <c r="AG819" s="113"/>
      <c r="AN819" s="127"/>
      <c r="AO819" s="127"/>
      <c r="AP819" s="127"/>
      <c r="AQ819" s="127"/>
      <c r="AR819" s="127"/>
      <c r="AS819" s="127"/>
      <c r="AT819" s="127"/>
      <c r="AU819" s="127"/>
    </row>
    <row r="820" spans="3:64">
      <c r="C820" s="38"/>
      <c r="D820" s="38"/>
      <c r="AA820" s="127"/>
      <c r="AB820" s="127"/>
      <c r="AC820" s="127"/>
      <c r="AD820" s="127"/>
      <c r="AE820" s="127"/>
      <c r="AG820" s="113"/>
      <c r="AN820" s="127"/>
      <c r="AO820" s="127"/>
      <c r="AP820" s="127"/>
      <c r="AQ820" s="127"/>
      <c r="AR820" s="127"/>
      <c r="AS820" s="127"/>
      <c r="AT820" s="127"/>
      <c r="AU820" s="127"/>
    </row>
    <row r="821" spans="3:64">
      <c r="C821" s="38"/>
      <c r="D821" s="38"/>
      <c r="AA821" s="127"/>
      <c r="AB821" s="127"/>
      <c r="AC821" s="127"/>
      <c r="AD821" s="127"/>
      <c r="AE821" s="127"/>
      <c r="AG821" s="113"/>
      <c r="AN821" s="127"/>
      <c r="AO821" s="127"/>
      <c r="AP821" s="127"/>
      <c r="AQ821" s="127"/>
      <c r="AR821" s="127"/>
      <c r="AS821" s="127"/>
      <c r="AT821" s="127"/>
      <c r="AU821" s="127"/>
    </row>
    <row r="822" spans="3:64">
      <c r="C822" s="38"/>
      <c r="D822" s="38"/>
      <c r="AA822" s="127"/>
      <c r="AB822" s="127"/>
      <c r="AC822" s="127"/>
      <c r="AD822" s="127"/>
      <c r="AE822" s="127"/>
      <c r="AG822" s="113"/>
      <c r="AN822" s="127"/>
      <c r="AO822" s="127"/>
      <c r="AP822" s="127"/>
      <c r="AQ822" s="127"/>
      <c r="AR822" s="127"/>
      <c r="AS822" s="127"/>
      <c r="AT822" s="127"/>
      <c r="AU822" s="127"/>
    </row>
    <row r="823" spans="3:64">
      <c r="C823" s="38"/>
      <c r="D823" s="38"/>
      <c r="AA823" s="127"/>
      <c r="AB823" s="127"/>
      <c r="AC823" s="127"/>
      <c r="AD823" s="127"/>
      <c r="AE823" s="127"/>
      <c r="AG823" s="113"/>
      <c r="AN823" s="127"/>
      <c r="AO823" s="127"/>
      <c r="AP823" s="127"/>
      <c r="AQ823" s="127"/>
      <c r="AR823" s="127"/>
      <c r="AS823" s="127"/>
      <c r="AT823" s="127"/>
      <c r="AU823" s="127"/>
    </row>
    <row r="824" spans="3:64">
      <c r="C824" s="38"/>
      <c r="D824" s="38"/>
      <c r="AA824" s="127"/>
      <c r="AB824" s="127"/>
      <c r="AC824" s="127"/>
      <c r="AD824" s="127"/>
      <c r="AE824" s="127"/>
      <c r="AG824" s="113"/>
      <c r="AN824" s="127"/>
      <c r="AO824" s="127"/>
      <c r="AP824" s="127"/>
      <c r="AQ824" s="127"/>
      <c r="AR824" s="127"/>
      <c r="AS824" s="127"/>
      <c r="AT824" s="127"/>
      <c r="AU824" s="127"/>
    </row>
    <row r="825" spans="3:64">
      <c r="C825" s="38"/>
      <c r="D825" s="38"/>
      <c r="AA825" s="127"/>
      <c r="AB825" s="127"/>
      <c r="AC825" s="127"/>
      <c r="AD825" s="127"/>
      <c r="AE825" s="127"/>
      <c r="AG825" s="113"/>
      <c r="AN825" s="127"/>
      <c r="AO825" s="127"/>
      <c r="AP825" s="127"/>
      <c r="AQ825" s="127"/>
      <c r="AR825" s="127"/>
      <c r="AS825" s="127"/>
      <c r="AT825" s="127"/>
      <c r="AU825" s="127"/>
    </row>
    <row r="826" spans="3:64">
      <c r="C826" s="38"/>
      <c r="D826" s="38"/>
      <c r="AA826" s="127"/>
      <c r="AB826" s="127"/>
      <c r="AC826" s="127"/>
      <c r="AD826" s="127"/>
      <c r="AE826" s="127"/>
      <c r="AG826" s="113"/>
      <c r="AN826" s="127"/>
      <c r="AO826" s="127"/>
      <c r="AP826" s="127"/>
      <c r="AQ826" s="127"/>
      <c r="AR826" s="127"/>
      <c r="AS826" s="127"/>
      <c r="AT826" s="127"/>
      <c r="AU826" s="127"/>
    </row>
    <row r="827" spans="3:64">
      <c r="C827" s="38"/>
      <c r="D827" s="38"/>
      <c r="AA827" s="127"/>
      <c r="AB827" s="127"/>
      <c r="AC827" s="127"/>
      <c r="AD827" s="127"/>
      <c r="AE827" s="127"/>
      <c r="AG827" s="113"/>
      <c r="AN827" s="127"/>
      <c r="AO827" s="127"/>
      <c r="AP827" s="127"/>
      <c r="AQ827" s="127"/>
      <c r="AR827" s="127"/>
      <c r="AS827" s="127"/>
      <c r="AT827" s="127"/>
      <c r="AU827" s="127"/>
    </row>
    <row r="828" spans="3:64">
      <c r="C828" s="38"/>
      <c r="D828" s="38"/>
      <c r="AA828" s="127"/>
      <c r="AB828" s="127"/>
      <c r="AC828" s="127"/>
      <c r="AD828" s="127"/>
      <c r="AE828" s="127"/>
      <c r="AG828" s="113"/>
      <c r="AN828" s="127"/>
      <c r="AO828" s="127"/>
      <c r="AP828" s="127"/>
      <c r="AQ828" s="127"/>
      <c r="AR828" s="127"/>
      <c r="AS828" s="127"/>
      <c r="AT828" s="127"/>
      <c r="AU828" s="127"/>
    </row>
    <row r="829" spans="3:64">
      <c r="C829" s="38"/>
      <c r="D829" s="38"/>
      <c r="AA829" s="127"/>
      <c r="AB829" s="127"/>
      <c r="AC829" s="127"/>
      <c r="AD829" s="127"/>
      <c r="AE829" s="127"/>
      <c r="AG829" s="113"/>
      <c r="AN829" s="127"/>
      <c r="AO829" s="127"/>
      <c r="AP829" s="127"/>
      <c r="AQ829" s="127"/>
      <c r="AR829" s="127"/>
      <c r="AS829" s="127"/>
      <c r="AT829" s="127"/>
      <c r="AU829" s="127"/>
      <c r="AV829" s="127"/>
      <c r="AX829" s="127"/>
    </row>
    <row r="830" spans="3:64">
      <c r="C830" s="38"/>
      <c r="D830" s="38"/>
      <c r="AA830" s="127"/>
      <c r="AB830" s="127"/>
      <c r="AC830" s="127"/>
      <c r="AD830" s="127"/>
      <c r="AE830" s="127"/>
      <c r="AG830" s="113"/>
      <c r="AN830" s="127"/>
      <c r="AO830" s="127"/>
      <c r="AP830" s="127"/>
      <c r="AQ830" s="127"/>
      <c r="AR830" s="127"/>
      <c r="AS830" s="127"/>
      <c r="AT830" s="127"/>
      <c r="AU830" s="127"/>
    </row>
    <row r="831" spans="3:64">
      <c r="C831" s="38"/>
      <c r="D831" s="38"/>
      <c r="AA831" s="127"/>
      <c r="AB831" s="127"/>
      <c r="AC831" s="127"/>
      <c r="AD831" s="127"/>
      <c r="AE831" s="127"/>
      <c r="AG831" s="113"/>
      <c r="AN831" s="127"/>
      <c r="AO831" s="127"/>
      <c r="AP831" s="127"/>
      <c r="AQ831" s="127"/>
      <c r="AR831" s="127"/>
      <c r="AS831" s="127"/>
      <c r="AT831" s="127"/>
      <c r="AU831" s="127"/>
    </row>
    <row r="832" spans="3:64">
      <c r="C832" s="38"/>
      <c r="D832" s="38"/>
      <c r="AA832" s="127"/>
      <c r="AB832" s="127"/>
      <c r="AC832" s="127"/>
      <c r="AD832" s="127"/>
      <c r="AE832" s="127"/>
      <c r="AG832" s="113"/>
      <c r="AN832" s="127"/>
      <c r="AO832" s="127"/>
      <c r="AP832" s="127"/>
      <c r="AQ832" s="127"/>
      <c r="AR832" s="127"/>
      <c r="AS832" s="127"/>
      <c r="AT832" s="127"/>
      <c r="AU832" s="127"/>
    </row>
    <row r="833" spans="3:47">
      <c r="C833" s="38"/>
      <c r="D833" s="38"/>
      <c r="AA833" s="127"/>
      <c r="AB833" s="127"/>
      <c r="AC833" s="127"/>
      <c r="AD833" s="127"/>
      <c r="AE833" s="127"/>
      <c r="AG833" s="113"/>
      <c r="AN833" s="127"/>
      <c r="AO833" s="127"/>
      <c r="AP833" s="127"/>
      <c r="AQ833" s="127"/>
      <c r="AR833" s="127"/>
      <c r="AS833" s="127"/>
      <c r="AT833" s="127"/>
      <c r="AU833" s="127"/>
    </row>
    <row r="834" spans="3:47">
      <c r="C834" s="38"/>
      <c r="D834" s="38"/>
      <c r="AA834" s="127"/>
      <c r="AB834" s="127"/>
      <c r="AC834" s="127"/>
      <c r="AD834" s="127"/>
      <c r="AE834" s="127"/>
      <c r="AG834" s="113"/>
      <c r="AN834" s="127"/>
      <c r="AO834" s="127"/>
      <c r="AP834" s="127"/>
      <c r="AQ834" s="127"/>
      <c r="AR834" s="127"/>
      <c r="AS834" s="127"/>
      <c r="AT834" s="127"/>
      <c r="AU834" s="127"/>
    </row>
    <row r="835" spans="3:47">
      <c r="C835" s="38"/>
      <c r="D835" s="38"/>
      <c r="AA835" s="127"/>
      <c r="AB835" s="127"/>
      <c r="AC835" s="127"/>
      <c r="AD835" s="127"/>
      <c r="AE835" s="127"/>
      <c r="AG835" s="113"/>
      <c r="AN835" s="127"/>
      <c r="AO835" s="127"/>
      <c r="AP835" s="127"/>
      <c r="AQ835" s="127"/>
      <c r="AR835" s="127"/>
      <c r="AS835" s="127"/>
      <c r="AT835" s="127"/>
      <c r="AU835" s="127"/>
    </row>
    <row r="836" spans="3:47">
      <c r="C836" s="38"/>
      <c r="D836" s="38"/>
      <c r="AA836" s="127"/>
      <c r="AB836" s="127"/>
      <c r="AC836" s="127"/>
      <c r="AD836" s="127"/>
      <c r="AE836" s="127"/>
      <c r="AG836" s="113"/>
      <c r="AN836" s="127"/>
      <c r="AO836" s="127"/>
      <c r="AP836" s="127"/>
      <c r="AQ836" s="127"/>
      <c r="AR836" s="127"/>
      <c r="AS836" s="127"/>
      <c r="AT836" s="127"/>
      <c r="AU836" s="127"/>
    </row>
    <row r="837" spans="3:47">
      <c r="C837" s="38"/>
      <c r="D837" s="38"/>
      <c r="AA837" s="127"/>
      <c r="AB837" s="127"/>
      <c r="AC837" s="127"/>
      <c r="AD837" s="127"/>
      <c r="AE837" s="127"/>
      <c r="AG837" s="113"/>
      <c r="AN837" s="127"/>
      <c r="AO837" s="127"/>
      <c r="AP837" s="127"/>
      <c r="AQ837" s="127"/>
      <c r="AR837" s="127"/>
      <c r="AS837" s="127"/>
      <c r="AT837" s="127"/>
      <c r="AU837" s="127"/>
    </row>
    <row r="838" spans="3:47">
      <c r="C838" s="38"/>
      <c r="D838" s="38"/>
      <c r="AA838" s="127"/>
      <c r="AB838" s="127"/>
      <c r="AC838" s="127"/>
      <c r="AD838" s="127"/>
      <c r="AE838" s="127"/>
      <c r="AG838" s="113"/>
      <c r="AN838" s="127"/>
      <c r="AO838" s="127"/>
      <c r="AP838" s="127"/>
      <c r="AQ838" s="127"/>
      <c r="AR838" s="127"/>
      <c r="AS838" s="127"/>
      <c r="AT838" s="127"/>
      <c r="AU838" s="127"/>
    </row>
    <row r="839" spans="3:47">
      <c r="C839" s="38"/>
      <c r="D839" s="38"/>
      <c r="AA839" s="127"/>
      <c r="AB839" s="127"/>
      <c r="AC839" s="127"/>
      <c r="AD839" s="127"/>
      <c r="AE839" s="127"/>
      <c r="AG839" s="113"/>
      <c r="AN839" s="127"/>
      <c r="AO839" s="127"/>
      <c r="AP839" s="127"/>
      <c r="AQ839" s="127"/>
      <c r="AR839" s="127"/>
      <c r="AS839" s="127"/>
      <c r="AT839" s="127"/>
      <c r="AU839" s="127"/>
    </row>
    <row r="840" spans="3:47">
      <c r="C840" s="38"/>
      <c r="D840" s="38"/>
      <c r="AA840" s="127"/>
      <c r="AB840" s="127"/>
      <c r="AC840" s="127"/>
      <c r="AD840" s="127"/>
      <c r="AE840" s="127"/>
      <c r="AG840" s="113"/>
      <c r="AN840" s="127"/>
      <c r="AO840" s="127"/>
      <c r="AP840" s="127"/>
      <c r="AQ840" s="127"/>
      <c r="AR840" s="127"/>
      <c r="AS840" s="127"/>
      <c r="AT840" s="127"/>
      <c r="AU840" s="127"/>
    </row>
    <row r="841" spans="3:47">
      <c r="C841" s="38"/>
      <c r="D841" s="38"/>
      <c r="AA841" s="127"/>
      <c r="AB841" s="127"/>
      <c r="AC841" s="127"/>
      <c r="AD841" s="127"/>
      <c r="AE841" s="127"/>
      <c r="AG841" s="113"/>
      <c r="AN841" s="127"/>
      <c r="AO841" s="127"/>
      <c r="AP841" s="127"/>
      <c r="AQ841" s="127"/>
      <c r="AR841" s="127"/>
      <c r="AS841" s="127"/>
      <c r="AT841" s="127"/>
      <c r="AU841" s="127"/>
    </row>
    <row r="842" spans="3:47">
      <c r="C842" s="38"/>
      <c r="D842" s="38"/>
      <c r="AA842" s="127"/>
      <c r="AB842" s="127"/>
      <c r="AC842" s="127"/>
      <c r="AD842" s="127"/>
      <c r="AE842" s="127"/>
      <c r="AG842" s="113"/>
      <c r="AN842" s="127"/>
      <c r="AO842" s="127"/>
      <c r="AP842" s="127"/>
      <c r="AQ842" s="127"/>
      <c r="AR842" s="127"/>
      <c r="AS842" s="127"/>
      <c r="AT842" s="127"/>
      <c r="AU842" s="127"/>
    </row>
    <row r="843" spans="3:47">
      <c r="C843" s="38"/>
      <c r="D843" s="38"/>
      <c r="AA843" s="127"/>
      <c r="AB843" s="127"/>
      <c r="AC843" s="127"/>
      <c r="AD843" s="127"/>
      <c r="AE843" s="127"/>
      <c r="AG843" s="113"/>
      <c r="AN843" s="127"/>
      <c r="AO843" s="127"/>
      <c r="AP843" s="127"/>
      <c r="AQ843" s="127"/>
      <c r="AR843" s="127"/>
      <c r="AS843" s="127"/>
      <c r="AT843" s="127"/>
      <c r="AU843" s="127"/>
    </row>
    <row r="844" spans="3:47">
      <c r="C844" s="38"/>
      <c r="D844" s="38"/>
      <c r="AA844" s="127"/>
      <c r="AB844" s="127"/>
      <c r="AC844" s="127"/>
      <c r="AD844" s="127"/>
      <c r="AE844" s="127"/>
      <c r="AG844" s="113"/>
      <c r="AN844" s="127"/>
      <c r="AO844" s="127"/>
      <c r="AP844" s="127"/>
      <c r="AQ844" s="127"/>
      <c r="AR844" s="127"/>
      <c r="AS844" s="127"/>
      <c r="AT844" s="127"/>
      <c r="AU844" s="127"/>
    </row>
    <row r="845" spans="3:47">
      <c r="C845" s="38"/>
      <c r="D845" s="38"/>
      <c r="AA845" s="127"/>
      <c r="AB845" s="127"/>
      <c r="AC845" s="127"/>
      <c r="AD845" s="127"/>
      <c r="AE845" s="127"/>
      <c r="AG845" s="113"/>
      <c r="AN845" s="127"/>
      <c r="AO845" s="127"/>
      <c r="AP845" s="127"/>
      <c r="AQ845" s="127"/>
      <c r="AR845" s="127"/>
      <c r="AS845" s="127"/>
      <c r="AT845" s="127"/>
      <c r="AU845" s="127"/>
    </row>
    <row r="846" spans="3:47">
      <c r="C846" s="38"/>
      <c r="D846" s="38"/>
      <c r="AA846" s="127"/>
      <c r="AB846" s="127"/>
      <c r="AC846" s="127"/>
      <c r="AD846" s="127"/>
      <c r="AE846" s="127"/>
      <c r="AG846" s="113"/>
      <c r="AN846" s="127"/>
      <c r="AO846" s="127"/>
      <c r="AP846" s="127"/>
      <c r="AQ846" s="127"/>
      <c r="AR846" s="127"/>
      <c r="AS846" s="127"/>
      <c r="AT846" s="127"/>
      <c r="AU846" s="127"/>
    </row>
    <row r="847" spans="3:47">
      <c r="C847" s="38"/>
      <c r="D847" s="38"/>
      <c r="AA847" s="127"/>
      <c r="AB847" s="127"/>
      <c r="AC847" s="127"/>
      <c r="AD847" s="127"/>
      <c r="AE847" s="127"/>
      <c r="AG847" s="113"/>
      <c r="AN847" s="127"/>
      <c r="AO847" s="127"/>
      <c r="AP847" s="127"/>
      <c r="AQ847" s="127"/>
      <c r="AR847" s="127"/>
      <c r="AS847" s="127"/>
      <c r="AT847" s="127"/>
      <c r="AU847" s="127"/>
    </row>
    <row r="848" spans="3:47">
      <c r="C848" s="38"/>
      <c r="D848" s="38"/>
      <c r="AA848" s="127"/>
      <c r="AB848" s="127"/>
      <c r="AC848" s="127"/>
      <c r="AD848" s="127"/>
      <c r="AE848" s="127"/>
      <c r="AG848" s="113"/>
      <c r="AN848" s="127"/>
      <c r="AO848" s="127"/>
      <c r="AP848" s="127"/>
      <c r="AQ848" s="127"/>
      <c r="AR848" s="127"/>
      <c r="AS848" s="127"/>
      <c r="AT848" s="127"/>
      <c r="AU848" s="127"/>
    </row>
    <row r="849" spans="3:47">
      <c r="C849" s="38"/>
      <c r="D849" s="38"/>
      <c r="AA849" s="127"/>
      <c r="AB849" s="127"/>
      <c r="AC849" s="127"/>
      <c r="AD849" s="127"/>
      <c r="AE849" s="127"/>
      <c r="AG849" s="113"/>
      <c r="AN849" s="127"/>
      <c r="AO849" s="127"/>
      <c r="AP849" s="127"/>
      <c r="AQ849" s="127"/>
      <c r="AR849" s="127"/>
      <c r="AS849" s="127"/>
      <c r="AT849" s="127"/>
      <c r="AU849" s="127"/>
    </row>
    <row r="850" spans="3:47">
      <c r="C850" s="38"/>
      <c r="D850" s="38"/>
      <c r="AA850" s="127"/>
      <c r="AB850" s="127"/>
      <c r="AC850" s="127"/>
      <c r="AD850" s="127"/>
      <c r="AE850" s="127"/>
      <c r="AG850" s="113"/>
      <c r="AN850" s="127"/>
      <c r="AO850" s="127"/>
      <c r="AP850" s="127"/>
      <c r="AQ850" s="127"/>
      <c r="AR850" s="127"/>
      <c r="AS850" s="127"/>
      <c r="AT850" s="127"/>
      <c r="AU850" s="127"/>
    </row>
    <row r="851" spans="3:47">
      <c r="C851" s="38"/>
      <c r="D851" s="38"/>
      <c r="AA851" s="127"/>
      <c r="AB851" s="127"/>
      <c r="AC851" s="127"/>
      <c r="AD851" s="127"/>
      <c r="AE851" s="127"/>
      <c r="AG851" s="113"/>
      <c r="AN851" s="127"/>
      <c r="AO851" s="127"/>
      <c r="AP851" s="127"/>
      <c r="AQ851" s="127"/>
      <c r="AR851" s="127"/>
      <c r="AS851" s="127"/>
      <c r="AT851" s="127"/>
      <c r="AU851" s="127"/>
    </row>
    <row r="852" spans="3:47">
      <c r="C852" s="38"/>
      <c r="D852" s="38"/>
      <c r="AA852" s="127"/>
      <c r="AB852" s="127"/>
      <c r="AC852" s="127"/>
      <c r="AD852" s="127"/>
      <c r="AE852" s="127"/>
      <c r="AG852" s="113"/>
      <c r="AN852" s="127"/>
      <c r="AO852" s="127"/>
      <c r="AP852" s="127"/>
      <c r="AQ852" s="127"/>
      <c r="AR852" s="127"/>
      <c r="AS852" s="127"/>
      <c r="AT852" s="127"/>
      <c r="AU852" s="127"/>
    </row>
    <row r="853" spans="3:47">
      <c r="C853" s="38"/>
      <c r="D853" s="38"/>
      <c r="AA853" s="127"/>
      <c r="AB853" s="127"/>
      <c r="AC853" s="127"/>
      <c r="AD853" s="127"/>
      <c r="AE853" s="127"/>
      <c r="AG853" s="113"/>
      <c r="AN853" s="127"/>
      <c r="AO853" s="127"/>
      <c r="AP853" s="127"/>
      <c r="AQ853" s="127"/>
      <c r="AR853" s="127"/>
      <c r="AS853" s="127"/>
      <c r="AT853" s="127"/>
      <c r="AU853" s="127"/>
    </row>
    <row r="854" spans="3:47">
      <c r="C854" s="38"/>
      <c r="D854" s="38"/>
      <c r="AA854" s="127"/>
      <c r="AB854" s="127"/>
      <c r="AC854" s="127"/>
      <c r="AD854" s="127"/>
      <c r="AE854" s="127"/>
      <c r="AG854" s="113"/>
      <c r="AN854" s="127"/>
      <c r="AO854" s="127"/>
      <c r="AP854" s="127"/>
      <c r="AQ854" s="127"/>
      <c r="AR854" s="127"/>
      <c r="AS854" s="127"/>
      <c r="AT854" s="127"/>
      <c r="AU854" s="127"/>
    </row>
    <row r="855" spans="3:47">
      <c r="C855" s="38"/>
      <c r="D855" s="38"/>
      <c r="AA855" s="127"/>
      <c r="AB855" s="127"/>
      <c r="AC855" s="127"/>
      <c r="AD855" s="127"/>
      <c r="AE855" s="127"/>
      <c r="AG855" s="113"/>
      <c r="AN855" s="127"/>
      <c r="AO855" s="127"/>
      <c r="AP855" s="127"/>
      <c r="AQ855" s="127"/>
      <c r="AR855" s="127"/>
      <c r="AS855" s="127"/>
      <c r="AT855" s="127"/>
      <c r="AU855" s="127"/>
    </row>
    <row r="856" spans="3:47">
      <c r="C856" s="38"/>
      <c r="D856" s="38"/>
      <c r="AA856" s="127"/>
      <c r="AB856" s="127"/>
      <c r="AC856" s="127"/>
      <c r="AD856" s="127"/>
      <c r="AE856" s="127"/>
      <c r="AG856" s="113"/>
      <c r="AN856" s="127"/>
      <c r="AO856" s="127"/>
      <c r="AP856" s="127"/>
      <c r="AQ856" s="127"/>
      <c r="AR856" s="127"/>
      <c r="AS856" s="127"/>
      <c r="AT856" s="127"/>
      <c r="AU856" s="127"/>
    </row>
    <row r="857" spans="3:47">
      <c r="C857" s="38"/>
      <c r="D857" s="38"/>
      <c r="AA857" s="127"/>
      <c r="AB857" s="127"/>
      <c r="AC857" s="127"/>
      <c r="AD857" s="127"/>
      <c r="AE857" s="127"/>
      <c r="AG857" s="113"/>
      <c r="AN857" s="127"/>
      <c r="AO857" s="127"/>
      <c r="AP857" s="127"/>
      <c r="AQ857" s="127"/>
      <c r="AR857" s="127"/>
      <c r="AS857" s="127"/>
      <c r="AT857" s="127"/>
      <c r="AU857" s="127"/>
    </row>
    <row r="858" spans="3:47">
      <c r="C858" s="38"/>
      <c r="D858" s="38"/>
      <c r="AA858" s="127"/>
      <c r="AB858" s="127"/>
      <c r="AC858" s="127"/>
      <c r="AD858" s="127"/>
      <c r="AE858" s="127"/>
      <c r="AG858" s="113"/>
      <c r="AN858" s="127"/>
      <c r="AO858" s="127"/>
      <c r="AP858" s="127"/>
      <c r="AQ858" s="127"/>
      <c r="AR858" s="127"/>
      <c r="AS858" s="127"/>
      <c r="AT858" s="127"/>
      <c r="AU858" s="127"/>
    </row>
    <row r="859" spans="3:47">
      <c r="C859" s="38"/>
      <c r="D859" s="38"/>
      <c r="AA859" s="127"/>
      <c r="AB859" s="127"/>
      <c r="AC859" s="127"/>
      <c r="AD859" s="127"/>
      <c r="AE859" s="127"/>
      <c r="AG859" s="113"/>
      <c r="AN859" s="127"/>
      <c r="AO859" s="127"/>
      <c r="AP859" s="127"/>
      <c r="AQ859" s="127"/>
      <c r="AR859" s="127"/>
      <c r="AS859" s="127"/>
      <c r="AT859" s="127"/>
      <c r="AU859" s="127"/>
    </row>
    <row r="860" spans="3:47">
      <c r="C860" s="38"/>
      <c r="D860" s="38"/>
      <c r="AA860" s="127"/>
      <c r="AB860" s="127"/>
      <c r="AC860" s="127"/>
      <c r="AD860" s="127"/>
      <c r="AE860" s="127"/>
      <c r="AG860" s="113"/>
      <c r="AN860" s="127"/>
      <c r="AO860" s="127"/>
      <c r="AP860" s="127"/>
      <c r="AQ860" s="127"/>
      <c r="AR860" s="127"/>
      <c r="AS860" s="127"/>
      <c r="AT860" s="127"/>
      <c r="AU860" s="127"/>
    </row>
    <row r="861" spans="3:47">
      <c r="C861" s="38"/>
      <c r="D861" s="38"/>
      <c r="AA861" s="127"/>
      <c r="AB861" s="127"/>
      <c r="AC861" s="127"/>
      <c r="AD861" s="127"/>
      <c r="AE861" s="127"/>
      <c r="AG861" s="113"/>
      <c r="AN861" s="127"/>
      <c r="AO861" s="127"/>
      <c r="AP861" s="127"/>
      <c r="AQ861" s="127"/>
      <c r="AR861" s="127"/>
      <c r="AS861" s="127"/>
      <c r="AT861" s="127"/>
      <c r="AU861" s="127"/>
    </row>
    <row r="862" spans="3:47">
      <c r="C862" s="38"/>
      <c r="D862" s="38"/>
      <c r="AA862" s="127"/>
      <c r="AB862" s="127"/>
      <c r="AC862" s="127"/>
      <c r="AD862" s="127"/>
      <c r="AE862" s="127"/>
      <c r="AG862" s="113"/>
      <c r="AN862" s="127"/>
      <c r="AO862" s="127"/>
      <c r="AP862" s="127"/>
      <c r="AQ862" s="127"/>
      <c r="AR862" s="127"/>
      <c r="AS862" s="127"/>
      <c r="AT862" s="127"/>
      <c r="AU862" s="127"/>
    </row>
    <row r="863" spans="3:47">
      <c r="C863" s="38"/>
      <c r="D863" s="38"/>
      <c r="AA863" s="127"/>
      <c r="AB863" s="127"/>
      <c r="AC863" s="127"/>
      <c r="AD863" s="127"/>
      <c r="AE863" s="127"/>
      <c r="AG863" s="113"/>
      <c r="AN863" s="127"/>
      <c r="AO863" s="127"/>
      <c r="AP863" s="127"/>
      <c r="AQ863" s="127"/>
      <c r="AR863" s="127"/>
      <c r="AS863" s="127"/>
      <c r="AT863" s="127"/>
      <c r="AU863" s="127"/>
    </row>
    <row r="864" spans="3:47">
      <c r="C864" s="38"/>
      <c r="D864" s="38"/>
      <c r="AA864" s="127"/>
      <c r="AB864" s="127"/>
      <c r="AC864" s="127"/>
      <c r="AD864" s="127"/>
      <c r="AE864" s="127"/>
      <c r="AG864" s="113"/>
      <c r="AN864" s="127"/>
      <c r="AO864" s="127"/>
      <c r="AP864" s="127"/>
      <c r="AQ864" s="127"/>
      <c r="AR864" s="127"/>
      <c r="AS864" s="127"/>
      <c r="AT864" s="127"/>
      <c r="AU864" s="127"/>
    </row>
    <row r="865" spans="3:47">
      <c r="C865" s="38"/>
      <c r="D865" s="38"/>
      <c r="AA865" s="127"/>
      <c r="AB865" s="127"/>
      <c r="AC865" s="127"/>
      <c r="AD865" s="127"/>
      <c r="AE865" s="127"/>
      <c r="AG865" s="113"/>
      <c r="AN865" s="127"/>
      <c r="AO865" s="127"/>
      <c r="AP865" s="127"/>
      <c r="AQ865" s="127"/>
      <c r="AR865" s="127"/>
      <c r="AS865" s="127"/>
      <c r="AT865" s="127"/>
      <c r="AU865" s="127"/>
    </row>
    <row r="866" spans="3:47">
      <c r="C866" s="38"/>
      <c r="D866" s="38"/>
      <c r="AA866" s="127"/>
      <c r="AB866" s="127"/>
      <c r="AC866" s="127"/>
      <c r="AD866" s="127"/>
      <c r="AE866" s="127"/>
      <c r="AG866" s="113"/>
      <c r="AN866" s="127"/>
      <c r="AO866" s="127"/>
      <c r="AP866" s="127"/>
      <c r="AQ866" s="127"/>
      <c r="AR866" s="127"/>
      <c r="AS866" s="127"/>
      <c r="AT866" s="127"/>
      <c r="AU866" s="127"/>
    </row>
    <row r="867" spans="3:47">
      <c r="C867" s="38"/>
      <c r="D867" s="38"/>
      <c r="AA867" s="127"/>
      <c r="AB867" s="127"/>
      <c r="AC867" s="127"/>
      <c r="AD867" s="127"/>
      <c r="AE867" s="127"/>
      <c r="AG867" s="113"/>
      <c r="AN867" s="127"/>
      <c r="AO867" s="127"/>
      <c r="AP867" s="127"/>
      <c r="AQ867" s="127"/>
      <c r="AR867" s="127"/>
      <c r="AS867" s="127"/>
      <c r="AT867" s="127"/>
      <c r="AU867" s="127"/>
    </row>
    <row r="868" spans="3:47">
      <c r="C868" s="38"/>
      <c r="D868" s="38"/>
      <c r="AA868" s="127"/>
      <c r="AB868" s="127"/>
      <c r="AC868" s="127"/>
      <c r="AD868" s="127"/>
      <c r="AE868" s="127"/>
      <c r="AG868" s="113"/>
      <c r="AN868" s="127"/>
      <c r="AO868" s="127"/>
      <c r="AP868" s="127"/>
      <c r="AQ868" s="127"/>
      <c r="AR868" s="127"/>
      <c r="AS868" s="127"/>
      <c r="AT868" s="127"/>
      <c r="AU868" s="127"/>
    </row>
    <row r="869" spans="3:47">
      <c r="C869" s="38"/>
      <c r="D869" s="38"/>
      <c r="AA869" s="127"/>
      <c r="AB869" s="127"/>
      <c r="AC869" s="127"/>
      <c r="AD869" s="127"/>
      <c r="AE869" s="127"/>
      <c r="AG869" s="113"/>
      <c r="AN869" s="127"/>
      <c r="AO869" s="127"/>
      <c r="AP869" s="127"/>
      <c r="AQ869" s="127"/>
      <c r="AR869" s="127"/>
      <c r="AS869" s="127"/>
      <c r="AT869" s="127"/>
      <c r="AU869" s="127"/>
    </row>
    <row r="870" spans="3:47">
      <c r="C870" s="38"/>
      <c r="D870" s="38"/>
      <c r="AA870" s="127"/>
      <c r="AB870" s="127"/>
      <c r="AC870" s="127"/>
      <c r="AD870" s="127"/>
      <c r="AE870" s="127"/>
      <c r="AG870" s="113"/>
      <c r="AN870" s="127"/>
      <c r="AO870" s="127"/>
      <c r="AP870" s="127"/>
      <c r="AQ870" s="127"/>
      <c r="AR870" s="127"/>
      <c r="AS870" s="127"/>
      <c r="AT870" s="127"/>
      <c r="AU870" s="127"/>
    </row>
    <row r="871" spans="3:47">
      <c r="C871" s="38"/>
      <c r="D871" s="38"/>
      <c r="AA871" s="127"/>
      <c r="AB871" s="127"/>
      <c r="AC871" s="127"/>
      <c r="AD871" s="127"/>
      <c r="AE871" s="127"/>
      <c r="AG871" s="113"/>
      <c r="AN871" s="127"/>
      <c r="AO871" s="127"/>
      <c r="AP871" s="127"/>
      <c r="AQ871" s="127"/>
      <c r="AR871" s="127"/>
      <c r="AS871" s="127"/>
      <c r="AT871" s="127"/>
      <c r="AU871" s="127"/>
    </row>
    <row r="872" spans="3:47">
      <c r="C872" s="38"/>
      <c r="D872" s="38"/>
      <c r="AA872" s="127"/>
      <c r="AB872" s="127"/>
      <c r="AC872" s="127"/>
      <c r="AD872" s="127"/>
      <c r="AE872" s="127"/>
      <c r="AG872" s="113"/>
      <c r="AN872" s="127"/>
      <c r="AO872" s="127"/>
      <c r="AP872" s="127"/>
      <c r="AQ872" s="127"/>
      <c r="AR872" s="127"/>
      <c r="AS872" s="127"/>
      <c r="AT872" s="127"/>
      <c r="AU872" s="127"/>
    </row>
    <row r="873" spans="3:47">
      <c r="C873" s="38"/>
      <c r="D873" s="38"/>
      <c r="AA873" s="127"/>
      <c r="AB873" s="127"/>
      <c r="AC873" s="127"/>
      <c r="AD873" s="127"/>
      <c r="AE873" s="127"/>
      <c r="AG873" s="113"/>
      <c r="AN873" s="127"/>
      <c r="AO873" s="127"/>
      <c r="AP873" s="127"/>
      <c r="AQ873" s="127"/>
      <c r="AR873" s="127"/>
      <c r="AS873" s="127"/>
      <c r="AT873" s="127"/>
      <c r="AU873" s="127"/>
    </row>
    <row r="874" spans="3:47">
      <c r="C874" s="38"/>
      <c r="D874" s="38"/>
      <c r="AA874" s="127"/>
      <c r="AB874" s="127"/>
      <c r="AC874" s="127"/>
      <c r="AD874" s="127"/>
      <c r="AE874" s="127"/>
      <c r="AG874" s="113"/>
      <c r="AN874" s="127"/>
      <c r="AO874" s="127"/>
      <c r="AP874" s="127"/>
      <c r="AQ874" s="127"/>
      <c r="AR874" s="127"/>
      <c r="AS874" s="127"/>
      <c r="AT874" s="127"/>
      <c r="AU874" s="127"/>
    </row>
    <row r="875" spans="3:47">
      <c r="C875" s="38"/>
      <c r="D875" s="38"/>
      <c r="AA875" s="127"/>
      <c r="AB875" s="127"/>
      <c r="AC875" s="127"/>
      <c r="AD875" s="127"/>
      <c r="AE875" s="127"/>
      <c r="AG875" s="113"/>
      <c r="AN875" s="127"/>
      <c r="AO875" s="127"/>
      <c r="AP875" s="127"/>
      <c r="AQ875" s="127"/>
      <c r="AR875" s="127"/>
      <c r="AS875" s="127"/>
      <c r="AT875" s="127"/>
      <c r="AU875" s="127"/>
    </row>
    <row r="876" spans="3:47">
      <c r="C876" s="38"/>
      <c r="D876" s="38"/>
      <c r="AA876" s="127"/>
      <c r="AB876" s="127"/>
      <c r="AC876" s="127"/>
      <c r="AD876" s="127"/>
      <c r="AE876" s="127"/>
      <c r="AG876" s="113"/>
      <c r="AN876" s="127"/>
      <c r="AO876" s="127"/>
      <c r="AP876" s="127"/>
      <c r="AQ876" s="127"/>
      <c r="AR876" s="127"/>
      <c r="AS876" s="127"/>
      <c r="AT876" s="127"/>
      <c r="AU876" s="127"/>
    </row>
    <row r="877" spans="3:47">
      <c r="C877" s="38"/>
      <c r="D877" s="38"/>
      <c r="AA877" s="127"/>
      <c r="AB877" s="127"/>
      <c r="AC877" s="127"/>
      <c r="AD877" s="127"/>
      <c r="AE877" s="127"/>
      <c r="AG877" s="113"/>
      <c r="AN877" s="127"/>
      <c r="AO877" s="127"/>
      <c r="AP877" s="127"/>
      <c r="AQ877" s="127"/>
      <c r="AR877" s="127"/>
      <c r="AS877" s="127"/>
      <c r="AT877" s="127"/>
      <c r="AU877" s="127"/>
    </row>
    <row r="878" spans="3:47">
      <c r="C878" s="38"/>
      <c r="D878" s="38"/>
      <c r="AA878" s="127"/>
      <c r="AB878" s="127"/>
      <c r="AC878" s="127"/>
      <c r="AD878" s="127"/>
      <c r="AE878" s="127"/>
      <c r="AG878" s="113"/>
      <c r="AN878" s="127"/>
      <c r="AO878" s="127"/>
      <c r="AP878" s="127"/>
      <c r="AQ878" s="127"/>
      <c r="AR878" s="127"/>
      <c r="AS878" s="127"/>
      <c r="AT878" s="127"/>
      <c r="AU878" s="127"/>
    </row>
    <row r="879" spans="3:47">
      <c r="C879" s="38"/>
      <c r="D879" s="38"/>
      <c r="AA879" s="127"/>
      <c r="AB879" s="127"/>
      <c r="AC879" s="127"/>
      <c r="AD879" s="127"/>
      <c r="AE879" s="127"/>
      <c r="AG879" s="113"/>
      <c r="AN879" s="127"/>
      <c r="AO879" s="127"/>
      <c r="AP879" s="127"/>
      <c r="AQ879" s="127"/>
      <c r="AR879" s="127"/>
      <c r="AS879" s="127"/>
      <c r="AT879" s="127"/>
      <c r="AU879" s="127"/>
    </row>
    <row r="880" spans="3:47">
      <c r="C880" s="38"/>
      <c r="D880" s="38"/>
      <c r="AA880" s="127"/>
      <c r="AB880" s="127"/>
      <c r="AC880" s="127"/>
      <c r="AD880" s="127"/>
      <c r="AE880" s="127"/>
      <c r="AG880" s="113"/>
      <c r="AN880" s="127"/>
      <c r="AO880" s="127"/>
      <c r="AP880" s="127"/>
      <c r="AQ880" s="127"/>
      <c r="AR880" s="127"/>
      <c r="AS880" s="127"/>
      <c r="AT880" s="127"/>
      <c r="AU880" s="127"/>
    </row>
    <row r="881" spans="3:48">
      <c r="C881" s="38"/>
      <c r="D881" s="38"/>
      <c r="AA881" s="127"/>
      <c r="AB881" s="127"/>
      <c r="AC881" s="127"/>
      <c r="AD881" s="127"/>
      <c r="AE881" s="127"/>
      <c r="AG881" s="113"/>
      <c r="AN881" s="127"/>
      <c r="AO881" s="127"/>
      <c r="AP881" s="127"/>
      <c r="AQ881" s="127"/>
      <c r="AR881" s="127"/>
      <c r="AS881" s="127"/>
      <c r="AT881" s="127"/>
      <c r="AU881" s="127"/>
    </row>
    <row r="882" spans="3:48">
      <c r="C882" s="38"/>
      <c r="D882" s="38"/>
      <c r="AA882" s="127"/>
      <c r="AB882" s="127"/>
      <c r="AC882" s="127"/>
      <c r="AD882" s="127"/>
      <c r="AE882" s="127"/>
      <c r="AG882" s="113"/>
      <c r="AN882" s="127"/>
      <c r="AO882" s="127"/>
      <c r="AP882" s="127"/>
      <c r="AQ882" s="127"/>
      <c r="AR882" s="127"/>
      <c r="AS882" s="127"/>
      <c r="AT882" s="127"/>
      <c r="AU882" s="127"/>
    </row>
    <row r="883" spans="3:48">
      <c r="C883" s="38"/>
      <c r="D883" s="38"/>
      <c r="AA883" s="127"/>
      <c r="AB883" s="127"/>
      <c r="AC883" s="127"/>
      <c r="AD883" s="127"/>
      <c r="AE883" s="127"/>
      <c r="AG883" s="113"/>
      <c r="AN883" s="127"/>
      <c r="AO883" s="127"/>
      <c r="AP883" s="127"/>
      <c r="AQ883" s="127"/>
      <c r="AR883" s="127"/>
      <c r="AS883" s="127"/>
      <c r="AT883" s="127"/>
      <c r="AU883" s="127"/>
    </row>
    <row r="884" spans="3:48">
      <c r="C884" s="38"/>
      <c r="D884" s="38"/>
      <c r="AA884" s="127"/>
      <c r="AB884" s="127"/>
      <c r="AC884" s="127"/>
      <c r="AD884" s="127"/>
      <c r="AE884" s="127"/>
      <c r="AG884" s="113"/>
      <c r="AN884" s="127"/>
      <c r="AO884" s="127"/>
      <c r="AP884" s="127"/>
      <c r="AQ884" s="127"/>
      <c r="AR884" s="127"/>
      <c r="AS884" s="127"/>
      <c r="AT884" s="127"/>
      <c r="AU884" s="127"/>
      <c r="AV884" s="127"/>
    </row>
    <row r="885" spans="3:48">
      <c r="C885" s="38"/>
      <c r="D885" s="38"/>
      <c r="AA885" s="127"/>
      <c r="AB885" s="127"/>
      <c r="AC885" s="127"/>
      <c r="AD885" s="127"/>
      <c r="AE885" s="127"/>
      <c r="AG885" s="113"/>
      <c r="AN885" s="127"/>
      <c r="AO885" s="127"/>
      <c r="AP885" s="127"/>
      <c r="AQ885" s="127"/>
      <c r="AR885" s="127"/>
      <c r="AS885" s="127"/>
      <c r="AT885" s="127"/>
      <c r="AU885" s="127"/>
    </row>
    <row r="886" spans="3:48">
      <c r="C886" s="38"/>
      <c r="D886" s="38"/>
      <c r="AA886" s="127"/>
      <c r="AB886" s="127"/>
      <c r="AC886" s="127"/>
      <c r="AD886" s="127"/>
      <c r="AE886" s="127"/>
      <c r="AG886" s="113"/>
      <c r="AN886" s="127"/>
      <c r="AO886" s="127"/>
      <c r="AP886" s="127"/>
      <c r="AQ886" s="127"/>
      <c r="AR886" s="127"/>
      <c r="AS886" s="127"/>
      <c r="AT886" s="127"/>
      <c r="AU886" s="127"/>
    </row>
    <row r="887" spans="3:48">
      <c r="C887" s="38"/>
      <c r="D887" s="38"/>
      <c r="AA887" s="127"/>
      <c r="AB887" s="127"/>
      <c r="AC887" s="127"/>
      <c r="AD887" s="127"/>
      <c r="AE887" s="127"/>
      <c r="AG887" s="113"/>
      <c r="AN887" s="127"/>
      <c r="AO887" s="127"/>
      <c r="AP887" s="127"/>
      <c r="AQ887" s="127"/>
      <c r="AR887" s="127"/>
      <c r="AS887" s="127"/>
      <c r="AT887" s="127"/>
      <c r="AU887" s="127"/>
    </row>
    <row r="888" spans="3:48">
      <c r="C888" s="38"/>
      <c r="D888" s="38"/>
      <c r="AA888" s="127"/>
      <c r="AB888" s="127"/>
      <c r="AC888" s="127"/>
      <c r="AD888" s="127"/>
      <c r="AE888" s="127"/>
      <c r="AG888" s="113"/>
      <c r="AN888" s="127"/>
      <c r="AO888" s="127"/>
      <c r="AP888" s="127"/>
      <c r="AQ888" s="127"/>
      <c r="AR888" s="127"/>
      <c r="AS888" s="127"/>
      <c r="AT888" s="127"/>
      <c r="AU888" s="127"/>
    </row>
    <row r="889" spans="3:48">
      <c r="C889" s="38"/>
      <c r="D889" s="38"/>
      <c r="AA889" s="127"/>
      <c r="AB889" s="127"/>
      <c r="AC889" s="127"/>
      <c r="AD889" s="127"/>
      <c r="AE889" s="127"/>
      <c r="AG889" s="113"/>
      <c r="AN889" s="127"/>
      <c r="AO889" s="127"/>
      <c r="AP889" s="127"/>
      <c r="AQ889" s="127"/>
      <c r="AR889" s="127"/>
      <c r="AS889" s="127"/>
      <c r="AT889" s="127"/>
      <c r="AU889" s="127"/>
    </row>
    <row r="890" spans="3:48">
      <c r="C890" s="38"/>
      <c r="D890" s="38"/>
      <c r="AA890" s="127"/>
      <c r="AB890" s="127"/>
      <c r="AC890" s="127"/>
      <c r="AD890" s="127"/>
      <c r="AE890" s="127"/>
      <c r="AG890" s="113"/>
      <c r="AN890" s="127"/>
      <c r="AO890" s="127"/>
      <c r="AP890" s="127"/>
      <c r="AQ890" s="127"/>
      <c r="AR890" s="127"/>
      <c r="AS890" s="127"/>
      <c r="AT890" s="127"/>
      <c r="AU890" s="127"/>
    </row>
    <row r="891" spans="3:48">
      <c r="C891" s="38"/>
      <c r="D891" s="38"/>
      <c r="AA891" s="127"/>
      <c r="AB891" s="127"/>
      <c r="AC891" s="127"/>
      <c r="AD891" s="127"/>
      <c r="AE891" s="127"/>
      <c r="AG891" s="113"/>
      <c r="AN891" s="127"/>
      <c r="AO891" s="127"/>
      <c r="AP891" s="127"/>
      <c r="AQ891" s="127"/>
      <c r="AR891" s="127"/>
      <c r="AS891" s="127"/>
      <c r="AT891" s="127"/>
      <c r="AU891" s="127"/>
    </row>
    <row r="892" spans="3:48">
      <c r="C892" s="38"/>
      <c r="D892" s="38"/>
      <c r="AA892" s="127"/>
      <c r="AB892" s="127"/>
      <c r="AC892" s="127"/>
      <c r="AD892" s="127"/>
      <c r="AE892" s="127"/>
      <c r="AG892" s="113"/>
      <c r="AN892" s="127"/>
      <c r="AO892" s="127"/>
      <c r="AP892" s="127"/>
      <c r="AQ892" s="127"/>
      <c r="AR892" s="127"/>
      <c r="AS892" s="127"/>
      <c r="AT892" s="127"/>
      <c r="AU892" s="127"/>
    </row>
    <row r="893" spans="3:48">
      <c r="C893" s="38"/>
      <c r="D893" s="38"/>
      <c r="AA893" s="127"/>
      <c r="AB893" s="127"/>
      <c r="AC893" s="127"/>
      <c r="AD893" s="127"/>
      <c r="AE893" s="127"/>
      <c r="AG893" s="113"/>
      <c r="AN893" s="127"/>
      <c r="AO893" s="127"/>
      <c r="AP893" s="127"/>
      <c r="AQ893" s="127"/>
      <c r="AR893" s="127"/>
      <c r="AS893" s="127"/>
      <c r="AT893" s="127"/>
      <c r="AU893" s="127"/>
    </row>
    <row r="894" spans="3:48">
      <c r="C894" s="38"/>
      <c r="D894" s="38"/>
      <c r="AA894" s="127"/>
      <c r="AB894" s="127"/>
      <c r="AC894" s="127"/>
      <c r="AD894" s="127"/>
      <c r="AE894" s="127"/>
      <c r="AG894" s="113"/>
      <c r="AN894" s="127"/>
      <c r="AO894" s="127"/>
      <c r="AP894" s="127"/>
      <c r="AQ894" s="127"/>
      <c r="AR894" s="127"/>
      <c r="AS894" s="127"/>
      <c r="AT894" s="127"/>
      <c r="AU894" s="127"/>
    </row>
    <row r="895" spans="3:48">
      <c r="C895" s="38"/>
      <c r="D895" s="38"/>
      <c r="AA895" s="127"/>
      <c r="AB895" s="127"/>
      <c r="AC895" s="127"/>
      <c r="AD895" s="127"/>
      <c r="AE895" s="127"/>
      <c r="AG895" s="113"/>
      <c r="AN895" s="127"/>
      <c r="AO895" s="127"/>
      <c r="AP895" s="127"/>
      <c r="AQ895" s="127"/>
      <c r="AR895" s="127"/>
      <c r="AS895" s="127"/>
      <c r="AT895" s="127"/>
      <c r="AU895" s="127"/>
    </row>
    <row r="896" spans="3:48">
      <c r="C896" s="38"/>
      <c r="D896" s="38"/>
      <c r="AA896" s="127"/>
      <c r="AB896" s="127"/>
      <c r="AC896" s="127"/>
      <c r="AD896" s="127"/>
      <c r="AE896" s="127"/>
      <c r="AG896" s="113"/>
      <c r="AN896" s="127"/>
      <c r="AO896" s="127"/>
      <c r="AP896" s="127"/>
      <c r="AQ896" s="127"/>
      <c r="AR896" s="127"/>
      <c r="AS896" s="127"/>
      <c r="AT896" s="127"/>
      <c r="AU896" s="127"/>
    </row>
    <row r="897" spans="3:64">
      <c r="C897" s="38"/>
      <c r="D897" s="38"/>
      <c r="AA897" s="127"/>
      <c r="AB897" s="127"/>
      <c r="AC897" s="127"/>
      <c r="AD897" s="127"/>
      <c r="AE897" s="127"/>
      <c r="AG897" s="113"/>
      <c r="AN897" s="127"/>
      <c r="AO897" s="127"/>
      <c r="AP897" s="127"/>
      <c r="AQ897" s="127"/>
      <c r="AR897" s="127"/>
      <c r="AS897" s="127"/>
      <c r="AT897" s="127"/>
      <c r="AU897" s="127"/>
    </row>
    <row r="898" spans="3:64">
      <c r="C898" s="38"/>
      <c r="D898" s="38"/>
      <c r="AA898" s="127"/>
      <c r="AB898" s="127"/>
      <c r="AC898" s="127"/>
      <c r="AD898" s="127"/>
      <c r="AE898" s="127"/>
      <c r="AG898" s="113"/>
      <c r="AN898" s="127"/>
      <c r="AO898" s="127"/>
      <c r="AP898" s="127"/>
      <c r="AQ898" s="127"/>
      <c r="AR898" s="127"/>
      <c r="AS898" s="127"/>
      <c r="AT898" s="127"/>
      <c r="AU898" s="127"/>
    </row>
    <row r="899" spans="3:64">
      <c r="C899" s="38"/>
      <c r="D899" s="38"/>
      <c r="AA899" s="127"/>
      <c r="AB899" s="127"/>
      <c r="AC899" s="127"/>
      <c r="AD899" s="127"/>
      <c r="AE899" s="127"/>
      <c r="AG899" s="113"/>
      <c r="AN899" s="127"/>
      <c r="AO899" s="127"/>
      <c r="AP899" s="127"/>
      <c r="AQ899" s="127"/>
      <c r="AR899" s="127"/>
      <c r="AS899" s="127"/>
      <c r="AT899" s="127"/>
      <c r="AU899" s="127"/>
      <c r="AV899" s="127"/>
      <c r="AW899" s="127"/>
      <c r="AX899" s="127"/>
      <c r="AY899" s="127"/>
      <c r="AZ899" s="127"/>
      <c r="BA899" s="127"/>
      <c r="BB899" s="127"/>
      <c r="BC899" s="127"/>
      <c r="BD899" s="127"/>
      <c r="BE899" s="127"/>
      <c r="BF899" s="127"/>
      <c r="BG899" s="127"/>
      <c r="BH899" s="127"/>
      <c r="BI899" s="127"/>
      <c r="BJ899" s="127"/>
      <c r="BK899" s="127"/>
      <c r="BL899" s="127"/>
    </row>
    <row r="900" spans="3:64">
      <c r="C900" s="38"/>
      <c r="D900" s="38"/>
      <c r="AA900" s="127"/>
      <c r="AB900" s="127"/>
      <c r="AC900" s="127"/>
      <c r="AD900" s="127"/>
      <c r="AE900" s="127"/>
      <c r="AG900" s="113"/>
      <c r="AN900" s="127"/>
      <c r="AO900" s="127"/>
      <c r="AP900" s="127"/>
      <c r="AQ900" s="127"/>
      <c r="AR900" s="127"/>
      <c r="AS900" s="127"/>
      <c r="AT900" s="127"/>
      <c r="AU900" s="127"/>
    </row>
    <row r="901" spans="3:64">
      <c r="C901" s="38"/>
      <c r="D901" s="38"/>
      <c r="AA901" s="127"/>
      <c r="AB901" s="127"/>
      <c r="AC901" s="127"/>
      <c r="AD901" s="127"/>
      <c r="AE901" s="127"/>
      <c r="AG901" s="113"/>
      <c r="AN901" s="127"/>
      <c r="AO901" s="127"/>
      <c r="AP901" s="127"/>
      <c r="AQ901" s="127"/>
      <c r="AR901" s="127"/>
      <c r="AS901" s="127"/>
      <c r="AT901" s="127"/>
      <c r="AU901" s="127"/>
    </row>
    <row r="902" spans="3:64">
      <c r="C902" s="38"/>
      <c r="D902" s="38"/>
      <c r="AA902" s="127"/>
      <c r="AB902" s="127"/>
      <c r="AC902" s="127"/>
      <c r="AD902" s="127"/>
      <c r="AE902" s="127"/>
      <c r="AG902" s="113"/>
      <c r="AN902" s="127"/>
      <c r="AO902" s="127"/>
      <c r="AP902" s="127"/>
      <c r="AQ902" s="127"/>
      <c r="AR902" s="127"/>
      <c r="AS902" s="127"/>
      <c r="AT902" s="127"/>
      <c r="AU902" s="127"/>
    </row>
    <row r="903" spans="3:64">
      <c r="C903" s="38"/>
      <c r="D903" s="38"/>
      <c r="AA903" s="127"/>
      <c r="AB903" s="127"/>
      <c r="AC903" s="127"/>
      <c r="AD903" s="127"/>
      <c r="AE903" s="127"/>
      <c r="AG903" s="113"/>
      <c r="AN903" s="127"/>
      <c r="AO903" s="127"/>
      <c r="AP903" s="127"/>
      <c r="AQ903" s="127"/>
      <c r="AR903" s="127"/>
      <c r="AS903" s="127"/>
      <c r="AT903" s="127"/>
      <c r="AU903" s="127"/>
      <c r="AV903" s="127"/>
      <c r="AW903" s="127"/>
      <c r="AX903" s="127"/>
      <c r="AY903" s="127"/>
      <c r="AZ903" s="127"/>
      <c r="BA903" s="127"/>
      <c r="BB903" s="127"/>
      <c r="BC903" s="127"/>
      <c r="BD903" s="127"/>
      <c r="BE903" s="127"/>
      <c r="BF903" s="127"/>
      <c r="BG903" s="127"/>
      <c r="BH903" s="127"/>
      <c r="BI903" s="127"/>
      <c r="BJ903" s="127"/>
      <c r="BK903" s="127"/>
      <c r="BL903" s="127"/>
    </row>
    <row r="904" spans="3:64">
      <c r="C904" s="38"/>
      <c r="D904" s="38"/>
      <c r="AA904" s="127"/>
      <c r="AB904" s="127"/>
      <c r="AC904" s="127"/>
      <c r="AD904" s="127"/>
      <c r="AE904" s="127"/>
      <c r="AG904" s="113"/>
      <c r="AN904" s="127"/>
      <c r="AO904" s="127"/>
      <c r="AP904" s="127"/>
      <c r="AQ904" s="127"/>
      <c r="AR904" s="127"/>
      <c r="AS904" s="127"/>
      <c r="AT904" s="127"/>
      <c r="AU904" s="127"/>
    </row>
    <row r="905" spans="3:64">
      <c r="C905" s="38"/>
      <c r="D905" s="38"/>
      <c r="AA905" s="127"/>
      <c r="AB905" s="127"/>
      <c r="AC905" s="127"/>
      <c r="AD905" s="127"/>
      <c r="AE905" s="127"/>
      <c r="AG905" s="113"/>
      <c r="AN905" s="127"/>
      <c r="AO905" s="127"/>
      <c r="AP905" s="127"/>
      <c r="AQ905" s="127"/>
      <c r="AR905" s="127"/>
      <c r="AS905" s="127"/>
      <c r="AT905" s="127"/>
      <c r="AU905" s="127"/>
    </row>
    <row r="906" spans="3:64">
      <c r="C906" s="38"/>
      <c r="D906" s="38"/>
      <c r="AA906" s="127"/>
      <c r="AB906" s="127"/>
      <c r="AC906" s="127"/>
      <c r="AD906" s="127"/>
      <c r="AE906" s="127"/>
      <c r="AG906" s="113"/>
      <c r="AN906" s="127"/>
      <c r="AO906" s="127"/>
      <c r="AP906" s="127"/>
      <c r="AQ906" s="127"/>
      <c r="AR906" s="127"/>
      <c r="AS906" s="127"/>
      <c r="AT906" s="127"/>
      <c r="AU906" s="127"/>
    </row>
    <row r="907" spans="3:64">
      <c r="C907" s="38"/>
      <c r="D907" s="38"/>
      <c r="AA907" s="127"/>
      <c r="AB907" s="127"/>
      <c r="AC907" s="127"/>
      <c r="AD907" s="127"/>
      <c r="AE907" s="127"/>
      <c r="AG907" s="113"/>
      <c r="AN907" s="127"/>
      <c r="AO907" s="127"/>
      <c r="AP907" s="127"/>
      <c r="AQ907" s="127"/>
      <c r="AR907" s="127"/>
      <c r="AS907" s="127"/>
      <c r="AT907" s="127"/>
      <c r="AU907" s="127"/>
      <c r="AV907" s="127"/>
      <c r="AW907" s="127"/>
      <c r="AX907" s="127"/>
      <c r="AY907" s="127"/>
      <c r="AZ907" s="127"/>
      <c r="BA907" s="127"/>
      <c r="BB907" s="127"/>
      <c r="BC907" s="127"/>
      <c r="BD907" s="127"/>
      <c r="BE907" s="127"/>
      <c r="BF907" s="127"/>
      <c r="BG907" s="127"/>
      <c r="BH907" s="127"/>
      <c r="BI907" s="127"/>
      <c r="BJ907" s="127"/>
      <c r="BK907" s="127"/>
      <c r="BL907" s="127"/>
    </row>
    <row r="908" spans="3:64">
      <c r="C908" s="38"/>
      <c r="D908" s="38"/>
      <c r="AA908" s="127"/>
      <c r="AB908" s="127"/>
      <c r="AC908" s="127"/>
      <c r="AD908" s="127"/>
      <c r="AE908" s="127"/>
      <c r="AG908" s="113"/>
      <c r="AN908" s="127"/>
      <c r="AO908" s="127"/>
      <c r="AP908" s="127"/>
      <c r="AQ908" s="127"/>
      <c r="AR908" s="127"/>
      <c r="AS908" s="127"/>
      <c r="AT908" s="127"/>
      <c r="AU908" s="127"/>
    </row>
    <row r="909" spans="3:64">
      <c r="C909" s="38"/>
      <c r="D909" s="38"/>
      <c r="AA909" s="127"/>
      <c r="AB909" s="127"/>
      <c r="AC909" s="127"/>
      <c r="AD909" s="127"/>
      <c r="AE909" s="127"/>
      <c r="AG909" s="113"/>
      <c r="AN909" s="127"/>
      <c r="AO909" s="127"/>
      <c r="AP909" s="127"/>
      <c r="AQ909" s="127"/>
      <c r="AR909" s="127"/>
      <c r="AS909" s="127"/>
      <c r="AT909" s="127"/>
      <c r="AU909" s="127"/>
    </row>
    <row r="910" spans="3:64">
      <c r="C910" s="38"/>
      <c r="D910" s="38"/>
      <c r="AA910" s="127"/>
      <c r="AB910" s="127"/>
      <c r="AC910" s="127"/>
      <c r="AD910" s="127"/>
      <c r="AE910" s="127"/>
      <c r="AG910" s="113"/>
      <c r="AN910" s="127"/>
      <c r="AO910" s="127"/>
      <c r="AP910" s="127"/>
      <c r="AQ910" s="127"/>
      <c r="AR910" s="127"/>
      <c r="AS910" s="127"/>
      <c r="AT910" s="127"/>
      <c r="AU910" s="127"/>
    </row>
    <row r="911" spans="3:64">
      <c r="C911" s="38"/>
      <c r="D911" s="38"/>
      <c r="AA911" s="127"/>
      <c r="AB911" s="127"/>
      <c r="AC911" s="127"/>
      <c r="AD911" s="127"/>
      <c r="AE911" s="127"/>
      <c r="AG911" s="113"/>
      <c r="AN911" s="127"/>
      <c r="AO911" s="127"/>
      <c r="AP911" s="127"/>
      <c r="AQ911" s="127"/>
      <c r="AR911" s="127"/>
      <c r="AS911" s="127"/>
      <c r="AT911" s="127"/>
      <c r="AU911" s="127"/>
    </row>
    <row r="912" spans="3:64">
      <c r="C912" s="38"/>
      <c r="D912" s="38"/>
      <c r="AA912" s="127"/>
      <c r="AB912" s="127"/>
      <c r="AC912" s="127"/>
      <c r="AD912" s="127"/>
      <c r="AE912" s="127"/>
      <c r="AG912" s="113"/>
      <c r="AN912" s="127"/>
      <c r="AO912" s="127"/>
      <c r="AP912" s="127"/>
      <c r="AQ912" s="127"/>
      <c r="AR912" s="127"/>
      <c r="AS912" s="127"/>
      <c r="AT912" s="127"/>
      <c r="AU912" s="127"/>
    </row>
    <row r="913" spans="3:64">
      <c r="C913" s="38"/>
      <c r="D913" s="38"/>
      <c r="AA913" s="127"/>
      <c r="AB913" s="127"/>
      <c r="AC913" s="127"/>
      <c r="AD913" s="127"/>
      <c r="AE913" s="127"/>
      <c r="AG913" s="113"/>
      <c r="AN913" s="127"/>
      <c r="AO913" s="127"/>
      <c r="AP913" s="127"/>
      <c r="AQ913" s="127"/>
      <c r="AR913" s="127"/>
      <c r="AS913" s="127"/>
      <c r="AT913" s="127"/>
      <c r="AU913" s="127"/>
    </row>
    <row r="914" spans="3:64">
      <c r="C914" s="38"/>
      <c r="D914" s="38"/>
      <c r="AA914" s="127"/>
      <c r="AB914" s="127"/>
      <c r="AC914" s="127"/>
      <c r="AD914" s="127"/>
      <c r="AE914" s="127"/>
      <c r="AG914" s="113"/>
      <c r="AN914" s="127"/>
      <c r="AO914" s="127"/>
      <c r="AP914" s="127"/>
      <c r="AQ914" s="127"/>
      <c r="AR914" s="127"/>
      <c r="AS914" s="127"/>
      <c r="AT914" s="127"/>
      <c r="AU914" s="127"/>
    </row>
    <row r="915" spans="3:64">
      <c r="C915" s="38"/>
      <c r="D915" s="38"/>
      <c r="AA915" s="127"/>
      <c r="AB915" s="127"/>
      <c r="AC915" s="127"/>
      <c r="AD915" s="127"/>
      <c r="AE915" s="127"/>
      <c r="AG915" s="113"/>
      <c r="AN915" s="127"/>
      <c r="AO915" s="127"/>
      <c r="AP915" s="127"/>
      <c r="AQ915" s="127"/>
      <c r="AR915" s="127"/>
      <c r="AS915" s="127"/>
      <c r="AT915" s="127"/>
      <c r="AU915" s="127"/>
    </row>
    <row r="916" spans="3:64">
      <c r="C916" s="38"/>
      <c r="D916" s="38"/>
      <c r="AA916" s="127"/>
      <c r="AB916" s="127"/>
      <c r="AC916" s="127"/>
      <c r="AD916" s="127"/>
      <c r="AE916" s="127"/>
      <c r="AG916" s="113"/>
      <c r="AN916" s="127"/>
      <c r="AO916" s="127"/>
      <c r="AP916" s="127"/>
      <c r="AQ916" s="127"/>
      <c r="AR916" s="127"/>
      <c r="AS916" s="127"/>
      <c r="AT916" s="127"/>
      <c r="AU916" s="127"/>
      <c r="AV916" s="127"/>
      <c r="AW916" s="127"/>
      <c r="AX916" s="127"/>
      <c r="AY916" s="127"/>
      <c r="AZ916" s="127"/>
      <c r="BA916" s="127"/>
      <c r="BB916" s="127"/>
      <c r="BC916" s="127"/>
      <c r="BD916" s="127"/>
      <c r="BE916" s="127"/>
      <c r="BF916" s="127"/>
      <c r="BG916" s="127"/>
      <c r="BH916" s="127"/>
      <c r="BI916" s="127"/>
      <c r="BJ916" s="127"/>
      <c r="BK916" s="127"/>
      <c r="BL916" s="127"/>
    </row>
    <row r="917" spans="3:64">
      <c r="C917" s="38"/>
      <c r="D917" s="38"/>
      <c r="AA917" s="127"/>
      <c r="AB917" s="127"/>
      <c r="AC917" s="127"/>
      <c r="AD917" s="127"/>
      <c r="AE917" s="127"/>
      <c r="AG917" s="113"/>
      <c r="AN917" s="127"/>
      <c r="AO917" s="127"/>
      <c r="AP917" s="127"/>
      <c r="AQ917" s="127"/>
      <c r="AR917" s="127"/>
      <c r="AS917" s="127"/>
      <c r="AT917" s="127"/>
      <c r="AU917" s="127"/>
    </row>
    <row r="918" spans="3:64">
      <c r="C918" s="38"/>
      <c r="D918" s="38"/>
      <c r="AA918" s="127"/>
      <c r="AB918" s="127"/>
      <c r="AC918" s="127"/>
      <c r="AD918" s="127"/>
      <c r="AE918" s="127"/>
      <c r="AG918" s="113"/>
      <c r="AN918" s="127"/>
      <c r="AO918" s="127"/>
      <c r="AP918" s="127"/>
      <c r="AQ918" s="127"/>
      <c r="AR918" s="127"/>
      <c r="AS918" s="127"/>
      <c r="AT918" s="127"/>
      <c r="AU918" s="127"/>
    </row>
    <row r="919" spans="3:64">
      <c r="C919" s="38"/>
      <c r="D919" s="38"/>
      <c r="AA919" s="127"/>
      <c r="AB919" s="127"/>
      <c r="AC919" s="127"/>
      <c r="AD919" s="127"/>
      <c r="AE919" s="127"/>
      <c r="AG919" s="113"/>
      <c r="AN919" s="127"/>
      <c r="AO919" s="127"/>
      <c r="AP919" s="127"/>
      <c r="AQ919" s="127"/>
      <c r="AR919" s="127"/>
      <c r="AS919" s="127"/>
      <c r="AT919" s="127"/>
      <c r="AU919" s="127"/>
    </row>
    <row r="920" spans="3:64">
      <c r="C920" s="38"/>
      <c r="D920" s="38"/>
      <c r="AA920" s="127"/>
      <c r="AB920" s="127"/>
      <c r="AC920" s="127"/>
      <c r="AD920" s="127"/>
      <c r="AE920" s="127"/>
      <c r="AG920" s="113"/>
      <c r="AN920" s="127"/>
      <c r="AO920" s="127"/>
      <c r="AP920" s="127"/>
      <c r="AQ920" s="127"/>
      <c r="AR920" s="127"/>
      <c r="AS920" s="127"/>
      <c r="AT920" s="127"/>
      <c r="AU920" s="127"/>
    </row>
    <row r="921" spans="3:64">
      <c r="C921" s="38"/>
      <c r="D921" s="38"/>
      <c r="AA921" s="127"/>
      <c r="AB921" s="127"/>
      <c r="AC921" s="127"/>
      <c r="AD921" s="127"/>
      <c r="AE921" s="127"/>
      <c r="AG921" s="113"/>
      <c r="AN921" s="127"/>
      <c r="AO921" s="127"/>
      <c r="AP921" s="127"/>
      <c r="AQ921" s="127"/>
      <c r="AR921" s="127"/>
      <c r="AS921" s="127"/>
      <c r="AT921" s="127"/>
      <c r="AU921" s="127"/>
    </row>
    <row r="922" spans="3:64">
      <c r="C922" s="38"/>
      <c r="D922" s="38"/>
      <c r="AA922" s="127"/>
      <c r="AB922" s="127"/>
      <c r="AC922" s="127"/>
      <c r="AD922" s="127"/>
      <c r="AE922" s="127"/>
      <c r="AG922" s="113"/>
      <c r="AN922" s="127"/>
      <c r="AO922" s="127"/>
      <c r="AP922" s="127"/>
      <c r="AQ922" s="127"/>
      <c r="AR922" s="127"/>
      <c r="AS922" s="127"/>
      <c r="AT922" s="127"/>
      <c r="AU922" s="127"/>
    </row>
    <row r="923" spans="3:64">
      <c r="C923" s="38"/>
      <c r="D923" s="38"/>
      <c r="AA923" s="127"/>
      <c r="AB923" s="127"/>
      <c r="AC923" s="127"/>
      <c r="AD923" s="127"/>
      <c r="AE923" s="127"/>
      <c r="AG923" s="113"/>
      <c r="AN923" s="127"/>
      <c r="AO923" s="127"/>
      <c r="AP923" s="127"/>
      <c r="AQ923" s="127"/>
      <c r="AR923" s="127"/>
      <c r="AS923" s="127"/>
      <c r="AT923" s="127"/>
      <c r="AU923" s="127"/>
    </row>
    <row r="924" spans="3:64">
      <c r="C924" s="38"/>
      <c r="D924" s="38"/>
      <c r="AA924" s="127"/>
      <c r="AB924" s="127"/>
      <c r="AC924" s="127"/>
      <c r="AD924" s="127"/>
      <c r="AE924" s="127"/>
      <c r="AG924" s="113"/>
      <c r="AN924" s="127"/>
      <c r="AO924" s="127"/>
      <c r="AP924" s="127"/>
      <c r="AQ924" s="127"/>
      <c r="AR924" s="127"/>
      <c r="AS924" s="127"/>
      <c r="AT924" s="127"/>
      <c r="AU924" s="127"/>
    </row>
    <row r="925" spans="3:64">
      <c r="C925" s="38"/>
      <c r="D925" s="38"/>
      <c r="AA925" s="127"/>
      <c r="AB925" s="127"/>
      <c r="AC925" s="127"/>
      <c r="AD925" s="127"/>
      <c r="AE925" s="127"/>
      <c r="AG925" s="113"/>
      <c r="AN925" s="127"/>
      <c r="AO925" s="127"/>
      <c r="AP925" s="127"/>
      <c r="AQ925" s="127"/>
      <c r="AR925" s="127"/>
      <c r="AS925" s="127"/>
      <c r="AT925" s="127"/>
      <c r="AU925" s="127"/>
    </row>
    <row r="926" spans="3:64">
      <c r="C926" s="38"/>
      <c r="D926" s="38"/>
      <c r="AA926" s="127"/>
      <c r="AB926" s="127"/>
      <c r="AC926" s="127"/>
      <c r="AD926" s="127"/>
      <c r="AE926" s="127"/>
      <c r="AG926" s="113"/>
      <c r="AN926" s="127"/>
      <c r="AO926" s="127"/>
      <c r="AP926" s="127"/>
      <c r="AQ926" s="127"/>
      <c r="AR926" s="127"/>
      <c r="AS926" s="127"/>
      <c r="AT926" s="127"/>
      <c r="AU926" s="127"/>
    </row>
    <row r="927" spans="3:64">
      <c r="C927" s="38"/>
      <c r="D927" s="38"/>
      <c r="AA927" s="127"/>
      <c r="AB927" s="127"/>
      <c r="AC927" s="127"/>
      <c r="AD927" s="127"/>
      <c r="AE927" s="127"/>
      <c r="AG927" s="113"/>
      <c r="AN927" s="127"/>
      <c r="AO927" s="127"/>
      <c r="AP927" s="127"/>
      <c r="AQ927" s="127"/>
      <c r="AR927" s="127"/>
      <c r="AS927" s="127"/>
      <c r="AT927" s="127"/>
      <c r="AU927" s="127"/>
    </row>
    <row r="928" spans="3:64">
      <c r="C928" s="38"/>
      <c r="D928" s="38"/>
      <c r="AA928" s="127"/>
      <c r="AB928" s="127"/>
      <c r="AC928" s="127"/>
      <c r="AD928" s="127"/>
      <c r="AE928" s="127"/>
      <c r="AG928" s="113"/>
      <c r="AN928" s="127"/>
      <c r="AO928" s="127"/>
      <c r="AP928" s="127"/>
      <c r="AQ928" s="127"/>
      <c r="AR928" s="127"/>
      <c r="AS928" s="127"/>
      <c r="AT928" s="127"/>
      <c r="AU928" s="127"/>
    </row>
    <row r="929" spans="3:64">
      <c r="C929" s="38"/>
      <c r="D929" s="38"/>
      <c r="AA929" s="127"/>
      <c r="AB929" s="127"/>
      <c r="AC929" s="127"/>
      <c r="AD929" s="127"/>
      <c r="AE929" s="127"/>
      <c r="AG929" s="113"/>
      <c r="AN929" s="127"/>
      <c r="AO929" s="127"/>
      <c r="AP929" s="127"/>
      <c r="AQ929" s="127"/>
      <c r="AR929" s="127"/>
      <c r="AS929" s="127"/>
      <c r="AT929" s="127"/>
      <c r="AU929" s="127"/>
    </row>
    <row r="930" spans="3:64">
      <c r="C930" s="38"/>
      <c r="D930" s="38"/>
      <c r="AA930" s="127"/>
      <c r="AB930" s="127"/>
      <c r="AC930" s="127"/>
      <c r="AD930" s="127"/>
      <c r="AE930" s="127"/>
      <c r="AG930" s="113"/>
      <c r="AN930" s="127"/>
      <c r="AO930" s="127"/>
      <c r="AP930" s="127"/>
      <c r="AQ930" s="127"/>
      <c r="AR930" s="127"/>
      <c r="AS930" s="127"/>
      <c r="AT930" s="127"/>
      <c r="AU930" s="127"/>
    </row>
    <row r="931" spans="3:64">
      <c r="C931" s="38"/>
      <c r="D931" s="38"/>
      <c r="AA931" s="127"/>
      <c r="AB931" s="127"/>
      <c r="AC931" s="127"/>
      <c r="AD931" s="127"/>
      <c r="AE931" s="127"/>
      <c r="AG931" s="113"/>
      <c r="AN931" s="127"/>
      <c r="AO931" s="127"/>
      <c r="AP931" s="127"/>
      <c r="AQ931" s="127"/>
      <c r="AR931" s="127"/>
      <c r="AS931" s="127"/>
      <c r="AT931" s="127"/>
      <c r="AU931" s="127"/>
    </row>
    <row r="932" spans="3:64">
      <c r="C932" s="38"/>
      <c r="D932" s="38"/>
      <c r="AA932" s="127"/>
      <c r="AB932" s="127"/>
      <c r="AC932" s="127"/>
      <c r="AD932" s="127"/>
      <c r="AE932" s="127"/>
      <c r="AG932" s="113"/>
      <c r="AN932" s="127"/>
      <c r="AO932" s="127"/>
      <c r="AP932" s="127"/>
      <c r="AQ932" s="127"/>
      <c r="AR932" s="127"/>
      <c r="AS932" s="127"/>
      <c r="AT932" s="127"/>
      <c r="AU932" s="127"/>
      <c r="AV932" s="127"/>
      <c r="AW932" s="127"/>
      <c r="AX932" s="127"/>
      <c r="AY932" s="127"/>
      <c r="AZ932" s="127"/>
      <c r="BA932" s="127"/>
      <c r="BB932" s="127"/>
      <c r="BC932" s="127"/>
      <c r="BD932" s="127"/>
      <c r="BE932" s="127"/>
      <c r="BF932" s="127"/>
      <c r="BG932" s="127"/>
      <c r="BH932" s="127"/>
      <c r="BI932" s="127"/>
      <c r="BJ932" s="127"/>
      <c r="BK932" s="127"/>
      <c r="BL932" s="127"/>
    </row>
    <row r="933" spans="3:64">
      <c r="C933" s="38"/>
      <c r="D933" s="38"/>
      <c r="AA933" s="127"/>
      <c r="AB933" s="127"/>
      <c r="AC933" s="127"/>
      <c r="AD933" s="127"/>
      <c r="AE933" s="127"/>
      <c r="AG933" s="113"/>
      <c r="AN933" s="127"/>
      <c r="AO933" s="127"/>
      <c r="AP933" s="127"/>
      <c r="AQ933" s="127"/>
      <c r="AR933" s="127"/>
      <c r="AS933" s="127"/>
      <c r="AT933" s="127"/>
      <c r="AU933" s="127"/>
    </row>
    <row r="934" spans="3:64">
      <c r="C934" s="38"/>
      <c r="D934" s="38"/>
      <c r="AA934" s="127"/>
      <c r="AB934" s="127"/>
      <c r="AC934" s="127"/>
      <c r="AD934" s="127"/>
      <c r="AE934" s="127"/>
      <c r="AG934" s="113"/>
      <c r="AN934" s="127"/>
      <c r="AO934" s="127"/>
      <c r="AP934" s="127"/>
      <c r="AQ934" s="127"/>
      <c r="AR934" s="127"/>
      <c r="AS934" s="127"/>
      <c r="AT934" s="127"/>
      <c r="AU934" s="127"/>
    </row>
    <row r="935" spans="3:64">
      <c r="C935" s="38"/>
      <c r="D935" s="38"/>
      <c r="AA935" s="127"/>
      <c r="AB935" s="127"/>
      <c r="AC935" s="127"/>
      <c r="AD935" s="127"/>
      <c r="AE935" s="127"/>
      <c r="AG935" s="113"/>
      <c r="AN935" s="127"/>
      <c r="AO935" s="127"/>
      <c r="AP935" s="127"/>
      <c r="AQ935" s="127"/>
      <c r="AR935" s="127"/>
      <c r="AS935" s="127"/>
      <c r="AT935" s="127"/>
      <c r="AU935" s="127"/>
    </row>
    <row r="936" spans="3:64">
      <c r="C936" s="38"/>
      <c r="D936" s="38"/>
      <c r="AA936" s="127"/>
      <c r="AB936" s="127"/>
      <c r="AC936" s="127"/>
      <c r="AD936" s="127"/>
      <c r="AE936" s="127"/>
      <c r="AG936" s="113"/>
      <c r="AN936" s="127"/>
      <c r="AO936" s="127"/>
      <c r="AP936" s="127"/>
      <c r="AQ936" s="127"/>
      <c r="AR936" s="127"/>
      <c r="AS936" s="127"/>
      <c r="AT936" s="127"/>
      <c r="AU936" s="127"/>
    </row>
    <row r="937" spans="3:64">
      <c r="C937" s="38"/>
      <c r="D937" s="38"/>
      <c r="AA937" s="127"/>
      <c r="AB937" s="127"/>
      <c r="AC937" s="127"/>
      <c r="AD937" s="127"/>
      <c r="AE937" s="127"/>
      <c r="AG937" s="113"/>
      <c r="AN937" s="127"/>
      <c r="AO937" s="127"/>
      <c r="AP937" s="127"/>
      <c r="AQ937" s="127"/>
      <c r="AR937" s="127"/>
      <c r="AS937" s="127"/>
      <c r="AT937" s="127"/>
      <c r="AU937" s="127"/>
    </row>
    <row r="938" spans="3:64">
      <c r="C938" s="38"/>
      <c r="D938" s="38"/>
      <c r="AA938" s="127"/>
      <c r="AB938" s="127"/>
      <c r="AC938" s="127"/>
      <c r="AD938" s="127"/>
      <c r="AE938" s="127"/>
      <c r="AG938" s="113"/>
      <c r="AN938" s="127"/>
      <c r="AO938" s="127"/>
      <c r="AP938" s="127"/>
      <c r="AQ938" s="127"/>
      <c r="AR938" s="127"/>
      <c r="AS938" s="127"/>
      <c r="AT938" s="127"/>
      <c r="AU938" s="127"/>
    </row>
    <row r="939" spans="3:64">
      <c r="C939" s="38"/>
      <c r="D939" s="38"/>
      <c r="AA939" s="127"/>
      <c r="AB939" s="127"/>
      <c r="AC939" s="127"/>
      <c r="AD939" s="127"/>
      <c r="AE939" s="127"/>
      <c r="AG939" s="113"/>
      <c r="AN939" s="127"/>
      <c r="AO939" s="127"/>
      <c r="AP939" s="127"/>
      <c r="AQ939" s="127"/>
      <c r="AR939" s="127"/>
      <c r="AS939" s="127"/>
      <c r="AT939" s="127"/>
      <c r="AU939" s="127"/>
      <c r="AV939" s="127"/>
      <c r="AW939" s="127"/>
      <c r="AX939" s="127"/>
      <c r="AY939" s="127"/>
      <c r="AZ939" s="127"/>
      <c r="BA939" s="127"/>
      <c r="BB939" s="127"/>
      <c r="BC939" s="127"/>
      <c r="BD939" s="127"/>
      <c r="BE939" s="127"/>
      <c r="BF939" s="127"/>
      <c r="BG939" s="127"/>
      <c r="BH939" s="127"/>
      <c r="BI939" s="127"/>
      <c r="BJ939" s="127"/>
      <c r="BK939" s="127"/>
      <c r="BL939" s="127"/>
    </row>
    <row r="940" spans="3:64">
      <c r="C940" s="38"/>
      <c r="D940" s="38"/>
      <c r="AA940" s="127"/>
      <c r="AB940" s="127"/>
      <c r="AC940" s="127"/>
      <c r="AD940" s="127"/>
      <c r="AE940" s="127"/>
      <c r="AG940" s="113"/>
      <c r="AN940" s="127"/>
      <c r="AO940" s="127"/>
      <c r="AP940" s="127"/>
      <c r="AQ940" s="127"/>
      <c r="AR940" s="127"/>
      <c r="AS940" s="127"/>
      <c r="AT940" s="127"/>
      <c r="AU940" s="127"/>
    </row>
    <row r="941" spans="3:64">
      <c r="C941" s="38"/>
      <c r="D941" s="38"/>
      <c r="AA941" s="127"/>
      <c r="AB941" s="127"/>
      <c r="AC941" s="127"/>
      <c r="AD941" s="127"/>
      <c r="AE941" s="127"/>
      <c r="AG941" s="113"/>
      <c r="AN941" s="127"/>
      <c r="AO941" s="127"/>
      <c r="AP941" s="127"/>
      <c r="AQ941" s="127"/>
      <c r="AR941" s="127"/>
      <c r="AS941" s="127"/>
      <c r="AT941" s="127"/>
      <c r="AU941" s="127"/>
    </row>
    <row r="942" spans="3:64">
      <c r="C942" s="38"/>
      <c r="D942" s="38"/>
      <c r="AA942" s="127"/>
      <c r="AB942" s="127"/>
      <c r="AC942" s="127"/>
      <c r="AD942" s="127"/>
      <c r="AE942" s="127"/>
      <c r="AG942" s="113"/>
      <c r="AN942" s="127"/>
      <c r="AO942" s="127"/>
      <c r="AP942" s="127"/>
      <c r="AQ942" s="127"/>
      <c r="AR942" s="127"/>
      <c r="AS942" s="127"/>
      <c r="AT942" s="127"/>
      <c r="AU942" s="127"/>
    </row>
    <row r="943" spans="3:64">
      <c r="C943" s="38"/>
      <c r="D943" s="38"/>
      <c r="AA943" s="127"/>
      <c r="AB943" s="127"/>
      <c r="AC943" s="127"/>
      <c r="AD943" s="127"/>
      <c r="AE943" s="127"/>
      <c r="AG943" s="113"/>
      <c r="AN943" s="127"/>
      <c r="AO943" s="127"/>
      <c r="AP943" s="127"/>
      <c r="AQ943" s="127"/>
      <c r="AR943" s="127"/>
      <c r="AS943" s="127"/>
      <c r="AT943" s="127"/>
      <c r="AU943" s="127"/>
    </row>
    <row r="944" spans="3:64">
      <c r="C944" s="38"/>
      <c r="D944" s="38"/>
      <c r="AA944" s="127"/>
      <c r="AB944" s="127"/>
      <c r="AC944" s="127"/>
      <c r="AD944" s="127"/>
      <c r="AE944" s="127"/>
      <c r="AG944" s="113"/>
      <c r="AN944" s="127"/>
      <c r="AO944" s="127"/>
      <c r="AP944" s="127"/>
      <c r="AQ944" s="127"/>
      <c r="AR944" s="127"/>
      <c r="AS944" s="127"/>
      <c r="AT944" s="127"/>
      <c r="AU944" s="127"/>
    </row>
    <row r="945" spans="3:64">
      <c r="C945" s="38"/>
      <c r="D945" s="38"/>
      <c r="AA945" s="127"/>
      <c r="AB945" s="127"/>
      <c r="AC945" s="127"/>
      <c r="AD945" s="127"/>
      <c r="AE945" s="127"/>
      <c r="AG945" s="113"/>
      <c r="AN945" s="127"/>
      <c r="AO945" s="127"/>
      <c r="AP945" s="127"/>
      <c r="AQ945" s="127"/>
      <c r="AR945" s="127"/>
      <c r="AS945" s="127"/>
      <c r="AT945" s="127"/>
      <c r="AU945" s="127"/>
      <c r="AV945" s="127"/>
      <c r="AW945" s="127"/>
      <c r="AX945" s="127"/>
      <c r="AY945" s="127"/>
      <c r="AZ945" s="127"/>
      <c r="BA945" s="127"/>
      <c r="BB945" s="127"/>
      <c r="BC945" s="127"/>
      <c r="BD945" s="127"/>
      <c r="BE945" s="127"/>
      <c r="BF945" s="127"/>
      <c r="BG945" s="127"/>
      <c r="BH945" s="127"/>
      <c r="BI945" s="127"/>
      <c r="BJ945" s="127"/>
      <c r="BK945" s="127"/>
      <c r="BL945" s="127"/>
    </row>
    <row r="946" spans="3:64">
      <c r="C946" s="38"/>
      <c r="D946" s="38"/>
      <c r="AA946" s="127"/>
      <c r="AB946" s="127"/>
      <c r="AC946" s="127"/>
      <c r="AD946" s="127"/>
      <c r="AE946" s="127"/>
      <c r="AG946" s="113"/>
      <c r="AN946" s="127"/>
      <c r="AO946" s="127"/>
      <c r="AP946" s="127"/>
      <c r="AQ946" s="127"/>
      <c r="AR946" s="127"/>
      <c r="AS946" s="127"/>
      <c r="AT946" s="127"/>
      <c r="AU946" s="127"/>
    </row>
    <row r="947" spans="3:64">
      <c r="C947" s="38"/>
      <c r="D947" s="38"/>
      <c r="AA947" s="127"/>
      <c r="AB947" s="127"/>
      <c r="AC947" s="127"/>
      <c r="AD947" s="127"/>
      <c r="AE947" s="127"/>
      <c r="AG947" s="113"/>
      <c r="AN947" s="127"/>
      <c r="AO947" s="127"/>
      <c r="AP947" s="127"/>
      <c r="AQ947" s="127"/>
      <c r="AR947" s="127"/>
      <c r="AS947" s="127"/>
      <c r="AT947" s="127"/>
      <c r="AU947" s="127"/>
      <c r="AV947" s="127"/>
      <c r="AW947" s="127"/>
      <c r="AX947" s="127"/>
      <c r="AY947" s="127"/>
      <c r="AZ947" s="127"/>
      <c r="BA947" s="127"/>
      <c r="BB947" s="127"/>
      <c r="BC947" s="127"/>
      <c r="BD947" s="127"/>
      <c r="BE947" s="127"/>
      <c r="BF947" s="127"/>
      <c r="BG947" s="127"/>
      <c r="BH947" s="127"/>
      <c r="BI947" s="127"/>
      <c r="BJ947" s="127"/>
      <c r="BK947" s="127"/>
      <c r="BL947" s="127"/>
    </row>
    <row r="948" spans="3:64">
      <c r="C948" s="38"/>
      <c r="D948" s="38"/>
      <c r="AA948" s="127"/>
      <c r="AB948" s="127"/>
      <c r="AC948" s="127"/>
      <c r="AD948" s="127"/>
      <c r="AE948" s="127"/>
      <c r="AG948" s="113"/>
      <c r="AN948" s="127"/>
      <c r="AO948" s="127"/>
      <c r="AP948" s="127"/>
      <c r="AQ948" s="127"/>
      <c r="AR948" s="127"/>
      <c r="AS948" s="127"/>
      <c r="AT948" s="127"/>
      <c r="AU948" s="127"/>
    </row>
    <row r="949" spans="3:64">
      <c r="C949" s="38"/>
      <c r="D949" s="38"/>
      <c r="AA949" s="127"/>
      <c r="AB949" s="127"/>
      <c r="AC949" s="127"/>
      <c r="AD949" s="127"/>
      <c r="AE949" s="127"/>
      <c r="AG949" s="113"/>
      <c r="AN949" s="127"/>
      <c r="AO949" s="127"/>
      <c r="AP949" s="127"/>
      <c r="AQ949" s="127"/>
      <c r="AR949" s="127"/>
      <c r="AS949" s="127"/>
      <c r="AT949" s="127"/>
      <c r="AU949" s="127"/>
      <c r="AV949" s="127"/>
    </row>
    <row r="950" spans="3:64">
      <c r="C950" s="38"/>
      <c r="D950" s="38"/>
      <c r="AA950" s="127"/>
      <c r="AB950" s="127"/>
      <c r="AC950" s="127"/>
      <c r="AD950" s="127"/>
      <c r="AE950" s="127"/>
      <c r="AG950" s="113"/>
      <c r="AN950" s="127"/>
      <c r="AO950" s="127"/>
      <c r="AP950" s="127"/>
      <c r="AQ950" s="127"/>
      <c r="AR950" s="127"/>
      <c r="AS950" s="127"/>
      <c r="AT950" s="127"/>
      <c r="AU950" s="127"/>
    </row>
    <row r="951" spans="3:64">
      <c r="C951" s="38"/>
      <c r="D951" s="38"/>
      <c r="AA951" s="127"/>
      <c r="AB951" s="127"/>
      <c r="AC951" s="127"/>
      <c r="AD951" s="127"/>
      <c r="AE951" s="127"/>
      <c r="AG951" s="113"/>
      <c r="AN951" s="127"/>
      <c r="AO951" s="127"/>
      <c r="AP951" s="127"/>
      <c r="AQ951" s="127"/>
      <c r="AR951" s="127"/>
      <c r="AS951" s="127"/>
      <c r="AT951" s="127"/>
      <c r="AU951" s="127"/>
    </row>
    <row r="952" spans="3:64">
      <c r="C952" s="38"/>
      <c r="D952" s="38"/>
      <c r="AA952" s="127"/>
      <c r="AB952" s="127"/>
      <c r="AC952" s="127"/>
      <c r="AD952" s="127"/>
      <c r="AE952" s="127"/>
      <c r="AG952" s="113"/>
      <c r="AN952" s="127"/>
      <c r="AO952" s="127"/>
      <c r="AP952" s="127"/>
      <c r="AQ952" s="127"/>
      <c r="AR952" s="127"/>
      <c r="AS952" s="127"/>
      <c r="AT952" s="127"/>
      <c r="AU952" s="127"/>
    </row>
    <row r="953" spans="3:64">
      <c r="C953" s="38"/>
      <c r="D953" s="38"/>
      <c r="AA953" s="127"/>
      <c r="AB953" s="127"/>
      <c r="AC953" s="127"/>
      <c r="AD953" s="127"/>
      <c r="AE953" s="127"/>
      <c r="AG953" s="113"/>
      <c r="AN953" s="127"/>
      <c r="AO953" s="127"/>
      <c r="AP953" s="127"/>
      <c r="AQ953" s="127"/>
      <c r="AR953" s="127"/>
      <c r="AS953" s="127"/>
      <c r="AT953" s="127"/>
      <c r="AU953" s="127"/>
    </row>
    <row r="954" spans="3:64">
      <c r="C954" s="38"/>
      <c r="D954" s="38"/>
      <c r="AA954" s="127"/>
      <c r="AB954" s="127"/>
      <c r="AC954" s="127"/>
      <c r="AD954" s="127"/>
      <c r="AE954" s="127"/>
      <c r="AG954" s="113"/>
      <c r="AN954" s="127"/>
      <c r="AO954" s="127"/>
      <c r="AP954" s="127"/>
      <c r="AQ954" s="127"/>
      <c r="AR954" s="127"/>
      <c r="AS954" s="127"/>
      <c r="AT954" s="127"/>
      <c r="AU954" s="127"/>
    </row>
    <row r="955" spans="3:64">
      <c r="C955" s="38"/>
      <c r="D955" s="38"/>
      <c r="AA955" s="127"/>
      <c r="AB955" s="127"/>
      <c r="AC955" s="127"/>
      <c r="AD955" s="127"/>
      <c r="AE955" s="127"/>
      <c r="AG955" s="113"/>
      <c r="AN955" s="127"/>
      <c r="AO955" s="127"/>
      <c r="AP955" s="127"/>
      <c r="AQ955" s="127"/>
      <c r="AR955" s="127"/>
      <c r="AS955" s="127"/>
      <c r="AT955" s="127"/>
      <c r="AU955" s="127"/>
      <c r="AV955" s="127"/>
    </row>
    <row r="956" spans="3:64">
      <c r="C956" s="38"/>
      <c r="D956" s="38"/>
      <c r="AA956" s="127"/>
      <c r="AB956" s="127"/>
      <c r="AC956" s="127"/>
      <c r="AD956" s="127"/>
      <c r="AE956" s="127"/>
      <c r="AG956" s="113"/>
      <c r="AN956" s="127"/>
      <c r="AO956" s="127"/>
      <c r="AP956" s="127"/>
      <c r="AQ956" s="127"/>
      <c r="AR956" s="127"/>
      <c r="AS956" s="127"/>
      <c r="AT956" s="127"/>
      <c r="AU956" s="127"/>
    </row>
    <row r="957" spans="3:64">
      <c r="C957" s="38"/>
      <c r="D957" s="38"/>
      <c r="AA957" s="127"/>
      <c r="AB957" s="127"/>
      <c r="AC957" s="127"/>
      <c r="AD957" s="127"/>
      <c r="AE957" s="127"/>
      <c r="AG957" s="113"/>
      <c r="AN957" s="127"/>
      <c r="AO957" s="127"/>
      <c r="AP957" s="127"/>
      <c r="AQ957" s="127"/>
      <c r="AR957" s="127"/>
      <c r="AS957" s="127"/>
      <c r="AT957" s="127"/>
      <c r="AU957" s="127"/>
    </row>
    <row r="958" spans="3:64">
      <c r="C958" s="38"/>
      <c r="D958" s="38"/>
      <c r="AA958" s="127"/>
      <c r="AB958" s="127"/>
      <c r="AC958" s="127"/>
      <c r="AD958" s="127"/>
      <c r="AE958" s="127"/>
      <c r="AG958" s="113"/>
      <c r="AN958" s="127"/>
      <c r="AO958" s="127"/>
      <c r="AP958" s="127"/>
      <c r="AQ958" s="127"/>
      <c r="AR958" s="127"/>
      <c r="AS958" s="127"/>
      <c r="AT958" s="127"/>
      <c r="AU958" s="127"/>
    </row>
    <row r="959" spans="3:64">
      <c r="C959" s="38"/>
      <c r="D959" s="38"/>
      <c r="AA959" s="127"/>
      <c r="AB959" s="127"/>
      <c r="AC959" s="127"/>
      <c r="AD959" s="127"/>
      <c r="AE959" s="127"/>
      <c r="AG959" s="113"/>
      <c r="AN959" s="127"/>
      <c r="AO959" s="127"/>
      <c r="AP959" s="127"/>
      <c r="AQ959" s="127"/>
      <c r="AR959" s="127"/>
      <c r="AS959" s="127"/>
      <c r="AT959" s="127"/>
      <c r="AU959" s="127"/>
    </row>
    <row r="960" spans="3:64">
      <c r="C960" s="38"/>
      <c r="D960" s="38"/>
      <c r="AA960" s="127"/>
      <c r="AB960" s="127"/>
      <c r="AC960" s="127"/>
      <c r="AD960" s="127"/>
      <c r="AE960" s="127"/>
      <c r="AG960" s="113"/>
      <c r="AN960" s="127"/>
      <c r="AO960" s="127"/>
      <c r="AP960" s="127"/>
      <c r="AQ960" s="127"/>
      <c r="AR960" s="127"/>
      <c r="AS960" s="127"/>
      <c r="AT960" s="127"/>
      <c r="AU960" s="127"/>
    </row>
    <row r="961" spans="3:48">
      <c r="C961" s="38"/>
      <c r="D961" s="38"/>
      <c r="AA961" s="127"/>
      <c r="AB961" s="127"/>
      <c r="AC961" s="127"/>
      <c r="AD961" s="127"/>
      <c r="AE961" s="127"/>
      <c r="AG961" s="113"/>
      <c r="AN961" s="127"/>
      <c r="AO961" s="127"/>
      <c r="AP961" s="127"/>
      <c r="AQ961" s="127"/>
      <c r="AR961" s="127"/>
      <c r="AS961" s="127"/>
      <c r="AT961" s="127"/>
      <c r="AU961" s="127"/>
    </row>
    <row r="962" spans="3:48">
      <c r="C962" s="38"/>
      <c r="D962" s="38"/>
      <c r="AA962" s="127"/>
      <c r="AB962" s="127"/>
      <c r="AC962" s="127"/>
      <c r="AD962" s="127"/>
      <c r="AE962" s="127"/>
      <c r="AG962" s="113"/>
      <c r="AN962" s="127"/>
      <c r="AO962" s="127"/>
      <c r="AP962" s="127"/>
      <c r="AQ962" s="127"/>
      <c r="AR962" s="127"/>
      <c r="AS962" s="127"/>
      <c r="AT962" s="127"/>
      <c r="AU962" s="127"/>
    </row>
    <row r="963" spans="3:48">
      <c r="C963" s="38"/>
      <c r="D963" s="38"/>
      <c r="AA963" s="127"/>
      <c r="AB963" s="127"/>
      <c r="AC963" s="127"/>
      <c r="AD963" s="127"/>
      <c r="AE963" s="127"/>
      <c r="AG963" s="113"/>
      <c r="AN963" s="127"/>
      <c r="AO963" s="127"/>
      <c r="AP963" s="127"/>
      <c r="AQ963" s="127"/>
      <c r="AR963" s="127"/>
      <c r="AS963" s="127"/>
      <c r="AT963" s="127"/>
      <c r="AU963" s="127"/>
    </row>
    <row r="964" spans="3:48">
      <c r="C964" s="38"/>
      <c r="D964" s="38"/>
      <c r="AA964" s="127"/>
      <c r="AB964" s="127"/>
      <c r="AC964" s="127"/>
      <c r="AD964" s="127"/>
      <c r="AE964" s="127"/>
      <c r="AG964" s="113"/>
      <c r="AN964" s="127"/>
      <c r="AO964" s="127"/>
      <c r="AP964" s="127"/>
      <c r="AQ964" s="127"/>
      <c r="AR964" s="127"/>
      <c r="AS964" s="127"/>
      <c r="AT964" s="127"/>
      <c r="AU964" s="127"/>
    </row>
    <row r="965" spans="3:48">
      <c r="C965" s="38"/>
      <c r="D965" s="38"/>
      <c r="AA965" s="127"/>
      <c r="AB965" s="127"/>
      <c r="AC965" s="127"/>
      <c r="AD965" s="127"/>
      <c r="AE965" s="127"/>
      <c r="AG965" s="113"/>
      <c r="AN965" s="127"/>
      <c r="AO965" s="127"/>
      <c r="AP965" s="127"/>
      <c r="AQ965" s="127"/>
      <c r="AR965" s="127"/>
      <c r="AS965" s="127"/>
      <c r="AT965" s="127"/>
      <c r="AU965" s="127"/>
    </row>
    <row r="966" spans="3:48">
      <c r="C966" s="38"/>
      <c r="D966" s="38"/>
      <c r="AA966" s="127"/>
      <c r="AB966" s="127"/>
      <c r="AC966" s="127"/>
      <c r="AD966" s="127"/>
      <c r="AE966" s="127"/>
      <c r="AG966" s="113"/>
      <c r="AN966" s="127"/>
      <c r="AO966" s="127"/>
      <c r="AP966" s="127"/>
      <c r="AQ966" s="127"/>
      <c r="AR966" s="127"/>
      <c r="AS966" s="127"/>
      <c r="AT966" s="127"/>
      <c r="AU966" s="127"/>
      <c r="AV966" s="127"/>
    </row>
    <row r="967" spans="3:48">
      <c r="C967" s="38"/>
      <c r="D967" s="38"/>
      <c r="AA967" s="127"/>
      <c r="AB967" s="127"/>
      <c r="AC967" s="127"/>
      <c r="AD967" s="127"/>
      <c r="AE967" s="127"/>
      <c r="AG967" s="113"/>
      <c r="AN967" s="127"/>
      <c r="AO967" s="127"/>
      <c r="AP967" s="127"/>
      <c r="AQ967" s="127"/>
      <c r="AR967" s="127"/>
      <c r="AS967" s="127"/>
      <c r="AT967" s="127"/>
      <c r="AU967" s="127"/>
    </row>
    <row r="968" spans="3:48">
      <c r="C968" s="38"/>
      <c r="D968" s="38"/>
      <c r="AA968" s="127"/>
      <c r="AB968" s="127"/>
      <c r="AC968" s="127"/>
      <c r="AD968" s="127"/>
      <c r="AE968" s="127"/>
      <c r="AG968" s="113"/>
      <c r="AN968" s="127"/>
      <c r="AO968" s="127"/>
      <c r="AP968" s="127"/>
      <c r="AQ968" s="127"/>
      <c r="AR968" s="127"/>
      <c r="AS968" s="127"/>
      <c r="AT968" s="127"/>
      <c r="AU968" s="127"/>
    </row>
    <row r="969" spans="3:48">
      <c r="C969" s="38"/>
      <c r="D969" s="38"/>
      <c r="AA969" s="127"/>
      <c r="AB969" s="127"/>
      <c r="AC969" s="127"/>
      <c r="AD969" s="127"/>
      <c r="AE969" s="127"/>
      <c r="AG969" s="113"/>
      <c r="AN969" s="127"/>
      <c r="AO969" s="127"/>
      <c r="AP969" s="127"/>
      <c r="AQ969" s="127"/>
      <c r="AR969" s="127"/>
      <c r="AS969" s="127"/>
      <c r="AT969" s="127"/>
      <c r="AU969" s="127"/>
    </row>
    <row r="970" spans="3:48">
      <c r="C970" s="38"/>
      <c r="D970" s="38"/>
      <c r="AA970" s="127"/>
      <c r="AB970" s="127"/>
      <c r="AC970" s="127"/>
      <c r="AD970" s="127"/>
      <c r="AE970" s="127"/>
      <c r="AG970" s="113"/>
      <c r="AN970" s="127"/>
      <c r="AO970" s="127"/>
      <c r="AP970" s="127"/>
      <c r="AQ970" s="127"/>
      <c r="AR970" s="127"/>
      <c r="AS970" s="127"/>
      <c r="AT970" s="127"/>
      <c r="AU970" s="127"/>
    </row>
    <row r="971" spans="3:48">
      <c r="C971" s="38"/>
      <c r="D971" s="38"/>
      <c r="AA971" s="127"/>
      <c r="AB971" s="127"/>
      <c r="AC971" s="127"/>
      <c r="AD971" s="127"/>
      <c r="AE971" s="127"/>
      <c r="AG971" s="113"/>
      <c r="AN971" s="127"/>
      <c r="AO971" s="127"/>
      <c r="AP971" s="127"/>
      <c r="AQ971" s="127"/>
      <c r="AR971" s="127"/>
      <c r="AS971" s="127"/>
      <c r="AT971" s="127"/>
      <c r="AU971" s="127"/>
    </row>
    <row r="972" spans="3:48">
      <c r="C972" s="38"/>
      <c r="D972" s="38"/>
      <c r="AA972" s="127"/>
      <c r="AB972" s="127"/>
      <c r="AC972" s="127"/>
      <c r="AD972" s="127"/>
      <c r="AE972" s="127"/>
      <c r="AG972" s="113"/>
      <c r="AN972" s="127"/>
      <c r="AO972" s="127"/>
      <c r="AP972" s="127"/>
      <c r="AQ972" s="127"/>
      <c r="AR972" s="127"/>
      <c r="AS972" s="127"/>
      <c r="AT972" s="127"/>
      <c r="AU972" s="127"/>
      <c r="AV972" s="127"/>
    </row>
    <row r="973" spans="3:48">
      <c r="C973" s="38"/>
      <c r="D973" s="38"/>
      <c r="AA973" s="127"/>
      <c r="AB973" s="127"/>
      <c r="AC973" s="127"/>
      <c r="AD973" s="127"/>
      <c r="AE973" s="127"/>
      <c r="AG973" s="113"/>
      <c r="AN973" s="127"/>
      <c r="AO973" s="127"/>
      <c r="AP973" s="127"/>
      <c r="AQ973" s="127"/>
      <c r="AR973" s="127"/>
      <c r="AS973" s="127"/>
      <c r="AT973" s="127"/>
      <c r="AU973" s="127"/>
    </row>
    <row r="974" spans="3:48">
      <c r="C974" s="38"/>
      <c r="D974" s="38"/>
      <c r="AA974" s="127"/>
      <c r="AB974" s="127"/>
      <c r="AC974" s="127"/>
      <c r="AD974" s="127"/>
      <c r="AE974" s="127"/>
      <c r="AG974" s="113"/>
      <c r="AN974" s="127"/>
      <c r="AO974" s="127"/>
      <c r="AP974" s="127"/>
      <c r="AQ974" s="127"/>
      <c r="AR974" s="127"/>
      <c r="AS974" s="127"/>
      <c r="AT974" s="127"/>
      <c r="AU974" s="127"/>
    </row>
    <row r="975" spans="3:48">
      <c r="C975" s="38"/>
      <c r="D975" s="38"/>
      <c r="AA975" s="127"/>
      <c r="AB975" s="127"/>
      <c r="AC975" s="127"/>
      <c r="AD975" s="127"/>
      <c r="AE975" s="127"/>
      <c r="AG975" s="113"/>
      <c r="AN975" s="127"/>
      <c r="AO975" s="127"/>
      <c r="AP975" s="127"/>
      <c r="AQ975" s="127"/>
      <c r="AR975" s="127"/>
      <c r="AS975" s="127"/>
      <c r="AT975" s="127"/>
      <c r="AU975" s="127"/>
    </row>
    <row r="976" spans="3:48">
      <c r="C976" s="38"/>
      <c r="D976" s="38"/>
      <c r="AA976" s="127"/>
      <c r="AB976" s="127"/>
      <c r="AC976" s="127"/>
      <c r="AD976" s="127"/>
      <c r="AE976" s="127"/>
      <c r="AG976" s="113"/>
      <c r="AN976" s="127"/>
      <c r="AO976" s="127"/>
      <c r="AP976" s="127"/>
      <c r="AQ976" s="127"/>
      <c r="AR976" s="127"/>
      <c r="AS976" s="127"/>
      <c r="AT976" s="127"/>
      <c r="AU976" s="127"/>
    </row>
    <row r="977" spans="3:64">
      <c r="C977" s="38"/>
      <c r="D977" s="38"/>
      <c r="AA977" s="127"/>
      <c r="AB977" s="127"/>
      <c r="AC977" s="127"/>
      <c r="AD977" s="127"/>
      <c r="AE977" s="127"/>
      <c r="AG977" s="113"/>
      <c r="AN977" s="127"/>
      <c r="AO977" s="127"/>
      <c r="AP977" s="127"/>
      <c r="AQ977" s="127"/>
      <c r="AR977" s="127"/>
      <c r="AS977" s="127"/>
      <c r="AT977" s="127"/>
      <c r="AU977" s="127"/>
    </row>
    <row r="978" spans="3:64">
      <c r="C978" s="38"/>
      <c r="D978" s="38"/>
      <c r="AA978" s="127"/>
      <c r="AB978" s="127"/>
      <c r="AC978" s="127"/>
      <c r="AD978" s="127"/>
      <c r="AE978" s="127"/>
      <c r="AG978" s="113"/>
      <c r="AN978" s="127"/>
      <c r="AO978" s="127"/>
      <c r="AP978" s="127"/>
      <c r="AQ978" s="127"/>
      <c r="AR978" s="127"/>
      <c r="AS978" s="127"/>
      <c r="AT978" s="127"/>
      <c r="AU978" s="127"/>
    </row>
    <row r="979" spans="3:64">
      <c r="C979" s="38"/>
      <c r="D979" s="38"/>
      <c r="AA979" s="127"/>
      <c r="AB979" s="127"/>
      <c r="AC979" s="127"/>
      <c r="AD979" s="127"/>
      <c r="AE979" s="127"/>
      <c r="AG979" s="113"/>
      <c r="AN979" s="127"/>
      <c r="AO979" s="127"/>
      <c r="AP979" s="127"/>
      <c r="AQ979" s="127"/>
      <c r="AR979" s="127"/>
      <c r="AS979" s="127"/>
      <c r="AT979" s="127"/>
      <c r="AU979" s="127"/>
    </row>
    <row r="980" spans="3:64">
      <c r="C980" s="38"/>
      <c r="D980" s="38"/>
      <c r="AA980" s="127"/>
      <c r="AB980" s="127"/>
      <c r="AC980" s="127"/>
      <c r="AD980" s="127"/>
      <c r="AE980" s="127"/>
      <c r="AG980" s="113"/>
      <c r="AN980" s="127"/>
      <c r="AO980" s="127"/>
      <c r="AP980" s="127"/>
      <c r="AQ980" s="127"/>
      <c r="AR980" s="127"/>
      <c r="AS980" s="127"/>
      <c r="AT980" s="127"/>
      <c r="AU980" s="127"/>
    </row>
    <row r="981" spans="3:64">
      <c r="C981" s="38"/>
      <c r="D981" s="38"/>
      <c r="AA981" s="127"/>
      <c r="AB981" s="127"/>
      <c r="AC981" s="127"/>
      <c r="AD981" s="127"/>
      <c r="AE981" s="127"/>
      <c r="AG981" s="113"/>
      <c r="AN981" s="127"/>
      <c r="AO981" s="127"/>
      <c r="AP981" s="127"/>
      <c r="AQ981" s="127"/>
      <c r="AR981" s="127"/>
      <c r="AS981" s="127"/>
      <c r="AT981" s="127"/>
      <c r="AU981" s="127"/>
    </row>
    <row r="982" spans="3:64">
      <c r="C982" s="38"/>
      <c r="D982" s="38"/>
      <c r="AA982" s="127"/>
      <c r="AB982" s="127"/>
      <c r="AC982" s="127"/>
      <c r="AD982" s="127"/>
      <c r="AE982" s="127"/>
      <c r="AG982" s="113"/>
      <c r="AN982" s="127"/>
      <c r="AO982" s="127"/>
      <c r="AP982" s="127"/>
      <c r="AQ982" s="127"/>
      <c r="AR982" s="127"/>
      <c r="AS982" s="127"/>
      <c r="AT982" s="127"/>
      <c r="AU982" s="127"/>
    </row>
    <row r="983" spans="3:64">
      <c r="C983" s="38"/>
      <c r="D983" s="38"/>
      <c r="AA983" s="127"/>
      <c r="AB983" s="127"/>
      <c r="AC983" s="127"/>
      <c r="AD983" s="127"/>
      <c r="AE983" s="127"/>
      <c r="AG983" s="113"/>
      <c r="AN983" s="127"/>
      <c r="AO983" s="127"/>
      <c r="AP983" s="127"/>
      <c r="AQ983" s="127"/>
      <c r="AR983" s="127"/>
      <c r="AS983" s="127"/>
      <c r="AT983" s="127"/>
      <c r="AU983" s="127"/>
    </row>
    <row r="984" spans="3:64">
      <c r="C984" s="38"/>
      <c r="D984" s="38"/>
      <c r="AA984" s="127"/>
      <c r="AB984" s="127"/>
      <c r="AC984" s="127"/>
      <c r="AD984" s="127"/>
      <c r="AE984" s="127"/>
      <c r="AG984" s="113"/>
      <c r="AN984" s="127"/>
      <c r="AO984" s="127"/>
      <c r="AP984" s="127"/>
      <c r="AQ984" s="127"/>
      <c r="AR984" s="127"/>
      <c r="AS984" s="127"/>
      <c r="AT984" s="127"/>
      <c r="AU984" s="127"/>
    </row>
    <row r="985" spans="3:64">
      <c r="C985" s="38"/>
      <c r="D985" s="38"/>
      <c r="AA985" s="127"/>
      <c r="AB985" s="127"/>
      <c r="AC985" s="127"/>
      <c r="AD985" s="127"/>
      <c r="AE985" s="127"/>
      <c r="AG985" s="113"/>
      <c r="AN985" s="127"/>
      <c r="AO985" s="127"/>
      <c r="AP985" s="127"/>
      <c r="AQ985" s="127"/>
      <c r="AR985" s="127"/>
      <c r="AS985" s="127"/>
      <c r="AT985" s="127"/>
      <c r="AU985" s="127"/>
      <c r="AV985" s="127"/>
      <c r="AW985" s="127"/>
      <c r="AX985" s="127"/>
      <c r="AY985" s="127"/>
      <c r="AZ985" s="127"/>
      <c r="BA985" s="127"/>
      <c r="BB985" s="127"/>
      <c r="BC985" s="127"/>
      <c r="BD985" s="127"/>
      <c r="BE985" s="127"/>
      <c r="BF985" s="127"/>
      <c r="BG985" s="127"/>
      <c r="BH985" s="127"/>
      <c r="BI985" s="127"/>
      <c r="BJ985" s="127"/>
      <c r="BK985" s="127"/>
      <c r="BL985" s="127"/>
    </row>
    <row r="986" spans="3:64">
      <c r="C986" s="38"/>
      <c r="D986" s="38"/>
      <c r="AA986" s="127"/>
      <c r="AB986" s="127"/>
      <c r="AC986" s="127"/>
      <c r="AD986" s="127"/>
      <c r="AE986" s="127"/>
      <c r="AG986" s="113"/>
      <c r="AN986" s="127"/>
      <c r="AO986" s="127"/>
      <c r="AP986" s="127"/>
      <c r="AQ986" s="127"/>
      <c r="AR986" s="127"/>
      <c r="AS986" s="127"/>
      <c r="AT986" s="127"/>
      <c r="AU986" s="127"/>
    </row>
    <row r="987" spans="3:64">
      <c r="C987" s="38"/>
      <c r="D987" s="38"/>
      <c r="AA987" s="127"/>
      <c r="AB987" s="127"/>
      <c r="AC987" s="127"/>
      <c r="AD987" s="127"/>
      <c r="AE987" s="127"/>
      <c r="AG987" s="113"/>
      <c r="AN987" s="127"/>
      <c r="AO987" s="127"/>
      <c r="AP987" s="127"/>
      <c r="AQ987" s="127"/>
      <c r="AR987" s="127"/>
      <c r="AS987" s="127"/>
      <c r="AT987" s="127"/>
      <c r="AU987" s="127"/>
    </row>
    <row r="988" spans="3:64">
      <c r="C988" s="38"/>
      <c r="D988" s="38"/>
      <c r="AA988" s="127"/>
      <c r="AB988" s="127"/>
      <c r="AC988" s="127"/>
      <c r="AD988" s="127"/>
      <c r="AE988" s="127"/>
      <c r="AG988" s="113"/>
      <c r="AN988" s="127"/>
      <c r="AO988" s="127"/>
      <c r="AP988" s="127"/>
      <c r="AQ988" s="127"/>
      <c r="AR988" s="127"/>
      <c r="AS988" s="127"/>
      <c r="AT988" s="127"/>
      <c r="AU988" s="127"/>
    </row>
    <row r="989" spans="3:64">
      <c r="C989" s="38"/>
      <c r="D989" s="38"/>
      <c r="AA989" s="127"/>
      <c r="AB989" s="127"/>
      <c r="AC989" s="127"/>
      <c r="AD989" s="127"/>
      <c r="AE989" s="127"/>
      <c r="AG989" s="113"/>
      <c r="AN989" s="127"/>
      <c r="AO989" s="127"/>
      <c r="AP989" s="127"/>
      <c r="AQ989" s="127"/>
      <c r="AR989" s="127"/>
      <c r="AS989" s="127"/>
      <c r="AT989" s="127"/>
      <c r="AU989" s="127"/>
    </row>
    <row r="990" spans="3:64">
      <c r="C990" s="38"/>
      <c r="D990" s="38"/>
      <c r="AA990" s="127"/>
      <c r="AB990" s="127"/>
      <c r="AC990" s="127"/>
      <c r="AD990" s="127"/>
      <c r="AE990" s="127"/>
      <c r="AG990" s="113"/>
      <c r="AN990" s="127"/>
      <c r="AO990" s="127"/>
      <c r="AP990" s="127"/>
      <c r="AQ990" s="127"/>
      <c r="AR990" s="127"/>
      <c r="AS990" s="127"/>
      <c r="AT990" s="127"/>
      <c r="AU990" s="127"/>
    </row>
    <row r="991" spans="3:64">
      <c r="C991" s="38"/>
      <c r="D991" s="38"/>
      <c r="AA991" s="127"/>
      <c r="AB991" s="127"/>
      <c r="AC991" s="127"/>
      <c r="AD991" s="127"/>
      <c r="AE991" s="127"/>
      <c r="AG991" s="113"/>
      <c r="AN991" s="127"/>
      <c r="AO991" s="127"/>
      <c r="AP991" s="127"/>
      <c r="AQ991" s="127"/>
      <c r="AR991" s="127"/>
      <c r="AS991" s="127"/>
      <c r="AT991" s="127"/>
      <c r="AU991" s="127"/>
    </row>
    <row r="992" spans="3:64">
      <c r="C992" s="38"/>
      <c r="D992" s="38"/>
      <c r="AA992" s="127"/>
      <c r="AB992" s="127"/>
      <c r="AC992" s="127"/>
      <c r="AD992" s="127"/>
      <c r="AE992" s="127"/>
      <c r="AG992" s="113"/>
      <c r="AN992" s="127"/>
      <c r="AO992" s="127"/>
      <c r="AP992" s="127"/>
      <c r="AQ992" s="127"/>
      <c r="AR992" s="127"/>
      <c r="AS992" s="127"/>
      <c r="AT992" s="127"/>
      <c r="AU992" s="127"/>
    </row>
    <row r="993" spans="3:64">
      <c r="C993" s="38"/>
      <c r="D993" s="38"/>
      <c r="AA993" s="127"/>
      <c r="AB993" s="127"/>
      <c r="AC993" s="127"/>
      <c r="AD993" s="127"/>
      <c r="AE993" s="127"/>
      <c r="AG993" s="113"/>
      <c r="AN993" s="127"/>
      <c r="AO993" s="127"/>
      <c r="AP993" s="127"/>
      <c r="AQ993" s="127"/>
      <c r="AR993" s="127"/>
      <c r="AS993" s="127"/>
      <c r="AT993" s="127"/>
      <c r="AU993" s="127"/>
    </row>
    <row r="994" spans="3:64">
      <c r="C994" s="38"/>
      <c r="D994" s="38"/>
      <c r="AA994" s="127"/>
      <c r="AB994" s="127"/>
      <c r="AC994" s="127"/>
      <c r="AD994" s="127"/>
      <c r="AE994" s="127"/>
      <c r="AG994" s="113"/>
      <c r="AN994" s="127"/>
      <c r="AO994" s="127"/>
      <c r="AP994" s="127"/>
      <c r="AQ994" s="127"/>
      <c r="AR994" s="127"/>
      <c r="AS994" s="127"/>
      <c r="AT994" s="127"/>
      <c r="AU994" s="127"/>
    </row>
    <row r="995" spans="3:64">
      <c r="C995" s="38"/>
      <c r="D995" s="38"/>
      <c r="AA995" s="127"/>
      <c r="AB995" s="127"/>
      <c r="AC995" s="127"/>
      <c r="AD995" s="127"/>
      <c r="AE995" s="127"/>
      <c r="AG995" s="113"/>
      <c r="AN995" s="127"/>
      <c r="AO995" s="127"/>
      <c r="AP995" s="127"/>
      <c r="AQ995" s="127"/>
      <c r="AR995" s="127"/>
      <c r="AS995" s="127"/>
      <c r="AT995" s="127"/>
      <c r="AU995" s="127"/>
    </row>
    <row r="996" spans="3:64">
      <c r="C996" s="38"/>
      <c r="D996" s="38"/>
      <c r="AA996" s="127"/>
      <c r="AB996" s="127"/>
      <c r="AC996" s="127"/>
      <c r="AD996" s="127"/>
      <c r="AE996" s="127"/>
      <c r="AG996" s="113"/>
      <c r="AN996" s="127"/>
      <c r="AO996" s="127"/>
      <c r="AP996" s="127"/>
      <c r="AQ996" s="127"/>
      <c r="AR996" s="127"/>
      <c r="AS996" s="127"/>
      <c r="AT996" s="127"/>
      <c r="AU996" s="127"/>
    </row>
    <row r="997" spans="3:64">
      <c r="C997" s="38"/>
      <c r="D997" s="38"/>
      <c r="AA997" s="127"/>
      <c r="AB997" s="127"/>
      <c r="AC997" s="127"/>
      <c r="AD997" s="127"/>
      <c r="AE997" s="127"/>
      <c r="AG997" s="113"/>
      <c r="AN997" s="127"/>
      <c r="AO997" s="127"/>
      <c r="AP997" s="127"/>
      <c r="AQ997" s="127"/>
      <c r="AR997" s="127"/>
      <c r="AS997" s="127"/>
      <c r="AT997" s="127"/>
      <c r="AU997" s="127"/>
    </row>
    <row r="998" spans="3:64">
      <c r="C998" s="38"/>
      <c r="D998" s="38"/>
      <c r="AA998" s="127"/>
      <c r="AB998" s="127"/>
      <c r="AC998" s="127"/>
      <c r="AD998" s="127"/>
      <c r="AE998" s="127"/>
      <c r="AG998" s="113"/>
      <c r="AN998" s="127"/>
      <c r="AO998" s="127"/>
      <c r="AP998" s="127"/>
      <c r="AQ998" s="127"/>
      <c r="AR998" s="127"/>
      <c r="AS998" s="127"/>
      <c r="AT998" s="127"/>
      <c r="AU998" s="127"/>
    </row>
    <row r="999" spans="3:64">
      <c r="C999" s="38"/>
      <c r="D999" s="38"/>
      <c r="AA999" s="127"/>
      <c r="AB999" s="127"/>
      <c r="AC999" s="127"/>
      <c r="AD999" s="127"/>
      <c r="AE999" s="127"/>
      <c r="AG999" s="113"/>
      <c r="AN999" s="127"/>
      <c r="AO999" s="127"/>
      <c r="AP999" s="127"/>
      <c r="AQ999" s="127"/>
      <c r="AR999" s="127"/>
      <c r="AS999" s="127"/>
      <c r="AT999" s="127"/>
      <c r="AU999" s="127"/>
    </row>
    <row r="1000" spans="3:64">
      <c r="C1000" s="38"/>
      <c r="D1000" s="38"/>
      <c r="AA1000" s="127"/>
      <c r="AB1000" s="127"/>
      <c r="AC1000" s="127"/>
      <c r="AD1000" s="127"/>
      <c r="AE1000" s="127"/>
      <c r="AG1000" s="113"/>
      <c r="AN1000" s="127"/>
      <c r="AO1000" s="127"/>
      <c r="AP1000" s="127"/>
      <c r="AQ1000" s="127"/>
      <c r="AR1000" s="127"/>
      <c r="AS1000" s="127"/>
      <c r="AT1000" s="127"/>
      <c r="AU1000" s="127"/>
    </row>
    <row r="1001" spans="3:64">
      <c r="C1001" s="38"/>
      <c r="D1001" s="38"/>
      <c r="AA1001" s="127"/>
      <c r="AB1001" s="127"/>
      <c r="AC1001" s="127"/>
      <c r="AD1001" s="127"/>
      <c r="AE1001" s="127"/>
      <c r="AG1001" s="113"/>
      <c r="AN1001" s="127"/>
      <c r="AO1001" s="127"/>
      <c r="AP1001" s="127"/>
      <c r="AQ1001" s="127"/>
      <c r="AR1001" s="127"/>
      <c r="AS1001" s="127"/>
      <c r="AT1001" s="127"/>
      <c r="AU1001" s="127"/>
    </row>
    <row r="1002" spans="3:64">
      <c r="C1002" s="38"/>
      <c r="D1002" s="38"/>
      <c r="AA1002" s="127"/>
      <c r="AB1002" s="127"/>
      <c r="AC1002" s="127"/>
      <c r="AD1002" s="127"/>
      <c r="AE1002" s="127"/>
      <c r="AG1002" s="113"/>
      <c r="AN1002" s="127"/>
      <c r="AO1002" s="127"/>
      <c r="AP1002" s="127"/>
      <c r="AQ1002" s="127"/>
      <c r="AR1002" s="127"/>
      <c r="AS1002" s="127"/>
      <c r="AT1002" s="127"/>
      <c r="AU1002" s="127"/>
    </row>
    <row r="1003" spans="3:64">
      <c r="C1003" s="38"/>
      <c r="D1003" s="38"/>
      <c r="AA1003" s="127"/>
      <c r="AB1003" s="127"/>
      <c r="AC1003" s="127"/>
      <c r="AD1003" s="127"/>
      <c r="AE1003" s="127"/>
      <c r="AG1003" s="113"/>
      <c r="AN1003" s="127"/>
      <c r="AO1003" s="127"/>
      <c r="AP1003" s="127"/>
      <c r="AQ1003" s="127"/>
      <c r="AR1003" s="127"/>
      <c r="AS1003" s="127"/>
      <c r="AT1003" s="127"/>
      <c r="AU1003" s="127"/>
      <c r="AV1003" s="127"/>
      <c r="AW1003" s="127"/>
      <c r="AX1003" s="127"/>
      <c r="AY1003" s="127"/>
      <c r="AZ1003" s="127"/>
      <c r="BA1003" s="127"/>
      <c r="BB1003" s="127"/>
      <c r="BC1003" s="127"/>
      <c r="BD1003" s="127"/>
      <c r="BE1003" s="127"/>
      <c r="BF1003" s="127"/>
      <c r="BG1003" s="127"/>
      <c r="BH1003" s="127"/>
      <c r="BI1003" s="127"/>
      <c r="BJ1003" s="127"/>
      <c r="BK1003" s="127"/>
      <c r="BL1003" s="127"/>
    </row>
    <row r="1004" spans="3:64">
      <c r="C1004" s="38"/>
      <c r="D1004" s="38"/>
      <c r="AA1004" s="127"/>
      <c r="AB1004" s="127"/>
      <c r="AC1004" s="127"/>
      <c r="AD1004" s="127"/>
      <c r="AE1004" s="127"/>
      <c r="AG1004" s="113"/>
      <c r="AN1004" s="127"/>
      <c r="AO1004" s="127"/>
      <c r="AP1004" s="127"/>
      <c r="AQ1004" s="127"/>
      <c r="AR1004" s="127"/>
      <c r="AS1004" s="127"/>
      <c r="AT1004" s="127"/>
      <c r="AU1004" s="127"/>
    </row>
    <row r="1005" spans="3:64">
      <c r="C1005" s="38"/>
      <c r="D1005" s="38"/>
      <c r="AA1005" s="127"/>
      <c r="AB1005" s="127"/>
      <c r="AC1005" s="127"/>
      <c r="AD1005" s="127"/>
      <c r="AE1005" s="127"/>
      <c r="AG1005" s="113"/>
      <c r="AN1005" s="127"/>
      <c r="AO1005" s="127"/>
      <c r="AP1005" s="127"/>
      <c r="AQ1005" s="127"/>
      <c r="AR1005" s="127"/>
      <c r="AS1005" s="127"/>
      <c r="AT1005" s="127"/>
      <c r="AU1005" s="127"/>
    </row>
    <row r="1006" spans="3:64">
      <c r="C1006" s="38"/>
      <c r="D1006" s="38"/>
      <c r="AA1006" s="127"/>
      <c r="AB1006" s="127"/>
      <c r="AC1006" s="127"/>
      <c r="AD1006" s="127"/>
      <c r="AE1006" s="127"/>
      <c r="AG1006" s="113"/>
      <c r="AN1006" s="127"/>
      <c r="AO1006" s="127"/>
      <c r="AP1006" s="127"/>
      <c r="AQ1006" s="127"/>
      <c r="AR1006" s="127"/>
      <c r="AS1006" s="127"/>
      <c r="AT1006" s="127"/>
      <c r="AU1006" s="127"/>
    </row>
    <row r="1007" spans="3:64">
      <c r="C1007" s="38"/>
      <c r="D1007" s="38"/>
      <c r="AA1007" s="127"/>
      <c r="AB1007" s="127"/>
      <c r="AC1007" s="127"/>
      <c r="AD1007" s="127"/>
      <c r="AE1007" s="127"/>
      <c r="AG1007" s="113"/>
      <c r="AN1007" s="127"/>
      <c r="AO1007" s="127"/>
      <c r="AP1007" s="127"/>
      <c r="AQ1007" s="127"/>
      <c r="AR1007" s="127"/>
      <c r="AS1007" s="127"/>
      <c r="AT1007" s="127"/>
      <c r="AU1007" s="127"/>
    </row>
    <row r="1008" spans="3:64">
      <c r="C1008" s="38"/>
      <c r="D1008" s="38"/>
      <c r="AA1008" s="127"/>
      <c r="AB1008" s="127"/>
      <c r="AC1008" s="127"/>
      <c r="AD1008" s="127"/>
      <c r="AE1008" s="127"/>
      <c r="AG1008" s="113"/>
      <c r="AN1008" s="127"/>
      <c r="AO1008" s="127"/>
      <c r="AP1008" s="127"/>
      <c r="AQ1008" s="127"/>
      <c r="AR1008" s="127"/>
      <c r="AS1008" s="127"/>
      <c r="AT1008" s="127"/>
      <c r="AU1008" s="127"/>
    </row>
    <row r="1009" spans="3:47">
      <c r="C1009" s="38"/>
      <c r="D1009" s="38"/>
      <c r="AA1009" s="127"/>
      <c r="AB1009" s="127"/>
      <c r="AC1009" s="127"/>
      <c r="AD1009" s="127"/>
      <c r="AE1009" s="127"/>
      <c r="AG1009" s="113"/>
      <c r="AN1009" s="127"/>
      <c r="AO1009" s="127"/>
      <c r="AP1009" s="127"/>
      <c r="AQ1009" s="127"/>
      <c r="AR1009" s="127"/>
      <c r="AS1009" s="127"/>
      <c r="AT1009" s="127"/>
      <c r="AU1009" s="127"/>
    </row>
    <row r="1010" spans="3:47">
      <c r="C1010" s="38"/>
      <c r="D1010" s="38"/>
      <c r="AA1010" s="127"/>
      <c r="AB1010" s="127"/>
      <c r="AC1010" s="127"/>
      <c r="AD1010" s="127"/>
      <c r="AE1010" s="127"/>
      <c r="AG1010" s="113"/>
      <c r="AN1010" s="127"/>
      <c r="AO1010" s="127"/>
      <c r="AP1010" s="127"/>
      <c r="AQ1010" s="127"/>
      <c r="AR1010" s="127"/>
      <c r="AS1010" s="127"/>
      <c r="AT1010" s="127"/>
      <c r="AU1010" s="127"/>
    </row>
    <row r="1011" spans="3:47">
      <c r="C1011" s="38"/>
      <c r="D1011" s="38"/>
      <c r="AA1011" s="127"/>
      <c r="AB1011" s="127"/>
      <c r="AC1011" s="127"/>
      <c r="AD1011" s="127"/>
      <c r="AE1011" s="127"/>
      <c r="AG1011" s="113"/>
      <c r="AN1011" s="127"/>
      <c r="AO1011" s="127"/>
      <c r="AP1011" s="127"/>
      <c r="AQ1011" s="127"/>
      <c r="AR1011" s="127"/>
      <c r="AS1011" s="127"/>
      <c r="AT1011" s="127"/>
      <c r="AU1011" s="127"/>
    </row>
    <row r="1012" spans="3:47">
      <c r="C1012" s="38"/>
      <c r="D1012" s="38"/>
      <c r="AA1012" s="127"/>
      <c r="AB1012" s="127"/>
      <c r="AC1012" s="127"/>
      <c r="AD1012" s="127"/>
      <c r="AE1012" s="127"/>
      <c r="AG1012" s="113"/>
      <c r="AN1012" s="127"/>
      <c r="AO1012" s="127"/>
      <c r="AP1012" s="127"/>
      <c r="AQ1012" s="127"/>
      <c r="AR1012" s="127"/>
      <c r="AS1012" s="127"/>
      <c r="AT1012" s="127"/>
      <c r="AU1012" s="127"/>
    </row>
    <row r="1013" spans="3:47">
      <c r="C1013" s="38"/>
      <c r="D1013" s="38"/>
      <c r="AA1013" s="127"/>
      <c r="AB1013" s="127"/>
      <c r="AC1013" s="127"/>
      <c r="AD1013" s="127"/>
      <c r="AE1013" s="127"/>
      <c r="AG1013" s="113"/>
      <c r="AN1013" s="127"/>
      <c r="AO1013" s="127"/>
      <c r="AP1013" s="127"/>
      <c r="AQ1013" s="127"/>
      <c r="AR1013" s="127"/>
      <c r="AS1013" s="127"/>
      <c r="AT1013" s="127"/>
      <c r="AU1013" s="127"/>
    </row>
    <row r="1014" spans="3:47">
      <c r="C1014" s="38"/>
      <c r="D1014" s="38"/>
      <c r="AA1014" s="127"/>
      <c r="AB1014" s="127"/>
      <c r="AC1014" s="127"/>
      <c r="AD1014" s="127"/>
      <c r="AE1014" s="127"/>
      <c r="AG1014" s="113"/>
      <c r="AN1014" s="127"/>
      <c r="AO1014" s="127"/>
      <c r="AP1014" s="127"/>
      <c r="AQ1014" s="127"/>
      <c r="AR1014" s="127"/>
      <c r="AS1014" s="127"/>
      <c r="AT1014" s="127"/>
      <c r="AU1014" s="127"/>
    </row>
    <row r="1015" spans="3:47">
      <c r="C1015" s="38"/>
      <c r="D1015" s="38"/>
      <c r="AA1015" s="127"/>
      <c r="AB1015" s="127"/>
      <c r="AC1015" s="127"/>
      <c r="AD1015" s="127"/>
      <c r="AE1015" s="127"/>
      <c r="AG1015" s="113"/>
      <c r="AN1015" s="127"/>
      <c r="AO1015" s="127"/>
      <c r="AP1015" s="127"/>
      <c r="AQ1015" s="127"/>
      <c r="AR1015" s="127"/>
      <c r="AS1015" s="127"/>
      <c r="AT1015" s="127"/>
      <c r="AU1015" s="127"/>
    </row>
    <row r="1016" spans="3:47">
      <c r="C1016" s="38"/>
      <c r="D1016" s="38"/>
      <c r="AA1016" s="127"/>
      <c r="AB1016" s="127"/>
      <c r="AC1016" s="127"/>
      <c r="AD1016" s="127"/>
      <c r="AE1016" s="127"/>
      <c r="AG1016" s="113"/>
      <c r="AN1016" s="127"/>
      <c r="AO1016" s="127"/>
      <c r="AP1016" s="127"/>
      <c r="AQ1016" s="127"/>
      <c r="AR1016" s="127"/>
      <c r="AS1016" s="127"/>
      <c r="AT1016" s="127"/>
      <c r="AU1016" s="127"/>
    </row>
    <row r="1017" spans="3:47">
      <c r="C1017" s="38"/>
      <c r="D1017" s="38"/>
      <c r="AA1017" s="127"/>
      <c r="AB1017" s="127"/>
      <c r="AC1017" s="127"/>
      <c r="AD1017" s="127"/>
      <c r="AE1017" s="127"/>
      <c r="AG1017" s="113"/>
      <c r="AN1017" s="127"/>
      <c r="AO1017" s="127"/>
      <c r="AP1017" s="127"/>
      <c r="AQ1017" s="127"/>
      <c r="AR1017" s="127"/>
      <c r="AS1017" s="127"/>
      <c r="AT1017" s="127"/>
      <c r="AU1017" s="127"/>
    </row>
    <row r="1018" spans="3:47">
      <c r="C1018" s="38"/>
      <c r="D1018" s="38"/>
      <c r="AA1018" s="127"/>
      <c r="AB1018" s="127"/>
      <c r="AC1018" s="127"/>
      <c r="AD1018" s="127"/>
      <c r="AE1018" s="127"/>
      <c r="AG1018" s="113"/>
      <c r="AN1018" s="127"/>
      <c r="AO1018" s="127"/>
      <c r="AP1018" s="127"/>
      <c r="AQ1018" s="127"/>
      <c r="AR1018" s="127"/>
      <c r="AS1018" s="127"/>
      <c r="AT1018" s="127"/>
      <c r="AU1018" s="127"/>
    </row>
    <row r="1019" spans="3:47">
      <c r="C1019" s="38"/>
      <c r="D1019" s="38"/>
      <c r="AA1019" s="127"/>
      <c r="AB1019" s="127"/>
      <c r="AC1019" s="127"/>
      <c r="AD1019" s="127"/>
      <c r="AE1019" s="127"/>
      <c r="AG1019" s="113"/>
      <c r="AN1019" s="127"/>
      <c r="AO1019" s="127"/>
      <c r="AP1019" s="127"/>
      <c r="AQ1019" s="127"/>
      <c r="AR1019" s="127"/>
      <c r="AS1019" s="127"/>
      <c r="AT1019" s="127"/>
      <c r="AU1019" s="127"/>
    </row>
    <row r="1020" spans="3:47">
      <c r="C1020" s="38"/>
      <c r="D1020" s="38"/>
      <c r="AA1020" s="127"/>
      <c r="AB1020" s="127"/>
      <c r="AC1020" s="127"/>
      <c r="AD1020" s="127"/>
      <c r="AE1020" s="127"/>
      <c r="AG1020" s="113"/>
      <c r="AN1020" s="127"/>
      <c r="AO1020" s="127"/>
      <c r="AP1020" s="127"/>
      <c r="AQ1020" s="127"/>
      <c r="AR1020" s="127"/>
      <c r="AS1020" s="127"/>
      <c r="AT1020" s="127"/>
      <c r="AU1020" s="127"/>
    </row>
    <row r="1021" spans="3:47">
      <c r="C1021" s="38"/>
      <c r="D1021" s="38"/>
      <c r="AA1021" s="127"/>
      <c r="AB1021" s="127"/>
      <c r="AC1021" s="127"/>
      <c r="AD1021" s="127"/>
      <c r="AE1021" s="127"/>
      <c r="AG1021" s="113"/>
      <c r="AN1021" s="127"/>
      <c r="AO1021" s="127"/>
      <c r="AP1021" s="127"/>
      <c r="AQ1021" s="127"/>
      <c r="AR1021" s="127"/>
      <c r="AS1021" s="127"/>
      <c r="AT1021" s="127"/>
      <c r="AU1021" s="127"/>
    </row>
    <row r="1022" spans="3:47">
      <c r="C1022" s="38"/>
      <c r="D1022" s="38"/>
      <c r="AA1022" s="127"/>
      <c r="AB1022" s="127"/>
      <c r="AC1022" s="127"/>
      <c r="AD1022" s="127"/>
      <c r="AE1022" s="127"/>
      <c r="AG1022" s="113"/>
      <c r="AN1022" s="127"/>
      <c r="AO1022" s="127"/>
      <c r="AP1022" s="127"/>
      <c r="AQ1022" s="127"/>
      <c r="AR1022" s="127"/>
      <c r="AS1022" s="127"/>
      <c r="AT1022" s="127"/>
      <c r="AU1022" s="127"/>
    </row>
    <row r="1023" spans="3:47">
      <c r="C1023" s="38"/>
      <c r="D1023" s="38"/>
      <c r="AA1023" s="127"/>
      <c r="AB1023" s="127"/>
      <c r="AC1023" s="127"/>
      <c r="AD1023" s="127"/>
      <c r="AE1023" s="127"/>
      <c r="AG1023" s="113"/>
      <c r="AN1023" s="127"/>
      <c r="AO1023" s="127"/>
      <c r="AP1023" s="127"/>
      <c r="AQ1023" s="127"/>
      <c r="AR1023" s="127"/>
      <c r="AS1023" s="127"/>
      <c r="AT1023" s="127"/>
      <c r="AU1023" s="127"/>
    </row>
    <row r="1024" spans="3:47">
      <c r="C1024" s="38"/>
      <c r="D1024" s="38"/>
      <c r="AA1024" s="127"/>
      <c r="AB1024" s="127"/>
      <c r="AC1024" s="127"/>
      <c r="AD1024" s="127"/>
      <c r="AE1024" s="127"/>
      <c r="AG1024" s="113"/>
      <c r="AN1024" s="127"/>
      <c r="AO1024" s="127"/>
      <c r="AP1024" s="127"/>
      <c r="AQ1024" s="127"/>
      <c r="AR1024" s="127"/>
      <c r="AS1024" s="127"/>
      <c r="AT1024" s="127"/>
      <c r="AU1024" s="127"/>
    </row>
    <row r="1025" spans="3:48">
      <c r="C1025" s="38"/>
      <c r="D1025" s="38"/>
      <c r="AA1025" s="127"/>
      <c r="AB1025" s="127"/>
      <c r="AC1025" s="127"/>
      <c r="AD1025" s="127"/>
      <c r="AE1025" s="127"/>
      <c r="AG1025" s="113"/>
      <c r="AN1025" s="127"/>
      <c r="AO1025" s="127"/>
      <c r="AP1025" s="127"/>
      <c r="AQ1025" s="127"/>
      <c r="AR1025" s="127"/>
      <c r="AS1025" s="127"/>
      <c r="AT1025" s="127"/>
      <c r="AU1025" s="127"/>
    </row>
    <row r="1026" spans="3:48">
      <c r="C1026" s="38"/>
      <c r="D1026" s="38"/>
      <c r="AA1026" s="127"/>
      <c r="AB1026" s="127"/>
      <c r="AC1026" s="127"/>
      <c r="AD1026" s="127"/>
      <c r="AE1026" s="127"/>
      <c r="AG1026" s="113"/>
      <c r="AN1026" s="127"/>
      <c r="AO1026" s="127"/>
      <c r="AP1026" s="127"/>
      <c r="AQ1026" s="127"/>
      <c r="AR1026" s="127"/>
      <c r="AS1026" s="127"/>
      <c r="AT1026" s="127"/>
      <c r="AU1026" s="127"/>
    </row>
    <row r="1027" spans="3:48">
      <c r="C1027" s="38"/>
      <c r="D1027" s="38"/>
      <c r="AA1027" s="127"/>
      <c r="AB1027" s="127"/>
      <c r="AC1027" s="127"/>
      <c r="AD1027" s="127"/>
      <c r="AE1027" s="127"/>
      <c r="AG1027" s="113"/>
      <c r="AN1027" s="127"/>
      <c r="AO1027" s="127"/>
      <c r="AP1027" s="127"/>
      <c r="AQ1027" s="127"/>
      <c r="AR1027" s="127"/>
      <c r="AS1027" s="127"/>
      <c r="AT1027" s="127"/>
      <c r="AU1027" s="127"/>
    </row>
    <row r="1028" spans="3:48">
      <c r="C1028" s="38"/>
      <c r="D1028" s="38"/>
      <c r="AA1028" s="127"/>
      <c r="AB1028" s="127"/>
      <c r="AC1028" s="127"/>
      <c r="AD1028" s="127"/>
      <c r="AE1028" s="127"/>
      <c r="AG1028" s="113"/>
      <c r="AN1028" s="127"/>
      <c r="AO1028" s="127"/>
      <c r="AP1028" s="127"/>
      <c r="AQ1028" s="127"/>
      <c r="AR1028" s="127"/>
      <c r="AS1028" s="127"/>
      <c r="AT1028" s="127"/>
      <c r="AU1028" s="127"/>
    </row>
    <row r="1029" spans="3:48">
      <c r="C1029" s="38"/>
      <c r="D1029" s="38"/>
      <c r="AA1029" s="127"/>
      <c r="AB1029" s="127"/>
      <c r="AC1029" s="127"/>
      <c r="AD1029" s="127"/>
      <c r="AE1029" s="127"/>
      <c r="AG1029" s="113"/>
      <c r="AN1029" s="127"/>
      <c r="AO1029" s="127"/>
      <c r="AP1029" s="127"/>
      <c r="AQ1029" s="127"/>
      <c r="AR1029" s="127"/>
      <c r="AS1029" s="127"/>
      <c r="AT1029" s="127"/>
      <c r="AU1029" s="127"/>
    </row>
    <row r="1030" spans="3:48">
      <c r="C1030" s="38"/>
      <c r="D1030" s="38"/>
      <c r="AA1030" s="127"/>
      <c r="AB1030" s="127"/>
      <c r="AC1030" s="127"/>
      <c r="AD1030" s="127"/>
      <c r="AE1030" s="127"/>
      <c r="AG1030" s="113"/>
      <c r="AN1030" s="127"/>
      <c r="AO1030" s="127"/>
      <c r="AP1030" s="127"/>
      <c r="AQ1030" s="127"/>
      <c r="AR1030" s="127"/>
      <c r="AS1030" s="127"/>
      <c r="AT1030" s="127"/>
      <c r="AU1030" s="127"/>
    </row>
    <row r="1031" spans="3:48">
      <c r="C1031" s="38"/>
      <c r="D1031" s="38"/>
      <c r="AA1031" s="127"/>
      <c r="AB1031" s="127"/>
      <c r="AC1031" s="127"/>
      <c r="AD1031" s="127"/>
      <c r="AE1031" s="127"/>
      <c r="AG1031" s="113"/>
      <c r="AN1031" s="127"/>
      <c r="AO1031" s="127"/>
      <c r="AP1031" s="127"/>
      <c r="AQ1031" s="127"/>
      <c r="AR1031" s="127"/>
      <c r="AS1031" s="127"/>
      <c r="AT1031" s="127"/>
      <c r="AU1031" s="127"/>
    </row>
    <row r="1032" spans="3:48">
      <c r="C1032" s="38"/>
      <c r="D1032" s="38"/>
      <c r="AA1032" s="127"/>
      <c r="AB1032" s="127"/>
      <c r="AC1032" s="127"/>
      <c r="AD1032" s="127"/>
      <c r="AE1032" s="127"/>
      <c r="AG1032" s="113"/>
      <c r="AN1032" s="127"/>
      <c r="AO1032" s="127"/>
      <c r="AP1032" s="127"/>
      <c r="AQ1032" s="127"/>
      <c r="AR1032" s="127"/>
      <c r="AS1032" s="127"/>
      <c r="AT1032" s="127"/>
      <c r="AU1032" s="127"/>
    </row>
    <row r="1033" spans="3:48">
      <c r="C1033" s="38"/>
      <c r="D1033" s="38"/>
      <c r="AA1033" s="127"/>
      <c r="AB1033" s="127"/>
      <c r="AC1033" s="127"/>
      <c r="AD1033" s="127"/>
      <c r="AE1033" s="127"/>
      <c r="AG1033" s="113"/>
      <c r="AN1033" s="127"/>
      <c r="AO1033" s="127"/>
      <c r="AP1033" s="127"/>
      <c r="AQ1033" s="127"/>
      <c r="AR1033" s="127"/>
      <c r="AS1033" s="127"/>
      <c r="AT1033" s="127"/>
      <c r="AU1033" s="127"/>
    </row>
    <row r="1034" spans="3:48">
      <c r="C1034" s="38"/>
      <c r="D1034" s="38"/>
      <c r="AA1034" s="127"/>
      <c r="AB1034" s="127"/>
      <c r="AC1034" s="127"/>
      <c r="AD1034" s="127"/>
      <c r="AE1034" s="127"/>
      <c r="AG1034" s="113"/>
      <c r="AN1034" s="127"/>
      <c r="AO1034" s="127"/>
      <c r="AP1034" s="127"/>
      <c r="AQ1034" s="127"/>
      <c r="AR1034" s="127"/>
      <c r="AS1034" s="127"/>
      <c r="AT1034" s="127"/>
      <c r="AU1034" s="127"/>
    </row>
    <row r="1035" spans="3:48">
      <c r="C1035" s="38"/>
      <c r="D1035" s="38"/>
      <c r="AA1035" s="127"/>
      <c r="AB1035" s="127"/>
      <c r="AC1035" s="127"/>
      <c r="AD1035" s="127"/>
      <c r="AE1035" s="127"/>
      <c r="AG1035" s="113"/>
      <c r="AN1035" s="127"/>
      <c r="AO1035" s="127"/>
      <c r="AP1035" s="127"/>
      <c r="AQ1035" s="127"/>
      <c r="AR1035" s="127"/>
      <c r="AS1035" s="127"/>
      <c r="AT1035" s="127"/>
      <c r="AU1035" s="127"/>
    </row>
    <row r="1036" spans="3:48">
      <c r="C1036" s="38"/>
      <c r="D1036" s="38"/>
      <c r="AA1036" s="127"/>
      <c r="AB1036" s="127"/>
      <c r="AC1036" s="127"/>
      <c r="AD1036" s="127"/>
      <c r="AE1036" s="127"/>
      <c r="AG1036" s="113"/>
      <c r="AN1036" s="127"/>
      <c r="AO1036" s="127"/>
      <c r="AP1036" s="127"/>
      <c r="AQ1036" s="127"/>
      <c r="AR1036" s="127"/>
      <c r="AS1036" s="127"/>
      <c r="AT1036" s="127"/>
      <c r="AU1036" s="127"/>
    </row>
    <row r="1037" spans="3:48">
      <c r="C1037" s="38"/>
      <c r="D1037" s="38"/>
      <c r="AA1037" s="127"/>
      <c r="AB1037" s="127"/>
      <c r="AC1037" s="127"/>
      <c r="AD1037" s="127"/>
      <c r="AE1037" s="127"/>
      <c r="AG1037" s="113"/>
      <c r="AN1037" s="127"/>
      <c r="AO1037" s="127"/>
      <c r="AP1037" s="127"/>
      <c r="AQ1037" s="127"/>
      <c r="AR1037" s="127"/>
      <c r="AS1037" s="127"/>
      <c r="AT1037" s="127"/>
      <c r="AU1037" s="127"/>
    </row>
    <row r="1038" spans="3:48">
      <c r="C1038" s="38"/>
      <c r="D1038" s="38"/>
      <c r="AA1038" s="127"/>
      <c r="AB1038" s="127"/>
      <c r="AC1038" s="127"/>
      <c r="AD1038" s="127"/>
      <c r="AE1038" s="127"/>
      <c r="AG1038" s="113"/>
      <c r="AN1038" s="127"/>
      <c r="AO1038" s="127"/>
      <c r="AP1038" s="127"/>
      <c r="AQ1038" s="127"/>
      <c r="AR1038" s="127"/>
      <c r="AS1038" s="127"/>
      <c r="AT1038" s="127"/>
      <c r="AU1038" s="127"/>
    </row>
    <row r="1039" spans="3:48">
      <c r="C1039" s="38"/>
      <c r="D1039" s="38"/>
      <c r="AA1039" s="127"/>
      <c r="AB1039" s="127"/>
      <c r="AC1039" s="127"/>
      <c r="AD1039" s="127"/>
      <c r="AE1039" s="127"/>
      <c r="AG1039" s="113"/>
      <c r="AN1039" s="127"/>
      <c r="AO1039" s="127"/>
      <c r="AP1039" s="127"/>
      <c r="AQ1039" s="127"/>
      <c r="AR1039" s="127"/>
      <c r="AS1039" s="127"/>
      <c r="AT1039" s="127"/>
      <c r="AU1039" s="127"/>
    </row>
    <row r="1040" spans="3:48">
      <c r="C1040" s="38"/>
      <c r="D1040" s="38"/>
      <c r="AA1040" s="127"/>
      <c r="AB1040" s="127"/>
      <c r="AC1040" s="127"/>
      <c r="AD1040" s="127"/>
      <c r="AE1040" s="127"/>
      <c r="AG1040" s="113"/>
      <c r="AN1040" s="127"/>
      <c r="AO1040" s="127"/>
      <c r="AP1040" s="127"/>
      <c r="AQ1040" s="127"/>
      <c r="AR1040" s="127"/>
      <c r="AS1040" s="127"/>
      <c r="AT1040" s="127"/>
      <c r="AU1040" s="127"/>
      <c r="AV1040" s="127"/>
    </row>
    <row r="1041" spans="3:48">
      <c r="C1041" s="38"/>
      <c r="D1041" s="38"/>
      <c r="AA1041" s="127"/>
      <c r="AB1041" s="127"/>
      <c r="AC1041" s="127"/>
      <c r="AD1041" s="127"/>
      <c r="AE1041" s="127"/>
      <c r="AG1041" s="113"/>
      <c r="AN1041" s="127"/>
      <c r="AO1041" s="127"/>
      <c r="AP1041" s="127"/>
      <c r="AQ1041" s="127"/>
      <c r="AR1041" s="127"/>
      <c r="AS1041" s="127"/>
      <c r="AT1041" s="127"/>
      <c r="AU1041" s="127"/>
      <c r="AV1041" s="127"/>
    </row>
    <row r="1042" spans="3:48">
      <c r="C1042" s="38"/>
      <c r="D1042" s="38"/>
      <c r="AA1042" s="127"/>
      <c r="AB1042" s="127"/>
      <c r="AC1042" s="127"/>
      <c r="AD1042" s="127"/>
      <c r="AE1042" s="127"/>
      <c r="AG1042" s="113"/>
      <c r="AN1042" s="127"/>
      <c r="AO1042" s="127"/>
      <c r="AP1042" s="127"/>
      <c r="AQ1042" s="127"/>
      <c r="AR1042" s="127"/>
      <c r="AS1042" s="127"/>
      <c r="AT1042" s="127"/>
      <c r="AU1042" s="127"/>
    </row>
    <row r="1043" spans="3:48">
      <c r="C1043" s="38"/>
      <c r="D1043" s="38"/>
      <c r="AA1043" s="127"/>
      <c r="AB1043" s="127"/>
      <c r="AC1043" s="127"/>
      <c r="AD1043" s="127"/>
      <c r="AE1043" s="127"/>
      <c r="AG1043" s="113"/>
      <c r="AN1043" s="127"/>
      <c r="AO1043" s="127"/>
      <c r="AP1043" s="127"/>
      <c r="AQ1043" s="127"/>
      <c r="AR1043" s="127"/>
      <c r="AS1043" s="127"/>
      <c r="AT1043" s="127"/>
      <c r="AU1043" s="127"/>
    </row>
    <row r="1044" spans="3:48">
      <c r="C1044" s="38"/>
      <c r="D1044" s="38"/>
      <c r="AA1044" s="127"/>
      <c r="AB1044" s="127"/>
      <c r="AC1044" s="127"/>
      <c r="AD1044" s="127"/>
      <c r="AE1044" s="127"/>
      <c r="AG1044" s="113"/>
      <c r="AN1044" s="127"/>
      <c r="AO1044" s="127"/>
      <c r="AP1044" s="127"/>
      <c r="AQ1044" s="127"/>
      <c r="AR1044" s="127"/>
      <c r="AS1044" s="127"/>
      <c r="AT1044" s="127"/>
      <c r="AU1044" s="127"/>
    </row>
    <row r="1045" spans="3:48">
      <c r="C1045" s="38"/>
      <c r="D1045" s="38"/>
      <c r="AA1045" s="127"/>
      <c r="AB1045" s="127"/>
      <c r="AC1045" s="127"/>
      <c r="AD1045" s="127"/>
      <c r="AE1045" s="127"/>
      <c r="AG1045" s="113"/>
      <c r="AN1045" s="127"/>
      <c r="AO1045" s="127"/>
      <c r="AP1045" s="127"/>
      <c r="AQ1045" s="127"/>
      <c r="AR1045" s="127"/>
      <c r="AS1045" s="127"/>
      <c r="AT1045" s="127"/>
      <c r="AU1045" s="127"/>
    </row>
    <row r="1046" spans="3:48">
      <c r="C1046" s="38"/>
      <c r="D1046" s="38"/>
      <c r="AA1046" s="127"/>
      <c r="AB1046" s="127"/>
      <c r="AC1046" s="127"/>
      <c r="AD1046" s="127"/>
      <c r="AE1046" s="127"/>
      <c r="AG1046" s="113"/>
      <c r="AN1046" s="127"/>
      <c r="AO1046" s="127"/>
      <c r="AP1046" s="127"/>
      <c r="AQ1046" s="127"/>
      <c r="AR1046" s="127"/>
      <c r="AS1046" s="127"/>
      <c r="AT1046" s="127"/>
      <c r="AU1046" s="127"/>
    </row>
    <row r="1047" spans="3:48">
      <c r="C1047" s="38"/>
      <c r="D1047" s="38"/>
      <c r="AA1047" s="127"/>
      <c r="AB1047" s="127"/>
      <c r="AC1047" s="127"/>
      <c r="AD1047" s="127"/>
      <c r="AE1047" s="127"/>
      <c r="AG1047" s="113"/>
      <c r="AN1047" s="127"/>
      <c r="AO1047" s="127"/>
      <c r="AP1047" s="127"/>
      <c r="AQ1047" s="127"/>
      <c r="AR1047" s="127"/>
      <c r="AS1047" s="127"/>
      <c r="AT1047" s="127"/>
      <c r="AU1047" s="127"/>
    </row>
    <row r="1048" spans="3:48">
      <c r="C1048" s="38"/>
      <c r="D1048" s="38"/>
      <c r="AA1048" s="127"/>
      <c r="AB1048" s="127"/>
      <c r="AC1048" s="127"/>
      <c r="AD1048" s="127"/>
      <c r="AE1048" s="127"/>
      <c r="AG1048" s="113"/>
      <c r="AN1048" s="127"/>
      <c r="AO1048" s="127"/>
      <c r="AP1048" s="127"/>
      <c r="AQ1048" s="127"/>
      <c r="AR1048" s="127"/>
      <c r="AS1048" s="127"/>
      <c r="AT1048" s="127"/>
      <c r="AU1048" s="127"/>
    </row>
    <row r="1049" spans="3:48">
      <c r="C1049" s="38"/>
      <c r="D1049" s="38"/>
      <c r="AA1049" s="127"/>
      <c r="AB1049" s="127"/>
      <c r="AC1049" s="127"/>
      <c r="AD1049" s="127"/>
      <c r="AE1049" s="127"/>
      <c r="AG1049" s="113"/>
      <c r="AN1049" s="127"/>
      <c r="AO1049" s="127"/>
      <c r="AP1049" s="127"/>
      <c r="AQ1049" s="127"/>
      <c r="AR1049" s="127"/>
      <c r="AS1049" s="127"/>
      <c r="AT1049" s="127"/>
      <c r="AU1049" s="127"/>
    </row>
    <row r="1050" spans="3:48">
      <c r="C1050" s="38"/>
      <c r="D1050" s="38"/>
      <c r="AA1050" s="127"/>
      <c r="AB1050" s="127"/>
      <c r="AC1050" s="127"/>
      <c r="AD1050" s="127"/>
      <c r="AE1050" s="127"/>
      <c r="AG1050" s="113"/>
      <c r="AN1050" s="127"/>
      <c r="AO1050" s="127"/>
      <c r="AP1050" s="127"/>
      <c r="AQ1050" s="127"/>
      <c r="AR1050" s="127"/>
      <c r="AS1050" s="127"/>
      <c r="AT1050" s="127"/>
      <c r="AU1050" s="127"/>
    </row>
    <row r="1051" spans="3:48">
      <c r="C1051" s="38"/>
      <c r="D1051" s="38"/>
      <c r="AA1051" s="127"/>
      <c r="AB1051" s="127"/>
      <c r="AC1051" s="127"/>
      <c r="AD1051" s="127"/>
      <c r="AE1051" s="127"/>
      <c r="AG1051" s="113"/>
      <c r="AN1051" s="127"/>
      <c r="AO1051" s="127"/>
      <c r="AP1051" s="127"/>
      <c r="AQ1051" s="127"/>
      <c r="AR1051" s="127"/>
      <c r="AS1051" s="127"/>
      <c r="AT1051" s="127"/>
      <c r="AU1051" s="127"/>
    </row>
    <row r="1052" spans="3:48">
      <c r="C1052" s="38"/>
      <c r="D1052" s="38"/>
      <c r="AA1052" s="127"/>
      <c r="AB1052" s="127"/>
      <c r="AC1052" s="127"/>
      <c r="AD1052" s="127"/>
      <c r="AE1052" s="127"/>
      <c r="AG1052" s="113"/>
      <c r="AN1052" s="127"/>
      <c r="AO1052" s="127"/>
      <c r="AP1052" s="127"/>
      <c r="AQ1052" s="127"/>
      <c r="AR1052" s="127"/>
      <c r="AS1052" s="127"/>
      <c r="AT1052" s="127"/>
      <c r="AU1052" s="127"/>
    </row>
    <row r="1053" spans="3:48">
      <c r="C1053" s="38"/>
      <c r="D1053" s="38"/>
      <c r="AA1053" s="127"/>
      <c r="AB1053" s="127"/>
      <c r="AC1053" s="127"/>
      <c r="AD1053" s="127"/>
      <c r="AE1053" s="127"/>
      <c r="AG1053" s="113"/>
      <c r="AN1053" s="127"/>
      <c r="AO1053" s="127"/>
      <c r="AP1053" s="127"/>
      <c r="AQ1053" s="127"/>
      <c r="AR1053" s="127"/>
      <c r="AS1053" s="127"/>
      <c r="AT1053" s="127"/>
      <c r="AU1053" s="127"/>
    </row>
    <row r="1054" spans="3:48">
      <c r="C1054" s="38"/>
      <c r="D1054" s="38"/>
      <c r="AA1054" s="127"/>
      <c r="AB1054" s="127"/>
      <c r="AC1054" s="127"/>
      <c r="AD1054" s="127"/>
      <c r="AE1054" s="127"/>
      <c r="AG1054" s="113"/>
      <c r="AN1054" s="127"/>
      <c r="AO1054" s="127"/>
      <c r="AP1054" s="127"/>
      <c r="AQ1054" s="127"/>
      <c r="AR1054" s="127"/>
      <c r="AS1054" s="127"/>
      <c r="AT1054" s="127"/>
      <c r="AU1054" s="127"/>
    </row>
    <row r="1055" spans="3:48">
      <c r="C1055" s="38"/>
      <c r="D1055" s="38"/>
      <c r="AA1055" s="127"/>
      <c r="AB1055" s="127"/>
      <c r="AC1055" s="127"/>
      <c r="AD1055" s="127"/>
      <c r="AE1055" s="127"/>
      <c r="AG1055" s="113"/>
      <c r="AN1055" s="127"/>
      <c r="AO1055" s="127"/>
      <c r="AP1055" s="127"/>
      <c r="AQ1055" s="127"/>
      <c r="AR1055" s="127"/>
      <c r="AS1055" s="127"/>
      <c r="AT1055" s="127"/>
      <c r="AU1055" s="127"/>
    </row>
    <row r="1056" spans="3:48">
      <c r="C1056" s="38"/>
      <c r="D1056" s="38"/>
      <c r="AA1056" s="127"/>
      <c r="AB1056" s="127"/>
      <c r="AC1056" s="127"/>
      <c r="AD1056" s="127"/>
      <c r="AE1056" s="127"/>
      <c r="AG1056" s="113"/>
      <c r="AN1056" s="127"/>
      <c r="AO1056" s="127"/>
      <c r="AP1056" s="127"/>
      <c r="AQ1056" s="127"/>
      <c r="AR1056" s="127"/>
      <c r="AS1056" s="127"/>
      <c r="AT1056" s="127"/>
      <c r="AU1056" s="127"/>
    </row>
    <row r="1057" spans="3:64">
      <c r="C1057" s="38"/>
      <c r="D1057" s="38"/>
      <c r="AA1057" s="127"/>
      <c r="AB1057" s="127"/>
      <c r="AC1057" s="127"/>
      <c r="AD1057" s="127"/>
      <c r="AE1057" s="127"/>
      <c r="AG1057" s="113"/>
      <c r="AN1057" s="127"/>
      <c r="AO1057" s="127"/>
      <c r="AP1057" s="127"/>
      <c r="AQ1057" s="127"/>
      <c r="AR1057" s="127"/>
      <c r="AS1057" s="127"/>
      <c r="AT1057" s="127"/>
      <c r="AU1057" s="127"/>
    </row>
    <row r="1058" spans="3:64">
      <c r="C1058" s="38"/>
      <c r="D1058" s="38"/>
      <c r="AA1058" s="127"/>
      <c r="AB1058" s="127"/>
      <c r="AC1058" s="127"/>
      <c r="AD1058" s="127"/>
      <c r="AE1058" s="127"/>
      <c r="AG1058" s="113"/>
      <c r="AN1058" s="127"/>
      <c r="AO1058" s="127"/>
      <c r="AP1058" s="127"/>
      <c r="AQ1058" s="127"/>
      <c r="AR1058" s="127"/>
      <c r="AS1058" s="127"/>
      <c r="AT1058" s="127"/>
      <c r="AU1058" s="127"/>
    </row>
    <row r="1059" spans="3:64">
      <c r="C1059" s="38"/>
      <c r="D1059" s="38"/>
      <c r="AA1059" s="127"/>
      <c r="AB1059" s="127"/>
      <c r="AC1059" s="127"/>
      <c r="AD1059" s="127"/>
      <c r="AE1059" s="127"/>
      <c r="AG1059" s="113"/>
      <c r="AN1059" s="127"/>
      <c r="AO1059" s="127"/>
      <c r="AP1059" s="127"/>
      <c r="AQ1059" s="127"/>
      <c r="AR1059" s="127"/>
      <c r="AS1059" s="127"/>
      <c r="AT1059" s="127"/>
      <c r="AU1059" s="127"/>
    </row>
    <row r="1060" spans="3:64">
      <c r="C1060" s="38"/>
      <c r="D1060" s="38"/>
      <c r="AA1060" s="127"/>
      <c r="AB1060" s="127"/>
      <c r="AC1060" s="127"/>
      <c r="AD1060" s="127"/>
      <c r="AE1060" s="127"/>
      <c r="AG1060" s="113"/>
      <c r="AN1060" s="127"/>
      <c r="AO1060" s="127"/>
      <c r="AP1060" s="127"/>
      <c r="AQ1060" s="127"/>
      <c r="AR1060" s="127"/>
      <c r="AS1060" s="127"/>
      <c r="AT1060" s="127"/>
      <c r="AU1060" s="127"/>
    </row>
    <row r="1061" spans="3:64">
      <c r="C1061" s="38"/>
      <c r="D1061" s="38"/>
      <c r="AA1061" s="127"/>
      <c r="AB1061" s="127"/>
      <c r="AC1061" s="127"/>
      <c r="AD1061" s="127"/>
      <c r="AE1061" s="127"/>
      <c r="AG1061" s="113"/>
      <c r="AN1061" s="127"/>
      <c r="AO1061" s="127"/>
      <c r="AP1061" s="127"/>
      <c r="AQ1061" s="127"/>
      <c r="AR1061" s="127"/>
      <c r="AS1061" s="127"/>
      <c r="AT1061" s="127"/>
      <c r="AU1061" s="127"/>
    </row>
    <row r="1062" spans="3:64">
      <c r="C1062" s="38"/>
      <c r="D1062" s="38"/>
      <c r="AA1062" s="127"/>
      <c r="AB1062" s="127"/>
      <c r="AC1062" s="127"/>
      <c r="AD1062" s="127"/>
      <c r="AE1062" s="127"/>
      <c r="AG1062" s="113"/>
      <c r="AN1062" s="127"/>
      <c r="AO1062" s="127"/>
      <c r="AP1062" s="127"/>
      <c r="AQ1062" s="127"/>
      <c r="AR1062" s="127"/>
      <c r="AS1062" s="127"/>
      <c r="AT1062" s="127"/>
      <c r="AU1062" s="127"/>
    </row>
    <row r="1063" spans="3:64">
      <c r="C1063" s="38"/>
      <c r="D1063" s="38"/>
      <c r="AA1063" s="127"/>
      <c r="AB1063" s="127"/>
      <c r="AC1063" s="127"/>
      <c r="AD1063" s="127"/>
      <c r="AE1063" s="127"/>
      <c r="AG1063" s="113"/>
      <c r="AN1063" s="127"/>
      <c r="AO1063" s="127"/>
      <c r="AP1063" s="127"/>
      <c r="AQ1063" s="127"/>
      <c r="AR1063" s="127"/>
      <c r="AS1063" s="127"/>
      <c r="AT1063" s="127"/>
      <c r="AU1063" s="127"/>
    </row>
    <row r="1064" spans="3:64">
      <c r="C1064" s="38"/>
      <c r="D1064" s="38"/>
      <c r="AA1064" s="127"/>
      <c r="AB1064" s="127"/>
      <c r="AC1064" s="127"/>
      <c r="AD1064" s="127"/>
      <c r="AE1064" s="127"/>
      <c r="AG1064" s="113"/>
      <c r="AN1064" s="127"/>
      <c r="AO1064" s="127"/>
      <c r="AP1064" s="127"/>
      <c r="AQ1064" s="127"/>
      <c r="AR1064" s="127"/>
      <c r="AS1064" s="127"/>
      <c r="AT1064" s="127"/>
      <c r="AU1064" s="127"/>
    </row>
    <row r="1065" spans="3:64">
      <c r="C1065" s="38"/>
      <c r="D1065" s="38"/>
      <c r="AA1065" s="127"/>
      <c r="AB1065" s="127"/>
      <c r="AC1065" s="127"/>
      <c r="AD1065" s="127"/>
      <c r="AE1065" s="127"/>
      <c r="AG1065" s="113"/>
      <c r="AN1065" s="127"/>
      <c r="AO1065" s="127"/>
      <c r="AP1065" s="127"/>
      <c r="AQ1065" s="127"/>
      <c r="AR1065" s="127"/>
      <c r="AS1065" s="127"/>
      <c r="AT1065" s="127"/>
      <c r="AU1065" s="127"/>
      <c r="AV1065" s="127"/>
      <c r="AW1065" s="127"/>
      <c r="AX1065" s="127"/>
      <c r="AY1065" s="127"/>
      <c r="AZ1065" s="127"/>
      <c r="BA1065" s="127"/>
      <c r="BB1065" s="127"/>
      <c r="BC1065" s="127"/>
      <c r="BD1065" s="127"/>
      <c r="BE1065" s="127"/>
      <c r="BF1065" s="127"/>
      <c r="BG1065" s="127"/>
      <c r="BH1065" s="127"/>
      <c r="BI1065" s="127"/>
      <c r="BJ1065" s="127"/>
      <c r="BK1065" s="127"/>
      <c r="BL1065" s="127"/>
    </row>
    <row r="1066" spans="3:64">
      <c r="C1066" s="38"/>
      <c r="D1066" s="38"/>
      <c r="AA1066" s="127"/>
      <c r="AB1066" s="127"/>
      <c r="AC1066" s="127"/>
      <c r="AD1066" s="127"/>
      <c r="AE1066" s="127"/>
      <c r="AG1066" s="113"/>
      <c r="AN1066" s="127"/>
      <c r="AO1066" s="127"/>
      <c r="AP1066" s="127"/>
      <c r="AQ1066" s="127"/>
      <c r="AR1066" s="127"/>
      <c r="AS1066" s="127"/>
      <c r="AT1066" s="127"/>
      <c r="AU1066" s="127"/>
    </row>
    <row r="1067" spans="3:64">
      <c r="C1067" s="38"/>
      <c r="D1067" s="38"/>
      <c r="AA1067" s="127"/>
      <c r="AB1067" s="127"/>
      <c r="AC1067" s="127"/>
      <c r="AD1067" s="127"/>
      <c r="AE1067" s="127"/>
      <c r="AG1067" s="113"/>
      <c r="AN1067" s="127"/>
      <c r="AO1067" s="127"/>
      <c r="AP1067" s="127"/>
      <c r="AQ1067" s="127"/>
      <c r="AR1067" s="127"/>
      <c r="AS1067" s="127"/>
      <c r="AT1067" s="127"/>
      <c r="AU1067" s="127"/>
    </row>
    <row r="1068" spans="3:64">
      <c r="C1068" s="38"/>
      <c r="D1068" s="38"/>
      <c r="AA1068" s="127"/>
      <c r="AB1068" s="127"/>
      <c r="AC1068" s="127"/>
      <c r="AD1068" s="127"/>
      <c r="AE1068" s="127"/>
      <c r="AG1068" s="113"/>
      <c r="AN1068" s="127"/>
      <c r="AO1068" s="127"/>
      <c r="AP1068" s="127"/>
      <c r="AQ1068" s="127"/>
      <c r="AR1068" s="127"/>
      <c r="AS1068" s="127"/>
      <c r="AT1068" s="127"/>
      <c r="AU1068" s="127"/>
    </row>
    <row r="1069" spans="3:64">
      <c r="C1069" s="38"/>
      <c r="D1069" s="38"/>
      <c r="AA1069" s="127"/>
      <c r="AB1069" s="127"/>
      <c r="AC1069" s="127"/>
      <c r="AD1069" s="127"/>
      <c r="AE1069" s="127"/>
      <c r="AG1069" s="113"/>
      <c r="AN1069" s="127"/>
      <c r="AO1069" s="127"/>
      <c r="AP1069" s="127"/>
      <c r="AQ1069" s="127"/>
      <c r="AR1069" s="127"/>
      <c r="AS1069" s="127"/>
      <c r="AT1069" s="127"/>
      <c r="AU1069" s="127"/>
    </row>
    <row r="1070" spans="3:64">
      <c r="C1070" s="38"/>
      <c r="D1070" s="38"/>
      <c r="AA1070" s="127"/>
      <c r="AB1070" s="127"/>
      <c r="AC1070" s="127"/>
      <c r="AD1070" s="127"/>
      <c r="AE1070" s="127"/>
      <c r="AG1070" s="113"/>
      <c r="AN1070" s="127"/>
      <c r="AO1070" s="127"/>
      <c r="AP1070" s="127"/>
      <c r="AQ1070" s="127"/>
      <c r="AR1070" s="127"/>
      <c r="AS1070" s="127"/>
      <c r="AT1070" s="127"/>
      <c r="AU1070" s="127"/>
    </row>
    <row r="1071" spans="3:64">
      <c r="C1071" s="38"/>
      <c r="D1071" s="38"/>
      <c r="AA1071" s="127"/>
      <c r="AB1071" s="127"/>
      <c r="AC1071" s="127"/>
      <c r="AD1071" s="127"/>
      <c r="AE1071" s="127"/>
      <c r="AG1071" s="113"/>
      <c r="AN1071" s="127"/>
      <c r="AO1071" s="127"/>
      <c r="AP1071" s="127"/>
      <c r="AQ1071" s="127"/>
      <c r="AR1071" s="127"/>
      <c r="AS1071" s="127"/>
      <c r="AT1071" s="127"/>
      <c r="AU1071" s="127"/>
    </row>
    <row r="1072" spans="3:64">
      <c r="C1072" s="38"/>
      <c r="D1072" s="38"/>
      <c r="AA1072" s="127"/>
      <c r="AB1072" s="127"/>
      <c r="AC1072" s="127"/>
      <c r="AD1072" s="127"/>
      <c r="AE1072" s="127"/>
      <c r="AG1072" s="113"/>
      <c r="AN1072" s="127"/>
      <c r="AO1072" s="127"/>
      <c r="AP1072" s="127"/>
      <c r="AQ1072" s="127"/>
      <c r="AR1072" s="127"/>
      <c r="AS1072" s="127"/>
      <c r="AT1072" s="127"/>
      <c r="AU1072" s="127"/>
    </row>
    <row r="1073" spans="3:48">
      <c r="C1073" s="38"/>
      <c r="D1073" s="38"/>
      <c r="AA1073" s="127"/>
      <c r="AB1073" s="127"/>
      <c r="AC1073" s="127"/>
      <c r="AD1073" s="127"/>
      <c r="AE1073" s="127"/>
      <c r="AG1073" s="113"/>
      <c r="AN1073" s="127"/>
      <c r="AO1073" s="127"/>
      <c r="AP1073" s="127"/>
      <c r="AQ1073" s="127"/>
      <c r="AR1073" s="127"/>
      <c r="AS1073" s="127"/>
      <c r="AT1073" s="127"/>
      <c r="AU1073" s="127"/>
    </row>
    <row r="1074" spans="3:48">
      <c r="C1074" s="38"/>
      <c r="D1074" s="38"/>
      <c r="AA1074" s="127"/>
      <c r="AB1074" s="127"/>
      <c r="AC1074" s="127"/>
      <c r="AD1074" s="127"/>
      <c r="AE1074" s="127"/>
      <c r="AG1074" s="113"/>
      <c r="AN1074" s="127"/>
      <c r="AO1074" s="127"/>
      <c r="AP1074" s="127"/>
      <c r="AQ1074" s="127"/>
      <c r="AR1074" s="127"/>
      <c r="AS1074" s="127"/>
      <c r="AT1074" s="127"/>
      <c r="AU1074" s="127"/>
    </row>
    <row r="1075" spans="3:48">
      <c r="C1075" s="38"/>
      <c r="D1075" s="38"/>
      <c r="AA1075" s="127"/>
      <c r="AB1075" s="127"/>
      <c r="AC1075" s="127"/>
      <c r="AD1075" s="127"/>
      <c r="AE1075" s="127"/>
      <c r="AG1075" s="113"/>
      <c r="AN1075" s="127"/>
      <c r="AO1075" s="127"/>
      <c r="AP1075" s="127"/>
      <c r="AQ1075" s="127"/>
      <c r="AR1075" s="127"/>
      <c r="AS1075" s="127"/>
      <c r="AT1075" s="127"/>
      <c r="AU1075" s="127"/>
    </row>
    <row r="1076" spans="3:48">
      <c r="C1076" s="38"/>
      <c r="D1076" s="38"/>
      <c r="AA1076" s="127"/>
      <c r="AB1076" s="127"/>
      <c r="AC1076" s="127"/>
      <c r="AD1076" s="127"/>
      <c r="AE1076" s="127"/>
      <c r="AG1076" s="113"/>
      <c r="AN1076" s="127"/>
      <c r="AO1076" s="127"/>
      <c r="AP1076" s="127"/>
      <c r="AQ1076" s="127"/>
      <c r="AR1076" s="127"/>
      <c r="AS1076" s="127"/>
      <c r="AT1076" s="127"/>
      <c r="AU1076" s="127"/>
    </row>
    <row r="1077" spans="3:48">
      <c r="C1077" s="38"/>
      <c r="D1077" s="38"/>
      <c r="AA1077" s="127"/>
      <c r="AB1077" s="127"/>
      <c r="AC1077" s="127"/>
      <c r="AD1077" s="127"/>
      <c r="AE1077" s="127"/>
      <c r="AG1077" s="113"/>
      <c r="AN1077" s="127"/>
      <c r="AO1077" s="127"/>
      <c r="AP1077" s="127"/>
      <c r="AQ1077" s="127"/>
      <c r="AR1077" s="127"/>
      <c r="AS1077" s="127"/>
      <c r="AT1077" s="127"/>
      <c r="AU1077" s="127"/>
      <c r="AV1077" s="127"/>
    </row>
    <row r="1078" spans="3:48">
      <c r="C1078" s="38"/>
      <c r="D1078" s="38"/>
      <c r="AA1078" s="127"/>
      <c r="AB1078" s="127"/>
      <c r="AC1078" s="127"/>
      <c r="AD1078" s="127"/>
      <c r="AE1078" s="127"/>
      <c r="AG1078" s="113"/>
      <c r="AN1078" s="127"/>
      <c r="AO1078" s="127"/>
      <c r="AP1078" s="127"/>
      <c r="AQ1078" s="127"/>
      <c r="AR1078" s="127"/>
      <c r="AS1078" s="127"/>
      <c r="AT1078" s="127"/>
      <c r="AU1078" s="127"/>
    </row>
    <row r="1079" spans="3:48">
      <c r="C1079" s="38"/>
      <c r="D1079" s="38"/>
      <c r="AA1079" s="127"/>
      <c r="AB1079" s="127"/>
      <c r="AC1079" s="127"/>
      <c r="AD1079" s="127"/>
      <c r="AE1079" s="127"/>
      <c r="AG1079" s="113"/>
      <c r="AN1079" s="127"/>
      <c r="AO1079" s="127"/>
      <c r="AP1079" s="127"/>
      <c r="AQ1079" s="127"/>
      <c r="AR1079" s="127"/>
      <c r="AS1079" s="127"/>
      <c r="AT1079" s="127"/>
      <c r="AU1079" s="127"/>
      <c r="AV1079" s="127"/>
    </row>
    <row r="1080" spans="3:48">
      <c r="C1080" s="38"/>
      <c r="D1080" s="38"/>
      <c r="AA1080" s="127"/>
      <c r="AB1080" s="127"/>
      <c r="AC1080" s="127"/>
      <c r="AD1080" s="127"/>
      <c r="AE1080" s="127"/>
      <c r="AG1080" s="113"/>
      <c r="AN1080" s="127"/>
      <c r="AO1080" s="127"/>
      <c r="AP1080" s="127"/>
      <c r="AQ1080" s="127"/>
      <c r="AR1080" s="127"/>
      <c r="AS1080" s="127"/>
      <c r="AT1080" s="127"/>
      <c r="AU1080" s="127"/>
    </row>
    <row r="1081" spans="3:48">
      <c r="C1081" s="38"/>
      <c r="D1081" s="38"/>
      <c r="AA1081" s="127"/>
      <c r="AB1081" s="127"/>
      <c r="AC1081" s="127"/>
      <c r="AD1081" s="127"/>
      <c r="AE1081" s="127"/>
      <c r="AG1081" s="113"/>
      <c r="AN1081" s="127"/>
      <c r="AO1081" s="127"/>
      <c r="AP1081" s="127"/>
      <c r="AQ1081" s="127"/>
      <c r="AR1081" s="127"/>
      <c r="AS1081" s="127"/>
      <c r="AT1081" s="127"/>
      <c r="AU1081" s="127"/>
    </row>
    <row r="1082" spans="3:48">
      <c r="C1082" s="38"/>
      <c r="D1082" s="38"/>
      <c r="AA1082" s="127"/>
      <c r="AB1082" s="127"/>
      <c r="AC1082" s="127"/>
      <c r="AD1082" s="127"/>
      <c r="AE1082" s="127"/>
      <c r="AG1082" s="113"/>
      <c r="AN1082" s="127"/>
      <c r="AO1082" s="127"/>
      <c r="AP1082" s="127"/>
      <c r="AQ1082" s="127"/>
      <c r="AR1082" s="127"/>
      <c r="AS1082" s="127"/>
      <c r="AT1082" s="127"/>
      <c r="AU1082" s="127"/>
    </row>
    <row r="1083" spans="3:48">
      <c r="C1083" s="38"/>
      <c r="D1083" s="38"/>
      <c r="AA1083" s="127"/>
      <c r="AB1083" s="127"/>
      <c r="AC1083" s="127"/>
      <c r="AD1083" s="127"/>
      <c r="AE1083" s="127"/>
      <c r="AG1083" s="113"/>
      <c r="AN1083" s="127"/>
      <c r="AO1083" s="127"/>
      <c r="AP1083" s="127"/>
      <c r="AQ1083" s="127"/>
      <c r="AR1083" s="127"/>
      <c r="AS1083" s="127"/>
      <c r="AT1083" s="127"/>
      <c r="AU1083" s="127"/>
    </row>
    <row r="1084" spans="3:48">
      <c r="C1084" s="38"/>
      <c r="D1084" s="38"/>
      <c r="AA1084" s="127"/>
      <c r="AB1084" s="127"/>
      <c r="AC1084" s="127"/>
      <c r="AD1084" s="127"/>
      <c r="AE1084" s="127"/>
      <c r="AG1084" s="113"/>
      <c r="AN1084" s="127"/>
      <c r="AO1084" s="127"/>
      <c r="AP1084" s="127"/>
      <c r="AQ1084" s="127"/>
      <c r="AR1084" s="127"/>
      <c r="AS1084" s="127"/>
      <c r="AT1084" s="127"/>
      <c r="AU1084" s="127"/>
    </row>
    <row r="1085" spans="3:48">
      <c r="C1085" s="38"/>
      <c r="D1085" s="38"/>
      <c r="AA1085" s="127"/>
      <c r="AB1085" s="127"/>
      <c r="AC1085" s="127"/>
      <c r="AD1085" s="127"/>
      <c r="AE1085" s="127"/>
      <c r="AG1085" s="113"/>
      <c r="AN1085" s="127"/>
      <c r="AO1085" s="127"/>
      <c r="AP1085" s="127"/>
      <c r="AQ1085" s="127"/>
      <c r="AR1085" s="127"/>
      <c r="AS1085" s="127"/>
      <c r="AT1085" s="127"/>
      <c r="AU1085" s="127"/>
    </row>
    <row r="1086" spans="3:48">
      <c r="C1086" s="38"/>
      <c r="D1086" s="38"/>
      <c r="AA1086" s="127"/>
      <c r="AB1086" s="127"/>
      <c r="AC1086" s="127"/>
      <c r="AD1086" s="127"/>
      <c r="AE1086" s="127"/>
      <c r="AG1086" s="113"/>
      <c r="AN1086" s="127"/>
      <c r="AO1086" s="127"/>
      <c r="AP1086" s="127"/>
      <c r="AQ1086" s="127"/>
      <c r="AR1086" s="127"/>
      <c r="AS1086" s="127"/>
      <c r="AT1086" s="127"/>
      <c r="AU1086" s="127"/>
    </row>
    <row r="1087" spans="3:48">
      <c r="C1087" s="38"/>
      <c r="D1087" s="38"/>
      <c r="AA1087" s="127"/>
      <c r="AB1087" s="127"/>
      <c r="AC1087" s="127"/>
      <c r="AD1087" s="127"/>
      <c r="AE1087" s="127"/>
      <c r="AG1087" s="113"/>
      <c r="AN1087" s="127"/>
      <c r="AO1087" s="127"/>
      <c r="AP1087" s="127"/>
      <c r="AQ1087" s="127"/>
      <c r="AR1087" s="127"/>
      <c r="AS1087" s="127"/>
      <c r="AT1087" s="127"/>
      <c r="AU1087" s="127"/>
    </row>
    <row r="1088" spans="3:48">
      <c r="C1088" s="38"/>
      <c r="D1088" s="38"/>
      <c r="AA1088" s="127"/>
      <c r="AB1088" s="127"/>
      <c r="AC1088" s="127"/>
      <c r="AD1088" s="127"/>
      <c r="AE1088" s="127"/>
      <c r="AG1088" s="113"/>
      <c r="AN1088" s="127"/>
      <c r="AO1088" s="127"/>
      <c r="AP1088" s="127"/>
      <c r="AQ1088" s="127"/>
      <c r="AR1088" s="127"/>
      <c r="AS1088" s="127"/>
      <c r="AT1088" s="127"/>
      <c r="AU1088" s="127"/>
    </row>
    <row r="1089" spans="3:47">
      <c r="C1089" s="38"/>
      <c r="D1089" s="38"/>
      <c r="AA1089" s="127"/>
      <c r="AB1089" s="127"/>
      <c r="AC1089" s="127"/>
      <c r="AD1089" s="127"/>
      <c r="AE1089" s="127"/>
      <c r="AG1089" s="113"/>
      <c r="AN1089" s="127"/>
      <c r="AO1089" s="127"/>
      <c r="AP1089" s="127"/>
      <c r="AQ1089" s="127"/>
      <c r="AR1089" s="127"/>
      <c r="AS1089" s="127"/>
      <c r="AT1089" s="127"/>
      <c r="AU1089" s="127"/>
    </row>
    <row r="1090" spans="3:47">
      <c r="C1090" s="38"/>
      <c r="D1090" s="38"/>
      <c r="AA1090" s="127"/>
      <c r="AB1090" s="127"/>
      <c r="AC1090" s="127"/>
      <c r="AD1090" s="127"/>
      <c r="AE1090" s="127"/>
      <c r="AG1090" s="113"/>
      <c r="AN1090" s="127"/>
      <c r="AO1090" s="127"/>
      <c r="AP1090" s="127"/>
      <c r="AQ1090" s="127"/>
      <c r="AR1090" s="127"/>
      <c r="AS1090" s="127"/>
      <c r="AT1090" s="127"/>
      <c r="AU1090" s="127"/>
    </row>
    <row r="1091" spans="3:47">
      <c r="C1091" s="38"/>
      <c r="D1091" s="38"/>
      <c r="AA1091" s="127"/>
      <c r="AB1091" s="127"/>
      <c r="AC1091" s="127"/>
      <c r="AD1091" s="127"/>
      <c r="AE1091" s="127"/>
      <c r="AG1091" s="113"/>
      <c r="AN1091" s="127"/>
      <c r="AO1091" s="127"/>
      <c r="AP1091" s="127"/>
      <c r="AQ1091" s="127"/>
      <c r="AR1091" s="127"/>
      <c r="AS1091" s="127"/>
      <c r="AT1091" s="127"/>
      <c r="AU1091" s="127"/>
    </row>
    <row r="1092" spans="3:47">
      <c r="C1092" s="38"/>
      <c r="D1092" s="38"/>
      <c r="AA1092" s="127"/>
      <c r="AB1092" s="127"/>
      <c r="AC1092" s="127"/>
      <c r="AD1092" s="127"/>
      <c r="AE1092" s="127"/>
      <c r="AG1092" s="113"/>
      <c r="AN1092" s="127"/>
      <c r="AO1092" s="127"/>
      <c r="AP1092" s="127"/>
      <c r="AQ1092" s="127"/>
      <c r="AR1092" s="127"/>
      <c r="AS1092" s="127"/>
      <c r="AT1092" s="127"/>
      <c r="AU1092" s="127"/>
    </row>
    <row r="1093" spans="3:47">
      <c r="C1093" s="38"/>
      <c r="D1093" s="38"/>
      <c r="AA1093" s="127"/>
      <c r="AB1093" s="127"/>
      <c r="AC1093" s="127"/>
      <c r="AD1093" s="127"/>
      <c r="AE1093" s="127"/>
      <c r="AG1093" s="113"/>
      <c r="AN1093" s="127"/>
      <c r="AO1093" s="127"/>
      <c r="AP1093" s="127"/>
      <c r="AQ1093" s="127"/>
      <c r="AR1093" s="127"/>
      <c r="AS1093" s="127"/>
      <c r="AT1093" s="127"/>
      <c r="AU1093" s="127"/>
    </row>
    <row r="1094" spans="3:47">
      <c r="C1094" s="38"/>
      <c r="D1094" s="38"/>
      <c r="AA1094" s="127"/>
      <c r="AB1094" s="127"/>
      <c r="AC1094" s="127"/>
      <c r="AD1094" s="127"/>
      <c r="AE1094" s="127"/>
      <c r="AG1094" s="113"/>
      <c r="AN1094" s="127"/>
      <c r="AO1094" s="127"/>
      <c r="AP1094" s="127"/>
      <c r="AQ1094" s="127"/>
      <c r="AR1094" s="127"/>
      <c r="AS1094" s="127"/>
      <c r="AT1094" s="127"/>
      <c r="AU1094" s="127"/>
    </row>
    <row r="1095" spans="3:47">
      <c r="C1095" s="38"/>
      <c r="D1095" s="38"/>
      <c r="AA1095" s="127"/>
      <c r="AB1095" s="127"/>
      <c r="AC1095" s="127"/>
      <c r="AD1095" s="127"/>
      <c r="AE1095" s="127"/>
      <c r="AG1095" s="113"/>
      <c r="AN1095" s="127"/>
      <c r="AO1095" s="127"/>
      <c r="AP1095" s="127"/>
      <c r="AQ1095" s="127"/>
      <c r="AR1095" s="127"/>
      <c r="AS1095" s="127"/>
      <c r="AT1095" s="127"/>
      <c r="AU1095" s="127"/>
    </row>
    <row r="1096" spans="3:47">
      <c r="C1096" s="38"/>
      <c r="D1096" s="38"/>
      <c r="AA1096" s="127"/>
      <c r="AB1096" s="127"/>
      <c r="AC1096" s="127"/>
      <c r="AD1096" s="127"/>
      <c r="AE1096" s="127"/>
      <c r="AG1096" s="113"/>
      <c r="AN1096" s="127"/>
      <c r="AO1096" s="127"/>
      <c r="AP1096" s="127"/>
      <c r="AQ1096" s="127"/>
      <c r="AR1096" s="127"/>
      <c r="AS1096" s="127"/>
      <c r="AT1096" s="127"/>
      <c r="AU1096" s="127"/>
    </row>
    <row r="1097" spans="3:47">
      <c r="C1097" s="38"/>
      <c r="D1097" s="38"/>
      <c r="AA1097" s="127"/>
      <c r="AB1097" s="127"/>
      <c r="AC1097" s="127"/>
      <c r="AD1097" s="127"/>
      <c r="AE1097" s="127"/>
      <c r="AG1097" s="113"/>
      <c r="AN1097" s="127"/>
      <c r="AO1097" s="127"/>
      <c r="AP1097" s="127"/>
      <c r="AQ1097" s="127"/>
      <c r="AR1097" s="127"/>
      <c r="AS1097" s="127"/>
      <c r="AT1097" s="127"/>
      <c r="AU1097" s="127"/>
    </row>
    <row r="1098" spans="3:47">
      <c r="C1098" s="38"/>
      <c r="D1098" s="38"/>
      <c r="AA1098" s="127"/>
      <c r="AB1098" s="127"/>
      <c r="AC1098" s="127"/>
      <c r="AD1098" s="127"/>
      <c r="AE1098" s="127"/>
      <c r="AG1098" s="113"/>
      <c r="AN1098" s="127"/>
      <c r="AO1098" s="127"/>
      <c r="AP1098" s="127"/>
      <c r="AQ1098" s="127"/>
      <c r="AR1098" s="127"/>
      <c r="AS1098" s="127"/>
      <c r="AT1098" s="127"/>
      <c r="AU1098" s="127"/>
    </row>
    <row r="1099" spans="3:47">
      <c r="C1099" s="38"/>
      <c r="D1099" s="38"/>
      <c r="AA1099" s="127"/>
      <c r="AB1099" s="127"/>
      <c r="AC1099" s="127"/>
      <c r="AD1099" s="127"/>
      <c r="AE1099" s="127"/>
      <c r="AG1099" s="113"/>
      <c r="AN1099" s="127"/>
      <c r="AO1099" s="127"/>
      <c r="AP1099" s="127"/>
      <c r="AQ1099" s="127"/>
      <c r="AR1099" s="127"/>
      <c r="AS1099" s="127"/>
      <c r="AT1099" s="127"/>
      <c r="AU1099" s="127"/>
    </row>
    <row r="1100" spans="3:47">
      <c r="C1100" s="38"/>
      <c r="D1100" s="38"/>
      <c r="AA1100" s="127"/>
      <c r="AB1100" s="127"/>
      <c r="AC1100" s="127"/>
      <c r="AD1100" s="127"/>
      <c r="AE1100" s="127"/>
      <c r="AG1100" s="113"/>
      <c r="AN1100" s="127"/>
      <c r="AO1100" s="127"/>
      <c r="AP1100" s="127"/>
      <c r="AQ1100" s="127"/>
      <c r="AR1100" s="127"/>
      <c r="AS1100" s="127"/>
      <c r="AT1100" s="127"/>
      <c r="AU1100" s="127"/>
    </row>
    <row r="1101" spans="3:47">
      <c r="C1101" s="38"/>
      <c r="D1101" s="38"/>
      <c r="AA1101" s="127"/>
      <c r="AB1101" s="127"/>
      <c r="AC1101" s="127"/>
      <c r="AD1101" s="127"/>
      <c r="AE1101" s="127"/>
      <c r="AG1101" s="113"/>
      <c r="AN1101" s="127"/>
      <c r="AO1101" s="127"/>
      <c r="AP1101" s="127"/>
      <c r="AQ1101" s="127"/>
      <c r="AR1101" s="127"/>
      <c r="AS1101" s="127"/>
      <c r="AT1101" s="127"/>
      <c r="AU1101" s="127"/>
    </row>
    <row r="1102" spans="3:47">
      <c r="C1102" s="38"/>
      <c r="D1102" s="38"/>
      <c r="AA1102" s="127"/>
      <c r="AB1102" s="127"/>
      <c r="AC1102" s="127"/>
      <c r="AD1102" s="127"/>
      <c r="AE1102" s="127"/>
      <c r="AG1102" s="113"/>
      <c r="AN1102" s="127"/>
      <c r="AO1102" s="127"/>
      <c r="AP1102" s="127"/>
      <c r="AQ1102" s="127"/>
      <c r="AR1102" s="127"/>
      <c r="AS1102" s="127"/>
      <c r="AT1102" s="127"/>
      <c r="AU1102" s="127"/>
    </row>
    <row r="1103" spans="3:47">
      <c r="C1103" s="38"/>
      <c r="D1103" s="38"/>
      <c r="AA1103" s="127"/>
      <c r="AB1103" s="127"/>
      <c r="AC1103" s="127"/>
      <c r="AD1103" s="127"/>
      <c r="AE1103" s="127"/>
      <c r="AG1103" s="113"/>
      <c r="AN1103" s="127"/>
      <c r="AO1103" s="127"/>
      <c r="AP1103" s="127"/>
      <c r="AQ1103" s="127"/>
      <c r="AR1103" s="127"/>
      <c r="AS1103" s="127"/>
      <c r="AT1103" s="127"/>
      <c r="AU1103" s="127"/>
    </row>
    <row r="1104" spans="3:47">
      <c r="C1104" s="38"/>
      <c r="D1104" s="38"/>
      <c r="AA1104" s="127"/>
      <c r="AB1104" s="127"/>
      <c r="AC1104" s="127"/>
      <c r="AD1104" s="127"/>
      <c r="AE1104" s="127"/>
      <c r="AG1104" s="113"/>
      <c r="AN1104" s="127"/>
      <c r="AO1104" s="127"/>
      <c r="AP1104" s="127"/>
      <c r="AQ1104" s="127"/>
      <c r="AR1104" s="127"/>
      <c r="AS1104" s="127"/>
      <c r="AT1104" s="127"/>
      <c r="AU1104" s="127"/>
    </row>
    <row r="1105" spans="3:47">
      <c r="C1105" s="38"/>
      <c r="D1105" s="38"/>
      <c r="AA1105" s="127"/>
      <c r="AB1105" s="127"/>
      <c r="AC1105" s="127"/>
      <c r="AD1105" s="127"/>
      <c r="AE1105" s="127"/>
      <c r="AG1105" s="113"/>
      <c r="AN1105" s="127"/>
      <c r="AO1105" s="127"/>
      <c r="AP1105" s="127"/>
      <c r="AQ1105" s="127"/>
      <c r="AR1105" s="127"/>
      <c r="AS1105" s="127"/>
      <c r="AT1105" s="127"/>
      <c r="AU1105" s="127"/>
    </row>
    <row r="1106" spans="3:47">
      <c r="C1106" s="38"/>
      <c r="D1106" s="38"/>
      <c r="AA1106" s="127"/>
      <c r="AB1106" s="127"/>
      <c r="AC1106" s="127"/>
      <c r="AD1106" s="127"/>
      <c r="AE1106" s="127"/>
      <c r="AG1106" s="113"/>
      <c r="AN1106" s="127"/>
      <c r="AO1106" s="127"/>
      <c r="AP1106" s="127"/>
      <c r="AQ1106" s="127"/>
      <c r="AR1106" s="127"/>
      <c r="AS1106" s="127"/>
      <c r="AT1106" s="127"/>
      <c r="AU1106" s="127"/>
    </row>
    <row r="1107" spans="3:47">
      <c r="C1107" s="38"/>
      <c r="D1107" s="38"/>
      <c r="AA1107" s="127"/>
      <c r="AB1107" s="127"/>
      <c r="AC1107" s="127"/>
      <c r="AD1107" s="127"/>
      <c r="AE1107" s="127"/>
      <c r="AG1107" s="113"/>
      <c r="AN1107" s="127"/>
      <c r="AO1107" s="127"/>
      <c r="AP1107" s="127"/>
      <c r="AQ1107" s="127"/>
      <c r="AR1107" s="127"/>
      <c r="AS1107" s="127"/>
      <c r="AT1107" s="127"/>
      <c r="AU1107" s="127"/>
    </row>
    <row r="1108" spans="3:47">
      <c r="C1108" s="38"/>
      <c r="D1108" s="38"/>
      <c r="AA1108" s="127"/>
      <c r="AB1108" s="127"/>
      <c r="AC1108" s="127"/>
      <c r="AD1108" s="127"/>
      <c r="AE1108" s="127"/>
      <c r="AG1108" s="113"/>
      <c r="AN1108" s="127"/>
      <c r="AO1108" s="127"/>
      <c r="AP1108" s="127"/>
      <c r="AQ1108" s="127"/>
      <c r="AR1108" s="127"/>
      <c r="AS1108" s="127"/>
      <c r="AT1108" s="127"/>
      <c r="AU1108" s="127"/>
    </row>
    <row r="1109" spans="3:47">
      <c r="C1109" s="38"/>
      <c r="D1109" s="38"/>
      <c r="AA1109" s="127"/>
      <c r="AB1109" s="127"/>
      <c r="AC1109" s="127"/>
      <c r="AD1109" s="127"/>
      <c r="AE1109" s="127"/>
      <c r="AG1109" s="113"/>
      <c r="AN1109" s="127"/>
      <c r="AO1109" s="127"/>
      <c r="AP1109" s="127"/>
      <c r="AQ1109" s="127"/>
      <c r="AR1109" s="127"/>
      <c r="AS1109" s="127"/>
      <c r="AT1109" s="127"/>
      <c r="AU1109" s="127"/>
    </row>
    <row r="1110" spans="3:47">
      <c r="C1110" s="38"/>
      <c r="D1110" s="38"/>
      <c r="AA1110" s="127"/>
      <c r="AB1110" s="127"/>
      <c r="AC1110" s="127"/>
      <c r="AD1110" s="127"/>
      <c r="AE1110" s="127"/>
      <c r="AG1110" s="113"/>
      <c r="AN1110" s="127"/>
      <c r="AO1110" s="127"/>
      <c r="AP1110" s="127"/>
      <c r="AQ1110" s="127"/>
      <c r="AR1110" s="127"/>
      <c r="AS1110" s="127"/>
      <c r="AT1110" s="127"/>
      <c r="AU1110" s="127"/>
    </row>
    <row r="1111" spans="3:47">
      <c r="C1111" s="38"/>
      <c r="D1111" s="38"/>
      <c r="AA1111" s="127"/>
      <c r="AB1111" s="127"/>
      <c r="AC1111" s="127"/>
      <c r="AD1111" s="127"/>
      <c r="AE1111" s="127"/>
      <c r="AG1111" s="113"/>
      <c r="AN1111" s="127"/>
      <c r="AO1111" s="127"/>
      <c r="AP1111" s="127"/>
      <c r="AQ1111" s="127"/>
      <c r="AR1111" s="127"/>
      <c r="AS1111" s="127"/>
      <c r="AT1111" s="127"/>
      <c r="AU1111" s="127"/>
    </row>
    <row r="1112" spans="3:47">
      <c r="C1112" s="38"/>
      <c r="D1112" s="38"/>
      <c r="AA1112" s="127"/>
      <c r="AB1112" s="127"/>
      <c r="AC1112" s="127"/>
      <c r="AD1112" s="127"/>
      <c r="AE1112" s="127"/>
      <c r="AG1112" s="113"/>
      <c r="AN1112" s="127"/>
      <c r="AO1112" s="127"/>
      <c r="AP1112" s="127"/>
      <c r="AQ1112" s="127"/>
      <c r="AR1112" s="127"/>
      <c r="AS1112" s="127"/>
      <c r="AT1112" s="127"/>
      <c r="AU1112" s="127"/>
    </row>
    <row r="1113" spans="3:47">
      <c r="C1113" s="38"/>
      <c r="D1113" s="38"/>
      <c r="AA1113" s="127"/>
      <c r="AB1113" s="127"/>
      <c r="AC1113" s="127"/>
      <c r="AD1113" s="127"/>
      <c r="AE1113" s="127"/>
      <c r="AG1113" s="113"/>
      <c r="AN1113" s="127"/>
      <c r="AO1113" s="127"/>
      <c r="AP1113" s="127"/>
      <c r="AQ1113" s="127"/>
      <c r="AR1113" s="127"/>
      <c r="AS1113" s="127"/>
      <c r="AT1113" s="127"/>
      <c r="AU1113" s="127"/>
    </row>
    <row r="1114" spans="3:47">
      <c r="C1114" s="38"/>
      <c r="D1114" s="38"/>
      <c r="AA1114" s="127"/>
      <c r="AB1114" s="127"/>
      <c r="AC1114" s="127"/>
      <c r="AD1114" s="127"/>
      <c r="AE1114" s="127"/>
      <c r="AG1114" s="113"/>
      <c r="AN1114" s="127"/>
      <c r="AO1114" s="127"/>
      <c r="AP1114" s="127"/>
      <c r="AQ1114" s="127"/>
      <c r="AR1114" s="127"/>
      <c r="AS1114" s="127"/>
      <c r="AT1114" s="127"/>
      <c r="AU1114" s="127"/>
    </row>
    <row r="1115" spans="3:47">
      <c r="C1115" s="38"/>
      <c r="D1115" s="38"/>
      <c r="AA1115" s="127"/>
      <c r="AB1115" s="127"/>
      <c r="AC1115" s="127"/>
      <c r="AD1115" s="127"/>
      <c r="AE1115" s="127"/>
      <c r="AG1115" s="113"/>
      <c r="AN1115" s="127"/>
      <c r="AO1115" s="127"/>
      <c r="AP1115" s="127"/>
      <c r="AQ1115" s="127"/>
      <c r="AR1115" s="127"/>
      <c r="AS1115" s="127"/>
      <c r="AT1115" s="127"/>
      <c r="AU1115" s="127"/>
    </row>
    <row r="1116" spans="3:47">
      <c r="C1116" s="38"/>
      <c r="D1116" s="38"/>
      <c r="AA1116" s="127"/>
      <c r="AB1116" s="127"/>
      <c r="AC1116" s="127"/>
      <c r="AD1116" s="127"/>
      <c r="AE1116" s="127"/>
      <c r="AG1116" s="113"/>
      <c r="AN1116" s="127"/>
      <c r="AO1116" s="127"/>
      <c r="AP1116" s="127"/>
      <c r="AQ1116" s="127"/>
      <c r="AR1116" s="127"/>
      <c r="AS1116" s="127"/>
      <c r="AT1116" s="127"/>
      <c r="AU1116" s="127"/>
    </row>
    <row r="1117" spans="3:47">
      <c r="C1117" s="38"/>
      <c r="D1117" s="38"/>
      <c r="AA1117" s="127"/>
      <c r="AB1117" s="127"/>
      <c r="AC1117" s="127"/>
      <c r="AD1117" s="127"/>
      <c r="AE1117" s="127"/>
      <c r="AG1117" s="113"/>
      <c r="AN1117" s="127"/>
      <c r="AO1117" s="127"/>
      <c r="AP1117" s="127"/>
      <c r="AQ1117" s="127"/>
      <c r="AR1117" s="127"/>
      <c r="AS1117" s="127"/>
      <c r="AT1117" s="127"/>
      <c r="AU1117" s="127"/>
    </row>
    <row r="1118" spans="3:47">
      <c r="C1118" s="38"/>
      <c r="D1118" s="38"/>
      <c r="AA1118" s="127"/>
      <c r="AB1118" s="127"/>
      <c r="AC1118" s="127"/>
      <c r="AD1118" s="127"/>
      <c r="AE1118" s="127"/>
      <c r="AG1118" s="113"/>
      <c r="AN1118" s="127"/>
      <c r="AO1118" s="127"/>
      <c r="AP1118" s="127"/>
      <c r="AQ1118" s="127"/>
      <c r="AR1118" s="127"/>
      <c r="AS1118" s="127"/>
      <c r="AT1118" s="127"/>
      <c r="AU1118" s="127"/>
    </row>
    <row r="1119" spans="3:47">
      <c r="C1119" s="38"/>
      <c r="D1119" s="38"/>
      <c r="AA1119" s="127"/>
      <c r="AB1119" s="127"/>
      <c r="AC1119" s="127"/>
      <c r="AD1119" s="127"/>
      <c r="AE1119" s="127"/>
      <c r="AG1119" s="113"/>
      <c r="AN1119" s="127"/>
      <c r="AO1119" s="127"/>
      <c r="AP1119" s="127"/>
      <c r="AQ1119" s="127"/>
      <c r="AR1119" s="127"/>
      <c r="AS1119" s="127"/>
      <c r="AT1119" s="127"/>
      <c r="AU1119" s="127"/>
    </row>
    <row r="1120" spans="3:47">
      <c r="C1120" s="38"/>
      <c r="D1120" s="38"/>
      <c r="AA1120" s="127"/>
      <c r="AB1120" s="127"/>
      <c r="AC1120" s="127"/>
      <c r="AD1120" s="127"/>
      <c r="AE1120" s="127"/>
      <c r="AG1120" s="113"/>
      <c r="AN1120" s="127"/>
      <c r="AO1120" s="127"/>
      <c r="AP1120" s="127"/>
      <c r="AQ1120" s="127"/>
      <c r="AR1120" s="127"/>
      <c r="AS1120" s="127"/>
      <c r="AT1120" s="127"/>
      <c r="AU1120" s="127"/>
    </row>
    <row r="1121" spans="3:47">
      <c r="C1121" s="38"/>
      <c r="D1121" s="38"/>
      <c r="AA1121" s="127"/>
      <c r="AB1121" s="127"/>
      <c r="AC1121" s="127"/>
      <c r="AD1121" s="127"/>
      <c r="AE1121" s="127"/>
      <c r="AG1121" s="113"/>
      <c r="AN1121" s="127"/>
      <c r="AO1121" s="127"/>
      <c r="AP1121" s="127"/>
      <c r="AQ1121" s="127"/>
      <c r="AR1121" s="127"/>
      <c r="AS1121" s="127"/>
      <c r="AT1121" s="127"/>
      <c r="AU1121" s="127"/>
    </row>
    <row r="1122" spans="3:47">
      <c r="C1122" s="38"/>
      <c r="D1122" s="38"/>
      <c r="AA1122" s="127"/>
      <c r="AB1122" s="127"/>
      <c r="AC1122" s="127"/>
      <c r="AD1122" s="127"/>
      <c r="AE1122" s="127"/>
      <c r="AG1122" s="113"/>
      <c r="AN1122" s="127"/>
      <c r="AO1122" s="127"/>
      <c r="AP1122" s="127"/>
      <c r="AQ1122" s="127"/>
      <c r="AR1122" s="127"/>
      <c r="AS1122" s="127"/>
      <c r="AT1122" s="127"/>
      <c r="AU1122" s="127"/>
    </row>
    <row r="1123" spans="3:47">
      <c r="C1123" s="38"/>
      <c r="D1123" s="38"/>
      <c r="AA1123" s="127"/>
      <c r="AB1123" s="127"/>
      <c r="AC1123" s="127"/>
      <c r="AD1123" s="127"/>
      <c r="AE1123" s="127"/>
      <c r="AG1123" s="113"/>
      <c r="AN1123" s="127"/>
      <c r="AO1123" s="127"/>
      <c r="AP1123" s="127"/>
      <c r="AQ1123" s="127"/>
      <c r="AR1123" s="127"/>
      <c r="AS1123" s="127"/>
      <c r="AT1123" s="127"/>
      <c r="AU1123" s="127"/>
    </row>
    <row r="1124" spans="3:47">
      <c r="C1124" s="38"/>
      <c r="D1124" s="38"/>
      <c r="AA1124" s="127"/>
      <c r="AB1124" s="127"/>
      <c r="AC1124" s="127"/>
      <c r="AD1124" s="127"/>
      <c r="AE1124" s="127"/>
      <c r="AG1124" s="113"/>
      <c r="AN1124" s="127"/>
      <c r="AO1124" s="127"/>
      <c r="AP1124" s="127"/>
      <c r="AQ1124" s="127"/>
      <c r="AR1124" s="127"/>
      <c r="AS1124" s="127"/>
      <c r="AT1124" s="127"/>
      <c r="AU1124" s="127"/>
    </row>
    <row r="1125" spans="3:47">
      <c r="C1125" s="38"/>
      <c r="D1125" s="38"/>
      <c r="AA1125" s="127"/>
      <c r="AB1125" s="127"/>
      <c r="AC1125" s="127"/>
      <c r="AD1125" s="127"/>
      <c r="AE1125" s="127"/>
      <c r="AG1125" s="113"/>
      <c r="AN1125" s="127"/>
      <c r="AO1125" s="127"/>
      <c r="AP1125" s="127"/>
      <c r="AQ1125" s="127"/>
      <c r="AR1125" s="127"/>
      <c r="AS1125" s="127"/>
      <c r="AT1125" s="127"/>
      <c r="AU1125" s="127"/>
    </row>
    <row r="1126" spans="3:47">
      <c r="C1126" s="38"/>
      <c r="D1126" s="38"/>
      <c r="AA1126" s="127"/>
      <c r="AB1126" s="127"/>
      <c r="AC1126" s="127"/>
      <c r="AD1126" s="127"/>
      <c r="AE1126" s="127"/>
      <c r="AG1126" s="113"/>
      <c r="AN1126" s="127"/>
      <c r="AO1126" s="127"/>
      <c r="AP1126" s="127"/>
      <c r="AQ1126" s="127"/>
      <c r="AR1126" s="127"/>
      <c r="AS1126" s="127"/>
      <c r="AT1126" s="127"/>
      <c r="AU1126" s="127"/>
    </row>
    <row r="1127" spans="3:47">
      <c r="C1127" s="38"/>
      <c r="D1127" s="38"/>
      <c r="AA1127" s="127"/>
      <c r="AB1127" s="127"/>
      <c r="AC1127" s="127"/>
      <c r="AD1127" s="127"/>
      <c r="AE1127" s="127"/>
      <c r="AG1127" s="113"/>
      <c r="AN1127" s="127"/>
      <c r="AO1127" s="127"/>
      <c r="AP1127" s="127"/>
      <c r="AQ1127" s="127"/>
      <c r="AR1127" s="127"/>
      <c r="AS1127" s="127"/>
      <c r="AT1127" s="127"/>
      <c r="AU1127" s="127"/>
    </row>
    <row r="1128" spans="3:47">
      <c r="C1128" s="38"/>
      <c r="D1128" s="38"/>
      <c r="AA1128" s="127"/>
      <c r="AB1128" s="127"/>
      <c r="AC1128" s="127"/>
      <c r="AD1128" s="127"/>
      <c r="AE1128" s="127"/>
      <c r="AG1128" s="113"/>
      <c r="AN1128" s="127"/>
      <c r="AO1128" s="127"/>
      <c r="AP1128" s="127"/>
      <c r="AQ1128" s="127"/>
      <c r="AR1128" s="127"/>
      <c r="AS1128" s="127"/>
      <c r="AT1128" s="127"/>
      <c r="AU1128" s="127"/>
    </row>
    <row r="1129" spans="3:47">
      <c r="C1129" s="38"/>
      <c r="D1129" s="38"/>
      <c r="AA1129" s="127"/>
      <c r="AB1129" s="127"/>
      <c r="AC1129" s="127"/>
      <c r="AD1129" s="127"/>
      <c r="AE1129" s="127"/>
      <c r="AG1129" s="113"/>
      <c r="AN1129" s="127"/>
      <c r="AO1129" s="127"/>
      <c r="AP1129" s="127"/>
      <c r="AQ1129" s="127"/>
      <c r="AR1129" s="127"/>
      <c r="AS1129" s="127"/>
      <c r="AT1129" s="127"/>
      <c r="AU1129" s="127"/>
    </row>
    <row r="1130" spans="3:47">
      <c r="C1130" s="38"/>
      <c r="D1130" s="38"/>
      <c r="AA1130" s="127"/>
      <c r="AB1130" s="127"/>
      <c r="AC1130" s="127"/>
      <c r="AD1130" s="127"/>
      <c r="AE1130" s="127"/>
      <c r="AG1130" s="113"/>
      <c r="AN1130" s="127"/>
      <c r="AO1130" s="127"/>
      <c r="AP1130" s="127"/>
      <c r="AQ1130" s="127"/>
      <c r="AR1130" s="127"/>
      <c r="AS1130" s="127"/>
      <c r="AT1130" s="127"/>
      <c r="AU1130" s="127"/>
    </row>
    <row r="1131" spans="3:47">
      <c r="C1131" s="38"/>
      <c r="D1131" s="38"/>
      <c r="AA1131" s="127"/>
      <c r="AB1131" s="127"/>
      <c r="AC1131" s="127"/>
      <c r="AD1131" s="127"/>
      <c r="AE1131" s="127"/>
      <c r="AG1131" s="113"/>
      <c r="AN1131" s="127"/>
      <c r="AO1131" s="127"/>
      <c r="AP1131" s="127"/>
      <c r="AQ1131" s="127"/>
      <c r="AR1131" s="127"/>
      <c r="AS1131" s="127"/>
      <c r="AT1131" s="127"/>
      <c r="AU1131" s="127"/>
    </row>
    <row r="1132" spans="3:47">
      <c r="C1132" s="38"/>
      <c r="D1132" s="38"/>
      <c r="AA1132" s="127"/>
      <c r="AB1132" s="127"/>
      <c r="AC1132" s="127"/>
      <c r="AD1132" s="127"/>
      <c r="AE1132" s="127"/>
      <c r="AG1132" s="113"/>
      <c r="AN1132" s="127"/>
      <c r="AO1132" s="127"/>
      <c r="AP1132" s="127"/>
      <c r="AQ1132" s="127"/>
      <c r="AR1132" s="127"/>
      <c r="AS1132" s="127"/>
      <c r="AT1132" s="127"/>
      <c r="AU1132" s="127"/>
    </row>
    <row r="1133" spans="3:47">
      <c r="C1133" s="38"/>
      <c r="D1133" s="38"/>
      <c r="AA1133" s="127"/>
      <c r="AB1133" s="127"/>
      <c r="AC1133" s="127"/>
      <c r="AD1133" s="127"/>
      <c r="AE1133" s="127"/>
      <c r="AG1133" s="113"/>
      <c r="AN1133" s="127"/>
      <c r="AO1133" s="127"/>
      <c r="AP1133" s="127"/>
      <c r="AQ1133" s="127"/>
      <c r="AR1133" s="127"/>
      <c r="AS1133" s="127"/>
      <c r="AT1133" s="127"/>
      <c r="AU1133" s="127"/>
    </row>
    <row r="1134" spans="3:47">
      <c r="C1134" s="38"/>
      <c r="D1134" s="38"/>
      <c r="AA1134" s="127"/>
      <c r="AB1134" s="127"/>
      <c r="AC1134" s="127"/>
      <c r="AD1134" s="127"/>
      <c r="AE1134" s="127"/>
      <c r="AG1134" s="113"/>
      <c r="AN1134" s="127"/>
      <c r="AO1134" s="127"/>
      <c r="AP1134" s="127"/>
      <c r="AQ1134" s="127"/>
      <c r="AR1134" s="127"/>
      <c r="AS1134" s="127"/>
      <c r="AT1134" s="127"/>
      <c r="AU1134" s="127"/>
    </row>
    <row r="1135" spans="3:47">
      <c r="C1135" s="38"/>
      <c r="D1135" s="38"/>
      <c r="AA1135" s="127"/>
      <c r="AB1135" s="127"/>
      <c r="AC1135" s="127"/>
      <c r="AD1135" s="127"/>
      <c r="AE1135" s="127"/>
      <c r="AG1135" s="113"/>
      <c r="AN1135" s="127"/>
      <c r="AO1135" s="127"/>
      <c r="AP1135" s="127"/>
      <c r="AQ1135" s="127"/>
      <c r="AR1135" s="127"/>
      <c r="AS1135" s="127"/>
      <c r="AT1135" s="127"/>
      <c r="AU1135" s="127"/>
    </row>
    <row r="1136" spans="3:47">
      <c r="C1136" s="38"/>
      <c r="D1136" s="38"/>
      <c r="AA1136" s="127"/>
      <c r="AB1136" s="127"/>
      <c r="AC1136" s="127"/>
      <c r="AD1136" s="127"/>
      <c r="AE1136" s="127"/>
      <c r="AG1136" s="113"/>
      <c r="AN1136" s="127"/>
      <c r="AO1136" s="127"/>
      <c r="AP1136" s="127"/>
      <c r="AQ1136" s="127"/>
      <c r="AR1136" s="127"/>
      <c r="AS1136" s="127"/>
      <c r="AT1136" s="127"/>
      <c r="AU1136" s="127"/>
    </row>
    <row r="1137" spans="3:47">
      <c r="C1137" s="38"/>
      <c r="D1137" s="38"/>
      <c r="AA1137" s="127"/>
      <c r="AB1137" s="127"/>
      <c r="AC1137" s="127"/>
      <c r="AD1137" s="127"/>
      <c r="AE1137" s="127"/>
      <c r="AG1137" s="113"/>
      <c r="AN1137" s="127"/>
      <c r="AO1137" s="127"/>
      <c r="AP1137" s="127"/>
      <c r="AQ1137" s="127"/>
      <c r="AR1137" s="127"/>
      <c r="AS1137" s="127"/>
      <c r="AT1137" s="127"/>
      <c r="AU1137" s="127"/>
    </row>
    <row r="1138" spans="3:47">
      <c r="C1138" s="38"/>
      <c r="D1138" s="38"/>
      <c r="AA1138" s="127"/>
      <c r="AB1138" s="127"/>
      <c r="AC1138" s="127"/>
      <c r="AD1138" s="127"/>
      <c r="AE1138" s="127"/>
      <c r="AG1138" s="113"/>
      <c r="AN1138" s="127"/>
      <c r="AO1138" s="127"/>
      <c r="AP1138" s="127"/>
      <c r="AQ1138" s="127"/>
      <c r="AR1138" s="127"/>
      <c r="AS1138" s="127"/>
      <c r="AT1138" s="127"/>
      <c r="AU1138" s="127"/>
    </row>
    <row r="1139" spans="3:47">
      <c r="C1139" s="38"/>
      <c r="D1139" s="38"/>
      <c r="AA1139" s="127"/>
      <c r="AB1139" s="127"/>
      <c r="AC1139" s="127"/>
      <c r="AD1139" s="127"/>
      <c r="AE1139" s="127"/>
      <c r="AG1139" s="113"/>
      <c r="AN1139" s="127"/>
      <c r="AO1139" s="127"/>
      <c r="AP1139" s="127"/>
      <c r="AQ1139" s="127"/>
      <c r="AR1139" s="127"/>
      <c r="AS1139" s="127"/>
      <c r="AT1139" s="127"/>
      <c r="AU1139" s="127"/>
    </row>
    <row r="1140" spans="3:47">
      <c r="C1140" s="38"/>
      <c r="D1140" s="38"/>
      <c r="AA1140" s="127"/>
      <c r="AB1140" s="127"/>
      <c r="AC1140" s="127"/>
      <c r="AD1140" s="127"/>
      <c r="AE1140" s="127"/>
      <c r="AG1140" s="113"/>
      <c r="AN1140" s="127"/>
      <c r="AO1140" s="127"/>
      <c r="AP1140" s="127"/>
      <c r="AQ1140" s="127"/>
      <c r="AR1140" s="127"/>
      <c r="AS1140" s="127"/>
      <c r="AT1140" s="127"/>
      <c r="AU1140" s="127"/>
    </row>
    <row r="1141" spans="3:47">
      <c r="C1141" s="38"/>
      <c r="D1141" s="38"/>
      <c r="AA1141" s="127"/>
      <c r="AB1141" s="127"/>
      <c r="AC1141" s="127"/>
      <c r="AD1141" s="127"/>
      <c r="AE1141" s="127"/>
      <c r="AG1141" s="113"/>
      <c r="AN1141" s="127"/>
      <c r="AO1141" s="127"/>
      <c r="AP1141" s="127"/>
      <c r="AQ1141" s="127"/>
      <c r="AR1141" s="127"/>
      <c r="AS1141" s="127"/>
      <c r="AT1141" s="127"/>
      <c r="AU1141" s="127"/>
    </row>
    <row r="1142" spans="3:47">
      <c r="C1142" s="38"/>
      <c r="D1142" s="38"/>
      <c r="AA1142" s="127"/>
      <c r="AB1142" s="127"/>
      <c r="AC1142" s="127"/>
      <c r="AD1142" s="127"/>
      <c r="AE1142" s="127"/>
      <c r="AG1142" s="113"/>
      <c r="AN1142" s="127"/>
      <c r="AO1142" s="127"/>
      <c r="AP1142" s="127"/>
      <c r="AQ1142" s="127"/>
      <c r="AR1142" s="127"/>
      <c r="AS1142" s="127"/>
      <c r="AT1142" s="127"/>
      <c r="AU1142" s="127"/>
    </row>
    <row r="1143" spans="3:47">
      <c r="C1143" s="38"/>
      <c r="D1143" s="38"/>
      <c r="AA1143" s="127"/>
      <c r="AB1143" s="127"/>
      <c r="AC1143" s="127"/>
      <c r="AD1143" s="127"/>
      <c r="AE1143" s="127"/>
      <c r="AG1143" s="113"/>
      <c r="AN1143" s="127"/>
      <c r="AO1143" s="127"/>
      <c r="AP1143" s="127"/>
      <c r="AQ1143" s="127"/>
      <c r="AR1143" s="127"/>
      <c r="AS1143" s="127"/>
      <c r="AT1143" s="127"/>
      <c r="AU1143" s="127"/>
    </row>
    <row r="1144" spans="3:47">
      <c r="C1144" s="38"/>
      <c r="D1144" s="38"/>
      <c r="AA1144" s="127"/>
      <c r="AB1144" s="127"/>
      <c r="AC1144" s="127"/>
      <c r="AD1144" s="127"/>
      <c r="AE1144" s="127"/>
      <c r="AG1144" s="113"/>
      <c r="AN1144" s="127"/>
      <c r="AO1144" s="127"/>
      <c r="AP1144" s="127"/>
      <c r="AQ1144" s="127"/>
      <c r="AR1144" s="127"/>
      <c r="AS1144" s="127"/>
      <c r="AT1144" s="127"/>
      <c r="AU1144" s="127"/>
    </row>
    <row r="1145" spans="3:47">
      <c r="C1145" s="38"/>
      <c r="D1145" s="38"/>
      <c r="AA1145" s="127"/>
      <c r="AB1145" s="127"/>
      <c r="AC1145" s="127"/>
      <c r="AD1145" s="127"/>
      <c r="AE1145" s="127"/>
      <c r="AG1145" s="113"/>
      <c r="AN1145" s="127"/>
      <c r="AO1145" s="127"/>
      <c r="AP1145" s="127"/>
      <c r="AQ1145" s="127"/>
      <c r="AR1145" s="127"/>
      <c r="AS1145" s="127"/>
      <c r="AT1145" s="127"/>
      <c r="AU1145" s="127"/>
    </row>
    <row r="1146" spans="3:47">
      <c r="C1146" s="38"/>
      <c r="D1146" s="38"/>
      <c r="AA1146" s="127"/>
      <c r="AB1146" s="127"/>
      <c r="AC1146" s="127"/>
      <c r="AD1146" s="127"/>
      <c r="AE1146" s="127"/>
      <c r="AG1146" s="113"/>
      <c r="AN1146" s="127"/>
      <c r="AO1146" s="127"/>
      <c r="AP1146" s="127"/>
      <c r="AQ1146" s="127"/>
      <c r="AR1146" s="127"/>
      <c r="AS1146" s="127"/>
      <c r="AT1146" s="127"/>
      <c r="AU1146" s="127"/>
    </row>
    <row r="1147" spans="3:47">
      <c r="C1147" s="38"/>
      <c r="D1147" s="38"/>
      <c r="AA1147" s="127"/>
      <c r="AB1147" s="127"/>
      <c r="AC1147" s="127"/>
      <c r="AD1147" s="127"/>
      <c r="AE1147" s="127"/>
      <c r="AG1147" s="113"/>
      <c r="AN1147" s="127"/>
      <c r="AO1147" s="127"/>
      <c r="AP1147" s="127"/>
      <c r="AQ1147" s="127"/>
      <c r="AR1147" s="127"/>
      <c r="AS1147" s="127"/>
      <c r="AT1147" s="127"/>
      <c r="AU1147" s="127"/>
    </row>
    <row r="1148" spans="3:47">
      <c r="C1148" s="38"/>
      <c r="D1148" s="38"/>
      <c r="AA1148" s="127"/>
      <c r="AB1148" s="127"/>
      <c r="AC1148" s="127"/>
      <c r="AD1148" s="127"/>
      <c r="AE1148" s="127"/>
      <c r="AG1148" s="113"/>
      <c r="AN1148" s="127"/>
      <c r="AO1148" s="127"/>
      <c r="AP1148" s="127"/>
      <c r="AQ1148" s="127"/>
      <c r="AR1148" s="127"/>
      <c r="AS1148" s="127"/>
      <c r="AT1148" s="127"/>
      <c r="AU1148" s="127"/>
    </row>
    <row r="1149" spans="3:47">
      <c r="C1149" s="38"/>
      <c r="D1149" s="38"/>
      <c r="AA1149" s="127"/>
      <c r="AB1149" s="127"/>
      <c r="AC1149" s="127"/>
      <c r="AD1149" s="127"/>
      <c r="AE1149" s="127"/>
      <c r="AG1149" s="113"/>
      <c r="AN1149" s="127"/>
      <c r="AO1149" s="127"/>
      <c r="AP1149" s="127"/>
      <c r="AQ1149" s="127"/>
      <c r="AR1149" s="127"/>
      <c r="AS1149" s="127"/>
      <c r="AT1149" s="127"/>
      <c r="AU1149" s="127"/>
    </row>
    <row r="1150" spans="3:47">
      <c r="C1150" s="38"/>
      <c r="D1150" s="38"/>
      <c r="AA1150" s="127"/>
      <c r="AB1150" s="127"/>
      <c r="AC1150" s="127"/>
      <c r="AD1150" s="127"/>
      <c r="AE1150" s="127"/>
      <c r="AG1150" s="113"/>
      <c r="AN1150" s="127"/>
      <c r="AO1150" s="127"/>
      <c r="AP1150" s="127"/>
      <c r="AQ1150" s="127"/>
      <c r="AR1150" s="127"/>
      <c r="AS1150" s="127"/>
      <c r="AT1150" s="127"/>
      <c r="AU1150" s="127"/>
    </row>
    <row r="1151" spans="3:47">
      <c r="C1151" s="38"/>
      <c r="D1151" s="38"/>
      <c r="AA1151" s="127"/>
      <c r="AB1151" s="127"/>
      <c r="AC1151" s="127"/>
      <c r="AD1151" s="127"/>
      <c r="AE1151" s="127"/>
      <c r="AG1151" s="113"/>
      <c r="AN1151" s="127"/>
      <c r="AO1151" s="127"/>
      <c r="AP1151" s="127"/>
      <c r="AQ1151" s="127"/>
      <c r="AR1151" s="127"/>
      <c r="AS1151" s="127"/>
      <c r="AT1151" s="127"/>
      <c r="AU1151" s="127"/>
    </row>
    <row r="1152" spans="3:47">
      <c r="C1152" s="38"/>
      <c r="D1152" s="38"/>
      <c r="AA1152" s="127"/>
      <c r="AB1152" s="127"/>
      <c r="AC1152" s="127"/>
      <c r="AD1152" s="127"/>
      <c r="AE1152" s="127"/>
      <c r="AG1152" s="113"/>
      <c r="AN1152" s="127"/>
      <c r="AO1152" s="127"/>
      <c r="AP1152" s="127"/>
      <c r="AQ1152" s="127"/>
      <c r="AR1152" s="127"/>
      <c r="AS1152" s="127"/>
      <c r="AT1152" s="127"/>
      <c r="AU1152" s="127"/>
    </row>
    <row r="1153" spans="3:48">
      <c r="C1153" s="38"/>
      <c r="D1153" s="38"/>
      <c r="AA1153" s="127"/>
      <c r="AB1153" s="127"/>
      <c r="AC1153" s="127"/>
      <c r="AD1153" s="127"/>
      <c r="AE1153" s="127"/>
      <c r="AG1153" s="113"/>
      <c r="AN1153" s="127"/>
      <c r="AO1153" s="127"/>
      <c r="AP1153" s="127"/>
      <c r="AQ1153" s="127"/>
      <c r="AR1153" s="127"/>
      <c r="AS1153" s="127"/>
      <c r="AT1153" s="127"/>
      <c r="AU1153" s="127"/>
      <c r="AV1153" s="127"/>
    </row>
    <row r="1154" spans="3:48">
      <c r="C1154" s="38"/>
      <c r="D1154" s="38"/>
      <c r="AA1154" s="127"/>
      <c r="AB1154" s="127"/>
      <c r="AC1154" s="127"/>
      <c r="AD1154" s="127"/>
      <c r="AE1154" s="127"/>
      <c r="AG1154" s="113"/>
      <c r="AN1154" s="127"/>
      <c r="AO1154" s="127"/>
      <c r="AP1154" s="127"/>
      <c r="AQ1154" s="127"/>
      <c r="AR1154" s="127"/>
      <c r="AS1154" s="127"/>
      <c r="AT1154" s="127"/>
      <c r="AU1154" s="127"/>
    </row>
    <row r="1155" spans="3:48">
      <c r="C1155" s="38"/>
      <c r="D1155" s="38"/>
      <c r="AA1155" s="127"/>
      <c r="AB1155" s="127"/>
      <c r="AC1155" s="127"/>
      <c r="AD1155" s="127"/>
      <c r="AE1155" s="127"/>
      <c r="AG1155" s="113"/>
      <c r="AN1155" s="127"/>
      <c r="AO1155" s="127"/>
      <c r="AP1155" s="127"/>
      <c r="AQ1155" s="127"/>
      <c r="AR1155" s="127"/>
      <c r="AS1155" s="127"/>
      <c r="AT1155" s="127"/>
      <c r="AU1155" s="127"/>
    </row>
    <row r="1156" spans="3:48">
      <c r="C1156" s="38"/>
      <c r="D1156" s="38"/>
      <c r="AA1156" s="127"/>
      <c r="AB1156" s="127"/>
      <c r="AC1156" s="127"/>
      <c r="AD1156" s="127"/>
      <c r="AE1156" s="127"/>
      <c r="AG1156" s="113"/>
      <c r="AN1156" s="127"/>
      <c r="AO1156" s="127"/>
      <c r="AP1156" s="127"/>
      <c r="AQ1156" s="127"/>
      <c r="AR1156" s="127"/>
      <c r="AS1156" s="127"/>
      <c r="AT1156" s="127"/>
      <c r="AU1156" s="127"/>
    </row>
    <row r="1157" spans="3:48">
      <c r="C1157" s="38"/>
      <c r="D1157" s="38"/>
      <c r="AA1157" s="127"/>
      <c r="AB1157" s="127"/>
      <c r="AC1157" s="127"/>
      <c r="AD1157" s="127"/>
      <c r="AE1157" s="127"/>
      <c r="AG1157" s="113"/>
      <c r="AN1157" s="127"/>
      <c r="AO1157" s="127"/>
      <c r="AP1157" s="127"/>
      <c r="AQ1157" s="127"/>
      <c r="AR1157" s="127"/>
      <c r="AS1157" s="127"/>
      <c r="AT1157" s="127"/>
      <c r="AU1157" s="127"/>
    </row>
    <row r="1158" spans="3:48">
      <c r="C1158" s="38"/>
      <c r="D1158" s="38"/>
      <c r="AA1158" s="127"/>
      <c r="AB1158" s="127"/>
      <c r="AC1158" s="127"/>
      <c r="AD1158" s="127"/>
      <c r="AE1158" s="127"/>
      <c r="AG1158" s="113"/>
      <c r="AN1158" s="127"/>
      <c r="AO1158" s="127"/>
      <c r="AP1158" s="127"/>
      <c r="AQ1158" s="127"/>
      <c r="AR1158" s="127"/>
      <c r="AS1158" s="127"/>
      <c r="AT1158" s="127"/>
      <c r="AU1158" s="127"/>
    </row>
    <row r="1159" spans="3:48">
      <c r="C1159" s="38"/>
      <c r="D1159" s="38"/>
      <c r="AA1159" s="127"/>
      <c r="AB1159" s="127"/>
      <c r="AC1159" s="127"/>
      <c r="AD1159" s="127"/>
      <c r="AE1159" s="127"/>
      <c r="AG1159" s="113"/>
      <c r="AN1159" s="127"/>
      <c r="AO1159" s="127"/>
      <c r="AP1159" s="127"/>
      <c r="AQ1159" s="127"/>
      <c r="AR1159" s="127"/>
      <c r="AS1159" s="127"/>
      <c r="AT1159" s="127"/>
      <c r="AU1159" s="127"/>
    </row>
    <row r="1160" spans="3:48">
      <c r="C1160" s="38"/>
      <c r="D1160" s="38"/>
      <c r="AA1160" s="127"/>
      <c r="AB1160" s="127"/>
      <c r="AC1160" s="127"/>
      <c r="AD1160" s="127"/>
      <c r="AE1160" s="127"/>
      <c r="AG1160" s="113"/>
      <c r="AN1160" s="127"/>
      <c r="AO1160" s="127"/>
      <c r="AP1160" s="127"/>
      <c r="AQ1160" s="127"/>
      <c r="AR1160" s="127"/>
      <c r="AS1160" s="127"/>
      <c r="AT1160" s="127"/>
      <c r="AU1160" s="127"/>
    </row>
    <row r="1161" spans="3:48">
      <c r="C1161" s="38"/>
      <c r="D1161" s="38"/>
      <c r="AA1161" s="127"/>
      <c r="AB1161" s="127"/>
      <c r="AC1161" s="127"/>
      <c r="AD1161" s="127"/>
      <c r="AE1161" s="127"/>
      <c r="AG1161" s="113"/>
      <c r="AN1161" s="127"/>
      <c r="AO1161" s="127"/>
      <c r="AP1161" s="127"/>
      <c r="AQ1161" s="127"/>
      <c r="AR1161" s="127"/>
      <c r="AS1161" s="127"/>
      <c r="AT1161" s="127"/>
      <c r="AU1161" s="127"/>
    </row>
    <row r="1162" spans="3:48">
      <c r="C1162" s="38"/>
      <c r="D1162" s="38"/>
      <c r="AA1162" s="127"/>
      <c r="AB1162" s="127"/>
      <c r="AC1162" s="127"/>
      <c r="AD1162" s="127"/>
      <c r="AE1162" s="127"/>
      <c r="AG1162" s="113"/>
      <c r="AN1162" s="127"/>
      <c r="AO1162" s="127"/>
      <c r="AP1162" s="127"/>
      <c r="AQ1162" s="127"/>
      <c r="AR1162" s="127"/>
      <c r="AS1162" s="127"/>
      <c r="AT1162" s="127"/>
      <c r="AU1162" s="127"/>
    </row>
    <row r="1163" spans="3:48">
      <c r="C1163" s="38"/>
      <c r="D1163" s="38"/>
      <c r="AA1163" s="127"/>
      <c r="AB1163" s="127"/>
      <c r="AC1163" s="127"/>
      <c r="AD1163" s="127"/>
      <c r="AE1163" s="127"/>
      <c r="AG1163" s="113"/>
      <c r="AN1163" s="127"/>
      <c r="AO1163" s="127"/>
      <c r="AP1163" s="127"/>
      <c r="AQ1163" s="127"/>
      <c r="AR1163" s="127"/>
      <c r="AS1163" s="127"/>
      <c r="AT1163" s="127"/>
      <c r="AU1163" s="127"/>
    </row>
    <row r="1164" spans="3:48">
      <c r="C1164" s="38"/>
      <c r="D1164" s="38"/>
      <c r="AA1164" s="127"/>
      <c r="AB1164" s="127"/>
      <c r="AC1164" s="127"/>
      <c r="AD1164" s="127"/>
      <c r="AE1164" s="127"/>
      <c r="AG1164" s="113"/>
      <c r="AN1164" s="127"/>
      <c r="AO1164" s="127"/>
      <c r="AP1164" s="127"/>
      <c r="AQ1164" s="127"/>
      <c r="AR1164" s="127"/>
      <c r="AS1164" s="127"/>
      <c r="AT1164" s="127"/>
      <c r="AU1164" s="127"/>
    </row>
    <row r="1165" spans="3:48">
      <c r="C1165" s="38"/>
      <c r="D1165" s="38"/>
      <c r="AA1165" s="127"/>
      <c r="AB1165" s="127"/>
      <c r="AC1165" s="127"/>
      <c r="AD1165" s="127"/>
      <c r="AE1165" s="127"/>
      <c r="AG1165" s="113"/>
      <c r="AN1165" s="127"/>
      <c r="AO1165" s="127"/>
      <c r="AP1165" s="127"/>
      <c r="AQ1165" s="127"/>
      <c r="AR1165" s="127"/>
      <c r="AS1165" s="127"/>
      <c r="AT1165" s="127"/>
      <c r="AU1165" s="127"/>
    </row>
    <row r="1166" spans="3:48">
      <c r="C1166" s="38"/>
      <c r="D1166" s="38"/>
      <c r="AA1166" s="127"/>
      <c r="AB1166" s="127"/>
      <c r="AC1166" s="127"/>
      <c r="AD1166" s="127"/>
      <c r="AE1166" s="127"/>
      <c r="AG1166" s="113"/>
      <c r="AN1166" s="127"/>
      <c r="AO1166" s="127"/>
      <c r="AP1166" s="127"/>
      <c r="AQ1166" s="127"/>
      <c r="AR1166" s="127"/>
      <c r="AS1166" s="127"/>
      <c r="AT1166" s="127"/>
      <c r="AU1166" s="127"/>
    </row>
    <row r="1167" spans="3:48">
      <c r="C1167" s="38"/>
      <c r="D1167" s="38"/>
      <c r="AA1167" s="127"/>
      <c r="AB1167" s="127"/>
      <c r="AC1167" s="127"/>
      <c r="AD1167" s="127"/>
      <c r="AE1167" s="127"/>
      <c r="AG1167" s="113"/>
      <c r="AN1167" s="127"/>
      <c r="AO1167" s="127"/>
      <c r="AP1167" s="127"/>
      <c r="AQ1167" s="127"/>
      <c r="AR1167" s="127"/>
      <c r="AS1167" s="127"/>
      <c r="AT1167" s="127"/>
      <c r="AU1167" s="127"/>
    </row>
    <row r="1168" spans="3:48">
      <c r="C1168" s="38"/>
      <c r="D1168" s="38"/>
      <c r="AA1168" s="127"/>
      <c r="AB1168" s="127"/>
      <c r="AC1168" s="127"/>
      <c r="AD1168" s="127"/>
      <c r="AE1168" s="127"/>
      <c r="AG1168" s="113"/>
      <c r="AN1168" s="127"/>
      <c r="AO1168" s="127"/>
      <c r="AP1168" s="127"/>
      <c r="AQ1168" s="127"/>
      <c r="AR1168" s="127"/>
      <c r="AS1168" s="127"/>
      <c r="AT1168" s="127"/>
      <c r="AU1168" s="127"/>
    </row>
    <row r="1169" spans="3:64">
      <c r="C1169" s="38"/>
      <c r="D1169" s="38"/>
      <c r="AA1169" s="127"/>
      <c r="AB1169" s="127"/>
      <c r="AC1169" s="127"/>
      <c r="AD1169" s="127"/>
      <c r="AE1169" s="127"/>
      <c r="AG1169" s="113"/>
      <c r="AN1169" s="127"/>
      <c r="AO1169" s="127"/>
      <c r="AP1169" s="127"/>
      <c r="AQ1169" s="127"/>
      <c r="AR1169" s="127"/>
      <c r="AS1169" s="127"/>
      <c r="AT1169" s="127"/>
      <c r="AU1169" s="127"/>
    </row>
    <row r="1170" spans="3:64">
      <c r="C1170" s="38"/>
      <c r="D1170" s="38"/>
      <c r="AA1170" s="127"/>
      <c r="AB1170" s="127"/>
      <c r="AC1170" s="127"/>
      <c r="AD1170" s="127"/>
      <c r="AE1170" s="127"/>
      <c r="AG1170" s="113"/>
      <c r="AN1170" s="127"/>
      <c r="AO1170" s="127"/>
      <c r="AP1170" s="127"/>
      <c r="AQ1170" s="127"/>
      <c r="AR1170" s="127"/>
      <c r="AS1170" s="127"/>
      <c r="AT1170" s="127"/>
      <c r="AU1170" s="127"/>
    </row>
    <row r="1171" spans="3:64">
      <c r="C1171" s="38"/>
      <c r="D1171" s="38"/>
      <c r="AA1171" s="127"/>
      <c r="AB1171" s="127"/>
      <c r="AC1171" s="127"/>
      <c r="AD1171" s="127"/>
      <c r="AE1171" s="127"/>
      <c r="AG1171" s="113"/>
      <c r="AN1171" s="127"/>
      <c r="AO1171" s="127"/>
      <c r="AP1171" s="127"/>
      <c r="AQ1171" s="127"/>
      <c r="AR1171" s="127"/>
      <c r="AS1171" s="127"/>
      <c r="AT1171" s="127"/>
      <c r="AU1171" s="127"/>
    </row>
    <row r="1172" spans="3:64">
      <c r="C1172" s="38"/>
      <c r="D1172" s="38"/>
      <c r="AA1172" s="127"/>
      <c r="AB1172" s="127"/>
      <c r="AC1172" s="127"/>
      <c r="AD1172" s="127"/>
      <c r="AE1172" s="127"/>
      <c r="AG1172" s="113"/>
      <c r="AN1172" s="127"/>
      <c r="AO1172" s="127"/>
      <c r="AP1172" s="127"/>
      <c r="AQ1172" s="127"/>
      <c r="AR1172" s="127"/>
      <c r="AS1172" s="127"/>
      <c r="AT1172" s="127"/>
      <c r="AU1172" s="127"/>
    </row>
    <row r="1173" spans="3:64">
      <c r="C1173" s="38"/>
      <c r="D1173" s="38"/>
      <c r="AA1173" s="127"/>
      <c r="AB1173" s="127"/>
      <c r="AC1173" s="127"/>
      <c r="AD1173" s="127"/>
      <c r="AE1173" s="127"/>
      <c r="AG1173" s="113"/>
      <c r="AN1173" s="127"/>
      <c r="AO1173" s="127"/>
      <c r="AP1173" s="127"/>
      <c r="AQ1173" s="127"/>
      <c r="AR1173" s="127"/>
      <c r="AS1173" s="127"/>
      <c r="AT1173" s="127"/>
      <c r="AU1173" s="127"/>
      <c r="AV1173" s="127"/>
      <c r="AW1173" s="127"/>
      <c r="AX1173" s="127"/>
      <c r="AY1173" s="127"/>
      <c r="AZ1173" s="127"/>
      <c r="BA1173" s="127"/>
      <c r="BB1173" s="127"/>
      <c r="BC1173" s="127"/>
      <c r="BD1173" s="127"/>
      <c r="BE1173" s="127"/>
      <c r="BF1173" s="127"/>
      <c r="BG1173" s="127"/>
      <c r="BH1173" s="127"/>
      <c r="BI1173" s="127"/>
      <c r="BJ1173" s="127"/>
      <c r="BK1173" s="127"/>
      <c r="BL1173" s="127"/>
    </row>
    <row r="1174" spans="3:64">
      <c r="C1174" s="38"/>
      <c r="D1174" s="38"/>
      <c r="AA1174" s="127"/>
      <c r="AB1174" s="127"/>
      <c r="AC1174" s="127"/>
      <c r="AD1174" s="127"/>
      <c r="AE1174" s="127"/>
      <c r="AG1174" s="113"/>
      <c r="AN1174" s="127"/>
      <c r="AO1174" s="127"/>
      <c r="AP1174" s="127"/>
      <c r="AQ1174" s="127"/>
      <c r="AR1174" s="127"/>
      <c r="AS1174" s="127"/>
      <c r="AT1174" s="127"/>
      <c r="AU1174" s="127"/>
    </row>
    <row r="1175" spans="3:64">
      <c r="C1175" s="38"/>
      <c r="D1175" s="38"/>
      <c r="AA1175" s="127"/>
      <c r="AB1175" s="127"/>
      <c r="AC1175" s="127"/>
      <c r="AD1175" s="127"/>
      <c r="AE1175" s="127"/>
      <c r="AG1175" s="113"/>
      <c r="AN1175" s="127"/>
      <c r="AO1175" s="127"/>
      <c r="AP1175" s="127"/>
      <c r="AQ1175" s="127"/>
      <c r="AR1175" s="127"/>
      <c r="AS1175" s="127"/>
      <c r="AT1175" s="127"/>
      <c r="AU1175" s="127"/>
    </row>
    <row r="1176" spans="3:64">
      <c r="C1176" s="38"/>
      <c r="D1176" s="38"/>
      <c r="AA1176" s="127"/>
      <c r="AB1176" s="127"/>
      <c r="AC1176" s="127"/>
      <c r="AD1176" s="127"/>
      <c r="AE1176" s="127"/>
      <c r="AG1176" s="113"/>
      <c r="AN1176" s="127"/>
      <c r="AO1176" s="127"/>
      <c r="AP1176" s="127"/>
      <c r="AQ1176" s="127"/>
      <c r="AR1176" s="127"/>
      <c r="AS1176" s="127"/>
      <c r="AT1176" s="127"/>
      <c r="AU1176" s="127"/>
    </row>
    <row r="1177" spans="3:64">
      <c r="C1177" s="38"/>
      <c r="D1177" s="38"/>
      <c r="AA1177" s="127"/>
      <c r="AB1177" s="127"/>
      <c r="AC1177" s="127"/>
      <c r="AD1177" s="127"/>
      <c r="AE1177" s="127"/>
      <c r="AG1177" s="113"/>
      <c r="AN1177" s="127"/>
      <c r="AO1177" s="127"/>
      <c r="AP1177" s="127"/>
      <c r="AQ1177" s="127"/>
      <c r="AR1177" s="127"/>
      <c r="AS1177" s="127"/>
      <c r="AT1177" s="127"/>
      <c r="AU1177" s="127"/>
    </row>
    <row r="1178" spans="3:64">
      <c r="C1178" s="38"/>
      <c r="D1178" s="38"/>
      <c r="AA1178" s="127"/>
      <c r="AB1178" s="127"/>
      <c r="AC1178" s="127"/>
      <c r="AD1178" s="127"/>
      <c r="AE1178" s="127"/>
      <c r="AG1178" s="113"/>
      <c r="AN1178" s="127"/>
      <c r="AO1178" s="127"/>
      <c r="AP1178" s="127"/>
      <c r="AQ1178" s="127"/>
      <c r="AR1178" s="127"/>
      <c r="AS1178" s="127"/>
      <c r="AT1178" s="127"/>
      <c r="AU1178" s="127"/>
    </row>
    <row r="1179" spans="3:64">
      <c r="C1179" s="38"/>
      <c r="D1179" s="38"/>
      <c r="AA1179" s="127"/>
      <c r="AB1179" s="127"/>
      <c r="AC1179" s="127"/>
      <c r="AD1179" s="127"/>
      <c r="AE1179" s="127"/>
      <c r="AG1179" s="113"/>
      <c r="AN1179" s="127"/>
      <c r="AO1179" s="127"/>
      <c r="AP1179" s="127"/>
      <c r="AQ1179" s="127"/>
      <c r="AR1179" s="127"/>
      <c r="AS1179" s="127"/>
      <c r="AT1179" s="127"/>
      <c r="AU1179" s="127"/>
    </row>
    <row r="1180" spans="3:64">
      <c r="C1180" s="38"/>
      <c r="D1180" s="38"/>
      <c r="AA1180" s="127"/>
      <c r="AB1180" s="127"/>
      <c r="AC1180" s="127"/>
      <c r="AD1180" s="127"/>
      <c r="AE1180" s="127"/>
      <c r="AG1180" s="113"/>
      <c r="AN1180" s="127"/>
      <c r="AO1180" s="127"/>
      <c r="AP1180" s="127"/>
      <c r="AQ1180" s="127"/>
      <c r="AR1180" s="127"/>
      <c r="AS1180" s="127"/>
      <c r="AT1180" s="127"/>
      <c r="AU1180" s="127"/>
    </row>
    <row r="1181" spans="3:64">
      <c r="C1181" s="38"/>
      <c r="D1181" s="38"/>
      <c r="AA1181" s="127"/>
      <c r="AB1181" s="127"/>
      <c r="AC1181" s="127"/>
      <c r="AD1181" s="127"/>
      <c r="AE1181" s="127"/>
      <c r="AG1181" s="113"/>
      <c r="AN1181" s="127"/>
      <c r="AO1181" s="127"/>
      <c r="AP1181" s="127"/>
      <c r="AQ1181" s="127"/>
      <c r="AR1181" s="127"/>
      <c r="AS1181" s="127"/>
      <c r="AT1181" s="127"/>
      <c r="AU1181" s="127"/>
    </row>
    <row r="1182" spans="3:64">
      <c r="C1182" s="38"/>
      <c r="D1182" s="38"/>
      <c r="AA1182" s="127"/>
      <c r="AB1182" s="127"/>
      <c r="AC1182" s="127"/>
      <c r="AD1182" s="127"/>
      <c r="AE1182" s="127"/>
      <c r="AG1182" s="113"/>
      <c r="AN1182" s="127"/>
      <c r="AO1182" s="127"/>
      <c r="AP1182" s="127"/>
      <c r="AQ1182" s="127"/>
      <c r="AR1182" s="127"/>
      <c r="AS1182" s="127"/>
      <c r="AT1182" s="127"/>
      <c r="AU1182" s="127"/>
    </row>
    <row r="1183" spans="3:64">
      <c r="C1183" s="38"/>
      <c r="D1183" s="38"/>
      <c r="AA1183" s="127"/>
      <c r="AB1183" s="127"/>
      <c r="AC1183" s="127"/>
      <c r="AD1183" s="127"/>
      <c r="AE1183" s="127"/>
      <c r="AG1183" s="113"/>
      <c r="AN1183" s="127"/>
      <c r="AO1183" s="127"/>
      <c r="AP1183" s="127"/>
      <c r="AQ1183" s="127"/>
      <c r="AR1183" s="127"/>
      <c r="AS1183" s="127"/>
      <c r="AT1183" s="127"/>
      <c r="AU1183" s="127"/>
    </row>
    <row r="1184" spans="3:64">
      <c r="C1184" s="38"/>
      <c r="D1184" s="38"/>
      <c r="AA1184" s="127"/>
      <c r="AB1184" s="127"/>
      <c r="AC1184" s="127"/>
      <c r="AD1184" s="127"/>
      <c r="AE1184" s="127"/>
      <c r="AG1184" s="113"/>
      <c r="AN1184" s="127"/>
      <c r="AO1184" s="127"/>
      <c r="AP1184" s="127"/>
      <c r="AQ1184" s="127"/>
      <c r="AR1184" s="127"/>
      <c r="AS1184" s="127"/>
      <c r="AT1184" s="127"/>
      <c r="AU1184" s="127"/>
    </row>
    <row r="1185" spans="3:48">
      <c r="C1185" s="38"/>
      <c r="D1185" s="38"/>
      <c r="AA1185" s="127"/>
      <c r="AB1185" s="127"/>
      <c r="AC1185" s="127"/>
      <c r="AD1185" s="127"/>
      <c r="AE1185" s="127"/>
      <c r="AG1185" s="113"/>
      <c r="AN1185" s="127"/>
      <c r="AO1185" s="127"/>
      <c r="AP1185" s="127"/>
      <c r="AQ1185" s="127"/>
      <c r="AR1185" s="127"/>
      <c r="AS1185" s="127"/>
      <c r="AT1185" s="127"/>
      <c r="AU1185" s="127"/>
    </row>
    <row r="1186" spans="3:48">
      <c r="C1186" s="38"/>
      <c r="D1186" s="38"/>
      <c r="AA1186" s="127"/>
      <c r="AB1186" s="127"/>
      <c r="AC1186" s="127"/>
      <c r="AD1186" s="127"/>
      <c r="AE1186" s="127"/>
      <c r="AG1186" s="113"/>
      <c r="AN1186" s="127"/>
      <c r="AO1186" s="127"/>
      <c r="AP1186" s="127"/>
      <c r="AQ1186" s="127"/>
      <c r="AR1186" s="127"/>
      <c r="AS1186" s="127"/>
      <c r="AT1186" s="127"/>
      <c r="AU1186" s="127"/>
      <c r="AV1186" s="127"/>
    </row>
    <row r="1187" spans="3:48">
      <c r="C1187" s="38"/>
      <c r="D1187" s="38"/>
      <c r="AA1187" s="127"/>
      <c r="AB1187" s="127"/>
      <c r="AC1187" s="127"/>
      <c r="AD1187" s="127"/>
      <c r="AE1187" s="127"/>
      <c r="AG1187" s="113"/>
      <c r="AN1187" s="127"/>
      <c r="AO1187" s="127"/>
      <c r="AP1187" s="127"/>
      <c r="AQ1187" s="127"/>
      <c r="AR1187" s="127"/>
      <c r="AS1187" s="127"/>
      <c r="AT1187" s="127"/>
      <c r="AU1187" s="127"/>
    </row>
    <row r="1188" spans="3:48">
      <c r="C1188" s="38"/>
      <c r="D1188" s="38"/>
      <c r="AA1188" s="127"/>
      <c r="AB1188" s="127"/>
      <c r="AC1188" s="127"/>
      <c r="AD1188" s="127"/>
      <c r="AE1188" s="127"/>
      <c r="AG1188" s="113"/>
      <c r="AN1188" s="127"/>
      <c r="AO1188" s="127"/>
      <c r="AP1188" s="127"/>
      <c r="AQ1188" s="127"/>
      <c r="AR1188" s="127"/>
      <c r="AS1188" s="127"/>
      <c r="AT1188" s="127"/>
      <c r="AU1188" s="127"/>
    </row>
    <row r="1189" spans="3:48">
      <c r="C1189" s="38"/>
      <c r="D1189" s="38"/>
      <c r="AA1189" s="127"/>
      <c r="AB1189" s="127"/>
      <c r="AC1189" s="127"/>
      <c r="AD1189" s="127"/>
      <c r="AE1189" s="127"/>
      <c r="AG1189" s="113"/>
      <c r="AN1189" s="127"/>
      <c r="AO1189" s="127"/>
      <c r="AP1189" s="127"/>
      <c r="AQ1189" s="127"/>
      <c r="AR1189" s="127"/>
      <c r="AS1189" s="127"/>
      <c r="AT1189" s="127"/>
      <c r="AU1189" s="127"/>
      <c r="AV1189" s="127"/>
    </row>
    <row r="1190" spans="3:48">
      <c r="C1190" s="38"/>
      <c r="D1190" s="38"/>
      <c r="AA1190" s="127"/>
      <c r="AB1190" s="127"/>
      <c r="AC1190" s="127"/>
      <c r="AD1190" s="127"/>
      <c r="AE1190" s="127"/>
      <c r="AG1190" s="113"/>
      <c r="AN1190" s="127"/>
      <c r="AO1190" s="127"/>
      <c r="AP1190" s="127"/>
      <c r="AQ1190" s="127"/>
      <c r="AR1190" s="127"/>
      <c r="AS1190" s="127"/>
      <c r="AT1190" s="127"/>
      <c r="AU1190" s="127"/>
    </row>
    <row r="1191" spans="3:48">
      <c r="C1191" s="38"/>
      <c r="D1191" s="38"/>
      <c r="AA1191" s="127"/>
      <c r="AB1191" s="127"/>
      <c r="AC1191" s="127"/>
      <c r="AD1191" s="127"/>
      <c r="AE1191" s="127"/>
      <c r="AG1191" s="113"/>
      <c r="AN1191" s="127"/>
      <c r="AO1191" s="127"/>
      <c r="AP1191" s="127"/>
      <c r="AQ1191" s="127"/>
      <c r="AR1191" s="127"/>
      <c r="AS1191" s="127"/>
      <c r="AT1191" s="127"/>
      <c r="AU1191" s="127"/>
    </row>
    <row r="1192" spans="3:48">
      <c r="C1192" s="38"/>
      <c r="D1192" s="38"/>
      <c r="AA1192" s="127"/>
      <c r="AB1192" s="127"/>
      <c r="AC1192" s="127"/>
      <c r="AD1192" s="127"/>
      <c r="AE1192" s="127"/>
      <c r="AG1192" s="113"/>
      <c r="AN1192" s="127"/>
      <c r="AO1192" s="127"/>
      <c r="AP1192" s="127"/>
      <c r="AQ1192" s="127"/>
      <c r="AR1192" s="127"/>
      <c r="AS1192" s="127"/>
      <c r="AT1192" s="127"/>
      <c r="AU1192" s="127"/>
    </row>
    <row r="1193" spans="3:48">
      <c r="C1193" s="38"/>
      <c r="D1193" s="38"/>
      <c r="AA1193" s="127"/>
      <c r="AB1193" s="127"/>
      <c r="AC1193" s="127"/>
      <c r="AD1193" s="127"/>
      <c r="AE1193" s="127"/>
      <c r="AG1193" s="113"/>
      <c r="AN1193" s="127"/>
      <c r="AO1193" s="127"/>
      <c r="AP1193" s="127"/>
      <c r="AQ1193" s="127"/>
      <c r="AR1193" s="127"/>
      <c r="AS1193" s="127"/>
      <c r="AT1193" s="127"/>
      <c r="AU1193" s="127"/>
    </row>
    <row r="1194" spans="3:48">
      <c r="C1194" s="38"/>
      <c r="D1194" s="38"/>
      <c r="AA1194" s="127"/>
      <c r="AB1194" s="127"/>
      <c r="AC1194" s="127"/>
      <c r="AD1194" s="127"/>
      <c r="AE1194" s="127"/>
      <c r="AG1194" s="113"/>
      <c r="AN1194" s="127"/>
      <c r="AO1194" s="127"/>
      <c r="AP1194" s="127"/>
      <c r="AQ1194" s="127"/>
      <c r="AR1194" s="127"/>
      <c r="AS1194" s="127"/>
      <c r="AT1194" s="127"/>
      <c r="AU1194" s="127"/>
    </row>
    <row r="1195" spans="3:48">
      <c r="C1195" s="38"/>
      <c r="D1195" s="38"/>
      <c r="AA1195" s="127"/>
      <c r="AB1195" s="127"/>
      <c r="AC1195" s="127"/>
      <c r="AD1195" s="127"/>
      <c r="AE1195" s="127"/>
      <c r="AG1195" s="113"/>
      <c r="AN1195" s="127"/>
      <c r="AO1195" s="127"/>
      <c r="AP1195" s="127"/>
      <c r="AQ1195" s="127"/>
      <c r="AR1195" s="127"/>
      <c r="AS1195" s="127"/>
      <c r="AT1195" s="127"/>
      <c r="AU1195" s="127"/>
    </row>
    <row r="1196" spans="3:48">
      <c r="C1196" s="38"/>
      <c r="D1196" s="38"/>
      <c r="AA1196" s="127"/>
      <c r="AB1196" s="127"/>
      <c r="AC1196" s="127"/>
      <c r="AD1196" s="127"/>
      <c r="AE1196" s="127"/>
      <c r="AG1196" s="113"/>
      <c r="AN1196" s="127"/>
      <c r="AO1196" s="127"/>
      <c r="AP1196" s="127"/>
      <c r="AQ1196" s="127"/>
      <c r="AR1196" s="127"/>
      <c r="AS1196" s="127"/>
      <c r="AT1196" s="127"/>
      <c r="AU1196" s="127"/>
    </row>
    <row r="1197" spans="3:48">
      <c r="C1197" s="38"/>
      <c r="D1197" s="38"/>
      <c r="AA1197" s="127"/>
      <c r="AB1197" s="127"/>
      <c r="AC1197" s="127"/>
      <c r="AD1197" s="127"/>
      <c r="AE1197" s="127"/>
      <c r="AG1197" s="113"/>
      <c r="AN1197" s="127"/>
      <c r="AO1197" s="127"/>
      <c r="AP1197" s="127"/>
      <c r="AQ1197" s="127"/>
      <c r="AR1197" s="127"/>
      <c r="AS1197" s="127"/>
      <c r="AT1197" s="127"/>
      <c r="AU1197" s="127"/>
    </row>
    <row r="1198" spans="3:48">
      <c r="C1198" s="38"/>
      <c r="D1198" s="38"/>
      <c r="AA1198" s="127"/>
      <c r="AB1198" s="127"/>
      <c r="AC1198" s="127"/>
      <c r="AD1198" s="127"/>
      <c r="AE1198" s="127"/>
      <c r="AG1198" s="113"/>
      <c r="AN1198" s="127"/>
      <c r="AO1198" s="127"/>
      <c r="AP1198" s="127"/>
      <c r="AQ1198" s="127"/>
      <c r="AR1198" s="127"/>
      <c r="AS1198" s="127"/>
      <c r="AT1198" s="127"/>
      <c r="AU1198" s="127"/>
    </row>
    <row r="1199" spans="3:48">
      <c r="C1199" s="38"/>
      <c r="D1199" s="38"/>
      <c r="AA1199" s="127"/>
      <c r="AB1199" s="127"/>
      <c r="AC1199" s="127"/>
      <c r="AD1199" s="127"/>
      <c r="AE1199" s="127"/>
      <c r="AG1199" s="113"/>
      <c r="AN1199" s="127"/>
      <c r="AO1199" s="127"/>
      <c r="AP1199" s="127"/>
      <c r="AQ1199" s="127"/>
      <c r="AR1199" s="127"/>
      <c r="AS1199" s="127"/>
      <c r="AT1199" s="127"/>
      <c r="AU1199" s="127"/>
    </row>
    <row r="1200" spans="3:48">
      <c r="C1200" s="38"/>
      <c r="D1200" s="38"/>
      <c r="AA1200" s="127"/>
      <c r="AB1200" s="127"/>
      <c r="AC1200" s="127"/>
      <c r="AD1200" s="127"/>
      <c r="AE1200" s="127"/>
      <c r="AG1200" s="113"/>
      <c r="AN1200" s="127"/>
      <c r="AO1200" s="127"/>
      <c r="AP1200" s="127"/>
      <c r="AQ1200" s="127"/>
      <c r="AR1200" s="127"/>
      <c r="AS1200" s="127"/>
      <c r="AT1200" s="127"/>
      <c r="AU1200" s="127"/>
    </row>
    <row r="1201" spans="3:48">
      <c r="C1201" s="38"/>
      <c r="D1201" s="38"/>
      <c r="AA1201" s="127"/>
      <c r="AB1201" s="127"/>
      <c r="AC1201" s="127"/>
      <c r="AD1201" s="127"/>
      <c r="AE1201" s="127"/>
      <c r="AG1201" s="113"/>
      <c r="AN1201" s="127"/>
      <c r="AO1201" s="127"/>
      <c r="AP1201" s="127"/>
      <c r="AQ1201" s="127"/>
      <c r="AR1201" s="127"/>
      <c r="AS1201" s="127"/>
      <c r="AT1201" s="127"/>
      <c r="AU1201" s="127"/>
      <c r="AV1201" s="127"/>
    </row>
    <row r="1202" spans="3:48">
      <c r="C1202" s="38"/>
      <c r="D1202" s="38"/>
      <c r="AA1202" s="127"/>
      <c r="AB1202" s="127"/>
      <c r="AC1202" s="127"/>
      <c r="AD1202" s="127"/>
      <c r="AE1202" s="127"/>
      <c r="AG1202" s="113"/>
      <c r="AN1202" s="127"/>
      <c r="AO1202" s="127"/>
      <c r="AP1202" s="127"/>
      <c r="AQ1202" s="127"/>
      <c r="AR1202" s="127"/>
      <c r="AS1202" s="127"/>
      <c r="AT1202" s="127"/>
      <c r="AU1202" s="127"/>
    </row>
    <row r="1203" spans="3:48">
      <c r="C1203" s="38"/>
      <c r="D1203" s="38"/>
      <c r="AA1203" s="127"/>
      <c r="AB1203" s="127"/>
      <c r="AC1203" s="127"/>
      <c r="AD1203" s="127"/>
      <c r="AE1203" s="127"/>
      <c r="AG1203" s="113"/>
      <c r="AN1203" s="127"/>
      <c r="AO1203" s="127"/>
      <c r="AP1203" s="127"/>
      <c r="AQ1203" s="127"/>
      <c r="AR1203" s="127"/>
      <c r="AS1203" s="127"/>
      <c r="AT1203" s="127"/>
      <c r="AU1203" s="127"/>
    </row>
    <row r="1204" spans="3:48">
      <c r="C1204" s="38"/>
      <c r="D1204" s="38"/>
      <c r="AA1204" s="127"/>
      <c r="AB1204" s="127"/>
      <c r="AC1204" s="127"/>
      <c r="AD1204" s="127"/>
      <c r="AE1204" s="127"/>
      <c r="AG1204" s="113"/>
      <c r="AN1204" s="127"/>
      <c r="AO1204" s="127"/>
      <c r="AP1204" s="127"/>
      <c r="AQ1204" s="127"/>
      <c r="AR1204" s="127"/>
      <c r="AS1204" s="127"/>
      <c r="AT1204" s="127"/>
      <c r="AU1204" s="127"/>
    </row>
    <row r="1205" spans="3:48">
      <c r="C1205" s="38"/>
      <c r="D1205" s="38"/>
      <c r="AA1205" s="127"/>
      <c r="AB1205" s="127"/>
      <c r="AC1205" s="127"/>
      <c r="AD1205" s="127"/>
      <c r="AE1205" s="127"/>
      <c r="AG1205" s="113"/>
      <c r="AN1205" s="127"/>
      <c r="AO1205" s="127"/>
      <c r="AP1205" s="127"/>
      <c r="AQ1205" s="127"/>
      <c r="AR1205" s="127"/>
      <c r="AS1205" s="127"/>
      <c r="AT1205" s="127"/>
      <c r="AU1205" s="127"/>
    </row>
    <row r="1206" spans="3:48">
      <c r="C1206" s="38"/>
      <c r="D1206" s="38"/>
      <c r="AA1206" s="127"/>
      <c r="AB1206" s="127"/>
      <c r="AC1206" s="127"/>
      <c r="AD1206" s="127"/>
      <c r="AE1206" s="127"/>
      <c r="AG1206" s="113"/>
      <c r="AN1206" s="127"/>
      <c r="AO1206" s="127"/>
      <c r="AP1206" s="127"/>
      <c r="AQ1206" s="127"/>
      <c r="AR1206" s="127"/>
      <c r="AS1206" s="127"/>
      <c r="AT1206" s="127"/>
      <c r="AU1206" s="127"/>
    </row>
    <row r="1207" spans="3:48">
      <c r="C1207" s="38"/>
      <c r="D1207" s="38"/>
      <c r="AA1207" s="127"/>
      <c r="AB1207" s="127"/>
      <c r="AC1207" s="127"/>
      <c r="AD1207" s="127"/>
      <c r="AE1207" s="127"/>
      <c r="AG1207" s="113"/>
      <c r="AN1207" s="127"/>
      <c r="AO1207" s="127"/>
      <c r="AP1207" s="127"/>
      <c r="AQ1207" s="127"/>
      <c r="AR1207" s="127"/>
      <c r="AS1207" s="127"/>
      <c r="AT1207" s="127"/>
      <c r="AU1207" s="127"/>
    </row>
    <row r="1208" spans="3:48">
      <c r="C1208" s="38"/>
      <c r="D1208" s="38"/>
      <c r="AA1208" s="127"/>
      <c r="AB1208" s="127"/>
      <c r="AC1208" s="127"/>
      <c r="AD1208" s="127"/>
      <c r="AE1208" s="127"/>
      <c r="AG1208" s="113"/>
      <c r="AN1208" s="127"/>
      <c r="AO1208" s="127"/>
      <c r="AP1208" s="127"/>
      <c r="AQ1208" s="127"/>
      <c r="AR1208" s="127"/>
      <c r="AS1208" s="127"/>
      <c r="AT1208" s="127"/>
      <c r="AU1208" s="127"/>
    </row>
    <row r="1209" spans="3:48">
      <c r="C1209" s="38"/>
      <c r="D1209" s="38"/>
      <c r="AA1209" s="127"/>
      <c r="AB1209" s="127"/>
      <c r="AC1209" s="127"/>
      <c r="AD1209" s="127"/>
      <c r="AE1209" s="127"/>
      <c r="AG1209" s="113"/>
      <c r="AN1209" s="127"/>
      <c r="AO1209" s="127"/>
      <c r="AP1209" s="127"/>
      <c r="AQ1209" s="127"/>
      <c r="AR1209" s="127"/>
      <c r="AS1209" s="127"/>
      <c r="AT1209" s="127"/>
      <c r="AU1209" s="127"/>
    </row>
    <row r="1210" spans="3:48">
      <c r="C1210" s="38"/>
      <c r="D1210" s="38"/>
      <c r="AA1210" s="127"/>
      <c r="AB1210" s="127"/>
      <c r="AC1210" s="127"/>
      <c r="AD1210" s="127"/>
      <c r="AE1210" s="127"/>
      <c r="AG1210" s="113"/>
      <c r="AN1210" s="127"/>
      <c r="AO1210" s="127"/>
      <c r="AP1210" s="127"/>
      <c r="AQ1210" s="127"/>
      <c r="AR1210" s="127"/>
      <c r="AS1210" s="127"/>
      <c r="AT1210" s="127"/>
      <c r="AU1210" s="127"/>
    </row>
    <row r="1211" spans="3:48">
      <c r="C1211" s="38"/>
      <c r="D1211" s="38"/>
      <c r="AA1211" s="127"/>
      <c r="AB1211" s="127"/>
      <c r="AC1211" s="127"/>
      <c r="AD1211" s="127"/>
      <c r="AE1211" s="127"/>
      <c r="AG1211" s="113"/>
      <c r="AN1211" s="127"/>
      <c r="AO1211" s="127"/>
      <c r="AP1211" s="127"/>
      <c r="AQ1211" s="127"/>
      <c r="AR1211" s="127"/>
      <c r="AS1211" s="127"/>
      <c r="AT1211" s="127"/>
      <c r="AU1211" s="127"/>
    </row>
    <row r="1212" spans="3:48">
      <c r="C1212" s="38"/>
      <c r="D1212" s="38"/>
      <c r="AA1212" s="127"/>
      <c r="AB1212" s="127"/>
      <c r="AC1212" s="127"/>
      <c r="AD1212" s="127"/>
      <c r="AE1212" s="127"/>
      <c r="AG1212" s="113"/>
      <c r="AN1212" s="127"/>
      <c r="AO1212" s="127"/>
      <c r="AP1212" s="127"/>
      <c r="AQ1212" s="127"/>
      <c r="AR1212" s="127"/>
      <c r="AS1212" s="127"/>
      <c r="AT1212" s="127"/>
      <c r="AU1212" s="127"/>
    </row>
    <row r="1213" spans="3:48">
      <c r="C1213" s="38"/>
      <c r="D1213" s="38"/>
      <c r="AA1213" s="127"/>
      <c r="AB1213" s="127"/>
      <c r="AC1213" s="127"/>
      <c r="AD1213" s="127"/>
      <c r="AE1213" s="127"/>
      <c r="AG1213" s="113"/>
      <c r="AN1213" s="127"/>
      <c r="AO1213" s="127"/>
      <c r="AP1213" s="127"/>
      <c r="AQ1213" s="127"/>
      <c r="AR1213" s="127"/>
      <c r="AS1213" s="127"/>
      <c r="AT1213" s="127"/>
      <c r="AU1213" s="127"/>
    </row>
    <row r="1214" spans="3:48">
      <c r="C1214" s="38"/>
      <c r="D1214" s="38"/>
      <c r="AA1214" s="127"/>
      <c r="AB1214" s="127"/>
      <c r="AC1214" s="127"/>
      <c r="AD1214" s="127"/>
      <c r="AE1214" s="127"/>
      <c r="AG1214" s="113"/>
      <c r="AN1214" s="127"/>
      <c r="AO1214" s="127"/>
      <c r="AP1214" s="127"/>
      <c r="AQ1214" s="127"/>
      <c r="AR1214" s="127"/>
      <c r="AS1214" s="127"/>
      <c r="AT1214" s="127"/>
      <c r="AU1214" s="127"/>
    </row>
    <row r="1215" spans="3:48">
      <c r="C1215" s="38"/>
      <c r="D1215" s="38"/>
      <c r="AA1215" s="127"/>
      <c r="AB1215" s="127"/>
      <c r="AC1215" s="127"/>
      <c r="AD1215" s="127"/>
      <c r="AE1215" s="127"/>
      <c r="AG1215" s="113"/>
      <c r="AN1215" s="127"/>
      <c r="AO1215" s="127"/>
      <c r="AP1215" s="127"/>
      <c r="AQ1215" s="127"/>
      <c r="AR1215" s="127"/>
      <c r="AS1215" s="127"/>
      <c r="AT1215" s="127"/>
      <c r="AU1215" s="127"/>
    </row>
    <row r="1216" spans="3:48">
      <c r="C1216" s="38"/>
      <c r="D1216" s="38"/>
      <c r="AA1216" s="127"/>
      <c r="AB1216" s="127"/>
      <c r="AC1216" s="127"/>
      <c r="AD1216" s="127"/>
      <c r="AE1216" s="127"/>
      <c r="AG1216" s="113"/>
      <c r="AN1216" s="127"/>
      <c r="AO1216" s="127"/>
      <c r="AP1216" s="127"/>
      <c r="AQ1216" s="127"/>
      <c r="AR1216" s="127"/>
      <c r="AS1216" s="127"/>
      <c r="AT1216" s="127"/>
      <c r="AU1216" s="127"/>
    </row>
    <row r="1217" spans="3:64">
      <c r="C1217" s="38"/>
      <c r="D1217" s="38"/>
      <c r="AA1217" s="127"/>
      <c r="AB1217" s="127"/>
      <c r="AC1217" s="127"/>
      <c r="AD1217" s="127"/>
      <c r="AE1217" s="127"/>
      <c r="AG1217" s="113"/>
      <c r="AN1217" s="127"/>
      <c r="AO1217" s="127"/>
      <c r="AP1217" s="127"/>
      <c r="AQ1217" s="127"/>
      <c r="AR1217" s="127"/>
      <c r="AS1217" s="127"/>
      <c r="AT1217" s="127"/>
      <c r="AU1217" s="127"/>
    </row>
    <row r="1218" spans="3:64">
      <c r="C1218" s="38"/>
      <c r="D1218" s="38"/>
      <c r="AA1218" s="127"/>
      <c r="AB1218" s="127"/>
      <c r="AC1218" s="127"/>
      <c r="AD1218" s="127"/>
      <c r="AE1218" s="127"/>
      <c r="AG1218" s="113"/>
      <c r="AN1218" s="127"/>
      <c r="AO1218" s="127"/>
      <c r="AP1218" s="127"/>
      <c r="AQ1218" s="127"/>
      <c r="AR1218" s="127"/>
      <c r="AS1218" s="127"/>
      <c r="AT1218" s="127"/>
      <c r="AU1218" s="127"/>
    </row>
    <row r="1219" spans="3:64">
      <c r="C1219" s="38"/>
      <c r="D1219" s="38"/>
      <c r="AA1219" s="127"/>
      <c r="AB1219" s="127"/>
      <c r="AC1219" s="127"/>
      <c r="AD1219" s="127"/>
      <c r="AE1219" s="127"/>
      <c r="AG1219" s="113"/>
      <c r="AN1219" s="127"/>
      <c r="AO1219" s="127"/>
      <c r="AP1219" s="127"/>
      <c r="AQ1219" s="127"/>
      <c r="AR1219" s="127"/>
      <c r="AS1219" s="127"/>
      <c r="AT1219" s="127"/>
      <c r="AU1219" s="127"/>
    </row>
    <row r="1220" spans="3:64">
      <c r="C1220" s="38"/>
      <c r="D1220" s="38"/>
      <c r="AA1220" s="127"/>
      <c r="AB1220" s="127"/>
      <c r="AC1220" s="127"/>
      <c r="AD1220" s="127"/>
      <c r="AE1220" s="127"/>
      <c r="AG1220" s="113"/>
      <c r="AN1220" s="127"/>
      <c r="AO1220" s="127"/>
      <c r="AP1220" s="127"/>
      <c r="AQ1220" s="127"/>
      <c r="AR1220" s="127"/>
      <c r="AS1220" s="127"/>
      <c r="AT1220" s="127"/>
      <c r="AU1220" s="127"/>
    </row>
    <row r="1221" spans="3:64">
      <c r="C1221" s="38"/>
      <c r="D1221" s="38"/>
      <c r="AA1221" s="127"/>
      <c r="AB1221" s="127"/>
      <c r="AC1221" s="127"/>
      <c r="AD1221" s="127"/>
      <c r="AE1221" s="127"/>
      <c r="AG1221" s="113"/>
      <c r="AN1221" s="127"/>
      <c r="AO1221" s="127"/>
      <c r="AP1221" s="127"/>
      <c r="AQ1221" s="127"/>
      <c r="AR1221" s="127"/>
      <c r="AS1221" s="127"/>
      <c r="AT1221" s="127"/>
      <c r="AU1221" s="127"/>
    </row>
    <row r="1222" spans="3:64">
      <c r="C1222" s="38"/>
      <c r="D1222" s="38"/>
      <c r="AA1222" s="127"/>
      <c r="AB1222" s="127"/>
      <c r="AC1222" s="127"/>
      <c r="AD1222" s="127"/>
      <c r="AE1222" s="127"/>
      <c r="AG1222" s="113"/>
      <c r="AN1222" s="127"/>
      <c r="AO1222" s="127"/>
      <c r="AP1222" s="127"/>
      <c r="AQ1222" s="127"/>
      <c r="AR1222" s="127"/>
      <c r="AS1222" s="127"/>
      <c r="AT1222" s="127"/>
      <c r="AU1222" s="127"/>
    </row>
    <row r="1223" spans="3:64">
      <c r="C1223" s="38"/>
      <c r="D1223" s="38"/>
      <c r="AA1223" s="127"/>
      <c r="AB1223" s="127"/>
      <c r="AC1223" s="127"/>
      <c r="AD1223" s="127"/>
      <c r="AE1223" s="127"/>
      <c r="AG1223" s="113"/>
      <c r="AN1223" s="127"/>
      <c r="AO1223" s="127"/>
      <c r="AP1223" s="127"/>
      <c r="AQ1223" s="127"/>
      <c r="AR1223" s="127"/>
      <c r="AS1223" s="127"/>
      <c r="AT1223" s="127"/>
      <c r="AU1223" s="127"/>
    </row>
    <row r="1224" spans="3:64">
      <c r="C1224" s="38"/>
      <c r="D1224" s="38"/>
      <c r="AA1224" s="127"/>
      <c r="AB1224" s="127"/>
      <c r="AC1224" s="127"/>
      <c r="AD1224" s="127"/>
      <c r="AE1224" s="127"/>
      <c r="AG1224" s="113"/>
      <c r="AN1224" s="127"/>
      <c r="AO1224" s="127"/>
      <c r="AP1224" s="127"/>
      <c r="AQ1224" s="127"/>
      <c r="AR1224" s="127"/>
      <c r="AS1224" s="127"/>
      <c r="AT1224" s="127"/>
      <c r="AU1224" s="127"/>
    </row>
    <row r="1225" spans="3:64">
      <c r="C1225" s="38"/>
      <c r="D1225" s="38"/>
      <c r="AA1225" s="127"/>
      <c r="AB1225" s="127"/>
      <c r="AC1225" s="127"/>
      <c r="AD1225" s="127"/>
      <c r="AE1225" s="127"/>
      <c r="AG1225" s="113"/>
      <c r="AN1225" s="127"/>
      <c r="AO1225" s="127"/>
      <c r="AP1225" s="127"/>
      <c r="AQ1225" s="127"/>
      <c r="AR1225" s="127"/>
      <c r="AS1225" s="127"/>
      <c r="AT1225" s="127"/>
      <c r="AU1225" s="127"/>
    </row>
    <row r="1226" spans="3:64">
      <c r="C1226" s="38"/>
      <c r="D1226" s="38"/>
      <c r="AA1226" s="127"/>
      <c r="AB1226" s="127"/>
      <c r="AC1226" s="127"/>
      <c r="AD1226" s="127"/>
      <c r="AE1226" s="127"/>
      <c r="AG1226" s="113"/>
      <c r="AN1226" s="127"/>
      <c r="AO1226" s="127"/>
      <c r="AP1226" s="127"/>
      <c r="AQ1226" s="127"/>
      <c r="AR1226" s="127"/>
      <c r="AS1226" s="127"/>
      <c r="AT1226" s="127"/>
      <c r="AU1226" s="127"/>
    </row>
    <row r="1227" spans="3:64">
      <c r="C1227" s="38"/>
      <c r="D1227" s="38"/>
      <c r="AA1227" s="127"/>
      <c r="AB1227" s="127"/>
      <c r="AC1227" s="127"/>
      <c r="AD1227" s="127"/>
      <c r="AE1227" s="127"/>
      <c r="AG1227" s="113"/>
      <c r="AN1227" s="127"/>
      <c r="AO1227" s="127"/>
      <c r="AP1227" s="127"/>
      <c r="AQ1227" s="127"/>
      <c r="AR1227" s="127"/>
      <c r="AS1227" s="127"/>
      <c r="AT1227" s="127"/>
      <c r="AU1227" s="127"/>
    </row>
    <row r="1228" spans="3:64">
      <c r="C1228" s="38"/>
      <c r="D1228" s="38"/>
      <c r="AA1228" s="127"/>
      <c r="AB1228" s="127"/>
      <c r="AC1228" s="127"/>
      <c r="AD1228" s="127"/>
      <c r="AE1228" s="127"/>
      <c r="AG1228" s="113"/>
      <c r="AN1228" s="127"/>
      <c r="AO1228" s="127"/>
      <c r="AP1228" s="127"/>
      <c r="AQ1228" s="127"/>
      <c r="AR1228" s="127"/>
      <c r="AS1228" s="127"/>
      <c r="AT1228" s="127"/>
      <c r="AU1228" s="127"/>
      <c r="AV1228" s="127"/>
      <c r="AW1228" s="127"/>
      <c r="AX1228" s="127"/>
      <c r="AY1228" s="127"/>
      <c r="AZ1228" s="127"/>
      <c r="BA1228" s="127"/>
      <c r="BB1228" s="127"/>
      <c r="BC1228" s="127"/>
      <c r="BD1228" s="127"/>
      <c r="BE1228" s="127"/>
      <c r="BF1228" s="127"/>
      <c r="BG1228" s="127"/>
      <c r="BH1228" s="127"/>
      <c r="BI1228" s="127"/>
      <c r="BJ1228" s="127"/>
      <c r="BK1228" s="127"/>
      <c r="BL1228" s="127"/>
    </row>
    <row r="1229" spans="3:64">
      <c r="C1229" s="38"/>
      <c r="D1229" s="38"/>
      <c r="AA1229" s="127"/>
      <c r="AB1229" s="127"/>
      <c r="AC1229" s="127"/>
      <c r="AD1229" s="127"/>
      <c r="AE1229" s="127"/>
      <c r="AG1229" s="113"/>
      <c r="AN1229" s="127"/>
      <c r="AO1229" s="127"/>
      <c r="AP1229" s="127"/>
      <c r="AQ1229" s="127"/>
      <c r="AR1229" s="127"/>
      <c r="AS1229" s="127"/>
      <c r="AT1229" s="127"/>
      <c r="AU1229" s="127"/>
    </row>
    <row r="1230" spans="3:64">
      <c r="C1230" s="38"/>
      <c r="D1230" s="38"/>
      <c r="AA1230" s="127"/>
      <c r="AB1230" s="127"/>
      <c r="AC1230" s="127"/>
      <c r="AD1230" s="127"/>
      <c r="AE1230" s="127"/>
      <c r="AG1230" s="113"/>
      <c r="AN1230" s="127"/>
      <c r="AO1230" s="127"/>
      <c r="AP1230" s="127"/>
      <c r="AQ1230" s="127"/>
      <c r="AR1230" s="127"/>
      <c r="AS1230" s="127"/>
      <c r="AT1230" s="127"/>
      <c r="AU1230" s="127"/>
    </row>
    <row r="1231" spans="3:64">
      <c r="C1231" s="38"/>
      <c r="D1231" s="38"/>
      <c r="AA1231" s="127"/>
      <c r="AB1231" s="127"/>
      <c r="AC1231" s="127"/>
      <c r="AD1231" s="127"/>
      <c r="AE1231" s="127"/>
      <c r="AG1231" s="113"/>
      <c r="AN1231" s="127"/>
      <c r="AO1231" s="127"/>
      <c r="AP1231" s="127"/>
      <c r="AQ1231" s="127"/>
      <c r="AR1231" s="127"/>
      <c r="AS1231" s="127"/>
      <c r="AT1231" s="127"/>
      <c r="AU1231" s="127"/>
    </row>
    <row r="1232" spans="3:64">
      <c r="C1232" s="38"/>
      <c r="D1232" s="38"/>
      <c r="AA1232" s="127"/>
      <c r="AB1232" s="127"/>
      <c r="AC1232" s="127"/>
      <c r="AD1232" s="127"/>
      <c r="AE1232" s="127"/>
      <c r="AG1232" s="113"/>
      <c r="AN1232" s="127"/>
      <c r="AO1232" s="127"/>
      <c r="AP1232" s="127"/>
      <c r="AQ1232" s="127"/>
      <c r="AR1232" s="127"/>
      <c r="AS1232" s="127"/>
      <c r="AT1232" s="127"/>
      <c r="AU1232" s="127"/>
    </row>
    <row r="1233" spans="3:64">
      <c r="C1233" s="38"/>
      <c r="D1233" s="38"/>
      <c r="AA1233" s="127"/>
      <c r="AB1233" s="127"/>
      <c r="AC1233" s="127"/>
      <c r="AD1233" s="127"/>
      <c r="AE1233" s="127"/>
      <c r="AG1233" s="113"/>
      <c r="AN1233" s="127"/>
      <c r="AO1233" s="127"/>
      <c r="AP1233" s="127"/>
      <c r="AQ1233" s="127"/>
      <c r="AR1233" s="127"/>
      <c r="AS1233" s="127"/>
      <c r="AT1233" s="127"/>
      <c r="AU1233" s="127"/>
    </row>
    <row r="1234" spans="3:64">
      <c r="C1234" s="38"/>
      <c r="D1234" s="38"/>
      <c r="AA1234" s="127"/>
      <c r="AB1234" s="127"/>
      <c r="AC1234" s="127"/>
      <c r="AD1234" s="127"/>
      <c r="AE1234" s="127"/>
      <c r="AG1234" s="113"/>
      <c r="AN1234" s="127"/>
      <c r="AO1234" s="127"/>
      <c r="AP1234" s="127"/>
      <c r="AQ1234" s="127"/>
      <c r="AR1234" s="127"/>
      <c r="AS1234" s="127"/>
      <c r="AT1234" s="127"/>
      <c r="AU1234" s="127"/>
    </row>
    <row r="1235" spans="3:64">
      <c r="C1235" s="38"/>
      <c r="D1235" s="38"/>
      <c r="AA1235" s="127"/>
      <c r="AB1235" s="127"/>
      <c r="AC1235" s="127"/>
      <c r="AD1235" s="127"/>
      <c r="AE1235" s="127"/>
      <c r="AG1235" s="113"/>
      <c r="AN1235" s="127"/>
      <c r="AO1235" s="127"/>
      <c r="AP1235" s="127"/>
      <c r="AQ1235" s="127"/>
      <c r="AR1235" s="127"/>
      <c r="AS1235" s="127"/>
      <c r="AT1235" s="127"/>
      <c r="AU1235" s="127"/>
    </row>
    <row r="1236" spans="3:64">
      <c r="C1236" s="38"/>
      <c r="D1236" s="38"/>
      <c r="AA1236" s="127"/>
      <c r="AB1236" s="127"/>
      <c r="AC1236" s="127"/>
      <c r="AD1236" s="127"/>
      <c r="AE1236" s="127"/>
      <c r="AG1236" s="113"/>
      <c r="AN1236" s="127"/>
      <c r="AO1236" s="127"/>
      <c r="AP1236" s="127"/>
      <c r="AQ1236" s="127"/>
      <c r="AR1236" s="127"/>
      <c r="AS1236" s="127"/>
      <c r="AT1236" s="127"/>
      <c r="AU1236" s="127"/>
    </row>
    <row r="1237" spans="3:64">
      <c r="C1237" s="38"/>
      <c r="D1237" s="38"/>
      <c r="AA1237" s="127"/>
      <c r="AB1237" s="127"/>
      <c r="AC1237" s="127"/>
      <c r="AD1237" s="127"/>
      <c r="AE1237" s="127"/>
      <c r="AG1237" s="113"/>
      <c r="AN1237" s="127"/>
      <c r="AO1237" s="127"/>
      <c r="AP1237" s="127"/>
      <c r="AQ1237" s="127"/>
      <c r="AR1237" s="127"/>
      <c r="AS1237" s="127"/>
      <c r="AT1237" s="127"/>
      <c r="AU1237" s="127"/>
    </row>
    <row r="1238" spans="3:64">
      <c r="C1238" s="38"/>
      <c r="D1238" s="38"/>
      <c r="AA1238" s="127"/>
      <c r="AB1238" s="127"/>
      <c r="AC1238" s="127"/>
      <c r="AD1238" s="127"/>
      <c r="AE1238" s="127"/>
      <c r="AG1238" s="113"/>
      <c r="AN1238" s="127"/>
      <c r="AO1238" s="127"/>
      <c r="AP1238" s="127"/>
      <c r="AQ1238" s="127"/>
      <c r="AR1238" s="127"/>
      <c r="AS1238" s="127"/>
      <c r="AT1238" s="127"/>
      <c r="AU1238" s="127"/>
    </row>
    <row r="1239" spans="3:64">
      <c r="C1239" s="38"/>
      <c r="D1239" s="38"/>
      <c r="AA1239" s="127"/>
      <c r="AB1239" s="127"/>
      <c r="AC1239" s="127"/>
      <c r="AD1239" s="127"/>
      <c r="AE1239" s="127"/>
      <c r="AG1239" s="113"/>
      <c r="AN1239" s="127"/>
      <c r="AO1239" s="127"/>
      <c r="AP1239" s="127"/>
      <c r="AQ1239" s="127"/>
      <c r="AR1239" s="127"/>
      <c r="AS1239" s="127"/>
      <c r="AT1239" s="127"/>
      <c r="AU1239" s="127"/>
    </row>
    <row r="1240" spans="3:64">
      <c r="C1240" s="38"/>
      <c r="D1240" s="38"/>
      <c r="AA1240" s="127"/>
      <c r="AB1240" s="127"/>
      <c r="AC1240" s="127"/>
      <c r="AD1240" s="127"/>
      <c r="AE1240" s="127"/>
      <c r="AG1240" s="113"/>
      <c r="AN1240" s="127"/>
      <c r="AO1240" s="127"/>
      <c r="AP1240" s="127"/>
      <c r="AQ1240" s="127"/>
      <c r="AR1240" s="127"/>
      <c r="AS1240" s="127"/>
      <c r="AT1240" s="127"/>
      <c r="AU1240" s="127"/>
    </row>
    <row r="1241" spans="3:64">
      <c r="C1241" s="38"/>
      <c r="D1241" s="38"/>
      <c r="AA1241" s="127"/>
      <c r="AB1241" s="127"/>
      <c r="AC1241" s="127"/>
      <c r="AD1241" s="127"/>
      <c r="AE1241" s="127"/>
      <c r="AG1241" s="113"/>
      <c r="AN1241" s="127"/>
      <c r="AO1241" s="127"/>
      <c r="AP1241" s="127"/>
      <c r="AQ1241" s="127"/>
      <c r="AR1241" s="127"/>
      <c r="AS1241" s="127"/>
      <c r="AT1241" s="127"/>
      <c r="AU1241" s="127"/>
    </row>
    <row r="1242" spans="3:64">
      <c r="C1242" s="38"/>
      <c r="D1242" s="38"/>
      <c r="AA1242" s="127"/>
      <c r="AB1242" s="127"/>
      <c r="AC1242" s="127"/>
      <c r="AD1242" s="127"/>
      <c r="AE1242" s="127"/>
      <c r="AG1242" s="113"/>
      <c r="AN1242" s="127"/>
      <c r="AO1242" s="127"/>
      <c r="AP1242" s="127"/>
      <c r="AQ1242" s="127"/>
      <c r="AR1242" s="127"/>
      <c r="AS1242" s="127"/>
      <c r="AT1242" s="127"/>
      <c r="AU1242" s="127"/>
    </row>
    <row r="1243" spans="3:64">
      <c r="C1243" s="38"/>
      <c r="D1243" s="38"/>
      <c r="AA1243" s="127"/>
      <c r="AB1243" s="127"/>
      <c r="AC1243" s="127"/>
      <c r="AD1243" s="127"/>
      <c r="AE1243" s="127"/>
      <c r="AG1243" s="113"/>
      <c r="AN1243" s="127"/>
      <c r="AO1243" s="127"/>
      <c r="AP1243" s="127"/>
      <c r="AQ1243" s="127"/>
      <c r="AR1243" s="127"/>
      <c r="AS1243" s="127"/>
      <c r="AT1243" s="127"/>
      <c r="AU1243" s="127"/>
    </row>
    <row r="1244" spans="3:64">
      <c r="C1244" s="38"/>
      <c r="D1244" s="38"/>
      <c r="AA1244" s="127"/>
      <c r="AB1244" s="127"/>
      <c r="AC1244" s="127"/>
      <c r="AD1244" s="127"/>
      <c r="AE1244" s="127"/>
      <c r="AG1244" s="113"/>
      <c r="AN1244" s="127"/>
      <c r="AO1244" s="127"/>
      <c r="AP1244" s="127"/>
      <c r="AQ1244" s="127"/>
      <c r="AR1244" s="127"/>
      <c r="AS1244" s="127"/>
      <c r="AT1244" s="127"/>
      <c r="AU1244" s="127"/>
    </row>
    <row r="1245" spans="3:64">
      <c r="C1245" s="38"/>
      <c r="D1245" s="38"/>
      <c r="AA1245" s="127"/>
      <c r="AB1245" s="127"/>
      <c r="AC1245" s="127"/>
      <c r="AD1245" s="127"/>
      <c r="AE1245" s="127"/>
      <c r="AG1245" s="113"/>
      <c r="AN1245" s="127"/>
      <c r="AO1245" s="127"/>
      <c r="AP1245" s="127"/>
      <c r="AQ1245" s="127"/>
      <c r="AR1245" s="127"/>
      <c r="AS1245" s="127"/>
      <c r="AT1245" s="127"/>
      <c r="AU1245" s="127"/>
      <c r="AV1245" s="127"/>
      <c r="AW1245" s="127"/>
      <c r="AX1245" s="127"/>
      <c r="AY1245" s="127"/>
      <c r="AZ1245" s="127"/>
      <c r="BA1245" s="127"/>
      <c r="BB1245" s="127"/>
      <c r="BC1245" s="127"/>
      <c r="BD1245" s="127"/>
      <c r="BE1245" s="127"/>
      <c r="BF1245" s="127"/>
      <c r="BG1245" s="127"/>
      <c r="BH1245" s="127"/>
      <c r="BI1245" s="127"/>
      <c r="BJ1245" s="127"/>
      <c r="BK1245" s="127"/>
      <c r="BL1245" s="127"/>
    </row>
    <row r="1246" spans="3:64">
      <c r="C1246" s="38"/>
      <c r="D1246" s="38"/>
      <c r="AA1246" s="127"/>
      <c r="AB1246" s="127"/>
      <c r="AC1246" s="127"/>
      <c r="AD1246" s="127"/>
      <c r="AE1246" s="127"/>
      <c r="AG1246" s="113"/>
      <c r="AN1246" s="127"/>
      <c r="AO1246" s="127"/>
      <c r="AP1246" s="127"/>
      <c r="AQ1246" s="127"/>
      <c r="AR1246" s="127"/>
      <c r="AS1246" s="127"/>
      <c r="AT1246" s="127"/>
      <c r="AU1246" s="127"/>
    </row>
    <row r="1247" spans="3:64">
      <c r="C1247" s="38"/>
      <c r="D1247" s="38"/>
      <c r="AA1247" s="127"/>
      <c r="AB1247" s="127"/>
      <c r="AC1247" s="127"/>
      <c r="AD1247" s="127"/>
      <c r="AE1247" s="127"/>
      <c r="AG1247" s="113"/>
      <c r="AN1247" s="127"/>
      <c r="AO1247" s="127"/>
      <c r="AP1247" s="127"/>
      <c r="AQ1247" s="127"/>
      <c r="AR1247" s="127"/>
      <c r="AS1247" s="127"/>
      <c r="AT1247" s="127"/>
      <c r="AU1247" s="127"/>
    </row>
    <row r="1248" spans="3:64">
      <c r="C1248" s="38"/>
      <c r="D1248" s="38"/>
      <c r="AA1248" s="127"/>
      <c r="AB1248" s="127"/>
      <c r="AC1248" s="127"/>
      <c r="AD1248" s="127"/>
      <c r="AE1248" s="127"/>
      <c r="AG1248" s="113"/>
      <c r="AN1248" s="127"/>
      <c r="AO1248" s="127"/>
      <c r="AP1248" s="127"/>
      <c r="AQ1248" s="127"/>
      <c r="AR1248" s="127"/>
      <c r="AS1248" s="127"/>
      <c r="AT1248" s="127"/>
      <c r="AU1248" s="127"/>
    </row>
    <row r="1249" spans="3:64">
      <c r="C1249" s="38"/>
      <c r="D1249" s="38"/>
      <c r="AA1249" s="127"/>
      <c r="AB1249" s="127"/>
      <c r="AC1249" s="127"/>
      <c r="AD1249" s="127"/>
      <c r="AE1249" s="127"/>
      <c r="AG1249" s="113"/>
      <c r="AN1249" s="127"/>
      <c r="AO1249" s="127"/>
      <c r="AP1249" s="127"/>
      <c r="AQ1249" s="127"/>
      <c r="AR1249" s="127"/>
      <c r="AS1249" s="127"/>
      <c r="AT1249" s="127"/>
      <c r="AU1249" s="127"/>
    </row>
    <row r="1250" spans="3:64">
      <c r="C1250" s="38"/>
      <c r="D1250" s="38"/>
      <c r="AA1250" s="127"/>
      <c r="AB1250" s="127"/>
      <c r="AC1250" s="127"/>
      <c r="AD1250" s="127"/>
      <c r="AE1250" s="127"/>
      <c r="AG1250" s="113"/>
      <c r="AN1250" s="127"/>
      <c r="AO1250" s="127"/>
      <c r="AP1250" s="127"/>
      <c r="AQ1250" s="127"/>
      <c r="AR1250" s="127"/>
      <c r="AS1250" s="127"/>
      <c r="AT1250" s="127"/>
      <c r="AU1250" s="127"/>
    </row>
    <row r="1251" spans="3:64">
      <c r="C1251" s="38"/>
      <c r="D1251" s="38"/>
      <c r="AA1251" s="127"/>
      <c r="AB1251" s="127"/>
      <c r="AC1251" s="127"/>
      <c r="AD1251" s="127"/>
      <c r="AE1251" s="127"/>
      <c r="AG1251" s="113"/>
      <c r="AN1251" s="127"/>
      <c r="AO1251" s="127"/>
      <c r="AP1251" s="127"/>
      <c r="AQ1251" s="127"/>
      <c r="AR1251" s="127"/>
      <c r="AS1251" s="127"/>
      <c r="AT1251" s="127"/>
      <c r="AU1251" s="127"/>
    </row>
    <row r="1252" spans="3:64">
      <c r="C1252" s="38"/>
      <c r="D1252" s="38"/>
      <c r="AA1252" s="127"/>
      <c r="AB1252" s="127"/>
      <c r="AC1252" s="127"/>
      <c r="AD1252" s="127"/>
      <c r="AE1252" s="127"/>
      <c r="AG1252" s="113"/>
      <c r="AN1252" s="127"/>
      <c r="AO1252" s="127"/>
      <c r="AP1252" s="127"/>
      <c r="AQ1252" s="127"/>
      <c r="AR1252" s="127"/>
      <c r="AS1252" s="127"/>
      <c r="AT1252" s="127"/>
      <c r="AU1252" s="127"/>
    </row>
    <row r="1253" spans="3:64">
      <c r="C1253" s="38"/>
      <c r="D1253" s="38"/>
      <c r="AA1253" s="127"/>
      <c r="AB1253" s="127"/>
      <c r="AC1253" s="127"/>
      <c r="AD1253" s="127"/>
      <c r="AE1253" s="127"/>
      <c r="AG1253" s="113"/>
      <c r="AN1253" s="127"/>
      <c r="AO1253" s="127"/>
      <c r="AP1253" s="127"/>
      <c r="AQ1253" s="127"/>
      <c r="AR1253" s="127"/>
      <c r="AS1253" s="127"/>
      <c r="AT1253" s="127"/>
      <c r="AU1253" s="127"/>
    </row>
    <row r="1254" spans="3:64">
      <c r="C1254" s="38"/>
      <c r="D1254" s="38"/>
      <c r="AA1254" s="127"/>
      <c r="AB1254" s="127"/>
      <c r="AC1254" s="127"/>
      <c r="AD1254" s="127"/>
      <c r="AE1254" s="127"/>
      <c r="AG1254" s="113"/>
      <c r="AN1254" s="127"/>
      <c r="AO1254" s="127"/>
      <c r="AP1254" s="127"/>
      <c r="AQ1254" s="127"/>
      <c r="AR1254" s="127"/>
      <c r="AS1254" s="127"/>
      <c r="AT1254" s="127"/>
      <c r="AU1254" s="127"/>
      <c r="AV1254" s="127"/>
      <c r="AW1254" s="127"/>
      <c r="AX1254" s="127"/>
      <c r="AY1254" s="127"/>
      <c r="AZ1254" s="127"/>
      <c r="BA1254" s="127"/>
      <c r="BB1254" s="127"/>
      <c r="BC1254" s="127"/>
      <c r="BD1254" s="127"/>
      <c r="BE1254" s="127"/>
      <c r="BF1254" s="127"/>
      <c r="BG1254" s="127"/>
      <c r="BH1254" s="127"/>
      <c r="BI1254" s="127"/>
      <c r="BJ1254" s="127"/>
      <c r="BK1254" s="127"/>
      <c r="BL1254" s="127"/>
    </row>
    <row r="1255" spans="3:64">
      <c r="C1255" s="38"/>
      <c r="D1255" s="38"/>
      <c r="AA1255" s="127"/>
      <c r="AB1255" s="127"/>
      <c r="AC1255" s="127"/>
      <c r="AD1255" s="127"/>
      <c r="AE1255" s="127"/>
      <c r="AG1255" s="113"/>
      <c r="AN1255" s="127"/>
      <c r="AO1255" s="127"/>
      <c r="AP1255" s="127"/>
      <c r="AQ1255" s="127"/>
      <c r="AR1255" s="127"/>
      <c r="AS1255" s="127"/>
      <c r="AT1255" s="127"/>
      <c r="AU1255" s="127"/>
    </row>
    <row r="1256" spans="3:64">
      <c r="C1256" s="38"/>
      <c r="D1256" s="38"/>
      <c r="AA1256" s="127"/>
      <c r="AB1256" s="127"/>
      <c r="AC1256" s="127"/>
      <c r="AD1256" s="127"/>
      <c r="AE1256" s="127"/>
      <c r="AG1256" s="113"/>
      <c r="AN1256" s="127"/>
      <c r="AO1256" s="127"/>
      <c r="AP1256" s="127"/>
      <c r="AQ1256" s="127"/>
      <c r="AR1256" s="127"/>
      <c r="AS1256" s="127"/>
      <c r="AT1256" s="127"/>
      <c r="AU1256" s="127"/>
    </row>
    <row r="1257" spans="3:64">
      <c r="C1257" s="38"/>
      <c r="D1257" s="38"/>
      <c r="AA1257" s="127"/>
      <c r="AB1257" s="127"/>
      <c r="AC1257" s="127"/>
      <c r="AD1257" s="127"/>
      <c r="AE1257" s="127"/>
      <c r="AG1257" s="113"/>
      <c r="AN1257" s="127"/>
      <c r="AO1257" s="127"/>
      <c r="AP1257" s="127"/>
      <c r="AQ1257" s="127"/>
      <c r="AR1257" s="127"/>
      <c r="AS1257" s="127"/>
      <c r="AT1257" s="127"/>
      <c r="AU1257" s="127"/>
    </row>
    <row r="1258" spans="3:64">
      <c r="C1258" s="38"/>
      <c r="D1258" s="38"/>
      <c r="AA1258" s="127"/>
      <c r="AB1258" s="127"/>
      <c r="AC1258" s="127"/>
      <c r="AD1258" s="127"/>
      <c r="AE1258" s="127"/>
      <c r="AG1258" s="113"/>
      <c r="AN1258" s="127"/>
      <c r="AO1258" s="127"/>
      <c r="AP1258" s="127"/>
      <c r="AQ1258" s="127"/>
      <c r="AR1258" s="127"/>
      <c r="AS1258" s="127"/>
      <c r="AT1258" s="127"/>
      <c r="AU1258" s="127"/>
    </row>
    <row r="1259" spans="3:64">
      <c r="C1259" s="38"/>
      <c r="D1259" s="38"/>
      <c r="AA1259" s="127"/>
      <c r="AB1259" s="127"/>
      <c r="AC1259" s="127"/>
      <c r="AD1259" s="127"/>
      <c r="AE1259" s="127"/>
      <c r="AG1259" s="113"/>
      <c r="AN1259" s="127"/>
      <c r="AO1259" s="127"/>
      <c r="AP1259" s="127"/>
      <c r="AQ1259" s="127"/>
      <c r="AR1259" s="127"/>
      <c r="AS1259" s="127"/>
      <c r="AT1259" s="127"/>
      <c r="AU1259" s="127"/>
    </row>
    <row r="1260" spans="3:64">
      <c r="C1260" s="38"/>
      <c r="D1260" s="38"/>
      <c r="AA1260" s="127"/>
      <c r="AB1260" s="127"/>
      <c r="AC1260" s="127"/>
      <c r="AD1260" s="127"/>
      <c r="AE1260" s="127"/>
      <c r="AG1260" s="113"/>
      <c r="AN1260" s="127"/>
      <c r="AO1260" s="127"/>
      <c r="AP1260" s="127"/>
      <c r="AQ1260" s="127"/>
      <c r="AR1260" s="127"/>
      <c r="AS1260" s="127"/>
      <c r="AT1260" s="127"/>
      <c r="AU1260" s="127"/>
    </row>
    <row r="1261" spans="3:64">
      <c r="C1261" s="38"/>
      <c r="D1261" s="38"/>
      <c r="AA1261" s="127"/>
      <c r="AB1261" s="127"/>
      <c r="AC1261" s="127"/>
      <c r="AD1261" s="127"/>
      <c r="AE1261" s="127"/>
      <c r="AG1261" s="113"/>
      <c r="AN1261" s="127"/>
      <c r="AO1261" s="127"/>
      <c r="AP1261" s="127"/>
      <c r="AQ1261" s="127"/>
      <c r="AR1261" s="127"/>
      <c r="AS1261" s="127"/>
      <c r="AT1261" s="127"/>
      <c r="AU1261" s="127"/>
    </row>
    <row r="1262" spans="3:64">
      <c r="C1262" s="38"/>
      <c r="D1262" s="38"/>
      <c r="AA1262" s="127"/>
      <c r="AB1262" s="127"/>
      <c r="AC1262" s="127"/>
      <c r="AD1262" s="127"/>
      <c r="AE1262" s="127"/>
      <c r="AG1262" s="113"/>
      <c r="AN1262" s="127"/>
      <c r="AO1262" s="127"/>
      <c r="AP1262" s="127"/>
      <c r="AQ1262" s="127"/>
      <c r="AR1262" s="127"/>
      <c r="AS1262" s="127"/>
      <c r="AT1262" s="127"/>
      <c r="AU1262" s="127"/>
    </row>
    <row r="1263" spans="3:64">
      <c r="C1263" s="38"/>
      <c r="D1263" s="38"/>
      <c r="AA1263" s="127"/>
      <c r="AB1263" s="127"/>
      <c r="AC1263" s="127"/>
      <c r="AD1263" s="127"/>
      <c r="AE1263" s="127"/>
      <c r="AG1263" s="113"/>
      <c r="AN1263" s="127"/>
      <c r="AO1263" s="127"/>
      <c r="AP1263" s="127"/>
      <c r="AQ1263" s="127"/>
      <c r="AR1263" s="127"/>
      <c r="AS1263" s="127"/>
      <c r="AT1263" s="127"/>
      <c r="AU1263" s="127"/>
    </row>
    <row r="1264" spans="3:64">
      <c r="C1264" s="38"/>
      <c r="D1264" s="38"/>
      <c r="AA1264" s="127"/>
      <c r="AB1264" s="127"/>
      <c r="AC1264" s="127"/>
      <c r="AD1264" s="127"/>
      <c r="AE1264" s="127"/>
      <c r="AG1264" s="113"/>
      <c r="AN1264" s="127"/>
      <c r="AO1264" s="127"/>
      <c r="AP1264" s="127"/>
      <c r="AQ1264" s="127"/>
      <c r="AR1264" s="127"/>
      <c r="AS1264" s="127"/>
      <c r="AT1264" s="127"/>
      <c r="AU1264" s="127"/>
    </row>
    <row r="1265" spans="3:47">
      <c r="C1265" s="38"/>
      <c r="D1265" s="38"/>
      <c r="AA1265" s="127"/>
      <c r="AB1265" s="127"/>
      <c r="AC1265" s="127"/>
      <c r="AD1265" s="127"/>
      <c r="AE1265" s="127"/>
      <c r="AG1265" s="113"/>
      <c r="AN1265" s="127"/>
      <c r="AO1265" s="127"/>
      <c r="AP1265" s="127"/>
      <c r="AQ1265" s="127"/>
      <c r="AR1265" s="127"/>
      <c r="AS1265" s="127"/>
      <c r="AT1265" s="127"/>
      <c r="AU1265" s="127"/>
    </row>
    <row r="1266" spans="3:47">
      <c r="C1266" s="38"/>
      <c r="D1266" s="38"/>
      <c r="AA1266" s="127"/>
      <c r="AB1266" s="127"/>
      <c r="AC1266" s="127"/>
      <c r="AD1266" s="127"/>
      <c r="AE1266" s="127"/>
      <c r="AG1266" s="113"/>
      <c r="AN1266" s="127"/>
      <c r="AO1266" s="127"/>
      <c r="AP1266" s="127"/>
      <c r="AQ1266" s="127"/>
      <c r="AR1266" s="127"/>
      <c r="AS1266" s="127"/>
      <c r="AT1266" s="127"/>
      <c r="AU1266" s="127"/>
    </row>
    <row r="1267" spans="3:47">
      <c r="C1267" s="38"/>
      <c r="D1267" s="38"/>
      <c r="AA1267" s="127"/>
      <c r="AB1267" s="127"/>
      <c r="AC1267" s="127"/>
      <c r="AD1267" s="127"/>
      <c r="AE1267" s="127"/>
      <c r="AG1267" s="113"/>
      <c r="AN1267" s="127"/>
      <c r="AO1267" s="127"/>
      <c r="AP1267" s="127"/>
      <c r="AQ1267" s="127"/>
      <c r="AR1267" s="127"/>
      <c r="AS1267" s="127"/>
      <c r="AT1267" s="127"/>
      <c r="AU1267" s="127"/>
    </row>
    <row r="1268" spans="3:47">
      <c r="C1268" s="38"/>
      <c r="D1268" s="38"/>
      <c r="AA1268" s="127"/>
      <c r="AB1268" s="127"/>
      <c r="AC1268" s="127"/>
      <c r="AD1268" s="127"/>
      <c r="AE1268" s="127"/>
      <c r="AG1268" s="113"/>
      <c r="AN1268" s="127"/>
      <c r="AO1268" s="127"/>
      <c r="AP1268" s="127"/>
      <c r="AQ1268" s="127"/>
      <c r="AR1268" s="127"/>
      <c r="AS1268" s="127"/>
      <c r="AT1268" s="127"/>
      <c r="AU1268" s="127"/>
    </row>
    <row r="1269" spans="3:47">
      <c r="C1269" s="38"/>
      <c r="D1269" s="38"/>
      <c r="AA1269" s="127"/>
      <c r="AB1269" s="127"/>
      <c r="AC1269" s="127"/>
      <c r="AD1269" s="127"/>
      <c r="AE1269" s="127"/>
      <c r="AG1269" s="113"/>
      <c r="AN1269" s="127"/>
      <c r="AO1269" s="127"/>
      <c r="AP1269" s="127"/>
      <c r="AQ1269" s="127"/>
      <c r="AR1269" s="127"/>
      <c r="AS1269" s="127"/>
      <c r="AT1269" s="127"/>
      <c r="AU1269" s="127"/>
    </row>
    <row r="1270" spans="3:47">
      <c r="C1270" s="38"/>
      <c r="D1270" s="38"/>
      <c r="AA1270" s="127"/>
      <c r="AB1270" s="127"/>
      <c r="AC1270" s="127"/>
      <c r="AD1270" s="127"/>
      <c r="AE1270" s="127"/>
      <c r="AG1270" s="113"/>
      <c r="AN1270" s="127"/>
      <c r="AO1270" s="127"/>
      <c r="AP1270" s="127"/>
      <c r="AQ1270" s="127"/>
      <c r="AR1270" s="127"/>
      <c r="AS1270" s="127"/>
      <c r="AT1270" s="127"/>
      <c r="AU1270" s="127"/>
    </row>
    <row r="1271" spans="3:47">
      <c r="C1271" s="38"/>
      <c r="D1271" s="38"/>
      <c r="AA1271" s="127"/>
      <c r="AB1271" s="127"/>
      <c r="AC1271" s="127"/>
      <c r="AD1271" s="127"/>
      <c r="AE1271" s="127"/>
      <c r="AG1271" s="113"/>
      <c r="AN1271" s="127"/>
      <c r="AO1271" s="127"/>
      <c r="AP1271" s="127"/>
      <c r="AQ1271" s="127"/>
      <c r="AR1271" s="127"/>
      <c r="AS1271" s="127"/>
      <c r="AT1271" s="127"/>
      <c r="AU1271" s="127"/>
    </row>
    <row r="1272" spans="3:47">
      <c r="C1272" s="38"/>
      <c r="D1272" s="38"/>
      <c r="AA1272" s="127"/>
      <c r="AB1272" s="127"/>
      <c r="AC1272" s="127"/>
      <c r="AD1272" s="127"/>
      <c r="AE1272" s="127"/>
      <c r="AG1272" s="113"/>
      <c r="AN1272" s="127"/>
      <c r="AO1272" s="127"/>
      <c r="AP1272" s="127"/>
      <c r="AQ1272" s="127"/>
      <c r="AR1272" s="127"/>
      <c r="AS1272" s="127"/>
      <c r="AT1272" s="127"/>
      <c r="AU1272" s="127"/>
    </row>
    <row r="1273" spans="3:47">
      <c r="C1273" s="38"/>
      <c r="D1273" s="38"/>
      <c r="AA1273" s="127"/>
      <c r="AB1273" s="127"/>
      <c r="AC1273" s="127"/>
      <c r="AD1273" s="127"/>
      <c r="AE1273" s="127"/>
      <c r="AG1273" s="113"/>
      <c r="AN1273" s="127"/>
      <c r="AO1273" s="127"/>
      <c r="AP1273" s="127"/>
      <c r="AQ1273" s="127"/>
      <c r="AR1273" s="127"/>
      <c r="AS1273" s="127"/>
      <c r="AT1273" s="127"/>
      <c r="AU1273" s="127"/>
    </row>
    <row r="1274" spans="3:47">
      <c r="C1274" s="38"/>
      <c r="D1274" s="38"/>
      <c r="AA1274" s="127"/>
      <c r="AB1274" s="127"/>
      <c r="AC1274" s="127"/>
      <c r="AD1274" s="127"/>
      <c r="AE1274" s="127"/>
      <c r="AG1274" s="113"/>
      <c r="AN1274" s="127"/>
      <c r="AO1274" s="127"/>
      <c r="AP1274" s="127"/>
      <c r="AQ1274" s="127"/>
      <c r="AR1274" s="127"/>
      <c r="AS1274" s="127"/>
      <c r="AT1274" s="127"/>
      <c r="AU1274" s="127"/>
    </row>
    <row r="1275" spans="3:47">
      <c r="C1275" s="38"/>
      <c r="D1275" s="38"/>
      <c r="AA1275" s="127"/>
      <c r="AB1275" s="127"/>
      <c r="AC1275" s="127"/>
      <c r="AD1275" s="127"/>
      <c r="AE1275" s="127"/>
      <c r="AG1275" s="113"/>
      <c r="AN1275" s="127"/>
      <c r="AO1275" s="127"/>
      <c r="AP1275" s="127"/>
      <c r="AQ1275" s="127"/>
      <c r="AR1275" s="127"/>
      <c r="AS1275" s="127"/>
      <c r="AT1275" s="127"/>
      <c r="AU1275" s="127"/>
    </row>
    <row r="1276" spans="3:47">
      <c r="C1276" s="38"/>
      <c r="D1276" s="38"/>
      <c r="AA1276" s="127"/>
      <c r="AB1276" s="127"/>
      <c r="AC1276" s="127"/>
      <c r="AD1276" s="127"/>
      <c r="AE1276" s="127"/>
      <c r="AG1276" s="113"/>
      <c r="AN1276" s="127"/>
      <c r="AO1276" s="127"/>
      <c r="AP1276" s="127"/>
      <c r="AQ1276" s="127"/>
      <c r="AR1276" s="127"/>
      <c r="AS1276" s="127"/>
      <c r="AT1276" s="127"/>
      <c r="AU1276" s="127"/>
    </row>
    <row r="1277" spans="3:47">
      <c r="C1277" s="38"/>
      <c r="D1277" s="38"/>
      <c r="AA1277" s="127"/>
      <c r="AB1277" s="127"/>
      <c r="AC1277" s="127"/>
      <c r="AD1277" s="127"/>
      <c r="AE1277" s="127"/>
      <c r="AG1277" s="113"/>
      <c r="AN1277" s="127"/>
      <c r="AO1277" s="127"/>
      <c r="AP1277" s="127"/>
      <c r="AQ1277" s="127"/>
      <c r="AR1277" s="127"/>
      <c r="AS1277" s="127"/>
      <c r="AT1277" s="127"/>
      <c r="AU1277" s="127"/>
    </row>
    <row r="1278" spans="3:47">
      <c r="C1278" s="38"/>
      <c r="D1278" s="38"/>
      <c r="AA1278" s="127"/>
      <c r="AB1278" s="127"/>
      <c r="AC1278" s="127"/>
      <c r="AD1278" s="127"/>
      <c r="AE1278" s="127"/>
      <c r="AG1278" s="113"/>
      <c r="AN1278" s="127"/>
      <c r="AO1278" s="127"/>
      <c r="AP1278" s="127"/>
      <c r="AQ1278" s="127"/>
      <c r="AR1278" s="127"/>
      <c r="AS1278" s="127"/>
      <c r="AT1278" s="127"/>
      <c r="AU1278" s="127"/>
    </row>
    <row r="1279" spans="3:47">
      <c r="C1279" s="38"/>
      <c r="D1279" s="38"/>
      <c r="AA1279" s="127"/>
      <c r="AB1279" s="127"/>
      <c r="AC1279" s="127"/>
      <c r="AD1279" s="127"/>
      <c r="AE1279" s="127"/>
      <c r="AG1279" s="113"/>
      <c r="AN1279" s="127"/>
      <c r="AO1279" s="127"/>
      <c r="AP1279" s="127"/>
      <c r="AQ1279" s="127"/>
      <c r="AR1279" s="127"/>
      <c r="AS1279" s="127"/>
      <c r="AT1279" s="127"/>
      <c r="AU1279" s="127"/>
    </row>
    <row r="1280" spans="3:47">
      <c r="C1280" s="38"/>
      <c r="D1280" s="38"/>
      <c r="AA1280" s="127"/>
      <c r="AB1280" s="127"/>
      <c r="AC1280" s="127"/>
      <c r="AD1280" s="127"/>
      <c r="AE1280" s="127"/>
      <c r="AG1280" s="113"/>
      <c r="AN1280" s="127"/>
      <c r="AO1280" s="127"/>
      <c r="AP1280" s="127"/>
      <c r="AQ1280" s="127"/>
      <c r="AR1280" s="127"/>
      <c r="AS1280" s="127"/>
      <c r="AT1280" s="127"/>
      <c r="AU1280" s="127"/>
    </row>
    <row r="1281" spans="3:64">
      <c r="C1281" s="38"/>
      <c r="D1281" s="38"/>
      <c r="AA1281" s="127"/>
      <c r="AB1281" s="127"/>
      <c r="AC1281" s="127"/>
      <c r="AD1281" s="127"/>
      <c r="AE1281" s="127"/>
      <c r="AG1281" s="113"/>
      <c r="AN1281" s="127"/>
      <c r="AO1281" s="127"/>
      <c r="AP1281" s="127"/>
      <c r="AQ1281" s="127"/>
      <c r="AR1281" s="127"/>
      <c r="AS1281" s="127"/>
      <c r="AT1281" s="127"/>
      <c r="AU1281" s="127"/>
    </row>
    <row r="1282" spans="3:64">
      <c r="C1282" s="38"/>
      <c r="D1282" s="38"/>
      <c r="AA1282" s="127"/>
      <c r="AB1282" s="127"/>
      <c r="AC1282" s="127"/>
      <c r="AD1282" s="127"/>
      <c r="AE1282" s="127"/>
      <c r="AG1282" s="113"/>
      <c r="AN1282" s="127"/>
      <c r="AO1282" s="127"/>
      <c r="AP1282" s="127"/>
      <c r="AQ1282" s="127"/>
      <c r="AR1282" s="127"/>
      <c r="AS1282" s="127"/>
      <c r="AT1282" s="127"/>
      <c r="AU1282" s="127"/>
    </row>
    <row r="1283" spans="3:64">
      <c r="C1283" s="38"/>
      <c r="D1283" s="38"/>
      <c r="AA1283" s="127"/>
      <c r="AB1283" s="127"/>
      <c r="AC1283" s="127"/>
      <c r="AD1283" s="127"/>
      <c r="AE1283" s="127"/>
      <c r="AG1283" s="113"/>
      <c r="AN1283" s="127"/>
      <c r="AO1283" s="127"/>
      <c r="AP1283" s="127"/>
      <c r="AQ1283" s="127"/>
      <c r="AR1283" s="127"/>
      <c r="AS1283" s="127"/>
      <c r="AT1283" s="127"/>
      <c r="AU1283" s="127"/>
    </row>
    <row r="1284" spans="3:64">
      <c r="C1284" s="38"/>
      <c r="D1284" s="38"/>
      <c r="AA1284" s="127"/>
      <c r="AB1284" s="127"/>
      <c r="AC1284" s="127"/>
      <c r="AD1284" s="127"/>
      <c r="AE1284" s="127"/>
      <c r="AG1284" s="113"/>
      <c r="AN1284" s="127"/>
      <c r="AO1284" s="127"/>
      <c r="AP1284" s="127"/>
      <c r="AQ1284" s="127"/>
      <c r="AR1284" s="127"/>
      <c r="AS1284" s="127"/>
      <c r="AT1284" s="127"/>
      <c r="AU1284" s="127"/>
    </row>
    <row r="1285" spans="3:64">
      <c r="C1285" s="38"/>
      <c r="D1285" s="38"/>
      <c r="AA1285" s="127"/>
      <c r="AB1285" s="127"/>
      <c r="AC1285" s="127"/>
      <c r="AD1285" s="127"/>
      <c r="AE1285" s="127"/>
      <c r="AG1285" s="113"/>
      <c r="AN1285" s="127"/>
      <c r="AO1285" s="127"/>
      <c r="AP1285" s="127"/>
      <c r="AQ1285" s="127"/>
      <c r="AR1285" s="127"/>
      <c r="AS1285" s="127"/>
      <c r="AT1285" s="127"/>
      <c r="AU1285" s="127"/>
    </row>
    <row r="1286" spans="3:64">
      <c r="C1286" s="38"/>
      <c r="D1286" s="38"/>
      <c r="AA1286" s="127"/>
      <c r="AB1286" s="127"/>
      <c r="AC1286" s="127"/>
      <c r="AD1286" s="127"/>
      <c r="AE1286" s="127"/>
      <c r="AG1286" s="113"/>
      <c r="AN1286" s="127"/>
      <c r="AO1286" s="127"/>
      <c r="AP1286" s="127"/>
      <c r="AQ1286" s="127"/>
      <c r="AR1286" s="127"/>
      <c r="AS1286" s="127"/>
      <c r="AT1286" s="127"/>
      <c r="AU1286" s="127"/>
    </row>
    <row r="1287" spans="3:64">
      <c r="C1287" s="38"/>
      <c r="D1287" s="38"/>
      <c r="AA1287" s="127"/>
      <c r="AB1287" s="127"/>
      <c r="AC1287" s="127"/>
      <c r="AD1287" s="127"/>
      <c r="AE1287" s="127"/>
      <c r="AG1287" s="113"/>
      <c r="AN1287" s="127"/>
      <c r="AO1287" s="127"/>
      <c r="AP1287" s="127"/>
      <c r="AQ1287" s="127"/>
      <c r="AR1287" s="127"/>
      <c r="AS1287" s="127"/>
      <c r="AT1287" s="127"/>
      <c r="AU1287" s="127"/>
      <c r="AV1287" s="127"/>
      <c r="AW1287" s="127"/>
      <c r="AX1287" s="127"/>
      <c r="AY1287" s="127"/>
      <c r="AZ1287" s="127"/>
      <c r="BA1287" s="127"/>
      <c r="BB1287" s="127"/>
      <c r="BC1287" s="127"/>
      <c r="BD1287" s="127"/>
      <c r="BE1287" s="127"/>
      <c r="BF1287" s="127"/>
      <c r="BG1287" s="127"/>
      <c r="BH1287" s="127"/>
      <c r="BI1287" s="127"/>
      <c r="BJ1287" s="127"/>
      <c r="BK1287" s="127"/>
      <c r="BL1287" s="127"/>
    </row>
    <row r="1288" spans="3:64">
      <c r="C1288" s="38"/>
      <c r="D1288" s="38"/>
      <c r="AA1288" s="127"/>
      <c r="AB1288" s="127"/>
      <c r="AC1288" s="127"/>
      <c r="AD1288" s="127"/>
      <c r="AE1288" s="127"/>
      <c r="AG1288" s="113"/>
      <c r="AN1288" s="127"/>
      <c r="AO1288" s="127"/>
      <c r="AP1288" s="127"/>
      <c r="AQ1288" s="127"/>
      <c r="AR1288" s="127"/>
      <c r="AS1288" s="127"/>
      <c r="AT1288" s="127"/>
      <c r="AU1288" s="127"/>
    </row>
    <row r="1289" spans="3:64">
      <c r="C1289" s="38"/>
      <c r="D1289" s="38"/>
      <c r="AA1289" s="127"/>
      <c r="AB1289" s="127"/>
      <c r="AC1289" s="127"/>
      <c r="AD1289" s="127"/>
      <c r="AE1289" s="127"/>
      <c r="AG1289" s="113"/>
      <c r="AN1289" s="127"/>
      <c r="AO1289" s="127"/>
      <c r="AP1289" s="127"/>
      <c r="AQ1289" s="127"/>
      <c r="AR1289" s="127"/>
      <c r="AS1289" s="127"/>
      <c r="AT1289" s="127"/>
      <c r="AU1289" s="127"/>
      <c r="AV1289" s="127"/>
      <c r="AW1289" s="127"/>
      <c r="AX1289" s="127"/>
      <c r="AY1289" s="127"/>
      <c r="AZ1289" s="127"/>
      <c r="BA1289" s="127"/>
      <c r="BB1289" s="127"/>
      <c r="BC1289" s="127"/>
      <c r="BD1289" s="127"/>
      <c r="BE1289" s="127"/>
      <c r="BF1289" s="127"/>
      <c r="BG1289" s="127"/>
      <c r="BH1289" s="127"/>
      <c r="BI1289" s="127"/>
      <c r="BJ1289" s="127"/>
      <c r="BK1289" s="127"/>
      <c r="BL1289" s="127"/>
    </row>
    <row r="1290" spans="3:64">
      <c r="C1290" s="38"/>
      <c r="D1290" s="38"/>
      <c r="AA1290" s="127"/>
      <c r="AB1290" s="127"/>
      <c r="AC1290" s="127"/>
      <c r="AD1290" s="127"/>
      <c r="AE1290" s="127"/>
      <c r="AG1290" s="113"/>
      <c r="AN1290" s="127"/>
      <c r="AO1290" s="127"/>
      <c r="AP1290" s="127"/>
      <c r="AQ1290" s="127"/>
      <c r="AR1290" s="127"/>
      <c r="AS1290" s="127"/>
      <c r="AT1290" s="127"/>
      <c r="AU1290" s="127"/>
    </row>
    <row r="1291" spans="3:64">
      <c r="C1291" s="38"/>
      <c r="D1291" s="38"/>
      <c r="AA1291" s="127"/>
      <c r="AB1291" s="127"/>
      <c r="AC1291" s="127"/>
      <c r="AD1291" s="127"/>
      <c r="AE1291" s="127"/>
      <c r="AG1291" s="113"/>
      <c r="AN1291" s="127"/>
      <c r="AO1291" s="127"/>
      <c r="AP1291" s="127"/>
      <c r="AQ1291" s="127"/>
      <c r="AR1291" s="127"/>
      <c r="AS1291" s="127"/>
      <c r="AT1291" s="127"/>
      <c r="AU1291" s="127"/>
      <c r="AV1291" s="127"/>
    </row>
    <row r="1292" spans="3:64">
      <c r="C1292" s="38"/>
      <c r="D1292" s="38"/>
      <c r="AA1292" s="127"/>
      <c r="AB1292" s="127"/>
      <c r="AC1292" s="127"/>
      <c r="AD1292" s="127"/>
      <c r="AE1292" s="127"/>
      <c r="AG1292" s="113"/>
      <c r="AN1292" s="127"/>
      <c r="AO1292" s="127"/>
      <c r="AP1292" s="127"/>
      <c r="AQ1292" s="127"/>
      <c r="AR1292" s="127"/>
      <c r="AS1292" s="127"/>
      <c r="AT1292" s="127"/>
      <c r="AU1292" s="127"/>
    </row>
    <row r="1293" spans="3:64">
      <c r="C1293" s="38"/>
      <c r="D1293" s="38"/>
      <c r="AA1293" s="127"/>
      <c r="AB1293" s="127"/>
      <c r="AC1293" s="127"/>
      <c r="AD1293" s="127"/>
      <c r="AE1293" s="127"/>
      <c r="AG1293" s="113"/>
      <c r="AN1293" s="127"/>
      <c r="AO1293" s="127"/>
      <c r="AP1293" s="127"/>
      <c r="AQ1293" s="127"/>
      <c r="AR1293" s="127"/>
      <c r="AS1293" s="127"/>
      <c r="AT1293" s="127"/>
      <c r="AU1293" s="127"/>
      <c r="AV1293" s="127"/>
      <c r="AW1293" s="127"/>
      <c r="AX1293" s="127"/>
      <c r="AY1293" s="127"/>
      <c r="AZ1293" s="127"/>
      <c r="BA1293" s="127"/>
      <c r="BB1293" s="127"/>
      <c r="BC1293" s="127"/>
      <c r="BD1293" s="127"/>
      <c r="BE1293" s="127"/>
      <c r="BF1293" s="127"/>
      <c r="BG1293" s="127"/>
      <c r="BH1293" s="127"/>
      <c r="BI1293" s="127"/>
      <c r="BJ1293" s="127"/>
      <c r="BK1293" s="127"/>
      <c r="BL1293" s="127"/>
    </row>
    <row r="1294" spans="3:64">
      <c r="C1294" s="38"/>
      <c r="D1294" s="38"/>
      <c r="AA1294" s="127"/>
      <c r="AB1294" s="127"/>
      <c r="AC1294" s="127"/>
      <c r="AD1294" s="127"/>
      <c r="AE1294" s="127"/>
      <c r="AG1294" s="113"/>
      <c r="AN1294" s="127"/>
      <c r="AO1294" s="127"/>
      <c r="AP1294" s="127"/>
      <c r="AQ1294" s="127"/>
      <c r="AR1294" s="127"/>
      <c r="AS1294" s="127"/>
      <c r="AT1294" s="127"/>
      <c r="AU1294" s="127"/>
    </row>
    <row r="1295" spans="3:64">
      <c r="C1295" s="38"/>
      <c r="D1295" s="38"/>
      <c r="AA1295" s="127"/>
      <c r="AB1295" s="127"/>
      <c r="AC1295" s="127"/>
      <c r="AD1295" s="127"/>
      <c r="AE1295" s="127"/>
      <c r="AG1295" s="113"/>
      <c r="AN1295" s="127"/>
      <c r="AO1295" s="127"/>
      <c r="AP1295" s="127"/>
      <c r="AQ1295" s="127"/>
      <c r="AR1295" s="127"/>
      <c r="AS1295" s="127"/>
      <c r="AT1295" s="127"/>
      <c r="AU1295" s="127"/>
    </row>
    <row r="1296" spans="3:64">
      <c r="C1296" s="38"/>
      <c r="D1296" s="38"/>
      <c r="AA1296" s="127"/>
      <c r="AB1296" s="127"/>
      <c r="AC1296" s="127"/>
      <c r="AD1296" s="127"/>
      <c r="AE1296" s="127"/>
      <c r="AG1296" s="113"/>
      <c r="AN1296" s="127"/>
      <c r="AO1296" s="127"/>
      <c r="AP1296" s="127"/>
      <c r="AQ1296" s="127"/>
      <c r="AR1296" s="127"/>
      <c r="AS1296" s="127"/>
      <c r="AT1296" s="127"/>
      <c r="AU1296" s="127"/>
    </row>
    <row r="1297" spans="3:48">
      <c r="C1297" s="38"/>
      <c r="D1297" s="38"/>
      <c r="AA1297" s="127"/>
      <c r="AB1297" s="127"/>
      <c r="AC1297" s="127"/>
      <c r="AD1297" s="127"/>
      <c r="AE1297" s="127"/>
      <c r="AG1297" s="113"/>
      <c r="AN1297" s="127"/>
      <c r="AO1297" s="127"/>
      <c r="AP1297" s="127"/>
      <c r="AQ1297" s="127"/>
      <c r="AR1297" s="127"/>
      <c r="AS1297" s="127"/>
      <c r="AT1297" s="127"/>
      <c r="AU1297" s="127"/>
      <c r="AV1297" s="127"/>
    </row>
    <row r="1298" spans="3:48">
      <c r="C1298" s="38"/>
      <c r="D1298" s="38"/>
      <c r="AA1298" s="127"/>
      <c r="AB1298" s="127"/>
      <c r="AC1298" s="127"/>
      <c r="AD1298" s="127"/>
      <c r="AE1298" s="127"/>
      <c r="AG1298" s="113"/>
      <c r="AN1298" s="127"/>
      <c r="AO1298" s="127"/>
      <c r="AP1298" s="127"/>
      <c r="AQ1298" s="127"/>
      <c r="AR1298" s="127"/>
      <c r="AS1298" s="127"/>
      <c r="AT1298" s="127"/>
      <c r="AU1298" s="127"/>
    </row>
    <row r="1299" spans="3:48">
      <c r="C1299" s="38"/>
      <c r="D1299" s="38"/>
      <c r="AA1299" s="127"/>
      <c r="AB1299" s="127"/>
      <c r="AC1299" s="127"/>
      <c r="AD1299" s="127"/>
      <c r="AE1299" s="127"/>
      <c r="AG1299" s="113"/>
      <c r="AN1299" s="127"/>
      <c r="AO1299" s="127"/>
      <c r="AP1299" s="127"/>
      <c r="AQ1299" s="127"/>
      <c r="AR1299" s="127"/>
      <c r="AS1299" s="127"/>
      <c r="AT1299" s="127"/>
      <c r="AU1299" s="127"/>
    </row>
    <row r="1300" spans="3:48">
      <c r="C1300" s="38"/>
      <c r="D1300" s="38"/>
      <c r="AA1300" s="127"/>
      <c r="AB1300" s="127"/>
      <c r="AC1300" s="127"/>
      <c r="AD1300" s="127"/>
      <c r="AE1300" s="127"/>
      <c r="AG1300" s="113"/>
      <c r="AN1300" s="127"/>
      <c r="AO1300" s="127"/>
      <c r="AP1300" s="127"/>
      <c r="AQ1300" s="127"/>
      <c r="AR1300" s="127"/>
      <c r="AS1300" s="127"/>
      <c r="AT1300" s="127"/>
      <c r="AU1300" s="127"/>
    </row>
    <row r="1301" spans="3:48">
      <c r="C1301" s="38"/>
      <c r="D1301" s="38"/>
      <c r="AA1301" s="127"/>
      <c r="AB1301" s="127"/>
      <c r="AC1301" s="127"/>
      <c r="AD1301" s="127"/>
      <c r="AE1301" s="127"/>
      <c r="AG1301" s="113"/>
      <c r="AN1301" s="127"/>
      <c r="AO1301" s="127"/>
      <c r="AP1301" s="127"/>
      <c r="AQ1301" s="127"/>
      <c r="AR1301" s="127"/>
      <c r="AS1301" s="127"/>
      <c r="AT1301" s="127"/>
      <c r="AU1301" s="127"/>
    </row>
    <row r="1302" spans="3:48">
      <c r="C1302" s="38"/>
      <c r="D1302" s="38"/>
      <c r="AA1302" s="127"/>
      <c r="AB1302" s="127"/>
      <c r="AC1302" s="127"/>
      <c r="AD1302" s="127"/>
      <c r="AE1302" s="127"/>
      <c r="AG1302" s="113"/>
      <c r="AN1302" s="127"/>
      <c r="AO1302" s="127"/>
      <c r="AP1302" s="127"/>
      <c r="AQ1302" s="127"/>
      <c r="AR1302" s="127"/>
      <c r="AS1302" s="127"/>
      <c r="AT1302" s="127"/>
      <c r="AU1302" s="127"/>
    </row>
    <row r="1303" spans="3:48">
      <c r="C1303" s="38"/>
      <c r="D1303" s="38"/>
      <c r="AA1303" s="127"/>
      <c r="AB1303" s="127"/>
      <c r="AC1303" s="127"/>
      <c r="AD1303" s="127"/>
      <c r="AE1303" s="127"/>
      <c r="AG1303" s="113"/>
      <c r="AN1303" s="127"/>
      <c r="AO1303" s="127"/>
      <c r="AP1303" s="127"/>
      <c r="AQ1303" s="127"/>
      <c r="AR1303" s="127"/>
      <c r="AS1303" s="127"/>
      <c r="AT1303" s="127"/>
      <c r="AU1303" s="127"/>
    </row>
    <row r="1304" spans="3:48">
      <c r="C1304" s="38"/>
      <c r="D1304" s="38"/>
      <c r="AA1304" s="127"/>
      <c r="AB1304" s="127"/>
      <c r="AC1304" s="127"/>
      <c r="AD1304" s="127"/>
      <c r="AE1304" s="127"/>
      <c r="AG1304" s="113"/>
      <c r="AN1304" s="127"/>
      <c r="AO1304" s="127"/>
      <c r="AP1304" s="127"/>
      <c r="AQ1304" s="127"/>
      <c r="AR1304" s="127"/>
      <c r="AS1304" s="127"/>
      <c r="AT1304" s="127"/>
      <c r="AU1304" s="127"/>
    </row>
    <row r="1305" spans="3:48">
      <c r="C1305" s="38"/>
      <c r="D1305" s="38"/>
      <c r="AA1305" s="127"/>
      <c r="AB1305" s="127"/>
      <c r="AC1305" s="127"/>
      <c r="AD1305" s="127"/>
      <c r="AE1305" s="127"/>
      <c r="AG1305" s="113"/>
      <c r="AN1305" s="127"/>
      <c r="AO1305" s="127"/>
      <c r="AP1305" s="127"/>
      <c r="AQ1305" s="127"/>
      <c r="AR1305" s="127"/>
      <c r="AS1305" s="127"/>
      <c r="AT1305" s="127"/>
      <c r="AU1305" s="127"/>
    </row>
    <row r="1306" spans="3:48">
      <c r="C1306" s="38"/>
      <c r="D1306" s="38"/>
      <c r="AA1306" s="127"/>
      <c r="AB1306" s="127"/>
      <c r="AC1306" s="127"/>
      <c r="AD1306" s="127"/>
      <c r="AE1306" s="127"/>
      <c r="AG1306" s="113"/>
      <c r="AN1306" s="127"/>
      <c r="AO1306" s="127"/>
      <c r="AP1306" s="127"/>
      <c r="AQ1306" s="127"/>
      <c r="AR1306" s="127"/>
      <c r="AS1306" s="127"/>
      <c r="AT1306" s="127"/>
      <c r="AU1306" s="127"/>
    </row>
    <row r="1307" spans="3:48">
      <c r="C1307" s="38"/>
      <c r="D1307" s="38"/>
      <c r="AA1307" s="127"/>
      <c r="AB1307" s="127"/>
      <c r="AC1307" s="127"/>
      <c r="AD1307" s="127"/>
      <c r="AE1307" s="127"/>
      <c r="AG1307" s="113"/>
      <c r="AN1307" s="127"/>
      <c r="AO1307" s="127"/>
      <c r="AP1307" s="127"/>
      <c r="AQ1307" s="127"/>
      <c r="AR1307" s="127"/>
      <c r="AS1307" s="127"/>
      <c r="AT1307" s="127"/>
      <c r="AU1307" s="127"/>
    </row>
    <row r="1308" spans="3:48">
      <c r="C1308" s="38"/>
      <c r="D1308" s="38"/>
      <c r="AA1308" s="127"/>
      <c r="AB1308" s="127"/>
      <c r="AC1308" s="127"/>
      <c r="AD1308" s="127"/>
      <c r="AE1308" s="127"/>
      <c r="AG1308" s="113"/>
      <c r="AN1308" s="127"/>
      <c r="AO1308" s="127"/>
      <c r="AP1308" s="127"/>
      <c r="AQ1308" s="127"/>
      <c r="AR1308" s="127"/>
      <c r="AS1308" s="127"/>
      <c r="AT1308" s="127"/>
      <c r="AU1308" s="127"/>
    </row>
    <row r="1309" spans="3:48">
      <c r="C1309" s="38"/>
      <c r="D1309" s="38"/>
      <c r="AA1309" s="127"/>
      <c r="AB1309" s="127"/>
      <c r="AC1309" s="127"/>
      <c r="AD1309" s="127"/>
      <c r="AE1309" s="127"/>
      <c r="AG1309" s="113"/>
      <c r="AN1309" s="127"/>
      <c r="AO1309" s="127"/>
      <c r="AP1309" s="127"/>
      <c r="AQ1309" s="127"/>
      <c r="AR1309" s="127"/>
      <c r="AS1309" s="127"/>
      <c r="AT1309" s="127"/>
      <c r="AU1309" s="127"/>
    </row>
    <row r="1310" spans="3:48">
      <c r="C1310" s="38"/>
      <c r="D1310" s="38"/>
      <c r="AA1310" s="127"/>
      <c r="AB1310" s="127"/>
      <c r="AC1310" s="127"/>
      <c r="AD1310" s="127"/>
      <c r="AE1310" s="127"/>
      <c r="AG1310" s="113"/>
      <c r="AN1310" s="127"/>
      <c r="AO1310" s="127"/>
      <c r="AP1310" s="127"/>
      <c r="AQ1310" s="127"/>
      <c r="AR1310" s="127"/>
      <c r="AS1310" s="127"/>
      <c r="AT1310" s="127"/>
      <c r="AU1310" s="127"/>
    </row>
    <row r="1311" spans="3:48">
      <c r="C1311" s="38"/>
      <c r="D1311" s="38"/>
      <c r="AA1311" s="127"/>
      <c r="AB1311" s="127"/>
      <c r="AC1311" s="127"/>
      <c r="AD1311" s="127"/>
      <c r="AE1311" s="127"/>
      <c r="AG1311" s="113"/>
      <c r="AN1311" s="127"/>
      <c r="AO1311" s="127"/>
      <c r="AP1311" s="127"/>
      <c r="AQ1311" s="127"/>
      <c r="AR1311" s="127"/>
      <c r="AS1311" s="127"/>
      <c r="AT1311" s="127"/>
      <c r="AU1311" s="127"/>
    </row>
    <row r="1312" spans="3:48">
      <c r="C1312" s="38"/>
      <c r="D1312" s="38"/>
      <c r="AA1312" s="127"/>
      <c r="AB1312" s="127"/>
      <c r="AC1312" s="127"/>
      <c r="AD1312" s="127"/>
      <c r="AE1312" s="127"/>
      <c r="AG1312" s="113"/>
      <c r="AN1312" s="127"/>
      <c r="AO1312" s="127"/>
      <c r="AP1312" s="127"/>
      <c r="AQ1312" s="127"/>
      <c r="AR1312" s="127"/>
      <c r="AS1312" s="127"/>
      <c r="AT1312" s="127"/>
      <c r="AU1312" s="127"/>
    </row>
    <row r="1313" spans="3:64">
      <c r="C1313" s="38"/>
      <c r="D1313" s="38"/>
      <c r="AA1313" s="127"/>
      <c r="AB1313" s="127"/>
      <c r="AC1313" s="127"/>
      <c r="AD1313" s="127"/>
      <c r="AE1313" s="127"/>
      <c r="AG1313" s="113"/>
      <c r="AN1313" s="127"/>
      <c r="AO1313" s="127"/>
      <c r="AP1313" s="127"/>
      <c r="AQ1313" s="127"/>
      <c r="AR1313" s="127"/>
      <c r="AS1313" s="127"/>
      <c r="AT1313" s="127"/>
      <c r="AU1313" s="127"/>
    </row>
    <row r="1314" spans="3:64">
      <c r="C1314" s="38"/>
      <c r="D1314" s="38"/>
      <c r="AA1314" s="127"/>
      <c r="AB1314" s="127"/>
      <c r="AC1314" s="127"/>
      <c r="AD1314" s="127"/>
      <c r="AE1314" s="127"/>
      <c r="AG1314" s="113"/>
      <c r="AN1314" s="127"/>
      <c r="AO1314" s="127"/>
      <c r="AP1314" s="127"/>
      <c r="AQ1314" s="127"/>
      <c r="AR1314" s="127"/>
      <c r="AS1314" s="127"/>
      <c r="AT1314" s="127"/>
      <c r="AU1314" s="127"/>
    </row>
    <row r="1315" spans="3:64">
      <c r="C1315" s="38"/>
      <c r="D1315" s="38"/>
      <c r="AA1315" s="127"/>
      <c r="AB1315" s="127"/>
      <c r="AC1315" s="127"/>
      <c r="AD1315" s="127"/>
      <c r="AE1315" s="127"/>
      <c r="AG1315" s="113"/>
      <c r="AN1315" s="127"/>
      <c r="AO1315" s="127"/>
      <c r="AP1315" s="127"/>
      <c r="AQ1315" s="127"/>
      <c r="AR1315" s="127"/>
      <c r="AS1315" s="127"/>
      <c r="AT1315" s="127"/>
      <c r="AU1315" s="127"/>
    </row>
    <row r="1316" spans="3:64">
      <c r="C1316" s="38"/>
      <c r="D1316" s="38"/>
      <c r="AA1316" s="127"/>
      <c r="AB1316" s="127"/>
      <c r="AC1316" s="127"/>
      <c r="AD1316" s="127"/>
      <c r="AE1316" s="127"/>
      <c r="AG1316" s="113"/>
      <c r="AN1316" s="127"/>
      <c r="AO1316" s="127"/>
      <c r="AP1316" s="127"/>
      <c r="AQ1316" s="127"/>
      <c r="AR1316" s="127"/>
      <c r="AS1316" s="127"/>
      <c r="AT1316" s="127"/>
      <c r="AU1316" s="127"/>
    </row>
    <row r="1317" spans="3:64">
      <c r="C1317" s="38"/>
      <c r="D1317" s="38"/>
      <c r="AA1317" s="127"/>
      <c r="AB1317" s="127"/>
      <c r="AC1317" s="127"/>
      <c r="AD1317" s="127"/>
      <c r="AE1317" s="127"/>
      <c r="AG1317" s="113"/>
      <c r="AN1317" s="127"/>
      <c r="AO1317" s="127"/>
      <c r="AP1317" s="127"/>
      <c r="AQ1317" s="127"/>
      <c r="AR1317" s="127"/>
      <c r="AS1317" s="127"/>
      <c r="AT1317" s="127"/>
      <c r="AU1317" s="127"/>
    </row>
    <row r="1318" spans="3:64">
      <c r="C1318" s="38"/>
      <c r="D1318" s="38"/>
      <c r="AA1318" s="127"/>
      <c r="AB1318" s="127"/>
      <c r="AC1318" s="127"/>
      <c r="AD1318" s="127"/>
      <c r="AE1318" s="127"/>
      <c r="AG1318" s="113"/>
      <c r="AN1318" s="127"/>
      <c r="AO1318" s="127"/>
      <c r="AP1318" s="127"/>
      <c r="AQ1318" s="127"/>
      <c r="AR1318" s="127"/>
      <c r="AS1318" s="127"/>
      <c r="AT1318" s="127"/>
      <c r="AU1318" s="127"/>
    </row>
    <row r="1319" spans="3:64">
      <c r="C1319" s="38"/>
      <c r="D1319" s="38"/>
      <c r="AA1319" s="127"/>
      <c r="AB1319" s="127"/>
      <c r="AC1319" s="127"/>
      <c r="AD1319" s="127"/>
      <c r="AE1319" s="127"/>
      <c r="AG1319" s="113"/>
      <c r="AN1319" s="127"/>
      <c r="AO1319" s="127"/>
      <c r="AP1319" s="127"/>
      <c r="AQ1319" s="127"/>
      <c r="AR1319" s="127"/>
      <c r="AS1319" s="127"/>
      <c r="AT1319" s="127"/>
      <c r="AU1319" s="127"/>
    </row>
    <row r="1320" spans="3:64">
      <c r="C1320" s="38"/>
      <c r="D1320" s="38"/>
      <c r="AA1320" s="127"/>
      <c r="AB1320" s="127"/>
      <c r="AC1320" s="127"/>
      <c r="AD1320" s="127"/>
      <c r="AE1320" s="127"/>
      <c r="AG1320" s="113"/>
      <c r="AN1320" s="127"/>
      <c r="AO1320" s="127"/>
      <c r="AP1320" s="127"/>
      <c r="AQ1320" s="127"/>
      <c r="AR1320" s="127"/>
      <c r="AS1320" s="127"/>
      <c r="AT1320" s="127"/>
      <c r="AU1320" s="127"/>
    </row>
    <row r="1321" spans="3:64">
      <c r="C1321" s="38"/>
      <c r="D1321" s="38"/>
      <c r="AA1321" s="127"/>
      <c r="AB1321" s="127"/>
      <c r="AC1321" s="127"/>
      <c r="AD1321" s="127"/>
      <c r="AE1321" s="127"/>
      <c r="AG1321" s="113"/>
      <c r="AN1321" s="127"/>
      <c r="AO1321" s="127"/>
      <c r="AP1321" s="127"/>
      <c r="AQ1321" s="127"/>
      <c r="AR1321" s="127"/>
      <c r="AS1321" s="127"/>
      <c r="AT1321" s="127"/>
      <c r="AU1321" s="127"/>
      <c r="AV1321" s="127"/>
      <c r="AW1321" s="127"/>
      <c r="AX1321" s="127"/>
      <c r="AY1321" s="127"/>
      <c r="AZ1321" s="127"/>
      <c r="BA1321" s="127"/>
      <c r="BB1321" s="127"/>
      <c r="BC1321" s="127"/>
      <c r="BD1321" s="127"/>
      <c r="BE1321" s="127"/>
      <c r="BF1321" s="127"/>
      <c r="BG1321" s="127"/>
      <c r="BH1321" s="127"/>
      <c r="BI1321" s="127"/>
      <c r="BJ1321" s="127"/>
      <c r="BK1321" s="127"/>
      <c r="BL1321" s="127"/>
    </row>
    <row r="1322" spans="3:64">
      <c r="C1322" s="38"/>
      <c r="D1322" s="38"/>
      <c r="AA1322" s="127"/>
      <c r="AB1322" s="127"/>
      <c r="AC1322" s="127"/>
      <c r="AD1322" s="127"/>
      <c r="AE1322" s="127"/>
      <c r="AG1322" s="113"/>
      <c r="AN1322" s="127"/>
      <c r="AO1322" s="127"/>
      <c r="AP1322" s="127"/>
      <c r="AQ1322" s="127"/>
      <c r="AR1322" s="127"/>
      <c r="AS1322" s="127"/>
      <c r="AT1322" s="127"/>
      <c r="AU1322" s="127"/>
    </row>
    <row r="1323" spans="3:64">
      <c r="C1323" s="38"/>
      <c r="D1323" s="38"/>
      <c r="AA1323" s="127"/>
      <c r="AB1323" s="127"/>
      <c r="AC1323" s="127"/>
      <c r="AD1323" s="127"/>
      <c r="AE1323" s="127"/>
      <c r="AG1323" s="113"/>
      <c r="AN1323" s="127"/>
      <c r="AO1323" s="127"/>
      <c r="AP1323" s="127"/>
      <c r="AQ1323" s="127"/>
      <c r="AR1323" s="127"/>
      <c r="AS1323" s="127"/>
      <c r="AT1323" s="127"/>
      <c r="AU1323" s="127"/>
      <c r="AV1323" s="127"/>
      <c r="AW1323" s="127"/>
      <c r="AX1323" s="127"/>
      <c r="AY1323" s="127"/>
      <c r="AZ1323" s="127"/>
      <c r="BA1323" s="127"/>
      <c r="BB1323" s="127"/>
      <c r="BC1323" s="127"/>
      <c r="BD1323" s="127"/>
      <c r="BE1323" s="127"/>
      <c r="BF1323" s="127"/>
      <c r="BG1323" s="127"/>
      <c r="BH1323" s="127"/>
      <c r="BI1323" s="127"/>
      <c r="BJ1323" s="127"/>
      <c r="BK1323" s="127"/>
      <c r="BL1323" s="127"/>
    </row>
    <row r="1324" spans="3:64">
      <c r="C1324" s="38"/>
      <c r="D1324" s="38"/>
      <c r="AA1324" s="127"/>
      <c r="AB1324" s="127"/>
      <c r="AC1324" s="127"/>
      <c r="AD1324" s="127"/>
      <c r="AE1324" s="127"/>
      <c r="AG1324" s="113"/>
      <c r="AN1324" s="127"/>
      <c r="AO1324" s="127"/>
      <c r="AP1324" s="127"/>
      <c r="AQ1324" s="127"/>
      <c r="AR1324" s="127"/>
      <c r="AS1324" s="127"/>
      <c r="AT1324" s="127"/>
      <c r="AU1324" s="127"/>
    </row>
    <row r="1325" spans="3:64">
      <c r="C1325" s="38"/>
      <c r="D1325" s="38"/>
      <c r="AA1325" s="127"/>
      <c r="AB1325" s="127"/>
      <c r="AC1325" s="127"/>
      <c r="AD1325" s="127"/>
      <c r="AE1325" s="127"/>
      <c r="AG1325" s="113"/>
      <c r="AN1325" s="127"/>
      <c r="AO1325" s="127"/>
      <c r="AP1325" s="127"/>
      <c r="AQ1325" s="127"/>
      <c r="AR1325" s="127"/>
      <c r="AS1325" s="127"/>
      <c r="AT1325" s="127"/>
      <c r="AU1325" s="127"/>
      <c r="AV1325" s="127"/>
      <c r="AW1325" s="127"/>
      <c r="AX1325" s="127"/>
      <c r="AY1325" s="127"/>
      <c r="AZ1325" s="127"/>
      <c r="BA1325" s="127"/>
      <c r="BB1325" s="127"/>
      <c r="BC1325" s="127"/>
      <c r="BD1325" s="127"/>
      <c r="BE1325" s="127"/>
      <c r="BF1325" s="127"/>
      <c r="BG1325" s="127"/>
      <c r="BH1325" s="127"/>
      <c r="BI1325" s="127"/>
      <c r="BJ1325" s="127"/>
      <c r="BK1325" s="127"/>
      <c r="BL1325" s="127"/>
    </row>
    <row r="1326" spans="3:64">
      <c r="C1326" s="38"/>
      <c r="D1326" s="38"/>
      <c r="AA1326" s="127"/>
      <c r="AB1326" s="127"/>
      <c r="AC1326" s="127"/>
      <c r="AD1326" s="127"/>
      <c r="AE1326" s="127"/>
      <c r="AG1326" s="113"/>
      <c r="AN1326" s="127"/>
      <c r="AO1326" s="127"/>
      <c r="AP1326" s="127"/>
      <c r="AQ1326" s="127"/>
      <c r="AR1326" s="127"/>
      <c r="AS1326" s="127"/>
      <c r="AT1326" s="127"/>
      <c r="AU1326" s="127"/>
    </row>
    <row r="1327" spans="3:64">
      <c r="C1327" s="38"/>
      <c r="D1327" s="38"/>
      <c r="AA1327" s="127"/>
      <c r="AB1327" s="127"/>
      <c r="AC1327" s="127"/>
      <c r="AD1327" s="127"/>
      <c r="AE1327" s="127"/>
      <c r="AG1327" s="113"/>
      <c r="AN1327" s="127"/>
      <c r="AO1327" s="127"/>
      <c r="AP1327" s="127"/>
      <c r="AQ1327" s="127"/>
      <c r="AR1327" s="127"/>
      <c r="AS1327" s="127"/>
      <c r="AT1327" s="127"/>
      <c r="AU1327" s="127"/>
    </row>
    <row r="1328" spans="3:64">
      <c r="C1328" s="38"/>
      <c r="D1328" s="38"/>
      <c r="AA1328" s="127"/>
      <c r="AB1328" s="127"/>
      <c r="AC1328" s="127"/>
      <c r="AD1328" s="127"/>
      <c r="AE1328" s="127"/>
      <c r="AG1328" s="113"/>
      <c r="AN1328" s="127"/>
      <c r="AO1328" s="127"/>
      <c r="AP1328" s="127"/>
      <c r="AQ1328" s="127"/>
      <c r="AR1328" s="127"/>
      <c r="AS1328" s="127"/>
      <c r="AT1328" s="127"/>
      <c r="AU1328" s="127"/>
    </row>
    <row r="1329" spans="3:64">
      <c r="C1329" s="38"/>
      <c r="D1329" s="38"/>
      <c r="AA1329" s="127"/>
      <c r="AB1329" s="127"/>
      <c r="AC1329" s="127"/>
      <c r="AD1329" s="127"/>
      <c r="AE1329" s="127"/>
      <c r="AG1329" s="113"/>
      <c r="AN1329" s="127"/>
      <c r="AO1329" s="127"/>
      <c r="AP1329" s="127"/>
      <c r="AQ1329" s="127"/>
      <c r="AR1329" s="127"/>
      <c r="AS1329" s="127"/>
      <c r="AT1329" s="127"/>
      <c r="AU1329" s="127"/>
    </row>
    <row r="1330" spans="3:64">
      <c r="C1330" s="38"/>
      <c r="D1330" s="38"/>
      <c r="AA1330" s="127"/>
      <c r="AB1330" s="127"/>
      <c r="AC1330" s="127"/>
      <c r="AD1330" s="127"/>
      <c r="AE1330" s="127"/>
      <c r="AG1330" s="113"/>
      <c r="AN1330" s="127"/>
      <c r="AO1330" s="127"/>
      <c r="AP1330" s="127"/>
      <c r="AQ1330" s="127"/>
      <c r="AR1330" s="127"/>
      <c r="AS1330" s="127"/>
      <c r="AT1330" s="127"/>
      <c r="AU1330" s="127"/>
    </row>
    <row r="1331" spans="3:64">
      <c r="C1331" s="38"/>
      <c r="D1331" s="38"/>
      <c r="AA1331" s="127"/>
      <c r="AB1331" s="127"/>
      <c r="AC1331" s="127"/>
      <c r="AD1331" s="127"/>
      <c r="AE1331" s="127"/>
      <c r="AG1331" s="113"/>
      <c r="AN1331" s="127"/>
      <c r="AO1331" s="127"/>
      <c r="AP1331" s="127"/>
      <c r="AQ1331" s="127"/>
      <c r="AR1331" s="127"/>
      <c r="AS1331" s="127"/>
      <c r="AT1331" s="127"/>
      <c r="AU1331" s="127"/>
    </row>
    <row r="1332" spans="3:64">
      <c r="C1332" s="38"/>
      <c r="D1332" s="38"/>
      <c r="AA1332" s="127"/>
      <c r="AB1332" s="127"/>
      <c r="AC1332" s="127"/>
      <c r="AD1332" s="127"/>
      <c r="AE1332" s="127"/>
      <c r="AG1332" s="113"/>
      <c r="AN1332" s="127"/>
      <c r="AO1332" s="127"/>
      <c r="AP1332" s="127"/>
      <c r="AQ1332" s="127"/>
      <c r="AR1332" s="127"/>
      <c r="AS1332" s="127"/>
      <c r="AT1332" s="127"/>
      <c r="AU1332" s="127"/>
    </row>
    <row r="1333" spans="3:64">
      <c r="C1333" s="38"/>
      <c r="D1333" s="38"/>
      <c r="AA1333" s="127"/>
      <c r="AB1333" s="127"/>
      <c r="AC1333" s="127"/>
      <c r="AD1333" s="127"/>
      <c r="AE1333" s="127"/>
      <c r="AG1333" s="113"/>
      <c r="AN1333" s="127"/>
      <c r="AO1333" s="127"/>
      <c r="AP1333" s="127"/>
      <c r="AQ1333" s="127"/>
      <c r="AR1333" s="127"/>
      <c r="AS1333" s="127"/>
      <c r="AT1333" s="127"/>
      <c r="AU1333" s="127"/>
    </row>
    <row r="1334" spans="3:64">
      <c r="C1334" s="38"/>
      <c r="D1334" s="38"/>
      <c r="AA1334" s="127"/>
      <c r="AB1334" s="127"/>
      <c r="AC1334" s="127"/>
      <c r="AD1334" s="127"/>
      <c r="AE1334" s="127"/>
      <c r="AG1334" s="113"/>
      <c r="AN1334" s="127"/>
      <c r="AO1334" s="127"/>
      <c r="AP1334" s="127"/>
      <c r="AQ1334" s="127"/>
      <c r="AR1334" s="127"/>
      <c r="AS1334" s="127"/>
      <c r="AT1334" s="127"/>
      <c r="AU1334" s="127"/>
      <c r="AV1334" s="127"/>
    </row>
    <row r="1335" spans="3:64">
      <c r="C1335" s="38"/>
      <c r="D1335" s="38"/>
      <c r="AA1335" s="127"/>
      <c r="AB1335" s="127"/>
      <c r="AC1335" s="127"/>
      <c r="AD1335" s="127"/>
      <c r="AE1335" s="127"/>
      <c r="AG1335" s="113"/>
      <c r="AN1335" s="127"/>
      <c r="AO1335" s="127"/>
      <c r="AP1335" s="127"/>
      <c r="AQ1335" s="127"/>
      <c r="AR1335" s="127"/>
      <c r="AS1335" s="127"/>
      <c r="AT1335" s="127"/>
      <c r="AU1335" s="127"/>
    </row>
    <row r="1336" spans="3:64">
      <c r="C1336" s="38"/>
      <c r="D1336" s="38"/>
      <c r="AA1336" s="127"/>
      <c r="AB1336" s="127"/>
      <c r="AC1336" s="127"/>
      <c r="AD1336" s="127"/>
      <c r="AE1336" s="127"/>
      <c r="AG1336" s="113"/>
      <c r="AN1336" s="127"/>
      <c r="AO1336" s="127"/>
      <c r="AP1336" s="127"/>
      <c r="AQ1336" s="127"/>
      <c r="AR1336" s="127"/>
      <c r="AS1336" s="127"/>
      <c r="AT1336" s="127"/>
      <c r="AU1336" s="127"/>
      <c r="AV1336" s="127"/>
    </row>
    <row r="1337" spans="3:64">
      <c r="C1337" s="38"/>
      <c r="D1337" s="38"/>
      <c r="AA1337" s="127"/>
      <c r="AB1337" s="127"/>
      <c r="AC1337" s="127"/>
      <c r="AD1337" s="127"/>
      <c r="AE1337" s="127"/>
      <c r="AG1337" s="113"/>
      <c r="AN1337" s="127"/>
      <c r="AO1337" s="127"/>
      <c r="AP1337" s="127"/>
      <c r="AQ1337" s="127"/>
      <c r="AR1337" s="127"/>
      <c r="AS1337" s="127"/>
      <c r="AT1337" s="127"/>
      <c r="AU1337" s="127"/>
      <c r="AV1337" s="127"/>
      <c r="AW1337" s="127"/>
      <c r="AX1337" s="127"/>
      <c r="AY1337" s="127"/>
      <c r="AZ1337" s="127"/>
      <c r="BA1337" s="127"/>
      <c r="BB1337" s="127"/>
      <c r="BC1337" s="127"/>
      <c r="BD1337" s="127"/>
      <c r="BE1337" s="127"/>
      <c r="BF1337" s="127"/>
      <c r="BG1337" s="127"/>
      <c r="BH1337" s="127"/>
      <c r="BI1337" s="127"/>
      <c r="BJ1337" s="127"/>
      <c r="BK1337" s="127"/>
      <c r="BL1337" s="127"/>
    </row>
    <row r="1338" spans="3:64">
      <c r="C1338" s="38"/>
      <c r="D1338" s="38"/>
      <c r="AA1338" s="127"/>
      <c r="AB1338" s="127"/>
      <c r="AC1338" s="127"/>
      <c r="AD1338" s="127"/>
      <c r="AE1338" s="127"/>
      <c r="AG1338" s="113"/>
      <c r="AN1338" s="127"/>
      <c r="AO1338" s="127"/>
      <c r="AP1338" s="127"/>
      <c r="AQ1338" s="127"/>
      <c r="AR1338" s="127"/>
      <c r="AS1338" s="127"/>
      <c r="AT1338" s="127"/>
      <c r="AU1338" s="127"/>
    </row>
    <row r="1339" spans="3:64">
      <c r="C1339" s="38"/>
      <c r="D1339" s="38"/>
      <c r="AA1339" s="127"/>
      <c r="AB1339" s="127"/>
      <c r="AC1339" s="127"/>
      <c r="AD1339" s="127"/>
      <c r="AE1339" s="127"/>
      <c r="AG1339" s="113"/>
      <c r="AN1339" s="127"/>
      <c r="AO1339" s="127"/>
      <c r="AP1339" s="127"/>
      <c r="AQ1339" s="127"/>
      <c r="AR1339" s="127"/>
      <c r="AS1339" s="127"/>
      <c r="AT1339" s="127"/>
      <c r="AU1339" s="127"/>
    </row>
    <row r="1340" spans="3:64">
      <c r="C1340" s="38"/>
      <c r="D1340" s="38"/>
      <c r="AA1340" s="127"/>
      <c r="AB1340" s="127"/>
      <c r="AC1340" s="127"/>
      <c r="AD1340" s="127"/>
      <c r="AE1340" s="127"/>
      <c r="AG1340" s="113"/>
      <c r="AN1340" s="127"/>
      <c r="AO1340" s="127"/>
      <c r="AP1340" s="127"/>
      <c r="AQ1340" s="127"/>
      <c r="AR1340" s="127"/>
      <c r="AS1340" s="127"/>
      <c r="AT1340" s="127"/>
      <c r="AU1340" s="127"/>
    </row>
    <row r="1341" spans="3:64">
      <c r="C1341" s="38"/>
      <c r="D1341" s="38"/>
      <c r="AA1341" s="127"/>
      <c r="AB1341" s="127"/>
      <c r="AC1341" s="127"/>
      <c r="AD1341" s="127"/>
      <c r="AE1341" s="127"/>
      <c r="AG1341" s="113"/>
      <c r="AN1341" s="127"/>
      <c r="AO1341" s="127"/>
      <c r="AP1341" s="127"/>
      <c r="AQ1341" s="127"/>
      <c r="AR1341" s="127"/>
      <c r="AS1341" s="127"/>
      <c r="AT1341" s="127"/>
      <c r="AU1341" s="127"/>
    </row>
    <row r="1342" spans="3:64">
      <c r="C1342" s="38"/>
      <c r="D1342" s="38"/>
      <c r="AA1342" s="127"/>
      <c r="AB1342" s="127"/>
      <c r="AC1342" s="127"/>
      <c r="AD1342" s="127"/>
      <c r="AE1342" s="127"/>
      <c r="AG1342" s="113"/>
      <c r="AN1342" s="127"/>
      <c r="AO1342" s="127"/>
      <c r="AP1342" s="127"/>
      <c r="AQ1342" s="127"/>
      <c r="AR1342" s="127"/>
      <c r="AS1342" s="127"/>
      <c r="AT1342" s="127"/>
      <c r="AU1342" s="127"/>
    </row>
    <row r="1343" spans="3:64">
      <c r="C1343" s="38"/>
      <c r="D1343" s="38"/>
      <c r="AA1343" s="127"/>
      <c r="AB1343" s="127"/>
      <c r="AC1343" s="127"/>
      <c r="AD1343" s="127"/>
      <c r="AE1343" s="127"/>
      <c r="AG1343" s="113"/>
      <c r="AN1343" s="127"/>
      <c r="AO1343" s="127"/>
      <c r="AP1343" s="127"/>
      <c r="AQ1343" s="127"/>
      <c r="AR1343" s="127"/>
      <c r="AS1343" s="127"/>
      <c r="AT1343" s="127"/>
      <c r="AU1343" s="127"/>
    </row>
    <row r="1344" spans="3:64">
      <c r="C1344" s="38"/>
      <c r="D1344" s="38"/>
      <c r="AA1344" s="127"/>
      <c r="AB1344" s="127"/>
      <c r="AC1344" s="127"/>
      <c r="AD1344" s="127"/>
      <c r="AE1344" s="127"/>
      <c r="AG1344" s="113"/>
      <c r="AN1344" s="127"/>
      <c r="AO1344" s="127"/>
      <c r="AP1344" s="127"/>
      <c r="AQ1344" s="127"/>
      <c r="AR1344" s="127"/>
      <c r="AS1344" s="127"/>
      <c r="AT1344" s="127"/>
      <c r="AU1344" s="127"/>
      <c r="AV1344" s="127"/>
      <c r="AW1344" s="127"/>
      <c r="AX1344" s="127"/>
      <c r="AY1344" s="127"/>
      <c r="AZ1344" s="127"/>
      <c r="BA1344" s="127"/>
      <c r="BB1344" s="127"/>
      <c r="BC1344" s="127"/>
      <c r="BD1344" s="127"/>
      <c r="BE1344" s="127"/>
      <c r="BF1344" s="127"/>
      <c r="BG1344" s="127"/>
      <c r="BH1344" s="127"/>
      <c r="BI1344" s="127"/>
      <c r="BJ1344" s="127"/>
      <c r="BK1344" s="127"/>
      <c r="BL1344" s="127"/>
    </row>
    <row r="1345" spans="3:64">
      <c r="C1345" s="38"/>
      <c r="D1345" s="38"/>
      <c r="AA1345" s="127"/>
      <c r="AB1345" s="127"/>
      <c r="AC1345" s="127"/>
      <c r="AD1345" s="127"/>
      <c r="AE1345" s="127"/>
      <c r="AG1345" s="113"/>
      <c r="AN1345" s="127"/>
      <c r="AO1345" s="127"/>
      <c r="AP1345" s="127"/>
      <c r="AQ1345" s="127"/>
      <c r="AR1345" s="127"/>
      <c r="AS1345" s="127"/>
      <c r="AT1345" s="127"/>
      <c r="AU1345" s="127"/>
      <c r="AV1345" s="127"/>
      <c r="AX1345" s="127"/>
    </row>
    <row r="1346" spans="3:64">
      <c r="C1346" s="38"/>
      <c r="D1346" s="38"/>
      <c r="AA1346" s="127"/>
      <c r="AB1346" s="127"/>
      <c r="AC1346" s="127"/>
      <c r="AD1346" s="127"/>
      <c r="AE1346" s="127"/>
      <c r="AG1346" s="113"/>
      <c r="AN1346" s="127"/>
      <c r="AO1346" s="127"/>
      <c r="AP1346" s="127"/>
      <c r="AQ1346" s="127"/>
      <c r="AR1346" s="127"/>
      <c r="AS1346" s="127"/>
      <c r="AT1346" s="127"/>
      <c r="AU1346" s="127"/>
      <c r="AV1346" s="127"/>
      <c r="AW1346" s="127"/>
      <c r="AX1346" s="127"/>
      <c r="AY1346" s="127"/>
      <c r="AZ1346" s="127"/>
      <c r="BA1346" s="127"/>
      <c r="BB1346" s="127"/>
      <c r="BC1346" s="127"/>
      <c r="BD1346" s="127"/>
      <c r="BE1346" s="127"/>
      <c r="BF1346" s="127"/>
      <c r="BG1346" s="127"/>
      <c r="BH1346" s="127"/>
      <c r="BI1346" s="127"/>
      <c r="BJ1346" s="127"/>
      <c r="BK1346" s="127"/>
      <c r="BL1346" s="127"/>
    </row>
    <row r="1347" spans="3:64">
      <c r="C1347" s="38"/>
      <c r="D1347" s="38"/>
      <c r="AA1347" s="127"/>
      <c r="AB1347" s="127"/>
      <c r="AC1347" s="127"/>
      <c r="AD1347" s="127"/>
      <c r="AE1347" s="127"/>
      <c r="AG1347" s="113"/>
      <c r="AN1347" s="127"/>
      <c r="AO1347" s="127"/>
      <c r="AP1347" s="127"/>
      <c r="AQ1347" s="127"/>
      <c r="AR1347" s="127"/>
      <c r="AS1347" s="127"/>
      <c r="AT1347" s="127"/>
      <c r="AU1347" s="127"/>
      <c r="AV1347" s="127"/>
      <c r="AW1347" s="127"/>
      <c r="AX1347" s="127"/>
      <c r="AY1347" s="127"/>
      <c r="AZ1347" s="127"/>
      <c r="BA1347" s="127"/>
      <c r="BB1347" s="127"/>
      <c r="BC1347" s="127"/>
      <c r="BD1347" s="127"/>
      <c r="BE1347" s="127"/>
      <c r="BF1347" s="127"/>
      <c r="BG1347" s="127"/>
      <c r="BH1347" s="127"/>
      <c r="BI1347" s="127"/>
      <c r="BJ1347" s="127"/>
      <c r="BK1347" s="127"/>
      <c r="BL1347" s="127"/>
    </row>
    <row r="1348" spans="3:64">
      <c r="C1348" s="38"/>
      <c r="D1348" s="38"/>
      <c r="AA1348" s="127"/>
      <c r="AB1348" s="127"/>
      <c r="AC1348" s="127"/>
      <c r="AD1348" s="127"/>
      <c r="AE1348" s="127"/>
      <c r="AG1348" s="113"/>
      <c r="AN1348" s="127"/>
      <c r="AO1348" s="127"/>
      <c r="AP1348" s="127"/>
      <c r="AQ1348" s="127"/>
      <c r="AR1348" s="127"/>
      <c r="AS1348" s="127"/>
      <c r="AT1348" s="127"/>
      <c r="AU1348" s="127"/>
    </row>
    <row r="1349" spans="3:64">
      <c r="C1349" s="38"/>
      <c r="D1349" s="38"/>
      <c r="AA1349" s="127"/>
      <c r="AB1349" s="127"/>
      <c r="AC1349" s="127"/>
      <c r="AD1349" s="127"/>
      <c r="AE1349" s="127"/>
      <c r="AG1349" s="113"/>
      <c r="AN1349" s="127"/>
      <c r="AO1349" s="127"/>
      <c r="AP1349" s="127"/>
      <c r="AQ1349" s="127"/>
      <c r="AR1349" s="127"/>
      <c r="AS1349" s="127"/>
      <c r="AT1349" s="127"/>
      <c r="AU1349" s="127"/>
    </row>
    <row r="1350" spans="3:64">
      <c r="C1350" s="38"/>
      <c r="D1350" s="38"/>
      <c r="AA1350" s="127"/>
      <c r="AB1350" s="127"/>
      <c r="AC1350" s="127"/>
      <c r="AD1350" s="127"/>
      <c r="AE1350" s="127"/>
      <c r="AG1350" s="113"/>
      <c r="AN1350" s="127"/>
      <c r="AO1350" s="127"/>
      <c r="AP1350" s="127"/>
      <c r="AQ1350" s="127"/>
      <c r="AR1350" s="127"/>
      <c r="AS1350" s="127"/>
      <c r="AT1350" s="127"/>
      <c r="AU1350" s="127"/>
    </row>
    <row r="1351" spans="3:64">
      <c r="C1351" s="38"/>
      <c r="D1351" s="38"/>
      <c r="AA1351" s="127"/>
      <c r="AB1351" s="127"/>
      <c r="AC1351" s="127"/>
      <c r="AD1351" s="127"/>
      <c r="AE1351" s="127"/>
      <c r="AG1351" s="113"/>
      <c r="AN1351" s="127"/>
      <c r="AO1351" s="127"/>
      <c r="AP1351" s="127"/>
      <c r="AQ1351" s="127"/>
      <c r="AR1351" s="127"/>
      <c r="AS1351" s="127"/>
      <c r="AT1351" s="127"/>
      <c r="AU1351" s="127"/>
    </row>
    <row r="1352" spans="3:64">
      <c r="C1352" s="38"/>
      <c r="D1352" s="38"/>
      <c r="AA1352" s="127"/>
      <c r="AB1352" s="127"/>
      <c r="AC1352" s="127"/>
      <c r="AD1352" s="127"/>
      <c r="AE1352" s="127"/>
      <c r="AG1352" s="113"/>
      <c r="AN1352" s="127"/>
      <c r="AO1352" s="127"/>
      <c r="AP1352" s="127"/>
      <c r="AQ1352" s="127"/>
      <c r="AR1352" s="127"/>
      <c r="AS1352" s="127"/>
      <c r="AT1352" s="127"/>
      <c r="AU1352" s="127"/>
    </row>
    <row r="1353" spans="3:64">
      <c r="C1353" s="38"/>
      <c r="D1353" s="38"/>
      <c r="AA1353" s="127"/>
      <c r="AB1353" s="127"/>
      <c r="AC1353" s="127"/>
      <c r="AD1353" s="127"/>
      <c r="AE1353" s="127"/>
      <c r="AG1353" s="113"/>
      <c r="AN1353" s="127"/>
      <c r="AO1353" s="127"/>
      <c r="AP1353" s="127"/>
      <c r="AQ1353" s="127"/>
      <c r="AR1353" s="127"/>
      <c r="AS1353" s="127"/>
      <c r="AT1353" s="127"/>
      <c r="AU1353" s="127"/>
    </row>
    <row r="1354" spans="3:64">
      <c r="C1354" s="38"/>
      <c r="D1354" s="38"/>
      <c r="AA1354" s="127"/>
      <c r="AB1354" s="127"/>
      <c r="AC1354" s="127"/>
      <c r="AD1354" s="127"/>
      <c r="AE1354" s="127"/>
      <c r="AG1354" s="113"/>
      <c r="AN1354" s="127"/>
      <c r="AO1354" s="127"/>
      <c r="AP1354" s="127"/>
      <c r="AQ1354" s="127"/>
      <c r="AR1354" s="127"/>
      <c r="AS1354" s="127"/>
      <c r="AT1354" s="127"/>
      <c r="AU1354" s="127"/>
    </row>
    <row r="1355" spans="3:64">
      <c r="C1355" s="38"/>
      <c r="D1355" s="38"/>
      <c r="AA1355" s="127"/>
      <c r="AB1355" s="127"/>
      <c r="AC1355" s="127"/>
      <c r="AD1355" s="127"/>
      <c r="AE1355" s="127"/>
      <c r="AG1355" s="113"/>
      <c r="AN1355" s="127"/>
      <c r="AO1355" s="127"/>
      <c r="AP1355" s="127"/>
      <c r="AQ1355" s="127"/>
      <c r="AR1355" s="127"/>
      <c r="AS1355" s="127"/>
      <c r="AT1355" s="127"/>
      <c r="AU1355" s="127"/>
    </row>
    <row r="1356" spans="3:64">
      <c r="C1356" s="38"/>
      <c r="D1356" s="38"/>
      <c r="AA1356" s="127"/>
      <c r="AB1356" s="127"/>
      <c r="AC1356" s="127"/>
      <c r="AD1356" s="127"/>
      <c r="AE1356" s="127"/>
      <c r="AG1356" s="113"/>
      <c r="AN1356" s="127"/>
      <c r="AO1356" s="127"/>
      <c r="AP1356" s="127"/>
      <c r="AQ1356" s="127"/>
      <c r="AR1356" s="127"/>
      <c r="AS1356" s="127"/>
      <c r="AT1356" s="127"/>
      <c r="AU1356" s="127"/>
    </row>
    <row r="1357" spans="3:64">
      <c r="C1357" s="38"/>
      <c r="D1357" s="38"/>
      <c r="AA1357" s="127"/>
      <c r="AB1357" s="127"/>
      <c r="AC1357" s="127"/>
      <c r="AD1357" s="127"/>
      <c r="AE1357" s="127"/>
      <c r="AG1357" s="113"/>
      <c r="AN1357" s="127"/>
      <c r="AO1357" s="127"/>
      <c r="AP1357" s="127"/>
      <c r="AQ1357" s="127"/>
      <c r="AR1357" s="127"/>
      <c r="AS1357" s="127"/>
      <c r="AT1357" s="127"/>
      <c r="AU1357" s="127"/>
    </row>
    <row r="1358" spans="3:64">
      <c r="C1358" s="38"/>
      <c r="D1358" s="38"/>
      <c r="AA1358" s="127"/>
      <c r="AB1358" s="127"/>
      <c r="AC1358" s="127"/>
      <c r="AD1358" s="127"/>
      <c r="AE1358" s="127"/>
      <c r="AG1358" s="113"/>
      <c r="AN1358" s="127"/>
      <c r="AO1358" s="127"/>
      <c r="AP1358" s="127"/>
      <c r="AQ1358" s="127"/>
      <c r="AR1358" s="127"/>
      <c r="AS1358" s="127"/>
      <c r="AT1358" s="127"/>
      <c r="AU1358" s="127"/>
    </row>
    <row r="1359" spans="3:64">
      <c r="C1359" s="38"/>
      <c r="D1359" s="38"/>
      <c r="AA1359" s="127"/>
      <c r="AB1359" s="127"/>
      <c r="AC1359" s="127"/>
      <c r="AD1359" s="127"/>
      <c r="AE1359" s="127"/>
      <c r="AG1359" s="113"/>
      <c r="AN1359" s="127"/>
      <c r="AO1359" s="127"/>
      <c r="AP1359" s="127"/>
      <c r="AQ1359" s="127"/>
      <c r="AR1359" s="127"/>
      <c r="AS1359" s="127"/>
      <c r="AT1359" s="127"/>
      <c r="AU1359" s="127"/>
    </row>
    <row r="1360" spans="3:64">
      <c r="C1360" s="38"/>
      <c r="D1360" s="38"/>
      <c r="AA1360" s="127"/>
      <c r="AB1360" s="127"/>
      <c r="AC1360" s="127"/>
      <c r="AD1360" s="127"/>
      <c r="AE1360" s="127"/>
      <c r="AG1360" s="113"/>
      <c r="AN1360" s="127"/>
      <c r="AO1360" s="127"/>
      <c r="AP1360" s="127"/>
      <c r="AQ1360" s="127"/>
      <c r="AR1360" s="127"/>
      <c r="AS1360" s="127"/>
      <c r="AT1360" s="127"/>
      <c r="AU1360" s="127"/>
    </row>
    <row r="1361" spans="3:64">
      <c r="C1361" s="38"/>
      <c r="D1361" s="38"/>
      <c r="AA1361" s="127"/>
      <c r="AB1361" s="127"/>
      <c r="AC1361" s="127"/>
      <c r="AD1361" s="127"/>
      <c r="AE1361" s="127"/>
      <c r="AG1361" s="113"/>
      <c r="AN1361" s="127"/>
      <c r="AO1361" s="127"/>
      <c r="AP1361" s="127"/>
      <c r="AQ1361" s="127"/>
      <c r="AR1361" s="127"/>
      <c r="AS1361" s="127"/>
      <c r="AT1361" s="127"/>
      <c r="AU1361" s="127"/>
    </row>
    <row r="1362" spans="3:64">
      <c r="C1362" s="38"/>
      <c r="D1362" s="38"/>
      <c r="AA1362" s="127"/>
      <c r="AB1362" s="127"/>
      <c r="AC1362" s="127"/>
      <c r="AD1362" s="127"/>
      <c r="AE1362" s="127"/>
      <c r="AG1362" s="113"/>
      <c r="AN1362" s="127"/>
      <c r="AO1362" s="127"/>
      <c r="AP1362" s="127"/>
      <c r="AQ1362" s="127"/>
      <c r="AR1362" s="127"/>
      <c r="AS1362" s="127"/>
      <c r="AT1362" s="127"/>
      <c r="AU1362" s="127"/>
    </row>
    <row r="1363" spans="3:64">
      <c r="C1363" s="38"/>
      <c r="D1363" s="38"/>
      <c r="AA1363" s="127"/>
      <c r="AB1363" s="127"/>
      <c r="AC1363" s="127"/>
      <c r="AD1363" s="127"/>
      <c r="AE1363" s="127"/>
      <c r="AG1363" s="113"/>
      <c r="AN1363" s="127"/>
      <c r="AO1363" s="127"/>
      <c r="AP1363" s="127"/>
      <c r="AQ1363" s="127"/>
      <c r="AR1363" s="127"/>
      <c r="AS1363" s="127"/>
      <c r="AT1363" s="127"/>
      <c r="AU1363" s="127"/>
    </row>
    <row r="1364" spans="3:64">
      <c r="C1364" s="38"/>
      <c r="D1364" s="38"/>
      <c r="AA1364" s="127"/>
      <c r="AB1364" s="127"/>
      <c r="AC1364" s="127"/>
      <c r="AD1364" s="127"/>
      <c r="AE1364" s="127"/>
      <c r="AG1364" s="113"/>
      <c r="AN1364" s="127"/>
      <c r="AO1364" s="127"/>
      <c r="AP1364" s="127"/>
      <c r="AQ1364" s="127"/>
      <c r="AR1364" s="127"/>
      <c r="AS1364" s="127"/>
      <c r="AT1364" s="127"/>
      <c r="AU1364" s="127"/>
    </row>
    <row r="1365" spans="3:64">
      <c r="C1365" s="38"/>
      <c r="D1365" s="38"/>
      <c r="AA1365" s="127"/>
      <c r="AB1365" s="127"/>
      <c r="AC1365" s="127"/>
      <c r="AD1365" s="127"/>
      <c r="AE1365" s="127"/>
      <c r="AG1365" s="113"/>
      <c r="AN1365" s="127"/>
      <c r="AO1365" s="127"/>
      <c r="AP1365" s="127"/>
      <c r="AQ1365" s="127"/>
      <c r="AR1365" s="127"/>
      <c r="AS1365" s="127"/>
      <c r="AT1365" s="127"/>
      <c r="AU1365" s="127"/>
      <c r="AV1365" s="127"/>
      <c r="AX1365" s="127"/>
      <c r="AY1365" s="127"/>
      <c r="AZ1365" s="127"/>
      <c r="BA1365" s="127"/>
      <c r="BB1365" s="127"/>
      <c r="BC1365" s="127"/>
      <c r="BD1365" s="127"/>
      <c r="BE1365" s="127"/>
      <c r="BF1365" s="127"/>
      <c r="BG1365" s="127"/>
      <c r="BH1365" s="127"/>
      <c r="BI1365" s="127"/>
      <c r="BJ1365" s="127"/>
      <c r="BK1365" s="127"/>
      <c r="BL1365" s="127"/>
    </row>
    <row r="1366" spans="3:64">
      <c r="C1366" s="38"/>
      <c r="D1366" s="38"/>
      <c r="AA1366" s="127"/>
      <c r="AB1366" s="127"/>
      <c r="AC1366" s="127"/>
      <c r="AD1366" s="127"/>
      <c r="AE1366" s="127"/>
      <c r="AG1366" s="113"/>
      <c r="AN1366" s="127"/>
      <c r="AO1366" s="127"/>
      <c r="AP1366" s="127"/>
      <c r="AQ1366" s="127"/>
      <c r="AR1366" s="127"/>
      <c r="AS1366" s="127"/>
      <c r="AT1366" s="127"/>
      <c r="AU1366" s="127"/>
    </row>
    <row r="1367" spans="3:64">
      <c r="C1367" s="38"/>
      <c r="D1367" s="38"/>
      <c r="AA1367" s="127"/>
      <c r="AB1367" s="127"/>
      <c r="AC1367" s="127"/>
      <c r="AD1367" s="127"/>
      <c r="AE1367" s="127"/>
      <c r="AG1367" s="113"/>
      <c r="AN1367" s="127"/>
      <c r="AO1367" s="127"/>
      <c r="AP1367" s="127"/>
      <c r="AQ1367" s="127"/>
      <c r="AR1367" s="127"/>
      <c r="AS1367" s="127"/>
      <c r="AT1367" s="127"/>
      <c r="AU1367" s="127"/>
    </row>
    <row r="1368" spans="3:64">
      <c r="C1368" s="38"/>
      <c r="D1368" s="38"/>
      <c r="AA1368" s="127"/>
      <c r="AB1368" s="127"/>
      <c r="AC1368" s="127"/>
      <c r="AD1368" s="127"/>
      <c r="AE1368" s="127"/>
      <c r="AG1368" s="113"/>
      <c r="AN1368" s="127"/>
      <c r="AO1368" s="127"/>
      <c r="AP1368" s="127"/>
      <c r="AQ1368" s="127"/>
      <c r="AR1368" s="127"/>
      <c r="AS1368" s="127"/>
      <c r="AT1368" s="127"/>
      <c r="AU1368" s="127"/>
    </row>
    <row r="1369" spans="3:64">
      <c r="C1369" s="38"/>
      <c r="D1369" s="38"/>
      <c r="AA1369" s="127"/>
      <c r="AB1369" s="127"/>
      <c r="AC1369" s="127"/>
      <c r="AD1369" s="127"/>
      <c r="AE1369" s="127"/>
      <c r="AG1369" s="113"/>
      <c r="AN1369" s="127"/>
      <c r="AO1369" s="127"/>
      <c r="AP1369" s="127"/>
      <c r="AQ1369" s="127"/>
      <c r="AR1369" s="127"/>
      <c r="AS1369" s="127"/>
      <c r="AT1369" s="127"/>
      <c r="AU1369" s="127"/>
      <c r="AV1369" s="127"/>
      <c r="AX1369" s="127"/>
    </row>
    <row r="1370" spans="3:64">
      <c r="C1370" s="38"/>
      <c r="D1370" s="38"/>
      <c r="AA1370" s="127"/>
      <c r="AB1370" s="127"/>
      <c r="AC1370" s="127"/>
      <c r="AD1370" s="127"/>
      <c r="AE1370" s="127"/>
      <c r="AG1370" s="113"/>
      <c r="AN1370" s="127"/>
      <c r="AO1370" s="127"/>
      <c r="AP1370" s="127"/>
      <c r="AQ1370" s="127"/>
      <c r="AR1370" s="127"/>
      <c r="AS1370" s="127"/>
      <c r="AT1370" s="127"/>
      <c r="AU1370" s="127"/>
    </row>
    <row r="1371" spans="3:64">
      <c r="C1371" s="38"/>
      <c r="D1371" s="38"/>
      <c r="AA1371" s="127"/>
      <c r="AB1371" s="127"/>
      <c r="AC1371" s="127"/>
      <c r="AD1371" s="127"/>
      <c r="AE1371" s="127"/>
      <c r="AG1371" s="113"/>
      <c r="AN1371" s="127"/>
      <c r="AO1371" s="127"/>
      <c r="AP1371" s="127"/>
      <c r="AQ1371" s="127"/>
      <c r="AR1371" s="127"/>
      <c r="AS1371" s="127"/>
      <c r="AT1371" s="127"/>
      <c r="AU1371" s="127"/>
      <c r="AV1371" s="127"/>
      <c r="AX1371" s="127"/>
      <c r="AY1371" s="127"/>
      <c r="AZ1371" s="127"/>
      <c r="BA1371" s="127"/>
      <c r="BB1371" s="127"/>
      <c r="BC1371" s="127"/>
      <c r="BD1371" s="127"/>
      <c r="BE1371" s="127"/>
      <c r="BF1371" s="127"/>
      <c r="BG1371" s="127"/>
      <c r="BH1371" s="127"/>
      <c r="BI1371" s="127"/>
      <c r="BJ1371" s="127"/>
      <c r="BK1371" s="127"/>
      <c r="BL1371" s="127"/>
    </row>
    <row r="1372" spans="3:64">
      <c r="C1372" s="38"/>
      <c r="D1372" s="38"/>
      <c r="AA1372" s="127"/>
      <c r="AB1372" s="127"/>
      <c r="AC1372" s="127"/>
      <c r="AD1372" s="127"/>
      <c r="AE1372" s="127"/>
      <c r="AG1372" s="113"/>
      <c r="AN1372" s="127"/>
      <c r="AO1372" s="127"/>
      <c r="AP1372" s="127"/>
      <c r="AQ1372" s="127"/>
      <c r="AR1372" s="127"/>
      <c r="AS1372" s="127"/>
      <c r="AT1372" s="127"/>
      <c r="AU1372" s="127"/>
    </row>
    <row r="1373" spans="3:64">
      <c r="C1373" s="38"/>
      <c r="D1373" s="38"/>
      <c r="AA1373" s="127"/>
      <c r="AB1373" s="127"/>
      <c r="AC1373" s="127"/>
      <c r="AD1373" s="127"/>
      <c r="AE1373" s="127"/>
      <c r="AG1373" s="113"/>
      <c r="AN1373" s="127"/>
      <c r="AO1373" s="127"/>
      <c r="AP1373" s="127"/>
      <c r="AQ1373" s="127"/>
      <c r="AR1373" s="127"/>
      <c r="AS1373" s="127"/>
      <c r="AT1373" s="127"/>
      <c r="AU1373" s="127"/>
    </row>
    <row r="1374" spans="3:64">
      <c r="C1374" s="38"/>
      <c r="D1374" s="38"/>
      <c r="AA1374" s="127"/>
      <c r="AB1374" s="127"/>
      <c r="AC1374" s="127"/>
      <c r="AD1374" s="127"/>
      <c r="AE1374" s="127"/>
      <c r="AG1374" s="113"/>
      <c r="AN1374" s="127"/>
      <c r="AO1374" s="127"/>
      <c r="AP1374" s="127"/>
      <c r="AQ1374" s="127"/>
      <c r="AR1374" s="127"/>
      <c r="AS1374" s="127"/>
      <c r="AT1374" s="127"/>
      <c r="AU1374" s="127"/>
      <c r="AV1374" s="127"/>
    </row>
    <row r="1375" spans="3:64">
      <c r="C1375" s="38"/>
      <c r="D1375" s="38"/>
      <c r="AA1375" s="127"/>
      <c r="AB1375" s="127"/>
      <c r="AC1375" s="127"/>
      <c r="AD1375" s="127"/>
      <c r="AE1375" s="127"/>
      <c r="AG1375" s="113"/>
      <c r="AN1375" s="127"/>
      <c r="AO1375" s="127"/>
      <c r="AP1375" s="127"/>
      <c r="AQ1375" s="127"/>
      <c r="AR1375" s="127"/>
      <c r="AS1375" s="127"/>
      <c r="AT1375" s="127"/>
      <c r="AU1375" s="127"/>
      <c r="AV1375" s="127"/>
    </row>
    <row r="1376" spans="3:64">
      <c r="C1376" s="38"/>
      <c r="D1376" s="38"/>
      <c r="AA1376" s="127"/>
      <c r="AB1376" s="127"/>
      <c r="AC1376" s="127"/>
      <c r="AD1376" s="127"/>
      <c r="AE1376" s="127"/>
      <c r="AG1376" s="113"/>
      <c r="AN1376" s="127"/>
      <c r="AO1376" s="127"/>
      <c r="AP1376" s="127"/>
      <c r="AQ1376" s="127"/>
      <c r="AR1376" s="127"/>
      <c r="AS1376" s="127"/>
      <c r="AT1376" s="127"/>
      <c r="AU1376" s="127"/>
      <c r="AV1376" s="127"/>
      <c r="AW1376" s="127"/>
      <c r="AX1376" s="127"/>
      <c r="AY1376" s="127"/>
      <c r="AZ1376" s="127"/>
      <c r="BA1376" s="127"/>
      <c r="BB1376" s="127"/>
      <c r="BC1376" s="127"/>
      <c r="BD1376" s="127"/>
      <c r="BE1376" s="127"/>
      <c r="BF1376" s="127"/>
      <c r="BG1376" s="127"/>
      <c r="BH1376" s="127"/>
      <c r="BI1376" s="127"/>
      <c r="BJ1376" s="127"/>
      <c r="BK1376" s="127"/>
      <c r="BL1376" s="127"/>
    </row>
    <row r="1377" spans="3:64">
      <c r="C1377" s="38"/>
      <c r="D1377" s="38"/>
      <c r="AA1377" s="127"/>
      <c r="AB1377" s="127"/>
      <c r="AC1377" s="127"/>
      <c r="AD1377" s="127"/>
      <c r="AE1377" s="127"/>
      <c r="AG1377" s="113"/>
      <c r="AN1377" s="127"/>
      <c r="AO1377" s="127"/>
      <c r="AP1377" s="127"/>
      <c r="AQ1377" s="127"/>
      <c r="AR1377" s="127"/>
      <c r="AS1377" s="127"/>
      <c r="AT1377" s="127"/>
      <c r="AU1377" s="127"/>
    </row>
    <row r="1378" spans="3:64">
      <c r="C1378" s="38"/>
      <c r="D1378" s="38"/>
      <c r="AA1378" s="127"/>
      <c r="AB1378" s="127"/>
      <c r="AC1378" s="127"/>
      <c r="AD1378" s="127"/>
      <c r="AE1378" s="127"/>
      <c r="AG1378" s="113"/>
      <c r="AN1378" s="127"/>
      <c r="AO1378" s="127"/>
      <c r="AP1378" s="127"/>
      <c r="AQ1378" s="127"/>
      <c r="AR1378" s="127"/>
      <c r="AS1378" s="127"/>
      <c r="AT1378" s="127"/>
      <c r="AU1378" s="127"/>
    </row>
    <row r="1379" spans="3:64">
      <c r="C1379" s="38"/>
      <c r="D1379" s="38"/>
      <c r="AA1379" s="127"/>
      <c r="AB1379" s="127"/>
      <c r="AC1379" s="127"/>
      <c r="AD1379" s="127"/>
      <c r="AE1379" s="127"/>
      <c r="AG1379" s="113"/>
      <c r="AN1379" s="127"/>
      <c r="AO1379" s="127"/>
      <c r="AP1379" s="127"/>
      <c r="AQ1379" s="127"/>
      <c r="AR1379" s="127"/>
      <c r="AS1379" s="127"/>
      <c r="AT1379" s="127"/>
      <c r="AU1379" s="127"/>
      <c r="AV1379" s="127"/>
      <c r="AX1379" s="127"/>
      <c r="AY1379" s="127"/>
      <c r="AZ1379" s="127"/>
      <c r="BA1379" s="127"/>
      <c r="BB1379" s="127"/>
      <c r="BC1379" s="127"/>
      <c r="BD1379" s="127"/>
      <c r="BE1379" s="127"/>
      <c r="BF1379" s="127"/>
      <c r="BG1379" s="127"/>
      <c r="BH1379" s="127"/>
      <c r="BI1379" s="127"/>
      <c r="BJ1379" s="127"/>
      <c r="BK1379" s="127"/>
      <c r="BL1379" s="127"/>
    </row>
    <row r="1380" spans="3:64">
      <c r="C1380" s="38"/>
      <c r="D1380" s="38"/>
      <c r="AA1380" s="127"/>
      <c r="AB1380" s="127"/>
      <c r="AC1380" s="127"/>
      <c r="AD1380" s="127"/>
      <c r="AE1380" s="127"/>
      <c r="AG1380" s="113"/>
      <c r="AN1380" s="127"/>
      <c r="AO1380" s="127"/>
      <c r="AP1380" s="127"/>
      <c r="AQ1380" s="127"/>
      <c r="AR1380" s="127"/>
      <c r="AS1380" s="127"/>
      <c r="AT1380" s="127"/>
      <c r="AU1380" s="127"/>
      <c r="AV1380" s="127"/>
      <c r="AW1380" s="127"/>
      <c r="AX1380" s="127"/>
      <c r="AY1380" s="127"/>
      <c r="AZ1380" s="127"/>
      <c r="BA1380" s="127"/>
      <c r="BB1380" s="127"/>
      <c r="BC1380" s="127"/>
      <c r="BD1380" s="127"/>
      <c r="BE1380" s="127"/>
      <c r="BF1380" s="127"/>
      <c r="BG1380" s="127"/>
      <c r="BH1380" s="127"/>
      <c r="BI1380" s="127"/>
      <c r="BJ1380" s="127"/>
      <c r="BK1380" s="127"/>
      <c r="BL1380" s="127"/>
    </row>
    <row r="1381" spans="3:64">
      <c r="C1381" s="38"/>
      <c r="D1381" s="38"/>
      <c r="AA1381" s="127"/>
      <c r="AB1381" s="127"/>
      <c r="AC1381" s="127"/>
      <c r="AD1381" s="127"/>
      <c r="AE1381" s="127"/>
      <c r="AG1381" s="113"/>
      <c r="AN1381" s="127"/>
      <c r="AO1381" s="127"/>
      <c r="AP1381" s="127"/>
      <c r="AQ1381" s="127"/>
      <c r="AR1381" s="127"/>
      <c r="AS1381" s="127"/>
      <c r="AT1381" s="127"/>
      <c r="AU1381" s="127"/>
    </row>
    <row r="1382" spans="3:64">
      <c r="C1382" s="38"/>
      <c r="D1382" s="38"/>
      <c r="AA1382" s="127"/>
      <c r="AB1382" s="127"/>
      <c r="AC1382" s="127"/>
      <c r="AD1382" s="127"/>
      <c r="AE1382" s="127"/>
      <c r="AG1382" s="113"/>
      <c r="AN1382" s="127"/>
      <c r="AO1382" s="127"/>
      <c r="AP1382" s="127"/>
      <c r="AQ1382" s="127"/>
      <c r="AR1382" s="127"/>
      <c r="AS1382" s="127"/>
      <c r="AT1382" s="127"/>
      <c r="AU1382" s="127"/>
    </row>
    <row r="1383" spans="3:64">
      <c r="C1383" s="38"/>
      <c r="D1383" s="38"/>
      <c r="AA1383" s="127"/>
      <c r="AB1383" s="127"/>
      <c r="AC1383" s="127"/>
      <c r="AD1383" s="127"/>
      <c r="AE1383" s="127"/>
      <c r="AG1383" s="113"/>
      <c r="AN1383" s="127"/>
      <c r="AO1383" s="127"/>
      <c r="AP1383" s="127"/>
      <c r="AQ1383" s="127"/>
      <c r="AR1383" s="127"/>
      <c r="AS1383" s="127"/>
      <c r="AT1383" s="127"/>
      <c r="AU1383" s="127"/>
    </row>
    <row r="1384" spans="3:64">
      <c r="C1384" s="38"/>
      <c r="D1384" s="38"/>
      <c r="AA1384" s="127"/>
      <c r="AB1384" s="127"/>
      <c r="AC1384" s="127"/>
      <c r="AD1384" s="127"/>
      <c r="AE1384" s="127"/>
      <c r="AG1384" s="113"/>
      <c r="AN1384" s="127"/>
      <c r="AO1384" s="127"/>
      <c r="AP1384" s="127"/>
      <c r="AQ1384" s="127"/>
      <c r="AR1384" s="127"/>
      <c r="AS1384" s="127"/>
      <c r="AT1384" s="127"/>
      <c r="AU1384" s="127"/>
    </row>
    <row r="1385" spans="3:64">
      <c r="C1385" s="38"/>
      <c r="D1385" s="38"/>
      <c r="AA1385" s="127"/>
      <c r="AB1385" s="127"/>
      <c r="AC1385" s="127"/>
      <c r="AD1385" s="127"/>
      <c r="AE1385" s="127"/>
      <c r="AG1385" s="113"/>
      <c r="AN1385" s="127"/>
      <c r="AO1385" s="127"/>
      <c r="AP1385" s="127"/>
      <c r="AQ1385" s="127"/>
      <c r="AR1385" s="127"/>
      <c r="AS1385" s="127"/>
      <c r="AT1385" s="127"/>
      <c r="AU1385" s="127"/>
      <c r="AV1385" s="127"/>
      <c r="AX1385" s="127"/>
      <c r="AY1385" s="127"/>
      <c r="AZ1385" s="127"/>
      <c r="BA1385" s="127"/>
      <c r="BB1385" s="127"/>
      <c r="BC1385" s="127"/>
      <c r="BD1385" s="127"/>
      <c r="BE1385" s="127"/>
      <c r="BF1385" s="127"/>
      <c r="BG1385" s="127"/>
      <c r="BH1385" s="127"/>
      <c r="BI1385" s="127"/>
      <c r="BJ1385" s="127"/>
      <c r="BK1385" s="127"/>
      <c r="BL1385" s="127"/>
    </row>
    <row r="1386" spans="3:64">
      <c r="C1386" s="38"/>
      <c r="D1386" s="38"/>
      <c r="AA1386" s="127"/>
      <c r="AB1386" s="127"/>
      <c r="AC1386" s="127"/>
      <c r="AD1386" s="127"/>
      <c r="AE1386" s="127"/>
      <c r="AG1386" s="113"/>
      <c r="AN1386" s="127"/>
      <c r="AO1386" s="127"/>
      <c r="AP1386" s="127"/>
      <c r="AQ1386" s="127"/>
      <c r="AR1386" s="127"/>
      <c r="AS1386" s="127"/>
      <c r="AT1386" s="127"/>
      <c r="AU1386" s="127"/>
      <c r="AV1386" s="127"/>
      <c r="AX1386" s="127"/>
      <c r="AY1386" s="127"/>
      <c r="AZ1386" s="127"/>
      <c r="BA1386" s="127"/>
      <c r="BB1386" s="127"/>
      <c r="BC1386" s="127"/>
      <c r="BD1386" s="127"/>
      <c r="BE1386" s="127"/>
      <c r="BF1386" s="127"/>
      <c r="BG1386" s="127"/>
      <c r="BH1386" s="127"/>
      <c r="BI1386" s="127"/>
      <c r="BJ1386" s="127"/>
      <c r="BK1386" s="127"/>
      <c r="BL1386" s="127"/>
    </row>
    <row r="1387" spans="3:64">
      <c r="C1387" s="38"/>
      <c r="D1387" s="38"/>
      <c r="AA1387" s="127"/>
      <c r="AB1387" s="127"/>
      <c r="AC1387" s="127"/>
      <c r="AD1387" s="127"/>
      <c r="AE1387" s="127"/>
      <c r="AG1387" s="113"/>
      <c r="AN1387" s="127"/>
      <c r="AO1387" s="127"/>
      <c r="AP1387" s="127"/>
      <c r="AQ1387" s="127"/>
      <c r="AR1387" s="127"/>
      <c r="AS1387" s="127"/>
      <c r="AT1387" s="127"/>
      <c r="AU1387" s="127"/>
    </row>
    <row r="1388" spans="3:64">
      <c r="C1388" s="38"/>
      <c r="D1388" s="38"/>
      <c r="AA1388" s="127"/>
      <c r="AB1388" s="127"/>
      <c r="AC1388" s="127"/>
      <c r="AD1388" s="127"/>
      <c r="AE1388" s="127"/>
      <c r="AG1388" s="113"/>
      <c r="AN1388" s="127"/>
      <c r="AO1388" s="127"/>
      <c r="AP1388" s="127"/>
      <c r="AQ1388" s="127"/>
      <c r="AR1388" s="127"/>
      <c r="AS1388" s="127"/>
      <c r="AT1388" s="127"/>
      <c r="AU1388" s="127"/>
    </row>
    <row r="1389" spans="3:64">
      <c r="C1389" s="38"/>
      <c r="D1389" s="38"/>
      <c r="AA1389" s="127"/>
      <c r="AB1389" s="127"/>
      <c r="AC1389" s="127"/>
      <c r="AD1389" s="127"/>
      <c r="AE1389" s="127"/>
      <c r="AG1389" s="113"/>
      <c r="AN1389" s="127"/>
      <c r="AO1389" s="127"/>
      <c r="AP1389" s="127"/>
      <c r="AQ1389" s="127"/>
      <c r="AR1389" s="127"/>
      <c r="AS1389" s="127"/>
      <c r="AT1389" s="127"/>
      <c r="AU1389" s="127"/>
    </row>
    <row r="1390" spans="3:64">
      <c r="C1390" s="38"/>
      <c r="D1390" s="38"/>
      <c r="AA1390" s="127"/>
      <c r="AB1390" s="127"/>
      <c r="AC1390" s="127"/>
      <c r="AD1390" s="127"/>
      <c r="AE1390" s="127"/>
      <c r="AG1390" s="113"/>
      <c r="AN1390" s="127"/>
      <c r="AO1390" s="127"/>
      <c r="AP1390" s="127"/>
      <c r="AQ1390" s="127"/>
      <c r="AR1390" s="127"/>
      <c r="AS1390" s="127"/>
      <c r="AT1390" s="127"/>
      <c r="AU1390" s="127"/>
    </row>
    <row r="1391" spans="3:64">
      <c r="C1391" s="38"/>
      <c r="D1391" s="38"/>
      <c r="AA1391" s="127"/>
      <c r="AB1391" s="127"/>
      <c r="AC1391" s="127"/>
      <c r="AD1391" s="127"/>
      <c r="AE1391" s="127"/>
      <c r="AG1391" s="113"/>
      <c r="AN1391" s="127"/>
      <c r="AO1391" s="127"/>
      <c r="AP1391" s="127"/>
      <c r="AQ1391" s="127"/>
      <c r="AR1391" s="127"/>
      <c r="AS1391" s="127"/>
      <c r="AT1391" s="127"/>
      <c r="AU1391" s="127"/>
    </row>
    <row r="1392" spans="3:64">
      <c r="C1392" s="38"/>
      <c r="D1392" s="38"/>
      <c r="AA1392" s="127"/>
      <c r="AB1392" s="127"/>
      <c r="AC1392" s="127"/>
      <c r="AD1392" s="127"/>
      <c r="AE1392" s="127"/>
      <c r="AG1392" s="113"/>
      <c r="AN1392" s="127"/>
      <c r="AO1392" s="127"/>
      <c r="AP1392" s="127"/>
      <c r="AQ1392" s="127"/>
      <c r="AR1392" s="127"/>
      <c r="AS1392" s="127"/>
      <c r="AT1392" s="127"/>
      <c r="AU1392" s="127"/>
    </row>
    <row r="1393" spans="3:64">
      <c r="C1393" s="38"/>
      <c r="D1393" s="38"/>
      <c r="AA1393" s="127"/>
      <c r="AB1393" s="127"/>
      <c r="AC1393" s="127"/>
      <c r="AD1393" s="127"/>
      <c r="AE1393" s="127"/>
      <c r="AG1393" s="113"/>
      <c r="AN1393" s="127"/>
      <c r="AO1393" s="127"/>
      <c r="AP1393" s="127"/>
      <c r="AQ1393" s="127"/>
      <c r="AR1393" s="127"/>
      <c r="AS1393" s="127"/>
      <c r="AT1393" s="127"/>
      <c r="AU1393" s="127"/>
    </row>
    <row r="1394" spans="3:64">
      <c r="C1394" s="38"/>
      <c r="D1394" s="38"/>
      <c r="AA1394" s="127"/>
      <c r="AB1394" s="127"/>
      <c r="AC1394" s="127"/>
      <c r="AD1394" s="127"/>
      <c r="AE1394" s="127"/>
      <c r="AG1394" s="113"/>
      <c r="AN1394" s="127"/>
      <c r="AO1394" s="127"/>
      <c r="AP1394" s="127"/>
      <c r="AQ1394" s="127"/>
      <c r="AR1394" s="127"/>
      <c r="AS1394" s="127"/>
      <c r="AT1394" s="127"/>
      <c r="AU1394" s="127"/>
      <c r="AV1394" s="127"/>
      <c r="AX1394" s="127"/>
      <c r="AY1394" s="127"/>
      <c r="AZ1394" s="127"/>
      <c r="BA1394" s="127"/>
      <c r="BB1394" s="127"/>
      <c r="BC1394" s="127"/>
      <c r="BD1394" s="127"/>
      <c r="BE1394" s="127"/>
      <c r="BF1394" s="127"/>
      <c r="BG1394" s="127"/>
      <c r="BH1394" s="127"/>
      <c r="BI1394" s="127"/>
      <c r="BJ1394" s="127"/>
      <c r="BK1394" s="127"/>
      <c r="BL1394" s="127"/>
    </row>
    <row r="1395" spans="3:64">
      <c r="C1395" s="38"/>
      <c r="D1395" s="38"/>
      <c r="AA1395" s="127"/>
      <c r="AB1395" s="127"/>
      <c r="AC1395" s="127"/>
      <c r="AD1395" s="127"/>
      <c r="AE1395" s="127"/>
      <c r="AG1395" s="113"/>
      <c r="AN1395" s="127"/>
      <c r="AO1395" s="127"/>
      <c r="AP1395" s="127"/>
      <c r="AQ1395" s="127"/>
      <c r="AR1395" s="127"/>
      <c r="AS1395" s="127"/>
      <c r="AT1395" s="127"/>
      <c r="AU1395" s="127"/>
    </row>
    <row r="1396" spans="3:64">
      <c r="C1396" s="38"/>
      <c r="D1396" s="38"/>
      <c r="AA1396" s="127"/>
      <c r="AB1396" s="127"/>
      <c r="AC1396" s="127"/>
      <c r="AD1396" s="127"/>
      <c r="AE1396" s="127"/>
      <c r="AG1396" s="113"/>
      <c r="AN1396" s="127"/>
      <c r="AO1396" s="127"/>
      <c r="AP1396" s="127"/>
      <c r="AQ1396" s="127"/>
      <c r="AR1396" s="127"/>
      <c r="AS1396" s="127"/>
      <c r="AT1396" s="127"/>
      <c r="AU1396" s="127"/>
    </row>
    <row r="1397" spans="3:64">
      <c r="C1397" s="38"/>
      <c r="D1397" s="38"/>
      <c r="AA1397" s="127"/>
      <c r="AB1397" s="127"/>
      <c r="AC1397" s="127"/>
      <c r="AD1397" s="127"/>
      <c r="AE1397" s="127"/>
      <c r="AG1397" s="113"/>
      <c r="AN1397" s="127"/>
      <c r="AO1397" s="127"/>
      <c r="AP1397" s="127"/>
      <c r="AQ1397" s="127"/>
      <c r="AR1397" s="127"/>
      <c r="AS1397" s="127"/>
      <c r="AT1397" s="127"/>
      <c r="AU1397" s="127"/>
    </row>
    <row r="1398" spans="3:64">
      <c r="C1398" s="38"/>
      <c r="D1398" s="38"/>
      <c r="AA1398" s="127"/>
      <c r="AB1398" s="127"/>
      <c r="AC1398" s="127"/>
      <c r="AD1398" s="127"/>
      <c r="AE1398" s="127"/>
      <c r="AG1398" s="113"/>
      <c r="AN1398" s="127"/>
      <c r="AO1398" s="127"/>
      <c r="AP1398" s="127"/>
      <c r="AQ1398" s="127"/>
      <c r="AR1398" s="127"/>
      <c r="AS1398" s="127"/>
      <c r="AT1398" s="127"/>
      <c r="AU1398" s="127"/>
    </row>
    <row r="1399" spans="3:64">
      <c r="C1399" s="38"/>
      <c r="D1399" s="38"/>
      <c r="AA1399" s="127"/>
      <c r="AB1399" s="127"/>
      <c r="AC1399" s="127"/>
      <c r="AD1399" s="127"/>
      <c r="AE1399" s="127"/>
      <c r="AG1399" s="113"/>
      <c r="AN1399" s="127"/>
      <c r="AO1399" s="127"/>
      <c r="AP1399" s="127"/>
      <c r="AQ1399" s="127"/>
      <c r="AR1399" s="127"/>
      <c r="AS1399" s="127"/>
      <c r="AT1399" s="127"/>
      <c r="AU1399" s="127"/>
    </row>
    <row r="1400" spans="3:64">
      <c r="C1400" s="38"/>
      <c r="D1400" s="38"/>
      <c r="AA1400" s="127"/>
      <c r="AB1400" s="127"/>
      <c r="AC1400" s="127"/>
      <c r="AD1400" s="127"/>
      <c r="AE1400" s="127"/>
      <c r="AG1400" s="113"/>
      <c r="AN1400" s="127"/>
      <c r="AO1400" s="127"/>
      <c r="AP1400" s="127"/>
      <c r="AQ1400" s="127"/>
      <c r="AR1400" s="127"/>
      <c r="AS1400" s="127"/>
      <c r="AT1400" s="127"/>
      <c r="AU1400" s="127"/>
      <c r="AV1400" s="127"/>
      <c r="AW1400" s="127"/>
      <c r="AX1400" s="127"/>
      <c r="AY1400" s="127"/>
      <c r="AZ1400" s="127"/>
      <c r="BA1400" s="127"/>
      <c r="BB1400" s="127"/>
      <c r="BC1400" s="127"/>
      <c r="BD1400" s="127"/>
      <c r="BE1400" s="127"/>
      <c r="BF1400" s="127"/>
      <c r="BG1400" s="127"/>
      <c r="BH1400" s="127"/>
      <c r="BI1400" s="127"/>
      <c r="BJ1400" s="127"/>
      <c r="BK1400" s="127"/>
      <c r="BL1400" s="127"/>
    </row>
    <row r="1401" spans="3:64">
      <c r="C1401" s="38"/>
      <c r="D1401" s="38"/>
      <c r="AA1401" s="127"/>
      <c r="AB1401" s="127"/>
      <c r="AC1401" s="127"/>
      <c r="AD1401" s="127"/>
      <c r="AE1401" s="127"/>
      <c r="AG1401" s="113"/>
      <c r="AN1401" s="127"/>
      <c r="AO1401" s="127"/>
      <c r="AP1401" s="127"/>
      <c r="AQ1401" s="127"/>
      <c r="AR1401" s="127"/>
      <c r="AS1401" s="127"/>
      <c r="AT1401" s="127"/>
      <c r="AU1401" s="127"/>
    </row>
    <row r="1402" spans="3:64">
      <c r="C1402" s="38"/>
      <c r="D1402" s="38"/>
      <c r="AA1402" s="127"/>
      <c r="AB1402" s="127"/>
      <c r="AC1402" s="127"/>
      <c r="AD1402" s="127"/>
      <c r="AE1402" s="127"/>
      <c r="AG1402" s="113"/>
      <c r="AN1402" s="127"/>
      <c r="AO1402" s="127"/>
      <c r="AP1402" s="127"/>
      <c r="AQ1402" s="127"/>
      <c r="AR1402" s="127"/>
      <c r="AS1402" s="127"/>
      <c r="AT1402" s="127"/>
      <c r="AU1402" s="127"/>
    </row>
    <row r="1403" spans="3:64">
      <c r="C1403" s="38"/>
      <c r="D1403" s="38"/>
      <c r="AA1403" s="127"/>
      <c r="AB1403" s="127"/>
      <c r="AC1403" s="127"/>
      <c r="AD1403" s="127"/>
      <c r="AE1403" s="127"/>
      <c r="AG1403" s="113"/>
      <c r="AN1403" s="127"/>
      <c r="AO1403" s="127"/>
      <c r="AP1403" s="127"/>
      <c r="AQ1403" s="127"/>
      <c r="AR1403" s="127"/>
      <c r="AS1403" s="127"/>
      <c r="AT1403" s="127"/>
      <c r="AU1403" s="127"/>
    </row>
    <row r="1404" spans="3:64">
      <c r="C1404" s="38"/>
      <c r="D1404" s="38"/>
      <c r="AA1404" s="127"/>
      <c r="AB1404" s="127"/>
      <c r="AC1404" s="127"/>
      <c r="AD1404" s="127"/>
      <c r="AE1404" s="127"/>
      <c r="AG1404" s="113"/>
      <c r="AN1404" s="127"/>
      <c r="AO1404" s="127"/>
      <c r="AP1404" s="127"/>
      <c r="AQ1404" s="127"/>
      <c r="AR1404" s="127"/>
      <c r="AS1404" s="127"/>
      <c r="AT1404" s="127"/>
      <c r="AU1404" s="127"/>
    </row>
    <row r="1405" spans="3:64">
      <c r="C1405" s="38"/>
      <c r="D1405" s="38"/>
      <c r="AA1405" s="127"/>
      <c r="AB1405" s="127"/>
      <c r="AC1405" s="127"/>
      <c r="AD1405" s="127"/>
      <c r="AE1405" s="127"/>
      <c r="AG1405" s="113"/>
      <c r="AN1405" s="127"/>
      <c r="AO1405" s="127"/>
      <c r="AP1405" s="127"/>
      <c r="AQ1405" s="127"/>
      <c r="AR1405" s="127"/>
      <c r="AS1405" s="127"/>
      <c r="AT1405" s="127"/>
      <c r="AU1405" s="127"/>
    </row>
    <row r="1406" spans="3:64">
      <c r="C1406" s="38"/>
      <c r="D1406" s="38"/>
      <c r="AA1406" s="127"/>
      <c r="AB1406" s="127"/>
      <c r="AC1406" s="127"/>
      <c r="AD1406" s="127"/>
      <c r="AE1406" s="127"/>
      <c r="AG1406" s="113"/>
      <c r="AN1406" s="127"/>
      <c r="AO1406" s="127"/>
      <c r="AP1406" s="127"/>
      <c r="AQ1406" s="127"/>
      <c r="AR1406" s="127"/>
      <c r="AS1406" s="127"/>
      <c r="AT1406" s="127"/>
      <c r="AU1406" s="127"/>
    </row>
    <row r="1407" spans="3:64">
      <c r="C1407" s="38"/>
      <c r="D1407" s="38"/>
      <c r="AA1407" s="127"/>
      <c r="AB1407" s="127"/>
      <c r="AC1407" s="127"/>
      <c r="AD1407" s="127"/>
      <c r="AE1407" s="127"/>
      <c r="AG1407" s="113"/>
      <c r="AN1407" s="127"/>
      <c r="AO1407" s="127"/>
      <c r="AP1407" s="127"/>
      <c r="AQ1407" s="127"/>
      <c r="AR1407" s="127"/>
      <c r="AS1407" s="127"/>
      <c r="AT1407" s="127"/>
      <c r="AU1407" s="127"/>
    </row>
    <row r="1408" spans="3:64">
      <c r="C1408" s="38"/>
      <c r="D1408" s="38"/>
      <c r="AA1408" s="127"/>
      <c r="AB1408" s="127"/>
      <c r="AC1408" s="127"/>
      <c r="AD1408" s="127"/>
      <c r="AE1408" s="127"/>
      <c r="AG1408" s="113"/>
      <c r="AN1408" s="127"/>
      <c r="AO1408" s="127"/>
      <c r="AP1408" s="127"/>
      <c r="AQ1408" s="127"/>
      <c r="AR1408" s="127"/>
      <c r="AS1408" s="127"/>
      <c r="AT1408" s="127"/>
      <c r="AU1408" s="127"/>
    </row>
    <row r="1409" spans="3:64">
      <c r="C1409" s="38"/>
      <c r="D1409" s="38"/>
      <c r="AA1409" s="127"/>
      <c r="AB1409" s="127"/>
      <c r="AC1409" s="127"/>
      <c r="AD1409" s="127"/>
      <c r="AE1409" s="127"/>
      <c r="AG1409" s="113"/>
      <c r="AN1409" s="127"/>
      <c r="AO1409" s="127"/>
      <c r="AP1409" s="127"/>
      <c r="AQ1409" s="127"/>
      <c r="AR1409" s="127"/>
      <c r="AS1409" s="127"/>
      <c r="AT1409" s="127"/>
      <c r="AU1409" s="127"/>
    </row>
    <row r="1410" spans="3:64">
      <c r="C1410" s="38"/>
      <c r="D1410" s="38"/>
      <c r="AA1410" s="127"/>
      <c r="AB1410" s="127"/>
      <c r="AC1410" s="127"/>
      <c r="AD1410" s="127"/>
      <c r="AE1410" s="127"/>
      <c r="AG1410" s="113"/>
      <c r="AN1410" s="127"/>
      <c r="AO1410" s="127"/>
      <c r="AP1410" s="127"/>
      <c r="AQ1410" s="127"/>
      <c r="AR1410" s="127"/>
      <c r="AS1410" s="127"/>
      <c r="AT1410" s="127"/>
      <c r="AU1410" s="127"/>
    </row>
    <row r="1411" spans="3:64">
      <c r="C1411" s="38"/>
      <c r="D1411" s="38"/>
      <c r="AA1411" s="127"/>
      <c r="AB1411" s="127"/>
      <c r="AC1411" s="127"/>
      <c r="AD1411" s="127"/>
      <c r="AE1411" s="127"/>
      <c r="AG1411" s="113"/>
      <c r="AN1411" s="127"/>
      <c r="AO1411" s="127"/>
      <c r="AP1411" s="127"/>
      <c r="AQ1411" s="127"/>
      <c r="AR1411" s="127"/>
      <c r="AS1411" s="127"/>
      <c r="AT1411" s="127"/>
      <c r="AU1411" s="127"/>
    </row>
    <row r="1412" spans="3:64">
      <c r="C1412" s="38"/>
      <c r="D1412" s="38"/>
      <c r="AA1412" s="127"/>
      <c r="AB1412" s="127"/>
      <c r="AC1412" s="127"/>
      <c r="AD1412" s="127"/>
      <c r="AE1412" s="127"/>
      <c r="AG1412" s="113"/>
      <c r="AN1412" s="127"/>
      <c r="AO1412" s="127"/>
      <c r="AP1412" s="127"/>
      <c r="AQ1412" s="127"/>
      <c r="AR1412" s="127"/>
      <c r="AS1412" s="127"/>
      <c r="AT1412" s="127"/>
      <c r="AU1412" s="127"/>
    </row>
    <row r="1413" spans="3:64">
      <c r="C1413" s="38"/>
      <c r="D1413" s="38"/>
      <c r="AA1413" s="127"/>
      <c r="AB1413" s="127"/>
      <c r="AC1413" s="127"/>
      <c r="AD1413" s="127"/>
      <c r="AE1413" s="127"/>
      <c r="AG1413" s="113"/>
      <c r="AN1413" s="127"/>
      <c r="AO1413" s="127"/>
      <c r="AP1413" s="127"/>
      <c r="AQ1413" s="127"/>
      <c r="AR1413" s="127"/>
      <c r="AS1413" s="127"/>
      <c r="AT1413" s="127"/>
      <c r="AU1413" s="127"/>
    </row>
    <row r="1414" spans="3:64">
      <c r="C1414" s="38"/>
      <c r="D1414" s="38"/>
      <c r="AA1414" s="127"/>
      <c r="AB1414" s="127"/>
      <c r="AC1414" s="127"/>
      <c r="AD1414" s="127"/>
      <c r="AE1414" s="127"/>
      <c r="AG1414" s="113"/>
      <c r="AN1414" s="127"/>
      <c r="AO1414" s="127"/>
      <c r="AP1414" s="127"/>
      <c r="AQ1414" s="127"/>
      <c r="AR1414" s="127"/>
      <c r="AS1414" s="127"/>
      <c r="AT1414" s="127"/>
      <c r="AU1414" s="127"/>
      <c r="AV1414" s="127"/>
      <c r="AW1414" s="127"/>
      <c r="AX1414" s="127"/>
      <c r="AY1414" s="127"/>
      <c r="AZ1414" s="127"/>
      <c r="BA1414" s="127"/>
      <c r="BB1414" s="127"/>
      <c r="BC1414" s="127"/>
      <c r="BD1414" s="127"/>
      <c r="BE1414" s="127"/>
      <c r="BF1414" s="127"/>
      <c r="BG1414" s="127"/>
      <c r="BH1414" s="127"/>
      <c r="BI1414" s="127"/>
      <c r="BJ1414" s="127"/>
      <c r="BK1414" s="127"/>
      <c r="BL1414" s="127"/>
    </row>
    <row r="1415" spans="3:64">
      <c r="C1415" s="38"/>
      <c r="D1415" s="38"/>
      <c r="AA1415" s="127"/>
      <c r="AB1415" s="127"/>
      <c r="AC1415" s="127"/>
      <c r="AD1415" s="127"/>
      <c r="AE1415" s="127"/>
      <c r="AG1415" s="113"/>
      <c r="AN1415" s="127"/>
      <c r="AO1415" s="127"/>
      <c r="AP1415" s="127"/>
      <c r="AQ1415" s="127"/>
      <c r="AR1415" s="127"/>
      <c r="AS1415" s="127"/>
      <c r="AT1415" s="127"/>
      <c r="AU1415" s="127"/>
    </row>
    <row r="1416" spans="3:64">
      <c r="C1416" s="38"/>
      <c r="D1416" s="38"/>
      <c r="AA1416" s="127"/>
      <c r="AB1416" s="127"/>
      <c r="AC1416" s="127"/>
      <c r="AD1416" s="127"/>
      <c r="AE1416" s="127"/>
      <c r="AG1416" s="113"/>
      <c r="AN1416" s="127"/>
      <c r="AO1416" s="127"/>
      <c r="AP1416" s="127"/>
      <c r="AQ1416" s="127"/>
      <c r="AR1416" s="127"/>
      <c r="AS1416" s="127"/>
      <c r="AT1416" s="127"/>
      <c r="AU1416" s="127"/>
    </row>
    <row r="1417" spans="3:64">
      <c r="C1417" s="38"/>
      <c r="D1417" s="38"/>
      <c r="AA1417" s="127"/>
      <c r="AB1417" s="127"/>
      <c r="AC1417" s="127"/>
      <c r="AD1417" s="127"/>
      <c r="AE1417" s="127"/>
      <c r="AG1417" s="113"/>
      <c r="AN1417" s="127"/>
      <c r="AO1417" s="127"/>
      <c r="AP1417" s="127"/>
      <c r="AQ1417" s="127"/>
      <c r="AR1417" s="127"/>
      <c r="AS1417" s="127"/>
      <c r="AT1417" s="127"/>
      <c r="AU1417" s="127"/>
    </row>
    <row r="1418" spans="3:64">
      <c r="C1418" s="38"/>
      <c r="D1418" s="38"/>
      <c r="AA1418" s="127"/>
      <c r="AB1418" s="127"/>
      <c r="AC1418" s="127"/>
      <c r="AD1418" s="127"/>
      <c r="AE1418" s="127"/>
      <c r="AG1418" s="113"/>
      <c r="AN1418" s="127"/>
      <c r="AO1418" s="127"/>
      <c r="AP1418" s="127"/>
      <c r="AQ1418" s="127"/>
      <c r="AR1418" s="127"/>
      <c r="AS1418" s="127"/>
      <c r="AT1418" s="127"/>
      <c r="AU1418" s="127"/>
    </row>
    <row r="1419" spans="3:64">
      <c r="C1419" s="38"/>
      <c r="D1419" s="38"/>
      <c r="AA1419" s="127"/>
      <c r="AB1419" s="127"/>
      <c r="AC1419" s="127"/>
      <c r="AD1419" s="127"/>
      <c r="AE1419" s="127"/>
      <c r="AG1419" s="113"/>
      <c r="AN1419" s="127"/>
      <c r="AO1419" s="127"/>
      <c r="AP1419" s="127"/>
      <c r="AQ1419" s="127"/>
      <c r="AR1419" s="127"/>
      <c r="AS1419" s="127"/>
      <c r="AT1419" s="127"/>
      <c r="AU1419" s="127"/>
    </row>
    <row r="1420" spans="3:64">
      <c r="C1420" s="38"/>
      <c r="D1420" s="38"/>
      <c r="AA1420" s="127"/>
      <c r="AB1420" s="127"/>
      <c r="AC1420" s="127"/>
      <c r="AD1420" s="127"/>
      <c r="AE1420" s="127"/>
      <c r="AG1420" s="113"/>
      <c r="AN1420" s="127"/>
      <c r="AO1420" s="127"/>
      <c r="AP1420" s="127"/>
      <c r="AQ1420" s="127"/>
      <c r="AR1420" s="127"/>
      <c r="AS1420" s="127"/>
      <c r="AT1420" s="127"/>
      <c r="AU1420" s="127"/>
    </row>
    <row r="1421" spans="3:64">
      <c r="C1421" s="38"/>
      <c r="D1421" s="38"/>
      <c r="AA1421" s="127"/>
      <c r="AB1421" s="127"/>
      <c r="AC1421" s="127"/>
      <c r="AD1421" s="127"/>
      <c r="AE1421" s="127"/>
      <c r="AG1421" s="113"/>
      <c r="AN1421" s="127"/>
      <c r="AO1421" s="127"/>
      <c r="AP1421" s="127"/>
      <c r="AQ1421" s="127"/>
      <c r="AR1421" s="127"/>
      <c r="AS1421" s="127"/>
      <c r="AT1421" s="127"/>
      <c r="AU1421" s="127"/>
    </row>
    <row r="1422" spans="3:64">
      <c r="C1422" s="38"/>
      <c r="D1422" s="38"/>
      <c r="AA1422" s="127"/>
      <c r="AB1422" s="127"/>
      <c r="AC1422" s="127"/>
      <c r="AD1422" s="127"/>
      <c r="AE1422" s="127"/>
      <c r="AG1422" s="113"/>
      <c r="AN1422" s="127"/>
      <c r="AO1422" s="127"/>
      <c r="AP1422" s="127"/>
      <c r="AQ1422" s="127"/>
      <c r="AR1422" s="127"/>
      <c r="AS1422" s="127"/>
      <c r="AT1422" s="127"/>
      <c r="AU1422" s="127"/>
    </row>
    <row r="1423" spans="3:64">
      <c r="C1423" s="38"/>
      <c r="D1423" s="38"/>
      <c r="AA1423" s="127"/>
      <c r="AB1423" s="127"/>
      <c r="AC1423" s="127"/>
      <c r="AD1423" s="127"/>
      <c r="AE1423" s="127"/>
      <c r="AG1423" s="113"/>
      <c r="AN1423" s="127"/>
      <c r="AO1423" s="127"/>
      <c r="AP1423" s="127"/>
      <c r="AQ1423" s="127"/>
      <c r="AR1423" s="127"/>
      <c r="AS1423" s="127"/>
      <c r="AT1423" s="127"/>
      <c r="AU1423" s="127"/>
    </row>
    <row r="1424" spans="3:64">
      <c r="C1424" s="38"/>
      <c r="D1424" s="38"/>
      <c r="AA1424" s="127"/>
      <c r="AB1424" s="127"/>
      <c r="AC1424" s="127"/>
      <c r="AD1424" s="127"/>
      <c r="AE1424" s="127"/>
      <c r="AG1424" s="113"/>
      <c r="AN1424" s="127"/>
      <c r="AO1424" s="127"/>
      <c r="AP1424" s="127"/>
      <c r="AQ1424" s="127"/>
      <c r="AR1424" s="127"/>
      <c r="AS1424" s="127"/>
      <c r="AT1424" s="127"/>
      <c r="AU1424" s="127"/>
    </row>
    <row r="1425" spans="3:64">
      <c r="C1425" s="38"/>
      <c r="D1425" s="38"/>
      <c r="AA1425" s="127"/>
      <c r="AB1425" s="127"/>
      <c r="AC1425" s="127"/>
      <c r="AD1425" s="127"/>
      <c r="AE1425" s="127"/>
      <c r="AG1425" s="113"/>
      <c r="AN1425" s="127"/>
      <c r="AO1425" s="127"/>
      <c r="AP1425" s="127"/>
      <c r="AQ1425" s="127"/>
      <c r="AR1425" s="127"/>
      <c r="AS1425" s="127"/>
      <c r="AT1425" s="127"/>
      <c r="AU1425" s="127"/>
    </row>
    <row r="1426" spans="3:64">
      <c r="C1426" s="38"/>
      <c r="D1426" s="38"/>
      <c r="AA1426" s="127"/>
      <c r="AB1426" s="127"/>
      <c r="AC1426" s="127"/>
      <c r="AD1426" s="127"/>
      <c r="AE1426" s="127"/>
      <c r="AG1426" s="113"/>
      <c r="AN1426" s="127"/>
      <c r="AO1426" s="127"/>
      <c r="AP1426" s="127"/>
      <c r="AQ1426" s="127"/>
      <c r="AR1426" s="127"/>
      <c r="AS1426" s="127"/>
      <c r="AT1426" s="127"/>
      <c r="AU1426" s="127"/>
    </row>
    <row r="1427" spans="3:64">
      <c r="C1427" s="38"/>
      <c r="D1427" s="38"/>
      <c r="AA1427" s="127"/>
      <c r="AB1427" s="127"/>
      <c r="AC1427" s="127"/>
      <c r="AD1427" s="127"/>
      <c r="AE1427" s="127"/>
      <c r="AG1427" s="113"/>
      <c r="AN1427" s="127"/>
      <c r="AO1427" s="127"/>
      <c r="AP1427" s="127"/>
      <c r="AQ1427" s="127"/>
      <c r="AR1427" s="127"/>
      <c r="AS1427" s="127"/>
      <c r="AT1427" s="127"/>
      <c r="AU1427" s="127"/>
    </row>
    <row r="1428" spans="3:64">
      <c r="C1428" s="38"/>
      <c r="D1428" s="38"/>
      <c r="AA1428" s="127"/>
      <c r="AB1428" s="127"/>
      <c r="AC1428" s="127"/>
      <c r="AD1428" s="127"/>
      <c r="AE1428" s="127"/>
      <c r="AG1428" s="113"/>
      <c r="AN1428" s="127"/>
      <c r="AO1428" s="127"/>
      <c r="AP1428" s="127"/>
      <c r="AQ1428" s="127"/>
      <c r="AR1428" s="127"/>
      <c r="AS1428" s="127"/>
      <c r="AT1428" s="127"/>
      <c r="AU1428" s="127"/>
    </row>
    <row r="1429" spans="3:64">
      <c r="C1429" s="38"/>
      <c r="D1429" s="38"/>
      <c r="AA1429" s="127"/>
      <c r="AB1429" s="127"/>
      <c r="AC1429" s="127"/>
      <c r="AD1429" s="127"/>
      <c r="AE1429" s="127"/>
      <c r="AG1429" s="113"/>
      <c r="AN1429" s="127"/>
      <c r="AO1429" s="127"/>
      <c r="AP1429" s="127"/>
      <c r="AQ1429" s="127"/>
      <c r="AR1429" s="127"/>
      <c r="AS1429" s="127"/>
      <c r="AT1429" s="127"/>
      <c r="AU1429" s="127"/>
    </row>
    <row r="1430" spans="3:64">
      <c r="C1430" s="38"/>
      <c r="D1430" s="38"/>
      <c r="AA1430" s="127"/>
      <c r="AB1430" s="127"/>
      <c r="AC1430" s="127"/>
      <c r="AD1430" s="127"/>
      <c r="AE1430" s="127"/>
      <c r="AG1430" s="113"/>
      <c r="AN1430" s="127"/>
      <c r="AO1430" s="127"/>
      <c r="AP1430" s="127"/>
      <c r="AQ1430" s="127"/>
      <c r="AR1430" s="127"/>
      <c r="AS1430" s="127"/>
      <c r="AT1430" s="127"/>
      <c r="AU1430" s="127"/>
    </row>
    <row r="1431" spans="3:64">
      <c r="C1431" s="38"/>
      <c r="D1431" s="38"/>
      <c r="AA1431" s="127"/>
      <c r="AB1431" s="127"/>
      <c r="AC1431" s="127"/>
      <c r="AD1431" s="127"/>
      <c r="AE1431" s="127"/>
      <c r="AG1431" s="113"/>
      <c r="AN1431" s="127"/>
      <c r="AO1431" s="127"/>
      <c r="AP1431" s="127"/>
      <c r="AQ1431" s="127"/>
      <c r="AR1431" s="127"/>
      <c r="AS1431" s="127"/>
      <c r="AT1431" s="127"/>
      <c r="AU1431" s="127"/>
      <c r="AV1431" s="127"/>
      <c r="AW1431" s="127"/>
      <c r="AX1431" s="127"/>
      <c r="AY1431" s="127"/>
      <c r="AZ1431" s="127"/>
      <c r="BA1431" s="127"/>
      <c r="BB1431" s="127"/>
      <c r="BC1431" s="127"/>
      <c r="BD1431" s="127"/>
      <c r="BE1431" s="127"/>
      <c r="BF1431" s="127"/>
      <c r="BG1431" s="127"/>
      <c r="BH1431" s="127"/>
      <c r="BI1431" s="127"/>
      <c r="BJ1431" s="127"/>
      <c r="BK1431" s="127"/>
      <c r="BL1431" s="127"/>
    </row>
    <row r="1432" spans="3:64">
      <c r="C1432" s="38"/>
      <c r="D1432" s="38"/>
      <c r="AA1432" s="127"/>
      <c r="AB1432" s="127"/>
      <c r="AC1432" s="127"/>
      <c r="AD1432" s="127"/>
      <c r="AE1432" s="127"/>
      <c r="AG1432" s="113"/>
      <c r="AN1432" s="127"/>
      <c r="AO1432" s="127"/>
      <c r="AP1432" s="127"/>
      <c r="AQ1432" s="127"/>
      <c r="AR1432" s="127"/>
      <c r="AS1432" s="127"/>
      <c r="AT1432" s="127"/>
      <c r="AU1432" s="127"/>
    </row>
    <row r="1433" spans="3:64">
      <c r="C1433" s="38"/>
      <c r="D1433" s="38"/>
      <c r="AA1433" s="127"/>
      <c r="AB1433" s="127"/>
      <c r="AC1433" s="127"/>
      <c r="AD1433" s="127"/>
      <c r="AE1433" s="127"/>
      <c r="AG1433" s="113"/>
      <c r="AN1433" s="127"/>
      <c r="AO1433" s="127"/>
      <c r="AP1433" s="127"/>
      <c r="AQ1433" s="127"/>
      <c r="AR1433" s="127"/>
      <c r="AS1433" s="127"/>
      <c r="AT1433" s="127"/>
      <c r="AU1433" s="127"/>
      <c r="AV1433" s="127"/>
    </row>
    <row r="1434" spans="3:64">
      <c r="C1434" s="38"/>
      <c r="D1434" s="38"/>
      <c r="AA1434" s="127"/>
      <c r="AB1434" s="127"/>
      <c r="AC1434" s="127"/>
      <c r="AD1434" s="127"/>
      <c r="AE1434" s="127"/>
      <c r="AG1434" s="113"/>
      <c r="AN1434" s="127"/>
      <c r="AO1434" s="127"/>
      <c r="AP1434" s="127"/>
      <c r="AQ1434" s="127"/>
      <c r="AR1434" s="127"/>
      <c r="AS1434" s="127"/>
      <c r="AT1434" s="127"/>
      <c r="AU1434" s="127"/>
      <c r="AV1434" s="127"/>
    </row>
    <row r="1435" spans="3:64">
      <c r="C1435" s="38"/>
      <c r="D1435" s="38"/>
      <c r="AA1435" s="127"/>
      <c r="AB1435" s="127"/>
      <c r="AC1435" s="127"/>
      <c r="AD1435" s="127"/>
      <c r="AE1435" s="127"/>
      <c r="AG1435" s="113"/>
      <c r="AN1435" s="127"/>
      <c r="AO1435" s="127"/>
      <c r="AP1435" s="127"/>
      <c r="AQ1435" s="127"/>
      <c r="AR1435" s="127"/>
      <c r="AS1435" s="127"/>
      <c r="AT1435" s="127"/>
      <c r="AU1435" s="127"/>
      <c r="AV1435" s="127"/>
    </row>
    <row r="1436" spans="3:64">
      <c r="C1436" s="38"/>
      <c r="D1436" s="38"/>
      <c r="AA1436" s="127"/>
      <c r="AB1436" s="127"/>
      <c r="AC1436" s="127"/>
      <c r="AD1436" s="127"/>
      <c r="AE1436" s="127"/>
      <c r="AG1436" s="113"/>
      <c r="AN1436" s="127"/>
      <c r="AO1436" s="127"/>
      <c r="AP1436" s="127"/>
      <c r="AQ1436" s="127"/>
      <c r="AR1436" s="127"/>
      <c r="AS1436" s="127"/>
      <c r="AT1436" s="127"/>
      <c r="AU1436" s="127"/>
      <c r="AV1436" s="127"/>
      <c r="AX1436" s="127"/>
    </row>
    <row r="1437" spans="3:64">
      <c r="C1437" s="38"/>
      <c r="D1437" s="38"/>
      <c r="AA1437" s="127"/>
      <c r="AB1437" s="127"/>
      <c r="AC1437" s="127"/>
      <c r="AD1437" s="127"/>
      <c r="AE1437" s="127"/>
      <c r="AG1437" s="113"/>
      <c r="AN1437" s="127"/>
      <c r="AO1437" s="127"/>
      <c r="AP1437" s="127"/>
      <c r="AQ1437" s="127"/>
      <c r="AR1437" s="127"/>
      <c r="AS1437" s="127"/>
      <c r="AT1437" s="127"/>
      <c r="AU1437" s="127"/>
      <c r="AV1437" s="127"/>
      <c r="AX1437" s="127"/>
    </row>
    <row r="1438" spans="3:64">
      <c r="C1438" s="38"/>
      <c r="D1438" s="38"/>
      <c r="AA1438" s="127"/>
      <c r="AB1438" s="127"/>
      <c r="AC1438" s="127"/>
      <c r="AD1438" s="127"/>
      <c r="AE1438" s="127"/>
      <c r="AG1438" s="113"/>
      <c r="AN1438" s="127"/>
      <c r="AO1438" s="127"/>
      <c r="AP1438" s="127"/>
      <c r="AQ1438" s="127"/>
      <c r="AR1438" s="127"/>
      <c r="AS1438" s="127"/>
      <c r="AT1438" s="127"/>
      <c r="AU1438" s="127"/>
      <c r="AV1438" s="127"/>
      <c r="AW1438" s="127"/>
      <c r="AX1438" s="127"/>
      <c r="AY1438" s="127"/>
      <c r="AZ1438" s="127"/>
      <c r="BA1438" s="127"/>
      <c r="BB1438" s="127"/>
      <c r="BC1438" s="127"/>
      <c r="BD1438" s="127"/>
      <c r="BE1438" s="127"/>
      <c r="BF1438" s="127"/>
      <c r="BG1438" s="127"/>
      <c r="BH1438" s="127"/>
      <c r="BI1438" s="127"/>
      <c r="BJ1438" s="127"/>
      <c r="BK1438" s="127"/>
      <c r="BL1438" s="127"/>
    </row>
    <row r="1439" spans="3:64">
      <c r="C1439" s="38"/>
      <c r="D1439" s="38"/>
      <c r="AA1439" s="127"/>
      <c r="AB1439" s="127"/>
      <c r="AC1439" s="127"/>
      <c r="AD1439" s="127"/>
      <c r="AE1439" s="127"/>
      <c r="AG1439" s="113"/>
      <c r="AN1439" s="127"/>
      <c r="AO1439" s="127"/>
      <c r="AP1439" s="127"/>
      <c r="AQ1439" s="127"/>
      <c r="AR1439" s="127"/>
      <c r="AS1439" s="127"/>
      <c r="AT1439" s="127"/>
      <c r="AU1439" s="127"/>
    </row>
    <row r="1440" spans="3:64">
      <c r="C1440" s="38"/>
      <c r="D1440" s="38"/>
      <c r="AA1440" s="127"/>
      <c r="AB1440" s="127"/>
      <c r="AC1440" s="127"/>
      <c r="AD1440" s="127"/>
      <c r="AE1440" s="127"/>
      <c r="AG1440" s="113"/>
      <c r="AN1440" s="127"/>
      <c r="AO1440" s="127"/>
      <c r="AP1440" s="127"/>
      <c r="AQ1440" s="127"/>
      <c r="AR1440" s="127"/>
      <c r="AS1440" s="127"/>
      <c r="AT1440" s="127"/>
      <c r="AU1440" s="127"/>
    </row>
    <row r="1441" spans="3:64">
      <c r="C1441" s="38"/>
      <c r="D1441" s="38"/>
      <c r="AA1441" s="127"/>
      <c r="AB1441" s="127"/>
      <c r="AC1441" s="127"/>
      <c r="AD1441" s="127"/>
      <c r="AE1441" s="127"/>
      <c r="AG1441" s="113"/>
      <c r="AN1441" s="127"/>
      <c r="AO1441" s="127"/>
      <c r="AP1441" s="127"/>
      <c r="AQ1441" s="127"/>
      <c r="AR1441" s="127"/>
      <c r="AS1441" s="127"/>
      <c r="AT1441" s="127"/>
      <c r="AU1441" s="127"/>
    </row>
    <row r="1442" spans="3:64">
      <c r="C1442" s="38"/>
      <c r="D1442" s="38"/>
      <c r="AA1442" s="127"/>
      <c r="AB1442" s="127"/>
      <c r="AC1442" s="127"/>
      <c r="AD1442" s="127"/>
      <c r="AE1442" s="127"/>
      <c r="AG1442" s="113"/>
      <c r="AN1442" s="127"/>
      <c r="AO1442" s="127"/>
      <c r="AP1442" s="127"/>
      <c r="AQ1442" s="127"/>
      <c r="AR1442" s="127"/>
      <c r="AS1442" s="127"/>
      <c r="AT1442" s="127"/>
      <c r="AU1442" s="127"/>
      <c r="AV1442" s="127"/>
      <c r="AW1442" s="127"/>
      <c r="AX1442" s="127"/>
      <c r="AY1442" s="127"/>
      <c r="AZ1442" s="127"/>
      <c r="BA1442" s="127"/>
      <c r="BB1442" s="127"/>
      <c r="BC1442" s="127"/>
      <c r="BD1442" s="127"/>
      <c r="BE1442" s="127"/>
      <c r="BF1442" s="127"/>
      <c r="BG1442" s="127"/>
      <c r="BH1442" s="127"/>
      <c r="BI1442" s="127"/>
      <c r="BJ1442" s="127"/>
      <c r="BK1442" s="127"/>
      <c r="BL1442" s="127"/>
    </row>
    <row r="1443" spans="3:64">
      <c r="C1443" s="38"/>
      <c r="D1443" s="38"/>
      <c r="AA1443" s="127"/>
      <c r="AB1443" s="127"/>
      <c r="AC1443" s="127"/>
      <c r="AD1443" s="127"/>
      <c r="AE1443" s="127"/>
      <c r="AG1443" s="113"/>
      <c r="AN1443" s="127"/>
      <c r="AO1443" s="127"/>
      <c r="AP1443" s="127"/>
      <c r="AQ1443" s="127"/>
      <c r="AR1443" s="127"/>
      <c r="AS1443" s="127"/>
      <c r="AT1443" s="127"/>
      <c r="AU1443" s="127"/>
      <c r="AV1443" s="127"/>
      <c r="AX1443" s="127"/>
    </row>
    <row r="1444" spans="3:64">
      <c r="C1444" s="38"/>
      <c r="D1444" s="38"/>
      <c r="AA1444" s="127"/>
      <c r="AB1444" s="127"/>
      <c r="AC1444" s="127"/>
      <c r="AD1444" s="127"/>
      <c r="AE1444" s="127"/>
      <c r="AG1444" s="113"/>
      <c r="AN1444" s="127"/>
      <c r="AO1444" s="127"/>
      <c r="AP1444" s="127"/>
      <c r="AQ1444" s="127"/>
      <c r="AR1444" s="127"/>
      <c r="AS1444" s="127"/>
      <c r="AT1444" s="127"/>
      <c r="AU1444" s="127"/>
      <c r="AV1444" s="127"/>
      <c r="AX1444" s="127"/>
      <c r="AY1444" s="127"/>
      <c r="AZ1444" s="127"/>
      <c r="BA1444" s="127"/>
      <c r="BB1444" s="127"/>
      <c r="BC1444" s="127"/>
      <c r="BD1444" s="127"/>
      <c r="BE1444" s="127"/>
      <c r="BF1444" s="127"/>
      <c r="BG1444" s="127"/>
      <c r="BH1444" s="127"/>
      <c r="BI1444" s="127"/>
      <c r="BJ1444" s="127"/>
      <c r="BK1444" s="127"/>
      <c r="BL1444" s="127"/>
    </row>
    <row r="1445" spans="3:64">
      <c r="C1445" s="38"/>
      <c r="D1445" s="38"/>
      <c r="AA1445" s="127"/>
      <c r="AB1445" s="127"/>
      <c r="AC1445" s="127"/>
      <c r="AD1445" s="127"/>
      <c r="AE1445" s="127"/>
      <c r="AG1445" s="113"/>
      <c r="AN1445" s="127"/>
      <c r="AO1445" s="127"/>
      <c r="AP1445" s="127"/>
      <c r="AQ1445" s="127"/>
      <c r="AR1445" s="127"/>
      <c r="AS1445" s="127"/>
      <c r="AT1445" s="127"/>
      <c r="AU1445" s="127"/>
      <c r="AV1445" s="127"/>
      <c r="AW1445" s="127"/>
      <c r="AX1445" s="127"/>
      <c r="AY1445" s="127"/>
      <c r="AZ1445" s="127"/>
      <c r="BA1445" s="127"/>
      <c r="BB1445" s="127"/>
      <c r="BC1445" s="127"/>
      <c r="BD1445" s="127"/>
      <c r="BE1445" s="127"/>
      <c r="BF1445" s="127"/>
      <c r="BG1445" s="127"/>
      <c r="BH1445" s="127"/>
      <c r="BI1445" s="127"/>
      <c r="BJ1445" s="127"/>
      <c r="BK1445" s="127"/>
      <c r="BL1445" s="127"/>
    </row>
    <row r="1446" spans="3:64">
      <c r="C1446" s="38"/>
      <c r="D1446" s="38"/>
      <c r="AA1446" s="127"/>
      <c r="AB1446" s="127"/>
      <c r="AC1446" s="127"/>
      <c r="AD1446" s="127"/>
      <c r="AE1446" s="127"/>
      <c r="AG1446" s="113"/>
      <c r="AN1446" s="127"/>
      <c r="AO1446" s="127"/>
      <c r="AP1446" s="127"/>
      <c r="AQ1446" s="127"/>
      <c r="AR1446" s="127"/>
      <c r="AS1446" s="127"/>
      <c r="AT1446" s="127"/>
      <c r="AU1446" s="127"/>
      <c r="AV1446" s="127"/>
      <c r="AW1446" s="127"/>
      <c r="AX1446" s="127"/>
      <c r="AY1446" s="127"/>
      <c r="AZ1446" s="127"/>
      <c r="BA1446" s="127"/>
      <c r="BB1446" s="127"/>
      <c r="BC1446" s="127"/>
      <c r="BD1446" s="127"/>
      <c r="BE1446" s="127"/>
      <c r="BF1446" s="127"/>
      <c r="BG1446" s="127"/>
      <c r="BH1446" s="127"/>
      <c r="BI1446" s="127"/>
      <c r="BJ1446" s="127"/>
      <c r="BK1446" s="127"/>
      <c r="BL1446" s="127"/>
    </row>
    <row r="1447" spans="3:64">
      <c r="C1447" s="38"/>
      <c r="D1447" s="38"/>
      <c r="AA1447" s="127"/>
      <c r="AB1447" s="127"/>
      <c r="AC1447" s="127"/>
      <c r="AD1447" s="127"/>
      <c r="AE1447" s="127"/>
      <c r="AG1447" s="113"/>
      <c r="AN1447" s="127"/>
      <c r="AO1447" s="127"/>
      <c r="AP1447" s="127"/>
      <c r="AQ1447" s="127"/>
      <c r="AR1447" s="127"/>
      <c r="AS1447" s="127"/>
      <c r="AT1447" s="127"/>
      <c r="AU1447" s="127"/>
      <c r="AV1447" s="127"/>
    </row>
    <row r="1448" spans="3:64">
      <c r="C1448" s="38"/>
      <c r="D1448" s="38"/>
      <c r="AA1448" s="127"/>
      <c r="AB1448" s="127"/>
      <c r="AC1448" s="127"/>
      <c r="AD1448" s="127"/>
      <c r="AE1448" s="127"/>
      <c r="AG1448" s="113"/>
      <c r="AN1448" s="127"/>
      <c r="AO1448" s="127"/>
      <c r="AP1448" s="127"/>
      <c r="AQ1448" s="127"/>
      <c r="AR1448" s="127"/>
      <c r="AS1448" s="127"/>
      <c r="AT1448" s="127"/>
      <c r="AU1448" s="127"/>
    </row>
    <row r="1449" spans="3:64">
      <c r="C1449" s="38"/>
      <c r="D1449" s="38"/>
      <c r="AA1449" s="127"/>
      <c r="AB1449" s="127"/>
      <c r="AC1449" s="127"/>
      <c r="AD1449" s="127"/>
      <c r="AE1449" s="127"/>
      <c r="AG1449" s="113"/>
      <c r="AN1449" s="127"/>
      <c r="AO1449" s="127"/>
      <c r="AP1449" s="127"/>
      <c r="AQ1449" s="127"/>
      <c r="AR1449" s="127"/>
      <c r="AS1449" s="127"/>
      <c r="AT1449" s="127"/>
      <c r="AU1449" s="127"/>
      <c r="AV1449" s="127"/>
      <c r="AX1449" s="127"/>
    </row>
    <row r="1450" spans="3:64">
      <c r="C1450" s="38"/>
      <c r="D1450" s="38"/>
      <c r="AA1450" s="127"/>
      <c r="AB1450" s="127"/>
      <c r="AC1450" s="127"/>
      <c r="AD1450" s="127"/>
      <c r="AE1450" s="127"/>
      <c r="AG1450" s="113"/>
      <c r="AN1450" s="127"/>
      <c r="AO1450" s="127"/>
      <c r="AP1450" s="127"/>
      <c r="AQ1450" s="127"/>
      <c r="AR1450" s="127"/>
      <c r="AS1450" s="127"/>
      <c r="AT1450" s="127"/>
      <c r="AU1450" s="127"/>
      <c r="AV1450" s="127"/>
      <c r="AX1450" s="127"/>
      <c r="AY1450" s="127"/>
      <c r="AZ1450" s="127"/>
      <c r="BA1450" s="127"/>
      <c r="BB1450" s="127"/>
      <c r="BC1450" s="127"/>
      <c r="BD1450" s="127"/>
      <c r="BE1450" s="127"/>
      <c r="BF1450" s="127"/>
      <c r="BG1450" s="127"/>
      <c r="BH1450" s="127"/>
      <c r="BI1450" s="127"/>
      <c r="BJ1450" s="127"/>
      <c r="BK1450" s="127"/>
      <c r="BL1450" s="127"/>
    </row>
    <row r="1451" spans="3:64">
      <c r="C1451" s="38"/>
      <c r="D1451" s="38"/>
      <c r="AA1451" s="127"/>
      <c r="AB1451" s="127"/>
      <c r="AC1451" s="127"/>
      <c r="AD1451" s="127"/>
      <c r="AE1451" s="127"/>
      <c r="AG1451" s="113"/>
      <c r="AN1451" s="127"/>
      <c r="AO1451" s="127"/>
      <c r="AP1451" s="127"/>
      <c r="AQ1451" s="127"/>
      <c r="AR1451" s="127"/>
      <c r="AS1451" s="127"/>
      <c r="AT1451" s="127"/>
      <c r="AU1451" s="127"/>
      <c r="AV1451" s="127"/>
      <c r="AW1451" s="127"/>
      <c r="AX1451" s="127"/>
      <c r="AY1451" s="127"/>
      <c r="AZ1451" s="127"/>
      <c r="BA1451" s="127"/>
      <c r="BB1451" s="127"/>
      <c r="BC1451" s="127"/>
      <c r="BD1451" s="127"/>
      <c r="BE1451" s="127"/>
      <c r="BF1451" s="127"/>
      <c r="BG1451" s="127"/>
      <c r="BH1451" s="127"/>
      <c r="BI1451" s="127"/>
      <c r="BJ1451" s="127"/>
      <c r="BK1451" s="127"/>
      <c r="BL1451" s="127"/>
    </row>
    <row r="1452" spans="3:64">
      <c r="C1452" s="38"/>
      <c r="D1452" s="38"/>
      <c r="AA1452" s="127"/>
      <c r="AB1452" s="127"/>
      <c r="AC1452" s="127"/>
      <c r="AD1452" s="127"/>
      <c r="AE1452" s="127"/>
      <c r="AG1452" s="113"/>
      <c r="AN1452" s="127"/>
      <c r="AO1452" s="127"/>
      <c r="AP1452" s="127"/>
      <c r="AQ1452" s="127"/>
      <c r="AR1452" s="127"/>
      <c r="AS1452" s="127"/>
      <c r="AT1452" s="127"/>
      <c r="AU1452" s="127"/>
      <c r="AV1452" s="127"/>
      <c r="AW1452" s="127"/>
      <c r="AX1452" s="127"/>
      <c r="AY1452" s="127"/>
      <c r="AZ1452" s="127"/>
      <c r="BA1452" s="127"/>
      <c r="BB1452" s="127"/>
      <c r="BC1452" s="127"/>
      <c r="BD1452" s="127"/>
      <c r="BE1452" s="127"/>
      <c r="BF1452" s="127"/>
      <c r="BG1452" s="127"/>
      <c r="BH1452" s="127"/>
      <c r="BI1452" s="127"/>
      <c r="BJ1452" s="127"/>
      <c r="BK1452" s="127"/>
      <c r="BL1452" s="127"/>
    </row>
    <row r="1453" spans="3:64">
      <c r="C1453" s="38"/>
      <c r="D1453" s="38"/>
      <c r="AA1453" s="127"/>
      <c r="AB1453" s="127"/>
      <c r="AC1453" s="127"/>
      <c r="AD1453" s="127"/>
      <c r="AE1453" s="127"/>
      <c r="AG1453" s="113"/>
      <c r="AN1453" s="127"/>
      <c r="AO1453" s="127"/>
      <c r="AP1453" s="127"/>
      <c r="AQ1453" s="127"/>
      <c r="AR1453" s="127"/>
      <c r="AS1453" s="127"/>
      <c r="AT1453" s="127"/>
      <c r="AU1453" s="127"/>
    </row>
    <row r="1454" spans="3:64">
      <c r="C1454" s="38"/>
      <c r="D1454" s="38"/>
      <c r="AA1454" s="127"/>
      <c r="AB1454" s="127"/>
      <c r="AC1454" s="127"/>
      <c r="AD1454" s="127"/>
      <c r="AE1454" s="127"/>
      <c r="AG1454" s="113"/>
      <c r="AN1454" s="127"/>
      <c r="AO1454" s="127"/>
      <c r="AP1454" s="127"/>
      <c r="AQ1454" s="127"/>
      <c r="AR1454" s="127"/>
      <c r="AS1454" s="127"/>
      <c r="AT1454" s="127"/>
      <c r="AU1454" s="127"/>
    </row>
    <row r="1455" spans="3:64">
      <c r="C1455" s="38"/>
      <c r="D1455" s="38"/>
      <c r="AA1455" s="127"/>
      <c r="AB1455" s="127"/>
      <c r="AC1455" s="127"/>
      <c r="AD1455" s="127"/>
      <c r="AE1455" s="127"/>
      <c r="AG1455" s="113"/>
      <c r="AN1455" s="127"/>
      <c r="AO1455" s="127"/>
      <c r="AP1455" s="127"/>
      <c r="AQ1455" s="127"/>
      <c r="AR1455" s="127"/>
      <c r="AS1455" s="127"/>
      <c r="AT1455" s="127"/>
      <c r="AU1455" s="127"/>
      <c r="AV1455" s="127"/>
      <c r="AX1455" s="127"/>
      <c r="AY1455" s="127"/>
      <c r="AZ1455" s="127"/>
      <c r="BA1455" s="127"/>
      <c r="BB1455" s="127"/>
      <c r="BC1455" s="127"/>
      <c r="BD1455" s="127"/>
      <c r="BE1455" s="127"/>
      <c r="BF1455" s="127"/>
      <c r="BG1455" s="127"/>
      <c r="BH1455" s="127"/>
      <c r="BI1455" s="127"/>
      <c r="BJ1455" s="127"/>
      <c r="BK1455" s="127"/>
      <c r="BL1455" s="127"/>
    </row>
    <row r="1456" spans="3:64">
      <c r="C1456" s="38"/>
      <c r="D1456" s="38"/>
      <c r="AA1456" s="127"/>
      <c r="AB1456" s="127"/>
      <c r="AC1456" s="127"/>
      <c r="AD1456" s="127"/>
      <c r="AE1456" s="127"/>
      <c r="AG1456" s="113"/>
      <c r="AN1456" s="127"/>
      <c r="AO1456" s="127"/>
      <c r="AP1456" s="127"/>
      <c r="AQ1456" s="127"/>
      <c r="AR1456" s="127"/>
      <c r="AS1456" s="127"/>
      <c r="AT1456" s="127"/>
      <c r="AU1456" s="127"/>
      <c r="AV1456" s="127"/>
      <c r="AW1456" s="127"/>
      <c r="AX1456" s="127"/>
      <c r="AY1456" s="127"/>
      <c r="AZ1456" s="127"/>
      <c r="BA1456" s="127"/>
      <c r="BB1456" s="127"/>
      <c r="BC1456" s="127"/>
      <c r="BD1456" s="127"/>
      <c r="BE1456" s="127"/>
      <c r="BF1456" s="127"/>
      <c r="BG1456" s="127"/>
      <c r="BH1456" s="127"/>
      <c r="BI1456" s="127"/>
      <c r="BJ1456" s="127"/>
      <c r="BK1456" s="127"/>
      <c r="BL1456" s="127"/>
    </row>
    <row r="1457" spans="3:64">
      <c r="C1457" s="38"/>
      <c r="D1457" s="38"/>
      <c r="AA1457" s="127"/>
      <c r="AB1457" s="127"/>
      <c r="AC1457" s="127"/>
      <c r="AD1457" s="127"/>
      <c r="AE1457" s="127"/>
      <c r="AG1457" s="113"/>
      <c r="AN1457" s="127"/>
      <c r="AO1457" s="127"/>
      <c r="AP1457" s="127"/>
      <c r="AQ1457" s="127"/>
      <c r="AR1457" s="127"/>
      <c r="AS1457" s="127"/>
      <c r="AT1457" s="127"/>
      <c r="AU1457" s="127"/>
      <c r="AV1457" s="127"/>
      <c r="AW1457" s="127"/>
      <c r="AX1457" s="127"/>
      <c r="AY1457" s="127"/>
      <c r="AZ1457" s="127"/>
      <c r="BA1457" s="127"/>
      <c r="BB1457" s="127"/>
      <c r="BC1457" s="127"/>
      <c r="BD1457" s="127"/>
      <c r="BE1457" s="127"/>
      <c r="BF1457" s="127"/>
      <c r="BG1457" s="127"/>
      <c r="BH1457" s="127"/>
      <c r="BI1457" s="127"/>
      <c r="BJ1457" s="127"/>
      <c r="BK1457" s="127"/>
      <c r="BL1457" s="127"/>
    </row>
    <row r="1458" spans="3:64">
      <c r="C1458" s="38"/>
      <c r="D1458" s="38"/>
      <c r="AA1458" s="127"/>
      <c r="AB1458" s="127"/>
      <c r="AC1458" s="127"/>
      <c r="AD1458" s="127"/>
      <c r="AE1458" s="127"/>
      <c r="AG1458" s="113"/>
      <c r="AN1458" s="127"/>
      <c r="AO1458" s="127"/>
      <c r="AP1458" s="127"/>
      <c r="AQ1458" s="127"/>
      <c r="AR1458" s="127"/>
      <c r="AS1458" s="127"/>
      <c r="AT1458" s="127"/>
      <c r="AU1458" s="127"/>
    </row>
    <row r="1459" spans="3:64">
      <c r="C1459" s="38"/>
      <c r="D1459" s="38"/>
      <c r="AA1459" s="127"/>
      <c r="AB1459" s="127"/>
      <c r="AC1459" s="127"/>
      <c r="AD1459" s="127"/>
      <c r="AE1459" s="127"/>
      <c r="AG1459" s="113"/>
      <c r="AN1459" s="127"/>
      <c r="AO1459" s="127"/>
      <c r="AP1459" s="127"/>
      <c r="AQ1459" s="127"/>
      <c r="AR1459" s="127"/>
      <c r="AS1459" s="127"/>
      <c r="AT1459" s="127"/>
      <c r="AU1459" s="127"/>
      <c r="AV1459" s="127"/>
      <c r="AW1459" s="127"/>
      <c r="AX1459" s="127"/>
      <c r="AY1459" s="127"/>
      <c r="AZ1459" s="127"/>
      <c r="BA1459" s="127"/>
      <c r="BB1459" s="127"/>
      <c r="BC1459" s="127"/>
      <c r="BD1459" s="127"/>
      <c r="BE1459" s="127"/>
      <c r="BF1459" s="127"/>
      <c r="BG1459" s="127"/>
      <c r="BH1459" s="127"/>
      <c r="BI1459" s="127"/>
      <c r="BJ1459" s="127"/>
      <c r="BK1459" s="127"/>
      <c r="BL1459" s="127"/>
    </row>
    <row r="1460" spans="3:64">
      <c r="C1460" s="38"/>
      <c r="D1460" s="38"/>
      <c r="AA1460" s="127"/>
      <c r="AB1460" s="127"/>
      <c r="AC1460" s="127"/>
      <c r="AD1460" s="127"/>
      <c r="AE1460" s="127"/>
      <c r="AG1460" s="113"/>
      <c r="AN1460" s="127"/>
      <c r="AO1460" s="127"/>
      <c r="AP1460" s="127"/>
      <c r="AQ1460" s="127"/>
      <c r="AR1460" s="127"/>
      <c r="AS1460" s="127"/>
      <c r="AT1460" s="127"/>
      <c r="AU1460" s="127"/>
      <c r="AV1460" s="127"/>
    </row>
    <row r="1461" spans="3:64">
      <c r="C1461" s="38"/>
      <c r="D1461" s="38"/>
      <c r="AA1461" s="127"/>
      <c r="AB1461" s="127"/>
      <c r="AC1461" s="127"/>
      <c r="AD1461" s="127"/>
      <c r="AE1461" s="127"/>
      <c r="AG1461" s="113"/>
      <c r="AN1461" s="127"/>
      <c r="AO1461" s="127"/>
      <c r="AP1461" s="127"/>
      <c r="AQ1461" s="127"/>
      <c r="AR1461" s="127"/>
      <c r="AS1461" s="127"/>
      <c r="AT1461" s="127"/>
      <c r="AU1461" s="127"/>
      <c r="AV1461" s="127"/>
    </row>
    <row r="1462" spans="3:64">
      <c r="C1462" s="38"/>
      <c r="D1462" s="38"/>
      <c r="AA1462" s="127"/>
      <c r="AB1462" s="127"/>
      <c r="AC1462" s="127"/>
      <c r="AD1462" s="127"/>
      <c r="AE1462" s="127"/>
      <c r="AG1462" s="113"/>
      <c r="AN1462" s="127"/>
      <c r="AO1462" s="127"/>
      <c r="AP1462" s="127"/>
      <c r="AQ1462" s="127"/>
      <c r="AR1462" s="127"/>
      <c r="AS1462" s="127"/>
      <c r="AT1462" s="127"/>
      <c r="AU1462" s="127"/>
      <c r="AV1462" s="127"/>
    </row>
    <row r="1463" spans="3:64">
      <c r="C1463" s="38"/>
      <c r="D1463" s="38"/>
      <c r="AA1463" s="127"/>
      <c r="AB1463" s="127"/>
      <c r="AC1463" s="127"/>
      <c r="AD1463" s="127"/>
      <c r="AE1463" s="127"/>
      <c r="AG1463" s="113"/>
      <c r="AN1463" s="127"/>
      <c r="AO1463" s="127"/>
      <c r="AP1463" s="127"/>
      <c r="AQ1463" s="127"/>
      <c r="AR1463" s="127"/>
      <c r="AS1463" s="127"/>
      <c r="AT1463" s="127"/>
      <c r="AU1463" s="127"/>
      <c r="AV1463" s="127"/>
      <c r="AW1463" s="127"/>
      <c r="AX1463" s="127"/>
      <c r="AY1463" s="127"/>
      <c r="AZ1463" s="127"/>
      <c r="BA1463" s="127"/>
      <c r="BB1463" s="127"/>
      <c r="BC1463" s="127"/>
      <c r="BD1463" s="127"/>
      <c r="BE1463" s="127"/>
      <c r="BF1463" s="127"/>
      <c r="BG1463" s="127"/>
      <c r="BH1463" s="127"/>
      <c r="BI1463" s="127"/>
      <c r="BJ1463" s="127"/>
      <c r="BK1463" s="127"/>
      <c r="BL1463" s="127"/>
    </row>
    <row r="1464" spans="3:64">
      <c r="C1464" s="38"/>
      <c r="D1464" s="38"/>
      <c r="AA1464" s="127"/>
      <c r="AB1464" s="127"/>
      <c r="AC1464" s="127"/>
      <c r="AD1464" s="127"/>
      <c r="AE1464" s="127"/>
      <c r="AG1464" s="113"/>
      <c r="AN1464" s="127"/>
      <c r="AO1464" s="127"/>
      <c r="AP1464" s="127"/>
      <c r="AQ1464" s="127"/>
      <c r="AR1464" s="127"/>
      <c r="AS1464" s="127"/>
      <c r="AT1464" s="127"/>
      <c r="AU1464" s="127"/>
      <c r="AV1464" s="127"/>
      <c r="AW1464" s="127"/>
      <c r="AX1464" s="127"/>
      <c r="AY1464" s="127"/>
      <c r="AZ1464" s="127"/>
      <c r="BA1464" s="127"/>
      <c r="BB1464" s="127"/>
      <c r="BC1464" s="127"/>
      <c r="BD1464" s="127"/>
      <c r="BE1464" s="127"/>
      <c r="BF1464" s="127"/>
      <c r="BG1464" s="127"/>
      <c r="BH1464" s="127"/>
      <c r="BI1464" s="127"/>
      <c r="BJ1464" s="127"/>
      <c r="BK1464" s="127"/>
      <c r="BL1464" s="127"/>
    </row>
    <row r="1465" spans="3:64">
      <c r="C1465" s="38"/>
      <c r="D1465" s="38"/>
      <c r="AA1465" s="127"/>
      <c r="AB1465" s="127"/>
      <c r="AC1465" s="127"/>
      <c r="AD1465" s="127"/>
      <c r="AE1465" s="127"/>
      <c r="AG1465" s="113"/>
      <c r="AN1465" s="127"/>
      <c r="AO1465" s="127"/>
      <c r="AP1465" s="127"/>
      <c r="AQ1465" s="127"/>
      <c r="AR1465" s="127"/>
      <c r="AS1465" s="127"/>
      <c r="AT1465" s="127"/>
      <c r="AU1465" s="127"/>
    </row>
    <row r="1466" spans="3:64">
      <c r="C1466" s="38"/>
      <c r="D1466" s="38"/>
      <c r="AA1466" s="127"/>
      <c r="AB1466" s="127"/>
      <c r="AC1466" s="127"/>
      <c r="AD1466" s="127"/>
      <c r="AE1466" s="127"/>
      <c r="AG1466" s="113"/>
      <c r="AN1466" s="127"/>
      <c r="AO1466" s="127"/>
      <c r="AP1466" s="127"/>
      <c r="AQ1466" s="127"/>
      <c r="AR1466" s="127"/>
      <c r="AS1466" s="127"/>
      <c r="AT1466" s="127"/>
      <c r="AU1466" s="127"/>
      <c r="AV1466" s="127"/>
      <c r="AW1466" s="127"/>
      <c r="AX1466" s="127"/>
      <c r="AY1466" s="127"/>
      <c r="AZ1466" s="127"/>
      <c r="BA1466" s="127"/>
      <c r="BB1466" s="127"/>
      <c r="BC1466" s="127"/>
      <c r="BD1466" s="127"/>
      <c r="BE1466" s="127"/>
      <c r="BF1466" s="127"/>
      <c r="BG1466" s="127"/>
      <c r="BH1466" s="127"/>
      <c r="BI1466" s="127"/>
      <c r="BJ1466" s="127"/>
      <c r="BK1466" s="127"/>
      <c r="BL1466" s="127"/>
    </row>
    <row r="1467" spans="3:64">
      <c r="C1467" s="38"/>
      <c r="D1467" s="38"/>
      <c r="AA1467" s="127"/>
      <c r="AB1467" s="127"/>
      <c r="AC1467" s="127"/>
      <c r="AD1467" s="127"/>
      <c r="AE1467" s="127"/>
      <c r="AG1467" s="113"/>
      <c r="AN1467" s="127"/>
      <c r="AO1467" s="127"/>
      <c r="AP1467" s="127"/>
      <c r="AQ1467" s="127"/>
      <c r="AR1467" s="127"/>
      <c r="AS1467" s="127"/>
      <c r="AT1467" s="127"/>
      <c r="AU1467" s="127"/>
      <c r="AV1467" s="127"/>
    </row>
    <row r="1468" spans="3:64">
      <c r="C1468" s="38"/>
      <c r="D1468" s="38"/>
      <c r="AA1468" s="127"/>
      <c r="AB1468" s="127"/>
      <c r="AC1468" s="127"/>
      <c r="AD1468" s="127"/>
      <c r="AE1468" s="127"/>
      <c r="AG1468" s="113"/>
      <c r="AN1468" s="127"/>
      <c r="AO1468" s="127"/>
      <c r="AP1468" s="127"/>
      <c r="AQ1468" s="127"/>
      <c r="AR1468" s="127"/>
      <c r="AS1468" s="127"/>
      <c r="AT1468" s="127"/>
      <c r="AU1468" s="127"/>
      <c r="AV1468" s="127"/>
    </row>
    <row r="1469" spans="3:64">
      <c r="C1469" s="38"/>
      <c r="D1469" s="38"/>
      <c r="AA1469" s="127"/>
      <c r="AB1469" s="127"/>
      <c r="AC1469" s="127"/>
      <c r="AD1469" s="127"/>
      <c r="AE1469" s="127"/>
      <c r="AG1469" s="113"/>
      <c r="AN1469" s="127"/>
      <c r="AO1469" s="127"/>
      <c r="AP1469" s="127"/>
      <c r="AQ1469" s="127"/>
      <c r="AR1469" s="127"/>
      <c r="AS1469" s="127"/>
      <c r="AT1469" s="127"/>
      <c r="AU1469" s="127"/>
    </row>
    <row r="1470" spans="3:64">
      <c r="C1470" s="38"/>
      <c r="D1470" s="38"/>
      <c r="AA1470" s="127"/>
      <c r="AB1470" s="127"/>
      <c r="AC1470" s="127"/>
      <c r="AD1470" s="127"/>
      <c r="AE1470" s="127"/>
      <c r="AG1470" s="113"/>
      <c r="AN1470" s="127"/>
      <c r="AO1470" s="127"/>
      <c r="AP1470" s="127"/>
      <c r="AQ1470" s="127"/>
      <c r="AR1470" s="127"/>
      <c r="AS1470" s="127"/>
      <c r="AT1470" s="127"/>
      <c r="AU1470" s="127"/>
      <c r="AV1470" s="127"/>
      <c r="AX1470" s="127"/>
      <c r="AY1470" s="127"/>
      <c r="AZ1470" s="127"/>
      <c r="BA1470" s="127"/>
      <c r="BB1470" s="127"/>
      <c r="BC1470" s="127"/>
      <c r="BD1470" s="127"/>
      <c r="BE1470" s="127"/>
      <c r="BF1470" s="127"/>
      <c r="BG1470" s="127"/>
      <c r="BH1470" s="127"/>
      <c r="BI1470" s="127"/>
      <c r="BJ1470" s="127"/>
      <c r="BK1470" s="127"/>
      <c r="BL1470" s="127"/>
    </row>
    <row r="1471" spans="3:64">
      <c r="C1471" s="38"/>
      <c r="D1471" s="38"/>
      <c r="AA1471" s="127"/>
      <c r="AB1471" s="127"/>
      <c r="AC1471" s="127"/>
      <c r="AD1471" s="127"/>
      <c r="AE1471" s="127"/>
      <c r="AG1471" s="113"/>
      <c r="AN1471" s="127"/>
      <c r="AO1471" s="127"/>
      <c r="AP1471" s="127"/>
      <c r="AQ1471" s="127"/>
      <c r="AR1471" s="127"/>
      <c r="AS1471" s="127"/>
      <c r="AT1471" s="127"/>
      <c r="AU1471" s="127"/>
      <c r="AV1471" s="127"/>
      <c r="AX1471" s="127"/>
    </row>
    <row r="1472" spans="3:64">
      <c r="C1472" s="38"/>
      <c r="D1472" s="38"/>
      <c r="AA1472" s="127"/>
      <c r="AB1472" s="127"/>
      <c r="AC1472" s="127"/>
      <c r="AD1472" s="127"/>
      <c r="AE1472" s="127"/>
      <c r="AG1472" s="113"/>
      <c r="AN1472" s="127"/>
      <c r="AO1472" s="127"/>
      <c r="AP1472" s="127"/>
      <c r="AQ1472" s="127"/>
      <c r="AR1472" s="127"/>
      <c r="AS1472" s="127"/>
      <c r="AT1472" s="127"/>
      <c r="AU1472" s="127"/>
      <c r="AV1472" s="127"/>
      <c r="AX1472" s="127"/>
    </row>
    <row r="1473" spans="3:64">
      <c r="C1473" s="38"/>
      <c r="D1473" s="38"/>
      <c r="AA1473" s="127"/>
      <c r="AB1473" s="127"/>
      <c r="AC1473" s="127"/>
      <c r="AD1473" s="127"/>
      <c r="AE1473" s="127"/>
      <c r="AG1473" s="113"/>
      <c r="AN1473" s="127"/>
      <c r="AO1473" s="127"/>
      <c r="AP1473" s="127"/>
      <c r="AQ1473" s="127"/>
      <c r="AR1473" s="127"/>
      <c r="AS1473" s="127"/>
      <c r="AT1473" s="127"/>
      <c r="AU1473" s="127"/>
      <c r="AV1473" s="127"/>
      <c r="AW1473" s="127"/>
      <c r="AX1473" s="127"/>
      <c r="AY1473" s="127"/>
      <c r="AZ1473" s="127"/>
      <c r="BA1473" s="127"/>
      <c r="BB1473" s="127"/>
      <c r="BC1473" s="127"/>
      <c r="BD1473" s="127"/>
      <c r="BE1473" s="127"/>
      <c r="BF1473" s="127"/>
      <c r="BG1473" s="127"/>
      <c r="BH1473" s="127"/>
      <c r="BI1473" s="127"/>
      <c r="BJ1473" s="127"/>
      <c r="BK1473" s="127"/>
      <c r="BL1473" s="127"/>
    </row>
    <row r="1474" spans="3:64">
      <c r="C1474" s="38"/>
      <c r="D1474" s="38"/>
      <c r="AA1474" s="127"/>
      <c r="AB1474" s="127"/>
      <c r="AC1474" s="127"/>
      <c r="AD1474" s="127"/>
      <c r="AE1474" s="127"/>
      <c r="AG1474" s="113"/>
      <c r="AN1474" s="127"/>
      <c r="AO1474" s="127"/>
      <c r="AP1474" s="127"/>
      <c r="AQ1474" s="127"/>
      <c r="AR1474" s="127"/>
      <c r="AS1474" s="127"/>
      <c r="AT1474" s="127"/>
      <c r="AU1474" s="127"/>
      <c r="AV1474" s="127"/>
      <c r="AW1474" s="127"/>
      <c r="AX1474" s="127"/>
      <c r="AY1474" s="127"/>
      <c r="AZ1474" s="127"/>
      <c r="BA1474" s="127"/>
      <c r="BB1474" s="127"/>
      <c r="BC1474" s="127"/>
      <c r="BD1474" s="127"/>
      <c r="BE1474" s="127"/>
      <c r="BF1474" s="127"/>
      <c r="BG1474" s="127"/>
      <c r="BH1474" s="127"/>
      <c r="BI1474" s="127"/>
      <c r="BJ1474" s="127"/>
      <c r="BK1474" s="127"/>
      <c r="BL1474" s="127"/>
    </row>
    <row r="1475" spans="3:64">
      <c r="C1475" s="38"/>
      <c r="D1475" s="38"/>
      <c r="AA1475" s="127"/>
      <c r="AB1475" s="127"/>
      <c r="AC1475" s="127"/>
      <c r="AD1475" s="127"/>
      <c r="AE1475" s="127"/>
      <c r="AG1475" s="113"/>
      <c r="AN1475" s="127"/>
      <c r="AO1475" s="127"/>
      <c r="AP1475" s="127"/>
      <c r="AQ1475" s="127"/>
      <c r="AR1475" s="127"/>
      <c r="AS1475" s="127"/>
      <c r="AT1475" s="127"/>
      <c r="AU1475" s="127"/>
      <c r="AV1475" s="127"/>
      <c r="AW1475" s="127"/>
      <c r="AX1475" s="127"/>
      <c r="AY1475" s="127"/>
      <c r="AZ1475" s="127"/>
      <c r="BA1475" s="127"/>
      <c r="BB1475" s="127"/>
      <c r="BC1475" s="127"/>
      <c r="BD1475" s="127"/>
      <c r="BE1475" s="127"/>
      <c r="BF1475" s="127"/>
      <c r="BG1475" s="127"/>
      <c r="BH1475" s="127"/>
      <c r="BI1475" s="127"/>
      <c r="BJ1475" s="127"/>
      <c r="BK1475" s="127"/>
      <c r="BL1475" s="127"/>
    </row>
    <row r="1476" spans="3:64">
      <c r="C1476" s="38"/>
      <c r="D1476" s="38"/>
      <c r="AA1476" s="127"/>
      <c r="AB1476" s="127"/>
      <c r="AC1476" s="127"/>
      <c r="AD1476" s="127"/>
      <c r="AE1476" s="127"/>
      <c r="AG1476" s="113"/>
      <c r="AN1476" s="127"/>
      <c r="AO1476" s="127"/>
      <c r="AP1476" s="127"/>
      <c r="AQ1476" s="127"/>
      <c r="AR1476" s="127"/>
      <c r="AS1476" s="127"/>
      <c r="AT1476" s="127"/>
      <c r="AU1476" s="127"/>
      <c r="AV1476" s="127"/>
      <c r="AW1476" s="127"/>
      <c r="AX1476" s="127"/>
      <c r="AY1476" s="127"/>
      <c r="AZ1476" s="127"/>
      <c r="BA1476" s="127"/>
      <c r="BB1476" s="127"/>
      <c r="BC1476" s="127"/>
      <c r="BD1476" s="127"/>
      <c r="BE1476" s="127"/>
      <c r="BF1476" s="127"/>
      <c r="BG1476" s="127"/>
      <c r="BH1476" s="127"/>
      <c r="BI1476" s="127"/>
      <c r="BJ1476" s="127"/>
      <c r="BK1476" s="127"/>
      <c r="BL1476" s="127"/>
    </row>
    <row r="1477" spans="3:64">
      <c r="C1477" s="38"/>
      <c r="D1477" s="38"/>
      <c r="AA1477" s="127"/>
      <c r="AB1477" s="127"/>
      <c r="AC1477" s="127"/>
      <c r="AD1477" s="127"/>
      <c r="AE1477" s="127"/>
      <c r="AG1477" s="113"/>
      <c r="AN1477" s="127"/>
      <c r="AO1477" s="127"/>
      <c r="AP1477" s="127"/>
      <c r="AQ1477" s="127"/>
      <c r="AR1477" s="127"/>
      <c r="AS1477" s="127"/>
      <c r="AT1477" s="127"/>
      <c r="AU1477" s="127"/>
      <c r="AV1477" s="127"/>
    </row>
    <row r="1478" spans="3:64">
      <c r="C1478" s="38"/>
      <c r="D1478" s="38"/>
      <c r="AA1478" s="127"/>
      <c r="AB1478" s="127"/>
      <c r="AC1478" s="127"/>
      <c r="AD1478" s="127"/>
      <c r="AE1478" s="127"/>
      <c r="AG1478" s="113"/>
      <c r="AN1478" s="127"/>
      <c r="AO1478" s="127"/>
      <c r="AP1478" s="127"/>
      <c r="AQ1478" s="127"/>
      <c r="AR1478" s="127"/>
      <c r="AS1478" s="127"/>
      <c r="AT1478" s="127"/>
      <c r="AU1478" s="127"/>
    </row>
    <row r="1479" spans="3:64">
      <c r="C1479" s="38"/>
      <c r="D1479" s="38"/>
      <c r="AA1479" s="127"/>
      <c r="AB1479" s="127"/>
      <c r="AC1479" s="127"/>
      <c r="AD1479" s="127"/>
      <c r="AE1479" s="127"/>
      <c r="AG1479" s="113"/>
      <c r="AN1479" s="127"/>
      <c r="AO1479" s="127"/>
      <c r="AP1479" s="127"/>
      <c r="AQ1479" s="127"/>
      <c r="AR1479" s="127"/>
      <c r="AS1479" s="127"/>
      <c r="AT1479" s="127"/>
      <c r="AU1479" s="127"/>
    </row>
    <row r="1480" spans="3:64">
      <c r="C1480" s="38"/>
      <c r="D1480" s="38"/>
      <c r="AA1480" s="127"/>
      <c r="AB1480" s="127"/>
      <c r="AC1480" s="127"/>
      <c r="AD1480" s="127"/>
      <c r="AE1480" s="127"/>
      <c r="AG1480" s="113"/>
      <c r="AN1480" s="127"/>
      <c r="AO1480" s="127"/>
      <c r="AP1480" s="127"/>
      <c r="AQ1480" s="127"/>
      <c r="AR1480" s="127"/>
      <c r="AS1480" s="127"/>
      <c r="AT1480" s="127"/>
      <c r="AU1480" s="127"/>
      <c r="AV1480" s="127"/>
    </row>
    <row r="1481" spans="3:64">
      <c r="C1481" s="38"/>
      <c r="D1481" s="38"/>
      <c r="AA1481" s="127"/>
      <c r="AB1481" s="127"/>
      <c r="AC1481" s="127"/>
      <c r="AD1481" s="127"/>
      <c r="AE1481" s="127"/>
      <c r="AG1481" s="113"/>
      <c r="AN1481" s="127"/>
      <c r="AO1481" s="127"/>
      <c r="AP1481" s="127"/>
      <c r="AQ1481" s="127"/>
      <c r="AR1481" s="127"/>
      <c r="AS1481" s="127"/>
      <c r="AT1481" s="127"/>
      <c r="AU1481" s="127"/>
      <c r="AV1481" s="127"/>
      <c r="AW1481" s="127"/>
      <c r="AX1481" s="127"/>
      <c r="AY1481" s="127"/>
      <c r="AZ1481" s="127"/>
      <c r="BA1481" s="127"/>
      <c r="BB1481" s="127"/>
      <c r="BC1481" s="127"/>
      <c r="BD1481" s="127"/>
      <c r="BE1481" s="127"/>
      <c r="BF1481" s="127"/>
      <c r="BG1481" s="127"/>
      <c r="BH1481" s="127"/>
      <c r="BI1481" s="127"/>
      <c r="BJ1481" s="127"/>
      <c r="BK1481" s="127"/>
      <c r="BL1481" s="127"/>
    </row>
    <row r="1482" spans="3:64">
      <c r="C1482" s="38"/>
      <c r="D1482" s="38"/>
      <c r="AA1482" s="127"/>
      <c r="AB1482" s="127"/>
      <c r="AC1482" s="127"/>
      <c r="AD1482" s="127"/>
      <c r="AE1482" s="127"/>
      <c r="AG1482" s="113"/>
      <c r="AN1482" s="127"/>
      <c r="AO1482" s="127"/>
      <c r="AP1482" s="127"/>
      <c r="AQ1482" s="127"/>
      <c r="AR1482" s="127"/>
      <c r="AS1482" s="127"/>
      <c r="AT1482" s="127"/>
      <c r="AU1482" s="127"/>
      <c r="AV1482" s="127"/>
      <c r="AW1482" s="127"/>
      <c r="AX1482" s="127"/>
      <c r="AY1482" s="127"/>
      <c r="AZ1482" s="127"/>
      <c r="BA1482" s="127"/>
      <c r="BB1482" s="127"/>
      <c r="BC1482" s="127"/>
      <c r="BD1482" s="127"/>
      <c r="BE1482" s="127"/>
      <c r="BF1482" s="127"/>
      <c r="BG1482" s="127"/>
      <c r="BH1482" s="127"/>
      <c r="BI1482" s="127"/>
      <c r="BJ1482" s="127"/>
      <c r="BK1482" s="127"/>
      <c r="BL1482" s="127"/>
    </row>
    <row r="1483" spans="3:64">
      <c r="C1483" s="38"/>
      <c r="D1483" s="38"/>
      <c r="AA1483" s="127"/>
      <c r="AB1483" s="127"/>
      <c r="AC1483" s="127"/>
      <c r="AD1483" s="127"/>
      <c r="AE1483" s="127"/>
      <c r="AG1483" s="113"/>
      <c r="AN1483" s="127"/>
      <c r="AO1483" s="127"/>
      <c r="AP1483" s="127"/>
      <c r="AQ1483" s="127"/>
      <c r="AR1483" s="127"/>
      <c r="AS1483" s="127"/>
      <c r="AT1483" s="127"/>
      <c r="AU1483" s="127"/>
    </row>
    <row r="1484" spans="3:64">
      <c r="C1484" s="38"/>
      <c r="D1484" s="38"/>
      <c r="AA1484" s="127"/>
      <c r="AB1484" s="127"/>
      <c r="AC1484" s="127"/>
      <c r="AD1484" s="127"/>
      <c r="AE1484" s="127"/>
      <c r="AG1484" s="113"/>
      <c r="AN1484" s="127"/>
      <c r="AO1484" s="127"/>
      <c r="AP1484" s="127"/>
      <c r="AQ1484" s="127"/>
      <c r="AR1484" s="127"/>
      <c r="AS1484" s="127"/>
      <c r="AT1484" s="127"/>
      <c r="AU1484" s="127"/>
      <c r="AV1484" s="127"/>
      <c r="AX1484" s="127"/>
    </row>
    <row r="1485" spans="3:64">
      <c r="C1485" s="38"/>
      <c r="D1485" s="38"/>
      <c r="AA1485" s="127"/>
      <c r="AB1485" s="127"/>
      <c r="AC1485" s="127"/>
      <c r="AD1485" s="127"/>
      <c r="AE1485" s="127"/>
      <c r="AG1485" s="113"/>
      <c r="AN1485" s="127"/>
      <c r="AO1485" s="127"/>
      <c r="AP1485" s="127"/>
      <c r="AQ1485" s="127"/>
      <c r="AR1485" s="127"/>
      <c r="AS1485" s="127"/>
      <c r="AT1485" s="127"/>
      <c r="AU1485" s="127"/>
      <c r="AV1485" s="127"/>
    </row>
    <row r="1486" spans="3:64">
      <c r="C1486" s="38"/>
      <c r="D1486" s="38"/>
      <c r="AA1486" s="127"/>
      <c r="AB1486" s="127"/>
      <c r="AC1486" s="127"/>
      <c r="AD1486" s="127"/>
      <c r="AE1486" s="127"/>
      <c r="AG1486" s="113"/>
      <c r="AN1486" s="127"/>
      <c r="AO1486" s="127"/>
      <c r="AP1486" s="127"/>
      <c r="AQ1486" s="127"/>
      <c r="AR1486" s="127"/>
      <c r="AS1486" s="127"/>
      <c r="AT1486" s="127"/>
      <c r="AU1486" s="127"/>
    </row>
    <row r="1487" spans="3:64">
      <c r="C1487" s="38"/>
      <c r="D1487" s="38"/>
      <c r="AA1487" s="127"/>
      <c r="AB1487" s="127"/>
      <c r="AC1487" s="127"/>
      <c r="AD1487" s="127"/>
      <c r="AE1487" s="127"/>
      <c r="AG1487" s="113"/>
      <c r="AN1487" s="127"/>
      <c r="AO1487" s="127"/>
      <c r="AP1487" s="127"/>
      <c r="AQ1487" s="127"/>
      <c r="AR1487" s="127"/>
      <c r="AS1487" s="127"/>
      <c r="AT1487" s="127"/>
      <c r="AU1487" s="127"/>
    </row>
    <row r="1488" spans="3:64">
      <c r="C1488" s="38"/>
      <c r="D1488" s="38"/>
      <c r="AA1488" s="127"/>
      <c r="AB1488" s="127"/>
      <c r="AC1488" s="127"/>
      <c r="AD1488" s="127"/>
      <c r="AE1488" s="127"/>
      <c r="AG1488" s="113"/>
      <c r="AN1488" s="127"/>
      <c r="AO1488" s="127"/>
      <c r="AP1488" s="127"/>
      <c r="AQ1488" s="127"/>
      <c r="AR1488" s="127"/>
      <c r="AS1488" s="127"/>
      <c r="AT1488" s="127"/>
      <c r="AU1488" s="127"/>
    </row>
    <row r="1489" spans="3:64">
      <c r="C1489" s="38"/>
      <c r="D1489" s="38"/>
      <c r="AA1489" s="127"/>
      <c r="AB1489" s="127"/>
      <c r="AC1489" s="127"/>
      <c r="AD1489" s="127"/>
      <c r="AE1489" s="127"/>
      <c r="AG1489" s="113"/>
      <c r="AN1489" s="127"/>
      <c r="AO1489" s="127"/>
      <c r="AP1489" s="127"/>
      <c r="AQ1489" s="127"/>
      <c r="AR1489" s="127"/>
      <c r="AS1489" s="127"/>
      <c r="AT1489" s="127"/>
      <c r="AU1489" s="127"/>
    </row>
    <row r="1490" spans="3:64">
      <c r="C1490" s="38"/>
      <c r="D1490" s="38"/>
      <c r="AA1490" s="127"/>
      <c r="AB1490" s="127"/>
      <c r="AC1490" s="127"/>
      <c r="AD1490" s="127"/>
      <c r="AE1490" s="127"/>
      <c r="AG1490" s="113"/>
      <c r="AN1490" s="127"/>
      <c r="AO1490" s="127"/>
      <c r="AP1490" s="127"/>
      <c r="AQ1490" s="127"/>
      <c r="AR1490" s="127"/>
      <c r="AS1490" s="127"/>
      <c r="AT1490" s="127"/>
      <c r="AU1490" s="127"/>
      <c r="AV1490" s="127"/>
      <c r="AW1490" s="127"/>
      <c r="AX1490" s="127"/>
      <c r="AY1490" s="127"/>
      <c r="AZ1490" s="127"/>
      <c r="BA1490" s="127"/>
      <c r="BB1490" s="127"/>
      <c r="BC1490" s="127"/>
      <c r="BD1490" s="127"/>
      <c r="BE1490" s="127"/>
      <c r="BF1490" s="127"/>
      <c r="BG1490" s="127"/>
      <c r="BH1490" s="127"/>
      <c r="BI1490" s="127"/>
      <c r="BJ1490" s="127"/>
      <c r="BK1490" s="127"/>
      <c r="BL1490" s="127"/>
    </row>
    <row r="1491" spans="3:64">
      <c r="C1491" s="38"/>
      <c r="D1491" s="38"/>
      <c r="AA1491" s="127"/>
      <c r="AB1491" s="127"/>
      <c r="AC1491" s="127"/>
      <c r="AD1491" s="127"/>
      <c r="AE1491" s="127"/>
      <c r="AG1491" s="113"/>
      <c r="AN1491" s="127"/>
      <c r="AO1491" s="127"/>
      <c r="AP1491" s="127"/>
      <c r="AQ1491" s="127"/>
      <c r="AR1491" s="127"/>
      <c r="AS1491" s="127"/>
      <c r="AT1491" s="127"/>
      <c r="AU1491" s="127"/>
    </row>
    <row r="1492" spans="3:64">
      <c r="C1492" s="38"/>
      <c r="D1492" s="38"/>
      <c r="AA1492" s="127"/>
      <c r="AB1492" s="127"/>
      <c r="AC1492" s="127"/>
      <c r="AD1492" s="127"/>
      <c r="AE1492" s="127"/>
      <c r="AG1492" s="113"/>
      <c r="AN1492" s="127"/>
      <c r="AO1492" s="127"/>
      <c r="AP1492" s="127"/>
      <c r="AQ1492" s="127"/>
      <c r="AR1492" s="127"/>
      <c r="AS1492" s="127"/>
      <c r="AT1492" s="127"/>
      <c r="AU1492" s="127"/>
      <c r="AV1492" s="127"/>
      <c r="AW1492" s="127"/>
      <c r="AX1492" s="127"/>
      <c r="AY1492" s="127"/>
      <c r="AZ1492" s="127"/>
      <c r="BA1492" s="127"/>
      <c r="BB1492" s="127"/>
      <c r="BC1492" s="127"/>
      <c r="BD1492" s="127"/>
      <c r="BE1492" s="127"/>
      <c r="BF1492" s="127"/>
      <c r="BG1492" s="127"/>
      <c r="BH1492" s="127"/>
      <c r="BI1492" s="127"/>
      <c r="BJ1492" s="127"/>
      <c r="BK1492" s="127"/>
      <c r="BL1492" s="127"/>
    </row>
    <row r="1493" spans="3:64">
      <c r="C1493" s="38"/>
      <c r="D1493" s="38"/>
      <c r="AA1493" s="127"/>
      <c r="AB1493" s="127"/>
      <c r="AC1493" s="127"/>
      <c r="AD1493" s="127"/>
      <c r="AE1493" s="127"/>
      <c r="AG1493" s="113"/>
      <c r="AN1493" s="127"/>
      <c r="AO1493" s="127"/>
      <c r="AP1493" s="127"/>
      <c r="AQ1493" s="127"/>
      <c r="AR1493" s="127"/>
      <c r="AS1493" s="127"/>
      <c r="AT1493" s="127"/>
      <c r="AU1493" s="127"/>
      <c r="AV1493" s="127"/>
      <c r="AX1493" s="127"/>
    </row>
    <row r="1494" spans="3:64">
      <c r="C1494" s="38"/>
      <c r="D1494" s="38"/>
      <c r="AA1494" s="127"/>
      <c r="AB1494" s="127"/>
      <c r="AC1494" s="127"/>
      <c r="AD1494" s="127"/>
      <c r="AE1494" s="127"/>
      <c r="AG1494" s="113"/>
      <c r="AN1494" s="127"/>
      <c r="AO1494" s="127"/>
      <c r="AP1494" s="127"/>
      <c r="AQ1494" s="127"/>
      <c r="AR1494" s="127"/>
      <c r="AS1494" s="127"/>
      <c r="AT1494" s="127"/>
      <c r="AU1494" s="127"/>
      <c r="AV1494" s="127"/>
    </row>
    <row r="1495" spans="3:64">
      <c r="C1495" s="38"/>
      <c r="D1495" s="38"/>
      <c r="AA1495" s="127"/>
      <c r="AB1495" s="127"/>
      <c r="AC1495" s="127"/>
      <c r="AD1495" s="127"/>
      <c r="AE1495" s="127"/>
      <c r="AG1495" s="113"/>
      <c r="AN1495" s="127"/>
      <c r="AO1495" s="127"/>
      <c r="AP1495" s="127"/>
      <c r="AQ1495" s="127"/>
      <c r="AR1495" s="127"/>
      <c r="AS1495" s="127"/>
      <c r="AT1495" s="127"/>
      <c r="AU1495" s="127"/>
      <c r="AV1495" s="127"/>
    </row>
    <row r="1496" spans="3:64">
      <c r="C1496" s="38"/>
      <c r="D1496" s="38"/>
      <c r="AA1496" s="127"/>
      <c r="AB1496" s="127"/>
      <c r="AC1496" s="127"/>
      <c r="AD1496" s="127"/>
      <c r="AE1496" s="127"/>
      <c r="AG1496" s="113"/>
      <c r="AN1496" s="127"/>
      <c r="AO1496" s="127"/>
      <c r="AP1496" s="127"/>
      <c r="AQ1496" s="127"/>
      <c r="AR1496" s="127"/>
      <c r="AS1496" s="127"/>
      <c r="AT1496" s="127"/>
      <c r="AU1496" s="127"/>
      <c r="AV1496" s="127"/>
      <c r="AX1496" s="127"/>
    </row>
    <row r="1497" spans="3:64">
      <c r="C1497" s="38"/>
      <c r="D1497" s="38"/>
      <c r="AA1497" s="127"/>
      <c r="AB1497" s="127"/>
      <c r="AC1497" s="127"/>
      <c r="AD1497" s="127"/>
      <c r="AE1497" s="127"/>
      <c r="AG1497" s="113"/>
      <c r="AN1497" s="127"/>
      <c r="AO1497" s="127"/>
      <c r="AP1497" s="127"/>
      <c r="AQ1497" s="127"/>
      <c r="AR1497" s="127"/>
      <c r="AS1497" s="127"/>
      <c r="AT1497" s="127"/>
      <c r="AU1497" s="127"/>
      <c r="AV1497" s="127"/>
      <c r="AW1497" s="127"/>
      <c r="AX1497" s="127"/>
      <c r="AY1497" s="127"/>
      <c r="AZ1497" s="127"/>
      <c r="BA1497" s="127"/>
      <c r="BB1497" s="127"/>
      <c r="BC1497" s="127"/>
      <c r="BD1497" s="127"/>
      <c r="BE1497" s="127"/>
      <c r="BF1497" s="127"/>
      <c r="BG1497" s="127"/>
      <c r="BH1497" s="127"/>
      <c r="BI1497" s="127"/>
      <c r="BJ1497" s="127"/>
      <c r="BK1497" s="127"/>
      <c r="BL1497" s="127"/>
    </row>
    <row r="1498" spans="3:64">
      <c r="C1498" s="38"/>
      <c r="D1498" s="38"/>
      <c r="AA1498" s="127"/>
      <c r="AB1498" s="127"/>
      <c r="AC1498" s="127"/>
      <c r="AD1498" s="127"/>
      <c r="AE1498" s="127"/>
      <c r="AG1498" s="113"/>
      <c r="AN1498" s="127"/>
      <c r="AO1498" s="127"/>
      <c r="AP1498" s="127"/>
      <c r="AQ1498" s="127"/>
      <c r="AR1498" s="127"/>
      <c r="AS1498" s="127"/>
      <c r="AT1498" s="127"/>
      <c r="AU1498" s="127"/>
      <c r="AV1498" s="127"/>
    </row>
    <row r="1499" spans="3:64">
      <c r="C1499" s="38"/>
      <c r="D1499" s="38"/>
      <c r="AA1499" s="127"/>
      <c r="AB1499" s="127"/>
      <c r="AC1499" s="127"/>
      <c r="AD1499" s="127"/>
      <c r="AE1499" s="127"/>
      <c r="AG1499" s="113"/>
      <c r="AN1499" s="127"/>
      <c r="AO1499" s="127"/>
      <c r="AP1499" s="127"/>
      <c r="AQ1499" s="127"/>
      <c r="AR1499" s="127"/>
      <c r="AS1499" s="127"/>
      <c r="AT1499" s="127"/>
      <c r="AU1499" s="127"/>
      <c r="AV1499" s="127"/>
      <c r="AX1499" s="127"/>
    </row>
    <row r="1500" spans="3:64">
      <c r="C1500" s="38"/>
      <c r="D1500" s="38"/>
      <c r="AA1500" s="127"/>
      <c r="AB1500" s="127"/>
      <c r="AC1500" s="127"/>
      <c r="AD1500" s="127"/>
      <c r="AE1500" s="127"/>
      <c r="AG1500" s="113"/>
      <c r="AN1500" s="127"/>
      <c r="AO1500" s="127"/>
      <c r="AP1500" s="127"/>
      <c r="AQ1500" s="127"/>
      <c r="AR1500" s="127"/>
      <c r="AS1500" s="127"/>
      <c r="AT1500" s="127"/>
      <c r="AU1500" s="127"/>
      <c r="AV1500" s="127"/>
      <c r="AW1500" s="127"/>
      <c r="AX1500" s="127"/>
      <c r="AY1500" s="127"/>
      <c r="AZ1500" s="127"/>
      <c r="BA1500" s="127"/>
      <c r="BB1500" s="127"/>
      <c r="BC1500" s="127"/>
      <c r="BD1500" s="127"/>
      <c r="BE1500" s="127"/>
      <c r="BF1500" s="127"/>
      <c r="BG1500" s="127"/>
      <c r="BH1500" s="127"/>
      <c r="BI1500" s="127"/>
      <c r="BJ1500" s="127"/>
      <c r="BK1500" s="127"/>
      <c r="BL1500" s="127"/>
    </row>
    <row r="1501" spans="3:64">
      <c r="C1501" s="38"/>
      <c r="D1501" s="38"/>
      <c r="AA1501" s="127"/>
      <c r="AB1501" s="127"/>
      <c r="AC1501" s="127"/>
      <c r="AD1501" s="127"/>
      <c r="AE1501" s="127"/>
      <c r="AG1501" s="113"/>
      <c r="AN1501" s="127"/>
      <c r="AO1501" s="127"/>
      <c r="AP1501" s="127"/>
      <c r="AQ1501" s="127"/>
      <c r="AR1501" s="127"/>
      <c r="AS1501" s="127"/>
      <c r="AT1501" s="127"/>
      <c r="AU1501" s="127"/>
      <c r="AV1501" s="127"/>
    </row>
    <row r="1502" spans="3:64">
      <c r="C1502" s="38"/>
      <c r="D1502" s="38"/>
      <c r="AA1502" s="127"/>
      <c r="AB1502" s="127"/>
      <c r="AC1502" s="127"/>
      <c r="AD1502" s="127"/>
      <c r="AE1502" s="127"/>
      <c r="AG1502" s="113"/>
      <c r="AN1502" s="127"/>
      <c r="AO1502" s="127"/>
      <c r="AP1502" s="127"/>
      <c r="AQ1502" s="127"/>
      <c r="AR1502" s="127"/>
      <c r="AS1502" s="127"/>
      <c r="AT1502" s="127"/>
      <c r="AU1502" s="127"/>
      <c r="AV1502" s="127"/>
    </row>
    <row r="1503" spans="3:64">
      <c r="C1503" s="38"/>
      <c r="D1503" s="38"/>
      <c r="AA1503" s="127"/>
      <c r="AB1503" s="127"/>
      <c r="AC1503" s="127"/>
      <c r="AD1503" s="127"/>
      <c r="AE1503" s="127"/>
      <c r="AG1503" s="113"/>
      <c r="AN1503" s="127"/>
      <c r="AO1503" s="127"/>
      <c r="AP1503" s="127"/>
      <c r="AQ1503" s="127"/>
      <c r="AR1503" s="127"/>
      <c r="AS1503" s="127"/>
      <c r="AT1503" s="127"/>
      <c r="AU1503" s="127"/>
      <c r="AV1503" s="127"/>
      <c r="AX1503" s="127"/>
      <c r="AY1503" s="127"/>
      <c r="AZ1503" s="127"/>
      <c r="BA1503" s="127"/>
      <c r="BB1503" s="127"/>
      <c r="BC1503" s="127"/>
      <c r="BD1503" s="127"/>
      <c r="BE1503" s="127"/>
      <c r="BF1503" s="127"/>
      <c r="BG1503" s="127"/>
      <c r="BH1503" s="127"/>
      <c r="BI1503" s="127"/>
      <c r="BJ1503" s="127"/>
      <c r="BK1503" s="127"/>
      <c r="BL1503" s="127"/>
    </row>
    <row r="1504" spans="3:64">
      <c r="C1504" s="38"/>
      <c r="D1504" s="38"/>
      <c r="AA1504" s="127"/>
      <c r="AB1504" s="127"/>
      <c r="AC1504" s="127"/>
      <c r="AD1504" s="127"/>
      <c r="AE1504" s="127"/>
      <c r="AG1504" s="113"/>
      <c r="AN1504" s="127"/>
      <c r="AO1504" s="127"/>
      <c r="AP1504" s="127"/>
      <c r="AQ1504" s="127"/>
      <c r="AR1504" s="127"/>
      <c r="AS1504" s="127"/>
      <c r="AT1504" s="127"/>
      <c r="AU1504" s="127"/>
      <c r="AV1504" s="127"/>
    </row>
    <row r="1505" spans="3:64">
      <c r="C1505" s="38"/>
      <c r="D1505" s="38"/>
      <c r="AA1505" s="127"/>
      <c r="AB1505" s="127"/>
      <c r="AC1505" s="127"/>
      <c r="AD1505" s="127"/>
      <c r="AE1505" s="127"/>
      <c r="AG1505" s="113"/>
      <c r="AN1505" s="127"/>
      <c r="AO1505" s="127"/>
      <c r="AP1505" s="127"/>
      <c r="AQ1505" s="127"/>
      <c r="AR1505" s="127"/>
      <c r="AS1505" s="127"/>
      <c r="AT1505" s="127"/>
      <c r="AU1505" s="127"/>
      <c r="AV1505" s="127"/>
      <c r="AX1505" s="127"/>
      <c r="AY1505" s="127"/>
      <c r="AZ1505" s="127"/>
      <c r="BA1505" s="127"/>
      <c r="BB1505" s="127"/>
      <c r="BC1505" s="127"/>
      <c r="BD1505" s="127"/>
      <c r="BE1505" s="127"/>
      <c r="BF1505" s="127"/>
      <c r="BG1505" s="127"/>
      <c r="BH1505" s="127"/>
      <c r="BI1505" s="127"/>
      <c r="BJ1505" s="127"/>
      <c r="BK1505" s="127"/>
      <c r="BL1505" s="127"/>
    </row>
    <row r="1506" spans="3:64">
      <c r="C1506" s="38"/>
      <c r="D1506" s="38"/>
      <c r="AA1506" s="127"/>
      <c r="AB1506" s="127"/>
      <c r="AC1506" s="127"/>
      <c r="AD1506" s="127"/>
      <c r="AE1506" s="127"/>
      <c r="AG1506" s="113"/>
      <c r="AN1506" s="127"/>
      <c r="AO1506" s="127"/>
      <c r="AP1506" s="127"/>
      <c r="AQ1506" s="127"/>
      <c r="AR1506" s="127"/>
      <c r="AS1506" s="127"/>
      <c r="AT1506" s="127"/>
      <c r="AU1506" s="127"/>
    </row>
    <row r="1507" spans="3:64">
      <c r="C1507" s="38"/>
      <c r="D1507" s="38"/>
      <c r="AA1507" s="127"/>
      <c r="AB1507" s="127"/>
      <c r="AC1507" s="127"/>
      <c r="AD1507" s="127"/>
      <c r="AE1507" s="127"/>
      <c r="AG1507" s="113"/>
      <c r="AN1507" s="127"/>
      <c r="AO1507" s="127"/>
      <c r="AP1507" s="127"/>
      <c r="AQ1507" s="127"/>
      <c r="AR1507" s="127"/>
      <c r="AS1507" s="127"/>
      <c r="AT1507" s="127"/>
      <c r="AU1507" s="127"/>
      <c r="AV1507" s="127"/>
      <c r="AX1507" s="127"/>
    </row>
    <row r="1508" spans="3:64">
      <c r="C1508" s="38"/>
      <c r="D1508" s="38"/>
      <c r="AA1508" s="127"/>
      <c r="AB1508" s="127"/>
      <c r="AC1508" s="127"/>
      <c r="AD1508" s="127"/>
      <c r="AE1508" s="127"/>
      <c r="AG1508" s="113"/>
      <c r="AN1508" s="127"/>
      <c r="AO1508" s="127"/>
      <c r="AP1508" s="127"/>
      <c r="AQ1508" s="127"/>
      <c r="AR1508" s="127"/>
      <c r="AS1508" s="127"/>
      <c r="AT1508" s="127"/>
      <c r="AU1508" s="127"/>
    </row>
    <row r="1509" spans="3:64">
      <c r="C1509" s="38"/>
      <c r="D1509" s="38"/>
      <c r="AA1509" s="127"/>
      <c r="AB1509" s="127"/>
      <c r="AC1509" s="127"/>
      <c r="AD1509" s="127"/>
      <c r="AE1509" s="127"/>
      <c r="AG1509" s="113"/>
      <c r="AN1509" s="127"/>
      <c r="AO1509" s="127"/>
      <c r="AP1509" s="127"/>
      <c r="AQ1509" s="127"/>
      <c r="AR1509" s="127"/>
      <c r="AS1509" s="127"/>
      <c r="AT1509" s="127"/>
      <c r="AU1509" s="127"/>
      <c r="AV1509" s="127"/>
    </row>
    <row r="1510" spans="3:64">
      <c r="C1510" s="38"/>
      <c r="D1510" s="38"/>
      <c r="AA1510" s="127"/>
      <c r="AB1510" s="127"/>
      <c r="AC1510" s="127"/>
      <c r="AD1510" s="127"/>
      <c r="AE1510" s="127"/>
      <c r="AG1510" s="113"/>
      <c r="AN1510" s="127"/>
      <c r="AO1510" s="127"/>
      <c r="AP1510" s="127"/>
      <c r="AQ1510" s="127"/>
      <c r="AR1510" s="127"/>
      <c r="AS1510" s="127"/>
      <c r="AT1510" s="127"/>
      <c r="AU1510" s="127"/>
      <c r="AV1510" s="127"/>
      <c r="AW1510" s="127"/>
      <c r="AX1510" s="127"/>
      <c r="AY1510" s="127"/>
      <c r="AZ1510" s="127"/>
      <c r="BA1510" s="127"/>
      <c r="BB1510" s="127"/>
      <c r="BC1510" s="127"/>
      <c r="BD1510" s="127"/>
      <c r="BE1510" s="127"/>
      <c r="BF1510" s="127"/>
      <c r="BG1510" s="127"/>
      <c r="BH1510" s="127"/>
      <c r="BI1510" s="127"/>
      <c r="BJ1510" s="127"/>
      <c r="BK1510" s="127"/>
      <c r="BL1510" s="127"/>
    </row>
    <row r="1511" spans="3:64">
      <c r="C1511" s="38"/>
      <c r="D1511" s="38"/>
      <c r="AA1511" s="127"/>
      <c r="AB1511" s="127"/>
      <c r="AC1511" s="127"/>
      <c r="AD1511" s="127"/>
      <c r="AE1511" s="127"/>
      <c r="AG1511" s="113"/>
      <c r="AN1511" s="127"/>
      <c r="AO1511" s="127"/>
      <c r="AP1511" s="127"/>
      <c r="AQ1511" s="127"/>
      <c r="AR1511" s="127"/>
      <c r="AS1511" s="127"/>
      <c r="AT1511" s="127"/>
      <c r="AU1511" s="127"/>
    </row>
    <row r="1512" spans="3:64">
      <c r="C1512" s="38"/>
      <c r="D1512" s="38"/>
      <c r="AA1512" s="127"/>
      <c r="AB1512" s="127"/>
      <c r="AC1512" s="127"/>
      <c r="AD1512" s="127"/>
      <c r="AE1512" s="127"/>
      <c r="AG1512" s="113"/>
      <c r="AN1512" s="127"/>
      <c r="AO1512" s="127"/>
      <c r="AP1512" s="127"/>
      <c r="AQ1512" s="127"/>
      <c r="AR1512" s="127"/>
      <c r="AS1512" s="127"/>
      <c r="AT1512" s="127"/>
      <c r="AU1512" s="127"/>
      <c r="AV1512" s="127"/>
      <c r="AX1512" s="127"/>
    </row>
    <row r="1513" spans="3:64">
      <c r="C1513" s="38"/>
      <c r="D1513" s="38"/>
      <c r="AA1513" s="127"/>
      <c r="AB1513" s="127"/>
      <c r="AC1513" s="127"/>
      <c r="AD1513" s="127"/>
      <c r="AE1513" s="127"/>
      <c r="AG1513" s="113"/>
      <c r="AN1513" s="127"/>
      <c r="AO1513" s="127"/>
      <c r="AP1513" s="127"/>
      <c r="AQ1513" s="127"/>
      <c r="AR1513" s="127"/>
      <c r="AS1513" s="127"/>
      <c r="AT1513" s="127"/>
      <c r="AU1513" s="127"/>
      <c r="AV1513" s="127"/>
      <c r="AW1513" s="127"/>
      <c r="AX1513" s="127"/>
      <c r="AY1513" s="127"/>
      <c r="AZ1513" s="127"/>
      <c r="BA1513" s="127"/>
      <c r="BB1513" s="127"/>
      <c r="BC1513" s="127"/>
      <c r="BD1513" s="127"/>
      <c r="BE1513" s="127"/>
      <c r="BF1513" s="127"/>
      <c r="BG1513" s="127"/>
      <c r="BH1513" s="127"/>
      <c r="BI1513" s="127"/>
      <c r="BJ1513" s="127"/>
      <c r="BK1513" s="127"/>
      <c r="BL1513" s="127"/>
    </row>
    <row r="1514" spans="3:64">
      <c r="C1514" s="38"/>
      <c r="D1514" s="38"/>
      <c r="AA1514" s="127"/>
      <c r="AB1514" s="127"/>
      <c r="AC1514" s="127"/>
      <c r="AD1514" s="127"/>
      <c r="AE1514" s="127"/>
      <c r="AG1514" s="113"/>
      <c r="AN1514" s="127"/>
      <c r="AO1514" s="127"/>
      <c r="AP1514" s="127"/>
      <c r="AQ1514" s="127"/>
      <c r="AR1514" s="127"/>
      <c r="AS1514" s="127"/>
      <c r="AT1514" s="127"/>
      <c r="AU1514" s="127"/>
      <c r="AV1514" s="127"/>
      <c r="AW1514" s="127"/>
      <c r="AX1514" s="127"/>
      <c r="AY1514" s="127"/>
      <c r="AZ1514" s="127"/>
      <c r="BA1514" s="127"/>
      <c r="BB1514" s="127"/>
      <c r="BC1514" s="127"/>
      <c r="BD1514" s="127"/>
      <c r="BE1514" s="127"/>
      <c r="BF1514" s="127"/>
      <c r="BG1514" s="127"/>
      <c r="BH1514" s="127"/>
      <c r="BI1514" s="127"/>
      <c r="BJ1514" s="127"/>
      <c r="BK1514" s="127"/>
      <c r="BL1514" s="127"/>
    </row>
    <row r="1515" spans="3:64">
      <c r="C1515" s="38"/>
      <c r="D1515" s="38"/>
      <c r="AA1515" s="127"/>
      <c r="AB1515" s="127"/>
      <c r="AC1515" s="127"/>
      <c r="AD1515" s="127"/>
      <c r="AE1515" s="127"/>
      <c r="AG1515" s="113"/>
      <c r="AN1515" s="127"/>
      <c r="AO1515" s="127"/>
      <c r="AP1515" s="127"/>
      <c r="AQ1515" s="127"/>
      <c r="AR1515" s="127"/>
      <c r="AS1515" s="127"/>
      <c r="AT1515" s="127"/>
      <c r="AU1515" s="127"/>
      <c r="AV1515" s="127"/>
      <c r="AW1515" s="127"/>
      <c r="AX1515" s="127"/>
      <c r="AY1515" s="127"/>
      <c r="AZ1515" s="127"/>
      <c r="BA1515" s="127"/>
      <c r="BB1515" s="127"/>
      <c r="BC1515" s="127"/>
      <c r="BD1515" s="127"/>
      <c r="BE1515" s="127"/>
      <c r="BF1515" s="127"/>
      <c r="BG1515" s="127"/>
      <c r="BH1515" s="127"/>
      <c r="BI1515" s="127"/>
      <c r="BJ1515" s="127"/>
      <c r="BK1515" s="127"/>
      <c r="BL1515" s="127"/>
    </row>
    <row r="1516" spans="3:64">
      <c r="C1516" s="38"/>
      <c r="D1516" s="38"/>
      <c r="AA1516" s="127"/>
      <c r="AB1516" s="127"/>
      <c r="AC1516" s="127"/>
      <c r="AD1516" s="127"/>
      <c r="AE1516" s="127"/>
      <c r="AG1516" s="113"/>
      <c r="AN1516" s="127"/>
      <c r="AO1516" s="127"/>
      <c r="AP1516" s="127"/>
      <c r="AQ1516" s="127"/>
      <c r="AR1516" s="127"/>
      <c r="AS1516" s="127"/>
      <c r="AT1516" s="127"/>
      <c r="AU1516" s="127"/>
      <c r="AV1516" s="127"/>
    </row>
    <row r="1517" spans="3:64">
      <c r="C1517" s="38"/>
      <c r="D1517" s="38"/>
      <c r="AA1517" s="127"/>
      <c r="AB1517" s="127"/>
      <c r="AC1517" s="127"/>
      <c r="AD1517" s="127"/>
      <c r="AE1517" s="127"/>
      <c r="AG1517" s="113"/>
      <c r="AN1517" s="127"/>
      <c r="AO1517" s="127"/>
      <c r="AP1517" s="127"/>
      <c r="AQ1517" s="127"/>
      <c r="AR1517" s="127"/>
      <c r="AS1517" s="127"/>
      <c r="AT1517" s="127"/>
      <c r="AU1517" s="127"/>
      <c r="AV1517" s="127"/>
    </row>
    <row r="1518" spans="3:64">
      <c r="C1518" s="38"/>
      <c r="D1518" s="38"/>
      <c r="AA1518" s="127"/>
      <c r="AB1518" s="127"/>
      <c r="AC1518" s="127"/>
      <c r="AD1518" s="127"/>
      <c r="AE1518" s="127"/>
      <c r="AG1518" s="113"/>
      <c r="AN1518" s="127"/>
      <c r="AO1518" s="127"/>
      <c r="AP1518" s="127"/>
      <c r="AQ1518" s="127"/>
      <c r="AR1518" s="127"/>
      <c r="AS1518" s="127"/>
      <c r="AT1518" s="127"/>
      <c r="AU1518" s="127"/>
      <c r="AV1518" s="127"/>
      <c r="AX1518" s="127"/>
      <c r="AY1518" s="127"/>
      <c r="AZ1518" s="127"/>
      <c r="BA1518" s="127"/>
      <c r="BB1518" s="127"/>
      <c r="BC1518" s="127"/>
      <c r="BD1518" s="127"/>
      <c r="BE1518" s="127"/>
      <c r="BF1518" s="127"/>
      <c r="BG1518" s="127"/>
      <c r="BH1518" s="127"/>
      <c r="BI1518" s="127"/>
      <c r="BJ1518" s="127"/>
      <c r="BK1518" s="127"/>
      <c r="BL1518" s="127"/>
    </row>
    <row r="1519" spans="3:64">
      <c r="C1519" s="38"/>
      <c r="D1519" s="38"/>
      <c r="AA1519" s="127"/>
      <c r="AB1519" s="127"/>
      <c r="AC1519" s="127"/>
      <c r="AD1519" s="127"/>
      <c r="AE1519" s="127"/>
      <c r="AG1519" s="113"/>
      <c r="AN1519" s="127"/>
      <c r="AO1519" s="127"/>
      <c r="AP1519" s="127"/>
      <c r="AQ1519" s="127"/>
      <c r="AR1519" s="127"/>
      <c r="AS1519" s="127"/>
      <c r="AT1519" s="127"/>
      <c r="AU1519" s="127"/>
      <c r="AV1519" s="127"/>
    </row>
    <row r="1520" spans="3:64">
      <c r="C1520" s="38"/>
      <c r="D1520" s="38"/>
      <c r="AA1520" s="127"/>
      <c r="AB1520" s="127"/>
      <c r="AC1520" s="127"/>
      <c r="AD1520" s="127"/>
      <c r="AE1520" s="127"/>
      <c r="AG1520" s="113"/>
      <c r="AN1520" s="127"/>
      <c r="AO1520" s="127"/>
      <c r="AP1520" s="127"/>
      <c r="AQ1520" s="127"/>
      <c r="AR1520" s="127"/>
      <c r="AS1520" s="127"/>
      <c r="AT1520" s="127"/>
      <c r="AU1520" s="127"/>
      <c r="AV1520" s="127"/>
      <c r="AX1520" s="127"/>
      <c r="AY1520" s="127"/>
      <c r="AZ1520" s="127"/>
      <c r="BA1520" s="127"/>
      <c r="BB1520" s="127"/>
      <c r="BC1520" s="127"/>
      <c r="BD1520" s="127"/>
      <c r="BE1520" s="127"/>
      <c r="BF1520" s="127"/>
      <c r="BG1520" s="127"/>
      <c r="BH1520" s="127"/>
      <c r="BI1520" s="127"/>
      <c r="BJ1520" s="127"/>
      <c r="BK1520" s="127"/>
      <c r="BL1520" s="127"/>
    </row>
    <row r="1521" spans="3:64">
      <c r="C1521" s="38"/>
      <c r="D1521" s="38"/>
      <c r="AA1521" s="127"/>
      <c r="AB1521" s="127"/>
      <c r="AC1521" s="127"/>
      <c r="AD1521" s="127"/>
      <c r="AE1521" s="127"/>
      <c r="AG1521" s="113"/>
      <c r="AN1521" s="127"/>
      <c r="AO1521" s="127"/>
      <c r="AP1521" s="127"/>
      <c r="AQ1521" s="127"/>
      <c r="AR1521" s="127"/>
      <c r="AS1521" s="127"/>
      <c r="AT1521" s="127"/>
      <c r="AU1521" s="127"/>
      <c r="AV1521" s="127"/>
    </row>
    <row r="1522" spans="3:64">
      <c r="C1522" s="38"/>
      <c r="D1522" s="38"/>
      <c r="AA1522" s="127"/>
      <c r="AB1522" s="127"/>
      <c r="AC1522" s="127"/>
      <c r="AD1522" s="127"/>
      <c r="AE1522" s="127"/>
      <c r="AG1522" s="113"/>
      <c r="AN1522" s="127"/>
      <c r="AO1522" s="127"/>
      <c r="AP1522" s="127"/>
      <c r="AQ1522" s="127"/>
      <c r="AR1522" s="127"/>
      <c r="AS1522" s="127"/>
      <c r="AT1522" s="127"/>
      <c r="AU1522" s="127"/>
      <c r="AV1522" s="127"/>
    </row>
    <row r="1523" spans="3:64">
      <c r="C1523" s="38"/>
      <c r="D1523" s="38"/>
      <c r="AA1523" s="127"/>
      <c r="AB1523" s="127"/>
      <c r="AC1523" s="127"/>
      <c r="AD1523" s="127"/>
      <c r="AE1523" s="127"/>
      <c r="AG1523" s="113"/>
      <c r="AN1523" s="127"/>
      <c r="AO1523" s="127"/>
      <c r="AP1523" s="127"/>
      <c r="AQ1523" s="127"/>
      <c r="AR1523" s="127"/>
      <c r="AS1523" s="127"/>
      <c r="AT1523" s="127"/>
      <c r="AU1523" s="127"/>
      <c r="AV1523" s="127"/>
      <c r="AX1523" s="127"/>
    </row>
    <row r="1524" spans="3:64">
      <c r="C1524" s="38"/>
      <c r="D1524" s="38"/>
      <c r="AA1524" s="127"/>
      <c r="AB1524" s="127"/>
      <c r="AC1524" s="127"/>
      <c r="AD1524" s="127"/>
      <c r="AE1524" s="127"/>
      <c r="AG1524" s="113"/>
      <c r="AN1524" s="127"/>
      <c r="AO1524" s="127"/>
      <c r="AP1524" s="127"/>
      <c r="AQ1524" s="127"/>
      <c r="AR1524" s="127"/>
      <c r="AS1524" s="127"/>
      <c r="AT1524" s="127"/>
      <c r="AU1524" s="127"/>
      <c r="AV1524" s="127"/>
    </row>
    <row r="1525" spans="3:64">
      <c r="C1525" s="38"/>
      <c r="D1525" s="38"/>
      <c r="AA1525" s="127"/>
      <c r="AB1525" s="127"/>
      <c r="AC1525" s="127"/>
      <c r="AD1525" s="127"/>
      <c r="AE1525" s="127"/>
      <c r="AG1525" s="113"/>
      <c r="AN1525" s="127"/>
      <c r="AO1525" s="127"/>
      <c r="AP1525" s="127"/>
      <c r="AQ1525" s="127"/>
      <c r="AR1525" s="127"/>
      <c r="AS1525" s="127"/>
      <c r="AT1525" s="127"/>
      <c r="AU1525" s="127"/>
      <c r="AV1525" s="127"/>
      <c r="AX1525" s="127"/>
    </row>
    <row r="1526" spans="3:64">
      <c r="C1526" s="38"/>
      <c r="D1526" s="38"/>
      <c r="AA1526" s="127"/>
      <c r="AB1526" s="127"/>
      <c r="AC1526" s="127"/>
      <c r="AD1526" s="127"/>
      <c r="AE1526" s="127"/>
      <c r="AG1526" s="113"/>
      <c r="AN1526" s="127"/>
      <c r="AO1526" s="127"/>
      <c r="AP1526" s="127"/>
      <c r="AQ1526" s="127"/>
      <c r="AR1526" s="127"/>
      <c r="AS1526" s="127"/>
      <c r="AT1526" s="127"/>
      <c r="AU1526" s="127"/>
      <c r="AV1526" s="127"/>
    </row>
    <row r="1527" spans="3:64">
      <c r="C1527" s="38"/>
      <c r="D1527" s="38"/>
      <c r="AA1527" s="127"/>
      <c r="AB1527" s="127"/>
      <c r="AC1527" s="127"/>
      <c r="AD1527" s="127"/>
      <c r="AE1527" s="127"/>
      <c r="AG1527" s="113"/>
      <c r="AN1527" s="127"/>
      <c r="AO1527" s="127"/>
      <c r="AP1527" s="127"/>
      <c r="AQ1527" s="127"/>
      <c r="AR1527" s="127"/>
      <c r="AS1527" s="127"/>
      <c r="AT1527" s="127"/>
      <c r="AU1527" s="127"/>
      <c r="AV1527" s="127"/>
    </row>
    <row r="1528" spans="3:64">
      <c r="C1528" s="38"/>
      <c r="D1528" s="38"/>
      <c r="AA1528" s="127"/>
      <c r="AB1528" s="127"/>
      <c r="AC1528" s="127"/>
      <c r="AD1528" s="127"/>
      <c r="AE1528" s="127"/>
      <c r="AG1528" s="113"/>
      <c r="AN1528" s="127"/>
      <c r="AO1528" s="127"/>
      <c r="AP1528" s="127"/>
      <c r="AQ1528" s="127"/>
      <c r="AR1528" s="127"/>
      <c r="AS1528" s="127"/>
      <c r="AT1528" s="127"/>
      <c r="AU1528" s="127"/>
      <c r="AV1528" s="127"/>
    </row>
    <row r="1529" spans="3:64">
      <c r="C1529" s="38"/>
      <c r="D1529" s="38"/>
      <c r="AA1529" s="127"/>
      <c r="AB1529" s="127"/>
      <c r="AC1529" s="127"/>
      <c r="AD1529" s="127"/>
      <c r="AE1529" s="127"/>
      <c r="AG1529" s="113"/>
      <c r="AN1529" s="127"/>
      <c r="AO1529" s="127"/>
      <c r="AP1529" s="127"/>
      <c r="AQ1529" s="127"/>
      <c r="AR1529" s="127"/>
      <c r="AS1529" s="127"/>
      <c r="AT1529" s="127"/>
      <c r="AU1529" s="127"/>
    </row>
    <row r="1530" spans="3:64">
      <c r="C1530" s="38"/>
      <c r="D1530" s="38"/>
      <c r="AA1530" s="127"/>
      <c r="AB1530" s="127"/>
      <c r="AC1530" s="127"/>
      <c r="AD1530" s="127"/>
      <c r="AE1530" s="127"/>
      <c r="AG1530" s="113"/>
      <c r="AN1530" s="127"/>
      <c r="AO1530" s="127"/>
      <c r="AP1530" s="127"/>
      <c r="AQ1530" s="127"/>
      <c r="AR1530" s="127"/>
      <c r="AS1530" s="127"/>
      <c r="AT1530" s="127"/>
      <c r="AU1530" s="127"/>
      <c r="AV1530" s="127"/>
    </row>
    <row r="1531" spans="3:64">
      <c r="C1531" s="38"/>
      <c r="D1531" s="38"/>
      <c r="AA1531" s="127"/>
      <c r="AB1531" s="127"/>
      <c r="AC1531" s="127"/>
      <c r="AD1531" s="127"/>
      <c r="AE1531" s="127"/>
      <c r="AG1531" s="113"/>
      <c r="AN1531" s="127"/>
      <c r="AO1531" s="127"/>
      <c r="AP1531" s="127"/>
      <c r="AQ1531" s="127"/>
      <c r="AR1531" s="127"/>
      <c r="AS1531" s="127"/>
      <c r="AT1531" s="127"/>
      <c r="AU1531" s="127"/>
      <c r="AV1531" s="127"/>
      <c r="AW1531" s="127"/>
      <c r="AX1531" s="127"/>
      <c r="AY1531" s="127"/>
      <c r="AZ1531" s="127"/>
      <c r="BA1531" s="127"/>
      <c r="BB1531" s="127"/>
      <c r="BC1531" s="127"/>
      <c r="BD1531" s="127"/>
      <c r="BE1531" s="127"/>
      <c r="BF1531" s="127"/>
      <c r="BG1531" s="127"/>
      <c r="BH1531" s="127"/>
      <c r="BI1531" s="127"/>
      <c r="BJ1531" s="127"/>
      <c r="BK1531" s="127"/>
      <c r="BL1531" s="127"/>
    </row>
    <row r="1532" spans="3:64">
      <c r="C1532" s="38"/>
      <c r="D1532" s="38"/>
      <c r="AA1532" s="127"/>
      <c r="AB1532" s="127"/>
      <c r="AC1532" s="127"/>
      <c r="AD1532" s="127"/>
      <c r="AE1532" s="127"/>
      <c r="AG1532" s="113"/>
      <c r="AN1532" s="127"/>
      <c r="AO1532" s="127"/>
      <c r="AP1532" s="127"/>
      <c r="AQ1532" s="127"/>
      <c r="AR1532" s="127"/>
      <c r="AS1532" s="127"/>
      <c r="AT1532" s="127"/>
      <c r="AU1532" s="127"/>
    </row>
    <row r="1533" spans="3:64">
      <c r="C1533" s="38"/>
      <c r="D1533" s="38"/>
      <c r="AA1533" s="127"/>
      <c r="AB1533" s="127"/>
      <c r="AC1533" s="127"/>
      <c r="AD1533" s="127"/>
      <c r="AE1533" s="127"/>
      <c r="AG1533" s="113"/>
      <c r="AN1533" s="127"/>
      <c r="AO1533" s="127"/>
      <c r="AP1533" s="127"/>
      <c r="AQ1533" s="127"/>
      <c r="AR1533" s="127"/>
      <c r="AS1533" s="127"/>
      <c r="AT1533" s="127"/>
      <c r="AU1533" s="127"/>
    </row>
    <row r="1534" spans="3:64">
      <c r="C1534" s="38"/>
      <c r="D1534" s="38"/>
      <c r="AA1534" s="127"/>
      <c r="AB1534" s="127"/>
      <c r="AC1534" s="127"/>
      <c r="AD1534" s="127"/>
      <c r="AE1534" s="127"/>
      <c r="AG1534" s="113"/>
      <c r="AN1534" s="127"/>
      <c r="AO1534" s="127"/>
      <c r="AP1534" s="127"/>
      <c r="AQ1534" s="127"/>
      <c r="AR1534" s="127"/>
      <c r="AS1534" s="127"/>
      <c r="AT1534" s="127"/>
      <c r="AU1534" s="127"/>
    </row>
    <row r="1535" spans="3:64">
      <c r="C1535" s="38"/>
      <c r="D1535" s="38"/>
      <c r="AA1535" s="127"/>
      <c r="AB1535" s="127"/>
      <c r="AC1535" s="127"/>
      <c r="AD1535" s="127"/>
      <c r="AE1535" s="127"/>
      <c r="AG1535" s="113"/>
      <c r="AN1535" s="127"/>
      <c r="AO1535" s="127"/>
      <c r="AP1535" s="127"/>
      <c r="AQ1535" s="127"/>
      <c r="AR1535" s="127"/>
      <c r="AS1535" s="127"/>
      <c r="AT1535" s="127"/>
      <c r="AU1535" s="127"/>
      <c r="AV1535" s="127"/>
    </row>
    <row r="1536" spans="3:64">
      <c r="C1536" s="38"/>
      <c r="D1536" s="38"/>
      <c r="AA1536" s="127"/>
      <c r="AB1536" s="127"/>
      <c r="AC1536" s="127"/>
      <c r="AD1536" s="127"/>
      <c r="AE1536" s="127"/>
      <c r="AG1536" s="113"/>
      <c r="AN1536" s="127"/>
      <c r="AO1536" s="127"/>
      <c r="AP1536" s="127"/>
      <c r="AQ1536" s="127"/>
      <c r="AR1536" s="127"/>
      <c r="AS1536" s="127"/>
      <c r="AT1536" s="127"/>
      <c r="AU1536" s="127"/>
      <c r="AV1536" s="127"/>
    </row>
    <row r="1537" spans="3:64">
      <c r="C1537" s="38"/>
      <c r="D1537" s="38"/>
      <c r="AA1537" s="127"/>
      <c r="AB1537" s="127"/>
      <c r="AC1537" s="127"/>
      <c r="AD1537" s="127"/>
      <c r="AE1537" s="127"/>
      <c r="AG1537" s="113"/>
      <c r="AN1537" s="127"/>
      <c r="AO1537" s="127"/>
      <c r="AP1537" s="127"/>
      <c r="AQ1537" s="127"/>
      <c r="AR1537" s="127"/>
      <c r="AS1537" s="127"/>
      <c r="AT1537" s="127"/>
      <c r="AU1537" s="127"/>
      <c r="AV1537" s="127"/>
    </row>
    <row r="1538" spans="3:64">
      <c r="C1538" s="38"/>
      <c r="D1538" s="38"/>
      <c r="AA1538" s="127"/>
      <c r="AB1538" s="127"/>
      <c r="AC1538" s="127"/>
      <c r="AD1538" s="127"/>
      <c r="AE1538" s="127"/>
      <c r="AG1538" s="113"/>
      <c r="AN1538" s="127"/>
      <c r="AO1538" s="127"/>
      <c r="AP1538" s="127"/>
      <c r="AQ1538" s="127"/>
      <c r="AR1538" s="127"/>
      <c r="AS1538" s="127"/>
      <c r="AT1538" s="127"/>
      <c r="AU1538" s="127"/>
    </row>
    <row r="1539" spans="3:64">
      <c r="C1539" s="38"/>
      <c r="D1539" s="38"/>
      <c r="AA1539" s="127"/>
      <c r="AB1539" s="127"/>
      <c r="AC1539" s="127"/>
      <c r="AD1539" s="127"/>
      <c r="AE1539" s="127"/>
      <c r="AG1539" s="113"/>
      <c r="AN1539" s="127"/>
      <c r="AO1539" s="127"/>
      <c r="AP1539" s="127"/>
      <c r="AQ1539" s="127"/>
      <c r="AR1539" s="127"/>
      <c r="AS1539" s="127"/>
      <c r="AT1539" s="127"/>
      <c r="AU1539" s="127"/>
      <c r="AV1539" s="127"/>
      <c r="AW1539" s="127"/>
      <c r="AX1539" s="127"/>
      <c r="AY1539" s="127"/>
      <c r="AZ1539" s="127"/>
      <c r="BA1539" s="127"/>
      <c r="BB1539" s="127"/>
      <c r="BC1539" s="127"/>
      <c r="BD1539" s="127"/>
      <c r="BE1539" s="127"/>
      <c r="BF1539" s="127"/>
      <c r="BG1539" s="127"/>
      <c r="BH1539" s="127"/>
      <c r="BI1539" s="127"/>
      <c r="BJ1539" s="127"/>
      <c r="BK1539" s="127"/>
      <c r="BL1539" s="127"/>
    </row>
    <row r="1540" spans="3:64">
      <c r="C1540" s="38"/>
      <c r="D1540" s="38"/>
      <c r="AA1540" s="127"/>
      <c r="AB1540" s="127"/>
      <c r="AC1540" s="127"/>
      <c r="AD1540" s="127"/>
      <c r="AE1540" s="127"/>
      <c r="AG1540" s="113"/>
      <c r="AN1540" s="127"/>
      <c r="AO1540" s="127"/>
      <c r="AP1540" s="127"/>
      <c r="AQ1540" s="127"/>
      <c r="AR1540" s="127"/>
      <c r="AS1540" s="127"/>
      <c r="AT1540" s="127"/>
      <c r="AU1540" s="127"/>
      <c r="AV1540" s="127"/>
      <c r="AX1540" s="127"/>
      <c r="AY1540" s="127"/>
      <c r="AZ1540" s="127"/>
      <c r="BA1540" s="127"/>
      <c r="BB1540" s="127"/>
      <c r="BC1540" s="127"/>
      <c r="BD1540" s="127"/>
      <c r="BE1540" s="127"/>
      <c r="BF1540" s="127"/>
      <c r="BG1540" s="127"/>
      <c r="BH1540" s="127"/>
      <c r="BI1540" s="127"/>
      <c r="BJ1540" s="127"/>
      <c r="BK1540" s="127"/>
      <c r="BL1540" s="127"/>
    </row>
    <row r="1541" spans="3:64">
      <c r="C1541" s="38"/>
      <c r="D1541" s="38"/>
      <c r="AA1541" s="127"/>
      <c r="AB1541" s="127"/>
      <c r="AC1541" s="127"/>
      <c r="AD1541" s="127"/>
      <c r="AE1541" s="127"/>
      <c r="AG1541" s="113"/>
      <c r="AN1541" s="127"/>
      <c r="AO1541" s="127"/>
      <c r="AP1541" s="127"/>
      <c r="AQ1541" s="127"/>
      <c r="AR1541" s="127"/>
      <c r="AS1541" s="127"/>
      <c r="AT1541" s="127"/>
      <c r="AU1541" s="127"/>
    </row>
    <row r="1542" spans="3:64">
      <c r="C1542" s="38"/>
      <c r="D1542" s="38"/>
      <c r="AA1542" s="127"/>
      <c r="AB1542" s="127"/>
      <c r="AC1542" s="127"/>
      <c r="AD1542" s="127"/>
      <c r="AE1542" s="127"/>
      <c r="AG1542" s="113"/>
      <c r="AN1542" s="127"/>
      <c r="AO1542" s="127"/>
      <c r="AP1542" s="127"/>
      <c r="AQ1542" s="127"/>
      <c r="AR1542" s="127"/>
      <c r="AS1542" s="127"/>
      <c r="AT1542" s="127"/>
      <c r="AU1542" s="127"/>
      <c r="AV1542" s="127"/>
    </row>
    <row r="1543" spans="3:64">
      <c r="C1543" s="38"/>
      <c r="D1543" s="38"/>
      <c r="AA1543" s="127"/>
      <c r="AB1543" s="127"/>
      <c r="AC1543" s="127"/>
      <c r="AD1543" s="127"/>
      <c r="AE1543" s="127"/>
      <c r="AG1543" s="113"/>
      <c r="AN1543" s="127"/>
      <c r="AO1543" s="127"/>
      <c r="AP1543" s="127"/>
      <c r="AQ1543" s="127"/>
      <c r="AR1543" s="127"/>
      <c r="AS1543" s="127"/>
      <c r="AT1543" s="127"/>
      <c r="AU1543" s="127"/>
    </row>
    <row r="1544" spans="3:64">
      <c r="C1544" s="38"/>
      <c r="D1544" s="38"/>
      <c r="AA1544" s="127"/>
      <c r="AB1544" s="127"/>
      <c r="AC1544" s="127"/>
      <c r="AD1544" s="127"/>
      <c r="AE1544" s="127"/>
      <c r="AG1544" s="113"/>
      <c r="AN1544" s="127"/>
      <c r="AO1544" s="127"/>
      <c r="AP1544" s="127"/>
      <c r="AQ1544" s="127"/>
      <c r="AR1544" s="127"/>
      <c r="AS1544" s="127"/>
      <c r="AT1544" s="127"/>
      <c r="AU1544" s="127"/>
      <c r="AV1544" s="127"/>
      <c r="AW1544" s="127"/>
      <c r="AX1544" s="127"/>
      <c r="AY1544" s="127"/>
      <c r="AZ1544" s="127"/>
      <c r="BA1544" s="127"/>
      <c r="BB1544" s="127"/>
      <c r="BC1544" s="127"/>
      <c r="BD1544" s="127"/>
      <c r="BE1544" s="127"/>
      <c r="BF1544" s="127"/>
      <c r="BG1544" s="127"/>
      <c r="BH1544" s="127"/>
      <c r="BI1544" s="127"/>
      <c r="BJ1544" s="127"/>
      <c r="BK1544" s="127"/>
      <c r="BL1544" s="127"/>
    </row>
    <row r="1545" spans="3:64">
      <c r="C1545" s="38"/>
      <c r="D1545" s="38"/>
      <c r="AA1545" s="127"/>
      <c r="AB1545" s="127"/>
      <c r="AC1545" s="127"/>
      <c r="AD1545" s="127"/>
      <c r="AE1545" s="127"/>
      <c r="AG1545" s="113"/>
      <c r="AN1545" s="127"/>
      <c r="AO1545" s="127"/>
      <c r="AP1545" s="127"/>
      <c r="AQ1545" s="127"/>
      <c r="AR1545" s="127"/>
      <c r="AS1545" s="127"/>
      <c r="AT1545" s="127"/>
      <c r="AU1545" s="127"/>
    </row>
    <row r="1546" spans="3:64">
      <c r="C1546" s="38"/>
      <c r="D1546" s="38"/>
      <c r="AA1546" s="127"/>
      <c r="AB1546" s="127"/>
      <c r="AC1546" s="127"/>
      <c r="AD1546" s="127"/>
      <c r="AE1546" s="127"/>
      <c r="AG1546" s="113"/>
      <c r="AN1546" s="127"/>
      <c r="AO1546" s="127"/>
      <c r="AP1546" s="127"/>
      <c r="AQ1546" s="127"/>
      <c r="AR1546" s="127"/>
      <c r="AS1546" s="127"/>
      <c r="AT1546" s="127"/>
      <c r="AU1546" s="127"/>
      <c r="AV1546" s="127"/>
      <c r="AX1546" s="127"/>
    </row>
    <row r="1547" spans="3:64">
      <c r="C1547" s="38"/>
      <c r="D1547" s="38"/>
      <c r="AA1547" s="127"/>
      <c r="AB1547" s="127"/>
      <c r="AC1547" s="127"/>
      <c r="AD1547" s="127"/>
      <c r="AE1547" s="127"/>
      <c r="AG1547" s="113"/>
      <c r="AN1547" s="127"/>
      <c r="AO1547" s="127"/>
      <c r="AP1547" s="127"/>
      <c r="AQ1547" s="127"/>
      <c r="AR1547" s="127"/>
      <c r="AS1547" s="127"/>
      <c r="AT1547" s="127"/>
      <c r="AU1547" s="127"/>
      <c r="AV1547" s="127"/>
      <c r="AX1547" s="127"/>
    </row>
    <row r="1548" spans="3:64">
      <c r="C1548" s="38"/>
      <c r="D1548" s="38"/>
      <c r="AA1548" s="127"/>
      <c r="AB1548" s="127"/>
      <c r="AC1548" s="127"/>
      <c r="AD1548" s="127"/>
      <c r="AE1548" s="127"/>
      <c r="AG1548" s="113"/>
      <c r="AN1548" s="127"/>
      <c r="AO1548" s="127"/>
      <c r="AP1548" s="127"/>
      <c r="AQ1548" s="127"/>
      <c r="AR1548" s="127"/>
      <c r="AS1548" s="127"/>
      <c r="AT1548" s="127"/>
      <c r="AU1548" s="127"/>
      <c r="AV1548" s="127"/>
      <c r="AX1548" s="127"/>
    </row>
    <row r="1549" spans="3:64">
      <c r="C1549" s="38"/>
      <c r="D1549" s="38"/>
      <c r="AA1549" s="127"/>
      <c r="AB1549" s="127"/>
      <c r="AC1549" s="127"/>
      <c r="AD1549" s="127"/>
      <c r="AE1549" s="127"/>
      <c r="AG1549" s="113"/>
      <c r="AN1549" s="127"/>
      <c r="AO1549" s="127"/>
      <c r="AP1549" s="127"/>
      <c r="AQ1549" s="127"/>
      <c r="AR1549" s="127"/>
      <c r="AS1549" s="127"/>
      <c r="AT1549" s="127"/>
      <c r="AU1549" s="127"/>
      <c r="AV1549" s="127"/>
    </row>
    <row r="1550" spans="3:64">
      <c r="C1550" s="38"/>
      <c r="D1550" s="38"/>
      <c r="AA1550" s="127"/>
      <c r="AB1550" s="127"/>
      <c r="AC1550" s="127"/>
      <c r="AD1550" s="127"/>
      <c r="AE1550" s="127"/>
      <c r="AG1550" s="113"/>
      <c r="AN1550" s="127"/>
      <c r="AO1550" s="127"/>
      <c r="AP1550" s="127"/>
      <c r="AQ1550" s="127"/>
      <c r="AR1550" s="127"/>
      <c r="AS1550" s="127"/>
      <c r="AT1550" s="127"/>
      <c r="AU1550" s="127"/>
    </row>
    <row r="1551" spans="3:64">
      <c r="C1551" s="38"/>
      <c r="D1551" s="38"/>
      <c r="AA1551" s="127"/>
      <c r="AB1551" s="127"/>
      <c r="AC1551" s="127"/>
      <c r="AD1551" s="127"/>
      <c r="AE1551" s="127"/>
      <c r="AG1551" s="113"/>
      <c r="AN1551" s="127"/>
      <c r="AO1551" s="127"/>
      <c r="AP1551" s="127"/>
      <c r="AQ1551" s="127"/>
      <c r="AR1551" s="127"/>
      <c r="AS1551" s="127"/>
      <c r="AT1551" s="127"/>
      <c r="AU1551" s="127"/>
      <c r="AV1551" s="127"/>
    </row>
    <row r="1552" spans="3:64">
      <c r="C1552" s="38"/>
      <c r="D1552" s="38"/>
      <c r="AA1552" s="127"/>
      <c r="AB1552" s="127"/>
      <c r="AC1552" s="127"/>
      <c r="AD1552" s="127"/>
      <c r="AE1552" s="127"/>
      <c r="AG1552" s="113"/>
      <c r="AN1552" s="127"/>
      <c r="AO1552" s="127"/>
      <c r="AP1552" s="127"/>
      <c r="AQ1552" s="127"/>
      <c r="AR1552" s="127"/>
      <c r="AS1552" s="127"/>
      <c r="AT1552" s="127"/>
      <c r="AU1552" s="127"/>
      <c r="AV1552" s="127"/>
    </row>
    <row r="1553" spans="3:64">
      <c r="C1553" s="38"/>
      <c r="D1553" s="38"/>
      <c r="AA1553" s="127"/>
      <c r="AB1553" s="127"/>
      <c r="AC1553" s="127"/>
      <c r="AD1553" s="127"/>
      <c r="AE1553" s="127"/>
      <c r="AG1553" s="113"/>
      <c r="AN1553" s="127"/>
      <c r="AO1553" s="127"/>
      <c r="AP1553" s="127"/>
      <c r="AQ1553" s="127"/>
      <c r="AR1553" s="127"/>
      <c r="AS1553" s="127"/>
      <c r="AT1553" s="127"/>
      <c r="AU1553" s="127"/>
      <c r="AV1553" s="127"/>
      <c r="AW1553" s="127"/>
      <c r="AX1553" s="127"/>
      <c r="AY1553" s="127"/>
      <c r="AZ1553" s="127"/>
      <c r="BA1553" s="127"/>
      <c r="BB1553" s="127"/>
      <c r="BC1553" s="127"/>
      <c r="BD1553" s="127"/>
      <c r="BE1553" s="127"/>
      <c r="BF1553" s="127"/>
      <c r="BG1553" s="127"/>
      <c r="BH1553" s="127"/>
      <c r="BI1553" s="127"/>
      <c r="BJ1553" s="127"/>
      <c r="BK1553" s="127"/>
      <c r="BL1553" s="127"/>
    </row>
    <row r="1554" spans="3:64">
      <c r="C1554" s="38"/>
      <c r="D1554" s="38"/>
      <c r="AA1554" s="127"/>
      <c r="AB1554" s="127"/>
      <c r="AC1554" s="127"/>
      <c r="AD1554" s="127"/>
      <c r="AE1554" s="127"/>
      <c r="AG1554" s="113"/>
      <c r="AN1554" s="127"/>
      <c r="AO1554" s="127"/>
      <c r="AP1554" s="127"/>
      <c r="AQ1554" s="127"/>
      <c r="AR1554" s="127"/>
      <c r="AS1554" s="127"/>
      <c r="AT1554" s="127"/>
      <c r="AU1554" s="127"/>
    </row>
    <row r="1555" spans="3:64">
      <c r="C1555" s="38"/>
      <c r="D1555" s="38"/>
      <c r="AA1555" s="127"/>
      <c r="AB1555" s="127"/>
      <c r="AC1555" s="127"/>
      <c r="AD1555" s="127"/>
      <c r="AE1555" s="127"/>
      <c r="AG1555" s="113"/>
      <c r="AN1555" s="127"/>
      <c r="AO1555" s="127"/>
      <c r="AP1555" s="127"/>
      <c r="AQ1555" s="127"/>
      <c r="AR1555" s="127"/>
      <c r="AS1555" s="127"/>
      <c r="AT1555" s="127"/>
      <c r="AU1555" s="127"/>
    </row>
    <row r="1556" spans="3:64">
      <c r="C1556" s="38"/>
      <c r="D1556" s="38"/>
      <c r="AA1556" s="127"/>
      <c r="AB1556" s="127"/>
      <c r="AC1556" s="127"/>
      <c r="AD1556" s="127"/>
      <c r="AE1556" s="127"/>
      <c r="AG1556" s="113"/>
      <c r="AN1556" s="127"/>
      <c r="AO1556" s="127"/>
      <c r="AP1556" s="127"/>
      <c r="AQ1556" s="127"/>
      <c r="AR1556" s="127"/>
      <c r="AS1556" s="127"/>
      <c r="AT1556" s="127"/>
      <c r="AU1556" s="127"/>
      <c r="AV1556" s="127"/>
      <c r="AW1556" s="127"/>
      <c r="AX1556" s="127"/>
      <c r="AY1556" s="127"/>
      <c r="AZ1556" s="127"/>
      <c r="BA1556" s="127"/>
      <c r="BB1556" s="127"/>
      <c r="BC1556" s="127"/>
      <c r="BD1556" s="127"/>
      <c r="BE1556" s="127"/>
      <c r="BF1556" s="127"/>
      <c r="BG1556" s="127"/>
      <c r="BH1556" s="127"/>
      <c r="BI1556" s="127"/>
      <c r="BJ1556" s="127"/>
      <c r="BK1556" s="127"/>
      <c r="BL1556" s="127"/>
    </row>
    <row r="1557" spans="3:64">
      <c r="C1557" s="38"/>
      <c r="D1557" s="38"/>
      <c r="AA1557" s="127"/>
      <c r="AB1557" s="127"/>
      <c r="AC1557" s="127"/>
      <c r="AD1557" s="127"/>
      <c r="AE1557" s="127"/>
      <c r="AG1557" s="113"/>
      <c r="AN1557" s="127"/>
      <c r="AO1557" s="127"/>
      <c r="AP1557" s="127"/>
      <c r="AQ1557" s="127"/>
      <c r="AR1557" s="127"/>
      <c r="AS1557" s="127"/>
      <c r="AT1557" s="127"/>
      <c r="AU1557" s="127"/>
      <c r="AV1557" s="127"/>
      <c r="AX1557" s="127"/>
      <c r="AY1557" s="127"/>
      <c r="AZ1557" s="127"/>
      <c r="BA1557" s="127"/>
      <c r="BB1557" s="127"/>
      <c r="BC1557" s="127"/>
      <c r="BD1557" s="127"/>
      <c r="BE1557" s="127"/>
      <c r="BF1557" s="127"/>
      <c r="BG1557" s="127"/>
      <c r="BH1557" s="127"/>
      <c r="BI1557" s="127"/>
      <c r="BJ1557" s="127"/>
      <c r="BK1557" s="127"/>
      <c r="BL1557" s="127"/>
    </row>
    <row r="1558" spans="3:64">
      <c r="C1558" s="38"/>
      <c r="D1558" s="38"/>
      <c r="AA1558" s="127"/>
      <c r="AB1558" s="127"/>
      <c r="AC1558" s="127"/>
      <c r="AD1558" s="127"/>
      <c r="AE1558" s="127"/>
      <c r="AG1558" s="113"/>
      <c r="AN1558" s="127"/>
      <c r="AO1558" s="127"/>
      <c r="AP1558" s="127"/>
      <c r="AQ1558" s="127"/>
      <c r="AR1558" s="127"/>
      <c r="AS1558" s="127"/>
      <c r="AT1558" s="127"/>
      <c r="AU1558" s="127"/>
      <c r="AV1558" s="127"/>
      <c r="AX1558" s="127"/>
    </row>
    <row r="1559" spans="3:64">
      <c r="C1559" s="38"/>
      <c r="D1559" s="38"/>
      <c r="AA1559" s="127"/>
      <c r="AB1559" s="127"/>
      <c r="AC1559" s="127"/>
      <c r="AD1559" s="127"/>
      <c r="AE1559" s="127"/>
      <c r="AG1559" s="113"/>
      <c r="AN1559" s="127"/>
      <c r="AO1559" s="127"/>
      <c r="AP1559" s="127"/>
      <c r="AQ1559" s="127"/>
      <c r="AR1559" s="127"/>
      <c r="AS1559" s="127"/>
      <c r="AT1559" s="127"/>
      <c r="AU1559" s="127"/>
    </row>
    <row r="1560" spans="3:64">
      <c r="C1560" s="38"/>
      <c r="D1560" s="38"/>
      <c r="AA1560" s="127"/>
      <c r="AB1560" s="127"/>
      <c r="AC1560" s="127"/>
      <c r="AD1560" s="127"/>
      <c r="AE1560" s="127"/>
      <c r="AG1560" s="113"/>
      <c r="AN1560" s="127"/>
      <c r="AO1560" s="127"/>
      <c r="AP1560" s="127"/>
      <c r="AQ1560" s="127"/>
      <c r="AR1560" s="127"/>
      <c r="AS1560" s="127"/>
      <c r="AT1560" s="127"/>
      <c r="AU1560" s="127"/>
      <c r="AV1560" s="127"/>
    </row>
    <row r="1561" spans="3:64">
      <c r="C1561" s="38"/>
      <c r="D1561" s="38"/>
      <c r="AA1561" s="127"/>
      <c r="AB1561" s="127"/>
      <c r="AC1561" s="127"/>
      <c r="AD1561" s="127"/>
      <c r="AE1561" s="127"/>
      <c r="AG1561" s="113"/>
      <c r="AN1561" s="127"/>
      <c r="AO1561" s="127"/>
      <c r="AP1561" s="127"/>
      <c r="AQ1561" s="127"/>
      <c r="AR1561" s="127"/>
      <c r="AS1561" s="127"/>
      <c r="AT1561" s="127"/>
      <c r="AU1561" s="127"/>
      <c r="AV1561" s="127"/>
    </row>
    <row r="1562" spans="3:64">
      <c r="C1562" s="38"/>
      <c r="D1562" s="38"/>
      <c r="AA1562" s="127"/>
      <c r="AB1562" s="127"/>
      <c r="AC1562" s="127"/>
      <c r="AD1562" s="127"/>
      <c r="AE1562" s="127"/>
      <c r="AG1562" s="113"/>
      <c r="AN1562" s="127"/>
      <c r="AO1562" s="127"/>
      <c r="AP1562" s="127"/>
      <c r="AQ1562" s="127"/>
      <c r="AR1562" s="127"/>
      <c r="AS1562" s="127"/>
      <c r="AT1562" s="127"/>
      <c r="AU1562" s="127"/>
      <c r="AV1562" s="127"/>
      <c r="AX1562" s="127"/>
    </row>
    <row r="1563" spans="3:64">
      <c r="C1563" s="38"/>
      <c r="D1563" s="38"/>
      <c r="AA1563" s="127"/>
      <c r="AB1563" s="127"/>
      <c r="AC1563" s="127"/>
      <c r="AD1563" s="127"/>
      <c r="AE1563" s="127"/>
      <c r="AG1563" s="113"/>
      <c r="AN1563" s="127"/>
      <c r="AO1563" s="127"/>
      <c r="AP1563" s="127"/>
      <c r="AQ1563" s="127"/>
      <c r="AR1563" s="127"/>
      <c r="AS1563" s="127"/>
      <c r="AT1563" s="127"/>
      <c r="AU1563" s="127"/>
      <c r="AV1563" s="127"/>
      <c r="AX1563" s="127"/>
      <c r="AY1563" s="127"/>
      <c r="AZ1563" s="127"/>
      <c r="BA1563" s="127"/>
      <c r="BB1563" s="127"/>
      <c r="BC1563" s="127"/>
      <c r="BD1563" s="127"/>
      <c r="BE1563" s="127"/>
      <c r="BF1563" s="127"/>
      <c r="BG1563" s="127"/>
      <c r="BH1563" s="127"/>
      <c r="BI1563" s="127"/>
      <c r="BJ1563" s="127"/>
      <c r="BK1563" s="127"/>
      <c r="BL1563" s="127"/>
    </row>
    <row r="1564" spans="3:64">
      <c r="C1564" s="38"/>
      <c r="D1564" s="38"/>
      <c r="AA1564" s="127"/>
      <c r="AB1564" s="127"/>
      <c r="AC1564" s="127"/>
      <c r="AD1564" s="127"/>
      <c r="AE1564" s="127"/>
      <c r="AG1564" s="113"/>
      <c r="AN1564" s="127"/>
      <c r="AO1564" s="127"/>
      <c r="AP1564" s="127"/>
      <c r="AQ1564" s="127"/>
      <c r="AR1564" s="127"/>
      <c r="AS1564" s="127"/>
      <c r="AT1564" s="127"/>
      <c r="AU1564" s="127"/>
      <c r="AV1564" s="127"/>
    </row>
    <row r="1565" spans="3:64">
      <c r="C1565" s="38"/>
      <c r="D1565" s="38"/>
      <c r="AA1565" s="127"/>
      <c r="AB1565" s="127"/>
      <c r="AC1565" s="127"/>
      <c r="AD1565" s="127"/>
      <c r="AE1565" s="127"/>
      <c r="AG1565" s="113"/>
      <c r="AN1565" s="127"/>
      <c r="AO1565" s="127"/>
      <c r="AP1565" s="127"/>
      <c r="AQ1565" s="127"/>
      <c r="AR1565" s="127"/>
      <c r="AS1565" s="127"/>
      <c r="AT1565" s="127"/>
      <c r="AU1565" s="127"/>
      <c r="AV1565" s="127"/>
    </row>
    <row r="1566" spans="3:64">
      <c r="C1566" s="38"/>
      <c r="D1566" s="38"/>
      <c r="AA1566" s="127"/>
      <c r="AB1566" s="127"/>
      <c r="AC1566" s="127"/>
      <c r="AD1566" s="127"/>
      <c r="AE1566" s="127"/>
      <c r="AG1566" s="113"/>
      <c r="AN1566" s="127"/>
      <c r="AO1566" s="127"/>
      <c r="AP1566" s="127"/>
      <c r="AQ1566" s="127"/>
      <c r="AR1566" s="127"/>
      <c r="AS1566" s="127"/>
      <c r="AT1566" s="127"/>
      <c r="AU1566" s="127"/>
      <c r="AV1566" s="127"/>
    </row>
    <row r="1567" spans="3:64">
      <c r="C1567" s="38"/>
      <c r="D1567" s="38"/>
      <c r="AA1567" s="127"/>
      <c r="AB1567" s="127"/>
      <c r="AC1567" s="127"/>
      <c r="AD1567" s="127"/>
      <c r="AE1567" s="127"/>
      <c r="AG1567" s="113"/>
      <c r="AN1567" s="127"/>
      <c r="AO1567" s="127"/>
      <c r="AP1567" s="127"/>
      <c r="AQ1567" s="127"/>
      <c r="AR1567" s="127"/>
      <c r="AS1567" s="127"/>
      <c r="AT1567" s="127"/>
      <c r="AU1567" s="127"/>
      <c r="AV1567" s="127"/>
      <c r="AX1567" s="127"/>
    </row>
    <row r="1568" spans="3:64">
      <c r="C1568" s="38"/>
      <c r="D1568" s="38"/>
      <c r="AA1568" s="127"/>
      <c r="AB1568" s="127"/>
      <c r="AC1568" s="127"/>
      <c r="AD1568" s="127"/>
      <c r="AE1568" s="127"/>
      <c r="AG1568" s="113"/>
      <c r="AN1568" s="127"/>
      <c r="AO1568" s="127"/>
      <c r="AP1568" s="127"/>
      <c r="AQ1568" s="127"/>
      <c r="AR1568" s="127"/>
      <c r="AS1568" s="127"/>
      <c r="AT1568" s="127"/>
      <c r="AU1568" s="127"/>
      <c r="AV1568" s="127"/>
      <c r="AX1568" s="127"/>
      <c r="AY1568" s="127"/>
      <c r="AZ1568" s="127"/>
      <c r="BA1568" s="127"/>
      <c r="BB1568" s="127"/>
      <c r="BC1568" s="127"/>
      <c r="BD1568" s="127"/>
      <c r="BE1568" s="127"/>
      <c r="BF1568" s="127"/>
      <c r="BG1568" s="127"/>
      <c r="BH1568" s="127"/>
      <c r="BI1568" s="127"/>
      <c r="BJ1568" s="127"/>
      <c r="BK1568" s="127"/>
      <c r="BL1568" s="127"/>
    </row>
    <row r="1569" spans="3:64">
      <c r="C1569" s="38"/>
      <c r="D1569" s="38"/>
      <c r="AA1569" s="127"/>
      <c r="AB1569" s="127"/>
      <c r="AC1569" s="127"/>
      <c r="AD1569" s="127"/>
      <c r="AE1569" s="127"/>
      <c r="AG1569" s="113"/>
      <c r="AN1569" s="127"/>
      <c r="AO1569" s="127"/>
      <c r="AP1569" s="127"/>
      <c r="AQ1569" s="127"/>
      <c r="AR1569" s="127"/>
      <c r="AS1569" s="127"/>
      <c r="AT1569" s="127"/>
      <c r="AU1569" s="127"/>
    </row>
    <row r="1570" spans="3:64">
      <c r="C1570" s="38"/>
      <c r="D1570" s="38"/>
      <c r="AA1570" s="127"/>
      <c r="AB1570" s="127"/>
      <c r="AC1570" s="127"/>
      <c r="AD1570" s="127"/>
      <c r="AE1570" s="127"/>
      <c r="AG1570" s="113"/>
      <c r="AN1570" s="127"/>
      <c r="AO1570" s="127"/>
      <c r="AP1570" s="127"/>
      <c r="AQ1570" s="127"/>
      <c r="AR1570" s="127"/>
      <c r="AS1570" s="127"/>
      <c r="AT1570" s="127"/>
      <c r="AU1570" s="127"/>
      <c r="AV1570" s="127"/>
    </row>
    <row r="1571" spans="3:64">
      <c r="C1571" s="38"/>
      <c r="D1571" s="38"/>
      <c r="AA1571" s="127"/>
      <c r="AB1571" s="127"/>
      <c r="AC1571" s="127"/>
      <c r="AD1571" s="127"/>
      <c r="AE1571" s="127"/>
      <c r="AG1571" s="113"/>
      <c r="AN1571" s="127"/>
      <c r="AO1571" s="127"/>
      <c r="AP1571" s="127"/>
      <c r="AQ1571" s="127"/>
      <c r="AR1571" s="127"/>
      <c r="AS1571" s="127"/>
      <c r="AT1571" s="127"/>
      <c r="AU1571" s="127"/>
      <c r="AV1571" s="127"/>
    </row>
    <row r="1572" spans="3:64">
      <c r="C1572" s="38"/>
      <c r="D1572" s="38"/>
      <c r="AA1572" s="127"/>
      <c r="AB1572" s="127"/>
      <c r="AC1572" s="127"/>
      <c r="AD1572" s="127"/>
      <c r="AE1572" s="127"/>
      <c r="AG1572" s="113"/>
      <c r="AN1572" s="127"/>
      <c r="AO1572" s="127"/>
      <c r="AP1572" s="127"/>
      <c r="AQ1572" s="127"/>
      <c r="AR1572" s="127"/>
      <c r="AS1572" s="127"/>
      <c r="AT1572" s="127"/>
      <c r="AU1572" s="127"/>
      <c r="AV1572" s="127"/>
      <c r="AX1572" s="127"/>
    </row>
    <row r="1573" spans="3:64">
      <c r="C1573" s="38"/>
      <c r="D1573" s="38"/>
      <c r="AA1573" s="127"/>
      <c r="AB1573" s="127"/>
      <c r="AC1573" s="127"/>
      <c r="AD1573" s="127"/>
      <c r="AE1573" s="127"/>
      <c r="AG1573" s="113"/>
      <c r="AN1573" s="127"/>
      <c r="AO1573" s="127"/>
      <c r="AP1573" s="127"/>
      <c r="AQ1573" s="127"/>
      <c r="AR1573" s="127"/>
      <c r="AS1573" s="127"/>
      <c r="AT1573" s="127"/>
      <c r="AU1573" s="127"/>
      <c r="AV1573" s="127"/>
    </row>
    <row r="1574" spans="3:64">
      <c r="C1574" s="38"/>
      <c r="D1574" s="38"/>
      <c r="AA1574" s="127"/>
      <c r="AB1574" s="127"/>
      <c r="AC1574" s="127"/>
      <c r="AD1574" s="127"/>
      <c r="AE1574" s="127"/>
      <c r="AG1574" s="113"/>
      <c r="AN1574" s="127"/>
      <c r="AO1574" s="127"/>
      <c r="AP1574" s="127"/>
      <c r="AQ1574" s="127"/>
      <c r="AR1574" s="127"/>
      <c r="AS1574" s="127"/>
      <c r="AT1574" s="127"/>
      <c r="AU1574" s="127"/>
    </row>
    <row r="1575" spans="3:64">
      <c r="C1575" s="38"/>
      <c r="D1575" s="38"/>
      <c r="AA1575" s="127"/>
      <c r="AB1575" s="127"/>
      <c r="AC1575" s="127"/>
      <c r="AD1575" s="127"/>
      <c r="AE1575" s="127"/>
      <c r="AG1575" s="113"/>
      <c r="AN1575" s="127"/>
      <c r="AO1575" s="127"/>
      <c r="AP1575" s="127"/>
      <c r="AQ1575" s="127"/>
      <c r="AR1575" s="127"/>
      <c r="AS1575" s="127"/>
      <c r="AT1575" s="127"/>
      <c r="AU1575" s="127"/>
    </row>
    <row r="1576" spans="3:64">
      <c r="C1576" s="38"/>
      <c r="D1576" s="38"/>
      <c r="AA1576" s="127"/>
      <c r="AB1576" s="127"/>
      <c r="AC1576" s="127"/>
      <c r="AD1576" s="127"/>
      <c r="AE1576" s="127"/>
      <c r="AG1576" s="113"/>
      <c r="AN1576" s="127"/>
      <c r="AO1576" s="127"/>
      <c r="AP1576" s="127"/>
      <c r="AQ1576" s="127"/>
      <c r="AR1576" s="127"/>
      <c r="AS1576" s="127"/>
      <c r="AT1576" s="127"/>
      <c r="AU1576" s="127"/>
      <c r="AV1576" s="127"/>
      <c r="AW1576" s="127"/>
      <c r="AX1576" s="127"/>
      <c r="AY1576" s="127"/>
      <c r="AZ1576" s="127"/>
      <c r="BA1576" s="127"/>
      <c r="BB1576" s="127"/>
      <c r="BC1576" s="127"/>
      <c r="BD1576" s="127"/>
      <c r="BE1576" s="127"/>
      <c r="BF1576" s="127"/>
      <c r="BG1576" s="127"/>
      <c r="BH1576" s="127"/>
      <c r="BI1576" s="127"/>
      <c r="BJ1576" s="127"/>
      <c r="BK1576" s="127"/>
      <c r="BL1576" s="127"/>
    </row>
    <row r="1577" spans="3:64">
      <c r="C1577" s="38"/>
      <c r="D1577" s="38"/>
      <c r="AA1577" s="127"/>
      <c r="AB1577" s="127"/>
      <c r="AC1577" s="127"/>
      <c r="AD1577" s="127"/>
      <c r="AE1577" s="127"/>
      <c r="AG1577" s="113"/>
      <c r="AN1577" s="127"/>
      <c r="AO1577" s="127"/>
      <c r="AP1577" s="127"/>
      <c r="AQ1577" s="127"/>
      <c r="AR1577" s="127"/>
      <c r="AS1577" s="127"/>
      <c r="AT1577" s="127"/>
      <c r="AU1577" s="127"/>
    </row>
    <row r="1578" spans="3:64">
      <c r="C1578" s="38"/>
      <c r="D1578" s="38"/>
      <c r="AA1578" s="127"/>
      <c r="AB1578" s="127"/>
      <c r="AC1578" s="127"/>
      <c r="AD1578" s="127"/>
      <c r="AE1578" s="127"/>
      <c r="AG1578" s="113"/>
      <c r="AN1578" s="127"/>
      <c r="AO1578" s="127"/>
      <c r="AP1578" s="127"/>
      <c r="AQ1578" s="127"/>
      <c r="AR1578" s="127"/>
      <c r="AS1578" s="127"/>
      <c r="AT1578" s="127"/>
      <c r="AU1578" s="127"/>
      <c r="AV1578" s="127"/>
      <c r="AW1578" s="127"/>
      <c r="AX1578" s="127"/>
      <c r="AY1578" s="127"/>
      <c r="AZ1578" s="127"/>
      <c r="BA1578" s="127"/>
      <c r="BB1578" s="127"/>
      <c r="BC1578" s="127"/>
      <c r="BD1578" s="127"/>
      <c r="BE1578" s="127"/>
      <c r="BF1578" s="127"/>
      <c r="BG1578" s="127"/>
      <c r="BH1578" s="127"/>
      <c r="BI1578" s="127"/>
      <c r="BJ1578" s="127"/>
      <c r="BK1578" s="127"/>
      <c r="BL1578" s="127"/>
    </row>
    <row r="1579" spans="3:64">
      <c r="C1579" s="38"/>
      <c r="D1579" s="38"/>
      <c r="AA1579" s="127"/>
      <c r="AB1579" s="127"/>
      <c r="AC1579" s="127"/>
      <c r="AD1579" s="127"/>
      <c r="AE1579" s="127"/>
      <c r="AG1579" s="113"/>
      <c r="AN1579" s="127"/>
      <c r="AO1579" s="127"/>
      <c r="AP1579" s="127"/>
      <c r="AQ1579" s="127"/>
      <c r="AR1579" s="127"/>
      <c r="AS1579" s="127"/>
      <c r="AT1579" s="127"/>
      <c r="AU1579" s="127"/>
      <c r="AV1579" s="127"/>
      <c r="AX1579" s="127"/>
      <c r="AY1579" s="127"/>
      <c r="AZ1579" s="127"/>
      <c r="BA1579" s="127"/>
      <c r="BB1579" s="127"/>
      <c r="BC1579" s="127"/>
      <c r="BD1579" s="127"/>
      <c r="BE1579" s="127"/>
      <c r="BF1579" s="127"/>
      <c r="BG1579" s="127"/>
      <c r="BH1579" s="127"/>
      <c r="BI1579" s="127"/>
      <c r="BJ1579" s="127"/>
      <c r="BK1579" s="127"/>
      <c r="BL1579" s="127"/>
    </row>
    <row r="1580" spans="3:64">
      <c r="C1580" s="38"/>
      <c r="D1580" s="38"/>
      <c r="AA1580" s="127"/>
      <c r="AB1580" s="127"/>
      <c r="AC1580" s="127"/>
      <c r="AD1580" s="127"/>
      <c r="AE1580" s="127"/>
      <c r="AG1580" s="113"/>
      <c r="AN1580" s="127"/>
      <c r="AO1580" s="127"/>
      <c r="AP1580" s="127"/>
      <c r="AQ1580" s="127"/>
      <c r="AR1580" s="127"/>
      <c r="AS1580" s="127"/>
      <c r="AT1580" s="127"/>
      <c r="AU1580" s="127"/>
      <c r="AV1580" s="127"/>
      <c r="AW1580" s="127"/>
      <c r="AX1580" s="127"/>
      <c r="AY1580" s="127"/>
      <c r="AZ1580" s="127"/>
      <c r="BA1580" s="127"/>
      <c r="BB1580" s="127"/>
      <c r="BC1580" s="127"/>
      <c r="BD1580" s="127"/>
      <c r="BE1580" s="127"/>
      <c r="BF1580" s="127"/>
      <c r="BG1580" s="127"/>
      <c r="BH1580" s="127"/>
      <c r="BI1580" s="127"/>
      <c r="BJ1580" s="127"/>
      <c r="BK1580" s="127"/>
      <c r="BL1580" s="127"/>
    </row>
    <row r="1581" spans="3:64">
      <c r="C1581" s="38"/>
      <c r="D1581" s="38"/>
      <c r="AA1581" s="127"/>
      <c r="AB1581" s="127"/>
      <c r="AC1581" s="127"/>
      <c r="AD1581" s="127"/>
      <c r="AE1581" s="127"/>
      <c r="AG1581" s="113"/>
      <c r="AN1581" s="127"/>
      <c r="AO1581" s="127"/>
      <c r="AP1581" s="127"/>
      <c r="AQ1581" s="127"/>
      <c r="AR1581" s="127"/>
      <c r="AS1581" s="127"/>
      <c r="AT1581" s="127"/>
      <c r="AU1581" s="127"/>
      <c r="AV1581" s="127"/>
      <c r="AX1581" s="127"/>
      <c r="AY1581" s="127"/>
      <c r="AZ1581" s="127"/>
      <c r="BA1581" s="127"/>
      <c r="BB1581" s="127"/>
      <c r="BC1581" s="127"/>
      <c r="BD1581" s="127"/>
      <c r="BE1581" s="127"/>
      <c r="BF1581" s="127"/>
      <c r="BG1581" s="127"/>
      <c r="BH1581" s="127"/>
      <c r="BI1581" s="127"/>
      <c r="BJ1581" s="127"/>
      <c r="BK1581" s="127"/>
      <c r="BL1581" s="127"/>
    </row>
    <row r="1582" spans="3:64">
      <c r="C1582" s="38"/>
      <c r="D1582" s="38"/>
      <c r="AA1582" s="127"/>
      <c r="AB1582" s="127"/>
      <c r="AC1582" s="127"/>
      <c r="AD1582" s="127"/>
      <c r="AE1582" s="127"/>
      <c r="AG1582" s="113"/>
      <c r="AN1582" s="127"/>
      <c r="AO1582" s="127"/>
      <c r="AP1582" s="127"/>
      <c r="AQ1582" s="127"/>
      <c r="AR1582" s="127"/>
      <c r="AS1582" s="127"/>
      <c r="AT1582" s="127"/>
      <c r="AU1582" s="127"/>
      <c r="AV1582" s="127"/>
      <c r="AW1582" s="127"/>
      <c r="AX1582" s="127"/>
      <c r="AY1582" s="127"/>
      <c r="AZ1582" s="127"/>
      <c r="BA1582" s="127"/>
      <c r="BB1582" s="127"/>
      <c r="BC1582" s="127"/>
      <c r="BD1582" s="127"/>
      <c r="BE1582" s="127"/>
      <c r="BF1582" s="127"/>
      <c r="BG1582" s="127"/>
      <c r="BH1582" s="127"/>
      <c r="BI1582" s="127"/>
      <c r="BJ1582" s="127"/>
      <c r="BK1582" s="127"/>
      <c r="BL1582" s="127"/>
    </row>
    <row r="1583" spans="3:64">
      <c r="C1583" s="38"/>
      <c r="D1583" s="38"/>
      <c r="AA1583" s="127"/>
      <c r="AB1583" s="127"/>
      <c r="AC1583" s="127"/>
      <c r="AD1583" s="127"/>
      <c r="AE1583" s="127"/>
      <c r="AG1583" s="113"/>
      <c r="AN1583" s="127"/>
      <c r="AO1583" s="127"/>
      <c r="AP1583" s="127"/>
      <c r="AQ1583" s="127"/>
      <c r="AR1583" s="127"/>
      <c r="AS1583" s="127"/>
      <c r="AT1583" s="127"/>
      <c r="AU1583" s="127"/>
      <c r="AV1583" s="127"/>
      <c r="AX1583" s="127"/>
    </row>
    <row r="1584" spans="3:64">
      <c r="C1584" s="38"/>
      <c r="D1584" s="38"/>
      <c r="AA1584" s="127"/>
      <c r="AB1584" s="127"/>
      <c r="AC1584" s="127"/>
      <c r="AD1584" s="127"/>
      <c r="AE1584" s="127"/>
      <c r="AG1584" s="113"/>
      <c r="AN1584" s="127"/>
      <c r="AO1584" s="127"/>
      <c r="AP1584" s="127"/>
      <c r="AQ1584" s="127"/>
      <c r="AR1584" s="127"/>
      <c r="AS1584" s="127"/>
      <c r="AT1584" s="127"/>
      <c r="AU1584" s="127"/>
      <c r="AV1584" s="127"/>
      <c r="AW1584" s="127"/>
      <c r="AX1584" s="127"/>
      <c r="AY1584" s="127"/>
      <c r="AZ1584" s="127"/>
      <c r="BA1584" s="127"/>
      <c r="BB1584" s="127"/>
      <c r="BC1584" s="127"/>
      <c r="BD1584" s="127"/>
      <c r="BE1584" s="127"/>
      <c r="BF1584" s="127"/>
      <c r="BG1584" s="127"/>
      <c r="BH1584" s="127"/>
      <c r="BI1584" s="127"/>
      <c r="BJ1584" s="127"/>
      <c r="BK1584" s="127"/>
      <c r="BL1584" s="127"/>
    </row>
    <row r="1585" spans="3:64">
      <c r="C1585" s="38"/>
      <c r="D1585" s="38"/>
      <c r="AA1585" s="127"/>
      <c r="AB1585" s="127"/>
      <c r="AC1585" s="127"/>
      <c r="AD1585" s="127"/>
      <c r="AE1585" s="127"/>
      <c r="AG1585" s="113"/>
      <c r="AN1585" s="127"/>
      <c r="AO1585" s="127"/>
      <c r="AP1585" s="127"/>
      <c r="AQ1585" s="127"/>
      <c r="AR1585" s="127"/>
      <c r="AS1585" s="127"/>
      <c r="AT1585" s="127"/>
      <c r="AU1585" s="127"/>
      <c r="AV1585" s="127"/>
      <c r="AX1585" s="127"/>
    </row>
    <row r="1586" spans="3:64">
      <c r="C1586" s="38"/>
      <c r="D1586" s="38"/>
      <c r="AA1586" s="127"/>
      <c r="AB1586" s="127"/>
      <c r="AC1586" s="127"/>
      <c r="AD1586" s="127"/>
      <c r="AE1586" s="127"/>
      <c r="AG1586" s="113"/>
      <c r="AN1586" s="127"/>
      <c r="AO1586" s="127"/>
      <c r="AP1586" s="127"/>
      <c r="AQ1586" s="127"/>
      <c r="AR1586" s="127"/>
      <c r="AS1586" s="127"/>
      <c r="AT1586" s="127"/>
      <c r="AU1586" s="127"/>
      <c r="AV1586" s="127"/>
      <c r="AW1586" s="127"/>
      <c r="AX1586" s="127"/>
      <c r="AY1586" s="127"/>
      <c r="AZ1586" s="127"/>
      <c r="BA1586" s="127"/>
      <c r="BB1586" s="127"/>
      <c r="BC1586" s="127"/>
      <c r="BD1586" s="127"/>
      <c r="BE1586" s="127"/>
      <c r="BF1586" s="127"/>
      <c r="BG1586" s="127"/>
      <c r="BH1586" s="127"/>
      <c r="BI1586" s="127"/>
      <c r="BJ1586" s="127"/>
      <c r="BK1586" s="127"/>
      <c r="BL1586" s="127"/>
    </row>
    <row r="1587" spans="3:64">
      <c r="C1587" s="38"/>
      <c r="D1587" s="38"/>
      <c r="AA1587" s="127"/>
      <c r="AB1587" s="127"/>
      <c r="AC1587" s="127"/>
      <c r="AD1587" s="127"/>
      <c r="AE1587" s="127"/>
      <c r="AG1587" s="113"/>
      <c r="AN1587" s="127"/>
      <c r="AO1587" s="127"/>
      <c r="AP1587" s="127"/>
      <c r="AQ1587" s="127"/>
      <c r="AR1587" s="127"/>
      <c r="AS1587" s="127"/>
      <c r="AT1587" s="127"/>
      <c r="AU1587" s="127"/>
      <c r="AV1587" s="127"/>
      <c r="AW1587" s="127"/>
      <c r="AX1587" s="127"/>
      <c r="AY1587" s="127"/>
      <c r="AZ1587" s="127"/>
      <c r="BA1587" s="127"/>
      <c r="BB1587" s="127"/>
      <c r="BC1587" s="127"/>
      <c r="BD1587" s="127"/>
      <c r="BE1587" s="127"/>
      <c r="BF1587" s="127"/>
      <c r="BG1587" s="127"/>
      <c r="BH1587" s="127"/>
      <c r="BI1587" s="127"/>
      <c r="BJ1587" s="127"/>
      <c r="BK1587" s="127"/>
      <c r="BL1587" s="127"/>
    </row>
    <row r="1588" spans="3:64">
      <c r="C1588" s="38"/>
      <c r="D1588" s="38"/>
      <c r="AA1588" s="127"/>
      <c r="AB1588" s="127"/>
      <c r="AC1588" s="127"/>
      <c r="AD1588" s="127"/>
      <c r="AE1588" s="127"/>
      <c r="AG1588" s="113"/>
      <c r="AN1588" s="127"/>
      <c r="AO1588" s="127"/>
      <c r="AP1588" s="127"/>
      <c r="AQ1588" s="127"/>
      <c r="AR1588" s="127"/>
      <c r="AS1588" s="127"/>
      <c r="AT1588" s="127"/>
      <c r="AU1588" s="127"/>
      <c r="AV1588" s="127"/>
      <c r="AW1588" s="127"/>
      <c r="AX1588" s="127"/>
      <c r="AY1588" s="127"/>
      <c r="AZ1588" s="127"/>
      <c r="BA1588" s="127"/>
      <c r="BB1588" s="127"/>
      <c r="BC1588" s="127"/>
      <c r="BD1588" s="127"/>
      <c r="BE1588" s="127"/>
      <c r="BF1588" s="127"/>
      <c r="BG1588" s="127"/>
      <c r="BH1588" s="127"/>
      <c r="BI1588" s="127"/>
      <c r="BJ1588" s="127"/>
      <c r="BK1588" s="127"/>
      <c r="BL1588" s="127"/>
    </row>
    <row r="1589" spans="3:64">
      <c r="C1589" s="38"/>
      <c r="D1589" s="38"/>
      <c r="AA1589" s="127"/>
      <c r="AB1589" s="127"/>
      <c r="AC1589" s="127"/>
      <c r="AD1589" s="127"/>
      <c r="AE1589" s="127"/>
      <c r="AG1589" s="113"/>
      <c r="AN1589" s="127"/>
      <c r="AO1589" s="127"/>
      <c r="AP1589" s="127"/>
      <c r="AQ1589" s="127"/>
      <c r="AR1589" s="127"/>
      <c r="AS1589" s="127"/>
      <c r="AT1589" s="127"/>
      <c r="AU1589" s="127"/>
      <c r="AV1589" s="127"/>
      <c r="AW1589" s="127"/>
      <c r="AX1589" s="127"/>
      <c r="AY1589" s="127"/>
      <c r="AZ1589" s="127"/>
      <c r="BA1589" s="127"/>
      <c r="BB1589" s="127"/>
      <c r="BC1589" s="127"/>
      <c r="BD1589" s="127"/>
      <c r="BE1589" s="127"/>
      <c r="BF1589" s="127"/>
      <c r="BG1589" s="127"/>
      <c r="BH1589" s="127"/>
      <c r="BI1589" s="127"/>
      <c r="BJ1589" s="127"/>
      <c r="BK1589" s="127"/>
      <c r="BL1589" s="127"/>
    </row>
    <row r="1590" spans="3:64">
      <c r="C1590" s="38"/>
      <c r="D1590" s="38"/>
      <c r="AA1590" s="127"/>
      <c r="AB1590" s="127"/>
      <c r="AC1590" s="127"/>
      <c r="AD1590" s="127"/>
      <c r="AE1590" s="127"/>
      <c r="AG1590" s="113"/>
      <c r="AN1590" s="127"/>
      <c r="AO1590" s="127"/>
      <c r="AP1590" s="127"/>
      <c r="AQ1590" s="127"/>
      <c r="AR1590" s="127"/>
      <c r="AS1590" s="127"/>
      <c r="AT1590" s="127"/>
      <c r="AU1590" s="127"/>
      <c r="AV1590" s="127"/>
      <c r="AX1590" s="127"/>
    </row>
    <row r="1591" spans="3:64">
      <c r="C1591" s="38"/>
      <c r="D1591" s="38"/>
      <c r="AA1591" s="127"/>
      <c r="AB1591" s="127"/>
      <c r="AC1591" s="127"/>
      <c r="AD1591" s="127"/>
      <c r="AE1591" s="127"/>
      <c r="AG1591" s="113"/>
      <c r="AN1591" s="127"/>
      <c r="AO1591" s="127"/>
      <c r="AP1591" s="127"/>
      <c r="AQ1591" s="127"/>
      <c r="AR1591" s="127"/>
      <c r="AS1591" s="127"/>
      <c r="AT1591" s="127"/>
      <c r="AU1591" s="127"/>
    </row>
    <row r="1592" spans="3:64">
      <c r="C1592" s="38"/>
      <c r="D1592" s="38"/>
      <c r="AA1592" s="127"/>
      <c r="AB1592" s="127"/>
      <c r="AC1592" s="127"/>
      <c r="AD1592" s="127"/>
      <c r="AE1592" s="127"/>
      <c r="AG1592" s="113"/>
      <c r="AN1592" s="127"/>
      <c r="AO1592" s="127"/>
      <c r="AP1592" s="127"/>
      <c r="AQ1592" s="127"/>
      <c r="AR1592" s="127"/>
      <c r="AS1592" s="127"/>
      <c r="AT1592" s="127"/>
      <c r="AU1592" s="127"/>
    </row>
    <row r="1593" spans="3:64">
      <c r="C1593" s="38"/>
      <c r="D1593" s="38"/>
      <c r="AA1593" s="127"/>
      <c r="AB1593" s="127"/>
      <c r="AC1593" s="127"/>
      <c r="AD1593" s="127"/>
      <c r="AE1593" s="127"/>
      <c r="AG1593" s="113"/>
      <c r="AN1593" s="127"/>
      <c r="AO1593" s="127"/>
      <c r="AP1593" s="127"/>
      <c r="AQ1593" s="127"/>
      <c r="AR1593" s="127"/>
      <c r="AS1593" s="127"/>
      <c r="AT1593" s="127"/>
      <c r="AU1593" s="127"/>
    </row>
    <row r="1594" spans="3:64">
      <c r="C1594" s="38"/>
      <c r="D1594" s="38"/>
      <c r="AA1594" s="127"/>
      <c r="AB1594" s="127"/>
      <c r="AC1594" s="127"/>
      <c r="AD1594" s="127"/>
      <c r="AE1594" s="127"/>
      <c r="AG1594" s="113"/>
      <c r="AN1594" s="127"/>
      <c r="AO1594" s="127"/>
      <c r="AP1594" s="127"/>
      <c r="AQ1594" s="127"/>
      <c r="AR1594" s="127"/>
      <c r="AS1594" s="127"/>
      <c r="AT1594" s="127"/>
      <c r="AU1594" s="127"/>
      <c r="AV1594" s="127"/>
    </row>
    <row r="1595" spans="3:64">
      <c r="C1595" s="38"/>
      <c r="D1595" s="38"/>
      <c r="AA1595" s="127"/>
      <c r="AB1595" s="127"/>
      <c r="AC1595" s="127"/>
      <c r="AD1595" s="127"/>
      <c r="AE1595" s="127"/>
      <c r="AG1595" s="113"/>
      <c r="AN1595" s="127"/>
      <c r="AO1595" s="127"/>
      <c r="AP1595" s="127"/>
      <c r="AQ1595" s="127"/>
      <c r="AR1595" s="127"/>
      <c r="AS1595" s="127"/>
      <c r="AT1595" s="127"/>
      <c r="AU1595" s="127"/>
      <c r="AV1595" s="127"/>
      <c r="AX1595" s="127"/>
    </row>
    <row r="1596" spans="3:64">
      <c r="C1596" s="38"/>
      <c r="D1596" s="38"/>
      <c r="AA1596" s="127"/>
      <c r="AB1596" s="127"/>
      <c r="AC1596" s="127"/>
      <c r="AD1596" s="127"/>
      <c r="AE1596" s="127"/>
      <c r="AG1596" s="113"/>
      <c r="AN1596" s="127"/>
      <c r="AO1596" s="127"/>
      <c r="AP1596" s="127"/>
      <c r="AQ1596" s="127"/>
      <c r="AR1596" s="127"/>
      <c r="AS1596" s="127"/>
      <c r="AT1596" s="127"/>
      <c r="AU1596" s="127"/>
      <c r="AV1596" s="127"/>
      <c r="AW1596" s="127"/>
      <c r="AX1596" s="127"/>
      <c r="AY1596" s="127"/>
      <c r="AZ1596" s="127"/>
      <c r="BA1596" s="127"/>
      <c r="BB1596" s="127"/>
      <c r="BC1596" s="127"/>
      <c r="BD1596" s="127"/>
      <c r="BE1596" s="127"/>
      <c r="BF1596" s="127"/>
      <c r="BG1596" s="127"/>
      <c r="BH1596" s="127"/>
      <c r="BI1596" s="127"/>
      <c r="BJ1596" s="127"/>
      <c r="BK1596" s="127"/>
      <c r="BL1596" s="127"/>
    </row>
    <row r="1597" spans="3:64">
      <c r="C1597" s="38"/>
      <c r="D1597" s="38"/>
      <c r="AA1597" s="127"/>
      <c r="AB1597" s="127"/>
      <c r="AC1597" s="127"/>
      <c r="AD1597" s="127"/>
      <c r="AE1597" s="127"/>
      <c r="AG1597" s="113"/>
      <c r="AN1597" s="127"/>
      <c r="AO1597" s="127"/>
      <c r="AP1597" s="127"/>
      <c r="AQ1597" s="127"/>
      <c r="AR1597" s="127"/>
      <c r="AS1597" s="127"/>
      <c r="AT1597" s="127"/>
      <c r="AU1597" s="127"/>
      <c r="AV1597" s="127"/>
    </row>
    <row r="1598" spans="3:64">
      <c r="C1598" s="38"/>
      <c r="D1598" s="38"/>
      <c r="AA1598" s="127"/>
      <c r="AB1598" s="127"/>
      <c r="AC1598" s="127"/>
      <c r="AD1598" s="127"/>
      <c r="AE1598" s="127"/>
      <c r="AG1598" s="113"/>
      <c r="AN1598" s="127"/>
      <c r="AO1598" s="127"/>
      <c r="AP1598" s="127"/>
      <c r="AQ1598" s="127"/>
      <c r="AR1598" s="127"/>
      <c r="AS1598" s="127"/>
      <c r="AT1598" s="127"/>
      <c r="AU1598" s="127"/>
      <c r="AV1598" s="127"/>
      <c r="AX1598" s="127"/>
    </row>
    <row r="1599" spans="3:64">
      <c r="C1599" s="38"/>
      <c r="D1599" s="38"/>
      <c r="AA1599" s="127"/>
      <c r="AB1599" s="127"/>
      <c r="AC1599" s="127"/>
      <c r="AD1599" s="127"/>
      <c r="AE1599" s="127"/>
      <c r="AG1599" s="113"/>
      <c r="AN1599" s="127"/>
      <c r="AO1599" s="127"/>
      <c r="AP1599" s="127"/>
      <c r="AQ1599" s="127"/>
      <c r="AR1599" s="127"/>
      <c r="AS1599" s="127"/>
      <c r="AT1599" s="127"/>
      <c r="AU1599" s="127"/>
    </row>
    <row r="1600" spans="3:64">
      <c r="C1600" s="38"/>
      <c r="D1600" s="38"/>
      <c r="AA1600" s="127"/>
      <c r="AB1600" s="127"/>
      <c r="AC1600" s="127"/>
      <c r="AD1600" s="127"/>
      <c r="AE1600" s="127"/>
      <c r="AG1600" s="113"/>
      <c r="AN1600" s="127"/>
      <c r="AO1600" s="127"/>
      <c r="AP1600" s="127"/>
      <c r="AQ1600" s="127"/>
      <c r="AR1600" s="127"/>
      <c r="AS1600" s="127"/>
      <c r="AT1600" s="127"/>
      <c r="AU1600" s="127"/>
      <c r="AV1600" s="127"/>
      <c r="AX1600" s="127"/>
    </row>
    <row r="1601" spans="3:64">
      <c r="C1601" s="38"/>
      <c r="D1601" s="38"/>
      <c r="AA1601" s="127"/>
      <c r="AB1601" s="127"/>
      <c r="AC1601" s="127"/>
      <c r="AD1601" s="127"/>
      <c r="AE1601" s="127"/>
      <c r="AG1601" s="113"/>
      <c r="AN1601" s="127"/>
      <c r="AO1601" s="127"/>
      <c r="AP1601" s="127"/>
      <c r="AQ1601" s="127"/>
      <c r="AR1601" s="127"/>
      <c r="AS1601" s="127"/>
      <c r="AT1601" s="127"/>
      <c r="AU1601" s="127"/>
    </row>
    <row r="1602" spans="3:64">
      <c r="C1602" s="38"/>
      <c r="D1602" s="38"/>
      <c r="AA1602" s="127"/>
      <c r="AB1602" s="127"/>
      <c r="AC1602" s="127"/>
      <c r="AD1602" s="127"/>
      <c r="AE1602" s="127"/>
      <c r="AG1602" s="113"/>
      <c r="AN1602" s="127"/>
      <c r="AO1602" s="127"/>
      <c r="AP1602" s="127"/>
      <c r="AQ1602" s="127"/>
      <c r="AR1602" s="127"/>
      <c r="AS1602" s="127"/>
      <c r="AT1602" s="127"/>
      <c r="AU1602" s="127"/>
      <c r="AV1602" s="127"/>
    </row>
    <row r="1603" spans="3:64">
      <c r="C1603" s="38"/>
      <c r="D1603" s="38"/>
      <c r="AA1603" s="127"/>
      <c r="AB1603" s="127"/>
      <c r="AC1603" s="127"/>
      <c r="AD1603" s="127"/>
      <c r="AE1603" s="127"/>
      <c r="AG1603" s="113"/>
      <c r="AN1603" s="127"/>
      <c r="AO1603" s="127"/>
      <c r="AP1603" s="127"/>
      <c r="AQ1603" s="127"/>
      <c r="AR1603" s="127"/>
      <c r="AS1603" s="127"/>
      <c r="AT1603" s="127"/>
      <c r="AU1603" s="127"/>
      <c r="AV1603" s="127"/>
      <c r="AW1603" s="127"/>
      <c r="AX1603" s="127"/>
      <c r="AY1603" s="127"/>
      <c r="AZ1603" s="127"/>
      <c r="BA1603" s="127"/>
      <c r="BB1603" s="127"/>
      <c r="BC1603" s="127"/>
      <c r="BD1603" s="127"/>
      <c r="BE1603" s="127"/>
      <c r="BF1603" s="127"/>
      <c r="BG1603" s="127"/>
      <c r="BH1603" s="127"/>
      <c r="BI1603" s="127"/>
      <c r="BJ1603" s="127"/>
      <c r="BK1603" s="127"/>
      <c r="BL1603" s="127"/>
    </row>
    <row r="1604" spans="3:64">
      <c r="C1604" s="38"/>
      <c r="D1604" s="38"/>
      <c r="AA1604" s="127"/>
      <c r="AB1604" s="127"/>
      <c r="AC1604" s="127"/>
      <c r="AD1604" s="127"/>
      <c r="AE1604" s="127"/>
      <c r="AG1604" s="113"/>
      <c r="AN1604" s="127"/>
      <c r="AO1604" s="127"/>
      <c r="AP1604" s="127"/>
      <c r="AQ1604" s="127"/>
      <c r="AR1604" s="127"/>
      <c r="AS1604" s="127"/>
      <c r="AT1604" s="127"/>
      <c r="AU1604" s="127"/>
    </row>
    <row r="1605" spans="3:64">
      <c r="C1605" s="38"/>
      <c r="D1605" s="38"/>
      <c r="AA1605" s="127"/>
      <c r="AB1605" s="127"/>
      <c r="AC1605" s="127"/>
      <c r="AD1605" s="127"/>
      <c r="AE1605" s="127"/>
      <c r="AG1605" s="113"/>
      <c r="AN1605" s="127"/>
      <c r="AO1605" s="127"/>
      <c r="AP1605" s="127"/>
      <c r="AQ1605" s="127"/>
      <c r="AR1605" s="127"/>
      <c r="AS1605" s="127"/>
      <c r="AT1605" s="127"/>
      <c r="AU1605" s="127"/>
      <c r="AV1605" s="127"/>
    </row>
    <row r="1606" spans="3:64">
      <c r="C1606" s="38"/>
      <c r="D1606" s="38"/>
      <c r="AA1606" s="127"/>
      <c r="AB1606" s="127"/>
      <c r="AC1606" s="127"/>
      <c r="AD1606" s="127"/>
      <c r="AE1606" s="127"/>
      <c r="AG1606" s="113"/>
      <c r="AN1606" s="127"/>
      <c r="AO1606" s="127"/>
      <c r="AP1606" s="127"/>
      <c r="AQ1606" s="127"/>
      <c r="AR1606" s="127"/>
      <c r="AS1606" s="127"/>
      <c r="AT1606" s="127"/>
      <c r="AU1606" s="127"/>
    </row>
    <row r="1607" spans="3:64">
      <c r="C1607" s="38"/>
      <c r="D1607" s="38"/>
      <c r="AA1607" s="127"/>
      <c r="AB1607" s="127"/>
      <c r="AC1607" s="127"/>
      <c r="AD1607" s="127"/>
      <c r="AE1607" s="127"/>
      <c r="AG1607" s="113"/>
      <c r="AN1607" s="127"/>
      <c r="AO1607" s="127"/>
      <c r="AP1607" s="127"/>
      <c r="AQ1607" s="127"/>
      <c r="AR1607" s="127"/>
      <c r="AS1607" s="127"/>
      <c r="AT1607" s="127"/>
      <c r="AU1607" s="127"/>
      <c r="AV1607" s="127"/>
      <c r="AX1607" s="127"/>
    </row>
    <row r="1608" spans="3:64">
      <c r="C1608" s="38"/>
      <c r="D1608" s="38"/>
      <c r="AA1608" s="127"/>
      <c r="AB1608" s="127"/>
      <c r="AC1608" s="127"/>
      <c r="AD1608" s="127"/>
      <c r="AE1608" s="127"/>
      <c r="AG1608" s="113"/>
      <c r="AN1608" s="127"/>
      <c r="AO1608" s="127"/>
      <c r="AP1608" s="127"/>
      <c r="AQ1608" s="127"/>
      <c r="AR1608" s="127"/>
      <c r="AS1608" s="127"/>
      <c r="AT1608" s="127"/>
      <c r="AU1608" s="127"/>
      <c r="AV1608" s="127"/>
    </row>
    <row r="1609" spans="3:64">
      <c r="C1609" s="38"/>
      <c r="D1609" s="38"/>
      <c r="AA1609" s="127"/>
      <c r="AB1609" s="127"/>
      <c r="AC1609" s="127"/>
      <c r="AD1609" s="127"/>
      <c r="AE1609" s="127"/>
      <c r="AG1609" s="113"/>
      <c r="AN1609" s="127"/>
      <c r="AO1609" s="127"/>
      <c r="AP1609" s="127"/>
      <c r="AQ1609" s="127"/>
      <c r="AR1609" s="127"/>
      <c r="AS1609" s="127"/>
      <c r="AT1609" s="127"/>
      <c r="AU1609" s="127"/>
    </row>
    <row r="1610" spans="3:64">
      <c r="C1610" s="38"/>
      <c r="D1610" s="38"/>
      <c r="AA1610" s="127"/>
      <c r="AB1610" s="127"/>
      <c r="AC1610" s="127"/>
      <c r="AD1610" s="127"/>
      <c r="AE1610" s="127"/>
      <c r="AG1610" s="113"/>
      <c r="AN1610" s="127"/>
      <c r="AO1610" s="127"/>
      <c r="AP1610" s="127"/>
      <c r="AQ1610" s="127"/>
      <c r="AR1610" s="127"/>
      <c r="AS1610" s="127"/>
      <c r="AT1610" s="127"/>
      <c r="AU1610" s="127"/>
    </row>
    <row r="1611" spans="3:64">
      <c r="C1611" s="38"/>
      <c r="D1611" s="38"/>
      <c r="AA1611" s="127"/>
      <c r="AB1611" s="127"/>
      <c r="AC1611" s="127"/>
      <c r="AD1611" s="127"/>
      <c r="AE1611" s="127"/>
      <c r="AG1611" s="113"/>
      <c r="AN1611" s="127"/>
      <c r="AO1611" s="127"/>
      <c r="AP1611" s="127"/>
      <c r="AQ1611" s="127"/>
      <c r="AR1611" s="127"/>
      <c r="AS1611" s="127"/>
      <c r="AT1611" s="127"/>
      <c r="AU1611" s="127"/>
      <c r="AV1611" s="127"/>
      <c r="AX1611" s="127"/>
      <c r="AY1611" s="127"/>
      <c r="AZ1611" s="127"/>
      <c r="BA1611" s="127"/>
      <c r="BB1611" s="127"/>
      <c r="BC1611" s="127"/>
      <c r="BD1611" s="127"/>
      <c r="BE1611" s="127"/>
      <c r="BF1611" s="127"/>
      <c r="BG1611" s="127"/>
      <c r="BH1611" s="127"/>
      <c r="BI1611" s="127"/>
      <c r="BJ1611" s="127"/>
      <c r="BK1611" s="127"/>
      <c r="BL1611" s="127"/>
    </row>
    <row r="1612" spans="3:64">
      <c r="C1612" s="38"/>
      <c r="D1612" s="38"/>
      <c r="AA1612" s="127"/>
      <c r="AB1612" s="127"/>
      <c r="AC1612" s="127"/>
      <c r="AD1612" s="127"/>
      <c r="AE1612" s="127"/>
      <c r="AG1612" s="113"/>
      <c r="AN1612" s="127"/>
      <c r="AO1612" s="127"/>
      <c r="AP1612" s="127"/>
      <c r="AQ1612" s="127"/>
      <c r="AR1612" s="127"/>
      <c r="AS1612" s="127"/>
      <c r="AT1612" s="127"/>
      <c r="AU1612" s="127"/>
      <c r="AV1612" s="127"/>
    </row>
    <row r="1613" spans="3:64">
      <c r="C1613" s="38"/>
      <c r="D1613" s="38"/>
      <c r="AA1613" s="127"/>
      <c r="AB1613" s="127"/>
      <c r="AC1613" s="127"/>
      <c r="AD1613" s="127"/>
      <c r="AE1613" s="127"/>
      <c r="AG1613" s="113"/>
      <c r="AN1613" s="127"/>
      <c r="AO1613" s="127"/>
      <c r="AP1613" s="127"/>
      <c r="AQ1613" s="127"/>
      <c r="AR1613" s="127"/>
      <c r="AS1613" s="127"/>
      <c r="AT1613" s="127"/>
      <c r="AU1613" s="127"/>
      <c r="AV1613" s="127"/>
    </row>
    <row r="1614" spans="3:64">
      <c r="C1614" s="38"/>
      <c r="D1614" s="38"/>
      <c r="AA1614" s="127"/>
      <c r="AB1614" s="127"/>
      <c r="AC1614" s="127"/>
      <c r="AD1614" s="127"/>
      <c r="AE1614" s="127"/>
      <c r="AG1614" s="113"/>
      <c r="AN1614" s="127"/>
      <c r="AO1614" s="127"/>
      <c r="AP1614" s="127"/>
      <c r="AQ1614" s="127"/>
      <c r="AR1614" s="127"/>
      <c r="AS1614" s="127"/>
      <c r="AT1614" s="127"/>
      <c r="AU1614" s="127"/>
      <c r="AV1614" s="127"/>
    </row>
    <row r="1615" spans="3:64">
      <c r="C1615" s="38"/>
      <c r="D1615" s="38"/>
      <c r="AA1615" s="127"/>
      <c r="AB1615" s="127"/>
      <c r="AC1615" s="127"/>
      <c r="AD1615" s="127"/>
      <c r="AE1615" s="127"/>
      <c r="AG1615" s="113"/>
      <c r="AN1615" s="127"/>
      <c r="AO1615" s="127"/>
      <c r="AP1615" s="127"/>
      <c r="AQ1615" s="127"/>
      <c r="AR1615" s="127"/>
      <c r="AS1615" s="127"/>
      <c r="AT1615" s="127"/>
      <c r="AU1615" s="127"/>
      <c r="AV1615" s="127"/>
      <c r="AX1615" s="127"/>
    </row>
    <row r="1616" spans="3:64">
      <c r="C1616" s="38"/>
      <c r="D1616" s="38"/>
      <c r="AA1616" s="127"/>
      <c r="AB1616" s="127"/>
      <c r="AC1616" s="127"/>
      <c r="AD1616" s="127"/>
      <c r="AE1616" s="127"/>
      <c r="AG1616" s="113"/>
      <c r="AN1616" s="127"/>
      <c r="AO1616" s="127"/>
      <c r="AP1616" s="127"/>
      <c r="AQ1616" s="127"/>
      <c r="AR1616" s="127"/>
      <c r="AS1616" s="127"/>
      <c r="AT1616" s="127"/>
      <c r="AU1616" s="127"/>
      <c r="AV1616" s="127"/>
    </row>
    <row r="1617" spans="3:64">
      <c r="C1617" s="38"/>
      <c r="D1617" s="38"/>
      <c r="AA1617" s="127"/>
      <c r="AB1617" s="127"/>
      <c r="AC1617" s="127"/>
      <c r="AD1617" s="127"/>
      <c r="AE1617" s="127"/>
      <c r="AG1617" s="113"/>
      <c r="AN1617" s="127"/>
      <c r="AO1617" s="127"/>
      <c r="AP1617" s="127"/>
      <c r="AQ1617" s="127"/>
      <c r="AR1617" s="127"/>
      <c r="AS1617" s="127"/>
      <c r="AT1617" s="127"/>
      <c r="AU1617" s="127"/>
      <c r="AV1617" s="127"/>
    </row>
    <row r="1618" spans="3:64">
      <c r="C1618" s="38"/>
      <c r="D1618" s="38"/>
      <c r="AA1618" s="127"/>
      <c r="AB1618" s="127"/>
      <c r="AC1618" s="127"/>
      <c r="AD1618" s="127"/>
      <c r="AE1618" s="127"/>
      <c r="AG1618" s="113"/>
      <c r="AN1618" s="127"/>
      <c r="AO1618" s="127"/>
      <c r="AP1618" s="127"/>
      <c r="AQ1618" s="127"/>
      <c r="AR1618" s="127"/>
      <c r="AS1618" s="127"/>
      <c r="AT1618" s="127"/>
      <c r="AU1618" s="127"/>
      <c r="AV1618" s="127"/>
      <c r="AW1618" s="127"/>
      <c r="AX1618" s="127"/>
      <c r="AY1618" s="127"/>
      <c r="AZ1618" s="127"/>
      <c r="BA1618" s="127"/>
      <c r="BB1618" s="127"/>
      <c r="BC1618" s="127"/>
      <c r="BD1618" s="127"/>
      <c r="BE1618" s="127"/>
      <c r="BF1618" s="127"/>
      <c r="BG1618" s="127"/>
      <c r="BH1618" s="127"/>
      <c r="BI1618" s="127"/>
      <c r="BJ1618" s="127"/>
      <c r="BK1618" s="127"/>
      <c r="BL1618" s="127"/>
    </row>
    <row r="1619" spans="3:64">
      <c r="C1619" s="38"/>
      <c r="D1619" s="38"/>
      <c r="AA1619" s="127"/>
      <c r="AB1619" s="127"/>
      <c r="AC1619" s="127"/>
      <c r="AD1619" s="127"/>
      <c r="AE1619" s="127"/>
      <c r="AG1619" s="113"/>
      <c r="AN1619" s="127"/>
      <c r="AO1619" s="127"/>
      <c r="AP1619" s="127"/>
      <c r="AQ1619" s="127"/>
      <c r="AR1619" s="127"/>
      <c r="AS1619" s="127"/>
      <c r="AT1619" s="127"/>
      <c r="AU1619" s="127"/>
      <c r="AV1619" s="127"/>
      <c r="AX1619" s="127"/>
      <c r="AY1619" s="127"/>
      <c r="AZ1619" s="127"/>
      <c r="BA1619" s="127"/>
      <c r="BB1619" s="127"/>
      <c r="BC1619" s="127"/>
      <c r="BD1619" s="127"/>
      <c r="BE1619" s="127"/>
      <c r="BF1619" s="127"/>
      <c r="BG1619" s="127"/>
      <c r="BH1619" s="127"/>
      <c r="BI1619" s="127"/>
      <c r="BJ1619" s="127"/>
      <c r="BK1619" s="127"/>
      <c r="BL1619" s="127"/>
    </row>
    <row r="1620" spans="3:64">
      <c r="C1620" s="38"/>
      <c r="D1620" s="38"/>
      <c r="AA1620" s="127"/>
      <c r="AB1620" s="127"/>
      <c r="AC1620" s="127"/>
      <c r="AD1620" s="127"/>
      <c r="AE1620" s="127"/>
      <c r="AG1620" s="113"/>
      <c r="AN1620" s="127"/>
      <c r="AO1620" s="127"/>
      <c r="AP1620" s="127"/>
      <c r="AQ1620" s="127"/>
      <c r="AR1620" s="127"/>
      <c r="AS1620" s="127"/>
      <c r="AT1620" s="127"/>
      <c r="AU1620" s="127"/>
      <c r="AV1620" s="127"/>
      <c r="AX1620" s="127"/>
    </row>
    <row r="1621" spans="3:64">
      <c r="C1621" s="38"/>
      <c r="D1621" s="38"/>
      <c r="AA1621" s="127"/>
      <c r="AB1621" s="127"/>
      <c r="AC1621" s="127"/>
      <c r="AD1621" s="127"/>
      <c r="AE1621" s="127"/>
      <c r="AG1621" s="113"/>
      <c r="AN1621" s="127"/>
      <c r="AO1621" s="127"/>
      <c r="AP1621" s="127"/>
      <c r="AQ1621" s="127"/>
      <c r="AR1621" s="127"/>
      <c r="AS1621" s="127"/>
      <c r="AT1621" s="127"/>
      <c r="AU1621" s="127"/>
      <c r="AV1621" s="127"/>
      <c r="AW1621" s="127"/>
      <c r="AX1621" s="127"/>
      <c r="AY1621" s="127"/>
      <c r="AZ1621" s="127"/>
      <c r="BA1621" s="127"/>
      <c r="BB1621" s="127"/>
      <c r="BC1621" s="127"/>
      <c r="BD1621" s="127"/>
      <c r="BE1621" s="127"/>
      <c r="BF1621" s="127"/>
      <c r="BG1621" s="127"/>
      <c r="BH1621" s="127"/>
      <c r="BI1621" s="127"/>
      <c r="BJ1621" s="127"/>
      <c r="BK1621" s="127"/>
      <c r="BL1621" s="127"/>
    </row>
    <row r="1622" spans="3:64">
      <c r="C1622" s="38"/>
      <c r="D1622" s="38"/>
      <c r="AA1622" s="127"/>
      <c r="AB1622" s="127"/>
      <c r="AC1622" s="127"/>
      <c r="AD1622" s="127"/>
      <c r="AE1622" s="127"/>
      <c r="AG1622" s="113"/>
      <c r="AN1622" s="127"/>
      <c r="AO1622" s="127"/>
      <c r="AP1622" s="127"/>
      <c r="AQ1622" s="127"/>
      <c r="AR1622" s="127"/>
      <c r="AS1622" s="127"/>
      <c r="AT1622" s="127"/>
      <c r="AU1622" s="127"/>
    </row>
    <row r="1623" spans="3:64">
      <c r="C1623" s="38"/>
      <c r="D1623" s="38"/>
      <c r="AA1623" s="127"/>
      <c r="AB1623" s="127"/>
      <c r="AC1623" s="127"/>
      <c r="AD1623" s="127"/>
      <c r="AE1623" s="127"/>
      <c r="AG1623" s="113"/>
      <c r="AN1623" s="127"/>
      <c r="AO1623" s="127"/>
      <c r="AP1623" s="127"/>
      <c r="AQ1623" s="127"/>
      <c r="AR1623" s="127"/>
      <c r="AS1623" s="127"/>
      <c r="AT1623" s="127"/>
      <c r="AU1623" s="127"/>
    </row>
    <row r="1624" spans="3:64">
      <c r="C1624" s="38"/>
      <c r="D1624" s="38"/>
      <c r="AA1624" s="127"/>
      <c r="AB1624" s="127"/>
      <c r="AC1624" s="127"/>
      <c r="AD1624" s="127"/>
      <c r="AE1624" s="127"/>
      <c r="AG1624" s="113"/>
      <c r="AN1624" s="127"/>
      <c r="AO1624" s="127"/>
      <c r="AP1624" s="127"/>
      <c r="AQ1624" s="127"/>
      <c r="AR1624" s="127"/>
      <c r="AS1624" s="127"/>
      <c r="AT1624" s="127"/>
      <c r="AU1624" s="127"/>
      <c r="AV1624" s="127"/>
      <c r="AX1624" s="127"/>
      <c r="AY1624" s="127"/>
      <c r="AZ1624" s="127"/>
      <c r="BA1624" s="127"/>
      <c r="BB1624" s="127"/>
      <c r="BC1624" s="127"/>
      <c r="BD1624" s="127"/>
      <c r="BE1624" s="127"/>
      <c r="BF1624" s="127"/>
      <c r="BG1624" s="127"/>
      <c r="BH1624" s="127"/>
      <c r="BI1624" s="127"/>
      <c r="BJ1624" s="127"/>
      <c r="BK1624" s="127"/>
      <c r="BL1624" s="127"/>
    </row>
    <row r="1625" spans="3:64">
      <c r="C1625" s="38"/>
      <c r="D1625" s="38"/>
      <c r="AA1625" s="127"/>
      <c r="AB1625" s="127"/>
      <c r="AC1625" s="127"/>
      <c r="AD1625" s="127"/>
      <c r="AE1625" s="127"/>
      <c r="AG1625" s="113"/>
      <c r="AN1625" s="127"/>
      <c r="AO1625" s="127"/>
      <c r="AP1625" s="127"/>
      <c r="AQ1625" s="127"/>
      <c r="AR1625" s="127"/>
      <c r="AS1625" s="127"/>
      <c r="AT1625" s="127"/>
      <c r="AU1625" s="127"/>
      <c r="AV1625" s="127"/>
    </row>
    <row r="1626" spans="3:64">
      <c r="C1626" s="38"/>
      <c r="D1626" s="38"/>
      <c r="AA1626" s="127"/>
      <c r="AB1626" s="127"/>
      <c r="AC1626" s="127"/>
      <c r="AD1626" s="127"/>
      <c r="AE1626" s="127"/>
      <c r="AG1626" s="113"/>
      <c r="AN1626" s="127"/>
      <c r="AO1626" s="127"/>
      <c r="AP1626" s="127"/>
      <c r="AQ1626" s="127"/>
      <c r="AR1626" s="127"/>
      <c r="AS1626" s="127"/>
      <c r="AT1626" s="127"/>
      <c r="AU1626" s="127"/>
      <c r="AV1626" s="127"/>
      <c r="AW1626" s="127"/>
      <c r="AX1626" s="127"/>
      <c r="AY1626" s="127"/>
      <c r="AZ1626" s="127"/>
      <c r="BA1626" s="127"/>
      <c r="BB1626" s="127"/>
      <c r="BC1626" s="127"/>
      <c r="BD1626" s="127"/>
      <c r="BE1626" s="127"/>
      <c r="BF1626" s="127"/>
      <c r="BG1626" s="127"/>
      <c r="BH1626" s="127"/>
      <c r="BI1626" s="127"/>
      <c r="BJ1626" s="127"/>
      <c r="BK1626" s="127"/>
      <c r="BL1626" s="127"/>
    </row>
    <row r="1627" spans="3:64">
      <c r="C1627" s="38"/>
      <c r="D1627" s="38"/>
      <c r="AA1627" s="127"/>
      <c r="AB1627" s="127"/>
      <c r="AC1627" s="127"/>
      <c r="AD1627" s="127"/>
      <c r="AE1627" s="127"/>
      <c r="AG1627" s="113"/>
      <c r="AN1627" s="127"/>
      <c r="AO1627" s="127"/>
      <c r="AP1627" s="127"/>
      <c r="AQ1627" s="127"/>
      <c r="AR1627" s="127"/>
      <c r="AS1627" s="127"/>
      <c r="AT1627" s="127"/>
      <c r="AU1627" s="127"/>
    </row>
    <row r="1628" spans="3:64">
      <c r="C1628" s="38"/>
      <c r="D1628" s="38"/>
      <c r="AA1628" s="127"/>
      <c r="AB1628" s="127"/>
      <c r="AC1628" s="127"/>
      <c r="AD1628" s="127"/>
      <c r="AE1628" s="127"/>
      <c r="AG1628" s="113"/>
      <c r="AN1628" s="127"/>
      <c r="AO1628" s="127"/>
      <c r="AP1628" s="127"/>
      <c r="AQ1628" s="127"/>
      <c r="AR1628" s="127"/>
      <c r="AS1628" s="127"/>
      <c r="AT1628" s="127"/>
      <c r="AU1628" s="127"/>
      <c r="AV1628" s="127"/>
      <c r="AW1628" s="127"/>
      <c r="AX1628" s="127"/>
      <c r="AY1628" s="127"/>
      <c r="AZ1628" s="127"/>
      <c r="BA1628" s="127"/>
      <c r="BB1628" s="127"/>
      <c r="BC1628" s="127"/>
      <c r="BD1628" s="127"/>
      <c r="BE1628" s="127"/>
      <c r="BF1628" s="127"/>
      <c r="BG1628" s="127"/>
      <c r="BH1628" s="127"/>
      <c r="BI1628" s="127"/>
      <c r="BJ1628" s="127"/>
      <c r="BK1628" s="127"/>
      <c r="BL1628" s="127"/>
    </row>
    <row r="1629" spans="3:64">
      <c r="C1629" s="38"/>
      <c r="D1629" s="38"/>
      <c r="AA1629" s="127"/>
      <c r="AB1629" s="127"/>
      <c r="AC1629" s="127"/>
      <c r="AD1629" s="127"/>
      <c r="AE1629" s="127"/>
      <c r="AG1629" s="113"/>
      <c r="AN1629" s="127"/>
      <c r="AO1629" s="127"/>
      <c r="AP1629" s="127"/>
      <c r="AQ1629" s="127"/>
      <c r="AR1629" s="127"/>
      <c r="AS1629" s="127"/>
      <c r="AT1629" s="127"/>
      <c r="AU1629" s="127"/>
    </row>
    <row r="1630" spans="3:64">
      <c r="C1630" s="38"/>
      <c r="D1630" s="38"/>
      <c r="AA1630" s="127"/>
      <c r="AB1630" s="127"/>
      <c r="AC1630" s="127"/>
      <c r="AD1630" s="127"/>
      <c r="AE1630" s="127"/>
      <c r="AG1630" s="113"/>
      <c r="AN1630" s="127"/>
      <c r="AO1630" s="127"/>
      <c r="AP1630" s="127"/>
      <c r="AQ1630" s="127"/>
      <c r="AR1630" s="127"/>
      <c r="AS1630" s="127"/>
      <c r="AT1630" s="127"/>
      <c r="AU1630" s="127"/>
    </row>
    <row r="1631" spans="3:64">
      <c r="C1631" s="38"/>
      <c r="D1631" s="38"/>
      <c r="AA1631" s="127"/>
      <c r="AB1631" s="127"/>
      <c r="AC1631" s="127"/>
      <c r="AD1631" s="127"/>
      <c r="AE1631" s="127"/>
      <c r="AG1631" s="113"/>
      <c r="AN1631" s="127"/>
      <c r="AO1631" s="127"/>
      <c r="AP1631" s="127"/>
      <c r="AQ1631" s="127"/>
      <c r="AR1631" s="127"/>
      <c r="AS1631" s="127"/>
      <c r="AT1631" s="127"/>
      <c r="AU1631" s="127"/>
    </row>
    <row r="1632" spans="3:64">
      <c r="C1632" s="38"/>
      <c r="D1632" s="38"/>
      <c r="AA1632" s="127"/>
      <c r="AB1632" s="127"/>
      <c r="AC1632" s="127"/>
      <c r="AD1632" s="127"/>
      <c r="AE1632" s="127"/>
      <c r="AG1632" s="113"/>
      <c r="AN1632" s="127"/>
      <c r="AO1632" s="127"/>
      <c r="AP1632" s="127"/>
      <c r="AQ1632" s="127"/>
      <c r="AR1632" s="127"/>
      <c r="AS1632" s="127"/>
      <c r="AT1632" s="127"/>
      <c r="AU1632" s="127"/>
    </row>
    <row r="1633" spans="3:64">
      <c r="C1633" s="38"/>
      <c r="D1633" s="38"/>
      <c r="AA1633" s="127"/>
      <c r="AB1633" s="127"/>
      <c r="AC1633" s="127"/>
      <c r="AD1633" s="127"/>
      <c r="AE1633" s="127"/>
      <c r="AG1633" s="113"/>
      <c r="AN1633" s="127"/>
      <c r="AO1633" s="127"/>
      <c r="AP1633" s="127"/>
      <c r="AQ1633" s="127"/>
      <c r="AR1633" s="127"/>
      <c r="AS1633" s="127"/>
      <c r="AT1633" s="127"/>
      <c r="AU1633" s="127"/>
    </row>
    <row r="1634" spans="3:64">
      <c r="C1634" s="38"/>
      <c r="D1634" s="38"/>
      <c r="AA1634" s="127"/>
      <c r="AB1634" s="127"/>
      <c r="AC1634" s="127"/>
      <c r="AD1634" s="127"/>
      <c r="AE1634" s="127"/>
      <c r="AG1634" s="113"/>
      <c r="AN1634" s="127"/>
      <c r="AO1634" s="127"/>
      <c r="AP1634" s="127"/>
      <c r="AQ1634" s="127"/>
      <c r="AR1634" s="127"/>
      <c r="AS1634" s="127"/>
      <c r="AT1634" s="127"/>
      <c r="AU1634" s="127"/>
      <c r="AV1634" s="127"/>
      <c r="AX1634" s="127"/>
    </row>
    <row r="1635" spans="3:64">
      <c r="C1635" s="38"/>
      <c r="D1635" s="38"/>
      <c r="AA1635" s="127"/>
      <c r="AB1635" s="127"/>
      <c r="AC1635" s="127"/>
      <c r="AD1635" s="127"/>
      <c r="AE1635" s="127"/>
      <c r="AG1635" s="113"/>
      <c r="AN1635" s="127"/>
      <c r="AO1635" s="127"/>
      <c r="AP1635" s="127"/>
      <c r="AQ1635" s="127"/>
      <c r="AR1635" s="127"/>
      <c r="AS1635" s="127"/>
      <c r="AT1635" s="127"/>
      <c r="AU1635" s="127"/>
      <c r="AV1635" s="127"/>
      <c r="AX1635" s="127"/>
    </row>
    <row r="1636" spans="3:64">
      <c r="C1636" s="38"/>
      <c r="D1636" s="38"/>
      <c r="AA1636" s="127"/>
      <c r="AB1636" s="127"/>
      <c r="AC1636" s="127"/>
      <c r="AD1636" s="127"/>
      <c r="AE1636" s="127"/>
      <c r="AG1636" s="113"/>
      <c r="AN1636" s="127"/>
      <c r="AO1636" s="127"/>
      <c r="AP1636" s="127"/>
      <c r="AQ1636" s="127"/>
      <c r="AR1636" s="127"/>
      <c r="AS1636" s="127"/>
      <c r="AT1636" s="127"/>
      <c r="AU1636" s="127"/>
      <c r="AV1636" s="127"/>
      <c r="AW1636" s="127"/>
      <c r="AX1636" s="127"/>
      <c r="AY1636" s="127"/>
      <c r="AZ1636" s="127"/>
      <c r="BA1636" s="127"/>
      <c r="BB1636" s="127"/>
      <c r="BC1636" s="127"/>
      <c r="BD1636" s="127"/>
      <c r="BE1636" s="127"/>
      <c r="BF1636" s="127"/>
      <c r="BG1636" s="127"/>
      <c r="BH1636" s="127"/>
      <c r="BI1636" s="127"/>
      <c r="BJ1636" s="127"/>
      <c r="BK1636" s="127"/>
      <c r="BL1636" s="127"/>
    </row>
    <row r="1637" spans="3:64">
      <c r="C1637" s="38"/>
      <c r="D1637" s="38"/>
      <c r="AA1637" s="127"/>
      <c r="AB1637" s="127"/>
      <c r="AC1637" s="127"/>
      <c r="AD1637" s="127"/>
      <c r="AE1637" s="127"/>
      <c r="AG1637" s="113"/>
      <c r="AN1637" s="127"/>
      <c r="AO1637" s="127"/>
      <c r="AP1637" s="127"/>
      <c r="AQ1637" s="127"/>
      <c r="AR1637" s="127"/>
      <c r="AS1637" s="127"/>
      <c r="AT1637" s="127"/>
      <c r="AU1637" s="127"/>
    </row>
    <row r="1638" spans="3:64">
      <c r="C1638" s="38"/>
      <c r="D1638" s="38"/>
      <c r="AA1638" s="127"/>
      <c r="AB1638" s="127"/>
      <c r="AC1638" s="127"/>
      <c r="AD1638" s="127"/>
      <c r="AE1638" s="127"/>
      <c r="AG1638" s="113"/>
      <c r="AN1638" s="127"/>
      <c r="AO1638" s="127"/>
      <c r="AP1638" s="127"/>
      <c r="AQ1638" s="127"/>
      <c r="AR1638" s="127"/>
      <c r="AS1638" s="127"/>
      <c r="AT1638" s="127"/>
      <c r="AU1638" s="127"/>
      <c r="AV1638" s="127"/>
      <c r="AX1638" s="127"/>
      <c r="AY1638" s="127"/>
      <c r="AZ1638" s="127"/>
      <c r="BA1638" s="127"/>
      <c r="BB1638" s="127"/>
      <c r="BC1638" s="127"/>
      <c r="BD1638" s="127"/>
      <c r="BE1638" s="127"/>
      <c r="BF1638" s="127"/>
      <c r="BG1638" s="127"/>
      <c r="BH1638" s="127"/>
      <c r="BI1638" s="127"/>
      <c r="BJ1638" s="127"/>
      <c r="BK1638" s="127"/>
      <c r="BL1638" s="127"/>
    </row>
    <row r="1639" spans="3:64">
      <c r="C1639" s="38"/>
      <c r="D1639" s="38"/>
      <c r="AA1639" s="127"/>
      <c r="AB1639" s="127"/>
      <c r="AC1639" s="127"/>
      <c r="AD1639" s="127"/>
      <c r="AE1639" s="127"/>
      <c r="AG1639" s="113"/>
      <c r="AN1639" s="127"/>
      <c r="AO1639" s="127"/>
      <c r="AP1639" s="127"/>
      <c r="AQ1639" s="127"/>
      <c r="AR1639" s="127"/>
      <c r="AS1639" s="127"/>
      <c r="AT1639" s="127"/>
      <c r="AU1639" s="127"/>
      <c r="AV1639" s="8"/>
    </row>
    <row r="1640" spans="3:64">
      <c r="C1640" s="38"/>
      <c r="D1640" s="38"/>
      <c r="AA1640" s="127"/>
      <c r="AB1640" s="127"/>
      <c r="AC1640" s="127"/>
      <c r="AD1640" s="127"/>
      <c r="AE1640" s="127"/>
      <c r="AG1640" s="113"/>
      <c r="AN1640" s="127"/>
      <c r="AO1640" s="127"/>
      <c r="AP1640" s="127"/>
      <c r="AQ1640" s="127"/>
      <c r="AR1640" s="127"/>
      <c r="AS1640" s="127"/>
      <c r="AT1640" s="127"/>
      <c r="AU1640" s="127"/>
      <c r="AV1640" s="127"/>
    </row>
    <row r="1641" spans="3:64">
      <c r="C1641" s="38"/>
      <c r="D1641" s="38"/>
      <c r="AA1641" s="127"/>
      <c r="AB1641" s="127"/>
      <c r="AC1641" s="127"/>
      <c r="AD1641" s="127"/>
      <c r="AE1641" s="127"/>
      <c r="AG1641" s="113"/>
      <c r="AN1641" s="127"/>
      <c r="AO1641" s="127"/>
      <c r="AP1641" s="127"/>
      <c r="AQ1641" s="127"/>
      <c r="AR1641" s="127"/>
      <c r="AS1641" s="127"/>
      <c r="AT1641" s="127"/>
      <c r="AU1641" s="127"/>
      <c r="AV1641" s="127"/>
      <c r="AX1641" s="127"/>
      <c r="AY1641" s="127"/>
      <c r="AZ1641" s="127"/>
      <c r="BA1641" s="127"/>
      <c r="BB1641" s="127"/>
      <c r="BC1641" s="127"/>
      <c r="BD1641" s="127"/>
      <c r="BE1641" s="127"/>
      <c r="BF1641" s="127"/>
      <c r="BG1641" s="127"/>
      <c r="BH1641" s="127"/>
      <c r="BI1641" s="127"/>
      <c r="BJ1641" s="127"/>
      <c r="BK1641" s="127"/>
      <c r="BL1641" s="127"/>
    </row>
    <row r="1642" spans="3:64">
      <c r="C1642" s="38"/>
      <c r="D1642" s="38"/>
      <c r="AA1642" s="127"/>
      <c r="AB1642" s="127"/>
      <c r="AC1642" s="127"/>
      <c r="AD1642" s="127"/>
      <c r="AE1642" s="127"/>
      <c r="AG1642" s="113"/>
      <c r="AN1642" s="127"/>
      <c r="AO1642" s="127"/>
      <c r="AP1642" s="127"/>
      <c r="AQ1642" s="127"/>
      <c r="AR1642" s="127"/>
      <c r="AS1642" s="127"/>
      <c r="AT1642" s="127"/>
      <c r="AU1642" s="127"/>
      <c r="AV1642" s="127"/>
    </row>
    <row r="1643" spans="3:64">
      <c r="C1643" s="38"/>
      <c r="D1643" s="38"/>
      <c r="AA1643" s="127"/>
      <c r="AB1643" s="127"/>
      <c r="AC1643" s="127"/>
      <c r="AD1643" s="127"/>
      <c r="AE1643" s="127"/>
      <c r="AG1643" s="113"/>
      <c r="AN1643" s="127"/>
      <c r="AO1643" s="127"/>
      <c r="AP1643" s="127"/>
      <c r="AQ1643" s="127"/>
      <c r="AR1643" s="127"/>
      <c r="AS1643" s="127"/>
      <c r="AT1643" s="127"/>
      <c r="AU1643" s="127"/>
      <c r="AV1643" s="127"/>
    </row>
    <row r="1644" spans="3:64">
      <c r="C1644" s="38"/>
      <c r="D1644" s="38"/>
      <c r="AA1644" s="127"/>
      <c r="AB1644" s="127"/>
      <c r="AC1644" s="127"/>
      <c r="AD1644" s="127"/>
      <c r="AE1644" s="127"/>
      <c r="AG1644" s="113"/>
      <c r="AN1644" s="127"/>
      <c r="AO1644" s="127"/>
      <c r="AP1644" s="127"/>
      <c r="AQ1644" s="127"/>
      <c r="AR1644" s="127"/>
      <c r="AS1644" s="127"/>
      <c r="AT1644" s="127"/>
      <c r="AU1644" s="127"/>
    </row>
    <row r="1645" spans="3:64">
      <c r="C1645" s="38"/>
      <c r="D1645" s="38"/>
      <c r="AA1645" s="127"/>
      <c r="AB1645" s="127"/>
      <c r="AC1645" s="127"/>
      <c r="AD1645" s="127"/>
      <c r="AE1645" s="127"/>
      <c r="AG1645" s="113"/>
      <c r="AN1645" s="127"/>
      <c r="AO1645" s="127"/>
      <c r="AP1645" s="127"/>
      <c r="AQ1645" s="127"/>
      <c r="AR1645" s="127"/>
      <c r="AS1645" s="127"/>
      <c r="AT1645" s="127"/>
      <c r="AU1645" s="127"/>
    </row>
    <row r="1646" spans="3:64">
      <c r="C1646" s="38"/>
      <c r="D1646" s="38"/>
      <c r="AA1646" s="127"/>
      <c r="AB1646" s="127"/>
      <c r="AC1646" s="127"/>
      <c r="AD1646" s="127"/>
      <c r="AE1646" s="127"/>
      <c r="AG1646" s="113"/>
      <c r="AN1646" s="127"/>
      <c r="AO1646" s="127"/>
      <c r="AP1646" s="127"/>
      <c r="AQ1646" s="127"/>
      <c r="AR1646" s="127"/>
      <c r="AS1646" s="127"/>
      <c r="AT1646" s="127"/>
      <c r="AU1646" s="127"/>
    </row>
    <row r="1647" spans="3:64">
      <c r="C1647" s="38"/>
      <c r="D1647" s="38"/>
      <c r="AA1647" s="127"/>
      <c r="AB1647" s="127"/>
      <c r="AC1647" s="127"/>
      <c r="AD1647" s="127"/>
      <c r="AE1647" s="127"/>
      <c r="AG1647" s="113"/>
      <c r="AN1647" s="127"/>
      <c r="AO1647" s="127"/>
      <c r="AP1647" s="127"/>
      <c r="AQ1647" s="127"/>
      <c r="AR1647" s="127"/>
      <c r="AS1647" s="127"/>
      <c r="AT1647" s="127"/>
      <c r="AU1647" s="127"/>
    </row>
    <row r="1648" spans="3:64">
      <c r="C1648" s="38"/>
      <c r="D1648" s="38"/>
      <c r="AA1648" s="127"/>
      <c r="AB1648" s="127"/>
      <c r="AC1648" s="127"/>
      <c r="AD1648" s="127"/>
      <c r="AE1648" s="127"/>
      <c r="AG1648" s="113"/>
      <c r="AN1648" s="127"/>
      <c r="AO1648" s="127"/>
      <c r="AP1648" s="127"/>
      <c r="AQ1648" s="127"/>
      <c r="AR1648" s="127"/>
      <c r="AS1648" s="127"/>
      <c r="AT1648" s="127"/>
      <c r="AU1648" s="127"/>
    </row>
    <row r="1649" spans="3:64">
      <c r="C1649" s="38"/>
      <c r="D1649" s="38"/>
      <c r="AA1649" s="127"/>
      <c r="AB1649" s="127"/>
      <c r="AC1649" s="127"/>
      <c r="AD1649" s="127"/>
      <c r="AE1649" s="127"/>
      <c r="AG1649" s="113"/>
      <c r="AN1649" s="127"/>
      <c r="AO1649" s="127"/>
      <c r="AP1649" s="127"/>
      <c r="AQ1649" s="127"/>
      <c r="AR1649" s="127"/>
      <c r="AS1649" s="127"/>
      <c r="AT1649" s="127"/>
      <c r="AU1649" s="127"/>
    </row>
    <row r="1650" spans="3:64">
      <c r="C1650" s="38"/>
      <c r="D1650" s="38"/>
      <c r="AA1650" s="127"/>
      <c r="AB1650" s="127"/>
      <c r="AC1650" s="127"/>
      <c r="AD1650" s="127"/>
      <c r="AE1650" s="127"/>
      <c r="AG1650" s="113"/>
      <c r="AN1650" s="127"/>
      <c r="AO1650" s="127"/>
      <c r="AP1650" s="127"/>
      <c r="AQ1650" s="127"/>
      <c r="AR1650" s="127"/>
      <c r="AS1650" s="127"/>
      <c r="AT1650" s="127"/>
      <c r="AU1650" s="127"/>
    </row>
    <row r="1651" spans="3:64">
      <c r="C1651" s="38"/>
      <c r="D1651" s="38"/>
      <c r="AA1651" s="127"/>
      <c r="AB1651" s="127"/>
      <c r="AC1651" s="127"/>
      <c r="AD1651" s="127"/>
      <c r="AE1651" s="127"/>
      <c r="AG1651" s="113"/>
      <c r="AN1651" s="127"/>
      <c r="AO1651" s="127"/>
      <c r="AP1651" s="127"/>
      <c r="AQ1651" s="127"/>
      <c r="AR1651" s="127"/>
      <c r="AS1651" s="127"/>
      <c r="AT1651" s="127"/>
      <c r="AU1651" s="127"/>
      <c r="AV1651" s="127"/>
    </row>
    <row r="1652" spans="3:64">
      <c r="C1652" s="38"/>
      <c r="D1652" s="38"/>
      <c r="AA1652" s="127"/>
      <c r="AB1652" s="127"/>
      <c r="AC1652" s="127"/>
      <c r="AD1652" s="127"/>
      <c r="AE1652" s="127"/>
      <c r="AG1652" s="113"/>
      <c r="AN1652" s="127"/>
      <c r="AO1652" s="127"/>
      <c r="AP1652" s="127"/>
      <c r="AQ1652" s="127"/>
      <c r="AR1652" s="127"/>
      <c r="AS1652" s="127"/>
      <c r="AT1652" s="127"/>
      <c r="AU1652" s="127"/>
      <c r="AV1652" s="127"/>
      <c r="AW1652" s="127"/>
      <c r="AX1652" s="127"/>
      <c r="AY1652" s="127"/>
      <c r="AZ1652" s="127"/>
      <c r="BA1652" s="127"/>
      <c r="BB1652" s="127"/>
      <c r="BC1652" s="127"/>
      <c r="BD1652" s="127"/>
      <c r="BE1652" s="127"/>
      <c r="BF1652" s="127"/>
      <c r="BG1652" s="127"/>
      <c r="BH1652" s="127"/>
      <c r="BI1652" s="127"/>
      <c r="BJ1652" s="127"/>
      <c r="BK1652" s="127"/>
      <c r="BL1652" s="127"/>
    </row>
    <row r="1653" spans="3:64">
      <c r="C1653" s="38"/>
      <c r="D1653" s="38"/>
      <c r="AA1653" s="127"/>
      <c r="AB1653" s="127"/>
      <c r="AC1653" s="127"/>
      <c r="AD1653" s="127"/>
      <c r="AE1653" s="127"/>
      <c r="AG1653" s="113"/>
      <c r="AN1653" s="127"/>
      <c r="AO1653" s="127"/>
      <c r="AP1653" s="127"/>
      <c r="AQ1653" s="127"/>
      <c r="AR1653" s="127"/>
      <c r="AS1653" s="127"/>
      <c r="AT1653" s="127"/>
      <c r="AU1653" s="127"/>
    </row>
    <row r="1654" spans="3:64">
      <c r="C1654" s="38"/>
      <c r="D1654" s="38"/>
      <c r="AA1654" s="127"/>
      <c r="AB1654" s="127"/>
      <c r="AC1654" s="127"/>
      <c r="AD1654" s="127"/>
      <c r="AE1654" s="127"/>
      <c r="AG1654" s="113"/>
      <c r="AN1654" s="127"/>
      <c r="AO1654" s="127"/>
      <c r="AP1654" s="127"/>
      <c r="AQ1654" s="127"/>
      <c r="AR1654" s="127"/>
      <c r="AS1654" s="127"/>
      <c r="AT1654" s="127"/>
      <c r="AU1654" s="127"/>
    </row>
    <row r="1655" spans="3:64">
      <c r="C1655" s="38"/>
      <c r="D1655" s="38"/>
      <c r="AA1655" s="127"/>
      <c r="AB1655" s="127"/>
      <c r="AC1655" s="127"/>
      <c r="AD1655" s="127"/>
      <c r="AE1655" s="127"/>
      <c r="AG1655" s="113"/>
      <c r="AN1655" s="127"/>
      <c r="AO1655" s="127"/>
      <c r="AP1655" s="127"/>
      <c r="AQ1655" s="127"/>
      <c r="AR1655" s="127"/>
      <c r="AS1655" s="127"/>
      <c r="AT1655" s="127"/>
      <c r="AU1655" s="127"/>
    </row>
    <row r="1656" spans="3:64">
      <c r="C1656" s="38"/>
      <c r="D1656" s="38"/>
      <c r="AA1656" s="127"/>
      <c r="AB1656" s="127"/>
      <c r="AC1656" s="127"/>
      <c r="AD1656" s="127"/>
      <c r="AE1656" s="127"/>
      <c r="AG1656" s="113"/>
      <c r="AN1656" s="127"/>
      <c r="AO1656" s="127"/>
      <c r="AP1656" s="127"/>
      <c r="AQ1656" s="127"/>
      <c r="AR1656" s="127"/>
      <c r="AS1656" s="127"/>
      <c r="AT1656" s="127"/>
      <c r="AU1656" s="127"/>
    </row>
    <row r="1657" spans="3:64">
      <c r="C1657" s="38"/>
      <c r="D1657" s="38"/>
      <c r="AA1657" s="127"/>
      <c r="AB1657" s="127"/>
      <c r="AC1657" s="127"/>
      <c r="AD1657" s="127"/>
      <c r="AE1657" s="127"/>
      <c r="AG1657" s="113"/>
      <c r="AN1657" s="127"/>
      <c r="AO1657" s="127"/>
      <c r="AP1657" s="127"/>
      <c r="AQ1657" s="127"/>
      <c r="AR1657" s="127"/>
      <c r="AS1657" s="127"/>
      <c r="AT1657" s="127"/>
      <c r="AU1657" s="127"/>
      <c r="AV1657" s="127"/>
      <c r="AW1657" s="127"/>
      <c r="AX1657" s="127"/>
      <c r="AY1657" s="127"/>
      <c r="AZ1657" s="127"/>
      <c r="BA1657" s="127"/>
      <c r="BB1657" s="127"/>
      <c r="BC1657" s="127"/>
      <c r="BD1657" s="127"/>
      <c r="BE1657" s="127"/>
      <c r="BF1657" s="127"/>
      <c r="BG1657" s="127"/>
      <c r="BH1657" s="127"/>
      <c r="BI1657" s="127"/>
      <c r="BJ1657" s="127"/>
      <c r="BK1657" s="127"/>
      <c r="BL1657" s="127"/>
    </row>
    <row r="1658" spans="3:64">
      <c r="C1658" s="38"/>
      <c r="D1658" s="38"/>
      <c r="AA1658" s="127"/>
      <c r="AB1658" s="127"/>
      <c r="AC1658" s="127"/>
      <c r="AD1658" s="127"/>
      <c r="AE1658" s="127"/>
      <c r="AG1658" s="113"/>
      <c r="AN1658" s="127"/>
      <c r="AO1658" s="127"/>
      <c r="AP1658" s="127"/>
      <c r="AQ1658" s="127"/>
      <c r="AR1658" s="127"/>
      <c r="AS1658" s="127"/>
      <c r="AT1658" s="127"/>
      <c r="AU1658" s="127"/>
    </row>
    <row r="1659" spans="3:64">
      <c r="C1659" s="38"/>
      <c r="D1659" s="38"/>
      <c r="AA1659" s="127"/>
      <c r="AB1659" s="127"/>
      <c r="AC1659" s="127"/>
      <c r="AD1659" s="127"/>
      <c r="AE1659" s="127"/>
      <c r="AG1659" s="113"/>
      <c r="AN1659" s="127"/>
      <c r="AO1659" s="127"/>
      <c r="AP1659" s="127"/>
      <c r="AQ1659" s="127"/>
      <c r="AR1659" s="127"/>
      <c r="AS1659" s="127"/>
      <c r="AT1659" s="127"/>
      <c r="AU1659" s="127"/>
    </row>
    <row r="1660" spans="3:64">
      <c r="C1660" s="38"/>
      <c r="D1660" s="38"/>
      <c r="AA1660" s="127"/>
      <c r="AB1660" s="127"/>
      <c r="AC1660" s="127"/>
      <c r="AD1660" s="127"/>
      <c r="AE1660" s="127"/>
      <c r="AG1660" s="113"/>
      <c r="AN1660" s="127"/>
      <c r="AO1660" s="127"/>
      <c r="AP1660" s="127"/>
      <c r="AQ1660" s="127"/>
      <c r="AR1660" s="127"/>
      <c r="AS1660" s="127"/>
      <c r="AT1660" s="127"/>
      <c r="AU1660" s="127"/>
      <c r="AV1660" s="127"/>
      <c r="AX1660" s="127"/>
    </row>
    <row r="1661" spans="3:64">
      <c r="C1661" s="38"/>
      <c r="D1661" s="38"/>
      <c r="AA1661" s="127"/>
      <c r="AB1661" s="127"/>
      <c r="AC1661" s="127"/>
      <c r="AD1661" s="127"/>
      <c r="AE1661" s="127"/>
      <c r="AG1661" s="113"/>
      <c r="AN1661" s="127"/>
      <c r="AO1661" s="127"/>
      <c r="AP1661" s="127"/>
      <c r="AQ1661" s="127"/>
      <c r="AR1661" s="127"/>
      <c r="AS1661" s="127"/>
      <c r="AT1661" s="127"/>
      <c r="AU1661" s="127"/>
      <c r="AV1661" s="127"/>
      <c r="AX1661" s="127"/>
      <c r="AY1661" s="127"/>
      <c r="AZ1661" s="127"/>
      <c r="BA1661" s="127"/>
      <c r="BB1661" s="127"/>
      <c r="BC1661" s="127"/>
      <c r="BD1661" s="127"/>
      <c r="BE1661" s="127"/>
      <c r="BF1661" s="127"/>
      <c r="BG1661" s="127"/>
      <c r="BH1661" s="127"/>
      <c r="BI1661" s="127"/>
      <c r="BJ1661" s="127"/>
      <c r="BK1661" s="127"/>
      <c r="BL1661" s="127"/>
    </row>
    <row r="1662" spans="3:64">
      <c r="C1662" s="38"/>
      <c r="D1662" s="38"/>
      <c r="AA1662" s="127"/>
      <c r="AB1662" s="127"/>
      <c r="AC1662" s="127"/>
      <c r="AD1662" s="127"/>
      <c r="AE1662" s="127"/>
      <c r="AG1662" s="113"/>
      <c r="AN1662" s="127"/>
      <c r="AO1662" s="127"/>
      <c r="AP1662" s="127"/>
      <c r="AQ1662" s="127"/>
      <c r="AR1662" s="127"/>
      <c r="AS1662" s="127"/>
      <c r="AT1662" s="127"/>
      <c r="AU1662" s="127"/>
      <c r="AV1662" s="127"/>
      <c r="AW1662" s="127"/>
      <c r="AX1662" s="127"/>
      <c r="AY1662" s="127"/>
      <c r="AZ1662" s="127"/>
      <c r="BA1662" s="127"/>
      <c r="BB1662" s="127"/>
      <c r="BC1662" s="127"/>
      <c r="BD1662" s="127"/>
      <c r="BE1662" s="127"/>
      <c r="BF1662" s="127"/>
      <c r="BG1662" s="127"/>
      <c r="BH1662" s="127"/>
      <c r="BI1662" s="127"/>
      <c r="BJ1662" s="127"/>
      <c r="BK1662" s="127"/>
      <c r="BL1662" s="127"/>
    </row>
    <row r="1663" spans="3:64">
      <c r="C1663" s="38"/>
      <c r="D1663" s="38"/>
      <c r="AA1663" s="127"/>
      <c r="AB1663" s="127"/>
      <c r="AC1663" s="127"/>
      <c r="AD1663" s="127"/>
      <c r="AE1663" s="127"/>
      <c r="AG1663" s="113"/>
      <c r="AN1663" s="127"/>
      <c r="AO1663" s="127"/>
      <c r="AP1663" s="127"/>
      <c r="AQ1663" s="127"/>
      <c r="AR1663" s="127"/>
      <c r="AS1663" s="127"/>
      <c r="AT1663" s="127"/>
      <c r="AU1663" s="127"/>
      <c r="AV1663" s="127"/>
    </row>
    <row r="1664" spans="3:64">
      <c r="C1664" s="38"/>
      <c r="D1664" s="38"/>
      <c r="AA1664" s="127"/>
      <c r="AB1664" s="127"/>
      <c r="AC1664" s="127"/>
      <c r="AD1664" s="127"/>
      <c r="AE1664" s="127"/>
      <c r="AG1664" s="113"/>
      <c r="AN1664" s="127"/>
      <c r="AO1664" s="127"/>
      <c r="AP1664" s="127"/>
      <c r="AQ1664" s="127"/>
      <c r="AR1664" s="127"/>
      <c r="AS1664" s="127"/>
      <c r="AT1664" s="127"/>
      <c r="AU1664" s="127"/>
    </row>
    <row r="1665" spans="3:64">
      <c r="C1665" s="38"/>
      <c r="D1665" s="38"/>
      <c r="AA1665" s="127"/>
      <c r="AB1665" s="127"/>
      <c r="AC1665" s="127"/>
      <c r="AD1665" s="127"/>
      <c r="AE1665" s="127"/>
      <c r="AG1665" s="113"/>
      <c r="AN1665" s="127"/>
      <c r="AO1665" s="127"/>
      <c r="AP1665" s="127"/>
      <c r="AQ1665" s="127"/>
      <c r="AR1665" s="127"/>
      <c r="AS1665" s="127"/>
      <c r="AT1665" s="127"/>
      <c r="AU1665" s="127"/>
      <c r="AV1665" s="127"/>
    </row>
    <row r="1666" spans="3:64">
      <c r="C1666" s="38"/>
      <c r="D1666" s="38"/>
      <c r="AA1666" s="127"/>
      <c r="AB1666" s="127"/>
      <c r="AC1666" s="127"/>
      <c r="AD1666" s="127"/>
      <c r="AE1666" s="127"/>
      <c r="AG1666" s="113"/>
      <c r="AN1666" s="127"/>
      <c r="AO1666" s="127"/>
      <c r="AP1666" s="127"/>
      <c r="AQ1666" s="127"/>
      <c r="AR1666" s="127"/>
      <c r="AS1666" s="127"/>
      <c r="AT1666" s="127"/>
      <c r="AU1666" s="127"/>
      <c r="AV1666" s="127"/>
    </row>
    <row r="1667" spans="3:64">
      <c r="C1667" s="38"/>
      <c r="D1667" s="38"/>
      <c r="AA1667" s="127"/>
      <c r="AB1667" s="127"/>
      <c r="AC1667" s="127"/>
      <c r="AD1667" s="127"/>
      <c r="AE1667" s="127"/>
      <c r="AG1667" s="113"/>
      <c r="AN1667" s="127"/>
      <c r="AO1667" s="127"/>
      <c r="AP1667" s="127"/>
      <c r="AQ1667" s="127"/>
      <c r="AR1667" s="127"/>
      <c r="AS1667" s="127"/>
      <c r="AT1667" s="127"/>
      <c r="AU1667" s="127"/>
    </row>
    <row r="1668" spans="3:64">
      <c r="C1668" s="38"/>
      <c r="D1668" s="38"/>
      <c r="AA1668" s="127"/>
      <c r="AB1668" s="127"/>
      <c r="AC1668" s="127"/>
      <c r="AD1668" s="127"/>
      <c r="AE1668" s="127"/>
      <c r="AG1668" s="113"/>
      <c r="AN1668" s="127"/>
      <c r="AO1668" s="127"/>
      <c r="AP1668" s="127"/>
      <c r="AQ1668" s="127"/>
      <c r="AR1668" s="127"/>
      <c r="AS1668" s="127"/>
      <c r="AT1668" s="127"/>
      <c r="AU1668" s="127"/>
      <c r="AV1668" s="127"/>
      <c r="AX1668" s="127"/>
    </row>
    <row r="1669" spans="3:64">
      <c r="C1669" s="38"/>
      <c r="D1669" s="38"/>
      <c r="AA1669" s="127"/>
      <c r="AB1669" s="127"/>
      <c r="AC1669" s="127"/>
      <c r="AD1669" s="127"/>
      <c r="AE1669" s="127"/>
      <c r="AG1669" s="113"/>
      <c r="AN1669" s="127"/>
      <c r="AO1669" s="127"/>
      <c r="AP1669" s="127"/>
      <c r="AQ1669" s="127"/>
      <c r="AR1669" s="127"/>
      <c r="AS1669" s="127"/>
      <c r="AT1669" s="127"/>
      <c r="AU1669" s="127"/>
    </row>
    <row r="1670" spans="3:64">
      <c r="C1670" s="38"/>
      <c r="D1670" s="38"/>
      <c r="AA1670" s="127"/>
      <c r="AB1670" s="127"/>
      <c r="AC1670" s="127"/>
      <c r="AD1670" s="127"/>
      <c r="AE1670" s="127"/>
      <c r="AG1670" s="113"/>
      <c r="AN1670" s="127"/>
      <c r="AO1670" s="127"/>
      <c r="AP1670" s="127"/>
      <c r="AQ1670" s="127"/>
      <c r="AR1670" s="127"/>
      <c r="AS1670" s="127"/>
      <c r="AT1670" s="127"/>
      <c r="AU1670" s="127"/>
    </row>
    <row r="1671" spans="3:64">
      <c r="C1671" s="38"/>
      <c r="D1671" s="38"/>
      <c r="AA1671" s="127"/>
      <c r="AB1671" s="127"/>
      <c r="AC1671" s="127"/>
      <c r="AD1671" s="127"/>
      <c r="AE1671" s="127"/>
      <c r="AG1671" s="113"/>
      <c r="AN1671" s="127"/>
      <c r="AO1671" s="127"/>
      <c r="AP1671" s="127"/>
      <c r="AQ1671" s="127"/>
      <c r="AR1671" s="127"/>
      <c r="AS1671" s="127"/>
      <c r="AT1671" s="127"/>
      <c r="AU1671" s="127"/>
    </row>
    <row r="1672" spans="3:64">
      <c r="C1672" s="38"/>
      <c r="D1672" s="38"/>
      <c r="AA1672" s="127"/>
      <c r="AB1672" s="127"/>
      <c r="AC1672" s="127"/>
      <c r="AD1672" s="127"/>
      <c r="AE1672" s="127"/>
      <c r="AG1672" s="113"/>
      <c r="AN1672" s="127"/>
      <c r="AO1672" s="127"/>
      <c r="AP1672" s="127"/>
      <c r="AQ1672" s="127"/>
      <c r="AR1672" s="127"/>
      <c r="AS1672" s="127"/>
      <c r="AT1672" s="127"/>
      <c r="AU1672" s="127"/>
      <c r="AV1672" s="127"/>
      <c r="AX1672" s="127"/>
    </row>
    <row r="1673" spans="3:64">
      <c r="C1673" s="38"/>
      <c r="D1673" s="38"/>
      <c r="AA1673" s="127"/>
      <c r="AB1673" s="127"/>
      <c r="AC1673" s="127"/>
      <c r="AD1673" s="127"/>
      <c r="AE1673" s="127"/>
      <c r="AG1673" s="113"/>
      <c r="AN1673" s="127"/>
      <c r="AO1673" s="127"/>
      <c r="AP1673" s="127"/>
      <c r="AQ1673" s="127"/>
      <c r="AR1673" s="127"/>
      <c r="AS1673" s="127"/>
      <c r="AT1673" s="127"/>
      <c r="AU1673" s="127"/>
      <c r="AV1673" s="127"/>
    </row>
    <row r="1674" spans="3:64">
      <c r="C1674" s="38"/>
      <c r="D1674" s="38"/>
      <c r="AA1674" s="127"/>
      <c r="AB1674" s="127"/>
      <c r="AC1674" s="127"/>
      <c r="AD1674" s="127"/>
      <c r="AE1674" s="127"/>
      <c r="AG1674" s="113"/>
      <c r="AN1674" s="127"/>
      <c r="AO1674" s="127"/>
      <c r="AP1674" s="127"/>
      <c r="AQ1674" s="127"/>
      <c r="AR1674" s="127"/>
      <c r="AS1674" s="127"/>
      <c r="AT1674" s="127"/>
      <c r="AU1674" s="127"/>
      <c r="AV1674" s="127"/>
      <c r="AW1674" s="127"/>
      <c r="AX1674" s="127"/>
      <c r="AY1674" s="127"/>
      <c r="AZ1674" s="127"/>
      <c r="BA1674" s="127"/>
      <c r="BB1674" s="127"/>
      <c r="BC1674" s="127"/>
      <c r="BD1674" s="127"/>
      <c r="BE1674" s="127"/>
      <c r="BF1674" s="127"/>
      <c r="BG1674" s="127"/>
      <c r="BH1674" s="127"/>
      <c r="BI1674" s="127"/>
      <c r="BJ1674" s="127"/>
      <c r="BK1674" s="127"/>
      <c r="BL1674" s="127"/>
    </row>
    <row r="1675" spans="3:64">
      <c r="C1675" s="38"/>
      <c r="D1675" s="38"/>
      <c r="AA1675" s="127"/>
      <c r="AB1675" s="127"/>
      <c r="AC1675" s="127"/>
      <c r="AD1675" s="127"/>
      <c r="AE1675" s="127"/>
      <c r="AG1675" s="113"/>
      <c r="AN1675" s="127"/>
      <c r="AO1675" s="127"/>
      <c r="AP1675" s="127"/>
      <c r="AQ1675" s="127"/>
      <c r="AR1675" s="127"/>
      <c r="AS1675" s="127"/>
      <c r="AT1675" s="127"/>
      <c r="AU1675" s="127"/>
      <c r="AV1675" s="127"/>
      <c r="AW1675" s="127"/>
      <c r="AX1675" s="127"/>
      <c r="AY1675" s="127"/>
      <c r="AZ1675" s="127"/>
      <c r="BA1675" s="127"/>
      <c r="BB1675" s="127"/>
      <c r="BC1675" s="127"/>
      <c r="BD1675" s="127"/>
      <c r="BE1675" s="127"/>
      <c r="BF1675" s="127"/>
      <c r="BG1675" s="127"/>
      <c r="BH1675" s="127"/>
      <c r="BI1675" s="127"/>
      <c r="BJ1675" s="127"/>
      <c r="BK1675" s="127"/>
      <c r="BL1675" s="127"/>
    </row>
    <row r="1676" spans="3:64">
      <c r="C1676" s="38"/>
      <c r="D1676" s="38"/>
      <c r="AA1676" s="127"/>
      <c r="AB1676" s="127"/>
      <c r="AC1676" s="127"/>
      <c r="AD1676" s="127"/>
      <c r="AE1676" s="127"/>
      <c r="AG1676" s="113"/>
      <c r="AN1676" s="127"/>
      <c r="AO1676" s="127"/>
      <c r="AP1676" s="127"/>
      <c r="AQ1676" s="127"/>
      <c r="AR1676" s="127"/>
      <c r="AS1676" s="127"/>
      <c r="AT1676" s="127"/>
      <c r="AU1676" s="127"/>
      <c r="AV1676" s="127"/>
      <c r="AW1676" s="127"/>
      <c r="AX1676" s="127"/>
      <c r="AY1676" s="127"/>
      <c r="AZ1676" s="127"/>
      <c r="BA1676" s="127"/>
      <c r="BB1676" s="127"/>
      <c r="BC1676" s="127"/>
      <c r="BD1676" s="127"/>
      <c r="BE1676" s="127"/>
      <c r="BF1676" s="127"/>
      <c r="BG1676" s="127"/>
      <c r="BH1676" s="127"/>
      <c r="BI1676" s="127"/>
      <c r="BJ1676" s="127"/>
      <c r="BK1676" s="127"/>
      <c r="BL1676" s="127"/>
    </row>
    <row r="1677" spans="3:64">
      <c r="C1677" s="38"/>
      <c r="D1677" s="38"/>
      <c r="AA1677" s="127"/>
      <c r="AB1677" s="127"/>
      <c r="AC1677" s="127"/>
      <c r="AD1677" s="127"/>
      <c r="AE1677" s="127"/>
      <c r="AG1677" s="113"/>
      <c r="AN1677" s="127"/>
      <c r="AO1677" s="127"/>
      <c r="AP1677" s="127"/>
      <c r="AQ1677" s="127"/>
      <c r="AR1677" s="127"/>
      <c r="AS1677" s="127"/>
      <c r="AT1677" s="127"/>
      <c r="AU1677" s="127"/>
      <c r="AV1677" s="127"/>
      <c r="AW1677" s="127"/>
      <c r="AX1677" s="127"/>
      <c r="AY1677" s="127"/>
      <c r="AZ1677" s="127"/>
      <c r="BA1677" s="127"/>
      <c r="BB1677" s="127"/>
      <c r="BC1677" s="127"/>
      <c r="BD1677" s="127"/>
      <c r="BE1677" s="127"/>
      <c r="BF1677" s="127"/>
      <c r="BG1677" s="127"/>
      <c r="BH1677" s="127"/>
      <c r="BI1677" s="127"/>
      <c r="BJ1677" s="127"/>
      <c r="BK1677" s="127"/>
      <c r="BL1677" s="127"/>
    </row>
    <row r="1678" spans="3:64">
      <c r="C1678" s="38"/>
      <c r="D1678" s="38"/>
      <c r="AA1678" s="127"/>
      <c r="AB1678" s="127"/>
      <c r="AC1678" s="127"/>
      <c r="AD1678" s="127"/>
      <c r="AE1678" s="127"/>
      <c r="AG1678" s="113"/>
      <c r="AN1678" s="127"/>
      <c r="AO1678" s="127"/>
      <c r="AP1678" s="127"/>
      <c r="AQ1678" s="127"/>
      <c r="AR1678" s="127"/>
      <c r="AS1678" s="127"/>
      <c r="AT1678" s="127"/>
      <c r="AU1678" s="127"/>
      <c r="AV1678" s="127"/>
      <c r="AX1678" s="127"/>
    </row>
    <row r="1679" spans="3:64">
      <c r="C1679" s="38"/>
      <c r="D1679" s="38"/>
      <c r="AA1679" s="127"/>
      <c r="AB1679" s="127"/>
      <c r="AC1679" s="127"/>
      <c r="AD1679" s="127"/>
      <c r="AE1679" s="127"/>
      <c r="AG1679" s="113"/>
      <c r="AN1679" s="127"/>
      <c r="AO1679" s="127"/>
      <c r="AP1679" s="127"/>
      <c r="AQ1679" s="127"/>
      <c r="AR1679" s="127"/>
      <c r="AS1679" s="127"/>
      <c r="AT1679" s="127"/>
      <c r="AU1679" s="127"/>
      <c r="AV1679" s="127"/>
      <c r="AW1679" s="127"/>
      <c r="AX1679" s="127"/>
      <c r="AY1679" s="127"/>
      <c r="AZ1679" s="127"/>
      <c r="BA1679" s="127"/>
      <c r="BB1679" s="127"/>
      <c r="BC1679" s="127"/>
      <c r="BD1679" s="127"/>
      <c r="BE1679" s="127"/>
      <c r="BF1679" s="127"/>
      <c r="BG1679" s="127"/>
      <c r="BH1679" s="127"/>
      <c r="BI1679" s="127"/>
      <c r="BJ1679" s="127"/>
      <c r="BK1679" s="127"/>
      <c r="BL1679" s="127"/>
    </row>
    <row r="1680" spans="3:64">
      <c r="C1680" s="38"/>
      <c r="D1680" s="38"/>
      <c r="AA1680" s="127"/>
      <c r="AB1680" s="127"/>
      <c r="AC1680" s="127"/>
      <c r="AD1680" s="127"/>
      <c r="AE1680" s="127"/>
      <c r="AG1680" s="113"/>
      <c r="AN1680" s="127"/>
      <c r="AO1680" s="127"/>
      <c r="AP1680" s="127"/>
      <c r="AQ1680" s="127"/>
      <c r="AR1680" s="127"/>
      <c r="AS1680" s="127"/>
      <c r="AT1680" s="127"/>
      <c r="AU1680" s="127"/>
      <c r="AV1680" s="127"/>
      <c r="AW1680" s="127"/>
      <c r="AX1680" s="127"/>
      <c r="AY1680" s="127"/>
      <c r="AZ1680" s="127"/>
      <c r="BA1680" s="127"/>
      <c r="BB1680" s="127"/>
      <c r="BC1680" s="127"/>
      <c r="BD1680" s="127"/>
      <c r="BE1680" s="127"/>
      <c r="BF1680" s="127"/>
      <c r="BG1680" s="127"/>
      <c r="BH1680" s="127"/>
      <c r="BI1680" s="127"/>
      <c r="BJ1680" s="127"/>
      <c r="BK1680" s="127"/>
      <c r="BL1680" s="127"/>
    </row>
    <row r="1681" spans="3:64">
      <c r="C1681" s="38"/>
      <c r="D1681" s="38"/>
      <c r="AA1681" s="127"/>
      <c r="AB1681" s="127"/>
      <c r="AC1681" s="127"/>
      <c r="AD1681" s="127"/>
      <c r="AE1681" s="127"/>
      <c r="AG1681" s="113"/>
      <c r="AN1681" s="127"/>
      <c r="AO1681" s="127"/>
      <c r="AP1681" s="127"/>
      <c r="AQ1681" s="127"/>
      <c r="AR1681" s="127"/>
      <c r="AS1681" s="127"/>
      <c r="AT1681" s="127"/>
      <c r="AU1681" s="127"/>
      <c r="AV1681" s="127"/>
      <c r="AX1681" s="127"/>
    </row>
    <row r="1682" spans="3:64">
      <c r="C1682" s="38"/>
      <c r="D1682" s="38"/>
      <c r="AA1682" s="127"/>
      <c r="AB1682" s="127"/>
      <c r="AC1682" s="127"/>
      <c r="AD1682" s="127"/>
      <c r="AE1682" s="127"/>
      <c r="AG1682" s="113"/>
      <c r="AN1682" s="127"/>
      <c r="AO1682" s="127"/>
      <c r="AP1682" s="127"/>
      <c r="AQ1682" s="127"/>
      <c r="AR1682" s="127"/>
      <c r="AS1682" s="127"/>
      <c r="AT1682" s="127"/>
      <c r="AU1682" s="127"/>
      <c r="AV1682" s="127"/>
      <c r="AX1682" s="127"/>
    </row>
    <row r="1683" spans="3:64">
      <c r="C1683" s="38"/>
      <c r="D1683" s="38"/>
      <c r="AA1683" s="127"/>
      <c r="AB1683" s="127"/>
      <c r="AC1683" s="127"/>
      <c r="AD1683" s="127"/>
      <c r="AE1683" s="127"/>
      <c r="AG1683" s="113"/>
      <c r="AN1683" s="127"/>
      <c r="AO1683" s="127"/>
      <c r="AP1683" s="127"/>
      <c r="AQ1683" s="127"/>
      <c r="AR1683" s="127"/>
      <c r="AS1683" s="127"/>
      <c r="AT1683" s="127"/>
      <c r="AU1683" s="127"/>
      <c r="AV1683" s="127"/>
      <c r="AX1683" s="127"/>
      <c r="AY1683" s="127"/>
      <c r="AZ1683" s="127"/>
      <c r="BA1683" s="127"/>
      <c r="BB1683" s="127"/>
      <c r="BC1683" s="127"/>
      <c r="BD1683" s="127"/>
      <c r="BE1683" s="127"/>
      <c r="BF1683" s="127"/>
      <c r="BG1683" s="127"/>
      <c r="BH1683" s="127"/>
      <c r="BI1683" s="127"/>
      <c r="BJ1683" s="127"/>
      <c r="BK1683" s="127"/>
      <c r="BL1683" s="127"/>
    </row>
    <row r="1684" spans="3:64">
      <c r="C1684" s="38"/>
      <c r="D1684" s="38"/>
      <c r="AA1684" s="127"/>
      <c r="AB1684" s="127"/>
      <c r="AC1684" s="127"/>
      <c r="AD1684" s="127"/>
      <c r="AE1684" s="127"/>
      <c r="AG1684" s="113"/>
      <c r="AN1684" s="127"/>
      <c r="AO1684" s="127"/>
      <c r="AP1684" s="127"/>
      <c r="AQ1684" s="127"/>
      <c r="AR1684" s="127"/>
      <c r="AS1684" s="127"/>
      <c r="AT1684" s="127"/>
      <c r="AU1684" s="127"/>
      <c r="AV1684" s="127"/>
      <c r="AW1684" s="127"/>
      <c r="AX1684" s="127"/>
      <c r="AY1684" s="127"/>
      <c r="AZ1684" s="127"/>
      <c r="BA1684" s="127"/>
      <c r="BB1684" s="127"/>
      <c r="BC1684" s="127"/>
      <c r="BD1684" s="127"/>
      <c r="BE1684" s="127"/>
      <c r="BF1684" s="127"/>
      <c r="BG1684" s="127"/>
      <c r="BH1684" s="127"/>
      <c r="BI1684" s="127"/>
      <c r="BJ1684" s="127"/>
      <c r="BK1684" s="127"/>
      <c r="BL1684" s="127"/>
    </row>
    <row r="1685" spans="3:64">
      <c r="C1685" s="38"/>
      <c r="D1685" s="38"/>
      <c r="AA1685" s="127"/>
      <c r="AB1685" s="127"/>
      <c r="AC1685" s="127"/>
      <c r="AD1685" s="127"/>
      <c r="AE1685" s="127"/>
      <c r="AG1685" s="113"/>
      <c r="AN1685" s="127"/>
      <c r="AO1685" s="127"/>
      <c r="AP1685" s="127"/>
      <c r="AQ1685" s="127"/>
      <c r="AR1685" s="127"/>
      <c r="AS1685" s="127"/>
      <c r="AT1685" s="127"/>
      <c r="AU1685" s="127"/>
      <c r="AV1685" s="127"/>
      <c r="AW1685" s="127"/>
      <c r="AX1685" s="127"/>
      <c r="AY1685" s="127"/>
      <c r="AZ1685" s="127"/>
      <c r="BA1685" s="127"/>
      <c r="BB1685" s="127"/>
      <c r="BC1685" s="127"/>
      <c r="BD1685" s="127"/>
      <c r="BE1685" s="127"/>
      <c r="BF1685" s="127"/>
      <c r="BG1685" s="127"/>
      <c r="BH1685" s="127"/>
      <c r="BI1685" s="127"/>
      <c r="BJ1685" s="127"/>
      <c r="BK1685" s="127"/>
      <c r="BL1685" s="127"/>
    </row>
    <row r="1686" spans="3:64">
      <c r="C1686" s="38"/>
      <c r="D1686" s="38"/>
      <c r="AA1686" s="127"/>
      <c r="AB1686" s="127"/>
      <c r="AC1686" s="127"/>
      <c r="AD1686" s="127"/>
      <c r="AE1686" s="127"/>
      <c r="AG1686" s="113"/>
      <c r="AN1686" s="127"/>
      <c r="AO1686" s="127"/>
      <c r="AP1686" s="127"/>
      <c r="AQ1686" s="127"/>
      <c r="AR1686" s="127"/>
      <c r="AS1686" s="127"/>
      <c r="AT1686" s="127"/>
      <c r="AU1686" s="127"/>
      <c r="AV1686" s="127"/>
    </row>
    <row r="1687" spans="3:64">
      <c r="C1687" s="38"/>
      <c r="D1687" s="38"/>
      <c r="AA1687" s="127"/>
      <c r="AB1687" s="127"/>
      <c r="AC1687" s="127"/>
      <c r="AD1687" s="127"/>
      <c r="AE1687" s="127"/>
      <c r="AG1687" s="113"/>
      <c r="AN1687" s="127"/>
      <c r="AO1687" s="127"/>
      <c r="AP1687" s="127"/>
      <c r="AQ1687" s="127"/>
      <c r="AR1687" s="127"/>
      <c r="AS1687" s="127"/>
      <c r="AT1687" s="127"/>
      <c r="AU1687" s="127"/>
      <c r="AV1687" s="127"/>
    </row>
    <row r="1688" spans="3:64">
      <c r="C1688" s="38"/>
      <c r="D1688" s="38"/>
      <c r="AA1688" s="127"/>
      <c r="AB1688" s="127"/>
      <c r="AC1688" s="127"/>
      <c r="AD1688" s="127"/>
      <c r="AE1688" s="127"/>
      <c r="AG1688" s="113"/>
      <c r="AN1688" s="127"/>
      <c r="AO1688" s="127"/>
      <c r="AP1688" s="127"/>
      <c r="AQ1688" s="127"/>
      <c r="AR1688" s="127"/>
      <c r="AS1688" s="127"/>
      <c r="AT1688" s="127"/>
      <c r="AU1688" s="127"/>
      <c r="AV1688" s="127"/>
    </row>
    <row r="1689" spans="3:64">
      <c r="C1689" s="38"/>
      <c r="D1689" s="38"/>
      <c r="AA1689" s="127"/>
      <c r="AB1689" s="127"/>
      <c r="AC1689" s="127"/>
      <c r="AD1689" s="127"/>
      <c r="AE1689" s="127"/>
      <c r="AG1689" s="113"/>
      <c r="AN1689" s="127"/>
      <c r="AO1689" s="127"/>
      <c r="AP1689" s="127"/>
      <c r="AQ1689" s="127"/>
      <c r="AR1689" s="127"/>
      <c r="AS1689" s="127"/>
      <c r="AT1689" s="127"/>
      <c r="AU1689" s="127"/>
      <c r="AV1689" s="127"/>
      <c r="AX1689" s="127"/>
    </row>
    <row r="1690" spans="3:64">
      <c r="C1690" s="38"/>
      <c r="D1690" s="38"/>
      <c r="AA1690" s="127"/>
      <c r="AB1690" s="127"/>
      <c r="AC1690" s="127"/>
      <c r="AD1690" s="127"/>
      <c r="AE1690" s="127"/>
      <c r="AG1690" s="113"/>
      <c r="AN1690" s="127"/>
      <c r="AO1690" s="127"/>
      <c r="AP1690" s="127"/>
      <c r="AQ1690" s="127"/>
      <c r="AR1690" s="127"/>
      <c r="AS1690" s="127"/>
      <c r="AT1690" s="127"/>
      <c r="AU1690" s="127"/>
      <c r="AV1690" s="127"/>
      <c r="AW1690" s="127"/>
      <c r="AX1690" s="127"/>
      <c r="AY1690" s="127"/>
      <c r="AZ1690" s="127"/>
      <c r="BA1690" s="127"/>
      <c r="BB1690" s="127"/>
      <c r="BC1690" s="127"/>
      <c r="BD1690" s="127"/>
      <c r="BE1690" s="127"/>
      <c r="BF1690" s="127"/>
      <c r="BG1690" s="127"/>
      <c r="BH1690" s="127"/>
      <c r="BI1690" s="127"/>
      <c r="BJ1690" s="127"/>
      <c r="BK1690" s="127"/>
      <c r="BL1690" s="127"/>
    </row>
    <row r="1691" spans="3:64">
      <c r="C1691" s="38"/>
      <c r="D1691" s="38"/>
      <c r="AA1691" s="127"/>
      <c r="AB1691" s="127"/>
      <c r="AC1691" s="127"/>
      <c r="AD1691" s="127"/>
      <c r="AE1691" s="127"/>
      <c r="AG1691" s="113"/>
      <c r="AN1691" s="127"/>
      <c r="AO1691" s="127"/>
      <c r="AP1691" s="127"/>
      <c r="AQ1691" s="127"/>
      <c r="AR1691" s="127"/>
      <c r="AS1691" s="127"/>
      <c r="AT1691" s="127"/>
      <c r="AU1691" s="127"/>
      <c r="AV1691" s="127"/>
      <c r="AW1691" s="127"/>
      <c r="AX1691" s="127"/>
      <c r="AY1691" s="127"/>
      <c r="AZ1691" s="127"/>
      <c r="BA1691" s="127"/>
      <c r="BB1691" s="127"/>
      <c r="BC1691" s="127"/>
      <c r="BD1691" s="127"/>
      <c r="BE1691" s="127"/>
      <c r="BF1691" s="127"/>
      <c r="BG1691" s="127"/>
      <c r="BH1691" s="127"/>
      <c r="BI1691" s="127"/>
      <c r="BJ1691" s="127"/>
      <c r="BK1691" s="127"/>
      <c r="BL1691" s="127"/>
    </row>
    <row r="1692" spans="3:64">
      <c r="C1692" s="38"/>
      <c r="D1692" s="38"/>
      <c r="AA1692" s="127"/>
      <c r="AB1692" s="127"/>
      <c r="AC1692" s="127"/>
      <c r="AD1692" s="127"/>
      <c r="AE1692" s="127"/>
      <c r="AG1692" s="113"/>
      <c r="AN1692" s="127"/>
      <c r="AO1692" s="127"/>
      <c r="AP1692" s="127"/>
      <c r="AQ1692" s="127"/>
      <c r="AR1692" s="127"/>
      <c r="AS1692" s="127"/>
      <c r="AT1692" s="127"/>
      <c r="AU1692" s="127"/>
    </row>
    <row r="1693" spans="3:64">
      <c r="C1693" s="38"/>
      <c r="D1693" s="38"/>
      <c r="AA1693" s="127"/>
      <c r="AB1693" s="127"/>
      <c r="AC1693" s="127"/>
      <c r="AD1693" s="127"/>
      <c r="AE1693" s="127"/>
      <c r="AG1693" s="113"/>
      <c r="AN1693" s="127"/>
      <c r="AO1693" s="127"/>
      <c r="AP1693" s="127"/>
      <c r="AQ1693" s="127"/>
      <c r="AR1693" s="127"/>
      <c r="AS1693" s="127"/>
      <c r="AT1693" s="127"/>
      <c r="AU1693" s="127"/>
      <c r="AV1693" s="127"/>
      <c r="AX1693" s="127"/>
    </row>
    <row r="1694" spans="3:64">
      <c r="C1694" s="38"/>
      <c r="D1694" s="38"/>
      <c r="AA1694" s="127"/>
      <c r="AB1694" s="127"/>
      <c r="AC1694" s="127"/>
      <c r="AD1694" s="127"/>
      <c r="AE1694" s="127"/>
      <c r="AG1694" s="113"/>
      <c r="AN1694" s="127"/>
      <c r="AO1694" s="127"/>
      <c r="AP1694" s="127"/>
      <c r="AQ1694" s="127"/>
      <c r="AR1694" s="127"/>
      <c r="AS1694" s="127"/>
      <c r="AT1694" s="127"/>
      <c r="AU1694" s="127"/>
      <c r="AV1694" s="127"/>
    </row>
    <row r="1695" spans="3:64">
      <c r="C1695" s="38"/>
      <c r="D1695" s="38"/>
      <c r="AA1695" s="127"/>
      <c r="AB1695" s="127"/>
      <c r="AC1695" s="127"/>
      <c r="AD1695" s="127"/>
      <c r="AE1695" s="127"/>
      <c r="AG1695" s="113"/>
      <c r="AN1695" s="127"/>
      <c r="AO1695" s="127"/>
      <c r="AP1695" s="127"/>
      <c r="AQ1695" s="127"/>
      <c r="AR1695" s="127"/>
      <c r="AS1695" s="127"/>
      <c r="AT1695" s="127"/>
      <c r="AU1695" s="127"/>
      <c r="AV1695" s="127"/>
    </row>
    <row r="1696" spans="3:64">
      <c r="C1696" s="38"/>
      <c r="D1696" s="38"/>
      <c r="AA1696" s="127"/>
      <c r="AB1696" s="127"/>
      <c r="AC1696" s="127"/>
      <c r="AD1696" s="127"/>
      <c r="AE1696" s="127"/>
      <c r="AG1696" s="113"/>
      <c r="AN1696" s="127"/>
      <c r="AO1696" s="127"/>
      <c r="AP1696" s="127"/>
      <c r="AQ1696" s="127"/>
      <c r="AR1696" s="127"/>
      <c r="AS1696" s="127"/>
      <c r="AT1696" s="127"/>
      <c r="AU1696" s="127"/>
    </row>
    <row r="1697" spans="3:64">
      <c r="C1697" s="38"/>
      <c r="D1697" s="38"/>
      <c r="AA1697" s="127"/>
      <c r="AB1697" s="127"/>
      <c r="AC1697" s="127"/>
      <c r="AD1697" s="127"/>
      <c r="AE1697" s="127"/>
      <c r="AG1697" s="113"/>
      <c r="AN1697" s="127"/>
      <c r="AO1697" s="127"/>
      <c r="AP1697" s="127"/>
      <c r="AQ1697" s="127"/>
      <c r="AR1697" s="127"/>
      <c r="AS1697" s="127"/>
      <c r="AT1697" s="127"/>
      <c r="AU1697" s="127"/>
    </row>
    <row r="1698" spans="3:64">
      <c r="C1698" s="38"/>
      <c r="D1698" s="38"/>
      <c r="AA1698" s="127"/>
      <c r="AB1698" s="127"/>
      <c r="AC1698" s="127"/>
      <c r="AD1698" s="127"/>
      <c r="AE1698" s="127"/>
      <c r="AG1698" s="113"/>
      <c r="AN1698" s="127"/>
      <c r="AO1698" s="127"/>
      <c r="AP1698" s="127"/>
      <c r="AQ1698" s="127"/>
      <c r="AR1698" s="127"/>
      <c r="AS1698" s="127"/>
      <c r="AT1698" s="127"/>
      <c r="AU1698" s="127"/>
    </row>
    <row r="1699" spans="3:64">
      <c r="C1699" s="38"/>
      <c r="D1699" s="38"/>
      <c r="AA1699" s="127"/>
      <c r="AB1699" s="127"/>
      <c r="AC1699" s="127"/>
      <c r="AD1699" s="127"/>
      <c r="AE1699" s="127"/>
      <c r="AG1699" s="113"/>
      <c r="AN1699" s="127"/>
      <c r="AO1699" s="127"/>
      <c r="AP1699" s="127"/>
      <c r="AQ1699" s="127"/>
      <c r="AR1699" s="127"/>
      <c r="AS1699" s="127"/>
      <c r="AT1699" s="127"/>
      <c r="AU1699" s="127"/>
    </row>
    <row r="1700" spans="3:64">
      <c r="C1700" s="38"/>
      <c r="D1700" s="38"/>
      <c r="AA1700" s="127"/>
      <c r="AB1700" s="127"/>
      <c r="AC1700" s="127"/>
      <c r="AD1700" s="127"/>
      <c r="AE1700" s="127"/>
      <c r="AG1700" s="113"/>
      <c r="AN1700" s="127"/>
      <c r="AO1700" s="127"/>
      <c r="AP1700" s="127"/>
      <c r="AQ1700" s="127"/>
      <c r="AR1700" s="127"/>
      <c r="AS1700" s="127"/>
      <c r="AT1700" s="127"/>
      <c r="AU1700" s="127"/>
    </row>
    <row r="1701" spans="3:64">
      <c r="C1701" s="38"/>
      <c r="D1701" s="38"/>
      <c r="AA1701" s="127"/>
      <c r="AB1701" s="127"/>
      <c r="AC1701" s="127"/>
      <c r="AD1701" s="127"/>
      <c r="AE1701" s="127"/>
      <c r="AG1701" s="113"/>
      <c r="AN1701" s="127"/>
      <c r="AO1701" s="127"/>
      <c r="AP1701" s="127"/>
      <c r="AQ1701" s="127"/>
      <c r="AR1701" s="127"/>
      <c r="AS1701" s="127"/>
      <c r="AT1701" s="127"/>
      <c r="AU1701" s="127"/>
    </row>
    <row r="1702" spans="3:64">
      <c r="C1702" s="38"/>
      <c r="D1702" s="38"/>
      <c r="AA1702" s="127"/>
      <c r="AB1702" s="127"/>
      <c r="AC1702" s="127"/>
      <c r="AD1702" s="127"/>
      <c r="AE1702" s="127"/>
      <c r="AG1702" s="113"/>
      <c r="AN1702" s="127"/>
      <c r="AO1702" s="127"/>
      <c r="AP1702" s="127"/>
      <c r="AQ1702" s="127"/>
      <c r="AR1702" s="127"/>
      <c r="AS1702" s="127"/>
      <c r="AT1702" s="127"/>
      <c r="AU1702" s="127"/>
    </row>
    <row r="1703" spans="3:64">
      <c r="C1703" s="38"/>
      <c r="D1703" s="38"/>
      <c r="AA1703" s="127"/>
      <c r="AB1703" s="127"/>
      <c r="AC1703" s="127"/>
      <c r="AD1703" s="127"/>
      <c r="AE1703" s="127"/>
      <c r="AG1703" s="113"/>
      <c r="AN1703" s="127"/>
      <c r="AO1703" s="127"/>
      <c r="AP1703" s="127"/>
      <c r="AQ1703" s="127"/>
      <c r="AR1703" s="127"/>
      <c r="AS1703" s="127"/>
      <c r="AT1703" s="127"/>
      <c r="AU1703" s="127"/>
    </row>
    <row r="1704" spans="3:64">
      <c r="C1704" s="38"/>
      <c r="D1704" s="38"/>
      <c r="AA1704" s="127"/>
      <c r="AB1704" s="127"/>
      <c r="AC1704" s="127"/>
      <c r="AD1704" s="127"/>
      <c r="AE1704" s="127"/>
      <c r="AG1704" s="113"/>
      <c r="AN1704" s="127"/>
      <c r="AO1704" s="127"/>
      <c r="AP1704" s="127"/>
      <c r="AQ1704" s="127"/>
      <c r="AR1704" s="127"/>
      <c r="AS1704" s="127"/>
      <c r="AT1704" s="127"/>
      <c r="AU1704" s="127"/>
      <c r="AV1704" s="127"/>
    </row>
    <row r="1705" spans="3:64">
      <c r="C1705" s="38"/>
      <c r="D1705" s="38"/>
      <c r="AA1705" s="127"/>
      <c r="AB1705" s="127"/>
      <c r="AC1705" s="127"/>
      <c r="AD1705" s="127"/>
      <c r="AE1705" s="127"/>
      <c r="AG1705" s="113"/>
      <c r="AN1705" s="127"/>
      <c r="AO1705" s="127"/>
      <c r="AP1705" s="127"/>
      <c r="AQ1705" s="127"/>
      <c r="AR1705" s="127"/>
      <c r="AS1705" s="127"/>
      <c r="AT1705" s="127"/>
      <c r="AU1705" s="127"/>
      <c r="AV1705" s="127"/>
      <c r="AW1705" s="127"/>
      <c r="AX1705" s="127"/>
      <c r="AY1705" s="127"/>
      <c r="AZ1705" s="127"/>
      <c r="BA1705" s="127"/>
      <c r="BB1705" s="127"/>
      <c r="BC1705" s="127"/>
      <c r="BD1705" s="127"/>
      <c r="BE1705" s="127"/>
      <c r="BF1705" s="127"/>
      <c r="BG1705" s="127"/>
      <c r="BH1705" s="127"/>
      <c r="BI1705" s="127"/>
      <c r="BJ1705" s="127"/>
      <c r="BK1705" s="127"/>
      <c r="BL1705" s="127"/>
    </row>
    <row r="1706" spans="3:64">
      <c r="C1706" s="38"/>
      <c r="D1706" s="38"/>
      <c r="AA1706" s="127"/>
      <c r="AB1706" s="127"/>
      <c r="AC1706" s="127"/>
      <c r="AD1706" s="127"/>
      <c r="AE1706" s="127"/>
      <c r="AG1706" s="113"/>
      <c r="AN1706" s="127"/>
      <c r="AO1706" s="127"/>
      <c r="AP1706" s="127"/>
      <c r="AQ1706" s="127"/>
      <c r="AR1706" s="127"/>
      <c r="AS1706" s="127"/>
      <c r="AT1706" s="127"/>
      <c r="AU1706" s="127"/>
      <c r="AV1706" s="127"/>
    </row>
    <row r="1707" spans="3:64">
      <c r="C1707" s="38"/>
      <c r="D1707" s="38"/>
      <c r="AA1707" s="127"/>
      <c r="AB1707" s="127"/>
      <c r="AC1707" s="127"/>
      <c r="AD1707" s="127"/>
      <c r="AE1707" s="127"/>
      <c r="AG1707" s="113"/>
      <c r="AN1707" s="127"/>
      <c r="AO1707" s="127"/>
      <c r="AP1707" s="127"/>
      <c r="AQ1707" s="127"/>
      <c r="AR1707" s="127"/>
      <c r="AS1707" s="127"/>
      <c r="AT1707" s="127"/>
      <c r="AU1707" s="127"/>
      <c r="AV1707" s="127"/>
    </row>
    <row r="1708" spans="3:64">
      <c r="C1708" s="38"/>
      <c r="D1708" s="38"/>
      <c r="AA1708" s="127"/>
      <c r="AB1708" s="127"/>
      <c r="AC1708" s="127"/>
      <c r="AD1708" s="127"/>
      <c r="AE1708" s="127"/>
      <c r="AG1708" s="113"/>
      <c r="AN1708" s="127"/>
      <c r="AO1708" s="127"/>
      <c r="AP1708" s="127"/>
      <c r="AQ1708" s="127"/>
      <c r="AR1708" s="127"/>
      <c r="AS1708" s="127"/>
      <c r="AT1708" s="127"/>
      <c r="AU1708" s="127"/>
      <c r="AV1708" s="127"/>
      <c r="AX1708" s="127"/>
    </row>
    <row r="1709" spans="3:64">
      <c r="C1709" s="38"/>
      <c r="D1709" s="38"/>
      <c r="AA1709" s="127"/>
      <c r="AB1709" s="127"/>
      <c r="AC1709" s="127"/>
      <c r="AD1709" s="127"/>
      <c r="AE1709" s="127"/>
      <c r="AG1709" s="113"/>
      <c r="AN1709" s="127"/>
      <c r="AO1709" s="127"/>
      <c r="AP1709" s="127"/>
      <c r="AQ1709" s="127"/>
      <c r="AR1709" s="127"/>
      <c r="AS1709" s="127"/>
      <c r="AT1709" s="127"/>
      <c r="AU1709" s="127"/>
      <c r="AV1709" s="127"/>
    </row>
    <row r="1710" spans="3:64">
      <c r="C1710" s="38"/>
      <c r="D1710" s="38"/>
      <c r="AA1710" s="127"/>
      <c r="AB1710" s="127"/>
      <c r="AC1710" s="127"/>
      <c r="AD1710" s="127"/>
      <c r="AE1710" s="127"/>
      <c r="AG1710" s="113"/>
      <c r="AN1710" s="127"/>
      <c r="AO1710" s="127"/>
      <c r="AP1710" s="127"/>
      <c r="AQ1710" s="127"/>
      <c r="AR1710" s="127"/>
      <c r="AS1710" s="127"/>
      <c r="AT1710" s="127"/>
      <c r="AU1710" s="127"/>
    </row>
    <row r="1711" spans="3:64">
      <c r="C1711" s="38"/>
      <c r="D1711" s="38"/>
      <c r="AA1711" s="127"/>
      <c r="AB1711" s="127"/>
      <c r="AC1711" s="127"/>
      <c r="AD1711" s="127"/>
      <c r="AE1711" s="127"/>
      <c r="AG1711" s="113"/>
      <c r="AN1711" s="127"/>
      <c r="AO1711" s="127"/>
      <c r="AP1711" s="127"/>
      <c r="AQ1711" s="127"/>
      <c r="AR1711" s="127"/>
      <c r="AS1711" s="127"/>
      <c r="AT1711" s="127"/>
      <c r="AU1711" s="127"/>
      <c r="AV1711" s="127"/>
      <c r="AX1711" s="127"/>
    </row>
    <row r="1712" spans="3:64">
      <c r="C1712" s="38"/>
      <c r="D1712" s="38"/>
      <c r="AA1712" s="127"/>
      <c r="AB1712" s="127"/>
      <c r="AC1712" s="127"/>
      <c r="AD1712" s="127"/>
      <c r="AE1712" s="127"/>
      <c r="AG1712" s="113"/>
      <c r="AN1712" s="127"/>
      <c r="AO1712" s="127"/>
      <c r="AP1712" s="127"/>
      <c r="AQ1712" s="127"/>
      <c r="AR1712" s="127"/>
      <c r="AS1712" s="127"/>
      <c r="AT1712" s="127"/>
      <c r="AU1712" s="127"/>
      <c r="AV1712" s="127"/>
      <c r="AX1712" s="127"/>
      <c r="AY1712" s="127"/>
      <c r="AZ1712" s="127"/>
      <c r="BA1712" s="127"/>
      <c r="BB1712" s="127"/>
      <c r="BC1712" s="127"/>
      <c r="BD1712" s="127"/>
      <c r="BE1712" s="127"/>
      <c r="BF1712" s="127"/>
      <c r="BG1712" s="127"/>
      <c r="BH1712" s="127"/>
      <c r="BI1712" s="127"/>
      <c r="BJ1712" s="127"/>
      <c r="BK1712" s="127"/>
      <c r="BL1712" s="127"/>
    </row>
    <row r="1713" spans="3:64">
      <c r="C1713" s="38"/>
      <c r="D1713" s="38"/>
      <c r="AA1713" s="127"/>
      <c r="AB1713" s="127"/>
      <c r="AC1713" s="127"/>
      <c r="AD1713" s="127"/>
      <c r="AE1713" s="127"/>
      <c r="AG1713" s="113"/>
      <c r="AN1713" s="127"/>
      <c r="AO1713" s="127"/>
      <c r="AP1713" s="127"/>
      <c r="AQ1713" s="127"/>
      <c r="AR1713" s="127"/>
      <c r="AS1713" s="127"/>
      <c r="AT1713" s="127"/>
      <c r="AU1713" s="127"/>
      <c r="AV1713" s="127"/>
      <c r="AW1713" s="127"/>
      <c r="AX1713" s="127"/>
      <c r="AY1713" s="127"/>
      <c r="AZ1713" s="127"/>
      <c r="BA1713" s="127"/>
      <c r="BB1713" s="127"/>
      <c r="BC1713" s="127"/>
      <c r="BD1713" s="127"/>
      <c r="BE1713" s="127"/>
      <c r="BF1713" s="127"/>
      <c r="BG1713" s="127"/>
      <c r="BH1713" s="127"/>
      <c r="BI1713" s="127"/>
      <c r="BJ1713" s="127"/>
      <c r="BK1713" s="127"/>
      <c r="BL1713" s="127"/>
    </row>
    <row r="1714" spans="3:64">
      <c r="C1714" s="38"/>
      <c r="D1714" s="38"/>
      <c r="AA1714" s="127"/>
      <c r="AB1714" s="127"/>
      <c r="AC1714" s="127"/>
      <c r="AD1714" s="127"/>
      <c r="AE1714" s="127"/>
      <c r="AG1714" s="113"/>
      <c r="AN1714" s="127"/>
      <c r="AO1714" s="127"/>
      <c r="AP1714" s="127"/>
      <c r="AQ1714" s="127"/>
      <c r="AR1714" s="127"/>
      <c r="AS1714" s="127"/>
      <c r="AT1714" s="127"/>
      <c r="AU1714" s="127"/>
      <c r="AV1714" s="127"/>
    </row>
    <row r="1715" spans="3:64">
      <c r="C1715" s="38"/>
      <c r="D1715" s="38"/>
      <c r="AA1715" s="127"/>
      <c r="AB1715" s="127"/>
      <c r="AC1715" s="127"/>
      <c r="AD1715" s="127"/>
      <c r="AE1715" s="127"/>
      <c r="AG1715" s="113"/>
      <c r="AN1715" s="127"/>
      <c r="AO1715" s="127"/>
      <c r="AP1715" s="127"/>
      <c r="AQ1715" s="127"/>
      <c r="AR1715" s="127"/>
      <c r="AS1715" s="127"/>
      <c r="AT1715" s="127"/>
      <c r="AU1715" s="127"/>
    </row>
    <row r="1716" spans="3:64">
      <c r="C1716" s="38"/>
      <c r="D1716" s="38"/>
      <c r="AA1716" s="127"/>
      <c r="AB1716" s="127"/>
      <c r="AC1716" s="127"/>
      <c r="AD1716" s="127"/>
      <c r="AE1716" s="127"/>
      <c r="AG1716" s="113"/>
      <c r="AN1716" s="127"/>
      <c r="AO1716" s="127"/>
      <c r="AP1716" s="127"/>
      <c r="AQ1716" s="127"/>
      <c r="AR1716" s="127"/>
      <c r="AS1716" s="127"/>
      <c r="AT1716" s="127"/>
      <c r="AU1716" s="127"/>
      <c r="AV1716" s="127"/>
    </row>
    <row r="1717" spans="3:64">
      <c r="C1717" s="38"/>
      <c r="D1717" s="38"/>
      <c r="AA1717" s="127"/>
      <c r="AB1717" s="127"/>
      <c r="AC1717" s="127"/>
      <c r="AD1717" s="127"/>
      <c r="AE1717" s="127"/>
      <c r="AG1717" s="113"/>
      <c r="AN1717" s="127"/>
      <c r="AO1717" s="127"/>
      <c r="AP1717" s="127"/>
      <c r="AQ1717" s="127"/>
      <c r="AR1717" s="127"/>
      <c r="AS1717" s="127"/>
      <c r="AT1717" s="127"/>
      <c r="AU1717" s="127"/>
      <c r="AV1717" s="127"/>
    </row>
    <row r="1718" spans="3:64">
      <c r="C1718" s="38"/>
      <c r="D1718" s="38"/>
      <c r="AA1718" s="127"/>
      <c r="AB1718" s="127"/>
      <c r="AC1718" s="127"/>
      <c r="AD1718" s="127"/>
      <c r="AE1718" s="127"/>
      <c r="AG1718" s="113"/>
      <c r="AN1718" s="127"/>
      <c r="AO1718" s="127"/>
      <c r="AP1718" s="127"/>
      <c r="AQ1718" s="127"/>
      <c r="AR1718" s="127"/>
      <c r="AS1718" s="127"/>
      <c r="AT1718" s="127"/>
      <c r="AU1718" s="127"/>
      <c r="AV1718" s="127"/>
    </row>
    <row r="1719" spans="3:64">
      <c r="C1719" s="38"/>
      <c r="D1719" s="38"/>
      <c r="AA1719" s="127"/>
      <c r="AB1719" s="127"/>
      <c r="AC1719" s="127"/>
      <c r="AD1719" s="127"/>
      <c r="AE1719" s="127"/>
      <c r="AG1719" s="113"/>
      <c r="AN1719" s="127"/>
      <c r="AO1719" s="127"/>
      <c r="AP1719" s="127"/>
      <c r="AQ1719" s="127"/>
      <c r="AR1719" s="127"/>
      <c r="AS1719" s="127"/>
      <c r="AT1719" s="127"/>
      <c r="AU1719" s="127"/>
      <c r="AV1719" s="127"/>
    </row>
    <row r="1720" spans="3:64">
      <c r="C1720" s="38"/>
      <c r="D1720" s="38"/>
      <c r="AA1720" s="127"/>
      <c r="AB1720" s="127"/>
      <c r="AC1720" s="127"/>
      <c r="AD1720" s="127"/>
      <c r="AE1720" s="127"/>
      <c r="AG1720" s="113"/>
      <c r="AN1720" s="127"/>
      <c r="AO1720" s="127"/>
      <c r="AP1720" s="127"/>
      <c r="AQ1720" s="127"/>
      <c r="AR1720" s="127"/>
      <c r="AS1720" s="127"/>
      <c r="AT1720" s="127"/>
      <c r="AU1720" s="127"/>
      <c r="AV1720" s="127"/>
    </row>
    <row r="1721" spans="3:64">
      <c r="C1721" s="38"/>
      <c r="D1721" s="38"/>
      <c r="AA1721" s="127"/>
      <c r="AB1721" s="127"/>
      <c r="AC1721" s="127"/>
      <c r="AD1721" s="127"/>
      <c r="AE1721" s="127"/>
      <c r="AG1721" s="113"/>
      <c r="AN1721" s="127"/>
      <c r="AO1721" s="127"/>
      <c r="AP1721" s="127"/>
      <c r="AQ1721" s="127"/>
      <c r="AR1721" s="127"/>
      <c r="AS1721" s="127"/>
      <c r="AT1721" s="127"/>
      <c r="AU1721" s="127"/>
      <c r="AV1721" s="127"/>
      <c r="AX1721" s="127"/>
      <c r="AY1721" s="127"/>
      <c r="AZ1721" s="127"/>
      <c r="BA1721" s="127"/>
      <c r="BB1721" s="127"/>
      <c r="BC1721" s="127"/>
      <c r="BD1721" s="127"/>
      <c r="BE1721" s="127"/>
      <c r="BF1721" s="127"/>
      <c r="BG1721" s="127"/>
      <c r="BH1721" s="127"/>
      <c r="BI1721" s="127"/>
      <c r="BJ1721" s="127"/>
      <c r="BK1721" s="127"/>
      <c r="BL1721" s="127"/>
    </row>
    <row r="1722" spans="3:64">
      <c r="C1722" s="38"/>
      <c r="D1722" s="38"/>
      <c r="AA1722" s="127"/>
      <c r="AB1722" s="127"/>
      <c r="AC1722" s="127"/>
      <c r="AD1722" s="127"/>
      <c r="AE1722" s="127"/>
      <c r="AG1722" s="113"/>
      <c r="AN1722" s="127"/>
      <c r="AO1722" s="127"/>
      <c r="AP1722" s="127"/>
      <c r="AQ1722" s="127"/>
      <c r="AR1722" s="127"/>
      <c r="AS1722" s="127"/>
      <c r="AT1722" s="127"/>
      <c r="AU1722" s="127"/>
    </row>
    <row r="1723" spans="3:64">
      <c r="C1723" s="38"/>
      <c r="D1723" s="38"/>
      <c r="AA1723" s="127"/>
      <c r="AB1723" s="127"/>
      <c r="AC1723" s="127"/>
      <c r="AD1723" s="127"/>
      <c r="AE1723" s="127"/>
      <c r="AG1723" s="113"/>
      <c r="AN1723" s="127"/>
      <c r="AO1723" s="127"/>
      <c r="AP1723" s="127"/>
      <c r="AQ1723" s="127"/>
      <c r="AR1723" s="127"/>
      <c r="AS1723" s="127"/>
      <c r="AT1723" s="127"/>
      <c r="AU1723" s="127"/>
      <c r="AV1723" s="127"/>
    </row>
    <row r="1724" spans="3:64">
      <c r="C1724" s="38"/>
      <c r="D1724" s="38"/>
      <c r="AA1724" s="127"/>
      <c r="AB1724" s="127"/>
      <c r="AC1724" s="127"/>
      <c r="AD1724" s="127"/>
      <c r="AE1724" s="127"/>
      <c r="AG1724" s="113"/>
      <c r="AN1724" s="127"/>
      <c r="AO1724" s="127"/>
      <c r="AP1724" s="127"/>
      <c r="AQ1724" s="127"/>
      <c r="AR1724" s="127"/>
      <c r="AS1724" s="127"/>
      <c r="AT1724" s="127"/>
      <c r="AU1724" s="127"/>
      <c r="AV1724" s="127"/>
    </row>
    <row r="1725" spans="3:64">
      <c r="C1725" s="38"/>
      <c r="D1725" s="38"/>
      <c r="AA1725" s="127"/>
      <c r="AB1725" s="127"/>
      <c r="AC1725" s="127"/>
      <c r="AD1725" s="127"/>
      <c r="AE1725" s="127"/>
      <c r="AG1725" s="113"/>
      <c r="AN1725" s="127"/>
      <c r="AO1725" s="127"/>
      <c r="AP1725" s="127"/>
      <c r="AQ1725" s="127"/>
      <c r="AR1725" s="127"/>
      <c r="AS1725" s="127"/>
      <c r="AT1725" s="127"/>
      <c r="AU1725" s="127"/>
    </row>
    <row r="1726" spans="3:64">
      <c r="C1726" s="38"/>
      <c r="D1726" s="38"/>
      <c r="AA1726" s="127"/>
      <c r="AB1726" s="127"/>
      <c r="AC1726" s="127"/>
      <c r="AD1726" s="127"/>
      <c r="AE1726" s="127"/>
      <c r="AG1726" s="113"/>
      <c r="AN1726" s="127"/>
      <c r="AO1726" s="127"/>
      <c r="AP1726" s="127"/>
      <c r="AQ1726" s="127"/>
      <c r="AR1726" s="127"/>
      <c r="AS1726" s="127"/>
      <c r="AT1726" s="127"/>
      <c r="AU1726" s="127"/>
      <c r="AV1726" s="127"/>
      <c r="AX1726" s="127"/>
      <c r="AY1726" s="127"/>
      <c r="AZ1726" s="127"/>
      <c r="BA1726" s="127"/>
      <c r="BB1726" s="127"/>
      <c r="BC1726" s="127"/>
      <c r="BD1726" s="127"/>
      <c r="BE1726" s="127"/>
      <c r="BF1726" s="127"/>
      <c r="BG1726" s="127"/>
      <c r="BH1726" s="127"/>
      <c r="BI1726" s="127"/>
      <c r="BJ1726" s="127"/>
      <c r="BK1726" s="127"/>
      <c r="BL1726" s="127"/>
    </row>
    <row r="1727" spans="3:64">
      <c r="C1727" s="38"/>
      <c r="D1727" s="38"/>
      <c r="AA1727" s="127"/>
      <c r="AB1727" s="127"/>
      <c r="AC1727" s="127"/>
      <c r="AD1727" s="127"/>
      <c r="AE1727" s="127"/>
      <c r="AG1727" s="113"/>
      <c r="AN1727" s="127"/>
      <c r="AO1727" s="127"/>
      <c r="AP1727" s="127"/>
      <c r="AQ1727" s="127"/>
      <c r="AR1727" s="127"/>
      <c r="AS1727" s="127"/>
      <c r="AT1727" s="127"/>
      <c r="AU1727" s="127"/>
      <c r="AV1727" s="127"/>
    </row>
    <row r="1728" spans="3:64">
      <c r="C1728" s="38"/>
      <c r="D1728" s="38"/>
      <c r="AA1728" s="127"/>
      <c r="AB1728" s="127"/>
      <c r="AC1728" s="127"/>
      <c r="AD1728" s="127"/>
      <c r="AE1728" s="127"/>
      <c r="AG1728" s="113"/>
      <c r="AN1728" s="127"/>
      <c r="AO1728" s="127"/>
      <c r="AP1728" s="127"/>
      <c r="AQ1728" s="127"/>
      <c r="AR1728" s="127"/>
      <c r="AS1728" s="127"/>
      <c r="AT1728" s="127"/>
      <c r="AU1728" s="127"/>
    </row>
    <row r="1729" spans="3:64">
      <c r="C1729" s="38"/>
      <c r="D1729" s="38"/>
      <c r="AA1729" s="127"/>
      <c r="AB1729" s="127"/>
      <c r="AC1729" s="127"/>
      <c r="AD1729" s="127"/>
      <c r="AE1729" s="127"/>
      <c r="AG1729" s="113"/>
      <c r="AN1729" s="127"/>
      <c r="AO1729" s="127"/>
      <c r="AP1729" s="127"/>
      <c r="AQ1729" s="127"/>
      <c r="AR1729" s="127"/>
      <c r="AS1729" s="127"/>
      <c r="AT1729" s="127"/>
      <c r="AU1729" s="127"/>
    </row>
    <row r="1730" spans="3:64">
      <c r="C1730" s="38"/>
      <c r="D1730" s="38"/>
      <c r="AA1730" s="127"/>
      <c r="AB1730" s="127"/>
      <c r="AC1730" s="127"/>
      <c r="AD1730" s="127"/>
      <c r="AE1730" s="127"/>
      <c r="AG1730" s="113"/>
      <c r="AN1730" s="127"/>
      <c r="AO1730" s="127"/>
      <c r="AP1730" s="127"/>
      <c r="AQ1730" s="127"/>
      <c r="AR1730" s="127"/>
      <c r="AS1730" s="127"/>
      <c r="AT1730" s="127"/>
      <c r="AU1730" s="127"/>
    </row>
    <row r="1731" spans="3:64">
      <c r="C1731" s="38"/>
      <c r="D1731" s="38"/>
      <c r="AA1731" s="127"/>
      <c r="AB1731" s="127"/>
      <c r="AC1731" s="127"/>
      <c r="AD1731" s="127"/>
      <c r="AE1731" s="127"/>
      <c r="AG1731" s="113"/>
      <c r="AN1731" s="127"/>
      <c r="AO1731" s="127"/>
      <c r="AP1731" s="127"/>
      <c r="AQ1731" s="127"/>
      <c r="AR1731" s="127"/>
      <c r="AS1731" s="127"/>
      <c r="AT1731" s="127"/>
      <c r="AU1731" s="127"/>
      <c r="AV1731" s="127"/>
      <c r="AX1731" s="127"/>
      <c r="AY1731" s="127"/>
      <c r="AZ1731" s="127"/>
      <c r="BA1731" s="127"/>
      <c r="BB1731" s="127"/>
      <c r="BC1731" s="127"/>
      <c r="BD1731" s="127"/>
      <c r="BE1731" s="127"/>
      <c r="BF1731" s="127"/>
      <c r="BG1731" s="127"/>
      <c r="BH1731" s="127"/>
      <c r="BI1731" s="127"/>
      <c r="BJ1731" s="127"/>
      <c r="BK1731" s="127"/>
      <c r="BL1731" s="127"/>
    </row>
    <row r="1732" spans="3:64">
      <c r="C1732" s="38"/>
      <c r="D1732" s="38"/>
      <c r="AA1732" s="127"/>
      <c r="AB1732" s="127"/>
      <c r="AC1732" s="127"/>
      <c r="AD1732" s="127"/>
      <c r="AE1732" s="127"/>
      <c r="AG1732" s="113"/>
      <c r="AN1732" s="127"/>
      <c r="AO1732" s="127"/>
      <c r="AP1732" s="127"/>
      <c r="AQ1732" s="127"/>
      <c r="AR1732" s="127"/>
      <c r="AS1732" s="127"/>
      <c r="AT1732" s="127"/>
      <c r="AU1732" s="127"/>
    </row>
    <row r="1733" spans="3:64">
      <c r="C1733" s="38"/>
      <c r="D1733" s="38"/>
      <c r="AA1733" s="127"/>
      <c r="AB1733" s="127"/>
      <c r="AC1733" s="127"/>
      <c r="AD1733" s="127"/>
      <c r="AE1733" s="127"/>
      <c r="AG1733" s="113"/>
      <c r="AN1733" s="127"/>
      <c r="AO1733" s="127"/>
      <c r="AP1733" s="127"/>
      <c r="AQ1733" s="127"/>
      <c r="AR1733" s="127"/>
      <c r="AS1733" s="127"/>
      <c r="AT1733" s="127"/>
      <c r="AU1733" s="127"/>
      <c r="AV1733" s="127"/>
      <c r="AX1733" s="127"/>
    </row>
    <row r="1734" spans="3:64">
      <c r="C1734" s="38"/>
      <c r="D1734" s="38"/>
      <c r="AA1734" s="127"/>
      <c r="AB1734" s="127"/>
      <c r="AC1734" s="127"/>
      <c r="AD1734" s="127"/>
      <c r="AE1734" s="127"/>
      <c r="AG1734" s="113"/>
      <c r="AN1734" s="127"/>
      <c r="AO1734" s="127"/>
      <c r="AP1734" s="127"/>
      <c r="AQ1734" s="127"/>
      <c r="AR1734" s="127"/>
      <c r="AS1734" s="127"/>
      <c r="AT1734" s="127"/>
      <c r="AU1734" s="127"/>
    </row>
    <row r="1735" spans="3:64">
      <c r="C1735" s="38"/>
      <c r="D1735" s="38"/>
      <c r="AA1735" s="127"/>
      <c r="AB1735" s="127"/>
      <c r="AC1735" s="127"/>
      <c r="AD1735" s="127"/>
      <c r="AE1735" s="127"/>
      <c r="AG1735" s="113"/>
      <c r="AN1735" s="127"/>
      <c r="AO1735" s="127"/>
      <c r="AP1735" s="127"/>
      <c r="AQ1735" s="127"/>
      <c r="AR1735" s="127"/>
      <c r="AS1735" s="127"/>
      <c r="AT1735" s="127"/>
      <c r="AU1735" s="127"/>
    </row>
    <row r="1736" spans="3:64">
      <c r="C1736" s="38"/>
      <c r="D1736" s="38"/>
      <c r="AA1736" s="127"/>
      <c r="AB1736" s="127"/>
      <c r="AC1736" s="127"/>
      <c r="AD1736" s="127"/>
      <c r="AE1736" s="127"/>
      <c r="AG1736" s="113"/>
      <c r="AN1736" s="127"/>
      <c r="AO1736" s="127"/>
      <c r="AP1736" s="127"/>
      <c r="AQ1736" s="127"/>
      <c r="AR1736" s="127"/>
      <c r="AS1736" s="127"/>
      <c r="AT1736" s="127"/>
      <c r="AU1736" s="127"/>
      <c r="AV1736" s="127"/>
      <c r="AW1736" s="127"/>
      <c r="AX1736" s="127"/>
      <c r="AY1736" s="127"/>
      <c r="AZ1736" s="127"/>
      <c r="BA1736" s="127"/>
      <c r="BB1736" s="127"/>
      <c r="BC1736" s="127"/>
      <c r="BD1736" s="127"/>
      <c r="BE1736" s="127"/>
      <c r="BF1736" s="127"/>
      <c r="BG1736" s="127"/>
      <c r="BH1736" s="127"/>
      <c r="BI1736" s="127"/>
      <c r="BJ1736" s="127"/>
      <c r="BK1736" s="127"/>
      <c r="BL1736" s="127"/>
    </row>
    <row r="1737" spans="3:64">
      <c r="C1737" s="38"/>
      <c r="D1737" s="38"/>
      <c r="AA1737" s="127"/>
      <c r="AB1737" s="127"/>
      <c r="AC1737" s="127"/>
      <c r="AD1737" s="127"/>
      <c r="AE1737" s="127"/>
      <c r="AG1737" s="113"/>
      <c r="AN1737" s="127"/>
      <c r="AO1737" s="127"/>
      <c r="AP1737" s="127"/>
      <c r="AQ1737" s="127"/>
      <c r="AR1737" s="127"/>
      <c r="AS1737" s="127"/>
      <c r="AT1737" s="127"/>
      <c r="AU1737" s="127"/>
      <c r="AV1737" s="127"/>
      <c r="AW1737" s="127"/>
      <c r="AX1737" s="127"/>
      <c r="AY1737" s="127"/>
      <c r="AZ1737" s="127"/>
      <c r="BA1737" s="127"/>
      <c r="BB1737" s="127"/>
      <c r="BC1737" s="127"/>
      <c r="BD1737" s="127"/>
      <c r="BE1737" s="127"/>
      <c r="BF1737" s="127"/>
      <c r="BG1737" s="127"/>
      <c r="BH1737" s="127"/>
      <c r="BI1737" s="127"/>
      <c r="BJ1737" s="127"/>
      <c r="BK1737" s="127"/>
      <c r="BL1737" s="127"/>
    </row>
    <row r="1738" spans="3:64">
      <c r="C1738" s="38"/>
      <c r="D1738" s="38"/>
      <c r="AA1738" s="127"/>
      <c r="AB1738" s="127"/>
      <c r="AC1738" s="127"/>
      <c r="AD1738" s="127"/>
      <c r="AE1738" s="127"/>
      <c r="AG1738" s="113"/>
      <c r="AN1738" s="127"/>
      <c r="AO1738" s="127"/>
      <c r="AP1738" s="127"/>
      <c r="AQ1738" s="127"/>
      <c r="AR1738" s="127"/>
      <c r="AS1738" s="127"/>
      <c r="AT1738" s="127"/>
      <c r="AU1738" s="127"/>
    </row>
    <row r="1739" spans="3:64">
      <c r="C1739" s="38"/>
      <c r="D1739" s="38"/>
      <c r="AA1739" s="127"/>
      <c r="AB1739" s="127"/>
      <c r="AC1739" s="127"/>
      <c r="AD1739" s="127"/>
      <c r="AE1739" s="127"/>
      <c r="AG1739" s="113"/>
      <c r="AN1739" s="127"/>
      <c r="AO1739" s="127"/>
      <c r="AP1739" s="127"/>
      <c r="AQ1739" s="127"/>
      <c r="AR1739" s="127"/>
      <c r="AS1739" s="127"/>
      <c r="AT1739" s="127"/>
      <c r="AU1739" s="127"/>
    </row>
    <row r="1740" spans="3:64">
      <c r="C1740" s="38"/>
      <c r="D1740" s="38"/>
      <c r="AA1740" s="127"/>
      <c r="AB1740" s="127"/>
      <c r="AC1740" s="127"/>
      <c r="AD1740" s="127"/>
      <c r="AE1740" s="127"/>
      <c r="AG1740" s="113"/>
      <c r="AN1740" s="127"/>
      <c r="AO1740" s="127"/>
      <c r="AP1740" s="127"/>
      <c r="AQ1740" s="127"/>
      <c r="AR1740" s="127"/>
      <c r="AS1740" s="127"/>
      <c r="AT1740" s="127"/>
      <c r="AU1740" s="127"/>
      <c r="AV1740" s="127"/>
    </row>
    <row r="1741" spans="3:64">
      <c r="C1741" s="38"/>
      <c r="D1741" s="38"/>
      <c r="AA1741" s="127"/>
      <c r="AB1741" s="127"/>
      <c r="AC1741" s="127"/>
      <c r="AD1741" s="127"/>
      <c r="AE1741" s="127"/>
      <c r="AG1741" s="113"/>
      <c r="AN1741" s="127"/>
      <c r="AO1741" s="127"/>
      <c r="AP1741" s="127"/>
      <c r="AQ1741" s="127"/>
      <c r="AR1741" s="127"/>
      <c r="AS1741" s="127"/>
      <c r="AT1741" s="127"/>
      <c r="AU1741" s="127"/>
    </row>
    <row r="1742" spans="3:64">
      <c r="C1742" s="38"/>
      <c r="D1742" s="38"/>
      <c r="AA1742" s="127"/>
      <c r="AB1742" s="127"/>
      <c r="AC1742" s="127"/>
      <c r="AD1742" s="127"/>
      <c r="AE1742" s="127"/>
      <c r="AG1742" s="113"/>
      <c r="AN1742" s="127"/>
      <c r="AO1742" s="127"/>
      <c r="AP1742" s="127"/>
      <c r="AQ1742" s="127"/>
      <c r="AR1742" s="127"/>
      <c r="AS1742" s="127"/>
      <c r="AT1742" s="127"/>
      <c r="AU1742" s="127"/>
    </row>
    <row r="1743" spans="3:64">
      <c r="C1743" s="38"/>
      <c r="D1743" s="38"/>
      <c r="AA1743" s="127"/>
      <c r="AB1743" s="127"/>
      <c r="AC1743" s="127"/>
      <c r="AD1743" s="127"/>
      <c r="AE1743" s="127"/>
      <c r="AG1743" s="113"/>
      <c r="AN1743" s="127"/>
      <c r="AO1743" s="127"/>
      <c r="AP1743" s="127"/>
      <c r="AQ1743" s="127"/>
      <c r="AR1743" s="127"/>
      <c r="AS1743" s="127"/>
      <c r="AT1743" s="127"/>
      <c r="AU1743" s="127"/>
    </row>
    <row r="1744" spans="3:64">
      <c r="C1744" s="38"/>
      <c r="D1744" s="38"/>
      <c r="AA1744" s="127"/>
      <c r="AB1744" s="127"/>
      <c r="AC1744" s="127"/>
      <c r="AD1744" s="127"/>
      <c r="AE1744" s="127"/>
      <c r="AG1744" s="113"/>
      <c r="AN1744" s="127"/>
      <c r="AO1744" s="127"/>
      <c r="AP1744" s="127"/>
      <c r="AQ1744" s="127"/>
      <c r="AR1744" s="127"/>
      <c r="AS1744" s="127"/>
      <c r="AT1744" s="127"/>
      <c r="AU1744" s="127"/>
    </row>
    <row r="1745" spans="3:64">
      <c r="C1745" s="38"/>
      <c r="D1745" s="38"/>
      <c r="AA1745" s="127"/>
      <c r="AB1745" s="127"/>
      <c r="AC1745" s="127"/>
      <c r="AD1745" s="127"/>
      <c r="AE1745" s="127"/>
      <c r="AG1745" s="113"/>
      <c r="AN1745" s="127"/>
      <c r="AO1745" s="127"/>
      <c r="AP1745" s="127"/>
      <c r="AQ1745" s="127"/>
      <c r="AR1745" s="127"/>
      <c r="AS1745" s="127"/>
      <c r="AT1745" s="127"/>
      <c r="AU1745" s="127"/>
    </row>
    <row r="1746" spans="3:64">
      <c r="C1746" s="38"/>
      <c r="D1746" s="38"/>
      <c r="AA1746" s="127"/>
      <c r="AB1746" s="127"/>
      <c r="AC1746" s="127"/>
      <c r="AD1746" s="127"/>
      <c r="AE1746" s="127"/>
      <c r="AG1746" s="113"/>
      <c r="AN1746" s="127"/>
      <c r="AO1746" s="127"/>
      <c r="AP1746" s="127"/>
      <c r="AQ1746" s="127"/>
      <c r="AR1746" s="127"/>
      <c r="AS1746" s="127"/>
      <c r="AT1746" s="127"/>
      <c r="AU1746" s="127"/>
      <c r="AV1746" s="127"/>
    </row>
    <row r="1747" spans="3:64">
      <c r="C1747" s="38"/>
      <c r="D1747" s="38"/>
      <c r="AA1747" s="127"/>
      <c r="AB1747" s="127"/>
      <c r="AC1747" s="127"/>
      <c r="AD1747" s="127"/>
      <c r="AE1747" s="127"/>
      <c r="AG1747" s="113"/>
      <c r="AN1747" s="127"/>
      <c r="AO1747" s="127"/>
      <c r="AP1747" s="127"/>
      <c r="AQ1747" s="127"/>
      <c r="AR1747" s="127"/>
      <c r="AS1747" s="127"/>
      <c r="AT1747" s="127"/>
      <c r="AU1747" s="127"/>
    </row>
    <row r="1748" spans="3:64">
      <c r="C1748" s="38"/>
      <c r="D1748" s="38"/>
      <c r="AA1748" s="127"/>
      <c r="AB1748" s="127"/>
      <c r="AC1748" s="127"/>
      <c r="AD1748" s="127"/>
      <c r="AE1748" s="127"/>
      <c r="AG1748" s="113"/>
      <c r="AN1748" s="127"/>
      <c r="AO1748" s="127"/>
      <c r="AP1748" s="127"/>
      <c r="AQ1748" s="127"/>
      <c r="AR1748" s="127"/>
      <c r="AS1748" s="127"/>
      <c r="AT1748" s="127"/>
      <c r="AU1748" s="127"/>
    </row>
    <row r="1749" spans="3:64">
      <c r="C1749" s="38"/>
      <c r="D1749" s="38"/>
      <c r="AA1749" s="127"/>
      <c r="AB1749" s="127"/>
      <c r="AC1749" s="127"/>
      <c r="AD1749" s="127"/>
      <c r="AE1749" s="127"/>
      <c r="AG1749" s="113"/>
      <c r="AN1749" s="127"/>
      <c r="AO1749" s="127"/>
      <c r="AP1749" s="127"/>
      <c r="AQ1749" s="127"/>
      <c r="AR1749" s="127"/>
      <c r="AS1749" s="127"/>
      <c r="AT1749" s="127"/>
      <c r="AU1749" s="127"/>
      <c r="AV1749" s="127"/>
      <c r="AW1749" s="127"/>
      <c r="AX1749" s="127"/>
      <c r="AY1749" s="127"/>
      <c r="AZ1749" s="127"/>
      <c r="BA1749" s="127"/>
      <c r="BB1749" s="127"/>
      <c r="BC1749" s="127"/>
      <c r="BD1749" s="127"/>
      <c r="BE1749" s="127"/>
      <c r="BF1749" s="127"/>
      <c r="BG1749" s="127"/>
      <c r="BH1749" s="127"/>
      <c r="BI1749" s="127"/>
      <c r="BJ1749" s="127"/>
      <c r="BK1749" s="127"/>
      <c r="BL1749" s="127"/>
    </row>
    <row r="1750" spans="3:64">
      <c r="C1750" s="38"/>
      <c r="D1750" s="38"/>
      <c r="AA1750" s="127"/>
      <c r="AB1750" s="127"/>
      <c r="AC1750" s="127"/>
      <c r="AD1750" s="127"/>
      <c r="AE1750" s="127"/>
      <c r="AG1750" s="113"/>
      <c r="AN1750" s="127"/>
      <c r="AO1750" s="127"/>
      <c r="AP1750" s="127"/>
      <c r="AQ1750" s="127"/>
      <c r="AR1750" s="127"/>
      <c r="AS1750" s="127"/>
      <c r="AT1750" s="127"/>
      <c r="AU1750" s="127"/>
    </row>
    <row r="1751" spans="3:64">
      <c r="C1751" s="38"/>
      <c r="D1751" s="38"/>
      <c r="AA1751" s="127"/>
      <c r="AB1751" s="127"/>
      <c r="AC1751" s="127"/>
      <c r="AD1751" s="127"/>
      <c r="AE1751" s="127"/>
      <c r="AG1751" s="113"/>
      <c r="AN1751" s="127"/>
      <c r="AO1751" s="127"/>
      <c r="AP1751" s="127"/>
      <c r="AQ1751" s="127"/>
      <c r="AR1751" s="127"/>
      <c r="AS1751" s="127"/>
      <c r="AT1751" s="127"/>
      <c r="AU1751" s="127"/>
    </row>
    <row r="1752" spans="3:64">
      <c r="C1752" s="38"/>
      <c r="D1752" s="38"/>
      <c r="AA1752" s="127"/>
      <c r="AB1752" s="127"/>
      <c r="AC1752" s="127"/>
      <c r="AD1752" s="127"/>
      <c r="AE1752" s="127"/>
      <c r="AG1752" s="113"/>
      <c r="AN1752" s="127"/>
      <c r="AO1752" s="127"/>
      <c r="AP1752" s="127"/>
      <c r="AQ1752" s="127"/>
      <c r="AR1752" s="127"/>
      <c r="AS1752" s="127"/>
      <c r="AT1752" s="127"/>
      <c r="AU1752" s="127"/>
    </row>
    <row r="1753" spans="3:64">
      <c r="C1753" s="38"/>
      <c r="D1753" s="38"/>
      <c r="AA1753" s="127"/>
      <c r="AB1753" s="127"/>
      <c r="AC1753" s="127"/>
      <c r="AD1753" s="127"/>
      <c r="AE1753" s="127"/>
      <c r="AG1753" s="113"/>
      <c r="AN1753" s="127"/>
      <c r="AO1753" s="127"/>
      <c r="AP1753" s="127"/>
      <c r="AQ1753" s="127"/>
      <c r="AR1753" s="127"/>
      <c r="AS1753" s="127"/>
      <c r="AT1753" s="127"/>
      <c r="AU1753" s="127"/>
    </row>
    <row r="1754" spans="3:64">
      <c r="C1754" s="38"/>
      <c r="D1754" s="38"/>
      <c r="AA1754" s="127"/>
      <c r="AB1754" s="127"/>
      <c r="AC1754" s="127"/>
      <c r="AD1754" s="127"/>
      <c r="AE1754" s="127"/>
      <c r="AG1754" s="113"/>
      <c r="AN1754" s="127"/>
      <c r="AO1754" s="127"/>
      <c r="AP1754" s="127"/>
      <c r="AQ1754" s="127"/>
      <c r="AR1754" s="127"/>
      <c r="AS1754" s="127"/>
      <c r="AT1754" s="127"/>
      <c r="AU1754" s="127"/>
    </row>
    <row r="1755" spans="3:64">
      <c r="C1755" s="38"/>
      <c r="D1755" s="38"/>
      <c r="AA1755" s="127"/>
      <c r="AB1755" s="127"/>
      <c r="AC1755" s="127"/>
      <c r="AD1755" s="127"/>
      <c r="AE1755" s="127"/>
      <c r="AG1755" s="113"/>
      <c r="AN1755" s="127"/>
      <c r="AO1755" s="127"/>
      <c r="AP1755" s="127"/>
      <c r="AQ1755" s="127"/>
      <c r="AR1755" s="127"/>
      <c r="AS1755" s="127"/>
      <c r="AT1755" s="127"/>
      <c r="AU1755" s="127"/>
      <c r="AV1755" s="127"/>
      <c r="AW1755" s="127"/>
      <c r="AX1755" s="127"/>
      <c r="AY1755" s="127"/>
      <c r="AZ1755" s="127"/>
      <c r="BA1755" s="127"/>
      <c r="BB1755" s="127"/>
      <c r="BC1755" s="127"/>
      <c r="BD1755" s="127"/>
      <c r="BE1755" s="127"/>
      <c r="BF1755" s="127"/>
      <c r="BG1755" s="127"/>
      <c r="BH1755" s="127"/>
      <c r="BI1755" s="127"/>
      <c r="BJ1755" s="127"/>
      <c r="BK1755" s="127"/>
      <c r="BL1755" s="127"/>
    </row>
    <row r="1756" spans="3:64">
      <c r="C1756" s="38"/>
      <c r="D1756" s="38"/>
      <c r="AA1756" s="127"/>
      <c r="AB1756" s="127"/>
      <c r="AC1756" s="127"/>
      <c r="AD1756" s="127"/>
      <c r="AE1756" s="127"/>
      <c r="AG1756" s="113"/>
      <c r="AN1756" s="127"/>
      <c r="AO1756" s="127"/>
      <c r="AP1756" s="127"/>
      <c r="AQ1756" s="127"/>
      <c r="AR1756" s="127"/>
      <c r="AS1756" s="127"/>
      <c r="AT1756" s="127"/>
      <c r="AU1756" s="127"/>
      <c r="AV1756" s="127"/>
      <c r="AW1756" s="127"/>
      <c r="AX1756" s="127"/>
      <c r="AY1756" s="127"/>
      <c r="AZ1756" s="127"/>
      <c r="BA1756" s="127"/>
      <c r="BB1756" s="127"/>
      <c r="BC1756" s="127"/>
      <c r="BD1756" s="127"/>
      <c r="BE1756" s="127"/>
      <c r="BF1756" s="127"/>
      <c r="BG1756" s="127"/>
      <c r="BH1756" s="127"/>
      <c r="BI1756" s="127"/>
      <c r="BJ1756" s="127"/>
      <c r="BK1756" s="127"/>
      <c r="BL1756" s="127"/>
    </row>
    <row r="1757" spans="3:64">
      <c r="C1757" s="38"/>
      <c r="D1757" s="38"/>
      <c r="AA1757" s="127"/>
      <c r="AB1757" s="127"/>
      <c r="AC1757" s="127"/>
      <c r="AD1757" s="127"/>
      <c r="AE1757" s="127"/>
      <c r="AG1757" s="113"/>
      <c r="AN1757" s="127"/>
      <c r="AO1757" s="127"/>
      <c r="AP1757" s="127"/>
      <c r="AQ1757" s="127"/>
      <c r="AR1757" s="127"/>
      <c r="AS1757" s="127"/>
      <c r="AT1757" s="127"/>
      <c r="AU1757" s="127"/>
      <c r="AV1757" s="127"/>
    </row>
    <row r="1758" spans="3:64">
      <c r="C1758" s="38"/>
      <c r="D1758" s="38"/>
      <c r="AA1758" s="127"/>
      <c r="AB1758" s="127"/>
      <c r="AC1758" s="127"/>
      <c r="AD1758" s="127"/>
      <c r="AE1758" s="127"/>
      <c r="AG1758" s="113"/>
      <c r="AN1758" s="127"/>
      <c r="AO1758" s="127"/>
      <c r="AP1758" s="127"/>
      <c r="AQ1758" s="127"/>
      <c r="AR1758" s="127"/>
      <c r="AS1758" s="127"/>
      <c r="AT1758" s="127"/>
      <c r="AU1758" s="127"/>
      <c r="AV1758" s="127"/>
    </row>
    <row r="1759" spans="3:64">
      <c r="C1759" s="38"/>
      <c r="D1759" s="38"/>
      <c r="AA1759" s="127"/>
      <c r="AB1759" s="127"/>
      <c r="AC1759" s="127"/>
      <c r="AD1759" s="127"/>
      <c r="AE1759" s="127"/>
      <c r="AG1759" s="113"/>
      <c r="AN1759" s="127"/>
      <c r="AO1759" s="127"/>
      <c r="AP1759" s="127"/>
      <c r="AQ1759" s="127"/>
      <c r="AR1759" s="127"/>
      <c r="AS1759" s="127"/>
      <c r="AT1759" s="127"/>
      <c r="AU1759" s="127"/>
    </row>
    <row r="1760" spans="3:64">
      <c r="C1760" s="38"/>
      <c r="D1760" s="38"/>
      <c r="AA1760" s="127"/>
      <c r="AB1760" s="127"/>
      <c r="AC1760" s="127"/>
      <c r="AD1760" s="127"/>
      <c r="AE1760" s="127"/>
      <c r="AG1760" s="113"/>
      <c r="AN1760" s="127"/>
      <c r="AO1760" s="127"/>
      <c r="AP1760" s="127"/>
      <c r="AQ1760" s="127"/>
      <c r="AR1760" s="127"/>
      <c r="AS1760" s="127"/>
      <c r="AT1760" s="127"/>
      <c r="AU1760" s="127"/>
    </row>
    <row r="1761" spans="3:64">
      <c r="C1761" s="38"/>
      <c r="D1761" s="38"/>
      <c r="AA1761" s="127"/>
      <c r="AB1761" s="127"/>
      <c r="AC1761" s="127"/>
      <c r="AD1761" s="127"/>
      <c r="AE1761" s="127"/>
      <c r="AG1761" s="113"/>
      <c r="AN1761" s="127"/>
      <c r="AO1761" s="127"/>
      <c r="AP1761" s="127"/>
      <c r="AQ1761" s="127"/>
      <c r="AR1761" s="127"/>
      <c r="AS1761" s="127"/>
      <c r="AT1761" s="127"/>
      <c r="AU1761" s="127"/>
      <c r="AV1761" s="127"/>
      <c r="AW1761" s="127"/>
      <c r="AX1761" s="127"/>
      <c r="AY1761" s="127"/>
      <c r="AZ1761" s="127"/>
      <c r="BA1761" s="127"/>
      <c r="BB1761" s="127"/>
      <c r="BC1761" s="127"/>
      <c r="BD1761" s="127"/>
      <c r="BE1761" s="127"/>
      <c r="BF1761" s="127"/>
      <c r="BG1761" s="127"/>
      <c r="BH1761" s="127"/>
      <c r="BI1761" s="127"/>
      <c r="BJ1761" s="127"/>
      <c r="BK1761" s="127"/>
      <c r="BL1761" s="127"/>
    </row>
    <row r="1762" spans="3:64">
      <c r="C1762" s="38"/>
      <c r="D1762" s="38"/>
      <c r="AA1762" s="127"/>
      <c r="AB1762" s="127"/>
      <c r="AC1762" s="127"/>
      <c r="AD1762" s="127"/>
      <c r="AE1762" s="127"/>
      <c r="AG1762" s="113"/>
      <c r="AN1762" s="127"/>
      <c r="AO1762" s="127"/>
      <c r="AP1762" s="127"/>
      <c r="AQ1762" s="127"/>
      <c r="AR1762" s="127"/>
      <c r="AS1762" s="127"/>
      <c r="AT1762" s="127"/>
      <c r="AU1762" s="127"/>
      <c r="AV1762" s="127"/>
      <c r="AX1762" s="127"/>
      <c r="AY1762" s="127"/>
      <c r="AZ1762" s="127"/>
      <c r="BA1762" s="127"/>
      <c r="BB1762" s="127"/>
      <c r="BC1762" s="127"/>
      <c r="BD1762" s="127"/>
      <c r="BE1762" s="127"/>
      <c r="BF1762" s="127"/>
      <c r="BG1762" s="127"/>
      <c r="BH1762" s="127"/>
      <c r="BI1762" s="127"/>
      <c r="BJ1762" s="127"/>
      <c r="BK1762" s="127"/>
      <c r="BL1762" s="127"/>
    </row>
    <row r="1763" spans="3:64">
      <c r="C1763" s="38"/>
      <c r="D1763" s="38"/>
      <c r="AA1763" s="127"/>
      <c r="AB1763" s="127"/>
      <c r="AC1763" s="127"/>
      <c r="AD1763" s="127"/>
      <c r="AE1763" s="127"/>
      <c r="AG1763" s="113"/>
      <c r="AN1763" s="127"/>
      <c r="AO1763" s="127"/>
      <c r="AP1763" s="127"/>
      <c r="AQ1763" s="127"/>
      <c r="AR1763" s="127"/>
      <c r="AS1763" s="127"/>
      <c r="AT1763" s="127"/>
      <c r="AU1763" s="127"/>
    </row>
    <row r="1764" spans="3:64">
      <c r="C1764" s="38"/>
      <c r="D1764" s="38"/>
      <c r="AA1764" s="127"/>
      <c r="AB1764" s="127"/>
      <c r="AC1764" s="127"/>
      <c r="AD1764" s="127"/>
      <c r="AE1764" s="127"/>
      <c r="AG1764" s="113"/>
      <c r="AN1764" s="127"/>
      <c r="AO1764" s="127"/>
      <c r="AP1764" s="127"/>
      <c r="AQ1764" s="127"/>
      <c r="AR1764" s="127"/>
      <c r="AS1764" s="127"/>
      <c r="AT1764" s="127"/>
      <c r="AU1764" s="127"/>
      <c r="AV1764" s="127"/>
    </row>
    <row r="1765" spans="3:64">
      <c r="C1765" s="38"/>
      <c r="D1765" s="38"/>
      <c r="AA1765" s="127"/>
      <c r="AB1765" s="127"/>
      <c r="AC1765" s="127"/>
      <c r="AD1765" s="127"/>
      <c r="AE1765" s="127"/>
      <c r="AG1765" s="113"/>
      <c r="AN1765" s="127"/>
      <c r="AO1765" s="127"/>
      <c r="AP1765" s="127"/>
      <c r="AQ1765" s="127"/>
      <c r="AR1765" s="127"/>
      <c r="AS1765" s="127"/>
      <c r="AT1765" s="127"/>
      <c r="AU1765" s="127"/>
    </row>
    <row r="1766" spans="3:64">
      <c r="C1766" s="38"/>
      <c r="D1766" s="38"/>
      <c r="AA1766" s="127"/>
      <c r="AB1766" s="127"/>
      <c r="AC1766" s="127"/>
      <c r="AD1766" s="127"/>
      <c r="AE1766" s="127"/>
      <c r="AG1766" s="113"/>
      <c r="AN1766" s="127"/>
      <c r="AO1766" s="127"/>
      <c r="AP1766" s="127"/>
      <c r="AQ1766" s="127"/>
      <c r="AR1766" s="127"/>
      <c r="AS1766" s="127"/>
      <c r="AT1766" s="127"/>
      <c r="AU1766" s="127"/>
      <c r="AV1766" s="127"/>
    </row>
    <row r="1767" spans="3:64">
      <c r="C1767" s="38"/>
      <c r="D1767" s="38"/>
      <c r="AA1767" s="127"/>
      <c r="AB1767" s="127"/>
      <c r="AC1767" s="127"/>
      <c r="AD1767" s="127"/>
      <c r="AE1767" s="127"/>
      <c r="AG1767" s="113"/>
      <c r="AN1767" s="127"/>
      <c r="AO1767" s="127"/>
      <c r="AP1767" s="127"/>
      <c r="AQ1767" s="127"/>
      <c r="AR1767" s="127"/>
      <c r="AS1767" s="127"/>
      <c r="AT1767" s="127"/>
      <c r="AU1767" s="127"/>
    </row>
    <row r="1768" spans="3:64">
      <c r="C1768" s="38"/>
      <c r="D1768" s="38"/>
      <c r="AA1768" s="127"/>
      <c r="AB1768" s="127"/>
      <c r="AC1768" s="127"/>
      <c r="AD1768" s="127"/>
      <c r="AE1768" s="127"/>
      <c r="AG1768" s="113"/>
      <c r="AN1768" s="127"/>
      <c r="AO1768" s="127"/>
      <c r="AP1768" s="127"/>
      <c r="AQ1768" s="127"/>
      <c r="AR1768" s="127"/>
      <c r="AS1768" s="127"/>
      <c r="AT1768" s="127"/>
      <c r="AU1768" s="127"/>
      <c r="AV1768" s="127"/>
    </row>
    <row r="1769" spans="3:64">
      <c r="C1769" s="38"/>
      <c r="D1769" s="38"/>
      <c r="AA1769" s="127"/>
      <c r="AB1769" s="127"/>
      <c r="AC1769" s="127"/>
      <c r="AD1769" s="127"/>
      <c r="AE1769" s="127"/>
      <c r="AG1769" s="113"/>
      <c r="AN1769" s="127"/>
      <c r="AO1769" s="127"/>
      <c r="AP1769" s="127"/>
      <c r="AQ1769" s="127"/>
      <c r="AR1769" s="127"/>
      <c r="AS1769" s="127"/>
      <c r="AT1769" s="127"/>
      <c r="AU1769" s="127"/>
      <c r="AV1769" s="127"/>
      <c r="AW1769" s="127"/>
      <c r="AX1769" s="127"/>
      <c r="AY1769" s="127"/>
      <c r="AZ1769" s="127"/>
      <c r="BA1769" s="127"/>
      <c r="BB1769" s="127"/>
      <c r="BC1769" s="127"/>
      <c r="BD1769" s="127"/>
      <c r="BE1769" s="127"/>
      <c r="BF1769" s="127"/>
      <c r="BG1769" s="127"/>
      <c r="BH1769" s="127"/>
      <c r="BI1769" s="127"/>
      <c r="BJ1769" s="127"/>
      <c r="BK1769" s="127"/>
      <c r="BL1769" s="127"/>
    </row>
    <row r="1770" spans="3:64">
      <c r="C1770" s="38"/>
      <c r="D1770" s="38"/>
      <c r="AA1770" s="127"/>
      <c r="AB1770" s="127"/>
      <c r="AC1770" s="127"/>
      <c r="AD1770" s="127"/>
      <c r="AE1770" s="127"/>
      <c r="AG1770" s="113"/>
      <c r="AN1770" s="127"/>
      <c r="AO1770" s="127"/>
      <c r="AP1770" s="127"/>
      <c r="AQ1770" s="127"/>
      <c r="AR1770" s="127"/>
      <c r="AS1770" s="127"/>
      <c r="AT1770" s="127"/>
      <c r="AU1770" s="127"/>
    </row>
    <row r="1771" spans="3:64">
      <c r="C1771" s="38"/>
      <c r="D1771" s="38"/>
      <c r="AA1771" s="127"/>
      <c r="AB1771" s="127"/>
      <c r="AC1771" s="127"/>
      <c r="AD1771" s="127"/>
      <c r="AE1771" s="127"/>
      <c r="AG1771" s="113"/>
      <c r="AN1771" s="127"/>
      <c r="AO1771" s="127"/>
      <c r="AP1771" s="127"/>
      <c r="AQ1771" s="127"/>
      <c r="AR1771" s="127"/>
      <c r="AS1771" s="127"/>
      <c r="AT1771" s="127"/>
      <c r="AU1771" s="127"/>
    </row>
    <row r="1772" spans="3:64">
      <c r="C1772" s="38"/>
      <c r="D1772" s="38"/>
      <c r="AA1772" s="127"/>
      <c r="AB1772" s="127"/>
      <c r="AC1772" s="127"/>
      <c r="AD1772" s="127"/>
      <c r="AE1772" s="127"/>
      <c r="AG1772" s="113"/>
      <c r="AN1772" s="127"/>
      <c r="AO1772" s="127"/>
      <c r="AP1772" s="127"/>
      <c r="AQ1772" s="127"/>
      <c r="AR1772" s="127"/>
      <c r="AS1772" s="127"/>
      <c r="AT1772" s="127"/>
      <c r="AU1772" s="127"/>
    </row>
    <row r="1773" spans="3:64">
      <c r="C1773" s="38"/>
      <c r="D1773" s="38"/>
      <c r="AA1773" s="127"/>
      <c r="AB1773" s="127"/>
      <c r="AC1773" s="127"/>
      <c r="AD1773" s="127"/>
      <c r="AE1773" s="127"/>
      <c r="AG1773" s="113"/>
      <c r="AN1773" s="127"/>
      <c r="AO1773" s="127"/>
      <c r="AP1773" s="127"/>
      <c r="AQ1773" s="127"/>
      <c r="AR1773" s="127"/>
      <c r="AS1773" s="127"/>
      <c r="AT1773" s="127"/>
      <c r="AU1773" s="127"/>
    </row>
    <row r="1774" spans="3:64">
      <c r="C1774" s="38"/>
      <c r="D1774" s="38"/>
      <c r="AA1774" s="127"/>
      <c r="AB1774" s="127"/>
      <c r="AC1774" s="127"/>
      <c r="AD1774" s="127"/>
      <c r="AE1774" s="127"/>
      <c r="AG1774" s="113"/>
      <c r="AN1774" s="127"/>
      <c r="AO1774" s="127"/>
      <c r="AP1774" s="127"/>
      <c r="AQ1774" s="127"/>
      <c r="AR1774" s="127"/>
      <c r="AS1774" s="127"/>
      <c r="AT1774" s="127"/>
      <c r="AU1774" s="127"/>
    </row>
    <row r="1775" spans="3:64">
      <c r="C1775" s="38"/>
      <c r="D1775" s="38"/>
      <c r="AA1775" s="127"/>
      <c r="AB1775" s="127"/>
      <c r="AC1775" s="127"/>
      <c r="AD1775" s="127"/>
      <c r="AE1775" s="127"/>
      <c r="AG1775" s="113"/>
      <c r="AN1775" s="127"/>
      <c r="AO1775" s="127"/>
      <c r="AP1775" s="127"/>
      <c r="AQ1775" s="127"/>
      <c r="AR1775" s="127"/>
      <c r="AS1775" s="127"/>
      <c r="AT1775" s="127"/>
      <c r="AU1775" s="127"/>
    </row>
    <row r="1776" spans="3:64">
      <c r="C1776" s="38"/>
      <c r="D1776" s="38"/>
      <c r="AA1776" s="127"/>
      <c r="AB1776" s="127"/>
      <c r="AC1776" s="127"/>
      <c r="AD1776" s="127"/>
      <c r="AE1776" s="127"/>
      <c r="AG1776" s="113"/>
      <c r="AN1776" s="127"/>
      <c r="AO1776" s="127"/>
      <c r="AP1776" s="127"/>
      <c r="AQ1776" s="127"/>
      <c r="AR1776" s="127"/>
      <c r="AS1776" s="127"/>
      <c r="AT1776" s="127"/>
      <c r="AU1776" s="127"/>
    </row>
    <row r="1777" spans="3:48">
      <c r="C1777" s="38"/>
      <c r="D1777" s="38"/>
      <c r="AA1777" s="127"/>
      <c r="AB1777" s="127"/>
      <c r="AC1777" s="127"/>
      <c r="AD1777" s="127"/>
      <c r="AE1777" s="127"/>
      <c r="AG1777" s="113"/>
      <c r="AN1777" s="127"/>
      <c r="AO1777" s="127"/>
      <c r="AP1777" s="127"/>
      <c r="AQ1777" s="127"/>
      <c r="AR1777" s="127"/>
      <c r="AS1777" s="127"/>
      <c r="AT1777" s="127"/>
      <c r="AU1777" s="127"/>
    </row>
    <row r="1778" spans="3:48">
      <c r="C1778" s="38"/>
      <c r="D1778" s="38"/>
      <c r="AA1778" s="127"/>
      <c r="AB1778" s="127"/>
      <c r="AC1778" s="127"/>
      <c r="AD1778" s="127"/>
      <c r="AE1778" s="127"/>
      <c r="AG1778" s="113"/>
      <c r="AN1778" s="127"/>
      <c r="AO1778" s="127"/>
      <c r="AP1778" s="127"/>
      <c r="AQ1778" s="127"/>
      <c r="AR1778" s="127"/>
      <c r="AS1778" s="127"/>
      <c r="AT1778" s="127"/>
      <c r="AU1778" s="127"/>
    </row>
    <row r="1779" spans="3:48">
      <c r="C1779" s="38"/>
      <c r="D1779" s="38"/>
      <c r="AA1779" s="127"/>
      <c r="AB1779" s="127"/>
      <c r="AC1779" s="127"/>
      <c r="AD1779" s="127"/>
      <c r="AE1779" s="127"/>
      <c r="AG1779" s="113"/>
      <c r="AN1779" s="127"/>
      <c r="AO1779" s="127"/>
      <c r="AP1779" s="127"/>
      <c r="AQ1779" s="127"/>
      <c r="AR1779" s="127"/>
      <c r="AS1779" s="127"/>
      <c r="AT1779" s="127"/>
      <c r="AU1779" s="127"/>
    </row>
    <row r="1780" spans="3:48">
      <c r="C1780" s="38"/>
      <c r="D1780" s="38"/>
      <c r="AA1780" s="127"/>
      <c r="AB1780" s="127"/>
      <c r="AC1780" s="127"/>
      <c r="AD1780" s="127"/>
      <c r="AE1780" s="127"/>
      <c r="AG1780" s="113"/>
      <c r="AN1780" s="127"/>
      <c r="AO1780" s="127"/>
      <c r="AP1780" s="127"/>
      <c r="AQ1780" s="127"/>
      <c r="AR1780" s="127"/>
      <c r="AS1780" s="127"/>
      <c r="AT1780" s="127"/>
      <c r="AU1780" s="127"/>
      <c r="AV1780" s="127"/>
    </row>
    <row r="1781" spans="3:48">
      <c r="C1781" s="38"/>
      <c r="D1781" s="38"/>
      <c r="AA1781" s="127"/>
      <c r="AB1781" s="127"/>
      <c r="AC1781" s="127"/>
      <c r="AD1781" s="127"/>
      <c r="AE1781" s="127"/>
      <c r="AG1781" s="113"/>
      <c r="AN1781" s="127"/>
      <c r="AO1781" s="127"/>
      <c r="AP1781" s="127"/>
      <c r="AQ1781" s="127"/>
      <c r="AR1781" s="127"/>
      <c r="AS1781" s="127"/>
      <c r="AT1781" s="127"/>
      <c r="AU1781" s="127"/>
    </row>
    <row r="1782" spans="3:48">
      <c r="C1782" s="38"/>
      <c r="D1782" s="38"/>
      <c r="AA1782" s="127"/>
      <c r="AB1782" s="127"/>
      <c r="AC1782" s="127"/>
      <c r="AD1782" s="127"/>
      <c r="AE1782" s="127"/>
      <c r="AG1782" s="113"/>
      <c r="AN1782" s="127"/>
      <c r="AO1782" s="127"/>
      <c r="AP1782" s="127"/>
      <c r="AQ1782" s="127"/>
      <c r="AR1782" s="127"/>
      <c r="AS1782" s="127"/>
      <c r="AT1782" s="127"/>
      <c r="AU1782" s="127"/>
    </row>
    <row r="1783" spans="3:48">
      <c r="C1783" s="38"/>
      <c r="D1783" s="38"/>
      <c r="AA1783" s="127"/>
      <c r="AB1783" s="127"/>
      <c r="AC1783" s="127"/>
      <c r="AD1783" s="127"/>
      <c r="AE1783" s="127"/>
      <c r="AG1783" s="113"/>
      <c r="AN1783" s="127"/>
      <c r="AO1783" s="127"/>
      <c r="AP1783" s="127"/>
      <c r="AQ1783" s="127"/>
      <c r="AR1783" s="127"/>
      <c r="AS1783" s="127"/>
      <c r="AT1783" s="127"/>
      <c r="AU1783" s="127"/>
    </row>
    <row r="1784" spans="3:48">
      <c r="C1784" s="38"/>
      <c r="D1784" s="38"/>
      <c r="AA1784" s="127"/>
      <c r="AB1784" s="127"/>
      <c r="AC1784" s="127"/>
      <c r="AD1784" s="127"/>
      <c r="AE1784" s="127"/>
      <c r="AG1784" s="113"/>
      <c r="AN1784" s="127"/>
      <c r="AO1784" s="127"/>
      <c r="AP1784" s="127"/>
      <c r="AQ1784" s="127"/>
      <c r="AR1784" s="127"/>
      <c r="AS1784" s="127"/>
      <c r="AT1784" s="127"/>
      <c r="AU1784" s="127"/>
    </row>
    <row r="1785" spans="3:48">
      <c r="C1785" s="38"/>
      <c r="D1785" s="38"/>
      <c r="AA1785" s="127"/>
      <c r="AB1785" s="127"/>
      <c r="AC1785" s="127"/>
      <c r="AD1785" s="127"/>
      <c r="AE1785" s="127"/>
      <c r="AG1785" s="113"/>
      <c r="AN1785" s="127"/>
      <c r="AO1785" s="127"/>
      <c r="AP1785" s="127"/>
      <c r="AQ1785" s="127"/>
      <c r="AR1785" s="127"/>
      <c r="AS1785" s="127"/>
      <c r="AT1785" s="127"/>
      <c r="AU1785" s="127"/>
      <c r="AV1785" s="127"/>
    </row>
    <row r="1786" spans="3:48">
      <c r="C1786" s="38"/>
      <c r="D1786" s="38"/>
      <c r="AA1786" s="127"/>
      <c r="AB1786" s="127"/>
      <c r="AC1786" s="127"/>
      <c r="AD1786" s="127"/>
      <c r="AE1786" s="127"/>
      <c r="AG1786" s="113"/>
      <c r="AN1786" s="127"/>
      <c r="AO1786" s="127"/>
      <c r="AP1786" s="127"/>
      <c r="AQ1786" s="127"/>
      <c r="AR1786" s="127"/>
      <c r="AS1786" s="127"/>
      <c r="AT1786" s="127"/>
      <c r="AU1786" s="127"/>
    </row>
    <row r="1787" spans="3:48">
      <c r="C1787" s="38"/>
      <c r="D1787" s="38"/>
      <c r="AA1787" s="127"/>
      <c r="AB1787" s="127"/>
      <c r="AC1787" s="127"/>
      <c r="AD1787" s="127"/>
      <c r="AE1787" s="127"/>
      <c r="AG1787" s="113"/>
      <c r="AN1787" s="127"/>
      <c r="AO1787" s="127"/>
      <c r="AP1787" s="127"/>
      <c r="AQ1787" s="127"/>
      <c r="AR1787" s="127"/>
      <c r="AS1787" s="127"/>
      <c r="AT1787" s="127"/>
      <c r="AU1787" s="127"/>
    </row>
    <row r="1788" spans="3:48">
      <c r="C1788" s="38"/>
      <c r="D1788" s="38"/>
      <c r="AA1788" s="127"/>
      <c r="AB1788" s="127"/>
      <c r="AC1788" s="127"/>
      <c r="AD1788" s="127"/>
      <c r="AE1788" s="127"/>
      <c r="AG1788" s="113"/>
      <c r="AN1788" s="127"/>
      <c r="AO1788" s="127"/>
      <c r="AP1788" s="127"/>
      <c r="AQ1788" s="127"/>
      <c r="AR1788" s="127"/>
      <c r="AS1788" s="127"/>
      <c r="AT1788" s="127"/>
      <c r="AU1788" s="127"/>
    </row>
    <row r="1789" spans="3:48">
      <c r="C1789" s="38"/>
      <c r="D1789" s="38"/>
      <c r="AA1789" s="127"/>
      <c r="AB1789" s="127"/>
      <c r="AC1789" s="127"/>
      <c r="AD1789" s="127"/>
      <c r="AE1789" s="127"/>
      <c r="AG1789" s="113"/>
      <c r="AN1789" s="127"/>
      <c r="AO1789" s="127"/>
      <c r="AP1789" s="127"/>
      <c r="AQ1789" s="127"/>
      <c r="AR1789" s="127"/>
      <c r="AS1789" s="127"/>
      <c r="AT1789" s="127"/>
      <c r="AU1789" s="127"/>
    </row>
    <row r="1790" spans="3:48">
      <c r="C1790" s="38"/>
      <c r="D1790" s="38"/>
      <c r="AA1790" s="127"/>
      <c r="AB1790" s="127"/>
      <c r="AC1790" s="127"/>
      <c r="AD1790" s="127"/>
      <c r="AE1790" s="127"/>
      <c r="AG1790" s="113"/>
      <c r="AN1790" s="127"/>
      <c r="AO1790" s="127"/>
      <c r="AP1790" s="127"/>
      <c r="AQ1790" s="127"/>
      <c r="AR1790" s="127"/>
      <c r="AS1790" s="127"/>
      <c r="AT1790" s="127"/>
      <c r="AU1790" s="127"/>
    </row>
    <row r="1791" spans="3:48">
      <c r="C1791" s="38"/>
      <c r="D1791" s="38"/>
      <c r="AA1791" s="127"/>
      <c r="AB1791" s="127"/>
      <c r="AC1791" s="127"/>
      <c r="AD1791" s="127"/>
      <c r="AE1791" s="127"/>
      <c r="AG1791" s="113"/>
      <c r="AN1791" s="127"/>
      <c r="AO1791" s="127"/>
      <c r="AP1791" s="127"/>
      <c r="AQ1791" s="127"/>
      <c r="AR1791" s="127"/>
      <c r="AS1791" s="127"/>
      <c r="AT1791" s="127"/>
      <c r="AU1791" s="127"/>
    </row>
    <row r="1792" spans="3:48">
      <c r="C1792" s="38"/>
      <c r="D1792" s="38"/>
      <c r="AA1792" s="127"/>
      <c r="AB1792" s="127"/>
      <c r="AC1792" s="127"/>
      <c r="AD1792" s="127"/>
      <c r="AE1792" s="127"/>
      <c r="AG1792" s="113"/>
      <c r="AN1792" s="127"/>
      <c r="AO1792" s="127"/>
      <c r="AP1792" s="127"/>
      <c r="AQ1792" s="127"/>
      <c r="AR1792" s="127"/>
      <c r="AS1792" s="127"/>
      <c r="AT1792" s="127"/>
      <c r="AU1792" s="127"/>
    </row>
    <row r="1793" spans="3:64">
      <c r="C1793" s="38"/>
      <c r="D1793" s="38"/>
      <c r="AA1793" s="127"/>
      <c r="AB1793" s="127"/>
      <c r="AC1793" s="127"/>
      <c r="AD1793" s="127"/>
      <c r="AE1793" s="127"/>
      <c r="AG1793" s="113"/>
      <c r="AN1793" s="127"/>
      <c r="AO1793" s="127"/>
      <c r="AP1793" s="127"/>
      <c r="AQ1793" s="127"/>
      <c r="AR1793" s="127"/>
      <c r="AS1793" s="127"/>
      <c r="AT1793" s="127"/>
      <c r="AU1793" s="127"/>
    </row>
    <row r="1794" spans="3:64">
      <c r="C1794" s="38"/>
      <c r="D1794" s="38"/>
      <c r="AA1794" s="127"/>
      <c r="AB1794" s="127"/>
      <c r="AC1794" s="127"/>
      <c r="AD1794" s="127"/>
      <c r="AE1794" s="127"/>
      <c r="AG1794" s="113"/>
      <c r="AN1794" s="127"/>
      <c r="AO1794" s="127"/>
      <c r="AP1794" s="127"/>
      <c r="AQ1794" s="127"/>
      <c r="AR1794" s="127"/>
      <c r="AS1794" s="127"/>
      <c r="AT1794" s="127"/>
      <c r="AU1794" s="127"/>
      <c r="AV1794" s="127"/>
    </row>
    <row r="1795" spans="3:64">
      <c r="C1795" s="38"/>
      <c r="D1795" s="38"/>
      <c r="AA1795" s="127"/>
      <c r="AB1795" s="127"/>
      <c r="AC1795" s="127"/>
      <c r="AD1795" s="127"/>
      <c r="AE1795" s="127"/>
      <c r="AG1795" s="113"/>
      <c r="AN1795" s="127"/>
      <c r="AO1795" s="127"/>
      <c r="AP1795" s="127"/>
      <c r="AQ1795" s="127"/>
      <c r="AR1795" s="127"/>
      <c r="AS1795" s="127"/>
      <c r="AT1795" s="127"/>
      <c r="AU1795" s="127"/>
    </row>
    <row r="1796" spans="3:64">
      <c r="C1796" s="38"/>
      <c r="D1796" s="38"/>
      <c r="AA1796" s="127"/>
      <c r="AB1796" s="127"/>
      <c r="AC1796" s="127"/>
      <c r="AD1796" s="127"/>
      <c r="AE1796" s="127"/>
      <c r="AG1796" s="113"/>
      <c r="AN1796" s="127"/>
      <c r="AO1796" s="127"/>
      <c r="AP1796" s="127"/>
      <c r="AQ1796" s="127"/>
      <c r="AR1796" s="127"/>
      <c r="AS1796" s="127"/>
      <c r="AT1796" s="127"/>
      <c r="AU1796" s="127"/>
      <c r="AV1796" s="127"/>
      <c r="AX1796" s="127"/>
    </row>
    <row r="1797" spans="3:64">
      <c r="C1797" s="38"/>
      <c r="D1797" s="38"/>
      <c r="AA1797" s="127"/>
      <c r="AB1797" s="127"/>
      <c r="AC1797" s="127"/>
      <c r="AD1797" s="127"/>
      <c r="AE1797" s="127"/>
      <c r="AG1797" s="113"/>
      <c r="AN1797" s="127"/>
      <c r="AO1797" s="127"/>
      <c r="AP1797" s="127"/>
      <c r="AQ1797" s="127"/>
      <c r="AR1797" s="127"/>
      <c r="AS1797" s="127"/>
      <c r="AT1797" s="127"/>
      <c r="AU1797" s="127"/>
      <c r="AV1797" s="127"/>
      <c r="AW1797" s="127"/>
      <c r="AX1797" s="127"/>
      <c r="AY1797" s="127"/>
      <c r="AZ1797" s="127"/>
      <c r="BA1797" s="127"/>
      <c r="BB1797" s="127"/>
      <c r="BC1797" s="127"/>
      <c r="BD1797" s="127"/>
      <c r="BE1797" s="127"/>
      <c r="BF1797" s="127"/>
      <c r="BG1797" s="127"/>
      <c r="BH1797" s="127"/>
      <c r="BI1797" s="127"/>
      <c r="BJ1797" s="127"/>
      <c r="BK1797" s="127"/>
      <c r="BL1797" s="127"/>
    </row>
    <row r="1798" spans="3:64">
      <c r="C1798" s="38"/>
      <c r="D1798" s="38"/>
      <c r="AA1798" s="127"/>
      <c r="AB1798" s="127"/>
      <c r="AC1798" s="127"/>
      <c r="AD1798" s="127"/>
      <c r="AE1798" s="127"/>
      <c r="AG1798" s="113"/>
      <c r="AN1798" s="127"/>
      <c r="AO1798" s="127"/>
      <c r="AP1798" s="127"/>
      <c r="AQ1798" s="127"/>
      <c r="AR1798" s="127"/>
      <c r="AS1798" s="127"/>
      <c r="AT1798" s="127"/>
      <c r="AU1798" s="127"/>
    </row>
    <row r="1799" spans="3:64">
      <c r="C1799" s="38"/>
      <c r="D1799" s="38"/>
      <c r="AA1799" s="127"/>
      <c r="AB1799" s="127"/>
      <c r="AC1799" s="127"/>
      <c r="AD1799" s="127"/>
      <c r="AE1799" s="127"/>
      <c r="AG1799" s="113"/>
      <c r="AN1799" s="127"/>
      <c r="AO1799" s="127"/>
      <c r="AP1799" s="127"/>
      <c r="AQ1799" s="127"/>
      <c r="AR1799" s="127"/>
      <c r="AS1799" s="127"/>
      <c r="AT1799" s="127"/>
      <c r="AU1799" s="127"/>
    </row>
    <row r="1800" spans="3:64">
      <c r="C1800" s="38"/>
      <c r="D1800" s="38"/>
      <c r="AA1800" s="127"/>
      <c r="AB1800" s="127"/>
      <c r="AC1800" s="127"/>
      <c r="AD1800" s="127"/>
      <c r="AE1800" s="127"/>
      <c r="AG1800" s="113"/>
      <c r="AN1800" s="127"/>
      <c r="AO1800" s="127"/>
      <c r="AP1800" s="127"/>
      <c r="AQ1800" s="127"/>
      <c r="AR1800" s="127"/>
      <c r="AS1800" s="127"/>
      <c r="AT1800" s="127"/>
      <c r="AU1800" s="127"/>
      <c r="AV1800" s="127"/>
      <c r="AX1800" s="127"/>
    </row>
    <row r="1801" spans="3:64">
      <c r="C1801" s="38"/>
      <c r="D1801" s="38"/>
      <c r="AA1801" s="127"/>
      <c r="AB1801" s="127"/>
      <c r="AC1801" s="127"/>
      <c r="AD1801" s="127"/>
      <c r="AE1801" s="127"/>
      <c r="AG1801" s="113"/>
      <c r="AN1801" s="127"/>
      <c r="AO1801" s="127"/>
      <c r="AP1801" s="127"/>
      <c r="AQ1801" s="127"/>
      <c r="AR1801" s="127"/>
      <c r="AS1801" s="127"/>
      <c r="AT1801" s="127"/>
      <c r="AU1801" s="127"/>
      <c r="AV1801" s="127"/>
      <c r="AW1801" s="127"/>
      <c r="AX1801" s="127"/>
      <c r="AY1801" s="127"/>
      <c r="AZ1801" s="127"/>
      <c r="BA1801" s="127"/>
      <c r="BB1801" s="127"/>
      <c r="BC1801" s="127"/>
      <c r="BD1801" s="127"/>
      <c r="BE1801" s="127"/>
      <c r="BF1801" s="127"/>
      <c r="BG1801" s="127"/>
      <c r="BH1801" s="127"/>
      <c r="BI1801" s="127"/>
      <c r="BJ1801" s="127"/>
      <c r="BK1801" s="127"/>
      <c r="BL1801" s="127"/>
    </row>
    <row r="1802" spans="3:64">
      <c r="C1802" s="38"/>
      <c r="D1802" s="38"/>
      <c r="AA1802" s="127"/>
      <c r="AB1802" s="127"/>
      <c r="AC1802" s="127"/>
      <c r="AD1802" s="127"/>
      <c r="AE1802" s="127"/>
      <c r="AG1802" s="113"/>
      <c r="AN1802" s="127"/>
      <c r="AO1802" s="127"/>
      <c r="AP1802" s="127"/>
      <c r="AQ1802" s="127"/>
      <c r="AR1802" s="127"/>
      <c r="AS1802" s="127"/>
      <c r="AT1802" s="127"/>
      <c r="AU1802" s="127"/>
    </row>
    <row r="1803" spans="3:64">
      <c r="C1803" s="38"/>
      <c r="D1803" s="38"/>
      <c r="AA1803" s="127"/>
      <c r="AB1803" s="127"/>
      <c r="AC1803" s="127"/>
      <c r="AD1803" s="127"/>
      <c r="AE1803" s="127"/>
      <c r="AG1803" s="113"/>
      <c r="AN1803" s="127"/>
      <c r="AO1803" s="127"/>
      <c r="AP1803" s="127"/>
      <c r="AQ1803" s="127"/>
      <c r="AR1803" s="127"/>
      <c r="AS1803" s="127"/>
      <c r="AT1803" s="127"/>
      <c r="AU1803" s="127"/>
    </row>
    <row r="1804" spans="3:64">
      <c r="C1804" s="38"/>
      <c r="D1804" s="38"/>
      <c r="AA1804" s="127"/>
      <c r="AB1804" s="127"/>
      <c r="AC1804" s="127"/>
      <c r="AD1804" s="127"/>
      <c r="AE1804" s="127"/>
      <c r="AG1804" s="113"/>
      <c r="AN1804" s="127"/>
      <c r="AO1804" s="127"/>
      <c r="AP1804" s="127"/>
      <c r="AQ1804" s="127"/>
      <c r="AR1804" s="127"/>
      <c r="AS1804" s="127"/>
      <c r="AT1804" s="127"/>
      <c r="AU1804" s="127"/>
    </row>
    <row r="1805" spans="3:64">
      <c r="C1805" s="38"/>
      <c r="D1805" s="38"/>
      <c r="AA1805" s="127"/>
      <c r="AB1805" s="127"/>
      <c r="AC1805" s="127"/>
      <c r="AD1805" s="127"/>
      <c r="AE1805" s="127"/>
      <c r="AG1805" s="113"/>
      <c r="AN1805" s="127"/>
      <c r="AO1805" s="127"/>
      <c r="AP1805" s="127"/>
      <c r="AQ1805" s="127"/>
      <c r="AR1805" s="127"/>
      <c r="AS1805" s="127"/>
      <c r="AT1805" s="127"/>
      <c r="AU1805" s="127"/>
    </row>
    <row r="1806" spans="3:64">
      <c r="C1806" s="38"/>
      <c r="D1806" s="38"/>
      <c r="AA1806" s="127"/>
      <c r="AB1806" s="127"/>
      <c r="AC1806" s="127"/>
      <c r="AD1806" s="127"/>
      <c r="AE1806" s="127"/>
      <c r="AG1806" s="113"/>
      <c r="AN1806" s="127"/>
      <c r="AO1806" s="127"/>
      <c r="AP1806" s="127"/>
      <c r="AQ1806" s="127"/>
      <c r="AR1806" s="127"/>
      <c r="AS1806" s="127"/>
      <c r="AT1806" s="127"/>
      <c r="AU1806" s="127"/>
      <c r="AV1806" s="127"/>
      <c r="AX1806" s="127"/>
    </row>
    <row r="1807" spans="3:64">
      <c r="C1807" s="38"/>
      <c r="D1807" s="38"/>
      <c r="AA1807" s="127"/>
      <c r="AB1807" s="127"/>
      <c r="AC1807" s="127"/>
      <c r="AD1807" s="127"/>
      <c r="AE1807" s="127"/>
      <c r="AG1807" s="113"/>
      <c r="AN1807" s="127"/>
      <c r="AO1807" s="127"/>
      <c r="AP1807" s="127"/>
      <c r="AQ1807" s="127"/>
      <c r="AR1807" s="127"/>
      <c r="AS1807" s="127"/>
      <c r="AT1807" s="127"/>
      <c r="AU1807" s="127"/>
    </row>
    <row r="1808" spans="3:64">
      <c r="C1808" s="38"/>
      <c r="D1808" s="38"/>
      <c r="AA1808" s="127"/>
      <c r="AB1808" s="127"/>
      <c r="AC1808" s="127"/>
      <c r="AD1808" s="127"/>
      <c r="AE1808" s="127"/>
      <c r="AG1808" s="113"/>
      <c r="AN1808" s="127"/>
      <c r="AO1808" s="127"/>
      <c r="AP1808" s="127"/>
      <c r="AQ1808" s="127"/>
      <c r="AR1808" s="127"/>
      <c r="AS1808" s="127"/>
      <c r="AT1808" s="127"/>
      <c r="AU1808" s="127"/>
    </row>
    <row r="1809" spans="3:64">
      <c r="C1809" s="38"/>
      <c r="D1809" s="38"/>
      <c r="AA1809" s="127"/>
      <c r="AB1809" s="127"/>
      <c r="AC1809" s="127"/>
      <c r="AD1809" s="127"/>
      <c r="AE1809" s="127"/>
      <c r="AG1809" s="113"/>
      <c r="AN1809" s="127"/>
      <c r="AO1809" s="127"/>
      <c r="AP1809" s="127"/>
      <c r="AQ1809" s="127"/>
      <c r="AR1809" s="127"/>
      <c r="AS1809" s="127"/>
      <c r="AT1809" s="127"/>
      <c r="AU1809" s="127"/>
    </row>
    <row r="1810" spans="3:64">
      <c r="C1810" s="38"/>
      <c r="D1810" s="38"/>
      <c r="AA1810" s="127"/>
      <c r="AB1810" s="127"/>
      <c r="AC1810" s="127"/>
      <c r="AD1810" s="127"/>
      <c r="AE1810" s="127"/>
      <c r="AG1810" s="113"/>
      <c r="AN1810" s="127"/>
      <c r="AO1810" s="127"/>
      <c r="AP1810" s="127"/>
      <c r="AQ1810" s="127"/>
      <c r="AR1810" s="127"/>
      <c r="AS1810" s="127"/>
      <c r="AT1810" s="127"/>
      <c r="AU1810" s="127"/>
    </row>
    <row r="1811" spans="3:64">
      <c r="C1811" s="38"/>
      <c r="D1811" s="38"/>
      <c r="AA1811" s="127"/>
      <c r="AB1811" s="127"/>
      <c r="AC1811" s="127"/>
      <c r="AD1811" s="127"/>
      <c r="AE1811" s="127"/>
      <c r="AG1811" s="113"/>
      <c r="AN1811" s="127"/>
      <c r="AO1811" s="127"/>
      <c r="AP1811" s="127"/>
      <c r="AQ1811" s="127"/>
      <c r="AR1811" s="127"/>
      <c r="AS1811" s="127"/>
      <c r="AT1811" s="127"/>
      <c r="AU1811" s="127"/>
    </row>
    <row r="1812" spans="3:64">
      <c r="C1812" s="38"/>
      <c r="D1812" s="38"/>
      <c r="AA1812" s="127"/>
      <c r="AB1812" s="127"/>
      <c r="AC1812" s="127"/>
      <c r="AD1812" s="127"/>
      <c r="AE1812" s="127"/>
      <c r="AG1812" s="113"/>
      <c r="AN1812" s="127"/>
      <c r="AO1812" s="127"/>
      <c r="AP1812" s="127"/>
      <c r="AQ1812" s="127"/>
      <c r="AR1812" s="127"/>
      <c r="AS1812" s="127"/>
      <c r="AT1812" s="127"/>
      <c r="AU1812" s="127"/>
    </row>
    <row r="1813" spans="3:64">
      <c r="C1813" s="38"/>
      <c r="D1813" s="38"/>
      <c r="AA1813" s="127"/>
      <c r="AB1813" s="127"/>
      <c r="AC1813" s="127"/>
      <c r="AD1813" s="127"/>
      <c r="AE1813" s="127"/>
      <c r="AG1813" s="113"/>
      <c r="AN1813" s="127"/>
      <c r="AO1813" s="127"/>
      <c r="AP1813" s="127"/>
      <c r="AQ1813" s="127"/>
      <c r="AR1813" s="127"/>
      <c r="AS1813" s="127"/>
      <c r="AT1813" s="127"/>
      <c r="AU1813" s="127"/>
      <c r="AV1813" s="127"/>
      <c r="AX1813" s="127"/>
      <c r="AY1813" s="127"/>
      <c r="AZ1813" s="127"/>
      <c r="BA1813" s="127"/>
      <c r="BB1813" s="127"/>
      <c r="BC1813" s="127"/>
      <c r="BD1813" s="127"/>
      <c r="BE1813" s="127"/>
      <c r="BF1813" s="127"/>
      <c r="BG1813" s="127"/>
      <c r="BH1813" s="127"/>
      <c r="BI1813" s="127"/>
      <c r="BJ1813" s="127"/>
      <c r="BK1813" s="127"/>
      <c r="BL1813" s="127"/>
    </row>
    <row r="1814" spans="3:64">
      <c r="C1814" s="38"/>
      <c r="D1814" s="38"/>
      <c r="AA1814" s="127"/>
      <c r="AB1814" s="127"/>
      <c r="AC1814" s="127"/>
      <c r="AD1814" s="127"/>
      <c r="AE1814" s="127"/>
      <c r="AG1814" s="113"/>
      <c r="AN1814" s="127"/>
      <c r="AO1814" s="127"/>
      <c r="AP1814" s="127"/>
      <c r="AQ1814" s="127"/>
      <c r="AR1814" s="127"/>
      <c r="AS1814" s="127"/>
      <c r="AT1814" s="127"/>
      <c r="AU1814" s="127"/>
      <c r="AV1814" s="127"/>
    </row>
    <row r="1815" spans="3:64">
      <c r="C1815" s="38"/>
      <c r="D1815" s="38"/>
      <c r="AA1815" s="127"/>
      <c r="AB1815" s="127"/>
      <c r="AC1815" s="127"/>
      <c r="AD1815" s="127"/>
      <c r="AE1815" s="127"/>
      <c r="AG1815" s="113"/>
      <c r="AN1815" s="127"/>
      <c r="AO1815" s="127"/>
      <c r="AP1815" s="127"/>
      <c r="AQ1815" s="127"/>
      <c r="AR1815" s="127"/>
      <c r="AS1815" s="127"/>
      <c r="AT1815" s="127"/>
      <c r="AU1815" s="127"/>
    </row>
    <row r="1816" spans="3:64">
      <c r="C1816" s="38"/>
      <c r="D1816" s="38"/>
      <c r="AA1816" s="127"/>
      <c r="AB1816" s="127"/>
      <c r="AC1816" s="127"/>
      <c r="AD1816" s="127"/>
      <c r="AE1816" s="127"/>
      <c r="AG1816" s="113"/>
      <c r="AN1816" s="127"/>
      <c r="AO1816" s="127"/>
      <c r="AP1816" s="127"/>
      <c r="AQ1816" s="127"/>
      <c r="AR1816" s="127"/>
      <c r="AS1816" s="127"/>
      <c r="AT1816" s="127"/>
      <c r="AU1816" s="127"/>
      <c r="AV1816" s="127"/>
    </row>
    <row r="1817" spans="3:64">
      <c r="C1817" s="38"/>
      <c r="D1817" s="38"/>
      <c r="AA1817" s="127"/>
      <c r="AB1817" s="127"/>
      <c r="AC1817" s="127"/>
      <c r="AD1817" s="127"/>
      <c r="AE1817" s="127"/>
      <c r="AG1817" s="113"/>
      <c r="AN1817" s="127"/>
      <c r="AO1817" s="127"/>
      <c r="AP1817" s="127"/>
      <c r="AQ1817" s="127"/>
      <c r="AR1817" s="127"/>
      <c r="AS1817" s="127"/>
      <c r="AT1817" s="127"/>
      <c r="AU1817" s="127"/>
    </row>
    <row r="1818" spans="3:64">
      <c r="C1818" s="38"/>
      <c r="D1818" s="38"/>
      <c r="AA1818" s="127"/>
      <c r="AB1818" s="127"/>
      <c r="AC1818" s="127"/>
      <c r="AD1818" s="127"/>
      <c r="AE1818" s="127"/>
      <c r="AG1818" s="113"/>
      <c r="AN1818" s="127"/>
      <c r="AO1818" s="127"/>
      <c r="AP1818" s="127"/>
      <c r="AQ1818" s="127"/>
      <c r="AR1818" s="127"/>
      <c r="AS1818" s="127"/>
      <c r="AT1818" s="127"/>
      <c r="AU1818" s="127"/>
    </row>
    <row r="1819" spans="3:64">
      <c r="C1819" s="38"/>
      <c r="D1819" s="38"/>
      <c r="AA1819" s="127"/>
      <c r="AB1819" s="127"/>
      <c r="AC1819" s="127"/>
      <c r="AD1819" s="127"/>
      <c r="AE1819" s="127"/>
      <c r="AG1819" s="113"/>
      <c r="AN1819" s="127"/>
      <c r="AO1819" s="127"/>
      <c r="AP1819" s="127"/>
      <c r="AQ1819" s="127"/>
      <c r="AR1819" s="127"/>
      <c r="AS1819" s="127"/>
      <c r="AT1819" s="127"/>
      <c r="AU1819" s="127"/>
    </row>
    <row r="1820" spans="3:64">
      <c r="C1820" s="38"/>
      <c r="D1820" s="38"/>
      <c r="AA1820" s="127"/>
      <c r="AB1820" s="127"/>
      <c r="AC1820" s="127"/>
      <c r="AD1820" s="127"/>
      <c r="AE1820" s="127"/>
      <c r="AG1820" s="113"/>
      <c r="AN1820" s="127"/>
      <c r="AO1820" s="127"/>
      <c r="AP1820" s="127"/>
      <c r="AQ1820" s="127"/>
      <c r="AR1820" s="127"/>
      <c r="AS1820" s="127"/>
      <c r="AT1820" s="127"/>
      <c r="AU1820" s="127"/>
    </row>
    <row r="1821" spans="3:64">
      <c r="C1821" s="38"/>
      <c r="D1821" s="38"/>
      <c r="AA1821" s="127"/>
      <c r="AB1821" s="127"/>
      <c r="AC1821" s="127"/>
      <c r="AD1821" s="127"/>
      <c r="AE1821" s="127"/>
      <c r="AG1821" s="113"/>
      <c r="AN1821" s="127"/>
      <c r="AO1821" s="127"/>
      <c r="AP1821" s="127"/>
      <c r="AQ1821" s="127"/>
      <c r="AR1821" s="127"/>
      <c r="AS1821" s="127"/>
      <c r="AT1821" s="127"/>
      <c r="AU1821" s="127"/>
    </row>
    <row r="1822" spans="3:64">
      <c r="C1822" s="38"/>
      <c r="D1822" s="38"/>
      <c r="AA1822" s="127"/>
      <c r="AB1822" s="127"/>
      <c r="AC1822" s="127"/>
      <c r="AD1822" s="127"/>
      <c r="AE1822" s="127"/>
      <c r="AG1822" s="113"/>
      <c r="AN1822" s="127"/>
      <c r="AO1822" s="127"/>
      <c r="AP1822" s="127"/>
      <c r="AQ1822" s="127"/>
      <c r="AR1822" s="127"/>
      <c r="AS1822" s="127"/>
      <c r="AT1822" s="127"/>
      <c r="AU1822" s="127"/>
    </row>
    <row r="1823" spans="3:64">
      <c r="C1823" s="38"/>
      <c r="D1823" s="38"/>
      <c r="AA1823" s="127"/>
      <c r="AB1823" s="127"/>
      <c r="AC1823" s="127"/>
      <c r="AD1823" s="127"/>
      <c r="AE1823" s="127"/>
      <c r="AG1823" s="113"/>
      <c r="AN1823" s="127"/>
      <c r="AO1823" s="127"/>
      <c r="AP1823" s="127"/>
      <c r="AQ1823" s="127"/>
      <c r="AR1823" s="127"/>
      <c r="AS1823" s="127"/>
      <c r="AT1823" s="127"/>
      <c r="AU1823" s="127"/>
    </row>
    <row r="1824" spans="3:64">
      <c r="C1824" s="38"/>
      <c r="D1824" s="38"/>
      <c r="AA1824" s="127"/>
      <c r="AB1824" s="127"/>
      <c r="AC1824" s="127"/>
      <c r="AD1824" s="127"/>
      <c r="AE1824" s="127"/>
      <c r="AG1824" s="113"/>
      <c r="AN1824" s="127"/>
      <c r="AO1824" s="127"/>
      <c r="AP1824" s="127"/>
      <c r="AQ1824" s="127"/>
      <c r="AR1824" s="127"/>
      <c r="AS1824" s="127"/>
      <c r="AT1824" s="127"/>
      <c r="AU1824" s="127"/>
    </row>
    <row r="1825" spans="3:64">
      <c r="C1825" s="38"/>
      <c r="D1825" s="38"/>
      <c r="AA1825" s="127"/>
      <c r="AB1825" s="127"/>
      <c r="AC1825" s="127"/>
      <c r="AD1825" s="127"/>
      <c r="AE1825" s="127"/>
      <c r="AG1825" s="113"/>
      <c r="AN1825" s="127"/>
      <c r="AO1825" s="127"/>
      <c r="AP1825" s="127"/>
      <c r="AQ1825" s="127"/>
      <c r="AR1825" s="127"/>
      <c r="AS1825" s="127"/>
      <c r="AT1825" s="127"/>
      <c r="AU1825" s="127"/>
    </row>
    <row r="1826" spans="3:64">
      <c r="C1826" s="38"/>
      <c r="D1826" s="38"/>
      <c r="AA1826" s="127"/>
      <c r="AB1826" s="127"/>
      <c r="AC1826" s="127"/>
      <c r="AD1826" s="127"/>
      <c r="AE1826" s="127"/>
      <c r="AG1826" s="113"/>
      <c r="AN1826" s="127"/>
      <c r="AO1826" s="127"/>
      <c r="AP1826" s="127"/>
      <c r="AQ1826" s="127"/>
      <c r="AR1826" s="127"/>
      <c r="AS1826" s="127"/>
      <c r="AT1826" s="127"/>
      <c r="AU1826" s="127"/>
      <c r="AV1826" s="127"/>
      <c r="AW1826" s="127"/>
      <c r="AX1826" s="127"/>
      <c r="AY1826" s="127"/>
      <c r="AZ1826" s="127"/>
      <c r="BA1826" s="127"/>
      <c r="BB1826" s="127"/>
      <c r="BC1826" s="127"/>
      <c r="BD1826" s="127"/>
      <c r="BE1826" s="127"/>
      <c r="BF1826" s="127"/>
      <c r="BG1826" s="127"/>
      <c r="BH1826" s="127"/>
      <c r="BI1826" s="127"/>
      <c r="BJ1826" s="127"/>
      <c r="BK1826" s="127"/>
      <c r="BL1826" s="127"/>
    </row>
    <row r="1827" spans="3:64">
      <c r="C1827" s="38"/>
      <c r="D1827" s="38"/>
      <c r="AA1827" s="127"/>
      <c r="AB1827" s="127"/>
      <c r="AC1827" s="127"/>
      <c r="AD1827" s="127"/>
      <c r="AE1827" s="127"/>
      <c r="AG1827" s="113"/>
      <c r="AN1827" s="127"/>
      <c r="AO1827" s="127"/>
      <c r="AP1827" s="127"/>
      <c r="AQ1827" s="127"/>
      <c r="AR1827" s="127"/>
      <c r="AS1827" s="127"/>
      <c r="AT1827" s="127"/>
      <c r="AU1827" s="127"/>
    </row>
    <row r="1828" spans="3:64">
      <c r="C1828" s="38"/>
      <c r="D1828" s="38"/>
      <c r="AA1828" s="127"/>
      <c r="AB1828" s="127"/>
      <c r="AC1828" s="127"/>
      <c r="AD1828" s="127"/>
      <c r="AE1828" s="127"/>
      <c r="AG1828" s="113"/>
      <c r="AN1828" s="127"/>
      <c r="AO1828" s="127"/>
      <c r="AP1828" s="127"/>
      <c r="AQ1828" s="127"/>
      <c r="AR1828" s="127"/>
      <c r="AS1828" s="127"/>
      <c r="AT1828" s="127"/>
      <c r="AU1828" s="127"/>
    </row>
    <row r="1829" spans="3:64">
      <c r="C1829" s="38"/>
      <c r="D1829" s="38"/>
      <c r="AA1829" s="127"/>
      <c r="AB1829" s="127"/>
      <c r="AC1829" s="127"/>
      <c r="AD1829" s="127"/>
      <c r="AE1829" s="127"/>
      <c r="AG1829" s="113"/>
      <c r="AN1829" s="127"/>
      <c r="AO1829" s="127"/>
      <c r="AP1829" s="127"/>
      <c r="AQ1829" s="127"/>
      <c r="AR1829" s="127"/>
      <c r="AS1829" s="127"/>
      <c r="AT1829" s="127"/>
      <c r="AU1829" s="127"/>
    </row>
    <row r="1830" spans="3:64">
      <c r="C1830" s="38"/>
      <c r="D1830" s="38"/>
      <c r="AA1830" s="127"/>
      <c r="AB1830" s="127"/>
      <c r="AC1830" s="127"/>
      <c r="AD1830" s="127"/>
      <c r="AE1830" s="127"/>
      <c r="AG1830" s="113"/>
      <c r="AN1830" s="127"/>
      <c r="AO1830" s="127"/>
      <c r="AP1830" s="127"/>
      <c r="AQ1830" s="127"/>
      <c r="AR1830" s="127"/>
      <c r="AS1830" s="127"/>
      <c r="AT1830" s="127"/>
      <c r="AU1830" s="127"/>
    </row>
    <row r="1831" spans="3:64">
      <c r="C1831" s="38"/>
      <c r="D1831" s="38"/>
      <c r="AA1831" s="127"/>
      <c r="AB1831" s="127"/>
      <c r="AC1831" s="127"/>
      <c r="AD1831" s="127"/>
      <c r="AE1831" s="127"/>
      <c r="AG1831" s="113"/>
      <c r="AN1831" s="127"/>
      <c r="AO1831" s="127"/>
      <c r="AP1831" s="127"/>
      <c r="AQ1831" s="127"/>
      <c r="AR1831" s="127"/>
      <c r="AS1831" s="127"/>
      <c r="AT1831" s="127"/>
      <c r="AU1831" s="127"/>
    </row>
    <row r="1832" spans="3:64">
      <c r="C1832" s="38"/>
      <c r="D1832" s="38"/>
      <c r="AA1832" s="127"/>
      <c r="AB1832" s="127"/>
      <c r="AC1832" s="127"/>
      <c r="AD1832" s="127"/>
      <c r="AE1832" s="127"/>
      <c r="AG1832" s="113"/>
      <c r="AN1832" s="127"/>
      <c r="AO1832" s="127"/>
      <c r="AP1832" s="127"/>
      <c r="AQ1832" s="127"/>
      <c r="AR1832" s="127"/>
      <c r="AS1832" s="127"/>
      <c r="AT1832" s="127"/>
      <c r="AU1832" s="127"/>
    </row>
    <row r="1833" spans="3:64">
      <c r="C1833" s="38"/>
      <c r="D1833" s="38"/>
      <c r="AA1833" s="127"/>
      <c r="AB1833" s="127"/>
      <c r="AC1833" s="127"/>
      <c r="AD1833" s="127"/>
      <c r="AE1833" s="127"/>
      <c r="AG1833" s="113"/>
      <c r="AN1833" s="127"/>
      <c r="AO1833" s="127"/>
      <c r="AP1833" s="127"/>
      <c r="AQ1833" s="127"/>
      <c r="AR1833" s="127"/>
      <c r="AS1833" s="127"/>
      <c r="AT1833" s="127"/>
      <c r="AU1833" s="127"/>
    </row>
    <row r="1834" spans="3:64">
      <c r="C1834" s="38"/>
      <c r="D1834" s="38"/>
      <c r="AA1834" s="127"/>
      <c r="AB1834" s="127"/>
      <c r="AC1834" s="127"/>
      <c r="AD1834" s="127"/>
      <c r="AE1834" s="127"/>
      <c r="AG1834" s="113"/>
      <c r="AN1834" s="127"/>
      <c r="AO1834" s="127"/>
      <c r="AP1834" s="127"/>
      <c r="AQ1834" s="127"/>
      <c r="AR1834" s="127"/>
      <c r="AS1834" s="127"/>
      <c r="AT1834" s="127"/>
      <c r="AU1834" s="127"/>
    </row>
    <row r="1835" spans="3:64">
      <c r="C1835" s="38"/>
      <c r="D1835" s="38"/>
      <c r="AA1835" s="127"/>
      <c r="AB1835" s="127"/>
      <c r="AC1835" s="127"/>
      <c r="AD1835" s="127"/>
      <c r="AE1835" s="127"/>
      <c r="AG1835" s="113"/>
      <c r="AN1835" s="127"/>
      <c r="AO1835" s="127"/>
      <c r="AP1835" s="127"/>
      <c r="AQ1835" s="127"/>
      <c r="AR1835" s="127"/>
      <c r="AS1835" s="127"/>
      <c r="AT1835" s="127"/>
      <c r="AU1835" s="127"/>
    </row>
    <row r="1836" spans="3:64">
      <c r="C1836" s="38"/>
      <c r="D1836" s="38"/>
      <c r="AA1836" s="127"/>
      <c r="AB1836" s="127"/>
      <c r="AC1836" s="127"/>
      <c r="AD1836" s="127"/>
      <c r="AE1836" s="127"/>
      <c r="AG1836" s="113"/>
      <c r="AN1836" s="127"/>
      <c r="AO1836" s="127"/>
      <c r="AP1836" s="127"/>
      <c r="AQ1836" s="127"/>
      <c r="AR1836" s="127"/>
      <c r="AS1836" s="127"/>
      <c r="AT1836" s="127"/>
      <c r="AU1836" s="127"/>
    </row>
    <row r="1837" spans="3:64">
      <c r="C1837" s="38"/>
      <c r="D1837" s="38"/>
      <c r="AA1837" s="127"/>
      <c r="AB1837" s="127"/>
      <c r="AC1837" s="127"/>
      <c r="AD1837" s="127"/>
      <c r="AE1837" s="127"/>
      <c r="AG1837" s="113"/>
      <c r="AN1837" s="127"/>
      <c r="AO1837" s="127"/>
      <c r="AP1837" s="127"/>
      <c r="AQ1837" s="127"/>
      <c r="AR1837" s="127"/>
      <c r="AS1837" s="127"/>
      <c r="AT1837" s="127"/>
      <c r="AU1837" s="127"/>
    </row>
    <row r="1838" spans="3:64">
      <c r="C1838" s="38"/>
      <c r="D1838" s="38"/>
      <c r="AA1838" s="127"/>
      <c r="AB1838" s="127"/>
      <c r="AC1838" s="127"/>
      <c r="AD1838" s="127"/>
      <c r="AE1838" s="127"/>
      <c r="AG1838" s="113"/>
      <c r="AN1838" s="127"/>
      <c r="AO1838" s="127"/>
      <c r="AP1838" s="127"/>
      <c r="AQ1838" s="127"/>
      <c r="AR1838" s="127"/>
      <c r="AS1838" s="127"/>
      <c r="AT1838" s="127"/>
      <c r="AU1838" s="127"/>
    </row>
    <row r="1839" spans="3:64">
      <c r="C1839" s="38"/>
      <c r="D1839" s="38"/>
      <c r="AA1839" s="127"/>
      <c r="AB1839" s="127"/>
      <c r="AC1839" s="127"/>
      <c r="AD1839" s="127"/>
      <c r="AE1839" s="127"/>
      <c r="AG1839" s="113"/>
      <c r="AN1839" s="127"/>
      <c r="AO1839" s="127"/>
      <c r="AP1839" s="127"/>
      <c r="AQ1839" s="127"/>
      <c r="AR1839" s="127"/>
      <c r="AS1839" s="127"/>
      <c r="AT1839" s="127"/>
      <c r="AU1839" s="127"/>
    </row>
    <row r="1840" spans="3:64">
      <c r="C1840" s="38"/>
      <c r="D1840" s="38"/>
      <c r="AA1840" s="127"/>
      <c r="AB1840" s="127"/>
      <c r="AC1840" s="127"/>
      <c r="AD1840" s="127"/>
      <c r="AE1840" s="127"/>
      <c r="AG1840" s="113"/>
      <c r="AN1840" s="127"/>
      <c r="AO1840" s="127"/>
      <c r="AP1840" s="127"/>
      <c r="AQ1840" s="127"/>
      <c r="AR1840" s="127"/>
      <c r="AS1840" s="127"/>
      <c r="AT1840" s="127"/>
      <c r="AU1840" s="127"/>
    </row>
    <row r="1841" spans="3:64">
      <c r="C1841" s="38"/>
      <c r="D1841" s="38"/>
      <c r="AA1841" s="127"/>
      <c r="AB1841" s="127"/>
      <c r="AC1841" s="127"/>
      <c r="AD1841" s="127"/>
      <c r="AE1841" s="127"/>
      <c r="AG1841" s="113"/>
      <c r="AN1841" s="127"/>
      <c r="AO1841" s="127"/>
      <c r="AP1841" s="127"/>
      <c r="AQ1841" s="127"/>
      <c r="AR1841" s="127"/>
      <c r="AS1841" s="127"/>
      <c r="AT1841" s="127"/>
      <c r="AU1841" s="127"/>
    </row>
    <row r="1842" spans="3:64">
      <c r="C1842" s="38"/>
      <c r="D1842" s="38"/>
      <c r="AA1842" s="127"/>
      <c r="AB1842" s="127"/>
      <c r="AC1842" s="127"/>
      <c r="AD1842" s="127"/>
      <c r="AE1842" s="127"/>
      <c r="AG1842" s="113"/>
      <c r="AN1842" s="127"/>
      <c r="AO1842" s="127"/>
      <c r="AP1842" s="127"/>
      <c r="AQ1842" s="127"/>
      <c r="AR1842" s="127"/>
      <c r="AS1842" s="127"/>
      <c r="AT1842" s="127"/>
      <c r="AU1842" s="127"/>
    </row>
    <row r="1843" spans="3:64">
      <c r="C1843" s="38"/>
      <c r="D1843" s="38"/>
      <c r="AA1843" s="127"/>
      <c r="AB1843" s="127"/>
      <c r="AC1843" s="127"/>
      <c r="AD1843" s="127"/>
      <c r="AE1843" s="127"/>
      <c r="AG1843" s="113"/>
      <c r="AN1843" s="127"/>
      <c r="AO1843" s="127"/>
      <c r="AP1843" s="127"/>
      <c r="AQ1843" s="127"/>
      <c r="AR1843" s="127"/>
      <c r="AS1843" s="127"/>
      <c r="AT1843" s="127"/>
      <c r="AU1843" s="127"/>
    </row>
    <row r="1844" spans="3:64">
      <c r="C1844" s="38"/>
      <c r="D1844" s="38"/>
      <c r="AA1844" s="127"/>
      <c r="AB1844" s="127"/>
      <c r="AC1844" s="127"/>
      <c r="AD1844" s="127"/>
      <c r="AE1844" s="127"/>
      <c r="AG1844" s="113"/>
      <c r="AN1844" s="127"/>
      <c r="AO1844" s="127"/>
      <c r="AP1844" s="127"/>
      <c r="AQ1844" s="127"/>
      <c r="AR1844" s="127"/>
      <c r="AS1844" s="127"/>
      <c r="AT1844" s="127"/>
      <c r="AU1844" s="127"/>
    </row>
    <row r="1845" spans="3:64">
      <c r="C1845" s="38"/>
      <c r="D1845" s="38"/>
      <c r="AA1845" s="127"/>
      <c r="AB1845" s="127"/>
      <c r="AC1845" s="127"/>
      <c r="AD1845" s="127"/>
      <c r="AE1845" s="127"/>
      <c r="AG1845" s="113"/>
      <c r="AN1845" s="127"/>
      <c r="AO1845" s="127"/>
      <c r="AP1845" s="127"/>
      <c r="AQ1845" s="127"/>
      <c r="AR1845" s="127"/>
      <c r="AS1845" s="127"/>
      <c r="AT1845" s="127"/>
      <c r="AU1845" s="127"/>
      <c r="AV1845" s="127"/>
    </row>
    <row r="1846" spans="3:64">
      <c r="C1846" s="38"/>
      <c r="D1846" s="38"/>
      <c r="AA1846" s="127"/>
      <c r="AB1846" s="127"/>
      <c r="AC1846" s="127"/>
      <c r="AD1846" s="127"/>
      <c r="AE1846" s="127"/>
      <c r="AG1846" s="113"/>
      <c r="AN1846" s="127"/>
      <c r="AO1846" s="127"/>
      <c r="AP1846" s="127"/>
      <c r="AQ1846" s="127"/>
      <c r="AR1846" s="127"/>
      <c r="AS1846" s="127"/>
      <c r="AT1846" s="127"/>
      <c r="AU1846" s="127"/>
    </row>
    <row r="1847" spans="3:64">
      <c r="C1847" s="38"/>
      <c r="D1847" s="38"/>
      <c r="AA1847" s="127"/>
      <c r="AB1847" s="127"/>
      <c r="AC1847" s="127"/>
      <c r="AD1847" s="127"/>
      <c r="AE1847" s="127"/>
      <c r="AG1847" s="113"/>
      <c r="AN1847" s="127"/>
      <c r="AO1847" s="127"/>
      <c r="AP1847" s="127"/>
      <c r="AQ1847" s="127"/>
      <c r="AR1847" s="127"/>
      <c r="AS1847" s="127"/>
      <c r="AT1847" s="127"/>
      <c r="AU1847" s="127"/>
      <c r="AV1847" s="127"/>
      <c r="AW1847" s="127"/>
      <c r="AX1847" s="127"/>
      <c r="AY1847" s="127"/>
      <c r="AZ1847" s="127"/>
      <c r="BA1847" s="127"/>
      <c r="BB1847" s="127"/>
      <c r="BC1847" s="127"/>
      <c r="BD1847" s="127"/>
      <c r="BE1847" s="127"/>
      <c r="BF1847" s="127"/>
      <c r="BG1847" s="127"/>
      <c r="BH1847" s="127"/>
      <c r="BI1847" s="127"/>
      <c r="BJ1847" s="127"/>
      <c r="BK1847" s="127"/>
      <c r="BL1847" s="127"/>
    </row>
    <row r="1848" spans="3:64">
      <c r="C1848" s="38"/>
      <c r="D1848" s="38"/>
      <c r="AA1848" s="127"/>
      <c r="AB1848" s="127"/>
      <c r="AC1848" s="127"/>
      <c r="AD1848" s="127"/>
      <c r="AE1848" s="127"/>
      <c r="AG1848" s="113"/>
      <c r="AN1848" s="127"/>
      <c r="AO1848" s="127"/>
      <c r="AP1848" s="127"/>
      <c r="AQ1848" s="127"/>
      <c r="AR1848" s="127"/>
      <c r="AS1848" s="127"/>
      <c r="AT1848" s="127"/>
      <c r="AU1848" s="127"/>
      <c r="AV1848" s="127"/>
    </row>
    <row r="1849" spans="3:64">
      <c r="C1849" s="38"/>
      <c r="D1849" s="38"/>
      <c r="AA1849" s="127"/>
      <c r="AB1849" s="127"/>
      <c r="AC1849" s="127"/>
      <c r="AD1849" s="127"/>
      <c r="AE1849" s="127"/>
      <c r="AG1849" s="113"/>
      <c r="AN1849" s="127"/>
      <c r="AO1849" s="127"/>
      <c r="AP1849" s="127"/>
      <c r="AQ1849" s="127"/>
      <c r="AR1849" s="127"/>
      <c r="AS1849" s="127"/>
      <c r="AT1849" s="127"/>
      <c r="AU1849" s="127"/>
    </row>
    <row r="1850" spans="3:64">
      <c r="C1850" s="38"/>
      <c r="D1850" s="38"/>
      <c r="AA1850" s="127"/>
      <c r="AB1850" s="127"/>
      <c r="AC1850" s="127"/>
      <c r="AD1850" s="127"/>
      <c r="AE1850" s="127"/>
      <c r="AG1850" s="113"/>
      <c r="AN1850" s="127"/>
      <c r="AO1850" s="127"/>
      <c r="AP1850" s="127"/>
      <c r="AQ1850" s="127"/>
      <c r="AR1850" s="127"/>
      <c r="AS1850" s="127"/>
      <c r="AT1850" s="127"/>
      <c r="AU1850" s="127"/>
    </row>
    <row r="1851" spans="3:64">
      <c r="C1851" s="38"/>
      <c r="D1851" s="38"/>
      <c r="AA1851" s="127"/>
      <c r="AB1851" s="127"/>
      <c r="AC1851" s="127"/>
      <c r="AD1851" s="127"/>
      <c r="AE1851" s="127"/>
      <c r="AG1851" s="113"/>
      <c r="AN1851" s="127"/>
      <c r="AO1851" s="127"/>
      <c r="AP1851" s="127"/>
      <c r="AQ1851" s="127"/>
      <c r="AR1851" s="127"/>
      <c r="AS1851" s="127"/>
      <c r="AT1851" s="127"/>
      <c r="AU1851" s="127"/>
    </row>
    <row r="1852" spans="3:64">
      <c r="C1852" s="38"/>
      <c r="D1852" s="38"/>
      <c r="AA1852" s="127"/>
      <c r="AB1852" s="127"/>
      <c r="AC1852" s="127"/>
      <c r="AD1852" s="127"/>
      <c r="AE1852" s="127"/>
      <c r="AG1852" s="113"/>
      <c r="AN1852" s="127"/>
      <c r="AO1852" s="127"/>
      <c r="AP1852" s="127"/>
      <c r="AQ1852" s="127"/>
      <c r="AR1852" s="127"/>
      <c r="AS1852" s="127"/>
      <c r="AT1852" s="127"/>
      <c r="AU1852" s="127"/>
    </row>
    <row r="1853" spans="3:64">
      <c r="C1853" s="38"/>
      <c r="D1853" s="38"/>
      <c r="AA1853" s="127"/>
      <c r="AB1853" s="127"/>
      <c r="AC1853" s="127"/>
      <c r="AD1853" s="127"/>
      <c r="AE1853" s="127"/>
      <c r="AG1853" s="113"/>
      <c r="AN1853" s="127"/>
      <c r="AO1853" s="127"/>
      <c r="AP1853" s="127"/>
      <c r="AQ1853" s="127"/>
      <c r="AR1853" s="127"/>
      <c r="AS1853" s="127"/>
      <c r="AT1853" s="127"/>
      <c r="AU1853" s="127"/>
    </row>
    <row r="1854" spans="3:64">
      <c r="C1854" s="38"/>
      <c r="D1854" s="38"/>
      <c r="AA1854" s="127"/>
      <c r="AB1854" s="127"/>
      <c r="AC1854" s="127"/>
      <c r="AD1854" s="127"/>
      <c r="AE1854" s="127"/>
      <c r="AG1854" s="113"/>
      <c r="AN1854" s="127"/>
      <c r="AO1854" s="127"/>
      <c r="AP1854" s="127"/>
      <c r="AQ1854" s="127"/>
      <c r="AR1854" s="127"/>
      <c r="AS1854" s="127"/>
      <c r="AT1854" s="127"/>
      <c r="AU1854" s="127"/>
    </row>
    <row r="1855" spans="3:64">
      <c r="C1855" s="38"/>
      <c r="D1855" s="38"/>
      <c r="AA1855" s="127"/>
      <c r="AB1855" s="127"/>
      <c r="AC1855" s="127"/>
      <c r="AD1855" s="127"/>
      <c r="AE1855" s="127"/>
      <c r="AG1855" s="113"/>
      <c r="AN1855" s="127"/>
      <c r="AO1855" s="127"/>
      <c r="AP1855" s="127"/>
      <c r="AQ1855" s="127"/>
      <c r="AR1855" s="127"/>
      <c r="AS1855" s="127"/>
      <c r="AT1855" s="127"/>
      <c r="AU1855" s="127"/>
    </row>
    <row r="1856" spans="3:64">
      <c r="C1856" s="38"/>
      <c r="D1856" s="38"/>
      <c r="AA1856" s="127"/>
      <c r="AB1856" s="127"/>
      <c r="AC1856" s="127"/>
      <c r="AD1856" s="127"/>
      <c r="AE1856" s="127"/>
      <c r="AG1856" s="113"/>
      <c r="AN1856" s="127"/>
      <c r="AO1856" s="127"/>
      <c r="AP1856" s="127"/>
      <c r="AQ1856" s="127"/>
      <c r="AR1856" s="127"/>
      <c r="AS1856" s="127"/>
      <c r="AT1856" s="127"/>
      <c r="AU1856" s="127"/>
    </row>
    <row r="1857" spans="3:47">
      <c r="C1857" s="38"/>
      <c r="D1857" s="38"/>
      <c r="AA1857" s="127"/>
      <c r="AB1857" s="127"/>
      <c r="AC1857" s="127"/>
      <c r="AD1857" s="127"/>
      <c r="AE1857" s="127"/>
      <c r="AG1857" s="113"/>
      <c r="AN1857" s="127"/>
      <c r="AO1857" s="127"/>
      <c r="AP1857" s="127"/>
      <c r="AQ1857" s="127"/>
      <c r="AR1857" s="127"/>
      <c r="AS1857" s="127"/>
      <c r="AT1857" s="127"/>
      <c r="AU1857" s="127"/>
    </row>
    <row r="1858" spans="3:47">
      <c r="C1858" s="38"/>
      <c r="D1858" s="38"/>
      <c r="AA1858" s="127"/>
      <c r="AB1858" s="127"/>
      <c r="AC1858" s="127"/>
      <c r="AD1858" s="127"/>
      <c r="AE1858" s="127"/>
      <c r="AG1858" s="113"/>
      <c r="AN1858" s="127"/>
      <c r="AO1858" s="127"/>
      <c r="AP1858" s="127"/>
      <c r="AQ1858" s="127"/>
      <c r="AR1858" s="127"/>
      <c r="AS1858" s="127"/>
      <c r="AT1858" s="127"/>
      <c r="AU1858" s="127"/>
    </row>
    <row r="1859" spans="3:47">
      <c r="C1859" s="38"/>
      <c r="D1859" s="38"/>
      <c r="AA1859" s="127"/>
      <c r="AB1859" s="127"/>
      <c r="AC1859" s="127"/>
      <c r="AD1859" s="127"/>
      <c r="AE1859" s="127"/>
      <c r="AG1859" s="113"/>
      <c r="AN1859" s="127"/>
      <c r="AO1859" s="127"/>
      <c r="AP1859" s="127"/>
      <c r="AQ1859" s="127"/>
      <c r="AR1859" s="127"/>
      <c r="AS1859" s="127"/>
      <c r="AT1859" s="127"/>
      <c r="AU1859" s="127"/>
    </row>
    <row r="1860" spans="3:47">
      <c r="C1860" s="38"/>
      <c r="D1860" s="38"/>
      <c r="AA1860" s="127"/>
      <c r="AB1860" s="127"/>
      <c r="AC1860" s="127"/>
      <c r="AD1860" s="127"/>
      <c r="AE1860" s="127"/>
      <c r="AG1860" s="113"/>
      <c r="AN1860" s="127"/>
      <c r="AO1860" s="127"/>
      <c r="AP1860" s="127"/>
      <c r="AQ1860" s="127"/>
      <c r="AR1860" s="127"/>
      <c r="AS1860" s="127"/>
      <c r="AT1860" s="127"/>
      <c r="AU1860" s="127"/>
    </row>
    <row r="1861" spans="3:47">
      <c r="C1861" s="38"/>
      <c r="D1861" s="38"/>
      <c r="AA1861" s="127"/>
      <c r="AB1861" s="127"/>
      <c r="AC1861" s="127"/>
      <c r="AD1861" s="127"/>
      <c r="AE1861" s="127"/>
      <c r="AG1861" s="113"/>
      <c r="AN1861" s="127"/>
      <c r="AO1861" s="127"/>
      <c r="AP1861" s="127"/>
      <c r="AQ1861" s="127"/>
      <c r="AR1861" s="127"/>
      <c r="AS1861" s="127"/>
      <c r="AT1861" s="127"/>
      <c r="AU1861" s="127"/>
    </row>
    <row r="1862" spans="3:47">
      <c r="C1862" s="38"/>
      <c r="D1862" s="38"/>
      <c r="AA1862" s="127"/>
      <c r="AB1862" s="127"/>
      <c r="AC1862" s="127"/>
      <c r="AD1862" s="127"/>
      <c r="AE1862" s="127"/>
      <c r="AG1862" s="113"/>
      <c r="AN1862" s="127"/>
      <c r="AO1862" s="127"/>
      <c r="AP1862" s="127"/>
      <c r="AQ1862" s="127"/>
      <c r="AR1862" s="127"/>
      <c r="AS1862" s="127"/>
      <c r="AT1862" s="127"/>
      <c r="AU1862" s="127"/>
    </row>
    <row r="1863" spans="3:47">
      <c r="C1863" s="38"/>
      <c r="D1863" s="38"/>
      <c r="AA1863" s="127"/>
      <c r="AB1863" s="127"/>
      <c r="AC1863" s="127"/>
      <c r="AD1863" s="127"/>
      <c r="AE1863" s="127"/>
      <c r="AG1863" s="113"/>
      <c r="AN1863" s="127"/>
      <c r="AO1863" s="127"/>
      <c r="AP1863" s="127"/>
      <c r="AQ1863" s="127"/>
      <c r="AR1863" s="127"/>
      <c r="AS1863" s="127"/>
      <c r="AT1863" s="127"/>
      <c r="AU1863" s="127"/>
    </row>
    <row r="1864" spans="3:47">
      <c r="C1864" s="38"/>
      <c r="D1864" s="38"/>
      <c r="AA1864" s="127"/>
      <c r="AB1864" s="127"/>
      <c r="AC1864" s="127"/>
      <c r="AD1864" s="127"/>
      <c r="AE1864" s="127"/>
      <c r="AG1864" s="113"/>
      <c r="AN1864" s="127"/>
      <c r="AO1864" s="127"/>
      <c r="AP1864" s="127"/>
      <c r="AQ1864" s="127"/>
      <c r="AR1864" s="127"/>
      <c r="AS1864" s="127"/>
      <c r="AT1864" s="127"/>
      <c r="AU1864" s="127"/>
    </row>
    <row r="1865" spans="3:47">
      <c r="C1865" s="38"/>
      <c r="D1865" s="38"/>
      <c r="AA1865" s="127"/>
      <c r="AB1865" s="127"/>
      <c r="AC1865" s="127"/>
      <c r="AD1865" s="127"/>
      <c r="AE1865" s="127"/>
      <c r="AG1865" s="113"/>
      <c r="AN1865" s="127"/>
      <c r="AO1865" s="127"/>
      <c r="AP1865" s="127"/>
      <c r="AQ1865" s="127"/>
      <c r="AR1865" s="127"/>
      <c r="AS1865" s="127"/>
      <c r="AT1865" s="127"/>
      <c r="AU1865" s="127"/>
    </row>
    <row r="1866" spans="3:47">
      <c r="C1866" s="38"/>
      <c r="D1866" s="38"/>
      <c r="AA1866" s="127"/>
      <c r="AB1866" s="127"/>
      <c r="AC1866" s="127"/>
      <c r="AD1866" s="127"/>
      <c r="AE1866" s="127"/>
      <c r="AG1866" s="113"/>
      <c r="AN1866" s="127"/>
      <c r="AO1866" s="127"/>
      <c r="AP1866" s="127"/>
      <c r="AQ1866" s="127"/>
      <c r="AR1866" s="127"/>
      <c r="AS1866" s="127"/>
      <c r="AT1866" s="127"/>
      <c r="AU1866" s="127"/>
    </row>
    <row r="1867" spans="3:47">
      <c r="C1867" s="38"/>
      <c r="D1867" s="38"/>
      <c r="AA1867" s="127"/>
      <c r="AB1867" s="127"/>
      <c r="AC1867" s="127"/>
      <c r="AD1867" s="127"/>
      <c r="AE1867" s="127"/>
      <c r="AG1867" s="113"/>
      <c r="AN1867" s="127"/>
      <c r="AO1867" s="127"/>
      <c r="AP1867" s="127"/>
      <c r="AQ1867" s="127"/>
      <c r="AR1867" s="127"/>
      <c r="AS1867" s="127"/>
      <c r="AT1867" s="127"/>
      <c r="AU1867" s="127"/>
    </row>
    <row r="1868" spans="3:47">
      <c r="C1868" s="38"/>
      <c r="D1868" s="38"/>
      <c r="AA1868" s="127"/>
      <c r="AB1868" s="127"/>
      <c r="AC1868" s="127"/>
      <c r="AD1868" s="127"/>
      <c r="AE1868" s="127"/>
      <c r="AG1868" s="113"/>
      <c r="AN1868" s="127"/>
      <c r="AO1868" s="127"/>
      <c r="AP1868" s="127"/>
      <c r="AQ1868" s="127"/>
      <c r="AR1868" s="127"/>
      <c r="AS1868" s="127"/>
      <c r="AT1868" s="127"/>
      <c r="AU1868" s="127"/>
    </row>
    <row r="1869" spans="3:47">
      <c r="C1869" s="38"/>
      <c r="D1869" s="38"/>
      <c r="AA1869" s="127"/>
      <c r="AB1869" s="127"/>
      <c r="AC1869" s="127"/>
      <c r="AD1869" s="127"/>
      <c r="AE1869" s="127"/>
      <c r="AG1869" s="113"/>
      <c r="AN1869" s="127"/>
      <c r="AO1869" s="127"/>
      <c r="AP1869" s="127"/>
      <c r="AQ1869" s="127"/>
      <c r="AR1869" s="127"/>
      <c r="AS1869" s="127"/>
      <c r="AT1869" s="127"/>
      <c r="AU1869" s="127"/>
    </row>
    <row r="1870" spans="3:47">
      <c r="C1870" s="38"/>
      <c r="D1870" s="38"/>
      <c r="AA1870" s="127"/>
      <c r="AB1870" s="127"/>
      <c r="AC1870" s="127"/>
      <c r="AD1870" s="127"/>
      <c r="AE1870" s="127"/>
      <c r="AG1870" s="113"/>
      <c r="AN1870" s="127"/>
      <c r="AO1870" s="127"/>
      <c r="AP1870" s="127"/>
      <c r="AQ1870" s="127"/>
      <c r="AR1870" s="127"/>
      <c r="AS1870" s="127"/>
      <c r="AT1870" s="127"/>
      <c r="AU1870" s="127"/>
    </row>
    <row r="1871" spans="3:47">
      <c r="C1871" s="38"/>
      <c r="D1871" s="38"/>
      <c r="AA1871" s="127"/>
      <c r="AB1871" s="127"/>
      <c r="AC1871" s="127"/>
      <c r="AD1871" s="127"/>
      <c r="AE1871" s="127"/>
      <c r="AG1871" s="113"/>
      <c r="AN1871" s="127"/>
      <c r="AO1871" s="127"/>
      <c r="AP1871" s="127"/>
      <c r="AQ1871" s="127"/>
      <c r="AR1871" s="127"/>
      <c r="AS1871" s="127"/>
      <c r="AT1871" s="127"/>
      <c r="AU1871" s="127"/>
    </row>
    <row r="1872" spans="3:47">
      <c r="C1872" s="38"/>
      <c r="D1872" s="38"/>
      <c r="AA1872" s="127"/>
      <c r="AB1872" s="127"/>
      <c r="AC1872" s="127"/>
      <c r="AD1872" s="127"/>
      <c r="AE1872" s="127"/>
      <c r="AG1872" s="113"/>
      <c r="AN1872" s="127"/>
      <c r="AO1872" s="127"/>
      <c r="AP1872" s="127"/>
      <c r="AQ1872" s="127"/>
      <c r="AR1872" s="127"/>
      <c r="AS1872" s="127"/>
      <c r="AT1872" s="127"/>
      <c r="AU1872" s="127"/>
    </row>
    <row r="1873" spans="3:47">
      <c r="C1873" s="38"/>
      <c r="D1873" s="38"/>
      <c r="AA1873" s="127"/>
      <c r="AB1873" s="127"/>
      <c r="AC1873" s="127"/>
      <c r="AD1873" s="127"/>
      <c r="AE1873" s="127"/>
      <c r="AG1873" s="113"/>
      <c r="AN1873" s="127"/>
      <c r="AO1873" s="127"/>
      <c r="AP1873" s="127"/>
      <c r="AQ1873" s="127"/>
      <c r="AR1873" s="127"/>
      <c r="AS1873" s="127"/>
      <c r="AT1873" s="127"/>
      <c r="AU1873" s="127"/>
    </row>
    <row r="1874" spans="3:47">
      <c r="C1874" s="38"/>
      <c r="D1874" s="38"/>
      <c r="AA1874" s="127"/>
      <c r="AB1874" s="127"/>
      <c r="AC1874" s="127"/>
      <c r="AD1874" s="127"/>
      <c r="AE1874" s="127"/>
      <c r="AG1874" s="113"/>
      <c r="AN1874" s="127"/>
      <c r="AO1874" s="127"/>
      <c r="AP1874" s="127"/>
      <c r="AQ1874" s="127"/>
      <c r="AR1874" s="127"/>
      <c r="AS1874" s="127"/>
      <c r="AT1874" s="127"/>
      <c r="AU1874" s="127"/>
    </row>
    <row r="1875" spans="3:47">
      <c r="C1875" s="38"/>
      <c r="D1875" s="38"/>
      <c r="AA1875" s="127"/>
      <c r="AB1875" s="127"/>
      <c r="AC1875" s="127"/>
      <c r="AD1875" s="127"/>
      <c r="AE1875" s="127"/>
      <c r="AG1875" s="113"/>
      <c r="AN1875" s="127"/>
      <c r="AO1875" s="127"/>
      <c r="AP1875" s="127"/>
      <c r="AQ1875" s="127"/>
      <c r="AR1875" s="127"/>
      <c r="AS1875" s="127"/>
      <c r="AT1875" s="127"/>
      <c r="AU1875" s="127"/>
    </row>
    <row r="1876" spans="3:47">
      <c r="C1876" s="38"/>
      <c r="D1876" s="38"/>
      <c r="AA1876" s="127"/>
      <c r="AB1876" s="127"/>
      <c r="AC1876" s="127"/>
      <c r="AD1876" s="127"/>
      <c r="AE1876" s="127"/>
      <c r="AG1876" s="113"/>
      <c r="AN1876" s="127"/>
      <c r="AO1876" s="127"/>
      <c r="AP1876" s="127"/>
      <c r="AQ1876" s="127"/>
      <c r="AR1876" s="127"/>
      <c r="AS1876" s="127"/>
      <c r="AT1876" s="127"/>
      <c r="AU1876" s="127"/>
    </row>
    <row r="1877" spans="3:47">
      <c r="C1877" s="38"/>
      <c r="D1877" s="38"/>
      <c r="AA1877" s="127"/>
      <c r="AB1877" s="127"/>
      <c r="AC1877" s="127"/>
      <c r="AD1877" s="127"/>
      <c r="AE1877" s="127"/>
      <c r="AG1877" s="113"/>
      <c r="AN1877" s="127"/>
      <c r="AO1877" s="127"/>
      <c r="AP1877" s="127"/>
      <c r="AQ1877" s="127"/>
      <c r="AR1877" s="127"/>
      <c r="AS1877" s="127"/>
      <c r="AT1877" s="127"/>
      <c r="AU1877" s="127"/>
    </row>
    <row r="1878" spans="3:47">
      <c r="C1878" s="38"/>
      <c r="D1878" s="38"/>
      <c r="AA1878" s="127"/>
      <c r="AB1878" s="127"/>
      <c r="AC1878" s="127"/>
      <c r="AD1878" s="127"/>
      <c r="AE1878" s="127"/>
      <c r="AG1878" s="113"/>
      <c r="AN1878" s="127"/>
      <c r="AO1878" s="127"/>
      <c r="AP1878" s="127"/>
      <c r="AQ1878" s="127"/>
      <c r="AR1878" s="127"/>
      <c r="AS1878" s="127"/>
      <c r="AT1878" s="127"/>
      <c r="AU1878" s="127"/>
    </row>
    <row r="1879" spans="3:47">
      <c r="C1879" s="38"/>
      <c r="D1879" s="38"/>
      <c r="AA1879" s="127"/>
      <c r="AB1879" s="127"/>
      <c r="AC1879" s="127"/>
      <c r="AD1879" s="127"/>
      <c r="AE1879" s="127"/>
      <c r="AG1879" s="113"/>
      <c r="AN1879" s="127"/>
      <c r="AO1879" s="127"/>
      <c r="AP1879" s="127"/>
      <c r="AQ1879" s="127"/>
      <c r="AR1879" s="127"/>
      <c r="AS1879" s="127"/>
      <c r="AT1879" s="127"/>
      <c r="AU1879" s="127"/>
    </row>
    <row r="1880" spans="3:47">
      <c r="C1880" s="38"/>
      <c r="D1880" s="38"/>
      <c r="AA1880" s="127"/>
      <c r="AB1880" s="127"/>
      <c r="AC1880" s="127"/>
      <c r="AD1880" s="127"/>
      <c r="AE1880" s="127"/>
      <c r="AG1880" s="113"/>
      <c r="AN1880" s="127"/>
      <c r="AO1880" s="127"/>
      <c r="AP1880" s="127"/>
      <c r="AQ1880" s="127"/>
      <c r="AR1880" s="127"/>
      <c r="AS1880" s="127"/>
      <c r="AT1880" s="127"/>
      <c r="AU1880" s="127"/>
    </row>
    <row r="1881" spans="3:47">
      <c r="C1881" s="38"/>
      <c r="D1881" s="38"/>
      <c r="AA1881" s="127"/>
      <c r="AB1881" s="127"/>
      <c r="AC1881" s="127"/>
      <c r="AD1881" s="127"/>
      <c r="AE1881" s="127"/>
      <c r="AG1881" s="113"/>
      <c r="AN1881" s="127"/>
      <c r="AO1881" s="127"/>
      <c r="AP1881" s="127"/>
      <c r="AQ1881" s="127"/>
      <c r="AR1881" s="127"/>
      <c r="AS1881" s="127"/>
      <c r="AT1881" s="127"/>
      <c r="AU1881" s="127"/>
    </row>
    <row r="1882" spans="3:47">
      <c r="C1882" s="38"/>
      <c r="D1882" s="38"/>
      <c r="AA1882" s="127"/>
      <c r="AB1882" s="127"/>
      <c r="AC1882" s="127"/>
      <c r="AD1882" s="127"/>
      <c r="AE1882" s="127"/>
      <c r="AG1882" s="113"/>
      <c r="AN1882" s="127"/>
      <c r="AO1882" s="127"/>
      <c r="AP1882" s="127"/>
      <c r="AQ1882" s="127"/>
      <c r="AR1882" s="127"/>
      <c r="AS1882" s="127"/>
      <c r="AT1882" s="127"/>
      <c r="AU1882" s="127"/>
    </row>
    <row r="1883" spans="3:47">
      <c r="C1883" s="38"/>
      <c r="D1883" s="38"/>
      <c r="AA1883" s="127"/>
      <c r="AB1883" s="127"/>
      <c r="AC1883" s="127"/>
      <c r="AD1883" s="127"/>
      <c r="AE1883" s="127"/>
      <c r="AG1883" s="113"/>
      <c r="AN1883" s="127"/>
      <c r="AO1883" s="127"/>
      <c r="AP1883" s="127"/>
      <c r="AQ1883" s="127"/>
      <c r="AR1883" s="127"/>
      <c r="AS1883" s="127"/>
      <c r="AT1883" s="127"/>
      <c r="AU1883" s="127"/>
    </row>
    <row r="1884" spans="3:47">
      <c r="C1884" s="38"/>
      <c r="D1884" s="38"/>
      <c r="AA1884" s="127"/>
      <c r="AB1884" s="127"/>
      <c r="AC1884" s="127"/>
      <c r="AD1884" s="127"/>
      <c r="AE1884" s="127"/>
      <c r="AG1884" s="113"/>
      <c r="AN1884" s="127"/>
      <c r="AO1884" s="127"/>
      <c r="AP1884" s="127"/>
      <c r="AQ1884" s="127"/>
      <c r="AR1884" s="127"/>
      <c r="AS1884" s="127"/>
      <c r="AT1884" s="127"/>
      <c r="AU1884" s="127"/>
    </row>
    <row r="1885" spans="3:47">
      <c r="C1885" s="38"/>
      <c r="D1885" s="38"/>
      <c r="AA1885" s="127"/>
      <c r="AB1885" s="127"/>
      <c r="AC1885" s="127"/>
      <c r="AD1885" s="127"/>
      <c r="AE1885" s="127"/>
      <c r="AG1885" s="113"/>
      <c r="AN1885" s="127"/>
      <c r="AO1885" s="127"/>
      <c r="AP1885" s="127"/>
      <c r="AQ1885" s="127"/>
      <c r="AR1885" s="127"/>
      <c r="AS1885" s="127"/>
      <c r="AT1885" s="127"/>
      <c r="AU1885" s="127"/>
    </row>
    <row r="1886" spans="3:47">
      <c r="C1886" s="38"/>
      <c r="D1886" s="38"/>
      <c r="AA1886" s="127"/>
      <c r="AB1886" s="127"/>
      <c r="AC1886" s="127"/>
      <c r="AD1886" s="127"/>
      <c r="AE1886" s="127"/>
      <c r="AG1886" s="113"/>
      <c r="AN1886" s="127"/>
      <c r="AO1886" s="127"/>
      <c r="AP1886" s="127"/>
      <c r="AQ1886" s="127"/>
      <c r="AR1886" s="127"/>
      <c r="AS1886" s="127"/>
      <c r="AT1886" s="127"/>
      <c r="AU1886" s="127"/>
    </row>
    <row r="1887" spans="3:47">
      <c r="C1887" s="38"/>
      <c r="D1887" s="38"/>
      <c r="AA1887" s="127"/>
      <c r="AB1887" s="127"/>
      <c r="AC1887" s="127"/>
      <c r="AD1887" s="127"/>
      <c r="AE1887" s="127"/>
      <c r="AG1887" s="113"/>
      <c r="AN1887" s="127"/>
      <c r="AO1887" s="127"/>
      <c r="AP1887" s="127"/>
      <c r="AQ1887" s="127"/>
      <c r="AR1887" s="127"/>
      <c r="AS1887" s="127"/>
      <c r="AT1887" s="127"/>
      <c r="AU1887" s="127"/>
    </row>
    <row r="1888" spans="3:47">
      <c r="C1888" s="38"/>
      <c r="D1888" s="38"/>
      <c r="AA1888" s="127"/>
      <c r="AB1888" s="127"/>
      <c r="AC1888" s="127"/>
      <c r="AD1888" s="127"/>
      <c r="AE1888" s="127"/>
      <c r="AG1888" s="113"/>
      <c r="AN1888" s="127"/>
      <c r="AO1888" s="127"/>
      <c r="AP1888" s="127"/>
      <c r="AQ1888" s="127"/>
      <c r="AR1888" s="127"/>
      <c r="AS1888" s="127"/>
      <c r="AT1888" s="127"/>
      <c r="AU1888" s="127"/>
    </row>
    <row r="1889" spans="3:47">
      <c r="C1889" s="38"/>
      <c r="D1889" s="38"/>
      <c r="AA1889" s="127"/>
      <c r="AB1889" s="127"/>
      <c r="AC1889" s="127"/>
      <c r="AD1889" s="127"/>
      <c r="AE1889" s="127"/>
      <c r="AG1889" s="113"/>
      <c r="AN1889" s="127"/>
      <c r="AO1889" s="127"/>
      <c r="AP1889" s="127"/>
      <c r="AQ1889" s="127"/>
      <c r="AR1889" s="127"/>
      <c r="AS1889" s="127"/>
      <c r="AT1889" s="127"/>
      <c r="AU1889" s="127"/>
    </row>
    <row r="1890" spans="3:47">
      <c r="C1890" s="38"/>
      <c r="D1890" s="38"/>
      <c r="AA1890" s="127"/>
      <c r="AB1890" s="127"/>
      <c r="AC1890" s="127"/>
      <c r="AD1890" s="127"/>
      <c r="AE1890" s="127"/>
      <c r="AG1890" s="113"/>
      <c r="AN1890" s="127"/>
      <c r="AO1890" s="127"/>
      <c r="AP1890" s="127"/>
      <c r="AQ1890" s="127"/>
      <c r="AR1890" s="127"/>
      <c r="AS1890" s="127"/>
      <c r="AT1890" s="127"/>
      <c r="AU1890" s="127"/>
    </row>
    <row r="1891" spans="3:47">
      <c r="C1891" s="38"/>
      <c r="D1891" s="38"/>
      <c r="AA1891" s="127"/>
      <c r="AB1891" s="127"/>
      <c r="AC1891" s="127"/>
      <c r="AD1891" s="127"/>
      <c r="AE1891" s="127"/>
      <c r="AG1891" s="113"/>
      <c r="AN1891" s="127"/>
      <c r="AO1891" s="127"/>
      <c r="AP1891" s="127"/>
      <c r="AQ1891" s="127"/>
      <c r="AR1891" s="127"/>
      <c r="AS1891" s="127"/>
      <c r="AT1891" s="127"/>
      <c r="AU1891" s="127"/>
    </row>
    <row r="1892" spans="3:47">
      <c r="C1892" s="38"/>
      <c r="D1892" s="38"/>
      <c r="AA1892" s="127"/>
      <c r="AB1892" s="127"/>
      <c r="AC1892" s="127"/>
      <c r="AD1892" s="127"/>
      <c r="AE1892" s="127"/>
      <c r="AG1892" s="113"/>
      <c r="AN1892" s="127"/>
      <c r="AO1892" s="127"/>
      <c r="AP1892" s="127"/>
      <c r="AQ1892" s="127"/>
      <c r="AR1892" s="127"/>
      <c r="AS1892" s="127"/>
      <c r="AT1892" s="127"/>
      <c r="AU1892" s="127"/>
    </row>
    <row r="1893" spans="3:47">
      <c r="C1893" s="38"/>
      <c r="D1893" s="38"/>
      <c r="AA1893" s="127"/>
      <c r="AB1893" s="127"/>
      <c r="AC1893" s="127"/>
      <c r="AD1893" s="127"/>
      <c r="AE1893" s="127"/>
      <c r="AG1893" s="113"/>
      <c r="AN1893" s="127"/>
      <c r="AO1893" s="127"/>
      <c r="AP1893" s="127"/>
      <c r="AQ1893" s="127"/>
      <c r="AR1893" s="127"/>
      <c r="AS1893" s="127"/>
      <c r="AT1893" s="127"/>
      <c r="AU1893" s="127"/>
    </row>
    <row r="1894" spans="3:47">
      <c r="C1894" s="38"/>
      <c r="D1894" s="38"/>
      <c r="AA1894" s="127"/>
      <c r="AB1894" s="127"/>
      <c r="AC1894" s="127"/>
      <c r="AD1894" s="127"/>
      <c r="AE1894" s="127"/>
      <c r="AG1894" s="113"/>
      <c r="AN1894" s="127"/>
      <c r="AO1894" s="127"/>
      <c r="AP1894" s="127"/>
      <c r="AQ1894" s="127"/>
      <c r="AR1894" s="127"/>
      <c r="AS1894" s="127"/>
      <c r="AT1894" s="127"/>
      <c r="AU1894" s="127"/>
    </row>
    <row r="1895" spans="3:47">
      <c r="C1895" s="38"/>
      <c r="D1895" s="38"/>
      <c r="AA1895" s="127"/>
      <c r="AB1895" s="127"/>
      <c r="AC1895" s="127"/>
      <c r="AD1895" s="127"/>
      <c r="AE1895" s="127"/>
      <c r="AG1895" s="113"/>
      <c r="AN1895" s="127"/>
      <c r="AO1895" s="127"/>
      <c r="AP1895" s="127"/>
      <c r="AQ1895" s="127"/>
      <c r="AR1895" s="127"/>
      <c r="AS1895" s="127"/>
      <c r="AT1895" s="127"/>
      <c r="AU1895" s="127"/>
    </row>
    <row r="1896" spans="3:47">
      <c r="C1896" s="38"/>
      <c r="D1896" s="38"/>
      <c r="AA1896" s="127"/>
      <c r="AB1896" s="127"/>
      <c r="AC1896" s="127"/>
      <c r="AD1896" s="127"/>
      <c r="AE1896" s="127"/>
      <c r="AG1896" s="113"/>
      <c r="AN1896" s="127"/>
      <c r="AO1896" s="127"/>
      <c r="AP1896" s="127"/>
      <c r="AQ1896" s="127"/>
      <c r="AR1896" s="127"/>
      <c r="AS1896" s="127"/>
      <c r="AT1896" s="127"/>
      <c r="AU1896" s="127"/>
    </row>
    <row r="1897" spans="3:47">
      <c r="C1897" s="38"/>
      <c r="D1897" s="38"/>
      <c r="AA1897" s="127"/>
      <c r="AB1897" s="127"/>
      <c r="AC1897" s="127"/>
      <c r="AD1897" s="127"/>
      <c r="AE1897" s="127"/>
      <c r="AG1897" s="113"/>
      <c r="AN1897" s="127"/>
      <c r="AO1897" s="127"/>
      <c r="AP1897" s="127"/>
      <c r="AQ1897" s="127"/>
      <c r="AR1897" s="127"/>
      <c r="AS1897" s="127"/>
      <c r="AT1897" s="127"/>
      <c r="AU1897" s="127"/>
    </row>
    <row r="1898" spans="3:47">
      <c r="C1898" s="38"/>
      <c r="D1898" s="38"/>
      <c r="AA1898" s="127"/>
      <c r="AB1898" s="127"/>
      <c r="AC1898" s="127"/>
      <c r="AD1898" s="127"/>
      <c r="AE1898" s="127"/>
      <c r="AG1898" s="113"/>
      <c r="AN1898" s="127"/>
      <c r="AO1898" s="127"/>
      <c r="AP1898" s="127"/>
      <c r="AQ1898" s="127"/>
      <c r="AR1898" s="127"/>
      <c r="AS1898" s="127"/>
      <c r="AT1898" s="127"/>
      <c r="AU1898" s="127"/>
    </row>
    <row r="1899" spans="3:47">
      <c r="C1899" s="38"/>
      <c r="D1899" s="38"/>
      <c r="AA1899" s="127"/>
      <c r="AB1899" s="127"/>
      <c r="AC1899" s="127"/>
      <c r="AD1899" s="127"/>
      <c r="AE1899" s="127"/>
      <c r="AG1899" s="113"/>
      <c r="AN1899" s="127"/>
      <c r="AO1899" s="127"/>
      <c r="AP1899" s="127"/>
      <c r="AQ1899" s="127"/>
      <c r="AR1899" s="127"/>
      <c r="AS1899" s="127"/>
      <c r="AT1899" s="127"/>
      <c r="AU1899" s="127"/>
    </row>
    <row r="1900" spans="3:47">
      <c r="C1900" s="38"/>
      <c r="D1900" s="38"/>
      <c r="AA1900" s="127"/>
      <c r="AB1900" s="127"/>
      <c r="AC1900" s="127"/>
      <c r="AD1900" s="127"/>
      <c r="AE1900" s="127"/>
      <c r="AG1900" s="113"/>
      <c r="AN1900" s="127"/>
      <c r="AO1900" s="127"/>
      <c r="AP1900" s="127"/>
      <c r="AQ1900" s="127"/>
      <c r="AR1900" s="127"/>
      <c r="AS1900" s="127"/>
      <c r="AT1900" s="127"/>
      <c r="AU1900" s="127"/>
    </row>
    <row r="1901" spans="3:47">
      <c r="C1901" s="38"/>
      <c r="D1901" s="38"/>
      <c r="AA1901" s="127"/>
      <c r="AB1901" s="127"/>
      <c r="AC1901" s="127"/>
      <c r="AD1901" s="127"/>
      <c r="AE1901" s="127"/>
      <c r="AG1901" s="113"/>
      <c r="AN1901" s="127"/>
      <c r="AO1901" s="127"/>
      <c r="AP1901" s="127"/>
      <c r="AQ1901" s="127"/>
      <c r="AR1901" s="127"/>
      <c r="AS1901" s="127"/>
      <c r="AT1901" s="127"/>
      <c r="AU1901" s="127"/>
    </row>
    <row r="1902" spans="3:47">
      <c r="C1902" s="38"/>
      <c r="D1902" s="38"/>
      <c r="AA1902" s="127"/>
      <c r="AB1902" s="127"/>
      <c r="AC1902" s="127"/>
      <c r="AD1902" s="127"/>
      <c r="AE1902" s="127"/>
      <c r="AG1902" s="113"/>
      <c r="AN1902" s="127"/>
      <c r="AO1902" s="127"/>
      <c r="AP1902" s="127"/>
      <c r="AQ1902" s="127"/>
      <c r="AR1902" s="127"/>
      <c r="AS1902" s="127"/>
      <c r="AT1902" s="127"/>
      <c r="AU1902" s="127"/>
    </row>
    <row r="1903" spans="3:47">
      <c r="C1903" s="38"/>
      <c r="D1903" s="38"/>
      <c r="AA1903" s="127"/>
      <c r="AB1903" s="127"/>
      <c r="AC1903" s="127"/>
      <c r="AD1903" s="127"/>
      <c r="AE1903" s="127"/>
      <c r="AG1903" s="113"/>
      <c r="AN1903" s="127"/>
      <c r="AO1903" s="127"/>
      <c r="AP1903" s="127"/>
      <c r="AQ1903" s="127"/>
      <c r="AR1903" s="127"/>
      <c r="AS1903" s="127"/>
      <c r="AT1903" s="127"/>
      <c r="AU1903" s="127"/>
    </row>
    <row r="1904" spans="3:47">
      <c r="C1904" s="38"/>
      <c r="D1904" s="38"/>
      <c r="AA1904" s="127"/>
      <c r="AB1904" s="127"/>
      <c r="AC1904" s="127"/>
      <c r="AD1904" s="127"/>
      <c r="AE1904" s="127"/>
      <c r="AG1904" s="113"/>
      <c r="AN1904" s="127"/>
      <c r="AO1904" s="127"/>
      <c r="AP1904" s="127"/>
      <c r="AQ1904" s="127"/>
      <c r="AR1904" s="127"/>
      <c r="AS1904" s="127"/>
      <c r="AT1904" s="127"/>
      <c r="AU1904" s="127"/>
    </row>
    <row r="1905" spans="3:48">
      <c r="C1905" s="38"/>
      <c r="D1905" s="38"/>
      <c r="AA1905" s="127"/>
      <c r="AB1905" s="127"/>
      <c r="AC1905" s="127"/>
      <c r="AD1905" s="127"/>
      <c r="AE1905" s="127"/>
      <c r="AG1905" s="113"/>
      <c r="AN1905" s="127"/>
      <c r="AO1905" s="127"/>
      <c r="AP1905" s="127"/>
      <c r="AQ1905" s="127"/>
      <c r="AR1905" s="127"/>
      <c r="AS1905" s="127"/>
      <c r="AT1905" s="127"/>
      <c r="AU1905" s="127"/>
    </row>
    <row r="1906" spans="3:48">
      <c r="C1906" s="38"/>
      <c r="D1906" s="38"/>
      <c r="AA1906" s="127"/>
      <c r="AB1906" s="127"/>
      <c r="AC1906" s="127"/>
      <c r="AD1906" s="127"/>
      <c r="AE1906" s="127"/>
      <c r="AG1906" s="113"/>
      <c r="AN1906" s="127"/>
      <c r="AO1906" s="127"/>
      <c r="AP1906" s="127"/>
      <c r="AQ1906" s="127"/>
      <c r="AR1906" s="127"/>
      <c r="AS1906" s="127"/>
      <c r="AT1906" s="127"/>
      <c r="AU1906" s="127"/>
    </row>
    <row r="1907" spans="3:48">
      <c r="C1907" s="38"/>
      <c r="D1907" s="38"/>
      <c r="AA1907" s="127"/>
      <c r="AB1907" s="127"/>
      <c r="AC1907" s="127"/>
      <c r="AD1907" s="127"/>
      <c r="AE1907" s="127"/>
      <c r="AG1907" s="113"/>
      <c r="AN1907" s="127"/>
      <c r="AO1907" s="127"/>
      <c r="AP1907" s="127"/>
      <c r="AQ1907" s="127"/>
      <c r="AR1907" s="127"/>
      <c r="AS1907" s="127"/>
      <c r="AT1907" s="127"/>
      <c r="AU1907" s="127"/>
    </row>
    <row r="1908" spans="3:48">
      <c r="C1908" s="38"/>
      <c r="D1908" s="38"/>
      <c r="AA1908" s="127"/>
      <c r="AB1908" s="127"/>
      <c r="AC1908" s="127"/>
      <c r="AD1908" s="127"/>
      <c r="AE1908" s="127"/>
      <c r="AG1908" s="113"/>
      <c r="AN1908" s="127"/>
      <c r="AO1908" s="127"/>
      <c r="AP1908" s="127"/>
      <c r="AQ1908" s="127"/>
      <c r="AR1908" s="127"/>
      <c r="AS1908" s="127"/>
      <c r="AT1908" s="127"/>
      <c r="AU1908" s="127"/>
    </row>
    <row r="1909" spans="3:48">
      <c r="C1909" s="38"/>
      <c r="D1909" s="38"/>
      <c r="AA1909" s="127"/>
      <c r="AB1909" s="127"/>
      <c r="AC1909" s="127"/>
      <c r="AD1909" s="127"/>
      <c r="AE1909" s="127"/>
      <c r="AG1909" s="113"/>
      <c r="AN1909" s="127"/>
      <c r="AO1909" s="127"/>
      <c r="AP1909" s="127"/>
      <c r="AQ1909" s="127"/>
      <c r="AR1909" s="127"/>
      <c r="AS1909" s="127"/>
      <c r="AT1909" s="127"/>
      <c r="AU1909" s="127"/>
    </row>
    <row r="1910" spans="3:48">
      <c r="C1910" s="38"/>
      <c r="D1910" s="38"/>
      <c r="AA1910" s="127"/>
      <c r="AB1910" s="127"/>
      <c r="AC1910" s="127"/>
      <c r="AD1910" s="127"/>
      <c r="AE1910" s="127"/>
      <c r="AG1910" s="113"/>
      <c r="AN1910" s="127"/>
      <c r="AO1910" s="127"/>
      <c r="AP1910" s="127"/>
      <c r="AQ1910" s="127"/>
      <c r="AR1910" s="127"/>
      <c r="AS1910" s="127"/>
      <c r="AT1910" s="127"/>
      <c r="AU1910" s="127"/>
    </row>
    <row r="1911" spans="3:48">
      <c r="C1911" s="38"/>
      <c r="D1911" s="38"/>
      <c r="AA1911" s="127"/>
      <c r="AB1911" s="127"/>
      <c r="AC1911" s="127"/>
      <c r="AD1911" s="127"/>
      <c r="AE1911" s="127"/>
      <c r="AG1911" s="113"/>
      <c r="AN1911" s="127"/>
      <c r="AO1911" s="127"/>
      <c r="AP1911" s="127"/>
      <c r="AQ1911" s="127"/>
      <c r="AR1911" s="127"/>
      <c r="AS1911" s="127"/>
      <c r="AT1911" s="127"/>
      <c r="AU1911" s="127"/>
      <c r="AV1911" s="127"/>
    </row>
    <row r="1912" spans="3:48">
      <c r="C1912" s="38"/>
      <c r="D1912" s="38"/>
      <c r="AA1912" s="127"/>
      <c r="AB1912" s="127"/>
      <c r="AC1912" s="127"/>
      <c r="AD1912" s="127"/>
      <c r="AE1912" s="127"/>
      <c r="AG1912" s="113"/>
      <c r="AN1912" s="127"/>
      <c r="AO1912" s="127"/>
      <c r="AP1912" s="127"/>
      <c r="AQ1912" s="127"/>
      <c r="AR1912" s="127"/>
      <c r="AS1912" s="127"/>
      <c r="AT1912" s="127"/>
      <c r="AU1912" s="127"/>
    </row>
    <row r="1913" spans="3:48">
      <c r="C1913" s="38"/>
      <c r="D1913" s="38"/>
      <c r="AA1913" s="127"/>
      <c r="AB1913" s="127"/>
      <c r="AC1913" s="127"/>
      <c r="AD1913" s="127"/>
      <c r="AE1913" s="127"/>
      <c r="AG1913" s="113"/>
      <c r="AN1913" s="127"/>
      <c r="AO1913" s="127"/>
      <c r="AP1913" s="127"/>
      <c r="AQ1913" s="127"/>
      <c r="AR1913" s="127"/>
      <c r="AS1913" s="127"/>
      <c r="AT1913" s="127"/>
      <c r="AU1913" s="127"/>
    </row>
    <row r="1914" spans="3:48">
      <c r="C1914" s="38"/>
      <c r="D1914" s="38"/>
      <c r="AA1914" s="127"/>
      <c r="AB1914" s="127"/>
      <c r="AC1914" s="127"/>
      <c r="AD1914" s="127"/>
      <c r="AE1914" s="127"/>
      <c r="AG1914" s="113"/>
      <c r="AN1914" s="127"/>
      <c r="AO1914" s="127"/>
      <c r="AP1914" s="127"/>
      <c r="AQ1914" s="127"/>
      <c r="AR1914" s="127"/>
      <c r="AS1914" s="127"/>
      <c r="AT1914" s="127"/>
      <c r="AU1914" s="127"/>
    </row>
    <row r="1915" spans="3:48">
      <c r="C1915" s="38"/>
      <c r="D1915" s="38"/>
      <c r="AA1915" s="127"/>
      <c r="AB1915" s="127"/>
      <c r="AC1915" s="127"/>
      <c r="AD1915" s="127"/>
      <c r="AE1915" s="127"/>
      <c r="AG1915" s="113"/>
      <c r="AN1915" s="127"/>
      <c r="AO1915" s="127"/>
      <c r="AP1915" s="127"/>
      <c r="AQ1915" s="127"/>
      <c r="AR1915" s="127"/>
      <c r="AS1915" s="127"/>
      <c r="AT1915" s="127"/>
      <c r="AU1915" s="127"/>
      <c r="AV1915" s="127"/>
    </row>
    <row r="1916" spans="3:48">
      <c r="C1916" s="38"/>
      <c r="D1916" s="38"/>
      <c r="AA1916" s="127"/>
      <c r="AB1916" s="127"/>
      <c r="AC1916" s="127"/>
      <c r="AD1916" s="127"/>
      <c r="AE1916" s="127"/>
      <c r="AG1916" s="113"/>
      <c r="AN1916" s="127"/>
      <c r="AO1916" s="127"/>
      <c r="AP1916" s="127"/>
      <c r="AQ1916" s="127"/>
      <c r="AR1916" s="127"/>
      <c r="AS1916" s="127"/>
      <c r="AT1916" s="127"/>
      <c r="AU1916" s="127"/>
    </row>
    <row r="1917" spans="3:48">
      <c r="C1917" s="38"/>
      <c r="D1917" s="38"/>
      <c r="AA1917" s="127"/>
      <c r="AB1917" s="127"/>
      <c r="AC1917" s="127"/>
      <c r="AD1917" s="127"/>
      <c r="AE1917" s="127"/>
      <c r="AG1917" s="113"/>
      <c r="AN1917" s="127"/>
      <c r="AO1917" s="127"/>
      <c r="AP1917" s="127"/>
      <c r="AQ1917" s="127"/>
      <c r="AR1917" s="127"/>
      <c r="AS1917" s="127"/>
      <c r="AT1917" s="127"/>
      <c r="AU1917" s="127"/>
    </row>
    <row r="1918" spans="3:48">
      <c r="C1918" s="38"/>
      <c r="D1918" s="38"/>
      <c r="AA1918" s="127"/>
      <c r="AB1918" s="127"/>
      <c r="AC1918" s="127"/>
      <c r="AD1918" s="127"/>
      <c r="AE1918" s="127"/>
      <c r="AG1918" s="113"/>
      <c r="AN1918" s="127"/>
      <c r="AO1918" s="127"/>
      <c r="AP1918" s="127"/>
      <c r="AQ1918" s="127"/>
      <c r="AR1918" s="127"/>
      <c r="AS1918" s="127"/>
      <c r="AT1918" s="127"/>
      <c r="AU1918" s="127"/>
      <c r="AV1918" s="127"/>
    </row>
    <row r="1919" spans="3:48">
      <c r="C1919" s="38"/>
      <c r="D1919" s="38"/>
      <c r="AA1919" s="127"/>
      <c r="AB1919" s="127"/>
      <c r="AC1919" s="127"/>
      <c r="AD1919" s="127"/>
      <c r="AE1919" s="127"/>
      <c r="AG1919" s="113"/>
      <c r="AN1919" s="127"/>
      <c r="AO1919" s="127"/>
      <c r="AP1919" s="127"/>
      <c r="AQ1919" s="127"/>
      <c r="AR1919" s="127"/>
      <c r="AS1919" s="127"/>
      <c r="AT1919" s="127"/>
      <c r="AU1919" s="127"/>
    </row>
    <row r="1920" spans="3:48">
      <c r="C1920" s="38"/>
      <c r="D1920" s="38"/>
      <c r="AA1920" s="127"/>
      <c r="AB1920" s="127"/>
      <c r="AC1920" s="127"/>
      <c r="AD1920" s="127"/>
      <c r="AE1920" s="127"/>
      <c r="AG1920" s="113"/>
      <c r="AN1920" s="127"/>
      <c r="AO1920" s="127"/>
      <c r="AP1920" s="127"/>
      <c r="AQ1920" s="127"/>
      <c r="AR1920" s="127"/>
      <c r="AS1920" s="127"/>
      <c r="AT1920" s="127"/>
      <c r="AU1920" s="127"/>
    </row>
    <row r="1921" spans="3:47">
      <c r="C1921" s="38"/>
      <c r="D1921" s="38"/>
      <c r="AA1921" s="127"/>
      <c r="AB1921" s="127"/>
      <c r="AC1921" s="127"/>
      <c r="AD1921" s="127"/>
      <c r="AE1921" s="127"/>
      <c r="AG1921" s="113"/>
      <c r="AN1921" s="127"/>
      <c r="AO1921" s="127"/>
      <c r="AP1921" s="127"/>
      <c r="AQ1921" s="127"/>
      <c r="AR1921" s="127"/>
      <c r="AS1921" s="127"/>
      <c r="AT1921" s="127"/>
      <c r="AU1921" s="127"/>
    </row>
    <row r="1922" spans="3:47">
      <c r="C1922" s="38"/>
      <c r="D1922" s="38"/>
      <c r="AA1922" s="127"/>
      <c r="AB1922" s="127"/>
      <c r="AC1922" s="127"/>
      <c r="AD1922" s="127"/>
      <c r="AE1922" s="127"/>
      <c r="AG1922" s="113"/>
      <c r="AN1922" s="127"/>
      <c r="AO1922" s="127"/>
      <c r="AP1922" s="127"/>
      <c r="AQ1922" s="127"/>
      <c r="AR1922" s="127"/>
      <c r="AS1922" s="127"/>
      <c r="AT1922" s="127"/>
      <c r="AU1922" s="127"/>
    </row>
    <row r="1923" spans="3:47">
      <c r="C1923" s="38"/>
      <c r="D1923" s="38"/>
      <c r="AA1923" s="127"/>
      <c r="AB1923" s="127"/>
      <c r="AC1923" s="127"/>
      <c r="AD1923" s="127"/>
      <c r="AE1923" s="127"/>
      <c r="AG1923" s="113"/>
      <c r="AN1923" s="127"/>
      <c r="AO1923" s="127"/>
      <c r="AP1923" s="127"/>
      <c r="AQ1923" s="127"/>
      <c r="AR1923" s="127"/>
      <c r="AS1923" s="127"/>
      <c r="AT1923" s="127"/>
      <c r="AU1923" s="127"/>
    </row>
    <row r="1924" spans="3:47">
      <c r="C1924" s="38"/>
      <c r="D1924" s="38"/>
      <c r="AA1924" s="127"/>
      <c r="AB1924" s="127"/>
      <c r="AC1924" s="127"/>
      <c r="AD1924" s="127"/>
      <c r="AE1924" s="127"/>
      <c r="AG1924" s="113"/>
      <c r="AN1924" s="127"/>
      <c r="AO1924" s="127"/>
      <c r="AP1924" s="127"/>
      <c r="AQ1924" s="127"/>
      <c r="AR1924" s="127"/>
      <c r="AS1924" s="127"/>
      <c r="AT1924" s="127"/>
      <c r="AU1924" s="127"/>
    </row>
    <row r="1925" spans="3:47">
      <c r="C1925" s="38"/>
      <c r="D1925" s="38"/>
      <c r="AA1925" s="127"/>
      <c r="AB1925" s="127"/>
      <c r="AC1925" s="127"/>
      <c r="AD1925" s="127"/>
      <c r="AE1925" s="127"/>
      <c r="AG1925" s="113"/>
      <c r="AN1925" s="127"/>
      <c r="AO1925" s="127"/>
      <c r="AP1925" s="127"/>
      <c r="AQ1925" s="127"/>
      <c r="AR1925" s="127"/>
      <c r="AS1925" s="127"/>
      <c r="AT1925" s="127"/>
      <c r="AU1925" s="127"/>
    </row>
    <row r="1926" spans="3:47">
      <c r="C1926" s="38"/>
      <c r="D1926" s="38"/>
      <c r="AA1926" s="127"/>
      <c r="AB1926" s="127"/>
      <c r="AC1926" s="127"/>
      <c r="AD1926" s="127"/>
      <c r="AE1926" s="127"/>
      <c r="AG1926" s="113"/>
      <c r="AN1926" s="127"/>
      <c r="AO1926" s="127"/>
      <c r="AP1926" s="127"/>
      <c r="AQ1926" s="127"/>
      <c r="AR1926" s="127"/>
      <c r="AS1926" s="127"/>
      <c r="AT1926" s="127"/>
      <c r="AU1926" s="127"/>
    </row>
    <row r="1927" spans="3:47">
      <c r="C1927" s="38"/>
      <c r="D1927" s="38"/>
      <c r="AA1927" s="127"/>
      <c r="AB1927" s="127"/>
      <c r="AC1927" s="127"/>
      <c r="AD1927" s="127"/>
      <c r="AE1927" s="127"/>
      <c r="AG1927" s="113"/>
      <c r="AN1927" s="127"/>
      <c r="AO1927" s="127"/>
      <c r="AP1927" s="127"/>
      <c r="AQ1927" s="127"/>
      <c r="AR1927" s="127"/>
      <c r="AS1927" s="127"/>
      <c r="AT1927" s="127"/>
      <c r="AU1927" s="127"/>
    </row>
    <row r="1928" spans="3:47">
      <c r="C1928" s="38"/>
      <c r="D1928" s="38"/>
      <c r="AA1928" s="127"/>
      <c r="AB1928" s="127"/>
      <c r="AC1928" s="127"/>
      <c r="AD1928" s="127"/>
      <c r="AE1928" s="127"/>
      <c r="AG1928" s="113"/>
      <c r="AN1928" s="127"/>
      <c r="AO1928" s="127"/>
      <c r="AP1928" s="127"/>
      <c r="AQ1928" s="127"/>
      <c r="AR1928" s="127"/>
      <c r="AS1928" s="127"/>
      <c r="AT1928" s="127"/>
      <c r="AU1928" s="127"/>
    </row>
    <row r="1929" spans="3:47">
      <c r="C1929" s="38"/>
      <c r="D1929" s="38"/>
      <c r="AA1929" s="127"/>
      <c r="AB1929" s="127"/>
      <c r="AC1929" s="127"/>
      <c r="AD1929" s="127"/>
      <c r="AE1929" s="127"/>
      <c r="AG1929" s="113"/>
      <c r="AN1929" s="127"/>
      <c r="AO1929" s="127"/>
      <c r="AP1929" s="127"/>
      <c r="AQ1929" s="127"/>
      <c r="AR1929" s="127"/>
      <c r="AS1929" s="127"/>
      <c r="AT1929" s="127"/>
      <c r="AU1929" s="127"/>
    </row>
    <row r="1930" spans="3:47">
      <c r="C1930" s="38"/>
      <c r="D1930" s="38"/>
      <c r="AA1930" s="127"/>
      <c r="AB1930" s="127"/>
      <c r="AC1930" s="127"/>
      <c r="AD1930" s="127"/>
      <c r="AE1930" s="127"/>
      <c r="AG1930" s="113"/>
      <c r="AN1930" s="127"/>
      <c r="AO1930" s="127"/>
      <c r="AP1930" s="127"/>
      <c r="AQ1930" s="127"/>
      <c r="AR1930" s="127"/>
      <c r="AS1930" s="127"/>
      <c r="AT1930" s="127"/>
      <c r="AU1930" s="127"/>
    </row>
    <row r="1931" spans="3:47">
      <c r="C1931" s="38"/>
      <c r="D1931" s="38"/>
      <c r="AA1931" s="127"/>
      <c r="AB1931" s="127"/>
      <c r="AC1931" s="127"/>
      <c r="AD1931" s="127"/>
      <c r="AE1931" s="127"/>
      <c r="AG1931" s="113"/>
      <c r="AN1931" s="127"/>
      <c r="AO1931" s="127"/>
      <c r="AP1931" s="127"/>
      <c r="AQ1931" s="127"/>
      <c r="AR1931" s="127"/>
      <c r="AS1931" s="127"/>
      <c r="AT1931" s="127"/>
      <c r="AU1931" s="127"/>
    </row>
    <row r="1932" spans="3:47">
      <c r="C1932" s="38"/>
      <c r="D1932" s="38"/>
      <c r="AA1932" s="127"/>
      <c r="AB1932" s="127"/>
      <c r="AC1932" s="127"/>
      <c r="AD1932" s="127"/>
      <c r="AE1932" s="127"/>
      <c r="AG1932" s="113"/>
      <c r="AN1932" s="127"/>
      <c r="AO1932" s="127"/>
      <c r="AP1932" s="127"/>
      <c r="AQ1932" s="127"/>
      <c r="AR1932" s="127"/>
      <c r="AS1932" s="127"/>
      <c r="AT1932" s="127"/>
      <c r="AU1932" s="127"/>
    </row>
    <row r="1933" spans="3:47">
      <c r="C1933" s="38"/>
      <c r="D1933" s="38"/>
      <c r="AA1933" s="127"/>
      <c r="AB1933" s="127"/>
      <c r="AC1933" s="127"/>
      <c r="AD1933" s="127"/>
      <c r="AE1933" s="127"/>
      <c r="AG1933" s="113"/>
      <c r="AN1933" s="127"/>
      <c r="AO1933" s="127"/>
      <c r="AP1933" s="127"/>
      <c r="AQ1933" s="127"/>
      <c r="AR1933" s="127"/>
      <c r="AS1933" s="127"/>
      <c r="AT1933" s="127"/>
      <c r="AU1933" s="127"/>
    </row>
    <row r="1934" spans="3:47">
      <c r="C1934" s="38"/>
      <c r="D1934" s="38"/>
      <c r="AA1934" s="127"/>
      <c r="AB1934" s="127"/>
      <c r="AC1934" s="127"/>
      <c r="AD1934" s="127"/>
      <c r="AE1934" s="127"/>
      <c r="AG1934" s="113"/>
      <c r="AN1934" s="127"/>
      <c r="AO1934" s="127"/>
      <c r="AP1934" s="127"/>
      <c r="AQ1934" s="127"/>
      <c r="AR1934" s="127"/>
      <c r="AS1934" s="127"/>
      <c r="AT1934" s="127"/>
      <c r="AU1934" s="127"/>
    </row>
    <row r="1935" spans="3:47">
      <c r="C1935" s="38"/>
      <c r="D1935" s="38"/>
      <c r="AA1935" s="127"/>
      <c r="AB1935" s="127"/>
      <c r="AC1935" s="127"/>
      <c r="AD1935" s="127"/>
      <c r="AE1935" s="127"/>
      <c r="AG1935" s="113"/>
      <c r="AN1935" s="127"/>
      <c r="AO1935" s="127"/>
      <c r="AP1935" s="127"/>
      <c r="AQ1935" s="127"/>
      <c r="AR1935" s="127"/>
      <c r="AS1935" s="127"/>
      <c r="AT1935" s="127"/>
      <c r="AU1935" s="127"/>
    </row>
    <row r="1936" spans="3:47">
      <c r="C1936" s="38"/>
      <c r="D1936" s="38"/>
      <c r="AA1936" s="127"/>
      <c r="AB1936" s="127"/>
      <c r="AC1936" s="127"/>
      <c r="AD1936" s="127"/>
      <c r="AE1936" s="127"/>
      <c r="AG1936" s="113"/>
      <c r="AN1936" s="127"/>
      <c r="AO1936" s="127"/>
      <c r="AP1936" s="127"/>
      <c r="AQ1936" s="127"/>
      <c r="AR1936" s="127"/>
      <c r="AS1936" s="127"/>
      <c r="AT1936" s="127"/>
      <c r="AU1936" s="127"/>
    </row>
    <row r="1937" spans="3:47">
      <c r="C1937" s="38"/>
      <c r="D1937" s="38"/>
      <c r="AA1937" s="127"/>
      <c r="AB1937" s="127"/>
      <c r="AC1937" s="127"/>
      <c r="AD1937" s="127"/>
      <c r="AE1937" s="127"/>
      <c r="AG1937" s="113"/>
      <c r="AN1937" s="127"/>
      <c r="AO1937" s="127"/>
      <c r="AP1937" s="127"/>
      <c r="AQ1937" s="127"/>
      <c r="AR1937" s="127"/>
      <c r="AS1937" s="127"/>
      <c r="AT1937" s="127"/>
      <c r="AU1937" s="127"/>
    </row>
    <row r="1938" spans="3:47">
      <c r="C1938" s="38"/>
      <c r="D1938" s="38"/>
      <c r="AA1938" s="127"/>
      <c r="AB1938" s="127"/>
      <c r="AC1938" s="127"/>
      <c r="AD1938" s="127"/>
      <c r="AE1938" s="127"/>
      <c r="AG1938" s="113"/>
      <c r="AN1938" s="127"/>
      <c r="AO1938" s="127"/>
      <c r="AP1938" s="127"/>
      <c r="AQ1938" s="127"/>
      <c r="AR1938" s="127"/>
      <c r="AS1938" s="127"/>
      <c r="AT1938" s="127"/>
      <c r="AU1938" s="127"/>
    </row>
    <row r="1939" spans="3:47">
      <c r="C1939" s="38"/>
      <c r="D1939" s="38"/>
      <c r="AA1939" s="127"/>
      <c r="AB1939" s="127"/>
      <c r="AC1939" s="127"/>
      <c r="AD1939" s="127"/>
      <c r="AE1939" s="127"/>
      <c r="AG1939" s="113"/>
      <c r="AN1939" s="127"/>
      <c r="AO1939" s="127"/>
      <c r="AP1939" s="127"/>
      <c r="AQ1939" s="127"/>
      <c r="AR1939" s="127"/>
      <c r="AS1939" s="127"/>
      <c r="AT1939" s="127"/>
      <c r="AU1939" s="127"/>
    </row>
    <row r="1940" spans="3:47">
      <c r="C1940" s="38"/>
      <c r="D1940" s="38"/>
      <c r="AA1940" s="127"/>
      <c r="AB1940" s="127"/>
      <c r="AC1940" s="127"/>
      <c r="AD1940" s="127"/>
      <c r="AE1940" s="127"/>
      <c r="AG1940" s="113"/>
      <c r="AN1940" s="127"/>
      <c r="AO1940" s="127"/>
      <c r="AP1940" s="127"/>
      <c r="AQ1940" s="127"/>
      <c r="AR1940" s="127"/>
      <c r="AS1940" s="127"/>
      <c r="AT1940" s="127"/>
      <c r="AU1940" s="127"/>
    </row>
    <row r="1941" spans="3:47">
      <c r="C1941" s="38"/>
      <c r="D1941" s="38"/>
      <c r="AA1941" s="127"/>
      <c r="AB1941" s="127"/>
      <c r="AC1941" s="127"/>
      <c r="AD1941" s="127"/>
      <c r="AE1941" s="127"/>
      <c r="AG1941" s="113"/>
      <c r="AN1941" s="127"/>
      <c r="AO1941" s="127"/>
      <c r="AP1941" s="127"/>
      <c r="AQ1941" s="127"/>
      <c r="AR1941" s="127"/>
      <c r="AS1941" s="127"/>
      <c r="AT1941" s="127"/>
      <c r="AU1941" s="127"/>
    </row>
    <row r="1942" spans="3:47">
      <c r="C1942" s="38"/>
      <c r="D1942" s="38"/>
      <c r="AA1942" s="127"/>
      <c r="AB1942" s="127"/>
      <c r="AC1942" s="127"/>
      <c r="AD1942" s="127"/>
      <c r="AE1942" s="127"/>
      <c r="AG1942" s="113"/>
      <c r="AN1942" s="127"/>
      <c r="AO1942" s="127"/>
      <c r="AP1942" s="127"/>
      <c r="AQ1942" s="127"/>
      <c r="AR1942" s="127"/>
      <c r="AS1942" s="127"/>
      <c r="AT1942" s="127"/>
      <c r="AU1942" s="127"/>
    </row>
    <row r="1943" spans="3:47">
      <c r="C1943" s="38"/>
      <c r="D1943" s="38"/>
      <c r="AA1943" s="127"/>
      <c r="AB1943" s="127"/>
      <c r="AC1943" s="127"/>
      <c r="AD1943" s="127"/>
      <c r="AE1943" s="127"/>
      <c r="AG1943" s="113"/>
      <c r="AN1943" s="127"/>
      <c r="AO1943" s="127"/>
      <c r="AP1943" s="127"/>
      <c r="AQ1943" s="127"/>
      <c r="AR1943" s="127"/>
      <c r="AS1943" s="127"/>
      <c r="AT1943" s="127"/>
      <c r="AU1943" s="127"/>
    </row>
    <row r="1944" spans="3:47">
      <c r="C1944" s="38"/>
      <c r="D1944" s="38"/>
      <c r="AA1944" s="127"/>
      <c r="AB1944" s="127"/>
      <c r="AC1944" s="127"/>
      <c r="AD1944" s="127"/>
      <c r="AE1944" s="127"/>
      <c r="AG1944" s="113"/>
      <c r="AN1944" s="127"/>
      <c r="AO1944" s="127"/>
      <c r="AP1944" s="127"/>
      <c r="AQ1944" s="127"/>
      <c r="AR1944" s="127"/>
      <c r="AS1944" s="127"/>
      <c r="AT1944" s="127"/>
      <c r="AU1944" s="127"/>
    </row>
    <row r="1945" spans="3:47">
      <c r="C1945" s="38"/>
      <c r="D1945" s="38"/>
      <c r="AA1945" s="127"/>
      <c r="AB1945" s="127"/>
      <c r="AC1945" s="127"/>
      <c r="AD1945" s="127"/>
      <c r="AE1945" s="127"/>
      <c r="AG1945" s="113"/>
      <c r="AN1945" s="127"/>
      <c r="AO1945" s="127"/>
      <c r="AP1945" s="127"/>
      <c r="AQ1945" s="127"/>
      <c r="AR1945" s="127"/>
      <c r="AS1945" s="127"/>
      <c r="AT1945" s="127"/>
      <c r="AU1945" s="127"/>
    </row>
    <row r="1946" spans="3:47">
      <c r="C1946" s="38"/>
      <c r="D1946" s="38"/>
      <c r="AA1946" s="127"/>
      <c r="AB1946" s="127"/>
      <c r="AC1946" s="127"/>
      <c r="AD1946" s="127"/>
      <c r="AE1946" s="127"/>
      <c r="AG1946" s="113"/>
      <c r="AN1946" s="127"/>
      <c r="AO1946" s="127"/>
      <c r="AP1946" s="127"/>
      <c r="AQ1946" s="127"/>
      <c r="AR1946" s="127"/>
      <c r="AS1946" s="127"/>
      <c r="AT1946" s="127"/>
      <c r="AU1946" s="127"/>
    </row>
    <row r="1947" spans="3:47">
      <c r="C1947" s="38"/>
      <c r="D1947" s="38"/>
      <c r="AA1947" s="127"/>
      <c r="AB1947" s="127"/>
      <c r="AC1947" s="127"/>
      <c r="AD1947" s="127"/>
      <c r="AE1947" s="127"/>
      <c r="AG1947" s="113"/>
      <c r="AN1947" s="127"/>
      <c r="AO1947" s="127"/>
      <c r="AP1947" s="127"/>
      <c r="AQ1947" s="127"/>
      <c r="AR1947" s="127"/>
      <c r="AS1947" s="127"/>
      <c r="AT1947" s="127"/>
      <c r="AU1947" s="127"/>
    </row>
    <row r="1948" spans="3:47">
      <c r="C1948" s="38"/>
      <c r="D1948" s="38"/>
      <c r="AA1948" s="127"/>
      <c r="AB1948" s="127"/>
      <c r="AC1948" s="127"/>
      <c r="AD1948" s="127"/>
      <c r="AE1948" s="127"/>
      <c r="AG1948" s="113"/>
      <c r="AN1948" s="127"/>
      <c r="AO1948" s="127"/>
      <c r="AP1948" s="127"/>
      <c r="AQ1948" s="127"/>
      <c r="AR1948" s="127"/>
      <c r="AS1948" s="127"/>
      <c r="AT1948" s="127"/>
      <c r="AU1948" s="127"/>
    </row>
    <row r="1949" spans="3:47">
      <c r="C1949" s="38"/>
      <c r="D1949" s="38"/>
      <c r="AA1949" s="127"/>
      <c r="AB1949" s="127"/>
      <c r="AC1949" s="127"/>
      <c r="AD1949" s="127"/>
      <c r="AE1949" s="127"/>
      <c r="AG1949" s="113"/>
      <c r="AN1949" s="127"/>
      <c r="AO1949" s="127"/>
      <c r="AP1949" s="127"/>
      <c r="AQ1949" s="127"/>
      <c r="AR1949" s="127"/>
      <c r="AS1949" s="127"/>
      <c r="AT1949" s="127"/>
      <c r="AU1949" s="127"/>
    </row>
    <row r="1950" spans="3:47">
      <c r="C1950" s="38"/>
      <c r="D1950" s="38"/>
      <c r="AA1950" s="127"/>
      <c r="AB1950" s="127"/>
      <c r="AC1950" s="127"/>
      <c r="AD1950" s="127"/>
      <c r="AE1950" s="127"/>
      <c r="AG1950" s="113"/>
      <c r="AN1950" s="127"/>
      <c r="AO1950" s="127"/>
      <c r="AP1950" s="127"/>
      <c r="AQ1950" s="127"/>
      <c r="AR1950" s="127"/>
      <c r="AS1950" s="127"/>
      <c r="AT1950" s="127"/>
      <c r="AU1950" s="127"/>
    </row>
    <row r="1951" spans="3:47">
      <c r="C1951" s="38"/>
      <c r="D1951" s="38"/>
      <c r="AA1951" s="127"/>
      <c r="AB1951" s="127"/>
      <c r="AC1951" s="127"/>
      <c r="AD1951" s="127"/>
      <c r="AE1951" s="127"/>
      <c r="AG1951" s="113"/>
      <c r="AN1951" s="127"/>
      <c r="AO1951" s="127"/>
      <c r="AP1951" s="127"/>
      <c r="AQ1951" s="127"/>
      <c r="AR1951" s="127"/>
      <c r="AS1951" s="127"/>
      <c r="AT1951" s="127"/>
      <c r="AU1951" s="127"/>
    </row>
    <row r="1952" spans="3:47">
      <c r="C1952" s="38"/>
      <c r="D1952" s="38"/>
      <c r="AA1952" s="127"/>
      <c r="AB1952" s="127"/>
      <c r="AC1952" s="127"/>
      <c r="AD1952" s="127"/>
      <c r="AE1952" s="127"/>
      <c r="AG1952" s="113"/>
      <c r="AN1952" s="127"/>
      <c r="AO1952" s="127"/>
      <c r="AP1952" s="127"/>
      <c r="AQ1952" s="127"/>
      <c r="AR1952" s="127"/>
      <c r="AS1952" s="127"/>
      <c r="AT1952" s="127"/>
      <c r="AU1952" s="127"/>
    </row>
    <row r="1953" spans="3:47">
      <c r="C1953" s="38"/>
      <c r="D1953" s="38"/>
      <c r="AA1953" s="127"/>
      <c r="AB1953" s="127"/>
      <c r="AC1953" s="127"/>
      <c r="AD1953" s="127"/>
      <c r="AE1953" s="127"/>
      <c r="AG1953" s="113"/>
      <c r="AN1953" s="127"/>
      <c r="AO1953" s="127"/>
      <c r="AP1953" s="127"/>
      <c r="AQ1953" s="127"/>
      <c r="AR1953" s="127"/>
      <c r="AS1953" s="127"/>
      <c r="AT1953" s="127"/>
      <c r="AU1953" s="127"/>
    </row>
    <row r="1954" spans="3:47">
      <c r="C1954" s="38"/>
      <c r="D1954" s="38"/>
      <c r="AA1954" s="127"/>
      <c r="AB1954" s="127"/>
      <c r="AC1954" s="127"/>
      <c r="AD1954" s="127"/>
      <c r="AE1954" s="127"/>
      <c r="AG1954" s="113"/>
      <c r="AN1954" s="127"/>
      <c r="AO1954" s="127"/>
      <c r="AP1954" s="127"/>
      <c r="AQ1954" s="127"/>
      <c r="AR1954" s="127"/>
      <c r="AS1954" s="127"/>
      <c r="AT1954" s="127"/>
      <c r="AU1954" s="127"/>
    </row>
    <row r="1955" spans="3:47">
      <c r="C1955" s="38"/>
      <c r="D1955" s="38"/>
      <c r="AA1955" s="127"/>
      <c r="AB1955" s="127"/>
      <c r="AC1955" s="127"/>
      <c r="AD1955" s="127"/>
      <c r="AE1955" s="127"/>
      <c r="AG1955" s="113"/>
      <c r="AN1955" s="127"/>
      <c r="AO1955" s="127"/>
      <c r="AP1955" s="127"/>
      <c r="AQ1955" s="127"/>
      <c r="AR1955" s="127"/>
      <c r="AS1955" s="127"/>
      <c r="AT1955" s="127"/>
      <c r="AU1955" s="127"/>
    </row>
    <row r="1956" spans="3:47">
      <c r="C1956" s="38"/>
      <c r="D1956" s="38"/>
      <c r="AA1956" s="127"/>
      <c r="AB1956" s="127"/>
      <c r="AC1956" s="127"/>
      <c r="AD1956" s="127"/>
      <c r="AE1956" s="127"/>
      <c r="AG1956" s="113"/>
      <c r="AN1956" s="127"/>
      <c r="AO1956" s="127"/>
      <c r="AP1956" s="127"/>
      <c r="AQ1956" s="127"/>
      <c r="AR1956" s="127"/>
      <c r="AS1956" s="127"/>
      <c r="AT1956" s="127"/>
      <c r="AU1956" s="127"/>
    </row>
    <row r="1957" spans="3:47">
      <c r="C1957" s="38"/>
      <c r="D1957" s="38"/>
      <c r="AA1957" s="127"/>
      <c r="AB1957" s="127"/>
      <c r="AC1957" s="127"/>
      <c r="AD1957" s="127"/>
      <c r="AE1957" s="127"/>
      <c r="AG1957" s="113"/>
      <c r="AN1957" s="127"/>
      <c r="AO1957" s="127"/>
      <c r="AP1957" s="127"/>
      <c r="AQ1957" s="127"/>
      <c r="AR1957" s="127"/>
      <c r="AS1957" s="127"/>
      <c r="AT1957" s="127"/>
      <c r="AU1957" s="127"/>
    </row>
    <row r="1958" spans="3:47">
      <c r="C1958" s="38"/>
      <c r="D1958" s="38"/>
      <c r="AA1958" s="127"/>
      <c r="AB1958" s="127"/>
      <c r="AC1958" s="127"/>
      <c r="AD1958" s="127"/>
      <c r="AE1958" s="127"/>
      <c r="AG1958" s="113"/>
      <c r="AN1958" s="127"/>
      <c r="AO1958" s="127"/>
      <c r="AP1958" s="127"/>
      <c r="AQ1958" s="127"/>
      <c r="AR1958" s="127"/>
      <c r="AS1958" s="127"/>
      <c r="AT1958" s="127"/>
      <c r="AU1958" s="127"/>
    </row>
    <row r="1959" spans="3:47">
      <c r="C1959" s="38"/>
      <c r="D1959" s="38"/>
      <c r="AA1959" s="127"/>
      <c r="AB1959" s="127"/>
      <c r="AC1959" s="127"/>
      <c r="AD1959" s="127"/>
      <c r="AE1959" s="127"/>
      <c r="AG1959" s="113"/>
      <c r="AN1959" s="127"/>
      <c r="AO1959" s="127"/>
      <c r="AP1959" s="127"/>
      <c r="AQ1959" s="127"/>
      <c r="AR1959" s="127"/>
      <c r="AS1959" s="127"/>
      <c r="AT1959" s="127"/>
      <c r="AU1959" s="127"/>
    </row>
    <row r="1960" spans="3:47">
      <c r="C1960" s="38"/>
      <c r="D1960" s="38"/>
      <c r="AA1960" s="127"/>
      <c r="AB1960" s="127"/>
      <c r="AC1960" s="127"/>
      <c r="AD1960" s="127"/>
      <c r="AE1960" s="127"/>
      <c r="AG1960" s="113"/>
      <c r="AN1960" s="127"/>
      <c r="AO1960" s="127"/>
      <c r="AP1960" s="127"/>
      <c r="AQ1960" s="127"/>
      <c r="AR1960" s="127"/>
      <c r="AS1960" s="127"/>
      <c r="AT1960" s="127"/>
      <c r="AU1960" s="127"/>
    </row>
    <row r="1961" spans="3:47">
      <c r="C1961" s="38"/>
      <c r="D1961" s="38"/>
      <c r="AA1961" s="127"/>
      <c r="AB1961" s="127"/>
      <c r="AC1961" s="127"/>
      <c r="AD1961" s="127"/>
      <c r="AE1961" s="127"/>
      <c r="AG1961" s="113"/>
      <c r="AN1961" s="127"/>
      <c r="AO1961" s="127"/>
      <c r="AP1961" s="127"/>
      <c r="AQ1961" s="127"/>
      <c r="AR1961" s="127"/>
      <c r="AS1961" s="127"/>
      <c r="AT1961" s="127"/>
      <c r="AU1961" s="127"/>
    </row>
    <row r="1962" spans="3:47">
      <c r="C1962" s="38"/>
      <c r="D1962" s="38"/>
      <c r="AA1962" s="127"/>
      <c r="AB1962" s="127"/>
      <c r="AC1962" s="127"/>
      <c r="AD1962" s="127"/>
      <c r="AE1962" s="127"/>
      <c r="AG1962" s="113"/>
      <c r="AN1962" s="127"/>
      <c r="AO1962" s="127"/>
      <c r="AP1962" s="127"/>
      <c r="AQ1962" s="127"/>
      <c r="AR1962" s="127"/>
      <c r="AS1962" s="127"/>
      <c r="AT1962" s="127"/>
      <c r="AU1962" s="127"/>
    </row>
    <row r="1963" spans="3:47">
      <c r="C1963" s="38"/>
      <c r="D1963" s="38"/>
      <c r="AA1963" s="127"/>
      <c r="AB1963" s="127"/>
      <c r="AC1963" s="127"/>
      <c r="AD1963" s="127"/>
      <c r="AE1963" s="127"/>
      <c r="AG1963" s="113"/>
      <c r="AN1963" s="127"/>
      <c r="AO1963" s="127"/>
      <c r="AP1963" s="127"/>
      <c r="AQ1963" s="127"/>
      <c r="AR1963" s="127"/>
      <c r="AS1963" s="127"/>
      <c r="AT1963" s="127"/>
      <c r="AU1963" s="127"/>
    </row>
    <row r="1964" spans="3:47">
      <c r="C1964" s="38"/>
      <c r="D1964" s="38"/>
      <c r="AA1964" s="127"/>
      <c r="AB1964" s="127"/>
      <c r="AC1964" s="127"/>
      <c r="AD1964" s="127"/>
      <c r="AE1964" s="127"/>
      <c r="AG1964" s="113"/>
      <c r="AN1964" s="127"/>
      <c r="AO1964" s="127"/>
      <c r="AP1964" s="127"/>
      <c r="AQ1964" s="127"/>
      <c r="AR1964" s="127"/>
      <c r="AS1964" s="127"/>
      <c r="AT1964" s="127"/>
      <c r="AU1964" s="127"/>
    </row>
    <row r="1965" spans="3:47">
      <c r="C1965" s="38"/>
      <c r="D1965" s="38"/>
      <c r="AA1965" s="127"/>
      <c r="AB1965" s="127"/>
      <c r="AC1965" s="127"/>
      <c r="AD1965" s="127"/>
      <c r="AE1965" s="127"/>
      <c r="AG1965" s="113"/>
      <c r="AN1965" s="127"/>
      <c r="AO1965" s="127"/>
      <c r="AP1965" s="127"/>
      <c r="AQ1965" s="127"/>
      <c r="AR1965" s="127"/>
      <c r="AS1965" s="127"/>
      <c r="AT1965" s="127"/>
      <c r="AU1965" s="127"/>
    </row>
    <row r="1966" spans="3:47">
      <c r="C1966" s="38"/>
      <c r="D1966" s="38"/>
      <c r="AA1966" s="127"/>
      <c r="AB1966" s="127"/>
      <c r="AC1966" s="127"/>
      <c r="AD1966" s="127"/>
      <c r="AE1966" s="127"/>
      <c r="AG1966" s="113"/>
      <c r="AN1966" s="127"/>
      <c r="AO1966" s="127"/>
      <c r="AP1966" s="127"/>
      <c r="AQ1966" s="127"/>
      <c r="AR1966" s="127"/>
      <c r="AS1966" s="127"/>
      <c r="AT1966" s="127"/>
      <c r="AU1966" s="127"/>
    </row>
    <row r="1967" spans="3:47">
      <c r="C1967" s="38"/>
      <c r="D1967" s="38"/>
      <c r="AA1967" s="127"/>
      <c r="AB1967" s="127"/>
      <c r="AC1967" s="127"/>
      <c r="AD1967" s="127"/>
      <c r="AE1967" s="127"/>
      <c r="AG1967" s="113"/>
      <c r="AN1967" s="127"/>
      <c r="AO1967" s="127"/>
      <c r="AP1967" s="127"/>
      <c r="AQ1967" s="127"/>
      <c r="AR1967" s="127"/>
      <c r="AS1967" s="127"/>
      <c r="AT1967" s="127"/>
      <c r="AU1967" s="127"/>
    </row>
    <row r="1968" spans="3:47">
      <c r="C1968" s="38"/>
      <c r="D1968" s="38"/>
      <c r="AA1968" s="127"/>
      <c r="AB1968" s="127"/>
      <c r="AC1968" s="127"/>
      <c r="AD1968" s="127"/>
      <c r="AE1968" s="127"/>
      <c r="AG1968" s="113"/>
      <c r="AN1968" s="127"/>
      <c r="AO1968" s="127"/>
      <c r="AP1968" s="127"/>
      <c r="AQ1968" s="127"/>
      <c r="AR1968" s="127"/>
      <c r="AS1968" s="127"/>
      <c r="AT1968" s="127"/>
      <c r="AU1968" s="127"/>
    </row>
    <row r="1969" spans="3:47">
      <c r="C1969" s="38"/>
      <c r="D1969" s="38"/>
      <c r="AA1969" s="127"/>
      <c r="AB1969" s="127"/>
      <c r="AC1969" s="127"/>
      <c r="AD1969" s="127"/>
      <c r="AE1969" s="127"/>
      <c r="AG1969" s="113"/>
      <c r="AN1969" s="127"/>
      <c r="AO1969" s="127"/>
      <c r="AP1969" s="127"/>
      <c r="AQ1969" s="127"/>
      <c r="AR1969" s="127"/>
      <c r="AS1969" s="127"/>
      <c r="AT1969" s="127"/>
      <c r="AU1969" s="127"/>
    </row>
    <row r="1970" spans="3:47">
      <c r="C1970" s="38"/>
      <c r="D1970" s="38"/>
      <c r="AA1970" s="127"/>
      <c r="AB1970" s="127"/>
      <c r="AC1970" s="127"/>
      <c r="AD1970" s="127"/>
      <c r="AE1970" s="127"/>
      <c r="AG1970" s="113"/>
      <c r="AN1970" s="127"/>
      <c r="AO1970" s="127"/>
      <c r="AP1970" s="127"/>
      <c r="AQ1970" s="127"/>
      <c r="AR1970" s="127"/>
      <c r="AS1970" s="127"/>
      <c r="AT1970" s="127"/>
      <c r="AU1970" s="127"/>
    </row>
    <row r="1971" spans="3:47">
      <c r="C1971" s="38"/>
      <c r="D1971" s="38"/>
      <c r="AA1971" s="127"/>
      <c r="AB1971" s="127"/>
      <c r="AC1971" s="127"/>
      <c r="AD1971" s="127"/>
      <c r="AE1971" s="127"/>
      <c r="AG1971" s="113"/>
      <c r="AN1971" s="127"/>
      <c r="AO1971" s="127"/>
      <c r="AP1971" s="127"/>
      <c r="AQ1971" s="127"/>
      <c r="AR1971" s="127"/>
      <c r="AS1971" s="127"/>
      <c r="AT1971" s="127"/>
      <c r="AU1971" s="127"/>
    </row>
    <row r="1972" spans="3:47">
      <c r="C1972" s="38"/>
      <c r="D1972" s="38"/>
      <c r="AA1972" s="127"/>
      <c r="AB1972" s="127"/>
      <c r="AC1972" s="127"/>
      <c r="AD1972" s="127"/>
      <c r="AE1972" s="127"/>
      <c r="AG1972" s="113"/>
      <c r="AN1972" s="127"/>
      <c r="AO1972" s="127"/>
      <c r="AP1972" s="127"/>
      <c r="AQ1972" s="127"/>
      <c r="AR1972" s="127"/>
      <c r="AS1972" s="127"/>
      <c r="AT1972" s="127"/>
      <c r="AU1972" s="127"/>
    </row>
    <row r="1973" spans="3:47">
      <c r="C1973" s="38"/>
      <c r="D1973" s="38"/>
      <c r="AA1973" s="127"/>
      <c r="AB1973" s="127"/>
      <c r="AC1973" s="127"/>
      <c r="AD1973" s="127"/>
      <c r="AE1973" s="127"/>
      <c r="AG1973" s="113"/>
      <c r="AN1973" s="127"/>
      <c r="AO1973" s="127"/>
      <c r="AP1973" s="127"/>
      <c r="AQ1973" s="127"/>
      <c r="AR1973" s="127"/>
      <c r="AS1973" s="127"/>
      <c r="AT1973" s="127"/>
      <c r="AU1973" s="127"/>
    </row>
    <row r="1974" spans="3:47">
      <c r="C1974" s="38"/>
      <c r="D1974" s="38"/>
      <c r="AA1974" s="127"/>
      <c r="AB1974" s="127"/>
      <c r="AC1974" s="127"/>
      <c r="AD1974" s="127"/>
      <c r="AE1974" s="127"/>
      <c r="AG1974" s="113"/>
      <c r="AN1974" s="127"/>
      <c r="AO1974" s="127"/>
      <c r="AP1974" s="127"/>
      <c r="AQ1974" s="127"/>
      <c r="AR1974" s="127"/>
      <c r="AS1974" s="127"/>
      <c r="AT1974" s="127"/>
      <c r="AU1974" s="127"/>
    </row>
    <row r="1975" spans="3:47">
      <c r="C1975" s="38"/>
      <c r="D1975" s="38"/>
      <c r="AA1975" s="127"/>
      <c r="AB1975" s="127"/>
      <c r="AC1975" s="127"/>
      <c r="AD1975" s="127"/>
      <c r="AE1975" s="127"/>
      <c r="AG1975" s="113"/>
      <c r="AN1975" s="127"/>
      <c r="AO1975" s="127"/>
      <c r="AP1975" s="127"/>
      <c r="AQ1975" s="127"/>
      <c r="AR1975" s="127"/>
      <c r="AS1975" s="127"/>
      <c r="AT1975" s="127"/>
      <c r="AU1975" s="127"/>
    </row>
    <row r="1976" spans="3:47">
      <c r="C1976" s="38"/>
      <c r="D1976" s="38"/>
      <c r="AA1976" s="127"/>
      <c r="AB1976" s="127"/>
      <c r="AC1976" s="127"/>
      <c r="AD1976" s="127"/>
      <c r="AE1976" s="127"/>
      <c r="AG1976" s="113"/>
      <c r="AN1976" s="127"/>
      <c r="AO1976" s="127"/>
      <c r="AP1976" s="127"/>
      <c r="AQ1976" s="127"/>
      <c r="AR1976" s="127"/>
      <c r="AS1976" s="127"/>
      <c r="AT1976" s="127"/>
      <c r="AU1976" s="127"/>
    </row>
    <row r="1977" spans="3:47">
      <c r="C1977" s="38"/>
      <c r="D1977" s="38"/>
      <c r="AA1977" s="127"/>
      <c r="AB1977" s="127"/>
      <c r="AC1977" s="127"/>
      <c r="AD1977" s="127"/>
      <c r="AE1977" s="127"/>
      <c r="AG1977" s="113"/>
      <c r="AN1977" s="127"/>
      <c r="AO1977" s="127"/>
      <c r="AP1977" s="127"/>
      <c r="AQ1977" s="127"/>
      <c r="AR1977" s="127"/>
      <c r="AS1977" s="127"/>
      <c r="AT1977" s="127"/>
      <c r="AU1977" s="127"/>
    </row>
    <row r="1978" spans="3:47">
      <c r="C1978" s="38"/>
      <c r="D1978" s="38"/>
      <c r="AA1978" s="127"/>
      <c r="AB1978" s="127"/>
      <c r="AC1978" s="127"/>
      <c r="AD1978" s="127"/>
      <c r="AE1978" s="127"/>
      <c r="AG1978" s="113"/>
      <c r="AN1978" s="127"/>
      <c r="AO1978" s="127"/>
      <c r="AP1978" s="127"/>
      <c r="AQ1978" s="127"/>
      <c r="AR1978" s="127"/>
      <c r="AS1978" s="127"/>
      <c r="AT1978" s="127"/>
      <c r="AU1978" s="127"/>
    </row>
    <row r="1979" spans="3:47">
      <c r="C1979" s="38"/>
      <c r="D1979" s="38"/>
      <c r="AA1979" s="127"/>
      <c r="AB1979" s="127"/>
      <c r="AC1979" s="127"/>
      <c r="AD1979" s="127"/>
      <c r="AE1979" s="127"/>
      <c r="AG1979" s="113"/>
      <c r="AN1979" s="127"/>
      <c r="AO1979" s="127"/>
      <c r="AP1979" s="127"/>
      <c r="AQ1979" s="127"/>
      <c r="AR1979" s="127"/>
      <c r="AS1979" s="127"/>
      <c r="AT1979" s="127"/>
      <c r="AU1979" s="127"/>
    </row>
    <row r="1980" spans="3:47">
      <c r="C1980" s="38"/>
      <c r="D1980" s="38"/>
      <c r="AA1980" s="127"/>
      <c r="AB1980" s="127"/>
      <c r="AC1980" s="127"/>
      <c r="AD1980" s="127"/>
      <c r="AE1980" s="127"/>
      <c r="AG1980" s="113"/>
      <c r="AN1980" s="127"/>
      <c r="AO1980" s="127"/>
      <c r="AP1980" s="127"/>
      <c r="AQ1980" s="127"/>
      <c r="AR1980" s="127"/>
      <c r="AS1980" s="127"/>
      <c r="AT1980" s="127"/>
      <c r="AU1980" s="127"/>
    </row>
    <row r="1981" spans="3:47">
      <c r="C1981" s="38"/>
      <c r="D1981" s="38"/>
      <c r="AA1981" s="127"/>
      <c r="AB1981" s="127"/>
      <c r="AC1981" s="127"/>
      <c r="AD1981" s="127"/>
      <c r="AE1981" s="127"/>
      <c r="AG1981" s="113"/>
      <c r="AN1981" s="127"/>
      <c r="AO1981" s="127"/>
      <c r="AP1981" s="127"/>
      <c r="AQ1981" s="127"/>
      <c r="AR1981" s="127"/>
      <c r="AS1981" s="127"/>
      <c r="AT1981" s="127"/>
      <c r="AU1981" s="127"/>
    </row>
    <row r="1982" spans="3:47">
      <c r="C1982" s="38"/>
      <c r="D1982" s="38"/>
      <c r="AA1982" s="127"/>
      <c r="AB1982" s="127"/>
      <c r="AC1982" s="127"/>
      <c r="AD1982" s="127"/>
      <c r="AE1982" s="127"/>
      <c r="AG1982" s="113"/>
      <c r="AN1982" s="127"/>
      <c r="AO1982" s="127"/>
      <c r="AP1982" s="127"/>
      <c r="AQ1982" s="127"/>
      <c r="AR1982" s="127"/>
      <c r="AS1982" s="127"/>
      <c r="AT1982" s="127"/>
      <c r="AU1982" s="127"/>
    </row>
    <row r="1983" spans="3:47">
      <c r="C1983" s="38"/>
      <c r="D1983" s="38"/>
      <c r="AA1983" s="127"/>
      <c r="AB1983" s="127"/>
      <c r="AC1983" s="127"/>
      <c r="AD1983" s="127"/>
      <c r="AE1983" s="127"/>
      <c r="AG1983" s="113"/>
      <c r="AN1983" s="127"/>
      <c r="AO1983" s="127"/>
      <c r="AP1983" s="127"/>
      <c r="AQ1983" s="127"/>
      <c r="AR1983" s="127"/>
      <c r="AS1983" s="127"/>
      <c r="AT1983" s="127"/>
      <c r="AU1983" s="127"/>
    </row>
    <row r="1984" spans="3:47">
      <c r="C1984" s="38"/>
      <c r="D1984" s="38"/>
      <c r="AA1984" s="127"/>
      <c r="AB1984" s="127"/>
      <c r="AC1984" s="127"/>
      <c r="AD1984" s="127"/>
      <c r="AE1984" s="127"/>
      <c r="AG1984" s="113"/>
      <c r="AN1984" s="127"/>
      <c r="AO1984" s="127"/>
      <c r="AP1984" s="127"/>
      <c r="AQ1984" s="127"/>
      <c r="AR1984" s="127"/>
      <c r="AS1984" s="127"/>
      <c r="AT1984" s="127"/>
      <c r="AU1984" s="127"/>
    </row>
    <row r="1985" spans="3:47">
      <c r="C1985" s="38"/>
      <c r="D1985" s="38"/>
      <c r="AA1985" s="127"/>
      <c r="AB1985" s="127"/>
      <c r="AC1985" s="127"/>
      <c r="AD1985" s="127"/>
      <c r="AE1985" s="127"/>
      <c r="AG1985" s="113"/>
      <c r="AN1985" s="127"/>
      <c r="AO1985" s="127"/>
      <c r="AP1985" s="127"/>
      <c r="AQ1985" s="127"/>
      <c r="AR1985" s="127"/>
      <c r="AS1985" s="127"/>
      <c r="AT1985" s="127"/>
      <c r="AU1985" s="127"/>
    </row>
    <row r="1986" spans="3:47">
      <c r="C1986" s="38"/>
      <c r="D1986" s="38"/>
      <c r="AA1986" s="127"/>
      <c r="AB1986" s="127"/>
      <c r="AC1986" s="127"/>
      <c r="AD1986" s="127"/>
      <c r="AE1986" s="127"/>
      <c r="AG1986" s="113"/>
      <c r="AN1986" s="127"/>
      <c r="AO1986" s="127"/>
      <c r="AP1986" s="127"/>
      <c r="AQ1986" s="127"/>
      <c r="AR1986" s="127"/>
      <c r="AS1986" s="127"/>
      <c r="AT1986" s="127"/>
      <c r="AU1986" s="127"/>
    </row>
    <row r="1987" spans="3:47">
      <c r="C1987" s="38"/>
      <c r="D1987" s="38"/>
      <c r="AA1987" s="127"/>
      <c r="AB1987" s="127"/>
      <c r="AC1987" s="127"/>
      <c r="AD1987" s="127"/>
      <c r="AE1987" s="127"/>
      <c r="AG1987" s="113"/>
      <c r="AN1987" s="127"/>
      <c r="AO1987" s="127"/>
      <c r="AP1987" s="127"/>
      <c r="AQ1987" s="127"/>
      <c r="AR1987" s="127"/>
      <c r="AS1987" s="127"/>
      <c r="AT1987" s="127"/>
      <c r="AU1987" s="127"/>
    </row>
    <row r="1988" spans="3:47">
      <c r="C1988" s="38"/>
      <c r="D1988" s="38"/>
      <c r="AA1988" s="127"/>
      <c r="AB1988" s="127"/>
      <c r="AC1988" s="127"/>
      <c r="AD1988" s="127"/>
      <c r="AE1988" s="127"/>
      <c r="AG1988" s="113"/>
      <c r="AN1988" s="127"/>
      <c r="AO1988" s="127"/>
      <c r="AP1988" s="127"/>
      <c r="AQ1988" s="127"/>
      <c r="AR1988" s="127"/>
      <c r="AS1988" s="127"/>
      <c r="AT1988" s="127"/>
      <c r="AU1988" s="127"/>
    </row>
    <row r="1989" spans="3:47">
      <c r="C1989" s="38"/>
      <c r="D1989" s="38"/>
      <c r="AA1989" s="127"/>
      <c r="AB1989" s="127"/>
      <c r="AC1989" s="127"/>
      <c r="AD1989" s="127"/>
      <c r="AE1989" s="127"/>
      <c r="AG1989" s="113"/>
      <c r="AN1989" s="127"/>
      <c r="AO1989" s="127"/>
      <c r="AP1989" s="127"/>
      <c r="AQ1989" s="127"/>
      <c r="AR1989" s="127"/>
      <c r="AS1989" s="127"/>
      <c r="AT1989" s="127"/>
      <c r="AU1989" s="127"/>
    </row>
    <row r="1990" spans="3:47">
      <c r="C1990" s="38"/>
      <c r="D1990" s="38"/>
      <c r="AA1990" s="127"/>
      <c r="AB1990" s="127"/>
      <c r="AC1990" s="127"/>
      <c r="AD1990" s="127"/>
      <c r="AE1990" s="127"/>
      <c r="AG1990" s="113"/>
      <c r="AN1990" s="127"/>
      <c r="AO1990" s="127"/>
      <c r="AP1990" s="127"/>
      <c r="AQ1990" s="127"/>
      <c r="AR1990" s="127"/>
      <c r="AS1990" s="127"/>
      <c r="AT1990" s="127"/>
      <c r="AU1990" s="127"/>
    </row>
    <row r="1991" spans="3:47">
      <c r="C1991" s="38"/>
      <c r="D1991" s="38"/>
      <c r="AA1991" s="127"/>
      <c r="AB1991" s="127"/>
      <c r="AC1991" s="127"/>
      <c r="AD1991" s="127"/>
      <c r="AE1991" s="127"/>
      <c r="AG1991" s="113"/>
      <c r="AN1991" s="127"/>
      <c r="AO1991" s="127"/>
      <c r="AP1991" s="127"/>
      <c r="AQ1991" s="127"/>
      <c r="AR1991" s="127"/>
      <c r="AS1991" s="127"/>
      <c r="AT1991" s="127"/>
      <c r="AU1991" s="127"/>
    </row>
    <row r="1992" spans="3:47">
      <c r="C1992" s="38"/>
      <c r="D1992" s="38"/>
      <c r="AA1992" s="127"/>
      <c r="AB1992" s="127"/>
      <c r="AC1992" s="127"/>
      <c r="AD1992" s="127"/>
      <c r="AE1992" s="127"/>
      <c r="AG1992" s="113"/>
      <c r="AN1992" s="127"/>
      <c r="AO1992" s="127"/>
      <c r="AP1992" s="127"/>
      <c r="AQ1992" s="127"/>
      <c r="AR1992" s="127"/>
      <c r="AS1992" s="127"/>
      <c r="AT1992" s="127"/>
      <c r="AU1992" s="127"/>
    </row>
    <row r="1993" spans="3:47">
      <c r="C1993" s="38"/>
      <c r="D1993" s="38"/>
      <c r="AA1993" s="127"/>
      <c r="AB1993" s="127"/>
      <c r="AC1993" s="127"/>
      <c r="AD1993" s="127"/>
      <c r="AE1993" s="127"/>
      <c r="AG1993" s="113"/>
      <c r="AN1993" s="127"/>
      <c r="AO1993" s="127"/>
      <c r="AP1993" s="127"/>
      <c r="AQ1993" s="127"/>
      <c r="AR1993" s="127"/>
      <c r="AS1993" s="127"/>
      <c r="AT1993" s="127"/>
      <c r="AU1993" s="127"/>
    </row>
    <row r="1994" spans="3:47">
      <c r="C1994" s="38"/>
      <c r="D1994" s="38"/>
      <c r="AA1994" s="127"/>
      <c r="AB1994" s="127"/>
      <c r="AC1994" s="127"/>
      <c r="AD1994" s="127"/>
      <c r="AE1994" s="127"/>
      <c r="AG1994" s="113"/>
      <c r="AN1994" s="127"/>
      <c r="AO1994" s="127"/>
      <c r="AP1994" s="127"/>
      <c r="AQ1994" s="127"/>
      <c r="AR1994" s="127"/>
      <c r="AS1994" s="127"/>
      <c r="AT1994" s="127"/>
      <c r="AU1994" s="127"/>
    </row>
    <row r="1995" spans="3:47">
      <c r="C1995" s="38"/>
      <c r="D1995" s="38"/>
      <c r="AA1995" s="127"/>
      <c r="AB1995" s="127"/>
      <c r="AC1995" s="127"/>
      <c r="AD1995" s="127"/>
      <c r="AE1995" s="127"/>
      <c r="AG1995" s="113"/>
      <c r="AN1995" s="127"/>
      <c r="AO1995" s="127"/>
      <c r="AP1995" s="127"/>
      <c r="AQ1995" s="127"/>
      <c r="AR1995" s="127"/>
      <c r="AS1995" s="127"/>
      <c r="AT1995" s="127"/>
      <c r="AU1995" s="127"/>
    </row>
    <row r="1996" spans="3:47">
      <c r="C1996" s="38"/>
      <c r="D1996" s="38"/>
      <c r="AA1996" s="127"/>
      <c r="AB1996" s="127"/>
      <c r="AC1996" s="127"/>
      <c r="AD1996" s="127"/>
      <c r="AE1996" s="127"/>
      <c r="AG1996" s="113"/>
      <c r="AN1996" s="127"/>
      <c r="AO1996" s="127"/>
      <c r="AP1996" s="127"/>
      <c r="AQ1996" s="127"/>
      <c r="AR1996" s="127"/>
      <c r="AS1996" s="127"/>
      <c r="AT1996" s="127"/>
      <c r="AU1996" s="127"/>
    </row>
    <row r="1997" spans="3:47">
      <c r="C1997" s="38"/>
      <c r="D1997" s="38"/>
      <c r="AA1997" s="127"/>
      <c r="AB1997" s="127"/>
      <c r="AC1997" s="127"/>
      <c r="AD1997" s="127"/>
      <c r="AE1997" s="127"/>
      <c r="AG1997" s="113"/>
      <c r="AN1997" s="127"/>
      <c r="AO1997" s="127"/>
      <c r="AP1997" s="127"/>
      <c r="AQ1997" s="127"/>
      <c r="AR1997" s="127"/>
      <c r="AS1997" s="127"/>
      <c r="AT1997" s="127"/>
      <c r="AU1997" s="127"/>
    </row>
    <row r="1998" spans="3:47">
      <c r="C1998" s="38"/>
      <c r="D1998" s="38"/>
      <c r="AA1998" s="127"/>
      <c r="AB1998" s="127"/>
      <c r="AC1998" s="127"/>
      <c r="AD1998" s="127"/>
      <c r="AE1998" s="127"/>
      <c r="AG1998" s="113"/>
      <c r="AN1998" s="127"/>
      <c r="AO1998" s="127"/>
      <c r="AP1998" s="127"/>
      <c r="AQ1998" s="127"/>
      <c r="AR1998" s="127"/>
      <c r="AS1998" s="127"/>
      <c r="AT1998" s="127"/>
      <c r="AU1998" s="127"/>
    </row>
    <row r="1999" spans="3:47">
      <c r="C1999" s="38"/>
      <c r="D1999" s="38"/>
      <c r="AA1999" s="127"/>
      <c r="AB1999" s="127"/>
      <c r="AC1999" s="127"/>
      <c r="AD1999" s="127"/>
      <c r="AE1999" s="127"/>
      <c r="AG1999" s="113"/>
      <c r="AN1999" s="127"/>
      <c r="AO1999" s="127"/>
      <c r="AP1999" s="127"/>
      <c r="AQ1999" s="127"/>
      <c r="AR1999" s="127"/>
      <c r="AS1999" s="127"/>
      <c r="AT1999" s="127"/>
      <c r="AU1999" s="127"/>
    </row>
    <row r="2000" spans="3:47">
      <c r="C2000" s="38"/>
      <c r="D2000" s="38"/>
      <c r="AA2000" s="127"/>
      <c r="AB2000" s="127"/>
      <c r="AC2000" s="127"/>
      <c r="AD2000" s="127"/>
      <c r="AE2000" s="127"/>
      <c r="AG2000" s="113"/>
      <c r="AN2000" s="127"/>
      <c r="AO2000" s="127"/>
      <c r="AP2000" s="127"/>
      <c r="AQ2000" s="127"/>
      <c r="AR2000" s="127"/>
      <c r="AS2000" s="127"/>
      <c r="AT2000" s="127"/>
      <c r="AU2000" s="127"/>
    </row>
    <row r="2001" spans="3:47">
      <c r="C2001" s="38"/>
      <c r="D2001" s="38"/>
      <c r="AA2001" s="127"/>
      <c r="AB2001" s="127"/>
      <c r="AC2001" s="127"/>
      <c r="AD2001" s="127"/>
      <c r="AE2001" s="127"/>
      <c r="AG2001" s="113"/>
      <c r="AN2001" s="127"/>
      <c r="AO2001" s="127"/>
      <c r="AP2001" s="127"/>
      <c r="AQ2001" s="127"/>
      <c r="AR2001" s="127"/>
      <c r="AS2001" s="127"/>
      <c r="AT2001" s="127"/>
      <c r="AU2001" s="127"/>
    </row>
    <row r="2002" spans="3:47">
      <c r="C2002" s="38"/>
      <c r="D2002" s="38"/>
      <c r="AA2002" s="127"/>
      <c r="AB2002" s="127"/>
      <c r="AC2002" s="127"/>
      <c r="AD2002" s="127"/>
      <c r="AE2002" s="127"/>
      <c r="AG2002" s="113"/>
      <c r="AN2002" s="127"/>
      <c r="AO2002" s="127"/>
      <c r="AP2002" s="127"/>
      <c r="AQ2002" s="127"/>
      <c r="AR2002" s="127"/>
      <c r="AS2002" s="127"/>
      <c r="AT2002" s="127"/>
      <c r="AU2002" s="127"/>
    </row>
    <row r="2003" spans="3:47">
      <c r="C2003" s="38"/>
      <c r="D2003" s="38"/>
      <c r="AA2003" s="127"/>
      <c r="AB2003" s="127"/>
      <c r="AC2003" s="127"/>
      <c r="AD2003" s="127"/>
      <c r="AE2003" s="127"/>
      <c r="AG2003" s="113"/>
      <c r="AN2003" s="127"/>
      <c r="AO2003" s="127"/>
      <c r="AP2003" s="127"/>
      <c r="AQ2003" s="127"/>
      <c r="AR2003" s="127"/>
      <c r="AS2003" s="127"/>
      <c r="AT2003" s="127"/>
      <c r="AU2003" s="127"/>
    </row>
    <row r="2004" spans="3:47">
      <c r="C2004" s="38"/>
      <c r="D2004" s="38"/>
      <c r="AA2004" s="127"/>
      <c r="AB2004" s="127"/>
      <c r="AC2004" s="127"/>
      <c r="AD2004" s="127"/>
      <c r="AE2004" s="127"/>
      <c r="AG2004" s="113"/>
      <c r="AN2004" s="127"/>
      <c r="AO2004" s="127"/>
      <c r="AP2004" s="127"/>
      <c r="AQ2004" s="127"/>
      <c r="AR2004" s="127"/>
      <c r="AS2004" s="127"/>
      <c r="AT2004" s="127"/>
      <c r="AU2004" s="127"/>
    </row>
    <row r="2005" spans="3:47">
      <c r="C2005" s="38"/>
      <c r="D2005" s="38"/>
      <c r="AA2005" s="127"/>
      <c r="AB2005" s="127"/>
      <c r="AC2005" s="127"/>
      <c r="AD2005" s="127"/>
      <c r="AE2005" s="127"/>
      <c r="AG2005" s="113"/>
      <c r="AN2005" s="127"/>
      <c r="AO2005" s="127"/>
      <c r="AP2005" s="127"/>
      <c r="AQ2005" s="127"/>
      <c r="AR2005" s="127"/>
      <c r="AS2005" s="127"/>
      <c r="AT2005" s="127"/>
      <c r="AU2005" s="127"/>
    </row>
    <row r="2006" spans="3:47">
      <c r="C2006" s="38"/>
      <c r="D2006" s="38"/>
      <c r="AA2006" s="127"/>
      <c r="AB2006" s="127"/>
      <c r="AC2006" s="127"/>
      <c r="AD2006" s="127"/>
      <c r="AE2006" s="127"/>
      <c r="AG2006" s="113"/>
      <c r="AN2006" s="127"/>
      <c r="AO2006" s="127"/>
      <c r="AP2006" s="127"/>
      <c r="AQ2006" s="127"/>
      <c r="AR2006" s="127"/>
      <c r="AS2006" s="127"/>
      <c r="AT2006" s="127"/>
      <c r="AU2006" s="127"/>
    </row>
    <row r="2007" spans="3:47">
      <c r="C2007" s="38"/>
      <c r="D2007" s="38"/>
      <c r="AA2007" s="127"/>
      <c r="AB2007" s="127"/>
      <c r="AC2007" s="127"/>
      <c r="AD2007" s="127"/>
      <c r="AE2007" s="127"/>
      <c r="AG2007" s="113"/>
      <c r="AN2007" s="127"/>
      <c r="AO2007" s="127"/>
      <c r="AP2007" s="127"/>
      <c r="AQ2007" s="127"/>
      <c r="AR2007" s="127"/>
      <c r="AS2007" s="127"/>
      <c r="AT2007" s="127"/>
      <c r="AU2007" s="127"/>
    </row>
    <row r="2008" spans="3:47">
      <c r="C2008" s="38"/>
      <c r="D2008" s="38"/>
      <c r="AA2008" s="127"/>
      <c r="AB2008" s="127"/>
      <c r="AC2008" s="127"/>
      <c r="AD2008" s="127"/>
      <c r="AE2008" s="127"/>
      <c r="AG2008" s="113"/>
      <c r="AN2008" s="127"/>
      <c r="AO2008" s="127"/>
      <c r="AP2008" s="127"/>
      <c r="AQ2008" s="127"/>
      <c r="AR2008" s="127"/>
      <c r="AS2008" s="127"/>
      <c r="AT2008" s="127"/>
      <c r="AU2008" s="127"/>
    </row>
    <row r="2009" spans="3:47">
      <c r="C2009" s="38"/>
      <c r="D2009" s="38"/>
      <c r="AA2009" s="127"/>
      <c r="AB2009" s="127"/>
      <c r="AC2009" s="127"/>
      <c r="AD2009" s="127"/>
      <c r="AE2009" s="127"/>
      <c r="AG2009" s="113"/>
      <c r="AN2009" s="127"/>
      <c r="AO2009" s="127"/>
      <c r="AP2009" s="127"/>
      <c r="AQ2009" s="127"/>
      <c r="AR2009" s="127"/>
      <c r="AS2009" s="127"/>
      <c r="AT2009" s="127"/>
      <c r="AU2009" s="127"/>
    </row>
    <row r="2010" spans="3:47">
      <c r="C2010" s="38"/>
      <c r="D2010" s="38"/>
      <c r="AA2010" s="127"/>
      <c r="AB2010" s="127"/>
      <c r="AC2010" s="127"/>
      <c r="AD2010" s="127"/>
      <c r="AE2010" s="127"/>
      <c r="AG2010" s="113"/>
      <c r="AN2010" s="127"/>
      <c r="AO2010" s="127"/>
      <c r="AP2010" s="127"/>
      <c r="AQ2010" s="127"/>
      <c r="AR2010" s="127"/>
      <c r="AS2010" s="127"/>
      <c r="AT2010" s="127"/>
      <c r="AU2010" s="127"/>
    </row>
    <row r="2011" spans="3:47">
      <c r="C2011" s="38"/>
      <c r="D2011" s="38"/>
      <c r="AA2011" s="127"/>
      <c r="AB2011" s="127"/>
      <c r="AC2011" s="127"/>
      <c r="AD2011" s="127"/>
      <c r="AE2011" s="127"/>
      <c r="AG2011" s="113"/>
      <c r="AN2011" s="127"/>
      <c r="AO2011" s="127"/>
      <c r="AP2011" s="127"/>
      <c r="AQ2011" s="127"/>
      <c r="AR2011" s="127"/>
      <c r="AS2011" s="127"/>
      <c r="AT2011" s="127"/>
      <c r="AU2011" s="127"/>
    </row>
    <row r="2012" spans="3:47">
      <c r="C2012" s="38"/>
      <c r="D2012" s="38"/>
      <c r="AA2012" s="127"/>
      <c r="AB2012" s="127"/>
      <c r="AC2012" s="127"/>
      <c r="AD2012" s="127"/>
      <c r="AE2012" s="127"/>
      <c r="AG2012" s="113"/>
      <c r="AN2012" s="127"/>
      <c r="AO2012" s="127"/>
      <c r="AP2012" s="127"/>
      <c r="AQ2012" s="127"/>
      <c r="AR2012" s="127"/>
      <c r="AS2012" s="127"/>
      <c r="AT2012" s="127"/>
      <c r="AU2012" s="127"/>
    </row>
    <row r="2013" spans="3:47">
      <c r="C2013" s="38"/>
      <c r="D2013" s="38"/>
      <c r="AA2013" s="127"/>
      <c r="AB2013" s="127"/>
      <c r="AC2013" s="127"/>
      <c r="AD2013" s="127"/>
      <c r="AE2013" s="127"/>
      <c r="AG2013" s="113"/>
      <c r="AN2013" s="127"/>
      <c r="AO2013" s="127"/>
      <c r="AP2013" s="127"/>
      <c r="AQ2013" s="127"/>
      <c r="AR2013" s="127"/>
      <c r="AS2013" s="127"/>
      <c r="AT2013" s="127"/>
      <c r="AU2013" s="127"/>
    </row>
    <row r="2014" spans="3:47">
      <c r="C2014" s="38"/>
      <c r="D2014" s="38"/>
      <c r="AA2014" s="127"/>
      <c r="AB2014" s="127"/>
      <c r="AC2014" s="127"/>
      <c r="AD2014" s="127"/>
      <c r="AE2014" s="127"/>
      <c r="AG2014" s="113"/>
      <c r="AN2014" s="127"/>
      <c r="AO2014" s="127"/>
      <c r="AP2014" s="127"/>
      <c r="AQ2014" s="127"/>
      <c r="AR2014" s="127"/>
      <c r="AS2014" s="127"/>
      <c r="AT2014" s="127"/>
      <c r="AU2014" s="127"/>
    </row>
    <row r="2015" spans="3:47">
      <c r="C2015" s="38"/>
      <c r="D2015" s="38"/>
      <c r="AA2015" s="127"/>
      <c r="AB2015" s="127"/>
      <c r="AC2015" s="127"/>
      <c r="AD2015" s="127"/>
      <c r="AE2015" s="127"/>
      <c r="AG2015" s="113"/>
      <c r="AN2015" s="127"/>
      <c r="AO2015" s="127"/>
      <c r="AP2015" s="127"/>
      <c r="AQ2015" s="127"/>
      <c r="AR2015" s="127"/>
      <c r="AS2015" s="127"/>
      <c r="AT2015" s="127"/>
      <c r="AU2015" s="127"/>
    </row>
    <row r="2016" spans="3:47">
      <c r="C2016" s="38"/>
      <c r="D2016" s="38"/>
      <c r="AA2016" s="127"/>
      <c r="AB2016" s="127"/>
      <c r="AC2016" s="127"/>
      <c r="AD2016" s="127"/>
      <c r="AE2016" s="127"/>
      <c r="AG2016" s="113"/>
      <c r="AN2016" s="127"/>
      <c r="AO2016" s="127"/>
      <c r="AP2016" s="127"/>
      <c r="AQ2016" s="127"/>
      <c r="AR2016" s="127"/>
      <c r="AS2016" s="127"/>
      <c r="AT2016" s="127"/>
      <c r="AU2016" s="127"/>
    </row>
    <row r="2017" spans="3:47">
      <c r="C2017" s="38"/>
      <c r="D2017" s="38"/>
      <c r="AA2017" s="127"/>
      <c r="AB2017" s="127"/>
      <c r="AC2017" s="127"/>
      <c r="AD2017" s="127"/>
      <c r="AE2017" s="127"/>
      <c r="AG2017" s="113"/>
      <c r="AN2017" s="127"/>
      <c r="AO2017" s="127"/>
      <c r="AP2017" s="127"/>
      <c r="AQ2017" s="127"/>
      <c r="AR2017" s="127"/>
      <c r="AS2017" s="127"/>
      <c r="AT2017" s="127"/>
      <c r="AU2017" s="127"/>
    </row>
    <row r="2018" spans="3:47">
      <c r="C2018" s="38"/>
      <c r="D2018" s="38"/>
      <c r="AA2018" s="127"/>
      <c r="AB2018" s="127"/>
      <c r="AC2018" s="127"/>
      <c r="AD2018" s="127"/>
      <c r="AE2018" s="127"/>
      <c r="AG2018" s="113"/>
      <c r="AN2018" s="127"/>
      <c r="AO2018" s="127"/>
      <c r="AP2018" s="127"/>
      <c r="AQ2018" s="127"/>
      <c r="AR2018" s="127"/>
      <c r="AS2018" s="127"/>
      <c r="AT2018" s="127"/>
      <c r="AU2018" s="127"/>
    </row>
    <row r="2019" spans="3:47">
      <c r="C2019" s="38"/>
      <c r="D2019" s="38"/>
      <c r="AA2019" s="127"/>
      <c r="AB2019" s="127"/>
      <c r="AC2019" s="127"/>
      <c r="AD2019" s="127"/>
      <c r="AE2019" s="127"/>
      <c r="AG2019" s="113"/>
      <c r="AN2019" s="127"/>
      <c r="AO2019" s="127"/>
      <c r="AP2019" s="127"/>
      <c r="AQ2019" s="127"/>
      <c r="AR2019" s="127"/>
      <c r="AS2019" s="127"/>
      <c r="AT2019" s="127"/>
      <c r="AU2019" s="127"/>
    </row>
    <row r="2020" spans="3:47">
      <c r="C2020" s="38"/>
      <c r="D2020" s="38"/>
      <c r="AA2020" s="127"/>
      <c r="AB2020" s="127"/>
      <c r="AC2020" s="127"/>
      <c r="AD2020" s="127"/>
      <c r="AE2020" s="127"/>
      <c r="AG2020" s="113"/>
      <c r="AN2020" s="127"/>
      <c r="AO2020" s="127"/>
      <c r="AP2020" s="127"/>
      <c r="AQ2020" s="127"/>
      <c r="AR2020" s="127"/>
      <c r="AS2020" s="127"/>
      <c r="AT2020" s="127"/>
      <c r="AU2020" s="127"/>
    </row>
    <row r="2021" spans="3:47">
      <c r="C2021" s="38"/>
      <c r="D2021" s="38"/>
      <c r="AA2021" s="127"/>
      <c r="AB2021" s="127"/>
      <c r="AC2021" s="127"/>
      <c r="AD2021" s="127"/>
      <c r="AE2021" s="127"/>
      <c r="AG2021" s="113"/>
      <c r="AN2021" s="127"/>
      <c r="AO2021" s="127"/>
      <c r="AP2021" s="127"/>
      <c r="AQ2021" s="127"/>
      <c r="AR2021" s="127"/>
      <c r="AS2021" s="127"/>
      <c r="AT2021" s="127"/>
      <c r="AU2021" s="127"/>
    </row>
    <row r="2022" spans="3:47">
      <c r="C2022" s="38"/>
      <c r="D2022" s="38"/>
      <c r="AA2022" s="127"/>
      <c r="AB2022" s="127"/>
      <c r="AC2022" s="127"/>
      <c r="AD2022" s="127"/>
      <c r="AE2022" s="127"/>
      <c r="AG2022" s="113"/>
      <c r="AN2022" s="127"/>
      <c r="AO2022" s="127"/>
      <c r="AP2022" s="127"/>
      <c r="AQ2022" s="127"/>
      <c r="AR2022" s="127"/>
      <c r="AS2022" s="127"/>
      <c r="AT2022" s="127"/>
      <c r="AU2022" s="127"/>
    </row>
    <row r="2023" spans="3:47">
      <c r="C2023" s="38"/>
      <c r="D2023" s="38"/>
      <c r="AA2023" s="127"/>
      <c r="AB2023" s="127"/>
      <c r="AC2023" s="127"/>
      <c r="AD2023" s="127"/>
      <c r="AE2023" s="127"/>
      <c r="AG2023" s="113"/>
      <c r="AN2023" s="127"/>
      <c r="AO2023" s="127"/>
      <c r="AP2023" s="127"/>
      <c r="AQ2023" s="127"/>
      <c r="AR2023" s="127"/>
      <c r="AS2023" s="127"/>
      <c r="AT2023" s="127"/>
      <c r="AU2023" s="127"/>
    </row>
    <row r="2024" spans="3:47">
      <c r="C2024" s="38"/>
      <c r="D2024" s="38"/>
      <c r="AA2024" s="127"/>
      <c r="AB2024" s="127"/>
      <c r="AC2024" s="127"/>
      <c r="AD2024" s="127"/>
      <c r="AE2024" s="127"/>
      <c r="AG2024" s="113"/>
      <c r="AN2024" s="127"/>
      <c r="AO2024" s="127"/>
      <c r="AP2024" s="127"/>
      <c r="AQ2024" s="127"/>
      <c r="AR2024" s="127"/>
      <c r="AS2024" s="127"/>
      <c r="AT2024" s="127"/>
      <c r="AU2024" s="127"/>
    </row>
    <row r="2025" spans="3:47">
      <c r="C2025" s="38"/>
      <c r="D2025" s="38"/>
      <c r="AA2025" s="127"/>
      <c r="AB2025" s="127"/>
      <c r="AC2025" s="127"/>
      <c r="AD2025" s="127"/>
      <c r="AE2025" s="127"/>
      <c r="AG2025" s="113"/>
      <c r="AN2025" s="127"/>
      <c r="AO2025" s="127"/>
      <c r="AP2025" s="127"/>
      <c r="AQ2025" s="127"/>
      <c r="AR2025" s="127"/>
      <c r="AS2025" s="127"/>
      <c r="AT2025" s="127"/>
      <c r="AU2025" s="127"/>
    </row>
    <row r="2026" spans="3:47">
      <c r="C2026" s="38"/>
      <c r="D2026" s="38"/>
      <c r="AA2026" s="127"/>
      <c r="AB2026" s="127"/>
      <c r="AC2026" s="127"/>
      <c r="AD2026" s="127"/>
      <c r="AE2026" s="127"/>
      <c r="AG2026" s="113"/>
      <c r="AN2026" s="127"/>
      <c r="AO2026" s="127"/>
      <c r="AP2026" s="127"/>
      <c r="AQ2026" s="127"/>
      <c r="AR2026" s="127"/>
      <c r="AS2026" s="127"/>
      <c r="AT2026" s="127"/>
      <c r="AU2026" s="127"/>
    </row>
    <row r="2027" spans="3:47">
      <c r="C2027" s="38"/>
      <c r="D2027" s="38"/>
      <c r="AA2027" s="127"/>
      <c r="AB2027" s="127"/>
      <c r="AC2027" s="127"/>
      <c r="AD2027" s="127"/>
      <c r="AE2027" s="127"/>
      <c r="AG2027" s="113"/>
      <c r="AN2027" s="127"/>
      <c r="AO2027" s="127"/>
      <c r="AP2027" s="127"/>
      <c r="AQ2027" s="127"/>
      <c r="AR2027" s="127"/>
      <c r="AS2027" s="127"/>
      <c r="AT2027" s="127"/>
      <c r="AU2027" s="127"/>
    </row>
    <row r="2028" spans="3:47">
      <c r="C2028" s="38"/>
      <c r="D2028" s="38"/>
      <c r="AA2028" s="127"/>
      <c r="AB2028" s="127"/>
      <c r="AC2028" s="127"/>
      <c r="AD2028" s="127"/>
      <c r="AE2028" s="127"/>
      <c r="AG2028" s="113"/>
      <c r="AN2028" s="127"/>
      <c r="AO2028" s="127"/>
      <c r="AP2028" s="127"/>
      <c r="AQ2028" s="127"/>
      <c r="AR2028" s="127"/>
      <c r="AS2028" s="127"/>
      <c r="AT2028" s="127"/>
      <c r="AU2028" s="127"/>
    </row>
    <row r="2029" spans="3:47">
      <c r="C2029" s="38"/>
      <c r="D2029" s="38"/>
      <c r="AA2029" s="127"/>
      <c r="AB2029" s="127"/>
      <c r="AC2029" s="127"/>
      <c r="AD2029" s="127"/>
      <c r="AE2029" s="127"/>
      <c r="AG2029" s="113"/>
      <c r="AN2029" s="127"/>
      <c r="AO2029" s="127"/>
      <c r="AP2029" s="127"/>
      <c r="AQ2029" s="127"/>
      <c r="AR2029" s="127"/>
      <c r="AS2029" s="127"/>
      <c r="AT2029" s="127"/>
      <c r="AU2029" s="127"/>
    </row>
    <row r="2030" spans="3:47">
      <c r="C2030" s="38"/>
      <c r="D2030" s="38"/>
      <c r="AA2030" s="127"/>
      <c r="AB2030" s="127"/>
      <c r="AC2030" s="127"/>
      <c r="AD2030" s="127"/>
      <c r="AE2030" s="127"/>
      <c r="AG2030" s="113"/>
      <c r="AN2030" s="127"/>
      <c r="AO2030" s="127"/>
      <c r="AP2030" s="127"/>
      <c r="AQ2030" s="127"/>
      <c r="AR2030" s="127"/>
      <c r="AS2030" s="127"/>
      <c r="AT2030" s="127"/>
      <c r="AU2030" s="127"/>
    </row>
    <row r="2031" spans="3:47">
      <c r="C2031" s="38"/>
      <c r="D2031" s="38"/>
      <c r="AA2031" s="127"/>
      <c r="AB2031" s="127"/>
      <c r="AC2031" s="127"/>
      <c r="AD2031" s="127"/>
      <c r="AE2031" s="127"/>
      <c r="AG2031" s="113"/>
      <c r="AN2031" s="127"/>
      <c r="AO2031" s="127"/>
      <c r="AP2031" s="127"/>
      <c r="AQ2031" s="127"/>
      <c r="AR2031" s="127"/>
      <c r="AS2031" s="127"/>
      <c r="AT2031" s="127"/>
      <c r="AU2031" s="127"/>
    </row>
    <row r="2032" spans="3:47">
      <c r="C2032" s="38"/>
      <c r="D2032" s="38"/>
      <c r="AA2032" s="127"/>
      <c r="AB2032" s="127"/>
      <c r="AC2032" s="127"/>
      <c r="AD2032" s="127"/>
      <c r="AE2032" s="127"/>
      <c r="AG2032" s="113"/>
      <c r="AN2032" s="127"/>
      <c r="AO2032" s="127"/>
      <c r="AP2032" s="127"/>
      <c r="AQ2032" s="127"/>
      <c r="AR2032" s="127"/>
      <c r="AS2032" s="127"/>
      <c r="AT2032" s="127"/>
      <c r="AU2032" s="127"/>
    </row>
    <row r="2033" spans="3:47">
      <c r="C2033" s="38"/>
      <c r="D2033" s="38"/>
      <c r="AA2033" s="127"/>
      <c r="AB2033" s="127"/>
      <c r="AC2033" s="127"/>
      <c r="AD2033" s="127"/>
      <c r="AE2033" s="127"/>
      <c r="AG2033" s="113"/>
      <c r="AN2033" s="127"/>
      <c r="AO2033" s="127"/>
      <c r="AP2033" s="127"/>
      <c r="AQ2033" s="127"/>
      <c r="AR2033" s="127"/>
      <c r="AS2033" s="127"/>
      <c r="AT2033" s="127"/>
      <c r="AU2033" s="127"/>
    </row>
    <row r="2034" spans="3:47">
      <c r="C2034" s="38"/>
      <c r="D2034" s="38"/>
      <c r="AA2034" s="127"/>
      <c r="AB2034" s="127"/>
      <c r="AC2034" s="127"/>
      <c r="AD2034" s="127"/>
      <c r="AE2034" s="127"/>
      <c r="AG2034" s="113"/>
      <c r="AN2034" s="127"/>
      <c r="AO2034" s="127"/>
      <c r="AP2034" s="127"/>
      <c r="AQ2034" s="127"/>
      <c r="AR2034" s="127"/>
      <c r="AS2034" s="127"/>
      <c r="AT2034" s="127"/>
      <c r="AU2034" s="127"/>
    </row>
    <row r="2035" spans="3:47">
      <c r="C2035" s="38"/>
      <c r="D2035" s="38"/>
      <c r="AA2035" s="127"/>
      <c r="AB2035" s="127"/>
      <c r="AC2035" s="127"/>
      <c r="AD2035" s="127"/>
      <c r="AE2035" s="127"/>
      <c r="AG2035" s="113"/>
      <c r="AN2035" s="127"/>
      <c r="AO2035" s="127"/>
      <c r="AP2035" s="127"/>
      <c r="AQ2035" s="127"/>
      <c r="AR2035" s="127"/>
      <c r="AS2035" s="127"/>
      <c r="AT2035" s="127"/>
      <c r="AU2035" s="127"/>
    </row>
    <row r="2036" spans="3:47">
      <c r="C2036" s="38"/>
      <c r="D2036" s="38"/>
      <c r="AA2036" s="127"/>
      <c r="AB2036" s="127"/>
      <c r="AC2036" s="127"/>
      <c r="AD2036" s="127"/>
      <c r="AE2036" s="127"/>
      <c r="AG2036" s="113"/>
      <c r="AN2036" s="127"/>
      <c r="AO2036" s="127"/>
      <c r="AP2036" s="127"/>
      <c r="AQ2036" s="127"/>
      <c r="AR2036" s="127"/>
      <c r="AS2036" s="127"/>
      <c r="AT2036" s="127"/>
      <c r="AU2036" s="127"/>
    </row>
    <row r="2037" spans="3:47">
      <c r="C2037" s="38"/>
      <c r="D2037" s="38"/>
      <c r="AA2037" s="127"/>
      <c r="AB2037" s="127"/>
      <c r="AC2037" s="127"/>
      <c r="AD2037" s="127"/>
      <c r="AE2037" s="127"/>
      <c r="AG2037" s="113"/>
      <c r="AN2037" s="127"/>
      <c r="AO2037" s="127"/>
      <c r="AP2037" s="127"/>
      <c r="AQ2037" s="127"/>
      <c r="AR2037" s="127"/>
      <c r="AS2037" s="127"/>
      <c r="AT2037" s="127"/>
      <c r="AU2037" s="127"/>
    </row>
    <row r="2038" spans="3:47">
      <c r="C2038" s="38"/>
      <c r="D2038" s="38"/>
      <c r="AA2038" s="127"/>
      <c r="AB2038" s="127"/>
      <c r="AC2038" s="127"/>
      <c r="AD2038" s="127"/>
      <c r="AE2038" s="127"/>
      <c r="AG2038" s="113"/>
      <c r="AN2038" s="127"/>
      <c r="AO2038" s="127"/>
      <c r="AP2038" s="127"/>
      <c r="AQ2038" s="127"/>
      <c r="AR2038" s="127"/>
      <c r="AS2038" s="127"/>
      <c r="AT2038" s="127"/>
      <c r="AU2038" s="127"/>
    </row>
    <row r="2039" spans="3:47">
      <c r="C2039" s="38"/>
      <c r="D2039" s="38"/>
      <c r="AA2039" s="127"/>
      <c r="AB2039" s="127"/>
      <c r="AC2039" s="127"/>
      <c r="AD2039" s="127"/>
      <c r="AE2039" s="127"/>
      <c r="AG2039" s="113"/>
      <c r="AN2039" s="127"/>
      <c r="AO2039" s="127"/>
      <c r="AP2039" s="127"/>
      <c r="AQ2039" s="127"/>
      <c r="AR2039" s="127"/>
      <c r="AS2039" s="127"/>
      <c r="AT2039" s="127"/>
      <c r="AU2039" s="127"/>
    </row>
    <row r="2040" spans="3:47">
      <c r="C2040" s="38"/>
      <c r="D2040" s="38"/>
      <c r="AA2040" s="127"/>
      <c r="AB2040" s="127"/>
      <c r="AC2040" s="127"/>
      <c r="AD2040" s="127"/>
      <c r="AE2040" s="127"/>
      <c r="AG2040" s="113"/>
      <c r="AN2040" s="127"/>
      <c r="AO2040" s="127"/>
      <c r="AP2040" s="127"/>
      <c r="AQ2040" s="127"/>
      <c r="AR2040" s="127"/>
      <c r="AS2040" s="127"/>
      <c r="AT2040" s="127"/>
      <c r="AU2040" s="127"/>
    </row>
    <row r="2041" spans="3:47">
      <c r="C2041" s="38"/>
      <c r="D2041" s="38"/>
      <c r="AA2041" s="127"/>
      <c r="AB2041" s="127"/>
      <c r="AC2041" s="127"/>
      <c r="AD2041" s="127"/>
      <c r="AE2041" s="127"/>
      <c r="AG2041" s="113"/>
      <c r="AN2041" s="127"/>
      <c r="AO2041" s="127"/>
      <c r="AP2041" s="127"/>
      <c r="AQ2041" s="127"/>
      <c r="AR2041" s="127"/>
      <c r="AS2041" s="127"/>
      <c r="AT2041" s="127"/>
      <c r="AU2041" s="127"/>
    </row>
    <row r="2042" spans="3:47">
      <c r="C2042" s="38"/>
      <c r="D2042" s="38"/>
      <c r="AA2042" s="127"/>
      <c r="AB2042" s="127"/>
      <c r="AC2042" s="127"/>
      <c r="AD2042" s="127"/>
      <c r="AE2042" s="127"/>
      <c r="AG2042" s="113"/>
      <c r="AN2042" s="127"/>
      <c r="AO2042" s="127"/>
      <c r="AP2042" s="127"/>
      <c r="AQ2042" s="127"/>
      <c r="AR2042" s="127"/>
      <c r="AS2042" s="127"/>
      <c r="AT2042" s="127"/>
      <c r="AU2042" s="127"/>
    </row>
    <row r="2043" spans="3:47">
      <c r="C2043" s="38"/>
      <c r="D2043" s="38"/>
      <c r="AA2043" s="127"/>
      <c r="AB2043" s="127"/>
      <c r="AC2043" s="127"/>
      <c r="AD2043" s="127"/>
      <c r="AE2043" s="127"/>
      <c r="AG2043" s="113"/>
      <c r="AN2043" s="127"/>
      <c r="AO2043" s="127"/>
      <c r="AP2043" s="127"/>
      <c r="AQ2043" s="127"/>
      <c r="AR2043" s="127"/>
      <c r="AS2043" s="127"/>
      <c r="AT2043" s="127"/>
      <c r="AU2043" s="127"/>
    </row>
    <row r="2044" spans="3:47">
      <c r="C2044" s="38"/>
      <c r="D2044" s="38"/>
      <c r="AA2044" s="127"/>
      <c r="AB2044" s="127"/>
      <c r="AC2044" s="127"/>
      <c r="AD2044" s="127"/>
      <c r="AE2044" s="127"/>
      <c r="AG2044" s="113"/>
      <c r="AN2044" s="127"/>
      <c r="AO2044" s="127"/>
      <c r="AP2044" s="127"/>
      <c r="AQ2044" s="127"/>
      <c r="AR2044" s="127"/>
      <c r="AS2044" s="127"/>
      <c r="AT2044" s="127"/>
      <c r="AU2044" s="127"/>
    </row>
    <row r="2045" spans="3:47">
      <c r="C2045" s="38"/>
      <c r="D2045" s="38"/>
      <c r="AA2045" s="127"/>
      <c r="AB2045" s="127"/>
      <c r="AC2045" s="127"/>
      <c r="AD2045" s="127"/>
      <c r="AE2045" s="127"/>
      <c r="AG2045" s="113"/>
      <c r="AN2045" s="127"/>
      <c r="AO2045" s="127"/>
      <c r="AP2045" s="127"/>
      <c r="AQ2045" s="127"/>
      <c r="AR2045" s="127"/>
      <c r="AS2045" s="127"/>
      <c r="AT2045" s="127"/>
      <c r="AU2045" s="127"/>
    </row>
    <row r="2046" spans="3:47">
      <c r="C2046" s="38"/>
      <c r="D2046" s="38"/>
      <c r="AA2046" s="127"/>
      <c r="AB2046" s="127"/>
      <c r="AC2046" s="127"/>
      <c r="AD2046" s="127"/>
      <c r="AE2046" s="127"/>
      <c r="AG2046" s="113"/>
      <c r="AN2046" s="127"/>
      <c r="AO2046" s="127"/>
      <c r="AP2046" s="127"/>
      <c r="AQ2046" s="127"/>
      <c r="AR2046" s="127"/>
      <c r="AS2046" s="127"/>
      <c r="AT2046" s="127"/>
      <c r="AU2046" s="127"/>
    </row>
    <row r="2047" spans="3:47">
      <c r="C2047" s="38"/>
      <c r="D2047" s="38"/>
      <c r="AA2047" s="127"/>
      <c r="AB2047" s="127"/>
      <c r="AC2047" s="127"/>
      <c r="AD2047" s="127"/>
      <c r="AE2047" s="127"/>
      <c r="AG2047" s="113"/>
      <c r="AN2047" s="127"/>
      <c r="AO2047" s="127"/>
      <c r="AP2047" s="127"/>
      <c r="AQ2047" s="127"/>
      <c r="AR2047" s="127"/>
      <c r="AS2047" s="127"/>
      <c r="AT2047" s="127"/>
      <c r="AU2047" s="127"/>
    </row>
    <row r="2048" spans="3:47">
      <c r="C2048" s="38"/>
      <c r="D2048" s="38"/>
      <c r="AA2048" s="127"/>
      <c r="AB2048" s="127"/>
      <c r="AC2048" s="127"/>
      <c r="AD2048" s="127"/>
      <c r="AE2048" s="127"/>
      <c r="AG2048" s="113"/>
      <c r="AN2048" s="127"/>
      <c r="AO2048" s="127"/>
      <c r="AP2048" s="127"/>
      <c r="AQ2048" s="127"/>
      <c r="AR2048" s="127"/>
      <c r="AS2048" s="127"/>
      <c r="AT2048" s="127"/>
      <c r="AU2048" s="127"/>
    </row>
    <row r="2049" spans="3:47">
      <c r="C2049" s="38"/>
      <c r="D2049" s="38"/>
      <c r="AA2049" s="127"/>
      <c r="AB2049" s="127"/>
      <c r="AC2049" s="127"/>
      <c r="AD2049" s="127"/>
      <c r="AE2049" s="127"/>
      <c r="AG2049" s="113"/>
      <c r="AN2049" s="127"/>
      <c r="AO2049" s="127"/>
      <c r="AP2049" s="127"/>
      <c r="AQ2049" s="127"/>
      <c r="AR2049" s="127"/>
      <c r="AS2049" s="127"/>
      <c r="AT2049" s="127"/>
      <c r="AU2049" s="127"/>
    </row>
    <row r="2050" spans="3:47">
      <c r="C2050" s="38"/>
      <c r="D2050" s="38"/>
      <c r="AA2050" s="127"/>
      <c r="AB2050" s="127"/>
      <c r="AC2050" s="127"/>
      <c r="AD2050" s="127"/>
      <c r="AE2050" s="127"/>
      <c r="AG2050" s="113"/>
      <c r="AN2050" s="127"/>
      <c r="AO2050" s="127"/>
      <c r="AP2050" s="127"/>
      <c r="AQ2050" s="127"/>
      <c r="AR2050" s="127"/>
      <c r="AS2050" s="127"/>
      <c r="AT2050" s="127"/>
      <c r="AU2050" s="127"/>
    </row>
    <row r="2051" spans="3:47">
      <c r="C2051" s="38"/>
      <c r="D2051" s="38"/>
      <c r="AA2051" s="127"/>
      <c r="AB2051" s="127"/>
      <c r="AC2051" s="127"/>
      <c r="AD2051" s="127"/>
      <c r="AE2051" s="127"/>
      <c r="AG2051" s="113"/>
      <c r="AN2051" s="127"/>
      <c r="AO2051" s="127"/>
      <c r="AP2051" s="127"/>
      <c r="AQ2051" s="127"/>
      <c r="AR2051" s="127"/>
      <c r="AS2051" s="127"/>
      <c r="AT2051" s="127"/>
      <c r="AU2051" s="127"/>
    </row>
    <row r="2052" spans="3:47">
      <c r="C2052" s="38"/>
      <c r="D2052" s="38"/>
      <c r="AA2052" s="127"/>
      <c r="AB2052" s="127"/>
      <c r="AC2052" s="127"/>
      <c r="AD2052" s="127"/>
      <c r="AE2052" s="127"/>
      <c r="AG2052" s="113"/>
      <c r="AN2052" s="127"/>
      <c r="AO2052" s="127"/>
      <c r="AP2052" s="127"/>
      <c r="AQ2052" s="127"/>
      <c r="AR2052" s="127"/>
      <c r="AS2052" s="127"/>
      <c r="AT2052" s="127"/>
      <c r="AU2052" s="127"/>
    </row>
    <row r="2053" spans="3:47">
      <c r="C2053" s="38"/>
      <c r="D2053" s="38"/>
      <c r="AA2053" s="127"/>
      <c r="AB2053" s="127"/>
      <c r="AC2053" s="127"/>
      <c r="AD2053" s="127"/>
      <c r="AE2053" s="127"/>
      <c r="AG2053" s="113"/>
      <c r="AN2053" s="127"/>
      <c r="AO2053" s="127"/>
      <c r="AP2053" s="127"/>
      <c r="AQ2053" s="127"/>
      <c r="AR2053" s="127"/>
      <c r="AS2053" s="127"/>
      <c r="AT2053" s="127"/>
      <c r="AU2053" s="127"/>
    </row>
    <row r="2054" spans="3:47">
      <c r="C2054" s="38"/>
      <c r="D2054" s="38"/>
      <c r="AA2054" s="127"/>
      <c r="AB2054" s="127"/>
      <c r="AC2054" s="127"/>
      <c r="AD2054" s="127"/>
      <c r="AE2054" s="127"/>
      <c r="AG2054" s="113"/>
      <c r="AN2054" s="127"/>
      <c r="AO2054" s="127"/>
      <c r="AP2054" s="127"/>
      <c r="AQ2054" s="127"/>
      <c r="AR2054" s="127"/>
      <c r="AS2054" s="127"/>
      <c r="AT2054" s="127"/>
      <c r="AU2054" s="127"/>
    </row>
    <row r="2055" spans="3:47">
      <c r="C2055" s="38"/>
      <c r="D2055" s="38"/>
      <c r="AA2055" s="127"/>
      <c r="AB2055" s="127"/>
      <c r="AC2055" s="127"/>
      <c r="AD2055" s="127"/>
      <c r="AE2055" s="127"/>
      <c r="AG2055" s="113"/>
      <c r="AN2055" s="127"/>
      <c r="AO2055" s="127"/>
      <c r="AP2055" s="127"/>
      <c r="AQ2055" s="127"/>
      <c r="AR2055" s="127"/>
      <c r="AS2055" s="127"/>
      <c r="AT2055" s="127"/>
      <c r="AU2055" s="127"/>
    </row>
    <row r="2056" spans="3:47">
      <c r="C2056" s="38"/>
      <c r="D2056" s="38"/>
      <c r="AA2056" s="127"/>
      <c r="AB2056" s="127"/>
      <c r="AC2056" s="127"/>
      <c r="AD2056" s="127"/>
      <c r="AE2056" s="127"/>
      <c r="AG2056" s="113"/>
      <c r="AN2056" s="127"/>
      <c r="AO2056" s="127"/>
      <c r="AP2056" s="127"/>
      <c r="AQ2056" s="127"/>
      <c r="AR2056" s="127"/>
      <c r="AS2056" s="127"/>
      <c r="AT2056" s="127"/>
      <c r="AU2056" s="127"/>
    </row>
    <row r="2057" spans="3:47">
      <c r="C2057" s="38"/>
      <c r="D2057" s="38"/>
      <c r="AA2057" s="127"/>
      <c r="AB2057" s="127"/>
      <c r="AC2057" s="127"/>
      <c r="AD2057" s="127"/>
      <c r="AE2057" s="127"/>
      <c r="AG2057" s="113"/>
      <c r="AN2057" s="127"/>
      <c r="AO2057" s="127"/>
      <c r="AP2057" s="127"/>
      <c r="AQ2057" s="127"/>
      <c r="AR2057" s="127"/>
      <c r="AS2057" s="127"/>
      <c r="AT2057" s="127"/>
      <c r="AU2057" s="127"/>
    </row>
    <row r="2058" spans="3:47">
      <c r="C2058" s="38"/>
      <c r="D2058" s="38"/>
      <c r="AA2058" s="127"/>
      <c r="AB2058" s="127"/>
      <c r="AC2058" s="127"/>
      <c r="AD2058" s="127"/>
      <c r="AE2058" s="127"/>
      <c r="AG2058" s="113"/>
      <c r="AN2058" s="127"/>
      <c r="AO2058" s="127"/>
      <c r="AP2058" s="127"/>
      <c r="AQ2058" s="127"/>
      <c r="AR2058" s="127"/>
      <c r="AS2058" s="127"/>
      <c r="AT2058" s="127"/>
      <c r="AU2058" s="127"/>
    </row>
    <row r="2059" spans="3:47">
      <c r="C2059" s="38"/>
      <c r="D2059" s="38"/>
      <c r="AA2059" s="127"/>
      <c r="AB2059" s="127"/>
      <c r="AC2059" s="127"/>
      <c r="AD2059" s="127"/>
      <c r="AE2059" s="127"/>
      <c r="AG2059" s="113"/>
      <c r="AN2059" s="127"/>
      <c r="AO2059" s="127"/>
      <c r="AP2059" s="127"/>
      <c r="AQ2059" s="127"/>
      <c r="AR2059" s="127"/>
      <c r="AS2059" s="127"/>
      <c r="AT2059" s="127"/>
      <c r="AU2059" s="127"/>
    </row>
    <row r="2060" spans="3:47">
      <c r="C2060" s="38"/>
      <c r="D2060" s="38"/>
      <c r="AA2060" s="127"/>
      <c r="AB2060" s="127"/>
      <c r="AC2060" s="127"/>
      <c r="AD2060" s="127"/>
      <c r="AE2060" s="127"/>
      <c r="AG2060" s="113"/>
      <c r="AN2060" s="127"/>
      <c r="AO2060" s="127"/>
      <c r="AP2060" s="127"/>
      <c r="AQ2060" s="127"/>
      <c r="AR2060" s="127"/>
      <c r="AS2060" s="127"/>
      <c r="AT2060" s="127"/>
      <c r="AU2060" s="127"/>
    </row>
    <row r="2061" spans="3:47">
      <c r="C2061" s="38"/>
      <c r="D2061" s="38"/>
      <c r="AA2061" s="127"/>
      <c r="AB2061" s="127"/>
      <c r="AC2061" s="127"/>
      <c r="AD2061" s="127"/>
      <c r="AE2061" s="127"/>
      <c r="AG2061" s="113"/>
      <c r="AN2061" s="127"/>
      <c r="AO2061" s="127"/>
      <c r="AP2061" s="127"/>
      <c r="AQ2061" s="127"/>
      <c r="AR2061" s="127"/>
      <c r="AS2061" s="127"/>
      <c r="AT2061" s="127"/>
      <c r="AU2061" s="127"/>
    </row>
    <row r="2062" spans="3:47">
      <c r="C2062" s="38"/>
      <c r="D2062" s="38"/>
      <c r="AA2062" s="127"/>
      <c r="AB2062" s="127"/>
      <c r="AC2062" s="127"/>
      <c r="AD2062" s="127"/>
      <c r="AE2062" s="127"/>
      <c r="AG2062" s="113"/>
      <c r="AN2062" s="127"/>
      <c r="AO2062" s="127"/>
      <c r="AP2062" s="127"/>
      <c r="AQ2062" s="127"/>
      <c r="AR2062" s="127"/>
      <c r="AS2062" s="127"/>
      <c r="AT2062" s="127"/>
      <c r="AU2062" s="127"/>
    </row>
    <row r="2063" spans="3:47">
      <c r="C2063" s="38"/>
      <c r="D2063" s="38"/>
      <c r="AA2063" s="127"/>
      <c r="AB2063" s="127"/>
      <c r="AC2063" s="127"/>
      <c r="AD2063" s="127"/>
      <c r="AE2063" s="127"/>
      <c r="AG2063" s="113"/>
      <c r="AN2063" s="127"/>
      <c r="AO2063" s="127"/>
      <c r="AP2063" s="127"/>
      <c r="AQ2063" s="127"/>
      <c r="AR2063" s="127"/>
      <c r="AS2063" s="127"/>
      <c r="AT2063" s="127"/>
      <c r="AU2063" s="127"/>
    </row>
    <row r="2064" spans="3:47">
      <c r="C2064" s="38"/>
      <c r="D2064" s="38"/>
      <c r="AA2064" s="127"/>
      <c r="AB2064" s="127"/>
      <c r="AC2064" s="127"/>
      <c r="AD2064" s="127"/>
      <c r="AE2064" s="127"/>
      <c r="AG2064" s="113"/>
      <c r="AN2064" s="127"/>
      <c r="AO2064" s="127"/>
      <c r="AP2064" s="127"/>
      <c r="AQ2064" s="127"/>
      <c r="AR2064" s="127"/>
      <c r="AS2064" s="127"/>
      <c r="AT2064" s="127"/>
      <c r="AU2064" s="127"/>
    </row>
    <row r="2065" spans="3:47">
      <c r="C2065" s="38"/>
      <c r="D2065" s="38"/>
      <c r="AA2065" s="127"/>
      <c r="AB2065" s="127"/>
      <c r="AC2065" s="127"/>
      <c r="AD2065" s="127"/>
      <c r="AE2065" s="127"/>
      <c r="AG2065" s="113"/>
      <c r="AN2065" s="127"/>
      <c r="AO2065" s="127"/>
      <c r="AP2065" s="127"/>
      <c r="AQ2065" s="127"/>
      <c r="AR2065" s="127"/>
      <c r="AS2065" s="127"/>
      <c r="AT2065" s="127"/>
      <c r="AU2065" s="127"/>
    </row>
    <row r="2066" spans="3:47">
      <c r="C2066" s="38"/>
      <c r="D2066" s="38"/>
      <c r="AA2066" s="127"/>
      <c r="AB2066" s="127"/>
      <c r="AC2066" s="127"/>
      <c r="AD2066" s="127"/>
      <c r="AE2066" s="127"/>
      <c r="AG2066" s="113"/>
      <c r="AN2066" s="127"/>
      <c r="AO2066" s="127"/>
      <c r="AP2066" s="127"/>
      <c r="AQ2066" s="127"/>
      <c r="AR2066" s="127"/>
      <c r="AS2066" s="127"/>
      <c r="AT2066" s="127"/>
      <c r="AU2066" s="127"/>
    </row>
    <row r="2067" spans="3:47">
      <c r="C2067" s="38"/>
      <c r="D2067" s="38"/>
      <c r="AA2067" s="127"/>
      <c r="AB2067" s="127"/>
      <c r="AC2067" s="127"/>
      <c r="AD2067" s="127"/>
      <c r="AE2067" s="127"/>
      <c r="AF2067" s="153"/>
      <c r="AG2067" s="113"/>
      <c r="AN2067" s="127"/>
      <c r="AO2067" s="127"/>
      <c r="AP2067" s="127"/>
      <c r="AQ2067" s="127"/>
      <c r="AR2067" s="127"/>
      <c r="AS2067" s="127"/>
      <c r="AT2067" s="127"/>
      <c r="AU2067" s="127"/>
    </row>
    <row r="2068" spans="3:47">
      <c r="C2068" s="38"/>
      <c r="D2068" s="38"/>
      <c r="AA2068" s="127"/>
      <c r="AB2068" s="127"/>
      <c r="AC2068" s="127"/>
      <c r="AD2068" s="127"/>
      <c r="AE2068" s="127"/>
      <c r="AF2068" s="153"/>
      <c r="AG2068" s="113"/>
      <c r="AN2068" s="127"/>
      <c r="AO2068" s="127"/>
      <c r="AP2068" s="127"/>
      <c r="AQ2068" s="127"/>
      <c r="AR2068" s="127"/>
      <c r="AS2068" s="127"/>
      <c r="AT2068" s="127"/>
      <c r="AU2068" s="127"/>
    </row>
    <row r="2069" spans="3:47">
      <c r="C2069" s="38"/>
      <c r="D2069" s="38"/>
      <c r="AA2069" s="127"/>
      <c r="AB2069" s="127"/>
      <c r="AC2069" s="127"/>
      <c r="AD2069" s="127"/>
      <c r="AE2069" s="127"/>
      <c r="AF2069" s="153"/>
      <c r="AG2069" s="113"/>
      <c r="AN2069" s="127"/>
      <c r="AO2069" s="127"/>
      <c r="AP2069" s="127"/>
      <c r="AQ2069" s="127"/>
      <c r="AR2069" s="127"/>
      <c r="AS2069" s="127"/>
      <c r="AT2069" s="127"/>
      <c r="AU2069" s="127"/>
    </row>
    <row r="2070" spans="3:47">
      <c r="C2070" s="38"/>
      <c r="D2070" s="38"/>
      <c r="AA2070" s="127"/>
      <c r="AB2070" s="127"/>
      <c r="AC2070" s="127"/>
      <c r="AD2070" s="127"/>
      <c r="AE2070" s="127"/>
      <c r="AF2070" s="153"/>
      <c r="AG2070" s="113"/>
      <c r="AN2070" s="127"/>
      <c r="AO2070" s="127"/>
      <c r="AP2070" s="127"/>
      <c r="AQ2070" s="127"/>
      <c r="AR2070" s="127"/>
      <c r="AS2070" s="127"/>
      <c r="AT2070" s="127"/>
      <c r="AU2070" s="127"/>
    </row>
    <row r="2071" spans="3:47">
      <c r="C2071" s="38"/>
      <c r="D2071" s="38"/>
      <c r="AA2071" s="127"/>
      <c r="AB2071" s="127"/>
      <c r="AC2071" s="127"/>
      <c r="AD2071" s="127"/>
      <c r="AE2071" s="127"/>
      <c r="AF2071" s="153"/>
      <c r="AG2071" s="113"/>
      <c r="AN2071" s="127"/>
      <c r="AO2071" s="127"/>
      <c r="AP2071" s="127"/>
      <c r="AQ2071" s="127"/>
      <c r="AR2071" s="127"/>
      <c r="AS2071" s="127"/>
      <c r="AT2071" s="127"/>
      <c r="AU2071" s="127"/>
    </row>
    <row r="2072" spans="3:47">
      <c r="C2072" s="38"/>
      <c r="D2072" s="38"/>
      <c r="AA2072" s="127"/>
      <c r="AB2072" s="127"/>
      <c r="AC2072" s="127"/>
      <c r="AD2072" s="127"/>
      <c r="AE2072" s="127"/>
      <c r="AF2072" s="153"/>
      <c r="AG2072" s="113"/>
      <c r="AN2072" s="127"/>
      <c r="AO2072" s="127"/>
      <c r="AP2072" s="127"/>
      <c r="AQ2072" s="127"/>
      <c r="AR2072" s="127"/>
      <c r="AS2072" s="127"/>
      <c r="AT2072" s="127"/>
      <c r="AU2072" s="127"/>
    </row>
    <row r="2073" spans="3:47">
      <c r="C2073" s="38"/>
      <c r="D2073" s="38"/>
      <c r="AA2073" s="127"/>
      <c r="AB2073" s="127"/>
      <c r="AC2073" s="127"/>
      <c r="AD2073" s="127"/>
      <c r="AE2073" s="127"/>
      <c r="AF2073" s="153"/>
      <c r="AG2073" s="113"/>
      <c r="AN2073" s="127"/>
      <c r="AO2073" s="127"/>
      <c r="AP2073" s="127"/>
      <c r="AQ2073" s="127"/>
      <c r="AR2073" s="127"/>
      <c r="AS2073" s="127"/>
      <c r="AT2073" s="127"/>
      <c r="AU2073" s="127"/>
    </row>
    <row r="2074" spans="3:47">
      <c r="C2074" s="38"/>
      <c r="D2074" s="38"/>
      <c r="AA2074" s="127"/>
      <c r="AB2074" s="127"/>
      <c r="AC2074" s="127"/>
      <c r="AD2074" s="127"/>
      <c r="AE2074" s="127"/>
      <c r="AF2074" s="153"/>
      <c r="AG2074" s="113"/>
      <c r="AN2074" s="127"/>
      <c r="AO2074" s="127"/>
      <c r="AP2074" s="127"/>
      <c r="AQ2074" s="127"/>
      <c r="AR2074" s="127"/>
      <c r="AS2074" s="127"/>
      <c r="AT2074" s="127"/>
      <c r="AU2074" s="127"/>
    </row>
    <row r="2075" spans="3:47">
      <c r="C2075" s="38"/>
      <c r="D2075" s="38"/>
      <c r="AA2075" s="127"/>
      <c r="AB2075" s="127"/>
      <c r="AC2075" s="127"/>
      <c r="AD2075" s="127"/>
      <c r="AE2075" s="127"/>
      <c r="AF2075" s="153"/>
      <c r="AG2075" s="113"/>
      <c r="AN2075" s="127"/>
      <c r="AO2075" s="127"/>
      <c r="AP2075" s="127"/>
      <c r="AQ2075" s="127"/>
      <c r="AR2075" s="127"/>
      <c r="AS2075" s="127"/>
      <c r="AT2075" s="127"/>
      <c r="AU2075" s="127"/>
    </row>
    <row r="2076" spans="3:47">
      <c r="C2076" s="38"/>
      <c r="D2076" s="38"/>
      <c r="AA2076" s="127"/>
      <c r="AB2076" s="127"/>
      <c r="AC2076" s="127"/>
      <c r="AD2076" s="127"/>
      <c r="AE2076" s="127"/>
      <c r="AF2076" s="153"/>
      <c r="AG2076" s="113"/>
      <c r="AN2076" s="127"/>
      <c r="AO2076" s="127"/>
      <c r="AP2076" s="127"/>
      <c r="AQ2076" s="127"/>
      <c r="AR2076" s="127"/>
      <c r="AS2076" s="127"/>
      <c r="AT2076" s="127"/>
      <c r="AU2076" s="127"/>
    </row>
    <row r="2077" spans="3:47">
      <c r="C2077" s="38"/>
      <c r="D2077" s="38"/>
      <c r="AA2077" s="127"/>
      <c r="AB2077" s="127"/>
      <c r="AC2077" s="127"/>
      <c r="AD2077" s="127"/>
      <c r="AE2077" s="127"/>
      <c r="AF2077" s="153"/>
      <c r="AG2077" s="113"/>
      <c r="AN2077" s="127"/>
      <c r="AO2077" s="127"/>
      <c r="AP2077" s="127"/>
      <c r="AQ2077" s="127"/>
      <c r="AR2077" s="127"/>
      <c r="AS2077" s="127"/>
      <c r="AT2077" s="127"/>
      <c r="AU2077" s="127"/>
    </row>
    <row r="2078" spans="3:47">
      <c r="C2078" s="38"/>
      <c r="D2078" s="38"/>
      <c r="AA2078" s="127"/>
      <c r="AB2078" s="127"/>
      <c r="AC2078" s="127"/>
      <c r="AD2078" s="127"/>
      <c r="AE2078" s="127"/>
      <c r="AF2078" s="153"/>
      <c r="AG2078" s="113"/>
      <c r="AN2078" s="127"/>
      <c r="AO2078" s="127"/>
      <c r="AP2078" s="127"/>
      <c r="AQ2078" s="127"/>
      <c r="AR2078" s="127"/>
      <c r="AS2078" s="127"/>
      <c r="AT2078" s="127"/>
      <c r="AU2078" s="127"/>
    </row>
    <row r="2079" spans="3:47">
      <c r="C2079" s="38"/>
      <c r="D2079" s="38"/>
      <c r="AA2079" s="127"/>
      <c r="AB2079" s="127"/>
      <c r="AC2079" s="127"/>
      <c r="AD2079" s="127"/>
      <c r="AE2079" s="127"/>
      <c r="AF2079" s="153"/>
      <c r="AG2079" s="113"/>
      <c r="AN2079" s="127"/>
      <c r="AO2079" s="127"/>
      <c r="AP2079" s="127"/>
      <c r="AQ2079" s="127"/>
      <c r="AR2079" s="127"/>
      <c r="AS2079" s="127"/>
      <c r="AT2079" s="127"/>
      <c r="AU2079" s="127"/>
    </row>
    <row r="2080" spans="3:47">
      <c r="C2080" s="38"/>
      <c r="D2080" s="38"/>
      <c r="AA2080" s="127"/>
      <c r="AB2080" s="127"/>
      <c r="AC2080" s="127"/>
      <c r="AD2080" s="127"/>
      <c r="AE2080" s="127"/>
      <c r="AF2080" s="153"/>
      <c r="AG2080" s="113"/>
      <c r="AN2080" s="127"/>
      <c r="AO2080" s="127"/>
      <c r="AP2080" s="127"/>
      <c r="AQ2080" s="127"/>
      <c r="AR2080" s="127"/>
      <c r="AS2080" s="127"/>
      <c r="AT2080" s="127"/>
      <c r="AU2080" s="127"/>
    </row>
    <row r="2081" spans="3:47">
      <c r="C2081" s="38"/>
      <c r="D2081" s="38"/>
      <c r="AA2081" s="127"/>
      <c r="AB2081" s="127"/>
      <c r="AC2081" s="127"/>
      <c r="AD2081" s="127"/>
      <c r="AE2081" s="127"/>
      <c r="AF2081" s="153"/>
      <c r="AG2081" s="113"/>
      <c r="AN2081" s="127"/>
      <c r="AO2081" s="127"/>
      <c r="AP2081" s="127"/>
      <c r="AQ2081" s="127"/>
      <c r="AR2081" s="127"/>
      <c r="AS2081" s="127"/>
      <c r="AT2081" s="127"/>
      <c r="AU2081" s="127"/>
    </row>
    <row r="2082" spans="3:47">
      <c r="C2082" s="38"/>
      <c r="D2082" s="38"/>
      <c r="AA2082" s="127"/>
      <c r="AB2082" s="127"/>
      <c r="AC2082" s="127"/>
      <c r="AD2082" s="127"/>
      <c r="AE2082" s="127"/>
      <c r="AF2082" s="153"/>
      <c r="AG2082" s="113"/>
      <c r="AN2082" s="127"/>
      <c r="AO2082" s="127"/>
      <c r="AP2082" s="127"/>
      <c r="AQ2082" s="127"/>
      <c r="AR2082" s="127"/>
      <c r="AS2082" s="127"/>
      <c r="AT2082" s="127"/>
      <c r="AU2082" s="127"/>
    </row>
    <row r="2083" spans="3:47">
      <c r="C2083" s="38"/>
      <c r="D2083" s="38"/>
      <c r="AA2083" s="127"/>
      <c r="AB2083" s="127"/>
      <c r="AC2083" s="127"/>
      <c r="AD2083" s="127"/>
      <c r="AE2083" s="127"/>
      <c r="AF2083" s="153"/>
      <c r="AG2083" s="113"/>
      <c r="AN2083" s="127"/>
      <c r="AO2083" s="127"/>
      <c r="AP2083" s="127"/>
      <c r="AQ2083" s="127"/>
      <c r="AR2083" s="127"/>
      <c r="AS2083" s="127"/>
      <c r="AT2083" s="127"/>
      <c r="AU2083" s="127"/>
    </row>
    <row r="2084" spans="3:47">
      <c r="C2084" s="38"/>
      <c r="D2084" s="38"/>
      <c r="AA2084" s="127"/>
      <c r="AB2084" s="127"/>
      <c r="AC2084" s="127"/>
      <c r="AD2084" s="127"/>
      <c r="AE2084" s="127"/>
      <c r="AF2084" s="153"/>
      <c r="AG2084" s="113"/>
      <c r="AN2084" s="127"/>
      <c r="AO2084" s="127"/>
      <c r="AP2084" s="127"/>
      <c r="AQ2084" s="127"/>
      <c r="AR2084" s="127"/>
      <c r="AS2084" s="127"/>
      <c r="AT2084" s="127"/>
      <c r="AU2084" s="127"/>
    </row>
    <row r="2085" spans="3:47">
      <c r="C2085" s="38"/>
      <c r="D2085" s="38"/>
      <c r="AA2085" s="127"/>
      <c r="AB2085" s="127"/>
      <c r="AC2085" s="127"/>
      <c r="AD2085" s="127"/>
      <c r="AE2085" s="127"/>
      <c r="AF2085" s="153"/>
      <c r="AG2085" s="113"/>
      <c r="AN2085" s="127"/>
      <c r="AO2085" s="127"/>
      <c r="AP2085" s="127"/>
      <c r="AQ2085" s="127"/>
      <c r="AR2085" s="127"/>
      <c r="AS2085" s="127"/>
      <c r="AT2085" s="127"/>
      <c r="AU2085" s="127"/>
    </row>
    <row r="2086" spans="3:47">
      <c r="C2086" s="38"/>
      <c r="D2086" s="38"/>
      <c r="AA2086" s="127"/>
      <c r="AB2086" s="127"/>
      <c r="AC2086" s="127"/>
      <c r="AD2086" s="127"/>
      <c r="AE2086" s="127"/>
      <c r="AF2086" s="153"/>
      <c r="AG2086" s="113"/>
      <c r="AN2086" s="127"/>
      <c r="AO2086" s="127"/>
      <c r="AP2086" s="127"/>
      <c r="AQ2086" s="127"/>
      <c r="AR2086" s="127"/>
      <c r="AS2086" s="127"/>
      <c r="AT2086" s="127"/>
      <c r="AU2086" s="127"/>
    </row>
    <row r="2087" spans="3:47">
      <c r="C2087" s="38"/>
      <c r="D2087" s="38"/>
      <c r="AA2087" s="127"/>
      <c r="AB2087" s="127"/>
      <c r="AC2087" s="127"/>
      <c r="AD2087" s="127"/>
      <c r="AE2087" s="127"/>
      <c r="AF2087" s="153"/>
      <c r="AG2087" s="113"/>
      <c r="AN2087" s="127"/>
      <c r="AO2087" s="127"/>
      <c r="AP2087" s="127"/>
      <c r="AQ2087" s="127"/>
      <c r="AR2087" s="127"/>
      <c r="AS2087" s="127"/>
      <c r="AT2087" s="127"/>
      <c r="AU2087" s="127"/>
    </row>
    <row r="2088" spans="3:47">
      <c r="C2088" s="38"/>
      <c r="D2088" s="38"/>
      <c r="AA2088" s="127"/>
      <c r="AB2088" s="127"/>
      <c r="AC2088" s="127"/>
      <c r="AD2088" s="127"/>
      <c r="AE2088" s="127"/>
      <c r="AF2088" s="153"/>
      <c r="AG2088" s="113"/>
      <c r="AN2088" s="127"/>
      <c r="AO2088" s="127"/>
      <c r="AP2088" s="127"/>
      <c r="AQ2088" s="127"/>
      <c r="AR2088" s="127"/>
      <c r="AS2088" s="127"/>
      <c r="AT2088" s="127"/>
      <c r="AU2088" s="127"/>
    </row>
    <row r="2089" spans="3:47">
      <c r="C2089" s="38"/>
      <c r="D2089" s="38"/>
      <c r="AA2089" s="127"/>
      <c r="AB2089" s="127"/>
      <c r="AC2089" s="127"/>
      <c r="AD2089" s="127"/>
      <c r="AE2089" s="127"/>
      <c r="AF2089" s="153"/>
      <c r="AG2089" s="113"/>
      <c r="AN2089" s="127"/>
      <c r="AO2089" s="127"/>
      <c r="AP2089" s="127"/>
      <c r="AQ2089" s="127"/>
      <c r="AR2089" s="127"/>
      <c r="AS2089" s="127"/>
      <c r="AT2089" s="127"/>
      <c r="AU2089" s="127"/>
    </row>
    <row r="2090" spans="3:47">
      <c r="C2090" s="38"/>
      <c r="D2090" s="38"/>
      <c r="AA2090" s="127"/>
      <c r="AB2090" s="127"/>
      <c r="AC2090" s="127"/>
      <c r="AD2090" s="127"/>
      <c r="AE2090" s="127"/>
      <c r="AF2090" s="153"/>
      <c r="AG2090" s="113"/>
      <c r="AN2090" s="127"/>
      <c r="AO2090" s="127"/>
      <c r="AP2090" s="127"/>
      <c r="AQ2090" s="127"/>
      <c r="AR2090" s="127"/>
      <c r="AS2090" s="127"/>
      <c r="AT2090" s="127"/>
      <c r="AU2090" s="127"/>
    </row>
    <row r="2091" spans="3:47">
      <c r="C2091" s="38"/>
      <c r="D2091" s="38"/>
      <c r="AA2091" s="127"/>
      <c r="AB2091" s="127"/>
      <c r="AC2091" s="127"/>
      <c r="AD2091" s="127"/>
      <c r="AE2091" s="127"/>
      <c r="AF2091" s="153"/>
      <c r="AG2091" s="113"/>
      <c r="AN2091" s="127"/>
      <c r="AO2091" s="127"/>
      <c r="AP2091" s="127"/>
      <c r="AQ2091" s="127"/>
      <c r="AR2091" s="127"/>
      <c r="AS2091" s="127"/>
      <c r="AT2091" s="127"/>
      <c r="AU2091" s="127"/>
    </row>
    <row r="2092" spans="3:47">
      <c r="C2092" s="38"/>
      <c r="D2092" s="38"/>
      <c r="AA2092" s="127"/>
      <c r="AB2092" s="127"/>
      <c r="AC2092" s="127"/>
      <c r="AD2092" s="127"/>
      <c r="AE2092" s="127"/>
      <c r="AF2092" s="153"/>
      <c r="AG2092" s="113"/>
      <c r="AN2092" s="127"/>
      <c r="AO2092" s="127"/>
      <c r="AP2092" s="127"/>
      <c r="AQ2092" s="127"/>
      <c r="AR2092" s="127"/>
      <c r="AS2092" s="127"/>
      <c r="AT2092" s="127"/>
      <c r="AU2092" s="127"/>
    </row>
    <row r="2093" spans="3:47">
      <c r="C2093" s="38"/>
      <c r="D2093" s="38"/>
      <c r="AA2093" s="127"/>
      <c r="AB2093" s="127"/>
      <c r="AC2093" s="127"/>
      <c r="AD2093" s="127"/>
      <c r="AE2093" s="127"/>
      <c r="AF2093" s="153"/>
      <c r="AG2093" s="113"/>
      <c r="AN2093" s="127"/>
      <c r="AO2093" s="127"/>
      <c r="AP2093" s="127"/>
      <c r="AQ2093" s="127"/>
      <c r="AR2093" s="127"/>
      <c r="AS2093" s="127"/>
      <c r="AT2093" s="127"/>
      <c r="AU2093" s="127"/>
    </row>
    <row r="2094" spans="3:47">
      <c r="C2094" s="38"/>
      <c r="D2094" s="38"/>
      <c r="AA2094" s="127"/>
      <c r="AB2094" s="127"/>
      <c r="AC2094" s="127"/>
      <c r="AD2094" s="127"/>
      <c r="AE2094" s="127"/>
      <c r="AF2094" s="153"/>
      <c r="AG2094" s="113"/>
      <c r="AN2094" s="127"/>
      <c r="AO2094" s="127"/>
      <c r="AP2094" s="127"/>
      <c r="AQ2094" s="127"/>
      <c r="AR2094" s="127"/>
      <c r="AS2094" s="127"/>
      <c r="AT2094" s="127"/>
      <c r="AU2094" s="127"/>
    </row>
    <row r="2095" spans="3:47">
      <c r="C2095" s="38"/>
      <c r="D2095" s="38"/>
      <c r="AA2095" s="127"/>
      <c r="AB2095" s="127"/>
      <c r="AC2095" s="127"/>
      <c r="AD2095" s="127"/>
      <c r="AE2095" s="127"/>
      <c r="AF2095" s="153"/>
      <c r="AG2095" s="113"/>
      <c r="AN2095" s="127"/>
      <c r="AO2095" s="127"/>
      <c r="AP2095" s="127"/>
      <c r="AQ2095" s="127"/>
      <c r="AR2095" s="127"/>
      <c r="AS2095" s="127"/>
      <c r="AT2095" s="127"/>
      <c r="AU2095" s="127"/>
    </row>
    <row r="2096" spans="3:47">
      <c r="C2096" s="38"/>
      <c r="D2096" s="38"/>
      <c r="AA2096" s="127"/>
      <c r="AB2096" s="127"/>
      <c r="AC2096" s="127"/>
      <c r="AD2096" s="127"/>
      <c r="AE2096" s="127"/>
      <c r="AF2096" s="153"/>
      <c r="AG2096" s="113"/>
      <c r="AN2096" s="127"/>
      <c r="AO2096" s="127"/>
      <c r="AP2096" s="127"/>
      <c r="AQ2096" s="127"/>
      <c r="AR2096" s="127"/>
      <c r="AS2096" s="127"/>
      <c r="AT2096" s="127"/>
      <c r="AU2096" s="127"/>
    </row>
    <row r="2097" spans="3:47">
      <c r="C2097" s="38"/>
      <c r="D2097" s="38"/>
      <c r="AA2097" s="127"/>
      <c r="AB2097" s="127"/>
      <c r="AC2097" s="127"/>
      <c r="AD2097" s="127"/>
      <c r="AE2097" s="127"/>
      <c r="AF2097" s="153"/>
      <c r="AG2097" s="113"/>
      <c r="AN2097" s="127"/>
      <c r="AO2097" s="127"/>
      <c r="AP2097" s="127"/>
      <c r="AQ2097" s="127"/>
      <c r="AR2097" s="127"/>
      <c r="AS2097" s="127"/>
      <c r="AT2097" s="127"/>
      <c r="AU2097" s="127"/>
    </row>
    <row r="2098" spans="3:47">
      <c r="C2098" s="38"/>
      <c r="D2098" s="38"/>
      <c r="AA2098" s="127"/>
      <c r="AB2098" s="127"/>
      <c r="AC2098" s="127"/>
      <c r="AD2098" s="127"/>
      <c r="AE2098" s="127"/>
      <c r="AF2098" s="153"/>
      <c r="AG2098" s="113"/>
      <c r="AN2098" s="127"/>
      <c r="AO2098" s="127"/>
      <c r="AP2098" s="127"/>
      <c r="AQ2098" s="127"/>
      <c r="AR2098" s="127"/>
      <c r="AS2098" s="127"/>
      <c r="AT2098" s="127"/>
      <c r="AU2098" s="127"/>
    </row>
    <row r="2099" spans="3:47">
      <c r="C2099" s="38"/>
      <c r="D2099" s="38"/>
      <c r="AA2099" s="127"/>
      <c r="AB2099" s="127"/>
      <c r="AC2099" s="127"/>
      <c r="AD2099" s="127"/>
      <c r="AE2099" s="127"/>
      <c r="AF2099" s="153"/>
      <c r="AG2099" s="113"/>
      <c r="AN2099" s="127"/>
      <c r="AO2099" s="127"/>
      <c r="AP2099" s="127"/>
      <c r="AQ2099" s="127"/>
      <c r="AR2099" s="127"/>
      <c r="AS2099" s="127"/>
      <c r="AT2099" s="127"/>
      <c r="AU2099" s="127"/>
    </row>
    <row r="2100" spans="3:47">
      <c r="C2100" s="38"/>
      <c r="D2100" s="38"/>
      <c r="AA2100" s="127"/>
      <c r="AB2100" s="127"/>
      <c r="AC2100" s="127"/>
      <c r="AD2100" s="127"/>
      <c r="AE2100" s="127"/>
      <c r="AF2100" s="153"/>
      <c r="AG2100" s="113"/>
      <c r="AN2100" s="127"/>
      <c r="AO2100" s="127"/>
      <c r="AP2100" s="127"/>
      <c r="AQ2100" s="127"/>
      <c r="AR2100" s="127"/>
      <c r="AS2100" s="127"/>
      <c r="AT2100" s="127"/>
      <c r="AU2100" s="127"/>
    </row>
    <row r="2101" spans="3:47">
      <c r="C2101" s="38"/>
      <c r="D2101" s="38"/>
      <c r="AA2101" s="127"/>
      <c r="AB2101" s="127"/>
      <c r="AC2101" s="127"/>
      <c r="AD2101" s="127"/>
      <c r="AE2101" s="127"/>
      <c r="AF2101" s="153"/>
      <c r="AG2101" s="113"/>
      <c r="AN2101" s="127"/>
      <c r="AO2101" s="127"/>
      <c r="AP2101" s="127"/>
      <c r="AQ2101" s="127"/>
      <c r="AR2101" s="127"/>
      <c r="AS2101" s="127"/>
      <c r="AT2101" s="127"/>
      <c r="AU2101" s="127"/>
    </row>
    <row r="2102" spans="3:47">
      <c r="C2102" s="38"/>
      <c r="D2102" s="38"/>
      <c r="AA2102" s="127"/>
      <c r="AB2102" s="127"/>
      <c r="AC2102" s="127"/>
      <c r="AD2102" s="127"/>
      <c r="AE2102" s="127"/>
      <c r="AF2102" s="153"/>
      <c r="AG2102" s="113"/>
      <c r="AN2102" s="127"/>
      <c r="AO2102" s="127"/>
      <c r="AP2102" s="127"/>
      <c r="AQ2102" s="127"/>
      <c r="AR2102" s="127"/>
      <c r="AS2102" s="127"/>
      <c r="AT2102" s="127"/>
      <c r="AU2102" s="127"/>
    </row>
    <row r="2103" spans="3:47">
      <c r="C2103" s="38"/>
      <c r="D2103" s="38"/>
      <c r="AA2103" s="127"/>
      <c r="AB2103" s="127"/>
      <c r="AC2103" s="127"/>
      <c r="AD2103" s="127"/>
      <c r="AE2103" s="127"/>
      <c r="AF2103" s="153"/>
      <c r="AG2103" s="113"/>
      <c r="AN2103" s="127"/>
      <c r="AO2103" s="127"/>
      <c r="AP2103" s="127"/>
      <c r="AQ2103" s="127"/>
      <c r="AR2103" s="127"/>
      <c r="AS2103" s="127"/>
      <c r="AT2103" s="127"/>
      <c r="AU2103" s="127"/>
    </row>
    <row r="2104" spans="3:47">
      <c r="C2104" s="38"/>
      <c r="D2104" s="38"/>
      <c r="AA2104" s="127"/>
      <c r="AB2104" s="127"/>
      <c r="AC2104" s="127"/>
      <c r="AD2104" s="127"/>
      <c r="AE2104" s="127"/>
      <c r="AF2104" s="153"/>
      <c r="AG2104" s="113"/>
      <c r="AN2104" s="127"/>
      <c r="AO2104" s="127"/>
      <c r="AP2104" s="127"/>
      <c r="AQ2104" s="127"/>
      <c r="AR2104" s="127"/>
      <c r="AS2104" s="127"/>
      <c r="AT2104" s="127"/>
      <c r="AU2104" s="127"/>
    </row>
    <row r="2105" spans="3:47">
      <c r="C2105" s="38"/>
      <c r="D2105" s="38"/>
      <c r="AA2105" s="127"/>
      <c r="AB2105" s="127"/>
      <c r="AC2105" s="127"/>
      <c r="AD2105" s="127"/>
      <c r="AE2105" s="127"/>
      <c r="AF2105" s="153"/>
      <c r="AG2105" s="113"/>
      <c r="AN2105" s="127"/>
      <c r="AO2105" s="127"/>
      <c r="AP2105" s="127"/>
      <c r="AQ2105" s="127"/>
      <c r="AR2105" s="127"/>
      <c r="AS2105" s="127"/>
      <c r="AT2105" s="127"/>
      <c r="AU2105" s="127"/>
    </row>
    <row r="2106" spans="3:47">
      <c r="C2106" s="38"/>
      <c r="D2106" s="38"/>
      <c r="AA2106" s="127"/>
      <c r="AB2106" s="127"/>
      <c r="AC2106" s="127"/>
      <c r="AD2106" s="127"/>
      <c r="AE2106" s="127"/>
      <c r="AF2106" s="153"/>
      <c r="AG2106" s="113"/>
      <c r="AN2106" s="127"/>
      <c r="AO2106" s="127"/>
      <c r="AP2106" s="127"/>
      <c r="AQ2106" s="127"/>
      <c r="AR2106" s="127"/>
      <c r="AS2106" s="127"/>
      <c r="AT2106" s="127"/>
      <c r="AU2106" s="127"/>
    </row>
    <row r="2107" spans="3:47">
      <c r="C2107" s="38"/>
      <c r="D2107" s="38"/>
      <c r="AA2107" s="127"/>
      <c r="AB2107" s="127"/>
      <c r="AC2107" s="127"/>
      <c r="AD2107" s="127"/>
      <c r="AE2107" s="127"/>
      <c r="AF2107" s="153"/>
      <c r="AG2107" s="113"/>
      <c r="AN2107" s="127"/>
      <c r="AO2107" s="127"/>
      <c r="AP2107" s="127"/>
      <c r="AQ2107" s="127"/>
      <c r="AR2107" s="127"/>
      <c r="AS2107" s="127"/>
      <c r="AT2107" s="127"/>
      <c r="AU2107" s="127"/>
    </row>
    <row r="2108" spans="3:47">
      <c r="C2108" s="38"/>
      <c r="D2108" s="38"/>
      <c r="AA2108" s="127"/>
      <c r="AB2108" s="127"/>
      <c r="AC2108" s="127"/>
      <c r="AD2108" s="127"/>
      <c r="AE2108" s="127"/>
      <c r="AF2108" s="153"/>
      <c r="AG2108" s="113"/>
      <c r="AN2108" s="127"/>
      <c r="AO2108" s="127"/>
      <c r="AP2108" s="127"/>
      <c r="AQ2108" s="127"/>
      <c r="AR2108" s="127"/>
      <c r="AS2108" s="127"/>
      <c r="AT2108" s="127"/>
      <c r="AU2108" s="127"/>
    </row>
    <row r="2109" spans="3:47">
      <c r="C2109" s="38"/>
      <c r="D2109" s="38"/>
      <c r="AA2109" s="127"/>
      <c r="AB2109" s="127"/>
      <c r="AC2109" s="127"/>
      <c r="AD2109" s="127"/>
      <c r="AE2109" s="127"/>
      <c r="AF2109" s="153"/>
      <c r="AG2109" s="113"/>
      <c r="AN2109" s="127"/>
      <c r="AO2109" s="127"/>
      <c r="AP2109" s="127"/>
      <c r="AQ2109" s="127"/>
      <c r="AR2109" s="127"/>
      <c r="AS2109" s="127"/>
      <c r="AT2109" s="127"/>
      <c r="AU2109" s="127"/>
    </row>
    <row r="2110" spans="3:47">
      <c r="C2110" s="38"/>
      <c r="D2110" s="38"/>
      <c r="AA2110" s="127"/>
      <c r="AB2110" s="127"/>
      <c r="AC2110" s="127"/>
      <c r="AD2110" s="127"/>
      <c r="AE2110" s="127"/>
      <c r="AF2110" s="153"/>
      <c r="AG2110" s="113"/>
      <c r="AN2110" s="127"/>
      <c r="AO2110" s="127"/>
      <c r="AP2110" s="127"/>
      <c r="AQ2110" s="127"/>
      <c r="AR2110" s="127"/>
      <c r="AS2110" s="127"/>
      <c r="AT2110" s="127"/>
      <c r="AU2110" s="127"/>
    </row>
    <row r="2111" spans="3:47">
      <c r="C2111" s="38"/>
      <c r="D2111" s="38"/>
      <c r="AA2111" s="127"/>
      <c r="AB2111" s="127"/>
      <c r="AC2111" s="127"/>
      <c r="AD2111" s="127"/>
      <c r="AE2111" s="127"/>
      <c r="AF2111" s="153"/>
      <c r="AG2111" s="113"/>
      <c r="AN2111" s="127"/>
      <c r="AO2111" s="127"/>
      <c r="AP2111" s="127"/>
      <c r="AQ2111" s="127"/>
      <c r="AR2111" s="127"/>
      <c r="AS2111" s="127"/>
      <c r="AT2111" s="127"/>
      <c r="AU2111" s="127"/>
    </row>
    <row r="2112" spans="3:47">
      <c r="C2112" s="38"/>
      <c r="D2112" s="38"/>
      <c r="AA2112" s="127"/>
      <c r="AB2112" s="127"/>
      <c r="AC2112" s="127"/>
      <c r="AD2112" s="127"/>
      <c r="AE2112" s="127"/>
      <c r="AF2112" s="153"/>
      <c r="AG2112" s="113"/>
      <c r="AN2112" s="127"/>
      <c r="AO2112" s="127"/>
      <c r="AP2112" s="127"/>
      <c r="AQ2112" s="127"/>
      <c r="AR2112" s="127"/>
      <c r="AS2112" s="127"/>
      <c r="AT2112" s="127"/>
      <c r="AU2112" s="127"/>
    </row>
    <row r="2113" spans="3:47">
      <c r="C2113" s="38"/>
      <c r="D2113" s="38"/>
      <c r="AA2113" s="127"/>
      <c r="AB2113" s="127"/>
      <c r="AC2113" s="127"/>
      <c r="AD2113" s="127"/>
      <c r="AE2113" s="127"/>
      <c r="AF2113" s="153"/>
      <c r="AG2113" s="113"/>
      <c r="AN2113" s="127"/>
      <c r="AO2113" s="127"/>
      <c r="AP2113" s="127"/>
      <c r="AQ2113" s="127"/>
      <c r="AR2113" s="127"/>
      <c r="AS2113" s="127"/>
      <c r="AT2113" s="127"/>
      <c r="AU2113" s="127"/>
    </row>
    <row r="2114" spans="3:47">
      <c r="C2114" s="38"/>
      <c r="D2114" s="38"/>
      <c r="AA2114" s="127"/>
      <c r="AB2114" s="127"/>
      <c r="AC2114" s="127"/>
      <c r="AD2114" s="127"/>
      <c r="AE2114" s="127"/>
      <c r="AF2114" s="153"/>
      <c r="AG2114" s="113"/>
      <c r="AN2114" s="127"/>
      <c r="AO2114" s="127"/>
      <c r="AP2114" s="127"/>
      <c r="AQ2114" s="127"/>
      <c r="AR2114" s="127"/>
      <c r="AS2114" s="127"/>
      <c r="AT2114" s="127"/>
      <c r="AU2114" s="127"/>
    </row>
    <row r="2115" spans="3:47">
      <c r="C2115" s="38"/>
      <c r="D2115" s="38"/>
      <c r="AA2115" s="127"/>
      <c r="AB2115" s="127"/>
      <c r="AC2115" s="127"/>
      <c r="AD2115" s="127"/>
      <c r="AE2115" s="127"/>
      <c r="AF2115" s="153"/>
      <c r="AG2115" s="113"/>
      <c r="AN2115" s="127"/>
      <c r="AO2115" s="127"/>
      <c r="AP2115" s="127"/>
      <c r="AQ2115" s="127"/>
      <c r="AR2115" s="127"/>
      <c r="AS2115" s="127"/>
      <c r="AT2115" s="127"/>
      <c r="AU2115" s="127"/>
    </row>
    <row r="2116" spans="3:47">
      <c r="C2116" s="38"/>
      <c r="D2116" s="38"/>
      <c r="AA2116" s="127"/>
      <c r="AB2116" s="127"/>
      <c r="AC2116" s="127"/>
      <c r="AD2116" s="127"/>
      <c r="AE2116" s="127"/>
      <c r="AF2116" s="153"/>
      <c r="AG2116" s="113"/>
      <c r="AN2116" s="127"/>
      <c r="AO2116" s="127"/>
      <c r="AP2116" s="127"/>
      <c r="AQ2116" s="127"/>
      <c r="AR2116" s="127"/>
      <c r="AS2116" s="127"/>
      <c r="AT2116" s="127"/>
      <c r="AU2116" s="127"/>
    </row>
    <row r="2117" spans="3:47">
      <c r="C2117" s="38"/>
      <c r="D2117" s="38"/>
      <c r="AA2117" s="127"/>
      <c r="AB2117" s="127"/>
      <c r="AC2117" s="127"/>
      <c r="AD2117" s="127"/>
      <c r="AE2117" s="127"/>
      <c r="AF2117" s="153"/>
      <c r="AG2117" s="113"/>
      <c r="AN2117" s="127"/>
      <c r="AO2117" s="127"/>
      <c r="AP2117" s="127"/>
      <c r="AQ2117" s="127"/>
      <c r="AR2117" s="127"/>
      <c r="AS2117" s="127"/>
      <c r="AT2117" s="127"/>
      <c r="AU2117" s="127"/>
    </row>
    <row r="2118" spans="3:47">
      <c r="C2118" s="38"/>
      <c r="D2118" s="38"/>
      <c r="AA2118" s="127"/>
      <c r="AB2118" s="127"/>
      <c r="AC2118" s="127"/>
      <c r="AD2118" s="127"/>
      <c r="AE2118" s="127"/>
      <c r="AF2118" s="153"/>
      <c r="AG2118" s="113"/>
      <c r="AN2118" s="127"/>
      <c r="AO2118" s="127"/>
      <c r="AP2118" s="127"/>
      <c r="AQ2118" s="127"/>
      <c r="AR2118" s="127"/>
      <c r="AS2118" s="127"/>
      <c r="AT2118" s="127"/>
      <c r="AU2118" s="127"/>
    </row>
    <row r="2119" spans="3:47">
      <c r="C2119" s="38"/>
      <c r="D2119" s="38"/>
      <c r="AA2119" s="127"/>
      <c r="AB2119" s="127"/>
      <c r="AC2119" s="127"/>
      <c r="AD2119" s="127"/>
      <c r="AE2119" s="127"/>
      <c r="AF2119" s="153"/>
      <c r="AG2119" s="113"/>
      <c r="AN2119" s="127"/>
      <c r="AO2119" s="127"/>
      <c r="AP2119" s="127"/>
      <c r="AQ2119" s="127"/>
      <c r="AR2119" s="127"/>
      <c r="AS2119" s="127"/>
      <c r="AT2119" s="127"/>
      <c r="AU2119" s="127"/>
    </row>
    <row r="2120" spans="3:47">
      <c r="C2120" s="38"/>
      <c r="D2120" s="38"/>
      <c r="AA2120" s="127"/>
      <c r="AB2120" s="127"/>
      <c r="AC2120" s="127"/>
      <c r="AD2120" s="127"/>
      <c r="AE2120" s="127"/>
      <c r="AF2120" s="153"/>
      <c r="AG2120" s="113"/>
      <c r="AN2120" s="127"/>
      <c r="AO2120" s="127"/>
      <c r="AP2120" s="127"/>
      <c r="AQ2120" s="127"/>
      <c r="AR2120" s="127"/>
      <c r="AS2120" s="127"/>
      <c r="AT2120" s="127"/>
      <c r="AU2120" s="127"/>
    </row>
    <row r="2121" spans="3:47">
      <c r="C2121" s="38"/>
      <c r="D2121" s="38"/>
      <c r="AA2121" s="127"/>
      <c r="AB2121" s="127"/>
      <c r="AC2121" s="127"/>
      <c r="AD2121" s="127"/>
      <c r="AE2121" s="127"/>
      <c r="AF2121" s="153"/>
      <c r="AG2121" s="113"/>
      <c r="AN2121" s="127"/>
      <c r="AO2121" s="127"/>
      <c r="AP2121" s="127"/>
      <c r="AQ2121" s="127"/>
      <c r="AR2121" s="127"/>
      <c r="AS2121" s="127"/>
      <c r="AT2121" s="127"/>
      <c r="AU2121" s="127"/>
    </row>
    <row r="2122" spans="3:47">
      <c r="C2122" s="38"/>
      <c r="D2122" s="38"/>
      <c r="AA2122" s="127"/>
      <c r="AB2122" s="127"/>
      <c r="AC2122" s="127"/>
      <c r="AD2122" s="127"/>
      <c r="AE2122" s="127"/>
      <c r="AF2122" s="153"/>
      <c r="AG2122" s="113"/>
      <c r="AN2122" s="127"/>
      <c r="AO2122" s="127"/>
      <c r="AP2122" s="127"/>
      <c r="AQ2122" s="127"/>
      <c r="AR2122" s="127"/>
      <c r="AS2122" s="127"/>
      <c r="AT2122" s="127"/>
      <c r="AU2122" s="127"/>
    </row>
    <row r="2123" spans="3:47">
      <c r="C2123" s="38"/>
      <c r="D2123" s="38"/>
      <c r="AA2123" s="127"/>
      <c r="AB2123" s="127"/>
      <c r="AC2123" s="127"/>
      <c r="AD2123" s="127"/>
      <c r="AE2123" s="127"/>
      <c r="AF2123" s="153"/>
      <c r="AG2123" s="113"/>
      <c r="AN2123" s="127"/>
      <c r="AO2123" s="127"/>
      <c r="AP2123" s="127"/>
      <c r="AQ2123" s="127"/>
      <c r="AR2123" s="127"/>
      <c r="AS2123" s="127"/>
      <c r="AT2123" s="127"/>
      <c r="AU2123" s="127"/>
    </row>
    <row r="2124" spans="3:47">
      <c r="C2124" s="38"/>
      <c r="D2124" s="38"/>
      <c r="AA2124" s="127"/>
      <c r="AB2124" s="127"/>
      <c r="AC2124" s="127"/>
      <c r="AD2124" s="127"/>
      <c r="AE2124" s="127"/>
      <c r="AF2124" s="153"/>
      <c r="AG2124" s="113"/>
      <c r="AN2124" s="127"/>
      <c r="AO2124" s="127"/>
      <c r="AP2124" s="127"/>
      <c r="AQ2124" s="127"/>
      <c r="AR2124" s="127"/>
      <c r="AS2124" s="127"/>
      <c r="AT2124" s="127"/>
      <c r="AU2124" s="127"/>
    </row>
    <row r="2125" spans="3:47">
      <c r="C2125" s="38"/>
      <c r="D2125" s="38"/>
      <c r="AA2125" s="127"/>
      <c r="AB2125" s="127"/>
      <c r="AC2125" s="127"/>
      <c r="AD2125" s="127"/>
      <c r="AE2125" s="127"/>
      <c r="AF2125" s="153"/>
      <c r="AG2125" s="113"/>
      <c r="AN2125" s="127"/>
      <c r="AO2125" s="127"/>
      <c r="AP2125" s="127"/>
      <c r="AQ2125" s="127"/>
      <c r="AR2125" s="127"/>
      <c r="AS2125" s="127"/>
      <c r="AT2125" s="127"/>
      <c r="AU2125" s="127"/>
    </row>
    <row r="2126" spans="3:47">
      <c r="C2126" s="38"/>
      <c r="D2126" s="38"/>
      <c r="AA2126" s="127"/>
      <c r="AB2126" s="127"/>
      <c r="AC2126" s="127"/>
      <c r="AD2126" s="127"/>
      <c r="AE2126" s="127"/>
      <c r="AF2126" s="153"/>
      <c r="AG2126" s="113"/>
      <c r="AN2126" s="127"/>
      <c r="AO2126" s="127"/>
      <c r="AP2126" s="127"/>
      <c r="AQ2126" s="127"/>
      <c r="AR2126" s="127"/>
      <c r="AS2126" s="127"/>
      <c r="AT2126" s="127"/>
      <c r="AU2126" s="127"/>
    </row>
    <row r="2127" spans="3:47">
      <c r="C2127" s="38"/>
      <c r="D2127" s="38"/>
      <c r="AA2127" s="127"/>
      <c r="AB2127" s="127"/>
      <c r="AC2127" s="127"/>
      <c r="AD2127" s="127"/>
      <c r="AE2127" s="127"/>
      <c r="AF2127" s="153"/>
      <c r="AG2127" s="113"/>
      <c r="AN2127" s="127"/>
      <c r="AO2127" s="127"/>
      <c r="AP2127" s="127"/>
      <c r="AQ2127" s="127"/>
      <c r="AR2127" s="127"/>
      <c r="AS2127" s="127"/>
      <c r="AT2127" s="127"/>
      <c r="AU2127" s="127"/>
    </row>
    <row r="2128" spans="3:47">
      <c r="C2128" s="38"/>
      <c r="D2128" s="38"/>
      <c r="AA2128" s="127"/>
      <c r="AB2128" s="127"/>
      <c r="AC2128" s="127"/>
      <c r="AD2128" s="127"/>
      <c r="AE2128" s="127"/>
      <c r="AF2128" s="153"/>
      <c r="AG2128" s="113"/>
      <c r="AN2128" s="127"/>
      <c r="AO2128" s="127"/>
      <c r="AP2128" s="127"/>
      <c r="AQ2128" s="127"/>
      <c r="AR2128" s="127"/>
      <c r="AS2128" s="127"/>
      <c r="AT2128" s="127"/>
      <c r="AU2128" s="127"/>
    </row>
    <row r="2129" spans="3:47">
      <c r="C2129" s="38"/>
      <c r="D2129" s="38"/>
      <c r="AA2129" s="127"/>
      <c r="AB2129" s="127"/>
      <c r="AC2129" s="127"/>
      <c r="AD2129" s="127"/>
      <c r="AE2129" s="127"/>
      <c r="AF2129" s="153"/>
      <c r="AG2129" s="113"/>
      <c r="AN2129" s="127"/>
      <c r="AO2129" s="127"/>
      <c r="AP2129" s="127"/>
      <c r="AQ2129" s="127"/>
      <c r="AR2129" s="127"/>
      <c r="AS2129" s="127"/>
      <c r="AT2129" s="127"/>
      <c r="AU2129" s="127"/>
    </row>
    <row r="2130" spans="3:47">
      <c r="C2130" s="38"/>
      <c r="D2130" s="38"/>
      <c r="AA2130" s="127"/>
      <c r="AB2130" s="127"/>
      <c r="AC2130" s="127"/>
      <c r="AD2130" s="127"/>
      <c r="AE2130" s="127"/>
      <c r="AF2130" s="153"/>
      <c r="AG2130" s="113"/>
      <c r="AN2130" s="127"/>
      <c r="AO2130" s="127"/>
      <c r="AP2130" s="127"/>
      <c r="AQ2130" s="127"/>
      <c r="AR2130" s="127"/>
      <c r="AS2130" s="127"/>
      <c r="AT2130" s="127"/>
      <c r="AU2130" s="127"/>
    </row>
    <row r="2131" spans="3:47">
      <c r="C2131" s="38"/>
      <c r="D2131" s="38"/>
      <c r="AA2131" s="127"/>
      <c r="AB2131" s="127"/>
      <c r="AC2131" s="127"/>
      <c r="AD2131" s="127"/>
      <c r="AE2131" s="127"/>
      <c r="AF2131" s="153"/>
      <c r="AG2131" s="113"/>
      <c r="AN2131" s="127"/>
      <c r="AO2131" s="127"/>
      <c r="AP2131" s="127"/>
      <c r="AQ2131" s="127"/>
      <c r="AR2131" s="127"/>
      <c r="AS2131" s="127"/>
      <c r="AT2131" s="127"/>
      <c r="AU2131" s="127"/>
    </row>
    <row r="2132" spans="3:47">
      <c r="C2132" s="38"/>
      <c r="D2132" s="38"/>
      <c r="AA2132" s="127"/>
      <c r="AB2132" s="127"/>
      <c r="AC2132" s="127"/>
      <c r="AD2132" s="127"/>
      <c r="AE2132" s="127"/>
      <c r="AF2132" s="153"/>
      <c r="AG2132" s="113"/>
      <c r="AN2132" s="127"/>
      <c r="AO2132" s="127"/>
      <c r="AP2132" s="127"/>
      <c r="AQ2132" s="127"/>
      <c r="AR2132" s="127"/>
      <c r="AS2132" s="127"/>
      <c r="AT2132" s="127"/>
      <c r="AU2132" s="127"/>
    </row>
    <row r="2133" spans="3:47">
      <c r="C2133" s="38"/>
      <c r="D2133" s="38"/>
      <c r="AA2133" s="127"/>
      <c r="AB2133" s="127"/>
      <c r="AC2133" s="127"/>
      <c r="AD2133" s="127"/>
      <c r="AE2133" s="127"/>
      <c r="AF2133" s="153"/>
      <c r="AG2133" s="113"/>
      <c r="AN2133" s="127"/>
      <c r="AO2133" s="127"/>
      <c r="AP2133" s="127"/>
      <c r="AQ2133" s="127"/>
      <c r="AR2133" s="127"/>
      <c r="AS2133" s="127"/>
      <c r="AT2133" s="127"/>
      <c r="AU2133" s="127"/>
    </row>
    <row r="2134" spans="3:47">
      <c r="C2134" s="38"/>
      <c r="D2134" s="38"/>
      <c r="AA2134" s="127"/>
      <c r="AB2134" s="127"/>
      <c r="AC2134" s="127"/>
      <c r="AD2134" s="127"/>
      <c r="AE2134" s="127"/>
      <c r="AF2134" s="153"/>
      <c r="AG2134" s="113"/>
      <c r="AN2134" s="127"/>
      <c r="AO2134" s="127"/>
      <c r="AP2134" s="127"/>
      <c r="AQ2134" s="127"/>
      <c r="AR2134" s="127"/>
      <c r="AS2134" s="127"/>
      <c r="AT2134" s="127"/>
      <c r="AU2134" s="127"/>
    </row>
    <row r="2135" spans="3:47">
      <c r="C2135" s="38"/>
      <c r="D2135" s="38"/>
      <c r="AA2135" s="127"/>
      <c r="AB2135" s="127"/>
      <c r="AC2135" s="127"/>
      <c r="AD2135" s="127"/>
      <c r="AE2135" s="127"/>
      <c r="AF2135" s="153"/>
      <c r="AG2135" s="113"/>
      <c r="AN2135" s="127"/>
      <c r="AO2135" s="127"/>
      <c r="AP2135" s="127"/>
      <c r="AQ2135" s="127"/>
      <c r="AR2135" s="127"/>
      <c r="AS2135" s="127"/>
      <c r="AT2135" s="127"/>
      <c r="AU2135" s="127"/>
    </row>
    <row r="2136" spans="3:47">
      <c r="C2136" s="38"/>
      <c r="D2136" s="38"/>
      <c r="AA2136" s="127"/>
      <c r="AB2136" s="127"/>
      <c r="AC2136" s="127"/>
      <c r="AD2136" s="127"/>
      <c r="AE2136" s="127"/>
      <c r="AF2136" s="153"/>
      <c r="AG2136" s="113"/>
      <c r="AN2136" s="127"/>
      <c r="AO2136" s="127"/>
      <c r="AP2136" s="127"/>
      <c r="AQ2136" s="127"/>
      <c r="AR2136" s="127"/>
      <c r="AS2136" s="127"/>
      <c r="AT2136" s="127"/>
      <c r="AU2136" s="127"/>
    </row>
    <row r="2137" spans="3:47">
      <c r="C2137" s="38"/>
      <c r="D2137" s="38"/>
      <c r="AA2137" s="127"/>
      <c r="AB2137" s="127"/>
      <c r="AC2137" s="127"/>
      <c r="AD2137" s="127"/>
      <c r="AE2137" s="127"/>
      <c r="AF2137" s="153"/>
      <c r="AG2137" s="113"/>
      <c r="AN2137" s="127"/>
      <c r="AO2137" s="127"/>
      <c r="AP2137" s="127"/>
      <c r="AQ2137" s="127"/>
      <c r="AR2137" s="127"/>
      <c r="AS2137" s="127"/>
      <c r="AT2137" s="127"/>
      <c r="AU2137" s="127"/>
    </row>
    <row r="2138" spans="3:47">
      <c r="C2138" s="38"/>
      <c r="D2138" s="38"/>
      <c r="AA2138" s="127"/>
      <c r="AB2138" s="127"/>
      <c r="AC2138" s="127"/>
      <c r="AD2138" s="127"/>
      <c r="AE2138" s="127"/>
      <c r="AF2138" s="153"/>
      <c r="AG2138" s="113"/>
      <c r="AN2138" s="127"/>
      <c r="AO2138" s="127"/>
      <c r="AP2138" s="127"/>
      <c r="AQ2138" s="127"/>
      <c r="AR2138" s="127"/>
      <c r="AS2138" s="127"/>
      <c r="AT2138" s="127"/>
      <c r="AU2138" s="127"/>
    </row>
    <row r="2139" spans="3:47">
      <c r="C2139" s="38"/>
      <c r="D2139" s="38"/>
      <c r="AA2139" s="127"/>
      <c r="AB2139" s="127"/>
      <c r="AC2139" s="127"/>
      <c r="AD2139" s="127"/>
      <c r="AE2139" s="127"/>
      <c r="AF2139" s="153"/>
      <c r="AG2139" s="113"/>
      <c r="AN2139" s="127"/>
      <c r="AO2139" s="127"/>
      <c r="AP2139" s="127"/>
      <c r="AQ2139" s="127"/>
      <c r="AR2139" s="127"/>
      <c r="AS2139" s="127"/>
      <c r="AT2139" s="127"/>
      <c r="AU2139" s="127"/>
    </row>
    <row r="2140" spans="3:47">
      <c r="C2140" s="38"/>
      <c r="D2140" s="38"/>
      <c r="AA2140" s="127"/>
      <c r="AB2140" s="127"/>
      <c r="AC2140" s="127"/>
      <c r="AD2140" s="127"/>
      <c r="AE2140" s="127"/>
      <c r="AF2140" s="153"/>
      <c r="AG2140" s="113"/>
      <c r="AN2140" s="127"/>
      <c r="AO2140" s="127"/>
      <c r="AP2140" s="127"/>
      <c r="AQ2140" s="127"/>
      <c r="AR2140" s="127"/>
      <c r="AS2140" s="127"/>
      <c r="AT2140" s="127"/>
      <c r="AU2140" s="127"/>
    </row>
    <row r="2141" spans="3:47">
      <c r="C2141" s="38"/>
      <c r="D2141" s="38"/>
      <c r="AA2141" s="127"/>
      <c r="AB2141" s="127"/>
      <c r="AC2141" s="127"/>
      <c r="AD2141" s="127"/>
      <c r="AE2141" s="127"/>
      <c r="AF2141" s="153"/>
      <c r="AG2141" s="113"/>
      <c r="AN2141" s="127"/>
      <c r="AO2141" s="127"/>
      <c r="AP2141" s="127"/>
      <c r="AQ2141" s="127"/>
      <c r="AR2141" s="127"/>
      <c r="AS2141" s="127"/>
      <c r="AT2141" s="127"/>
      <c r="AU2141" s="127"/>
    </row>
    <row r="2142" spans="3:47">
      <c r="C2142" s="38"/>
      <c r="D2142" s="38"/>
      <c r="AA2142" s="127"/>
      <c r="AB2142" s="127"/>
      <c r="AC2142" s="127"/>
      <c r="AD2142" s="127"/>
      <c r="AE2142" s="127"/>
      <c r="AF2142" s="153"/>
      <c r="AG2142" s="113"/>
      <c r="AN2142" s="127"/>
      <c r="AO2142" s="127"/>
      <c r="AP2142" s="127"/>
      <c r="AQ2142" s="127"/>
      <c r="AR2142" s="127"/>
      <c r="AS2142" s="127"/>
      <c r="AT2142" s="127"/>
      <c r="AU2142" s="127"/>
    </row>
    <row r="2143" spans="3:47">
      <c r="C2143" s="38"/>
      <c r="D2143" s="38"/>
      <c r="AA2143" s="127"/>
      <c r="AB2143" s="127"/>
      <c r="AC2143" s="127"/>
      <c r="AD2143" s="127"/>
      <c r="AE2143" s="127"/>
      <c r="AF2143" s="153"/>
      <c r="AG2143" s="113"/>
      <c r="AN2143" s="127"/>
      <c r="AO2143" s="127"/>
      <c r="AP2143" s="127"/>
      <c r="AQ2143" s="127"/>
      <c r="AR2143" s="127"/>
      <c r="AS2143" s="127"/>
      <c r="AT2143" s="127"/>
      <c r="AU2143" s="127"/>
    </row>
    <row r="2144" spans="3:47">
      <c r="C2144" s="38"/>
      <c r="D2144" s="38"/>
      <c r="AA2144" s="127"/>
      <c r="AB2144" s="127"/>
      <c r="AC2144" s="127"/>
      <c r="AD2144" s="127"/>
      <c r="AE2144" s="127"/>
      <c r="AF2144" s="153"/>
      <c r="AG2144" s="113"/>
      <c r="AN2144" s="127"/>
      <c r="AO2144" s="127"/>
      <c r="AP2144" s="127"/>
      <c r="AQ2144" s="127"/>
      <c r="AR2144" s="127"/>
      <c r="AS2144" s="127"/>
      <c r="AT2144" s="127"/>
      <c r="AU2144" s="127"/>
    </row>
    <row r="2145" spans="3:47">
      <c r="C2145" s="38"/>
      <c r="D2145" s="38"/>
      <c r="AA2145" s="127"/>
      <c r="AB2145" s="127"/>
      <c r="AC2145" s="127"/>
      <c r="AD2145" s="127"/>
      <c r="AE2145" s="127"/>
      <c r="AF2145" s="153"/>
      <c r="AG2145" s="113"/>
      <c r="AN2145" s="127"/>
      <c r="AO2145" s="127"/>
      <c r="AP2145" s="127"/>
      <c r="AQ2145" s="127"/>
      <c r="AR2145" s="127"/>
      <c r="AS2145" s="127"/>
      <c r="AT2145" s="127"/>
      <c r="AU2145" s="127"/>
    </row>
    <row r="2146" spans="3:47">
      <c r="C2146" s="38"/>
      <c r="D2146" s="38"/>
      <c r="AA2146" s="127"/>
      <c r="AB2146" s="127"/>
      <c r="AC2146" s="127"/>
      <c r="AD2146" s="127"/>
      <c r="AE2146" s="127"/>
      <c r="AF2146" s="153"/>
      <c r="AG2146" s="113"/>
      <c r="AN2146" s="127"/>
      <c r="AO2146" s="127"/>
      <c r="AP2146" s="127"/>
      <c r="AQ2146" s="127"/>
      <c r="AR2146" s="127"/>
      <c r="AS2146" s="127"/>
      <c r="AT2146" s="127"/>
      <c r="AU2146" s="127"/>
    </row>
    <row r="2147" spans="3:47">
      <c r="C2147" s="38"/>
      <c r="D2147" s="38"/>
      <c r="AA2147" s="127"/>
      <c r="AB2147" s="127"/>
      <c r="AC2147" s="127"/>
      <c r="AD2147" s="127"/>
      <c r="AE2147" s="127"/>
      <c r="AF2147" s="153"/>
      <c r="AG2147" s="113"/>
      <c r="AN2147" s="127"/>
      <c r="AO2147" s="127"/>
      <c r="AP2147" s="127"/>
      <c r="AQ2147" s="127"/>
      <c r="AR2147" s="127"/>
      <c r="AS2147" s="127"/>
      <c r="AT2147" s="127"/>
      <c r="AU2147" s="127"/>
    </row>
    <row r="2148" spans="3:47">
      <c r="C2148" s="38"/>
      <c r="D2148" s="38"/>
      <c r="AA2148" s="127"/>
      <c r="AB2148" s="127"/>
      <c r="AC2148" s="127"/>
      <c r="AD2148" s="127"/>
      <c r="AE2148" s="127"/>
      <c r="AF2148" s="153"/>
      <c r="AG2148" s="113"/>
      <c r="AN2148" s="127"/>
      <c r="AO2148" s="127"/>
      <c r="AP2148" s="127"/>
      <c r="AQ2148" s="127"/>
      <c r="AR2148" s="127"/>
      <c r="AS2148" s="127"/>
      <c r="AT2148" s="127"/>
      <c r="AU2148" s="127"/>
    </row>
    <row r="2149" spans="3:47">
      <c r="C2149" s="38"/>
      <c r="D2149" s="38"/>
      <c r="AA2149" s="127"/>
      <c r="AB2149" s="127"/>
      <c r="AC2149" s="127"/>
      <c r="AD2149" s="127"/>
      <c r="AE2149" s="127"/>
      <c r="AF2149" s="153"/>
      <c r="AG2149" s="113"/>
      <c r="AN2149" s="127"/>
      <c r="AO2149" s="127"/>
      <c r="AP2149" s="127"/>
      <c r="AQ2149" s="127"/>
      <c r="AR2149" s="127"/>
      <c r="AS2149" s="127"/>
      <c r="AT2149" s="127"/>
      <c r="AU2149" s="127"/>
    </row>
    <row r="2150" spans="3:47">
      <c r="C2150" s="38"/>
      <c r="D2150" s="38"/>
      <c r="AA2150" s="127"/>
      <c r="AB2150" s="127"/>
      <c r="AC2150" s="127"/>
      <c r="AD2150" s="127"/>
      <c r="AE2150" s="127"/>
      <c r="AF2150" s="153"/>
      <c r="AG2150" s="113"/>
      <c r="AN2150" s="127"/>
      <c r="AO2150" s="127"/>
      <c r="AP2150" s="127"/>
      <c r="AQ2150" s="127"/>
      <c r="AR2150" s="127"/>
      <c r="AS2150" s="127"/>
      <c r="AT2150" s="127"/>
      <c r="AU2150" s="127"/>
    </row>
    <row r="2151" spans="3:47">
      <c r="C2151" s="38"/>
      <c r="D2151" s="38"/>
      <c r="AA2151" s="127"/>
      <c r="AB2151" s="127"/>
      <c r="AC2151" s="127"/>
      <c r="AD2151" s="127"/>
      <c r="AE2151" s="127"/>
      <c r="AF2151" s="153"/>
      <c r="AG2151" s="113"/>
      <c r="AN2151" s="127"/>
      <c r="AO2151" s="127"/>
      <c r="AP2151" s="127"/>
      <c r="AQ2151" s="127"/>
      <c r="AR2151" s="127"/>
      <c r="AS2151" s="127"/>
      <c r="AT2151" s="127"/>
      <c r="AU2151" s="127"/>
    </row>
    <row r="2152" spans="3:47">
      <c r="C2152" s="38"/>
      <c r="D2152" s="38"/>
      <c r="AA2152" s="127"/>
      <c r="AB2152" s="127"/>
      <c r="AC2152" s="127"/>
      <c r="AD2152" s="127"/>
      <c r="AE2152" s="127"/>
      <c r="AF2152" s="153"/>
      <c r="AG2152" s="113"/>
      <c r="AN2152" s="127"/>
      <c r="AO2152" s="127"/>
      <c r="AP2152" s="127"/>
      <c r="AQ2152" s="127"/>
      <c r="AR2152" s="127"/>
      <c r="AS2152" s="127"/>
      <c r="AT2152" s="127"/>
      <c r="AU2152" s="127"/>
    </row>
    <row r="2153" spans="3:47">
      <c r="C2153" s="38"/>
      <c r="D2153" s="38"/>
      <c r="AA2153" s="127"/>
      <c r="AB2153" s="127"/>
      <c r="AC2153" s="127"/>
      <c r="AD2153" s="127"/>
      <c r="AE2153" s="127"/>
      <c r="AF2153" s="153"/>
      <c r="AG2153" s="113"/>
      <c r="AN2153" s="127"/>
      <c r="AO2153" s="127"/>
      <c r="AP2153" s="127"/>
      <c r="AQ2153" s="127"/>
      <c r="AR2153" s="127"/>
      <c r="AS2153" s="127"/>
      <c r="AT2153" s="127"/>
      <c r="AU2153" s="127"/>
    </row>
    <row r="2154" spans="3:47">
      <c r="C2154" s="38"/>
      <c r="D2154" s="38"/>
      <c r="AA2154" s="127"/>
      <c r="AB2154" s="127"/>
      <c r="AC2154" s="127"/>
      <c r="AD2154" s="127"/>
      <c r="AE2154" s="127"/>
      <c r="AF2154" s="153"/>
      <c r="AG2154" s="113"/>
      <c r="AN2154" s="127"/>
      <c r="AO2154" s="127"/>
      <c r="AP2154" s="127"/>
      <c r="AQ2154" s="127"/>
      <c r="AR2154" s="127"/>
      <c r="AS2154" s="127"/>
      <c r="AT2154" s="127"/>
      <c r="AU2154" s="127"/>
    </row>
    <row r="2155" spans="3:47">
      <c r="C2155" s="38"/>
      <c r="D2155" s="38"/>
      <c r="AA2155" s="127"/>
      <c r="AB2155" s="127"/>
      <c r="AC2155" s="127"/>
      <c r="AD2155" s="127"/>
      <c r="AE2155" s="127"/>
      <c r="AF2155" s="153"/>
      <c r="AG2155" s="113"/>
      <c r="AN2155" s="127"/>
      <c r="AO2155" s="127"/>
      <c r="AP2155" s="127"/>
      <c r="AQ2155" s="127"/>
      <c r="AR2155" s="127"/>
      <c r="AS2155" s="127"/>
      <c r="AT2155" s="127"/>
      <c r="AU2155" s="127"/>
    </row>
    <row r="2156" spans="3:47">
      <c r="C2156" s="38"/>
      <c r="D2156" s="38"/>
      <c r="AA2156" s="127"/>
      <c r="AB2156" s="127"/>
      <c r="AC2156" s="127"/>
      <c r="AD2156" s="127"/>
      <c r="AE2156" s="127"/>
      <c r="AF2156" s="153"/>
      <c r="AG2156" s="113"/>
      <c r="AN2156" s="127"/>
      <c r="AO2156" s="127"/>
      <c r="AP2156" s="127"/>
      <c r="AQ2156" s="127"/>
      <c r="AR2156" s="127"/>
      <c r="AS2156" s="127"/>
      <c r="AT2156" s="127"/>
      <c r="AU2156" s="127"/>
    </row>
    <row r="2157" spans="3:47">
      <c r="C2157" s="38"/>
      <c r="D2157" s="38"/>
      <c r="AA2157" s="127"/>
      <c r="AB2157" s="127"/>
      <c r="AC2157" s="127"/>
      <c r="AD2157" s="127"/>
      <c r="AE2157" s="127"/>
      <c r="AF2157" s="153"/>
      <c r="AG2157" s="113"/>
      <c r="AN2157" s="127"/>
      <c r="AO2157" s="127"/>
      <c r="AP2157" s="127"/>
      <c r="AQ2157" s="127"/>
      <c r="AR2157" s="127"/>
      <c r="AS2157" s="127"/>
      <c r="AT2157" s="127"/>
      <c r="AU2157" s="127"/>
    </row>
    <row r="2158" spans="3:47">
      <c r="C2158" s="38"/>
      <c r="D2158" s="38"/>
      <c r="AA2158" s="127"/>
      <c r="AB2158" s="127"/>
      <c r="AC2158" s="127"/>
      <c r="AD2158" s="127"/>
      <c r="AE2158" s="127"/>
      <c r="AF2158" s="153"/>
      <c r="AG2158" s="113"/>
      <c r="AN2158" s="127"/>
      <c r="AO2158" s="127"/>
      <c r="AP2158" s="127"/>
      <c r="AQ2158" s="127"/>
      <c r="AR2158" s="127"/>
      <c r="AS2158" s="127"/>
      <c r="AT2158" s="127"/>
      <c r="AU2158" s="127"/>
    </row>
    <row r="2159" spans="3:47">
      <c r="C2159" s="38"/>
      <c r="D2159" s="38"/>
      <c r="AA2159" s="127"/>
      <c r="AB2159" s="127"/>
      <c r="AC2159" s="127"/>
      <c r="AD2159" s="127"/>
      <c r="AE2159" s="127"/>
      <c r="AF2159" s="153"/>
      <c r="AG2159" s="113"/>
      <c r="AN2159" s="127"/>
      <c r="AO2159" s="127"/>
      <c r="AP2159" s="127"/>
      <c r="AQ2159" s="127"/>
      <c r="AR2159" s="127"/>
      <c r="AS2159" s="127"/>
      <c r="AT2159" s="127"/>
      <c r="AU2159" s="127"/>
    </row>
    <row r="2160" spans="3:47">
      <c r="C2160" s="38"/>
      <c r="D2160" s="38"/>
      <c r="AA2160" s="127"/>
      <c r="AB2160" s="127"/>
      <c r="AC2160" s="127"/>
      <c r="AD2160" s="127"/>
      <c r="AE2160" s="127"/>
      <c r="AF2160" s="153"/>
      <c r="AG2160" s="113"/>
      <c r="AN2160" s="127"/>
      <c r="AO2160" s="127"/>
      <c r="AP2160" s="127"/>
      <c r="AQ2160" s="127"/>
      <c r="AR2160" s="127"/>
      <c r="AS2160" s="127"/>
      <c r="AT2160" s="127"/>
      <c r="AU2160" s="127"/>
    </row>
    <row r="2161" spans="3:47">
      <c r="C2161" s="38"/>
      <c r="D2161" s="38"/>
      <c r="AA2161" s="127"/>
      <c r="AB2161" s="127"/>
      <c r="AC2161" s="127"/>
      <c r="AD2161" s="127"/>
      <c r="AE2161" s="127"/>
      <c r="AF2161" s="153"/>
      <c r="AG2161" s="113"/>
      <c r="AN2161" s="127"/>
      <c r="AO2161" s="127"/>
      <c r="AP2161" s="127"/>
      <c r="AQ2161" s="127"/>
      <c r="AR2161" s="127"/>
      <c r="AS2161" s="127"/>
      <c r="AT2161" s="127"/>
      <c r="AU2161" s="127"/>
    </row>
    <row r="2162" spans="3:47">
      <c r="C2162" s="38"/>
      <c r="D2162" s="38"/>
      <c r="AA2162" s="127"/>
      <c r="AB2162" s="127"/>
      <c r="AC2162" s="127"/>
      <c r="AD2162" s="127"/>
      <c r="AE2162" s="127"/>
      <c r="AF2162" s="153"/>
      <c r="AG2162" s="113"/>
      <c r="AN2162" s="127"/>
      <c r="AO2162" s="127"/>
      <c r="AP2162" s="127"/>
      <c r="AQ2162" s="127"/>
      <c r="AR2162" s="127"/>
      <c r="AS2162" s="127"/>
      <c r="AT2162" s="127"/>
      <c r="AU2162" s="127"/>
    </row>
    <row r="2163" spans="3:47">
      <c r="C2163" s="38"/>
      <c r="D2163" s="38"/>
      <c r="AA2163" s="127"/>
      <c r="AB2163" s="127"/>
      <c r="AC2163" s="127"/>
      <c r="AD2163" s="127"/>
      <c r="AE2163" s="127"/>
      <c r="AF2163" s="153"/>
      <c r="AG2163" s="113"/>
      <c r="AN2163" s="127"/>
      <c r="AO2163" s="127"/>
      <c r="AP2163" s="127"/>
      <c r="AQ2163" s="127"/>
      <c r="AR2163" s="127"/>
      <c r="AS2163" s="127"/>
      <c r="AT2163" s="127"/>
      <c r="AU2163" s="127"/>
    </row>
    <row r="2164" spans="3:47">
      <c r="C2164" s="38"/>
      <c r="D2164" s="38"/>
      <c r="AA2164" s="127"/>
      <c r="AB2164" s="127"/>
      <c r="AC2164" s="127"/>
      <c r="AD2164" s="127"/>
      <c r="AE2164" s="127"/>
      <c r="AF2164" s="153"/>
      <c r="AG2164" s="113"/>
      <c r="AN2164" s="127"/>
      <c r="AO2164" s="127"/>
      <c r="AP2164" s="127"/>
      <c r="AQ2164" s="127"/>
      <c r="AR2164" s="127"/>
      <c r="AS2164" s="127"/>
      <c r="AT2164" s="127"/>
      <c r="AU2164" s="127"/>
    </row>
    <row r="2165" spans="3:47">
      <c r="C2165" s="38"/>
      <c r="D2165" s="38"/>
      <c r="AA2165" s="127"/>
      <c r="AB2165" s="127"/>
      <c r="AC2165" s="127"/>
      <c r="AD2165" s="127"/>
      <c r="AE2165" s="127"/>
      <c r="AF2165" s="153"/>
      <c r="AG2165" s="113"/>
      <c r="AN2165" s="127"/>
      <c r="AO2165" s="127"/>
      <c r="AP2165" s="127"/>
      <c r="AQ2165" s="127"/>
      <c r="AR2165" s="127"/>
      <c r="AS2165" s="127"/>
      <c r="AT2165" s="127"/>
      <c r="AU2165" s="127"/>
    </row>
    <row r="2166" spans="3:47">
      <c r="C2166" s="38"/>
      <c r="D2166" s="38"/>
      <c r="AA2166" s="127"/>
      <c r="AB2166" s="127"/>
      <c r="AC2166" s="127"/>
      <c r="AD2166" s="127"/>
      <c r="AE2166" s="127"/>
      <c r="AF2166" s="153"/>
      <c r="AG2166" s="113"/>
      <c r="AN2166" s="127"/>
      <c r="AO2166" s="127"/>
      <c r="AP2166" s="127"/>
      <c r="AQ2166" s="127"/>
      <c r="AR2166" s="127"/>
      <c r="AS2166" s="127"/>
      <c r="AT2166" s="127"/>
      <c r="AU2166" s="127"/>
    </row>
    <row r="2167" spans="3:47">
      <c r="C2167" s="38"/>
      <c r="D2167" s="38"/>
      <c r="AA2167" s="127"/>
      <c r="AB2167" s="127"/>
      <c r="AC2167" s="127"/>
      <c r="AD2167" s="127"/>
      <c r="AE2167" s="127"/>
      <c r="AF2167" s="153"/>
      <c r="AG2167" s="113"/>
      <c r="AN2167" s="127"/>
      <c r="AO2167" s="127"/>
      <c r="AP2167" s="127"/>
      <c r="AQ2167" s="127"/>
      <c r="AR2167" s="127"/>
      <c r="AS2167" s="127"/>
      <c r="AT2167" s="127"/>
      <c r="AU2167" s="127"/>
    </row>
    <row r="2168" spans="3:47">
      <c r="C2168" s="38"/>
      <c r="D2168" s="38"/>
      <c r="AA2168" s="127"/>
      <c r="AB2168" s="127"/>
      <c r="AC2168" s="127"/>
      <c r="AD2168" s="127"/>
      <c r="AE2168" s="127"/>
      <c r="AF2168" s="153"/>
      <c r="AG2168" s="113"/>
      <c r="AN2168" s="127"/>
      <c r="AO2168" s="127"/>
      <c r="AP2168" s="127"/>
      <c r="AQ2168" s="127"/>
      <c r="AR2168" s="127"/>
      <c r="AS2168" s="127"/>
      <c r="AT2168" s="127"/>
      <c r="AU2168" s="127"/>
    </row>
    <row r="2169" spans="3:47">
      <c r="C2169" s="38"/>
      <c r="D2169" s="38"/>
      <c r="AA2169" s="127"/>
      <c r="AB2169" s="127"/>
      <c r="AC2169" s="127"/>
      <c r="AD2169" s="127"/>
      <c r="AE2169" s="127"/>
      <c r="AF2169" s="153"/>
      <c r="AG2169" s="113"/>
      <c r="AN2169" s="127"/>
      <c r="AO2169" s="127"/>
      <c r="AP2169" s="127"/>
      <c r="AQ2169" s="127"/>
      <c r="AR2169" s="127"/>
      <c r="AS2169" s="127"/>
      <c r="AT2169" s="127"/>
      <c r="AU2169" s="127"/>
    </row>
    <row r="2170" spans="3:47">
      <c r="C2170" s="38"/>
      <c r="D2170" s="38"/>
      <c r="AA2170" s="127"/>
      <c r="AB2170" s="127"/>
      <c r="AC2170" s="127"/>
      <c r="AD2170" s="127"/>
      <c r="AE2170" s="127"/>
      <c r="AF2170" s="153"/>
      <c r="AG2170" s="113"/>
      <c r="AN2170" s="127"/>
      <c r="AO2170" s="127"/>
      <c r="AP2170" s="127"/>
      <c r="AQ2170" s="127"/>
      <c r="AR2170" s="127"/>
      <c r="AS2170" s="127"/>
      <c r="AT2170" s="127"/>
      <c r="AU2170" s="127"/>
    </row>
    <row r="2171" spans="3:47">
      <c r="C2171" s="38"/>
      <c r="D2171" s="38"/>
      <c r="AA2171" s="127"/>
      <c r="AB2171" s="127"/>
      <c r="AC2171" s="127"/>
      <c r="AD2171" s="127"/>
      <c r="AE2171" s="127"/>
      <c r="AF2171" s="153"/>
      <c r="AG2171" s="113"/>
      <c r="AN2171" s="127"/>
      <c r="AO2171" s="127"/>
      <c r="AP2171" s="127"/>
      <c r="AQ2171" s="127"/>
      <c r="AR2171" s="127"/>
      <c r="AS2171" s="127"/>
      <c r="AT2171" s="127"/>
      <c r="AU2171" s="127"/>
    </row>
    <row r="2172" spans="3:47">
      <c r="C2172" s="38"/>
      <c r="D2172" s="38"/>
      <c r="AA2172" s="127"/>
      <c r="AB2172" s="127"/>
      <c r="AC2172" s="127"/>
      <c r="AD2172" s="127"/>
      <c r="AE2172" s="127"/>
      <c r="AF2172" s="153"/>
      <c r="AG2172" s="113"/>
      <c r="AN2172" s="127"/>
      <c r="AO2172" s="127"/>
      <c r="AP2172" s="127"/>
      <c r="AQ2172" s="127"/>
      <c r="AR2172" s="127"/>
      <c r="AS2172" s="127"/>
      <c r="AT2172" s="127"/>
      <c r="AU2172" s="127"/>
    </row>
    <row r="2173" spans="3:47">
      <c r="C2173" s="38"/>
      <c r="D2173" s="38"/>
      <c r="AA2173" s="127"/>
      <c r="AB2173" s="127"/>
      <c r="AC2173" s="127"/>
      <c r="AD2173" s="127"/>
      <c r="AE2173" s="127"/>
      <c r="AF2173" s="153"/>
      <c r="AG2173" s="113"/>
      <c r="AN2173" s="127"/>
      <c r="AO2173" s="127"/>
      <c r="AP2173" s="127"/>
      <c r="AQ2173" s="127"/>
      <c r="AR2173" s="127"/>
      <c r="AS2173" s="127"/>
      <c r="AT2173" s="127"/>
      <c r="AU2173" s="127"/>
    </row>
    <row r="2174" spans="3:47">
      <c r="C2174" s="38"/>
      <c r="D2174" s="38"/>
      <c r="AA2174" s="127"/>
      <c r="AB2174" s="127"/>
      <c r="AC2174" s="127"/>
      <c r="AD2174" s="127"/>
      <c r="AE2174" s="127"/>
      <c r="AF2174" s="153"/>
      <c r="AG2174" s="113"/>
      <c r="AN2174" s="127"/>
      <c r="AO2174" s="127"/>
      <c r="AP2174" s="127"/>
      <c r="AQ2174" s="127"/>
      <c r="AR2174" s="127"/>
      <c r="AS2174" s="127"/>
      <c r="AT2174" s="127"/>
      <c r="AU2174" s="127"/>
    </row>
    <row r="2175" spans="3:47">
      <c r="C2175" s="38"/>
      <c r="D2175" s="38"/>
      <c r="AA2175" s="127"/>
      <c r="AB2175" s="127"/>
      <c r="AC2175" s="127"/>
      <c r="AD2175" s="127"/>
      <c r="AE2175" s="127"/>
      <c r="AF2175" s="153"/>
      <c r="AG2175" s="113"/>
      <c r="AN2175" s="127"/>
      <c r="AO2175" s="127"/>
      <c r="AP2175" s="127"/>
      <c r="AQ2175" s="127"/>
      <c r="AR2175" s="127"/>
      <c r="AS2175" s="127"/>
      <c r="AT2175" s="127"/>
      <c r="AU2175" s="127"/>
    </row>
    <row r="2176" spans="3:47">
      <c r="C2176" s="38"/>
      <c r="D2176" s="38"/>
      <c r="AA2176" s="127"/>
      <c r="AB2176" s="127"/>
      <c r="AC2176" s="127"/>
      <c r="AD2176" s="127"/>
      <c r="AE2176" s="127"/>
      <c r="AF2176" s="153"/>
      <c r="AG2176" s="113"/>
      <c r="AN2176" s="127"/>
      <c r="AO2176" s="127"/>
      <c r="AP2176" s="127"/>
      <c r="AQ2176" s="127"/>
      <c r="AR2176" s="127"/>
      <c r="AS2176" s="127"/>
      <c r="AT2176" s="127"/>
      <c r="AU2176" s="127"/>
    </row>
    <row r="2177" spans="3:47">
      <c r="C2177" s="38"/>
      <c r="D2177" s="38"/>
      <c r="AA2177" s="127"/>
      <c r="AB2177" s="127"/>
      <c r="AC2177" s="127"/>
      <c r="AD2177" s="127"/>
      <c r="AE2177" s="127"/>
      <c r="AF2177" s="153"/>
      <c r="AG2177" s="113"/>
      <c r="AN2177" s="127"/>
      <c r="AO2177" s="127"/>
      <c r="AP2177" s="127"/>
      <c r="AQ2177" s="127"/>
      <c r="AR2177" s="127"/>
      <c r="AS2177" s="127"/>
      <c r="AT2177" s="127"/>
      <c r="AU2177" s="127"/>
    </row>
    <row r="2178" spans="3:47">
      <c r="C2178" s="38"/>
      <c r="D2178" s="38"/>
      <c r="AA2178" s="127"/>
      <c r="AB2178" s="127"/>
      <c r="AC2178" s="127"/>
      <c r="AD2178" s="127"/>
      <c r="AE2178" s="127"/>
      <c r="AF2178" s="153"/>
      <c r="AG2178" s="113"/>
      <c r="AN2178" s="127"/>
      <c r="AO2178" s="127"/>
      <c r="AP2178" s="127"/>
      <c r="AQ2178" s="127"/>
      <c r="AR2178" s="127"/>
      <c r="AS2178" s="127"/>
      <c r="AT2178" s="127"/>
      <c r="AU2178" s="127"/>
    </row>
    <row r="2179" spans="3:47">
      <c r="C2179" s="38"/>
      <c r="D2179" s="38"/>
      <c r="AA2179" s="127"/>
      <c r="AB2179" s="127"/>
      <c r="AC2179" s="127"/>
      <c r="AD2179" s="127"/>
      <c r="AE2179" s="127"/>
      <c r="AF2179" s="153"/>
      <c r="AG2179" s="113"/>
      <c r="AN2179" s="127"/>
      <c r="AO2179" s="127"/>
      <c r="AP2179" s="127"/>
      <c r="AQ2179" s="127"/>
      <c r="AR2179" s="127"/>
      <c r="AS2179" s="127"/>
      <c r="AT2179" s="127"/>
      <c r="AU2179" s="127"/>
    </row>
    <row r="2180" spans="3:47">
      <c r="C2180" s="38"/>
      <c r="D2180" s="38"/>
      <c r="AA2180" s="127"/>
      <c r="AB2180" s="127"/>
      <c r="AC2180" s="127"/>
      <c r="AD2180" s="127"/>
      <c r="AE2180" s="127"/>
      <c r="AF2180" s="153"/>
      <c r="AG2180" s="113"/>
      <c r="AN2180" s="127"/>
      <c r="AO2180" s="127"/>
      <c r="AP2180" s="127"/>
      <c r="AQ2180" s="127"/>
      <c r="AR2180" s="127"/>
      <c r="AS2180" s="127"/>
      <c r="AT2180" s="127"/>
      <c r="AU2180" s="127"/>
    </row>
    <row r="2181" spans="3:47">
      <c r="C2181" s="38"/>
      <c r="D2181" s="38"/>
      <c r="AA2181" s="127"/>
      <c r="AB2181" s="127"/>
      <c r="AC2181" s="127"/>
      <c r="AD2181" s="127"/>
      <c r="AE2181" s="127"/>
      <c r="AF2181" s="153"/>
      <c r="AG2181" s="113"/>
      <c r="AN2181" s="127"/>
      <c r="AO2181" s="127"/>
      <c r="AP2181" s="127"/>
      <c r="AQ2181" s="127"/>
      <c r="AR2181" s="127"/>
      <c r="AS2181" s="127"/>
      <c r="AT2181" s="127"/>
      <c r="AU2181" s="127"/>
    </row>
    <row r="2182" spans="3:47">
      <c r="C2182" s="38"/>
      <c r="D2182" s="38"/>
      <c r="AA2182" s="127"/>
      <c r="AB2182" s="127"/>
      <c r="AC2182" s="127"/>
      <c r="AD2182" s="127"/>
      <c r="AE2182" s="127"/>
      <c r="AF2182" s="153"/>
      <c r="AG2182" s="113"/>
      <c r="AN2182" s="127"/>
      <c r="AO2182" s="127"/>
      <c r="AP2182" s="127"/>
      <c r="AQ2182" s="127"/>
      <c r="AR2182" s="127"/>
      <c r="AS2182" s="127"/>
      <c r="AT2182" s="127"/>
      <c r="AU2182" s="127"/>
    </row>
    <row r="2183" spans="3:47">
      <c r="C2183" s="38"/>
      <c r="D2183" s="38"/>
      <c r="AA2183" s="127"/>
      <c r="AB2183" s="127"/>
      <c r="AC2183" s="127"/>
      <c r="AD2183" s="127"/>
      <c r="AE2183" s="127"/>
      <c r="AF2183" s="153"/>
      <c r="AG2183" s="113"/>
      <c r="AN2183" s="127"/>
      <c r="AO2183" s="127"/>
      <c r="AP2183" s="127"/>
      <c r="AQ2183" s="127"/>
      <c r="AR2183" s="127"/>
      <c r="AS2183" s="127"/>
      <c r="AT2183" s="127"/>
      <c r="AU2183" s="127"/>
    </row>
    <row r="2184" spans="3:47">
      <c r="C2184" s="38"/>
      <c r="D2184" s="38"/>
      <c r="AA2184" s="127"/>
      <c r="AB2184" s="127"/>
      <c r="AC2184" s="127"/>
      <c r="AD2184" s="127"/>
      <c r="AE2184" s="127"/>
      <c r="AF2184" s="153"/>
      <c r="AG2184" s="113"/>
      <c r="AN2184" s="127"/>
      <c r="AO2184" s="127"/>
      <c r="AP2184" s="127"/>
      <c r="AQ2184" s="127"/>
      <c r="AR2184" s="127"/>
      <c r="AS2184" s="127"/>
      <c r="AT2184" s="127"/>
      <c r="AU2184" s="127"/>
    </row>
    <row r="2185" spans="3:47">
      <c r="C2185" s="38"/>
      <c r="D2185" s="38"/>
      <c r="AA2185" s="127"/>
      <c r="AB2185" s="127"/>
      <c r="AC2185" s="127"/>
      <c r="AD2185" s="127"/>
      <c r="AE2185" s="127"/>
      <c r="AF2185" s="153"/>
      <c r="AG2185" s="113"/>
      <c r="AN2185" s="127"/>
      <c r="AO2185" s="127"/>
      <c r="AP2185" s="127"/>
      <c r="AQ2185" s="127"/>
      <c r="AR2185" s="127"/>
      <c r="AS2185" s="127"/>
      <c r="AT2185" s="127"/>
      <c r="AU2185" s="127"/>
    </row>
    <row r="2186" spans="3:47">
      <c r="C2186" s="38"/>
      <c r="D2186" s="38"/>
      <c r="AA2186" s="127"/>
      <c r="AB2186" s="127"/>
      <c r="AC2186" s="127"/>
      <c r="AD2186" s="127"/>
      <c r="AE2186" s="127"/>
      <c r="AF2186" s="153"/>
      <c r="AG2186" s="113"/>
      <c r="AN2186" s="127"/>
      <c r="AO2186" s="127"/>
      <c r="AP2186" s="127"/>
      <c r="AQ2186" s="127"/>
      <c r="AR2186" s="127"/>
      <c r="AS2186" s="127"/>
      <c r="AT2186" s="127"/>
      <c r="AU2186" s="127"/>
    </row>
    <row r="2187" spans="3:47">
      <c r="C2187" s="38"/>
      <c r="D2187" s="38"/>
      <c r="AA2187" s="127"/>
      <c r="AB2187" s="127"/>
      <c r="AC2187" s="127"/>
      <c r="AD2187" s="127"/>
      <c r="AE2187" s="127"/>
      <c r="AF2187" s="153"/>
      <c r="AG2187" s="113"/>
      <c r="AN2187" s="127"/>
      <c r="AO2187" s="127"/>
      <c r="AP2187" s="127"/>
      <c r="AQ2187" s="127"/>
      <c r="AR2187" s="127"/>
      <c r="AS2187" s="127"/>
      <c r="AT2187" s="127"/>
      <c r="AU2187" s="127"/>
    </row>
    <row r="2188" spans="3:47">
      <c r="C2188" s="38"/>
      <c r="D2188" s="38"/>
      <c r="AA2188" s="127"/>
      <c r="AB2188" s="127"/>
      <c r="AC2188" s="127"/>
      <c r="AD2188" s="127"/>
      <c r="AE2188" s="127"/>
      <c r="AF2188" s="153"/>
      <c r="AG2188" s="113"/>
      <c r="AN2188" s="127"/>
      <c r="AO2188" s="127"/>
      <c r="AP2188" s="127"/>
      <c r="AQ2188" s="127"/>
      <c r="AR2188" s="127"/>
      <c r="AS2188" s="127"/>
      <c r="AT2188" s="127"/>
      <c r="AU2188" s="127"/>
    </row>
    <row r="2189" spans="3:47">
      <c r="C2189" s="38"/>
      <c r="D2189" s="38"/>
      <c r="AA2189" s="127"/>
      <c r="AB2189" s="127"/>
      <c r="AC2189" s="127"/>
      <c r="AD2189" s="127"/>
      <c r="AE2189" s="127"/>
      <c r="AF2189" s="153"/>
      <c r="AG2189" s="113"/>
      <c r="AN2189" s="127"/>
      <c r="AO2189" s="127"/>
      <c r="AP2189" s="127"/>
      <c r="AQ2189" s="127"/>
      <c r="AR2189" s="127"/>
      <c r="AS2189" s="127"/>
      <c r="AT2189" s="127"/>
      <c r="AU2189" s="127"/>
    </row>
    <row r="2190" spans="3:47">
      <c r="C2190" s="38"/>
      <c r="D2190" s="38"/>
      <c r="AA2190" s="127"/>
      <c r="AB2190" s="127"/>
      <c r="AC2190" s="127"/>
      <c r="AD2190" s="127"/>
      <c r="AE2190" s="127"/>
      <c r="AF2190" s="153"/>
      <c r="AG2190" s="113"/>
      <c r="AN2190" s="127"/>
      <c r="AO2190" s="127"/>
      <c r="AP2190" s="127"/>
      <c r="AQ2190" s="127"/>
      <c r="AR2190" s="127"/>
      <c r="AS2190" s="127"/>
      <c r="AT2190" s="127"/>
      <c r="AU2190" s="127"/>
    </row>
    <row r="2191" spans="3:47">
      <c r="C2191" s="38"/>
      <c r="D2191" s="38"/>
      <c r="AA2191" s="127"/>
      <c r="AB2191" s="127"/>
      <c r="AC2191" s="127"/>
      <c r="AD2191" s="127"/>
      <c r="AE2191" s="127"/>
      <c r="AF2191" s="153"/>
      <c r="AG2191" s="113"/>
      <c r="AN2191" s="127"/>
      <c r="AO2191" s="127"/>
      <c r="AP2191" s="127"/>
      <c r="AQ2191" s="127"/>
      <c r="AR2191" s="127"/>
      <c r="AS2191" s="127"/>
      <c r="AT2191" s="127"/>
      <c r="AU2191" s="127"/>
    </row>
    <row r="2192" spans="3:47">
      <c r="C2192" s="38"/>
      <c r="D2192" s="38"/>
      <c r="AA2192" s="127"/>
      <c r="AB2192" s="127"/>
      <c r="AC2192" s="127"/>
      <c r="AD2192" s="127"/>
      <c r="AE2192" s="127"/>
      <c r="AF2192" s="153"/>
      <c r="AG2192" s="113"/>
      <c r="AN2192" s="127"/>
      <c r="AO2192" s="127"/>
      <c r="AP2192" s="127"/>
      <c r="AQ2192" s="127"/>
      <c r="AR2192" s="127"/>
      <c r="AS2192" s="127"/>
      <c r="AT2192" s="127"/>
      <c r="AU2192" s="127"/>
    </row>
    <row r="2193" spans="3:47">
      <c r="C2193" s="38"/>
      <c r="D2193" s="38"/>
      <c r="AA2193" s="127"/>
      <c r="AB2193" s="127"/>
      <c r="AC2193" s="127"/>
      <c r="AD2193" s="127"/>
      <c r="AE2193" s="127"/>
      <c r="AF2193" s="153"/>
      <c r="AG2193" s="113"/>
      <c r="AN2193" s="127"/>
      <c r="AO2193" s="127"/>
      <c r="AP2193" s="127"/>
      <c r="AQ2193" s="127"/>
      <c r="AR2193" s="127"/>
      <c r="AS2193" s="127"/>
      <c r="AT2193" s="127"/>
      <c r="AU2193" s="127"/>
    </row>
    <row r="2194" spans="3:47">
      <c r="C2194" s="38"/>
      <c r="D2194" s="38"/>
      <c r="AA2194" s="127"/>
      <c r="AB2194" s="127"/>
      <c r="AC2194" s="127"/>
      <c r="AD2194" s="127"/>
      <c r="AE2194" s="127"/>
      <c r="AF2194" s="153"/>
      <c r="AG2194" s="113"/>
      <c r="AN2194" s="127"/>
      <c r="AO2194" s="127"/>
      <c r="AP2194" s="127"/>
      <c r="AQ2194" s="127"/>
      <c r="AR2194" s="127"/>
      <c r="AS2194" s="127"/>
      <c r="AT2194" s="127"/>
      <c r="AU2194" s="127"/>
    </row>
    <row r="2195" spans="3:47">
      <c r="C2195" s="38"/>
      <c r="D2195" s="38"/>
      <c r="AA2195" s="127"/>
      <c r="AB2195" s="127"/>
      <c r="AC2195" s="127"/>
      <c r="AD2195" s="127"/>
      <c r="AE2195" s="127"/>
      <c r="AF2195" s="153"/>
      <c r="AG2195" s="113"/>
      <c r="AN2195" s="127"/>
      <c r="AO2195" s="127"/>
      <c r="AP2195" s="127"/>
      <c r="AQ2195" s="127"/>
      <c r="AR2195" s="127"/>
      <c r="AS2195" s="127"/>
      <c r="AT2195" s="127"/>
      <c r="AU2195" s="127"/>
    </row>
    <row r="2196" spans="3:47">
      <c r="C2196" s="38"/>
      <c r="D2196" s="38"/>
      <c r="AA2196" s="127"/>
      <c r="AB2196" s="127"/>
      <c r="AC2196" s="127"/>
      <c r="AD2196" s="127"/>
      <c r="AE2196" s="127"/>
      <c r="AF2196" s="153"/>
      <c r="AG2196" s="113"/>
      <c r="AN2196" s="127"/>
      <c r="AO2196" s="127"/>
      <c r="AP2196" s="127"/>
      <c r="AQ2196" s="127"/>
      <c r="AR2196" s="127"/>
      <c r="AS2196" s="127"/>
      <c r="AT2196" s="127"/>
      <c r="AU2196" s="127"/>
    </row>
    <row r="2197" spans="3:47">
      <c r="C2197" s="38"/>
      <c r="D2197" s="38"/>
      <c r="AA2197" s="127"/>
      <c r="AB2197" s="127"/>
      <c r="AC2197" s="127"/>
      <c r="AD2197" s="127"/>
      <c r="AE2197" s="127"/>
      <c r="AF2197" s="153"/>
      <c r="AG2197" s="113"/>
      <c r="AN2197" s="127"/>
      <c r="AO2197" s="127"/>
      <c r="AP2197" s="127"/>
      <c r="AQ2197" s="127"/>
      <c r="AR2197" s="127"/>
      <c r="AS2197" s="127"/>
      <c r="AT2197" s="127"/>
      <c r="AU2197" s="127"/>
    </row>
    <row r="2198" spans="3:47">
      <c r="C2198" s="38"/>
      <c r="D2198" s="38"/>
      <c r="AA2198" s="127"/>
      <c r="AB2198" s="127"/>
      <c r="AC2198" s="127"/>
      <c r="AD2198" s="127"/>
      <c r="AE2198" s="127"/>
      <c r="AF2198" s="153"/>
      <c r="AG2198" s="113"/>
      <c r="AN2198" s="127"/>
      <c r="AO2198" s="127"/>
      <c r="AP2198" s="127"/>
      <c r="AQ2198" s="127"/>
      <c r="AR2198" s="127"/>
      <c r="AS2198" s="127"/>
      <c r="AT2198" s="127"/>
      <c r="AU2198" s="127"/>
    </row>
    <row r="2199" spans="3:47">
      <c r="C2199" s="38"/>
      <c r="D2199" s="38"/>
      <c r="AA2199" s="127"/>
      <c r="AB2199" s="127"/>
      <c r="AC2199" s="127"/>
      <c r="AD2199" s="127"/>
      <c r="AE2199" s="127"/>
      <c r="AF2199" s="153"/>
      <c r="AG2199" s="113"/>
      <c r="AN2199" s="127"/>
      <c r="AO2199" s="127"/>
      <c r="AP2199" s="127"/>
      <c r="AQ2199" s="127"/>
      <c r="AR2199" s="127"/>
      <c r="AS2199" s="127"/>
      <c r="AT2199" s="127"/>
      <c r="AU2199" s="127"/>
    </row>
    <row r="2200" spans="3:47">
      <c r="C2200" s="38"/>
      <c r="D2200" s="38"/>
      <c r="AA2200" s="127"/>
      <c r="AB2200" s="127"/>
      <c r="AC2200" s="127"/>
      <c r="AD2200" s="127"/>
      <c r="AE2200" s="127"/>
      <c r="AF2200" s="153"/>
      <c r="AG2200" s="113"/>
      <c r="AN2200" s="127"/>
      <c r="AO2200" s="127"/>
      <c r="AP2200" s="127"/>
      <c r="AQ2200" s="127"/>
      <c r="AR2200" s="127"/>
      <c r="AS2200" s="127"/>
      <c r="AT2200" s="127"/>
      <c r="AU2200" s="127"/>
    </row>
    <row r="2201" spans="3:47">
      <c r="C2201" s="38"/>
      <c r="D2201" s="38"/>
      <c r="AA2201" s="127"/>
      <c r="AB2201" s="127"/>
      <c r="AC2201" s="127"/>
      <c r="AD2201" s="127"/>
      <c r="AE2201" s="127"/>
      <c r="AF2201" s="153"/>
      <c r="AG2201" s="113"/>
      <c r="AN2201" s="127"/>
      <c r="AO2201" s="127"/>
      <c r="AP2201" s="127"/>
      <c r="AQ2201" s="127"/>
      <c r="AR2201" s="127"/>
      <c r="AS2201" s="127"/>
      <c r="AT2201" s="127"/>
      <c r="AU2201" s="127"/>
    </row>
    <row r="2202" spans="3:47">
      <c r="C2202" s="38"/>
      <c r="D2202" s="38"/>
      <c r="AA2202" s="127"/>
      <c r="AB2202" s="127"/>
      <c r="AC2202" s="127"/>
      <c r="AD2202" s="127"/>
      <c r="AE2202" s="127"/>
      <c r="AF2202" s="153"/>
      <c r="AG2202" s="113"/>
      <c r="AN2202" s="127"/>
      <c r="AO2202" s="127"/>
      <c r="AP2202" s="127"/>
      <c r="AQ2202" s="127"/>
      <c r="AR2202" s="127"/>
      <c r="AS2202" s="127"/>
      <c r="AT2202" s="127"/>
      <c r="AU2202" s="127"/>
    </row>
    <row r="2203" spans="3:47">
      <c r="C2203" s="38"/>
      <c r="D2203" s="38"/>
      <c r="AA2203" s="127"/>
      <c r="AB2203" s="127"/>
      <c r="AC2203" s="127"/>
      <c r="AD2203" s="127"/>
      <c r="AE2203" s="127"/>
      <c r="AF2203" s="153"/>
      <c r="AG2203" s="113"/>
      <c r="AN2203" s="127"/>
      <c r="AO2203" s="127"/>
      <c r="AP2203" s="127"/>
      <c r="AQ2203" s="127"/>
      <c r="AR2203" s="127"/>
      <c r="AS2203" s="127"/>
      <c r="AT2203" s="127"/>
      <c r="AU2203" s="127"/>
    </row>
    <row r="2204" spans="3:47">
      <c r="C2204" s="38"/>
      <c r="D2204" s="38"/>
      <c r="AA2204" s="127"/>
      <c r="AB2204" s="127"/>
      <c r="AC2204" s="127"/>
      <c r="AD2204" s="127"/>
      <c r="AE2204" s="127"/>
      <c r="AF2204" s="153"/>
      <c r="AG2204" s="113"/>
      <c r="AN2204" s="127"/>
      <c r="AO2204" s="127"/>
      <c r="AP2204" s="127"/>
      <c r="AQ2204" s="127"/>
      <c r="AR2204" s="127"/>
      <c r="AS2204" s="127"/>
      <c r="AT2204" s="127"/>
      <c r="AU2204" s="127"/>
    </row>
    <row r="2205" spans="3:47">
      <c r="C2205" s="38"/>
      <c r="D2205" s="38"/>
      <c r="AA2205" s="127"/>
      <c r="AB2205" s="127"/>
      <c r="AC2205" s="127"/>
      <c r="AD2205" s="127"/>
      <c r="AE2205" s="127"/>
      <c r="AF2205" s="153"/>
      <c r="AG2205" s="113"/>
      <c r="AN2205" s="127"/>
      <c r="AO2205" s="127"/>
      <c r="AP2205" s="127"/>
      <c r="AQ2205" s="127"/>
      <c r="AR2205" s="127"/>
      <c r="AS2205" s="127"/>
      <c r="AT2205" s="127"/>
      <c r="AU2205" s="127"/>
    </row>
    <row r="2206" spans="3:47">
      <c r="C2206" s="38"/>
      <c r="D2206" s="38"/>
      <c r="AA2206" s="127"/>
      <c r="AB2206" s="127"/>
      <c r="AC2206" s="127"/>
      <c r="AD2206" s="127"/>
      <c r="AE2206" s="127"/>
      <c r="AF2206" s="153"/>
      <c r="AG2206" s="113"/>
      <c r="AN2206" s="127"/>
      <c r="AO2206" s="127"/>
      <c r="AP2206" s="127"/>
      <c r="AQ2206" s="127"/>
      <c r="AR2206" s="127"/>
      <c r="AS2206" s="127"/>
      <c r="AT2206" s="127"/>
      <c r="AU2206" s="127"/>
    </row>
    <row r="2207" spans="3:47">
      <c r="C2207" s="38"/>
      <c r="D2207" s="38"/>
      <c r="AA2207" s="127"/>
      <c r="AB2207" s="127"/>
      <c r="AC2207" s="127"/>
      <c r="AD2207" s="127"/>
      <c r="AE2207" s="127"/>
      <c r="AF2207" s="153"/>
      <c r="AG2207" s="113"/>
      <c r="AN2207" s="127"/>
      <c r="AO2207" s="127"/>
      <c r="AP2207" s="127"/>
      <c r="AQ2207" s="127"/>
      <c r="AR2207" s="127"/>
      <c r="AS2207" s="127"/>
      <c r="AT2207" s="127"/>
      <c r="AU2207" s="127"/>
    </row>
    <row r="2208" spans="3:47">
      <c r="C2208" s="38"/>
      <c r="D2208" s="38"/>
      <c r="AA2208" s="127"/>
      <c r="AB2208" s="127"/>
      <c r="AC2208" s="127"/>
      <c r="AD2208" s="127"/>
      <c r="AE2208" s="127"/>
      <c r="AF2208" s="153"/>
      <c r="AG2208" s="113"/>
      <c r="AN2208" s="127"/>
      <c r="AO2208" s="127"/>
      <c r="AP2208" s="127"/>
      <c r="AQ2208" s="127"/>
      <c r="AR2208" s="127"/>
      <c r="AS2208" s="127"/>
      <c r="AT2208" s="127"/>
      <c r="AU2208" s="127"/>
    </row>
    <row r="2209" spans="3:47">
      <c r="C2209" s="38"/>
      <c r="D2209" s="38"/>
      <c r="AA2209" s="127"/>
      <c r="AB2209" s="127"/>
      <c r="AC2209" s="127"/>
      <c r="AD2209" s="127"/>
      <c r="AE2209" s="127"/>
      <c r="AF2209" s="153"/>
      <c r="AG2209" s="113"/>
      <c r="AN2209" s="127"/>
      <c r="AO2209" s="127"/>
      <c r="AP2209" s="127"/>
      <c r="AQ2209" s="127"/>
      <c r="AR2209" s="127"/>
      <c r="AS2209" s="127"/>
      <c r="AT2209" s="127"/>
      <c r="AU2209" s="127"/>
    </row>
    <row r="2210" spans="3:47">
      <c r="C2210" s="38"/>
      <c r="D2210" s="38"/>
      <c r="AA2210" s="127"/>
      <c r="AB2210" s="127"/>
      <c r="AC2210" s="127"/>
      <c r="AD2210" s="127"/>
      <c r="AE2210" s="127"/>
      <c r="AF2210" s="153"/>
      <c r="AG2210" s="113"/>
      <c r="AN2210" s="127"/>
      <c r="AO2210" s="127"/>
      <c r="AP2210" s="127"/>
      <c r="AQ2210" s="127"/>
      <c r="AR2210" s="127"/>
      <c r="AS2210" s="127"/>
      <c r="AT2210" s="127"/>
      <c r="AU2210" s="127"/>
    </row>
    <row r="2211" spans="3:47">
      <c r="C2211" s="38"/>
      <c r="D2211" s="38"/>
      <c r="AA2211" s="127"/>
      <c r="AB2211" s="127"/>
      <c r="AC2211" s="127"/>
      <c r="AD2211" s="127"/>
      <c r="AE2211" s="127"/>
      <c r="AF2211" s="153"/>
      <c r="AG2211" s="113"/>
      <c r="AN2211" s="127"/>
      <c r="AO2211" s="127"/>
      <c r="AP2211" s="127"/>
      <c r="AQ2211" s="127"/>
      <c r="AR2211" s="127"/>
      <c r="AS2211" s="127"/>
      <c r="AT2211" s="127"/>
      <c r="AU2211" s="127"/>
    </row>
    <row r="2212" spans="3:47">
      <c r="C2212" s="38"/>
      <c r="D2212" s="38"/>
      <c r="AA2212" s="127"/>
      <c r="AB2212" s="127"/>
      <c r="AC2212" s="127"/>
      <c r="AD2212" s="127"/>
      <c r="AE2212" s="127"/>
      <c r="AF2212" s="153"/>
      <c r="AG2212" s="113"/>
      <c r="AN2212" s="127"/>
      <c r="AO2212" s="127"/>
      <c r="AP2212" s="127"/>
      <c r="AQ2212" s="127"/>
      <c r="AR2212" s="127"/>
      <c r="AS2212" s="127"/>
      <c r="AT2212" s="127"/>
      <c r="AU2212" s="127"/>
    </row>
    <row r="2213" spans="3:47">
      <c r="C2213" s="38"/>
      <c r="D2213" s="38"/>
      <c r="AA2213" s="127"/>
      <c r="AB2213" s="127"/>
      <c r="AC2213" s="127"/>
      <c r="AD2213" s="127"/>
      <c r="AE2213" s="127"/>
      <c r="AF2213" s="153"/>
      <c r="AG2213" s="113"/>
      <c r="AN2213" s="127"/>
      <c r="AO2213" s="127"/>
      <c r="AP2213" s="127"/>
      <c r="AQ2213" s="127"/>
      <c r="AR2213" s="127"/>
      <c r="AS2213" s="127"/>
      <c r="AT2213" s="127"/>
      <c r="AU2213" s="127"/>
    </row>
    <row r="2214" spans="3:47">
      <c r="C2214" s="38"/>
      <c r="D2214" s="38"/>
      <c r="AA2214" s="127"/>
      <c r="AB2214" s="127"/>
      <c r="AC2214" s="127"/>
      <c r="AD2214" s="127"/>
      <c r="AE2214" s="127"/>
      <c r="AF2214" s="153"/>
      <c r="AG2214" s="113"/>
      <c r="AN2214" s="127"/>
      <c r="AO2214" s="127"/>
      <c r="AP2214" s="127"/>
      <c r="AQ2214" s="127"/>
      <c r="AR2214" s="127"/>
      <c r="AS2214" s="127"/>
      <c r="AT2214" s="127"/>
      <c r="AU2214" s="127"/>
    </row>
    <row r="2215" spans="3:47">
      <c r="C2215" s="38"/>
      <c r="D2215" s="38"/>
      <c r="AA2215" s="127"/>
      <c r="AB2215" s="127"/>
      <c r="AC2215" s="127"/>
      <c r="AD2215" s="127"/>
      <c r="AE2215" s="127"/>
      <c r="AF2215" s="153"/>
      <c r="AG2215" s="113"/>
      <c r="AN2215" s="127"/>
      <c r="AO2215" s="127"/>
      <c r="AP2215" s="127"/>
      <c r="AQ2215" s="127"/>
      <c r="AR2215" s="127"/>
      <c r="AS2215" s="127"/>
      <c r="AT2215" s="127"/>
      <c r="AU2215" s="127"/>
    </row>
    <row r="2216" spans="3:47">
      <c r="C2216" s="38"/>
      <c r="D2216" s="38"/>
      <c r="AA2216" s="127"/>
      <c r="AB2216" s="127"/>
      <c r="AC2216" s="127"/>
      <c r="AD2216" s="127"/>
      <c r="AE2216" s="127"/>
      <c r="AF2216" s="153"/>
      <c r="AG2216" s="113"/>
      <c r="AN2216" s="127"/>
      <c r="AO2216" s="127"/>
      <c r="AP2216" s="127"/>
      <c r="AQ2216" s="127"/>
      <c r="AR2216" s="127"/>
      <c r="AS2216" s="127"/>
      <c r="AT2216" s="127"/>
      <c r="AU2216" s="127"/>
    </row>
    <row r="2217" spans="3:47">
      <c r="C2217" s="38"/>
      <c r="D2217" s="38"/>
      <c r="AA2217" s="127"/>
      <c r="AB2217" s="127"/>
      <c r="AC2217" s="127"/>
      <c r="AD2217" s="127"/>
      <c r="AE2217" s="127"/>
      <c r="AF2217" s="153"/>
      <c r="AG2217" s="113"/>
      <c r="AN2217" s="127"/>
      <c r="AO2217" s="127"/>
      <c r="AP2217" s="127"/>
      <c r="AQ2217" s="127"/>
      <c r="AR2217" s="127"/>
      <c r="AS2217" s="127"/>
      <c r="AT2217" s="127"/>
      <c r="AU2217" s="127"/>
    </row>
    <row r="2218" spans="3:47">
      <c r="C2218" s="38"/>
      <c r="D2218" s="38"/>
      <c r="AA2218" s="127"/>
      <c r="AB2218" s="127"/>
      <c r="AC2218" s="127"/>
      <c r="AD2218" s="127"/>
      <c r="AE2218" s="127"/>
      <c r="AF2218" s="153"/>
      <c r="AG2218" s="113"/>
      <c r="AN2218" s="127"/>
      <c r="AO2218" s="127"/>
      <c r="AP2218" s="127"/>
      <c r="AQ2218" s="127"/>
      <c r="AR2218" s="127"/>
      <c r="AS2218" s="127"/>
      <c r="AT2218" s="127"/>
      <c r="AU2218" s="127"/>
    </row>
    <row r="2219" spans="3:47">
      <c r="C2219" s="38"/>
      <c r="D2219" s="38"/>
      <c r="AA2219" s="127"/>
      <c r="AB2219" s="127"/>
      <c r="AC2219" s="127"/>
      <c r="AD2219" s="127"/>
      <c r="AE2219" s="127"/>
      <c r="AF2219" s="153"/>
      <c r="AG2219" s="113"/>
      <c r="AN2219" s="127"/>
      <c r="AO2219" s="127"/>
      <c r="AP2219" s="127"/>
      <c r="AQ2219" s="127"/>
      <c r="AR2219" s="127"/>
      <c r="AS2219" s="127"/>
      <c r="AT2219" s="127"/>
      <c r="AU2219" s="127"/>
    </row>
    <row r="2220" spans="3:47">
      <c r="C2220" s="38"/>
      <c r="D2220" s="38"/>
      <c r="AA2220" s="127"/>
      <c r="AB2220" s="127"/>
      <c r="AC2220" s="127"/>
      <c r="AD2220" s="127"/>
      <c r="AE2220" s="127"/>
      <c r="AF2220" s="153"/>
      <c r="AG2220" s="113"/>
      <c r="AN2220" s="127"/>
      <c r="AO2220" s="127"/>
      <c r="AP2220" s="127"/>
      <c r="AQ2220" s="127"/>
      <c r="AR2220" s="127"/>
      <c r="AS2220" s="127"/>
      <c r="AT2220" s="127"/>
      <c r="AU2220" s="127"/>
    </row>
    <row r="2221" spans="3:47">
      <c r="C2221" s="38"/>
      <c r="D2221" s="38"/>
      <c r="AA2221" s="127"/>
      <c r="AB2221" s="127"/>
      <c r="AC2221" s="127"/>
      <c r="AD2221" s="127"/>
      <c r="AE2221" s="127"/>
      <c r="AF2221" s="153"/>
      <c r="AG2221" s="113"/>
      <c r="AN2221" s="127"/>
      <c r="AO2221" s="127"/>
      <c r="AP2221" s="127"/>
      <c r="AQ2221" s="127"/>
      <c r="AR2221" s="127"/>
      <c r="AS2221" s="127"/>
      <c r="AT2221" s="127"/>
      <c r="AU2221" s="127"/>
    </row>
    <row r="2222" spans="3:47">
      <c r="C2222" s="38"/>
      <c r="D2222" s="38"/>
      <c r="AA2222" s="127"/>
      <c r="AB2222" s="127"/>
      <c r="AC2222" s="127"/>
      <c r="AD2222" s="127"/>
      <c r="AE2222" s="127"/>
      <c r="AF2222" s="153"/>
      <c r="AG2222" s="113"/>
      <c r="AN2222" s="127"/>
      <c r="AO2222" s="127"/>
      <c r="AP2222" s="127"/>
      <c r="AQ2222" s="127"/>
      <c r="AR2222" s="127"/>
      <c r="AS2222" s="127"/>
      <c r="AT2222" s="127"/>
      <c r="AU2222" s="127"/>
    </row>
    <row r="2223" spans="3:47">
      <c r="C2223" s="38"/>
      <c r="D2223" s="38"/>
      <c r="AA2223" s="127"/>
      <c r="AB2223" s="127"/>
      <c r="AC2223" s="127"/>
      <c r="AD2223" s="127"/>
      <c r="AE2223" s="127"/>
      <c r="AF2223" s="153"/>
      <c r="AG2223" s="113"/>
      <c r="AN2223" s="127"/>
      <c r="AO2223" s="127"/>
      <c r="AP2223" s="127"/>
      <c r="AQ2223" s="127"/>
      <c r="AR2223" s="127"/>
      <c r="AS2223" s="127"/>
      <c r="AT2223" s="127"/>
      <c r="AU2223" s="127"/>
    </row>
    <row r="2224" spans="3:47">
      <c r="C2224" s="38"/>
      <c r="D2224" s="38"/>
      <c r="AA2224" s="127"/>
      <c r="AB2224" s="127"/>
      <c r="AC2224" s="127"/>
      <c r="AD2224" s="127"/>
      <c r="AE2224" s="127"/>
      <c r="AF2224" s="153"/>
      <c r="AG2224" s="113"/>
      <c r="AN2224" s="127"/>
      <c r="AO2224" s="127"/>
      <c r="AP2224" s="127"/>
      <c r="AQ2224" s="127"/>
      <c r="AR2224" s="127"/>
      <c r="AS2224" s="127"/>
      <c r="AT2224" s="127"/>
      <c r="AU2224" s="127"/>
    </row>
    <row r="2225" spans="3:47">
      <c r="C2225" s="38"/>
      <c r="D2225" s="38"/>
      <c r="AA2225" s="127"/>
      <c r="AB2225" s="127"/>
      <c r="AC2225" s="127"/>
      <c r="AD2225" s="127"/>
      <c r="AE2225" s="127"/>
      <c r="AF2225" s="153"/>
      <c r="AG2225" s="113"/>
      <c r="AN2225" s="127"/>
      <c r="AO2225" s="127"/>
      <c r="AP2225" s="127"/>
      <c r="AQ2225" s="127"/>
      <c r="AR2225" s="127"/>
      <c r="AS2225" s="127"/>
      <c r="AT2225" s="127"/>
      <c r="AU2225" s="127"/>
    </row>
    <row r="2226" spans="3:47">
      <c r="C2226" s="38"/>
      <c r="D2226" s="38"/>
      <c r="AA2226" s="127"/>
      <c r="AB2226" s="127"/>
      <c r="AC2226" s="127"/>
      <c r="AD2226" s="127"/>
      <c r="AE2226" s="127"/>
      <c r="AF2226" s="153"/>
      <c r="AG2226" s="113"/>
      <c r="AN2226" s="127"/>
      <c r="AO2226" s="127"/>
      <c r="AP2226" s="127"/>
      <c r="AQ2226" s="127"/>
      <c r="AR2226" s="127"/>
      <c r="AS2226" s="127"/>
      <c r="AT2226" s="127"/>
      <c r="AU2226" s="127"/>
    </row>
    <row r="2227" spans="3:47">
      <c r="C2227" s="38"/>
      <c r="D2227" s="38"/>
      <c r="AA2227" s="127"/>
      <c r="AB2227" s="127"/>
      <c r="AC2227" s="127"/>
      <c r="AD2227" s="127"/>
      <c r="AE2227" s="127"/>
      <c r="AF2227" s="153"/>
      <c r="AG2227" s="113"/>
      <c r="AN2227" s="127"/>
      <c r="AO2227" s="127"/>
      <c r="AP2227" s="127"/>
      <c r="AQ2227" s="127"/>
      <c r="AR2227" s="127"/>
      <c r="AS2227" s="127"/>
      <c r="AT2227" s="127"/>
      <c r="AU2227" s="127"/>
    </row>
    <row r="2228" spans="3:47">
      <c r="C2228" s="38"/>
      <c r="D2228" s="38"/>
      <c r="AA2228" s="127"/>
      <c r="AB2228" s="127"/>
      <c r="AC2228" s="127"/>
      <c r="AD2228" s="127"/>
      <c r="AE2228" s="127"/>
      <c r="AF2228" s="153"/>
      <c r="AG2228" s="113"/>
      <c r="AN2228" s="127"/>
      <c r="AO2228" s="127"/>
      <c r="AP2228" s="127"/>
      <c r="AQ2228" s="127"/>
      <c r="AR2228" s="127"/>
      <c r="AS2228" s="127"/>
      <c r="AT2228" s="127"/>
      <c r="AU2228" s="127"/>
    </row>
    <row r="2229" spans="3:47">
      <c r="C2229" s="38"/>
      <c r="D2229" s="38"/>
      <c r="AA2229" s="127"/>
      <c r="AB2229" s="127"/>
      <c r="AC2229" s="127"/>
      <c r="AD2229" s="127"/>
      <c r="AE2229" s="127"/>
      <c r="AF2229" s="153"/>
      <c r="AG2229" s="113"/>
      <c r="AN2229" s="127"/>
      <c r="AO2229" s="127"/>
      <c r="AP2229" s="127"/>
      <c r="AQ2229" s="127"/>
      <c r="AR2229" s="127"/>
      <c r="AS2229" s="127"/>
      <c r="AT2229" s="127"/>
      <c r="AU2229" s="127"/>
    </row>
    <row r="2230" spans="3:47">
      <c r="C2230" s="38"/>
      <c r="D2230" s="38"/>
      <c r="AA2230" s="127"/>
      <c r="AB2230" s="127"/>
      <c r="AC2230" s="127"/>
      <c r="AD2230" s="127"/>
      <c r="AE2230" s="127"/>
      <c r="AF2230" s="153"/>
      <c r="AG2230" s="113"/>
      <c r="AN2230" s="127"/>
      <c r="AO2230" s="127"/>
      <c r="AP2230" s="127"/>
      <c r="AQ2230" s="127"/>
      <c r="AR2230" s="127"/>
      <c r="AS2230" s="127"/>
      <c r="AT2230" s="127"/>
      <c r="AU2230" s="127"/>
    </row>
    <row r="2231" spans="3:47">
      <c r="C2231" s="38"/>
      <c r="D2231" s="38"/>
      <c r="AA2231" s="127"/>
      <c r="AB2231" s="127"/>
      <c r="AC2231" s="127"/>
      <c r="AD2231" s="127"/>
      <c r="AE2231" s="127"/>
      <c r="AF2231" s="153"/>
      <c r="AG2231" s="113"/>
      <c r="AN2231" s="127"/>
      <c r="AO2231" s="127"/>
      <c r="AP2231" s="127"/>
      <c r="AQ2231" s="127"/>
      <c r="AR2231" s="127"/>
      <c r="AS2231" s="127"/>
      <c r="AT2231" s="127"/>
      <c r="AU2231" s="127"/>
    </row>
    <row r="2232" spans="3:47">
      <c r="C2232" s="38"/>
      <c r="D2232" s="38"/>
      <c r="AA2232" s="127"/>
      <c r="AB2232" s="127"/>
      <c r="AC2232" s="127"/>
      <c r="AD2232" s="127"/>
      <c r="AE2232" s="127"/>
      <c r="AF2232" s="153"/>
      <c r="AG2232" s="113"/>
      <c r="AN2232" s="127"/>
      <c r="AO2232" s="127"/>
      <c r="AP2232" s="127"/>
      <c r="AQ2232" s="127"/>
      <c r="AR2232" s="127"/>
      <c r="AS2232" s="127"/>
      <c r="AT2232" s="127"/>
      <c r="AU2232" s="127"/>
    </row>
    <row r="2233" spans="3:47">
      <c r="C2233" s="38"/>
      <c r="D2233" s="38"/>
      <c r="AA2233" s="127"/>
      <c r="AB2233" s="127"/>
      <c r="AC2233" s="127"/>
      <c r="AD2233" s="127"/>
      <c r="AE2233" s="127"/>
      <c r="AF2233" s="153"/>
      <c r="AG2233" s="113"/>
      <c r="AN2233" s="127"/>
      <c r="AO2233" s="127"/>
      <c r="AP2233" s="127"/>
      <c r="AQ2233" s="127"/>
      <c r="AR2233" s="127"/>
      <c r="AS2233" s="127"/>
      <c r="AT2233" s="127"/>
      <c r="AU2233" s="127"/>
    </row>
    <row r="2234" spans="3:47">
      <c r="C2234" s="38"/>
      <c r="D2234" s="38"/>
      <c r="AA2234" s="127"/>
      <c r="AB2234" s="127"/>
      <c r="AC2234" s="127"/>
      <c r="AD2234" s="127"/>
      <c r="AE2234" s="127"/>
      <c r="AF2234" s="153"/>
      <c r="AG2234" s="113"/>
      <c r="AN2234" s="127"/>
      <c r="AO2234" s="127"/>
      <c r="AP2234" s="127"/>
      <c r="AQ2234" s="127"/>
      <c r="AR2234" s="127"/>
      <c r="AS2234" s="127"/>
      <c r="AT2234" s="127"/>
      <c r="AU2234" s="127"/>
    </row>
    <row r="2235" spans="3:47">
      <c r="C2235" s="38"/>
      <c r="D2235" s="38"/>
      <c r="AA2235" s="127"/>
      <c r="AB2235" s="127"/>
      <c r="AC2235" s="127"/>
      <c r="AD2235" s="127"/>
      <c r="AE2235" s="127"/>
      <c r="AF2235" s="153"/>
      <c r="AG2235" s="113"/>
      <c r="AN2235" s="127"/>
      <c r="AO2235" s="127"/>
      <c r="AP2235" s="127"/>
      <c r="AQ2235" s="127"/>
      <c r="AR2235" s="127"/>
      <c r="AS2235" s="127"/>
      <c r="AT2235" s="127"/>
      <c r="AU2235" s="127"/>
    </row>
    <row r="2236" spans="3:47">
      <c r="C2236" s="38"/>
      <c r="D2236" s="38"/>
      <c r="AA2236" s="127"/>
      <c r="AB2236" s="127"/>
      <c r="AC2236" s="127"/>
      <c r="AD2236" s="127"/>
      <c r="AE2236" s="127"/>
      <c r="AF2236" s="153"/>
      <c r="AG2236" s="113"/>
      <c r="AN2236" s="127"/>
      <c r="AO2236" s="127"/>
      <c r="AP2236" s="127"/>
      <c r="AQ2236" s="127"/>
      <c r="AR2236" s="127"/>
      <c r="AS2236" s="127"/>
      <c r="AT2236" s="127"/>
      <c r="AU2236" s="127"/>
    </row>
    <row r="2237" spans="3:47">
      <c r="C2237" s="38"/>
      <c r="D2237" s="38"/>
      <c r="AA2237" s="127"/>
      <c r="AB2237" s="127"/>
      <c r="AC2237" s="127"/>
      <c r="AD2237" s="127"/>
      <c r="AE2237" s="127"/>
      <c r="AF2237" s="153"/>
      <c r="AG2237" s="113"/>
      <c r="AN2237" s="127"/>
      <c r="AO2237" s="127"/>
      <c r="AP2237" s="127"/>
      <c r="AQ2237" s="127"/>
      <c r="AR2237" s="127"/>
      <c r="AS2237" s="127"/>
      <c r="AT2237" s="127"/>
      <c r="AU2237" s="127"/>
    </row>
    <row r="2238" spans="3:47">
      <c r="C2238" s="38"/>
      <c r="D2238" s="38"/>
      <c r="AA2238" s="127"/>
      <c r="AB2238" s="127"/>
      <c r="AC2238" s="127"/>
      <c r="AD2238" s="127"/>
      <c r="AE2238" s="127"/>
      <c r="AF2238" s="153"/>
      <c r="AG2238" s="113"/>
      <c r="AN2238" s="127"/>
      <c r="AO2238" s="127"/>
      <c r="AP2238" s="127"/>
      <c r="AQ2238" s="127"/>
      <c r="AR2238" s="127"/>
      <c r="AS2238" s="127"/>
      <c r="AT2238" s="127"/>
      <c r="AU2238" s="127"/>
    </row>
    <row r="2239" spans="3:47">
      <c r="C2239" s="38"/>
      <c r="D2239" s="38"/>
      <c r="AA2239" s="127"/>
      <c r="AB2239" s="127"/>
      <c r="AC2239" s="127"/>
      <c r="AD2239" s="127"/>
      <c r="AE2239" s="127"/>
      <c r="AF2239" s="153"/>
      <c r="AG2239" s="113"/>
      <c r="AN2239" s="127"/>
      <c r="AO2239" s="127"/>
      <c r="AP2239" s="127"/>
      <c r="AQ2239" s="127"/>
      <c r="AR2239" s="127"/>
      <c r="AS2239" s="127"/>
      <c r="AT2239" s="127"/>
      <c r="AU2239" s="127"/>
    </row>
    <row r="2240" spans="3:47">
      <c r="C2240" s="38"/>
      <c r="D2240" s="38"/>
      <c r="AA2240" s="127"/>
      <c r="AB2240" s="127"/>
      <c r="AC2240" s="127"/>
      <c r="AD2240" s="127"/>
      <c r="AE2240" s="127"/>
      <c r="AF2240" s="153"/>
      <c r="AG2240" s="113"/>
      <c r="AN2240" s="127"/>
      <c r="AO2240" s="127"/>
      <c r="AP2240" s="127"/>
      <c r="AQ2240" s="127"/>
      <c r="AR2240" s="127"/>
      <c r="AS2240" s="127"/>
      <c r="AT2240" s="127"/>
      <c r="AU2240" s="127"/>
    </row>
    <row r="2241" spans="3:47">
      <c r="C2241" s="38"/>
      <c r="D2241" s="38"/>
      <c r="AA2241" s="127"/>
      <c r="AB2241" s="127"/>
      <c r="AC2241" s="127"/>
      <c r="AD2241" s="127"/>
      <c r="AE2241" s="127"/>
      <c r="AF2241" s="153"/>
      <c r="AG2241" s="113"/>
      <c r="AN2241" s="127"/>
      <c r="AO2241" s="127"/>
      <c r="AP2241" s="127"/>
      <c r="AQ2241" s="127"/>
      <c r="AR2241" s="127"/>
      <c r="AS2241" s="127"/>
      <c r="AT2241" s="127"/>
      <c r="AU2241" s="127"/>
    </row>
    <row r="2242" spans="3:47">
      <c r="C2242" s="38"/>
      <c r="D2242" s="38"/>
      <c r="AA2242" s="127"/>
      <c r="AB2242" s="127"/>
      <c r="AC2242" s="127"/>
      <c r="AD2242" s="127"/>
      <c r="AE2242" s="127"/>
      <c r="AF2242" s="153"/>
      <c r="AG2242" s="113"/>
      <c r="AN2242" s="127"/>
      <c r="AO2242" s="127"/>
      <c r="AP2242" s="127"/>
      <c r="AQ2242" s="127"/>
      <c r="AR2242" s="127"/>
      <c r="AS2242" s="127"/>
      <c r="AT2242" s="127"/>
      <c r="AU2242" s="127"/>
    </row>
    <row r="2243" spans="3:47">
      <c r="C2243" s="38"/>
      <c r="D2243" s="38"/>
      <c r="AA2243" s="127"/>
      <c r="AB2243" s="127"/>
      <c r="AC2243" s="127"/>
      <c r="AD2243" s="127"/>
      <c r="AE2243" s="127"/>
      <c r="AF2243" s="153"/>
      <c r="AG2243" s="113"/>
      <c r="AN2243" s="127"/>
      <c r="AO2243" s="127"/>
      <c r="AP2243" s="127"/>
      <c r="AQ2243" s="127"/>
      <c r="AR2243" s="127"/>
      <c r="AS2243" s="127"/>
      <c r="AT2243" s="127"/>
      <c r="AU2243" s="127"/>
    </row>
    <row r="2244" spans="3:47">
      <c r="C2244" s="38"/>
      <c r="D2244" s="38"/>
      <c r="AA2244" s="127"/>
      <c r="AB2244" s="127"/>
      <c r="AC2244" s="127"/>
      <c r="AD2244" s="127"/>
      <c r="AE2244" s="127"/>
      <c r="AF2244" s="153"/>
      <c r="AG2244" s="113"/>
      <c r="AN2244" s="127"/>
      <c r="AO2244" s="127"/>
      <c r="AP2244" s="127"/>
      <c r="AQ2244" s="127"/>
      <c r="AR2244" s="127"/>
      <c r="AS2244" s="127"/>
      <c r="AT2244" s="127"/>
      <c r="AU2244" s="127"/>
    </row>
    <row r="2245" spans="3:47">
      <c r="C2245" s="38"/>
      <c r="D2245" s="38"/>
      <c r="AA2245" s="127"/>
      <c r="AB2245" s="127"/>
      <c r="AC2245" s="127"/>
      <c r="AD2245" s="127"/>
      <c r="AE2245" s="127"/>
      <c r="AF2245" s="153"/>
      <c r="AG2245" s="113"/>
      <c r="AN2245" s="127"/>
      <c r="AO2245" s="127"/>
      <c r="AP2245" s="127"/>
      <c r="AQ2245" s="127"/>
      <c r="AR2245" s="127"/>
      <c r="AS2245" s="127"/>
      <c r="AT2245" s="127"/>
      <c r="AU2245" s="127"/>
    </row>
    <row r="2246" spans="3:47">
      <c r="C2246" s="38"/>
      <c r="D2246" s="38"/>
      <c r="AA2246" s="127"/>
      <c r="AB2246" s="127"/>
      <c r="AC2246" s="127"/>
      <c r="AD2246" s="127"/>
      <c r="AE2246" s="127"/>
      <c r="AF2246" s="153"/>
      <c r="AG2246" s="113"/>
      <c r="AN2246" s="127"/>
      <c r="AO2246" s="127"/>
      <c r="AP2246" s="127"/>
      <c r="AQ2246" s="127"/>
      <c r="AR2246" s="127"/>
      <c r="AS2246" s="127"/>
      <c r="AT2246" s="127"/>
      <c r="AU2246" s="127"/>
    </row>
    <row r="2247" spans="3:47">
      <c r="C2247" s="38"/>
      <c r="D2247" s="38"/>
      <c r="AA2247" s="127"/>
      <c r="AB2247" s="127"/>
      <c r="AC2247" s="127"/>
      <c r="AD2247" s="127"/>
      <c r="AE2247" s="127"/>
      <c r="AF2247" s="153"/>
      <c r="AG2247" s="113"/>
      <c r="AN2247" s="127"/>
      <c r="AO2247" s="127"/>
      <c r="AP2247" s="127"/>
      <c r="AQ2247" s="127"/>
      <c r="AR2247" s="127"/>
      <c r="AS2247" s="127"/>
      <c r="AT2247" s="127"/>
      <c r="AU2247" s="127"/>
    </row>
    <row r="2248" spans="3:47">
      <c r="C2248" s="38"/>
      <c r="D2248" s="38"/>
      <c r="AA2248" s="127"/>
      <c r="AB2248" s="127"/>
      <c r="AC2248" s="127"/>
      <c r="AD2248" s="127"/>
      <c r="AE2248" s="127"/>
      <c r="AF2248" s="153"/>
      <c r="AG2248" s="113"/>
      <c r="AN2248" s="127"/>
      <c r="AO2248" s="127"/>
      <c r="AP2248" s="127"/>
      <c r="AQ2248" s="127"/>
      <c r="AR2248" s="127"/>
      <c r="AS2248" s="127"/>
      <c r="AT2248" s="127"/>
      <c r="AU2248" s="127"/>
    </row>
    <row r="2249" spans="3:47">
      <c r="C2249" s="38"/>
      <c r="D2249" s="38"/>
      <c r="AA2249" s="127"/>
      <c r="AB2249" s="127"/>
      <c r="AC2249" s="127"/>
      <c r="AD2249" s="127"/>
      <c r="AE2249" s="127"/>
      <c r="AF2249" s="153"/>
      <c r="AG2249" s="113"/>
      <c r="AN2249" s="127"/>
      <c r="AO2249" s="127"/>
      <c r="AP2249" s="127"/>
      <c r="AQ2249" s="127"/>
      <c r="AR2249" s="127"/>
      <c r="AS2249" s="127"/>
      <c r="AT2249" s="127"/>
      <c r="AU2249" s="127"/>
    </row>
    <row r="2250" spans="3:47">
      <c r="C2250" s="38"/>
      <c r="D2250" s="38"/>
      <c r="AA2250" s="127"/>
      <c r="AB2250" s="127"/>
      <c r="AC2250" s="127"/>
      <c r="AD2250" s="127"/>
      <c r="AE2250" s="127"/>
      <c r="AF2250" s="153"/>
      <c r="AG2250" s="113"/>
      <c r="AN2250" s="127"/>
      <c r="AO2250" s="127"/>
      <c r="AP2250" s="127"/>
      <c r="AQ2250" s="127"/>
      <c r="AR2250" s="127"/>
      <c r="AS2250" s="127"/>
      <c r="AT2250" s="127"/>
      <c r="AU2250" s="127"/>
    </row>
    <row r="2251" spans="3:47">
      <c r="C2251" s="38"/>
      <c r="D2251" s="38"/>
      <c r="AA2251" s="127"/>
      <c r="AB2251" s="127"/>
      <c r="AC2251" s="127"/>
      <c r="AD2251" s="127"/>
      <c r="AE2251" s="127"/>
      <c r="AF2251" s="153"/>
      <c r="AG2251" s="113"/>
      <c r="AN2251" s="127"/>
      <c r="AO2251" s="127"/>
      <c r="AP2251" s="127"/>
      <c r="AQ2251" s="127"/>
      <c r="AR2251" s="127"/>
      <c r="AS2251" s="127"/>
      <c r="AT2251" s="127"/>
      <c r="AU2251" s="127"/>
    </row>
    <row r="2252" spans="3:47">
      <c r="C2252" s="38"/>
      <c r="D2252" s="38"/>
      <c r="AA2252" s="127"/>
      <c r="AB2252" s="127"/>
      <c r="AC2252" s="127"/>
      <c r="AD2252" s="127"/>
      <c r="AE2252" s="127"/>
      <c r="AF2252" s="153"/>
      <c r="AG2252" s="113"/>
      <c r="AN2252" s="127"/>
      <c r="AO2252" s="127"/>
      <c r="AP2252" s="127"/>
      <c r="AQ2252" s="127"/>
      <c r="AR2252" s="127"/>
      <c r="AS2252" s="127"/>
      <c r="AT2252" s="127"/>
      <c r="AU2252" s="127"/>
    </row>
    <row r="2253" spans="3:47">
      <c r="C2253" s="38"/>
      <c r="D2253" s="38"/>
      <c r="AA2253" s="127"/>
      <c r="AB2253" s="127"/>
      <c r="AC2253" s="127"/>
      <c r="AD2253" s="127"/>
      <c r="AE2253" s="127"/>
      <c r="AF2253" s="153"/>
      <c r="AG2253" s="113"/>
      <c r="AN2253" s="127"/>
      <c r="AO2253" s="127"/>
      <c r="AP2253" s="127"/>
      <c r="AQ2253" s="127"/>
      <c r="AR2253" s="127"/>
      <c r="AS2253" s="127"/>
      <c r="AT2253" s="127"/>
      <c r="AU2253" s="127"/>
    </row>
    <row r="2254" spans="3:47">
      <c r="C2254" s="38"/>
      <c r="D2254" s="38"/>
      <c r="AA2254" s="127"/>
      <c r="AB2254" s="127"/>
      <c r="AC2254" s="127"/>
      <c r="AD2254" s="127"/>
      <c r="AE2254" s="127"/>
      <c r="AF2254" s="153"/>
      <c r="AG2254" s="113"/>
      <c r="AN2254" s="127"/>
      <c r="AO2254" s="127"/>
      <c r="AP2254" s="127"/>
      <c r="AQ2254" s="127"/>
      <c r="AR2254" s="127"/>
      <c r="AS2254" s="127"/>
      <c r="AT2254" s="127"/>
      <c r="AU2254" s="127"/>
    </row>
    <row r="2255" spans="3:47">
      <c r="C2255" s="38"/>
      <c r="D2255" s="38"/>
      <c r="AA2255" s="127"/>
      <c r="AB2255" s="127"/>
      <c r="AC2255" s="127"/>
      <c r="AD2255" s="127"/>
      <c r="AE2255" s="127"/>
      <c r="AF2255" s="153"/>
      <c r="AG2255" s="113"/>
      <c r="AN2255" s="127"/>
      <c r="AO2255" s="127"/>
      <c r="AP2255" s="127"/>
      <c r="AQ2255" s="127"/>
      <c r="AR2255" s="127"/>
      <c r="AS2255" s="127"/>
      <c r="AT2255" s="127"/>
      <c r="AU2255" s="127"/>
    </row>
    <row r="2256" spans="3:47">
      <c r="C2256" s="38"/>
      <c r="D2256" s="38"/>
      <c r="AA2256" s="127"/>
      <c r="AB2256" s="127"/>
      <c r="AC2256" s="127"/>
      <c r="AD2256" s="127"/>
      <c r="AE2256" s="127"/>
      <c r="AF2256" s="153"/>
      <c r="AG2256" s="113"/>
      <c r="AN2256" s="127"/>
      <c r="AO2256" s="127"/>
      <c r="AP2256" s="127"/>
      <c r="AQ2256" s="127"/>
      <c r="AR2256" s="127"/>
      <c r="AS2256" s="127"/>
      <c r="AT2256" s="127"/>
      <c r="AU2256" s="127"/>
    </row>
    <row r="2257" spans="3:47">
      <c r="C2257" s="38"/>
      <c r="D2257" s="38"/>
      <c r="AA2257" s="127"/>
      <c r="AB2257" s="127"/>
      <c r="AC2257" s="127"/>
      <c r="AD2257" s="127"/>
      <c r="AE2257" s="127"/>
      <c r="AF2257" s="153"/>
      <c r="AG2257" s="113"/>
      <c r="AN2257" s="127"/>
      <c r="AO2257" s="127"/>
      <c r="AP2257" s="127"/>
      <c r="AQ2257" s="127"/>
      <c r="AR2257" s="127"/>
      <c r="AS2257" s="127"/>
      <c r="AT2257" s="127"/>
      <c r="AU2257" s="127"/>
    </row>
    <row r="2258" spans="3:47">
      <c r="C2258" s="38"/>
      <c r="D2258" s="38"/>
      <c r="AA2258" s="127"/>
      <c r="AB2258" s="127"/>
      <c r="AC2258" s="127"/>
      <c r="AD2258" s="127"/>
      <c r="AE2258" s="127"/>
      <c r="AF2258" s="153"/>
      <c r="AG2258" s="113"/>
      <c r="AN2258" s="127"/>
      <c r="AO2258" s="127"/>
      <c r="AP2258" s="127"/>
      <c r="AQ2258" s="127"/>
      <c r="AR2258" s="127"/>
      <c r="AS2258" s="127"/>
      <c r="AT2258" s="127"/>
      <c r="AU2258" s="127"/>
    </row>
    <row r="2259" spans="3:47">
      <c r="C2259" s="38"/>
      <c r="D2259" s="38"/>
      <c r="AA2259" s="127"/>
      <c r="AB2259" s="127"/>
      <c r="AC2259" s="127"/>
      <c r="AD2259" s="127"/>
      <c r="AE2259" s="127"/>
      <c r="AF2259" s="153"/>
      <c r="AG2259" s="113"/>
      <c r="AN2259" s="127"/>
      <c r="AO2259" s="127"/>
      <c r="AP2259" s="127"/>
      <c r="AQ2259" s="127"/>
      <c r="AR2259" s="127"/>
      <c r="AS2259" s="127"/>
      <c r="AT2259" s="127"/>
      <c r="AU2259" s="127"/>
    </row>
    <row r="2260" spans="3:47">
      <c r="C2260" s="38"/>
      <c r="D2260" s="38"/>
      <c r="AA2260" s="127"/>
      <c r="AB2260" s="127"/>
      <c r="AC2260" s="127"/>
      <c r="AD2260" s="127"/>
      <c r="AE2260" s="127"/>
      <c r="AF2260" s="153"/>
      <c r="AG2260" s="113"/>
      <c r="AN2260" s="127"/>
      <c r="AO2260" s="127"/>
      <c r="AP2260" s="127"/>
      <c r="AQ2260" s="127"/>
      <c r="AR2260" s="127"/>
      <c r="AS2260" s="127"/>
      <c r="AT2260" s="127"/>
      <c r="AU2260" s="127"/>
    </row>
    <row r="2261" spans="3:47">
      <c r="C2261" s="38"/>
      <c r="D2261" s="38"/>
      <c r="AA2261" s="127"/>
      <c r="AB2261" s="127"/>
      <c r="AC2261" s="127"/>
      <c r="AD2261" s="127"/>
      <c r="AE2261" s="127"/>
      <c r="AF2261" s="153"/>
      <c r="AG2261" s="113"/>
      <c r="AN2261" s="127"/>
      <c r="AO2261" s="127"/>
      <c r="AP2261" s="127"/>
      <c r="AQ2261" s="127"/>
      <c r="AR2261" s="127"/>
      <c r="AS2261" s="127"/>
      <c r="AT2261" s="127"/>
      <c r="AU2261" s="127"/>
    </row>
    <row r="2262" spans="3:47">
      <c r="C2262" s="38"/>
      <c r="D2262" s="38"/>
      <c r="AA2262" s="127"/>
      <c r="AB2262" s="127"/>
      <c r="AC2262" s="127"/>
      <c r="AD2262" s="127"/>
      <c r="AE2262" s="127"/>
      <c r="AF2262" s="153"/>
      <c r="AG2262" s="113"/>
      <c r="AN2262" s="127"/>
      <c r="AO2262" s="127"/>
      <c r="AP2262" s="127"/>
      <c r="AQ2262" s="127"/>
      <c r="AR2262" s="127"/>
      <c r="AS2262" s="127"/>
      <c r="AT2262" s="127"/>
      <c r="AU2262" s="127"/>
    </row>
    <row r="2263" spans="3:47">
      <c r="C2263" s="38"/>
      <c r="D2263" s="38"/>
      <c r="AA2263" s="127"/>
      <c r="AB2263" s="127"/>
      <c r="AC2263" s="127"/>
      <c r="AD2263" s="127"/>
      <c r="AE2263" s="127"/>
      <c r="AF2263" s="153"/>
      <c r="AG2263" s="113"/>
      <c r="AN2263" s="127"/>
      <c r="AO2263" s="127"/>
      <c r="AP2263" s="127"/>
      <c r="AQ2263" s="127"/>
      <c r="AR2263" s="127"/>
      <c r="AS2263" s="127"/>
      <c r="AT2263" s="127"/>
      <c r="AU2263" s="127"/>
    </row>
    <row r="2264" spans="3:47">
      <c r="C2264" s="38"/>
      <c r="D2264" s="38"/>
      <c r="AA2264" s="127"/>
      <c r="AB2264" s="127"/>
      <c r="AC2264" s="127"/>
      <c r="AD2264" s="127"/>
      <c r="AE2264" s="127"/>
      <c r="AF2264" s="153"/>
      <c r="AG2264" s="113"/>
      <c r="AN2264" s="127"/>
      <c r="AO2264" s="127"/>
      <c r="AP2264" s="127"/>
      <c r="AQ2264" s="127"/>
      <c r="AR2264" s="127"/>
      <c r="AS2264" s="127"/>
      <c r="AT2264" s="127"/>
      <c r="AU2264" s="127"/>
    </row>
    <row r="2265" spans="3:47">
      <c r="C2265" s="38"/>
      <c r="D2265" s="38"/>
      <c r="AA2265" s="127"/>
      <c r="AB2265" s="127"/>
      <c r="AC2265" s="127"/>
      <c r="AD2265" s="127"/>
      <c r="AE2265" s="127"/>
      <c r="AF2265" s="153"/>
      <c r="AG2265" s="113"/>
      <c r="AN2265" s="127"/>
      <c r="AO2265" s="127"/>
      <c r="AP2265" s="127"/>
      <c r="AQ2265" s="127"/>
      <c r="AR2265" s="127"/>
      <c r="AS2265" s="127"/>
      <c r="AT2265" s="127"/>
      <c r="AU2265" s="127"/>
    </row>
    <row r="2266" spans="3:47">
      <c r="C2266" s="38"/>
      <c r="D2266" s="38"/>
      <c r="AA2266" s="127"/>
      <c r="AB2266" s="127"/>
      <c r="AC2266" s="127"/>
      <c r="AD2266" s="127"/>
      <c r="AE2266" s="127"/>
      <c r="AF2266" s="153"/>
      <c r="AG2266" s="113"/>
      <c r="AN2266" s="127"/>
      <c r="AO2266" s="127"/>
      <c r="AP2266" s="127"/>
      <c r="AQ2266" s="127"/>
      <c r="AR2266" s="127"/>
      <c r="AS2266" s="127"/>
      <c r="AT2266" s="127"/>
      <c r="AU2266" s="127"/>
    </row>
    <row r="2267" spans="3:47">
      <c r="C2267" s="38"/>
      <c r="D2267" s="38"/>
      <c r="AA2267" s="127"/>
      <c r="AB2267" s="127"/>
      <c r="AC2267" s="127"/>
      <c r="AD2267" s="127"/>
      <c r="AE2267" s="127"/>
      <c r="AF2267" s="153"/>
      <c r="AG2267" s="113"/>
      <c r="AN2267" s="127"/>
      <c r="AO2267" s="127"/>
      <c r="AP2267" s="127"/>
      <c r="AQ2267" s="127"/>
      <c r="AR2267" s="127"/>
      <c r="AS2267" s="127"/>
      <c r="AT2267" s="127"/>
      <c r="AU2267" s="127"/>
    </row>
    <row r="2268" spans="3:47">
      <c r="C2268" s="38"/>
      <c r="D2268" s="38"/>
      <c r="AA2268" s="127"/>
      <c r="AB2268" s="127"/>
      <c r="AC2268" s="127"/>
      <c r="AD2268" s="127"/>
      <c r="AE2268" s="127"/>
      <c r="AF2268" s="153"/>
      <c r="AG2268" s="113"/>
      <c r="AN2268" s="127"/>
      <c r="AO2268" s="127"/>
      <c r="AP2268" s="127"/>
      <c r="AQ2268" s="127"/>
      <c r="AR2268" s="127"/>
      <c r="AS2268" s="127"/>
      <c r="AT2268" s="127"/>
      <c r="AU2268" s="127"/>
    </row>
    <row r="2269" spans="3:47">
      <c r="C2269" s="38"/>
      <c r="D2269" s="38"/>
      <c r="AA2269" s="127"/>
      <c r="AB2269" s="127"/>
      <c r="AC2269" s="127"/>
      <c r="AD2269" s="127"/>
      <c r="AE2269" s="127"/>
      <c r="AF2269" s="153"/>
      <c r="AG2269" s="113"/>
      <c r="AN2269" s="127"/>
      <c r="AO2269" s="127"/>
      <c r="AP2269" s="127"/>
      <c r="AQ2269" s="127"/>
      <c r="AR2269" s="127"/>
      <c r="AS2269" s="127"/>
      <c r="AT2269" s="127"/>
      <c r="AU2269" s="127"/>
    </row>
    <row r="2270" spans="3:47">
      <c r="C2270" s="38"/>
      <c r="D2270" s="38"/>
      <c r="AA2270" s="127"/>
      <c r="AB2270" s="127"/>
      <c r="AC2270" s="127"/>
      <c r="AD2270" s="127"/>
      <c r="AE2270" s="127"/>
      <c r="AF2270" s="153"/>
      <c r="AG2270" s="113"/>
      <c r="AN2270" s="127"/>
      <c r="AO2270" s="127"/>
      <c r="AP2270" s="127"/>
      <c r="AQ2270" s="127"/>
      <c r="AR2270" s="127"/>
      <c r="AS2270" s="127"/>
      <c r="AT2270" s="127"/>
      <c r="AU2270" s="127"/>
    </row>
    <row r="2271" spans="3:47">
      <c r="C2271" s="38"/>
      <c r="D2271" s="38"/>
      <c r="AA2271" s="127"/>
      <c r="AB2271" s="127"/>
      <c r="AC2271" s="127"/>
      <c r="AD2271" s="127"/>
      <c r="AE2271" s="127"/>
      <c r="AF2271" s="153"/>
      <c r="AG2271" s="113"/>
      <c r="AN2271" s="127"/>
      <c r="AO2271" s="127"/>
      <c r="AP2271" s="127"/>
      <c r="AQ2271" s="127"/>
      <c r="AR2271" s="127"/>
      <c r="AS2271" s="127"/>
      <c r="AT2271" s="127"/>
      <c r="AU2271" s="127"/>
    </row>
    <row r="2272" spans="3:47">
      <c r="C2272" s="38"/>
      <c r="D2272" s="38"/>
      <c r="AA2272" s="127"/>
      <c r="AB2272" s="127"/>
      <c r="AC2272" s="127"/>
      <c r="AD2272" s="127"/>
      <c r="AE2272" s="127"/>
      <c r="AF2272" s="153"/>
      <c r="AG2272" s="113"/>
      <c r="AN2272" s="127"/>
      <c r="AO2272" s="127"/>
      <c r="AP2272" s="127"/>
      <c r="AQ2272" s="127"/>
      <c r="AR2272" s="127"/>
      <c r="AS2272" s="127"/>
      <c r="AT2272" s="127"/>
      <c r="AU2272" s="127"/>
    </row>
    <row r="2273" spans="3:47">
      <c r="C2273" s="38"/>
      <c r="D2273" s="38"/>
      <c r="AA2273" s="127"/>
      <c r="AB2273" s="127"/>
      <c r="AC2273" s="127"/>
      <c r="AD2273" s="127"/>
      <c r="AE2273" s="127"/>
      <c r="AF2273" s="153"/>
      <c r="AG2273" s="113"/>
      <c r="AN2273" s="127"/>
      <c r="AO2273" s="127"/>
      <c r="AP2273" s="127"/>
      <c r="AQ2273" s="127"/>
      <c r="AR2273" s="127"/>
      <c r="AS2273" s="127"/>
      <c r="AT2273" s="127"/>
      <c r="AU2273" s="127"/>
    </row>
    <row r="2274" spans="3:47">
      <c r="C2274" s="38"/>
      <c r="D2274" s="38"/>
      <c r="AA2274" s="127"/>
      <c r="AB2274" s="127"/>
      <c r="AC2274" s="127"/>
      <c r="AD2274" s="127"/>
      <c r="AE2274" s="127"/>
      <c r="AF2274" s="153"/>
      <c r="AG2274" s="113"/>
      <c r="AN2274" s="127"/>
      <c r="AO2274" s="127"/>
      <c r="AP2274" s="127"/>
      <c r="AQ2274" s="127"/>
      <c r="AR2274" s="127"/>
      <c r="AS2274" s="127"/>
      <c r="AT2274" s="127"/>
      <c r="AU2274" s="127"/>
    </row>
    <row r="2275" spans="3:47">
      <c r="C2275" s="38"/>
      <c r="D2275" s="38"/>
      <c r="AA2275" s="127"/>
      <c r="AB2275" s="127"/>
      <c r="AC2275" s="127"/>
      <c r="AD2275" s="127"/>
      <c r="AE2275" s="127"/>
      <c r="AF2275" s="153"/>
      <c r="AG2275" s="113"/>
      <c r="AN2275" s="127"/>
      <c r="AO2275" s="127"/>
      <c r="AP2275" s="127"/>
      <c r="AQ2275" s="127"/>
      <c r="AR2275" s="127"/>
      <c r="AS2275" s="127"/>
      <c r="AT2275" s="127"/>
      <c r="AU2275" s="127"/>
    </row>
    <row r="2276" spans="3:47">
      <c r="C2276" s="38"/>
      <c r="D2276" s="38"/>
      <c r="AA2276" s="127"/>
      <c r="AB2276" s="127"/>
      <c r="AC2276" s="127"/>
      <c r="AD2276" s="127"/>
      <c r="AE2276" s="127"/>
      <c r="AF2276" s="153"/>
      <c r="AG2276" s="113"/>
      <c r="AN2276" s="127"/>
      <c r="AO2276" s="127"/>
      <c r="AP2276" s="127"/>
      <c r="AQ2276" s="127"/>
      <c r="AR2276" s="127"/>
      <c r="AS2276" s="127"/>
      <c r="AT2276" s="127"/>
      <c r="AU2276" s="127"/>
    </row>
    <row r="2277" spans="3:47">
      <c r="C2277" s="38"/>
      <c r="D2277" s="38"/>
      <c r="AA2277" s="127"/>
      <c r="AB2277" s="127"/>
      <c r="AC2277" s="127"/>
      <c r="AD2277" s="127"/>
      <c r="AE2277" s="127"/>
      <c r="AF2277" s="153"/>
      <c r="AG2277" s="113"/>
      <c r="AN2277" s="127"/>
      <c r="AO2277" s="127"/>
      <c r="AP2277" s="127"/>
      <c r="AQ2277" s="127"/>
      <c r="AR2277" s="127"/>
      <c r="AS2277" s="127"/>
      <c r="AT2277" s="127"/>
      <c r="AU2277" s="127"/>
    </row>
    <row r="2278" spans="3:47">
      <c r="C2278" s="38"/>
      <c r="D2278" s="38"/>
      <c r="AA2278" s="127"/>
      <c r="AB2278" s="127"/>
      <c r="AC2278" s="127"/>
      <c r="AD2278" s="127"/>
      <c r="AE2278" s="127"/>
      <c r="AF2278" s="153"/>
      <c r="AG2278" s="113"/>
      <c r="AN2278" s="127"/>
      <c r="AO2278" s="127"/>
      <c r="AP2278" s="127"/>
      <c r="AQ2278" s="127"/>
      <c r="AR2278" s="127"/>
      <c r="AS2278" s="127"/>
      <c r="AT2278" s="127"/>
      <c r="AU2278" s="127"/>
    </row>
    <row r="2279" spans="3:47">
      <c r="C2279" s="38"/>
      <c r="D2279" s="38"/>
      <c r="AA2279" s="127"/>
      <c r="AB2279" s="127"/>
      <c r="AC2279" s="127"/>
      <c r="AD2279" s="127"/>
      <c r="AE2279" s="127"/>
      <c r="AF2279" s="153"/>
      <c r="AG2279" s="113"/>
      <c r="AN2279" s="127"/>
      <c r="AO2279" s="127"/>
      <c r="AP2279" s="127"/>
      <c r="AQ2279" s="127"/>
      <c r="AR2279" s="127"/>
      <c r="AS2279" s="127"/>
      <c r="AT2279" s="127"/>
      <c r="AU2279" s="127"/>
    </row>
    <row r="2280" spans="3:47">
      <c r="C2280" s="38"/>
      <c r="D2280" s="38"/>
      <c r="AA2280" s="127"/>
      <c r="AB2280" s="127"/>
      <c r="AC2280" s="127"/>
      <c r="AD2280" s="127"/>
      <c r="AE2280" s="127"/>
      <c r="AF2280" s="153"/>
      <c r="AG2280" s="113"/>
      <c r="AN2280" s="127"/>
      <c r="AO2280" s="127"/>
      <c r="AP2280" s="127"/>
      <c r="AQ2280" s="127"/>
      <c r="AR2280" s="127"/>
      <c r="AS2280" s="127"/>
      <c r="AT2280" s="127"/>
      <c r="AU2280" s="127"/>
    </row>
    <row r="2281" spans="3:47">
      <c r="C2281" s="38"/>
      <c r="D2281" s="38"/>
      <c r="AA2281" s="127"/>
      <c r="AB2281" s="127"/>
      <c r="AC2281" s="127"/>
      <c r="AD2281" s="127"/>
      <c r="AE2281" s="127"/>
      <c r="AF2281" s="153"/>
      <c r="AG2281" s="113"/>
      <c r="AN2281" s="127"/>
      <c r="AO2281" s="127"/>
      <c r="AP2281" s="127"/>
      <c r="AQ2281" s="127"/>
      <c r="AR2281" s="127"/>
      <c r="AS2281" s="127"/>
      <c r="AT2281" s="127"/>
      <c r="AU2281" s="127"/>
    </row>
    <row r="2282" spans="3:47">
      <c r="C2282" s="38"/>
      <c r="D2282" s="38"/>
      <c r="AA2282" s="127"/>
      <c r="AB2282" s="127"/>
      <c r="AC2282" s="127"/>
      <c r="AD2282" s="127"/>
      <c r="AE2282" s="127"/>
      <c r="AF2282" s="153"/>
      <c r="AG2282" s="113"/>
      <c r="AN2282" s="127"/>
      <c r="AO2282" s="127"/>
      <c r="AP2282" s="127"/>
      <c r="AQ2282" s="127"/>
      <c r="AR2282" s="127"/>
      <c r="AS2282" s="127"/>
      <c r="AT2282" s="127"/>
      <c r="AU2282" s="127"/>
    </row>
    <row r="2283" spans="3:47">
      <c r="C2283" s="38"/>
      <c r="D2283" s="38"/>
      <c r="AA2283" s="127"/>
      <c r="AB2283" s="127"/>
      <c r="AC2283" s="127"/>
      <c r="AD2283" s="127"/>
      <c r="AE2283" s="127"/>
      <c r="AF2283" s="153"/>
      <c r="AG2283" s="113"/>
      <c r="AN2283" s="127"/>
      <c r="AO2283" s="127"/>
      <c r="AP2283" s="127"/>
      <c r="AQ2283" s="127"/>
      <c r="AR2283" s="127"/>
      <c r="AS2283" s="127"/>
      <c r="AT2283" s="127"/>
      <c r="AU2283" s="127"/>
    </row>
    <row r="2284" spans="3:47">
      <c r="C2284" s="38"/>
      <c r="D2284" s="38"/>
      <c r="AA2284" s="127"/>
      <c r="AB2284" s="127"/>
      <c r="AC2284" s="127"/>
      <c r="AD2284" s="127"/>
      <c r="AE2284" s="127"/>
      <c r="AF2284" s="153"/>
      <c r="AG2284" s="113"/>
      <c r="AN2284" s="127"/>
      <c r="AO2284" s="127"/>
      <c r="AP2284" s="127"/>
      <c r="AQ2284" s="127"/>
      <c r="AR2284" s="127"/>
      <c r="AS2284" s="127"/>
      <c r="AT2284" s="127"/>
      <c r="AU2284" s="127"/>
    </row>
    <row r="2285" spans="3:47">
      <c r="C2285" s="38"/>
      <c r="D2285" s="38"/>
      <c r="AA2285" s="127"/>
      <c r="AB2285" s="127"/>
      <c r="AC2285" s="127"/>
      <c r="AD2285" s="127"/>
      <c r="AE2285" s="127"/>
      <c r="AF2285" s="153"/>
      <c r="AG2285" s="113"/>
      <c r="AN2285" s="127"/>
      <c r="AO2285" s="127"/>
      <c r="AP2285" s="127"/>
      <c r="AQ2285" s="127"/>
      <c r="AR2285" s="127"/>
      <c r="AS2285" s="127"/>
      <c r="AT2285" s="127"/>
      <c r="AU2285" s="127"/>
    </row>
    <row r="2286" spans="3:47">
      <c r="C2286" s="38"/>
      <c r="D2286" s="38"/>
      <c r="AA2286" s="127"/>
      <c r="AB2286" s="127"/>
      <c r="AC2286" s="127"/>
      <c r="AD2286" s="127"/>
      <c r="AE2286" s="127"/>
      <c r="AF2286" s="153"/>
      <c r="AG2286" s="113"/>
      <c r="AN2286" s="127"/>
      <c r="AO2286" s="127"/>
      <c r="AP2286" s="127"/>
      <c r="AQ2286" s="127"/>
      <c r="AR2286" s="127"/>
      <c r="AS2286" s="127"/>
      <c r="AT2286" s="127"/>
      <c r="AU2286" s="127"/>
    </row>
    <row r="2287" spans="3:47">
      <c r="C2287" s="38"/>
      <c r="D2287" s="38"/>
      <c r="AA2287" s="127"/>
      <c r="AB2287" s="127"/>
      <c r="AC2287" s="127"/>
      <c r="AD2287" s="127"/>
      <c r="AE2287" s="127"/>
      <c r="AF2287" s="153"/>
      <c r="AG2287" s="113"/>
      <c r="AN2287" s="127"/>
      <c r="AO2287" s="127"/>
      <c r="AP2287" s="127"/>
      <c r="AQ2287" s="127"/>
      <c r="AR2287" s="127"/>
      <c r="AS2287" s="127"/>
      <c r="AT2287" s="127"/>
      <c r="AU2287" s="127"/>
    </row>
    <row r="2288" spans="3:47">
      <c r="C2288" s="38"/>
      <c r="D2288" s="38"/>
      <c r="AA2288" s="127"/>
      <c r="AB2288" s="127"/>
      <c r="AC2288" s="127"/>
      <c r="AD2288" s="127"/>
      <c r="AE2288" s="127"/>
      <c r="AF2288" s="153"/>
      <c r="AG2288" s="113"/>
      <c r="AN2288" s="127"/>
      <c r="AO2288" s="127"/>
      <c r="AP2288" s="127"/>
      <c r="AQ2288" s="127"/>
      <c r="AR2288" s="127"/>
      <c r="AS2288" s="127"/>
      <c r="AT2288" s="127"/>
      <c r="AU2288" s="127"/>
    </row>
    <row r="2289" spans="3:47">
      <c r="C2289" s="38"/>
      <c r="D2289" s="38"/>
      <c r="AA2289" s="127"/>
      <c r="AB2289" s="127"/>
      <c r="AC2289" s="127"/>
      <c r="AD2289" s="127"/>
      <c r="AE2289" s="127"/>
      <c r="AF2289" s="153"/>
      <c r="AG2289" s="113"/>
      <c r="AN2289" s="127"/>
      <c r="AO2289" s="127"/>
      <c r="AP2289" s="127"/>
      <c r="AQ2289" s="127"/>
      <c r="AR2289" s="127"/>
      <c r="AS2289" s="127"/>
      <c r="AT2289" s="127"/>
      <c r="AU2289" s="127"/>
    </row>
    <row r="2290" spans="3:47">
      <c r="C2290" s="38"/>
      <c r="D2290" s="38"/>
      <c r="AA2290" s="127"/>
      <c r="AB2290" s="127"/>
      <c r="AC2290" s="127"/>
      <c r="AD2290" s="127"/>
      <c r="AE2290" s="127"/>
      <c r="AF2290" s="153"/>
      <c r="AG2290" s="113"/>
      <c r="AN2290" s="127"/>
      <c r="AO2290" s="127"/>
      <c r="AP2290" s="127"/>
      <c r="AQ2290" s="127"/>
      <c r="AR2290" s="127"/>
      <c r="AS2290" s="127"/>
      <c r="AT2290" s="127"/>
      <c r="AU2290" s="127"/>
    </row>
    <row r="2291" spans="3:47">
      <c r="C2291" s="38"/>
      <c r="D2291" s="38"/>
      <c r="AA2291" s="127"/>
      <c r="AB2291" s="127"/>
      <c r="AC2291" s="127"/>
      <c r="AD2291" s="127"/>
      <c r="AE2291" s="127"/>
      <c r="AF2291" s="153"/>
      <c r="AG2291" s="113"/>
      <c r="AN2291" s="127"/>
      <c r="AO2291" s="127"/>
      <c r="AP2291" s="127"/>
      <c r="AQ2291" s="127"/>
      <c r="AR2291" s="127"/>
      <c r="AS2291" s="127"/>
      <c r="AT2291" s="127"/>
      <c r="AU2291" s="127"/>
    </row>
    <row r="2292" spans="3:47">
      <c r="C2292" s="38"/>
      <c r="D2292" s="38"/>
      <c r="AA2292" s="127"/>
      <c r="AB2292" s="127"/>
      <c r="AC2292" s="127"/>
      <c r="AD2292" s="127"/>
      <c r="AE2292" s="127"/>
      <c r="AF2292" s="153"/>
      <c r="AG2292" s="113"/>
      <c r="AN2292" s="127"/>
      <c r="AO2292" s="127"/>
      <c r="AP2292" s="127"/>
      <c r="AQ2292" s="127"/>
      <c r="AR2292" s="127"/>
      <c r="AS2292" s="127"/>
      <c r="AT2292" s="127"/>
      <c r="AU2292" s="127"/>
    </row>
    <row r="2293" spans="3:47">
      <c r="C2293" s="38"/>
      <c r="D2293" s="38"/>
      <c r="AA2293" s="127"/>
      <c r="AB2293" s="127"/>
      <c r="AC2293" s="127"/>
      <c r="AD2293" s="127"/>
      <c r="AE2293" s="127"/>
      <c r="AF2293" s="153"/>
      <c r="AG2293" s="113"/>
      <c r="AN2293" s="127"/>
      <c r="AO2293" s="127"/>
      <c r="AP2293" s="127"/>
      <c r="AQ2293" s="127"/>
      <c r="AR2293" s="127"/>
      <c r="AS2293" s="127"/>
      <c r="AT2293" s="127"/>
      <c r="AU2293" s="127"/>
    </row>
    <row r="2294" spans="3:47">
      <c r="C2294" s="38"/>
      <c r="D2294" s="38"/>
      <c r="AA2294" s="127"/>
      <c r="AB2294" s="127"/>
      <c r="AC2294" s="127"/>
      <c r="AD2294" s="127"/>
      <c r="AE2294" s="127"/>
      <c r="AF2294" s="153"/>
      <c r="AG2294" s="113"/>
      <c r="AN2294" s="127"/>
      <c r="AO2294" s="127"/>
      <c r="AP2294" s="127"/>
      <c r="AQ2294" s="127"/>
      <c r="AR2294" s="127"/>
      <c r="AS2294" s="127"/>
      <c r="AT2294" s="127"/>
      <c r="AU2294" s="127"/>
    </row>
    <row r="2295" spans="3:47">
      <c r="C2295" s="38"/>
      <c r="D2295" s="38"/>
      <c r="AA2295" s="127"/>
      <c r="AB2295" s="127"/>
      <c r="AC2295" s="127"/>
      <c r="AD2295" s="127"/>
      <c r="AE2295" s="127"/>
      <c r="AF2295" s="153"/>
      <c r="AG2295" s="113"/>
      <c r="AN2295" s="127"/>
      <c r="AO2295" s="127"/>
      <c r="AP2295" s="127"/>
      <c r="AQ2295" s="127"/>
      <c r="AR2295" s="127"/>
      <c r="AS2295" s="127"/>
      <c r="AT2295" s="127"/>
      <c r="AU2295" s="127"/>
    </row>
    <row r="2296" spans="3:47">
      <c r="C2296" s="38"/>
      <c r="D2296" s="38"/>
      <c r="AA2296" s="127"/>
      <c r="AB2296" s="127"/>
      <c r="AC2296" s="127"/>
      <c r="AD2296" s="127"/>
      <c r="AE2296" s="127"/>
      <c r="AF2296" s="153"/>
      <c r="AG2296" s="113"/>
      <c r="AN2296" s="127"/>
      <c r="AO2296" s="127"/>
      <c r="AP2296" s="127"/>
      <c r="AQ2296" s="127"/>
      <c r="AR2296" s="127"/>
      <c r="AS2296" s="127"/>
      <c r="AT2296" s="127"/>
      <c r="AU2296" s="127"/>
    </row>
    <row r="2297" spans="3:47">
      <c r="C2297" s="38"/>
      <c r="D2297" s="38"/>
      <c r="AA2297" s="127"/>
      <c r="AB2297" s="127"/>
      <c r="AC2297" s="127"/>
      <c r="AD2297" s="127"/>
      <c r="AE2297" s="127"/>
      <c r="AF2297" s="153"/>
      <c r="AG2297" s="113"/>
      <c r="AN2297" s="127"/>
      <c r="AO2297" s="127"/>
      <c r="AP2297" s="127"/>
      <c r="AQ2297" s="127"/>
      <c r="AR2297" s="127"/>
      <c r="AS2297" s="127"/>
      <c r="AT2297" s="127"/>
      <c r="AU2297" s="127"/>
    </row>
    <row r="2298" spans="3:47">
      <c r="C2298" s="38"/>
      <c r="D2298" s="38"/>
      <c r="AA2298" s="127"/>
      <c r="AB2298" s="127"/>
      <c r="AC2298" s="127"/>
      <c r="AD2298" s="127"/>
      <c r="AE2298" s="127"/>
      <c r="AF2298" s="153"/>
      <c r="AG2298" s="113"/>
      <c r="AN2298" s="127"/>
      <c r="AO2298" s="127"/>
      <c r="AP2298" s="127"/>
      <c r="AQ2298" s="127"/>
      <c r="AR2298" s="127"/>
      <c r="AS2298" s="127"/>
      <c r="AT2298" s="127"/>
      <c r="AU2298" s="127"/>
    </row>
    <row r="2299" spans="3:47">
      <c r="C2299" s="38"/>
      <c r="D2299" s="38"/>
      <c r="AA2299" s="127"/>
      <c r="AB2299" s="127"/>
      <c r="AC2299" s="127"/>
      <c r="AD2299" s="127"/>
      <c r="AE2299" s="127"/>
      <c r="AF2299" s="153"/>
      <c r="AG2299" s="113"/>
      <c r="AN2299" s="127"/>
      <c r="AO2299" s="127"/>
      <c r="AP2299" s="127"/>
      <c r="AQ2299" s="127"/>
      <c r="AR2299" s="127"/>
      <c r="AS2299" s="127"/>
      <c r="AT2299" s="127"/>
      <c r="AU2299" s="127"/>
    </row>
    <row r="2300" spans="3:47">
      <c r="C2300" s="38"/>
      <c r="D2300" s="38"/>
      <c r="AA2300" s="127"/>
      <c r="AB2300" s="127"/>
      <c r="AC2300" s="127"/>
      <c r="AD2300" s="127"/>
      <c r="AE2300" s="127"/>
      <c r="AF2300" s="153"/>
      <c r="AG2300" s="113"/>
      <c r="AN2300" s="127"/>
      <c r="AO2300" s="127"/>
      <c r="AP2300" s="127"/>
      <c r="AQ2300" s="127"/>
      <c r="AR2300" s="127"/>
      <c r="AS2300" s="127"/>
      <c r="AT2300" s="127"/>
      <c r="AU2300" s="127"/>
    </row>
    <row r="2301" spans="3:47">
      <c r="C2301" s="38"/>
      <c r="D2301" s="38"/>
      <c r="AA2301" s="127"/>
      <c r="AB2301" s="127"/>
      <c r="AC2301" s="127"/>
      <c r="AD2301" s="127"/>
      <c r="AE2301" s="127"/>
      <c r="AF2301" s="153"/>
      <c r="AG2301" s="113"/>
      <c r="AN2301" s="127"/>
      <c r="AO2301" s="127"/>
      <c r="AP2301" s="127"/>
      <c r="AQ2301" s="127"/>
      <c r="AR2301" s="127"/>
      <c r="AS2301" s="127"/>
      <c r="AT2301" s="127"/>
      <c r="AU2301" s="127"/>
    </row>
    <row r="2302" spans="3:47">
      <c r="C2302" s="38"/>
      <c r="D2302" s="38"/>
      <c r="AA2302" s="127"/>
      <c r="AB2302" s="127"/>
      <c r="AC2302" s="127"/>
      <c r="AD2302" s="127"/>
      <c r="AE2302" s="127"/>
      <c r="AF2302" s="153"/>
      <c r="AG2302" s="113"/>
      <c r="AN2302" s="127"/>
      <c r="AO2302" s="127"/>
      <c r="AP2302" s="127"/>
      <c r="AQ2302" s="127"/>
      <c r="AR2302" s="127"/>
      <c r="AS2302" s="127"/>
      <c r="AT2302" s="127"/>
      <c r="AU2302" s="127"/>
    </row>
    <row r="2303" spans="3:47">
      <c r="C2303" s="38"/>
      <c r="D2303" s="38"/>
      <c r="AA2303" s="127"/>
      <c r="AB2303" s="127"/>
      <c r="AC2303" s="127"/>
      <c r="AD2303" s="127"/>
      <c r="AE2303" s="127"/>
      <c r="AF2303" s="153"/>
      <c r="AG2303" s="113"/>
      <c r="AN2303" s="127"/>
      <c r="AO2303" s="127"/>
      <c r="AP2303" s="127"/>
      <c r="AQ2303" s="127"/>
      <c r="AR2303" s="127"/>
      <c r="AS2303" s="127"/>
      <c r="AT2303" s="127"/>
      <c r="AU2303" s="127"/>
    </row>
    <row r="2304" spans="3:47">
      <c r="C2304" s="38"/>
      <c r="D2304" s="38"/>
      <c r="AA2304" s="127"/>
      <c r="AB2304" s="127"/>
      <c r="AC2304" s="127"/>
      <c r="AD2304" s="127"/>
      <c r="AE2304" s="127"/>
      <c r="AF2304" s="153"/>
      <c r="AG2304" s="113"/>
      <c r="AN2304" s="127"/>
      <c r="AO2304" s="127"/>
      <c r="AP2304" s="127"/>
      <c r="AQ2304" s="127"/>
      <c r="AR2304" s="127"/>
      <c r="AS2304" s="127"/>
      <c r="AT2304" s="127"/>
      <c r="AU2304" s="127"/>
    </row>
    <row r="2305" spans="3:47">
      <c r="C2305" s="38"/>
      <c r="D2305" s="38"/>
      <c r="AA2305" s="127"/>
      <c r="AB2305" s="127"/>
      <c r="AC2305" s="127"/>
      <c r="AD2305" s="127"/>
      <c r="AE2305" s="127"/>
      <c r="AF2305" s="153"/>
      <c r="AG2305" s="113"/>
      <c r="AN2305" s="127"/>
      <c r="AO2305" s="127"/>
      <c r="AP2305" s="127"/>
      <c r="AQ2305" s="127"/>
      <c r="AR2305" s="127"/>
      <c r="AS2305" s="127"/>
      <c r="AT2305" s="127"/>
      <c r="AU2305" s="127"/>
    </row>
    <row r="2306" spans="3:47">
      <c r="C2306" s="38"/>
      <c r="D2306" s="38"/>
      <c r="AA2306" s="127"/>
      <c r="AB2306" s="127"/>
      <c r="AC2306" s="127"/>
      <c r="AD2306" s="127"/>
      <c r="AE2306" s="127"/>
      <c r="AF2306" s="153"/>
      <c r="AG2306" s="113"/>
      <c r="AN2306" s="127"/>
      <c r="AO2306" s="127"/>
      <c r="AP2306" s="127"/>
      <c r="AQ2306" s="127"/>
      <c r="AR2306" s="127"/>
      <c r="AS2306" s="127"/>
      <c r="AT2306" s="127"/>
      <c r="AU2306" s="127"/>
    </row>
    <row r="2307" spans="3:47">
      <c r="C2307" s="38"/>
      <c r="D2307" s="38"/>
      <c r="AA2307" s="127"/>
      <c r="AB2307" s="127"/>
      <c r="AC2307" s="127"/>
      <c r="AD2307" s="127"/>
      <c r="AE2307" s="127"/>
      <c r="AF2307" s="153"/>
      <c r="AG2307" s="113"/>
      <c r="AN2307" s="127"/>
      <c r="AO2307" s="127"/>
      <c r="AP2307" s="127"/>
      <c r="AQ2307" s="127"/>
      <c r="AR2307" s="127"/>
      <c r="AS2307" s="127"/>
      <c r="AT2307" s="127"/>
      <c r="AU2307" s="127"/>
    </row>
    <row r="2308" spans="3:47">
      <c r="C2308" s="38"/>
      <c r="D2308" s="38"/>
      <c r="AA2308" s="127"/>
      <c r="AB2308" s="127"/>
      <c r="AC2308" s="127"/>
      <c r="AD2308" s="127"/>
      <c r="AE2308" s="127"/>
      <c r="AF2308" s="153"/>
      <c r="AG2308" s="113"/>
      <c r="AN2308" s="127"/>
      <c r="AO2308" s="127"/>
      <c r="AP2308" s="127"/>
      <c r="AQ2308" s="127"/>
      <c r="AR2308" s="127"/>
      <c r="AS2308" s="127"/>
      <c r="AT2308" s="127"/>
      <c r="AU2308" s="127"/>
    </row>
    <row r="2309" spans="3:47">
      <c r="C2309" s="38"/>
      <c r="D2309" s="38"/>
      <c r="AA2309" s="127"/>
      <c r="AB2309" s="127"/>
      <c r="AC2309" s="127"/>
      <c r="AD2309" s="127"/>
      <c r="AE2309" s="127"/>
      <c r="AF2309" s="153"/>
      <c r="AG2309" s="113"/>
      <c r="AN2309" s="127"/>
      <c r="AO2309" s="127"/>
      <c r="AP2309" s="127"/>
      <c r="AQ2309" s="127"/>
      <c r="AR2309" s="127"/>
      <c r="AS2309" s="127"/>
      <c r="AT2309" s="127"/>
      <c r="AU2309" s="127"/>
    </row>
    <row r="2310" spans="3:47">
      <c r="C2310" s="38"/>
      <c r="D2310" s="38"/>
      <c r="AA2310" s="127"/>
      <c r="AB2310" s="127"/>
      <c r="AC2310" s="127"/>
      <c r="AD2310" s="127"/>
      <c r="AE2310" s="127"/>
      <c r="AF2310" s="153"/>
      <c r="AG2310" s="113"/>
      <c r="AN2310" s="127"/>
      <c r="AO2310" s="127"/>
      <c r="AP2310" s="127"/>
      <c r="AQ2310" s="127"/>
      <c r="AR2310" s="127"/>
      <c r="AS2310" s="127"/>
      <c r="AT2310" s="127"/>
      <c r="AU2310" s="127"/>
    </row>
    <row r="2311" spans="3:47">
      <c r="C2311" s="38"/>
      <c r="D2311" s="38"/>
      <c r="AA2311" s="127"/>
      <c r="AB2311" s="127"/>
      <c r="AC2311" s="127"/>
      <c r="AD2311" s="127"/>
      <c r="AE2311" s="127"/>
      <c r="AF2311" s="153"/>
      <c r="AG2311" s="113"/>
      <c r="AN2311" s="127"/>
      <c r="AO2311" s="127"/>
      <c r="AP2311" s="127"/>
      <c r="AQ2311" s="127"/>
      <c r="AR2311" s="127"/>
      <c r="AS2311" s="127"/>
      <c r="AT2311" s="127"/>
      <c r="AU2311" s="127"/>
    </row>
    <row r="2312" spans="3:47">
      <c r="C2312" s="38"/>
      <c r="D2312" s="38"/>
      <c r="AA2312" s="127"/>
      <c r="AB2312" s="127"/>
      <c r="AC2312" s="127"/>
      <c r="AD2312" s="127"/>
      <c r="AE2312" s="127"/>
      <c r="AF2312" s="153"/>
      <c r="AG2312" s="113"/>
      <c r="AN2312" s="127"/>
      <c r="AO2312" s="127"/>
      <c r="AP2312" s="127"/>
      <c r="AQ2312" s="127"/>
      <c r="AR2312" s="127"/>
      <c r="AS2312" s="127"/>
      <c r="AT2312" s="127"/>
      <c r="AU2312" s="127"/>
    </row>
    <row r="2313" spans="3:47">
      <c r="C2313" s="38"/>
      <c r="D2313" s="38"/>
      <c r="AA2313" s="127"/>
      <c r="AB2313" s="127"/>
      <c r="AC2313" s="127"/>
      <c r="AD2313" s="127"/>
      <c r="AE2313" s="127"/>
      <c r="AF2313" s="153"/>
      <c r="AG2313" s="113"/>
      <c r="AN2313" s="127"/>
      <c r="AO2313" s="127"/>
      <c r="AP2313" s="127"/>
      <c r="AQ2313" s="127"/>
      <c r="AR2313" s="127"/>
      <c r="AS2313" s="127"/>
      <c r="AT2313" s="127"/>
      <c r="AU2313" s="127"/>
    </row>
    <row r="2314" spans="3:47">
      <c r="C2314" s="38"/>
      <c r="D2314" s="38"/>
      <c r="AA2314" s="127"/>
      <c r="AB2314" s="127"/>
      <c r="AC2314" s="127"/>
      <c r="AD2314" s="127"/>
      <c r="AE2314" s="127"/>
      <c r="AF2314" s="153"/>
      <c r="AG2314" s="113"/>
      <c r="AN2314" s="127"/>
      <c r="AO2314" s="127"/>
      <c r="AP2314" s="127"/>
      <c r="AQ2314" s="127"/>
      <c r="AR2314" s="127"/>
      <c r="AS2314" s="127"/>
      <c r="AT2314" s="127"/>
      <c r="AU2314" s="127"/>
    </row>
    <row r="2315" spans="3:47">
      <c r="C2315" s="38"/>
      <c r="D2315" s="38"/>
      <c r="AA2315" s="127"/>
      <c r="AB2315" s="127"/>
      <c r="AC2315" s="127"/>
      <c r="AD2315" s="127"/>
      <c r="AE2315" s="127"/>
      <c r="AF2315" s="153"/>
      <c r="AG2315" s="113"/>
      <c r="AN2315" s="127"/>
      <c r="AO2315" s="127"/>
      <c r="AP2315" s="127"/>
      <c r="AQ2315" s="127"/>
      <c r="AR2315" s="127"/>
      <c r="AS2315" s="127"/>
      <c r="AT2315" s="127"/>
      <c r="AU2315" s="127"/>
    </row>
    <row r="2316" spans="3:47">
      <c r="C2316" s="38"/>
      <c r="D2316" s="38"/>
      <c r="AA2316" s="127"/>
      <c r="AB2316" s="127"/>
      <c r="AC2316" s="127"/>
      <c r="AD2316" s="127"/>
      <c r="AE2316" s="127"/>
      <c r="AF2316" s="153"/>
      <c r="AG2316" s="113"/>
      <c r="AN2316" s="127"/>
      <c r="AO2316" s="127"/>
      <c r="AP2316" s="127"/>
      <c r="AQ2316" s="127"/>
      <c r="AR2316" s="127"/>
      <c r="AS2316" s="127"/>
      <c r="AT2316" s="127"/>
      <c r="AU2316" s="127"/>
    </row>
    <row r="2317" spans="3:47">
      <c r="C2317" s="38"/>
      <c r="D2317" s="38"/>
      <c r="AA2317" s="127"/>
      <c r="AB2317" s="127"/>
      <c r="AC2317" s="127"/>
      <c r="AD2317" s="127"/>
      <c r="AE2317" s="127"/>
      <c r="AF2317" s="153"/>
      <c r="AG2317" s="113"/>
      <c r="AN2317" s="127"/>
      <c r="AO2317" s="127"/>
      <c r="AP2317" s="127"/>
      <c r="AQ2317" s="127"/>
      <c r="AR2317" s="127"/>
      <c r="AS2317" s="127"/>
      <c r="AT2317" s="127"/>
      <c r="AU2317" s="127"/>
    </row>
    <row r="2318" spans="3:47">
      <c r="C2318" s="38"/>
      <c r="D2318" s="38"/>
      <c r="AA2318" s="127"/>
      <c r="AB2318" s="127"/>
      <c r="AC2318" s="127"/>
      <c r="AD2318" s="127"/>
      <c r="AE2318" s="127"/>
      <c r="AF2318" s="153"/>
      <c r="AG2318" s="113"/>
      <c r="AN2318" s="127"/>
      <c r="AO2318" s="127"/>
      <c r="AP2318" s="127"/>
      <c r="AQ2318" s="127"/>
      <c r="AR2318" s="127"/>
      <c r="AS2318" s="127"/>
      <c r="AT2318" s="127"/>
      <c r="AU2318" s="127"/>
    </row>
    <row r="2319" spans="3:47">
      <c r="C2319" s="38"/>
      <c r="D2319" s="38"/>
      <c r="AA2319" s="127"/>
      <c r="AB2319" s="127"/>
      <c r="AC2319" s="127"/>
      <c r="AD2319" s="127"/>
      <c r="AE2319" s="127"/>
      <c r="AF2319" s="153"/>
      <c r="AG2319" s="113"/>
      <c r="AN2319" s="127"/>
      <c r="AO2319" s="127"/>
      <c r="AP2319" s="127"/>
      <c r="AQ2319" s="127"/>
      <c r="AR2319" s="127"/>
      <c r="AS2319" s="127"/>
      <c r="AT2319" s="127"/>
      <c r="AU2319" s="127"/>
    </row>
    <row r="2320" spans="3:47">
      <c r="C2320" s="38"/>
      <c r="D2320" s="38"/>
      <c r="AA2320" s="127"/>
      <c r="AB2320" s="127"/>
      <c r="AC2320" s="127"/>
      <c r="AD2320" s="127"/>
      <c r="AE2320" s="127"/>
      <c r="AF2320" s="153"/>
      <c r="AG2320" s="113"/>
      <c r="AN2320" s="127"/>
      <c r="AO2320" s="127"/>
      <c r="AP2320" s="127"/>
      <c r="AQ2320" s="127"/>
      <c r="AR2320" s="127"/>
      <c r="AS2320" s="127"/>
      <c r="AT2320" s="127"/>
      <c r="AU2320" s="127"/>
    </row>
    <row r="2321" spans="3:47">
      <c r="C2321" s="38"/>
      <c r="D2321" s="38"/>
      <c r="AA2321" s="127"/>
      <c r="AB2321" s="127"/>
      <c r="AC2321" s="127"/>
      <c r="AD2321" s="127"/>
      <c r="AE2321" s="127"/>
      <c r="AF2321" s="153"/>
      <c r="AG2321" s="113"/>
      <c r="AN2321" s="127"/>
      <c r="AO2321" s="127"/>
      <c r="AP2321" s="127"/>
      <c r="AQ2321" s="127"/>
      <c r="AR2321" s="127"/>
      <c r="AS2321" s="127"/>
      <c r="AT2321" s="127"/>
      <c r="AU2321" s="127"/>
    </row>
    <row r="2322" spans="3:47">
      <c r="C2322" s="38"/>
      <c r="D2322" s="38"/>
      <c r="AA2322" s="127"/>
      <c r="AB2322" s="127"/>
      <c r="AC2322" s="127"/>
      <c r="AD2322" s="127"/>
      <c r="AE2322" s="127"/>
      <c r="AF2322" s="153"/>
      <c r="AG2322" s="113"/>
      <c r="AN2322" s="127"/>
      <c r="AO2322" s="127"/>
      <c r="AP2322" s="127"/>
      <c r="AQ2322" s="127"/>
      <c r="AR2322" s="127"/>
      <c r="AS2322" s="127"/>
      <c r="AT2322" s="127"/>
      <c r="AU2322" s="127"/>
    </row>
    <row r="2323" spans="3:47">
      <c r="C2323" s="38"/>
      <c r="D2323" s="38"/>
      <c r="AA2323" s="127"/>
      <c r="AB2323" s="127"/>
      <c r="AC2323" s="127"/>
      <c r="AD2323" s="127"/>
      <c r="AE2323" s="127"/>
      <c r="AF2323" s="153"/>
      <c r="AG2323" s="113"/>
      <c r="AN2323" s="127"/>
      <c r="AO2323" s="127"/>
      <c r="AP2323" s="127"/>
      <c r="AQ2323" s="127"/>
      <c r="AR2323" s="127"/>
      <c r="AS2323" s="127"/>
      <c r="AT2323" s="127"/>
      <c r="AU2323" s="127"/>
    </row>
    <row r="2324" spans="3:47">
      <c r="C2324" s="38"/>
      <c r="D2324" s="38"/>
      <c r="AA2324" s="127"/>
      <c r="AB2324" s="127"/>
      <c r="AC2324" s="127"/>
      <c r="AD2324" s="127"/>
      <c r="AE2324" s="127"/>
      <c r="AF2324" s="153"/>
      <c r="AG2324" s="113"/>
      <c r="AN2324" s="127"/>
      <c r="AO2324" s="127"/>
      <c r="AP2324" s="127"/>
      <c r="AQ2324" s="127"/>
      <c r="AR2324" s="127"/>
      <c r="AS2324" s="127"/>
      <c r="AT2324" s="127"/>
      <c r="AU2324" s="127"/>
    </row>
    <row r="2325" spans="3:47">
      <c r="C2325" s="38"/>
      <c r="D2325" s="38"/>
      <c r="AA2325" s="127"/>
      <c r="AB2325" s="127"/>
      <c r="AC2325" s="127"/>
      <c r="AD2325" s="127"/>
      <c r="AE2325" s="127"/>
      <c r="AF2325" s="153"/>
      <c r="AG2325" s="113"/>
      <c r="AN2325" s="127"/>
      <c r="AO2325" s="127"/>
      <c r="AP2325" s="127"/>
      <c r="AQ2325" s="127"/>
      <c r="AR2325" s="127"/>
      <c r="AS2325" s="127"/>
      <c r="AT2325" s="127"/>
      <c r="AU2325" s="127"/>
    </row>
    <row r="2326" spans="3:47">
      <c r="C2326" s="38"/>
      <c r="D2326" s="38"/>
      <c r="AA2326" s="127"/>
      <c r="AB2326" s="127"/>
      <c r="AC2326" s="127"/>
      <c r="AD2326" s="127"/>
      <c r="AE2326" s="127"/>
      <c r="AF2326" s="153"/>
      <c r="AG2326" s="113"/>
      <c r="AN2326" s="127"/>
      <c r="AO2326" s="127"/>
      <c r="AP2326" s="127"/>
      <c r="AQ2326" s="127"/>
      <c r="AR2326" s="127"/>
      <c r="AS2326" s="127"/>
      <c r="AT2326" s="127"/>
      <c r="AU2326" s="127"/>
    </row>
    <row r="2327" spans="3:47">
      <c r="C2327" s="38"/>
      <c r="D2327" s="38"/>
      <c r="AA2327" s="127"/>
      <c r="AB2327" s="127"/>
      <c r="AC2327" s="127"/>
      <c r="AD2327" s="127"/>
      <c r="AE2327" s="127"/>
      <c r="AF2327" s="153"/>
      <c r="AG2327" s="113"/>
      <c r="AN2327" s="127"/>
      <c r="AO2327" s="127"/>
      <c r="AP2327" s="127"/>
      <c r="AQ2327" s="127"/>
      <c r="AR2327" s="127"/>
      <c r="AS2327" s="127"/>
      <c r="AT2327" s="127"/>
      <c r="AU2327" s="127"/>
    </row>
    <row r="2328" spans="3:47">
      <c r="C2328" s="38"/>
      <c r="D2328" s="38"/>
      <c r="AA2328" s="127"/>
      <c r="AB2328" s="127"/>
      <c r="AC2328" s="127"/>
      <c r="AD2328" s="127"/>
      <c r="AE2328" s="127"/>
      <c r="AF2328" s="153"/>
      <c r="AG2328" s="113"/>
      <c r="AN2328" s="127"/>
      <c r="AO2328" s="127"/>
      <c r="AP2328" s="127"/>
      <c r="AQ2328" s="127"/>
      <c r="AR2328" s="127"/>
      <c r="AS2328" s="127"/>
      <c r="AT2328" s="127"/>
      <c r="AU2328" s="127"/>
    </row>
    <row r="2329" spans="3:47">
      <c r="C2329" s="38"/>
      <c r="D2329" s="38"/>
      <c r="AA2329" s="127"/>
      <c r="AB2329" s="127"/>
      <c r="AC2329" s="127"/>
      <c r="AD2329" s="127"/>
      <c r="AE2329" s="127"/>
      <c r="AF2329" s="153"/>
      <c r="AG2329" s="113"/>
      <c r="AN2329" s="127"/>
      <c r="AO2329" s="127"/>
      <c r="AP2329" s="127"/>
      <c r="AQ2329" s="127"/>
      <c r="AR2329" s="127"/>
      <c r="AS2329" s="127"/>
      <c r="AT2329" s="127"/>
      <c r="AU2329" s="127"/>
    </row>
    <row r="2330" spans="3:47">
      <c r="C2330" s="38"/>
      <c r="D2330" s="38"/>
      <c r="AA2330" s="127"/>
      <c r="AB2330" s="127"/>
      <c r="AC2330" s="127"/>
      <c r="AD2330" s="127"/>
      <c r="AE2330" s="127"/>
      <c r="AF2330" s="153"/>
      <c r="AG2330" s="113"/>
      <c r="AN2330" s="127"/>
      <c r="AO2330" s="127"/>
      <c r="AP2330" s="127"/>
      <c r="AQ2330" s="127"/>
      <c r="AR2330" s="127"/>
      <c r="AS2330" s="127"/>
      <c r="AT2330" s="127"/>
      <c r="AU2330" s="127"/>
    </row>
    <row r="2331" spans="3:47">
      <c r="C2331" s="38"/>
      <c r="D2331" s="38"/>
      <c r="AA2331" s="127"/>
      <c r="AB2331" s="127"/>
      <c r="AC2331" s="127"/>
      <c r="AD2331" s="127"/>
      <c r="AE2331" s="127"/>
      <c r="AF2331" s="153"/>
      <c r="AG2331" s="113"/>
      <c r="AN2331" s="127"/>
      <c r="AO2331" s="127"/>
      <c r="AP2331" s="127"/>
      <c r="AQ2331" s="127"/>
      <c r="AR2331" s="127"/>
      <c r="AS2331" s="127"/>
      <c r="AT2331" s="127"/>
      <c r="AU2331" s="127"/>
    </row>
    <row r="2332" spans="3:47">
      <c r="C2332" s="38"/>
      <c r="D2332" s="38"/>
      <c r="AA2332" s="127"/>
      <c r="AB2332" s="127"/>
      <c r="AC2332" s="127"/>
      <c r="AD2332" s="127"/>
      <c r="AE2332" s="127"/>
      <c r="AF2332" s="153"/>
      <c r="AG2332" s="113"/>
      <c r="AN2332" s="127"/>
      <c r="AO2332" s="127"/>
      <c r="AP2332" s="127"/>
      <c r="AQ2332" s="127"/>
      <c r="AR2332" s="127"/>
      <c r="AS2332" s="127"/>
      <c r="AT2332" s="127"/>
      <c r="AU2332" s="127"/>
    </row>
    <row r="2333" spans="3:47">
      <c r="C2333" s="38"/>
      <c r="D2333" s="38"/>
      <c r="AA2333" s="127"/>
      <c r="AB2333" s="127"/>
      <c r="AC2333" s="127"/>
      <c r="AD2333" s="127"/>
      <c r="AE2333" s="127"/>
      <c r="AF2333" s="153"/>
      <c r="AG2333" s="113"/>
      <c r="AN2333" s="127"/>
      <c r="AO2333" s="127"/>
      <c r="AP2333" s="127"/>
      <c r="AQ2333" s="127"/>
      <c r="AR2333" s="127"/>
      <c r="AS2333" s="127"/>
      <c r="AT2333" s="127"/>
      <c r="AU2333" s="127"/>
    </row>
    <row r="2334" spans="3:47">
      <c r="C2334" s="38"/>
      <c r="D2334" s="38"/>
      <c r="AA2334" s="127"/>
      <c r="AB2334" s="127"/>
      <c r="AC2334" s="127"/>
      <c r="AD2334" s="127"/>
      <c r="AE2334" s="127"/>
      <c r="AF2334" s="153"/>
      <c r="AG2334" s="113"/>
      <c r="AN2334" s="127"/>
      <c r="AO2334" s="127"/>
      <c r="AP2334" s="127"/>
      <c r="AQ2334" s="127"/>
      <c r="AR2334" s="127"/>
      <c r="AS2334" s="127"/>
      <c r="AT2334" s="127"/>
      <c r="AU2334" s="127"/>
    </row>
    <row r="2335" spans="3:47">
      <c r="C2335" s="38"/>
      <c r="D2335" s="38"/>
      <c r="AA2335" s="127"/>
      <c r="AB2335" s="127"/>
      <c r="AC2335" s="127"/>
      <c r="AD2335" s="127"/>
      <c r="AE2335" s="127"/>
      <c r="AF2335" s="153"/>
      <c r="AG2335" s="113"/>
      <c r="AN2335" s="127"/>
      <c r="AO2335" s="127"/>
      <c r="AP2335" s="127"/>
      <c r="AQ2335" s="127"/>
      <c r="AR2335" s="127"/>
      <c r="AS2335" s="127"/>
      <c r="AT2335" s="127"/>
      <c r="AU2335" s="127"/>
    </row>
    <row r="2336" spans="3:47">
      <c r="C2336" s="38"/>
      <c r="D2336" s="38"/>
      <c r="AA2336" s="127"/>
      <c r="AB2336" s="127"/>
      <c r="AC2336" s="127"/>
      <c r="AD2336" s="127"/>
      <c r="AE2336" s="127"/>
      <c r="AF2336" s="153"/>
      <c r="AG2336" s="113"/>
      <c r="AN2336" s="127"/>
      <c r="AO2336" s="127"/>
      <c r="AP2336" s="127"/>
      <c r="AQ2336" s="127"/>
      <c r="AR2336" s="127"/>
      <c r="AS2336" s="127"/>
      <c r="AT2336" s="127"/>
      <c r="AU2336" s="127"/>
    </row>
    <row r="2337" spans="3:47">
      <c r="C2337" s="38"/>
      <c r="D2337" s="38"/>
      <c r="AA2337" s="127"/>
      <c r="AB2337" s="127"/>
      <c r="AC2337" s="127"/>
      <c r="AD2337" s="127"/>
      <c r="AE2337" s="127"/>
      <c r="AF2337" s="153"/>
      <c r="AG2337" s="113"/>
      <c r="AN2337" s="127"/>
      <c r="AO2337" s="127"/>
      <c r="AP2337" s="127"/>
      <c r="AQ2337" s="127"/>
      <c r="AR2337" s="127"/>
      <c r="AS2337" s="127"/>
      <c r="AT2337" s="127"/>
      <c r="AU2337" s="127"/>
    </row>
    <row r="2338" spans="3:47">
      <c r="C2338" s="38"/>
      <c r="D2338" s="38"/>
      <c r="AA2338" s="127"/>
      <c r="AB2338" s="127"/>
      <c r="AC2338" s="127"/>
      <c r="AD2338" s="127"/>
      <c r="AE2338" s="127"/>
      <c r="AF2338" s="153"/>
      <c r="AG2338" s="113"/>
      <c r="AN2338" s="127"/>
      <c r="AO2338" s="127"/>
      <c r="AP2338" s="127"/>
      <c r="AQ2338" s="127"/>
      <c r="AR2338" s="127"/>
      <c r="AS2338" s="127"/>
      <c r="AT2338" s="127"/>
      <c r="AU2338" s="127"/>
    </row>
    <row r="2339" spans="3:47">
      <c r="C2339" s="38"/>
      <c r="D2339" s="38"/>
      <c r="AA2339" s="127"/>
      <c r="AB2339" s="127"/>
      <c r="AC2339" s="127"/>
      <c r="AD2339" s="127"/>
      <c r="AE2339" s="127"/>
      <c r="AF2339" s="153"/>
      <c r="AG2339" s="113"/>
      <c r="AN2339" s="127"/>
      <c r="AO2339" s="127"/>
      <c r="AP2339" s="127"/>
      <c r="AQ2339" s="127"/>
      <c r="AR2339" s="127"/>
      <c r="AS2339" s="127"/>
      <c r="AT2339" s="127"/>
      <c r="AU2339" s="127"/>
    </row>
    <row r="2340" spans="3:47">
      <c r="C2340" s="38"/>
      <c r="D2340" s="38"/>
      <c r="AA2340" s="127"/>
      <c r="AB2340" s="127"/>
      <c r="AC2340" s="127"/>
      <c r="AD2340" s="127"/>
      <c r="AE2340" s="127"/>
      <c r="AF2340" s="153"/>
      <c r="AG2340" s="113"/>
      <c r="AN2340" s="127"/>
      <c r="AO2340" s="127"/>
      <c r="AP2340" s="127"/>
      <c r="AQ2340" s="127"/>
      <c r="AR2340" s="127"/>
      <c r="AS2340" s="127"/>
      <c r="AT2340" s="127"/>
      <c r="AU2340" s="127"/>
    </row>
    <row r="2341" spans="3:47">
      <c r="C2341" s="38"/>
      <c r="D2341" s="38"/>
      <c r="AA2341" s="127"/>
      <c r="AB2341" s="127"/>
      <c r="AC2341" s="127"/>
      <c r="AD2341" s="127"/>
      <c r="AE2341" s="127"/>
      <c r="AF2341" s="153"/>
      <c r="AG2341" s="113"/>
      <c r="AN2341" s="127"/>
      <c r="AO2341" s="127"/>
      <c r="AP2341" s="127"/>
      <c r="AQ2341" s="127"/>
      <c r="AR2341" s="127"/>
      <c r="AS2341" s="127"/>
      <c r="AT2341" s="127"/>
      <c r="AU2341" s="127"/>
    </row>
    <row r="2342" spans="3:47">
      <c r="C2342" s="38"/>
      <c r="D2342" s="38"/>
      <c r="AA2342" s="127"/>
      <c r="AB2342" s="127"/>
      <c r="AC2342" s="127"/>
      <c r="AD2342" s="127"/>
      <c r="AE2342" s="127"/>
      <c r="AF2342" s="153"/>
      <c r="AG2342" s="113"/>
      <c r="AN2342" s="127"/>
      <c r="AO2342" s="127"/>
      <c r="AP2342" s="127"/>
      <c r="AQ2342" s="127"/>
      <c r="AR2342" s="127"/>
      <c r="AS2342" s="127"/>
      <c r="AT2342" s="127"/>
      <c r="AU2342" s="127"/>
    </row>
    <row r="2343" spans="3:47">
      <c r="C2343" s="38"/>
      <c r="D2343" s="38"/>
      <c r="AA2343" s="127"/>
      <c r="AB2343" s="127"/>
      <c r="AC2343" s="127"/>
      <c r="AD2343" s="127"/>
      <c r="AE2343" s="127"/>
      <c r="AF2343" s="153"/>
      <c r="AG2343" s="113"/>
      <c r="AN2343" s="127"/>
      <c r="AO2343" s="127"/>
      <c r="AP2343" s="127"/>
      <c r="AQ2343" s="127"/>
      <c r="AR2343" s="127"/>
      <c r="AS2343" s="127"/>
      <c r="AT2343" s="127"/>
      <c r="AU2343" s="127"/>
    </row>
    <row r="2344" spans="3:47">
      <c r="C2344" s="38"/>
      <c r="D2344" s="38"/>
      <c r="AA2344" s="127"/>
      <c r="AB2344" s="127"/>
      <c r="AC2344" s="127"/>
      <c r="AD2344" s="127"/>
      <c r="AE2344" s="127"/>
      <c r="AF2344" s="153"/>
      <c r="AG2344" s="113"/>
      <c r="AN2344" s="127"/>
      <c r="AO2344" s="127"/>
      <c r="AP2344" s="127"/>
      <c r="AQ2344" s="127"/>
      <c r="AR2344" s="127"/>
      <c r="AS2344" s="127"/>
      <c r="AT2344" s="127"/>
      <c r="AU2344" s="127"/>
    </row>
    <row r="2345" spans="3:47">
      <c r="C2345" s="38"/>
      <c r="D2345" s="38"/>
      <c r="AA2345" s="127"/>
      <c r="AB2345" s="127"/>
      <c r="AC2345" s="127"/>
      <c r="AD2345" s="127"/>
      <c r="AE2345" s="127"/>
      <c r="AF2345" s="153"/>
      <c r="AG2345" s="113"/>
      <c r="AN2345" s="127"/>
      <c r="AO2345" s="127"/>
      <c r="AP2345" s="127"/>
      <c r="AQ2345" s="127"/>
      <c r="AR2345" s="127"/>
      <c r="AS2345" s="127"/>
      <c r="AT2345" s="127"/>
      <c r="AU2345" s="127"/>
    </row>
    <row r="2346" spans="3:47">
      <c r="C2346" s="38"/>
      <c r="D2346" s="38"/>
      <c r="AA2346" s="127"/>
      <c r="AB2346" s="127"/>
      <c r="AC2346" s="127"/>
      <c r="AD2346" s="127"/>
      <c r="AE2346" s="127"/>
      <c r="AF2346" s="153"/>
      <c r="AG2346" s="113"/>
      <c r="AN2346" s="127"/>
      <c r="AO2346" s="127"/>
      <c r="AP2346" s="127"/>
      <c r="AQ2346" s="127"/>
      <c r="AR2346" s="127"/>
      <c r="AS2346" s="127"/>
      <c r="AT2346" s="127"/>
      <c r="AU2346" s="127"/>
    </row>
    <row r="2347" spans="3:47">
      <c r="C2347" s="38"/>
      <c r="D2347" s="38"/>
      <c r="AA2347" s="127"/>
      <c r="AB2347" s="127"/>
      <c r="AC2347" s="127"/>
      <c r="AD2347" s="127"/>
      <c r="AE2347" s="127"/>
      <c r="AF2347" s="153"/>
      <c r="AG2347" s="113"/>
      <c r="AN2347" s="127"/>
      <c r="AO2347" s="127"/>
      <c r="AP2347" s="127"/>
      <c r="AQ2347" s="127"/>
      <c r="AR2347" s="127"/>
      <c r="AS2347" s="127"/>
      <c r="AT2347" s="127"/>
      <c r="AU2347" s="127"/>
    </row>
    <row r="2348" spans="3:47">
      <c r="C2348" s="38"/>
      <c r="D2348" s="38"/>
      <c r="AA2348" s="127"/>
      <c r="AB2348" s="127"/>
      <c r="AC2348" s="127"/>
      <c r="AD2348" s="127"/>
      <c r="AE2348" s="127"/>
      <c r="AF2348" s="153"/>
      <c r="AG2348" s="113"/>
      <c r="AN2348" s="127"/>
      <c r="AO2348" s="127"/>
      <c r="AP2348" s="127"/>
      <c r="AQ2348" s="127"/>
      <c r="AR2348" s="127"/>
      <c r="AS2348" s="127"/>
      <c r="AT2348" s="127"/>
      <c r="AU2348" s="127"/>
    </row>
    <row r="2349" spans="3:47">
      <c r="C2349" s="38"/>
      <c r="D2349" s="38"/>
      <c r="AA2349" s="127"/>
      <c r="AB2349" s="127"/>
      <c r="AC2349" s="127"/>
      <c r="AD2349" s="127"/>
      <c r="AE2349" s="127"/>
      <c r="AF2349" s="153"/>
      <c r="AG2349" s="113"/>
      <c r="AN2349" s="127"/>
      <c r="AO2349" s="127"/>
      <c r="AP2349" s="127"/>
      <c r="AQ2349" s="127"/>
      <c r="AR2349" s="127"/>
      <c r="AS2349" s="127"/>
      <c r="AT2349" s="127"/>
      <c r="AU2349" s="127"/>
    </row>
    <row r="2350" spans="3:47">
      <c r="C2350" s="38"/>
      <c r="D2350" s="38"/>
      <c r="AA2350" s="127"/>
      <c r="AB2350" s="127"/>
      <c r="AC2350" s="127"/>
      <c r="AD2350" s="127"/>
      <c r="AE2350" s="127"/>
      <c r="AF2350" s="153"/>
      <c r="AG2350" s="113"/>
      <c r="AN2350" s="127"/>
      <c r="AO2350" s="127"/>
      <c r="AP2350" s="127"/>
      <c r="AQ2350" s="127"/>
      <c r="AR2350" s="127"/>
      <c r="AS2350" s="127"/>
      <c r="AT2350" s="127"/>
      <c r="AU2350" s="127"/>
    </row>
    <row r="2351" spans="3:47">
      <c r="C2351" s="38"/>
      <c r="D2351" s="38"/>
      <c r="AA2351" s="127"/>
      <c r="AB2351" s="127"/>
      <c r="AC2351" s="127"/>
      <c r="AD2351" s="127"/>
      <c r="AE2351" s="127"/>
      <c r="AF2351" s="153"/>
      <c r="AG2351" s="113"/>
      <c r="AN2351" s="127"/>
      <c r="AO2351" s="127"/>
      <c r="AP2351" s="127"/>
      <c r="AQ2351" s="127"/>
      <c r="AR2351" s="127"/>
      <c r="AS2351" s="127"/>
      <c r="AT2351" s="127"/>
      <c r="AU2351" s="127"/>
    </row>
    <row r="2352" spans="3:47">
      <c r="C2352" s="38"/>
      <c r="D2352" s="38"/>
      <c r="AA2352" s="127"/>
      <c r="AB2352" s="127"/>
      <c r="AC2352" s="127"/>
      <c r="AD2352" s="127"/>
      <c r="AE2352" s="127"/>
      <c r="AF2352" s="153"/>
      <c r="AG2352" s="113"/>
      <c r="AN2352" s="127"/>
      <c r="AO2352" s="127"/>
      <c r="AP2352" s="127"/>
      <c r="AQ2352" s="127"/>
      <c r="AR2352" s="127"/>
      <c r="AS2352" s="127"/>
      <c r="AT2352" s="127"/>
      <c r="AU2352" s="127"/>
    </row>
    <row r="2353" spans="3:47">
      <c r="C2353" s="38"/>
      <c r="D2353" s="38"/>
      <c r="AA2353" s="127"/>
      <c r="AB2353" s="127"/>
      <c r="AC2353" s="127"/>
      <c r="AD2353" s="127"/>
      <c r="AE2353" s="127"/>
      <c r="AF2353" s="153"/>
      <c r="AG2353" s="113"/>
      <c r="AN2353" s="127"/>
      <c r="AO2353" s="127"/>
      <c r="AP2353" s="127"/>
      <c r="AQ2353" s="127"/>
      <c r="AR2353" s="127"/>
      <c r="AS2353" s="127"/>
      <c r="AT2353" s="127"/>
      <c r="AU2353" s="127"/>
    </row>
    <row r="2354" spans="3:47">
      <c r="C2354" s="38"/>
      <c r="D2354" s="38"/>
      <c r="AA2354" s="127"/>
      <c r="AB2354" s="127"/>
      <c r="AC2354" s="127"/>
      <c r="AD2354" s="127"/>
      <c r="AE2354" s="127"/>
      <c r="AF2354" s="153"/>
      <c r="AG2354" s="113"/>
      <c r="AN2354" s="127"/>
      <c r="AO2354" s="127"/>
      <c r="AP2354" s="127"/>
      <c r="AQ2354" s="127"/>
      <c r="AR2354" s="127"/>
      <c r="AS2354" s="127"/>
      <c r="AT2354" s="127"/>
      <c r="AU2354" s="127"/>
    </row>
    <row r="2355" spans="3:47">
      <c r="C2355" s="38"/>
      <c r="D2355" s="38"/>
      <c r="AA2355" s="127"/>
      <c r="AB2355" s="127"/>
      <c r="AC2355" s="127"/>
      <c r="AD2355" s="127"/>
      <c r="AE2355" s="127"/>
      <c r="AF2355" s="153"/>
      <c r="AG2355" s="113"/>
      <c r="AN2355" s="127"/>
      <c r="AO2355" s="127"/>
      <c r="AP2355" s="127"/>
      <c r="AQ2355" s="127"/>
      <c r="AR2355" s="127"/>
      <c r="AS2355" s="127"/>
      <c r="AT2355" s="127"/>
      <c r="AU2355" s="127"/>
    </row>
    <row r="2356" spans="3:47">
      <c r="C2356" s="38"/>
      <c r="D2356" s="38"/>
      <c r="AA2356" s="127"/>
      <c r="AB2356" s="127"/>
      <c r="AC2356" s="127"/>
      <c r="AD2356" s="127"/>
      <c r="AE2356" s="127"/>
      <c r="AF2356" s="153"/>
      <c r="AG2356" s="113"/>
      <c r="AN2356" s="127"/>
      <c r="AO2356" s="127"/>
      <c r="AP2356" s="127"/>
      <c r="AQ2356" s="127"/>
      <c r="AR2356" s="127"/>
      <c r="AS2356" s="127"/>
      <c r="AT2356" s="127"/>
      <c r="AU2356" s="127"/>
    </row>
    <row r="2357" spans="3:47">
      <c r="C2357" s="38"/>
      <c r="D2357" s="38"/>
      <c r="AA2357" s="127"/>
      <c r="AB2357" s="127"/>
      <c r="AC2357" s="127"/>
      <c r="AD2357" s="127"/>
      <c r="AE2357" s="127"/>
      <c r="AF2357" s="153"/>
      <c r="AG2357" s="113"/>
      <c r="AN2357" s="127"/>
      <c r="AO2357" s="127"/>
      <c r="AP2357" s="127"/>
      <c r="AQ2357" s="127"/>
      <c r="AR2357" s="127"/>
      <c r="AS2357" s="127"/>
      <c r="AT2357" s="127"/>
      <c r="AU2357" s="127"/>
    </row>
    <row r="2358" spans="3:47">
      <c r="C2358" s="38"/>
      <c r="D2358" s="38"/>
      <c r="AA2358" s="127"/>
      <c r="AB2358" s="127"/>
      <c r="AC2358" s="127"/>
      <c r="AD2358" s="127"/>
      <c r="AE2358" s="127"/>
      <c r="AF2358" s="153"/>
      <c r="AG2358" s="113"/>
      <c r="AN2358" s="127"/>
      <c r="AO2358" s="127"/>
      <c r="AP2358" s="127"/>
      <c r="AQ2358" s="127"/>
      <c r="AR2358" s="127"/>
      <c r="AS2358" s="127"/>
      <c r="AT2358" s="127"/>
      <c r="AU2358" s="127"/>
    </row>
    <row r="2359" spans="3:47">
      <c r="C2359" s="38"/>
      <c r="D2359" s="38"/>
      <c r="AA2359" s="127"/>
      <c r="AB2359" s="127"/>
      <c r="AC2359" s="127"/>
      <c r="AD2359" s="127"/>
      <c r="AE2359" s="127"/>
      <c r="AF2359" s="153"/>
      <c r="AG2359" s="113"/>
      <c r="AN2359" s="127"/>
      <c r="AO2359" s="127"/>
      <c r="AP2359" s="127"/>
      <c r="AQ2359" s="127"/>
      <c r="AR2359" s="127"/>
      <c r="AS2359" s="127"/>
      <c r="AT2359" s="127"/>
      <c r="AU2359" s="127"/>
    </row>
    <row r="2360" spans="3:47">
      <c r="C2360" s="38"/>
      <c r="D2360" s="38"/>
      <c r="AA2360" s="127"/>
      <c r="AB2360" s="127"/>
      <c r="AC2360" s="127"/>
      <c r="AD2360" s="127"/>
      <c r="AE2360" s="127"/>
      <c r="AF2360" s="153"/>
      <c r="AG2360" s="113"/>
      <c r="AN2360" s="127"/>
      <c r="AO2360" s="127"/>
      <c r="AP2360" s="127"/>
      <c r="AQ2360" s="127"/>
      <c r="AR2360" s="127"/>
      <c r="AS2360" s="127"/>
      <c r="AT2360" s="127"/>
      <c r="AU2360" s="127"/>
    </row>
    <row r="2361" spans="3:47">
      <c r="C2361" s="38"/>
      <c r="D2361" s="38"/>
      <c r="AA2361" s="127"/>
      <c r="AB2361" s="127"/>
      <c r="AC2361" s="127"/>
      <c r="AD2361" s="127"/>
      <c r="AE2361" s="127"/>
      <c r="AF2361" s="153"/>
      <c r="AG2361" s="113"/>
      <c r="AN2361" s="127"/>
      <c r="AO2361" s="127"/>
      <c r="AP2361" s="127"/>
      <c r="AQ2361" s="127"/>
      <c r="AR2361" s="127"/>
      <c r="AS2361" s="127"/>
      <c r="AT2361" s="127"/>
      <c r="AU2361" s="127"/>
    </row>
    <row r="2362" spans="3:47">
      <c r="C2362" s="38"/>
      <c r="D2362" s="38"/>
      <c r="AA2362" s="127"/>
      <c r="AB2362" s="127"/>
      <c r="AC2362" s="127"/>
      <c r="AD2362" s="127"/>
      <c r="AE2362" s="127"/>
      <c r="AF2362" s="153"/>
      <c r="AG2362" s="113"/>
      <c r="AN2362" s="127"/>
      <c r="AO2362" s="127"/>
      <c r="AP2362" s="127"/>
      <c r="AQ2362" s="127"/>
      <c r="AR2362" s="127"/>
      <c r="AS2362" s="127"/>
      <c r="AT2362" s="127"/>
      <c r="AU2362" s="127"/>
    </row>
    <row r="2363" spans="3:47">
      <c r="C2363" s="38"/>
      <c r="D2363" s="38"/>
      <c r="AA2363" s="127"/>
      <c r="AB2363" s="127"/>
      <c r="AC2363" s="127"/>
      <c r="AD2363" s="127"/>
      <c r="AE2363" s="127"/>
      <c r="AF2363" s="153"/>
      <c r="AG2363" s="113"/>
      <c r="AN2363" s="127"/>
      <c r="AO2363" s="127"/>
      <c r="AP2363" s="127"/>
      <c r="AQ2363" s="127"/>
      <c r="AR2363" s="127"/>
      <c r="AS2363" s="127"/>
      <c r="AT2363" s="127"/>
      <c r="AU2363" s="127"/>
    </row>
    <row r="2364" spans="3:47">
      <c r="C2364" s="38"/>
      <c r="D2364" s="38"/>
      <c r="AA2364" s="127"/>
      <c r="AB2364" s="127"/>
      <c r="AC2364" s="127"/>
      <c r="AD2364" s="127"/>
      <c r="AE2364" s="127"/>
      <c r="AF2364" s="153"/>
      <c r="AG2364" s="113"/>
      <c r="AN2364" s="127"/>
      <c r="AO2364" s="127"/>
      <c r="AP2364" s="127"/>
      <c r="AQ2364" s="127"/>
      <c r="AR2364" s="127"/>
      <c r="AS2364" s="127"/>
      <c r="AT2364" s="127"/>
      <c r="AU2364" s="127"/>
    </row>
    <row r="2365" spans="3:47">
      <c r="C2365" s="38"/>
      <c r="D2365" s="38"/>
      <c r="AA2365" s="127"/>
      <c r="AB2365" s="127"/>
      <c r="AC2365" s="127"/>
      <c r="AD2365" s="127"/>
      <c r="AE2365" s="127"/>
      <c r="AF2365" s="153"/>
      <c r="AG2365" s="113"/>
      <c r="AN2365" s="127"/>
      <c r="AO2365" s="127"/>
      <c r="AP2365" s="127"/>
      <c r="AQ2365" s="127"/>
      <c r="AR2365" s="127"/>
      <c r="AS2365" s="127"/>
      <c r="AT2365" s="127"/>
      <c r="AU2365" s="127"/>
    </row>
    <row r="2366" spans="3:47">
      <c r="C2366" s="38"/>
      <c r="D2366" s="38"/>
      <c r="AA2366" s="127"/>
      <c r="AB2366" s="127"/>
      <c r="AC2366" s="127"/>
      <c r="AD2366" s="127"/>
      <c r="AE2366" s="127"/>
      <c r="AF2366" s="153"/>
      <c r="AG2366" s="113"/>
      <c r="AN2366" s="127"/>
      <c r="AO2366" s="127"/>
      <c r="AP2366" s="127"/>
      <c r="AQ2366" s="127"/>
      <c r="AR2366" s="127"/>
      <c r="AS2366" s="127"/>
      <c r="AT2366" s="127"/>
      <c r="AU2366" s="127"/>
    </row>
    <row r="2367" spans="3:47">
      <c r="C2367" s="38"/>
      <c r="D2367" s="38"/>
      <c r="AA2367" s="127"/>
      <c r="AB2367" s="127"/>
      <c r="AC2367" s="127"/>
      <c r="AD2367" s="127"/>
      <c r="AE2367" s="127"/>
      <c r="AF2367" s="153"/>
      <c r="AG2367" s="113"/>
      <c r="AN2367" s="127"/>
      <c r="AO2367" s="127"/>
      <c r="AP2367" s="127"/>
      <c r="AQ2367" s="127"/>
      <c r="AR2367" s="127"/>
      <c r="AS2367" s="127"/>
      <c r="AT2367" s="127"/>
      <c r="AU2367" s="127"/>
    </row>
    <row r="2368" spans="3:47">
      <c r="C2368" s="38"/>
      <c r="D2368" s="38"/>
      <c r="AA2368" s="127"/>
      <c r="AB2368" s="127"/>
      <c r="AC2368" s="127"/>
      <c r="AD2368" s="127"/>
      <c r="AE2368" s="127"/>
      <c r="AF2368" s="153"/>
      <c r="AG2368" s="113"/>
      <c r="AN2368" s="127"/>
      <c r="AO2368" s="127"/>
      <c r="AP2368" s="127"/>
      <c r="AQ2368" s="127"/>
      <c r="AR2368" s="127"/>
      <c r="AS2368" s="127"/>
      <c r="AT2368" s="127"/>
      <c r="AU2368" s="127"/>
    </row>
    <row r="2369" spans="3:47">
      <c r="C2369" s="38"/>
      <c r="D2369" s="38"/>
      <c r="AA2369" s="127"/>
      <c r="AB2369" s="127"/>
      <c r="AC2369" s="127"/>
      <c r="AD2369" s="127"/>
      <c r="AE2369" s="127"/>
      <c r="AF2369" s="153"/>
      <c r="AG2369" s="113"/>
      <c r="AN2369" s="127"/>
      <c r="AO2369" s="127"/>
      <c r="AP2369" s="127"/>
      <c r="AQ2369" s="127"/>
      <c r="AR2369" s="127"/>
      <c r="AS2369" s="127"/>
      <c r="AT2369" s="127"/>
      <c r="AU2369" s="127"/>
    </row>
    <row r="2370" spans="3:47">
      <c r="C2370" s="38"/>
      <c r="D2370" s="38"/>
      <c r="AA2370" s="127"/>
      <c r="AB2370" s="127"/>
      <c r="AC2370" s="127"/>
      <c r="AD2370" s="127"/>
      <c r="AE2370" s="127"/>
      <c r="AF2370" s="153"/>
      <c r="AG2370" s="113"/>
      <c r="AN2370" s="127"/>
      <c r="AO2370" s="127"/>
      <c r="AP2370" s="127"/>
      <c r="AQ2370" s="127"/>
      <c r="AR2370" s="127"/>
      <c r="AS2370" s="127"/>
      <c r="AT2370" s="127"/>
      <c r="AU2370" s="127"/>
    </row>
    <row r="2371" spans="3:47">
      <c r="C2371" s="38"/>
      <c r="D2371" s="38"/>
      <c r="AA2371" s="127"/>
      <c r="AB2371" s="127"/>
      <c r="AC2371" s="127"/>
      <c r="AD2371" s="127"/>
      <c r="AE2371" s="127"/>
      <c r="AF2371" s="153"/>
      <c r="AG2371" s="113"/>
      <c r="AN2371" s="127"/>
      <c r="AO2371" s="127"/>
      <c r="AP2371" s="127"/>
      <c r="AQ2371" s="127"/>
      <c r="AR2371" s="127"/>
      <c r="AS2371" s="127"/>
      <c r="AT2371" s="127"/>
      <c r="AU2371" s="127"/>
    </row>
    <row r="2372" spans="3:47">
      <c r="C2372" s="38"/>
      <c r="D2372" s="38"/>
      <c r="AA2372" s="127"/>
      <c r="AB2372" s="127"/>
      <c r="AC2372" s="127"/>
      <c r="AD2372" s="127"/>
      <c r="AE2372" s="127"/>
      <c r="AF2372" s="153"/>
      <c r="AG2372" s="113"/>
      <c r="AN2372" s="127"/>
      <c r="AO2372" s="127"/>
      <c r="AP2372" s="127"/>
      <c r="AQ2372" s="127"/>
      <c r="AR2372" s="127"/>
      <c r="AS2372" s="127"/>
      <c r="AT2372" s="127"/>
      <c r="AU2372" s="127"/>
    </row>
    <row r="2373" spans="3:47">
      <c r="C2373" s="38"/>
      <c r="D2373" s="38"/>
      <c r="AA2373" s="127"/>
      <c r="AB2373" s="127"/>
      <c r="AC2373" s="127"/>
      <c r="AD2373" s="127"/>
      <c r="AE2373" s="127"/>
      <c r="AF2373" s="153"/>
      <c r="AG2373" s="113"/>
      <c r="AN2373" s="127"/>
      <c r="AO2373" s="127"/>
      <c r="AP2373" s="127"/>
      <c r="AQ2373" s="127"/>
      <c r="AR2373" s="127"/>
      <c r="AS2373" s="127"/>
      <c r="AT2373" s="127"/>
      <c r="AU2373" s="127"/>
    </row>
    <row r="2374" spans="3:47">
      <c r="C2374" s="38"/>
      <c r="D2374" s="38"/>
      <c r="AA2374" s="127"/>
      <c r="AB2374" s="127"/>
      <c r="AC2374" s="127"/>
      <c r="AD2374" s="127"/>
      <c r="AE2374" s="127"/>
      <c r="AF2374" s="153"/>
      <c r="AG2374" s="113"/>
      <c r="AN2374" s="127"/>
      <c r="AO2374" s="127"/>
      <c r="AP2374" s="127"/>
      <c r="AQ2374" s="127"/>
      <c r="AR2374" s="127"/>
      <c r="AS2374" s="127"/>
      <c r="AT2374" s="127"/>
      <c r="AU2374" s="127"/>
    </row>
    <row r="2375" spans="3:47">
      <c r="C2375" s="38"/>
      <c r="D2375" s="38"/>
      <c r="AA2375" s="127"/>
      <c r="AB2375" s="127"/>
      <c r="AC2375" s="127"/>
      <c r="AD2375" s="127"/>
      <c r="AE2375" s="127"/>
      <c r="AF2375" s="153"/>
      <c r="AG2375" s="113"/>
      <c r="AN2375" s="127"/>
      <c r="AO2375" s="127"/>
      <c r="AP2375" s="127"/>
      <c r="AQ2375" s="127"/>
      <c r="AR2375" s="127"/>
      <c r="AS2375" s="127"/>
      <c r="AT2375" s="127"/>
      <c r="AU2375" s="127"/>
    </row>
    <row r="2376" spans="3:47">
      <c r="C2376" s="38"/>
      <c r="D2376" s="38"/>
      <c r="AA2376" s="127"/>
      <c r="AB2376" s="127"/>
      <c r="AC2376" s="127"/>
      <c r="AD2376" s="127"/>
      <c r="AE2376" s="127"/>
      <c r="AF2376" s="153"/>
      <c r="AG2376" s="113"/>
      <c r="AN2376" s="127"/>
      <c r="AO2376" s="127"/>
      <c r="AP2376" s="127"/>
      <c r="AQ2376" s="127"/>
      <c r="AR2376" s="127"/>
      <c r="AS2376" s="127"/>
      <c r="AT2376" s="127"/>
      <c r="AU2376" s="127"/>
    </row>
    <row r="2377" spans="3:47">
      <c r="C2377" s="38"/>
      <c r="D2377" s="38"/>
      <c r="AA2377" s="127"/>
      <c r="AB2377" s="127"/>
      <c r="AC2377" s="127"/>
      <c r="AD2377" s="127"/>
      <c r="AE2377" s="127"/>
      <c r="AF2377" s="153"/>
      <c r="AG2377" s="113"/>
      <c r="AN2377" s="127"/>
      <c r="AO2377" s="127"/>
      <c r="AP2377" s="127"/>
      <c r="AQ2377" s="127"/>
      <c r="AR2377" s="127"/>
      <c r="AS2377" s="127"/>
      <c r="AT2377" s="127"/>
      <c r="AU2377" s="127"/>
    </row>
    <row r="2378" spans="3:47">
      <c r="C2378" s="38"/>
      <c r="D2378" s="38"/>
      <c r="AA2378" s="127"/>
      <c r="AB2378" s="127"/>
      <c r="AC2378" s="127"/>
      <c r="AD2378" s="127"/>
      <c r="AE2378" s="127"/>
      <c r="AF2378" s="153"/>
      <c r="AG2378" s="113"/>
      <c r="AN2378" s="127"/>
      <c r="AO2378" s="127"/>
      <c r="AP2378" s="127"/>
      <c r="AQ2378" s="127"/>
      <c r="AR2378" s="127"/>
      <c r="AS2378" s="127"/>
      <c r="AT2378" s="127"/>
      <c r="AU2378" s="127"/>
    </row>
    <row r="2379" spans="3:47">
      <c r="C2379" s="38"/>
      <c r="D2379" s="38"/>
      <c r="AA2379" s="127"/>
      <c r="AB2379" s="127"/>
      <c r="AC2379" s="127"/>
      <c r="AD2379" s="127"/>
      <c r="AE2379" s="127"/>
      <c r="AF2379" s="153"/>
      <c r="AG2379" s="113"/>
      <c r="AN2379" s="127"/>
      <c r="AO2379" s="127"/>
      <c r="AP2379" s="127"/>
      <c r="AQ2379" s="127"/>
      <c r="AR2379" s="127"/>
      <c r="AS2379" s="127"/>
      <c r="AT2379" s="127"/>
      <c r="AU2379" s="127"/>
    </row>
    <row r="2380" spans="3:47">
      <c r="C2380" s="38"/>
      <c r="D2380" s="38"/>
      <c r="AA2380" s="127"/>
      <c r="AB2380" s="127"/>
      <c r="AC2380" s="127"/>
      <c r="AD2380" s="127"/>
      <c r="AE2380" s="127"/>
      <c r="AF2380" s="153"/>
      <c r="AG2380" s="113"/>
      <c r="AN2380" s="127"/>
      <c r="AO2380" s="127"/>
      <c r="AP2380" s="127"/>
      <c r="AQ2380" s="127"/>
      <c r="AR2380" s="127"/>
      <c r="AS2380" s="127"/>
      <c r="AT2380" s="127"/>
      <c r="AU2380" s="127"/>
    </row>
    <row r="2381" spans="3:47">
      <c r="C2381" s="38"/>
      <c r="D2381" s="38"/>
      <c r="AA2381" s="127"/>
      <c r="AB2381" s="127"/>
      <c r="AC2381" s="127"/>
      <c r="AD2381" s="127"/>
      <c r="AE2381" s="127"/>
      <c r="AF2381" s="153"/>
      <c r="AG2381" s="113"/>
      <c r="AN2381" s="127"/>
      <c r="AO2381" s="127"/>
      <c r="AP2381" s="127"/>
      <c r="AQ2381" s="127"/>
      <c r="AR2381" s="127"/>
      <c r="AS2381" s="127"/>
      <c r="AT2381" s="127"/>
      <c r="AU2381" s="127"/>
    </row>
    <row r="2382" spans="3:47">
      <c r="C2382" s="38"/>
      <c r="D2382" s="38"/>
      <c r="AA2382" s="127"/>
      <c r="AB2382" s="127"/>
      <c r="AC2382" s="127"/>
      <c r="AD2382" s="127"/>
      <c r="AE2382" s="127"/>
      <c r="AF2382" s="153"/>
      <c r="AG2382" s="113"/>
      <c r="AN2382" s="127"/>
      <c r="AO2382" s="127"/>
      <c r="AP2382" s="127"/>
      <c r="AQ2382" s="127"/>
      <c r="AR2382" s="127"/>
      <c r="AS2382" s="127"/>
      <c r="AT2382" s="127"/>
      <c r="AU2382" s="127"/>
    </row>
    <row r="2383" spans="3:47">
      <c r="C2383" s="38"/>
      <c r="D2383" s="38"/>
      <c r="AA2383" s="127"/>
      <c r="AB2383" s="127"/>
      <c r="AC2383" s="127"/>
      <c r="AD2383" s="127"/>
      <c r="AE2383" s="127"/>
      <c r="AF2383" s="153"/>
      <c r="AG2383" s="113"/>
      <c r="AN2383" s="127"/>
      <c r="AO2383" s="127"/>
      <c r="AP2383" s="127"/>
      <c r="AQ2383" s="127"/>
      <c r="AR2383" s="127"/>
      <c r="AS2383" s="127"/>
      <c r="AT2383" s="127"/>
      <c r="AU2383" s="127"/>
    </row>
    <row r="2384" spans="3:47">
      <c r="C2384" s="38"/>
      <c r="D2384" s="38"/>
      <c r="AA2384" s="127"/>
      <c r="AB2384" s="127"/>
      <c r="AC2384" s="127"/>
      <c r="AD2384" s="127"/>
      <c r="AE2384" s="127"/>
      <c r="AF2384" s="153"/>
      <c r="AG2384" s="113"/>
      <c r="AN2384" s="127"/>
      <c r="AO2384" s="127"/>
      <c r="AP2384" s="127"/>
      <c r="AQ2384" s="127"/>
      <c r="AR2384" s="127"/>
      <c r="AS2384" s="127"/>
      <c r="AT2384" s="127"/>
      <c r="AU2384" s="127"/>
    </row>
    <row r="2385" spans="3:47">
      <c r="C2385" s="38"/>
      <c r="D2385" s="38"/>
      <c r="AA2385" s="127"/>
      <c r="AB2385" s="127"/>
      <c r="AC2385" s="127"/>
      <c r="AD2385" s="127"/>
      <c r="AE2385" s="127"/>
      <c r="AF2385" s="153"/>
      <c r="AG2385" s="113"/>
      <c r="AN2385" s="127"/>
      <c r="AO2385" s="127"/>
      <c r="AP2385" s="127"/>
      <c r="AQ2385" s="127"/>
      <c r="AR2385" s="127"/>
      <c r="AS2385" s="127"/>
      <c r="AT2385" s="127"/>
      <c r="AU2385" s="127"/>
    </row>
    <row r="2386" spans="3:47">
      <c r="C2386" s="38"/>
      <c r="D2386" s="38"/>
      <c r="AA2386" s="127"/>
      <c r="AB2386" s="127"/>
      <c r="AC2386" s="127"/>
      <c r="AD2386" s="127"/>
      <c r="AE2386" s="127"/>
      <c r="AF2386" s="153"/>
      <c r="AG2386" s="113"/>
      <c r="AN2386" s="127"/>
      <c r="AO2386" s="127"/>
      <c r="AP2386" s="127"/>
      <c r="AQ2386" s="127"/>
      <c r="AR2386" s="127"/>
      <c r="AS2386" s="127"/>
      <c r="AT2386" s="127"/>
      <c r="AU2386" s="127"/>
    </row>
    <row r="2387" spans="3:47">
      <c r="C2387" s="38"/>
      <c r="D2387" s="38"/>
      <c r="AA2387" s="127"/>
      <c r="AB2387" s="127"/>
      <c r="AC2387" s="127"/>
      <c r="AD2387" s="127"/>
      <c r="AE2387" s="127"/>
      <c r="AF2387" s="153"/>
      <c r="AG2387" s="113"/>
      <c r="AN2387" s="127"/>
      <c r="AO2387" s="127"/>
      <c r="AP2387" s="127"/>
      <c r="AQ2387" s="127"/>
      <c r="AR2387" s="127"/>
      <c r="AS2387" s="127"/>
      <c r="AT2387" s="127"/>
      <c r="AU2387" s="127"/>
    </row>
    <row r="2388" spans="3:47">
      <c r="C2388" s="38"/>
      <c r="D2388" s="38"/>
      <c r="AA2388" s="127"/>
      <c r="AB2388" s="127"/>
      <c r="AC2388" s="127"/>
      <c r="AD2388" s="127"/>
      <c r="AE2388" s="127"/>
      <c r="AF2388" s="153"/>
      <c r="AG2388" s="113"/>
      <c r="AN2388" s="127"/>
      <c r="AO2388" s="127"/>
      <c r="AP2388" s="127"/>
      <c r="AQ2388" s="127"/>
      <c r="AR2388" s="127"/>
      <c r="AS2388" s="127"/>
      <c r="AT2388" s="127"/>
      <c r="AU2388" s="127"/>
    </row>
    <row r="2389" spans="3:47">
      <c r="C2389" s="38"/>
      <c r="D2389" s="38"/>
      <c r="AA2389" s="127"/>
      <c r="AB2389" s="127"/>
      <c r="AC2389" s="127"/>
      <c r="AD2389" s="127"/>
      <c r="AE2389" s="127"/>
      <c r="AF2389" s="153"/>
      <c r="AG2389" s="113"/>
      <c r="AN2389" s="127"/>
      <c r="AO2389" s="127"/>
      <c r="AP2389" s="127"/>
      <c r="AQ2389" s="127"/>
      <c r="AR2389" s="127"/>
      <c r="AS2389" s="127"/>
      <c r="AT2389" s="127"/>
      <c r="AU2389" s="127"/>
    </row>
    <row r="2390" spans="3:47">
      <c r="C2390" s="38"/>
      <c r="D2390" s="38"/>
      <c r="AA2390" s="127"/>
      <c r="AB2390" s="127"/>
      <c r="AC2390" s="127"/>
      <c r="AD2390" s="127"/>
      <c r="AE2390" s="127"/>
      <c r="AF2390" s="153"/>
      <c r="AG2390" s="113"/>
      <c r="AN2390" s="127"/>
      <c r="AO2390" s="127"/>
      <c r="AP2390" s="127"/>
      <c r="AQ2390" s="127"/>
      <c r="AR2390" s="127"/>
      <c r="AS2390" s="127"/>
      <c r="AT2390" s="127"/>
      <c r="AU2390" s="127"/>
    </row>
    <row r="2391" spans="3:47">
      <c r="C2391" s="38"/>
      <c r="D2391" s="38"/>
      <c r="AA2391" s="127"/>
      <c r="AB2391" s="127"/>
      <c r="AC2391" s="127"/>
      <c r="AD2391" s="127"/>
      <c r="AE2391" s="127"/>
      <c r="AF2391" s="153"/>
      <c r="AG2391" s="113"/>
      <c r="AN2391" s="127"/>
      <c r="AO2391" s="127"/>
      <c r="AP2391" s="127"/>
      <c r="AQ2391" s="127"/>
      <c r="AR2391" s="127"/>
      <c r="AS2391" s="127"/>
      <c r="AT2391" s="127"/>
      <c r="AU2391" s="127"/>
    </row>
    <row r="2392" spans="3:47">
      <c r="C2392" s="38"/>
      <c r="D2392" s="38"/>
      <c r="AA2392" s="127"/>
      <c r="AB2392" s="127"/>
      <c r="AC2392" s="127"/>
      <c r="AD2392" s="127"/>
      <c r="AE2392" s="127"/>
      <c r="AF2392" s="153"/>
      <c r="AG2392" s="113"/>
      <c r="AN2392" s="127"/>
      <c r="AO2392" s="127"/>
      <c r="AP2392" s="127"/>
      <c r="AQ2392" s="127"/>
      <c r="AR2392" s="127"/>
      <c r="AS2392" s="127"/>
      <c r="AT2392" s="127"/>
      <c r="AU2392" s="127"/>
    </row>
    <row r="2393" spans="3:47">
      <c r="C2393" s="38"/>
      <c r="D2393" s="38"/>
      <c r="AA2393" s="127"/>
      <c r="AB2393" s="127"/>
      <c r="AC2393" s="127"/>
      <c r="AD2393" s="127"/>
      <c r="AE2393" s="127"/>
      <c r="AF2393" s="153"/>
      <c r="AG2393" s="113"/>
      <c r="AN2393" s="127"/>
      <c r="AO2393" s="127"/>
      <c r="AP2393" s="127"/>
      <c r="AQ2393" s="127"/>
      <c r="AR2393" s="127"/>
      <c r="AS2393" s="127"/>
      <c r="AT2393" s="127"/>
      <c r="AU2393" s="127"/>
    </row>
    <row r="2394" spans="3:47">
      <c r="C2394" s="38"/>
      <c r="D2394" s="38"/>
      <c r="AA2394" s="127"/>
      <c r="AB2394" s="127"/>
      <c r="AC2394" s="127"/>
      <c r="AD2394" s="127"/>
      <c r="AE2394" s="127"/>
      <c r="AF2394" s="153"/>
      <c r="AG2394" s="113"/>
      <c r="AN2394" s="127"/>
      <c r="AO2394" s="127"/>
      <c r="AP2394" s="127"/>
      <c r="AQ2394" s="127"/>
      <c r="AR2394" s="127"/>
      <c r="AS2394" s="127"/>
      <c r="AT2394" s="127"/>
      <c r="AU2394" s="127"/>
    </row>
    <row r="2395" spans="3:47">
      <c r="C2395" s="38"/>
      <c r="D2395" s="38"/>
      <c r="AA2395" s="127"/>
      <c r="AB2395" s="127"/>
      <c r="AC2395" s="127"/>
      <c r="AD2395" s="127"/>
      <c r="AE2395" s="127"/>
      <c r="AF2395" s="153"/>
      <c r="AG2395" s="113"/>
      <c r="AN2395" s="127"/>
      <c r="AO2395" s="127"/>
      <c r="AP2395" s="127"/>
      <c r="AQ2395" s="127"/>
      <c r="AR2395" s="127"/>
      <c r="AS2395" s="127"/>
      <c r="AT2395" s="127"/>
      <c r="AU2395" s="127"/>
    </row>
    <row r="2396" spans="3:47">
      <c r="C2396" s="38"/>
      <c r="D2396" s="38"/>
      <c r="AA2396" s="127"/>
      <c r="AB2396" s="127"/>
      <c r="AC2396" s="127"/>
      <c r="AD2396" s="127"/>
      <c r="AE2396" s="127"/>
      <c r="AF2396" s="153"/>
      <c r="AG2396" s="113"/>
      <c r="AN2396" s="127"/>
      <c r="AO2396" s="127"/>
      <c r="AP2396" s="127"/>
      <c r="AQ2396" s="127"/>
      <c r="AR2396" s="127"/>
      <c r="AS2396" s="127"/>
      <c r="AT2396" s="127"/>
      <c r="AU2396" s="127"/>
    </row>
    <row r="2397" spans="3:47">
      <c r="C2397" s="38"/>
      <c r="D2397" s="38"/>
      <c r="AA2397" s="127"/>
      <c r="AB2397" s="127"/>
      <c r="AC2397" s="127"/>
      <c r="AD2397" s="127"/>
      <c r="AE2397" s="127"/>
      <c r="AF2397" s="153"/>
      <c r="AG2397" s="113"/>
      <c r="AN2397" s="127"/>
      <c r="AO2397" s="127"/>
      <c r="AP2397" s="127"/>
      <c r="AQ2397" s="127"/>
      <c r="AR2397" s="127"/>
      <c r="AS2397" s="127"/>
      <c r="AT2397" s="127"/>
      <c r="AU2397" s="127"/>
    </row>
    <row r="2398" spans="3:47">
      <c r="C2398" s="38"/>
      <c r="D2398" s="38"/>
      <c r="AA2398" s="127"/>
      <c r="AB2398" s="127"/>
      <c r="AC2398" s="127"/>
      <c r="AD2398" s="127"/>
      <c r="AE2398" s="127"/>
      <c r="AF2398" s="153"/>
      <c r="AG2398" s="113"/>
      <c r="AN2398" s="127"/>
      <c r="AO2398" s="127"/>
      <c r="AP2398" s="127"/>
      <c r="AQ2398" s="127"/>
      <c r="AR2398" s="127"/>
      <c r="AS2398" s="127"/>
      <c r="AT2398" s="127"/>
      <c r="AU2398" s="127"/>
    </row>
    <row r="2399" spans="3:47">
      <c r="C2399" s="38"/>
      <c r="D2399" s="38"/>
      <c r="AA2399" s="127"/>
      <c r="AB2399" s="127"/>
      <c r="AC2399" s="127"/>
      <c r="AD2399" s="127"/>
      <c r="AE2399" s="127"/>
      <c r="AF2399" s="153"/>
      <c r="AG2399" s="113"/>
      <c r="AN2399" s="127"/>
      <c r="AO2399" s="127"/>
      <c r="AP2399" s="127"/>
      <c r="AQ2399" s="127"/>
      <c r="AR2399" s="127"/>
      <c r="AS2399" s="127"/>
      <c r="AT2399" s="127"/>
      <c r="AU2399" s="127"/>
    </row>
    <row r="2400" spans="3:47">
      <c r="C2400" s="38"/>
      <c r="D2400" s="38"/>
      <c r="AA2400" s="127"/>
      <c r="AB2400" s="127"/>
      <c r="AC2400" s="127"/>
      <c r="AD2400" s="127"/>
      <c r="AE2400" s="127"/>
      <c r="AF2400" s="153"/>
      <c r="AG2400" s="113"/>
      <c r="AN2400" s="127"/>
      <c r="AO2400" s="127"/>
      <c r="AP2400" s="127"/>
      <c r="AQ2400" s="127"/>
      <c r="AR2400" s="127"/>
      <c r="AS2400" s="127"/>
      <c r="AT2400" s="127"/>
      <c r="AU2400" s="127"/>
    </row>
    <row r="2401" spans="3:47">
      <c r="C2401" s="38"/>
      <c r="D2401" s="38"/>
      <c r="AA2401" s="127"/>
      <c r="AB2401" s="127"/>
      <c r="AC2401" s="127"/>
      <c r="AD2401" s="127"/>
      <c r="AE2401" s="127"/>
      <c r="AF2401" s="153"/>
      <c r="AG2401" s="113"/>
      <c r="AN2401" s="127"/>
      <c r="AO2401" s="127"/>
      <c r="AP2401" s="127"/>
      <c r="AQ2401" s="127"/>
      <c r="AR2401" s="127"/>
      <c r="AS2401" s="127"/>
      <c r="AT2401" s="127"/>
      <c r="AU2401" s="127"/>
    </row>
    <row r="2402" spans="3:47">
      <c r="C2402" s="38"/>
      <c r="D2402" s="38"/>
      <c r="AA2402" s="127"/>
      <c r="AB2402" s="127"/>
      <c r="AC2402" s="127"/>
      <c r="AD2402" s="127"/>
      <c r="AE2402" s="127"/>
      <c r="AF2402" s="153"/>
      <c r="AG2402" s="113"/>
      <c r="AN2402" s="127"/>
      <c r="AO2402" s="127"/>
      <c r="AP2402" s="127"/>
      <c r="AQ2402" s="127"/>
      <c r="AR2402" s="127"/>
      <c r="AS2402" s="127"/>
      <c r="AT2402" s="127"/>
      <c r="AU2402" s="127"/>
    </row>
    <row r="2403" spans="3:47">
      <c r="C2403" s="38"/>
      <c r="D2403" s="38"/>
      <c r="AA2403" s="127"/>
      <c r="AB2403" s="127"/>
      <c r="AC2403" s="127"/>
      <c r="AD2403" s="127"/>
      <c r="AE2403" s="127"/>
      <c r="AF2403" s="153"/>
      <c r="AG2403" s="113"/>
      <c r="AN2403" s="127"/>
      <c r="AO2403" s="127"/>
      <c r="AP2403" s="127"/>
      <c r="AQ2403" s="127"/>
      <c r="AR2403" s="127"/>
      <c r="AS2403" s="127"/>
      <c r="AT2403" s="127"/>
      <c r="AU2403" s="127"/>
    </row>
    <row r="2404" spans="3:47">
      <c r="C2404" s="38"/>
      <c r="D2404" s="38"/>
      <c r="AA2404" s="127"/>
      <c r="AB2404" s="127"/>
      <c r="AC2404" s="127"/>
      <c r="AD2404" s="127"/>
      <c r="AE2404" s="127"/>
      <c r="AF2404" s="153"/>
      <c r="AG2404" s="113"/>
      <c r="AN2404" s="127"/>
      <c r="AO2404" s="127"/>
      <c r="AP2404" s="127"/>
      <c r="AQ2404" s="127"/>
      <c r="AR2404" s="127"/>
      <c r="AS2404" s="127"/>
      <c r="AT2404" s="127"/>
      <c r="AU2404" s="127"/>
    </row>
    <row r="2405" spans="3:47">
      <c r="C2405" s="38"/>
      <c r="D2405" s="38"/>
      <c r="AA2405" s="127"/>
      <c r="AB2405" s="127"/>
      <c r="AC2405" s="127"/>
      <c r="AD2405" s="127"/>
      <c r="AE2405" s="127"/>
      <c r="AF2405" s="153"/>
      <c r="AG2405" s="113"/>
      <c r="AN2405" s="127"/>
      <c r="AO2405" s="127"/>
      <c r="AP2405" s="127"/>
      <c r="AQ2405" s="127"/>
      <c r="AR2405" s="127"/>
      <c r="AS2405" s="127"/>
      <c r="AT2405" s="127"/>
      <c r="AU2405" s="127"/>
    </row>
    <row r="2406" spans="3:47">
      <c r="C2406" s="38"/>
      <c r="D2406" s="38"/>
      <c r="AA2406" s="127"/>
      <c r="AB2406" s="127"/>
      <c r="AC2406" s="127"/>
      <c r="AD2406" s="127"/>
      <c r="AE2406" s="127"/>
      <c r="AF2406" s="153"/>
      <c r="AG2406" s="113"/>
      <c r="AN2406" s="127"/>
      <c r="AO2406" s="127"/>
      <c r="AP2406" s="127"/>
      <c r="AQ2406" s="127"/>
      <c r="AR2406" s="127"/>
      <c r="AS2406" s="127"/>
      <c r="AT2406" s="127"/>
      <c r="AU2406" s="127"/>
    </row>
    <row r="2407" spans="3:47">
      <c r="C2407" s="38"/>
      <c r="D2407" s="38"/>
      <c r="AA2407" s="127"/>
      <c r="AB2407" s="127"/>
      <c r="AC2407" s="127"/>
      <c r="AD2407" s="127"/>
      <c r="AE2407" s="127"/>
      <c r="AF2407" s="153"/>
      <c r="AG2407" s="113"/>
      <c r="AN2407" s="127"/>
      <c r="AO2407" s="127"/>
      <c r="AP2407" s="127"/>
      <c r="AQ2407" s="127"/>
      <c r="AR2407" s="127"/>
      <c r="AS2407" s="127"/>
      <c r="AT2407" s="127"/>
      <c r="AU2407" s="127"/>
    </row>
    <row r="2408" spans="3:47">
      <c r="C2408" s="38"/>
      <c r="D2408" s="38"/>
      <c r="AA2408" s="127"/>
      <c r="AB2408" s="127"/>
      <c r="AC2408" s="127"/>
      <c r="AD2408" s="127"/>
      <c r="AE2408" s="127"/>
      <c r="AF2408" s="153"/>
      <c r="AG2408" s="113"/>
      <c r="AN2408" s="127"/>
      <c r="AO2408" s="127"/>
      <c r="AP2408" s="127"/>
      <c r="AQ2408" s="127"/>
      <c r="AR2408" s="127"/>
      <c r="AS2408" s="127"/>
      <c r="AT2408" s="127"/>
      <c r="AU2408" s="127"/>
    </row>
    <row r="2409" spans="3:47">
      <c r="C2409" s="38"/>
      <c r="D2409" s="38"/>
      <c r="AA2409" s="127"/>
      <c r="AB2409" s="127"/>
      <c r="AC2409" s="127"/>
      <c r="AD2409" s="127"/>
      <c r="AE2409" s="127"/>
      <c r="AF2409" s="153"/>
      <c r="AG2409" s="113"/>
      <c r="AN2409" s="127"/>
      <c r="AO2409" s="127"/>
      <c r="AP2409" s="127"/>
      <c r="AQ2409" s="127"/>
      <c r="AR2409" s="127"/>
      <c r="AS2409" s="127"/>
      <c r="AT2409" s="127"/>
      <c r="AU2409" s="127"/>
    </row>
    <row r="2410" spans="3:47">
      <c r="C2410" s="38"/>
      <c r="D2410" s="38"/>
      <c r="AA2410" s="127"/>
      <c r="AB2410" s="127"/>
      <c r="AC2410" s="127"/>
      <c r="AD2410" s="127"/>
      <c r="AE2410" s="127"/>
      <c r="AF2410" s="153"/>
      <c r="AG2410" s="113"/>
      <c r="AN2410" s="127"/>
      <c r="AO2410" s="127"/>
      <c r="AP2410" s="127"/>
      <c r="AQ2410" s="127"/>
      <c r="AR2410" s="127"/>
      <c r="AS2410" s="127"/>
      <c r="AT2410" s="127"/>
      <c r="AU2410" s="127"/>
    </row>
    <row r="2411" spans="3:47">
      <c r="C2411" s="38"/>
      <c r="D2411" s="38"/>
      <c r="AA2411" s="127"/>
      <c r="AB2411" s="127"/>
      <c r="AC2411" s="127"/>
      <c r="AD2411" s="127"/>
      <c r="AE2411" s="127"/>
      <c r="AF2411" s="153"/>
      <c r="AG2411" s="113"/>
      <c r="AN2411" s="127"/>
      <c r="AO2411" s="127"/>
      <c r="AP2411" s="127"/>
      <c r="AQ2411" s="127"/>
      <c r="AR2411" s="127"/>
      <c r="AS2411" s="127"/>
      <c r="AT2411" s="127"/>
      <c r="AU2411" s="127"/>
    </row>
    <row r="2412" spans="3:47">
      <c r="C2412" s="38"/>
      <c r="D2412" s="38"/>
      <c r="AA2412" s="127"/>
      <c r="AB2412" s="127"/>
      <c r="AC2412" s="127"/>
      <c r="AD2412" s="127"/>
      <c r="AE2412" s="127"/>
      <c r="AF2412" s="153"/>
      <c r="AG2412" s="113"/>
      <c r="AN2412" s="127"/>
      <c r="AO2412" s="127"/>
      <c r="AP2412" s="127"/>
      <c r="AQ2412" s="127"/>
      <c r="AR2412" s="127"/>
      <c r="AS2412" s="127"/>
      <c r="AT2412" s="127"/>
      <c r="AU2412" s="127"/>
    </row>
    <row r="2413" spans="3:47">
      <c r="C2413" s="38"/>
      <c r="D2413" s="38"/>
      <c r="AA2413" s="127"/>
      <c r="AB2413" s="127"/>
      <c r="AC2413" s="127"/>
      <c r="AD2413" s="127"/>
      <c r="AE2413" s="127"/>
      <c r="AF2413" s="153"/>
      <c r="AG2413" s="113"/>
      <c r="AN2413" s="127"/>
      <c r="AO2413" s="127"/>
      <c r="AP2413" s="127"/>
      <c r="AQ2413" s="127"/>
      <c r="AR2413" s="127"/>
      <c r="AS2413" s="127"/>
      <c r="AT2413" s="127"/>
      <c r="AU2413" s="127"/>
    </row>
    <row r="2414" spans="3:47">
      <c r="C2414" s="38"/>
      <c r="D2414" s="38"/>
      <c r="AA2414" s="127"/>
      <c r="AB2414" s="127"/>
      <c r="AC2414" s="127"/>
      <c r="AD2414" s="127"/>
      <c r="AE2414" s="127"/>
      <c r="AF2414" s="153"/>
      <c r="AG2414" s="113"/>
      <c r="AN2414" s="127"/>
      <c r="AO2414" s="127"/>
      <c r="AP2414" s="127"/>
      <c r="AQ2414" s="127"/>
      <c r="AR2414" s="127"/>
      <c r="AS2414" s="127"/>
      <c r="AT2414" s="127"/>
      <c r="AU2414" s="127"/>
    </row>
    <row r="2415" spans="3:47">
      <c r="C2415" s="38"/>
      <c r="D2415" s="38"/>
      <c r="AA2415" s="127"/>
      <c r="AB2415" s="127"/>
      <c r="AC2415" s="127"/>
      <c r="AD2415" s="127"/>
      <c r="AE2415" s="127"/>
      <c r="AF2415" s="153"/>
      <c r="AG2415" s="113"/>
      <c r="AN2415" s="127"/>
      <c r="AO2415" s="127"/>
      <c r="AP2415" s="127"/>
      <c r="AQ2415" s="127"/>
      <c r="AR2415" s="127"/>
      <c r="AS2415" s="127"/>
      <c r="AT2415" s="127"/>
      <c r="AU2415" s="127"/>
    </row>
    <row r="2416" spans="3:47">
      <c r="C2416" s="38"/>
      <c r="D2416" s="38"/>
      <c r="AA2416" s="127"/>
      <c r="AB2416" s="127"/>
      <c r="AC2416" s="127"/>
      <c r="AD2416" s="127"/>
      <c r="AE2416" s="127"/>
      <c r="AF2416" s="153"/>
      <c r="AG2416" s="113"/>
      <c r="AN2416" s="127"/>
      <c r="AO2416" s="127"/>
      <c r="AP2416" s="127"/>
      <c r="AQ2416" s="127"/>
      <c r="AR2416" s="127"/>
      <c r="AS2416" s="127"/>
      <c r="AT2416" s="127"/>
      <c r="AU2416" s="127"/>
    </row>
    <row r="2417" spans="3:47">
      <c r="C2417" s="38"/>
      <c r="D2417" s="38"/>
      <c r="AA2417" s="127"/>
      <c r="AB2417" s="127"/>
      <c r="AC2417" s="127"/>
      <c r="AD2417" s="127"/>
      <c r="AE2417" s="127"/>
      <c r="AF2417" s="153"/>
      <c r="AG2417" s="113"/>
      <c r="AN2417" s="127"/>
      <c r="AO2417" s="127"/>
      <c r="AP2417" s="127"/>
      <c r="AQ2417" s="127"/>
      <c r="AR2417" s="127"/>
      <c r="AS2417" s="127"/>
      <c r="AT2417" s="127"/>
      <c r="AU2417" s="127"/>
    </row>
    <row r="2418" spans="3:47">
      <c r="C2418" s="38"/>
      <c r="D2418" s="38"/>
      <c r="AA2418" s="127"/>
      <c r="AB2418" s="127"/>
      <c r="AC2418" s="127"/>
      <c r="AD2418" s="127"/>
      <c r="AE2418" s="127"/>
      <c r="AF2418" s="153"/>
      <c r="AG2418" s="113"/>
      <c r="AN2418" s="127"/>
      <c r="AO2418" s="127"/>
      <c r="AP2418" s="127"/>
      <c r="AQ2418" s="127"/>
      <c r="AR2418" s="127"/>
      <c r="AS2418" s="127"/>
      <c r="AT2418" s="127"/>
      <c r="AU2418" s="127"/>
    </row>
    <row r="2419" spans="3:47">
      <c r="C2419" s="38"/>
      <c r="D2419" s="38"/>
      <c r="AA2419" s="127"/>
      <c r="AB2419" s="127"/>
      <c r="AC2419" s="127"/>
      <c r="AD2419" s="127"/>
      <c r="AE2419" s="127"/>
      <c r="AF2419" s="153"/>
      <c r="AG2419" s="113"/>
      <c r="AN2419" s="127"/>
      <c r="AO2419" s="127"/>
      <c r="AP2419" s="127"/>
      <c r="AQ2419" s="127"/>
      <c r="AR2419" s="127"/>
      <c r="AS2419" s="127"/>
      <c r="AT2419" s="127"/>
      <c r="AU2419" s="127"/>
    </row>
    <row r="2420" spans="3:47">
      <c r="C2420" s="38"/>
      <c r="D2420" s="38"/>
      <c r="AA2420" s="127"/>
      <c r="AB2420" s="127"/>
      <c r="AC2420" s="127"/>
      <c r="AD2420" s="127"/>
      <c r="AE2420" s="127"/>
      <c r="AF2420" s="153"/>
      <c r="AG2420" s="113"/>
      <c r="AN2420" s="127"/>
      <c r="AO2420" s="127"/>
      <c r="AP2420" s="127"/>
      <c r="AQ2420" s="127"/>
      <c r="AR2420" s="127"/>
      <c r="AS2420" s="127"/>
      <c r="AT2420" s="127"/>
      <c r="AU2420" s="127"/>
    </row>
    <row r="2421" spans="3:47">
      <c r="C2421" s="38"/>
      <c r="D2421" s="38"/>
      <c r="AA2421" s="127"/>
      <c r="AB2421" s="127"/>
      <c r="AC2421" s="127"/>
      <c r="AD2421" s="127"/>
      <c r="AE2421" s="127"/>
      <c r="AF2421" s="153"/>
      <c r="AG2421" s="113"/>
      <c r="AN2421" s="127"/>
      <c r="AO2421" s="127"/>
      <c r="AP2421" s="127"/>
      <c r="AQ2421" s="127"/>
      <c r="AR2421" s="127"/>
      <c r="AS2421" s="127"/>
      <c r="AT2421" s="127"/>
      <c r="AU2421" s="127"/>
    </row>
    <row r="2422" spans="3:47">
      <c r="C2422" s="38"/>
      <c r="D2422" s="38"/>
      <c r="AA2422" s="127"/>
      <c r="AB2422" s="127"/>
      <c r="AC2422" s="127"/>
      <c r="AD2422" s="127"/>
      <c r="AE2422" s="127"/>
      <c r="AF2422" s="153"/>
      <c r="AG2422" s="113"/>
      <c r="AN2422" s="127"/>
      <c r="AO2422" s="127"/>
      <c r="AP2422" s="127"/>
      <c r="AQ2422" s="127"/>
      <c r="AR2422" s="127"/>
      <c r="AS2422" s="127"/>
      <c r="AT2422" s="127"/>
      <c r="AU2422" s="127"/>
    </row>
    <row r="2423" spans="3:47">
      <c r="C2423" s="38"/>
      <c r="D2423" s="38"/>
      <c r="AA2423" s="127"/>
      <c r="AB2423" s="127"/>
      <c r="AC2423" s="127"/>
      <c r="AD2423" s="127"/>
      <c r="AE2423" s="127"/>
      <c r="AF2423" s="153"/>
      <c r="AG2423" s="113"/>
      <c r="AN2423" s="127"/>
      <c r="AO2423" s="127"/>
      <c r="AP2423" s="127"/>
      <c r="AQ2423" s="127"/>
      <c r="AR2423" s="127"/>
      <c r="AS2423" s="127"/>
      <c r="AT2423" s="127"/>
      <c r="AU2423" s="127"/>
    </row>
    <row r="2424" spans="3:47">
      <c r="C2424" s="38"/>
      <c r="D2424" s="38"/>
      <c r="AA2424" s="127"/>
      <c r="AB2424" s="127"/>
      <c r="AC2424" s="127"/>
      <c r="AD2424" s="127"/>
      <c r="AE2424" s="127"/>
      <c r="AF2424" s="153"/>
      <c r="AG2424" s="113"/>
      <c r="AN2424" s="127"/>
      <c r="AO2424" s="127"/>
      <c r="AP2424" s="127"/>
      <c r="AQ2424" s="127"/>
      <c r="AR2424" s="127"/>
      <c r="AS2424" s="127"/>
      <c r="AT2424" s="127"/>
      <c r="AU2424" s="127"/>
    </row>
    <row r="2425" spans="3:47">
      <c r="C2425" s="38"/>
      <c r="D2425" s="38"/>
      <c r="AA2425" s="127"/>
      <c r="AB2425" s="127"/>
      <c r="AC2425" s="127"/>
      <c r="AD2425" s="127"/>
      <c r="AE2425" s="127"/>
      <c r="AF2425" s="153"/>
      <c r="AG2425" s="113"/>
      <c r="AN2425" s="127"/>
      <c r="AO2425" s="127"/>
      <c r="AP2425" s="127"/>
      <c r="AQ2425" s="127"/>
      <c r="AR2425" s="127"/>
      <c r="AS2425" s="127"/>
      <c r="AT2425" s="127"/>
      <c r="AU2425" s="127"/>
    </row>
    <row r="2426" spans="3:47">
      <c r="C2426" s="38"/>
      <c r="D2426" s="38"/>
      <c r="AA2426" s="127"/>
      <c r="AB2426" s="127"/>
      <c r="AC2426" s="127"/>
      <c r="AD2426" s="127"/>
      <c r="AE2426" s="127"/>
      <c r="AF2426" s="153"/>
      <c r="AG2426" s="113"/>
      <c r="AN2426" s="127"/>
      <c r="AO2426" s="127"/>
      <c r="AP2426" s="127"/>
      <c r="AQ2426" s="127"/>
      <c r="AR2426" s="127"/>
      <c r="AS2426" s="127"/>
      <c r="AT2426" s="127"/>
      <c r="AU2426" s="127"/>
    </row>
    <row r="2427" spans="3:47">
      <c r="C2427" s="38"/>
      <c r="D2427" s="38"/>
      <c r="AA2427" s="127"/>
      <c r="AB2427" s="127"/>
      <c r="AC2427" s="127"/>
      <c r="AD2427" s="127"/>
      <c r="AE2427" s="127"/>
      <c r="AF2427" s="153"/>
      <c r="AG2427" s="113"/>
      <c r="AN2427" s="127"/>
      <c r="AO2427" s="127"/>
      <c r="AP2427" s="127"/>
      <c r="AQ2427" s="127"/>
      <c r="AR2427" s="127"/>
      <c r="AS2427" s="127"/>
      <c r="AT2427" s="127"/>
      <c r="AU2427" s="127"/>
    </row>
    <row r="2428" spans="3:47">
      <c r="C2428" s="38"/>
      <c r="D2428" s="38"/>
      <c r="AA2428" s="127"/>
      <c r="AB2428" s="127"/>
      <c r="AC2428" s="127"/>
      <c r="AD2428" s="127"/>
      <c r="AE2428" s="127"/>
      <c r="AF2428" s="153"/>
      <c r="AG2428" s="113"/>
      <c r="AN2428" s="127"/>
      <c r="AO2428" s="127"/>
      <c r="AP2428" s="127"/>
      <c r="AQ2428" s="127"/>
      <c r="AR2428" s="127"/>
      <c r="AS2428" s="127"/>
      <c r="AT2428" s="127"/>
      <c r="AU2428" s="127"/>
    </row>
    <row r="2429" spans="3:47">
      <c r="C2429" s="38"/>
      <c r="D2429" s="38"/>
      <c r="AA2429" s="127"/>
      <c r="AB2429" s="127"/>
      <c r="AC2429" s="127"/>
      <c r="AD2429" s="127"/>
      <c r="AE2429" s="127"/>
      <c r="AF2429" s="153"/>
      <c r="AG2429" s="113"/>
      <c r="AN2429" s="127"/>
      <c r="AO2429" s="127"/>
      <c r="AP2429" s="127"/>
      <c r="AQ2429" s="127"/>
      <c r="AR2429" s="127"/>
      <c r="AS2429" s="127"/>
      <c r="AT2429" s="127"/>
      <c r="AU2429" s="127"/>
    </row>
    <row r="2430" spans="3:47">
      <c r="C2430" s="38"/>
      <c r="D2430" s="38"/>
      <c r="AA2430" s="127"/>
      <c r="AB2430" s="127"/>
      <c r="AC2430" s="127"/>
      <c r="AD2430" s="127"/>
      <c r="AE2430" s="127"/>
      <c r="AF2430" s="153"/>
      <c r="AG2430" s="113"/>
      <c r="AN2430" s="127"/>
      <c r="AO2430" s="127"/>
      <c r="AP2430" s="127"/>
      <c r="AQ2430" s="127"/>
      <c r="AR2430" s="127"/>
      <c r="AS2430" s="127"/>
      <c r="AT2430" s="127"/>
      <c r="AU2430" s="127"/>
    </row>
    <row r="2431" spans="3:47">
      <c r="C2431" s="38"/>
      <c r="D2431" s="38"/>
      <c r="AA2431" s="127"/>
      <c r="AB2431" s="127"/>
      <c r="AC2431" s="127"/>
      <c r="AD2431" s="127"/>
      <c r="AE2431" s="127"/>
      <c r="AF2431" s="153"/>
      <c r="AG2431" s="113"/>
      <c r="AN2431" s="127"/>
      <c r="AO2431" s="127"/>
      <c r="AP2431" s="127"/>
      <c r="AQ2431" s="127"/>
      <c r="AR2431" s="127"/>
      <c r="AS2431" s="127"/>
      <c r="AT2431" s="127"/>
      <c r="AU2431" s="127"/>
    </row>
    <row r="2432" spans="3:47">
      <c r="C2432" s="38"/>
      <c r="D2432" s="38"/>
      <c r="AA2432" s="127"/>
      <c r="AB2432" s="127"/>
      <c r="AC2432" s="127"/>
      <c r="AD2432" s="127"/>
      <c r="AE2432" s="127"/>
      <c r="AF2432" s="153"/>
      <c r="AG2432" s="113"/>
      <c r="AN2432" s="127"/>
      <c r="AO2432" s="127"/>
      <c r="AP2432" s="127"/>
      <c r="AQ2432" s="127"/>
      <c r="AR2432" s="127"/>
      <c r="AS2432" s="127"/>
      <c r="AT2432" s="127"/>
      <c r="AU2432" s="127"/>
    </row>
    <row r="2433" spans="3:47">
      <c r="C2433" s="38"/>
      <c r="D2433" s="38"/>
      <c r="AA2433" s="127"/>
      <c r="AB2433" s="127"/>
      <c r="AC2433" s="127"/>
      <c r="AD2433" s="127"/>
      <c r="AE2433" s="127"/>
      <c r="AF2433" s="153"/>
      <c r="AG2433" s="113"/>
      <c r="AN2433" s="127"/>
      <c r="AO2433" s="127"/>
      <c r="AP2433" s="127"/>
      <c r="AQ2433" s="127"/>
      <c r="AR2433" s="127"/>
      <c r="AS2433" s="127"/>
      <c r="AT2433" s="127"/>
      <c r="AU2433" s="127"/>
    </row>
    <row r="2434" spans="3:47">
      <c r="C2434" s="38"/>
      <c r="D2434" s="38"/>
      <c r="AA2434" s="127"/>
      <c r="AB2434" s="127"/>
      <c r="AC2434" s="127"/>
      <c r="AD2434" s="127"/>
      <c r="AE2434" s="127"/>
      <c r="AF2434" s="153"/>
      <c r="AG2434" s="113"/>
      <c r="AN2434" s="127"/>
      <c r="AO2434" s="127"/>
      <c r="AP2434" s="127"/>
      <c r="AQ2434" s="127"/>
      <c r="AR2434" s="127"/>
      <c r="AS2434" s="127"/>
      <c r="AT2434" s="127"/>
      <c r="AU2434" s="127"/>
    </row>
    <row r="2435" spans="3:47">
      <c r="C2435" s="38"/>
      <c r="D2435" s="38"/>
      <c r="AA2435" s="127"/>
      <c r="AB2435" s="127"/>
      <c r="AC2435" s="127"/>
      <c r="AD2435" s="127"/>
      <c r="AE2435" s="127"/>
      <c r="AF2435" s="153"/>
      <c r="AG2435" s="113"/>
      <c r="AN2435" s="127"/>
      <c r="AO2435" s="127"/>
      <c r="AP2435" s="127"/>
      <c r="AQ2435" s="127"/>
      <c r="AR2435" s="127"/>
      <c r="AS2435" s="127"/>
      <c r="AT2435" s="127"/>
      <c r="AU2435" s="127"/>
    </row>
    <row r="2436" spans="3:47">
      <c r="C2436" s="38"/>
      <c r="D2436" s="38"/>
      <c r="AA2436" s="127"/>
      <c r="AB2436" s="127"/>
      <c r="AC2436" s="127"/>
      <c r="AD2436" s="127"/>
      <c r="AE2436" s="127"/>
      <c r="AF2436" s="153"/>
      <c r="AG2436" s="113"/>
      <c r="AN2436" s="127"/>
      <c r="AO2436" s="127"/>
      <c r="AP2436" s="127"/>
      <c r="AQ2436" s="127"/>
      <c r="AR2436" s="127"/>
      <c r="AS2436" s="127"/>
      <c r="AT2436" s="127"/>
      <c r="AU2436" s="127"/>
    </row>
    <row r="2437" spans="3:47">
      <c r="C2437" s="38"/>
      <c r="D2437" s="38"/>
      <c r="AA2437" s="127"/>
      <c r="AB2437" s="127"/>
      <c r="AC2437" s="127"/>
      <c r="AD2437" s="127"/>
      <c r="AE2437" s="127"/>
      <c r="AF2437" s="153"/>
      <c r="AG2437" s="113"/>
      <c r="AN2437" s="127"/>
      <c r="AO2437" s="127"/>
      <c r="AP2437" s="127"/>
      <c r="AQ2437" s="127"/>
      <c r="AR2437" s="127"/>
      <c r="AS2437" s="127"/>
      <c r="AT2437" s="127"/>
      <c r="AU2437" s="127"/>
    </row>
    <row r="2438" spans="3:47">
      <c r="C2438" s="38"/>
      <c r="D2438" s="38"/>
      <c r="AA2438" s="127"/>
      <c r="AB2438" s="127"/>
      <c r="AC2438" s="127"/>
      <c r="AD2438" s="127"/>
      <c r="AE2438" s="127"/>
      <c r="AF2438" s="153"/>
      <c r="AG2438" s="113"/>
      <c r="AN2438" s="127"/>
      <c r="AO2438" s="127"/>
      <c r="AP2438" s="127"/>
      <c r="AQ2438" s="127"/>
      <c r="AR2438" s="127"/>
      <c r="AS2438" s="127"/>
      <c r="AT2438" s="127"/>
      <c r="AU2438" s="127"/>
    </row>
    <row r="2439" spans="3:47">
      <c r="C2439" s="38"/>
      <c r="D2439" s="38"/>
      <c r="AA2439" s="127"/>
      <c r="AB2439" s="127"/>
      <c r="AC2439" s="127"/>
      <c r="AD2439" s="127"/>
      <c r="AE2439" s="127"/>
      <c r="AF2439" s="153"/>
      <c r="AG2439" s="113"/>
      <c r="AN2439" s="127"/>
      <c r="AO2439" s="127"/>
      <c r="AP2439" s="127"/>
      <c r="AQ2439" s="127"/>
      <c r="AR2439" s="127"/>
      <c r="AS2439" s="127"/>
      <c r="AT2439" s="127"/>
      <c r="AU2439" s="127"/>
    </row>
    <row r="2440" spans="3:47">
      <c r="C2440" s="38"/>
      <c r="D2440" s="38"/>
      <c r="AA2440" s="127"/>
      <c r="AB2440" s="127"/>
      <c r="AC2440" s="127"/>
      <c r="AD2440" s="127"/>
      <c r="AE2440" s="127"/>
      <c r="AF2440" s="153"/>
      <c r="AG2440" s="113"/>
      <c r="AN2440" s="127"/>
      <c r="AO2440" s="127"/>
      <c r="AP2440" s="127"/>
      <c r="AQ2440" s="127"/>
      <c r="AR2440" s="127"/>
      <c r="AS2440" s="127"/>
      <c r="AT2440" s="127"/>
      <c r="AU2440" s="127"/>
    </row>
    <row r="2441" spans="3:47">
      <c r="C2441" s="38"/>
      <c r="D2441" s="38"/>
      <c r="AA2441" s="127"/>
      <c r="AB2441" s="127"/>
      <c r="AC2441" s="127"/>
      <c r="AD2441" s="127"/>
      <c r="AE2441" s="127"/>
      <c r="AF2441" s="153"/>
      <c r="AG2441" s="113"/>
      <c r="AN2441" s="127"/>
      <c r="AO2441" s="127"/>
      <c r="AP2441" s="127"/>
      <c r="AQ2441" s="127"/>
      <c r="AR2441" s="127"/>
      <c r="AS2441" s="127"/>
      <c r="AT2441" s="127"/>
      <c r="AU2441" s="127"/>
    </row>
    <row r="2442" spans="3:47">
      <c r="C2442" s="38"/>
      <c r="D2442" s="38"/>
      <c r="AA2442" s="127"/>
      <c r="AB2442" s="127"/>
      <c r="AC2442" s="127"/>
      <c r="AD2442" s="127"/>
      <c r="AE2442" s="127"/>
      <c r="AF2442" s="153"/>
      <c r="AG2442" s="113"/>
      <c r="AN2442" s="127"/>
      <c r="AO2442" s="127"/>
      <c r="AP2442" s="127"/>
      <c r="AQ2442" s="127"/>
      <c r="AR2442" s="127"/>
      <c r="AS2442" s="127"/>
      <c r="AT2442" s="127"/>
      <c r="AU2442" s="127"/>
    </row>
    <row r="2443" spans="3:47">
      <c r="C2443" s="38"/>
      <c r="D2443" s="38"/>
      <c r="AA2443" s="127"/>
      <c r="AB2443" s="127"/>
      <c r="AC2443" s="127"/>
      <c r="AD2443" s="127"/>
      <c r="AE2443" s="127"/>
      <c r="AF2443" s="153"/>
      <c r="AG2443" s="113"/>
      <c r="AN2443" s="127"/>
      <c r="AO2443" s="127"/>
      <c r="AP2443" s="127"/>
      <c r="AQ2443" s="127"/>
      <c r="AR2443" s="127"/>
      <c r="AS2443" s="127"/>
      <c r="AT2443" s="127"/>
      <c r="AU2443" s="127"/>
    </row>
    <row r="2444" spans="3:47">
      <c r="C2444" s="38"/>
      <c r="D2444" s="38"/>
      <c r="AA2444" s="127"/>
      <c r="AB2444" s="127"/>
      <c r="AC2444" s="127"/>
      <c r="AD2444" s="127"/>
      <c r="AE2444" s="127"/>
      <c r="AF2444" s="153"/>
      <c r="AG2444" s="113"/>
      <c r="AN2444" s="127"/>
      <c r="AO2444" s="127"/>
      <c r="AP2444" s="127"/>
      <c r="AQ2444" s="127"/>
      <c r="AR2444" s="127"/>
      <c r="AS2444" s="127"/>
      <c r="AT2444" s="127"/>
      <c r="AU2444" s="127"/>
    </row>
    <row r="2445" spans="3:47">
      <c r="C2445" s="38"/>
      <c r="D2445" s="38"/>
      <c r="AA2445" s="127"/>
      <c r="AB2445" s="127"/>
      <c r="AC2445" s="127"/>
      <c r="AD2445" s="127"/>
      <c r="AE2445" s="127"/>
      <c r="AF2445" s="153"/>
      <c r="AG2445" s="113"/>
      <c r="AN2445" s="127"/>
      <c r="AO2445" s="127"/>
      <c r="AP2445" s="127"/>
      <c r="AQ2445" s="127"/>
      <c r="AR2445" s="127"/>
      <c r="AS2445" s="127"/>
      <c r="AT2445" s="127"/>
      <c r="AU2445" s="127"/>
    </row>
    <row r="2446" spans="3:47">
      <c r="C2446" s="38"/>
      <c r="D2446" s="38"/>
      <c r="AA2446" s="127"/>
      <c r="AB2446" s="127"/>
      <c r="AC2446" s="127"/>
      <c r="AD2446" s="127"/>
      <c r="AE2446" s="127"/>
      <c r="AF2446" s="153"/>
      <c r="AG2446" s="113"/>
      <c r="AN2446" s="127"/>
      <c r="AO2446" s="127"/>
      <c r="AP2446" s="127"/>
      <c r="AQ2446" s="127"/>
      <c r="AR2446" s="127"/>
      <c r="AS2446" s="127"/>
      <c r="AT2446" s="127"/>
      <c r="AU2446" s="127"/>
    </row>
    <row r="2447" spans="3:47">
      <c r="C2447" s="38"/>
      <c r="D2447" s="38"/>
      <c r="AA2447" s="127"/>
      <c r="AB2447" s="127"/>
      <c r="AC2447" s="127"/>
      <c r="AD2447" s="127"/>
      <c r="AE2447" s="127"/>
      <c r="AF2447" s="153"/>
      <c r="AG2447" s="113"/>
      <c r="AN2447" s="127"/>
      <c r="AO2447" s="127"/>
      <c r="AP2447" s="127"/>
      <c r="AQ2447" s="127"/>
      <c r="AR2447" s="127"/>
      <c r="AS2447" s="127"/>
      <c r="AT2447" s="127"/>
      <c r="AU2447" s="127"/>
    </row>
    <row r="2448" spans="3:47">
      <c r="C2448" s="38"/>
      <c r="D2448" s="38"/>
      <c r="AA2448" s="127"/>
      <c r="AB2448" s="127"/>
      <c r="AC2448" s="127"/>
      <c r="AD2448" s="127"/>
      <c r="AE2448" s="127"/>
      <c r="AF2448" s="153"/>
      <c r="AG2448" s="113"/>
      <c r="AN2448" s="127"/>
      <c r="AO2448" s="127"/>
      <c r="AP2448" s="127"/>
      <c r="AQ2448" s="127"/>
      <c r="AR2448" s="127"/>
      <c r="AS2448" s="127"/>
      <c r="AT2448" s="127"/>
      <c r="AU2448" s="127"/>
    </row>
    <row r="2449" spans="3:47">
      <c r="C2449" s="38"/>
      <c r="D2449" s="38"/>
      <c r="AA2449" s="127"/>
      <c r="AB2449" s="127"/>
      <c r="AC2449" s="127"/>
      <c r="AD2449" s="127"/>
      <c r="AE2449" s="127"/>
      <c r="AF2449" s="153"/>
      <c r="AG2449" s="113"/>
      <c r="AN2449" s="127"/>
      <c r="AO2449" s="127"/>
      <c r="AP2449" s="127"/>
      <c r="AQ2449" s="127"/>
      <c r="AR2449" s="127"/>
      <c r="AS2449" s="127"/>
      <c r="AT2449" s="127"/>
      <c r="AU2449" s="127"/>
    </row>
    <row r="2450" spans="3:47">
      <c r="C2450" s="38"/>
      <c r="D2450" s="38"/>
      <c r="AA2450" s="127"/>
      <c r="AB2450" s="127"/>
      <c r="AC2450" s="127"/>
      <c r="AD2450" s="127"/>
      <c r="AE2450" s="127"/>
      <c r="AF2450" s="153"/>
      <c r="AG2450" s="113"/>
      <c r="AN2450" s="127"/>
      <c r="AO2450" s="127"/>
      <c r="AP2450" s="127"/>
      <c r="AQ2450" s="127"/>
      <c r="AR2450" s="127"/>
      <c r="AS2450" s="127"/>
      <c r="AT2450" s="127"/>
      <c r="AU2450" s="127"/>
    </row>
    <row r="2451" spans="3:47">
      <c r="C2451" s="38"/>
      <c r="D2451" s="38"/>
      <c r="AA2451" s="127"/>
      <c r="AB2451" s="127"/>
      <c r="AC2451" s="127"/>
      <c r="AD2451" s="127"/>
      <c r="AE2451" s="127"/>
      <c r="AF2451" s="153"/>
      <c r="AG2451" s="113"/>
      <c r="AN2451" s="127"/>
      <c r="AO2451" s="127"/>
      <c r="AP2451" s="127"/>
      <c r="AQ2451" s="127"/>
      <c r="AR2451" s="127"/>
      <c r="AS2451" s="127"/>
      <c r="AT2451" s="127"/>
      <c r="AU2451" s="127"/>
    </row>
    <row r="2452" spans="3:47">
      <c r="C2452" s="38"/>
      <c r="D2452" s="38"/>
      <c r="AA2452" s="127"/>
      <c r="AB2452" s="127"/>
      <c r="AC2452" s="127"/>
      <c r="AD2452" s="127"/>
      <c r="AE2452" s="127"/>
      <c r="AF2452" s="153"/>
      <c r="AG2452" s="113"/>
      <c r="AN2452" s="127"/>
      <c r="AO2452" s="127"/>
      <c r="AP2452" s="127"/>
      <c r="AQ2452" s="127"/>
      <c r="AR2452" s="127"/>
      <c r="AS2452" s="127"/>
      <c r="AT2452" s="127"/>
      <c r="AU2452" s="127"/>
    </row>
    <row r="2453" spans="3:47">
      <c r="C2453" s="38"/>
      <c r="D2453" s="38"/>
      <c r="AA2453" s="127"/>
      <c r="AB2453" s="127"/>
      <c r="AC2453" s="127"/>
      <c r="AD2453" s="127"/>
      <c r="AE2453" s="127"/>
      <c r="AF2453" s="153"/>
      <c r="AG2453" s="113"/>
      <c r="AN2453" s="127"/>
      <c r="AO2453" s="127"/>
      <c r="AP2453" s="127"/>
      <c r="AQ2453" s="127"/>
      <c r="AR2453" s="127"/>
      <c r="AS2453" s="127"/>
      <c r="AT2453" s="127"/>
      <c r="AU2453" s="127"/>
    </row>
    <row r="2454" spans="3:47">
      <c r="C2454" s="38"/>
      <c r="D2454" s="38"/>
      <c r="AA2454" s="127"/>
      <c r="AB2454" s="127"/>
      <c r="AC2454" s="127"/>
      <c r="AD2454" s="127"/>
      <c r="AE2454" s="127"/>
      <c r="AF2454" s="153"/>
      <c r="AG2454" s="113"/>
      <c r="AN2454" s="127"/>
      <c r="AO2454" s="127"/>
      <c r="AP2454" s="127"/>
      <c r="AQ2454" s="127"/>
      <c r="AR2454" s="127"/>
      <c r="AS2454" s="127"/>
      <c r="AT2454" s="127"/>
      <c r="AU2454" s="127"/>
    </row>
    <row r="2455" spans="3:47">
      <c r="C2455" s="38"/>
      <c r="D2455" s="38"/>
      <c r="AA2455" s="127"/>
      <c r="AB2455" s="127"/>
      <c r="AC2455" s="127"/>
      <c r="AD2455" s="127"/>
      <c r="AE2455" s="127"/>
      <c r="AF2455" s="153"/>
      <c r="AG2455" s="113"/>
      <c r="AN2455" s="127"/>
      <c r="AO2455" s="127"/>
      <c r="AP2455" s="127"/>
      <c r="AQ2455" s="127"/>
      <c r="AR2455" s="127"/>
      <c r="AS2455" s="127"/>
      <c r="AT2455" s="127"/>
      <c r="AU2455" s="127"/>
    </row>
    <row r="2456" spans="3:47">
      <c r="C2456" s="38"/>
      <c r="D2456" s="38"/>
      <c r="AA2456" s="127"/>
      <c r="AB2456" s="127"/>
      <c r="AC2456" s="127"/>
      <c r="AD2456" s="127"/>
      <c r="AE2456" s="127"/>
      <c r="AF2456" s="153"/>
      <c r="AG2456" s="113"/>
      <c r="AN2456" s="127"/>
      <c r="AO2456" s="127"/>
      <c r="AP2456" s="127"/>
      <c r="AQ2456" s="127"/>
      <c r="AR2456" s="127"/>
      <c r="AS2456" s="127"/>
      <c r="AT2456" s="127"/>
      <c r="AU2456" s="127"/>
    </row>
    <row r="2457" spans="3:47">
      <c r="C2457" s="38"/>
      <c r="D2457" s="38"/>
      <c r="AA2457" s="127"/>
      <c r="AB2457" s="127"/>
      <c r="AC2457" s="127"/>
      <c r="AD2457" s="127"/>
      <c r="AE2457" s="127"/>
      <c r="AF2457" s="153"/>
      <c r="AG2457" s="113"/>
      <c r="AN2457" s="127"/>
      <c r="AO2457" s="127"/>
      <c r="AP2457" s="127"/>
      <c r="AQ2457" s="127"/>
      <c r="AR2457" s="127"/>
      <c r="AS2457" s="127"/>
      <c r="AT2457" s="127"/>
      <c r="AU2457" s="127"/>
    </row>
    <row r="2458" spans="3:47">
      <c r="C2458" s="38"/>
      <c r="D2458" s="38"/>
      <c r="AA2458" s="127"/>
      <c r="AB2458" s="127"/>
      <c r="AC2458" s="127"/>
      <c r="AD2458" s="127"/>
      <c r="AE2458" s="127"/>
      <c r="AF2458" s="153"/>
      <c r="AG2458" s="113"/>
      <c r="AN2458" s="127"/>
      <c r="AO2458" s="127"/>
      <c r="AP2458" s="127"/>
      <c r="AQ2458" s="127"/>
      <c r="AR2458" s="127"/>
      <c r="AS2458" s="127"/>
      <c r="AT2458" s="127"/>
      <c r="AU2458" s="127"/>
    </row>
    <row r="2459" spans="3:47">
      <c r="C2459" s="38"/>
      <c r="D2459" s="38"/>
      <c r="AA2459" s="127"/>
      <c r="AB2459" s="127"/>
      <c r="AC2459" s="127"/>
      <c r="AD2459" s="127"/>
      <c r="AE2459" s="127"/>
      <c r="AF2459" s="153"/>
      <c r="AG2459" s="113"/>
      <c r="AN2459" s="127"/>
      <c r="AO2459" s="127"/>
      <c r="AP2459" s="127"/>
      <c r="AQ2459" s="127"/>
      <c r="AR2459" s="127"/>
      <c r="AS2459" s="127"/>
      <c r="AT2459" s="127"/>
      <c r="AU2459" s="127"/>
    </row>
    <row r="2460" spans="3:47">
      <c r="C2460" s="38"/>
      <c r="D2460" s="38"/>
      <c r="AA2460" s="127"/>
      <c r="AB2460" s="127"/>
      <c r="AC2460" s="127"/>
      <c r="AD2460" s="127"/>
      <c r="AE2460" s="127"/>
      <c r="AF2460" s="153"/>
      <c r="AG2460" s="113"/>
      <c r="AN2460" s="127"/>
      <c r="AO2460" s="127"/>
      <c r="AP2460" s="127"/>
      <c r="AQ2460" s="127"/>
      <c r="AR2460" s="127"/>
      <c r="AS2460" s="127"/>
      <c r="AT2460" s="127"/>
      <c r="AU2460" s="127"/>
    </row>
    <row r="2461" spans="3:47">
      <c r="C2461" s="38"/>
      <c r="D2461" s="38"/>
      <c r="AA2461" s="127"/>
      <c r="AB2461" s="127"/>
      <c r="AC2461" s="127"/>
      <c r="AD2461" s="127"/>
      <c r="AE2461" s="127"/>
      <c r="AF2461" s="153"/>
      <c r="AG2461" s="113"/>
      <c r="AN2461" s="127"/>
      <c r="AO2461" s="127"/>
      <c r="AP2461" s="127"/>
      <c r="AQ2461" s="127"/>
      <c r="AR2461" s="127"/>
      <c r="AS2461" s="127"/>
      <c r="AT2461" s="127"/>
      <c r="AU2461" s="127"/>
    </row>
    <row r="2462" spans="3:47">
      <c r="C2462" s="38"/>
      <c r="D2462" s="38"/>
      <c r="AA2462" s="127"/>
      <c r="AB2462" s="127"/>
      <c r="AC2462" s="127"/>
      <c r="AD2462" s="127"/>
      <c r="AE2462" s="127"/>
      <c r="AF2462" s="153"/>
      <c r="AG2462" s="113"/>
      <c r="AN2462" s="127"/>
      <c r="AO2462" s="127"/>
      <c r="AP2462" s="127"/>
      <c r="AQ2462" s="127"/>
      <c r="AR2462" s="127"/>
      <c r="AS2462" s="127"/>
      <c r="AT2462" s="127"/>
      <c r="AU2462" s="127"/>
    </row>
    <row r="2463" spans="3:47">
      <c r="C2463" s="38"/>
      <c r="D2463" s="38"/>
      <c r="AA2463" s="127"/>
      <c r="AB2463" s="127"/>
      <c r="AC2463" s="127"/>
      <c r="AD2463" s="127"/>
      <c r="AE2463" s="127"/>
      <c r="AF2463" s="153"/>
      <c r="AG2463" s="113"/>
      <c r="AN2463" s="127"/>
      <c r="AO2463" s="127"/>
      <c r="AP2463" s="127"/>
      <c r="AQ2463" s="127"/>
      <c r="AR2463" s="127"/>
      <c r="AS2463" s="127"/>
      <c r="AT2463" s="127"/>
      <c r="AU2463" s="127"/>
    </row>
    <row r="2464" spans="3:47">
      <c r="C2464" s="38"/>
      <c r="D2464" s="38"/>
      <c r="AA2464" s="127"/>
      <c r="AB2464" s="127"/>
      <c r="AC2464" s="127"/>
      <c r="AD2464" s="127"/>
      <c r="AE2464" s="127"/>
      <c r="AF2464" s="153"/>
      <c r="AG2464" s="113"/>
      <c r="AN2464" s="127"/>
      <c r="AO2464" s="127"/>
      <c r="AP2464" s="127"/>
      <c r="AQ2464" s="127"/>
      <c r="AR2464" s="127"/>
      <c r="AS2464" s="127"/>
      <c r="AT2464" s="127"/>
      <c r="AU2464" s="127"/>
    </row>
    <row r="2465" spans="3:47">
      <c r="C2465" s="38"/>
      <c r="D2465" s="38"/>
      <c r="AA2465" s="127"/>
      <c r="AB2465" s="127"/>
      <c r="AC2465" s="127"/>
      <c r="AD2465" s="127"/>
      <c r="AE2465" s="127"/>
      <c r="AF2465" s="153"/>
      <c r="AG2465" s="113"/>
      <c r="AN2465" s="127"/>
      <c r="AO2465" s="127"/>
      <c r="AP2465" s="127"/>
      <c r="AQ2465" s="127"/>
      <c r="AR2465" s="127"/>
      <c r="AS2465" s="127"/>
      <c r="AT2465" s="127"/>
      <c r="AU2465" s="127"/>
    </row>
    <row r="2466" spans="3:47">
      <c r="C2466" s="38"/>
      <c r="D2466" s="38"/>
      <c r="AA2466" s="127"/>
      <c r="AB2466" s="127"/>
      <c r="AC2466" s="127"/>
      <c r="AD2466" s="127"/>
      <c r="AE2466" s="127"/>
      <c r="AF2466" s="153"/>
      <c r="AG2466" s="113"/>
      <c r="AN2466" s="127"/>
      <c r="AO2466" s="127"/>
      <c r="AP2466" s="127"/>
      <c r="AQ2466" s="127"/>
      <c r="AR2466" s="127"/>
      <c r="AS2466" s="127"/>
      <c r="AT2466" s="127"/>
      <c r="AU2466" s="127"/>
    </row>
    <row r="2467" spans="3:47">
      <c r="C2467" s="38"/>
      <c r="D2467" s="38"/>
      <c r="AA2467" s="127"/>
      <c r="AB2467" s="127"/>
      <c r="AC2467" s="127"/>
      <c r="AD2467" s="127"/>
      <c r="AE2467" s="127"/>
      <c r="AF2467" s="153"/>
      <c r="AG2467" s="113"/>
      <c r="AN2467" s="127"/>
      <c r="AO2467" s="127"/>
      <c r="AP2467" s="127"/>
      <c r="AQ2467" s="127"/>
      <c r="AR2467" s="127"/>
      <c r="AS2467" s="127"/>
      <c r="AT2467" s="127"/>
      <c r="AU2467" s="127"/>
    </row>
    <row r="2468" spans="3:47">
      <c r="C2468" s="38"/>
      <c r="D2468" s="38"/>
      <c r="AA2468" s="127"/>
      <c r="AB2468" s="127"/>
      <c r="AC2468" s="127"/>
      <c r="AD2468" s="127"/>
      <c r="AE2468" s="127"/>
      <c r="AF2468" s="153"/>
      <c r="AG2468" s="113"/>
      <c r="AN2468" s="127"/>
      <c r="AO2468" s="127"/>
      <c r="AP2468" s="127"/>
      <c r="AQ2468" s="127"/>
      <c r="AR2468" s="127"/>
      <c r="AS2468" s="127"/>
      <c r="AT2468" s="127"/>
      <c r="AU2468" s="127"/>
    </row>
    <row r="2469" spans="3:47">
      <c r="C2469" s="38"/>
      <c r="D2469" s="38"/>
      <c r="AA2469" s="127"/>
      <c r="AB2469" s="127"/>
      <c r="AC2469" s="127"/>
      <c r="AD2469" s="127"/>
      <c r="AE2469" s="127"/>
      <c r="AF2469" s="153"/>
      <c r="AG2469" s="113"/>
      <c r="AN2469" s="127"/>
      <c r="AO2469" s="127"/>
      <c r="AP2469" s="127"/>
      <c r="AQ2469" s="127"/>
      <c r="AR2469" s="127"/>
      <c r="AS2469" s="127"/>
      <c r="AT2469" s="127"/>
      <c r="AU2469" s="127"/>
    </row>
    <row r="2470" spans="3:47">
      <c r="C2470" s="38"/>
      <c r="D2470" s="38"/>
      <c r="AA2470" s="127"/>
      <c r="AB2470" s="127"/>
      <c r="AC2470" s="127"/>
      <c r="AD2470" s="127"/>
      <c r="AE2470" s="127"/>
      <c r="AF2470" s="153"/>
      <c r="AG2470" s="113"/>
      <c r="AN2470" s="127"/>
      <c r="AO2470" s="127"/>
      <c r="AP2470" s="127"/>
      <c r="AQ2470" s="127"/>
      <c r="AR2470" s="127"/>
      <c r="AS2470" s="127"/>
      <c r="AT2470" s="127"/>
      <c r="AU2470" s="127"/>
    </row>
    <row r="2471" spans="3:47">
      <c r="C2471" s="38"/>
      <c r="D2471" s="38"/>
      <c r="AA2471" s="127"/>
      <c r="AB2471" s="127"/>
      <c r="AC2471" s="127"/>
      <c r="AD2471" s="127"/>
      <c r="AE2471" s="127"/>
      <c r="AF2471" s="153"/>
      <c r="AG2471" s="113"/>
      <c r="AN2471" s="127"/>
      <c r="AO2471" s="127"/>
      <c r="AP2471" s="127"/>
      <c r="AQ2471" s="127"/>
      <c r="AR2471" s="127"/>
      <c r="AS2471" s="127"/>
      <c r="AT2471" s="127"/>
      <c r="AU2471" s="127"/>
    </row>
    <row r="2472" spans="3:47">
      <c r="C2472" s="38"/>
      <c r="D2472" s="38"/>
      <c r="AA2472" s="127"/>
      <c r="AB2472" s="127"/>
      <c r="AC2472" s="127"/>
      <c r="AD2472" s="127"/>
      <c r="AE2472" s="127"/>
      <c r="AF2472" s="153"/>
      <c r="AG2472" s="113"/>
      <c r="AN2472" s="127"/>
      <c r="AO2472" s="127"/>
      <c r="AP2472" s="127"/>
      <c r="AQ2472" s="127"/>
      <c r="AR2472" s="127"/>
      <c r="AS2472" s="127"/>
      <c r="AT2472" s="127"/>
      <c r="AU2472" s="127"/>
    </row>
    <row r="2473" spans="3:47">
      <c r="C2473" s="38"/>
      <c r="D2473" s="38"/>
      <c r="AA2473" s="127"/>
      <c r="AB2473" s="127"/>
      <c r="AC2473" s="127"/>
      <c r="AD2473" s="127"/>
      <c r="AE2473" s="127"/>
      <c r="AF2473" s="153"/>
      <c r="AG2473" s="113"/>
      <c r="AN2473" s="127"/>
      <c r="AO2473" s="127"/>
      <c r="AP2473" s="127"/>
      <c r="AQ2473" s="127"/>
      <c r="AR2473" s="127"/>
      <c r="AS2473" s="127"/>
      <c r="AT2473" s="127"/>
      <c r="AU2473" s="127"/>
    </row>
    <row r="2474" spans="3:47">
      <c r="C2474" s="38"/>
      <c r="D2474" s="38"/>
      <c r="AA2474" s="127"/>
      <c r="AB2474" s="127"/>
      <c r="AC2474" s="127"/>
      <c r="AD2474" s="127"/>
      <c r="AE2474" s="127"/>
      <c r="AF2474" s="153"/>
      <c r="AG2474" s="113"/>
      <c r="AN2474" s="127"/>
      <c r="AO2474" s="127"/>
      <c r="AP2474" s="127"/>
      <c r="AQ2474" s="127"/>
      <c r="AR2474" s="127"/>
      <c r="AS2474" s="127"/>
      <c r="AT2474" s="127"/>
      <c r="AU2474" s="127"/>
    </row>
    <row r="2475" spans="3:47">
      <c r="C2475" s="38"/>
      <c r="D2475" s="38"/>
      <c r="AA2475" s="127"/>
      <c r="AB2475" s="127"/>
      <c r="AC2475" s="127"/>
      <c r="AD2475" s="127"/>
      <c r="AE2475" s="127"/>
      <c r="AF2475" s="153"/>
      <c r="AG2475" s="113"/>
      <c r="AN2475" s="127"/>
      <c r="AO2475" s="127"/>
      <c r="AP2475" s="127"/>
      <c r="AQ2475" s="127"/>
      <c r="AR2475" s="127"/>
      <c r="AS2475" s="127"/>
      <c r="AT2475" s="127"/>
      <c r="AU2475" s="127"/>
    </row>
    <row r="2476" spans="3:47">
      <c r="C2476" s="38"/>
      <c r="D2476" s="38"/>
      <c r="AA2476" s="127"/>
      <c r="AB2476" s="127"/>
      <c r="AC2476" s="127"/>
      <c r="AD2476" s="127"/>
      <c r="AE2476" s="127"/>
      <c r="AF2476" s="153"/>
      <c r="AG2476" s="113"/>
      <c r="AN2476" s="127"/>
      <c r="AO2476" s="127"/>
      <c r="AP2476" s="127"/>
      <c r="AQ2476" s="127"/>
      <c r="AR2476" s="127"/>
      <c r="AS2476" s="127"/>
      <c r="AT2476" s="127"/>
      <c r="AU2476" s="127"/>
    </row>
    <row r="2477" spans="3:47">
      <c r="C2477" s="38"/>
      <c r="D2477" s="38"/>
      <c r="AA2477" s="127"/>
      <c r="AB2477" s="127"/>
      <c r="AC2477" s="127"/>
      <c r="AD2477" s="127"/>
      <c r="AE2477" s="127"/>
      <c r="AF2477" s="153"/>
      <c r="AG2477" s="113"/>
      <c r="AN2477" s="127"/>
      <c r="AO2477" s="127"/>
      <c r="AP2477" s="127"/>
      <c r="AQ2477" s="127"/>
      <c r="AR2477" s="127"/>
      <c r="AS2477" s="127"/>
      <c r="AT2477" s="127"/>
      <c r="AU2477" s="127"/>
    </row>
    <row r="2478" spans="3:47">
      <c r="C2478" s="38"/>
      <c r="D2478" s="38"/>
      <c r="AA2478" s="127"/>
      <c r="AB2478" s="127"/>
      <c r="AC2478" s="127"/>
      <c r="AD2478" s="127"/>
      <c r="AE2478" s="127"/>
      <c r="AF2478" s="153"/>
      <c r="AG2478" s="113"/>
      <c r="AN2478" s="127"/>
      <c r="AO2478" s="127"/>
      <c r="AP2478" s="127"/>
      <c r="AQ2478" s="127"/>
      <c r="AR2478" s="127"/>
      <c r="AS2478" s="127"/>
      <c r="AT2478" s="127"/>
      <c r="AU2478" s="127"/>
    </row>
    <row r="2479" spans="3:47">
      <c r="C2479" s="38"/>
      <c r="D2479" s="38"/>
      <c r="AA2479" s="127"/>
      <c r="AB2479" s="127"/>
      <c r="AC2479" s="127"/>
      <c r="AD2479" s="127"/>
      <c r="AE2479" s="127"/>
      <c r="AF2479" s="153"/>
      <c r="AG2479" s="113"/>
      <c r="AN2479" s="127"/>
      <c r="AO2479" s="127"/>
      <c r="AP2479" s="127"/>
      <c r="AQ2479" s="127"/>
      <c r="AR2479" s="127"/>
      <c r="AS2479" s="127"/>
      <c r="AT2479" s="127"/>
      <c r="AU2479" s="127"/>
    </row>
    <row r="2480" spans="3:47">
      <c r="C2480" s="38"/>
      <c r="D2480" s="38"/>
      <c r="AA2480" s="127"/>
      <c r="AB2480" s="127"/>
      <c r="AC2480" s="127"/>
      <c r="AD2480" s="127"/>
      <c r="AE2480" s="127"/>
      <c r="AF2480" s="153"/>
      <c r="AG2480" s="113"/>
      <c r="AN2480" s="127"/>
      <c r="AO2480" s="127"/>
      <c r="AP2480" s="127"/>
      <c r="AQ2480" s="127"/>
      <c r="AR2480" s="127"/>
      <c r="AS2480" s="127"/>
      <c r="AT2480" s="127"/>
      <c r="AU2480" s="127"/>
    </row>
    <row r="2481" spans="3:47">
      <c r="C2481" s="38"/>
      <c r="D2481" s="38"/>
      <c r="AA2481" s="127"/>
      <c r="AB2481" s="127"/>
      <c r="AC2481" s="127"/>
      <c r="AD2481" s="127"/>
      <c r="AE2481" s="127"/>
      <c r="AF2481" s="153"/>
      <c r="AG2481" s="113"/>
      <c r="AN2481" s="127"/>
      <c r="AO2481" s="127"/>
      <c r="AP2481" s="127"/>
      <c r="AQ2481" s="127"/>
      <c r="AR2481" s="127"/>
      <c r="AS2481" s="127"/>
      <c r="AT2481" s="127"/>
      <c r="AU2481" s="127"/>
    </row>
    <row r="2482" spans="3:47">
      <c r="C2482" s="38"/>
      <c r="D2482" s="38"/>
      <c r="AA2482" s="127"/>
      <c r="AB2482" s="127"/>
      <c r="AC2482" s="127"/>
      <c r="AD2482" s="127"/>
      <c r="AE2482" s="127"/>
      <c r="AF2482" s="153"/>
      <c r="AG2482" s="113"/>
      <c r="AN2482" s="127"/>
      <c r="AO2482" s="127"/>
      <c r="AP2482" s="127"/>
      <c r="AQ2482" s="127"/>
      <c r="AR2482" s="127"/>
      <c r="AS2482" s="127"/>
      <c r="AT2482" s="127"/>
      <c r="AU2482" s="127"/>
    </row>
    <row r="2483" spans="3:47">
      <c r="C2483" s="38"/>
      <c r="D2483" s="38"/>
      <c r="AA2483" s="127"/>
      <c r="AB2483" s="127"/>
      <c r="AC2483" s="127"/>
      <c r="AD2483" s="127"/>
      <c r="AE2483" s="127"/>
      <c r="AF2483" s="153"/>
      <c r="AG2483" s="113"/>
      <c r="AN2483" s="127"/>
      <c r="AO2483" s="127"/>
      <c r="AP2483" s="127"/>
      <c r="AQ2483" s="127"/>
      <c r="AR2483" s="127"/>
      <c r="AS2483" s="127"/>
      <c r="AT2483" s="127"/>
      <c r="AU2483" s="127"/>
    </row>
    <row r="2484" spans="3:47">
      <c r="C2484" s="38"/>
      <c r="D2484" s="38"/>
      <c r="AA2484" s="127"/>
      <c r="AB2484" s="127"/>
      <c r="AC2484" s="127"/>
      <c r="AD2484" s="127"/>
      <c r="AE2484" s="127"/>
      <c r="AF2484" s="153"/>
      <c r="AG2484" s="113"/>
      <c r="AN2484" s="127"/>
      <c r="AO2484" s="127"/>
      <c r="AP2484" s="127"/>
      <c r="AQ2484" s="127"/>
      <c r="AR2484" s="127"/>
      <c r="AS2484" s="127"/>
      <c r="AT2484" s="127"/>
      <c r="AU2484" s="127"/>
    </row>
    <row r="2485" spans="3:47">
      <c r="C2485" s="38"/>
      <c r="D2485" s="38"/>
      <c r="AA2485" s="127"/>
      <c r="AB2485" s="127"/>
      <c r="AC2485" s="127"/>
      <c r="AD2485" s="127"/>
      <c r="AE2485" s="127"/>
      <c r="AF2485" s="153"/>
      <c r="AG2485" s="113"/>
      <c r="AN2485" s="127"/>
      <c r="AO2485" s="127"/>
      <c r="AP2485" s="127"/>
      <c r="AQ2485" s="127"/>
      <c r="AR2485" s="127"/>
      <c r="AS2485" s="127"/>
      <c r="AT2485" s="127"/>
      <c r="AU2485" s="127"/>
    </row>
    <row r="2486" spans="3:47">
      <c r="C2486" s="38"/>
      <c r="D2486" s="38"/>
      <c r="AA2486" s="127"/>
      <c r="AB2486" s="127"/>
      <c r="AC2486" s="127"/>
      <c r="AD2486" s="127"/>
      <c r="AE2486" s="127"/>
      <c r="AF2486" s="153"/>
      <c r="AG2486" s="113"/>
      <c r="AN2486" s="127"/>
      <c r="AO2486" s="127"/>
      <c r="AP2486" s="127"/>
      <c r="AQ2486" s="127"/>
      <c r="AR2486" s="127"/>
      <c r="AS2486" s="127"/>
      <c r="AT2486" s="127"/>
      <c r="AU2486" s="127"/>
    </row>
    <row r="2487" spans="3:47">
      <c r="C2487" s="38"/>
      <c r="D2487" s="38"/>
      <c r="AA2487" s="127"/>
      <c r="AB2487" s="127"/>
      <c r="AC2487" s="127"/>
      <c r="AD2487" s="127"/>
      <c r="AE2487" s="127"/>
      <c r="AF2487" s="153"/>
      <c r="AG2487" s="113"/>
      <c r="AN2487" s="127"/>
      <c r="AO2487" s="127"/>
      <c r="AP2487" s="127"/>
      <c r="AQ2487" s="127"/>
      <c r="AR2487" s="127"/>
      <c r="AS2487" s="127"/>
      <c r="AT2487" s="127"/>
      <c r="AU2487" s="127"/>
    </row>
    <row r="2488" spans="3:47">
      <c r="C2488" s="38"/>
      <c r="D2488" s="38"/>
      <c r="AA2488" s="127"/>
      <c r="AB2488" s="127"/>
      <c r="AC2488" s="127"/>
      <c r="AD2488" s="127"/>
      <c r="AE2488" s="127"/>
      <c r="AF2488" s="153"/>
      <c r="AG2488" s="113"/>
      <c r="AN2488" s="127"/>
      <c r="AO2488" s="127"/>
      <c r="AP2488" s="127"/>
      <c r="AQ2488" s="127"/>
      <c r="AR2488" s="127"/>
      <c r="AS2488" s="127"/>
      <c r="AT2488" s="127"/>
      <c r="AU2488" s="127"/>
    </row>
    <row r="2489" spans="3:47">
      <c r="C2489" s="38"/>
      <c r="D2489" s="38"/>
      <c r="AA2489" s="127"/>
      <c r="AB2489" s="127"/>
      <c r="AC2489" s="127"/>
      <c r="AD2489" s="127"/>
      <c r="AE2489" s="127"/>
      <c r="AF2489" s="153"/>
      <c r="AG2489" s="113"/>
      <c r="AN2489" s="127"/>
      <c r="AO2489" s="127"/>
      <c r="AP2489" s="127"/>
      <c r="AQ2489" s="127"/>
      <c r="AR2489" s="127"/>
      <c r="AS2489" s="127"/>
      <c r="AT2489" s="127"/>
      <c r="AU2489" s="127"/>
    </row>
    <row r="2490" spans="3:47">
      <c r="C2490" s="38"/>
      <c r="D2490" s="38"/>
      <c r="AA2490" s="127"/>
      <c r="AB2490" s="127"/>
      <c r="AC2490" s="127"/>
      <c r="AD2490" s="127"/>
      <c r="AE2490" s="127"/>
      <c r="AF2490" s="153"/>
      <c r="AG2490" s="113"/>
      <c r="AN2490" s="127"/>
      <c r="AO2490" s="127"/>
      <c r="AP2490" s="127"/>
      <c r="AQ2490" s="127"/>
      <c r="AR2490" s="127"/>
      <c r="AS2490" s="127"/>
      <c r="AT2490" s="127"/>
      <c r="AU2490" s="127"/>
    </row>
    <row r="2491" spans="3:47">
      <c r="C2491" s="38"/>
      <c r="D2491" s="38"/>
      <c r="AA2491" s="127"/>
      <c r="AB2491" s="127"/>
      <c r="AC2491" s="127"/>
      <c r="AD2491" s="127"/>
      <c r="AE2491" s="127"/>
      <c r="AF2491" s="153"/>
      <c r="AG2491" s="113"/>
      <c r="AN2491" s="127"/>
      <c r="AO2491" s="127"/>
      <c r="AP2491" s="127"/>
      <c r="AQ2491" s="127"/>
      <c r="AR2491" s="127"/>
      <c r="AS2491" s="127"/>
      <c r="AT2491" s="127"/>
      <c r="AU2491" s="127"/>
    </row>
    <row r="2492" spans="3:47">
      <c r="C2492" s="38"/>
      <c r="D2492" s="38"/>
      <c r="AA2492" s="127"/>
      <c r="AB2492" s="127"/>
      <c r="AC2492" s="127"/>
      <c r="AD2492" s="127"/>
      <c r="AE2492" s="127"/>
      <c r="AF2492" s="153"/>
      <c r="AG2492" s="113"/>
      <c r="AN2492" s="127"/>
      <c r="AO2492" s="127"/>
      <c r="AP2492" s="127"/>
      <c r="AQ2492" s="127"/>
      <c r="AR2492" s="127"/>
      <c r="AS2492" s="127"/>
      <c r="AT2492" s="127"/>
      <c r="AU2492" s="127"/>
    </row>
    <row r="2493" spans="3:47">
      <c r="C2493" s="38"/>
      <c r="D2493" s="38"/>
      <c r="AA2493" s="127"/>
      <c r="AB2493" s="127"/>
      <c r="AC2493" s="127"/>
      <c r="AD2493" s="127"/>
      <c r="AE2493" s="127"/>
      <c r="AF2493" s="153"/>
      <c r="AG2493" s="113"/>
      <c r="AN2493" s="127"/>
      <c r="AO2493" s="127"/>
      <c r="AP2493" s="127"/>
      <c r="AQ2493" s="127"/>
      <c r="AR2493" s="127"/>
      <c r="AS2493" s="127"/>
      <c r="AT2493" s="127"/>
      <c r="AU2493" s="127"/>
    </row>
    <row r="2494" spans="3:47">
      <c r="C2494" s="38"/>
      <c r="D2494" s="38"/>
      <c r="AA2494" s="127"/>
      <c r="AB2494" s="127"/>
      <c r="AC2494" s="127"/>
      <c r="AD2494" s="127"/>
      <c r="AE2494" s="127"/>
      <c r="AF2494" s="153"/>
      <c r="AG2494" s="113"/>
      <c r="AN2494" s="127"/>
      <c r="AO2494" s="127"/>
      <c r="AP2494" s="127"/>
      <c r="AQ2494" s="127"/>
      <c r="AR2494" s="127"/>
      <c r="AS2494" s="127"/>
      <c r="AT2494" s="127"/>
      <c r="AU2494" s="127"/>
    </row>
    <row r="2495" spans="3:47">
      <c r="C2495" s="38"/>
      <c r="D2495" s="38"/>
      <c r="AA2495" s="127"/>
      <c r="AB2495" s="127"/>
      <c r="AC2495" s="127"/>
      <c r="AD2495" s="127"/>
      <c r="AE2495" s="127"/>
      <c r="AF2495" s="153"/>
      <c r="AG2495" s="113"/>
      <c r="AN2495" s="127"/>
      <c r="AO2495" s="127"/>
      <c r="AP2495" s="127"/>
      <c r="AQ2495" s="127"/>
      <c r="AR2495" s="127"/>
      <c r="AS2495" s="127"/>
      <c r="AT2495" s="127"/>
      <c r="AU2495" s="127"/>
    </row>
    <row r="2496" spans="3:47">
      <c r="C2496" s="38"/>
      <c r="D2496" s="38"/>
      <c r="AA2496" s="127"/>
      <c r="AB2496" s="127"/>
      <c r="AC2496" s="127"/>
      <c r="AD2496" s="127"/>
      <c r="AE2496" s="127"/>
      <c r="AF2496" s="153"/>
      <c r="AG2496" s="113"/>
      <c r="AN2496" s="127"/>
      <c r="AO2496" s="127"/>
      <c r="AP2496" s="127"/>
      <c r="AQ2496" s="127"/>
      <c r="AR2496" s="127"/>
      <c r="AS2496" s="127"/>
      <c r="AT2496" s="127"/>
      <c r="AU2496" s="127"/>
    </row>
    <row r="2497" spans="3:47">
      <c r="C2497" s="38"/>
      <c r="D2497" s="38"/>
      <c r="AA2497" s="127"/>
      <c r="AB2497" s="127"/>
      <c r="AC2497" s="127"/>
      <c r="AD2497" s="127"/>
      <c r="AE2497" s="127"/>
      <c r="AF2497" s="153"/>
      <c r="AG2497" s="113"/>
      <c r="AN2497" s="127"/>
      <c r="AO2497" s="127"/>
      <c r="AP2497" s="127"/>
      <c r="AQ2497" s="127"/>
      <c r="AR2497" s="127"/>
      <c r="AS2497" s="127"/>
      <c r="AT2497" s="127"/>
      <c r="AU2497" s="127"/>
    </row>
    <row r="2498" spans="3:47">
      <c r="C2498" s="38"/>
      <c r="D2498" s="38"/>
      <c r="AA2498" s="127"/>
      <c r="AB2498" s="127"/>
      <c r="AC2498" s="127"/>
      <c r="AD2498" s="127"/>
      <c r="AE2498" s="127"/>
      <c r="AF2498" s="153"/>
      <c r="AG2498" s="113"/>
      <c r="AN2498" s="127"/>
      <c r="AO2498" s="127"/>
      <c r="AP2498" s="127"/>
      <c r="AQ2498" s="127"/>
      <c r="AR2498" s="127"/>
      <c r="AS2498" s="127"/>
      <c r="AT2498" s="127"/>
      <c r="AU2498" s="127"/>
    </row>
    <row r="2499" spans="3:47">
      <c r="C2499" s="38"/>
      <c r="D2499" s="38"/>
      <c r="AA2499" s="127"/>
      <c r="AB2499" s="127"/>
      <c r="AC2499" s="127"/>
      <c r="AD2499" s="127"/>
      <c r="AE2499" s="127"/>
      <c r="AF2499" s="153"/>
      <c r="AG2499" s="113"/>
      <c r="AN2499" s="127"/>
      <c r="AO2499" s="127"/>
      <c r="AP2499" s="127"/>
      <c r="AQ2499" s="127"/>
      <c r="AR2499" s="127"/>
      <c r="AS2499" s="127"/>
      <c r="AT2499" s="127"/>
      <c r="AU2499" s="127"/>
    </row>
    <row r="2500" spans="3:47">
      <c r="C2500" s="38"/>
      <c r="D2500" s="38"/>
      <c r="AA2500" s="127"/>
      <c r="AB2500" s="127"/>
      <c r="AC2500" s="127"/>
      <c r="AD2500" s="127"/>
      <c r="AE2500" s="127"/>
      <c r="AF2500" s="153"/>
      <c r="AG2500" s="113"/>
      <c r="AN2500" s="127"/>
      <c r="AO2500" s="127"/>
      <c r="AP2500" s="127"/>
      <c r="AQ2500" s="127"/>
      <c r="AR2500" s="127"/>
      <c r="AS2500" s="127"/>
      <c r="AT2500" s="127"/>
      <c r="AU2500" s="127"/>
    </row>
    <row r="2501" spans="3:47">
      <c r="C2501" s="38"/>
      <c r="D2501" s="38"/>
      <c r="AA2501" s="127"/>
      <c r="AB2501" s="127"/>
      <c r="AC2501" s="127"/>
      <c r="AD2501" s="127"/>
      <c r="AE2501" s="127"/>
      <c r="AF2501" s="153"/>
      <c r="AG2501" s="113"/>
      <c r="AN2501" s="127"/>
      <c r="AO2501" s="127"/>
      <c r="AP2501" s="127"/>
      <c r="AQ2501" s="127"/>
      <c r="AR2501" s="127"/>
      <c r="AS2501" s="127"/>
      <c r="AT2501" s="127"/>
      <c r="AU2501" s="127"/>
    </row>
    <row r="2502" spans="3:47">
      <c r="C2502" s="38"/>
      <c r="D2502" s="38"/>
      <c r="AA2502" s="127"/>
      <c r="AB2502" s="127"/>
      <c r="AC2502" s="127"/>
      <c r="AD2502" s="127"/>
      <c r="AE2502" s="127"/>
      <c r="AF2502" s="153"/>
      <c r="AG2502" s="113"/>
      <c r="AN2502" s="127"/>
      <c r="AO2502" s="127"/>
      <c r="AP2502" s="127"/>
      <c r="AQ2502" s="127"/>
      <c r="AR2502" s="127"/>
      <c r="AS2502" s="127"/>
      <c r="AT2502" s="127"/>
      <c r="AU2502" s="127"/>
    </row>
    <row r="2503" spans="3:47">
      <c r="C2503" s="38"/>
      <c r="D2503" s="38"/>
      <c r="AA2503" s="127"/>
      <c r="AB2503" s="127"/>
      <c r="AC2503" s="127"/>
      <c r="AD2503" s="127"/>
      <c r="AE2503" s="127"/>
      <c r="AF2503" s="153"/>
      <c r="AG2503" s="113"/>
      <c r="AN2503" s="127"/>
      <c r="AO2503" s="127"/>
      <c r="AP2503" s="127"/>
      <c r="AQ2503" s="127"/>
      <c r="AR2503" s="127"/>
      <c r="AS2503" s="127"/>
      <c r="AT2503" s="127"/>
      <c r="AU2503" s="127"/>
    </row>
    <row r="2504" spans="3:47">
      <c r="C2504" s="38"/>
      <c r="D2504" s="38"/>
      <c r="AA2504" s="127"/>
      <c r="AB2504" s="127"/>
      <c r="AC2504" s="127"/>
      <c r="AD2504" s="127"/>
      <c r="AE2504" s="127"/>
      <c r="AF2504" s="153"/>
      <c r="AG2504" s="113"/>
      <c r="AN2504" s="127"/>
      <c r="AO2504" s="127"/>
      <c r="AP2504" s="127"/>
      <c r="AQ2504" s="127"/>
      <c r="AR2504" s="127"/>
      <c r="AS2504" s="127"/>
      <c r="AT2504" s="127"/>
      <c r="AU2504" s="127"/>
    </row>
    <row r="2505" spans="3:47">
      <c r="C2505" s="38"/>
      <c r="D2505" s="38"/>
      <c r="AA2505" s="127"/>
      <c r="AB2505" s="127"/>
      <c r="AC2505" s="127"/>
      <c r="AD2505" s="127"/>
      <c r="AE2505" s="127"/>
      <c r="AF2505" s="153"/>
      <c r="AG2505" s="113"/>
      <c r="AN2505" s="127"/>
      <c r="AO2505" s="127"/>
      <c r="AP2505" s="127"/>
      <c r="AQ2505" s="127"/>
      <c r="AR2505" s="127"/>
      <c r="AS2505" s="127"/>
      <c r="AT2505" s="127"/>
      <c r="AU2505" s="127"/>
    </row>
    <row r="2506" spans="3:47">
      <c r="C2506" s="38"/>
      <c r="D2506" s="38"/>
      <c r="AA2506" s="127"/>
      <c r="AB2506" s="127"/>
      <c r="AC2506" s="127"/>
      <c r="AD2506" s="127"/>
      <c r="AE2506" s="127"/>
      <c r="AF2506" s="153"/>
      <c r="AG2506" s="113"/>
      <c r="AN2506" s="127"/>
      <c r="AO2506" s="127"/>
      <c r="AP2506" s="127"/>
      <c r="AQ2506" s="127"/>
      <c r="AR2506" s="127"/>
      <c r="AS2506" s="127"/>
      <c r="AT2506" s="127"/>
      <c r="AU2506" s="127"/>
    </row>
    <row r="2507" spans="3:47">
      <c r="C2507" s="38"/>
      <c r="D2507" s="38"/>
      <c r="AA2507" s="127"/>
      <c r="AB2507" s="127"/>
      <c r="AC2507" s="127"/>
      <c r="AD2507" s="127"/>
      <c r="AE2507" s="127"/>
      <c r="AF2507" s="153"/>
      <c r="AG2507" s="113"/>
      <c r="AN2507" s="127"/>
      <c r="AO2507" s="127"/>
      <c r="AP2507" s="127"/>
      <c r="AQ2507" s="127"/>
      <c r="AR2507" s="127"/>
      <c r="AS2507" s="127"/>
      <c r="AT2507" s="127"/>
      <c r="AU2507" s="127"/>
    </row>
    <row r="2508" spans="3:47">
      <c r="C2508" s="38"/>
      <c r="D2508" s="38"/>
      <c r="AA2508" s="127"/>
      <c r="AB2508" s="127"/>
      <c r="AC2508" s="127"/>
      <c r="AD2508" s="127"/>
      <c r="AE2508" s="127"/>
      <c r="AF2508" s="153"/>
      <c r="AG2508" s="113"/>
      <c r="AN2508" s="127"/>
      <c r="AO2508" s="127"/>
      <c r="AP2508" s="127"/>
      <c r="AQ2508" s="127"/>
      <c r="AR2508" s="127"/>
      <c r="AS2508" s="127"/>
      <c r="AT2508" s="127"/>
      <c r="AU2508" s="127"/>
    </row>
    <row r="2509" spans="3:47">
      <c r="C2509" s="38"/>
      <c r="D2509" s="38"/>
      <c r="AA2509" s="127"/>
      <c r="AB2509" s="127"/>
      <c r="AC2509" s="127"/>
      <c r="AD2509" s="127"/>
      <c r="AE2509" s="127"/>
      <c r="AF2509" s="153"/>
      <c r="AG2509" s="113"/>
      <c r="AN2509" s="127"/>
      <c r="AO2509" s="127"/>
      <c r="AP2509" s="127"/>
      <c r="AQ2509" s="127"/>
      <c r="AR2509" s="127"/>
      <c r="AS2509" s="127"/>
      <c r="AT2509" s="127"/>
      <c r="AU2509" s="127"/>
    </row>
    <row r="2510" spans="3:47">
      <c r="C2510" s="38"/>
      <c r="D2510" s="38"/>
      <c r="AA2510" s="127"/>
      <c r="AB2510" s="127"/>
      <c r="AC2510" s="127"/>
      <c r="AD2510" s="127"/>
      <c r="AE2510" s="127"/>
      <c r="AF2510" s="153"/>
      <c r="AG2510" s="113"/>
      <c r="AN2510" s="127"/>
      <c r="AO2510" s="127"/>
      <c r="AP2510" s="127"/>
      <c r="AQ2510" s="127"/>
      <c r="AR2510" s="127"/>
      <c r="AS2510" s="127"/>
      <c r="AT2510" s="127"/>
      <c r="AU2510" s="127"/>
    </row>
    <row r="2511" spans="3:47">
      <c r="C2511" s="38"/>
      <c r="D2511" s="38"/>
      <c r="AA2511" s="127"/>
      <c r="AB2511" s="127"/>
      <c r="AC2511" s="127"/>
      <c r="AD2511" s="127"/>
      <c r="AE2511" s="127"/>
      <c r="AF2511" s="153"/>
      <c r="AG2511" s="113"/>
      <c r="AN2511" s="127"/>
      <c r="AO2511" s="127"/>
      <c r="AP2511" s="127"/>
      <c r="AQ2511" s="127"/>
      <c r="AR2511" s="127"/>
      <c r="AS2511" s="127"/>
      <c r="AT2511" s="127"/>
      <c r="AU2511" s="127"/>
    </row>
    <row r="2512" spans="3:47">
      <c r="C2512" s="38"/>
      <c r="D2512" s="38"/>
      <c r="AA2512" s="127"/>
      <c r="AB2512" s="127"/>
      <c r="AC2512" s="127"/>
      <c r="AD2512" s="127"/>
      <c r="AE2512" s="127"/>
      <c r="AF2512" s="153"/>
      <c r="AG2512" s="113"/>
      <c r="AN2512" s="127"/>
      <c r="AO2512" s="127"/>
      <c r="AP2512" s="127"/>
      <c r="AQ2512" s="127"/>
      <c r="AR2512" s="127"/>
      <c r="AS2512" s="127"/>
      <c r="AT2512" s="127"/>
      <c r="AU2512" s="127"/>
    </row>
    <row r="2513" spans="3:47">
      <c r="C2513" s="38"/>
      <c r="D2513" s="38"/>
      <c r="AA2513" s="127"/>
      <c r="AB2513" s="127"/>
      <c r="AC2513" s="127"/>
      <c r="AD2513" s="127"/>
      <c r="AE2513" s="127"/>
      <c r="AF2513" s="153"/>
      <c r="AG2513" s="113"/>
      <c r="AN2513" s="127"/>
      <c r="AO2513" s="127"/>
      <c r="AP2513" s="127"/>
      <c r="AQ2513" s="127"/>
      <c r="AR2513" s="127"/>
      <c r="AS2513" s="127"/>
      <c r="AT2513" s="127"/>
      <c r="AU2513" s="127"/>
    </row>
    <row r="2514" spans="3:47">
      <c r="C2514" s="38"/>
      <c r="D2514" s="38"/>
      <c r="AA2514" s="127"/>
      <c r="AB2514" s="127"/>
      <c r="AC2514" s="127"/>
      <c r="AD2514" s="127"/>
      <c r="AE2514" s="127"/>
      <c r="AF2514" s="153"/>
      <c r="AG2514" s="113"/>
      <c r="AN2514" s="127"/>
      <c r="AO2514" s="127"/>
      <c r="AP2514" s="127"/>
      <c r="AQ2514" s="127"/>
      <c r="AR2514" s="127"/>
      <c r="AS2514" s="127"/>
      <c r="AT2514" s="127"/>
      <c r="AU2514" s="127"/>
    </row>
    <row r="2515" spans="3:47">
      <c r="C2515" s="38"/>
      <c r="D2515" s="38"/>
      <c r="AA2515" s="127"/>
      <c r="AB2515" s="127"/>
      <c r="AC2515" s="127"/>
      <c r="AD2515" s="127"/>
      <c r="AE2515" s="127"/>
      <c r="AF2515" s="153"/>
      <c r="AG2515" s="113"/>
      <c r="AN2515" s="127"/>
      <c r="AO2515" s="127"/>
      <c r="AP2515" s="127"/>
      <c r="AQ2515" s="127"/>
      <c r="AR2515" s="127"/>
      <c r="AS2515" s="127"/>
      <c r="AT2515" s="127"/>
      <c r="AU2515" s="127"/>
    </row>
    <row r="2516" spans="3:47">
      <c r="C2516" s="38"/>
      <c r="D2516" s="38"/>
      <c r="AA2516" s="127"/>
      <c r="AB2516" s="127"/>
      <c r="AC2516" s="127"/>
      <c r="AD2516" s="127"/>
      <c r="AE2516" s="127"/>
      <c r="AF2516" s="153"/>
      <c r="AG2516" s="113"/>
      <c r="AN2516" s="127"/>
      <c r="AO2516" s="127"/>
      <c r="AP2516" s="127"/>
      <c r="AQ2516" s="127"/>
      <c r="AR2516" s="127"/>
      <c r="AS2516" s="127"/>
      <c r="AT2516" s="127"/>
      <c r="AU2516" s="127"/>
    </row>
    <row r="2517" spans="3:47">
      <c r="C2517" s="38"/>
      <c r="D2517" s="38"/>
      <c r="AA2517" s="127"/>
      <c r="AB2517" s="127"/>
      <c r="AC2517" s="127"/>
      <c r="AD2517" s="127"/>
      <c r="AE2517" s="127"/>
      <c r="AF2517" s="153"/>
      <c r="AG2517" s="113"/>
      <c r="AN2517" s="127"/>
      <c r="AO2517" s="127"/>
      <c r="AP2517" s="127"/>
      <c r="AQ2517" s="127"/>
      <c r="AR2517" s="127"/>
      <c r="AS2517" s="127"/>
      <c r="AT2517" s="127"/>
      <c r="AU2517" s="127"/>
    </row>
    <row r="2518" spans="3:47">
      <c r="C2518" s="38"/>
      <c r="D2518" s="38"/>
      <c r="AA2518" s="127"/>
      <c r="AB2518" s="127"/>
      <c r="AC2518" s="127"/>
      <c r="AD2518" s="127"/>
      <c r="AE2518" s="127"/>
      <c r="AF2518" s="153"/>
      <c r="AG2518" s="113"/>
      <c r="AN2518" s="127"/>
      <c r="AO2518" s="127"/>
      <c r="AP2518" s="127"/>
      <c r="AQ2518" s="127"/>
      <c r="AR2518" s="127"/>
      <c r="AS2518" s="127"/>
      <c r="AT2518" s="127"/>
      <c r="AU2518" s="127"/>
    </row>
    <row r="2519" spans="3:47">
      <c r="C2519" s="38"/>
      <c r="D2519" s="38"/>
      <c r="AA2519" s="127"/>
      <c r="AB2519" s="127"/>
      <c r="AC2519" s="127"/>
      <c r="AD2519" s="127"/>
      <c r="AE2519" s="127"/>
      <c r="AF2519" s="153"/>
      <c r="AG2519" s="113"/>
      <c r="AN2519" s="127"/>
      <c r="AO2519" s="127"/>
      <c r="AP2519" s="127"/>
      <c r="AQ2519" s="127"/>
      <c r="AR2519" s="127"/>
      <c r="AS2519" s="127"/>
      <c r="AT2519" s="127"/>
      <c r="AU2519" s="127"/>
    </row>
    <row r="2520" spans="3:47">
      <c r="C2520" s="38"/>
      <c r="D2520" s="38"/>
      <c r="AA2520" s="127"/>
      <c r="AB2520" s="127"/>
      <c r="AC2520" s="127"/>
      <c r="AD2520" s="127"/>
      <c r="AE2520" s="127"/>
      <c r="AF2520" s="153"/>
      <c r="AG2520" s="113"/>
      <c r="AN2520" s="127"/>
      <c r="AO2520" s="127"/>
      <c r="AP2520" s="127"/>
      <c r="AQ2520" s="127"/>
      <c r="AR2520" s="127"/>
      <c r="AS2520" s="127"/>
      <c r="AT2520" s="127"/>
      <c r="AU2520" s="127"/>
    </row>
    <row r="2521" spans="3:47">
      <c r="C2521" s="38"/>
      <c r="D2521" s="38"/>
      <c r="AA2521" s="127"/>
      <c r="AB2521" s="127"/>
      <c r="AC2521" s="127"/>
      <c r="AD2521" s="127"/>
      <c r="AE2521" s="127"/>
      <c r="AF2521" s="153"/>
      <c r="AG2521" s="113"/>
      <c r="AN2521" s="127"/>
      <c r="AO2521" s="127"/>
      <c r="AP2521" s="127"/>
      <c r="AQ2521" s="127"/>
      <c r="AR2521" s="127"/>
      <c r="AS2521" s="127"/>
      <c r="AT2521" s="127"/>
      <c r="AU2521" s="127"/>
    </row>
    <row r="2522" spans="3:47">
      <c r="C2522" s="38"/>
      <c r="D2522" s="38"/>
      <c r="AA2522" s="127"/>
      <c r="AB2522" s="127"/>
      <c r="AC2522" s="127"/>
      <c r="AD2522" s="127"/>
      <c r="AE2522" s="127"/>
      <c r="AF2522" s="153"/>
      <c r="AG2522" s="113"/>
      <c r="AN2522" s="127"/>
      <c r="AO2522" s="127"/>
      <c r="AP2522" s="127"/>
      <c r="AQ2522" s="127"/>
      <c r="AR2522" s="127"/>
      <c r="AS2522" s="127"/>
      <c r="AT2522" s="127"/>
      <c r="AU2522" s="127"/>
    </row>
    <row r="2523" spans="3:47">
      <c r="C2523" s="38"/>
      <c r="D2523" s="38"/>
      <c r="AA2523" s="127"/>
      <c r="AB2523" s="127"/>
      <c r="AC2523" s="127"/>
      <c r="AD2523" s="127"/>
      <c r="AE2523" s="127"/>
      <c r="AF2523" s="153"/>
      <c r="AG2523" s="113"/>
      <c r="AN2523" s="127"/>
      <c r="AO2523" s="127"/>
      <c r="AP2523" s="127"/>
      <c r="AQ2523" s="127"/>
      <c r="AR2523" s="127"/>
      <c r="AS2523" s="127"/>
      <c r="AT2523" s="127"/>
      <c r="AU2523" s="127"/>
    </row>
    <row r="2524" spans="3:47">
      <c r="C2524" s="38"/>
      <c r="D2524" s="38"/>
      <c r="AA2524" s="127"/>
      <c r="AB2524" s="127"/>
      <c r="AC2524" s="127"/>
      <c r="AD2524" s="127"/>
      <c r="AE2524" s="127"/>
      <c r="AF2524" s="153"/>
      <c r="AG2524" s="113"/>
      <c r="AN2524" s="127"/>
      <c r="AO2524" s="127"/>
      <c r="AP2524" s="127"/>
      <c r="AQ2524" s="127"/>
      <c r="AR2524" s="127"/>
      <c r="AS2524" s="127"/>
      <c r="AT2524" s="127"/>
      <c r="AU2524" s="127"/>
    </row>
    <row r="2525" spans="3:47">
      <c r="C2525" s="38"/>
      <c r="D2525" s="38"/>
      <c r="AA2525" s="127"/>
      <c r="AB2525" s="127"/>
      <c r="AC2525" s="127"/>
      <c r="AD2525" s="127"/>
      <c r="AE2525" s="127"/>
      <c r="AF2525" s="153"/>
      <c r="AG2525" s="113"/>
      <c r="AN2525" s="127"/>
      <c r="AO2525" s="127"/>
      <c r="AP2525" s="127"/>
      <c r="AQ2525" s="127"/>
      <c r="AR2525" s="127"/>
      <c r="AS2525" s="127"/>
      <c r="AT2525" s="127"/>
      <c r="AU2525" s="127"/>
    </row>
    <row r="2526" spans="3:47">
      <c r="C2526" s="38"/>
      <c r="D2526" s="38"/>
      <c r="AA2526" s="127"/>
      <c r="AB2526" s="127"/>
      <c r="AC2526" s="127"/>
      <c r="AD2526" s="127"/>
      <c r="AE2526" s="127"/>
      <c r="AF2526" s="153"/>
      <c r="AG2526" s="113"/>
      <c r="AN2526" s="127"/>
      <c r="AO2526" s="127"/>
      <c r="AP2526" s="127"/>
      <c r="AQ2526" s="127"/>
      <c r="AR2526" s="127"/>
      <c r="AS2526" s="127"/>
      <c r="AT2526" s="127"/>
      <c r="AU2526" s="127"/>
    </row>
    <row r="2527" spans="3:47">
      <c r="C2527" s="38"/>
      <c r="D2527" s="38"/>
      <c r="AA2527" s="127"/>
      <c r="AB2527" s="127"/>
      <c r="AC2527" s="127"/>
      <c r="AD2527" s="127"/>
      <c r="AE2527" s="127"/>
      <c r="AF2527" s="153"/>
      <c r="AG2527" s="113"/>
      <c r="AN2527" s="127"/>
      <c r="AO2527" s="127"/>
      <c r="AP2527" s="127"/>
      <c r="AQ2527" s="127"/>
      <c r="AR2527" s="127"/>
      <c r="AS2527" s="127"/>
      <c r="AT2527" s="127"/>
      <c r="AU2527" s="127"/>
    </row>
    <row r="2528" spans="3:47">
      <c r="C2528" s="38"/>
      <c r="D2528" s="38"/>
      <c r="AA2528" s="127"/>
      <c r="AB2528" s="127"/>
      <c r="AC2528" s="127"/>
      <c r="AD2528" s="127"/>
      <c r="AE2528" s="127"/>
      <c r="AF2528" s="153"/>
      <c r="AG2528" s="113"/>
      <c r="AN2528" s="127"/>
      <c r="AO2528" s="127"/>
      <c r="AP2528" s="127"/>
      <c r="AQ2528" s="127"/>
      <c r="AR2528" s="127"/>
      <c r="AS2528" s="127"/>
      <c r="AT2528" s="127"/>
      <c r="AU2528" s="127"/>
    </row>
    <row r="2529" spans="3:47">
      <c r="C2529" s="38"/>
      <c r="D2529" s="38"/>
      <c r="AA2529" s="127"/>
      <c r="AB2529" s="127"/>
      <c r="AC2529" s="127"/>
      <c r="AD2529" s="127"/>
      <c r="AE2529" s="127"/>
      <c r="AF2529" s="153"/>
      <c r="AG2529" s="113"/>
      <c r="AN2529" s="127"/>
      <c r="AO2529" s="127"/>
      <c r="AP2529" s="127"/>
      <c r="AQ2529" s="127"/>
      <c r="AR2529" s="127"/>
      <c r="AS2529" s="127"/>
      <c r="AT2529" s="127"/>
      <c r="AU2529" s="127"/>
    </row>
    <row r="2530" spans="3:47">
      <c r="C2530" s="38"/>
      <c r="D2530" s="38"/>
      <c r="AA2530" s="127"/>
      <c r="AB2530" s="127"/>
      <c r="AC2530" s="127"/>
      <c r="AD2530" s="127"/>
      <c r="AE2530" s="127"/>
      <c r="AF2530" s="153"/>
      <c r="AG2530" s="113"/>
      <c r="AN2530" s="127"/>
      <c r="AO2530" s="127"/>
      <c r="AP2530" s="127"/>
      <c r="AQ2530" s="127"/>
      <c r="AR2530" s="127"/>
      <c r="AS2530" s="127"/>
      <c r="AT2530" s="127"/>
      <c r="AU2530" s="127"/>
    </row>
    <row r="2531" spans="3:47">
      <c r="C2531" s="38"/>
      <c r="D2531" s="38"/>
      <c r="AA2531" s="127"/>
      <c r="AB2531" s="127"/>
      <c r="AC2531" s="127"/>
      <c r="AD2531" s="127"/>
      <c r="AE2531" s="127"/>
      <c r="AF2531" s="153"/>
      <c r="AG2531" s="113"/>
      <c r="AN2531" s="127"/>
      <c r="AO2531" s="127"/>
      <c r="AP2531" s="127"/>
      <c r="AQ2531" s="127"/>
      <c r="AR2531" s="127"/>
      <c r="AS2531" s="127"/>
      <c r="AT2531" s="127"/>
      <c r="AU2531" s="127"/>
    </row>
    <row r="2532" spans="3:47">
      <c r="C2532" s="38"/>
      <c r="D2532" s="38"/>
      <c r="AA2532" s="127"/>
      <c r="AB2532" s="127"/>
      <c r="AC2532" s="127"/>
      <c r="AD2532" s="127"/>
      <c r="AE2532" s="127"/>
      <c r="AF2532" s="153"/>
      <c r="AG2532" s="113"/>
      <c r="AN2532" s="127"/>
      <c r="AO2532" s="127"/>
      <c r="AP2532" s="127"/>
      <c r="AQ2532" s="127"/>
      <c r="AR2532" s="127"/>
      <c r="AS2532" s="127"/>
      <c r="AT2532" s="127"/>
      <c r="AU2532" s="127"/>
    </row>
    <row r="2533" spans="3:47">
      <c r="C2533" s="38"/>
      <c r="D2533" s="38"/>
      <c r="AA2533" s="127"/>
      <c r="AB2533" s="127"/>
      <c r="AC2533" s="127"/>
      <c r="AD2533" s="127"/>
      <c r="AE2533" s="127"/>
      <c r="AF2533" s="153"/>
      <c r="AG2533" s="113"/>
      <c r="AN2533" s="127"/>
      <c r="AO2533" s="127"/>
      <c r="AP2533" s="127"/>
      <c r="AQ2533" s="127"/>
      <c r="AR2533" s="127"/>
      <c r="AS2533" s="127"/>
      <c r="AT2533" s="127"/>
      <c r="AU2533" s="127"/>
    </row>
    <row r="2534" spans="3:47">
      <c r="C2534" s="38"/>
      <c r="D2534" s="38"/>
      <c r="AA2534" s="127"/>
      <c r="AB2534" s="127"/>
      <c r="AC2534" s="127"/>
      <c r="AD2534" s="127"/>
      <c r="AE2534" s="127"/>
      <c r="AF2534" s="153"/>
      <c r="AG2534" s="113"/>
      <c r="AN2534" s="127"/>
      <c r="AO2534" s="127"/>
      <c r="AP2534" s="127"/>
      <c r="AQ2534" s="127"/>
      <c r="AR2534" s="127"/>
      <c r="AS2534" s="127"/>
      <c r="AT2534" s="127"/>
      <c r="AU2534" s="127"/>
    </row>
    <row r="2535" spans="3:47">
      <c r="C2535" s="38"/>
      <c r="D2535" s="38"/>
      <c r="AA2535" s="127"/>
      <c r="AB2535" s="127"/>
      <c r="AC2535" s="127"/>
      <c r="AD2535" s="127"/>
      <c r="AE2535" s="127"/>
      <c r="AF2535" s="153"/>
      <c r="AG2535" s="113"/>
      <c r="AN2535" s="127"/>
      <c r="AO2535" s="127"/>
      <c r="AP2535" s="127"/>
      <c r="AQ2535" s="127"/>
      <c r="AR2535" s="127"/>
      <c r="AS2535" s="127"/>
      <c r="AT2535" s="127"/>
      <c r="AU2535" s="127"/>
    </row>
    <row r="2536" spans="3:47">
      <c r="C2536" s="38"/>
      <c r="D2536" s="38"/>
      <c r="AA2536" s="127"/>
      <c r="AB2536" s="127"/>
      <c r="AC2536" s="127"/>
      <c r="AD2536" s="127"/>
      <c r="AE2536" s="127"/>
      <c r="AF2536" s="153"/>
      <c r="AG2536" s="113"/>
      <c r="AN2536" s="127"/>
      <c r="AO2536" s="127"/>
      <c r="AP2536" s="127"/>
      <c r="AQ2536" s="127"/>
      <c r="AR2536" s="127"/>
      <c r="AS2536" s="127"/>
      <c r="AT2536" s="127"/>
      <c r="AU2536" s="127"/>
    </row>
    <row r="2537" spans="3:47">
      <c r="C2537" s="38"/>
      <c r="D2537" s="38"/>
      <c r="AA2537" s="127"/>
      <c r="AB2537" s="127"/>
      <c r="AC2537" s="127"/>
      <c r="AD2537" s="127"/>
      <c r="AE2537" s="127"/>
      <c r="AF2537" s="153"/>
      <c r="AG2537" s="113"/>
      <c r="AN2537" s="127"/>
      <c r="AO2537" s="127"/>
      <c r="AP2537" s="127"/>
      <c r="AQ2537" s="127"/>
      <c r="AR2537" s="127"/>
      <c r="AS2537" s="127"/>
      <c r="AT2537" s="127"/>
      <c r="AU2537" s="127"/>
    </row>
    <row r="2538" spans="3:47">
      <c r="C2538" s="38"/>
      <c r="D2538" s="38"/>
      <c r="AA2538" s="127"/>
      <c r="AB2538" s="127"/>
      <c r="AC2538" s="127"/>
      <c r="AD2538" s="127"/>
      <c r="AE2538" s="127"/>
      <c r="AF2538" s="153"/>
      <c r="AG2538" s="113"/>
      <c r="AN2538" s="127"/>
      <c r="AO2538" s="127"/>
      <c r="AP2538" s="127"/>
      <c r="AQ2538" s="127"/>
      <c r="AR2538" s="127"/>
      <c r="AS2538" s="127"/>
      <c r="AT2538" s="127"/>
      <c r="AU2538" s="127"/>
    </row>
    <row r="2539" spans="3:47">
      <c r="C2539" s="38"/>
      <c r="D2539" s="38"/>
    </row>
    <row r="2540" spans="3:47">
      <c r="C2540" s="38"/>
      <c r="D2540" s="38"/>
    </row>
    <row r="2541" spans="3:47">
      <c r="C2541" s="38"/>
      <c r="D2541" s="38"/>
    </row>
    <row r="2542" spans="3:47">
      <c r="C2542" s="38"/>
      <c r="D2542" s="38"/>
    </row>
    <row r="2543" spans="3:47">
      <c r="C2543" s="38"/>
      <c r="D2543" s="38"/>
    </row>
    <row r="2544" spans="3:47">
      <c r="C2544" s="38"/>
      <c r="D2544" s="38"/>
    </row>
    <row r="2545" spans="3:4">
      <c r="C2545" s="38"/>
      <c r="D2545" s="38"/>
    </row>
    <row r="2546" spans="3:4">
      <c r="C2546" s="38"/>
      <c r="D2546" s="38"/>
    </row>
    <row r="2547" spans="3:4">
      <c r="C2547" s="38"/>
      <c r="D2547" s="38"/>
    </row>
    <row r="2548" spans="3:4">
      <c r="C2548" s="38"/>
      <c r="D2548" s="38"/>
    </row>
    <row r="2549" spans="3:4">
      <c r="C2549" s="38"/>
      <c r="D2549" s="38"/>
    </row>
    <row r="2550" spans="3:4">
      <c r="C2550" s="38"/>
      <c r="D2550" s="38"/>
    </row>
    <row r="2551" spans="3:4">
      <c r="C2551" s="38"/>
      <c r="D2551" s="38"/>
    </row>
    <row r="2552" spans="3:4">
      <c r="C2552" s="38"/>
      <c r="D2552" s="38"/>
    </row>
    <row r="2553" spans="3:4">
      <c r="C2553" s="38"/>
      <c r="D2553" s="38"/>
    </row>
    <row r="2554" spans="3:4">
      <c r="C2554" s="38"/>
      <c r="D2554" s="38"/>
    </row>
    <row r="2555" spans="3:4">
      <c r="C2555" s="38"/>
      <c r="D2555" s="38"/>
    </row>
    <row r="2556" spans="3:4">
      <c r="C2556" s="38"/>
      <c r="D2556" s="38"/>
    </row>
    <row r="2557" spans="3:4">
      <c r="C2557" s="38"/>
      <c r="D2557" s="38"/>
    </row>
    <row r="2558" spans="3:4">
      <c r="C2558" s="38"/>
      <c r="D2558" s="38"/>
    </row>
    <row r="2559" spans="3:4">
      <c r="C2559" s="38"/>
      <c r="D2559" s="38"/>
    </row>
    <row r="2560" spans="3:4">
      <c r="C2560" s="38"/>
      <c r="D2560" s="38"/>
    </row>
    <row r="2561" spans="3:4">
      <c r="C2561" s="38"/>
      <c r="D2561" s="38"/>
    </row>
    <row r="2562" spans="3:4">
      <c r="C2562" s="38"/>
      <c r="D2562" s="38"/>
    </row>
    <row r="2563" spans="3:4">
      <c r="C2563" s="38"/>
      <c r="D2563" s="38"/>
    </row>
    <row r="2564" spans="3:4">
      <c r="C2564" s="38"/>
      <c r="D2564" s="38"/>
    </row>
    <row r="2565" spans="3:4">
      <c r="C2565" s="38"/>
      <c r="D2565" s="38"/>
    </row>
    <row r="2566" spans="3:4">
      <c r="C2566" s="38"/>
      <c r="D2566" s="38"/>
    </row>
    <row r="2567" spans="3:4">
      <c r="C2567" s="38"/>
      <c r="D2567" s="38"/>
    </row>
    <row r="2568" spans="3:4">
      <c r="C2568" s="38"/>
      <c r="D2568" s="38"/>
    </row>
    <row r="2569" spans="3:4">
      <c r="C2569" s="38"/>
      <c r="D2569" s="38"/>
    </row>
    <row r="2570" spans="3:4">
      <c r="C2570" s="38"/>
      <c r="D2570" s="38"/>
    </row>
    <row r="2571" spans="3:4">
      <c r="C2571" s="38"/>
      <c r="D2571" s="38"/>
    </row>
    <row r="2572" spans="3:4">
      <c r="C2572" s="38"/>
      <c r="D2572" s="38"/>
    </row>
    <row r="2573" spans="3:4">
      <c r="C2573" s="38"/>
      <c r="D2573" s="38"/>
    </row>
    <row r="2574" spans="3:4">
      <c r="C2574" s="38"/>
      <c r="D2574" s="38"/>
    </row>
    <row r="2575" spans="3:4">
      <c r="C2575" s="38"/>
      <c r="D2575" s="38"/>
    </row>
    <row r="2576" spans="3:4">
      <c r="C2576" s="38"/>
      <c r="D2576" s="38"/>
    </row>
    <row r="2577" spans="3:4">
      <c r="C2577" s="38"/>
      <c r="D2577" s="38"/>
    </row>
    <row r="2578" spans="3:4">
      <c r="C2578" s="38"/>
      <c r="D2578" s="38"/>
    </row>
    <row r="2579" spans="3:4">
      <c r="C2579" s="38"/>
      <c r="D2579" s="38"/>
    </row>
    <row r="2580" spans="3:4">
      <c r="C2580" s="38"/>
      <c r="D2580" s="38"/>
    </row>
    <row r="2581" spans="3:4">
      <c r="C2581" s="38"/>
      <c r="D2581" s="38"/>
    </row>
    <row r="2582" spans="3:4">
      <c r="C2582" s="38"/>
      <c r="D2582" s="38"/>
    </row>
    <row r="2583" spans="3:4">
      <c r="C2583" s="38"/>
      <c r="D2583" s="38"/>
    </row>
    <row r="2584" spans="3:4">
      <c r="C2584" s="38"/>
      <c r="D2584" s="38"/>
    </row>
    <row r="2585" spans="3:4">
      <c r="C2585" s="38"/>
      <c r="D2585" s="38"/>
    </row>
    <row r="2586" spans="3:4">
      <c r="C2586" s="38"/>
      <c r="D2586" s="38"/>
    </row>
    <row r="2587" spans="3:4">
      <c r="C2587" s="38"/>
      <c r="D2587" s="38"/>
    </row>
    <row r="2588" spans="3:4">
      <c r="C2588" s="38"/>
      <c r="D2588" s="38"/>
    </row>
    <row r="2589" spans="3:4">
      <c r="C2589" s="38"/>
      <c r="D2589" s="38"/>
    </row>
    <row r="2590" spans="3:4">
      <c r="C2590" s="38"/>
      <c r="D2590" s="38"/>
    </row>
    <row r="2591" spans="3:4">
      <c r="C2591" s="38"/>
      <c r="D2591" s="38"/>
    </row>
    <row r="2592" spans="3:4">
      <c r="C2592" s="38"/>
      <c r="D2592" s="38"/>
    </row>
    <row r="2593" spans="3:4">
      <c r="C2593" s="38"/>
      <c r="D2593" s="38"/>
    </row>
    <row r="2594" spans="3:4">
      <c r="C2594" s="38"/>
      <c r="D2594" s="38"/>
    </row>
    <row r="2595" spans="3:4">
      <c r="C2595" s="38"/>
      <c r="D2595" s="38"/>
    </row>
    <row r="2596" spans="3:4">
      <c r="C2596" s="38"/>
      <c r="D2596" s="38"/>
    </row>
    <row r="2597" spans="3:4">
      <c r="C2597" s="38"/>
      <c r="D2597" s="38"/>
    </row>
    <row r="2598" spans="3:4">
      <c r="C2598" s="38"/>
      <c r="D2598" s="38"/>
    </row>
    <row r="2599" spans="3:4">
      <c r="C2599" s="38"/>
      <c r="D2599" s="38"/>
    </row>
    <row r="2600" spans="3:4">
      <c r="C2600" s="38"/>
      <c r="D2600" s="38"/>
    </row>
    <row r="2601" spans="3:4">
      <c r="C2601" s="38"/>
      <c r="D2601" s="38"/>
    </row>
    <row r="2602" spans="3:4">
      <c r="C2602" s="38"/>
      <c r="D2602" s="38"/>
    </row>
    <row r="2603" spans="3:4">
      <c r="C2603" s="38"/>
      <c r="D2603" s="38"/>
    </row>
    <row r="2604" spans="3:4">
      <c r="C2604" s="38"/>
      <c r="D2604" s="38"/>
    </row>
    <row r="2605" spans="3:4">
      <c r="C2605" s="38"/>
      <c r="D2605" s="38"/>
    </row>
    <row r="2606" spans="3:4">
      <c r="C2606" s="38"/>
      <c r="D2606" s="38"/>
    </row>
    <row r="2607" spans="3:4">
      <c r="C2607" s="38"/>
      <c r="D2607" s="38"/>
    </row>
    <row r="2608" spans="3:4">
      <c r="C2608" s="38"/>
      <c r="D2608" s="38"/>
    </row>
    <row r="2609" spans="3:4">
      <c r="C2609" s="38"/>
      <c r="D2609" s="38"/>
    </row>
    <row r="2610" spans="3:4">
      <c r="C2610" s="38"/>
      <c r="D2610" s="38"/>
    </row>
    <row r="2611" spans="3:4">
      <c r="C2611" s="38"/>
      <c r="D2611" s="38"/>
    </row>
    <row r="2612" spans="3:4">
      <c r="C2612" s="38"/>
      <c r="D2612" s="38"/>
    </row>
    <row r="2613" spans="3:4">
      <c r="C2613" s="38"/>
      <c r="D2613" s="38"/>
    </row>
    <row r="2614" spans="3:4">
      <c r="C2614" s="38"/>
      <c r="D2614" s="38"/>
    </row>
    <row r="2615" spans="3:4">
      <c r="C2615" s="38"/>
      <c r="D2615" s="38"/>
    </row>
    <row r="2616" spans="3:4">
      <c r="C2616" s="38"/>
      <c r="D2616" s="38"/>
    </row>
    <row r="2617" spans="3:4">
      <c r="C2617" s="38"/>
      <c r="D2617" s="38"/>
    </row>
    <row r="2618" spans="3:4">
      <c r="C2618" s="38"/>
      <c r="D2618" s="38"/>
    </row>
    <row r="2619" spans="3:4">
      <c r="C2619" s="38"/>
      <c r="D2619" s="38"/>
    </row>
    <row r="2620" spans="3:4">
      <c r="C2620" s="38"/>
      <c r="D2620" s="38"/>
    </row>
    <row r="2621" spans="3:4">
      <c r="C2621" s="38"/>
      <c r="D2621" s="38"/>
    </row>
    <row r="2622" spans="3:4">
      <c r="C2622" s="38"/>
      <c r="D2622" s="38"/>
    </row>
    <row r="2623" spans="3:4">
      <c r="C2623" s="38"/>
      <c r="D2623" s="38"/>
    </row>
    <row r="2624" spans="3:4">
      <c r="C2624" s="38"/>
      <c r="D2624" s="38"/>
    </row>
    <row r="2625" spans="3:4">
      <c r="C2625" s="38"/>
      <c r="D2625" s="38"/>
    </row>
    <row r="2626" spans="3:4">
      <c r="C2626" s="38"/>
      <c r="D2626" s="38"/>
    </row>
    <row r="2627" spans="3:4">
      <c r="C2627" s="38"/>
      <c r="D2627" s="38"/>
    </row>
    <row r="2628" spans="3:4">
      <c r="C2628" s="38"/>
      <c r="D2628" s="38"/>
    </row>
    <row r="2629" spans="3:4">
      <c r="C2629" s="38"/>
      <c r="D2629" s="38"/>
    </row>
    <row r="2630" spans="3:4">
      <c r="C2630" s="38"/>
      <c r="D2630" s="38"/>
    </row>
    <row r="2631" spans="3:4">
      <c r="C2631" s="38"/>
      <c r="D2631" s="38"/>
    </row>
    <row r="2632" spans="3:4">
      <c r="C2632" s="38"/>
      <c r="D2632" s="38"/>
    </row>
    <row r="2633" spans="3:4">
      <c r="C2633" s="38"/>
      <c r="D2633" s="38"/>
    </row>
    <row r="2634" spans="3:4">
      <c r="C2634" s="38"/>
      <c r="D2634" s="38"/>
    </row>
    <row r="2635" spans="3:4">
      <c r="C2635" s="38"/>
      <c r="D2635" s="38"/>
    </row>
    <row r="2636" spans="3:4">
      <c r="C2636" s="38"/>
      <c r="D2636" s="38"/>
    </row>
    <row r="2637" spans="3:4">
      <c r="C2637" s="38"/>
      <c r="D2637" s="38"/>
    </row>
    <row r="2638" spans="3:4">
      <c r="C2638" s="38"/>
      <c r="D2638" s="38"/>
    </row>
    <row r="2639" spans="3:4">
      <c r="C2639" s="38"/>
      <c r="D2639" s="38"/>
    </row>
    <row r="2640" spans="3:4">
      <c r="C2640" s="38"/>
      <c r="D2640" s="38"/>
    </row>
    <row r="2641" spans="3:4">
      <c r="C2641" s="38"/>
      <c r="D2641" s="38"/>
    </row>
    <row r="2642" spans="3:4">
      <c r="C2642" s="38"/>
      <c r="D2642" s="38"/>
    </row>
    <row r="2643" spans="3:4">
      <c r="C2643" s="38"/>
      <c r="D2643" s="38"/>
    </row>
    <row r="2644" spans="3:4">
      <c r="C2644" s="38"/>
      <c r="D2644" s="38"/>
    </row>
    <row r="2645" spans="3:4">
      <c r="C2645" s="38"/>
      <c r="D2645" s="38"/>
    </row>
    <row r="2646" spans="3:4">
      <c r="C2646" s="38"/>
      <c r="D2646" s="38"/>
    </row>
    <row r="2647" spans="3:4">
      <c r="C2647" s="38"/>
      <c r="D2647" s="38"/>
    </row>
    <row r="2648" spans="3:4">
      <c r="C2648" s="38"/>
      <c r="D2648" s="38"/>
    </row>
    <row r="2649" spans="3:4">
      <c r="C2649" s="38"/>
      <c r="D2649" s="38"/>
    </row>
    <row r="2650" spans="3:4">
      <c r="C2650" s="38"/>
      <c r="D2650" s="38"/>
    </row>
    <row r="2651" spans="3:4">
      <c r="C2651" s="38"/>
      <c r="D2651" s="38"/>
    </row>
    <row r="2652" spans="3:4">
      <c r="C2652" s="38"/>
      <c r="D2652" s="38"/>
    </row>
    <row r="2653" spans="3:4">
      <c r="C2653" s="38"/>
      <c r="D2653" s="38"/>
    </row>
    <row r="2654" spans="3:4">
      <c r="C2654" s="38"/>
      <c r="D2654" s="38"/>
    </row>
    <row r="2655" spans="3:4">
      <c r="C2655" s="38"/>
      <c r="D2655" s="38"/>
    </row>
    <row r="2656" spans="3:4">
      <c r="C2656" s="38"/>
      <c r="D2656" s="38"/>
    </row>
    <row r="2657" spans="3:4">
      <c r="C2657" s="38"/>
      <c r="D2657" s="38"/>
    </row>
    <row r="2658" spans="3:4">
      <c r="C2658" s="38"/>
      <c r="D2658" s="38"/>
    </row>
    <row r="2659" spans="3:4">
      <c r="C2659" s="38"/>
      <c r="D2659" s="38"/>
    </row>
    <row r="2660" spans="3:4">
      <c r="C2660" s="38"/>
      <c r="D2660" s="38"/>
    </row>
    <row r="2661" spans="3:4">
      <c r="C2661" s="38"/>
      <c r="D2661" s="38"/>
    </row>
    <row r="2662" spans="3:4">
      <c r="C2662" s="38"/>
      <c r="D2662" s="38"/>
    </row>
    <row r="2663" spans="3:4">
      <c r="C2663" s="38"/>
      <c r="D2663" s="38"/>
    </row>
    <row r="2664" spans="3:4">
      <c r="C2664" s="38"/>
      <c r="D2664" s="38"/>
    </row>
    <row r="2665" spans="3:4">
      <c r="C2665" s="38"/>
      <c r="D2665" s="38"/>
    </row>
    <row r="2666" spans="3:4">
      <c r="C2666" s="38"/>
      <c r="D2666" s="38"/>
    </row>
    <row r="2667" spans="3:4">
      <c r="C2667" s="38"/>
      <c r="D2667" s="38"/>
    </row>
    <row r="2668" spans="3:4">
      <c r="C2668" s="38"/>
      <c r="D2668" s="38"/>
    </row>
    <row r="2669" spans="3:4">
      <c r="C2669" s="38"/>
      <c r="D2669" s="38"/>
    </row>
    <row r="2670" spans="3:4">
      <c r="C2670" s="38"/>
      <c r="D2670" s="38"/>
    </row>
    <row r="2671" spans="3:4">
      <c r="C2671" s="38"/>
      <c r="D2671" s="38"/>
    </row>
    <row r="2672" spans="3:4">
      <c r="C2672" s="38"/>
      <c r="D2672" s="38"/>
    </row>
    <row r="2673" spans="3:4">
      <c r="C2673" s="38"/>
      <c r="D2673" s="38"/>
    </row>
    <row r="2674" spans="3:4">
      <c r="C2674" s="38"/>
      <c r="D2674" s="38"/>
    </row>
    <row r="2675" spans="3:4">
      <c r="C2675" s="38"/>
      <c r="D2675" s="38"/>
    </row>
    <row r="2676" spans="3:4">
      <c r="C2676" s="38"/>
      <c r="D2676" s="38"/>
    </row>
    <row r="2677" spans="3:4">
      <c r="C2677" s="38"/>
      <c r="D2677" s="38"/>
    </row>
    <row r="2678" spans="3:4">
      <c r="C2678" s="38"/>
      <c r="D2678" s="38"/>
    </row>
    <row r="2679" spans="3:4">
      <c r="C2679" s="38"/>
      <c r="D2679" s="38"/>
    </row>
    <row r="2680" spans="3:4">
      <c r="C2680" s="38"/>
      <c r="D2680" s="38"/>
    </row>
    <row r="2681" spans="3:4">
      <c r="C2681" s="38"/>
      <c r="D2681" s="38"/>
    </row>
    <row r="2682" spans="3:4">
      <c r="C2682" s="38"/>
      <c r="D2682" s="38"/>
    </row>
    <row r="2683" spans="3:4">
      <c r="C2683" s="38"/>
      <c r="D2683" s="38"/>
    </row>
    <row r="2684" spans="3:4">
      <c r="C2684" s="38"/>
      <c r="D2684" s="38"/>
    </row>
    <row r="2685" spans="3:4">
      <c r="C2685" s="38"/>
      <c r="D2685" s="38"/>
    </row>
    <row r="2686" spans="3:4">
      <c r="C2686" s="38"/>
      <c r="D2686" s="38"/>
    </row>
    <row r="2687" spans="3:4">
      <c r="C2687" s="38"/>
      <c r="D2687" s="38"/>
    </row>
    <row r="2688" spans="3:4">
      <c r="C2688" s="38"/>
      <c r="D2688" s="38"/>
    </row>
    <row r="2689" spans="3:4">
      <c r="C2689" s="38"/>
      <c r="D2689" s="38"/>
    </row>
    <row r="2690" spans="3:4">
      <c r="C2690" s="38"/>
      <c r="D2690" s="38"/>
    </row>
    <row r="2691" spans="3:4">
      <c r="C2691" s="38"/>
      <c r="D2691" s="38"/>
    </row>
    <row r="2692" spans="3:4">
      <c r="C2692" s="38"/>
      <c r="D2692" s="38"/>
    </row>
    <row r="2693" spans="3:4">
      <c r="C2693" s="38"/>
      <c r="D2693" s="38"/>
    </row>
    <row r="2694" spans="3:4">
      <c r="C2694" s="38"/>
      <c r="D2694" s="38"/>
    </row>
    <row r="2695" spans="3:4">
      <c r="C2695" s="38"/>
      <c r="D2695" s="38"/>
    </row>
    <row r="2696" spans="3:4">
      <c r="C2696" s="38"/>
      <c r="D2696" s="38"/>
    </row>
    <row r="2697" spans="3:4">
      <c r="C2697" s="38"/>
      <c r="D2697" s="38"/>
    </row>
    <row r="2698" spans="3:4">
      <c r="C2698" s="38"/>
      <c r="D2698" s="38"/>
    </row>
    <row r="2699" spans="3:4">
      <c r="C2699" s="38"/>
      <c r="D2699" s="38"/>
    </row>
    <row r="2700" spans="3:4">
      <c r="C2700" s="38"/>
      <c r="D2700" s="38"/>
    </row>
    <row r="2701" spans="3:4">
      <c r="C2701" s="38"/>
      <c r="D2701" s="38"/>
    </row>
    <row r="2702" spans="3:4">
      <c r="C2702" s="38"/>
      <c r="D2702" s="38"/>
    </row>
    <row r="2703" spans="3:4">
      <c r="C2703" s="38"/>
      <c r="D2703" s="38"/>
    </row>
    <row r="2704" spans="3:4">
      <c r="C2704" s="38"/>
      <c r="D2704" s="38"/>
    </row>
    <row r="2705" spans="3:4">
      <c r="C2705" s="38"/>
      <c r="D2705" s="38"/>
    </row>
    <row r="2706" spans="3:4">
      <c r="C2706" s="38"/>
      <c r="D2706" s="38"/>
    </row>
    <row r="2707" spans="3:4">
      <c r="C2707" s="38"/>
      <c r="D2707" s="38"/>
    </row>
    <row r="2708" spans="3:4">
      <c r="C2708" s="38"/>
      <c r="D2708" s="38"/>
    </row>
    <row r="2709" spans="3:4">
      <c r="C2709" s="38"/>
      <c r="D2709" s="38"/>
    </row>
    <row r="2710" spans="3:4">
      <c r="C2710" s="38"/>
      <c r="D2710" s="38"/>
    </row>
    <row r="2711" spans="3:4">
      <c r="C2711" s="38"/>
      <c r="D2711" s="38"/>
    </row>
    <row r="2712" spans="3:4">
      <c r="C2712" s="38"/>
      <c r="D2712" s="38"/>
    </row>
    <row r="2713" spans="3:4">
      <c r="C2713" s="38"/>
      <c r="D2713" s="38"/>
    </row>
    <row r="2714" spans="3:4">
      <c r="C2714" s="38"/>
      <c r="D2714" s="38"/>
    </row>
    <row r="2715" spans="3:4">
      <c r="C2715" s="38"/>
      <c r="D2715" s="38"/>
    </row>
    <row r="2716" spans="3:4">
      <c r="C2716" s="38"/>
      <c r="D2716" s="38"/>
    </row>
    <row r="2717" spans="3:4">
      <c r="C2717" s="38"/>
      <c r="D2717" s="38"/>
    </row>
    <row r="2718" spans="3:4">
      <c r="C2718" s="38"/>
      <c r="D2718" s="38"/>
    </row>
    <row r="2719" spans="3:4">
      <c r="C2719" s="38"/>
      <c r="D2719" s="38"/>
    </row>
    <row r="2720" spans="3:4">
      <c r="C2720" s="38"/>
      <c r="D2720" s="38"/>
    </row>
    <row r="2721" spans="3:4">
      <c r="C2721" s="38"/>
      <c r="D2721" s="38"/>
    </row>
    <row r="2722" spans="3:4">
      <c r="C2722" s="38"/>
      <c r="D2722" s="38"/>
    </row>
    <row r="2723" spans="3:4">
      <c r="C2723" s="38"/>
      <c r="D2723" s="38"/>
    </row>
    <row r="2724" spans="3:4">
      <c r="C2724" s="38"/>
      <c r="D2724" s="38"/>
    </row>
    <row r="2725" spans="3:4">
      <c r="C2725" s="38"/>
      <c r="D2725" s="38"/>
    </row>
    <row r="2726" spans="3:4">
      <c r="C2726" s="38"/>
      <c r="D2726" s="38"/>
    </row>
    <row r="2727" spans="3:4">
      <c r="C2727" s="38"/>
      <c r="D2727" s="38"/>
    </row>
    <row r="2728" spans="3:4">
      <c r="C2728" s="38"/>
      <c r="D2728" s="38"/>
    </row>
    <row r="2729" spans="3:4">
      <c r="C2729" s="38"/>
      <c r="D2729" s="38"/>
    </row>
    <row r="2730" spans="3:4">
      <c r="C2730" s="38"/>
      <c r="D2730" s="38"/>
    </row>
    <row r="2731" spans="3:4">
      <c r="C2731" s="38"/>
      <c r="D2731" s="38"/>
    </row>
    <row r="2732" spans="3:4">
      <c r="C2732" s="38"/>
      <c r="D2732" s="38"/>
    </row>
    <row r="2733" spans="3:4">
      <c r="C2733" s="38"/>
      <c r="D2733" s="38"/>
    </row>
    <row r="2734" spans="3:4">
      <c r="C2734" s="38"/>
      <c r="D2734" s="38"/>
    </row>
    <row r="2735" spans="3:4">
      <c r="C2735" s="38"/>
      <c r="D2735" s="38"/>
    </row>
    <row r="2736" spans="3:4">
      <c r="C2736" s="38"/>
      <c r="D2736" s="38"/>
    </row>
    <row r="2737" spans="3:4">
      <c r="C2737" s="38"/>
      <c r="D2737" s="38"/>
    </row>
    <row r="2738" spans="3:4">
      <c r="C2738" s="38"/>
      <c r="D2738" s="38"/>
    </row>
    <row r="2739" spans="3:4">
      <c r="C2739" s="38"/>
      <c r="D2739" s="38"/>
    </row>
    <row r="2740" spans="3:4">
      <c r="C2740" s="38"/>
      <c r="D2740" s="38"/>
    </row>
    <row r="2741" spans="3:4">
      <c r="C2741" s="38"/>
      <c r="D2741" s="38"/>
    </row>
    <row r="2742" spans="3:4">
      <c r="C2742" s="38"/>
      <c r="D2742" s="38"/>
    </row>
    <row r="2743" spans="3:4">
      <c r="C2743" s="38"/>
      <c r="D2743" s="38"/>
    </row>
    <row r="2744" spans="3:4">
      <c r="C2744" s="38"/>
      <c r="D2744" s="38"/>
    </row>
    <row r="2745" spans="3:4">
      <c r="C2745" s="38"/>
      <c r="D2745" s="38"/>
    </row>
    <row r="2746" spans="3:4">
      <c r="C2746" s="38"/>
      <c r="D2746" s="38"/>
    </row>
    <row r="2747" spans="3:4">
      <c r="C2747" s="38"/>
      <c r="D2747" s="38"/>
    </row>
    <row r="2748" spans="3:4">
      <c r="C2748" s="38"/>
      <c r="D2748" s="38"/>
    </row>
    <row r="2749" spans="3:4">
      <c r="C2749" s="38"/>
      <c r="D2749" s="38"/>
    </row>
    <row r="2750" spans="3:4">
      <c r="C2750" s="38"/>
      <c r="D2750" s="38"/>
    </row>
    <row r="2751" spans="3:4">
      <c r="C2751" s="38"/>
      <c r="D2751" s="38"/>
    </row>
    <row r="2752" spans="3:4">
      <c r="C2752" s="38"/>
      <c r="D2752" s="38"/>
    </row>
    <row r="2753" spans="3:4">
      <c r="C2753" s="38"/>
      <c r="D2753" s="38"/>
    </row>
    <row r="2754" spans="3:4">
      <c r="C2754" s="38"/>
      <c r="D2754" s="38"/>
    </row>
    <row r="2755" spans="3:4">
      <c r="C2755" s="38"/>
      <c r="D2755" s="38"/>
    </row>
    <row r="2756" spans="3:4">
      <c r="C2756" s="38"/>
      <c r="D2756" s="38"/>
    </row>
    <row r="2757" spans="3:4">
      <c r="C2757" s="38"/>
      <c r="D2757" s="38"/>
    </row>
    <row r="2758" spans="3:4">
      <c r="C2758" s="38"/>
      <c r="D2758" s="38"/>
    </row>
    <row r="2759" spans="3:4">
      <c r="C2759" s="38"/>
      <c r="D2759" s="38"/>
    </row>
    <row r="2760" spans="3:4">
      <c r="C2760" s="38"/>
      <c r="D2760" s="38"/>
    </row>
    <row r="2761" spans="3:4">
      <c r="C2761" s="38"/>
      <c r="D2761" s="38"/>
    </row>
    <row r="2762" spans="3:4">
      <c r="C2762" s="38"/>
      <c r="D2762" s="38"/>
    </row>
    <row r="2763" spans="3:4">
      <c r="C2763" s="38"/>
      <c r="D2763" s="38"/>
    </row>
    <row r="2764" spans="3:4">
      <c r="C2764" s="38"/>
      <c r="D2764" s="38"/>
    </row>
    <row r="2765" spans="3:4">
      <c r="C2765" s="38"/>
      <c r="D2765" s="38"/>
    </row>
    <row r="2766" spans="3:4">
      <c r="C2766" s="38"/>
      <c r="D2766" s="38"/>
    </row>
    <row r="2767" spans="3:4">
      <c r="C2767" s="38"/>
      <c r="D2767" s="38"/>
    </row>
    <row r="2768" spans="3:4">
      <c r="C2768" s="38"/>
      <c r="D2768" s="38"/>
    </row>
    <row r="2769" spans="3:4">
      <c r="C2769" s="38"/>
      <c r="D2769" s="38"/>
    </row>
    <row r="2770" spans="3:4">
      <c r="C2770" s="38"/>
      <c r="D2770" s="38"/>
    </row>
    <row r="2771" spans="3:4">
      <c r="C2771" s="38"/>
      <c r="D2771" s="38"/>
    </row>
    <row r="2772" spans="3:4">
      <c r="C2772" s="38"/>
      <c r="D2772" s="38"/>
    </row>
    <row r="2773" spans="3:4">
      <c r="C2773" s="38"/>
      <c r="D2773" s="38"/>
    </row>
    <row r="2774" spans="3:4">
      <c r="C2774" s="38"/>
      <c r="D2774" s="38"/>
    </row>
    <row r="2775" spans="3:4">
      <c r="C2775" s="38"/>
      <c r="D2775" s="38"/>
    </row>
    <row r="2776" spans="3:4">
      <c r="C2776" s="38"/>
      <c r="D2776" s="38"/>
    </row>
    <row r="2777" spans="3:4">
      <c r="C2777" s="38"/>
      <c r="D2777" s="38"/>
    </row>
    <row r="2778" spans="3:4">
      <c r="C2778" s="38"/>
      <c r="D2778" s="38"/>
    </row>
    <row r="2779" spans="3:4">
      <c r="C2779" s="38"/>
      <c r="D2779" s="38"/>
    </row>
    <row r="2780" spans="3:4">
      <c r="C2780" s="38"/>
      <c r="D2780" s="38"/>
    </row>
    <row r="2781" spans="3:4">
      <c r="C2781" s="38"/>
      <c r="D2781" s="38"/>
    </row>
    <row r="2782" spans="3:4">
      <c r="C2782" s="38"/>
      <c r="D2782" s="38"/>
    </row>
    <row r="2783" spans="3:4">
      <c r="C2783" s="38"/>
      <c r="D2783" s="38"/>
    </row>
    <row r="2784" spans="3:4">
      <c r="C2784" s="38"/>
      <c r="D2784" s="38"/>
    </row>
    <row r="2785" spans="3:4">
      <c r="C2785" s="38"/>
      <c r="D2785" s="38"/>
    </row>
    <row r="2786" spans="3:4">
      <c r="C2786" s="38"/>
      <c r="D2786" s="38"/>
    </row>
    <row r="2787" spans="3:4">
      <c r="C2787" s="38"/>
      <c r="D2787" s="38"/>
    </row>
    <row r="2788" spans="3:4">
      <c r="C2788" s="38"/>
      <c r="D2788" s="38"/>
    </row>
    <row r="2789" spans="3:4">
      <c r="C2789" s="38"/>
      <c r="D2789" s="38"/>
    </row>
    <row r="2790" spans="3:4">
      <c r="C2790" s="38"/>
      <c r="D2790" s="38"/>
    </row>
    <row r="2791" spans="3:4">
      <c r="C2791" s="38"/>
      <c r="D2791" s="38"/>
    </row>
    <row r="2792" spans="3:4">
      <c r="C2792" s="38"/>
      <c r="D2792" s="38"/>
    </row>
    <row r="2793" spans="3:4">
      <c r="C2793" s="38"/>
      <c r="D2793" s="38"/>
    </row>
    <row r="2794" spans="3:4">
      <c r="C2794" s="38"/>
      <c r="D2794" s="38"/>
    </row>
    <row r="2795" spans="3:4">
      <c r="C2795" s="38"/>
      <c r="D2795" s="38"/>
    </row>
    <row r="2796" spans="3:4">
      <c r="C2796" s="38"/>
      <c r="D2796" s="38"/>
    </row>
    <row r="2797" spans="3:4">
      <c r="C2797" s="38"/>
      <c r="D2797" s="38"/>
    </row>
    <row r="2798" spans="3:4">
      <c r="C2798" s="38"/>
      <c r="D2798" s="38"/>
    </row>
    <row r="2799" spans="3:4">
      <c r="C2799" s="38"/>
      <c r="D2799" s="38"/>
    </row>
    <row r="2800" spans="3:4">
      <c r="C2800" s="38"/>
      <c r="D2800" s="38"/>
    </row>
    <row r="2801" spans="3:4">
      <c r="C2801" s="38"/>
      <c r="D2801" s="38"/>
    </row>
    <row r="2802" spans="3:4">
      <c r="C2802" s="38"/>
      <c r="D2802" s="38"/>
    </row>
    <row r="2803" spans="3:4">
      <c r="C2803" s="38"/>
      <c r="D2803" s="38"/>
    </row>
    <row r="2804" spans="3:4">
      <c r="C2804" s="38"/>
      <c r="D2804" s="38"/>
    </row>
    <row r="2805" spans="3:4">
      <c r="C2805" s="38"/>
      <c r="D2805" s="38"/>
    </row>
    <row r="2806" spans="3:4">
      <c r="C2806" s="38"/>
      <c r="D2806" s="38"/>
    </row>
    <row r="2807" spans="3:4">
      <c r="C2807" s="38"/>
      <c r="D2807" s="38"/>
    </row>
    <row r="2808" spans="3:4">
      <c r="C2808" s="38"/>
      <c r="D2808" s="38"/>
    </row>
    <row r="2809" spans="3:4">
      <c r="C2809" s="38"/>
      <c r="D2809" s="38"/>
    </row>
    <row r="2810" spans="3:4">
      <c r="C2810" s="38"/>
      <c r="D2810" s="38"/>
    </row>
    <row r="2811" spans="3:4">
      <c r="C2811" s="38"/>
      <c r="D2811" s="38"/>
    </row>
    <row r="2812" spans="3:4">
      <c r="C2812" s="38"/>
      <c r="D2812" s="38"/>
    </row>
    <row r="2813" spans="3:4">
      <c r="C2813" s="38"/>
      <c r="D2813" s="38"/>
    </row>
    <row r="2814" spans="3:4">
      <c r="C2814" s="38"/>
      <c r="D2814" s="38"/>
    </row>
    <row r="2815" spans="3:4">
      <c r="C2815" s="38"/>
      <c r="D2815" s="38"/>
    </row>
    <row r="2816" spans="3:4">
      <c r="C2816" s="38"/>
      <c r="D2816" s="38"/>
    </row>
    <row r="2817" spans="3:4">
      <c r="C2817" s="38"/>
      <c r="D2817" s="38"/>
    </row>
    <row r="2818" spans="3:4">
      <c r="C2818" s="38"/>
      <c r="D2818" s="38"/>
    </row>
    <row r="2819" spans="3:4">
      <c r="C2819" s="38"/>
      <c r="D2819" s="38"/>
    </row>
    <row r="2820" spans="3:4">
      <c r="C2820" s="38"/>
      <c r="D2820" s="38"/>
    </row>
    <row r="2821" spans="3:4">
      <c r="C2821" s="38"/>
      <c r="D2821" s="38"/>
    </row>
    <row r="2822" spans="3:4">
      <c r="C2822" s="38"/>
      <c r="D2822" s="38"/>
    </row>
    <row r="2823" spans="3:4">
      <c r="C2823" s="38"/>
      <c r="D2823" s="38"/>
    </row>
    <row r="2824" spans="3:4">
      <c r="C2824" s="38"/>
      <c r="D2824" s="38"/>
    </row>
    <row r="2825" spans="3:4">
      <c r="C2825" s="38"/>
      <c r="D2825" s="38"/>
    </row>
    <row r="2826" spans="3:4">
      <c r="C2826" s="38"/>
      <c r="D2826" s="38"/>
    </row>
    <row r="2827" spans="3:4">
      <c r="C2827" s="38"/>
      <c r="D2827" s="38"/>
    </row>
    <row r="2828" spans="3:4">
      <c r="C2828" s="38"/>
      <c r="D2828" s="38"/>
    </row>
    <row r="2829" spans="3:4">
      <c r="C2829" s="38"/>
      <c r="D2829" s="38"/>
    </row>
    <row r="2830" spans="3:4">
      <c r="C2830" s="38"/>
      <c r="D2830" s="38"/>
    </row>
    <row r="2831" spans="3:4">
      <c r="C2831" s="38"/>
      <c r="D2831" s="38"/>
    </row>
    <row r="2832" spans="3:4">
      <c r="C2832" s="38"/>
      <c r="D2832" s="38"/>
    </row>
    <row r="2833" spans="3:4">
      <c r="C2833" s="38"/>
      <c r="D2833" s="38"/>
    </row>
    <row r="2834" spans="3:4">
      <c r="C2834" s="38"/>
      <c r="D2834" s="38"/>
    </row>
    <row r="2835" spans="3:4">
      <c r="C2835" s="38"/>
      <c r="D2835" s="38"/>
    </row>
    <row r="2836" spans="3:4">
      <c r="C2836" s="38"/>
      <c r="D2836" s="38"/>
    </row>
    <row r="2837" spans="3:4">
      <c r="C2837" s="38"/>
      <c r="D2837" s="38"/>
    </row>
    <row r="2838" spans="3:4">
      <c r="C2838" s="38"/>
      <c r="D2838" s="38"/>
    </row>
    <row r="2839" spans="3:4">
      <c r="C2839" s="38"/>
      <c r="D2839" s="38"/>
    </row>
    <row r="2840" spans="3:4">
      <c r="C2840" s="38"/>
      <c r="D2840" s="38"/>
    </row>
    <row r="2841" spans="3:4">
      <c r="C2841" s="38"/>
      <c r="D2841" s="38"/>
    </row>
    <row r="2842" spans="3:4">
      <c r="C2842" s="38"/>
      <c r="D2842" s="38"/>
    </row>
    <row r="2843" spans="3:4">
      <c r="C2843" s="38"/>
      <c r="D2843" s="38"/>
    </row>
    <row r="2844" spans="3:4">
      <c r="C2844" s="38"/>
      <c r="D2844" s="38"/>
    </row>
    <row r="2845" spans="3:4">
      <c r="C2845" s="38"/>
      <c r="D2845" s="38"/>
    </row>
    <row r="2846" spans="3:4">
      <c r="C2846" s="38"/>
      <c r="D2846" s="38"/>
    </row>
    <row r="2847" spans="3:4">
      <c r="C2847" s="38"/>
      <c r="D2847" s="38"/>
    </row>
    <row r="2848" spans="3:4">
      <c r="C2848" s="38"/>
      <c r="D2848" s="38"/>
    </row>
    <row r="2849" spans="3:4">
      <c r="C2849" s="38"/>
      <c r="D2849" s="38"/>
    </row>
    <row r="2850" spans="3:4">
      <c r="C2850" s="38"/>
      <c r="D2850" s="38"/>
    </row>
    <row r="2851" spans="3:4">
      <c r="C2851" s="38"/>
      <c r="D2851" s="38"/>
    </row>
    <row r="2852" spans="3:4">
      <c r="C2852" s="38"/>
      <c r="D2852" s="38"/>
    </row>
    <row r="2853" spans="3:4">
      <c r="C2853" s="38"/>
      <c r="D2853" s="38"/>
    </row>
    <row r="2854" spans="3:4">
      <c r="C2854" s="38"/>
      <c r="D2854" s="38"/>
    </row>
    <row r="2855" spans="3:4">
      <c r="C2855" s="38"/>
      <c r="D2855" s="38"/>
    </row>
    <row r="2856" spans="3:4">
      <c r="C2856" s="38"/>
      <c r="D2856" s="38"/>
    </row>
    <row r="2857" spans="3:4">
      <c r="C2857" s="38"/>
      <c r="D2857" s="38"/>
    </row>
    <row r="2858" spans="3:4">
      <c r="C2858" s="38"/>
      <c r="D2858" s="38"/>
    </row>
    <row r="2859" spans="3:4">
      <c r="C2859" s="38"/>
      <c r="D2859" s="38"/>
    </row>
    <row r="2860" spans="3:4">
      <c r="C2860" s="38"/>
      <c r="D2860" s="38"/>
    </row>
    <row r="2861" spans="3:4">
      <c r="C2861" s="38"/>
      <c r="D2861" s="38"/>
    </row>
    <row r="2862" spans="3:4">
      <c r="C2862" s="38"/>
      <c r="D2862" s="38"/>
    </row>
    <row r="2863" spans="3:4">
      <c r="C2863" s="38"/>
      <c r="D2863" s="38"/>
    </row>
    <row r="2864" spans="3:4">
      <c r="C2864" s="38"/>
      <c r="D2864" s="38"/>
    </row>
    <row r="2865" spans="3:4">
      <c r="C2865" s="38"/>
      <c r="D2865" s="38"/>
    </row>
    <row r="2866" spans="3:4">
      <c r="C2866" s="38"/>
      <c r="D2866" s="38"/>
    </row>
    <row r="2867" spans="3:4">
      <c r="C2867" s="38"/>
      <c r="D2867" s="38"/>
    </row>
    <row r="2868" spans="3:4">
      <c r="C2868" s="38"/>
      <c r="D2868" s="38"/>
    </row>
    <row r="2869" spans="3:4">
      <c r="C2869" s="38"/>
      <c r="D2869" s="38"/>
    </row>
    <row r="2870" spans="3:4">
      <c r="C2870" s="38"/>
      <c r="D2870" s="38"/>
    </row>
    <row r="2871" spans="3:4">
      <c r="C2871" s="38"/>
      <c r="D2871" s="38"/>
    </row>
    <row r="2872" spans="3:4">
      <c r="C2872" s="38"/>
      <c r="D2872" s="38"/>
    </row>
    <row r="2873" spans="3:4">
      <c r="C2873" s="38"/>
      <c r="D2873" s="38"/>
    </row>
    <row r="2874" spans="3:4">
      <c r="C2874" s="38"/>
      <c r="D2874" s="38"/>
    </row>
    <row r="2875" spans="3:4">
      <c r="C2875" s="38"/>
      <c r="D2875" s="38"/>
    </row>
    <row r="2876" spans="3:4">
      <c r="C2876" s="38"/>
      <c r="D2876" s="38"/>
    </row>
    <row r="2877" spans="3:4">
      <c r="C2877" s="38"/>
      <c r="D2877" s="38"/>
    </row>
    <row r="2878" spans="3:4">
      <c r="C2878" s="38"/>
      <c r="D2878" s="38"/>
    </row>
    <row r="2879" spans="3:4">
      <c r="C2879" s="38"/>
      <c r="D2879" s="38"/>
    </row>
    <row r="2880" spans="3:4">
      <c r="C2880" s="38"/>
      <c r="D2880" s="38"/>
    </row>
    <row r="2881" spans="3:4">
      <c r="C2881" s="38"/>
      <c r="D2881" s="38"/>
    </row>
    <row r="2882" spans="3:4">
      <c r="C2882" s="38"/>
      <c r="D2882" s="38"/>
    </row>
    <row r="2883" spans="3:4">
      <c r="C2883" s="38"/>
      <c r="D2883" s="38"/>
    </row>
    <row r="2884" spans="3:4">
      <c r="C2884" s="38"/>
      <c r="D2884" s="38"/>
    </row>
    <row r="2885" spans="3:4">
      <c r="C2885" s="38"/>
      <c r="D2885" s="38"/>
    </row>
    <row r="2886" spans="3:4">
      <c r="C2886" s="38"/>
      <c r="D2886" s="38"/>
    </row>
    <row r="2887" spans="3:4">
      <c r="C2887" s="38"/>
      <c r="D2887" s="38"/>
    </row>
    <row r="2888" spans="3:4">
      <c r="C2888" s="38"/>
      <c r="D2888" s="38"/>
    </row>
    <row r="2889" spans="3:4">
      <c r="C2889" s="38"/>
      <c r="D2889" s="38"/>
    </row>
    <row r="2890" spans="3:4">
      <c r="C2890" s="38"/>
      <c r="D2890" s="38"/>
    </row>
    <row r="2891" spans="3:4">
      <c r="C2891" s="38"/>
      <c r="D2891" s="38"/>
    </row>
    <row r="2892" spans="3:4">
      <c r="C2892" s="38"/>
      <c r="D2892" s="38"/>
    </row>
    <row r="2893" spans="3:4">
      <c r="C2893" s="38"/>
      <c r="D2893" s="38"/>
    </row>
    <row r="2894" spans="3:4">
      <c r="C2894" s="38"/>
      <c r="D2894" s="38"/>
    </row>
    <row r="2895" spans="3:4">
      <c r="C2895" s="38"/>
      <c r="D2895" s="38"/>
    </row>
    <row r="2896" spans="3:4">
      <c r="C2896" s="38"/>
      <c r="D2896" s="38"/>
    </row>
    <row r="2897" spans="3:4">
      <c r="C2897" s="38"/>
      <c r="D2897" s="38"/>
    </row>
    <row r="2898" spans="3:4">
      <c r="C2898" s="38"/>
      <c r="D2898" s="38"/>
    </row>
    <row r="2899" spans="3:4">
      <c r="C2899" s="38"/>
      <c r="D2899" s="38"/>
    </row>
    <row r="2900" spans="3:4">
      <c r="C2900" s="38"/>
      <c r="D2900" s="38"/>
    </row>
    <row r="2901" spans="3:4">
      <c r="C2901" s="38"/>
      <c r="D2901" s="38"/>
    </row>
    <row r="2902" spans="3:4">
      <c r="C2902" s="38"/>
      <c r="D2902" s="38"/>
    </row>
    <row r="2903" spans="3:4">
      <c r="C2903" s="38"/>
      <c r="D2903" s="38"/>
    </row>
    <row r="2904" spans="3:4">
      <c r="C2904" s="38"/>
      <c r="D2904" s="38"/>
    </row>
    <row r="2905" spans="3:4">
      <c r="C2905" s="38"/>
      <c r="D2905" s="38"/>
    </row>
    <row r="2906" spans="3:4">
      <c r="C2906" s="38"/>
      <c r="D2906" s="38"/>
    </row>
    <row r="2907" spans="3:4">
      <c r="C2907" s="38"/>
      <c r="D2907" s="38"/>
    </row>
    <row r="2908" spans="3:4">
      <c r="C2908" s="38"/>
      <c r="D2908" s="38"/>
    </row>
    <row r="2909" spans="3:4">
      <c r="C2909" s="38"/>
      <c r="D2909" s="38"/>
    </row>
    <row r="2910" spans="3:4">
      <c r="C2910" s="38"/>
      <c r="D2910" s="38"/>
    </row>
    <row r="2911" spans="3:4">
      <c r="C2911" s="38"/>
      <c r="D2911" s="38"/>
    </row>
    <row r="2912" spans="3:4">
      <c r="C2912" s="38"/>
      <c r="D2912" s="38"/>
    </row>
    <row r="2913" spans="3:4">
      <c r="C2913" s="38"/>
      <c r="D2913" s="38"/>
    </row>
    <row r="2914" spans="3:4">
      <c r="C2914" s="38"/>
      <c r="D2914" s="38"/>
    </row>
    <row r="2915" spans="3:4">
      <c r="C2915" s="38"/>
      <c r="D2915" s="38"/>
    </row>
    <row r="2916" spans="3:4">
      <c r="C2916" s="38"/>
      <c r="D2916" s="38"/>
    </row>
    <row r="2917" spans="3:4">
      <c r="C2917" s="38"/>
      <c r="D2917" s="38"/>
    </row>
    <row r="2918" spans="3:4">
      <c r="C2918" s="38"/>
      <c r="D2918" s="38"/>
    </row>
    <row r="2919" spans="3:4">
      <c r="C2919" s="38"/>
      <c r="D2919" s="38"/>
    </row>
    <row r="2920" spans="3:4">
      <c r="C2920" s="38"/>
      <c r="D2920" s="38"/>
    </row>
    <row r="2921" spans="3:4">
      <c r="C2921" s="38"/>
      <c r="D2921" s="38"/>
    </row>
    <row r="2922" spans="3:4">
      <c r="C2922" s="38"/>
      <c r="D2922" s="38"/>
    </row>
    <row r="2923" spans="3:4">
      <c r="C2923" s="38"/>
      <c r="D2923" s="38"/>
    </row>
    <row r="2924" spans="3:4">
      <c r="C2924" s="38"/>
      <c r="D2924" s="38"/>
    </row>
    <row r="2925" spans="3:4">
      <c r="C2925" s="38"/>
      <c r="D2925" s="38"/>
    </row>
    <row r="2926" spans="3:4">
      <c r="C2926" s="38"/>
      <c r="D2926" s="38"/>
    </row>
    <row r="2927" spans="3:4">
      <c r="C2927" s="38"/>
      <c r="D2927" s="38"/>
    </row>
    <row r="2928" spans="3:4">
      <c r="C2928" s="38"/>
      <c r="D2928" s="38"/>
    </row>
    <row r="2929" spans="3:4">
      <c r="C2929" s="38"/>
      <c r="D2929" s="38"/>
    </row>
    <row r="2930" spans="3:4">
      <c r="C2930" s="38"/>
      <c r="D2930" s="38"/>
    </row>
    <row r="2931" spans="3:4">
      <c r="C2931" s="38"/>
      <c r="D2931" s="38"/>
    </row>
    <row r="2932" spans="3:4">
      <c r="C2932" s="38"/>
      <c r="D2932" s="38"/>
    </row>
    <row r="2933" spans="3:4">
      <c r="C2933" s="38"/>
      <c r="D2933" s="38"/>
    </row>
    <row r="2934" spans="3:4">
      <c r="C2934" s="38"/>
      <c r="D2934" s="38"/>
    </row>
    <row r="2935" spans="3:4">
      <c r="C2935" s="38"/>
      <c r="D2935" s="38"/>
    </row>
    <row r="2936" spans="3:4">
      <c r="C2936" s="38"/>
      <c r="D2936" s="38"/>
    </row>
    <row r="2937" spans="3:4">
      <c r="C2937" s="38"/>
      <c r="D2937" s="38"/>
    </row>
    <row r="2938" spans="3:4">
      <c r="C2938" s="38"/>
      <c r="D2938" s="38"/>
    </row>
    <row r="2939" spans="3:4">
      <c r="C2939" s="38"/>
      <c r="D2939" s="38"/>
    </row>
    <row r="2940" spans="3:4">
      <c r="C2940" s="38"/>
      <c r="D2940" s="38"/>
    </row>
    <row r="2941" spans="3:4">
      <c r="C2941" s="38"/>
      <c r="D2941" s="38"/>
    </row>
    <row r="2942" spans="3:4">
      <c r="C2942" s="38"/>
      <c r="D2942" s="38"/>
    </row>
    <row r="2943" spans="3:4">
      <c r="C2943" s="38"/>
      <c r="D2943" s="38"/>
    </row>
    <row r="2944" spans="3:4">
      <c r="C2944" s="38"/>
      <c r="D2944" s="38"/>
    </row>
    <row r="2945" spans="3:4">
      <c r="C2945" s="38"/>
      <c r="D2945" s="38"/>
    </row>
    <row r="2946" spans="3:4">
      <c r="C2946" s="38"/>
      <c r="D2946" s="38"/>
    </row>
    <row r="2947" spans="3:4">
      <c r="C2947" s="38"/>
      <c r="D2947" s="38"/>
    </row>
    <row r="2948" spans="3:4">
      <c r="C2948" s="38"/>
      <c r="D2948" s="38"/>
    </row>
    <row r="2949" spans="3:4">
      <c r="C2949" s="38"/>
      <c r="D2949" s="38"/>
    </row>
    <row r="2950" spans="3:4">
      <c r="C2950" s="38"/>
      <c r="D2950" s="38"/>
    </row>
    <row r="2951" spans="3:4">
      <c r="C2951" s="38"/>
      <c r="D2951" s="38"/>
    </row>
    <row r="2952" spans="3:4">
      <c r="C2952" s="38"/>
      <c r="D2952" s="38"/>
    </row>
    <row r="2953" spans="3:4">
      <c r="C2953" s="38"/>
      <c r="D2953" s="38"/>
    </row>
    <row r="2954" spans="3:4">
      <c r="C2954" s="38"/>
      <c r="D2954" s="38"/>
    </row>
    <row r="2955" spans="3:4">
      <c r="C2955" s="38"/>
      <c r="D2955" s="38"/>
    </row>
    <row r="2956" spans="3:4">
      <c r="C2956" s="38"/>
      <c r="D2956" s="38"/>
    </row>
    <row r="2957" spans="3:4">
      <c r="C2957" s="38"/>
      <c r="D2957" s="38"/>
    </row>
    <row r="2958" spans="3:4">
      <c r="C2958" s="38"/>
      <c r="D2958" s="38"/>
    </row>
    <row r="2959" spans="3:4">
      <c r="C2959" s="38"/>
      <c r="D2959" s="38"/>
    </row>
    <row r="2960" spans="3:4">
      <c r="C2960" s="38"/>
      <c r="D2960" s="38"/>
    </row>
    <row r="2961" spans="3:4">
      <c r="C2961" s="38"/>
      <c r="D2961" s="38"/>
    </row>
    <row r="2962" spans="3:4">
      <c r="C2962" s="38"/>
      <c r="D2962" s="38"/>
    </row>
    <row r="2963" spans="3:4">
      <c r="C2963" s="38"/>
      <c r="D2963" s="38"/>
    </row>
    <row r="2964" spans="3:4">
      <c r="C2964" s="38"/>
      <c r="D2964" s="38"/>
    </row>
    <row r="2965" spans="3:4">
      <c r="C2965" s="38"/>
      <c r="D2965" s="38"/>
    </row>
    <row r="2966" spans="3:4">
      <c r="C2966" s="38"/>
      <c r="D2966" s="38"/>
    </row>
    <row r="2967" spans="3:4">
      <c r="C2967" s="38"/>
      <c r="D2967" s="38"/>
    </row>
    <row r="2968" spans="3:4">
      <c r="C2968" s="38"/>
      <c r="D2968" s="38"/>
    </row>
    <row r="2969" spans="3:4">
      <c r="C2969" s="38"/>
      <c r="D2969" s="38"/>
    </row>
    <row r="2970" spans="3:4">
      <c r="C2970" s="38"/>
      <c r="D2970" s="38"/>
    </row>
    <row r="2971" spans="3:4">
      <c r="C2971" s="38"/>
      <c r="D2971" s="38"/>
    </row>
    <row r="2972" spans="3:4">
      <c r="C2972" s="38"/>
      <c r="D2972" s="38"/>
    </row>
    <row r="2973" spans="3:4">
      <c r="C2973" s="38"/>
      <c r="D2973" s="38"/>
    </row>
    <row r="2974" spans="3:4">
      <c r="C2974" s="38"/>
      <c r="D2974" s="38"/>
    </row>
    <row r="2975" spans="3:4">
      <c r="C2975" s="38"/>
      <c r="D2975" s="38"/>
    </row>
    <row r="2976" spans="3:4">
      <c r="C2976" s="38"/>
      <c r="D2976" s="38"/>
    </row>
    <row r="2977" spans="3:4">
      <c r="C2977" s="38"/>
      <c r="D2977" s="38"/>
    </row>
    <row r="2978" spans="3:4">
      <c r="C2978" s="38"/>
      <c r="D2978" s="38"/>
    </row>
    <row r="2979" spans="3:4">
      <c r="C2979" s="38"/>
      <c r="D2979" s="38"/>
    </row>
    <row r="2980" spans="3:4">
      <c r="C2980" s="38"/>
      <c r="D2980" s="38"/>
    </row>
    <row r="2981" spans="3:4">
      <c r="C2981" s="38"/>
      <c r="D2981" s="38"/>
    </row>
    <row r="2982" spans="3:4">
      <c r="C2982" s="38"/>
      <c r="D2982" s="38"/>
    </row>
    <row r="2983" spans="3:4">
      <c r="C2983" s="38"/>
      <c r="D2983" s="38"/>
    </row>
    <row r="2984" spans="3:4">
      <c r="C2984" s="38"/>
      <c r="D2984" s="38"/>
    </row>
    <row r="2985" spans="3:4">
      <c r="C2985" s="38"/>
      <c r="D2985" s="38"/>
    </row>
    <row r="2986" spans="3:4">
      <c r="C2986" s="38"/>
      <c r="D2986" s="38"/>
    </row>
    <row r="2987" spans="3:4">
      <c r="C2987" s="38"/>
      <c r="D2987" s="38"/>
    </row>
    <row r="2988" spans="3:4">
      <c r="C2988" s="38"/>
      <c r="D2988" s="38"/>
    </row>
    <row r="2989" spans="3:4">
      <c r="C2989" s="38"/>
      <c r="D2989" s="38"/>
    </row>
    <row r="2990" spans="3:4">
      <c r="C2990" s="38"/>
      <c r="D2990" s="38"/>
    </row>
    <row r="2991" spans="3:4">
      <c r="C2991" s="38"/>
      <c r="D2991" s="38"/>
    </row>
    <row r="2992" spans="3:4">
      <c r="C2992" s="38"/>
      <c r="D2992" s="38"/>
    </row>
    <row r="2993" spans="3:4">
      <c r="C2993" s="38"/>
      <c r="D2993" s="38"/>
    </row>
    <row r="2994" spans="3:4">
      <c r="C2994" s="38"/>
      <c r="D2994" s="38"/>
    </row>
    <row r="2995" spans="3:4">
      <c r="C2995" s="38"/>
      <c r="D2995" s="38"/>
    </row>
    <row r="2996" spans="3:4">
      <c r="C2996" s="38"/>
      <c r="D2996" s="38"/>
    </row>
    <row r="2997" spans="3:4">
      <c r="C2997" s="38"/>
      <c r="D2997" s="38"/>
    </row>
    <row r="2998" spans="3:4">
      <c r="C2998" s="38"/>
      <c r="D2998" s="38"/>
    </row>
    <row r="2999" spans="3:4">
      <c r="C2999" s="38"/>
      <c r="D2999" s="38"/>
    </row>
    <row r="3000" spans="3:4">
      <c r="C3000" s="38"/>
      <c r="D3000" s="38"/>
    </row>
    <row r="3001" spans="3:4">
      <c r="C3001" s="38"/>
      <c r="D3001" s="38"/>
    </row>
    <row r="3002" spans="3:4">
      <c r="C3002" s="38"/>
      <c r="D3002" s="38"/>
    </row>
    <row r="3003" spans="3:4">
      <c r="C3003" s="38"/>
      <c r="D3003" s="38"/>
    </row>
    <row r="3004" spans="3:4">
      <c r="C3004" s="38"/>
      <c r="D3004" s="38"/>
    </row>
    <row r="3005" spans="3:4">
      <c r="C3005" s="38"/>
      <c r="D3005" s="38"/>
    </row>
    <row r="3006" spans="3:4">
      <c r="C3006" s="38"/>
      <c r="D3006" s="38"/>
    </row>
    <row r="3007" spans="3:4">
      <c r="C3007" s="38"/>
      <c r="D3007" s="38"/>
    </row>
    <row r="3008" spans="3:4">
      <c r="C3008" s="38"/>
      <c r="D3008" s="38"/>
    </row>
    <row r="3009" spans="3:4">
      <c r="C3009" s="38"/>
      <c r="D3009" s="38"/>
    </row>
    <row r="3010" spans="3:4">
      <c r="C3010" s="38"/>
      <c r="D3010" s="38"/>
    </row>
    <row r="3011" spans="3:4">
      <c r="C3011" s="38"/>
      <c r="D3011" s="38"/>
    </row>
    <row r="3012" spans="3:4">
      <c r="C3012" s="38"/>
      <c r="D3012" s="38"/>
    </row>
    <row r="3013" spans="3:4">
      <c r="C3013" s="38"/>
      <c r="D3013" s="38"/>
    </row>
    <row r="3014" spans="3:4">
      <c r="C3014" s="38"/>
      <c r="D3014" s="38"/>
    </row>
    <row r="3015" spans="3:4">
      <c r="C3015" s="38"/>
      <c r="D3015" s="38"/>
    </row>
    <row r="3016" spans="3:4">
      <c r="C3016" s="38"/>
      <c r="D3016" s="38"/>
    </row>
    <row r="3017" spans="3:4">
      <c r="C3017" s="38"/>
      <c r="D3017" s="38"/>
    </row>
    <row r="3018" spans="3:4">
      <c r="C3018" s="38"/>
      <c r="D3018" s="38"/>
    </row>
    <row r="3019" spans="3:4">
      <c r="C3019" s="38"/>
      <c r="D3019" s="38"/>
    </row>
    <row r="3020" spans="3:4">
      <c r="C3020" s="38"/>
      <c r="D3020" s="38"/>
    </row>
    <row r="3021" spans="3:4">
      <c r="C3021" s="38"/>
      <c r="D3021" s="38"/>
    </row>
    <row r="3022" spans="3:4">
      <c r="C3022" s="38"/>
      <c r="D3022" s="38"/>
    </row>
    <row r="3023" spans="3:4">
      <c r="C3023" s="38"/>
      <c r="D3023" s="38"/>
    </row>
    <row r="3024" spans="3:4">
      <c r="C3024" s="38"/>
      <c r="D3024" s="38"/>
    </row>
    <row r="3025" spans="3:4">
      <c r="C3025" s="38"/>
      <c r="D3025" s="38"/>
    </row>
    <row r="3026" spans="3:4">
      <c r="C3026" s="38"/>
      <c r="D3026" s="38"/>
    </row>
    <row r="3027" spans="3:4">
      <c r="C3027" s="38"/>
      <c r="D3027" s="38"/>
    </row>
    <row r="3028" spans="3:4">
      <c r="C3028" s="38"/>
      <c r="D3028" s="38"/>
    </row>
    <row r="3029" spans="3:4">
      <c r="C3029" s="38"/>
      <c r="D3029" s="38"/>
    </row>
    <row r="3030" spans="3:4">
      <c r="C3030" s="38"/>
      <c r="D3030" s="38"/>
    </row>
    <row r="3031" spans="3:4">
      <c r="C3031" s="38"/>
      <c r="D3031" s="38"/>
    </row>
    <row r="3032" spans="3:4">
      <c r="C3032" s="38"/>
      <c r="D3032" s="38"/>
    </row>
    <row r="3033" spans="3:4">
      <c r="C3033" s="38"/>
      <c r="D3033" s="38"/>
    </row>
    <row r="3034" spans="3:4">
      <c r="C3034" s="38"/>
      <c r="D3034" s="38"/>
    </row>
    <row r="3035" spans="3:4">
      <c r="C3035" s="38"/>
      <c r="D3035" s="38"/>
    </row>
    <row r="3036" spans="3:4">
      <c r="C3036" s="38"/>
      <c r="D3036" s="38"/>
    </row>
    <row r="3037" spans="3:4">
      <c r="C3037" s="38"/>
      <c r="D3037" s="38"/>
    </row>
    <row r="3038" spans="3:4">
      <c r="C3038" s="38"/>
      <c r="D3038" s="38"/>
    </row>
    <row r="3039" spans="3:4">
      <c r="C3039" s="38"/>
      <c r="D3039" s="38"/>
    </row>
    <row r="3040" spans="3:4">
      <c r="C3040" s="38"/>
      <c r="D3040" s="38"/>
    </row>
    <row r="3041" spans="3:4">
      <c r="C3041" s="38"/>
      <c r="D3041" s="38"/>
    </row>
    <row r="3042" spans="3:4">
      <c r="C3042" s="38"/>
      <c r="D3042" s="38"/>
    </row>
    <row r="3043" spans="3:4">
      <c r="C3043" s="38"/>
      <c r="D3043" s="38"/>
    </row>
    <row r="3044" spans="3:4">
      <c r="C3044" s="38"/>
      <c r="D3044" s="38"/>
    </row>
    <row r="3045" spans="3:4">
      <c r="C3045" s="38"/>
      <c r="D3045" s="38"/>
    </row>
    <row r="3046" spans="3:4">
      <c r="C3046" s="38"/>
      <c r="D3046" s="38"/>
    </row>
    <row r="3047" spans="3:4">
      <c r="C3047" s="38"/>
      <c r="D3047" s="38"/>
    </row>
    <row r="3048" spans="3:4">
      <c r="C3048" s="38"/>
      <c r="D3048" s="38"/>
    </row>
    <row r="3049" spans="3:4">
      <c r="C3049" s="38"/>
      <c r="D3049" s="38"/>
    </row>
    <row r="3050" spans="3:4">
      <c r="C3050" s="38"/>
      <c r="D3050" s="38"/>
    </row>
    <row r="3051" spans="3:4">
      <c r="C3051" s="38"/>
      <c r="D3051" s="38"/>
    </row>
    <row r="3052" spans="3:4">
      <c r="C3052" s="38"/>
      <c r="D3052" s="38"/>
    </row>
    <row r="3053" spans="3:4">
      <c r="C3053" s="38"/>
      <c r="D3053" s="38"/>
    </row>
    <row r="3054" spans="3:4">
      <c r="C3054" s="38"/>
      <c r="D3054" s="38"/>
    </row>
    <row r="3055" spans="3:4">
      <c r="C3055" s="38"/>
      <c r="D3055" s="38"/>
    </row>
    <row r="3056" spans="3:4">
      <c r="C3056" s="38"/>
      <c r="D3056" s="38"/>
    </row>
    <row r="3057" spans="3:4">
      <c r="C3057" s="38"/>
      <c r="D3057" s="38"/>
    </row>
    <row r="3058" spans="3:4">
      <c r="C3058" s="38"/>
      <c r="D3058" s="38"/>
    </row>
    <row r="3059" spans="3:4">
      <c r="C3059" s="38"/>
      <c r="D3059" s="38"/>
    </row>
    <row r="3060" spans="3:4">
      <c r="C3060" s="38"/>
      <c r="D3060" s="38"/>
    </row>
    <row r="3061" spans="3:4">
      <c r="C3061" s="38"/>
      <c r="D3061" s="38"/>
    </row>
    <row r="3062" spans="3:4">
      <c r="C3062" s="38"/>
      <c r="D3062" s="38"/>
    </row>
    <row r="3063" spans="3:4">
      <c r="C3063" s="38"/>
      <c r="D3063" s="38"/>
    </row>
    <row r="3064" spans="3:4">
      <c r="C3064" s="38"/>
      <c r="D3064" s="38"/>
    </row>
    <row r="3065" spans="3:4">
      <c r="C3065" s="38"/>
      <c r="D3065" s="38"/>
    </row>
    <row r="3066" spans="3:4">
      <c r="C3066" s="38"/>
      <c r="D3066" s="38"/>
    </row>
    <row r="3067" spans="3:4">
      <c r="C3067" s="38"/>
      <c r="D3067" s="38"/>
    </row>
    <row r="3068" spans="3:4">
      <c r="C3068" s="38"/>
      <c r="D3068" s="38"/>
    </row>
    <row r="3069" spans="3:4">
      <c r="C3069" s="38"/>
      <c r="D3069" s="38"/>
    </row>
    <row r="3070" spans="3:4">
      <c r="C3070" s="38"/>
      <c r="D3070" s="38"/>
    </row>
    <row r="3071" spans="3:4">
      <c r="C3071" s="38"/>
      <c r="D3071" s="38"/>
    </row>
    <row r="3072" spans="3:4">
      <c r="C3072" s="38"/>
      <c r="D3072" s="38"/>
    </row>
    <row r="3073" spans="3:4">
      <c r="C3073" s="38"/>
      <c r="D3073" s="38"/>
    </row>
    <row r="3074" spans="3:4">
      <c r="C3074" s="38"/>
      <c r="D3074" s="38"/>
    </row>
    <row r="3075" spans="3:4">
      <c r="C3075" s="38"/>
      <c r="D3075" s="38"/>
    </row>
    <row r="3076" spans="3:4">
      <c r="C3076" s="38"/>
      <c r="D3076" s="38"/>
    </row>
    <row r="3077" spans="3:4">
      <c r="C3077" s="38"/>
      <c r="D3077" s="38"/>
    </row>
    <row r="3078" spans="3:4">
      <c r="C3078" s="38"/>
      <c r="D3078" s="38"/>
    </row>
    <row r="3079" spans="3:4">
      <c r="C3079" s="38"/>
      <c r="D3079" s="38"/>
    </row>
    <row r="3080" spans="3:4">
      <c r="C3080" s="38"/>
      <c r="D3080" s="38"/>
    </row>
    <row r="3081" spans="3:4">
      <c r="C3081" s="38"/>
      <c r="D3081" s="38"/>
    </row>
    <row r="3082" spans="3:4">
      <c r="C3082" s="38"/>
      <c r="D3082" s="38"/>
    </row>
    <row r="3083" spans="3:4">
      <c r="C3083" s="38"/>
      <c r="D3083" s="38"/>
    </row>
    <row r="3084" spans="3:4">
      <c r="C3084" s="38"/>
      <c r="D3084" s="38"/>
    </row>
    <row r="3085" spans="3:4">
      <c r="C3085" s="38"/>
      <c r="D3085" s="38"/>
    </row>
    <row r="3086" spans="3:4">
      <c r="C3086" s="38"/>
      <c r="D3086" s="38"/>
    </row>
    <row r="3087" spans="3:4">
      <c r="C3087" s="38"/>
      <c r="D3087" s="38"/>
    </row>
    <row r="3088" spans="3:4">
      <c r="C3088" s="38"/>
      <c r="D3088" s="38"/>
    </row>
    <row r="3089" spans="3:4">
      <c r="C3089" s="38"/>
      <c r="D3089" s="38"/>
    </row>
    <row r="3090" spans="3:4">
      <c r="C3090" s="38"/>
      <c r="D3090" s="38"/>
    </row>
    <row r="3091" spans="3:4">
      <c r="C3091" s="38"/>
      <c r="D3091" s="38"/>
    </row>
    <row r="3092" spans="3:4">
      <c r="C3092" s="38"/>
      <c r="D3092" s="38"/>
    </row>
    <row r="3093" spans="3:4">
      <c r="C3093" s="38"/>
      <c r="D3093" s="38"/>
    </row>
    <row r="3094" spans="3:4">
      <c r="C3094" s="38"/>
      <c r="D3094" s="38"/>
    </row>
    <row r="3095" spans="3:4">
      <c r="C3095" s="38"/>
      <c r="D3095" s="38"/>
    </row>
    <row r="3096" spans="3:4">
      <c r="C3096" s="38"/>
      <c r="D3096" s="38"/>
    </row>
    <row r="3097" spans="3:4">
      <c r="C3097" s="38"/>
      <c r="D3097" s="38"/>
    </row>
    <row r="3098" spans="3:4">
      <c r="C3098" s="38"/>
      <c r="D3098" s="38"/>
    </row>
    <row r="3099" spans="3:4">
      <c r="C3099" s="38"/>
      <c r="D3099" s="38"/>
    </row>
    <row r="3100" spans="3:4">
      <c r="C3100" s="38"/>
      <c r="D3100" s="38"/>
    </row>
    <row r="3101" spans="3:4">
      <c r="C3101" s="38"/>
      <c r="D3101" s="38"/>
    </row>
    <row r="3102" spans="3:4">
      <c r="C3102" s="38"/>
      <c r="D3102" s="38"/>
    </row>
    <row r="3103" spans="3:4">
      <c r="C3103" s="38"/>
      <c r="D3103" s="38"/>
    </row>
    <row r="3104" spans="3:4">
      <c r="C3104" s="38"/>
      <c r="D3104" s="38"/>
    </row>
    <row r="3105" spans="3:4">
      <c r="C3105" s="38"/>
      <c r="D3105" s="38"/>
    </row>
    <row r="3106" spans="3:4">
      <c r="C3106" s="38"/>
      <c r="D3106" s="38"/>
    </row>
    <row r="3107" spans="3:4">
      <c r="C3107" s="38"/>
      <c r="D3107" s="38"/>
    </row>
    <row r="3108" spans="3:4">
      <c r="C3108" s="38"/>
      <c r="D3108" s="38"/>
    </row>
    <row r="3109" spans="3:4">
      <c r="C3109" s="38"/>
      <c r="D3109" s="38"/>
    </row>
    <row r="3110" spans="3:4">
      <c r="C3110" s="38"/>
      <c r="D3110" s="38"/>
    </row>
    <row r="3111" spans="3:4">
      <c r="C3111" s="38"/>
      <c r="D3111" s="38"/>
    </row>
    <row r="3112" spans="3:4">
      <c r="C3112" s="38"/>
      <c r="D3112" s="38"/>
    </row>
    <row r="3113" spans="3:4">
      <c r="C3113" s="38"/>
      <c r="D3113" s="38"/>
    </row>
    <row r="3114" spans="3:4">
      <c r="C3114" s="38"/>
      <c r="D3114" s="38"/>
    </row>
    <row r="3115" spans="3:4">
      <c r="C3115" s="38"/>
      <c r="D3115" s="38"/>
    </row>
    <row r="3116" spans="3:4">
      <c r="C3116" s="38"/>
      <c r="D3116" s="38"/>
    </row>
    <row r="3117" spans="3:4">
      <c r="C3117" s="38"/>
      <c r="D3117" s="38"/>
    </row>
    <row r="3118" spans="3:4">
      <c r="C3118" s="38"/>
      <c r="D3118" s="38"/>
    </row>
    <row r="3119" spans="3:4">
      <c r="C3119" s="38"/>
      <c r="D3119" s="38"/>
    </row>
    <row r="3120" spans="3:4">
      <c r="C3120" s="38"/>
      <c r="D3120" s="38"/>
    </row>
    <row r="3121" spans="3:4">
      <c r="C3121" s="38"/>
      <c r="D3121" s="38"/>
    </row>
    <row r="3122" spans="3:4">
      <c r="C3122" s="38"/>
      <c r="D3122" s="38"/>
    </row>
    <row r="3123" spans="3:4">
      <c r="C3123" s="38"/>
      <c r="D3123" s="38"/>
    </row>
    <row r="3124" spans="3:4">
      <c r="C3124" s="38"/>
      <c r="D3124" s="38"/>
    </row>
    <row r="3125" spans="3:4">
      <c r="C3125" s="38"/>
      <c r="D3125" s="38"/>
    </row>
    <row r="3126" spans="3:4">
      <c r="C3126" s="38"/>
      <c r="D3126" s="38"/>
    </row>
    <row r="3127" spans="3:4">
      <c r="C3127" s="38"/>
      <c r="D3127" s="38"/>
    </row>
    <row r="3128" spans="3:4">
      <c r="C3128" s="38"/>
      <c r="D3128" s="38"/>
    </row>
    <row r="3129" spans="3:4">
      <c r="C3129" s="38"/>
      <c r="D3129" s="38"/>
    </row>
    <row r="3130" spans="3:4">
      <c r="C3130" s="38"/>
      <c r="D3130" s="38"/>
    </row>
    <row r="3131" spans="3:4">
      <c r="C3131" s="38"/>
      <c r="D3131" s="38"/>
    </row>
    <row r="3132" spans="3:4">
      <c r="C3132" s="38"/>
      <c r="D3132" s="38"/>
    </row>
    <row r="3133" spans="3:4">
      <c r="C3133" s="38"/>
      <c r="D3133" s="38"/>
    </row>
    <row r="3134" spans="3:4">
      <c r="C3134" s="38"/>
      <c r="D3134" s="38"/>
    </row>
    <row r="3135" spans="3:4">
      <c r="C3135" s="38"/>
      <c r="D3135" s="38"/>
    </row>
    <row r="3136" spans="3:4">
      <c r="C3136" s="38"/>
      <c r="D3136" s="38"/>
    </row>
    <row r="3137" spans="3:4">
      <c r="C3137" s="38"/>
      <c r="D3137" s="38"/>
    </row>
    <row r="3138" spans="3:4">
      <c r="C3138" s="38"/>
      <c r="D3138" s="38"/>
    </row>
    <row r="3139" spans="3:4">
      <c r="C3139" s="38"/>
      <c r="D3139" s="38"/>
    </row>
    <row r="3140" spans="3:4">
      <c r="C3140" s="38"/>
      <c r="D3140" s="38"/>
    </row>
    <row r="3141" spans="3:4">
      <c r="C3141" s="38"/>
      <c r="D3141" s="38"/>
    </row>
    <row r="3142" spans="3:4">
      <c r="C3142" s="38"/>
      <c r="D3142" s="38"/>
    </row>
    <row r="3143" spans="3:4">
      <c r="C3143" s="38"/>
      <c r="D3143" s="38"/>
    </row>
    <row r="3144" spans="3:4">
      <c r="C3144" s="38"/>
      <c r="D3144" s="38"/>
    </row>
    <row r="3145" spans="3:4">
      <c r="C3145" s="38"/>
      <c r="D3145" s="38"/>
    </row>
    <row r="3146" spans="3:4">
      <c r="C3146" s="38"/>
      <c r="D3146" s="38"/>
    </row>
    <row r="3147" spans="3:4">
      <c r="C3147" s="38"/>
      <c r="D3147" s="38"/>
    </row>
    <row r="3148" spans="3:4">
      <c r="C3148" s="38"/>
      <c r="D3148" s="38"/>
    </row>
    <row r="3149" spans="3:4">
      <c r="C3149" s="38"/>
      <c r="D3149" s="38"/>
    </row>
    <row r="3150" spans="3:4">
      <c r="C3150" s="38"/>
      <c r="D3150" s="38"/>
    </row>
    <row r="3151" spans="3:4">
      <c r="C3151" s="38"/>
      <c r="D3151" s="38"/>
    </row>
    <row r="3152" spans="3:4">
      <c r="C3152" s="38"/>
      <c r="D3152" s="38"/>
    </row>
    <row r="3153" spans="3:4">
      <c r="C3153" s="38"/>
      <c r="D3153" s="38"/>
    </row>
    <row r="3154" spans="3:4">
      <c r="C3154" s="38"/>
      <c r="D3154" s="38"/>
    </row>
    <row r="3155" spans="3:4">
      <c r="C3155" s="38"/>
      <c r="D3155" s="38"/>
    </row>
    <row r="3156" spans="3:4">
      <c r="C3156" s="38"/>
      <c r="D3156" s="38"/>
    </row>
    <row r="3157" spans="3:4">
      <c r="C3157" s="38"/>
      <c r="D3157" s="38"/>
    </row>
    <row r="3158" spans="3:4">
      <c r="C3158" s="38"/>
      <c r="D3158" s="38"/>
    </row>
    <row r="3159" spans="3:4">
      <c r="C3159" s="38"/>
      <c r="D3159" s="38"/>
    </row>
    <row r="3160" spans="3:4">
      <c r="C3160" s="38"/>
      <c r="D3160" s="38"/>
    </row>
    <row r="3161" spans="3:4">
      <c r="C3161" s="38"/>
      <c r="D3161" s="38"/>
    </row>
    <row r="3162" spans="3:4">
      <c r="C3162" s="38"/>
      <c r="D3162" s="38"/>
    </row>
    <row r="3163" spans="3:4">
      <c r="C3163" s="38"/>
      <c r="D3163" s="38"/>
    </row>
    <row r="3164" spans="3:4">
      <c r="C3164" s="38"/>
      <c r="D3164" s="38"/>
    </row>
    <row r="3165" spans="3:4">
      <c r="C3165" s="38"/>
      <c r="D3165" s="38"/>
    </row>
    <row r="3166" spans="3:4">
      <c r="C3166" s="38"/>
      <c r="D3166" s="38"/>
    </row>
    <row r="3167" spans="3:4">
      <c r="C3167" s="38"/>
      <c r="D3167" s="38"/>
    </row>
    <row r="3168" spans="3:4">
      <c r="C3168" s="38"/>
      <c r="D3168" s="38"/>
    </row>
    <row r="3169" spans="3:4">
      <c r="C3169" s="38"/>
      <c r="D3169" s="38"/>
    </row>
    <row r="3170" spans="3:4">
      <c r="C3170" s="38"/>
      <c r="D3170" s="38"/>
    </row>
    <row r="3171" spans="3:4">
      <c r="C3171" s="38"/>
      <c r="D3171" s="38"/>
    </row>
    <row r="3172" spans="3:4">
      <c r="C3172" s="38"/>
      <c r="D3172" s="38"/>
    </row>
    <row r="3173" spans="3:4">
      <c r="C3173" s="38"/>
      <c r="D3173" s="38"/>
    </row>
    <row r="3174" spans="3:4">
      <c r="C3174" s="38"/>
      <c r="D3174" s="38"/>
    </row>
    <row r="3175" spans="3:4">
      <c r="C3175" s="38"/>
      <c r="D3175" s="38"/>
    </row>
    <row r="3176" spans="3:4">
      <c r="C3176" s="38"/>
      <c r="D3176" s="38"/>
    </row>
    <row r="3177" spans="3:4">
      <c r="C3177" s="38"/>
      <c r="D3177" s="38"/>
    </row>
    <row r="3178" spans="3:4">
      <c r="C3178" s="38"/>
      <c r="D3178" s="38"/>
    </row>
    <row r="3179" spans="3:4">
      <c r="C3179" s="38"/>
      <c r="D3179" s="38"/>
    </row>
    <row r="3180" spans="3:4">
      <c r="C3180" s="38"/>
      <c r="D3180" s="38"/>
    </row>
    <row r="3181" spans="3:4">
      <c r="C3181" s="38"/>
      <c r="D3181" s="38"/>
    </row>
    <row r="3182" spans="3:4">
      <c r="C3182" s="38"/>
      <c r="D3182" s="38"/>
    </row>
    <row r="3183" spans="3:4">
      <c r="C3183" s="38"/>
      <c r="D3183" s="38"/>
    </row>
    <row r="3184" spans="3:4">
      <c r="C3184" s="38"/>
      <c r="D3184" s="38"/>
    </row>
    <row r="3185" spans="3:4">
      <c r="C3185" s="38"/>
      <c r="D3185" s="38"/>
    </row>
    <row r="3186" spans="3:4">
      <c r="C3186" s="38"/>
      <c r="D3186" s="38"/>
    </row>
    <row r="3187" spans="3:4">
      <c r="C3187" s="38"/>
      <c r="D3187" s="38"/>
    </row>
    <row r="3188" spans="3:4">
      <c r="C3188" s="38"/>
      <c r="D3188" s="38"/>
    </row>
    <row r="3189" spans="3:4">
      <c r="C3189" s="38"/>
      <c r="D3189" s="38"/>
    </row>
    <row r="3190" spans="3:4">
      <c r="C3190" s="38"/>
      <c r="D3190" s="38"/>
    </row>
    <row r="3191" spans="3:4">
      <c r="C3191" s="38"/>
      <c r="D3191" s="38"/>
    </row>
    <row r="3192" spans="3:4">
      <c r="C3192" s="38"/>
      <c r="D3192" s="38"/>
    </row>
    <row r="3193" spans="3:4">
      <c r="C3193" s="38"/>
      <c r="D3193" s="38"/>
    </row>
    <row r="3194" spans="3:4">
      <c r="C3194" s="38"/>
      <c r="D3194" s="38"/>
    </row>
    <row r="3195" spans="3:4">
      <c r="C3195" s="38"/>
      <c r="D3195" s="38"/>
    </row>
    <row r="3196" spans="3:4">
      <c r="C3196" s="38"/>
      <c r="D3196" s="38"/>
    </row>
    <row r="3197" spans="3:4">
      <c r="C3197" s="38"/>
      <c r="D3197" s="38"/>
    </row>
    <row r="3198" spans="3:4">
      <c r="C3198" s="38"/>
      <c r="D3198" s="38"/>
    </row>
    <row r="3199" spans="3:4">
      <c r="C3199" s="38"/>
      <c r="D3199" s="38"/>
    </row>
    <row r="3200" spans="3:4">
      <c r="C3200" s="38"/>
      <c r="D3200" s="38"/>
    </row>
    <row r="3201" spans="3:4">
      <c r="C3201" s="38"/>
      <c r="D3201" s="38"/>
    </row>
    <row r="3202" spans="3:4">
      <c r="C3202" s="38"/>
      <c r="D3202" s="38"/>
    </row>
    <row r="3203" spans="3:4">
      <c r="C3203" s="38"/>
      <c r="D3203" s="38"/>
    </row>
    <row r="3204" spans="3:4">
      <c r="C3204" s="38"/>
      <c r="D3204" s="38"/>
    </row>
    <row r="3205" spans="3:4">
      <c r="C3205" s="38"/>
      <c r="D3205" s="38"/>
    </row>
    <row r="3206" spans="3:4">
      <c r="C3206" s="38"/>
      <c r="D3206" s="38"/>
    </row>
    <row r="3207" spans="3:4">
      <c r="C3207" s="38"/>
      <c r="D3207" s="38"/>
    </row>
    <row r="3208" spans="3:4">
      <c r="C3208" s="38"/>
      <c r="D3208" s="38"/>
    </row>
    <row r="3209" spans="3:4">
      <c r="C3209" s="38"/>
      <c r="D3209" s="38"/>
    </row>
    <row r="3210" spans="3:4">
      <c r="C3210" s="38"/>
      <c r="D3210" s="38"/>
    </row>
    <row r="3211" spans="3:4">
      <c r="C3211" s="38"/>
      <c r="D3211" s="38"/>
    </row>
    <row r="3212" spans="3:4">
      <c r="C3212" s="38"/>
      <c r="D3212" s="38"/>
    </row>
    <row r="3213" spans="3:4">
      <c r="C3213" s="38"/>
      <c r="D3213" s="38"/>
    </row>
    <row r="3214" spans="3:4">
      <c r="C3214" s="38"/>
      <c r="D3214" s="38"/>
    </row>
    <row r="3215" spans="3:4">
      <c r="C3215" s="38"/>
      <c r="D3215" s="38"/>
    </row>
    <row r="3216" spans="3:4">
      <c r="C3216" s="38"/>
      <c r="D3216" s="38"/>
    </row>
    <row r="3217" spans="3:4">
      <c r="C3217" s="38"/>
      <c r="D3217" s="38"/>
    </row>
    <row r="3218" spans="3:4">
      <c r="C3218" s="38"/>
      <c r="D3218" s="38"/>
    </row>
    <row r="3219" spans="3:4">
      <c r="C3219" s="38"/>
      <c r="D3219" s="38"/>
    </row>
    <row r="3220" spans="3:4">
      <c r="C3220" s="38"/>
      <c r="D3220" s="38"/>
    </row>
    <row r="3221" spans="3:4">
      <c r="C3221" s="38"/>
      <c r="D3221" s="38"/>
    </row>
    <row r="3222" spans="3:4">
      <c r="C3222" s="38"/>
      <c r="D3222" s="38"/>
    </row>
    <row r="3223" spans="3:4">
      <c r="C3223" s="38"/>
      <c r="D3223" s="38"/>
    </row>
    <row r="3224" spans="3:4">
      <c r="C3224" s="38"/>
      <c r="D3224" s="38"/>
    </row>
    <row r="3225" spans="3:4">
      <c r="C3225" s="38"/>
      <c r="D3225" s="38"/>
    </row>
    <row r="3226" spans="3:4">
      <c r="C3226" s="38"/>
      <c r="D3226" s="38"/>
    </row>
    <row r="3227" spans="3:4">
      <c r="C3227" s="38"/>
      <c r="D3227" s="38"/>
    </row>
    <row r="3228" spans="3:4">
      <c r="C3228" s="38"/>
      <c r="D3228" s="38"/>
    </row>
    <row r="3229" spans="3:4">
      <c r="C3229" s="38"/>
      <c r="D3229" s="38"/>
    </row>
    <row r="3230" spans="3:4">
      <c r="C3230" s="38"/>
      <c r="D3230" s="38"/>
    </row>
    <row r="3231" spans="3:4">
      <c r="C3231" s="38"/>
      <c r="D3231" s="38"/>
    </row>
    <row r="3232" spans="3:4">
      <c r="C3232" s="38"/>
      <c r="D3232" s="38"/>
    </row>
    <row r="3233" spans="3:4">
      <c r="C3233" s="38"/>
      <c r="D3233" s="38"/>
    </row>
    <row r="3234" spans="3:4">
      <c r="C3234" s="38"/>
      <c r="D3234" s="38"/>
    </row>
    <row r="3235" spans="3:4">
      <c r="C3235" s="38"/>
      <c r="D3235" s="38"/>
    </row>
    <row r="3236" spans="3:4">
      <c r="C3236" s="38"/>
      <c r="D3236" s="38"/>
    </row>
    <row r="3237" spans="3:4">
      <c r="C3237" s="38"/>
      <c r="D3237" s="38"/>
    </row>
    <row r="3238" spans="3:4">
      <c r="C3238" s="38"/>
      <c r="D3238" s="38"/>
    </row>
    <row r="3239" spans="3:4">
      <c r="C3239" s="38"/>
      <c r="D3239" s="38"/>
    </row>
    <row r="3240" spans="3:4">
      <c r="C3240" s="38"/>
      <c r="D3240" s="38"/>
    </row>
    <row r="3241" spans="3:4">
      <c r="C3241" s="38"/>
      <c r="D3241" s="38"/>
    </row>
    <row r="3242" spans="3:4">
      <c r="C3242" s="38"/>
      <c r="D3242" s="38"/>
    </row>
    <row r="3243" spans="3:4">
      <c r="C3243" s="38"/>
      <c r="D3243" s="38"/>
    </row>
    <row r="3244" spans="3:4">
      <c r="C3244" s="38"/>
      <c r="D3244" s="38"/>
    </row>
    <row r="3245" spans="3:4">
      <c r="C3245" s="38"/>
      <c r="D3245" s="38"/>
    </row>
    <row r="3246" spans="3:4">
      <c r="C3246" s="38"/>
      <c r="D3246" s="38"/>
    </row>
    <row r="3247" spans="3:4">
      <c r="C3247" s="38"/>
      <c r="D3247" s="38"/>
    </row>
    <row r="3248" spans="3:4">
      <c r="C3248" s="38"/>
      <c r="D3248" s="38"/>
    </row>
    <row r="3249" spans="3:4">
      <c r="C3249" s="38"/>
      <c r="D3249" s="38"/>
    </row>
    <row r="3250" spans="3:4">
      <c r="C3250" s="38"/>
      <c r="D3250" s="38"/>
    </row>
    <row r="3251" spans="3:4">
      <c r="C3251" s="38"/>
      <c r="D3251" s="38"/>
    </row>
    <row r="3252" spans="3:4">
      <c r="C3252" s="38"/>
      <c r="D3252" s="38"/>
    </row>
    <row r="3253" spans="3:4">
      <c r="C3253" s="38"/>
      <c r="D3253" s="38"/>
    </row>
    <row r="3254" spans="3:4">
      <c r="C3254" s="38"/>
      <c r="D3254" s="38"/>
    </row>
    <row r="3255" spans="3:4">
      <c r="C3255" s="38"/>
      <c r="D3255" s="38"/>
    </row>
    <row r="3256" spans="3:4">
      <c r="C3256" s="38"/>
      <c r="D3256" s="38"/>
    </row>
    <row r="3257" spans="3:4">
      <c r="C3257" s="38"/>
      <c r="D3257" s="38"/>
    </row>
    <row r="3258" spans="3:4">
      <c r="C3258" s="38"/>
      <c r="D3258" s="38"/>
    </row>
    <row r="3259" spans="3:4">
      <c r="C3259" s="38"/>
      <c r="D3259" s="38"/>
    </row>
    <row r="3260" spans="3:4">
      <c r="C3260" s="38"/>
      <c r="D3260" s="38"/>
    </row>
    <row r="3261" spans="3:4">
      <c r="C3261" s="38"/>
      <c r="D3261" s="38"/>
    </row>
    <row r="3262" spans="3:4">
      <c r="C3262" s="38"/>
      <c r="D3262" s="38"/>
    </row>
    <row r="3263" spans="3:4">
      <c r="C3263" s="38"/>
      <c r="D3263" s="38"/>
    </row>
    <row r="3264" spans="3:4">
      <c r="C3264" s="38"/>
      <c r="D3264" s="38"/>
    </row>
    <row r="3265" spans="3:4">
      <c r="C3265" s="38"/>
      <c r="D3265" s="38"/>
    </row>
    <row r="3266" spans="3:4">
      <c r="C3266" s="38"/>
      <c r="D3266" s="38"/>
    </row>
    <row r="3267" spans="3:4">
      <c r="C3267" s="38"/>
      <c r="D3267" s="38"/>
    </row>
    <row r="3268" spans="3:4">
      <c r="C3268" s="38"/>
      <c r="D3268" s="38"/>
    </row>
    <row r="3269" spans="3:4">
      <c r="C3269" s="38"/>
      <c r="D3269" s="38"/>
    </row>
    <row r="3270" spans="3:4">
      <c r="C3270" s="38"/>
      <c r="D3270" s="38"/>
    </row>
    <row r="3271" spans="3:4">
      <c r="C3271" s="38"/>
      <c r="D3271" s="38"/>
    </row>
    <row r="3272" spans="3:4">
      <c r="C3272" s="38"/>
      <c r="D3272" s="38"/>
    </row>
    <row r="3273" spans="3:4">
      <c r="C3273" s="38"/>
      <c r="D3273" s="38"/>
    </row>
    <row r="3274" spans="3:4">
      <c r="C3274" s="38"/>
      <c r="D3274" s="38"/>
    </row>
    <row r="3275" spans="3:4">
      <c r="C3275" s="38"/>
      <c r="D3275" s="38"/>
    </row>
    <row r="3276" spans="3:4">
      <c r="C3276" s="38"/>
      <c r="D3276" s="38"/>
    </row>
    <row r="3277" spans="3:4">
      <c r="C3277" s="38"/>
      <c r="D3277" s="38"/>
    </row>
    <row r="3278" spans="3:4">
      <c r="C3278" s="38"/>
      <c r="D3278" s="38"/>
    </row>
    <row r="3279" spans="3:4">
      <c r="C3279" s="38"/>
      <c r="D3279" s="38"/>
    </row>
    <row r="3280" spans="3:4">
      <c r="C3280" s="38"/>
      <c r="D3280" s="38"/>
    </row>
    <row r="3281" spans="3:4">
      <c r="C3281" s="38"/>
      <c r="D3281" s="38"/>
    </row>
    <row r="3282" spans="3:4">
      <c r="C3282" s="38"/>
      <c r="D3282" s="38"/>
    </row>
    <row r="3283" spans="3:4">
      <c r="C3283" s="38"/>
      <c r="D3283" s="38"/>
    </row>
    <row r="3284" spans="3:4">
      <c r="C3284" s="38"/>
      <c r="D3284" s="38"/>
    </row>
    <row r="3285" spans="3:4">
      <c r="C3285" s="38"/>
      <c r="D3285" s="38"/>
    </row>
    <row r="3286" spans="3:4">
      <c r="C3286" s="38"/>
      <c r="D3286" s="38"/>
    </row>
    <row r="3287" spans="3:4">
      <c r="C3287" s="38"/>
      <c r="D3287" s="38"/>
    </row>
    <row r="3288" spans="3:4">
      <c r="C3288" s="38"/>
      <c r="D3288" s="38"/>
    </row>
    <row r="3289" spans="3:4">
      <c r="C3289" s="38"/>
      <c r="D3289" s="38"/>
    </row>
    <row r="3290" spans="3:4">
      <c r="C3290" s="38"/>
      <c r="D3290" s="38"/>
    </row>
    <row r="3291" spans="3:4">
      <c r="C3291" s="38"/>
      <c r="D3291" s="38"/>
    </row>
    <row r="3292" spans="3:4">
      <c r="C3292" s="38"/>
      <c r="D3292" s="38"/>
    </row>
    <row r="3293" spans="3:4">
      <c r="C3293" s="38"/>
      <c r="D3293" s="38"/>
    </row>
    <row r="3294" spans="3:4">
      <c r="C3294" s="38"/>
      <c r="D3294" s="38"/>
    </row>
    <row r="3295" spans="3:4">
      <c r="C3295" s="38"/>
      <c r="D3295" s="38"/>
    </row>
    <row r="3296" spans="3:4">
      <c r="C3296" s="38"/>
      <c r="D3296" s="38"/>
    </row>
    <row r="3297" spans="3:4">
      <c r="C3297" s="38"/>
      <c r="D3297" s="38"/>
    </row>
    <row r="3298" spans="3:4">
      <c r="C3298" s="38"/>
      <c r="D3298" s="38"/>
    </row>
    <row r="3299" spans="3:4">
      <c r="C3299" s="38"/>
      <c r="D3299" s="38"/>
    </row>
    <row r="3300" spans="3:4">
      <c r="C3300" s="38"/>
      <c r="D3300" s="38"/>
    </row>
    <row r="3301" spans="3:4">
      <c r="C3301" s="38"/>
      <c r="D3301" s="38"/>
    </row>
    <row r="3302" spans="3:4">
      <c r="C3302" s="38"/>
      <c r="D3302" s="38"/>
    </row>
    <row r="3303" spans="3:4">
      <c r="C3303" s="38"/>
      <c r="D3303" s="38"/>
    </row>
    <row r="3304" spans="3:4">
      <c r="C3304" s="38"/>
      <c r="D3304" s="38"/>
    </row>
    <row r="3305" spans="3:4">
      <c r="C3305" s="38"/>
      <c r="D3305" s="38"/>
    </row>
    <row r="3306" spans="3:4">
      <c r="C3306" s="38"/>
      <c r="D3306" s="38"/>
    </row>
    <row r="3307" spans="3:4">
      <c r="C3307" s="38"/>
      <c r="D3307" s="38"/>
    </row>
    <row r="3308" spans="3:4">
      <c r="C3308" s="38"/>
      <c r="D3308" s="38"/>
    </row>
    <row r="3309" spans="3:4">
      <c r="C3309" s="38"/>
      <c r="D3309" s="38"/>
    </row>
    <row r="3310" spans="3:4">
      <c r="C3310" s="38"/>
      <c r="D3310" s="38"/>
    </row>
    <row r="3311" spans="3:4">
      <c r="C3311" s="38"/>
      <c r="D3311" s="38"/>
    </row>
    <row r="3312" spans="3:4">
      <c r="C3312" s="38"/>
      <c r="D3312" s="38"/>
    </row>
    <row r="3313" spans="3:4">
      <c r="C3313" s="38"/>
      <c r="D3313" s="38"/>
    </row>
    <row r="3314" spans="3:4">
      <c r="C3314" s="38"/>
      <c r="D3314" s="38"/>
    </row>
    <row r="3315" spans="3:4">
      <c r="C3315" s="38"/>
      <c r="D3315" s="38"/>
    </row>
    <row r="3316" spans="3:4">
      <c r="C3316" s="38"/>
      <c r="D3316" s="38"/>
    </row>
    <row r="3317" spans="3:4">
      <c r="C3317" s="38"/>
      <c r="D3317" s="38"/>
    </row>
    <row r="3318" spans="3:4">
      <c r="C3318" s="38"/>
      <c r="D3318" s="38"/>
    </row>
    <row r="3319" spans="3:4">
      <c r="C3319" s="38"/>
      <c r="D3319" s="38"/>
    </row>
    <row r="3320" spans="3:4">
      <c r="C3320" s="38"/>
      <c r="D3320" s="38"/>
    </row>
    <row r="3321" spans="3:4">
      <c r="C3321" s="38"/>
      <c r="D3321" s="38"/>
    </row>
    <row r="3322" spans="3:4">
      <c r="C3322" s="38"/>
      <c r="D3322" s="38"/>
    </row>
    <row r="3323" spans="3:4">
      <c r="C3323" s="38"/>
      <c r="D3323" s="38"/>
    </row>
    <row r="3324" spans="3:4">
      <c r="C3324" s="38"/>
      <c r="D3324" s="38"/>
    </row>
    <row r="3325" spans="3:4">
      <c r="C3325" s="38"/>
      <c r="D3325" s="38"/>
    </row>
    <row r="3326" spans="3:4">
      <c r="C3326" s="38"/>
      <c r="D3326" s="38"/>
    </row>
    <row r="3327" spans="3:4">
      <c r="C3327" s="38"/>
      <c r="D3327" s="38"/>
    </row>
    <row r="3328" spans="3:4">
      <c r="C3328" s="38"/>
      <c r="D3328" s="38"/>
    </row>
    <row r="3329" spans="3:4">
      <c r="C3329" s="38"/>
      <c r="D3329" s="38"/>
    </row>
    <row r="3330" spans="3:4">
      <c r="C3330" s="38"/>
      <c r="D3330" s="38"/>
    </row>
    <row r="3331" spans="3:4">
      <c r="C3331" s="38"/>
      <c r="D3331" s="38"/>
    </row>
    <row r="3332" spans="3:4">
      <c r="C3332" s="38"/>
      <c r="D3332" s="38"/>
    </row>
    <row r="3333" spans="3:4">
      <c r="C3333" s="38"/>
      <c r="D3333" s="38"/>
    </row>
    <row r="3334" spans="3:4">
      <c r="C3334" s="38"/>
      <c r="D3334" s="38"/>
    </row>
    <row r="3335" spans="3:4">
      <c r="C3335" s="38"/>
      <c r="D3335" s="38"/>
    </row>
    <row r="3336" spans="3:4">
      <c r="C3336" s="38"/>
      <c r="D3336" s="38"/>
    </row>
    <row r="3337" spans="3:4">
      <c r="C3337" s="38"/>
      <c r="D3337" s="38"/>
    </row>
    <row r="3338" spans="3:4">
      <c r="C3338" s="38"/>
      <c r="D3338" s="38"/>
    </row>
    <row r="3339" spans="3:4">
      <c r="C3339" s="38"/>
      <c r="D3339" s="38"/>
    </row>
    <row r="3340" spans="3:4">
      <c r="C3340" s="38"/>
      <c r="D3340" s="38"/>
    </row>
    <row r="3341" spans="3:4">
      <c r="C3341" s="38"/>
      <c r="D3341" s="38"/>
    </row>
    <row r="3342" spans="3:4">
      <c r="C3342" s="38"/>
      <c r="D3342" s="38"/>
    </row>
    <row r="3343" spans="3:4">
      <c r="C3343" s="38"/>
      <c r="D3343" s="38"/>
    </row>
    <row r="3344" spans="3:4">
      <c r="C3344" s="38"/>
      <c r="D3344" s="38"/>
    </row>
    <row r="3345" spans="3:4">
      <c r="C3345" s="38"/>
      <c r="D3345" s="38"/>
    </row>
    <row r="3346" spans="3:4">
      <c r="C3346" s="38"/>
      <c r="D3346" s="38"/>
    </row>
    <row r="3347" spans="3:4">
      <c r="C3347" s="38"/>
      <c r="D3347" s="38"/>
    </row>
    <row r="3348" spans="3:4">
      <c r="C3348" s="38"/>
      <c r="D3348" s="38"/>
    </row>
    <row r="3349" spans="3:4">
      <c r="C3349" s="38"/>
      <c r="D3349" s="38"/>
    </row>
    <row r="3350" spans="3:4">
      <c r="C3350" s="38"/>
      <c r="D3350" s="38"/>
    </row>
    <row r="3351" spans="3:4">
      <c r="C3351" s="38"/>
      <c r="D3351" s="38"/>
    </row>
    <row r="3352" spans="3:4">
      <c r="C3352" s="38"/>
      <c r="D3352" s="38"/>
    </row>
    <row r="3353" spans="3:4">
      <c r="C3353" s="38"/>
      <c r="D3353" s="38"/>
    </row>
    <row r="3354" spans="3:4">
      <c r="C3354" s="38"/>
      <c r="D3354" s="38"/>
    </row>
    <row r="3355" spans="3:4">
      <c r="C3355" s="38"/>
      <c r="D3355" s="38"/>
    </row>
    <row r="3356" spans="3:4">
      <c r="C3356" s="38"/>
      <c r="D3356" s="38"/>
    </row>
    <row r="3357" spans="3:4">
      <c r="C3357" s="38"/>
      <c r="D3357" s="38"/>
    </row>
    <row r="3358" spans="3:4">
      <c r="C3358" s="38"/>
      <c r="D3358" s="38"/>
    </row>
    <row r="3359" spans="3:4">
      <c r="C3359" s="38"/>
      <c r="D3359" s="38"/>
    </row>
    <row r="3360" spans="3:4">
      <c r="C3360" s="38"/>
      <c r="D3360" s="38"/>
    </row>
    <row r="3361" spans="3:4">
      <c r="C3361" s="38"/>
      <c r="D3361" s="38"/>
    </row>
    <row r="3362" spans="3:4">
      <c r="C3362" s="38"/>
      <c r="D3362" s="38"/>
    </row>
    <row r="3363" spans="3:4">
      <c r="C3363" s="38"/>
      <c r="D3363" s="38"/>
    </row>
    <row r="3364" spans="3:4">
      <c r="C3364" s="38"/>
      <c r="D3364" s="38"/>
    </row>
    <row r="3365" spans="3:4">
      <c r="C3365" s="38"/>
      <c r="D3365" s="38"/>
    </row>
    <row r="3366" spans="3:4">
      <c r="C3366" s="38"/>
      <c r="D3366" s="38"/>
    </row>
    <row r="3367" spans="3:4">
      <c r="C3367" s="38"/>
      <c r="D3367" s="38"/>
    </row>
    <row r="3368" spans="3:4">
      <c r="C3368" s="38"/>
      <c r="D3368" s="38"/>
    </row>
    <row r="3369" spans="3:4">
      <c r="C3369" s="38"/>
      <c r="D3369" s="38"/>
    </row>
    <row r="3370" spans="3:4">
      <c r="C3370" s="38"/>
      <c r="D3370" s="38"/>
    </row>
    <row r="3371" spans="3:4">
      <c r="C3371" s="38"/>
      <c r="D3371" s="38"/>
    </row>
    <row r="3372" spans="3:4">
      <c r="C3372" s="38"/>
      <c r="D3372" s="38"/>
    </row>
    <row r="3373" spans="3:4">
      <c r="C3373" s="38"/>
      <c r="D3373" s="38"/>
    </row>
    <row r="3374" spans="3:4">
      <c r="C3374" s="38"/>
      <c r="D3374" s="38"/>
    </row>
    <row r="3375" spans="3:4">
      <c r="C3375" s="38"/>
      <c r="D3375" s="38"/>
    </row>
    <row r="3376" spans="3:4">
      <c r="C3376" s="38"/>
      <c r="D3376" s="38"/>
    </row>
    <row r="3377" spans="3:4">
      <c r="C3377" s="38"/>
      <c r="D3377" s="38"/>
    </row>
    <row r="3378" spans="3:4">
      <c r="C3378" s="38"/>
      <c r="D3378" s="38"/>
    </row>
    <row r="3379" spans="3:4">
      <c r="C3379" s="38"/>
      <c r="D3379" s="38"/>
    </row>
    <row r="3380" spans="3:4">
      <c r="C3380" s="38"/>
      <c r="D3380" s="38"/>
    </row>
    <row r="3381" spans="3:4">
      <c r="C3381" s="38"/>
      <c r="D3381" s="38"/>
    </row>
    <row r="3382" spans="3:4">
      <c r="C3382" s="38"/>
      <c r="D3382" s="38"/>
    </row>
    <row r="3383" spans="3:4">
      <c r="C3383" s="38"/>
      <c r="D3383" s="38"/>
    </row>
    <row r="3384" spans="3:4">
      <c r="C3384" s="38"/>
      <c r="D3384" s="38"/>
    </row>
    <row r="3385" spans="3:4">
      <c r="C3385" s="38"/>
      <c r="D3385" s="38"/>
    </row>
    <row r="3386" spans="3:4">
      <c r="C3386" s="38"/>
      <c r="D3386" s="38"/>
    </row>
    <row r="3387" spans="3:4">
      <c r="C3387" s="38"/>
      <c r="D3387" s="38"/>
    </row>
    <row r="3388" spans="3:4">
      <c r="C3388" s="38"/>
      <c r="D3388" s="38"/>
    </row>
    <row r="3389" spans="3:4">
      <c r="C3389" s="38"/>
      <c r="D3389" s="38"/>
    </row>
    <row r="3390" spans="3:4">
      <c r="C3390" s="38"/>
      <c r="D3390" s="38"/>
    </row>
    <row r="3391" spans="3:4">
      <c r="C3391" s="38"/>
      <c r="D3391" s="38"/>
    </row>
    <row r="3392" spans="3:4">
      <c r="C3392" s="38"/>
      <c r="D3392" s="38"/>
    </row>
    <row r="3393" spans="3:4">
      <c r="C3393" s="38"/>
      <c r="D3393" s="38"/>
    </row>
    <row r="3394" spans="3:4">
      <c r="C3394" s="38"/>
      <c r="D3394" s="38"/>
    </row>
    <row r="3395" spans="3:4">
      <c r="C3395" s="38"/>
      <c r="D3395" s="38"/>
    </row>
    <row r="3396" spans="3:4">
      <c r="C3396" s="38"/>
      <c r="D3396" s="38"/>
    </row>
    <row r="3397" spans="3:4">
      <c r="C3397" s="38"/>
      <c r="D3397" s="38"/>
    </row>
    <row r="3398" spans="3:4">
      <c r="C3398" s="38"/>
      <c r="D3398" s="38"/>
    </row>
    <row r="3399" spans="3:4">
      <c r="C3399" s="38"/>
      <c r="D3399" s="38"/>
    </row>
    <row r="3400" spans="3:4">
      <c r="C3400" s="38"/>
      <c r="D3400" s="38"/>
    </row>
    <row r="3401" spans="3:4">
      <c r="C3401" s="38"/>
      <c r="D3401" s="38"/>
    </row>
    <row r="3402" spans="3:4">
      <c r="C3402" s="38"/>
      <c r="D3402" s="38"/>
    </row>
    <row r="3403" spans="3:4">
      <c r="C3403" s="38"/>
      <c r="D3403" s="38"/>
    </row>
    <row r="3404" spans="3:4">
      <c r="C3404" s="38"/>
      <c r="D3404" s="38"/>
    </row>
    <row r="3405" spans="3:4">
      <c r="C3405" s="38"/>
      <c r="D3405" s="38"/>
    </row>
    <row r="3406" spans="3:4">
      <c r="C3406" s="38"/>
      <c r="D3406" s="38"/>
    </row>
    <row r="3407" spans="3:4">
      <c r="C3407" s="38"/>
      <c r="D3407" s="38"/>
    </row>
    <row r="3408" spans="3:4">
      <c r="C3408" s="38"/>
      <c r="D3408" s="38"/>
    </row>
    <row r="3409" spans="3:4">
      <c r="C3409" s="38"/>
      <c r="D3409" s="38"/>
    </row>
    <row r="3410" spans="3:4">
      <c r="C3410" s="38"/>
      <c r="D3410" s="38"/>
    </row>
    <row r="3411" spans="3:4">
      <c r="C3411" s="38"/>
      <c r="D3411" s="38"/>
    </row>
    <row r="3412" spans="3:4">
      <c r="C3412" s="38"/>
      <c r="D3412" s="38"/>
    </row>
    <row r="3413" spans="3:4">
      <c r="C3413" s="38"/>
      <c r="D3413" s="38"/>
    </row>
    <row r="3414" spans="3:4">
      <c r="C3414" s="38"/>
      <c r="D3414" s="38"/>
    </row>
    <row r="3415" spans="3:4">
      <c r="C3415" s="38"/>
      <c r="D3415" s="38"/>
    </row>
    <row r="3416" spans="3:4">
      <c r="C3416" s="38"/>
      <c r="D3416" s="38"/>
    </row>
    <row r="3417" spans="3:4">
      <c r="C3417" s="38"/>
      <c r="D3417" s="38"/>
    </row>
    <row r="3418" spans="3:4">
      <c r="C3418" s="38"/>
      <c r="D3418" s="38"/>
    </row>
    <row r="3419" spans="3:4">
      <c r="C3419" s="38"/>
      <c r="D3419" s="38"/>
    </row>
    <row r="3420" spans="3:4">
      <c r="C3420" s="38"/>
      <c r="D3420" s="38"/>
    </row>
    <row r="3421" spans="3:4">
      <c r="C3421" s="38"/>
      <c r="D3421" s="38"/>
    </row>
    <row r="3422" spans="3:4">
      <c r="C3422" s="38"/>
      <c r="D3422" s="38"/>
    </row>
    <row r="3423" spans="3:4">
      <c r="C3423" s="38"/>
      <c r="D3423" s="38"/>
    </row>
    <row r="3424" spans="3:4">
      <c r="C3424" s="38"/>
      <c r="D3424" s="38"/>
    </row>
    <row r="3425" spans="3:4">
      <c r="C3425" s="38"/>
      <c r="D3425" s="38"/>
    </row>
    <row r="3426" spans="3:4">
      <c r="C3426" s="38"/>
      <c r="D3426" s="38"/>
    </row>
    <row r="3427" spans="3:4">
      <c r="C3427" s="38"/>
      <c r="D3427" s="38"/>
    </row>
    <row r="3428" spans="3:4">
      <c r="C3428" s="38"/>
      <c r="D3428" s="38"/>
    </row>
    <row r="3429" spans="3:4">
      <c r="C3429" s="38"/>
      <c r="D3429" s="38"/>
    </row>
    <row r="3430" spans="3:4">
      <c r="C3430" s="38"/>
      <c r="D3430" s="38"/>
    </row>
    <row r="3431" spans="3:4">
      <c r="C3431" s="38"/>
      <c r="D3431" s="38"/>
    </row>
    <row r="3432" spans="3:4">
      <c r="C3432" s="38"/>
      <c r="D3432" s="38"/>
    </row>
    <row r="3433" spans="3:4">
      <c r="C3433" s="38"/>
      <c r="D3433" s="38"/>
    </row>
    <row r="3434" spans="3:4">
      <c r="C3434" s="38"/>
      <c r="D3434" s="38"/>
    </row>
    <row r="3435" spans="3:4">
      <c r="C3435" s="38"/>
      <c r="D3435" s="38"/>
    </row>
    <row r="3436" spans="3:4">
      <c r="C3436" s="38"/>
      <c r="D3436" s="38"/>
    </row>
    <row r="3437" spans="3:4">
      <c r="C3437" s="38"/>
      <c r="D3437" s="38"/>
    </row>
    <row r="3438" spans="3:4">
      <c r="C3438" s="38"/>
      <c r="D3438" s="38"/>
    </row>
    <row r="3439" spans="3:4">
      <c r="C3439" s="38"/>
      <c r="D3439" s="38"/>
    </row>
    <row r="3440" spans="3:4">
      <c r="C3440" s="38"/>
      <c r="D3440" s="38"/>
    </row>
    <row r="3441" spans="3:4">
      <c r="C3441" s="38"/>
      <c r="D3441" s="38"/>
    </row>
    <row r="3442" spans="3:4">
      <c r="C3442" s="38"/>
      <c r="D3442" s="38"/>
    </row>
    <row r="3443" spans="3:4">
      <c r="C3443" s="38"/>
      <c r="D3443" s="38"/>
    </row>
    <row r="3444" spans="3:4">
      <c r="C3444" s="38"/>
      <c r="D3444" s="38"/>
    </row>
    <row r="3445" spans="3:4">
      <c r="C3445" s="38"/>
      <c r="D3445" s="38"/>
    </row>
    <row r="3446" spans="3:4">
      <c r="C3446" s="38"/>
      <c r="D3446" s="38"/>
    </row>
    <row r="3447" spans="3:4">
      <c r="C3447" s="38"/>
      <c r="D3447" s="38"/>
    </row>
    <row r="3448" spans="3:4">
      <c r="C3448" s="38"/>
      <c r="D3448" s="38"/>
    </row>
    <row r="3449" spans="3:4">
      <c r="C3449" s="38"/>
      <c r="D3449" s="38"/>
    </row>
    <row r="3450" spans="3:4">
      <c r="C3450" s="38"/>
      <c r="D3450" s="38"/>
    </row>
    <row r="3451" spans="3:4">
      <c r="C3451" s="38"/>
      <c r="D3451" s="38"/>
    </row>
    <row r="3452" spans="3:4">
      <c r="C3452" s="38"/>
      <c r="D3452" s="38"/>
    </row>
    <row r="3453" spans="3:4">
      <c r="C3453" s="38"/>
      <c r="D3453" s="38"/>
    </row>
    <row r="3454" spans="3:4">
      <c r="C3454" s="38"/>
      <c r="D3454" s="38"/>
    </row>
    <row r="3455" spans="3:4">
      <c r="C3455" s="38"/>
      <c r="D3455" s="38"/>
    </row>
    <row r="3456" spans="3:4">
      <c r="C3456" s="38"/>
      <c r="D3456" s="38"/>
    </row>
    <row r="3457" spans="3:4">
      <c r="C3457" s="38"/>
      <c r="D3457" s="38"/>
    </row>
    <row r="3458" spans="3:4">
      <c r="C3458" s="38"/>
      <c r="D3458" s="38"/>
    </row>
    <row r="3459" spans="3:4">
      <c r="C3459" s="38"/>
      <c r="D3459" s="38"/>
    </row>
    <row r="3460" spans="3:4">
      <c r="C3460" s="38"/>
      <c r="D3460" s="38"/>
    </row>
    <row r="3461" spans="3:4">
      <c r="C3461" s="38"/>
      <c r="D3461" s="38"/>
    </row>
    <row r="3462" spans="3:4">
      <c r="C3462" s="38"/>
      <c r="D3462" s="38"/>
    </row>
    <row r="3463" spans="3:4">
      <c r="C3463" s="38"/>
      <c r="D3463" s="38"/>
    </row>
    <row r="3464" spans="3:4">
      <c r="C3464" s="38"/>
      <c r="D3464" s="38"/>
    </row>
    <row r="3465" spans="3:4">
      <c r="C3465" s="38"/>
      <c r="D3465" s="38"/>
    </row>
    <row r="3466" spans="3:4">
      <c r="C3466" s="38"/>
      <c r="D3466" s="38"/>
    </row>
    <row r="3467" spans="3:4">
      <c r="C3467" s="38"/>
      <c r="D3467" s="38"/>
    </row>
    <row r="3468" spans="3:4">
      <c r="C3468" s="38"/>
      <c r="D3468" s="38"/>
    </row>
    <row r="3469" spans="3:4">
      <c r="C3469" s="38"/>
      <c r="D3469" s="38"/>
    </row>
    <row r="3470" spans="3:4">
      <c r="C3470" s="38"/>
      <c r="D3470" s="38"/>
    </row>
    <row r="3471" spans="3:4">
      <c r="C3471" s="38"/>
      <c r="D3471" s="38"/>
    </row>
    <row r="3472" spans="3:4">
      <c r="C3472" s="38"/>
      <c r="D3472" s="38"/>
    </row>
    <row r="3473" spans="3:4">
      <c r="C3473" s="38"/>
      <c r="D3473" s="38"/>
    </row>
    <row r="3474" spans="3:4">
      <c r="C3474" s="38"/>
      <c r="D3474" s="38"/>
    </row>
    <row r="3475" spans="3:4">
      <c r="C3475" s="38"/>
      <c r="D3475" s="38"/>
    </row>
    <row r="3476" spans="3:4">
      <c r="C3476" s="38"/>
      <c r="D3476" s="38"/>
    </row>
    <row r="3477" spans="3:4">
      <c r="C3477" s="38"/>
      <c r="D3477" s="38"/>
    </row>
    <row r="3478" spans="3:4">
      <c r="C3478" s="38"/>
      <c r="D3478" s="38"/>
    </row>
    <row r="3479" spans="3:4">
      <c r="C3479" s="38"/>
      <c r="D3479" s="38"/>
    </row>
    <row r="3480" spans="3:4">
      <c r="C3480" s="38"/>
      <c r="D3480" s="38"/>
    </row>
    <row r="3481" spans="3:4">
      <c r="C3481" s="38"/>
      <c r="D3481" s="38"/>
    </row>
    <row r="3482" spans="3:4">
      <c r="C3482" s="38"/>
      <c r="D3482" s="38"/>
    </row>
    <row r="3483" spans="3:4">
      <c r="C3483" s="38"/>
      <c r="D3483" s="38"/>
    </row>
    <row r="3484" spans="3:4">
      <c r="C3484" s="38"/>
      <c r="D3484" s="38"/>
    </row>
    <row r="3485" spans="3:4">
      <c r="C3485" s="38"/>
      <c r="D3485" s="38"/>
    </row>
    <row r="3486" spans="3:4">
      <c r="C3486" s="38"/>
      <c r="D3486" s="38"/>
    </row>
    <row r="3487" spans="3:4">
      <c r="C3487" s="38"/>
      <c r="D3487" s="38"/>
    </row>
    <row r="3488" spans="3:4">
      <c r="C3488" s="38"/>
      <c r="D3488" s="38"/>
    </row>
    <row r="3489" spans="3:4">
      <c r="C3489" s="38"/>
      <c r="D3489" s="38"/>
    </row>
    <row r="3490" spans="3:4">
      <c r="C3490" s="38"/>
      <c r="D3490" s="38"/>
    </row>
    <row r="3491" spans="3:4">
      <c r="C3491" s="38"/>
      <c r="D3491" s="38"/>
    </row>
    <row r="3492" spans="3:4">
      <c r="C3492" s="38"/>
      <c r="D3492" s="38"/>
    </row>
    <row r="3493" spans="3:4">
      <c r="C3493" s="38"/>
      <c r="D3493" s="38"/>
    </row>
    <row r="3494" spans="3:4">
      <c r="C3494" s="38"/>
      <c r="D3494" s="38"/>
    </row>
    <row r="3495" spans="3:4">
      <c r="C3495" s="38"/>
      <c r="D3495" s="38"/>
    </row>
    <row r="3496" spans="3:4">
      <c r="C3496" s="38"/>
      <c r="D3496" s="38"/>
    </row>
    <row r="3497" spans="3:4">
      <c r="C3497" s="38"/>
      <c r="D3497" s="38"/>
    </row>
    <row r="3498" spans="3:4">
      <c r="C3498" s="38"/>
      <c r="D3498" s="38"/>
    </row>
    <row r="3499" spans="3:4">
      <c r="C3499" s="38"/>
      <c r="D3499" s="38"/>
    </row>
    <row r="3500" spans="3:4">
      <c r="C3500" s="38"/>
      <c r="D3500" s="38"/>
    </row>
    <row r="3501" spans="3:4">
      <c r="C3501" s="38"/>
      <c r="D3501" s="38"/>
    </row>
    <row r="3502" spans="3:4">
      <c r="C3502" s="38"/>
      <c r="D3502" s="38"/>
    </row>
    <row r="3503" spans="3:4">
      <c r="C3503" s="38"/>
      <c r="D3503" s="38"/>
    </row>
    <row r="3504" spans="3:4">
      <c r="C3504" s="38"/>
      <c r="D3504" s="38"/>
    </row>
    <row r="3505" spans="3:4">
      <c r="C3505" s="38"/>
      <c r="D3505" s="38"/>
    </row>
    <row r="3506" spans="3:4">
      <c r="C3506" s="38"/>
      <c r="D3506" s="38"/>
    </row>
    <row r="3507" spans="3:4">
      <c r="C3507" s="38"/>
      <c r="D3507" s="38"/>
    </row>
    <row r="3508" spans="3:4">
      <c r="C3508" s="38"/>
      <c r="D3508" s="38"/>
    </row>
    <row r="3509" spans="3:4">
      <c r="C3509" s="38"/>
      <c r="D3509" s="38"/>
    </row>
    <row r="3510" spans="3:4">
      <c r="C3510" s="38"/>
      <c r="D3510" s="38"/>
    </row>
    <row r="3511" spans="3:4">
      <c r="C3511" s="38"/>
      <c r="D3511" s="38"/>
    </row>
    <row r="3512" spans="3:4">
      <c r="C3512" s="38"/>
      <c r="D3512" s="38"/>
    </row>
    <row r="3513" spans="3:4">
      <c r="C3513" s="38"/>
      <c r="D3513" s="38"/>
    </row>
    <row r="3514" spans="3:4">
      <c r="C3514" s="38"/>
      <c r="D3514" s="38"/>
    </row>
    <row r="3515" spans="3:4">
      <c r="C3515" s="38"/>
      <c r="D3515" s="38"/>
    </row>
    <row r="3516" spans="3:4">
      <c r="C3516" s="38"/>
      <c r="D3516" s="38"/>
    </row>
    <row r="3517" spans="3:4">
      <c r="C3517" s="38"/>
      <c r="D3517" s="38"/>
    </row>
    <row r="3518" spans="3:4">
      <c r="C3518" s="38"/>
      <c r="D3518" s="38"/>
    </row>
    <row r="3519" spans="3:4">
      <c r="C3519" s="38"/>
      <c r="D3519" s="38"/>
    </row>
    <row r="3520" spans="3:4">
      <c r="C3520" s="38"/>
      <c r="D3520" s="38"/>
    </row>
    <row r="3521" spans="3:4">
      <c r="C3521" s="38"/>
      <c r="D3521" s="38"/>
    </row>
    <row r="3522" spans="3:4">
      <c r="C3522" s="38"/>
      <c r="D3522" s="38"/>
    </row>
    <row r="3523" spans="3:4">
      <c r="C3523" s="38"/>
      <c r="D3523" s="38"/>
    </row>
    <row r="3524" spans="3:4">
      <c r="C3524" s="38"/>
      <c r="D3524" s="38"/>
    </row>
    <row r="3525" spans="3:4">
      <c r="C3525" s="38"/>
      <c r="D3525" s="38"/>
    </row>
    <row r="3526" spans="3:4">
      <c r="C3526" s="38"/>
      <c r="D3526" s="38"/>
    </row>
    <row r="3527" spans="3:4">
      <c r="C3527" s="38"/>
      <c r="D3527" s="38"/>
    </row>
    <row r="3528" spans="3:4">
      <c r="C3528" s="38"/>
      <c r="D3528" s="38"/>
    </row>
    <row r="3529" spans="3:4">
      <c r="C3529" s="38"/>
      <c r="D3529" s="38"/>
    </row>
    <row r="3530" spans="3:4">
      <c r="C3530" s="38"/>
      <c r="D3530" s="38"/>
    </row>
    <row r="3531" spans="3:4">
      <c r="C3531" s="38"/>
      <c r="D3531" s="38"/>
    </row>
    <row r="3532" spans="3:4">
      <c r="C3532" s="38"/>
      <c r="D3532" s="38"/>
    </row>
    <row r="3533" spans="3:4">
      <c r="C3533" s="38"/>
      <c r="D3533" s="38"/>
    </row>
    <row r="3534" spans="3:4">
      <c r="C3534" s="38"/>
      <c r="D3534" s="38"/>
    </row>
    <row r="3535" spans="3:4">
      <c r="C3535" s="38"/>
      <c r="D3535" s="38"/>
    </row>
    <row r="3536" spans="3:4">
      <c r="C3536" s="38"/>
      <c r="D3536" s="38"/>
    </row>
    <row r="3537" spans="3:4">
      <c r="C3537" s="38"/>
      <c r="D3537" s="38"/>
    </row>
    <row r="3538" spans="3:4">
      <c r="C3538" s="38"/>
      <c r="D3538" s="38"/>
    </row>
    <row r="3539" spans="3:4">
      <c r="C3539" s="38"/>
      <c r="D3539" s="38"/>
    </row>
    <row r="3540" spans="3:4">
      <c r="C3540" s="38"/>
      <c r="D3540" s="38"/>
    </row>
    <row r="3541" spans="3:4">
      <c r="C3541" s="38"/>
      <c r="D3541" s="38"/>
    </row>
    <row r="3542" spans="3:4">
      <c r="C3542" s="38"/>
      <c r="D3542" s="38"/>
    </row>
    <row r="3543" spans="3:4">
      <c r="C3543" s="38"/>
      <c r="D3543" s="38"/>
    </row>
    <row r="3544" spans="3:4">
      <c r="C3544" s="38"/>
      <c r="D3544" s="38"/>
    </row>
    <row r="3545" spans="3:4">
      <c r="C3545" s="38"/>
      <c r="D3545" s="38"/>
    </row>
    <row r="3546" spans="3:4">
      <c r="C3546" s="38"/>
      <c r="D3546" s="38"/>
    </row>
    <row r="3547" spans="3:4">
      <c r="C3547" s="38"/>
      <c r="D3547" s="38"/>
    </row>
    <row r="3548" spans="3:4">
      <c r="C3548" s="38"/>
      <c r="D3548" s="38"/>
    </row>
    <row r="3549" spans="3:4">
      <c r="C3549" s="38"/>
      <c r="D3549" s="38"/>
    </row>
    <row r="3550" spans="3:4">
      <c r="C3550" s="38"/>
      <c r="D3550" s="38"/>
    </row>
    <row r="3551" spans="3:4">
      <c r="C3551" s="38"/>
      <c r="D3551" s="38"/>
    </row>
    <row r="3552" spans="3:4">
      <c r="C3552" s="38"/>
      <c r="D3552" s="38"/>
    </row>
    <row r="3553" spans="3:4">
      <c r="C3553" s="38"/>
      <c r="D3553" s="38"/>
    </row>
    <row r="3554" spans="3:4">
      <c r="C3554" s="38"/>
      <c r="D3554" s="38"/>
    </row>
    <row r="3555" spans="3:4">
      <c r="C3555" s="38"/>
      <c r="D3555" s="38"/>
    </row>
    <row r="3556" spans="3:4">
      <c r="C3556" s="38"/>
      <c r="D3556" s="38"/>
    </row>
    <row r="3557" spans="3:4">
      <c r="C3557" s="38"/>
      <c r="D3557" s="38"/>
    </row>
    <row r="3558" spans="3:4">
      <c r="C3558" s="38"/>
      <c r="D3558" s="38"/>
    </row>
    <row r="3559" spans="3:4">
      <c r="C3559" s="38"/>
      <c r="D3559" s="38"/>
    </row>
    <row r="3560" spans="3:4">
      <c r="C3560" s="38"/>
      <c r="D3560" s="38"/>
    </row>
    <row r="3561" spans="3:4">
      <c r="C3561" s="38"/>
      <c r="D3561" s="38"/>
    </row>
    <row r="3562" spans="3:4">
      <c r="C3562" s="38"/>
      <c r="D3562" s="38"/>
    </row>
    <row r="3563" spans="3:4">
      <c r="C3563" s="38"/>
      <c r="D3563" s="38"/>
    </row>
    <row r="3564" spans="3:4">
      <c r="C3564" s="38"/>
      <c r="D3564" s="38"/>
    </row>
    <row r="3565" spans="3:4">
      <c r="C3565" s="38"/>
      <c r="D3565" s="38"/>
    </row>
    <row r="3566" spans="3:4">
      <c r="C3566" s="38"/>
      <c r="D3566" s="38"/>
    </row>
    <row r="3567" spans="3:4">
      <c r="C3567" s="38"/>
      <c r="D3567" s="38"/>
    </row>
    <row r="3568" spans="3:4">
      <c r="C3568" s="38"/>
      <c r="D3568" s="38"/>
    </row>
    <row r="3569" spans="3:4">
      <c r="C3569" s="38"/>
      <c r="D3569" s="38"/>
    </row>
    <row r="3570" spans="3:4">
      <c r="C3570" s="38"/>
      <c r="D3570" s="38"/>
    </row>
    <row r="3571" spans="3:4">
      <c r="C3571" s="38"/>
      <c r="D3571" s="38"/>
    </row>
    <row r="3572" spans="3:4">
      <c r="C3572" s="38"/>
      <c r="D3572" s="38"/>
    </row>
    <row r="3573" spans="3:4">
      <c r="C3573" s="38"/>
      <c r="D3573" s="38"/>
    </row>
    <row r="3574" spans="3:4">
      <c r="C3574" s="38"/>
      <c r="D3574" s="38"/>
    </row>
    <row r="3575" spans="3:4">
      <c r="C3575" s="38"/>
      <c r="D3575" s="38"/>
    </row>
    <row r="3576" spans="3:4">
      <c r="C3576" s="38"/>
      <c r="D3576" s="38"/>
    </row>
    <row r="3577" spans="3:4">
      <c r="C3577" s="38"/>
      <c r="D3577" s="38"/>
    </row>
    <row r="3578" spans="3:4">
      <c r="C3578" s="38"/>
      <c r="D3578" s="38"/>
    </row>
    <row r="3579" spans="3:4">
      <c r="C3579" s="38"/>
      <c r="D3579" s="38"/>
    </row>
    <row r="3580" spans="3:4">
      <c r="C3580" s="38"/>
      <c r="D3580" s="38"/>
    </row>
    <row r="3581" spans="3:4">
      <c r="C3581" s="38"/>
      <c r="D3581" s="38"/>
    </row>
    <row r="3582" spans="3:4">
      <c r="C3582" s="38"/>
      <c r="D3582" s="38"/>
    </row>
    <row r="3583" spans="3:4">
      <c r="C3583" s="38"/>
      <c r="D3583" s="38"/>
    </row>
    <row r="3584" spans="3:4">
      <c r="C3584" s="38"/>
      <c r="D3584" s="38"/>
    </row>
    <row r="3585" spans="3:4">
      <c r="C3585" s="38"/>
      <c r="D3585" s="38"/>
    </row>
    <row r="3586" spans="3:4">
      <c r="C3586" s="38"/>
      <c r="D3586" s="38"/>
    </row>
    <row r="3587" spans="3:4">
      <c r="C3587" s="38"/>
      <c r="D3587" s="38"/>
    </row>
    <row r="3588" spans="3:4">
      <c r="C3588" s="38"/>
      <c r="D3588" s="38"/>
    </row>
    <row r="3589" spans="3:4">
      <c r="C3589" s="38"/>
      <c r="D3589" s="38"/>
    </row>
    <row r="3590" spans="3:4">
      <c r="C3590" s="38"/>
      <c r="D3590" s="38"/>
    </row>
    <row r="3591" spans="3:4">
      <c r="C3591" s="38"/>
      <c r="D3591" s="38"/>
    </row>
    <row r="3592" spans="3:4">
      <c r="C3592" s="38"/>
      <c r="D3592" s="38"/>
    </row>
    <row r="3593" spans="3:4">
      <c r="C3593" s="38"/>
      <c r="D3593" s="38"/>
    </row>
    <row r="3594" spans="3:4">
      <c r="C3594" s="38"/>
      <c r="D3594" s="38"/>
    </row>
    <row r="3595" spans="3:4">
      <c r="C3595" s="38"/>
      <c r="D3595" s="38"/>
    </row>
    <row r="3596" spans="3:4">
      <c r="C3596" s="38"/>
      <c r="D3596" s="38"/>
    </row>
    <row r="3597" spans="3:4">
      <c r="C3597" s="38"/>
      <c r="D3597" s="38"/>
    </row>
    <row r="3598" spans="3:4">
      <c r="C3598" s="38"/>
      <c r="D3598" s="38"/>
    </row>
    <row r="3599" spans="3:4">
      <c r="C3599" s="38"/>
      <c r="D3599" s="38"/>
    </row>
    <row r="3600" spans="3:4">
      <c r="C3600" s="38"/>
      <c r="D3600" s="38"/>
    </row>
    <row r="3601" spans="3:4">
      <c r="C3601" s="38"/>
      <c r="D3601" s="38"/>
    </row>
    <row r="3602" spans="3:4">
      <c r="C3602" s="38"/>
      <c r="D3602" s="38"/>
    </row>
    <row r="3603" spans="3:4">
      <c r="C3603" s="38"/>
      <c r="D3603" s="38"/>
    </row>
    <row r="3604" spans="3:4">
      <c r="C3604" s="38"/>
      <c r="D3604" s="38"/>
    </row>
    <row r="3605" spans="3:4">
      <c r="C3605" s="38"/>
      <c r="D3605" s="38"/>
    </row>
    <row r="3606" spans="3:4">
      <c r="C3606" s="38"/>
      <c r="D3606" s="38"/>
    </row>
    <row r="3607" spans="3:4">
      <c r="C3607" s="38"/>
      <c r="D3607" s="38"/>
    </row>
    <row r="3608" spans="3:4">
      <c r="C3608" s="38"/>
      <c r="D3608" s="38"/>
    </row>
    <row r="3609" spans="3:4">
      <c r="C3609" s="38"/>
      <c r="D3609" s="38"/>
    </row>
    <row r="3610" spans="3:4">
      <c r="C3610" s="38"/>
      <c r="D3610" s="38"/>
    </row>
    <row r="3611" spans="3:4">
      <c r="C3611" s="38"/>
      <c r="D3611" s="38"/>
    </row>
    <row r="3612" spans="3:4">
      <c r="C3612" s="38"/>
      <c r="D3612" s="38"/>
    </row>
    <row r="3613" spans="3:4">
      <c r="C3613" s="38"/>
      <c r="D3613" s="38"/>
    </row>
    <row r="3614" spans="3:4">
      <c r="C3614" s="38"/>
      <c r="D3614" s="38"/>
    </row>
    <row r="3615" spans="3:4">
      <c r="C3615" s="38"/>
      <c r="D3615" s="38"/>
    </row>
    <row r="3616" spans="3:4">
      <c r="C3616" s="38"/>
      <c r="D3616" s="38"/>
    </row>
    <row r="3617" spans="3:4">
      <c r="C3617" s="38"/>
      <c r="D3617" s="38"/>
    </row>
    <row r="3618" spans="3:4">
      <c r="C3618" s="38"/>
      <c r="D3618" s="38"/>
    </row>
    <row r="3619" spans="3:4">
      <c r="C3619" s="38"/>
      <c r="D3619" s="38"/>
    </row>
    <row r="3620" spans="3:4">
      <c r="C3620" s="38"/>
      <c r="D3620" s="38"/>
    </row>
    <row r="3621" spans="3:4">
      <c r="C3621" s="38"/>
      <c r="D3621" s="38"/>
    </row>
    <row r="3622" spans="3:4">
      <c r="C3622" s="38"/>
      <c r="D3622" s="38"/>
    </row>
    <row r="3623" spans="3:4">
      <c r="C3623" s="38"/>
      <c r="D3623" s="38"/>
    </row>
    <row r="3624" spans="3:4">
      <c r="C3624" s="38"/>
      <c r="D3624" s="38"/>
    </row>
    <row r="3625" spans="3:4">
      <c r="C3625" s="38"/>
      <c r="D3625" s="38"/>
    </row>
    <row r="3626" spans="3:4">
      <c r="C3626" s="38"/>
      <c r="D3626" s="38"/>
    </row>
    <row r="3627" spans="3:4">
      <c r="C3627" s="38"/>
      <c r="D3627" s="38"/>
    </row>
    <row r="3628" spans="3:4">
      <c r="C3628" s="38"/>
      <c r="D3628" s="38"/>
    </row>
    <row r="3629" spans="3:4">
      <c r="C3629" s="38"/>
      <c r="D3629" s="38"/>
    </row>
    <row r="3630" spans="3:4">
      <c r="C3630" s="38"/>
      <c r="D3630" s="38"/>
    </row>
    <row r="3631" spans="3:4">
      <c r="C3631" s="38"/>
      <c r="D3631" s="38"/>
    </row>
    <row r="3632" spans="3:4">
      <c r="C3632" s="38"/>
      <c r="D3632" s="38"/>
    </row>
    <row r="3633" spans="3:4">
      <c r="C3633" s="38"/>
      <c r="D3633" s="38"/>
    </row>
    <row r="3634" spans="3:4">
      <c r="C3634" s="38"/>
      <c r="D3634" s="38"/>
    </row>
    <row r="3635" spans="3:4">
      <c r="C3635" s="38"/>
      <c r="D3635" s="38"/>
    </row>
    <row r="3636" spans="3:4">
      <c r="C3636" s="38"/>
      <c r="D3636" s="38"/>
    </row>
    <row r="3637" spans="3:4">
      <c r="C3637" s="38"/>
      <c r="D3637" s="38"/>
    </row>
    <row r="3638" spans="3:4">
      <c r="C3638" s="38"/>
      <c r="D3638" s="38"/>
    </row>
    <row r="3639" spans="3:4">
      <c r="C3639" s="38"/>
      <c r="D3639" s="38"/>
    </row>
    <row r="3640" spans="3:4">
      <c r="C3640" s="38"/>
      <c r="D3640" s="38"/>
    </row>
    <row r="3641" spans="3:4">
      <c r="C3641" s="38"/>
      <c r="D3641" s="38"/>
    </row>
    <row r="3642" spans="3:4">
      <c r="C3642" s="38"/>
      <c r="D3642" s="38"/>
    </row>
    <row r="3643" spans="3:4">
      <c r="C3643" s="38"/>
      <c r="D3643" s="38"/>
    </row>
    <row r="3644" spans="3:4">
      <c r="C3644" s="38"/>
      <c r="D3644" s="38"/>
    </row>
    <row r="3645" spans="3:4">
      <c r="C3645" s="38"/>
      <c r="D3645" s="38"/>
    </row>
    <row r="3646" spans="3:4">
      <c r="C3646" s="38"/>
      <c r="D3646" s="38"/>
    </row>
    <row r="3647" spans="3:4">
      <c r="C3647" s="38"/>
      <c r="D3647" s="38"/>
    </row>
    <row r="3648" spans="3:4">
      <c r="C3648" s="38"/>
      <c r="D3648" s="38"/>
    </row>
    <row r="3649" spans="3:4">
      <c r="C3649" s="38"/>
      <c r="D3649" s="38"/>
    </row>
    <row r="3650" spans="3:4">
      <c r="C3650" s="38"/>
      <c r="D3650" s="38"/>
    </row>
    <row r="3651" spans="3:4">
      <c r="C3651" s="38"/>
      <c r="D3651" s="38"/>
    </row>
    <row r="3652" spans="3:4">
      <c r="C3652" s="38"/>
      <c r="D3652" s="38"/>
    </row>
    <row r="3653" spans="3:4">
      <c r="C3653" s="38"/>
      <c r="D3653" s="38"/>
    </row>
    <row r="3654" spans="3:4">
      <c r="C3654" s="38"/>
      <c r="D3654" s="38"/>
    </row>
    <row r="3655" spans="3:4">
      <c r="C3655" s="38"/>
      <c r="D3655" s="38"/>
    </row>
    <row r="3656" spans="3:4">
      <c r="C3656" s="38"/>
      <c r="D3656" s="38"/>
    </row>
    <row r="3657" spans="3:4">
      <c r="C3657" s="38"/>
      <c r="D3657" s="38"/>
    </row>
    <row r="3658" spans="3:4">
      <c r="C3658" s="38"/>
      <c r="D3658" s="38"/>
    </row>
    <row r="3659" spans="3:4">
      <c r="C3659" s="38"/>
      <c r="D3659" s="38"/>
    </row>
    <row r="3660" spans="3:4">
      <c r="C3660" s="38"/>
      <c r="D3660" s="38"/>
    </row>
    <row r="3661" spans="3:4">
      <c r="C3661" s="38"/>
      <c r="D3661" s="38"/>
    </row>
    <row r="3662" spans="3:4">
      <c r="C3662" s="38"/>
      <c r="D3662" s="38"/>
    </row>
    <row r="3663" spans="3:4">
      <c r="C3663" s="38"/>
      <c r="D3663" s="38"/>
    </row>
    <row r="3664" spans="3:4">
      <c r="C3664" s="38"/>
      <c r="D3664" s="38"/>
    </row>
    <row r="3665" spans="3:4">
      <c r="C3665" s="38"/>
      <c r="D3665" s="38"/>
    </row>
    <row r="3666" spans="3:4">
      <c r="C3666" s="38"/>
      <c r="D3666" s="38"/>
    </row>
    <row r="3667" spans="3:4">
      <c r="C3667" s="38"/>
      <c r="D3667" s="38"/>
    </row>
    <row r="3668" spans="3:4">
      <c r="C3668" s="38"/>
      <c r="D3668" s="38"/>
    </row>
    <row r="3669" spans="3:4">
      <c r="C3669" s="38"/>
      <c r="D3669" s="38"/>
    </row>
    <row r="3670" spans="3:4">
      <c r="C3670" s="38"/>
      <c r="D3670" s="38"/>
    </row>
    <row r="3671" spans="3:4">
      <c r="C3671" s="38"/>
      <c r="D3671" s="38"/>
    </row>
    <row r="3672" spans="3:4">
      <c r="C3672" s="38"/>
      <c r="D3672" s="38"/>
    </row>
    <row r="3673" spans="3:4">
      <c r="C3673" s="38"/>
      <c r="D3673" s="38"/>
    </row>
    <row r="3674" spans="3:4">
      <c r="C3674" s="38"/>
      <c r="D3674" s="38"/>
    </row>
    <row r="3675" spans="3:4">
      <c r="C3675" s="38"/>
      <c r="D3675" s="38"/>
    </row>
    <row r="3676" spans="3:4">
      <c r="C3676" s="38"/>
      <c r="D3676" s="38"/>
    </row>
    <row r="3677" spans="3:4">
      <c r="C3677" s="38"/>
      <c r="D3677" s="38"/>
    </row>
    <row r="3678" spans="3:4">
      <c r="C3678" s="38"/>
      <c r="D3678" s="38"/>
    </row>
    <row r="3679" spans="3:4">
      <c r="C3679" s="38"/>
      <c r="D3679" s="38"/>
    </row>
    <row r="3680" spans="3:4">
      <c r="C3680" s="38"/>
      <c r="D3680" s="38"/>
    </row>
    <row r="3681" spans="3:4">
      <c r="C3681" s="38"/>
      <c r="D3681" s="38"/>
    </row>
    <row r="3682" spans="3:4">
      <c r="C3682" s="38"/>
      <c r="D3682" s="38"/>
    </row>
    <row r="3683" spans="3:4">
      <c r="C3683" s="38"/>
      <c r="D3683" s="38"/>
    </row>
    <row r="3684" spans="3:4">
      <c r="C3684" s="38"/>
      <c r="D3684" s="38"/>
    </row>
    <row r="3685" spans="3:4">
      <c r="C3685" s="38"/>
      <c r="D3685" s="38"/>
    </row>
    <row r="3686" spans="3:4">
      <c r="C3686" s="38"/>
      <c r="D3686" s="38"/>
    </row>
    <row r="3687" spans="3:4">
      <c r="C3687" s="38"/>
      <c r="D3687" s="38"/>
    </row>
    <row r="3688" spans="3:4">
      <c r="C3688" s="38"/>
      <c r="D3688" s="38"/>
    </row>
    <row r="3689" spans="3:4">
      <c r="C3689" s="38"/>
      <c r="D3689" s="38"/>
    </row>
    <row r="3690" spans="3:4">
      <c r="C3690" s="38"/>
      <c r="D3690" s="38"/>
    </row>
    <row r="3691" spans="3:4">
      <c r="C3691" s="38"/>
      <c r="D3691" s="38"/>
    </row>
    <row r="3692" spans="3:4">
      <c r="C3692" s="38"/>
      <c r="D3692" s="38"/>
    </row>
    <row r="3693" spans="3:4">
      <c r="C3693" s="38"/>
      <c r="D3693" s="38"/>
    </row>
    <row r="3694" spans="3:4">
      <c r="C3694" s="38"/>
      <c r="D3694" s="38"/>
    </row>
    <row r="3695" spans="3:4">
      <c r="C3695" s="38"/>
      <c r="D3695" s="38"/>
    </row>
    <row r="3696" spans="3:4">
      <c r="C3696" s="38"/>
      <c r="D3696" s="38"/>
    </row>
    <row r="3697" spans="3:4">
      <c r="C3697" s="38"/>
      <c r="D3697" s="38"/>
    </row>
    <row r="3698" spans="3:4">
      <c r="C3698" s="38"/>
      <c r="D3698" s="38"/>
    </row>
    <row r="3699" spans="3:4">
      <c r="C3699" s="38"/>
      <c r="D3699" s="38"/>
    </row>
    <row r="3700" spans="3:4">
      <c r="C3700" s="38"/>
      <c r="D3700" s="38"/>
    </row>
    <row r="3701" spans="3:4">
      <c r="C3701" s="38"/>
      <c r="D3701" s="38"/>
    </row>
    <row r="3702" spans="3:4">
      <c r="C3702" s="38"/>
      <c r="D3702" s="38"/>
    </row>
    <row r="3703" spans="3:4">
      <c r="C3703" s="38"/>
      <c r="D3703" s="38"/>
    </row>
    <row r="3704" spans="3:4">
      <c r="C3704" s="38"/>
      <c r="D3704" s="38"/>
    </row>
    <row r="3705" spans="3:4">
      <c r="C3705" s="38"/>
      <c r="D3705" s="38"/>
    </row>
    <row r="3706" spans="3:4">
      <c r="C3706" s="38"/>
      <c r="D3706" s="38"/>
    </row>
    <row r="3707" spans="3:4">
      <c r="C3707" s="38"/>
      <c r="D3707" s="38"/>
    </row>
    <row r="3708" spans="3:4">
      <c r="C3708" s="38"/>
      <c r="D3708" s="38"/>
    </row>
    <row r="3709" spans="3:4">
      <c r="C3709" s="38"/>
      <c r="D3709" s="38"/>
    </row>
    <row r="3710" spans="3:4">
      <c r="C3710" s="38"/>
      <c r="D3710" s="38"/>
    </row>
    <row r="3711" spans="3:4">
      <c r="C3711" s="38"/>
      <c r="D3711" s="38"/>
    </row>
    <row r="3712" spans="3:4">
      <c r="C3712" s="38"/>
      <c r="D3712" s="38"/>
    </row>
    <row r="3713" spans="3:4">
      <c r="C3713" s="38"/>
      <c r="D3713" s="38"/>
    </row>
    <row r="3714" spans="3:4">
      <c r="C3714" s="38"/>
      <c r="D3714" s="38"/>
    </row>
    <row r="3715" spans="3:4">
      <c r="C3715" s="38"/>
      <c r="D3715" s="38"/>
    </row>
    <row r="3716" spans="3:4">
      <c r="C3716" s="38"/>
      <c r="D3716" s="38"/>
    </row>
    <row r="3717" spans="3:4">
      <c r="C3717" s="38"/>
      <c r="D3717" s="38"/>
    </row>
    <row r="3718" spans="3:4">
      <c r="C3718" s="38"/>
      <c r="D3718" s="38"/>
    </row>
    <row r="3719" spans="3:4">
      <c r="C3719" s="38"/>
      <c r="D3719" s="38"/>
    </row>
    <row r="3720" spans="3:4">
      <c r="C3720" s="38"/>
      <c r="D3720" s="38"/>
    </row>
    <row r="3721" spans="3:4">
      <c r="C3721" s="38"/>
      <c r="D3721" s="38"/>
    </row>
    <row r="3722" spans="3:4">
      <c r="C3722" s="38"/>
      <c r="D3722" s="38"/>
    </row>
    <row r="3723" spans="3:4">
      <c r="C3723" s="38"/>
      <c r="D3723" s="38"/>
    </row>
    <row r="3724" spans="3:4">
      <c r="C3724" s="38"/>
      <c r="D3724" s="38"/>
    </row>
    <row r="3725" spans="3:4">
      <c r="C3725" s="38"/>
      <c r="D3725" s="38"/>
    </row>
    <row r="3726" spans="3:4">
      <c r="C3726" s="38"/>
      <c r="D3726" s="38"/>
    </row>
    <row r="3727" spans="3:4">
      <c r="C3727" s="38"/>
      <c r="D3727" s="38"/>
    </row>
    <row r="3728" spans="3:4">
      <c r="C3728" s="38"/>
      <c r="D3728" s="38"/>
    </row>
    <row r="3729" spans="3:4">
      <c r="C3729" s="38"/>
      <c r="D3729" s="38"/>
    </row>
    <row r="3730" spans="3:4">
      <c r="C3730" s="38"/>
      <c r="D3730" s="38"/>
    </row>
    <row r="3731" spans="3:4">
      <c r="C3731" s="38"/>
      <c r="D3731" s="38"/>
    </row>
    <row r="3732" spans="3:4">
      <c r="C3732" s="38"/>
      <c r="D3732" s="38"/>
    </row>
    <row r="3733" spans="3:4">
      <c r="C3733" s="38"/>
      <c r="D3733" s="38"/>
    </row>
    <row r="3734" spans="3:4">
      <c r="C3734" s="38"/>
      <c r="D3734" s="38"/>
    </row>
    <row r="3735" spans="3:4">
      <c r="C3735" s="38"/>
      <c r="D3735" s="38"/>
    </row>
    <row r="3736" spans="3:4">
      <c r="C3736" s="38"/>
      <c r="D3736" s="38"/>
    </row>
    <row r="3737" spans="3:4">
      <c r="C3737" s="38"/>
      <c r="D3737" s="38"/>
    </row>
    <row r="3738" spans="3:4">
      <c r="C3738" s="38"/>
      <c r="D3738" s="38"/>
    </row>
    <row r="3739" spans="3:4">
      <c r="C3739" s="38"/>
      <c r="D3739" s="38"/>
    </row>
    <row r="3740" spans="3:4">
      <c r="C3740" s="38"/>
      <c r="D3740" s="38"/>
    </row>
    <row r="3741" spans="3:4">
      <c r="C3741" s="38"/>
      <c r="D3741" s="38"/>
    </row>
    <row r="3742" spans="3:4">
      <c r="C3742" s="38"/>
      <c r="D3742" s="38"/>
    </row>
    <row r="3743" spans="3:4">
      <c r="C3743" s="38"/>
      <c r="D3743" s="38"/>
    </row>
    <row r="3744" spans="3:4">
      <c r="C3744" s="38"/>
      <c r="D3744" s="38"/>
    </row>
    <row r="3745" spans="3:4">
      <c r="C3745" s="38"/>
      <c r="D3745" s="38"/>
    </row>
    <row r="3746" spans="3:4">
      <c r="C3746" s="38"/>
      <c r="D3746" s="38"/>
    </row>
    <row r="3747" spans="3:4">
      <c r="C3747" s="38"/>
      <c r="D3747" s="38"/>
    </row>
    <row r="3748" spans="3:4">
      <c r="C3748" s="38"/>
      <c r="D3748" s="38"/>
    </row>
    <row r="3749" spans="3:4">
      <c r="C3749" s="38"/>
      <c r="D3749" s="38"/>
    </row>
    <row r="3750" spans="3:4">
      <c r="C3750" s="38"/>
      <c r="D3750" s="38"/>
    </row>
    <row r="3751" spans="3:4">
      <c r="C3751" s="38"/>
      <c r="D3751" s="38"/>
    </row>
    <row r="3752" spans="3:4">
      <c r="C3752" s="38"/>
      <c r="D3752" s="38"/>
    </row>
    <row r="3753" spans="3:4">
      <c r="C3753" s="38"/>
      <c r="D3753" s="38"/>
    </row>
    <row r="3754" spans="3:4">
      <c r="C3754" s="38"/>
      <c r="D3754" s="38"/>
    </row>
    <row r="3755" spans="3:4">
      <c r="C3755" s="38"/>
      <c r="D3755" s="38"/>
    </row>
    <row r="3756" spans="3:4">
      <c r="C3756" s="38"/>
      <c r="D3756" s="38"/>
    </row>
    <row r="3757" spans="3:4">
      <c r="C3757" s="38"/>
      <c r="D3757" s="38"/>
    </row>
    <row r="3758" spans="3:4">
      <c r="C3758" s="38"/>
      <c r="D3758" s="38"/>
    </row>
    <row r="3759" spans="3:4">
      <c r="C3759" s="38"/>
      <c r="D3759" s="38"/>
    </row>
    <row r="3760" spans="3:4">
      <c r="C3760" s="38"/>
      <c r="D3760" s="38"/>
    </row>
    <row r="3761" spans="3:4">
      <c r="C3761" s="38"/>
      <c r="D3761" s="38"/>
    </row>
    <row r="3762" spans="3:4">
      <c r="C3762" s="38"/>
      <c r="D3762" s="38"/>
    </row>
    <row r="3763" spans="3:4">
      <c r="C3763" s="38"/>
      <c r="D3763" s="38"/>
    </row>
    <row r="3764" spans="3:4">
      <c r="C3764" s="38"/>
      <c r="D3764" s="38"/>
    </row>
    <row r="3765" spans="3:4">
      <c r="C3765" s="38"/>
      <c r="D3765" s="38"/>
    </row>
    <row r="3766" spans="3:4">
      <c r="C3766" s="38"/>
      <c r="D3766" s="38"/>
    </row>
    <row r="3767" spans="3:4">
      <c r="C3767" s="38"/>
      <c r="D3767" s="38"/>
    </row>
    <row r="3768" spans="3:4">
      <c r="C3768" s="38"/>
      <c r="D3768" s="38"/>
    </row>
    <row r="3769" spans="3:4">
      <c r="C3769" s="38"/>
      <c r="D3769" s="38"/>
    </row>
    <row r="3770" spans="3:4">
      <c r="C3770" s="38"/>
      <c r="D3770" s="38"/>
    </row>
    <row r="3771" spans="3:4">
      <c r="C3771" s="38"/>
      <c r="D3771" s="38"/>
    </row>
    <row r="3772" spans="3:4">
      <c r="C3772" s="38"/>
      <c r="D3772" s="38"/>
    </row>
    <row r="3773" spans="3:4">
      <c r="C3773" s="38"/>
      <c r="D3773" s="38"/>
    </row>
    <row r="3774" spans="3:4">
      <c r="C3774" s="38"/>
      <c r="D3774" s="38"/>
    </row>
    <row r="3775" spans="3:4">
      <c r="C3775" s="38"/>
      <c r="D3775" s="38"/>
    </row>
    <row r="3776" spans="3:4">
      <c r="C3776" s="38"/>
      <c r="D3776" s="38"/>
    </row>
    <row r="3777" spans="3:4">
      <c r="C3777" s="38"/>
      <c r="D3777" s="38"/>
    </row>
    <row r="3778" spans="3:4">
      <c r="C3778" s="38"/>
      <c r="D3778" s="38"/>
    </row>
    <row r="3779" spans="3:4">
      <c r="C3779" s="38"/>
      <c r="D3779" s="38"/>
    </row>
    <row r="3780" spans="3:4">
      <c r="C3780" s="38"/>
      <c r="D3780" s="38"/>
    </row>
    <row r="3781" spans="3:4">
      <c r="C3781" s="38"/>
      <c r="D3781" s="38"/>
    </row>
    <row r="3782" spans="3:4">
      <c r="C3782" s="38"/>
      <c r="D3782" s="38"/>
    </row>
    <row r="3783" spans="3:4">
      <c r="C3783" s="38"/>
      <c r="D3783" s="38"/>
    </row>
    <row r="3784" spans="3:4">
      <c r="C3784" s="38"/>
      <c r="D3784" s="38"/>
    </row>
    <row r="3785" spans="3:4">
      <c r="C3785" s="38"/>
      <c r="D3785" s="38"/>
    </row>
    <row r="3786" spans="3:4">
      <c r="C3786" s="38"/>
      <c r="D3786" s="38"/>
    </row>
    <row r="3787" spans="3:4">
      <c r="C3787" s="38"/>
      <c r="D3787" s="38"/>
    </row>
    <row r="3788" spans="3:4">
      <c r="C3788" s="38"/>
      <c r="D3788" s="38"/>
    </row>
    <row r="3789" spans="3:4">
      <c r="C3789" s="38"/>
      <c r="D3789" s="38"/>
    </row>
    <row r="3790" spans="3:4">
      <c r="C3790" s="38"/>
      <c r="D3790" s="38"/>
    </row>
    <row r="3791" spans="3:4">
      <c r="C3791" s="38"/>
      <c r="D3791" s="38"/>
    </row>
    <row r="3792" spans="3:4">
      <c r="C3792" s="38"/>
      <c r="D3792" s="38"/>
    </row>
    <row r="3793" spans="3:4">
      <c r="C3793" s="38"/>
      <c r="D3793" s="38"/>
    </row>
    <row r="3794" spans="3:4">
      <c r="C3794" s="38"/>
      <c r="D3794" s="38"/>
    </row>
    <row r="3795" spans="3:4">
      <c r="C3795" s="38"/>
      <c r="D3795" s="38"/>
    </row>
    <row r="3796" spans="3:4">
      <c r="C3796" s="38"/>
      <c r="D3796" s="38"/>
    </row>
    <row r="3797" spans="3:4">
      <c r="C3797" s="38"/>
      <c r="D3797" s="38"/>
    </row>
    <row r="3798" spans="3:4">
      <c r="C3798" s="38"/>
      <c r="D3798" s="38"/>
    </row>
    <row r="3799" spans="3:4">
      <c r="C3799" s="38"/>
      <c r="D3799" s="38"/>
    </row>
    <row r="3800" spans="3:4">
      <c r="C3800" s="38"/>
      <c r="D3800" s="38"/>
    </row>
    <row r="3801" spans="3:4">
      <c r="C3801" s="38"/>
      <c r="D3801" s="38"/>
    </row>
    <row r="3802" spans="3:4">
      <c r="C3802" s="38"/>
      <c r="D3802" s="38"/>
    </row>
    <row r="3803" spans="3:4">
      <c r="C3803" s="38"/>
      <c r="D3803" s="38"/>
    </row>
    <row r="3804" spans="3:4">
      <c r="C3804" s="38"/>
      <c r="D3804" s="38"/>
    </row>
    <row r="3805" spans="3:4">
      <c r="C3805" s="38"/>
      <c r="D3805" s="38"/>
    </row>
    <row r="3806" spans="3:4">
      <c r="C3806" s="38"/>
      <c r="D3806" s="38"/>
    </row>
    <row r="3807" spans="3:4">
      <c r="C3807" s="38"/>
      <c r="D3807" s="38"/>
    </row>
    <row r="3808" spans="3:4">
      <c r="C3808" s="38"/>
      <c r="D3808" s="38"/>
    </row>
    <row r="3809" spans="3:4">
      <c r="C3809" s="38"/>
      <c r="D3809" s="38"/>
    </row>
    <row r="3810" spans="3:4">
      <c r="C3810" s="38"/>
      <c r="D3810" s="38"/>
    </row>
    <row r="3811" spans="3:4">
      <c r="C3811" s="38"/>
      <c r="D3811" s="38"/>
    </row>
    <row r="3812" spans="3:4">
      <c r="C3812" s="38"/>
      <c r="D3812" s="38"/>
    </row>
    <row r="3813" spans="3:4">
      <c r="C3813" s="38"/>
      <c r="D3813" s="38"/>
    </row>
    <row r="3814" spans="3:4">
      <c r="C3814" s="38"/>
      <c r="D3814" s="38"/>
    </row>
    <row r="3815" spans="3:4">
      <c r="C3815" s="38"/>
      <c r="D3815" s="38"/>
    </row>
    <row r="3816" spans="3:4">
      <c r="C3816" s="38"/>
      <c r="D3816" s="38"/>
    </row>
    <row r="3817" spans="3:4">
      <c r="C3817" s="38"/>
      <c r="D3817" s="38"/>
    </row>
    <row r="3818" spans="3:4">
      <c r="C3818" s="38"/>
      <c r="D3818" s="38"/>
    </row>
    <row r="3819" spans="3:4">
      <c r="C3819" s="38"/>
      <c r="D3819" s="38"/>
    </row>
    <row r="3820" spans="3:4">
      <c r="C3820" s="38"/>
      <c r="D3820" s="38"/>
    </row>
    <row r="3821" spans="3:4">
      <c r="C3821" s="38"/>
      <c r="D3821" s="38"/>
    </row>
    <row r="3822" spans="3:4">
      <c r="C3822" s="38"/>
      <c r="D3822" s="38"/>
    </row>
    <row r="3823" spans="3:4">
      <c r="C3823" s="38"/>
      <c r="D3823" s="38"/>
    </row>
    <row r="3824" spans="3:4">
      <c r="C3824" s="38"/>
      <c r="D3824" s="38"/>
    </row>
    <row r="3825" spans="3:4">
      <c r="C3825" s="38"/>
      <c r="D3825" s="38"/>
    </row>
    <row r="3826" spans="3:4">
      <c r="C3826" s="38"/>
      <c r="D3826" s="38"/>
    </row>
    <row r="3827" spans="3:4">
      <c r="C3827" s="38"/>
      <c r="D3827" s="38"/>
    </row>
    <row r="3828" spans="3:4">
      <c r="C3828" s="38"/>
      <c r="D3828" s="38"/>
    </row>
    <row r="3829" spans="3:4">
      <c r="C3829" s="38"/>
      <c r="D3829" s="38"/>
    </row>
    <row r="3830" spans="3:4">
      <c r="C3830" s="38"/>
      <c r="D3830" s="38"/>
    </row>
    <row r="3831" spans="3:4">
      <c r="C3831" s="38"/>
      <c r="D3831" s="38"/>
    </row>
    <row r="3832" spans="3:4">
      <c r="C3832" s="38"/>
      <c r="D3832" s="38"/>
    </row>
    <row r="3833" spans="3:4">
      <c r="C3833" s="38"/>
      <c r="D3833" s="38"/>
    </row>
    <row r="3834" spans="3:4">
      <c r="C3834" s="38"/>
      <c r="D3834" s="38"/>
    </row>
    <row r="3835" spans="3:4">
      <c r="C3835" s="38"/>
      <c r="D3835" s="38"/>
    </row>
    <row r="3836" spans="3:4">
      <c r="C3836" s="38"/>
      <c r="D3836" s="38"/>
    </row>
    <row r="3837" spans="3:4">
      <c r="C3837" s="38"/>
      <c r="D3837" s="38"/>
    </row>
    <row r="3838" spans="3:4">
      <c r="C3838" s="38"/>
      <c r="D3838" s="38"/>
    </row>
    <row r="3839" spans="3:4">
      <c r="C3839" s="38"/>
      <c r="D3839" s="38"/>
    </row>
    <row r="3840" spans="3:4">
      <c r="C3840" s="38"/>
      <c r="D3840" s="38"/>
    </row>
    <row r="3841" spans="3:4">
      <c r="C3841" s="38"/>
      <c r="D3841" s="38"/>
    </row>
    <row r="3842" spans="3:4">
      <c r="C3842" s="38"/>
      <c r="D3842" s="38"/>
    </row>
    <row r="3843" spans="3:4">
      <c r="C3843" s="38"/>
      <c r="D3843" s="38"/>
    </row>
    <row r="3844" spans="3:4">
      <c r="C3844" s="38"/>
      <c r="D3844" s="38"/>
    </row>
    <row r="3845" spans="3:4">
      <c r="C3845" s="38"/>
      <c r="D3845" s="38"/>
    </row>
    <row r="3846" spans="3:4">
      <c r="C3846" s="38"/>
      <c r="D3846" s="38"/>
    </row>
    <row r="3847" spans="3:4">
      <c r="C3847" s="38"/>
      <c r="D3847" s="38"/>
    </row>
    <row r="3848" spans="3:4">
      <c r="C3848" s="38"/>
      <c r="D3848" s="38"/>
    </row>
    <row r="3849" spans="3:4">
      <c r="C3849" s="38"/>
      <c r="D3849" s="38"/>
    </row>
    <row r="3850" spans="3:4">
      <c r="C3850" s="38"/>
      <c r="D3850" s="38"/>
    </row>
    <row r="3851" spans="3:4">
      <c r="C3851" s="38"/>
      <c r="D3851" s="38"/>
    </row>
    <row r="3852" spans="3:4">
      <c r="C3852" s="38"/>
      <c r="D3852" s="38"/>
    </row>
    <row r="3853" spans="3:4">
      <c r="C3853" s="38"/>
      <c r="D3853" s="38"/>
    </row>
    <row r="3854" spans="3:4">
      <c r="C3854" s="38"/>
      <c r="D3854" s="38"/>
    </row>
    <row r="3855" spans="3:4">
      <c r="C3855" s="38"/>
      <c r="D3855" s="38"/>
    </row>
    <row r="3856" spans="3:4">
      <c r="C3856" s="38"/>
      <c r="D3856" s="38"/>
    </row>
    <row r="3857" spans="3:4">
      <c r="C3857" s="38"/>
      <c r="D3857" s="38"/>
    </row>
    <row r="3858" spans="3:4">
      <c r="C3858" s="38"/>
      <c r="D3858" s="38"/>
    </row>
    <row r="3859" spans="3:4">
      <c r="C3859" s="38"/>
      <c r="D3859" s="38"/>
    </row>
    <row r="3860" spans="3:4">
      <c r="C3860" s="38"/>
      <c r="D3860" s="38"/>
    </row>
    <row r="3861" spans="3:4">
      <c r="C3861" s="38"/>
      <c r="D3861" s="38"/>
    </row>
    <row r="3862" spans="3:4">
      <c r="C3862" s="38"/>
      <c r="D3862" s="38"/>
    </row>
    <row r="3863" spans="3:4">
      <c r="C3863" s="38"/>
      <c r="D3863" s="38"/>
    </row>
    <row r="3864" spans="3:4">
      <c r="C3864" s="38"/>
      <c r="D3864" s="38"/>
    </row>
    <row r="3865" spans="3:4">
      <c r="C3865" s="38"/>
      <c r="D3865" s="38"/>
    </row>
    <row r="3866" spans="3:4">
      <c r="C3866" s="38"/>
      <c r="D3866" s="38"/>
    </row>
    <row r="3867" spans="3:4">
      <c r="C3867" s="38"/>
      <c r="D3867" s="38"/>
    </row>
    <row r="3868" spans="3:4">
      <c r="C3868" s="38"/>
      <c r="D3868" s="38"/>
    </row>
    <row r="3869" spans="3:4">
      <c r="C3869" s="38"/>
      <c r="D3869" s="38"/>
    </row>
    <row r="3870" spans="3:4">
      <c r="C3870" s="38"/>
      <c r="D3870" s="38"/>
    </row>
    <row r="3871" spans="3:4">
      <c r="C3871" s="38"/>
      <c r="D3871" s="38"/>
    </row>
    <row r="3872" spans="3:4">
      <c r="C3872" s="38"/>
      <c r="D3872" s="38"/>
    </row>
    <row r="3873" spans="3:4">
      <c r="C3873" s="38"/>
      <c r="D3873" s="38"/>
    </row>
    <row r="3874" spans="3:4">
      <c r="C3874" s="38"/>
      <c r="D3874" s="38"/>
    </row>
    <row r="3875" spans="3:4">
      <c r="C3875" s="38"/>
      <c r="D3875" s="38"/>
    </row>
    <row r="3876" spans="3:4">
      <c r="C3876" s="38"/>
      <c r="D3876" s="38"/>
    </row>
    <row r="3877" spans="3:4">
      <c r="C3877" s="38"/>
      <c r="D3877" s="38"/>
    </row>
    <row r="3878" spans="3:4">
      <c r="C3878" s="38"/>
      <c r="D3878" s="38"/>
    </row>
    <row r="3879" spans="3:4">
      <c r="C3879" s="38"/>
      <c r="D3879" s="38"/>
    </row>
    <row r="3880" spans="3:4">
      <c r="C3880" s="38"/>
      <c r="D3880" s="38"/>
    </row>
    <row r="3881" spans="3:4">
      <c r="C3881" s="38"/>
      <c r="D3881" s="38"/>
    </row>
    <row r="3882" spans="3:4">
      <c r="C3882" s="38"/>
      <c r="D3882" s="38"/>
    </row>
    <row r="3883" spans="3:4">
      <c r="C3883" s="38"/>
      <c r="D3883" s="38"/>
    </row>
    <row r="3884" spans="3:4">
      <c r="C3884" s="38"/>
      <c r="D3884" s="38"/>
    </row>
    <row r="3885" spans="3:4">
      <c r="C3885" s="38"/>
      <c r="D3885" s="38"/>
    </row>
    <row r="3886" spans="3:4">
      <c r="C3886" s="38"/>
      <c r="D3886" s="38"/>
    </row>
    <row r="3887" spans="3:4">
      <c r="C3887" s="38"/>
      <c r="D3887" s="38"/>
    </row>
    <row r="3888" spans="3:4">
      <c r="C3888" s="38"/>
      <c r="D3888" s="38"/>
    </row>
    <row r="3889" spans="3:4">
      <c r="C3889" s="38"/>
      <c r="D3889" s="38"/>
    </row>
    <row r="3890" spans="3:4">
      <c r="C3890" s="38"/>
      <c r="D3890" s="38"/>
    </row>
    <row r="3891" spans="3:4">
      <c r="C3891" s="38"/>
      <c r="D3891" s="38"/>
    </row>
    <row r="3892" spans="3:4">
      <c r="C3892" s="38"/>
      <c r="D3892" s="38"/>
    </row>
    <row r="3893" spans="3:4">
      <c r="C3893" s="38"/>
      <c r="D3893" s="38"/>
    </row>
    <row r="3894" spans="3:4">
      <c r="C3894" s="38"/>
      <c r="D3894" s="38"/>
    </row>
    <row r="3895" spans="3:4">
      <c r="C3895" s="38"/>
      <c r="D3895" s="38"/>
    </row>
    <row r="3896" spans="3:4">
      <c r="C3896" s="38"/>
      <c r="D3896" s="38"/>
    </row>
    <row r="3897" spans="3:4">
      <c r="C3897" s="38"/>
      <c r="D3897" s="38"/>
    </row>
    <row r="3898" spans="3:4">
      <c r="C3898" s="38"/>
      <c r="D3898" s="38"/>
    </row>
    <row r="3899" spans="3:4">
      <c r="C3899" s="38"/>
      <c r="D3899" s="38"/>
    </row>
    <row r="3900" spans="3:4">
      <c r="C3900" s="38"/>
      <c r="D3900" s="38"/>
    </row>
    <row r="3901" spans="3:4">
      <c r="C3901" s="38"/>
      <c r="D3901" s="38"/>
    </row>
    <row r="3902" spans="3:4">
      <c r="C3902" s="38"/>
      <c r="D3902" s="38"/>
    </row>
    <row r="3903" spans="3:4">
      <c r="C3903" s="38"/>
      <c r="D3903" s="38"/>
    </row>
    <row r="3904" spans="3:4">
      <c r="C3904" s="38"/>
      <c r="D3904" s="38"/>
    </row>
    <row r="3905" spans="3:4">
      <c r="C3905" s="38"/>
      <c r="D3905" s="38"/>
    </row>
    <row r="3906" spans="3:4">
      <c r="C3906" s="38"/>
      <c r="D3906" s="38"/>
    </row>
    <row r="3907" spans="3:4">
      <c r="C3907" s="38"/>
      <c r="D3907" s="38"/>
    </row>
    <row r="3908" spans="3:4">
      <c r="C3908" s="38"/>
      <c r="D3908" s="38"/>
    </row>
    <row r="3909" spans="3:4">
      <c r="C3909" s="38"/>
      <c r="D3909" s="38"/>
    </row>
    <row r="3910" spans="3:4">
      <c r="C3910" s="38"/>
      <c r="D3910" s="38"/>
    </row>
    <row r="3911" spans="3:4">
      <c r="C3911" s="38"/>
      <c r="D3911" s="38"/>
    </row>
    <row r="3912" spans="3:4">
      <c r="C3912" s="38"/>
      <c r="D3912" s="38"/>
    </row>
    <row r="3913" spans="3:4">
      <c r="C3913" s="38"/>
      <c r="D3913" s="38"/>
    </row>
    <row r="3914" spans="3:4">
      <c r="C3914" s="38"/>
      <c r="D3914" s="38"/>
    </row>
    <row r="3915" spans="3:4">
      <c r="C3915" s="38"/>
      <c r="D3915" s="38"/>
    </row>
    <row r="3916" spans="3:4">
      <c r="C3916" s="38"/>
      <c r="D3916" s="38"/>
    </row>
    <row r="3917" spans="3:4">
      <c r="C3917" s="38"/>
      <c r="D3917" s="38"/>
    </row>
    <row r="3918" spans="3:4">
      <c r="C3918" s="38"/>
      <c r="D3918" s="38"/>
    </row>
    <row r="3919" spans="3:4">
      <c r="C3919" s="38"/>
      <c r="D3919" s="38"/>
    </row>
    <row r="3920" spans="3:4">
      <c r="C3920" s="38"/>
      <c r="D3920" s="38"/>
    </row>
    <row r="3921" spans="3:4">
      <c r="C3921" s="38"/>
      <c r="D3921" s="38"/>
    </row>
    <row r="3922" spans="3:4">
      <c r="C3922" s="38"/>
      <c r="D3922" s="38"/>
    </row>
    <row r="3923" spans="3:4">
      <c r="C3923" s="38"/>
      <c r="D3923" s="38"/>
    </row>
    <row r="3924" spans="3:4">
      <c r="C3924" s="38"/>
      <c r="D3924" s="38"/>
    </row>
    <row r="3925" spans="3:4">
      <c r="C3925" s="38"/>
      <c r="D3925" s="38"/>
    </row>
    <row r="3926" spans="3:4">
      <c r="C3926" s="38"/>
      <c r="D3926" s="38"/>
    </row>
    <row r="3927" spans="3:4">
      <c r="C3927" s="38"/>
      <c r="D3927" s="38"/>
    </row>
    <row r="3928" spans="3:4">
      <c r="C3928" s="38"/>
      <c r="D3928" s="38"/>
    </row>
    <row r="3929" spans="3:4">
      <c r="C3929" s="38"/>
      <c r="D3929" s="38"/>
    </row>
    <row r="3930" spans="3:4">
      <c r="C3930" s="38"/>
      <c r="D3930" s="38"/>
    </row>
    <row r="3931" spans="3:4">
      <c r="C3931" s="38"/>
      <c r="D3931" s="38"/>
    </row>
    <row r="3932" spans="3:4">
      <c r="C3932" s="38"/>
      <c r="D3932" s="38"/>
    </row>
    <row r="3933" spans="3:4">
      <c r="C3933" s="38"/>
      <c r="D3933" s="38"/>
    </row>
    <row r="3934" spans="3:4">
      <c r="C3934" s="38"/>
      <c r="D3934" s="38"/>
    </row>
    <row r="3935" spans="3:4">
      <c r="C3935" s="38"/>
      <c r="D3935" s="38"/>
    </row>
    <row r="3936" spans="3:4">
      <c r="C3936" s="38"/>
      <c r="D3936" s="38"/>
    </row>
    <row r="3937" spans="3:4">
      <c r="C3937" s="38"/>
      <c r="D3937" s="38"/>
    </row>
    <row r="3938" spans="3:4">
      <c r="C3938" s="38"/>
      <c r="D3938" s="38"/>
    </row>
    <row r="3939" spans="3:4">
      <c r="C3939" s="38"/>
      <c r="D3939" s="38"/>
    </row>
    <row r="3940" spans="3:4">
      <c r="C3940" s="38"/>
      <c r="D3940" s="38"/>
    </row>
    <row r="3941" spans="3:4">
      <c r="C3941" s="38"/>
      <c r="D3941" s="38"/>
    </row>
    <row r="3942" spans="3:4">
      <c r="C3942" s="38"/>
      <c r="D3942" s="38"/>
    </row>
    <row r="3943" spans="3:4">
      <c r="C3943" s="38"/>
      <c r="D3943" s="38"/>
    </row>
    <row r="3944" spans="3:4">
      <c r="C3944" s="38"/>
      <c r="D3944" s="38"/>
    </row>
    <row r="3945" spans="3:4">
      <c r="C3945" s="38"/>
      <c r="D3945" s="38"/>
    </row>
    <row r="3946" spans="3:4">
      <c r="C3946" s="38"/>
      <c r="D3946" s="38"/>
    </row>
    <row r="3947" spans="3:4">
      <c r="C3947" s="38"/>
      <c r="D3947" s="38"/>
    </row>
    <row r="3948" spans="3:4">
      <c r="C3948" s="38"/>
      <c r="D3948" s="38"/>
    </row>
    <row r="3949" spans="3:4">
      <c r="C3949" s="38"/>
      <c r="D3949" s="38"/>
    </row>
    <row r="3950" spans="3:4">
      <c r="C3950" s="38"/>
      <c r="D3950" s="38"/>
    </row>
    <row r="3951" spans="3:4">
      <c r="C3951" s="38"/>
      <c r="D3951" s="38"/>
    </row>
    <row r="3952" spans="3:4">
      <c r="C3952" s="38"/>
      <c r="D3952" s="38"/>
    </row>
    <row r="3953" spans="3:4">
      <c r="C3953" s="38"/>
      <c r="D3953" s="38"/>
    </row>
    <row r="3954" spans="3:4">
      <c r="C3954" s="38"/>
      <c r="D3954" s="38"/>
    </row>
    <row r="3955" spans="3:4">
      <c r="C3955" s="38"/>
      <c r="D3955" s="38"/>
    </row>
    <row r="3956" spans="3:4">
      <c r="C3956" s="38"/>
      <c r="D3956" s="38"/>
    </row>
    <row r="3957" spans="3:4">
      <c r="C3957" s="38"/>
      <c r="D3957" s="38"/>
    </row>
    <row r="3958" spans="3:4">
      <c r="C3958" s="38"/>
      <c r="D3958" s="38"/>
    </row>
    <row r="3959" spans="3:4">
      <c r="C3959" s="38"/>
      <c r="D3959" s="38"/>
    </row>
    <row r="3960" spans="3:4">
      <c r="C3960" s="38"/>
      <c r="D3960" s="38"/>
    </row>
    <row r="3961" spans="3:4">
      <c r="C3961" s="38"/>
      <c r="D3961" s="38"/>
    </row>
    <row r="3962" spans="3:4">
      <c r="C3962" s="38"/>
      <c r="D3962" s="38"/>
    </row>
    <row r="3963" spans="3:4">
      <c r="C3963" s="38"/>
      <c r="D3963" s="38"/>
    </row>
    <row r="3964" spans="3:4">
      <c r="C3964" s="38"/>
      <c r="D3964" s="38"/>
    </row>
    <row r="3965" spans="3:4">
      <c r="C3965" s="38"/>
      <c r="D3965" s="38"/>
    </row>
    <row r="3966" spans="3:4">
      <c r="C3966" s="38"/>
      <c r="D3966" s="38"/>
    </row>
    <row r="3967" spans="3:4">
      <c r="C3967" s="38"/>
      <c r="D3967" s="38"/>
    </row>
    <row r="3968" spans="3:4">
      <c r="C3968" s="38"/>
      <c r="D3968" s="38"/>
    </row>
    <row r="3969" spans="3:4">
      <c r="C3969" s="38"/>
      <c r="D3969" s="38"/>
    </row>
    <row r="3970" spans="3:4">
      <c r="C3970" s="38"/>
      <c r="D3970" s="38"/>
    </row>
    <row r="3971" spans="3:4">
      <c r="C3971" s="38"/>
      <c r="D3971" s="38"/>
    </row>
    <row r="3972" spans="3:4">
      <c r="C3972" s="38"/>
      <c r="D3972" s="38"/>
    </row>
    <row r="3973" spans="3:4">
      <c r="C3973" s="38"/>
      <c r="D3973" s="38"/>
    </row>
    <row r="3974" spans="3:4">
      <c r="C3974" s="38"/>
      <c r="D3974" s="38"/>
    </row>
    <row r="3975" spans="3:4">
      <c r="C3975" s="38"/>
      <c r="D3975" s="38"/>
    </row>
    <row r="3976" spans="3:4">
      <c r="C3976" s="38"/>
      <c r="D3976" s="38"/>
    </row>
    <row r="3977" spans="3:4">
      <c r="C3977" s="38"/>
      <c r="D3977" s="38"/>
    </row>
    <row r="3978" spans="3:4">
      <c r="C3978" s="38"/>
      <c r="D3978" s="38"/>
    </row>
    <row r="3979" spans="3:4">
      <c r="C3979" s="38"/>
      <c r="D3979" s="38"/>
    </row>
    <row r="3980" spans="3:4">
      <c r="C3980" s="38"/>
      <c r="D3980" s="38"/>
    </row>
    <row r="3981" spans="3:4">
      <c r="C3981" s="38"/>
      <c r="D3981" s="38"/>
    </row>
    <row r="3982" spans="3:4">
      <c r="C3982" s="38"/>
      <c r="D3982" s="38"/>
    </row>
    <row r="3983" spans="3:4">
      <c r="C3983" s="38"/>
      <c r="D3983" s="38"/>
    </row>
    <row r="3984" spans="3:4">
      <c r="C3984" s="38"/>
      <c r="D3984" s="38"/>
    </row>
    <row r="3985" spans="3:4">
      <c r="C3985" s="38"/>
      <c r="D3985" s="38"/>
    </row>
    <row r="3986" spans="3:4">
      <c r="C3986" s="38"/>
      <c r="D3986" s="38"/>
    </row>
    <row r="3987" spans="3:4">
      <c r="C3987" s="38"/>
      <c r="D3987" s="38"/>
    </row>
    <row r="3988" spans="3:4">
      <c r="C3988" s="38"/>
      <c r="D3988" s="38"/>
    </row>
    <row r="3989" spans="3:4">
      <c r="C3989" s="38"/>
      <c r="D3989" s="38"/>
    </row>
    <row r="3990" spans="3:4">
      <c r="C3990" s="38"/>
      <c r="D3990" s="38"/>
    </row>
    <row r="3991" spans="3:4">
      <c r="C3991" s="38"/>
      <c r="D3991" s="38"/>
    </row>
    <row r="3992" spans="3:4">
      <c r="C3992" s="38"/>
      <c r="D3992" s="38"/>
    </row>
    <row r="3993" spans="3:4">
      <c r="C3993" s="38"/>
      <c r="D3993" s="38"/>
    </row>
    <row r="3994" spans="3:4">
      <c r="C3994" s="38"/>
      <c r="D3994" s="38"/>
    </row>
    <row r="3995" spans="3:4">
      <c r="C3995" s="38"/>
      <c r="D3995" s="38"/>
    </row>
    <row r="3996" spans="3:4">
      <c r="C3996" s="38"/>
      <c r="D3996" s="38"/>
    </row>
    <row r="3997" spans="3:4">
      <c r="C3997" s="38"/>
      <c r="D3997" s="38"/>
    </row>
    <row r="3998" spans="3:4">
      <c r="C3998" s="38"/>
      <c r="D3998" s="38"/>
    </row>
    <row r="3999" spans="3:4">
      <c r="C3999" s="38"/>
      <c r="D3999" s="38"/>
    </row>
    <row r="4000" spans="3:4">
      <c r="C4000" s="38"/>
      <c r="D4000" s="38"/>
    </row>
    <row r="4001" spans="3:4">
      <c r="C4001" s="38"/>
      <c r="D4001" s="38"/>
    </row>
    <row r="4002" spans="3:4">
      <c r="C4002" s="38"/>
      <c r="D4002" s="38"/>
    </row>
    <row r="4003" spans="3:4">
      <c r="C4003" s="38"/>
      <c r="D4003" s="38"/>
    </row>
    <row r="4004" spans="3:4">
      <c r="C4004" s="38"/>
      <c r="D4004" s="38"/>
    </row>
    <row r="4005" spans="3:4">
      <c r="C4005" s="38"/>
      <c r="D4005" s="38"/>
    </row>
    <row r="4006" spans="3:4">
      <c r="C4006" s="38"/>
      <c r="D4006" s="38"/>
    </row>
    <row r="4007" spans="3:4">
      <c r="C4007" s="38"/>
      <c r="D4007" s="38"/>
    </row>
    <row r="4008" spans="3:4">
      <c r="C4008" s="38"/>
      <c r="D4008" s="38"/>
    </row>
    <row r="4009" spans="3:4">
      <c r="C4009" s="38"/>
      <c r="D4009" s="38"/>
    </row>
    <row r="4010" spans="3:4">
      <c r="C4010" s="38"/>
      <c r="D4010" s="38"/>
    </row>
    <row r="4011" spans="3:4">
      <c r="C4011" s="38"/>
      <c r="D4011" s="38"/>
    </row>
    <row r="4012" spans="3:4">
      <c r="C4012" s="38"/>
      <c r="D4012" s="38"/>
    </row>
    <row r="4013" spans="3:4">
      <c r="C4013" s="38"/>
      <c r="D4013" s="38"/>
    </row>
    <row r="4014" spans="3:4">
      <c r="C4014" s="38"/>
      <c r="D4014" s="38"/>
    </row>
    <row r="4015" spans="3:4">
      <c r="C4015" s="38"/>
      <c r="D4015" s="38"/>
    </row>
    <row r="4016" spans="3:4">
      <c r="C4016" s="38"/>
      <c r="D4016" s="38"/>
    </row>
    <row r="4017" spans="3:4">
      <c r="C4017" s="38"/>
      <c r="D4017" s="38"/>
    </row>
    <row r="4018" spans="3:4">
      <c r="C4018" s="38"/>
      <c r="D4018" s="38"/>
    </row>
    <row r="4019" spans="3:4">
      <c r="C4019" s="38"/>
      <c r="D4019" s="38"/>
    </row>
    <row r="4020" spans="3:4">
      <c r="C4020" s="38"/>
      <c r="D4020" s="38"/>
    </row>
    <row r="4021" spans="3:4">
      <c r="C4021" s="38"/>
      <c r="D4021" s="38"/>
    </row>
    <row r="4022" spans="3:4">
      <c r="C4022" s="38"/>
      <c r="D4022" s="38"/>
    </row>
    <row r="4023" spans="3:4">
      <c r="C4023" s="38"/>
      <c r="D4023" s="38"/>
    </row>
    <row r="4024" spans="3:4">
      <c r="C4024" s="38"/>
      <c r="D4024" s="38"/>
    </row>
    <row r="4025" spans="3:4">
      <c r="C4025" s="38"/>
      <c r="D4025" s="38"/>
    </row>
    <row r="4026" spans="3:4">
      <c r="C4026" s="38"/>
      <c r="D4026" s="38"/>
    </row>
    <row r="4027" spans="3:4">
      <c r="C4027" s="38"/>
      <c r="D4027" s="38"/>
    </row>
    <row r="4028" spans="3:4">
      <c r="C4028" s="38"/>
      <c r="D4028" s="38"/>
    </row>
    <row r="4029" spans="3:4">
      <c r="C4029" s="38"/>
      <c r="D4029" s="38"/>
    </row>
    <row r="4030" spans="3:4">
      <c r="C4030" s="38"/>
      <c r="D4030" s="38"/>
    </row>
    <row r="4031" spans="3:4">
      <c r="C4031" s="38"/>
      <c r="D4031" s="38"/>
    </row>
    <row r="4032" spans="3:4">
      <c r="C4032" s="38"/>
      <c r="D4032" s="38"/>
    </row>
    <row r="4033" spans="3:4">
      <c r="C4033" s="38"/>
      <c r="D4033" s="38"/>
    </row>
    <row r="4034" spans="3:4">
      <c r="C4034" s="38"/>
      <c r="D4034" s="38"/>
    </row>
    <row r="4035" spans="3:4">
      <c r="C4035" s="38"/>
      <c r="D4035" s="38"/>
    </row>
    <row r="4036" spans="3:4">
      <c r="C4036" s="38"/>
      <c r="D4036" s="38"/>
    </row>
    <row r="4037" spans="3:4">
      <c r="C4037" s="38"/>
      <c r="D4037" s="38"/>
    </row>
    <row r="4038" spans="3:4">
      <c r="C4038" s="38"/>
      <c r="D4038" s="38"/>
    </row>
    <row r="4039" spans="3:4">
      <c r="C4039" s="38"/>
      <c r="D4039" s="38"/>
    </row>
    <row r="4040" spans="3:4">
      <c r="C4040" s="38"/>
      <c r="D4040" s="38"/>
    </row>
    <row r="4041" spans="3:4">
      <c r="C4041" s="38"/>
      <c r="D4041" s="38"/>
    </row>
    <row r="4042" spans="3:4">
      <c r="C4042" s="38"/>
      <c r="D4042" s="38"/>
    </row>
    <row r="4043" spans="3:4">
      <c r="C4043" s="38"/>
      <c r="D4043" s="38"/>
    </row>
    <row r="4044" spans="3:4">
      <c r="C4044" s="38"/>
      <c r="D4044" s="38"/>
    </row>
    <row r="4045" spans="3:4">
      <c r="C4045" s="38"/>
      <c r="D4045" s="38"/>
    </row>
    <row r="4046" spans="3:4">
      <c r="C4046" s="38"/>
      <c r="D4046" s="38"/>
    </row>
    <row r="4047" spans="3:4">
      <c r="C4047" s="38"/>
      <c r="D4047" s="38"/>
    </row>
    <row r="4048" spans="3:4">
      <c r="C4048" s="38"/>
      <c r="D4048" s="38"/>
    </row>
    <row r="4049" spans="3:4">
      <c r="C4049" s="38"/>
      <c r="D4049" s="38"/>
    </row>
    <row r="4050" spans="3:4">
      <c r="C4050" s="38"/>
      <c r="D4050" s="38"/>
    </row>
    <row r="4051" spans="3:4">
      <c r="C4051" s="38"/>
      <c r="D4051" s="38"/>
    </row>
    <row r="4052" spans="3:4">
      <c r="C4052" s="38"/>
      <c r="D4052" s="38"/>
    </row>
    <row r="4053" spans="3:4">
      <c r="C4053" s="38"/>
      <c r="D4053" s="38"/>
    </row>
    <row r="4054" spans="3:4">
      <c r="C4054" s="38"/>
      <c r="D4054" s="38"/>
    </row>
    <row r="4055" spans="3:4">
      <c r="C4055" s="38"/>
      <c r="D4055" s="38"/>
    </row>
    <row r="4056" spans="3:4">
      <c r="C4056" s="38"/>
      <c r="D4056" s="38"/>
    </row>
    <row r="4057" spans="3:4">
      <c r="C4057" s="38"/>
      <c r="D4057" s="38"/>
    </row>
    <row r="4058" spans="3:4">
      <c r="C4058" s="38"/>
      <c r="D4058" s="38"/>
    </row>
    <row r="4059" spans="3:4">
      <c r="C4059" s="38"/>
      <c r="D4059" s="38"/>
    </row>
    <row r="4060" spans="3:4">
      <c r="C4060" s="38"/>
      <c r="D4060" s="38"/>
    </row>
    <row r="4061" spans="3:4">
      <c r="C4061" s="38"/>
      <c r="D4061" s="38"/>
    </row>
    <row r="4062" spans="3:4">
      <c r="C4062" s="38"/>
      <c r="D4062" s="38"/>
    </row>
    <row r="4063" spans="3:4">
      <c r="C4063" s="38"/>
      <c r="D4063" s="38"/>
    </row>
    <row r="4064" spans="3:4">
      <c r="C4064" s="38"/>
      <c r="D4064" s="38"/>
    </row>
    <row r="4065" spans="3:4">
      <c r="C4065" s="38"/>
      <c r="D4065" s="38"/>
    </row>
    <row r="4066" spans="3:4">
      <c r="C4066" s="38"/>
      <c r="D4066" s="38"/>
    </row>
    <row r="4067" spans="3:4">
      <c r="C4067" s="38"/>
      <c r="D4067" s="38"/>
    </row>
    <row r="4068" spans="3:4">
      <c r="C4068" s="38"/>
      <c r="D4068" s="38"/>
    </row>
    <row r="4069" spans="3:4">
      <c r="C4069" s="38"/>
      <c r="D4069" s="38"/>
    </row>
    <row r="4070" spans="3:4">
      <c r="C4070" s="38"/>
      <c r="D4070" s="38"/>
    </row>
    <row r="4071" spans="3:4">
      <c r="C4071" s="38"/>
      <c r="D4071" s="38"/>
    </row>
    <row r="4072" spans="3:4">
      <c r="C4072" s="38"/>
      <c r="D4072" s="38"/>
    </row>
    <row r="4073" spans="3:4">
      <c r="C4073" s="38"/>
      <c r="D4073" s="38"/>
    </row>
    <row r="4074" spans="3:4">
      <c r="C4074" s="38"/>
      <c r="D4074" s="38"/>
    </row>
    <row r="4075" spans="3:4">
      <c r="C4075" s="38"/>
      <c r="D4075" s="38"/>
    </row>
    <row r="4076" spans="3:4">
      <c r="C4076" s="38"/>
      <c r="D4076" s="38"/>
    </row>
    <row r="4077" spans="3:4">
      <c r="C4077" s="38"/>
      <c r="D4077" s="38"/>
    </row>
    <row r="4078" spans="3:4">
      <c r="C4078" s="38"/>
      <c r="D4078" s="38"/>
    </row>
    <row r="4079" spans="3:4">
      <c r="C4079" s="38"/>
      <c r="D4079" s="38"/>
    </row>
    <row r="4080" spans="3:4">
      <c r="C4080" s="38"/>
      <c r="D4080" s="38"/>
    </row>
    <row r="4081" spans="3:4">
      <c r="C4081" s="38"/>
      <c r="D4081" s="38"/>
    </row>
    <row r="4082" spans="3:4">
      <c r="C4082" s="38"/>
      <c r="D4082" s="38"/>
    </row>
    <row r="4083" spans="3:4">
      <c r="C4083" s="38"/>
      <c r="D4083" s="38"/>
    </row>
    <row r="4084" spans="3:4">
      <c r="C4084" s="38"/>
      <c r="D4084" s="38"/>
    </row>
    <row r="4085" spans="3:4">
      <c r="C4085" s="38"/>
      <c r="D4085" s="38"/>
    </row>
    <row r="4086" spans="3:4">
      <c r="C4086" s="38"/>
      <c r="D4086" s="38"/>
    </row>
    <row r="4087" spans="3:4">
      <c r="C4087" s="38"/>
      <c r="D4087" s="38"/>
    </row>
    <row r="4088" spans="3:4">
      <c r="C4088" s="38"/>
      <c r="D4088" s="38"/>
    </row>
    <row r="4089" spans="3:4">
      <c r="C4089" s="38"/>
      <c r="D4089" s="38"/>
    </row>
    <row r="4090" spans="3:4">
      <c r="C4090" s="38"/>
      <c r="D4090" s="38"/>
    </row>
    <row r="4091" spans="3:4">
      <c r="C4091" s="38"/>
      <c r="D4091" s="38"/>
    </row>
    <row r="4092" spans="3:4">
      <c r="C4092" s="38"/>
      <c r="D4092" s="38"/>
    </row>
    <row r="4093" spans="3:4">
      <c r="C4093" s="38"/>
      <c r="D4093" s="38"/>
    </row>
    <row r="4094" spans="3:4">
      <c r="C4094" s="38"/>
      <c r="D4094" s="38"/>
    </row>
    <row r="4095" spans="3:4">
      <c r="C4095" s="38"/>
      <c r="D4095" s="38"/>
    </row>
    <row r="4096" spans="3:4">
      <c r="C4096" s="38"/>
      <c r="D4096" s="38"/>
    </row>
    <row r="4097" spans="3:4">
      <c r="C4097" s="38"/>
      <c r="D4097" s="38"/>
    </row>
    <row r="4098" spans="3:4">
      <c r="C4098" s="38"/>
      <c r="D4098" s="38"/>
    </row>
    <row r="4099" spans="3:4">
      <c r="C4099" s="38"/>
      <c r="D4099" s="38"/>
    </row>
    <row r="4100" spans="3:4">
      <c r="C4100" s="38"/>
      <c r="D4100" s="38"/>
    </row>
    <row r="4101" spans="3:4">
      <c r="C4101" s="38"/>
      <c r="D4101" s="38"/>
    </row>
    <row r="4102" spans="3:4">
      <c r="C4102" s="38"/>
      <c r="D4102" s="38"/>
    </row>
    <row r="4103" spans="3:4">
      <c r="C4103" s="38"/>
      <c r="D4103" s="38"/>
    </row>
    <row r="4104" spans="3:4">
      <c r="C4104" s="38"/>
      <c r="D4104" s="38"/>
    </row>
    <row r="4105" spans="3:4">
      <c r="C4105" s="38"/>
      <c r="D4105" s="38"/>
    </row>
    <row r="4106" spans="3:4">
      <c r="C4106" s="38"/>
      <c r="D4106" s="38"/>
    </row>
    <row r="4107" spans="3:4">
      <c r="C4107" s="38"/>
      <c r="D4107" s="38"/>
    </row>
    <row r="4108" spans="3:4">
      <c r="C4108" s="38"/>
      <c r="D4108" s="38"/>
    </row>
    <row r="4109" spans="3:4">
      <c r="C4109" s="38"/>
      <c r="D4109" s="38"/>
    </row>
    <row r="4110" spans="3:4">
      <c r="C4110" s="38"/>
      <c r="D4110" s="38"/>
    </row>
    <row r="4111" spans="3:4">
      <c r="C4111" s="38"/>
      <c r="D4111" s="38"/>
    </row>
    <row r="4112" spans="3:4">
      <c r="C4112" s="38"/>
      <c r="D4112" s="38"/>
    </row>
    <row r="4113" spans="3:4">
      <c r="C4113" s="38"/>
      <c r="D4113" s="38"/>
    </row>
    <row r="4114" spans="3:4">
      <c r="C4114" s="38"/>
      <c r="D4114" s="38"/>
    </row>
    <row r="4115" spans="3:4">
      <c r="C4115" s="38"/>
      <c r="D4115" s="38"/>
    </row>
    <row r="4116" spans="3:4">
      <c r="C4116" s="38"/>
      <c r="D4116" s="38"/>
    </row>
    <row r="4117" spans="3:4">
      <c r="C4117" s="38"/>
      <c r="D4117" s="38"/>
    </row>
    <row r="4118" spans="3:4">
      <c r="C4118" s="38"/>
      <c r="D4118" s="38"/>
    </row>
    <row r="4119" spans="3:4">
      <c r="C4119" s="38"/>
      <c r="D4119" s="38"/>
    </row>
    <row r="4120" spans="3:4">
      <c r="C4120" s="38"/>
      <c r="D4120" s="38"/>
    </row>
    <row r="4121" spans="3:4">
      <c r="C4121" s="38"/>
      <c r="D4121" s="38"/>
    </row>
    <row r="4122" spans="3:4">
      <c r="C4122" s="38"/>
      <c r="D4122" s="38"/>
    </row>
    <row r="4123" spans="3:4">
      <c r="C4123" s="38"/>
      <c r="D4123" s="38"/>
    </row>
    <row r="4124" spans="3:4">
      <c r="C4124" s="38"/>
      <c r="D4124" s="38"/>
    </row>
    <row r="4125" spans="3:4">
      <c r="C4125" s="38"/>
      <c r="D4125" s="38"/>
    </row>
    <row r="4126" spans="3:4">
      <c r="C4126" s="38"/>
      <c r="D4126" s="38"/>
    </row>
    <row r="4127" spans="3:4">
      <c r="C4127" s="38"/>
      <c r="D4127" s="38"/>
    </row>
    <row r="4128" spans="3:4">
      <c r="C4128" s="38"/>
      <c r="D4128" s="38"/>
    </row>
    <row r="4129" spans="3:4">
      <c r="C4129" s="38"/>
      <c r="D4129" s="38"/>
    </row>
    <row r="4130" spans="3:4">
      <c r="C4130" s="38"/>
      <c r="D4130" s="38"/>
    </row>
    <row r="4131" spans="3:4">
      <c r="C4131" s="38"/>
      <c r="D4131" s="38"/>
    </row>
    <row r="4132" spans="3:4">
      <c r="C4132" s="38"/>
      <c r="D4132" s="38"/>
    </row>
    <row r="4133" spans="3:4">
      <c r="C4133" s="38"/>
      <c r="D4133" s="38"/>
    </row>
    <row r="4134" spans="3:4">
      <c r="C4134" s="38"/>
      <c r="D4134" s="38"/>
    </row>
    <row r="4135" spans="3:4">
      <c r="C4135" s="38"/>
      <c r="D4135" s="38"/>
    </row>
    <row r="4136" spans="3:4">
      <c r="C4136" s="38"/>
      <c r="D4136" s="38"/>
    </row>
    <row r="4137" spans="3:4">
      <c r="C4137" s="38"/>
      <c r="D4137" s="38"/>
    </row>
    <row r="4138" spans="3:4">
      <c r="C4138" s="38"/>
      <c r="D4138" s="38"/>
    </row>
    <row r="4139" spans="3:4">
      <c r="C4139" s="38"/>
      <c r="D4139" s="38"/>
    </row>
    <row r="4140" spans="3:4">
      <c r="C4140" s="38"/>
      <c r="D4140" s="38"/>
    </row>
    <row r="4141" spans="3:4">
      <c r="C4141" s="38"/>
      <c r="D4141" s="38"/>
    </row>
    <row r="4142" spans="3:4">
      <c r="C4142" s="38"/>
      <c r="D4142" s="38"/>
    </row>
    <row r="4143" spans="3:4">
      <c r="C4143" s="38"/>
      <c r="D4143" s="38"/>
    </row>
    <row r="4144" spans="3:4">
      <c r="C4144" s="38"/>
      <c r="D4144" s="38"/>
    </row>
    <row r="4145" spans="3:4">
      <c r="C4145" s="38"/>
      <c r="D4145" s="38"/>
    </row>
    <row r="4146" spans="3:4">
      <c r="C4146" s="38"/>
      <c r="D4146" s="38"/>
    </row>
    <row r="4147" spans="3:4">
      <c r="C4147" s="38"/>
      <c r="D4147" s="38"/>
    </row>
    <row r="4148" spans="3:4">
      <c r="C4148" s="38"/>
      <c r="D4148" s="38"/>
    </row>
    <row r="4149" spans="3:4">
      <c r="C4149" s="38"/>
      <c r="D4149" s="38"/>
    </row>
    <row r="4150" spans="3:4">
      <c r="C4150" s="38"/>
      <c r="D4150" s="38"/>
    </row>
    <row r="4151" spans="3:4">
      <c r="C4151" s="38"/>
      <c r="D4151" s="38"/>
    </row>
    <row r="4152" spans="3:4">
      <c r="C4152" s="38"/>
      <c r="D4152" s="38"/>
    </row>
    <row r="4153" spans="3:4">
      <c r="C4153" s="38"/>
      <c r="D4153" s="38"/>
    </row>
    <row r="4154" spans="3:4">
      <c r="C4154" s="38"/>
      <c r="D4154" s="38"/>
    </row>
    <row r="4155" spans="3:4">
      <c r="C4155" s="38"/>
      <c r="D4155" s="38"/>
    </row>
    <row r="4156" spans="3:4">
      <c r="C4156" s="38"/>
      <c r="D4156" s="38"/>
    </row>
    <row r="4157" spans="3:4">
      <c r="C4157" s="38"/>
      <c r="D4157" s="38"/>
    </row>
    <row r="4158" spans="3:4">
      <c r="C4158" s="38"/>
      <c r="D4158" s="38"/>
    </row>
    <row r="4159" spans="3:4">
      <c r="C4159" s="38"/>
      <c r="D4159" s="38"/>
    </row>
    <row r="4160" spans="3:4">
      <c r="C4160" s="38"/>
      <c r="D4160" s="38"/>
    </row>
    <row r="4161" spans="3:4">
      <c r="C4161" s="38"/>
      <c r="D4161" s="38"/>
    </row>
    <row r="4162" spans="3:4">
      <c r="C4162" s="38"/>
      <c r="D4162" s="38"/>
    </row>
    <row r="4163" spans="3:4">
      <c r="C4163" s="38"/>
      <c r="D4163" s="38"/>
    </row>
    <row r="4164" spans="3:4">
      <c r="C4164" s="38"/>
      <c r="D4164" s="38"/>
    </row>
    <row r="4165" spans="3:4">
      <c r="C4165" s="38"/>
      <c r="D4165" s="38"/>
    </row>
    <row r="4166" spans="3:4">
      <c r="C4166" s="38"/>
      <c r="D4166" s="38"/>
    </row>
    <row r="4167" spans="3:4">
      <c r="C4167" s="38"/>
      <c r="D4167" s="38"/>
    </row>
    <row r="4168" spans="3:4">
      <c r="C4168" s="38"/>
      <c r="D4168" s="38"/>
    </row>
    <row r="4169" spans="3:4">
      <c r="C4169" s="38"/>
      <c r="D4169" s="38"/>
    </row>
    <row r="4170" spans="3:4">
      <c r="C4170" s="38"/>
      <c r="D4170" s="38"/>
    </row>
    <row r="4171" spans="3:4">
      <c r="C4171" s="38"/>
      <c r="D4171" s="38"/>
    </row>
    <row r="4172" spans="3:4">
      <c r="C4172" s="38"/>
      <c r="D4172" s="38"/>
    </row>
    <row r="4173" spans="3:4">
      <c r="C4173" s="38"/>
      <c r="D4173" s="38"/>
    </row>
    <row r="4174" spans="3:4">
      <c r="C4174" s="38"/>
      <c r="D4174" s="38"/>
    </row>
    <row r="4175" spans="3:4">
      <c r="C4175" s="38"/>
      <c r="D4175" s="38"/>
    </row>
    <row r="4176" spans="3:4">
      <c r="C4176" s="38"/>
      <c r="D4176" s="38"/>
    </row>
    <row r="4177" spans="3:4">
      <c r="C4177" s="38"/>
      <c r="D4177" s="38"/>
    </row>
    <row r="4178" spans="3:4">
      <c r="C4178" s="38"/>
      <c r="D4178" s="38"/>
    </row>
    <row r="4179" spans="3:4">
      <c r="C4179" s="38"/>
      <c r="D4179" s="38"/>
    </row>
    <row r="4180" spans="3:4">
      <c r="C4180" s="38"/>
      <c r="D4180" s="38"/>
    </row>
    <row r="4181" spans="3:4">
      <c r="C4181" s="38"/>
      <c r="D4181" s="38"/>
    </row>
    <row r="4182" spans="3:4">
      <c r="C4182" s="38"/>
      <c r="D4182" s="38"/>
    </row>
    <row r="4183" spans="3:4">
      <c r="C4183" s="38"/>
      <c r="D4183" s="38"/>
    </row>
    <row r="4184" spans="3:4">
      <c r="C4184" s="38"/>
      <c r="D4184" s="38"/>
    </row>
    <row r="4185" spans="3:4">
      <c r="C4185" s="38"/>
      <c r="D4185" s="38"/>
    </row>
    <row r="4186" spans="3:4">
      <c r="C4186" s="38"/>
      <c r="D4186" s="38"/>
    </row>
    <row r="4187" spans="3:4">
      <c r="C4187" s="38"/>
      <c r="D4187" s="38"/>
    </row>
    <row r="4188" spans="3:4">
      <c r="C4188" s="38"/>
      <c r="D4188" s="38"/>
    </row>
    <row r="4189" spans="3:4">
      <c r="C4189" s="38"/>
      <c r="D4189" s="38"/>
    </row>
    <row r="4190" spans="3:4">
      <c r="C4190" s="38"/>
      <c r="D4190" s="38"/>
    </row>
    <row r="4191" spans="3:4">
      <c r="C4191" s="38"/>
      <c r="D4191" s="38"/>
    </row>
    <row r="4192" spans="3:4">
      <c r="C4192" s="38"/>
      <c r="D4192" s="38"/>
    </row>
    <row r="4193" spans="3:4">
      <c r="C4193" s="38"/>
      <c r="D4193" s="38"/>
    </row>
    <row r="4194" spans="3:4">
      <c r="C4194" s="38"/>
      <c r="D4194" s="38"/>
    </row>
    <row r="4195" spans="3:4">
      <c r="C4195" s="38"/>
      <c r="D4195" s="38"/>
    </row>
    <row r="4196" spans="3:4">
      <c r="C4196" s="38"/>
      <c r="D4196" s="38"/>
    </row>
    <row r="4197" spans="3:4">
      <c r="C4197" s="38"/>
      <c r="D4197" s="38"/>
    </row>
    <row r="4198" spans="3:4">
      <c r="C4198" s="38"/>
      <c r="D4198" s="38"/>
    </row>
    <row r="4199" spans="3:4">
      <c r="C4199" s="38"/>
      <c r="D4199" s="38"/>
    </row>
    <row r="4200" spans="3:4">
      <c r="C4200" s="38"/>
      <c r="D4200" s="38"/>
    </row>
    <row r="4201" spans="3:4">
      <c r="C4201" s="38"/>
      <c r="D4201" s="38"/>
    </row>
    <row r="4202" spans="3:4">
      <c r="C4202" s="38"/>
      <c r="D4202" s="38"/>
    </row>
    <row r="4203" spans="3:4">
      <c r="C4203" s="38"/>
      <c r="D4203" s="38"/>
    </row>
    <row r="4204" spans="3:4">
      <c r="C4204" s="38"/>
      <c r="D4204" s="38"/>
    </row>
    <row r="4205" spans="3:4">
      <c r="C4205" s="38"/>
      <c r="D4205" s="38"/>
    </row>
    <row r="4206" spans="3:4">
      <c r="C4206" s="38"/>
      <c r="D4206" s="38"/>
    </row>
    <row r="4207" spans="3:4">
      <c r="C4207" s="38"/>
      <c r="D4207" s="38"/>
    </row>
    <row r="4208" spans="3:4">
      <c r="C4208" s="38"/>
      <c r="D4208" s="38"/>
    </row>
    <row r="4209" spans="3:4">
      <c r="C4209" s="38"/>
      <c r="D4209" s="38"/>
    </row>
    <row r="4210" spans="3:4">
      <c r="C4210" s="38"/>
      <c r="D4210" s="38"/>
    </row>
    <row r="4211" spans="3:4">
      <c r="C4211" s="38"/>
      <c r="D4211" s="38"/>
    </row>
    <row r="4212" spans="3:4">
      <c r="C4212" s="38"/>
      <c r="D4212" s="38"/>
    </row>
    <row r="4213" spans="3:4">
      <c r="C4213" s="38"/>
      <c r="D4213" s="38"/>
    </row>
    <row r="4214" spans="3:4">
      <c r="C4214" s="38"/>
      <c r="D4214" s="38"/>
    </row>
    <row r="4215" spans="3:4">
      <c r="C4215" s="38"/>
      <c r="D4215" s="38"/>
    </row>
    <row r="4216" spans="3:4">
      <c r="C4216" s="38"/>
      <c r="D4216" s="38"/>
    </row>
    <row r="4217" spans="3:4">
      <c r="C4217" s="38"/>
      <c r="D4217" s="38"/>
    </row>
    <row r="4218" spans="3:4">
      <c r="C4218" s="38"/>
      <c r="D4218" s="38"/>
    </row>
    <row r="4219" spans="3:4">
      <c r="C4219" s="38"/>
      <c r="D4219" s="38"/>
    </row>
    <row r="4220" spans="3:4">
      <c r="C4220" s="38"/>
      <c r="D4220" s="38"/>
    </row>
    <row r="4221" spans="3:4">
      <c r="C4221" s="38"/>
      <c r="D4221" s="38"/>
    </row>
    <row r="4222" spans="3:4">
      <c r="C4222" s="38"/>
      <c r="D4222" s="38"/>
    </row>
    <row r="4223" spans="3:4">
      <c r="C4223" s="38"/>
      <c r="D4223" s="38"/>
    </row>
    <row r="4224" spans="3:4">
      <c r="C4224" s="38"/>
      <c r="D4224" s="38"/>
    </row>
    <row r="4225" spans="3:4">
      <c r="C4225" s="38"/>
      <c r="D4225" s="38"/>
    </row>
    <row r="4226" spans="3:4">
      <c r="C4226" s="38"/>
      <c r="D4226" s="38"/>
    </row>
    <row r="4227" spans="3:4">
      <c r="C4227" s="38"/>
      <c r="D4227" s="38"/>
    </row>
    <row r="4228" spans="3:4">
      <c r="C4228" s="38"/>
      <c r="D4228" s="38"/>
    </row>
    <row r="4229" spans="3:4">
      <c r="C4229" s="38"/>
      <c r="D4229" s="38"/>
    </row>
    <row r="4230" spans="3:4">
      <c r="C4230" s="38"/>
      <c r="D4230" s="38"/>
    </row>
    <row r="4231" spans="3:4">
      <c r="C4231" s="38"/>
      <c r="D4231" s="38"/>
    </row>
    <row r="4232" spans="3:4">
      <c r="C4232" s="38"/>
      <c r="D4232" s="38"/>
    </row>
    <row r="4233" spans="3:4">
      <c r="C4233" s="38"/>
      <c r="D4233" s="38"/>
    </row>
    <row r="4234" spans="3:4">
      <c r="C4234" s="38"/>
      <c r="D4234" s="38"/>
    </row>
    <row r="4235" spans="3:4">
      <c r="C4235" s="38"/>
      <c r="D4235" s="38"/>
    </row>
    <row r="4236" spans="3:4">
      <c r="C4236" s="38"/>
      <c r="D4236" s="38"/>
    </row>
    <row r="4237" spans="3:4">
      <c r="C4237" s="38"/>
      <c r="D4237" s="38"/>
    </row>
    <row r="4238" spans="3:4">
      <c r="C4238" s="38"/>
      <c r="D4238" s="38"/>
    </row>
    <row r="4239" spans="3:4">
      <c r="C4239" s="38"/>
      <c r="D4239" s="38"/>
    </row>
    <row r="4240" spans="3:4">
      <c r="C4240" s="38"/>
      <c r="D4240" s="38"/>
    </row>
    <row r="4241" spans="3:4">
      <c r="C4241" s="38"/>
      <c r="D4241" s="38"/>
    </row>
    <row r="4242" spans="3:4">
      <c r="C4242" s="38"/>
      <c r="D4242" s="38"/>
    </row>
    <row r="4243" spans="3:4">
      <c r="C4243" s="38"/>
      <c r="D4243" s="38"/>
    </row>
    <row r="4244" spans="3:4">
      <c r="C4244" s="38"/>
      <c r="D4244" s="38"/>
    </row>
    <row r="4245" spans="3:4">
      <c r="C4245" s="38"/>
      <c r="D4245" s="38"/>
    </row>
    <row r="4246" spans="3:4">
      <c r="C4246" s="38"/>
      <c r="D4246" s="38"/>
    </row>
    <row r="4247" spans="3:4">
      <c r="C4247" s="38"/>
      <c r="D4247" s="38"/>
    </row>
    <row r="4248" spans="3:4">
      <c r="C4248" s="38"/>
      <c r="D4248" s="38"/>
    </row>
    <row r="4249" spans="3:4">
      <c r="C4249" s="38"/>
      <c r="D4249" s="38"/>
    </row>
    <row r="4250" spans="3:4">
      <c r="C4250" s="38"/>
      <c r="D4250" s="38"/>
    </row>
    <row r="4251" spans="3:4">
      <c r="C4251" s="38"/>
      <c r="D4251" s="38"/>
    </row>
    <row r="4252" spans="3:4">
      <c r="C4252" s="38"/>
      <c r="D4252" s="38"/>
    </row>
    <row r="4253" spans="3:4">
      <c r="C4253" s="38"/>
      <c r="D4253" s="38"/>
    </row>
    <row r="4254" spans="3:4">
      <c r="C4254" s="38"/>
      <c r="D4254" s="38"/>
    </row>
    <row r="4255" spans="3:4">
      <c r="C4255" s="38"/>
      <c r="D4255" s="38"/>
    </row>
    <row r="4256" spans="3:4">
      <c r="C4256" s="38"/>
      <c r="D4256" s="38"/>
    </row>
    <row r="4257" spans="3:4">
      <c r="C4257" s="38"/>
      <c r="D4257" s="38"/>
    </row>
    <row r="4258" spans="3:4">
      <c r="C4258" s="38"/>
      <c r="D4258" s="38"/>
    </row>
    <row r="4259" spans="3:4">
      <c r="C4259" s="38"/>
      <c r="D4259" s="38"/>
    </row>
    <row r="4260" spans="3:4">
      <c r="C4260" s="38"/>
      <c r="D4260" s="38"/>
    </row>
    <row r="4261" spans="3:4">
      <c r="C4261" s="38"/>
      <c r="D4261" s="38"/>
    </row>
    <row r="4262" spans="3:4">
      <c r="C4262" s="38"/>
      <c r="D4262" s="38"/>
    </row>
    <row r="4263" spans="3:4">
      <c r="C4263" s="38"/>
      <c r="D4263" s="38"/>
    </row>
    <row r="4264" spans="3:4">
      <c r="C4264" s="38"/>
      <c r="D4264" s="38"/>
    </row>
    <row r="4265" spans="3:4">
      <c r="C4265" s="38"/>
      <c r="D4265" s="38"/>
    </row>
    <row r="4266" spans="3:4">
      <c r="C4266" s="38"/>
      <c r="D4266" s="38"/>
    </row>
    <row r="4267" spans="3:4">
      <c r="C4267" s="38"/>
      <c r="D4267" s="38"/>
    </row>
    <row r="4268" spans="3:4">
      <c r="C4268" s="38"/>
      <c r="D4268" s="38"/>
    </row>
    <row r="4269" spans="3:4">
      <c r="C4269" s="38"/>
      <c r="D4269" s="38"/>
    </row>
    <row r="4270" spans="3:4">
      <c r="C4270" s="38"/>
      <c r="D4270" s="38"/>
    </row>
    <row r="4271" spans="3:4">
      <c r="C4271" s="38"/>
      <c r="D4271" s="38"/>
    </row>
    <row r="4272" spans="3:4">
      <c r="C4272" s="38"/>
      <c r="D4272" s="38"/>
    </row>
    <row r="4273" spans="3:4">
      <c r="C4273" s="38"/>
      <c r="D4273" s="38"/>
    </row>
    <row r="4274" spans="3:4">
      <c r="C4274" s="38"/>
      <c r="D4274" s="38"/>
    </row>
    <row r="4275" spans="3:4">
      <c r="C4275" s="38"/>
      <c r="D4275" s="38"/>
    </row>
    <row r="4276" spans="3:4">
      <c r="C4276" s="38"/>
      <c r="D4276" s="38"/>
    </row>
    <row r="4277" spans="3:4">
      <c r="C4277" s="38"/>
      <c r="D4277" s="38"/>
    </row>
    <row r="4278" spans="3:4">
      <c r="C4278" s="38"/>
      <c r="D4278" s="38"/>
    </row>
    <row r="4279" spans="3:4">
      <c r="C4279" s="38"/>
      <c r="D4279" s="38"/>
    </row>
    <row r="4280" spans="3:4">
      <c r="C4280" s="38"/>
      <c r="D4280" s="38"/>
    </row>
    <row r="4281" spans="3:4">
      <c r="C4281" s="38"/>
      <c r="D4281" s="38"/>
    </row>
    <row r="4282" spans="3:4">
      <c r="C4282" s="38"/>
      <c r="D4282" s="38"/>
    </row>
    <row r="4283" spans="3:4">
      <c r="C4283" s="38"/>
      <c r="D4283" s="38"/>
    </row>
    <row r="4284" spans="3:4">
      <c r="C4284" s="38"/>
      <c r="D4284" s="38"/>
    </row>
    <row r="4285" spans="3:4">
      <c r="C4285" s="38"/>
      <c r="D4285" s="38"/>
    </row>
    <row r="4286" spans="3:4">
      <c r="C4286" s="38"/>
      <c r="D4286" s="38"/>
    </row>
    <row r="4287" spans="3:4">
      <c r="C4287" s="38"/>
      <c r="D4287" s="38"/>
    </row>
    <row r="4288" spans="3:4">
      <c r="C4288" s="38"/>
      <c r="D4288" s="38"/>
    </row>
    <row r="4289" spans="3:4">
      <c r="C4289" s="38"/>
      <c r="D4289" s="38"/>
    </row>
    <row r="4290" spans="3:4">
      <c r="C4290" s="38"/>
      <c r="D4290" s="38"/>
    </row>
    <row r="4291" spans="3:4">
      <c r="C4291" s="38"/>
      <c r="D4291" s="38"/>
    </row>
    <row r="4292" spans="3:4">
      <c r="C4292" s="38"/>
      <c r="D4292" s="38"/>
    </row>
    <row r="4293" spans="3:4">
      <c r="C4293" s="38"/>
      <c r="D4293" s="38"/>
    </row>
    <row r="4294" spans="3:4">
      <c r="C4294" s="38"/>
      <c r="D4294" s="38"/>
    </row>
    <row r="4295" spans="3:4">
      <c r="C4295" s="38"/>
      <c r="D4295" s="38"/>
    </row>
    <row r="4296" spans="3:4">
      <c r="C4296" s="38"/>
      <c r="D4296" s="38"/>
    </row>
    <row r="4297" spans="3:4">
      <c r="C4297" s="38"/>
      <c r="D4297" s="38"/>
    </row>
    <row r="4298" spans="3:4">
      <c r="C4298" s="38"/>
      <c r="D4298" s="38"/>
    </row>
    <row r="4299" spans="3:4">
      <c r="C4299" s="38"/>
      <c r="D4299" s="38"/>
    </row>
    <row r="4300" spans="3:4">
      <c r="C4300" s="38"/>
      <c r="D4300" s="38"/>
    </row>
    <row r="4301" spans="3:4">
      <c r="C4301" s="38"/>
      <c r="D4301" s="38"/>
    </row>
    <row r="4302" spans="3:4">
      <c r="C4302" s="38"/>
      <c r="D4302" s="38"/>
    </row>
    <row r="4303" spans="3:4">
      <c r="C4303" s="38"/>
      <c r="D4303" s="38"/>
    </row>
    <row r="4304" spans="3:4">
      <c r="C4304" s="38"/>
      <c r="D4304" s="38"/>
    </row>
    <row r="4305" spans="3:4">
      <c r="C4305" s="38"/>
      <c r="D4305" s="38"/>
    </row>
    <row r="4306" spans="3:4">
      <c r="C4306" s="38"/>
      <c r="D4306" s="38"/>
    </row>
    <row r="4307" spans="3:4">
      <c r="C4307" s="38"/>
      <c r="D4307" s="38"/>
    </row>
    <row r="4308" spans="3:4">
      <c r="C4308" s="38"/>
      <c r="D4308" s="38"/>
    </row>
    <row r="4309" spans="3:4">
      <c r="C4309" s="38"/>
      <c r="D4309" s="38"/>
    </row>
    <row r="4310" spans="3:4">
      <c r="C4310" s="38"/>
      <c r="D4310" s="38"/>
    </row>
    <row r="4311" spans="3:4">
      <c r="C4311" s="38"/>
      <c r="D4311" s="38"/>
    </row>
    <row r="4312" spans="3:4">
      <c r="C4312" s="38"/>
      <c r="D4312" s="38"/>
    </row>
    <row r="4313" spans="3:4">
      <c r="C4313" s="38"/>
      <c r="D4313" s="38"/>
    </row>
    <row r="4314" spans="3:4">
      <c r="C4314" s="38"/>
      <c r="D4314" s="38"/>
    </row>
    <row r="4315" spans="3:4">
      <c r="C4315" s="38"/>
      <c r="D4315" s="38"/>
    </row>
    <row r="4316" spans="3:4">
      <c r="C4316" s="38"/>
      <c r="D4316" s="38"/>
    </row>
    <row r="4317" spans="3:4">
      <c r="C4317" s="38"/>
      <c r="D4317" s="38"/>
    </row>
    <row r="4318" spans="3:4">
      <c r="C4318" s="38"/>
      <c r="D4318" s="38"/>
    </row>
    <row r="4319" spans="3:4">
      <c r="C4319" s="38"/>
      <c r="D4319" s="38"/>
    </row>
    <row r="4320" spans="3:4">
      <c r="C4320" s="38"/>
      <c r="D4320" s="38"/>
    </row>
    <row r="4321" spans="3:4">
      <c r="C4321" s="38"/>
      <c r="D4321" s="38"/>
    </row>
    <row r="4322" spans="3:4">
      <c r="C4322" s="38"/>
      <c r="D4322" s="38"/>
    </row>
    <row r="4323" spans="3:4">
      <c r="C4323" s="38"/>
      <c r="D4323" s="38"/>
    </row>
    <row r="4324" spans="3:4">
      <c r="C4324" s="38"/>
      <c r="D4324" s="38"/>
    </row>
    <row r="4325" spans="3:4">
      <c r="C4325" s="38"/>
      <c r="D4325" s="38"/>
    </row>
    <row r="4326" spans="3:4">
      <c r="C4326" s="38"/>
      <c r="D4326" s="38"/>
    </row>
    <row r="4327" spans="3:4">
      <c r="C4327" s="38"/>
      <c r="D4327" s="38"/>
    </row>
    <row r="4328" spans="3:4">
      <c r="C4328" s="38"/>
      <c r="D4328" s="38"/>
    </row>
    <row r="4329" spans="3:4">
      <c r="C4329" s="38"/>
      <c r="D4329" s="38"/>
    </row>
    <row r="4330" spans="3:4">
      <c r="C4330" s="38"/>
      <c r="D4330" s="38"/>
    </row>
    <row r="4331" spans="3:4">
      <c r="C4331" s="38"/>
      <c r="D4331" s="38"/>
    </row>
    <row r="4332" spans="3:4">
      <c r="C4332" s="38"/>
      <c r="D4332" s="38"/>
    </row>
    <row r="4333" spans="3:4">
      <c r="C4333" s="38"/>
      <c r="D4333" s="38"/>
    </row>
    <row r="4334" spans="3:4">
      <c r="C4334" s="38"/>
      <c r="D4334" s="38"/>
    </row>
    <row r="4335" spans="3:4">
      <c r="C4335" s="38"/>
      <c r="D4335" s="38"/>
    </row>
    <row r="4336" spans="3:4">
      <c r="C4336" s="38"/>
      <c r="D4336" s="38"/>
    </row>
    <row r="4337" spans="3:4">
      <c r="C4337" s="38"/>
      <c r="D4337" s="38"/>
    </row>
    <row r="4338" spans="3:4">
      <c r="C4338" s="38"/>
      <c r="D4338" s="38"/>
    </row>
    <row r="4339" spans="3:4">
      <c r="C4339" s="38"/>
      <c r="D4339" s="38"/>
    </row>
    <row r="4340" spans="3:4">
      <c r="C4340" s="38"/>
      <c r="D4340" s="38"/>
    </row>
    <row r="4341" spans="3:4">
      <c r="C4341" s="38"/>
      <c r="D4341" s="38"/>
    </row>
    <row r="4342" spans="3:4">
      <c r="C4342" s="38"/>
      <c r="D4342" s="38"/>
    </row>
    <row r="4343" spans="3:4">
      <c r="C4343" s="38"/>
      <c r="D4343" s="38"/>
    </row>
    <row r="4344" spans="3:4">
      <c r="C4344" s="38"/>
      <c r="D4344" s="38"/>
    </row>
    <row r="4345" spans="3:4">
      <c r="C4345" s="38"/>
      <c r="D4345" s="38"/>
    </row>
    <row r="4346" spans="3:4">
      <c r="C4346" s="38"/>
      <c r="D4346" s="38"/>
    </row>
    <row r="4347" spans="3:4">
      <c r="C4347" s="38"/>
      <c r="D4347" s="38"/>
    </row>
    <row r="4348" spans="3:4">
      <c r="C4348" s="38"/>
      <c r="D4348" s="38"/>
    </row>
    <row r="4349" spans="3:4">
      <c r="C4349" s="38"/>
      <c r="D4349" s="38"/>
    </row>
    <row r="4350" spans="3:4">
      <c r="C4350" s="38"/>
      <c r="D4350" s="38"/>
    </row>
    <row r="4351" spans="3:4">
      <c r="C4351" s="38"/>
      <c r="D4351" s="38"/>
    </row>
    <row r="4352" spans="3:4">
      <c r="C4352" s="38"/>
      <c r="D4352" s="38"/>
    </row>
    <row r="4353" spans="3:4">
      <c r="C4353" s="38"/>
      <c r="D4353" s="38"/>
    </row>
    <row r="4354" spans="3:4">
      <c r="C4354" s="38"/>
      <c r="D4354" s="38"/>
    </row>
    <row r="4355" spans="3:4">
      <c r="C4355" s="38"/>
      <c r="D4355" s="38"/>
    </row>
    <row r="4356" spans="3:4">
      <c r="C4356" s="38"/>
      <c r="D4356" s="38"/>
    </row>
    <row r="4357" spans="3:4">
      <c r="C4357" s="38"/>
      <c r="D4357" s="38"/>
    </row>
    <row r="4358" spans="3:4">
      <c r="C4358" s="38"/>
      <c r="D4358" s="38"/>
    </row>
    <row r="4359" spans="3:4">
      <c r="C4359" s="38"/>
      <c r="D4359" s="38"/>
    </row>
    <row r="4360" spans="3:4">
      <c r="C4360" s="38"/>
      <c r="D4360" s="38"/>
    </row>
    <row r="4361" spans="3:4">
      <c r="C4361" s="38"/>
      <c r="D4361" s="38"/>
    </row>
    <row r="4362" spans="3:4">
      <c r="C4362" s="38"/>
      <c r="D4362" s="38"/>
    </row>
    <row r="4363" spans="3:4">
      <c r="C4363" s="38"/>
      <c r="D4363" s="38"/>
    </row>
    <row r="4364" spans="3:4">
      <c r="C4364" s="38"/>
      <c r="D4364" s="38"/>
    </row>
    <row r="4365" spans="3:4">
      <c r="C4365" s="38"/>
      <c r="D4365" s="38"/>
    </row>
    <row r="4366" spans="3:4">
      <c r="C4366" s="38"/>
      <c r="D4366" s="38"/>
    </row>
    <row r="4367" spans="3:4">
      <c r="C4367" s="38"/>
      <c r="D4367" s="38"/>
    </row>
    <row r="4368" spans="3:4">
      <c r="C4368" s="38"/>
      <c r="D4368" s="38"/>
    </row>
    <row r="4369" spans="3:4">
      <c r="C4369" s="38"/>
      <c r="D4369" s="38"/>
    </row>
    <row r="4370" spans="3:4">
      <c r="C4370" s="38"/>
      <c r="D4370" s="38"/>
    </row>
    <row r="4371" spans="3:4">
      <c r="C4371" s="38"/>
      <c r="D4371" s="38"/>
    </row>
    <row r="4372" spans="3:4">
      <c r="C4372" s="38"/>
      <c r="D4372" s="38"/>
    </row>
    <row r="4373" spans="3:4">
      <c r="C4373" s="38"/>
      <c r="D4373" s="38"/>
    </row>
    <row r="4374" spans="3:4">
      <c r="C4374" s="38"/>
      <c r="D4374" s="38"/>
    </row>
    <row r="4375" spans="3:4">
      <c r="C4375" s="38"/>
      <c r="D4375" s="38"/>
    </row>
    <row r="4376" spans="3:4">
      <c r="C4376" s="38"/>
      <c r="D4376" s="38"/>
    </row>
    <row r="4377" spans="3:4">
      <c r="C4377" s="38"/>
      <c r="D4377" s="38"/>
    </row>
    <row r="4378" spans="3:4">
      <c r="C4378" s="38"/>
      <c r="D4378" s="38"/>
    </row>
    <row r="4379" spans="3:4">
      <c r="C4379" s="38"/>
      <c r="D4379" s="38"/>
    </row>
    <row r="4380" spans="3:4">
      <c r="C4380" s="38"/>
      <c r="D4380" s="38"/>
    </row>
    <row r="4381" spans="3:4">
      <c r="C4381" s="38"/>
      <c r="D4381" s="38"/>
    </row>
    <row r="4382" spans="3:4">
      <c r="C4382" s="38"/>
      <c r="D4382" s="38"/>
    </row>
    <row r="4383" spans="3:4">
      <c r="C4383" s="38"/>
      <c r="D4383" s="38"/>
    </row>
    <row r="4384" spans="3:4">
      <c r="C4384" s="38"/>
      <c r="D4384" s="38"/>
    </row>
    <row r="4385" spans="3:4">
      <c r="C4385" s="38"/>
      <c r="D4385" s="38"/>
    </row>
    <row r="4386" spans="3:4">
      <c r="C4386" s="38"/>
      <c r="D4386" s="38"/>
    </row>
    <row r="4387" spans="3:4">
      <c r="C4387" s="38"/>
      <c r="D4387" s="38"/>
    </row>
    <row r="4388" spans="3:4">
      <c r="C4388" s="38"/>
      <c r="D4388" s="38"/>
    </row>
    <row r="4389" spans="3:4">
      <c r="C4389" s="38"/>
      <c r="D4389" s="38"/>
    </row>
    <row r="4390" spans="3:4">
      <c r="C4390" s="38"/>
      <c r="D4390" s="38"/>
    </row>
    <row r="4391" spans="3:4">
      <c r="C4391" s="38"/>
      <c r="D4391" s="38"/>
    </row>
    <row r="4392" spans="3:4">
      <c r="C4392" s="38"/>
      <c r="D4392" s="38"/>
    </row>
    <row r="4393" spans="3:4">
      <c r="C4393" s="38"/>
      <c r="D4393" s="38"/>
    </row>
    <row r="4394" spans="3:4">
      <c r="C4394" s="38"/>
      <c r="D4394" s="38"/>
    </row>
    <row r="4395" spans="3:4">
      <c r="C4395" s="38"/>
      <c r="D4395" s="38"/>
    </row>
    <row r="4396" spans="3:4">
      <c r="C4396" s="38"/>
      <c r="D4396" s="38"/>
    </row>
    <row r="4397" spans="3:4">
      <c r="C4397" s="38"/>
      <c r="D4397" s="38"/>
    </row>
    <row r="4398" spans="3:4">
      <c r="C4398" s="38"/>
      <c r="D4398" s="38"/>
    </row>
    <row r="4399" spans="3:4">
      <c r="C4399" s="38"/>
      <c r="D4399" s="38"/>
    </row>
    <row r="4400" spans="3:4">
      <c r="C4400" s="38"/>
      <c r="D4400" s="38"/>
    </row>
    <row r="4401" spans="3:4">
      <c r="C4401" s="38"/>
      <c r="D4401" s="38"/>
    </row>
    <row r="4402" spans="3:4">
      <c r="C4402" s="38"/>
      <c r="D4402" s="38"/>
    </row>
    <row r="4403" spans="3:4">
      <c r="C4403" s="38"/>
      <c r="D4403" s="38"/>
    </row>
    <row r="4404" spans="3:4">
      <c r="C4404" s="38"/>
      <c r="D4404" s="38"/>
    </row>
    <row r="4405" spans="3:4">
      <c r="C4405" s="38"/>
      <c r="D4405" s="38"/>
    </row>
    <row r="4406" spans="3:4">
      <c r="C4406" s="38"/>
      <c r="D4406" s="38"/>
    </row>
    <row r="4407" spans="3:4">
      <c r="C4407" s="38"/>
      <c r="D4407" s="38"/>
    </row>
    <row r="4408" spans="3:4">
      <c r="C4408" s="38"/>
      <c r="D4408" s="38"/>
    </row>
    <row r="4409" spans="3:4">
      <c r="C4409" s="38"/>
      <c r="D4409" s="38"/>
    </row>
    <row r="4410" spans="3:4">
      <c r="C4410" s="38"/>
      <c r="D4410" s="38"/>
    </row>
    <row r="4411" spans="3:4">
      <c r="C4411" s="38"/>
      <c r="D4411" s="38"/>
    </row>
    <row r="4412" spans="3:4">
      <c r="C4412" s="38"/>
      <c r="D4412" s="38"/>
    </row>
    <row r="4413" spans="3:4">
      <c r="C4413" s="38"/>
      <c r="D4413" s="38"/>
    </row>
    <row r="4414" spans="3:4">
      <c r="C4414" s="38"/>
      <c r="D4414" s="38"/>
    </row>
    <row r="4415" spans="3:4">
      <c r="C4415" s="38"/>
      <c r="D4415" s="38"/>
    </row>
    <row r="4416" spans="3:4">
      <c r="C4416" s="38"/>
      <c r="D4416" s="38"/>
    </row>
    <row r="4417" spans="3:4">
      <c r="C4417" s="38"/>
      <c r="D4417" s="38"/>
    </row>
    <row r="4418" spans="3:4">
      <c r="C4418" s="38"/>
      <c r="D4418" s="38"/>
    </row>
    <row r="4419" spans="3:4">
      <c r="C4419" s="38"/>
      <c r="D4419" s="38"/>
    </row>
    <row r="4420" spans="3:4">
      <c r="C4420" s="38"/>
      <c r="D4420" s="38"/>
    </row>
    <row r="4421" spans="3:4">
      <c r="C4421" s="38"/>
      <c r="D4421" s="38"/>
    </row>
    <row r="4422" spans="3:4">
      <c r="C4422" s="38"/>
      <c r="D4422" s="38"/>
    </row>
    <row r="4423" spans="3:4">
      <c r="C4423" s="38"/>
      <c r="D4423" s="38"/>
    </row>
    <row r="4424" spans="3:4">
      <c r="C4424" s="38"/>
      <c r="D4424" s="38"/>
    </row>
    <row r="4425" spans="3:4">
      <c r="C4425" s="38"/>
      <c r="D4425" s="38"/>
    </row>
    <row r="4426" spans="3:4">
      <c r="C4426" s="38"/>
      <c r="D4426" s="38"/>
    </row>
    <row r="4427" spans="3:4">
      <c r="C4427" s="38"/>
      <c r="D4427" s="38"/>
    </row>
    <row r="4428" spans="3:4">
      <c r="C4428" s="38"/>
      <c r="D4428" s="38"/>
    </row>
    <row r="4429" spans="3:4">
      <c r="C4429" s="38"/>
      <c r="D4429" s="38"/>
    </row>
    <row r="4430" spans="3:4">
      <c r="C4430" s="38"/>
      <c r="D4430" s="38"/>
    </row>
    <row r="4431" spans="3:4">
      <c r="C4431" s="38"/>
      <c r="D4431" s="38"/>
    </row>
    <row r="4432" spans="3:4">
      <c r="C4432" s="38"/>
      <c r="D4432" s="38"/>
    </row>
    <row r="4433" spans="3:4">
      <c r="C4433" s="38"/>
      <c r="D4433" s="38"/>
    </row>
    <row r="4434" spans="3:4">
      <c r="C4434" s="38"/>
      <c r="D4434" s="38"/>
    </row>
    <row r="4435" spans="3:4">
      <c r="C4435" s="38"/>
      <c r="D4435" s="38"/>
    </row>
    <row r="4436" spans="3:4">
      <c r="C4436" s="38"/>
      <c r="D4436" s="38"/>
    </row>
    <row r="4437" spans="3:4">
      <c r="C4437" s="38"/>
      <c r="D4437" s="38"/>
    </row>
    <row r="4438" spans="3:4">
      <c r="C4438" s="38"/>
      <c r="D4438" s="38"/>
    </row>
    <row r="4439" spans="3:4">
      <c r="C4439" s="38"/>
      <c r="D4439" s="38"/>
    </row>
    <row r="4440" spans="3:4">
      <c r="C4440" s="38"/>
      <c r="D4440" s="38"/>
    </row>
    <row r="4441" spans="3:4">
      <c r="C4441" s="38"/>
      <c r="D4441" s="38"/>
    </row>
    <row r="4442" spans="3:4">
      <c r="C4442" s="38"/>
      <c r="D4442" s="38"/>
    </row>
    <row r="4443" spans="3:4">
      <c r="C4443" s="38"/>
      <c r="D4443" s="38"/>
    </row>
    <row r="4444" spans="3:4">
      <c r="C4444" s="38"/>
      <c r="D4444" s="38"/>
    </row>
    <row r="4445" spans="3:4">
      <c r="C4445" s="38"/>
      <c r="D4445" s="38"/>
    </row>
    <row r="4446" spans="3:4">
      <c r="C4446" s="38"/>
      <c r="D4446" s="38"/>
    </row>
    <row r="4447" spans="3:4">
      <c r="C4447" s="38"/>
      <c r="D4447" s="38"/>
    </row>
    <row r="4448" spans="3:4">
      <c r="C4448" s="38"/>
      <c r="D4448" s="38"/>
    </row>
    <row r="4449" spans="3:4">
      <c r="C4449" s="38"/>
      <c r="D4449" s="38"/>
    </row>
    <row r="4450" spans="3:4">
      <c r="C4450" s="38"/>
      <c r="D4450" s="38"/>
    </row>
    <row r="4451" spans="3:4">
      <c r="C4451" s="38"/>
      <c r="D4451" s="38"/>
    </row>
    <row r="4452" spans="3:4">
      <c r="C4452" s="38"/>
      <c r="D4452" s="38"/>
    </row>
    <row r="4453" spans="3:4">
      <c r="C4453" s="38"/>
      <c r="D4453" s="38"/>
    </row>
    <row r="4454" spans="3:4">
      <c r="C4454" s="38"/>
      <c r="D4454" s="38"/>
    </row>
    <row r="4455" spans="3:4">
      <c r="C4455" s="38"/>
      <c r="D4455" s="38"/>
    </row>
    <row r="4456" spans="3:4">
      <c r="C4456" s="38"/>
      <c r="D4456" s="38"/>
    </row>
    <row r="4457" spans="3:4">
      <c r="C4457" s="38"/>
      <c r="D4457" s="38"/>
    </row>
    <row r="4458" spans="3:4">
      <c r="C4458" s="38"/>
      <c r="D4458" s="38"/>
    </row>
    <row r="4459" spans="3:4">
      <c r="C4459" s="38"/>
      <c r="D4459" s="38"/>
    </row>
    <row r="4460" spans="3:4">
      <c r="C4460" s="38"/>
      <c r="D4460" s="38"/>
    </row>
    <row r="4461" spans="3:4">
      <c r="C4461" s="38"/>
      <c r="D4461" s="38"/>
    </row>
    <row r="4462" spans="3:4">
      <c r="C4462" s="38"/>
      <c r="D4462" s="38"/>
    </row>
    <row r="4463" spans="3:4">
      <c r="C4463" s="38"/>
      <c r="D4463" s="38"/>
    </row>
    <row r="4464" spans="3:4">
      <c r="C4464" s="38"/>
      <c r="D4464" s="38"/>
    </row>
    <row r="4465" spans="3:4">
      <c r="C4465" s="38"/>
      <c r="D4465" s="38"/>
    </row>
    <row r="4466" spans="3:4">
      <c r="C4466" s="38"/>
      <c r="D4466" s="38"/>
    </row>
    <row r="4467" spans="3:4">
      <c r="C4467" s="38"/>
      <c r="D4467" s="38"/>
    </row>
    <row r="4468" spans="3:4">
      <c r="C4468" s="38"/>
      <c r="D4468" s="38"/>
    </row>
    <row r="4469" spans="3:4">
      <c r="C4469" s="38"/>
      <c r="D4469" s="38"/>
    </row>
    <row r="4470" spans="3:4">
      <c r="C4470" s="38"/>
      <c r="D4470" s="38"/>
    </row>
    <row r="4471" spans="3:4">
      <c r="C4471" s="38"/>
      <c r="D4471" s="38"/>
    </row>
    <row r="4472" spans="3:4">
      <c r="C4472" s="38"/>
      <c r="D4472" s="38"/>
    </row>
    <row r="4473" spans="3:4">
      <c r="C4473" s="38"/>
      <c r="D4473" s="38"/>
    </row>
    <row r="4474" spans="3:4">
      <c r="C4474" s="38"/>
      <c r="D4474" s="38"/>
    </row>
    <row r="4475" spans="3:4">
      <c r="C4475" s="38"/>
      <c r="D4475" s="38"/>
    </row>
    <row r="4476" spans="3:4">
      <c r="C4476" s="38"/>
      <c r="D4476" s="38"/>
    </row>
    <row r="4477" spans="3:4">
      <c r="C4477" s="38"/>
      <c r="D4477" s="38"/>
    </row>
    <row r="4478" spans="3:4">
      <c r="C4478" s="38"/>
      <c r="D4478" s="38"/>
    </row>
    <row r="4479" spans="3:4">
      <c r="C4479" s="38"/>
      <c r="D4479" s="38"/>
    </row>
    <row r="4480" spans="3:4">
      <c r="C4480" s="38"/>
      <c r="D4480" s="38"/>
    </row>
    <row r="4481" spans="3:4">
      <c r="C4481" s="38"/>
      <c r="D4481" s="38"/>
    </row>
    <row r="4482" spans="3:4">
      <c r="C4482" s="38"/>
      <c r="D4482" s="38"/>
    </row>
    <row r="4483" spans="3:4">
      <c r="C4483" s="38"/>
      <c r="D4483" s="38"/>
    </row>
    <row r="4484" spans="3:4">
      <c r="C4484" s="38"/>
      <c r="D4484" s="38"/>
    </row>
    <row r="4485" spans="3:4">
      <c r="C4485" s="38"/>
      <c r="D4485" s="38"/>
    </row>
    <row r="4486" spans="3:4">
      <c r="C4486" s="38"/>
      <c r="D4486" s="38"/>
    </row>
    <row r="4487" spans="3:4">
      <c r="C4487" s="38"/>
      <c r="D4487" s="38"/>
    </row>
    <row r="4488" spans="3:4">
      <c r="C4488" s="38"/>
      <c r="D4488" s="38"/>
    </row>
    <row r="4489" spans="3:4">
      <c r="C4489" s="38"/>
      <c r="D4489" s="38"/>
    </row>
    <row r="4490" spans="3:4">
      <c r="C4490" s="38"/>
      <c r="D4490" s="38"/>
    </row>
    <row r="4491" spans="3:4">
      <c r="C4491" s="38"/>
      <c r="D4491" s="38"/>
    </row>
    <row r="4492" spans="3:4">
      <c r="C4492" s="38"/>
      <c r="D4492" s="38"/>
    </row>
    <row r="4493" spans="3:4">
      <c r="C4493" s="38"/>
      <c r="D4493" s="38"/>
    </row>
    <row r="4494" spans="3:4">
      <c r="C4494" s="38"/>
      <c r="D4494" s="38"/>
    </row>
    <row r="4495" spans="3:4">
      <c r="C4495" s="38"/>
      <c r="D4495" s="38"/>
    </row>
    <row r="4496" spans="3:4">
      <c r="C4496" s="38"/>
      <c r="D4496" s="38"/>
    </row>
    <row r="4497" spans="3:4">
      <c r="C4497" s="38"/>
      <c r="D4497" s="38"/>
    </row>
    <row r="4498" spans="3:4">
      <c r="C4498" s="38"/>
      <c r="D4498" s="38"/>
    </row>
    <row r="4499" spans="3:4">
      <c r="C4499" s="38"/>
      <c r="D4499" s="38"/>
    </row>
    <row r="4500" spans="3:4">
      <c r="C4500" s="38"/>
      <c r="D4500" s="38"/>
    </row>
    <row r="4501" spans="3:4">
      <c r="C4501" s="38"/>
      <c r="D4501" s="38"/>
    </row>
    <row r="4502" spans="3:4">
      <c r="C4502" s="38"/>
      <c r="D4502" s="38"/>
    </row>
    <row r="4503" spans="3:4">
      <c r="C4503" s="38"/>
      <c r="D4503" s="38"/>
    </row>
    <row r="4504" spans="3:4">
      <c r="C4504" s="38"/>
      <c r="D4504" s="38"/>
    </row>
    <row r="4505" spans="3:4">
      <c r="C4505" s="38"/>
      <c r="D4505" s="38"/>
    </row>
    <row r="4506" spans="3:4">
      <c r="C4506" s="38"/>
      <c r="D4506" s="38"/>
    </row>
    <row r="4507" spans="3:4">
      <c r="C4507" s="38"/>
      <c r="D4507" s="38"/>
    </row>
    <row r="4508" spans="3:4">
      <c r="C4508" s="38"/>
      <c r="D4508" s="38"/>
    </row>
    <row r="4509" spans="3:4">
      <c r="C4509" s="38"/>
      <c r="D4509" s="38"/>
    </row>
    <row r="4510" spans="3:4">
      <c r="C4510" s="38"/>
      <c r="D4510" s="38"/>
    </row>
    <row r="4511" spans="3:4">
      <c r="C4511" s="38"/>
      <c r="D4511" s="38"/>
    </row>
    <row r="4512" spans="3:4">
      <c r="C4512" s="38"/>
      <c r="D4512" s="38"/>
    </row>
    <row r="4513" spans="3:4">
      <c r="C4513" s="38"/>
      <c r="D4513" s="38"/>
    </row>
    <row r="4514" spans="3:4">
      <c r="C4514" s="38"/>
      <c r="D4514" s="38"/>
    </row>
    <row r="4515" spans="3:4">
      <c r="C4515" s="38"/>
      <c r="D4515" s="38"/>
    </row>
    <row r="4516" spans="3:4">
      <c r="C4516" s="38"/>
      <c r="D4516" s="38"/>
    </row>
    <row r="4517" spans="3:4">
      <c r="C4517" s="38"/>
      <c r="D4517" s="38"/>
    </row>
    <row r="4518" spans="3:4">
      <c r="C4518" s="38"/>
      <c r="D4518" s="38"/>
    </row>
    <row r="4519" spans="3:4">
      <c r="C4519" s="38"/>
      <c r="D4519" s="38"/>
    </row>
    <row r="4520" spans="3:4">
      <c r="C4520" s="38"/>
      <c r="D4520" s="38"/>
    </row>
    <row r="4521" spans="3:4">
      <c r="C4521" s="38"/>
      <c r="D4521" s="38"/>
    </row>
    <row r="4522" spans="3:4">
      <c r="C4522" s="38"/>
      <c r="D4522" s="38"/>
    </row>
    <row r="4523" spans="3:4">
      <c r="C4523" s="38"/>
      <c r="D4523" s="38"/>
    </row>
    <row r="4524" spans="3:4">
      <c r="C4524" s="38"/>
      <c r="D4524" s="38"/>
    </row>
    <row r="4525" spans="3:4">
      <c r="C4525" s="38"/>
      <c r="D4525" s="38"/>
    </row>
    <row r="4526" spans="3:4">
      <c r="C4526" s="38"/>
      <c r="D4526" s="38"/>
    </row>
    <row r="4527" spans="3:4">
      <c r="C4527" s="38"/>
      <c r="D4527" s="38"/>
    </row>
    <row r="4528" spans="3:4">
      <c r="C4528" s="38"/>
      <c r="D4528" s="38"/>
    </row>
    <row r="4529" spans="3:4">
      <c r="C4529" s="38"/>
      <c r="D4529" s="38"/>
    </row>
    <row r="4530" spans="3:4">
      <c r="C4530" s="38"/>
      <c r="D4530" s="38"/>
    </row>
    <row r="4531" spans="3:4">
      <c r="C4531" s="38"/>
      <c r="D4531" s="38"/>
    </row>
    <row r="4532" spans="3:4">
      <c r="C4532" s="38"/>
      <c r="D4532" s="38"/>
    </row>
    <row r="4533" spans="3:4">
      <c r="C4533" s="38"/>
      <c r="D4533" s="38"/>
    </row>
    <row r="4534" spans="3:4">
      <c r="C4534" s="38"/>
      <c r="D4534" s="38"/>
    </row>
    <row r="4535" spans="3:4">
      <c r="C4535" s="38"/>
      <c r="D4535" s="38"/>
    </row>
    <row r="4536" spans="3:4">
      <c r="C4536" s="38"/>
      <c r="D4536" s="38"/>
    </row>
    <row r="4537" spans="3:4">
      <c r="C4537" s="38"/>
      <c r="D4537" s="38"/>
    </row>
    <row r="4538" spans="3:4">
      <c r="C4538" s="38"/>
      <c r="D4538" s="38"/>
    </row>
    <row r="4539" spans="3:4">
      <c r="C4539" s="38"/>
      <c r="D4539" s="38"/>
    </row>
    <row r="4540" spans="3:4">
      <c r="C4540" s="38"/>
      <c r="D4540" s="38"/>
    </row>
    <row r="4541" spans="3:4">
      <c r="C4541" s="38"/>
      <c r="D4541" s="38"/>
    </row>
    <row r="4542" spans="3:4">
      <c r="C4542" s="38"/>
      <c r="D4542" s="38"/>
    </row>
    <row r="4543" spans="3:4">
      <c r="C4543" s="38"/>
      <c r="D4543" s="38"/>
    </row>
    <row r="4544" spans="3:4">
      <c r="C4544" s="38"/>
      <c r="D4544" s="38"/>
    </row>
    <row r="4545" spans="3:4">
      <c r="C4545" s="38"/>
      <c r="D4545" s="38"/>
    </row>
    <row r="4546" spans="3:4">
      <c r="C4546" s="38"/>
      <c r="D4546" s="38"/>
    </row>
    <row r="4547" spans="3:4">
      <c r="C4547" s="38"/>
      <c r="D4547" s="38"/>
    </row>
    <row r="4548" spans="3:4">
      <c r="C4548" s="38"/>
      <c r="D4548" s="38"/>
    </row>
    <row r="4549" spans="3:4">
      <c r="C4549" s="38"/>
      <c r="D4549" s="38"/>
    </row>
    <row r="4550" spans="3:4">
      <c r="C4550" s="38"/>
      <c r="D4550" s="38"/>
    </row>
    <row r="4551" spans="3:4">
      <c r="C4551" s="38"/>
      <c r="D4551" s="38"/>
    </row>
    <row r="4552" spans="3:4">
      <c r="C4552" s="38"/>
      <c r="D4552" s="38"/>
    </row>
    <row r="4553" spans="3:4">
      <c r="C4553" s="38"/>
      <c r="D4553" s="38"/>
    </row>
    <row r="4554" spans="3:4">
      <c r="C4554" s="38"/>
      <c r="D4554" s="38"/>
    </row>
    <row r="4555" spans="3:4">
      <c r="C4555" s="38"/>
      <c r="D4555" s="38"/>
    </row>
    <row r="4556" spans="3:4">
      <c r="C4556" s="38"/>
      <c r="D4556" s="38"/>
    </row>
    <row r="4557" spans="3:4">
      <c r="C4557" s="38"/>
      <c r="D4557" s="38"/>
    </row>
    <row r="4558" spans="3:4">
      <c r="C4558" s="38"/>
      <c r="D4558" s="38"/>
    </row>
    <row r="4559" spans="3:4">
      <c r="C4559" s="38"/>
      <c r="D4559" s="38"/>
    </row>
    <row r="4560" spans="3:4">
      <c r="C4560" s="38"/>
      <c r="D4560" s="38"/>
    </row>
    <row r="4561" spans="3:4">
      <c r="C4561" s="38"/>
      <c r="D4561" s="38"/>
    </row>
    <row r="4562" spans="3:4">
      <c r="C4562" s="38"/>
      <c r="D4562" s="38"/>
    </row>
    <row r="4563" spans="3:4">
      <c r="C4563" s="38"/>
      <c r="D4563" s="38"/>
    </row>
    <row r="4564" spans="3:4">
      <c r="C4564" s="38"/>
      <c r="D4564" s="38"/>
    </row>
    <row r="4565" spans="3:4">
      <c r="C4565" s="38"/>
      <c r="D4565" s="38"/>
    </row>
    <row r="4566" spans="3:4">
      <c r="C4566" s="38"/>
      <c r="D4566" s="38"/>
    </row>
    <row r="4567" spans="3:4">
      <c r="C4567" s="38"/>
      <c r="D4567" s="38"/>
    </row>
    <row r="4568" spans="3:4">
      <c r="C4568" s="38"/>
      <c r="D4568" s="38"/>
    </row>
    <row r="4569" spans="3:4">
      <c r="C4569" s="38"/>
      <c r="D4569" s="38"/>
    </row>
    <row r="4570" spans="3:4">
      <c r="C4570" s="38"/>
      <c r="D4570" s="38"/>
    </row>
    <row r="4571" spans="3:4">
      <c r="C4571" s="38"/>
      <c r="D4571" s="38"/>
    </row>
    <row r="4572" spans="3:4">
      <c r="C4572" s="38"/>
      <c r="D4572" s="38"/>
    </row>
    <row r="4573" spans="3:4">
      <c r="C4573" s="38"/>
      <c r="D4573" s="38"/>
    </row>
    <row r="4574" spans="3:4">
      <c r="C4574" s="38"/>
      <c r="D4574" s="38"/>
    </row>
    <row r="4575" spans="3:4">
      <c r="C4575" s="38"/>
      <c r="D4575" s="38"/>
    </row>
    <row r="4576" spans="3:4">
      <c r="C4576" s="38"/>
      <c r="D4576" s="38"/>
    </row>
    <row r="4577" spans="3:4">
      <c r="C4577" s="38"/>
      <c r="D4577" s="38"/>
    </row>
    <row r="4578" spans="3:4">
      <c r="C4578" s="38"/>
      <c r="D4578" s="38"/>
    </row>
    <row r="4579" spans="3:4">
      <c r="C4579" s="38"/>
      <c r="D4579" s="38"/>
    </row>
    <row r="4580" spans="3:4">
      <c r="C4580" s="38"/>
      <c r="D4580" s="38"/>
    </row>
    <row r="4581" spans="3:4">
      <c r="C4581" s="38"/>
      <c r="D4581" s="38"/>
    </row>
    <row r="4582" spans="3:4">
      <c r="C4582" s="38"/>
      <c r="D4582" s="38"/>
    </row>
    <row r="4583" spans="3:4">
      <c r="C4583" s="38"/>
      <c r="D4583" s="38"/>
    </row>
    <row r="4584" spans="3:4">
      <c r="C4584" s="38"/>
      <c r="D4584" s="38"/>
    </row>
    <row r="4585" spans="3:4">
      <c r="C4585" s="38"/>
      <c r="D4585" s="38"/>
    </row>
    <row r="4586" spans="3:4">
      <c r="C4586" s="38"/>
      <c r="D4586" s="38"/>
    </row>
    <row r="4587" spans="3:4">
      <c r="C4587" s="38"/>
      <c r="D4587" s="38"/>
    </row>
    <row r="4588" spans="3:4">
      <c r="C4588" s="38"/>
      <c r="D4588" s="38"/>
    </row>
    <row r="4589" spans="3:4">
      <c r="C4589" s="38"/>
      <c r="D4589" s="38"/>
    </row>
    <row r="4590" spans="3:4">
      <c r="C4590" s="38"/>
      <c r="D4590" s="38"/>
    </row>
    <row r="4591" spans="3:4">
      <c r="C4591" s="38"/>
      <c r="D4591" s="38"/>
    </row>
    <row r="4592" spans="3:4">
      <c r="C4592" s="38"/>
      <c r="D4592" s="38"/>
    </row>
    <row r="4593" spans="3:4">
      <c r="C4593" s="38"/>
      <c r="D4593" s="38"/>
    </row>
    <row r="4594" spans="3:4">
      <c r="C4594" s="38"/>
      <c r="D4594" s="38"/>
    </row>
    <row r="4595" spans="3:4">
      <c r="C4595" s="38"/>
      <c r="D4595" s="38"/>
    </row>
    <row r="4596" spans="3:4">
      <c r="C4596" s="38"/>
      <c r="D4596" s="38"/>
    </row>
    <row r="4597" spans="3:4">
      <c r="C4597" s="38"/>
      <c r="D4597" s="38"/>
    </row>
    <row r="4598" spans="3:4">
      <c r="C4598" s="38"/>
      <c r="D4598" s="38"/>
    </row>
    <row r="4599" spans="3:4">
      <c r="C4599" s="38"/>
      <c r="D4599" s="38"/>
    </row>
    <row r="4600" spans="3:4">
      <c r="C4600" s="38"/>
      <c r="D4600" s="38"/>
    </row>
    <row r="4601" spans="3:4">
      <c r="C4601" s="38"/>
      <c r="D4601" s="38"/>
    </row>
    <row r="4602" spans="3:4">
      <c r="C4602" s="38"/>
      <c r="D4602" s="38"/>
    </row>
    <row r="4603" spans="3:4">
      <c r="C4603" s="38"/>
      <c r="D4603" s="38"/>
    </row>
    <row r="4604" spans="3:4">
      <c r="C4604" s="38"/>
      <c r="D4604" s="38"/>
    </row>
    <row r="4605" spans="3:4">
      <c r="C4605" s="38"/>
      <c r="D4605" s="38"/>
    </row>
    <row r="4606" spans="3:4">
      <c r="C4606" s="38"/>
      <c r="D4606" s="38"/>
    </row>
    <row r="4607" spans="3:4">
      <c r="C4607" s="38"/>
      <c r="D4607" s="38"/>
    </row>
    <row r="4608" spans="3:4">
      <c r="C4608" s="38"/>
      <c r="D4608" s="38"/>
    </row>
    <row r="4609" spans="3:4">
      <c r="C4609" s="38"/>
      <c r="D4609" s="38"/>
    </row>
    <row r="4610" spans="3:4">
      <c r="C4610" s="38"/>
      <c r="D4610" s="38"/>
    </row>
    <row r="4611" spans="3:4">
      <c r="C4611" s="38"/>
      <c r="D4611" s="38"/>
    </row>
    <row r="4612" spans="3:4">
      <c r="C4612" s="38"/>
      <c r="D4612" s="38"/>
    </row>
    <row r="4613" spans="3:4">
      <c r="C4613" s="38"/>
      <c r="D4613" s="38"/>
    </row>
    <row r="4614" spans="3:4">
      <c r="C4614" s="38"/>
      <c r="D4614" s="38"/>
    </row>
    <row r="4615" spans="3:4">
      <c r="C4615" s="38"/>
      <c r="D4615" s="38"/>
    </row>
    <row r="4616" spans="3:4">
      <c r="C4616" s="38"/>
      <c r="D4616" s="38"/>
    </row>
    <row r="4617" spans="3:4">
      <c r="C4617" s="38"/>
      <c r="D4617" s="38"/>
    </row>
    <row r="4618" spans="3:4">
      <c r="C4618" s="38"/>
      <c r="D4618" s="38"/>
    </row>
    <row r="4619" spans="3:4">
      <c r="C4619" s="38"/>
      <c r="D4619" s="38"/>
    </row>
    <row r="4620" spans="3:4">
      <c r="C4620" s="38"/>
      <c r="D4620" s="38"/>
    </row>
    <row r="4621" spans="3:4">
      <c r="C4621" s="38"/>
      <c r="D4621" s="38"/>
    </row>
    <row r="4622" spans="3:4">
      <c r="C4622" s="38"/>
      <c r="D4622" s="38"/>
    </row>
    <row r="4623" spans="3:4">
      <c r="C4623" s="38"/>
      <c r="D4623" s="38"/>
    </row>
    <row r="4624" spans="3:4">
      <c r="C4624" s="38"/>
      <c r="D4624" s="38"/>
    </row>
    <row r="4625" spans="3:4">
      <c r="C4625" s="38"/>
      <c r="D4625" s="38"/>
    </row>
    <row r="4626" spans="3:4">
      <c r="C4626" s="38"/>
      <c r="D4626" s="38"/>
    </row>
    <row r="4627" spans="3:4">
      <c r="C4627" s="38"/>
      <c r="D4627" s="38"/>
    </row>
    <row r="4628" spans="3:4">
      <c r="C4628" s="38"/>
      <c r="D4628" s="38"/>
    </row>
    <row r="4629" spans="3:4">
      <c r="C4629" s="38"/>
      <c r="D4629" s="38"/>
    </row>
    <row r="4630" spans="3:4">
      <c r="C4630" s="38"/>
      <c r="D4630" s="38"/>
    </row>
    <row r="4631" spans="3:4">
      <c r="C4631" s="38"/>
      <c r="D4631" s="38"/>
    </row>
    <row r="4632" spans="3:4">
      <c r="C4632" s="38"/>
      <c r="D4632" s="38"/>
    </row>
    <row r="4633" spans="3:4">
      <c r="C4633" s="38"/>
      <c r="D4633" s="38"/>
    </row>
    <row r="4634" spans="3:4">
      <c r="C4634" s="38"/>
      <c r="D4634" s="38"/>
    </row>
    <row r="4635" spans="3:4">
      <c r="C4635" s="38"/>
      <c r="D4635" s="38"/>
    </row>
    <row r="4636" spans="3:4">
      <c r="C4636" s="38"/>
      <c r="D4636" s="38"/>
    </row>
    <row r="4637" spans="3:4">
      <c r="C4637" s="38"/>
      <c r="D4637" s="38"/>
    </row>
    <row r="4638" spans="3:4">
      <c r="C4638" s="38"/>
      <c r="D4638" s="38"/>
    </row>
    <row r="4639" spans="3:4">
      <c r="C4639" s="38"/>
      <c r="D4639" s="38"/>
    </row>
    <row r="4640" spans="3:4">
      <c r="C4640" s="38"/>
      <c r="D4640" s="38"/>
    </row>
    <row r="4641" spans="3:4">
      <c r="C4641" s="38"/>
      <c r="D4641" s="38"/>
    </row>
    <row r="4642" spans="3:4">
      <c r="C4642" s="38"/>
      <c r="D4642" s="38"/>
    </row>
    <row r="4643" spans="3:4">
      <c r="C4643" s="38"/>
      <c r="D4643" s="38"/>
    </row>
    <row r="4644" spans="3:4">
      <c r="C4644" s="38"/>
      <c r="D4644" s="38"/>
    </row>
    <row r="4645" spans="3:4">
      <c r="C4645" s="38"/>
      <c r="D4645" s="38"/>
    </row>
    <row r="4646" spans="3:4">
      <c r="C4646" s="38"/>
      <c r="D4646" s="38"/>
    </row>
    <row r="4647" spans="3:4">
      <c r="C4647" s="38"/>
      <c r="D4647" s="38"/>
    </row>
    <row r="4648" spans="3:4">
      <c r="C4648" s="38"/>
      <c r="D4648" s="38"/>
    </row>
    <row r="4649" spans="3:4">
      <c r="C4649" s="38"/>
      <c r="D4649" s="38"/>
    </row>
    <row r="4650" spans="3:4">
      <c r="C4650" s="38"/>
      <c r="D4650" s="38"/>
    </row>
    <row r="4651" spans="3:4">
      <c r="C4651" s="38"/>
      <c r="D4651" s="38"/>
    </row>
    <row r="4652" spans="3:4">
      <c r="C4652" s="38"/>
      <c r="D4652" s="38"/>
    </row>
    <row r="4653" spans="3:4">
      <c r="C4653" s="38"/>
      <c r="D4653" s="38"/>
    </row>
    <row r="4654" spans="3:4">
      <c r="C4654" s="38"/>
      <c r="D4654" s="38"/>
    </row>
    <row r="4655" spans="3:4">
      <c r="C4655" s="38"/>
      <c r="D4655" s="38"/>
    </row>
    <row r="4656" spans="3:4">
      <c r="C4656" s="38"/>
      <c r="D4656" s="38"/>
    </row>
    <row r="4657" spans="3:4">
      <c r="C4657" s="38"/>
      <c r="D4657" s="38"/>
    </row>
    <row r="4658" spans="3:4">
      <c r="C4658" s="38"/>
      <c r="D4658" s="38"/>
    </row>
    <row r="4659" spans="3:4">
      <c r="C4659" s="38"/>
      <c r="D4659" s="38"/>
    </row>
    <row r="4660" spans="3:4">
      <c r="C4660" s="38"/>
      <c r="D4660" s="38"/>
    </row>
    <row r="4661" spans="3:4">
      <c r="C4661" s="38"/>
      <c r="D4661" s="38"/>
    </row>
    <row r="4662" spans="3:4">
      <c r="C4662" s="38"/>
      <c r="D4662" s="38"/>
    </row>
    <row r="4663" spans="3:4">
      <c r="C4663" s="38"/>
      <c r="D4663" s="38"/>
    </row>
    <row r="4664" spans="3:4">
      <c r="C4664" s="38"/>
      <c r="D4664" s="38"/>
    </row>
    <row r="4665" spans="3:4">
      <c r="C4665" s="38"/>
      <c r="D4665" s="38"/>
    </row>
    <row r="4666" spans="3:4">
      <c r="C4666" s="38"/>
      <c r="D4666" s="38"/>
    </row>
    <row r="4667" spans="3:4">
      <c r="C4667" s="38"/>
      <c r="D4667" s="38"/>
    </row>
    <row r="4668" spans="3:4">
      <c r="C4668" s="38"/>
      <c r="D4668" s="38"/>
    </row>
    <row r="4669" spans="3:4">
      <c r="C4669" s="38"/>
      <c r="D4669" s="38"/>
    </row>
    <row r="4670" spans="3:4">
      <c r="C4670" s="38"/>
      <c r="D4670" s="38"/>
    </row>
    <row r="4671" spans="3:4">
      <c r="C4671" s="38"/>
      <c r="D4671" s="38"/>
    </row>
    <row r="4672" spans="3:4">
      <c r="C4672" s="38"/>
      <c r="D4672" s="38"/>
    </row>
    <row r="4673" spans="3:4">
      <c r="C4673" s="38"/>
      <c r="D4673" s="38"/>
    </row>
    <row r="4674" spans="3:4">
      <c r="C4674" s="38"/>
      <c r="D4674" s="38"/>
    </row>
    <row r="4675" spans="3:4">
      <c r="C4675" s="38"/>
      <c r="D4675" s="38"/>
    </row>
    <row r="4676" spans="3:4">
      <c r="C4676" s="38"/>
      <c r="D4676" s="38"/>
    </row>
    <row r="4677" spans="3:4">
      <c r="C4677" s="38"/>
      <c r="D4677" s="38"/>
    </row>
    <row r="4678" spans="3:4">
      <c r="C4678" s="38"/>
      <c r="D4678" s="38"/>
    </row>
    <row r="4679" spans="3:4">
      <c r="C4679" s="38"/>
      <c r="D4679" s="38"/>
    </row>
    <row r="4680" spans="3:4">
      <c r="C4680" s="38"/>
      <c r="D4680" s="38"/>
    </row>
    <row r="4681" spans="3:4">
      <c r="C4681" s="38"/>
      <c r="D4681" s="38"/>
    </row>
    <row r="4682" spans="3:4">
      <c r="C4682" s="38"/>
      <c r="D4682" s="38"/>
    </row>
    <row r="4683" spans="3:4">
      <c r="C4683" s="38"/>
      <c r="D4683" s="38"/>
    </row>
    <row r="4684" spans="3:4">
      <c r="C4684" s="38"/>
      <c r="D4684" s="38"/>
    </row>
    <row r="4685" spans="3:4">
      <c r="C4685" s="38"/>
      <c r="D4685" s="38"/>
    </row>
    <row r="4686" spans="3:4">
      <c r="C4686" s="38"/>
      <c r="D4686" s="38"/>
    </row>
    <row r="4687" spans="3:4">
      <c r="C4687" s="38"/>
      <c r="D4687" s="38"/>
    </row>
    <row r="4688" spans="3:4">
      <c r="C4688" s="38"/>
      <c r="D4688" s="38"/>
    </row>
    <row r="4689" spans="3:4">
      <c r="C4689" s="38"/>
      <c r="D4689" s="38"/>
    </row>
    <row r="4690" spans="3:4">
      <c r="C4690" s="38"/>
      <c r="D4690" s="38"/>
    </row>
    <row r="4691" spans="3:4">
      <c r="C4691" s="38"/>
      <c r="D4691" s="38"/>
    </row>
    <row r="4692" spans="3:4">
      <c r="C4692" s="38"/>
      <c r="D4692" s="38"/>
    </row>
    <row r="4693" spans="3:4">
      <c r="C4693" s="38"/>
      <c r="D4693" s="38"/>
    </row>
    <row r="4694" spans="3:4">
      <c r="C4694" s="38"/>
      <c r="D4694" s="38"/>
    </row>
    <row r="4695" spans="3:4">
      <c r="C4695" s="38"/>
      <c r="D4695" s="38"/>
    </row>
    <row r="4696" spans="3:4">
      <c r="C4696" s="38"/>
      <c r="D4696" s="38"/>
    </row>
    <row r="4697" spans="3:4">
      <c r="C4697" s="38"/>
      <c r="D4697" s="38"/>
    </row>
    <row r="4698" spans="3:4">
      <c r="C4698" s="38"/>
      <c r="D4698" s="38"/>
    </row>
    <row r="4699" spans="3:4">
      <c r="C4699" s="38"/>
      <c r="D4699" s="38"/>
    </row>
    <row r="4700" spans="3:4">
      <c r="C4700" s="38"/>
      <c r="D4700" s="38"/>
    </row>
    <row r="4701" spans="3:4">
      <c r="C4701" s="38"/>
      <c r="D4701" s="38"/>
    </row>
    <row r="4702" spans="3:4">
      <c r="C4702" s="38"/>
      <c r="D4702" s="38"/>
    </row>
    <row r="4703" spans="3:4">
      <c r="C4703" s="38"/>
      <c r="D4703" s="38"/>
    </row>
    <row r="4704" spans="3:4">
      <c r="C4704" s="38"/>
      <c r="D4704" s="38"/>
    </row>
    <row r="4705" spans="3:4">
      <c r="C4705" s="38"/>
      <c r="D4705" s="38"/>
    </row>
    <row r="4706" spans="3:4">
      <c r="C4706" s="38"/>
      <c r="D4706" s="38"/>
    </row>
    <row r="4707" spans="3:4">
      <c r="C4707" s="38"/>
      <c r="D4707" s="38"/>
    </row>
    <row r="4708" spans="3:4">
      <c r="C4708" s="38"/>
      <c r="D4708" s="38"/>
    </row>
    <row r="4709" spans="3:4">
      <c r="C4709" s="38"/>
      <c r="D4709" s="38"/>
    </row>
    <row r="4710" spans="3:4">
      <c r="C4710" s="38"/>
      <c r="D4710" s="38"/>
    </row>
    <row r="4711" spans="3:4">
      <c r="C4711" s="38"/>
      <c r="D4711" s="38"/>
    </row>
    <row r="4712" spans="3:4">
      <c r="C4712" s="38"/>
      <c r="D4712" s="38"/>
    </row>
    <row r="4713" spans="3:4">
      <c r="C4713" s="38"/>
      <c r="D4713" s="38"/>
    </row>
    <row r="4714" spans="3:4">
      <c r="C4714" s="38"/>
      <c r="D4714" s="38"/>
    </row>
    <row r="4715" spans="3:4">
      <c r="C4715" s="38"/>
      <c r="D4715" s="38"/>
    </row>
    <row r="4716" spans="3:4">
      <c r="C4716" s="38"/>
      <c r="D4716" s="38"/>
    </row>
    <row r="4717" spans="3:4">
      <c r="C4717" s="38"/>
      <c r="D4717" s="38"/>
    </row>
    <row r="4718" spans="3:4">
      <c r="C4718" s="38"/>
      <c r="D4718" s="38"/>
    </row>
    <row r="4719" spans="3:4">
      <c r="C4719" s="38"/>
      <c r="D4719" s="38"/>
    </row>
    <row r="4720" spans="3:4">
      <c r="C4720" s="38"/>
      <c r="D4720" s="38"/>
    </row>
    <row r="4721" spans="3:4">
      <c r="C4721" s="38"/>
      <c r="D4721" s="38"/>
    </row>
    <row r="4722" spans="3:4">
      <c r="C4722" s="38"/>
      <c r="D4722" s="38"/>
    </row>
    <row r="4723" spans="3:4">
      <c r="C4723" s="38"/>
      <c r="D4723" s="38"/>
    </row>
    <row r="4724" spans="3:4">
      <c r="C4724" s="38"/>
      <c r="D4724" s="38"/>
    </row>
    <row r="4725" spans="3:4">
      <c r="C4725" s="38"/>
      <c r="D4725" s="38"/>
    </row>
    <row r="4726" spans="3:4">
      <c r="C4726" s="38"/>
      <c r="D4726" s="38"/>
    </row>
    <row r="4727" spans="3:4">
      <c r="C4727" s="38"/>
      <c r="D4727" s="38"/>
    </row>
    <row r="4728" spans="3:4">
      <c r="C4728" s="38"/>
      <c r="D4728" s="38"/>
    </row>
    <row r="4729" spans="3:4">
      <c r="C4729" s="38"/>
      <c r="D4729" s="38"/>
    </row>
    <row r="4730" spans="3:4">
      <c r="C4730" s="38"/>
      <c r="D4730" s="38"/>
    </row>
    <row r="4731" spans="3:4">
      <c r="C4731" s="38"/>
      <c r="D4731" s="38"/>
    </row>
    <row r="4732" spans="3:4">
      <c r="C4732" s="38"/>
      <c r="D4732" s="38"/>
    </row>
    <row r="4733" spans="3:4">
      <c r="C4733" s="38"/>
      <c r="D4733" s="38"/>
    </row>
    <row r="4734" spans="3:4">
      <c r="C4734" s="38"/>
      <c r="D4734" s="38"/>
    </row>
    <row r="4735" spans="3:4">
      <c r="C4735" s="38"/>
      <c r="D4735" s="38"/>
    </row>
    <row r="4736" spans="3:4">
      <c r="C4736" s="38"/>
      <c r="D4736" s="38"/>
    </row>
    <row r="4737" spans="3:4">
      <c r="C4737" s="38"/>
      <c r="D4737" s="38"/>
    </row>
    <row r="4738" spans="3:4">
      <c r="C4738" s="38"/>
      <c r="D4738" s="38"/>
    </row>
    <row r="4739" spans="3:4">
      <c r="C4739" s="38"/>
      <c r="D4739" s="38"/>
    </row>
    <row r="4740" spans="3:4">
      <c r="C4740" s="38"/>
      <c r="D4740" s="38"/>
    </row>
    <row r="4741" spans="3:4">
      <c r="C4741" s="38"/>
      <c r="D4741" s="38"/>
    </row>
    <row r="4742" spans="3:4">
      <c r="C4742" s="38"/>
      <c r="D4742" s="38"/>
    </row>
    <row r="4743" spans="3:4">
      <c r="C4743" s="38"/>
      <c r="D4743" s="38"/>
    </row>
    <row r="4744" spans="3:4">
      <c r="C4744" s="38"/>
      <c r="D4744" s="38"/>
    </row>
    <row r="4745" spans="3:4">
      <c r="C4745" s="38"/>
      <c r="D4745" s="38"/>
    </row>
    <row r="4746" spans="3:4">
      <c r="C4746" s="38"/>
      <c r="D4746" s="38"/>
    </row>
    <row r="4747" spans="3:4">
      <c r="C4747" s="38"/>
      <c r="D4747" s="38"/>
    </row>
    <row r="4748" spans="3:4">
      <c r="C4748" s="38"/>
      <c r="D4748" s="38"/>
    </row>
    <row r="4749" spans="3:4">
      <c r="C4749" s="38"/>
      <c r="D4749" s="38"/>
    </row>
    <row r="4750" spans="3:4">
      <c r="C4750" s="38"/>
      <c r="D4750" s="38"/>
    </row>
    <row r="4751" spans="3:4">
      <c r="C4751" s="38"/>
      <c r="D4751" s="38"/>
    </row>
    <row r="4752" spans="3:4">
      <c r="C4752" s="38"/>
      <c r="D4752" s="38"/>
    </row>
    <row r="4753" spans="3:4">
      <c r="C4753" s="38"/>
      <c r="D4753" s="38"/>
    </row>
    <row r="4754" spans="3:4">
      <c r="C4754" s="38"/>
      <c r="D4754" s="38"/>
    </row>
    <row r="4755" spans="3:4">
      <c r="C4755" s="38"/>
      <c r="D4755" s="38"/>
    </row>
    <row r="4756" spans="3:4">
      <c r="C4756" s="38"/>
      <c r="D4756" s="38"/>
    </row>
    <row r="4757" spans="3:4">
      <c r="C4757" s="38"/>
      <c r="D4757" s="38"/>
    </row>
    <row r="4758" spans="3:4">
      <c r="C4758" s="38"/>
      <c r="D4758" s="38"/>
    </row>
    <row r="4759" spans="3:4">
      <c r="C4759" s="38"/>
      <c r="D4759" s="38"/>
    </row>
    <row r="4760" spans="3:4">
      <c r="C4760" s="38"/>
      <c r="D4760" s="38"/>
    </row>
    <row r="4761" spans="3:4">
      <c r="C4761" s="38"/>
      <c r="D4761" s="38"/>
    </row>
    <row r="4762" spans="3:4">
      <c r="C4762" s="38"/>
      <c r="D4762" s="38"/>
    </row>
    <row r="4763" spans="3:4">
      <c r="C4763" s="38"/>
      <c r="D4763" s="38"/>
    </row>
    <row r="4764" spans="3:4">
      <c r="C4764" s="38"/>
      <c r="D4764" s="38"/>
    </row>
    <row r="4765" spans="3:4">
      <c r="C4765" s="38"/>
      <c r="D4765" s="38"/>
    </row>
    <row r="4766" spans="3:4">
      <c r="C4766" s="38"/>
      <c r="D4766" s="38"/>
    </row>
    <row r="4767" spans="3:4">
      <c r="C4767" s="38"/>
      <c r="D4767" s="38"/>
    </row>
    <row r="4768" spans="3:4">
      <c r="C4768" s="38"/>
      <c r="D4768" s="38"/>
    </row>
    <row r="4769" spans="3:4">
      <c r="C4769" s="38"/>
      <c r="D4769" s="38"/>
    </row>
    <row r="4770" spans="3:4">
      <c r="C4770" s="38"/>
      <c r="D4770" s="38"/>
    </row>
    <row r="4771" spans="3:4">
      <c r="C4771" s="38"/>
      <c r="D4771" s="38"/>
    </row>
    <row r="4772" spans="3:4">
      <c r="C4772" s="38"/>
      <c r="D4772" s="38"/>
    </row>
    <row r="4773" spans="3:4">
      <c r="C4773" s="38"/>
      <c r="D4773" s="38"/>
    </row>
    <row r="4774" spans="3:4">
      <c r="C4774" s="38"/>
      <c r="D4774" s="38"/>
    </row>
    <row r="4775" spans="3:4">
      <c r="C4775" s="38"/>
      <c r="D4775" s="38"/>
    </row>
    <row r="4776" spans="3:4">
      <c r="C4776" s="38"/>
      <c r="D4776" s="38"/>
    </row>
    <row r="4777" spans="3:4">
      <c r="C4777" s="38"/>
      <c r="D4777" s="38"/>
    </row>
    <row r="4778" spans="3:4">
      <c r="C4778" s="38"/>
      <c r="D4778" s="38"/>
    </row>
    <row r="4779" spans="3:4">
      <c r="C4779" s="38"/>
      <c r="D4779" s="38"/>
    </row>
    <row r="4780" spans="3:4">
      <c r="C4780" s="38"/>
      <c r="D4780" s="38"/>
    </row>
    <row r="4781" spans="3:4">
      <c r="C4781" s="38"/>
      <c r="D4781" s="38"/>
    </row>
    <row r="4782" spans="3:4">
      <c r="C4782" s="38"/>
      <c r="D4782" s="38"/>
    </row>
    <row r="4783" spans="3:4">
      <c r="C4783" s="38"/>
      <c r="D4783" s="38"/>
    </row>
    <row r="4784" spans="3:4">
      <c r="C4784" s="38"/>
      <c r="D4784" s="38"/>
    </row>
    <row r="4785" spans="3:4">
      <c r="C4785" s="38"/>
      <c r="D4785" s="38"/>
    </row>
    <row r="4786" spans="3:4">
      <c r="C4786" s="38"/>
      <c r="D4786" s="38"/>
    </row>
    <row r="4787" spans="3:4">
      <c r="C4787" s="38"/>
      <c r="D4787" s="38"/>
    </row>
    <row r="4788" spans="3:4">
      <c r="C4788" s="38"/>
      <c r="D4788" s="38"/>
    </row>
    <row r="4789" spans="3:4">
      <c r="C4789" s="38"/>
      <c r="D4789" s="38"/>
    </row>
    <row r="4790" spans="3:4">
      <c r="C4790" s="38"/>
      <c r="D4790" s="38"/>
    </row>
    <row r="4791" spans="3:4">
      <c r="C4791" s="38"/>
      <c r="D4791" s="38"/>
    </row>
    <row r="4792" spans="3:4">
      <c r="C4792" s="38"/>
      <c r="D4792" s="38"/>
    </row>
    <row r="4793" spans="3:4">
      <c r="C4793" s="38"/>
      <c r="D4793" s="38"/>
    </row>
    <row r="4794" spans="3:4">
      <c r="C4794" s="38"/>
      <c r="D4794" s="38"/>
    </row>
    <row r="4795" spans="3:4">
      <c r="C4795" s="38"/>
      <c r="D4795" s="38"/>
    </row>
    <row r="4796" spans="3:4">
      <c r="C4796" s="38"/>
      <c r="D4796" s="38"/>
    </row>
    <row r="4797" spans="3:4">
      <c r="C4797" s="38"/>
      <c r="D4797" s="38"/>
    </row>
    <row r="4798" spans="3:4">
      <c r="C4798" s="38"/>
      <c r="D4798" s="38"/>
    </row>
    <row r="4799" spans="3:4">
      <c r="C4799" s="38"/>
      <c r="D4799" s="38"/>
    </row>
    <row r="4800" spans="3:4">
      <c r="C4800" s="38"/>
      <c r="D4800" s="38"/>
    </row>
    <row r="4801" spans="3:4">
      <c r="C4801" s="38"/>
      <c r="D4801" s="38"/>
    </row>
    <row r="4802" spans="3:4">
      <c r="C4802" s="38"/>
      <c r="D4802" s="38"/>
    </row>
    <row r="4803" spans="3:4">
      <c r="C4803" s="38"/>
      <c r="D4803" s="38"/>
    </row>
    <row r="4804" spans="3:4">
      <c r="C4804" s="38"/>
      <c r="D4804" s="38"/>
    </row>
    <row r="4805" spans="3:4">
      <c r="C4805" s="38"/>
      <c r="D4805" s="38"/>
    </row>
    <row r="4806" spans="3:4">
      <c r="C4806" s="38"/>
      <c r="D4806" s="38"/>
    </row>
    <row r="4807" spans="3:4">
      <c r="C4807" s="38"/>
      <c r="D4807" s="38"/>
    </row>
    <row r="4808" spans="3:4">
      <c r="C4808" s="38"/>
      <c r="D4808" s="38"/>
    </row>
    <row r="4809" spans="3:4">
      <c r="C4809" s="38"/>
      <c r="D4809" s="38"/>
    </row>
    <row r="4810" spans="3:4">
      <c r="C4810" s="38"/>
      <c r="D4810" s="38"/>
    </row>
    <row r="4811" spans="3:4">
      <c r="C4811" s="38"/>
      <c r="D4811" s="38"/>
    </row>
    <row r="4812" spans="3:4">
      <c r="C4812" s="38"/>
      <c r="D4812" s="38"/>
    </row>
    <row r="4813" spans="3:4">
      <c r="C4813" s="38"/>
      <c r="D4813" s="38"/>
    </row>
    <row r="4814" spans="3:4">
      <c r="C4814" s="38"/>
      <c r="D4814" s="38"/>
    </row>
    <row r="4815" spans="3:4">
      <c r="C4815" s="38"/>
      <c r="D4815" s="38"/>
    </row>
    <row r="4816" spans="3:4">
      <c r="C4816" s="38"/>
      <c r="D4816" s="38"/>
    </row>
    <row r="4817" spans="3:4">
      <c r="C4817" s="38"/>
      <c r="D4817" s="38"/>
    </row>
    <row r="4818" spans="3:4">
      <c r="C4818" s="38"/>
      <c r="D4818" s="38"/>
    </row>
    <row r="4819" spans="3:4">
      <c r="C4819" s="38"/>
      <c r="D4819" s="38"/>
    </row>
    <row r="4820" spans="3:4">
      <c r="C4820" s="38"/>
      <c r="D4820" s="38"/>
    </row>
    <row r="4821" spans="3:4">
      <c r="C4821" s="38"/>
      <c r="D4821" s="38"/>
    </row>
    <row r="4822" spans="3:4">
      <c r="C4822" s="38"/>
      <c r="D4822" s="38"/>
    </row>
    <row r="4823" spans="3:4">
      <c r="C4823" s="38"/>
      <c r="D4823" s="38"/>
    </row>
    <row r="4824" spans="3:4">
      <c r="C4824" s="38"/>
      <c r="D4824" s="38"/>
    </row>
    <row r="4825" spans="3:4">
      <c r="C4825" s="38"/>
      <c r="D4825" s="38"/>
    </row>
    <row r="4826" spans="3:4">
      <c r="C4826" s="38"/>
      <c r="D4826" s="38"/>
    </row>
    <row r="4827" spans="3:4">
      <c r="C4827" s="38"/>
      <c r="D4827" s="38"/>
    </row>
    <row r="4828" spans="3:4">
      <c r="C4828" s="38"/>
      <c r="D4828" s="38"/>
    </row>
    <row r="4829" spans="3:4">
      <c r="C4829" s="38"/>
      <c r="D4829" s="38"/>
    </row>
    <row r="4830" spans="3:4">
      <c r="C4830" s="38"/>
      <c r="D4830" s="38"/>
    </row>
    <row r="4831" spans="3:4">
      <c r="C4831" s="38"/>
      <c r="D4831" s="38"/>
    </row>
    <row r="4832" spans="3:4">
      <c r="C4832" s="38"/>
      <c r="D4832" s="38"/>
    </row>
    <row r="4833" spans="3:4">
      <c r="C4833" s="38"/>
      <c r="D4833" s="38"/>
    </row>
    <row r="4834" spans="3:4">
      <c r="C4834" s="38"/>
      <c r="D4834" s="38"/>
    </row>
    <row r="4835" spans="3:4">
      <c r="C4835" s="38"/>
      <c r="D4835" s="38"/>
    </row>
    <row r="4836" spans="3:4">
      <c r="C4836" s="38"/>
      <c r="D4836" s="38"/>
    </row>
    <row r="4837" spans="3:4">
      <c r="C4837" s="38"/>
      <c r="D4837" s="38"/>
    </row>
    <row r="4838" spans="3:4">
      <c r="C4838" s="38"/>
      <c r="D4838" s="38"/>
    </row>
    <row r="4839" spans="3:4">
      <c r="C4839" s="38"/>
      <c r="D4839" s="38"/>
    </row>
    <row r="4840" spans="3:4">
      <c r="C4840" s="38"/>
      <c r="D4840" s="38"/>
    </row>
    <row r="4841" spans="3:4">
      <c r="C4841" s="38"/>
      <c r="D4841" s="38"/>
    </row>
    <row r="4842" spans="3:4">
      <c r="C4842" s="38"/>
      <c r="D4842" s="38"/>
    </row>
    <row r="4843" spans="3:4">
      <c r="C4843" s="38"/>
      <c r="D4843" s="38"/>
    </row>
    <row r="4844" spans="3:4">
      <c r="C4844" s="38"/>
      <c r="D4844" s="38"/>
    </row>
    <row r="4845" spans="3:4">
      <c r="C4845" s="38"/>
      <c r="D4845" s="38"/>
    </row>
    <row r="4846" spans="3:4">
      <c r="C4846" s="38"/>
      <c r="D4846" s="38"/>
    </row>
    <row r="4847" spans="3:4">
      <c r="C4847" s="38"/>
      <c r="D4847" s="38"/>
    </row>
    <row r="4848" spans="3:4">
      <c r="C4848" s="38"/>
      <c r="D4848" s="38"/>
    </row>
    <row r="4849" spans="3:4">
      <c r="C4849" s="38"/>
      <c r="D4849" s="38"/>
    </row>
    <row r="4850" spans="3:4">
      <c r="C4850" s="38"/>
      <c r="D4850" s="38"/>
    </row>
    <row r="4851" spans="3:4">
      <c r="C4851" s="38"/>
      <c r="D4851" s="38"/>
    </row>
    <row r="4852" spans="3:4">
      <c r="C4852" s="38"/>
      <c r="D4852" s="38"/>
    </row>
    <row r="4853" spans="3:4">
      <c r="C4853" s="38"/>
      <c r="D4853" s="38"/>
    </row>
    <row r="4854" spans="3:4">
      <c r="C4854" s="38"/>
      <c r="D4854" s="38"/>
    </row>
    <row r="4855" spans="3:4">
      <c r="C4855" s="38"/>
      <c r="D4855" s="38"/>
    </row>
    <row r="4856" spans="3:4">
      <c r="C4856" s="38"/>
      <c r="D4856" s="38"/>
    </row>
    <row r="4857" spans="3:4">
      <c r="C4857" s="38"/>
      <c r="D4857" s="38"/>
    </row>
    <row r="4858" spans="3:4">
      <c r="C4858" s="38"/>
      <c r="D4858" s="38"/>
    </row>
    <row r="4859" spans="3:4">
      <c r="C4859" s="38"/>
      <c r="D4859" s="38"/>
    </row>
    <row r="4860" spans="3:4">
      <c r="C4860" s="38"/>
      <c r="D4860" s="38"/>
    </row>
    <row r="4861" spans="3:4">
      <c r="C4861" s="38"/>
      <c r="D4861" s="38"/>
    </row>
    <row r="4862" spans="3:4">
      <c r="C4862" s="38"/>
      <c r="D4862" s="38"/>
    </row>
    <row r="4863" spans="3:4">
      <c r="C4863" s="38"/>
      <c r="D4863" s="38"/>
    </row>
    <row r="4864" spans="3:4">
      <c r="C4864" s="38"/>
      <c r="D4864" s="38"/>
    </row>
    <row r="4865" spans="3:4">
      <c r="C4865" s="38"/>
      <c r="D4865" s="38"/>
    </row>
    <row r="4866" spans="3:4">
      <c r="C4866" s="38"/>
      <c r="D4866" s="38"/>
    </row>
    <row r="4867" spans="3:4">
      <c r="C4867" s="38"/>
      <c r="D4867" s="38"/>
    </row>
    <row r="4868" spans="3:4">
      <c r="C4868" s="38"/>
      <c r="D4868" s="38"/>
    </row>
    <row r="4869" spans="3:4">
      <c r="C4869" s="38"/>
      <c r="D4869" s="38"/>
    </row>
    <row r="4870" spans="3:4">
      <c r="C4870" s="38"/>
      <c r="D4870" s="38"/>
    </row>
    <row r="4871" spans="3:4">
      <c r="C4871" s="38"/>
      <c r="D4871" s="38"/>
    </row>
    <row r="4872" spans="3:4">
      <c r="C4872" s="38"/>
      <c r="D4872" s="38"/>
    </row>
    <row r="4873" spans="3:4">
      <c r="C4873" s="38"/>
      <c r="D4873" s="38"/>
    </row>
    <row r="4874" spans="3:4">
      <c r="C4874" s="38"/>
      <c r="D4874" s="38"/>
    </row>
    <row r="4875" spans="3:4">
      <c r="C4875" s="38"/>
      <c r="D4875" s="38"/>
    </row>
    <row r="4876" spans="3:4">
      <c r="C4876" s="38"/>
      <c r="D4876" s="38"/>
    </row>
    <row r="4877" spans="3:4">
      <c r="C4877" s="38"/>
      <c r="D4877" s="38"/>
    </row>
    <row r="4878" spans="3:4">
      <c r="C4878" s="38"/>
      <c r="D4878" s="38"/>
    </row>
    <row r="4879" spans="3:4">
      <c r="C4879" s="38"/>
      <c r="D4879" s="38"/>
    </row>
    <row r="4880" spans="3:4">
      <c r="C4880" s="38"/>
      <c r="D4880" s="38"/>
    </row>
    <row r="4881" spans="3:4">
      <c r="C4881" s="38"/>
      <c r="D4881" s="38"/>
    </row>
    <row r="4882" spans="3:4">
      <c r="C4882" s="38"/>
      <c r="D4882" s="38"/>
    </row>
    <row r="4883" spans="3:4">
      <c r="C4883" s="38"/>
      <c r="D4883" s="38"/>
    </row>
    <row r="4884" spans="3:4">
      <c r="C4884" s="38"/>
      <c r="D4884" s="38"/>
    </row>
    <row r="4885" spans="3:4">
      <c r="C4885" s="38"/>
      <c r="D4885" s="38"/>
    </row>
    <row r="4886" spans="3:4">
      <c r="C4886" s="38"/>
      <c r="D4886" s="38"/>
    </row>
    <row r="4887" spans="3:4">
      <c r="C4887" s="38"/>
      <c r="D4887" s="38"/>
    </row>
    <row r="4888" spans="3:4">
      <c r="C4888" s="38"/>
      <c r="D4888" s="38"/>
    </row>
    <row r="4889" spans="3:4">
      <c r="C4889" s="38"/>
      <c r="D4889" s="38"/>
    </row>
    <row r="4890" spans="3:4">
      <c r="C4890" s="38"/>
      <c r="D4890" s="38"/>
    </row>
    <row r="4891" spans="3:4">
      <c r="C4891" s="38"/>
      <c r="D4891" s="38"/>
    </row>
    <row r="4892" spans="3:4">
      <c r="C4892" s="38"/>
      <c r="D4892" s="38"/>
    </row>
    <row r="4893" spans="3:4">
      <c r="C4893" s="38"/>
      <c r="D4893" s="38"/>
    </row>
    <row r="4894" spans="3:4">
      <c r="C4894" s="38"/>
      <c r="D4894" s="38"/>
    </row>
    <row r="4895" spans="3:4">
      <c r="C4895" s="38"/>
      <c r="D4895" s="38"/>
    </row>
    <row r="4896" spans="3:4">
      <c r="C4896" s="38"/>
      <c r="D4896" s="38"/>
    </row>
    <row r="4897" spans="3:4">
      <c r="C4897" s="38"/>
      <c r="D4897" s="38"/>
    </row>
    <row r="4898" spans="3:4">
      <c r="C4898" s="38"/>
      <c r="D4898" s="38"/>
    </row>
    <row r="4899" spans="3:4">
      <c r="C4899" s="38"/>
      <c r="D4899" s="38"/>
    </row>
    <row r="4900" spans="3:4">
      <c r="C4900" s="38"/>
      <c r="D4900" s="38"/>
    </row>
    <row r="4901" spans="3:4">
      <c r="C4901" s="38"/>
      <c r="D4901" s="38"/>
    </row>
    <row r="4902" spans="3:4">
      <c r="C4902" s="38"/>
      <c r="D4902" s="38"/>
    </row>
    <row r="4903" spans="3:4">
      <c r="C4903" s="38"/>
      <c r="D4903" s="38"/>
    </row>
    <row r="4904" spans="3:4">
      <c r="C4904" s="38"/>
      <c r="D4904" s="38"/>
    </row>
    <row r="4905" spans="3:4">
      <c r="C4905" s="38"/>
      <c r="D4905" s="38"/>
    </row>
    <row r="4906" spans="3:4">
      <c r="C4906" s="38"/>
      <c r="D4906" s="38"/>
    </row>
    <row r="4907" spans="3:4">
      <c r="C4907" s="38"/>
      <c r="D4907" s="38"/>
    </row>
    <row r="4908" spans="3:4">
      <c r="C4908" s="38"/>
      <c r="D4908" s="38"/>
    </row>
    <row r="4909" spans="3:4">
      <c r="C4909" s="38"/>
      <c r="D4909" s="38"/>
    </row>
    <row r="4910" spans="3:4">
      <c r="C4910" s="38"/>
      <c r="D4910" s="38"/>
    </row>
    <row r="4911" spans="3:4">
      <c r="C4911" s="38"/>
      <c r="D4911" s="38"/>
    </row>
    <row r="4912" spans="3:4">
      <c r="C4912" s="38"/>
      <c r="D4912" s="38"/>
    </row>
    <row r="4913" spans="3:4">
      <c r="C4913" s="38"/>
      <c r="D4913" s="38"/>
    </row>
    <row r="4914" spans="3:4">
      <c r="C4914" s="38"/>
      <c r="D4914" s="38"/>
    </row>
    <row r="4915" spans="3:4">
      <c r="C4915" s="38"/>
      <c r="D4915" s="38"/>
    </row>
    <row r="4916" spans="3:4">
      <c r="C4916" s="38"/>
      <c r="D4916" s="38"/>
    </row>
    <row r="4917" spans="3:4">
      <c r="C4917" s="38"/>
      <c r="D4917" s="38"/>
    </row>
    <row r="4918" spans="3:4">
      <c r="C4918" s="38"/>
      <c r="D4918" s="38"/>
    </row>
    <row r="4919" spans="3:4">
      <c r="C4919" s="38"/>
      <c r="D4919" s="38"/>
    </row>
    <row r="4920" spans="3:4">
      <c r="C4920" s="38"/>
      <c r="D4920" s="38"/>
    </row>
    <row r="4921" spans="3:4">
      <c r="C4921" s="38"/>
      <c r="D4921" s="38"/>
    </row>
    <row r="4922" spans="3:4">
      <c r="C4922" s="38"/>
      <c r="D4922" s="38"/>
    </row>
    <row r="4923" spans="3:4">
      <c r="C4923" s="38"/>
      <c r="D4923" s="38"/>
    </row>
    <row r="4924" spans="3:4">
      <c r="C4924" s="38"/>
      <c r="D4924" s="38"/>
    </row>
    <row r="4925" spans="3:4">
      <c r="C4925" s="38"/>
      <c r="D4925" s="38"/>
    </row>
    <row r="4926" spans="3:4">
      <c r="C4926" s="38"/>
      <c r="D4926" s="38"/>
    </row>
    <row r="4927" spans="3:4">
      <c r="C4927" s="38"/>
      <c r="D4927" s="38"/>
    </row>
    <row r="4928" spans="3:4">
      <c r="C4928" s="38"/>
      <c r="D4928" s="38"/>
    </row>
    <row r="4929" spans="3:4">
      <c r="C4929" s="38"/>
      <c r="D4929" s="38"/>
    </row>
    <row r="4930" spans="3:4">
      <c r="C4930" s="38"/>
      <c r="D4930" s="38"/>
    </row>
    <row r="4931" spans="3:4">
      <c r="C4931" s="38"/>
      <c r="D4931" s="38"/>
    </row>
    <row r="4932" spans="3:4">
      <c r="C4932" s="38"/>
      <c r="D4932" s="38"/>
    </row>
    <row r="4933" spans="3:4">
      <c r="C4933" s="38"/>
      <c r="D4933" s="38"/>
    </row>
    <row r="4934" spans="3:4">
      <c r="C4934" s="38"/>
      <c r="D4934" s="38"/>
    </row>
    <row r="4935" spans="3:4">
      <c r="C4935" s="38"/>
      <c r="D4935" s="38"/>
    </row>
    <row r="4936" spans="3:4">
      <c r="C4936" s="38"/>
      <c r="D4936" s="38"/>
    </row>
    <row r="4937" spans="3:4">
      <c r="C4937" s="38"/>
      <c r="D4937" s="38"/>
    </row>
    <row r="4938" spans="3:4">
      <c r="C4938" s="38"/>
      <c r="D4938" s="38"/>
    </row>
    <row r="4939" spans="3:4">
      <c r="C4939" s="38"/>
      <c r="D4939" s="38"/>
    </row>
    <row r="4940" spans="3:4">
      <c r="C4940" s="38"/>
      <c r="D4940" s="38"/>
    </row>
    <row r="4941" spans="3:4">
      <c r="C4941" s="38"/>
      <c r="D4941" s="38"/>
    </row>
    <row r="4942" spans="3:4">
      <c r="C4942" s="38"/>
      <c r="D4942" s="38"/>
    </row>
    <row r="4943" spans="3:4">
      <c r="C4943" s="38"/>
      <c r="D4943" s="38"/>
    </row>
    <row r="4944" spans="3:4">
      <c r="C4944" s="38"/>
      <c r="D4944" s="38"/>
    </row>
    <row r="4945" spans="3:4">
      <c r="C4945" s="38"/>
      <c r="D4945" s="38"/>
    </row>
    <row r="4946" spans="3:4">
      <c r="C4946" s="38"/>
      <c r="D4946" s="38"/>
    </row>
    <row r="4947" spans="3:4">
      <c r="C4947" s="38"/>
      <c r="D4947" s="38"/>
    </row>
    <row r="4948" spans="3:4">
      <c r="C4948" s="38"/>
      <c r="D4948" s="38"/>
    </row>
    <row r="4949" spans="3:4">
      <c r="C4949" s="38"/>
      <c r="D4949" s="38"/>
    </row>
    <row r="4950" spans="3:4">
      <c r="C4950" s="38"/>
      <c r="D4950" s="38"/>
    </row>
    <row r="4951" spans="3:4">
      <c r="C4951" s="38"/>
      <c r="D4951" s="38"/>
    </row>
    <row r="4952" spans="3:4">
      <c r="C4952" s="38"/>
      <c r="D4952" s="38"/>
    </row>
    <row r="4953" spans="3:4">
      <c r="C4953" s="38"/>
      <c r="D4953" s="38"/>
    </row>
    <row r="4954" spans="3:4">
      <c r="C4954" s="38"/>
      <c r="D4954" s="38"/>
    </row>
    <row r="4955" spans="3:4">
      <c r="C4955" s="38"/>
      <c r="D4955" s="38"/>
    </row>
    <row r="4956" spans="3:4">
      <c r="C4956" s="38"/>
      <c r="D4956" s="38"/>
    </row>
    <row r="4957" spans="3:4">
      <c r="C4957" s="38"/>
      <c r="D4957" s="38"/>
    </row>
    <row r="4958" spans="3:4">
      <c r="C4958" s="38"/>
      <c r="D4958" s="38"/>
    </row>
    <row r="4959" spans="3:4">
      <c r="C4959" s="38"/>
      <c r="D4959" s="38"/>
    </row>
    <row r="4960" spans="3:4">
      <c r="C4960" s="38"/>
      <c r="D4960" s="38"/>
    </row>
    <row r="4961" spans="3:4">
      <c r="C4961" s="38"/>
      <c r="D4961" s="38"/>
    </row>
    <row r="4962" spans="3:4">
      <c r="C4962" s="38"/>
      <c r="D4962" s="38"/>
    </row>
    <row r="4963" spans="3:4">
      <c r="C4963" s="38"/>
      <c r="D4963" s="38"/>
    </row>
    <row r="4964" spans="3:4">
      <c r="C4964" s="38"/>
      <c r="D4964" s="38"/>
    </row>
    <row r="4965" spans="3:4">
      <c r="C4965" s="38"/>
      <c r="D4965" s="38"/>
    </row>
    <row r="4966" spans="3:4">
      <c r="C4966" s="38"/>
      <c r="D4966" s="38"/>
    </row>
    <row r="4967" spans="3:4">
      <c r="C4967" s="38"/>
      <c r="D4967" s="38"/>
    </row>
    <row r="4968" spans="3:4">
      <c r="C4968" s="38"/>
      <c r="D4968" s="38"/>
    </row>
    <row r="4969" spans="3:4">
      <c r="C4969" s="38"/>
      <c r="D4969" s="38"/>
    </row>
    <row r="4970" spans="3:4">
      <c r="C4970" s="38"/>
      <c r="D4970" s="38"/>
    </row>
    <row r="4971" spans="3:4">
      <c r="C4971" s="38"/>
      <c r="D4971" s="38"/>
    </row>
    <row r="4972" spans="3:4">
      <c r="C4972" s="38"/>
      <c r="D4972" s="38"/>
    </row>
    <row r="4973" spans="3:4">
      <c r="C4973" s="38"/>
      <c r="D4973" s="38"/>
    </row>
    <row r="4974" spans="3:4">
      <c r="C4974" s="38"/>
      <c r="D4974" s="38"/>
    </row>
    <row r="4975" spans="3:4">
      <c r="C4975" s="38"/>
      <c r="D4975" s="38"/>
    </row>
    <row r="4976" spans="3:4">
      <c r="C4976" s="38"/>
      <c r="D4976" s="38"/>
    </row>
    <row r="4977" spans="3:4">
      <c r="C4977" s="38"/>
      <c r="D4977" s="38"/>
    </row>
    <row r="4978" spans="3:4">
      <c r="C4978" s="38"/>
      <c r="D4978" s="38"/>
    </row>
    <row r="4979" spans="3:4">
      <c r="C4979" s="38"/>
      <c r="D4979" s="38"/>
    </row>
    <row r="4980" spans="3:4">
      <c r="C4980" s="38"/>
      <c r="D4980" s="38"/>
    </row>
    <row r="4981" spans="3:4">
      <c r="C4981" s="38"/>
      <c r="D4981" s="38"/>
    </row>
    <row r="4982" spans="3:4">
      <c r="C4982" s="38"/>
      <c r="D4982" s="38"/>
    </row>
    <row r="4983" spans="3:4">
      <c r="C4983" s="38"/>
      <c r="D4983" s="38"/>
    </row>
    <row r="4984" spans="3:4">
      <c r="C4984" s="38"/>
      <c r="D4984" s="38"/>
    </row>
    <row r="4985" spans="3:4">
      <c r="C4985" s="38"/>
      <c r="D4985" s="38"/>
    </row>
    <row r="4986" spans="3:4">
      <c r="C4986" s="38"/>
      <c r="D4986" s="38"/>
    </row>
    <row r="4987" spans="3:4">
      <c r="C4987" s="38"/>
      <c r="D4987" s="38"/>
    </row>
    <row r="4988" spans="3:4">
      <c r="C4988" s="38"/>
      <c r="D4988" s="38"/>
    </row>
    <row r="4989" spans="3:4">
      <c r="C4989" s="38"/>
      <c r="D4989" s="38"/>
    </row>
    <row r="4990" spans="3:4">
      <c r="C4990" s="38"/>
      <c r="D4990" s="38"/>
    </row>
    <row r="4991" spans="3:4">
      <c r="C4991" s="38"/>
      <c r="D4991" s="38"/>
    </row>
    <row r="4992" spans="3:4">
      <c r="C4992" s="38"/>
      <c r="D4992" s="38"/>
    </row>
    <row r="4993" spans="3:4">
      <c r="C4993" s="38"/>
      <c r="D4993" s="38"/>
    </row>
    <row r="4994" spans="3:4">
      <c r="C4994" s="38"/>
      <c r="D4994" s="38"/>
    </row>
    <row r="4995" spans="3:4">
      <c r="C4995" s="38"/>
      <c r="D4995" s="38"/>
    </row>
    <row r="4996" spans="3:4">
      <c r="C4996" s="38"/>
      <c r="D4996" s="38"/>
    </row>
    <row r="4997" spans="3:4">
      <c r="C4997" s="38"/>
      <c r="D4997" s="38"/>
    </row>
    <row r="4998" spans="3:4">
      <c r="C4998" s="38"/>
      <c r="D4998" s="38"/>
    </row>
    <row r="4999" spans="3:4">
      <c r="C4999" s="38"/>
      <c r="D4999" s="38"/>
    </row>
    <row r="5000" spans="3:4">
      <c r="C5000" s="38"/>
      <c r="D5000" s="38"/>
    </row>
    <row r="5001" spans="3:4">
      <c r="C5001" s="38"/>
      <c r="D5001" s="38"/>
    </row>
    <row r="5002" spans="3:4">
      <c r="C5002" s="38"/>
      <c r="D5002" s="38"/>
    </row>
    <row r="5003" spans="3:4">
      <c r="C5003" s="38"/>
      <c r="D5003" s="38"/>
    </row>
    <row r="5004" spans="3:4">
      <c r="C5004" s="38"/>
      <c r="D5004" s="38"/>
    </row>
    <row r="5005" spans="3:4">
      <c r="C5005" s="38"/>
      <c r="D5005" s="38"/>
    </row>
    <row r="5006" spans="3:4">
      <c r="C5006" s="38"/>
      <c r="D5006" s="38"/>
    </row>
    <row r="5007" spans="3:4">
      <c r="C5007" s="38"/>
      <c r="D5007" s="38"/>
    </row>
    <row r="5008" spans="3:4">
      <c r="C5008" s="38"/>
      <c r="D5008" s="38"/>
    </row>
    <row r="5009" spans="3:4">
      <c r="C5009" s="38"/>
      <c r="D5009" s="38"/>
    </row>
    <row r="5010" spans="3:4">
      <c r="C5010" s="38"/>
      <c r="D5010" s="38"/>
    </row>
    <row r="5011" spans="3:4">
      <c r="C5011" s="38"/>
      <c r="D5011" s="38"/>
    </row>
    <row r="5012" spans="3:4">
      <c r="C5012" s="38"/>
      <c r="D5012" s="38"/>
    </row>
    <row r="5013" spans="3:4">
      <c r="C5013" s="38"/>
      <c r="D5013" s="38"/>
    </row>
    <row r="5014" spans="3:4">
      <c r="C5014" s="38"/>
      <c r="D5014" s="38"/>
    </row>
    <row r="5015" spans="3:4">
      <c r="C5015" s="38"/>
      <c r="D5015" s="38"/>
    </row>
    <row r="5016" spans="3:4">
      <c r="C5016" s="38"/>
      <c r="D5016" s="38"/>
    </row>
    <row r="5017" spans="3:4">
      <c r="C5017" s="38"/>
      <c r="D5017" s="38"/>
    </row>
    <row r="5018" spans="3:4">
      <c r="C5018" s="38"/>
      <c r="D5018" s="38"/>
    </row>
    <row r="5019" spans="3:4">
      <c r="C5019" s="38"/>
      <c r="D5019" s="38"/>
    </row>
    <row r="5020" spans="3:4">
      <c r="C5020" s="38"/>
      <c r="D5020" s="38"/>
    </row>
    <row r="5021" spans="3:4">
      <c r="C5021" s="38"/>
      <c r="D5021" s="38"/>
    </row>
    <row r="5022" spans="3:4">
      <c r="C5022" s="38"/>
      <c r="D5022" s="38"/>
    </row>
    <row r="5023" spans="3:4">
      <c r="C5023" s="38"/>
      <c r="D5023" s="38"/>
    </row>
    <row r="5024" spans="3:4">
      <c r="C5024" s="38"/>
      <c r="D5024" s="38"/>
    </row>
    <row r="5025" spans="3:4">
      <c r="C5025" s="38"/>
      <c r="D5025" s="38"/>
    </row>
    <row r="5026" spans="3:4">
      <c r="C5026" s="38"/>
      <c r="D5026" s="38"/>
    </row>
    <row r="5027" spans="3:4">
      <c r="C5027" s="38"/>
      <c r="D5027" s="38"/>
    </row>
    <row r="5028" spans="3:4">
      <c r="C5028" s="38"/>
      <c r="D5028" s="38"/>
    </row>
    <row r="5029" spans="3:4">
      <c r="C5029" s="38"/>
      <c r="D5029" s="38"/>
    </row>
    <row r="5030" spans="3:4">
      <c r="C5030" s="38"/>
      <c r="D5030" s="38"/>
    </row>
    <row r="5031" spans="3:4">
      <c r="C5031" s="38"/>
      <c r="D5031" s="38"/>
    </row>
    <row r="5032" spans="3:4">
      <c r="C5032" s="38"/>
      <c r="D5032" s="38"/>
    </row>
    <row r="5033" spans="3:4">
      <c r="C5033" s="38"/>
      <c r="D5033" s="38"/>
    </row>
    <row r="5034" spans="3:4">
      <c r="C5034" s="38"/>
      <c r="D5034" s="38"/>
    </row>
    <row r="5035" spans="3:4">
      <c r="C5035" s="38"/>
      <c r="D5035" s="38"/>
    </row>
    <row r="5036" spans="3:4">
      <c r="C5036" s="38"/>
      <c r="D5036" s="38"/>
    </row>
    <row r="5037" spans="3:4">
      <c r="C5037" s="38"/>
      <c r="D5037" s="38"/>
    </row>
    <row r="5038" spans="3:4">
      <c r="C5038" s="38"/>
      <c r="D5038" s="38"/>
    </row>
    <row r="5039" spans="3:4">
      <c r="C5039" s="38"/>
      <c r="D5039" s="38"/>
    </row>
    <row r="5040" spans="3:4">
      <c r="C5040" s="38"/>
      <c r="D5040" s="38"/>
    </row>
    <row r="5041" spans="3:4">
      <c r="C5041" s="38"/>
      <c r="D5041" s="38"/>
    </row>
    <row r="5042" spans="3:4">
      <c r="C5042" s="38"/>
      <c r="D5042" s="38"/>
    </row>
    <row r="5043" spans="3:4">
      <c r="C5043" s="38"/>
      <c r="D5043" s="38"/>
    </row>
    <row r="5044" spans="3:4">
      <c r="C5044" s="38"/>
      <c r="D5044" s="38"/>
    </row>
    <row r="5045" spans="3:4">
      <c r="C5045" s="38"/>
      <c r="D5045" s="38"/>
    </row>
    <row r="5046" spans="3:4">
      <c r="C5046" s="38"/>
      <c r="D5046" s="38"/>
    </row>
    <row r="5047" spans="3:4">
      <c r="C5047" s="38"/>
      <c r="D5047" s="38"/>
    </row>
    <row r="5048" spans="3:4">
      <c r="C5048" s="38"/>
      <c r="D5048" s="38"/>
    </row>
    <row r="5049" spans="3:4">
      <c r="C5049" s="38"/>
      <c r="D5049" s="38"/>
    </row>
    <row r="5050" spans="3:4">
      <c r="C5050" s="38"/>
      <c r="D5050" s="38"/>
    </row>
    <row r="5051" spans="3:4">
      <c r="C5051" s="38"/>
      <c r="D5051" s="38"/>
    </row>
    <row r="5052" spans="3:4">
      <c r="C5052" s="38"/>
      <c r="D5052" s="38"/>
    </row>
    <row r="5053" spans="3:4">
      <c r="C5053" s="38"/>
      <c r="D5053" s="38"/>
    </row>
    <row r="5054" spans="3:4">
      <c r="C5054" s="38"/>
      <c r="D5054" s="38"/>
    </row>
    <row r="5055" spans="3:4">
      <c r="C5055" s="38"/>
      <c r="D5055" s="38"/>
    </row>
    <row r="5056" spans="3:4">
      <c r="C5056" s="38"/>
      <c r="D5056" s="38"/>
    </row>
    <row r="5057" spans="3:4">
      <c r="C5057" s="38"/>
      <c r="D5057" s="38"/>
    </row>
    <row r="5058" spans="3:4">
      <c r="C5058" s="38"/>
      <c r="D5058" s="38"/>
    </row>
    <row r="5059" spans="3:4">
      <c r="C5059" s="38"/>
      <c r="D5059" s="38"/>
    </row>
    <row r="5060" spans="3:4">
      <c r="C5060" s="38"/>
      <c r="D5060" s="38"/>
    </row>
    <row r="5061" spans="3:4">
      <c r="C5061" s="38"/>
      <c r="D5061" s="38"/>
    </row>
    <row r="5062" spans="3:4">
      <c r="C5062" s="38"/>
      <c r="D5062" s="38"/>
    </row>
    <row r="5063" spans="3:4">
      <c r="C5063" s="38"/>
      <c r="D5063" s="38"/>
    </row>
    <row r="5064" spans="3:4">
      <c r="C5064" s="38"/>
      <c r="D5064" s="38"/>
    </row>
    <row r="5065" spans="3:4">
      <c r="C5065" s="38"/>
      <c r="D5065" s="38"/>
    </row>
    <row r="5066" spans="3:4">
      <c r="C5066" s="38"/>
      <c r="D5066" s="38"/>
    </row>
    <row r="5067" spans="3:4">
      <c r="C5067" s="38"/>
      <c r="D5067" s="38"/>
    </row>
    <row r="5068" spans="3:4">
      <c r="C5068" s="38"/>
      <c r="D5068" s="38"/>
    </row>
    <row r="5069" spans="3:4">
      <c r="C5069" s="38"/>
      <c r="D5069" s="38"/>
    </row>
    <row r="5070" spans="3:4">
      <c r="C5070" s="38"/>
      <c r="D5070" s="38"/>
    </row>
    <row r="5071" spans="3:4">
      <c r="C5071" s="38"/>
      <c r="D5071" s="38"/>
    </row>
    <row r="5072" spans="3:4">
      <c r="C5072" s="38"/>
      <c r="D5072" s="38"/>
    </row>
    <row r="5073" spans="3:4">
      <c r="C5073" s="38"/>
      <c r="D5073" s="38"/>
    </row>
    <row r="5074" spans="3:4">
      <c r="C5074" s="38"/>
      <c r="D5074" s="38"/>
    </row>
    <row r="5075" spans="3:4">
      <c r="C5075" s="38"/>
      <c r="D5075" s="38"/>
    </row>
    <row r="5076" spans="3:4">
      <c r="C5076" s="38"/>
      <c r="D5076" s="38"/>
    </row>
    <row r="5077" spans="3:4">
      <c r="C5077" s="38"/>
      <c r="D5077" s="38"/>
    </row>
    <row r="5078" spans="3:4">
      <c r="C5078" s="38"/>
      <c r="D5078" s="38"/>
    </row>
    <row r="5079" spans="3:4">
      <c r="C5079" s="38"/>
      <c r="D5079" s="38"/>
    </row>
    <row r="5080" spans="3:4">
      <c r="C5080" s="38"/>
      <c r="D5080" s="38"/>
    </row>
    <row r="5081" spans="3:4">
      <c r="C5081" s="38"/>
      <c r="D5081" s="38"/>
    </row>
    <row r="5082" spans="3:4">
      <c r="C5082" s="38"/>
      <c r="D5082" s="38"/>
    </row>
    <row r="5083" spans="3:4">
      <c r="C5083" s="38"/>
      <c r="D5083" s="38"/>
    </row>
    <row r="5084" spans="3:4">
      <c r="C5084" s="38"/>
      <c r="D5084" s="38"/>
    </row>
    <row r="5085" spans="3:4">
      <c r="C5085" s="38"/>
      <c r="D5085" s="38"/>
    </row>
    <row r="5086" spans="3:4">
      <c r="C5086" s="38"/>
      <c r="D5086" s="38"/>
    </row>
    <row r="5087" spans="3:4">
      <c r="C5087" s="38"/>
      <c r="D5087" s="38"/>
    </row>
    <row r="5088" spans="3:4">
      <c r="C5088" s="38"/>
      <c r="D5088" s="38"/>
    </row>
    <row r="5089" spans="3:4">
      <c r="C5089" s="38"/>
      <c r="D5089" s="38"/>
    </row>
    <row r="5090" spans="3:4">
      <c r="C5090" s="38"/>
      <c r="D5090" s="38"/>
    </row>
    <row r="5091" spans="3:4">
      <c r="C5091" s="38"/>
      <c r="D5091" s="38"/>
    </row>
    <row r="5092" spans="3:4">
      <c r="C5092" s="38"/>
      <c r="D5092" s="38"/>
    </row>
    <row r="5093" spans="3:4">
      <c r="C5093" s="38"/>
      <c r="D5093" s="38"/>
    </row>
    <row r="5094" spans="3:4">
      <c r="C5094" s="38"/>
      <c r="D5094" s="38"/>
    </row>
    <row r="5095" spans="3:4">
      <c r="C5095" s="38"/>
      <c r="D5095" s="38"/>
    </row>
    <row r="5096" spans="3:4">
      <c r="C5096" s="38"/>
      <c r="D5096" s="38"/>
    </row>
    <row r="5097" spans="3:4">
      <c r="C5097" s="38"/>
      <c r="D5097" s="38"/>
    </row>
    <row r="5098" spans="3:4">
      <c r="C5098" s="38"/>
      <c r="D5098" s="38"/>
    </row>
    <row r="5099" spans="3:4">
      <c r="C5099" s="38"/>
      <c r="D5099" s="38"/>
    </row>
    <row r="5100" spans="3:4">
      <c r="C5100" s="38"/>
      <c r="D5100" s="38"/>
    </row>
    <row r="5101" spans="3:4">
      <c r="C5101" s="38"/>
      <c r="D5101" s="38"/>
    </row>
    <row r="5102" spans="3:4">
      <c r="C5102" s="38"/>
      <c r="D5102" s="38"/>
    </row>
    <row r="5103" spans="3:4">
      <c r="C5103" s="38"/>
      <c r="D5103" s="38"/>
    </row>
    <row r="5104" spans="3:4">
      <c r="C5104" s="38"/>
      <c r="D5104" s="38"/>
    </row>
    <row r="5105" spans="3:4">
      <c r="C5105" s="38"/>
      <c r="D5105" s="38"/>
    </row>
    <row r="5106" spans="3:4">
      <c r="C5106" s="38"/>
      <c r="D5106" s="38"/>
    </row>
    <row r="5107" spans="3:4">
      <c r="C5107" s="38"/>
      <c r="D5107" s="38"/>
    </row>
    <row r="5108" spans="3:4">
      <c r="C5108" s="38"/>
      <c r="D5108" s="38"/>
    </row>
    <row r="5109" spans="3:4">
      <c r="C5109" s="38"/>
      <c r="D5109" s="38"/>
    </row>
    <row r="5110" spans="3:4">
      <c r="C5110" s="38"/>
      <c r="D5110" s="38"/>
    </row>
    <row r="5111" spans="3:4">
      <c r="C5111" s="38"/>
      <c r="D5111" s="38"/>
    </row>
    <row r="5112" spans="3:4">
      <c r="C5112" s="38"/>
      <c r="D5112" s="38"/>
    </row>
    <row r="5113" spans="3:4">
      <c r="C5113" s="38"/>
      <c r="D5113" s="38"/>
    </row>
    <row r="5114" spans="3:4">
      <c r="C5114" s="38"/>
      <c r="D5114" s="38"/>
    </row>
    <row r="5115" spans="3:4">
      <c r="C5115" s="38"/>
      <c r="D5115" s="38"/>
    </row>
    <row r="5116" spans="3:4">
      <c r="C5116" s="38"/>
      <c r="D5116" s="38"/>
    </row>
    <row r="5117" spans="3:4">
      <c r="C5117" s="38"/>
      <c r="D5117" s="38"/>
    </row>
    <row r="5118" spans="3:4">
      <c r="C5118" s="38"/>
      <c r="D5118" s="38"/>
    </row>
    <row r="5119" spans="3:4">
      <c r="C5119" s="38"/>
      <c r="D5119" s="38"/>
    </row>
    <row r="5120" spans="3:4">
      <c r="C5120" s="38"/>
      <c r="D5120" s="38"/>
    </row>
    <row r="5121" spans="3:4">
      <c r="C5121" s="38"/>
      <c r="D5121" s="38"/>
    </row>
    <row r="5122" spans="3:4">
      <c r="C5122" s="38"/>
      <c r="D5122" s="38"/>
    </row>
    <row r="5123" spans="3:4">
      <c r="C5123" s="38"/>
      <c r="D5123" s="38"/>
    </row>
    <row r="5124" spans="3:4">
      <c r="C5124" s="38"/>
      <c r="D5124" s="38"/>
    </row>
    <row r="5125" spans="3:4">
      <c r="C5125" s="38"/>
      <c r="D5125" s="38"/>
    </row>
    <row r="5126" spans="3:4">
      <c r="C5126" s="38"/>
      <c r="D5126" s="38"/>
    </row>
    <row r="5127" spans="3:4">
      <c r="C5127" s="38"/>
      <c r="D5127" s="38"/>
    </row>
    <row r="5128" spans="3:4">
      <c r="C5128" s="38"/>
      <c r="D5128" s="38"/>
    </row>
    <row r="5129" spans="3:4">
      <c r="C5129" s="38"/>
      <c r="D5129" s="38"/>
    </row>
    <row r="5130" spans="3:4">
      <c r="C5130" s="38"/>
      <c r="D5130" s="38"/>
    </row>
    <row r="5131" spans="3:4">
      <c r="C5131" s="38"/>
      <c r="D5131" s="38"/>
    </row>
    <row r="5132" spans="3:4">
      <c r="C5132" s="38"/>
      <c r="D5132" s="38"/>
    </row>
    <row r="5133" spans="3:4">
      <c r="C5133" s="38"/>
      <c r="D5133" s="38"/>
    </row>
    <row r="5134" spans="3:4">
      <c r="C5134" s="38"/>
      <c r="D5134" s="38"/>
    </row>
    <row r="5135" spans="3:4">
      <c r="C5135" s="38"/>
      <c r="D5135" s="38"/>
    </row>
    <row r="5136" spans="3:4">
      <c r="C5136" s="38"/>
      <c r="D5136" s="38"/>
    </row>
    <row r="5137" spans="3:4">
      <c r="C5137" s="38"/>
      <c r="D5137" s="38"/>
    </row>
    <row r="5138" spans="3:4">
      <c r="C5138" s="38"/>
      <c r="D5138" s="38"/>
    </row>
    <row r="5139" spans="3:4">
      <c r="C5139" s="38"/>
      <c r="D5139" s="38"/>
    </row>
    <row r="5140" spans="3:4">
      <c r="C5140" s="38"/>
      <c r="D5140" s="38"/>
    </row>
    <row r="5141" spans="3:4">
      <c r="C5141" s="38"/>
      <c r="D5141" s="38"/>
    </row>
    <row r="5142" spans="3:4">
      <c r="C5142" s="38"/>
      <c r="D5142" s="38"/>
    </row>
    <row r="5143" spans="3:4">
      <c r="C5143" s="38"/>
      <c r="D5143" s="38"/>
    </row>
    <row r="5144" spans="3:4">
      <c r="C5144" s="38"/>
      <c r="D5144" s="38"/>
    </row>
    <row r="5145" spans="3:4">
      <c r="C5145" s="38"/>
      <c r="D5145" s="38"/>
    </row>
    <row r="5146" spans="3:4">
      <c r="C5146" s="38"/>
      <c r="D5146" s="38"/>
    </row>
    <row r="5147" spans="3:4">
      <c r="C5147" s="38"/>
      <c r="D5147" s="38"/>
    </row>
    <row r="5148" spans="3:4">
      <c r="C5148" s="38"/>
      <c r="D5148" s="38"/>
    </row>
    <row r="5149" spans="3:4">
      <c r="C5149" s="38"/>
      <c r="D5149" s="38"/>
    </row>
    <row r="5150" spans="3:4">
      <c r="C5150" s="38"/>
      <c r="D5150" s="38"/>
    </row>
    <row r="5151" spans="3:4">
      <c r="C5151" s="38"/>
      <c r="D5151" s="38"/>
    </row>
    <row r="5152" spans="3:4">
      <c r="C5152" s="38"/>
      <c r="D5152" s="38"/>
    </row>
    <row r="5153" spans="3:4">
      <c r="C5153" s="38"/>
      <c r="D5153" s="38"/>
    </row>
    <row r="5154" spans="3:4">
      <c r="C5154" s="38"/>
      <c r="D5154" s="38"/>
    </row>
    <row r="5155" spans="3:4">
      <c r="C5155" s="38"/>
      <c r="D5155" s="38"/>
    </row>
    <row r="5156" spans="3:4">
      <c r="C5156" s="38"/>
      <c r="D5156" s="38"/>
    </row>
    <row r="5157" spans="3:4">
      <c r="C5157" s="38"/>
      <c r="D5157" s="38"/>
    </row>
    <row r="5158" spans="3:4">
      <c r="C5158" s="38"/>
      <c r="D5158" s="38"/>
    </row>
    <row r="5159" spans="3:4">
      <c r="C5159" s="38"/>
      <c r="D5159" s="38"/>
    </row>
    <row r="5160" spans="3:4">
      <c r="C5160" s="38"/>
      <c r="D5160" s="38"/>
    </row>
    <row r="5161" spans="3:4">
      <c r="C5161" s="38"/>
      <c r="D5161" s="38"/>
    </row>
    <row r="5162" spans="3:4">
      <c r="C5162" s="38"/>
      <c r="D5162" s="38"/>
    </row>
    <row r="5163" spans="3:4">
      <c r="C5163" s="38"/>
      <c r="D5163" s="38"/>
    </row>
    <row r="5164" spans="3:4">
      <c r="C5164" s="38"/>
      <c r="D5164" s="38"/>
    </row>
    <row r="5165" spans="3:4">
      <c r="C5165" s="38"/>
      <c r="D5165" s="38"/>
    </row>
    <row r="5166" spans="3:4">
      <c r="C5166" s="38"/>
      <c r="D5166" s="38"/>
    </row>
    <row r="5167" spans="3:4">
      <c r="C5167" s="38"/>
      <c r="D5167" s="38"/>
    </row>
    <row r="5168" spans="3:4">
      <c r="C5168" s="38"/>
      <c r="D5168" s="38"/>
    </row>
    <row r="5169" spans="3:4">
      <c r="C5169" s="38"/>
      <c r="D5169" s="38"/>
    </row>
    <row r="5170" spans="3:4">
      <c r="C5170" s="38"/>
      <c r="D5170" s="38"/>
    </row>
    <row r="5171" spans="3:4">
      <c r="C5171" s="38"/>
      <c r="D5171" s="38"/>
    </row>
    <row r="5172" spans="3:4">
      <c r="C5172" s="38"/>
      <c r="D5172" s="38"/>
    </row>
    <row r="5173" spans="3:4">
      <c r="C5173" s="38"/>
      <c r="D5173" s="38"/>
    </row>
    <row r="5174" spans="3:4">
      <c r="C5174" s="38"/>
      <c r="D5174" s="38"/>
    </row>
    <row r="5175" spans="3:4">
      <c r="C5175" s="38"/>
      <c r="D5175" s="38"/>
    </row>
    <row r="5176" spans="3:4">
      <c r="C5176" s="38"/>
      <c r="D5176" s="38"/>
    </row>
    <row r="5177" spans="3:4">
      <c r="C5177" s="38"/>
      <c r="D5177" s="38"/>
    </row>
    <row r="5178" spans="3:4">
      <c r="C5178" s="38"/>
      <c r="D5178" s="38"/>
    </row>
    <row r="5179" spans="3:4">
      <c r="C5179" s="38"/>
      <c r="D5179" s="38"/>
    </row>
    <row r="5180" spans="3:4">
      <c r="C5180" s="38"/>
      <c r="D5180" s="38"/>
    </row>
    <row r="5181" spans="3:4">
      <c r="C5181" s="38"/>
      <c r="D5181" s="38"/>
    </row>
    <row r="5182" spans="3:4">
      <c r="C5182" s="38"/>
      <c r="D5182" s="38"/>
    </row>
    <row r="5183" spans="3:4">
      <c r="C5183" s="38"/>
      <c r="D5183" s="38"/>
    </row>
    <row r="5184" spans="3:4">
      <c r="C5184" s="38"/>
      <c r="D5184" s="38"/>
    </row>
    <row r="5185" spans="3:4">
      <c r="C5185" s="38"/>
      <c r="D5185" s="38"/>
    </row>
    <row r="5186" spans="3:4">
      <c r="C5186" s="38"/>
      <c r="D5186" s="38"/>
    </row>
    <row r="5187" spans="3:4">
      <c r="C5187" s="38"/>
      <c r="D5187" s="38"/>
    </row>
    <row r="5188" spans="3:4">
      <c r="C5188" s="38"/>
      <c r="D5188" s="38"/>
    </row>
    <row r="5189" spans="3:4">
      <c r="C5189" s="38"/>
      <c r="D5189" s="38"/>
    </row>
    <row r="5190" spans="3:4">
      <c r="C5190" s="38"/>
      <c r="D5190" s="38"/>
    </row>
    <row r="5191" spans="3:4">
      <c r="C5191" s="38"/>
      <c r="D5191" s="38"/>
    </row>
    <row r="5192" spans="3:4">
      <c r="C5192" s="38"/>
      <c r="D5192" s="38"/>
    </row>
    <row r="5193" spans="3:4">
      <c r="C5193" s="38"/>
      <c r="D5193" s="38"/>
    </row>
    <row r="5194" spans="3:4">
      <c r="C5194" s="38"/>
      <c r="D5194" s="38"/>
    </row>
    <row r="5195" spans="3:4">
      <c r="C5195" s="38"/>
      <c r="D5195" s="38"/>
    </row>
    <row r="5196" spans="3:4">
      <c r="C5196" s="38"/>
      <c r="D5196" s="38"/>
    </row>
    <row r="5197" spans="3:4">
      <c r="C5197" s="38"/>
      <c r="D5197" s="38"/>
    </row>
    <row r="5198" spans="3:4">
      <c r="C5198" s="38"/>
      <c r="D5198" s="38"/>
    </row>
    <row r="5199" spans="3:4">
      <c r="C5199" s="38"/>
      <c r="D5199" s="38"/>
    </row>
    <row r="5200" spans="3:4">
      <c r="C5200" s="38"/>
      <c r="D5200" s="38"/>
    </row>
    <row r="5201" spans="3:4">
      <c r="C5201" s="38"/>
      <c r="D5201" s="38"/>
    </row>
    <row r="5202" spans="3:4">
      <c r="C5202" s="38"/>
      <c r="D5202" s="38"/>
    </row>
    <row r="5203" spans="3:4">
      <c r="C5203" s="38"/>
      <c r="D5203" s="38"/>
    </row>
    <row r="5204" spans="3:4">
      <c r="C5204" s="38"/>
      <c r="D5204" s="38"/>
    </row>
    <row r="5205" spans="3:4">
      <c r="C5205" s="38"/>
      <c r="D5205" s="38"/>
    </row>
    <row r="5206" spans="3:4">
      <c r="C5206" s="38"/>
      <c r="D5206" s="38"/>
    </row>
    <row r="5207" spans="3:4">
      <c r="C5207" s="38"/>
      <c r="D5207" s="38"/>
    </row>
    <row r="5208" spans="3:4">
      <c r="C5208" s="38"/>
      <c r="D5208" s="38"/>
    </row>
    <row r="5209" spans="3:4">
      <c r="C5209" s="38"/>
      <c r="D5209" s="38"/>
    </row>
    <row r="5210" spans="3:4">
      <c r="C5210" s="38"/>
      <c r="D5210" s="38"/>
    </row>
    <row r="5211" spans="3:4">
      <c r="C5211" s="38"/>
      <c r="D5211" s="38"/>
    </row>
    <row r="5212" spans="3:4">
      <c r="C5212" s="38"/>
      <c r="D5212" s="38"/>
    </row>
    <row r="5213" spans="3:4">
      <c r="C5213" s="38"/>
      <c r="D5213" s="38"/>
    </row>
    <row r="5214" spans="3:4">
      <c r="C5214" s="38"/>
      <c r="D5214" s="38"/>
    </row>
    <row r="5215" spans="3:4">
      <c r="C5215" s="38"/>
      <c r="D5215" s="38"/>
    </row>
    <row r="5216" spans="3:4">
      <c r="C5216" s="38"/>
      <c r="D5216" s="38"/>
    </row>
    <row r="5217" spans="3:4">
      <c r="C5217" s="38"/>
      <c r="D5217" s="38"/>
    </row>
    <row r="5218" spans="3:4">
      <c r="C5218" s="38"/>
      <c r="D5218" s="38"/>
    </row>
    <row r="5219" spans="3:4">
      <c r="C5219" s="38"/>
      <c r="D5219" s="38"/>
    </row>
    <row r="5220" spans="3:4">
      <c r="C5220" s="38"/>
      <c r="D5220" s="38"/>
    </row>
    <row r="5221" spans="3:4">
      <c r="C5221" s="38"/>
      <c r="D5221" s="38"/>
    </row>
    <row r="5222" spans="3:4">
      <c r="C5222" s="38"/>
      <c r="D5222" s="38"/>
    </row>
    <row r="5223" spans="3:4">
      <c r="C5223" s="38"/>
      <c r="D5223" s="38"/>
    </row>
    <row r="5224" spans="3:4">
      <c r="C5224" s="38"/>
      <c r="D5224" s="38"/>
    </row>
    <row r="5225" spans="3:4">
      <c r="C5225" s="38"/>
      <c r="D5225" s="38"/>
    </row>
    <row r="5226" spans="3:4">
      <c r="C5226" s="38"/>
      <c r="D5226" s="38"/>
    </row>
    <row r="5227" spans="3:4">
      <c r="C5227" s="38"/>
      <c r="D5227" s="38"/>
    </row>
    <row r="5228" spans="3:4">
      <c r="C5228" s="38"/>
      <c r="D5228" s="38"/>
    </row>
    <row r="5229" spans="3:4">
      <c r="C5229" s="38"/>
      <c r="D5229" s="38"/>
    </row>
    <row r="5230" spans="3:4">
      <c r="C5230" s="38"/>
      <c r="D5230" s="38"/>
    </row>
    <row r="5231" spans="3:4">
      <c r="C5231" s="38"/>
      <c r="D5231" s="38"/>
    </row>
    <row r="5232" spans="3:4">
      <c r="C5232" s="38"/>
      <c r="D5232" s="38"/>
    </row>
    <row r="5233" spans="3:4">
      <c r="C5233" s="38"/>
      <c r="D5233" s="38"/>
    </row>
    <row r="5234" spans="3:4">
      <c r="C5234" s="38"/>
      <c r="D5234" s="38"/>
    </row>
    <row r="5235" spans="3:4">
      <c r="C5235" s="38"/>
      <c r="D5235" s="38"/>
    </row>
    <row r="5236" spans="3:4">
      <c r="C5236" s="38"/>
      <c r="D5236" s="38"/>
    </row>
    <row r="5237" spans="3:4">
      <c r="C5237" s="38"/>
      <c r="D5237" s="38"/>
    </row>
    <row r="5238" spans="3:4">
      <c r="C5238" s="38"/>
      <c r="D5238" s="38"/>
    </row>
    <row r="5239" spans="3:4">
      <c r="C5239" s="38"/>
      <c r="D5239" s="38"/>
    </row>
    <row r="5240" spans="3:4">
      <c r="C5240" s="38"/>
      <c r="D5240" s="38"/>
    </row>
    <row r="5241" spans="3:4">
      <c r="C5241" s="38"/>
      <c r="D5241" s="38"/>
    </row>
    <row r="5242" spans="3:4">
      <c r="C5242" s="38"/>
      <c r="D5242" s="38"/>
    </row>
    <row r="5243" spans="3:4">
      <c r="C5243" s="38"/>
      <c r="D5243" s="38"/>
    </row>
    <row r="5244" spans="3:4">
      <c r="C5244" s="38"/>
      <c r="D5244" s="38"/>
    </row>
    <row r="5245" spans="3:4">
      <c r="C5245" s="38"/>
      <c r="D5245" s="38"/>
    </row>
    <row r="5246" spans="3:4">
      <c r="C5246" s="38"/>
      <c r="D5246" s="38"/>
    </row>
    <row r="5247" spans="3:4">
      <c r="C5247" s="38"/>
      <c r="D5247" s="38"/>
    </row>
    <row r="5248" spans="3:4">
      <c r="C5248" s="38"/>
      <c r="D5248" s="38"/>
    </row>
    <row r="5249" spans="3:4">
      <c r="C5249" s="38"/>
      <c r="D5249" s="38"/>
    </row>
    <row r="5250" spans="3:4">
      <c r="C5250" s="38"/>
      <c r="D5250" s="38"/>
    </row>
    <row r="5251" spans="3:4">
      <c r="C5251" s="38"/>
      <c r="D5251" s="38"/>
    </row>
    <row r="5252" spans="3:4">
      <c r="C5252" s="38"/>
      <c r="D5252" s="38"/>
    </row>
    <row r="5253" spans="3:4">
      <c r="C5253" s="38"/>
      <c r="D5253" s="38"/>
    </row>
    <row r="5254" spans="3:4">
      <c r="C5254" s="38"/>
      <c r="D5254" s="38"/>
    </row>
    <row r="5255" spans="3:4">
      <c r="C5255" s="38"/>
      <c r="D5255" s="38"/>
    </row>
    <row r="5256" spans="3:4">
      <c r="C5256" s="38"/>
      <c r="D5256" s="38"/>
    </row>
    <row r="5257" spans="3:4">
      <c r="C5257" s="38"/>
      <c r="D5257" s="38"/>
    </row>
    <row r="5258" spans="3:4">
      <c r="C5258" s="38"/>
      <c r="D5258" s="38"/>
    </row>
    <row r="5259" spans="3:4">
      <c r="C5259" s="38"/>
      <c r="D5259" s="38"/>
    </row>
    <row r="5260" spans="3:4">
      <c r="C5260" s="38"/>
      <c r="D5260" s="38"/>
    </row>
    <row r="5261" spans="3:4">
      <c r="C5261" s="38"/>
      <c r="D5261" s="38"/>
    </row>
    <row r="5262" spans="3:4">
      <c r="C5262" s="38"/>
      <c r="D5262" s="38"/>
    </row>
    <row r="5263" spans="3:4">
      <c r="C5263" s="38"/>
      <c r="D5263" s="38"/>
    </row>
  </sheetData>
  <protectedRanges>
    <protectedRange sqref="A177:D183" name="Range1"/>
  </protectedRanges>
  <phoneticPr fontId="0" type="noConversion"/>
  <hyperlinks>
    <hyperlink ref="H827" r:id="rId1" display="http://vsolj.cetus-net.org/bulletin.html" xr:uid="{00000000-0004-0000-0300-000000000000}"/>
  </hyperlinks>
  <pageMargins left="0.75" right="0.75" top="1" bottom="1" header="0.5" footer="0.5"/>
  <pageSetup orientation="portrait" horizontalDpi="300" verticalDpi="300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12"/>
  </sheetPr>
  <dimension ref="A1:AI946"/>
  <sheetViews>
    <sheetView workbookViewId="0"/>
  </sheetViews>
  <sheetFormatPr defaultRowHeight="12.75"/>
  <cols>
    <col min="2" max="2" width="10.7109375" customWidth="1"/>
    <col min="5" max="5" width="10.7109375" customWidth="1"/>
    <col min="6" max="6" width="12.42578125" bestFit="1" customWidth="1"/>
  </cols>
  <sheetData>
    <row r="1" spans="1:35" ht="18.75" thickBot="1">
      <c r="A1" s="46" t="s">
        <v>78</v>
      </c>
      <c r="B1" s="47"/>
      <c r="C1" s="47"/>
      <c r="D1" s="48" t="s">
        <v>79</v>
      </c>
      <c r="E1" s="47"/>
      <c r="F1" s="47"/>
      <c r="G1" s="47"/>
      <c r="H1" s="47"/>
      <c r="I1" s="47"/>
      <c r="J1" s="47"/>
      <c r="K1" s="47"/>
      <c r="L1" s="47"/>
      <c r="M1" s="49" t="s">
        <v>80</v>
      </c>
      <c r="N1" s="47" t="s">
        <v>81</v>
      </c>
      <c r="O1" s="47">
        <f ca="1">H18*J18-I18*I18</f>
        <v>4410.097773215035</v>
      </c>
      <c r="P1" s="47" t="s">
        <v>172</v>
      </c>
      <c r="Q1" s="47"/>
      <c r="R1" s="47"/>
      <c r="S1" s="47"/>
      <c r="T1" s="47"/>
      <c r="U1" s="9" t="s">
        <v>138</v>
      </c>
      <c r="V1" s="77" t="s">
        <v>140</v>
      </c>
      <c r="W1" s="47"/>
      <c r="X1" s="47"/>
      <c r="Y1" s="47"/>
      <c r="Z1" s="47"/>
      <c r="AA1" s="47">
        <v>1</v>
      </c>
      <c r="AB1" s="47" t="s">
        <v>82</v>
      </c>
      <c r="AC1" s="47"/>
      <c r="AD1" s="47"/>
      <c r="AE1" s="47"/>
      <c r="AF1" s="47"/>
      <c r="AG1" s="47"/>
      <c r="AH1" s="47"/>
      <c r="AI1" s="47"/>
    </row>
    <row r="2" spans="1:35">
      <c r="A2" s="47"/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9" t="s">
        <v>83</v>
      </c>
      <c r="N2" s="47" t="s">
        <v>84</v>
      </c>
      <c r="O2" s="47">
        <f ca="1">+F18*J18-H18*I18</f>
        <v>7505.5079029081608</v>
      </c>
      <c r="P2" s="47" t="s">
        <v>173</v>
      </c>
      <c r="Q2" s="47"/>
      <c r="R2" s="47"/>
      <c r="S2" s="47"/>
      <c r="T2" s="47"/>
      <c r="U2" s="47">
        <v>0</v>
      </c>
      <c r="V2" s="47">
        <f t="shared" ref="V2:V23" ca="1" si="0">+E$4+E$5*U2+E$6*U2^2</f>
        <v>4.2652584269546438E-5</v>
      </c>
      <c r="W2" s="47"/>
      <c r="X2" s="47"/>
      <c r="Y2" s="47"/>
      <c r="Z2" s="47"/>
      <c r="AA2" s="47">
        <v>2</v>
      </c>
      <c r="AB2" s="47" t="s">
        <v>85</v>
      </c>
      <c r="AC2" s="47"/>
      <c r="AD2" s="47"/>
      <c r="AE2" s="47"/>
      <c r="AF2" s="47"/>
      <c r="AG2" s="47"/>
      <c r="AH2" s="47"/>
      <c r="AI2" s="47"/>
    </row>
    <row r="3" spans="1:35" ht="13.5" thickBot="1">
      <c r="A3" s="47" t="s">
        <v>86</v>
      </c>
      <c r="B3" s="47" t="s">
        <v>87</v>
      </c>
      <c r="C3" s="47"/>
      <c r="D3" s="47"/>
      <c r="E3" s="50" t="s">
        <v>88</v>
      </c>
      <c r="F3" s="50" t="s">
        <v>89</v>
      </c>
      <c r="G3" s="50" t="s">
        <v>90</v>
      </c>
      <c r="H3" s="50" t="s">
        <v>91</v>
      </c>
      <c r="I3" s="47"/>
      <c r="J3" s="47"/>
      <c r="K3" s="47"/>
      <c r="L3" s="47"/>
      <c r="M3" s="49" t="s">
        <v>92</v>
      </c>
      <c r="N3" s="47" t="s">
        <v>93</v>
      </c>
      <c r="O3" s="47">
        <f ca="1">+F18*I18-H18*H18</f>
        <v>2777.4150721627411</v>
      </c>
      <c r="P3" s="47" t="s">
        <v>174</v>
      </c>
      <c r="Q3" s="47"/>
      <c r="R3" s="47"/>
      <c r="S3" s="47"/>
      <c r="T3" s="47"/>
      <c r="U3" s="47">
        <v>0.1</v>
      </c>
      <c r="V3" s="47">
        <f t="shared" ca="1" si="0"/>
        <v>-4.2397449335412453E-3</v>
      </c>
      <c r="W3" s="47"/>
      <c r="X3" s="47"/>
      <c r="Y3" s="47"/>
      <c r="Z3" s="47"/>
      <c r="AA3" s="47">
        <v>3</v>
      </c>
      <c r="AB3" s="47" t="s">
        <v>94</v>
      </c>
      <c r="AC3" s="47"/>
      <c r="AD3" s="47"/>
      <c r="AE3" s="47"/>
      <c r="AF3" s="47"/>
      <c r="AG3" s="47"/>
      <c r="AH3" s="47"/>
      <c r="AI3" s="47"/>
    </row>
    <row r="4" spans="1:35">
      <c r="A4" s="47" t="s">
        <v>95</v>
      </c>
      <c r="B4" s="47" t="s">
        <v>96</v>
      </c>
      <c r="C4" s="47"/>
      <c r="D4" s="51" t="s">
        <v>97</v>
      </c>
      <c r="E4" s="52">
        <f ca="1">(G18*O1-K18*O2+L18*O3)/O7</f>
        <v>4.2652584269546438E-5</v>
      </c>
      <c r="F4" s="53">
        <f ca="1">+E7/O7*O18</f>
        <v>4.7539625190312266E-4</v>
      </c>
      <c r="G4" s="54">
        <f>+B18</f>
        <v>1</v>
      </c>
      <c r="H4" s="55">
        <f ca="1">ABS(F4/E4)</f>
        <v>11.145778387044915</v>
      </c>
      <c r="I4" s="47"/>
      <c r="J4" s="47"/>
      <c r="K4" s="47"/>
      <c r="L4" s="47"/>
      <c r="M4" s="49" t="s">
        <v>98</v>
      </c>
      <c r="N4" s="47" t="s">
        <v>99</v>
      </c>
      <c r="O4" s="47">
        <f ca="1">+C18*J18-H18*H18</f>
        <v>21740.742249308838</v>
      </c>
      <c r="P4" s="47" t="s">
        <v>175</v>
      </c>
      <c r="Q4" s="47"/>
      <c r="R4" s="47"/>
      <c r="S4" s="47"/>
      <c r="T4" s="47"/>
      <c r="U4" s="47">
        <v>0.2</v>
      </c>
      <c r="V4" s="47">
        <f t="shared" ca="1" si="0"/>
        <v>-7.7500156851886192E-3</v>
      </c>
      <c r="W4" s="47"/>
      <c r="X4" s="47"/>
      <c r="Y4" s="47"/>
      <c r="Z4" s="47"/>
      <c r="AA4" s="47">
        <v>4</v>
      </c>
      <c r="AB4" s="47" t="s">
        <v>100</v>
      </c>
      <c r="AC4" s="47"/>
      <c r="AD4" s="47"/>
      <c r="AE4" s="47"/>
      <c r="AF4" s="47"/>
      <c r="AG4" s="47"/>
      <c r="AH4" s="47"/>
      <c r="AI4" s="47"/>
    </row>
    <row r="5" spans="1:35">
      <c r="A5" s="47" t="s">
        <v>101</v>
      </c>
      <c r="B5" s="56">
        <v>40323</v>
      </c>
      <c r="C5" s="47"/>
      <c r="D5" s="57" t="s">
        <v>102</v>
      </c>
      <c r="E5" s="58">
        <f ca="1">+(-G18*O2+K18*O4-L18*O5)/O7</f>
        <v>-4.6684609008925002E-2</v>
      </c>
      <c r="F5" s="59">
        <f ca="1">P18*E7/O7</f>
        <v>1.0465839144530077E-3</v>
      </c>
      <c r="G5" s="60">
        <f>+B18/A18</f>
        <v>1E-4</v>
      </c>
      <c r="H5" s="55">
        <f ca="1">ABS(F5/E5)</f>
        <v>2.2418178853183184E-2</v>
      </c>
      <c r="I5" s="47"/>
      <c r="J5" s="47"/>
      <c r="K5" s="47"/>
      <c r="L5" s="47"/>
      <c r="M5" s="49" t="s">
        <v>103</v>
      </c>
      <c r="N5" s="47" t="s">
        <v>104</v>
      </c>
      <c r="O5" s="47">
        <f ca="1">+C18*I18-F18*H18</f>
        <v>9897.6348691774292</v>
      </c>
      <c r="P5" s="47" t="s">
        <v>176</v>
      </c>
      <c r="Q5" s="47"/>
      <c r="R5" s="47"/>
      <c r="S5" s="47"/>
      <c r="T5" s="47"/>
      <c r="U5" s="47">
        <v>0.3</v>
      </c>
      <c r="V5" s="47">
        <f t="shared" ca="1" si="0"/>
        <v>-1.0488159670672575E-2</v>
      </c>
      <c r="W5" s="47"/>
      <c r="X5" s="47"/>
      <c r="Y5" s="47"/>
      <c r="Z5" s="47"/>
      <c r="AA5" s="47">
        <v>5</v>
      </c>
      <c r="AB5" s="47" t="s">
        <v>105</v>
      </c>
      <c r="AC5" s="47"/>
      <c r="AD5" s="47"/>
      <c r="AE5" s="47"/>
      <c r="AF5" s="47"/>
      <c r="AG5" s="47"/>
      <c r="AH5" s="47"/>
      <c r="AI5" s="47"/>
    </row>
    <row r="6" spans="1:35" ht="13.5" thickBot="1">
      <c r="A6" s="47"/>
      <c r="B6" s="47"/>
      <c r="C6" s="47"/>
      <c r="D6" s="61" t="s">
        <v>106</v>
      </c>
      <c r="E6" s="62">
        <f ca="1">+(G18*O3-K18*O5+L18*O6)/O7</f>
        <v>3.8606338308170875E-2</v>
      </c>
      <c r="F6" s="63">
        <f ca="1">Q18*E7/O7</f>
        <v>4.9374778939646692E-4</v>
      </c>
      <c r="G6" s="64">
        <f>+B18/A18^2</f>
        <v>1E-8</v>
      </c>
      <c r="H6" s="55">
        <f ca="1">ABS(F6/E6)</f>
        <v>1.2789293443350653E-2</v>
      </c>
      <c r="I6" s="47"/>
      <c r="J6" s="47"/>
      <c r="K6" s="47"/>
      <c r="L6" s="47"/>
      <c r="M6" s="65" t="s">
        <v>107</v>
      </c>
      <c r="N6" s="66" t="s">
        <v>108</v>
      </c>
      <c r="O6" s="66">
        <f ca="1">+C18*H18-F18*F18</f>
        <v>4901.874543881584</v>
      </c>
      <c r="P6" s="47" t="s">
        <v>177</v>
      </c>
      <c r="Q6" s="47"/>
      <c r="R6" s="47"/>
      <c r="S6" s="47"/>
      <c r="T6" s="47"/>
      <c r="U6" s="47">
        <v>0.4</v>
      </c>
      <c r="V6" s="47">
        <f t="shared" ca="1" si="0"/>
        <v>-1.2454176889993115E-2</v>
      </c>
      <c r="W6" s="47"/>
      <c r="X6" s="47"/>
      <c r="Y6" s="47"/>
      <c r="Z6" s="47"/>
      <c r="AA6" s="47">
        <v>6</v>
      </c>
      <c r="AB6" s="47" t="s">
        <v>109</v>
      </c>
      <c r="AC6" s="47"/>
      <c r="AD6" s="47"/>
      <c r="AE6" s="47"/>
      <c r="AF6" s="47"/>
      <c r="AG6" s="47"/>
      <c r="AH6" s="47"/>
      <c r="AI6" s="47"/>
    </row>
    <row r="7" spans="1:35">
      <c r="A7" s="47"/>
      <c r="B7" s="47"/>
      <c r="C7" s="47"/>
      <c r="D7" s="48" t="s">
        <v>110</v>
      </c>
      <c r="E7" s="67">
        <f ca="1">SQRT(N18/(B15-3))</f>
        <v>2.0616089294517807E-3</v>
      </c>
      <c r="F7" s="47"/>
      <c r="G7" s="68">
        <f>+B22</f>
        <v>2.1731454350265309E-3</v>
      </c>
      <c r="H7" s="47"/>
      <c r="I7" s="47"/>
      <c r="J7" s="47"/>
      <c r="K7" s="47"/>
      <c r="L7" s="47"/>
      <c r="M7" s="49" t="s">
        <v>111</v>
      </c>
      <c r="N7" s="47" t="s">
        <v>112</v>
      </c>
      <c r="O7" s="47">
        <f ca="1">+C18*O1-F18*O2+H18*O3</f>
        <v>82247.634910855268</v>
      </c>
      <c r="P7" s="47"/>
      <c r="Q7" s="47"/>
      <c r="R7" s="47"/>
      <c r="S7" s="47"/>
      <c r="T7" s="47"/>
      <c r="U7" s="47">
        <v>0.5</v>
      </c>
      <c r="V7" s="47">
        <f t="shared" ca="1" si="0"/>
        <v>-1.3648067343150235E-2</v>
      </c>
      <c r="W7" s="47"/>
      <c r="X7" s="47"/>
      <c r="Y7" s="47"/>
      <c r="Z7" s="47"/>
      <c r="AA7" s="47">
        <v>7</v>
      </c>
      <c r="AB7" s="47" t="s">
        <v>113</v>
      </c>
      <c r="AC7" s="47"/>
      <c r="AD7" s="47"/>
      <c r="AE7" s="47"/>
      <c r="AF7" s="47"/>
      <c r="AG7" s="47"/>
      <c r="AH7" s="47"/>
      <c r="AI7" s="47"/>
    </row>
    <row r="8" spans="1:35">
      <c r="A8" s="72">
        <v>21</v>
      </c>
      <c r="B8" s="47" t="s">
        <v>118</v>
      </c>
      <c r="C8" s="89">
        <v>21</v>
      </c>
      <c r="D8" s="48" t="s">
        <v>114</v>
      </c>
      <c r="E8" s="47"/>
      <c r="F8" s="90">
        <f ca="1">CORREL(INDIRECT(E12):INDIRECT(E13),INDIRECT(M12):INDIRECT(M13))</f>
        <v>0.99569318662947481</v>
      </c>
      <c r="G8" s="67"/>
      <c r="H8" s="47"/>
      <c r="I8" s="47"/>
      <c r="J8" s="47"/>
      <c r="K8" s="68"/>
      <c r="L8" s="47"/>
      <c r="M8" s="47"/>
      <c r="N8" s="47"/>
      <c r="O8" s="47"/>
      <c r="P8" s="47"/>
      <c r="Q8" s="47"/>
      <c r="R8" s="47"/>
      <c r="S8" s="47"/>
      <c r="T8" s="47"/>
      <c r="U8" s="47">
        <v>0.6</v>
      </c>
      <c r="V8" s="47">
        <f t="shared" ca="1" si="0"/>
        <v>-1.4069831030143939E-2</v>
      </c>
      <c r="W8" s="47"/>
      <c r="X8" s="47"/>
      <c r="Y8" s="47"/>
      <c r="Z8" s="47"/>
      <c r="AA8" s="47">
        <v>8</v>
      </c>
      <c r="AB8" s="47" t="s">
        <v>115</v>
      </c>
      <c r="AC8" s="47"/>
      <c r="AD8" s="47"/>
      <c r="AE8" s="47"/>
      <c r="AF8" s="47"/>
      <c r="AG8" s="47"/>
      <c r="AH8" s="47"/>
      <c r="AI8" s="47"/>
    </row>
    <row r="9" spans="1:35">
      <c r="A9" s="72">
        <f>20+COUNT(A21:A1441)</f>
        <v>143</v>
      </c>
      <c r="B9" s="47" t="s">
        <v>120</v>
      </c>
      <c r="C9" s="89">
        <f>A9</f>
        <v>143</v>
      </c>
      <c r="D9" s="47"/>
      <c r="E9" s="69">
        <f ca="1">E6*G6</f>
        <v>3.8606338308170875E-10</v>
      </c>
      <c r="F9" s="70">
        <f ca="1">H6</f>
        <v>1.2789293443350653E-2</v>
      </c>
      <c r="G9" s="71">
        <f ca="1">F8</f>
        <v>0.99569318662947481</v>
      </c>
      <c r="H9" s="47"/>
      <c r="I9" s="47"/>
      <c r="J9" s="47"/>
      <c r="K9" s="68"/>
      <c r="L9" s="47"/>
      <c r="M9" s="47"/>
      <c r="N9" s="47"/>
      <c r="O9" s="47"/>
      <c r="P9" s="47"/>
      <c r="Q9" s="47"/>
      <c r="R9" s="47"/>
      <c r="S9" s="47"/>
      <c r="T9" s="47"/>
      <c r="U9" s="47">
        <v>0.7</v>
      </c>
      <c r="V9" s="47">
        <f t="shared" ca="1" si="0"/>
        <v>-1.3719467950974226E-2</v>
      </c>
      <c r="W9" s="47"/>
      <c r="X9" s="47"/>
      <c r="Y9" s="47"/>
      <c r="Z9" s="47"/>
      <c r="AA9" s="47">
        <v>9</v>
      </c>
      <c r="AB9" s="47" t="s">
        <v>59</v>
      </c>
      <c r="AC9" s="47"/>
      <c r="AD9" s="47"/>
      <c r="AE9" s="47"/>
      <c r="AF9" s="47"/>
      <c r="AG9" s="47"/>
      <c r="AH9" s="47"/>
      <c r="AI9" s="47"/>
    </row>
    <row r="10" spans="1:35">
      <c r="A10" s="93" t="s">
        <v>19</v>
      </c>
      <c r="B10" s="94">
        <f>'Active 1'!C8</f>
        <v>0.42403099999999999</v>
      </c>
      <c r="C10" s="47"/>
      <c r="D10" s="47" t="s">
        <v>166</v>
      </c>
      <c r="E10" s="47">
        <f ca="1">2*E9*365.2422/B10</f>
        <v>6.65077031519894E-7</v>
      </c>
      <c r="F10">
        <f ca="1">+F9*E10</f>
        <v>8.505865318540496E-9</v>
      </c>
      <c r="G10" s="47" t="s">
        <v>167</v>
      </c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>
        <v>0.8</v>
      </c>
      <c r="V10" s="47">
        <f t="shared" ca="1" si="0"/>
        <v>-1.2596978105641091E-2</v>
      </c>
      <c r="W10" s="47"/>
      <c r="X10" s="47"/>
      <c r="Y10" s="47"/>
      <c r="Z10" s="47"/>
      <c r="AA10" s="47">
        <v>10</v>
      </c>
      <c r="AB10" s="47" t="s">
        <v>116</v>
      </c>
      <c r="AC10" s="47"/>
      <c r="AD10" s="47"/>
      <c r="AE10" s="47"/>
      <c r="AF10" s="47"/>
      <c r="AG10" s="47"/>
      <c r="AH10" s="47"/>
      <c r="AI10" s="47"/>
    </row>
    <row r="11" spans="1:35">
      <c r="A11" s="47"/>
      <c r="B11" s="47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>
        <v>0.9</v>
      </c>
      <c r="V11" s="47">
        <f t="shared" ca="1" si="0"/>
        <v>-1.0702361494144545E-2</v>
      </c>
      <c r="W11" s="47"/>
      <c r="X11" s="47"/>
      <c r="Y11" s="47"/>
      <c r="Z11" s="47"/>
      <c r="AA11" s="47">
        <v>11</v>
      </c>
      <c r="AB11" s="47" t="s">
        <v>117</v>
      </c>
      <c r="AC11" s="47"/>
      <c r="AD11" s="47"/>
      <c r="AE11" s="47"/>
      <c r="AF11" s="47"/>
      <c r="AG11" s="47"/>
      <c r="AH11" s="47"/>
      <c r="AI11" s="47"/>
    </row>
    <row r="12" spans="1:35">
      <c r="A12" s="47"/>
      <c r="B12" s="47"/>
      <c r="C12" s="6" t="str">
        <f t="shared" ref="C12:F13" si="1">C$15&amp;$C8</f>
        <v>C21</v>
      </c>
      <c r="D12" s="6" t="str">
        <f t="shared" si="1"/>
        <v>D21</v>
      </c>
      <c r="E12" s="6" t="str">
        <f t="shared" si="1"/>
        <v>E21</v>
      </c>
      <c r="F12" s="6" t="str">
        <f t="shared" si="1"/>
        <v>F21</v>
      </c>
      <c r="G12" s="6" t="str">
        <f t="shared" ref="G12:Q12" si="2">G15&amp;$C8</f>
        <v>G21</v>
      </c>
      <c r="H12" s="6" t="str">
        <f t="shared" si="2"/>
        <v>H21</v>
      </c>
      <c r="I12" s="6" t="str">
        <f t="shared" si="2"/>
        <v>I21</v>
      </c>
      <c r="J12" s="6" t="str">
        <f t="shared" si="2"/>
        <v>J21</v>
      </c>
      <c r="K12" s="6" t="str">
        <f t="shared" si="2"/>
        <v>K21</v>
      </c>
      <c r="L12" s="6" t="str">
        <f t="shared" si="2"/>
        <v>L21</v>
      </c>
      <c r="M12" s="6" t="str">
        <f t="shared" si="2"/>
        <v>M21</v>
      </c>
      <c r="N12" s="6" t="str">
        <f t="shared" si="2"/>
        <v>N21</v>
      </c>
      <c r="O12" s="6" t="str">
        <f t="shared" si="2"/>
        <v>O21</v>
      </c>
      <c r="P12" s="6" t="str">
        <f t="shared" si="2"/>
        <v>P21</v>
      </c>
      <c r="Q12" s="6" t="str">
        <f t="shared" si="2"/>
        <v>Q21</v>
      </c>
      <c r="R12" s="47"/>
      <c r="S12" s="47"/>
      <c r="T12" s="47"/>
      <c r="U12" s="47">
        <v>1</v>
      </c>
      <c r="V12" s="47">
        <f t="shared" ca="1" si="0"/>
        <v>-8.0356181164845802E-3</v>
      </c>
      <c r="W12" s="47"/>
      <c r="X12" s="47"/>
      <c r="Y12" s="47"/>
      <c r="Z12" s="47"/>
      <c r="AA12" s="47">
        <v>12</v>
      </c>
      <c r="AB12" s="47" t="s">
        <v>119</v>
      </c>
      <c r="AC12" s="47"/>
      <c r="AD12" s="47"/>
      <c r="AE12" s="47"/>
      <c r="AF12" s="47"/>
      <c r="AG12" s="47"/>
      <c r="AH12" s="47"/>
      <c r="AI12" s="47"/>
    </row>
    <row r="13" spans="1:35">
      <c r="A13" s="47"/>
      <c r="B13" s="47"/>
      <c r="C13" s="6" t="str">
        <f t="shared" si="1"/>
        <v>C143</v>
      </c>
      <c r="D13" s="6" t="str">
        <f t="shared" si="1"/>
        <v>D143</v>
      </c>
      <c r="E13" s="6" t="str">
        <f t="shared" si="1"/>
        <v>E143</v>
      </c>
      <c r="F13" s="6" t="str">
        <f t="shared" si="1"/>
        <v>F143</v>
      </c>
      <c r="G13" s="6" t="str">
        <f t="shared" ref="G13:Q13" si="3">G$15&amp;$C9</f>
        <v>G143</v>
      </c>
      <c r="H13" s="6" t="str">
        <f t="shared" si="3"/>
        <v>H143</v>
      </c>
      <c r="I13" s="6" t="str">
        <f t="shared" si="3"/>
        <v>I143</v>
      </c>
      <c r="J13" s="6" t="str">
        <f t="shared" si="3"/>
        <v>J143</v>
      </c>
      <c r="K13" s="6" t="str">
        <f t="shared" si="3"/>
        <v>K143</v>
      </c>
      <c r="L13" s="6" t="str">
        <f t="shared" si="3"/>
        <v>L143</v>
      </c>
      <c r="M13" s="6" t="str">
        <f t="shared" si="3"/>
        <v>M143</v>
      </c>
      <c r="N13" s="6" t="str">
        <f t="shared" si="3"/>
        <v>N143</v>
      </c>
      <c r="O13" s="6" t="str">
        <f t="shared" si="3"/>
        <v>O143</v>
      </c>
      <c r="P13" s="6" t="str">
        <f t="shared" si="3"/>
        <v>P143</v>
      </c>
      <c r="Q13" s="6" t="str">
        <f t="shared" si="3"/>
        <v>Q143</v>
      </c>
      <c r="R13" s="47"/>
      <c r="S13" s="47"/>
      <c r="T13" s="47"/>
      <c r="U13" s="47">
        <v>1.1000000000000001</v>
      </c>
      <c r="V13" s="47">
        <f t="shared" ca="1" si="0"/>
        <v>-4.5967479726611929E-3</v>
      </c>
      <c r="W13" s="47"/>
      <c r="X13" s="47"/>
      <c r="Y13" s="47"/>
      <c r="Z13" s="47"/>
      <c r="AA13" s="47">
        <v>13</v>
      </c>
      <c r="AB13" s="47" t="s">
        <v>121</v>
      </c>
      <c r="AC13" s="47"/>
      <c r="AD13" s="47"/>
      <c r="AE13" s="47"/>
      <c r="AF13" s="47"/>
      <c r="AG13" s="47"/>
      <c r="AH13" s="47"/>
      <c r="AI13" s="47"/>
    </row>
    <row r="14" spans="1:35">
      <c r="A14" s="47"/>
      <c r="B14" s="47"/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>
        <v>1.2</v>
      </c>
      <c r="V14" s="47">
        <f t="shared" ca="1" si="0"/>
        <v>-3.8575106267439707E-4</v>
      </c>
      <c r="W14" s="47"/>
      <c r="X14" s="47"/>
      <c r="Y14" s="47"/>
      <c r="Z14" s="47"/>
      <c r="AA14" s="47">
        <v>14</v>
      </c>
      <c r="AB14" s="47" t="s">
        <v>122</v>
      </c>
      <c r="AC14" s="47"/>
      <c r="AD14" s="47"/>
      <c r="AE14" s="47"/>
      <c r="AF14" s="47"/>
      <c r="AG14" s="47"/>
      <c r="AH14" s="47"/>
      <c r="AI14" s="47"/>
    </row>
    <row r="15" spans="1:35">
      <c r="A15" s="48" t="s">
        <v>126</v>
      </c>
      <c r="B15" s="48">
        <f>C9-C8+1</f>
        <v>123</v>
      </c>
      <c r="C15" s="6" t="str">
        <f t="shared" ref="C15:Q15" si="4">VLOOKUP(C16,$AA1:$AB26,2,FALSE)</f>
        <v>C</v>
      </c>
      <c r="D15" s="6" t="str">
        <f t="shared" si="4"/>
        <v>D</v>
      </c>
      <c r="E15" s="6" t="str">
        <f t="shared" si="4"/>
        <v>E</v>
      </c>
      <c r="F15" s="6" t="str">
        <f t="shared" si="4"/>
        <v>F</v>
      </c>
      <c r="G15" s="6" t="str">
        <f t="shared" si="4"/>
        <v>G</v>
      </c>
      <c r="H15" s="6" t="str">
        <f t="shared" si="4"/>
        <v>H</v>
      </c>
      <c r="I15" s="6" t="str">
        <f t="shared" si="4"/>
        <v>I</v>
      </c>
      <c r="J15" s="6" t="str">
        <f t="shared" si="4"/>
        <v>J</v>
      </c>
      <c r="K15" s="6" t="str">
        <f t="shared" si="4"/>
        <v>K</v>
      </c>
      <c r="L15" s="6" t="str">
        <f t="shared" si="4"/>
        <v>L</v>
      </c>
      <c r="M15" s="6" t="str">
        <f t="shared" si="4"/>
        <v>M</v>
      </c>
      <c r="N15" s="6" t="str">
        <f t="shared" si="4"/>
        <v>N</v>
      </c>
      <c r="O15" s="6" t="str">
        <f t="shared" si="4"/>
        <v>O</v>
      </c>
      <c r="P15" s="6" t="str">
        <f t="shared" si="4"/>
        <v>P</v>
      </c>
      <c r="Q15" s="6" t="str">
        <f t="shared" si="4"/>
        <v>Q</v>
      </c>
      <c r="R15" s="47"/>
      <c r="S15" s="47"/>
      <c r="T15" s="47"/>
      <c r="U15" s="47">
        <v>1.3</v>
      </c>
      <c r="V15" s="47">
        <f t="shared" ca="1" si="0"/>
        <v>4.597372613475828E-3</v>
      </c>
      <c r="W15" s="47"/>
      <c r="X15" s="47"/>
      <c r="Y15" s="47"/>
      <c r="Z15" s="47"/>
      <c r="AA15" s="47">
        <v>15</v>
      </c>
      <c r="AB15" s="47" t="s">
        <v>123</v>
      </c>
      <c r="AC15" s="47"/>
      <c r="AD15" s="47"/>
      <c r="AE15" s="47"/>
      <c r="AF15" s="47"/>
      <c r="AG15" s="47"/>
      <c r="AH15" s="47"/>
      <c r="AI15" s="47"/>
    </row>
    <row r="16" spans="1:35">
      <c r="A16" s="6"/>
      <c r="B16" s="47"/>
      <c r="C16" s="6">
        <f>COLUMN()</f>
        <v>3</v>
      </c>
      <c r="D16" s="6">
        <f>COLUMN()</f>
        <v>4</v>
      </c>
      <c r="E16" s="6">
        <f>COLUMN()</f>
        <v>5</v>
      </c>
      <c r="F16" s="6">
        <f>COLUMN()</f>
        <v>6</v>
      </c>
      <c r="G16" s="6">
        <f>COLUMN()</f>
        <v>7</v>
      </c>
      <c r="H16" s="6">
        <f>COLUMN()</f>
        <v>8</v>
      </c>
      <c r="I16" s="6">
        <f>COLUMN()</f>
        <v>9</v>
      </c>
      <c r="J16" s="6">
        <f>COLUMN()</f>
        <v>10</v>
      </c>
      <c r="K16" s="6">
        <f>COLUMN()</f>
        <v>11</v>
      </c>
      <c r="L16" s="6">
        <f>COLUMN()</f>
        <v>12</v>
      </c>
      <c r="M16" s="6">
        <f>COLUMN()</f>
        <v>13</v>
      </c>
      <c r="N16" s="6">
        <f>COLUMN()</f>
        <v>14</v>
      </c>
      <c r="O16" s="6">
        <f>COLUMN()</f>
        <v>15</v>
      </c>
      <c r="P16" s="6">
        <f>COLUMN()</f>
        <v>16</v>
      </c>
      <c r="Q16" s="6">
        <f>COLUMN()</f>
        <v>17</v>
      </c>
      <c r="R16" s="47"/>
      <c r="S16" s="47"/>
      <c r="T16" s="47"/>
      <c r="U16" s="47">
        <v>1.4</v>
      </c>
      <c r="V16" s="47">
        <f t="shared" ca="1" si="0"/>
        <v>1.0352623055789448E-2</v>
      </c>
      <c r="W16" s="47"/>
      <c r="X16" s="47"/>
      <c r="Y16" s="47"/>
      <c r="Z16" s="47"/>
      <c r="AA16" s="47">
        <v>16</v>
      </c>
      <c r="AB16" s="47" t="s">
        <v>124</v>
      </c>
      <c r="AC16" s="47"/>
      <c r="AD16" s="47"/>
      <c r="AE16" s="47"/>
      <c r="AF16" s="47"/>
      <c r="AG16" s="47"/>
      <c r="AH16" s="47"/>
      <c r="AI16" s="47"/>
    </row>
    <row r="17" spans="1:35">
      <c r="A17" s="48" t="s">
        <v>125</v>
      </c>
      <c r="B17" s="47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>
        <v>1.5</v>
      </c>
      <c r="V17" s="47">
        <f t="shared" ca="1" si="0"/>
        <v>1.6880000264266518E-2</v>
      </c>
      <c r="W17" s="47"/>
      <c r="X17" s="47"/>
      <c r="Y17" s="47"/>
      <c r="Z17" s="47"/>
      <c r="AA17" s="47">
        <v>17</v>
      </c>
      <c r="AB17" s="47" t="s">
        <v>127</v>
      </c>
      <c r="AC17" s="47"/>
      <c r="AD17" s="47"/>
      <c r="AE17" s="47"/>
      <c r="AF17" s="47"/>
      <c r="AG17" s="47"/>
      <c r="AH17" s="47"/>
      <c r="AI17" s="47"/>
    </row>
    <row r="18" spans="1:35">
      <c r="A18" s="73">
        <v>10000</v>
      </c>
      <c r="B18" s="73">
        <v>1</v>
      </c>
      <c r="C18" s="47">
        <f ca="1">SUM(INDIRECT(C12):INDIRECT(C13))</f>
        <v>104.64999999999995</v>
      </c>
      <c r="D18" s="91">
        <f ca="1">SUM(INDIRECT(D12):INDIRECT(D13))</f>
        <v>134.61410000000001</v>
      </c>
      <c r="E18" s="91">
        <f ca="1">SUM(INDIRECT(E12):INDIRECT(E13))</f>
        <v>1.4622860737015388</v>
      </c>
      <c r="F18" s="48">
        <f ca="1">SUM(INDIRECT(F12):INDIRECT(F13))</f>
        <v>113.08796749999999</v>
      </c>
      <c r="G18" s="48">
        <f ca="1">SUM(INDIRECT(G12):INDIRECT(G13))</f>
        <v>1.2512796479468955</v>
      </c>
      <c r="H18" s="48">
        <f ca="1">SUM(INDIRECT(H12):INDIRECT(H13))</f>
        <v>169.04694636562493</v>
      </c>
      <c r="I18" s="48">
        <f ca="1">SUM(INDIRECT(I12):INDIRECT(I13))</f>
        <v>277.2557137672955</v>
      </c>
      <c r="J18" s="48">
        <f ca="1">SUM(INDIRECT(J12):INDIRECT(J13))</f>
        <v>480.81808241616181</v>
      </c>
      <c r="K18" s="48">
        <f ca="1">SUM(INDIRECT(K12):INDIRECT(K13))</f>
        <v>2.8167607824054577</v>
      </c>
      <c r="L18" s="48">
        <f ca="1">SUM(INDIRECT(L12):INDIRECT(L13))</f>
        <v>5.6262612508532621</v>
      </c>
      <c r="M18" s="47"/>
      <c r="N18" s="47">
        <f ca="1">SUM(INDIRECT(N12):INDIRECT(N13))</f>
        <v>5.1002776535943807E-4</v>
      </c>
      <c r="O18" s="47">
        <f ca="1">SQRT(SUM(INDIRECT(O12):INDIRECT(O13)))</f>
        <v>18965.875053186966</v>
      </c>
      <c r="P18" s="47">
        <f ca="1">SQRT(SUM(INDIRECT(P12):INDIRECT(P13)))</f>
        <v>41753.336663318951</v>
      </c>
      <c r="Q18" s="47">
        <f ca="1">SQRT(SUM(INDIRECT(Q12):INDIRECT(Q13)))</f>
        <v>19698.007386454858</v>
      </c>
      <c r="R18" s="47"/>
      <c r="S18" s="47"/>
      <c r="T18" s="47"/>
      <c r="U18" s="47">
        <v>1.6</v>
      </c>
      <c r="V18" s="47">
        <f t="shared" ca="1" si="0"/>
        <v>2.4179504238906996E-2</v>
      </c>
      <c r="W18" s="47"/>
      <c r="X18" s="47"/>
      <c r="Y18" s="47"/>
      <c r="Z18" s="47"/>
      <c r="AA18" s="47">
        <v>18</v>
      </c>
      <c r="AB18" s="47" t="s">
        <v>128</v>
      </c>
      <c r="AC18" s="47"/>
      <c r="AD18" s="47"/>
      <c r="AE18" s="47"/>
      <c r="AF18" s="47"/>
      <c r="AG18" s="47"/>
      <c r="AH18" s="47"/>
      <c r="AI18" s="47"/>
    </row>
    <row r="19" spans="1:35">
      <c r="A19" s="74" t="s">
        <v>129</v>
      </c>
      <c r="B19" s="47"/>
      <c r="C19" s="47"/>
      <c r="D19" s="47"/>
      <c r="E19" s="47"/>
      <c r="F19" s="75" t="s">
        <v>130</v>
      </c>
      <c r="G19" s="75" t="s">
        <v>131</v>
      </c>
      <c r="H19" s="75" t="s">
        <v>132</v>
      </c>
      <c r="I19" s="75" t="s">
        <v>133</v>
      </c>
      <c r="J19" s="75" t="s">
        <v>134</v>
      </c>
      <c r="K19" s="75" t="s">
        <v>135</v>
      </c>
      <c r="L19" s="75" t="s">
        <v>136</v>
      </c>
      <c r="M19" s="76"/>
      <c r="N19" s="76"/>
      <c r="O19" s="76"/>
      <c r="P19" s="76"/>
      <c r="Q19" s="76"/>
      <c r="R19" s="47"/>
      <c r="S19" s="47"/>
      <c r="T19" s="47"/>
      <c r="U19" s="47">
        <v>1.7</v>
      </c>
      <c r="V19" s="47">
        <f t="shared" ca="1" si="0"/>
        <v>3.2251134979710855E-2</v>
      </c>
      <c r="W19" s="47"/>
      <c r="X19" s="47"/>
      <c r="Y19" s="47"/>
      <c r="Z19" s="47"/>
      <c r="AA19" s="47">
        <v>19</v>
      </c>
      <c r="AB19" s="47" t="s">
        <v>137</v>
      </c>
      <c r="AC19" s="47"/>
      <c r="AD19" s="47"/>
      <c r="AE19" s="47"/>
      <c r="AF19" s="47"/>
      <c r="AG19" s="47"/>
      <c r="AH19" s="47"/>
      <c r="AI19" s="47"/>
    </row>
    <row r="20" spans="1:35" ht="15" thickBot="1">
      <c r="A20" s="9" t="s">
        <v>138</v>
      </c>
      <c r="B20" s="9" t="s">
        <v>139</v>
      </c>
      <c r="C20" s="9" t="s">
        <v>168</v>
      </c>
      <c r="D20" s="9" t="s">
        <v>138</v>
      </c>
      <c r="E20" s="9" t="s">
        <v>139</v>
      </c>
      <c r="F20" s="9" t="s">
        <v>169</v>
      </c>
      <c r="G20" s="9" t="s">
        <v>170</v>
      </c>
      <c r="H20" s="9" t="s">
        <v>178</v>
      </c>
      <c r="I20" s="9" t="s">
        <v>179</v>
      </c>
      <c r="J20" s="9" t="s">
        <v>180</v>
      </c>
      <c r="K20" s="9" t="s">
        <v>171</v>
      </c>
      <c r="L20" s="9" t="s">
        <v>181</v>
      </c>
      <c r="M20" s="77" t="s">
        <v>140</v>
      </c>
      <c r="N20" s="9" t="s">
        <v>141</v>
      </c>
      <c r="O20" s="9" t="s">
        <v>142</v>
      </c>
      <c r="P20" s="9" t="s">
        <v>143</v>
      </c>
      <c r="Q20" s="9" t="s">
        <v>144</v>
      </c>
      <c r="R20" s="50" t="s">
        <v>145</v>
      </c>
      <c r="S20" s="47"/>
      <c r="T20" s="47"/>
      <c r="U20" s="47">
        <v>1.8</v>
      </c>
      <c r="V20" s="47">
        <f t="shared" ca="1" si="0"/>
        <v>4.1094892486678178E-2</v>
      </c>
      <c r="W20" s="47"/>
      <c r="X20" s="47"/>
      <c r="Y20" s="47"/>
      <c r="Z20" s="47"/>
      <c r="AA20" s="47">
        <v>20</v>
      </c>
      <c r="AB20" s="47" t="s">
        <v>146</v>
      </c>
      <c r="AC20" s="47"/>
      <c r="AD20" s="47"/>
      <c r="AE20" s="47"/>
      <c r="AF20" s="47"/>
      <c r="AG20" s="47"/>
      <c r="AH20" s="47"/>
      <c r="AI20" s="47"/>
    </row>
    <row r="21" spans="1:35">
      <c r="A21" s="78">
        <v>0</v>
      </c>
      <c r="B21" s="78">
        <v>2.3451752963390537E-3</v>
      </c>
      <c r="C21" s="92">
        <v>1</v>
      </c>
      <c r="D21" s="79">
        <f t="shared" ref="D21:D84" si="5">A21/A$18</f>
        <v>0</v>
      </c>
      <c r="E21" s="79">
        <f t="shared" ref="E21:E84" si="6">B21/B$18</f>
        <v>2.3451752963390537E-3</v>
      </c>
      <c r="F21" s="72">
        <f t="shared" ref="F21:F84" si="7">$C21*D21</f>
        <v>0</v>
      </c>
      <c r="G21" s="72">
        <f t="shared" ref="G21:G84" si="8">$C21*E21</f>
        <v>2.3451752963390537E-3</v>
      </c>
      <c r="H21" s="72">
        <f t="shared" ref="H21:H84" si="9">C21*D21*D21</f>
        <v>0</v>
      </c>
      <c r="I21" s="72">
        <f t="shared" ref="I21:I84" si="10">C21*D21*D21*D21</f>
        <v>0</v>
      </c>
      <c r="J21" s="72">
        <f t="shared" ref="J21:J84" si="11">C21*D21*D21*D21*D21</f>
        <v>0</v>
      </c>
      <c r="K21" s="72">
        <f t="shared" ref="K21:K84" si="12">C21*E21*D21</f>
        <v>0</v>
      </c>
      <c r="L21" s="72">
        <f t="shared" ref="L21:L84" si="13">C21*E21*D21*D21</f>
        <v>0</v>
      </c>
      <c r="M21" s="72">
        <f t="shared" ref="M21:M84" ca="1" si="14">+E$4+E$5*D21+E$6*D21^2</f>
        <v>4.2652584269546438E-5</v>
      </c>
      <c r="N21" s="72">
        <f t="shared" ref="N21:N84" ca="1" si="15">C21*(M21-E21)^2</f>
        <v>5.3016108395959184E-6</v>
      </c>
      <c r="O21" s="80">
        <f t="shared" ref="O21:O84" ca="1" si="16">(C21*O$1-O$2*F21+O$3*H21)^2</f>
        <v>19448962.369316209</v>
      </c>
      <c r="P21" s="72">
        <f t="shared" ref="P21:P84" ca="1" si="17">(-C21*O$2+O$4*F21-O$5*H21)^2</f>
        <v>56332648.880616859</v>
      </c>
      <c r="Q21" s="72">
        <f t="shared" ref="Q21:Q84" ca="1" si="18">+(C21*O$3-F21*O$5+H21*O$6)^2</f>
        <v>7714034.4830767643</v>
      </c>
      <c r="R21" s="47">
        <f t="shared" ref="R21:R84" ca="1" si="19">+E21-M21</f>
        <v>2.3025227120695071E-3</v>
      </c>
      <c r="S21" s="47"/>
      <c r="T21" s="47"/>
      <c r="U21" s="47">
        <v>1.9</v>
      </c>
      <c r="V21" s="47">
        <f t="shared" ca="1" si="0"/>
        <v>5.0710776759808895E-2</v>
      </c>
      <c r="W21" s="47"/>
      <c r="X21" s="47"/>
      <c r="Y21" s="47"/>
      <c r="Z21" s="47"/>
      <c r="AA21" s="47">
        <v>21</v>
      </c>
      <c r="AB21" s="47" t="s">
        <v>147</v>
      </c>
      <c r="AC21" s="47"/>
      <c r="AD21" s="47"/>
      <c r="AE21" s="47"/>
      <c r="AF21" s="47"/>
      <c r="AG21" s="47"/>
      <c r="AH21" s="47"/>
      <c r="AI21" s="47"/>
    </row>
    <row r="22" spans="1:35">
      <c r="A22" s="78">
        <v>2.5</v>
      </c>
      <c r="B22" s="78">
        <v>2.1731454350265309E-3</v>
      </c>
      <c r="C22" s="78">
        <v>1</v>
      </c>
      <c r="D22" s="79">
        <f t="shared" si="5"/>
        <v>2.5000000000000001E-4</v>
      </c>
      <c r="E22" s="79">
        <f t="shared" si="6"/>
        <v>2.1731454350265309E-3</v>
      </c>
      <c r="F22" s="72">
        <f t="shared" si="7"/>
        <v>2.5000000000000001E-4</v>
      </c>
      <c r="G22" s="72">
        <f t="shared" si="8"/>
        <v>2.1731454350265309E-3</v>
      </c>
      <c r="H22" s="72">
        <f t="shared" si="9"/>
        <v>6.2499999999999997E-8</v>
      </c>
      <c r="I22" s="72">
        <f t="shared" si="10"/>
        <v>1.5625000000000001E-11</v>
      </c>
      <c r="J22" s="72">
        <f t="shared" si="11"/>
        <v>3.9062500000000007E-15</v>
      </c>
      <c r="K22" s="72">
        <f t="shared" si="12"/>
        <v>5.4328635875663273E-7</v>
      </c>
      <c r="L22" s="72">
        <f t="shared" si="13"/>
        <v>1.3582158968915819E-10</v>
      </c>
      <c r="M22" s="72">
        <f t="shared" ca="1" si="14"/>
        <v>3.0983844913459446E-5</v>
      </c>
      <c r="N22" s="72">
        <f t="shared" ca="1" si="15"/>
        <v>4.588856278155762E-6</v>
      </c>
      <c r="O22" s="80">
        <f t="shared" ca="1" si="16"/>
        <v>19432417.408694629</v>
      </c>
      <c r="P22" s="72">
        <f t="shared" ca="1" si="17"/>
        <v>56251100.044598356</v>
      </c>
      <c r="Q22" s="72">
        <f t="shared" ca="1" si="18"/>
        <v>7700297.3859445238</v>
      </c>
      <c r="R22" s="47">
        <f t="shared" ca="1" si="19"/>
        <v>2.1421615901130713E-3</v>
      </c>
      <c r="S22" s="47"/>
      <c r="T22" s="47"/>
      <c r="U22" s="47">
        <v>2</v>
      </c>
      <c r="V22" s="47">
        <f t="shared" ca="1" si="0"/>
        <v>6.1098787799103035E-2</v>
      </c>
      <c r="W22" s="47"/>
      <c r="X22" s="47"/>
      <c r="Y22" s="47"/>
      <c r="Z22" s="47"/>
      <c r="AA22" s="47">
        <v>22</v>
      </c>
      <c r="AB22" s="47" t="s">
        <v>148</v>
      </c>
      <c r="AC22" s="47"/>
      <c r="AD22" s="47"/>
      <c r="AE22" s="47"/>
      <c r="AF22" s="47"/>
      <c r="AG22" s="47"/>
      <c r="AH22" s="47"/>
      <c r="AI22" s="47"/>
    </row>
    <row r="23" spans="1:35">
      <c r="A23" s="78">
        <v>35.5</v>
      </c>
      <c r="B23" s="78">
        <v>1.6222097854228243E-3</v>
      </c>
      <c r="C23" s="78">
        <v>1</v>
      </c>
      <c r="D23" s="79">
        <f t="shared" si="5"/>
        <v>3.5500000000000002E-3</v>
      </c>
      <c r="E23" s="79">
        <f t="shared" si="6"/>
        <v>1.6222097854228243E-3</v>
      </c>
      <c r="F23" s="72">
        <f t="shared" si="7"/>
        <v>3.5500000000000002E-3</v>
      </c>
      <c r="G23" s="72">
        <f t="shared" si="8"/>
        <v>1.6222097854228243E-3</v>
      </c>
      <c r="H23" s="72">
        <f t="shared" si="9"/>
        <v>1.2602500000000002E-5</v>
      </c>
      <c r="I23" s="72">
        <f t="shared" si="10"/>
        <v>4.4738875000000011E-8</v>
      </c>
      <c r="J23" s="72">
        <f t="shared" si="11"/>
        <v>1.5882300625000005E-10</v>
      </c>
      <c r="K23" s="72">
        <f t="shared" si="12"/>
        <v>5.7588447382510268E-6</v>
      </c>
      <c r="L23" s="72">
        <f t="shared" si="13"/>
        <v>2.0443898820791147E-8</v>
      </c>
      <c r="M23" s="72">
        <f t="shared" ca="1" si="14"/>
        <v>-1.2259124133360861E-4</v>
      </c>
      <c r="N23" s="72">
        <f t="shared" ca="1" si="15"/>
        <v>3.0443306229703022E-6</v>
      </c>
      <c r="O23" s="80">
        <f t="shared" ca="1" si="16"/>
        <v>19214968.997086909</v>
      </c>
      <c r="P23" s="72">
        <f t="shared" ca="1" si="17"/>
        <v>55181914.015797108</v>
      </c>
      <c r="Q23" s="72">
        <f t="shared" ca="1" si="18"/>
        <v>7520430.0152391838</v>
      </c>
      <c r="R23" s="47">
        <f t="shared" ca="1" si="19"/>
        <v>1.7448010267564328E-3</v>
      </c>
      <c r="S23" s="47"/>
      <c r="T23" s="47"/>
      <c r="U23" s="47">
        <v>2.1</v>
      </c>
      <c r="V23" s="47">
        <f t="shared" ca="1" si="0"/>
        <v>7.2258925604560598E-2</v>
      </c>
      <c r="W23" s="47"/>
      <c r="X23" s="47"/>
      <c r="Y23" s="47"/>
      <c r="Z23" s="47"/>
      <c r="AA23" s="47">
        <v>23</v>
      </c>
      <c r="AB23" s="47" t="s">
        <v>149</v>
      </c>
      <c r="AC23" s="47"/>
      <c r="AD23" s="47"/>
      <c r="AE23" s="47"/>
      <c r="AF23" s="47"/>
      <c r="AG23" s="47"/>
      <c r="AH23" s="47"/>
      <c r="AI23" s="47"/>
    </row>
    <row r="24" spans="1:35">
      <c r="A24" s="78">
        <v>38</v>
      </c>
      <c r="B24" s="78">
        <v>5.0159443169746267E-5</v>
      </c>
      <c r="C24" s="78">
        <v>1</v>
      </c>
      <c r="D24" s="79">
        <f t="shared" si="5"/>
        <v>3.8E-3</v>
      </c>
      <c r="E24" s="79">
        <f t="shared" si="6"/>
        <v>5.0159443169746267E-5</v>
      </c>
      <c r="F24" s="72">
        <f t="shared" si="7"/>
        <v>3.8E-3</v>
      </c>
      <c r="G24" s="72">
        <f t="shared" si="8"/>
        <v>5.0159443169746267E-5</v>
      </c>
      <c r="H24" s="72">
        <f t="shared" si="9"/>
        <v>1.4440000000000001E-5</v>
      </c>
      <c r="I24" s="72">
        <f t="shared" si="10"/>
        <v>5.4872000000000003E-8</v>
      </c>
      <c r="J24" s="72">
        <f t="shared" si="11"/>
        <v>2.0851360000000002E-10</v>
      </c>
      <c r="K24" s="72">
        <f t="shared" si="12"/>
        <v>1.9060588404503582E-7</v>
      </c>
      <c r="L24" s="72">
        <f t="shared" si="13"/>
        <v>7.2430235937113608E-10</v>
      </c>
      <c r="M24" s="72">
        <f t="shared" ca="1" si="14"/>
        <v>-1.341914544391986E-4</v>
      </c>
      <c r="N24" s="72">
        <f t="shared" ca="1" si="15"/>
        <v>3.3985253449223673E-8</v>
      </c>
      <c r="O24" s="80">
        <f t="shared" ca="1" si="16"/>
        <v>19198567.088269066</v>
      </c>
      <c r="P24" s="72">
        <f t="shared" ca="1" si="17"/>
        <v>55101463.519772686</v>
      </c>
      <c r="Q24" s="72">
        <f t="shared" ca="1" si="18"/>
        <v>7506914.1538153216</v>
      </c>
      <c r="R24" s="47">
        <f t="shared" ca="1" si="19"/>
        <v>1.8435089760894486E-4</v>
      </c>
      <c r="S24" s="47"/>
      <c r="T24" s="47"/>
      <c r="U24" s="47">
        <v>2.2000000000000002</v>
      </c>
      <c r="V24" s="47">
        <f ca="1">+E$4+E$5*U24+E$6*U24^2</f>
        <v>8.4191190176181596E-2</v>
      </c>
      <c r="W24" s="47"/>
      <c r="X24" s="47"/>
      <c r="Y24" s="47"/>
      <c r="Z24" s="47"/>
      <c r="AA24" s="47">
        <v>24</v>
      </c>
      <c r="AB24" s="47" t="s">
        <v>138</v>
      </c>
      <c r="AC24" s="47"/>
      <c r="AD24" s="47"/>
      <c r="AE24" s="47"/>
      <c r="AF24" s="47"/>
      <c r="AG24" s="47"/>
      <c r="AH24" s="47"/>
      <c r="AI24" s="47"/>
    </row>
    <row r="25" spans="1:35">
      <c r="A25" s="78">
        <v>64</v>
      </c>
      <c r="B25" s="78">
        <v>1.4007672045212643E-3</v>
      </c>
      <c r="C25" s="78">
        <v>1</v>
      </c>
      <c r="D25" s="79">
        <f t="shared" si="5"/>
        <v>6.4000000000000003E-3</v>
      </c>
      <c r="E25" s="79">
        <f t="shared" si="6"/>
        <v>1.4007672045212643E-3</v>
      </c>
      <c r="F25" s="72">
        <f t="shared" si="7"/>
        <v>6.4000000000000003E-3</v>
      </c>
      <c r="G25" s="72">
        <f t="shared" si="8"/>
        <v>1.4007672045212643E-3</v>
      </c>
      <c r="H25" s="72">
        <f t="shared" si="9"/>
        <v>4.0960000000000001E-5</v>
      </c>
      <c r="I25" s="72">
        <f t="shared" si="10"/>
        <v>2.6214399999999999E-7</v>
      </c>
      <c r="J25" s="72">
        <f t="shared" si="11"/>
        <v>1.6777216E-9</v>
      </c>
      <c r="K25" s="72">
        <f t="shared" si="12"/>
        <v>8.9649101089360927E-6</v>
      </c>
      <c r="L25" s="72">
        <f t="shared" si="13"/>
        <v>5.7375424697190998E-8</v>
      </c>
      <c r="M25" s="72">
        <f t="shared" ca="1" si="14"/>
        <v>-2.5454759777047091E-4</v>
      </c>
      <c r="N25" s="72">
        <f t="shared" ca="1" si="15"/>
        <v>2.7400670946861264E-6</v>
      </c>
      <c r="O25" s="80">
        <f t="shared" ca="1" si="16"/>
        <v>19028581.946282655</v>
      </c>
      <c r="P25" s="72">
        <f t="shared" ca="1" si="17"/>
        <v>54269337.945418119</v>
      </c>
      <c r="Q25" s="72">
        <f t="shared" ca="1" si="18"/>
        <v>7367267.0059684822</v>
      </c>
      <c r="R25" s="47">
        <f t="shared" ca="1" si="19"/>
        <v>1.6553148022917352E-3</v>
      </c>
      <c r="S25" s="47"/>
      <c r="T25" s="47"/>
      <c r="U25" s="47">
        <v>2.2999999999999998</v>
      </c>
      <c r="V25" s="47">
        <f ca="1">+E$4+E$5*U25+E$6*U25^2</f>
        <v>9.6895581513965934E-2</v>
      </c>
      <c r="W25" s="47"/>
      <c r="X25" s="47"/>
      <c r="Y25" s="47"/>
      <c r="Z25" s="47"/>
      <c r="AA25" s="47">
        <v>25</v>
      </c>
      <c r="AB25" s="47" t="s">
        <v>139</v>
      </c>
      <c r="AC25" s="47"/>
      <c r="AD25" s="47"/>
      <c r="AE25" s="47"/>
      <c r="AF25" s="47"/>
      <c r="AG25" s="47"/>
      <c r="AH25" s="47"/>
      <c r="AI25" s="47"/>
    </row>
    <row r="26" spans="1:35">
      <c r="A26" s="78">
        <v>71</v>
      </c>
      <c r="B26" s="78">
        <v>1.0989885922696877E-3</v>
      </c>
      <c r="C26" s="78">
        <v>1</v>
      </c>
      <c r="D26" s="79">
        <f t="shared" si="5"/>
        <v>7.1000000000000004E-3</v>
      </c>
      <c r="E26" s="79">
        <f t="shared" si="6"/>
        <v>1.0989885922696877E-3</v>
      </c>
      <c r="F26" s="72">
        <f t="shared" si="7"/>
        <v>7.1000000000000004E-3</v>
      </c>
      <c r="G26" s="72">
        <f t="shared" si="8"/>
        <v>1.0989885922696877E-3</v>
      </c>
      <c r="H26" s="72">
        <f t="shared" si="9"/>
        <v>5.0410000000000007E-5</v>
      </c>
      <c r="I26" s="72">
        <f t="shared" si="10"/>
        <v>3.5791100000000009E-7</v>
      </c>
      <c r="J26" s="72">
        <f t="shared" si="11"/>
        <v>2.5411681000000009E-9</v>
      </c>
      <c r="K26" s="72">
        <f t="shared" si="12"/>
        <v>7.8028190051147826E-6</v>
      </c>
      <c r="L26" s="72">
        <f t="shared" si="13"/>
        <v>5.5400014936314962E-8</v>
      </c>
      <c r="M26" s="72">
        <f t="shared" ca="1" si="14"/>
        <v>-2.8686199417970624E-4</v>
      </c>
      <c r="N26" s="72">
        <f t="shared" ca="1" si="15"/>
        <v>1.9205818479621293E-6</v>
      </c>
      <c r="O26" s="80">
        <f t="shared" ca="1" si="16"/>
        <v>18983001.770510584</v>
      </c>
      <c r="P26" s="72">
        <f t="shared" ca="1" si="17"/>
        <v>54046722.033359639</v>
      </c>
      <c r="Q26" s="72">
        <f t="shared" ca="1" si="18"/>
        <v>7329955.024521024</v>
      </c>
      <c r="R26" s="47">
        <f t="shared" ca="1" si="19"/>
        <v>1.3858505864493939E-3</v>
      </c>
      <c r="S26" s="47"/>
      <c r="T26" s="47"/>
      <c r="U26" s="47"/>
      <c r="V26" s="47"/>
      <c r="W26" s="47"/>
      <c r="X26" s="47"/>
      <c r="Y26" s="47"/>
      <c r="Z26" s="47"/>
      <c r="AA26" s="47">
        <v>26</v>
      </c>
      <c r="AB26" s="47" t="s">
        <v>150</v>
      </c>
      <c r="AC26" s="47"/>
      <c r="AD26" s="47"/>
      <c r="AE26" s="47"/>
      <c r="AF26" s="47"/>
      <c r="AG26" s="47"/>
      <c r="AH26" s="47"/>
      <c r="AI26" s="47"/>
    </row>
    <row r="27" spans="1:35">
      <c r="A27" s="78">
        <v>80.5</v>
      </c>
      <c r="B27" s="78">
        <v>-1.9748649669073118E-3</v>
      </c>
      <c r="C27" s="78">
        <v>1</v>
      </c>
      <c r="D27" s="79">
        <f t="shared" si="5"/>
        <v>8.0499999999999999E-3</v>
      </c>
      <c r="E27" s="79">
        <f t="shared" si="6"/>
        <v>-1.9748649669073118E-3</v>
      </c>
      <c r="F27" s="72">
        <f t="shared" si="7"/>
        <v>8.0499999999999999E-3</v>
      </c>
      <c r="G27" s="72">
        <f t="shared" si="8"/>
        <v>-1.9748649669073118E-3</v>
      </c>
      <c r="H27" s="72">
        <f t="shared" si="9"/>
        <v>6.4802500000000002E-5</v>
      </c>
      <c r="I27" s="72">
        <f t="shared" si="10"/>
        <v>5.21660125E-7</v>
      </c>
      <c r="J27" s="72">
        <f t="shared" si="11"/>
        <v>4.19936400625E-9</v>
      </c>
      <c r="K27" s="72">
        <f t="shared" si="12"/>
        <v>-1.5897662983603859E-5</v>
      </c>
      <c r="L27" s="72">
        <f t="shared" si="13"/>
        <v>-1.2797618701801107E-7</v>
      </c>
      <c r="M27" s="72">
        <f t="shared" ca="1" si="14"/>
        <v>-3.3065673101408458E-4</v>
      </c>
      <c r="N27" s="72">
        <f t="shared" ca="1" si="15"/>
        <v>2.7034207229791182E-6</v>
      </c>
      <c r="O27" s="80">
        <f t="shared" ca="1" si="16"/>
        <v>18921268.256965943</v>
      </c>
      <c r="P27" s="72">
        <f t="shared" ca="1" si="17"/>
        <v>53745559.731937192</v>
      </c>
      <c r="Q27" s="72">
        <f t="shared" ca="1" si="18"/>
        <v>7279510.3081928818</v>
      </c>
      <c r="R27" s="47">
        <f t="shared" ca="1" si="19"/>
        <v>-1.6442082358932271E-3</v>
      </c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</row>
    <row r="28" spans="1:35">
      <c r="A28" s="78">
        <v>122</v>
      </c>
      <c r="B28" s="78">
        <v>-2.1712905894541892E-3</v>
      </c>
      <c r="C28" s="78">
        <v>1</v>
      </c>
      <c r="D28" s="79">
        <f t="shared" si="5"/>
        <v>1.2200000000000001E-2</v>
      </c>
      <c r="E28" s="79">
        <f t="shared" si="6"/>
        <v>-2.1712905894541892E-3</v>
      </c>
      <c r="F28" s="72">
        <f t="shared" si="7"/>
        <v>1.2200000000000001E-2</v>
      </c>
      <c r="G28" s="72">
        <f t="shared" si="8"/>
        <v>-2.1712905894541892E-3</v>
      </c>
      <c r="H28" s="72">
        <f t="shared" si="9"/>
        <v>1.4884000000000002E-4</v>
      </c>
      <c r="I28" s="72">
        <f t="shared" si="10"/>
        <v>1.8158480000000003E-6</v>
      </c>
      <c r="J28" s="72">
        <f t="shared" si="11"/>
        <v>2.2153345600000004E-8</v>
      </c>
      <c r="K28" s="72">
        <f t="shared" si="12"/>
        <v>-2.6489745191341109E-5</v>
      </c>
      <c r="L28" s="72">
        <f t="shared" si="13"/>
        <v>-3.2317489133436155E-7</v>
      </c>
      <c r="M28" s="72">
        <f t="shared" ca="1" si="14"/>
        <v>-5.2115347824555048E-4</v>
      </c>
      <c r="N28" s="72">
        <f t="shared" ca="1" si="15"/>
        <v>2.7229524857879913E-6</v>
      </c>
      <c r="O28" s="80">
        <f t="shared" ca="1" si="16"/>
        <v>18653276.992322013</v>
      </c>
      <c r="P28" s="72">
        <f t="shared" ca="1" si="17"/>
        <v>52442856.327234656</v>
      </c>
      <c r="Q28" s="72">
        <f t="shared" ca="1" si="18"/>
        <v>7061740.3295233073</v>
      </c>
      <c r="R28" s="47">
        <f t="shared" ca="1" si="19"/>
        <v>-1.6501371112086387E-3</v>
      </c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</row>
    <row r="29" spans="1:35">
      <c r="A29" s="78">
        <v>138.5</v>
      </c>
      <c r="B29" s="78">
        <v>1.7529857919533261E-3</v>
      </c>
      <c r="C29" s="78">
        <v>1</v>
      </c>
      <c r="D29" s="79">
        <f t="shared" si="5"/>
        <v>1.3849999999999999E-2</v>
      </c>
      <c r="E29" s="79">
        <f t="shared" si="6"/>
        <v>1.7529857919533261E-3</v>
      </c>
      <c r="F29" s="72">
        <f t="shared" si="7"/>
        <v>1.3849999999999999E-2</v>
      </c>
      <c r="G29" s="72">
        <f t="shared" si="8"/>
        <v>1.7529857919533261E-3</v>
      </c>
      <c r="H29" s="72">
        <f t="shared" si="9"/>
        <v>1.9182249999999997E-4</v>
      </c>
      <c r="I29" s="72">
        <f t="shared" si="10"/>
        <v>2.6567416249999996E-6</v>
      </c>
      <c r="J29" s="72">
        <f t="shared" si="11"/>
        <v>3.6795871506249996E-8</v>
      </c>
      <c r="K29" s="72">
        <f t="shared" si="12"/>
        <v>2.4278853218553566E-5</v>
      </c>
      <c r="L29" s="72">
        <f t="shared" si="13"/>
        <v>3.3626211707696689E-7</v>
      </c>
      <c r="M29" s="72">
        <f t="shared" ca="1" si="14"/>
        <v>-5.9652368617394563E-4</v>
      </c>
      <c r="N29" s="72">
        <f t="shared" ca="1" si="15"/>
        <v>5.5201947878098846E-6</v>
      </c>
      <c r="O29" s="80">
        <f t="shared" ca="1" si="16"/>
        <v>18547486.243883923</v>
      </c>
      <c r="P29" s="72">
        <f t="shared" ca="1" si="17"/>
        <v>51930719.505083635</v>
      </c>
      <c r="Q29" s="72">
        <f t="shared" ca="1" si="18"/>
        <v>6976323.6894389763</v>
      </c>
      <c r="R29" s="47">
        <f t="shared" ca="1" si="19"/>
        <v>2.3495094781272718E-3</v>
      </c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</row>
    <row r="30" spans="1:35">
      <c r="A30" s="78">
        <v>140.5</v>
      </c>
      <c r="B30" s="78">
        <v>-3.4046785136868877E-3</v>
      </c>
      <c r="C30" s="78">
        <v>1</v>
      </c>
      <c r="D30" s="79">
        <f t="shared" si="5"/>
        <v>1.405E-2</v>
      </c>
      <c r="E30" s="79">
        <f t="shared" si="6"/>
        <v>-3.4046785136868877E-3</v>
      </c>
      <c r="F30" s="72">
        <f t="shared" si="7"/>
        <v>1.405E-2</v>
      </c>
      <c r="G30" s="72">
        <f t="shared" si="8"/>
        <v>-3.4046785136868877E-3</v>
      </c>
      <c r="H30" s="72">
        <f t="shared" si="9"/>
        <v>1.9740250000000001E-4</v>
      </c>
      <c r="I30" s="72">
        <f t="shared" si="10"/>
        <v>2.7735051250000001E-6</v>
      </c>
      <c r="J30" s="72">
        <f t="shared" si="11"/>
        <v>3.8967747006250002E-8</v>
      </c>
      <c r="K30" s="72">
        <f t="shared" si="12"/>
        <v>-4.7835733117300772E-5</v>
      </c>
      <c r="L30" s="72">
        <f t="shared" si="13"/>
        <v>-6.7209205029807582E-7</v>
      </c>
      <c r="M30" s="72">
        <f t="shared" ca="1" si="14"/>
        <v>-6.0564518460797109E-4</v>
      </c>
      <c r="N30" s="72">
        <f t="shared" ca="1" si="15"/>
        <v>7.8345875772946028E-6</v>
      </c>
      <c r="O30" s="80">
        <f t="shared" ca="1" si="16"/>
        <v>18534692.414439611</v>
      </c>
      <c r="P30" s="72">
        <f t="shared" ca="1" si="17"/>
        <v>51868865.824473046</v>
      </c>
      <c r="Q30" s="72">
        <f t="shared" ca="1" si="18"/>
        <v>6966015.0482898764</v>
      </c>
      <c r="R30" s="47">
        <f t="shared" ca="1" si="19"/>
        <v>-2.7990333290789167E-3</v>
      </c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</row>
    <row r="31" spans="1:35">
      <c r="A31" s="78">
        <v>148</v>
      </c>
      <c r="B31" s="78">
        <v>-7.220920756339096E-3</v>
      </c>
      <c r="C31" s="78">
        <v>1</v>
      </c>
      <c r="D31" s="79">
        <f t="shared" si="5"/>
        <v>1.4800000000000001E-2</v>
      </c>
      <c r="E31" s="79">
        <f t="shared" si="6"/>
        <v>-7.220920756339096E-3</v>
      </c>
      <c r="F31" s="72">
        <f t="shared" si="7"/>
        <v>1.4800000000000001E-2</v>
      </c>
      <c r="G31" s="72">
        <f t="shared" si="8"/>
        <v>-7.220920756339096E-3</v>
      </c>
      <c r="H31" s="72">
        <f t="shared" si="9"/>
        <v>2.1904000000000002E-4</v>
      </c>
      <c r="I31" s="72">
        <f t="shared" si="10"/>
        <v>3.2417920000000002E-6</v>
      </c>
      <c r="J31" s="72">
        <f t="shared" si="11"/>
        <v>4.7978521600000009E-8</v>
      </c>
      <c r="K31" s="72">
        <f t="shared" si="12"/>
        <v>-1.0686962719381862E-4</v>
      </c>
      <c r="L31" s="72">
        <f t="shared" si="13"/>
        <v>-1.5816704824685156E-6</v>
      </c>
      <c r="M31" s="72">
        <f t="shared" ca="1" si="14"/>
        <v>-6.3982329671952198E-4</v>
      </c>
      <c r="N31" s="72">
        <f t="shared" ca="1" si="15"/>
        <v>4.3310843773011215E-5</v>
      </c>
      <c r="O31" s="80">
        <f t="shared" ca="1" si="16"/>
        <v>18486771.883654051</v>
      </c>
      <c r="P31" s="72">
        <f t="shared" ca="1" si="17"/>
        <v>51637344.14257744</v>
      </c>
      <c r="Q31" s="72">
        <f t="shared" ca="1" si="18"/>
        <v>6927443.9121418837</v>
      </c>
      <c r="R31" s="47">
        <f t="shared" ca="1" si="19"/>
        <v>-6.5810974596195743E-3</v>
      </c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</row>
    <row r="32" spans="1:35">
      <c r="A32" s="78">
        <v>216</v>
      </c>
      <c r="B32" s="78">
        <v>1.8500005821790603E-5</v>
      </c>
      <c r="C32" s="78">
        <v>1</v>
      </c>
      <c r="D32" s="79">
        <f t="shared" si="5"/>
        <v>2.1600000000000001E-2</v>
      </c>
      <c r="E32" s="79">
        <f t="shared" si="6"/>
        <v>1.8500005821790603E-5</v>
      </c>
      <c r="F32" s="72">
        <f t="shared" si="7"/>
        <v>2.1600000000000001E-2</v>
      </c>
      <c r="G32" s="72">
        <f t="shared" si="8"/>
        <v>1.8500005821790603E-5</v>
      </c>
      <c r="H32" s="72">
        <f t="shared" si="9"/>
        <v>4.6656000000000003E-4</v>
      </c>
      <c r="I32" s="72">
        <f t="shared" si="10"/>
        <v>1.0077696000000001E-5</v>
      </c>
      <c r="J32" s="72">
        <f t="shared" si="11"/>
        <v>2.1767823360000002E-7</v>
      </c>
      <c r="K32" s="72">
        <f t="shared" si="12"/>
        <v>3.9960012575067705E-7</v>
      </c>
      <c r="L32" s="72">
        <f t="shared" si="13"/>
        <v>8.6313627162146255E-9</v>
      </c>
      <c r="M32" s="72">
        <f t="shared" ca="1" si="14"/>
        <v>-9.4772279712217341E-4</v>
      </c>
      <c r="N32" s="72">
        <f t="shared" ca="1" si="15"/>
        <v>9.3358650492889033E-7</v>
      </c>
      <c r="O32" s="80">
        <f t="shared" ca="1" si="16"/>
        <v>18056334.909107305</v>
      </c>
      <c r="P32" s="72">
        <f t="shared" ca="1" si="17"/>
        <v>49569002.28510686</v>
      </c>
      <c r="Q32" s="72">
        <f t="shared" ca="1" si="18"/>
        <v>6583910.4348566355</v>
      </c>
      <c r="R32" s="47">
        <f t="shared" ca="1" si="19"/>
        <v>9.6622280294396401E-4</v>
      </c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</row>
    <row r="33" spans="1:35">
      <c r="A33" s="78">
        <v>282</v>
      </c>
      <c r="B33" s="78">
        <v>-4.8408876679743775E-4</v>
      </c>
      <c r="C33" s="78">
        <v>1</v>
      </c>
      <c r="D33" s="79">
        <f t="shared" si="5"/>
        <v>2.8199999999999999E-2</v>
      </c>
      <c r="E33" s="79">
        <f t="shared" si="6"/>
        <v>-4.8408876679743775E-4</v>
      </c>
      <c r="F33" s="72">
        <f t="shared" si="7"/>
        <v>2.8199999999999999E-2</v>
      </c>
      <c r="G33" s="72">
        <f t="shared" si="8"/>
        <v>-4.8408876679743775E-4</v>
      </c>
      <c r="H33" s="72">
        <f t="shared" si="9"/>
        <v>7.9524000000000001E-4</v>
      </c>
      <c r="I33" s="72">
        <f t="shared" si="10"/>
        <v>2.2425768E-5</v>
      </c>
      <c r="J33" s="72">
        <f t="shared" si="11"/>
        <v>6.324066576E-7</v>
      </c>
      <c r="K33" s="72">
        <f t="shared" si="12"/>
        <v>-1.3651303223687745E-5</v>
      </c>
      <c r="L33" s="72">
        <f t="shared" si="13"/>
        <v>-3.8496675090799439E-7</v>
      </c>
      <c r="M33" s="72">
        <f t="shared" ca="1" si="14"/>
        <v>-1.2431520853059487E-3</v>
      </c>
      <c r="N33" s="72">
        <f t="shared" ca="1" si="15"/>
        <v>5.7617712150515309E-7</v>
      </c>
      <c r="O33" s="80">
        <f t="shared" ca="1" si="16"/>
        <v>17645470.184097935</v>
      </c>
      <c r="P33" s="72">
        <f t="shared" ca="1" si="17"/>
        <v>47614001.623588666</v>
      </c>
      <c r="Q33" s="72">
        <f t="shared" ca="1" si="18"/>
        <v>6261004.5175375557</v>
      </c>
      <c r="R33" s="47">
        <f t="shared" ca="1" si="19"/>
        <v>7.5906331850851094E-4</v>
      </c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</row>
    <row r="34" spans="1:35">
      <c r="A34" s="78">
        <v>1808</v>
      </c>
      <c r="B34" s="78">
        <v>-5.7557921059718537E-3</v>
      </c>
      <c r="C34" s="78">
        <v>1</v>
      </c>
      <c r="D34" s="79">
        <f t="shared" si="5"/>
        <v>0.18079999999999999</v>
      </c>
      <c r="E34" s="79">
        <f t="shared" si="6"/>
        <v>-5.7557921059718537E-3</v>
      </c>
      <c r="F34" s="72">
        <f t="shared" si="7"/>
        <v>0.18079999999999999</v>
      </c>
      <c r="G34" s="72">
        <f t="shared" si="8"/>
        <v>-5.7557921059718537E-3</v>
      </c>
      <c r="H34" s="72">
        <f t="shared" si="9"/>
        <v>3.2688639999999998E-2</v>
      </c>
      <c r="I34" s="72">
        <f t="shared" si="10"/>
        <v>5.9101061119999996E-3</v>
      </c>
      <c r="J34" s="72">
        <f t="shared" si="11"/>
        <v>1.0685471850495998E-3</v>
      </c>
      <c r="K34" s="72">
        <f t="shared" si="12"/>
        <v>-1.0406472127597111E-3</v>
      </c>
      <c r="L34" s="72">
        <f t="shared" si="13"/>
        <v>-1.8814901606695577E-4</v>
      </c>
      <c r="M34" s="72">
        <f t="shared" ca="1" si="14"/>
        <v>-7.1359360298700863E-3</v>
      </c>
      <c r="N34" s="72">
        <f t="shared" ca="1" si="15"/>
        <v>1.9047972506732103E-6</v>
      </c>
      <c r="O34" s="80">
        <f t="shared" ca="1" si="16"/>
        <v>9884056.0638040509</v>
      </c>
      <c r="P34" s="72">
        <f t="shared" ca="1" si="17"/>
        <v>15196913.849048175</v>
      </c>
      <c r="Q34" s="72">
        <f t="shared" ca="1" si="18"/>
        <v>1318267.4821013149</v>
      </c>
      <c r="R34" s="47">
        <f t="shared" ca="1" si="19"/>
        <v>1.3801439238982326E-3</v>
      </c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</row>
    <row r="35" spans="1:35">
      <c r="A35" s="78">
        <v>1827</v>
      </c>
      <c r="B35" s="78">
        <v>-8.0857787202882579E-3</v>
      </c>
      <c r="C35" s="78">
        <v>1</v>
      </c>
      <c r="D35" s="79">
        <f t="shared" si="5"/>
        <v>0.1827</v>
      </c>
      <c r="E35" s="79">
        <f t="shared" si="6"/>
        <v>-8.0857787202882579E-3</v>
      </c>
      <c r="F35" s="72">
        <f t="shared" si="7"/>
        <v>0.1827</v>
      </c>
      <c r="G35" s="72">
        <f t="shared" si="8"/>
        <v>-8.0857787202882579E-3</v>
      </c>
      <c r="H35" s="72">
        <f t="shared" si="9"/>
        <v>3.3379289999999999E-2</v>
      </c>
      <c r="I35" s="72">
        <f t="shared" si="10"/>
        <v>6.098396283E-3</v>
      </c>
      <c r="J35" s="72">
        <f t="shared" si="11"/>
        <v>1.1141770009041E-3</v>
      </c>
      <c r="K35" s="72">
        <f t="shared" si="12"/>
        <v>-1.4772717721966647E-3</v>
      </c>
      <c r="L35" s="72">
        <f t="shared" si="13"/>
        <v>-2.6989755278033063E-4</v>
      </c>
      <c r="M35" s="72">
        <f t="shared" ca="1" si="14"/>
        <v>-7.1979733194345056E-3</v>
      </c>
      <c r="N35" s="72">
        <f t="shared" ca="1" si="15"/>
        <v>7.8819842978509181E-7</v>
      </c>
      <c r="O35" s="80">
        <f t="shared" ca="1" si="16"/>
        <v>9806603.0381661449</v>
      </c>
      <c r="P35" s="72">
        <f t="shared" ca="1" si="17"/>
        <v>14929339.284327568</v>
      </c>
      <c r="Q35" s="72">
        <f t="shared" ca="1" si="18"/>
        <v>1283095.9962695807</v>
      </c>
      <c r="R35" s="47">
        <f t="shared" ca="1" si="19"/>
        <v>-8.8780540085375229E-4</v>
      </c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</row>
    <row r="36" spans="1:35">
      <c r="A36" s="78">
        <v>1857.5</v>
      </c>
      <c r="B36" s="78">
        <v>-7.2360108833001875E-3</v>
      </c>
      <c r="C36" s="78">
        <v>1</v>
      </c>
      <c r="D36" s="79">
        <f t="shared" si="5"/>
        <v>0.18575</v>
      </c>
      <c r="E36" s="79">
        <f t="shared" si="6"/>
        <v>-7.2360108833001875E-3</v>
      </c>
      <c r="F36" s="72">
        <f t="shared" si="7"/>
        <v>0.18575</v>
      </c>
      <c r="G36" s="72">
        <f t="shared" si="8"/>
        <v>-7.2360108833001875E-3</v>
      </c>
      <c r="H36" s="72">
        <f t="shared" si="9"/>
        <v>3.4503062500000001E-2</v>
      </c>
      <c r="I36" s="72">
        <f t="shared" si="10"/>
        <v>6.4089438593750003E-3</v>
      </c>
      <c r="J36" s="72">
        <f t="shared" si="11"/>
        <v>1.1904613218789062E-3</v>
      </c>
      <c r="K36" s="72">
        <f t="shared" si="12"/>
        <v>-1.3440890215730098E-3</v>
      </c>
      <c r="L36" s="72">
        <f t="shared" si="13"/>
        <v>-2.4966453575718658E-4</v>
      </c>
      <c r="M36" s="72">
        <f t="shared" ca="1" si="14"/>
        <v>-7.2969766355953074E-3</v>
      </c>
      <c r="N36" s="72">
        <f t="shared" ca="1" si="15"/>
        <v>3.7168229529099206E-9</v>
      </c>
      <c r="O36" s="80">
        <f t="shared" ca="1" si="16"/>
        <v>9683168.5826373976</v>
      </c>
      <c r="P36" s="72">
        <f t="shared" ca="1" si="17"/>
        <v>14505919.519373</v>
      </c>
      <c r="Q36" s="72">
        <f t="shared" ca="1" si="18"/>
        <v>1227794.922482834</v>
      </c>
      <c r="R36" s="47">
        <f t="shared" ca="1" si="19"/>
        <v>6.0965752295119927E-5</v>
      </c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</row>
    <row r="37" spans="1:35">
      <c r="A37" s="78">
        <v>1857.5</v>
      </c>
      <c r="B37" s="78">
        <v>-7.2360108833001875E-3</v>
      </c>
      <c r="C37" s="78">
        <v>1</v>
      </c>
      <c r="D37" s="79">
        <f t="shared" si="5"/>
        <v>0.18575</v>
      </c>
      <c r="E37" s="79">
        <f t="shared" si="6"/>
        <v>-7.2360108833001875E-3</v>
      </c>
      <c r="F37" s="72">
        <f t="shared" si="7"/>
        <v>0.18575</v>
      </c>
      <c r="G37" s="72">
        <f t="shared" si="8"/>
        <v>-7.2360108833001875E-3</v>
      </c>
      <c r="H37" s="72">
        <f t="shared" si="9"/>
        <v>3.4503062500000001E-2</v>
      </c>
      <c r="I37" s="72">
        <f t="shared" si="10"/>
        <v>6.4089438593750003E-3</v>
      </c>
      <c r="J37" s="72">
        <f t="shared" si="11"/>
        <v>1.1904613218789062E-3</v>
      </c>
      <c r="K37" s="72">
        <f t="shared" si="12"/>
        <v>-1.3440890215730098E-3</v>
      </c>
      <c r="L37" s="72">
        <f t="shared" si="13"/>
        <v>-2.4966453575718658E-4</v>
      </c>
      <c r="M37" s="72">
        <f t="shared" ca="1" si="14"/>
        <v>-7.2969766355953074E-3</v>
      </c>
      <c r="N37" s="72">
        <f t="shared" ca="1" si="15"/>
        <v>3.7168229529099206E-9</v>
      </c>
      <c r="O37" s="80">
        <f t="shared" ca="1" si="16"/>
        <v>9683168.5826373976</v>
      </c>
      <c r="P37" s="72">
        <f t="shared" ca="1" si="17"/>
        <v>14505919.519373</v>
      </c>
      <c r="Q37" s="72">
        <f t="shared" ca="1" si="18"/>
        <v>1227794.922482834</v>
      </c>
      <c r="R37" s="47">
        <f t="shared" ca="1" si="19"/>
        <v>6.0965752295119927E-5</v>
      </c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</row>
    <row r="38" spans="1:35">
      <c r="A38" s="78">
        <v>1865</v>
      </c>
      <c r="B38" s="78">
        <v>-7.5449834374834296E-3</v>
      </c>
      <c r="C38" s="78">
        <v>1</v>
      </c>
      <c r="D38" s="79">
        <f t="shared" si="5"/>
        <v>0.1865</v>
      </c>
      <c r="E38" s="79">
        <f t="shared" si="6"/>
        <v>-7.5449834374834296E-3</v>
      </c>
      <c r="F38" s="72">
        <f t="shared" si="7"/>
        <v>0.1865</v>
      </c>
      <c r="G38" s="72">
        <f t="shared" si="8"/>
        <v>-7.5449834374834296E-3</v>
      </c>
      <c r="H38" s="72">
        <f t="shared" si="9"/>
        <v>3.4782250000000001E-2</v>
      </c>
      <c r="I38" s="72">
        <f t="shared" si="10"/>
        <v>6.4868896249999997E-3</v>
      </c>
      <c r="J38" s="72">
        <f t="shared" si="11"/>
        <v>1.2098049150625E-3</v>
      </c>
      <c r="K38" s="72">
        <f t="shared" si="12"/>
        <v>-1.4071394110906595E-3</v>
      </c>
      <c r="L38" s="72">
        <f t="shared" si="13"/>
        <v>-2.6243150016840797E-4</v>
      </c>
      <c r="M38" s="72">
        <f t="shared" ca="1" si="14"/>
        <v>-7.3212116852755891E-3</v>
      </c>
      <c r="N38" s="72">
        <f t="shared" ca="1" si="15"/>
        <v>5.0073797086167167E-8</v>
      </c>
      <c r="O38" s="80">
        <f t="shared" ca="1" si="16"/>
        <v>9652984.7869485635</v>
      </c>
      <c r="P38" s="72">
        <f t="shared" ca="1" si="17"/>
        <v>14402947.077107787</v>
      </c>
      <c r="Q38" s="72">
        <f t="shared" ca="1" si="18"/>
        <v>1214413.6864121426</v>
      </c>
      <c r="R38" s="47">
        <f t="shared" ca="1" si="19"/>
        <v>-2.237717522078405E-4</v>
      </c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</row>
    <row r="39" spans="1:35">
      <c r="A39" s="78">
        <v>1890.5</v>
      </c>
      <c r="B39" s="78">
        <v>-1.0755192950658073E-2</v>
      </c>
      <c r="C39" s="78">
        <v>1</v>
      </c>
      <c r="D39" s="79">
        <f t="shared" si="5"/>
        <v>0.18905</v>
      </c>
      <c r="E39" s="79">
        <f t="shared" si="6"/>
        <v>-1.0755192950658073E-2</v>
      </c>
      <c r="F39" s="72">
        <f t="shared" si="7"/>
        <v>0.18905</v>
      </c>
      <c r="G39" s="72">
        <f t="shared" si="8"/>
        <v>-1.0755192950658073E-2</v>
      </c>
      <c r="H39" s="72">
        <f t="shared" si="9"/>
        <v>3.5739902499999997E-2</v>
      </c>
      <c r="I39" s="72">
        <f t="shared" si="10"/>
        <v>6.7566285676249989E-3</v>
      </c>
      <c r="J39" s="72">
        <f t="shared" si="11"/>
        <v>1.277340630709506E-3</v>
      </c>
      <c r="K39" s="72">
        <f t="shared" si="12"/>
        <v>-2.0332692273219086E-3</v>
      </c>
      <c r="L39" s="72">
        <f t="shared" si="13"/>
        <v>-3.8438954742520679E-4</v>
      </c>
      <c r="M39" s="72">
        <f t="shared" ca="1" si="14"/>
        <v>-7.4032859818516823E-3</v>
      </c>
      <c r="N39" s="72">
        <f t="shared" ca="1" si="15"/>
        <v>1.1235280327532847E-5</v>
      </c>
      <c r="O39" s="80">
        <f t="shared" ca="1" si="16"/>
        <v>9550856.7759163585</v>
      </c>
      <c r="P39" s="72">
        <f t="shared" ca="1" si="17"/>
        <v>14056208.847886847</v>
      </c>
      <c r="Q39" s="72">
        <f t="shared" ca="1" si="18"/>
        <v>1169555.1225441024</v>
      </c>
      <c r="R39" s="47">
        <f t="shared" ca="1" si="19"/>
        <v>-3.351906968806391E-3</v>
      </c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</row>
    <row r="40" spans="1:35">
      <c r="A40" s="78">
        <v>2178</v>
      </c>
      <c r="B40" s="78">
        <v>-9.731153981602984E-3</v>
      </c>
      <c r="C40" s="78">
        <v>1</v>
      </c>
      <c r="D40" s="79">
        <f t="shared" si="5"/>
        <v>0.21779999999999999</v>
      </c>
      <c r="E40" s="79">
        <f t="shared" si="6"/>
        <v>-9.731153981602984E-3</v>
      </c>
      <c r="F40" s="72">
        <f t="shared" si="7"/>
        <v>0.21779999999999999</v>
      </c>
      <c r="G40" s="72">
        <f t="shared" si="8"/>
        <v>-9.731153981602984E-3</v>
      </c>
      <c r="H40" s="72">
        <f t="shared" si="9"/>
        <v>4.7436839999999994E-2</v>
      </c>
      <c r="I40" s="72">
        <f t="shared" si="10"/>
        <v>1.0331743751999998E-2</v>
      </c>
      <c r="J40" s="72">
        <f t="shared" si="11"/>
        <v>2.2502537891855995E-3</v>
      </c>
      <c r="K40" s="72">
        <f t="shared" si="12"/>
        <v>-2.1194453371931299E-3</v>
      </c>
      <c r="L40" s="72">
        <f t="shared" si="13"/>
        <v>-4.6161519444066367E-4</v>
      </c>
      <c r="M40" s="72">
        <f t="shared" ca="1" si="14"/>
        <v>-8.2938925645637471E-3</v>
      </c>
      <c r="N40" s="72">
        <f t="shared" ca="1" si="15"/>
        <v>2.0657203809096352E-6</v>
      </c>
      <c r="O40" s="80">
        <f t="shared" ca="1" si="16"/>
        <v>8451520.8105826359</v>
      </c>
      <c r="P40" s="72">
        <f t="shared" ca="1" si="17"/>
        <v>10496866.23496503</v>
      </c>
      <c r="Q40" s="72">
        <f t="shared" ca="1" si="18"/>
        <v>729725.35587414738</v>
      </c>
      <c r="R40" s="47">
        <f t="shared" ca="1" si="19"/>
        <v>-1.4372614170392369E-3</v>
      </c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</row>
    <row r="41" spans="1:35">
      <c r="A41" s="78">
        <v>2534.5</v>
      </c>
      <c r="B41" s="78">
        <v>-1.1444380065230757E-2</v>
      </c>
      <c r="C41" s="78">
        <v>1</v>
      </c>
      <c r="D41" s="79">
        <f t="shared" si="5"/>
        <v>0.25345000000000001</v>
      </c>
      <c r="E41" s="79">
        <f t="shared" si="6"/>
        <v>-1.1444380065230757E-2</v>
      </c>
      <c r="F41" s="72">
        <f t="shared" si="7"/>
        <v>0.25345000000000001</v>
      </c>
      <c r="G41" s="72">
        <f t="shared" si="8"/>
        <v>-1.1444380065230757E-2</v>
      </c>
      <c r="H41" s="72">
        <f t="shared" si="9"/>
        <v>6.4236902499999998E-2</v>
      </c>
      <c r="I41" s="72">
        <f t="shared" si="10"/>
        <v>1.6280842938625001E-2</v>
      </c>
      <c r="J41" s="72">
        <f t="shared" si="11"/>
        <v>4.1263796427945063E-3</v>
      </c>
      <c r="K41" s="72">
        <f t="shared" si="12"/>
        <v>-2.9005781275327357E-3</v>
      </c>
      <c r="L41" s="72">
        <f t="shared" si="13"/>
        <v>-7.3515152642317184E-4</v>
      </c>
      <c r="M41" s="72">
        <f t="shared" ca="1" si="14"/>
        <v>-9.3096099792585076E-3</v>
      </c>
      <c r="N41" s="72">
        <f t="shared" ca="1" si="15"/>
        <v>4.5572433199619655E-6</v>
      </c>
      <c r="O41" s="80">
        <f t="shared" ca="1" si="16"/>
        <v>7215881.7725060396</v>
      </c>
      <c r="P41" s="72">
        <f t="shared" ca="1" si="17"/>
        <v>6922740.8103087749</v>
      </c>
      <c r="Q41" s="72">
        <f t="shared" ca="1" si="18"/>
        <v>340753.26520961203</v>
      </c>
      <c r="R41" s="47">
        <f t="shared" ca="1" si="19"/>
        <v>-2.1347700859722495E-3</v>
      </c>
      <c r="S41" s="47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</row>
    <row r="42" spans="1:35">
      <c r="A42" s="78">
        <v>2850.5</v>
      </c>
      <c r="B42" s="78">
        <v>-8.0757526931157057E-3</v>
      </c>
      <c r="C42" s="78">
        <v>1</v>
      </c>
      <c r="D42" s="79">
        <f t="shared" si="5"/>
        <v>0.28505000000000003</v>
      </c>
      <c r="E42" s="79">
        <f t="shared" si="6"/>
        <v>-8.0757526931157057E-3</v>
      </c>
      <c r="F42" s="72">
        <f t="shared" si="7"/>
        <v>0.28505000000000003</v>
      </c>
      <c r="G42" s="72">
        <f t="shared" si="8"/>
        <v>-8.0757526931157057E-3</v>
      </c>
      <c r="H42" s="72">
        <f t="shared" si="9"/>
        <v>8.1253502500000019E-2</v>
      </c>
      <c r="I42" s="72">
        <f t="shared" si="10"/>
        <v>2.3161310887625009E-2</v>
      </c>
      <c r="J42" s="72">
        <f t="shared" si="11"/>
        <v>6.6021316685175094E-3</v>
      </c>
      <c r="K42" s="72">
        <f t="shared" si="12"/>
        <v>-2.301993305172632E-3</v>
      </c>
      <c r="L42" s="72">
        <f t="shared" si="13"/>
        <v>-6.5618319163945882E-4</v>
      </c>
      <c r="M42" s="72">
        <f t="shared" ca="1" si="14"/>
        <v>-1.0127895007485718E-2</v>
      </c>
      <c r="N42" s="72">
        <f t="shared" ca="1" si="15"/>
        <v>4.2112880784279109E-6</v>
      </c>
      <c r="O42" s="80">
        <f t="shared" ca="1" si="16"/>
        <v>6231650.7276410693</v>
      </c>
      <c r="P42" s="72">
        <f t="shared" ca="1" si="17"/>
        <v>4462769.5835115612</v>
      </c>
      <c r="Q42" s="72">
        <f t="shared" ca="1" si="18"/>
        <v>125591.3706820768</v>
      </c>
      <c r="R42" s="47">
        <f t="shared" ca="1" si="19"/>
        <v>2.0521423143700125E-3</v>
      </c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</row>
    <row r="43" spans="1:35">
      <c r="A43" s="78">
        <v>3376.5</v>
      </c>
      <c r="B43" s="78">
        <v>-9.4146720385930253E-3</v>
      </c>
      <c r="C43" s="78">
        <v>1</v>
      </c>
      <c r="D43" s="79">
        <f t="shared" si="5"/>
        <v>0.33765000000000001</v>
      </c>
      <c r="E43" s="79">
        <f t="shared" si="6"/>
        <v>-9.4146720385930253E-3</v>
      </c>
      <c r="F43" s="72">
        <f t="shared" si="7"/>
        <v>0.33765000000000001</v>
      </c>
      <c r="G43" s="72">
        <f t="shared" si="8"/>
        <v>-9.4146720385930253E-3</v>
      </c>
      <c r="H43" s="72">
        <f t="shared" si="9"/>
        <v>0.1140075225</v>
      </c>
      <c r="I43" s="72">
        <f t="shared" si="10"/>
        <v>3.8494639972125003E-2</v>
      </c>
      <c r="J43" s="72">
        <f t="shared" si="11"/>
        <v>1.2997715186588007E-2</v>
      </c>
      <c r="K43" s="72">
        <f t="shared" si="12"/>
        <v>-3.1788640138309351E-3</v>
      </c>
      <c r="L43" s="72">
        <f t="shared" si="13"/>
        <v>-1.0733434342700152E-3</v>
      </c>
      <c r="M43" s="72">
        <f t="shared" ca="1" si="14"/>
        <v>-1.1318992664282579E-2</v>
      </c>
      <c r="N43" s="72">
        <f t="shared" ca="1" si="15"/>
        <v>3.6264370454266515E-6</v>
      </c>
      <c r="O43" s="80">
        <f t="shared" ca="1" si="16"/>
        <v>4807096.7724383753</v>
      </c>
      <c r="P43" s="72">
        <f t="shared" ca="1" si="17"/>
        <v>1672239.7996916105</v>
      </c>
      <c r="Q43" s="72">
        <f t="shared" ca="1" si="18"/>
        <v>32.157621746156394</v>
      </c>
      <c r="R43" s="47">
        <f t="shared" ca="1" si="19"/>
        <v>1.9043206256895533E-3</v>
      </c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</row>
    <row r="44" spans="1:35">
      <c r="A44" s="78">
        <v>4046.5</v>
      </c>
      <c r="B44" s="78">
        <v>-1.5543041021848281E-2</v>
      </c>
      <c r="C44" s="78">
        <v>1</v>
      </c>
      <c r="D44" s="79">
        <f t="shared" si="5"/>
        <v>0.40465000000000001</v>
      </c>
      <c r="E44" s="79">
        <f t="shared" si="6"/>
        <v>-1.5543041021848281E-2</v>
      </c>
      <c r="F44" s="72">
        <f t="shared" si="7"/>
        <v>0.40465000000000001</v>
      </c>
      <c r="G44" s="72">
        <f t="shared" si="8"/>
        <v>-1.5543041021848281E-2</v>
      </c>
      <c r="H44" s="72">
        <f t="shared" si="9"/>
        <v>0.16374162250000002</v>
      </c>
      <c r="I44" s="72">
        <f t="shared" si="10"/>
        <v>6.6258047544625012E-2</v>
      </c>
      <c r="J44" s="72">
        <f t="shared" si="11"/>
        <v>2.6811318938932512E-2</v>
      </c>
      <c r="K44" s="72">
        <f t="shared" si="12"/>
        <v>-6.2894915494909071E-3</v>
      </c>
      <c r="L44" s="72">
        <f t="shared" si="13"/>
        <v>-2.5450427555014955E-3</v>
      </c>
      <c r="M44" s="72">
        <f t="shared" ca="1" si="14"/>
        <v>-1.2526809977828152E-2</v>
      </c>
      <c r="N44" s="72">
        <f t="shared" ca="1" si="15"/>
        <v>9.0976497109107578E-6</v>
      </c>
      <c r="O44" s="80">
        <f t="shared" ca="1" si="16"/>
        <v>3340752.1310814139</v>
      </c>
      <c r="P44" s="72">
        <f t="shared" ca="1" si="17"/>
        <v>108090.59671251656</v>
      </c>
      <c r="Q44" s="72">
        <f t="shared" ca="1" si="18"/>
        <v>180643.68904520239</v>
      </c>
      <c r="R44" s="47">
        <f t="shared" ca="1" si="19"/>
        <v>-3.016231044020129E-3</v>
      </c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</row>
    <row r="45" spans="1:35">
      <c r="A45" s="78">
        <v>4162</v>
      </c>
      <c r="B45" s="78">
        <v>-1.2312172409620637E-2</v>
      </c>
      <c r="C45" s="78">
        <v>0.4</v>
      </c>
      <c r="D45" s="79">
        <f t="shared" si="5"/>
        <v>0.41620000000000001</v>
      </c>
      <c r="E45" s="79">
        <f t="shared" si="6"/>
        <v>-1.2312172409620637E-2</v>
      </c>
      <c r="F45" s="72">
        <f t="shared" si="7"/>
        <v>0.16648000000000002</v>
      </c>
      <c r="G45" s="72">
        <f t="shared" si="8"/>
        <v>-4.9248689638482553E-3</v>
      </c>
      <c r="H45" s="72">
        <f t="shared" si="9"/>
        <v>6.9288976000000016E-2</v>
      </c>
      <c r="I45" s="72">
        <f t="shared" si="10"/>
        <v>2.8838071811200006E-2</v>
      </c>
      <c r="J45" s="72">
        <f t="shared" si="11"/>
        <v>1.2002405487821444E-2</v>
      </c>
      <c r="K45" s="72">
        <f t="shared" si="12"/>
        <v>-2.049730462753644E-3</v>
      </c>
      <c r="L45" s="72">
        <f t="shared" si="13"/>
        <v>-8.5309781859806665E-4</v>
      </c>
      <c r="M45" s="72">
        <f t="shared" ca="1" si="14"/>
        <v>-1.269999756403821E-2</v>
      </c>
      <c r="N45" s="72">
        <f t="shared" ca="1" si="15"/>
        <v>6.0163340159605462E-8</v>
      </c>
      <c r="O45" s="80">
        <f t="shared" ca="1" si="16"/>
        <v>499801.49056916562</v>
      </c>
      <c r="P45" s="72">
        <f t="shared" ca="1" si="17"/>
        <v>4706.1488447328347</v>
      </c>
      <c r="Q45" s="72">
        <f t="shared" ca="1" si="18"/>
        <v>38866.685892872571</v>
      </c>
      <c r="R45" s="47">
        <f t="shared" ca="1" si="19"/>
        <v>3.8782515441757211E-4</v>
      </c>
      <c r="S45" s="47"/>
      <c r="T45" s="47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</row>
    <row r="46" spans="1:35">
      <c r="A46" s="78">
        <v>4162</v>
      </c>
      <c r="B46" s="78">
        <v>-1.1312172405778932E-2</v>
      </c>
      <c r="C46" s="78">
        <v>1</v>
      </c>
      <c r="D46" s="79">
        <f t="shared" si="5"/>
        <v>0.41620000000000001</v>
      </c>
      <c r="E46" s="79">
        <f t="shared" si="6"/>
        <v>-1.1312172405778932E-2</v>
      </c>
      <c r="F46" s="72">
        <f t="shared" si="7"/>
        <v>0.41620000000000001</v>
      </c>
      <c r="G46" s="72">
        <f t="shared" si="8"/>
        <v>-1.1312172405778932E-2</v>
      </c>
      <c r="H46" s="72">
        <f t="shared" si="9"/>
        <v>0.17322244000000001</v>
      </c>
      <c r="I46" s="72">
        <f t="shared" si="10"/>
        <v>7.2095179528E-2</v>
      </c>
      <c r="J46" s="72">
        <f t="shared" si="11"/>
        <v>3.0006013719553602E-2</v>
      </c>
      <c r="K46" s="72">
        <f t="shared" si="12"/>
        <v>-4.7081261552851918E-3</v>
      </c>
      <c r="L46" s="72">
        <f t="shared" si="13"/>
        <v>-1.959522105829697E-3</v>
      </c>
      <c r="M46" s="72">
        <f t="shared" ca="1" si="14"/>
        <v>-1.269999756403821E-2</v>
      </c>
      <c r="N46" s="72">
        <f t="shared" ca="1" si="15"/>
        <v>1.9260586698973894E-6</v>
      </c>
      <c r="O46" s="80">
        <f t="shared" ca="1" si="16"/>
        <v>3123759.3160572844</v>
      </c>
      <c r="P46" s="72">
        <f t="shared" ca="1" si="17"/>
        <v>29413.430279579923</v>
      </c>
      <c r="Q46" s="72">
        <f t="shared" ca="1" si="18"/>
        <v>242916.78683045341</v>
      </c>
      <c r="R46" s="47">
        <f t="shared" ca="1" si="19"/>
        <v>1.3878251582592777E-3</v>
      </c>
      <c r="S46" s="47"/>
      <c r="T46" s="47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</row>
    <row r="47" spans="1:35">
      <c r="A47" s="78">
        <v>4433</v>
      </c>
      <c r="B47" s="78">
        <v>-1.299026838885502E-2</v>
      </c>
      <c r="C47" s="78">
        <v>1</v>
      </c>
      <c r="D47" s="79">
        <f t="shared" si="5"/>
        <v>0.44330000000000003</v>
      </c>
      <c r="E47" s="79">
        <f t="shared" si="6"/>
        <v>-1.299026838885502E-2</v>
      </c>
      <c r="F47" s="72">
        <f t="shared" si="7"/>
        <v>0.44330000000000003</v>
      </c>
      <c r="G47" s="72">
        <f t="shared" si="8"/>
        <v>-1.299026838885502E-2</v>
      </c>
      <c r="H47" s="72">
        <f t="shared" si="9"/>
        <v>0.19651489000000003</v>
      </c>
      <c r="I47" s="72">
        <f t="shared" si="10"/>
        <v>8.7115050737000016E-2</v>
      </c>
      <c r="J47" s="72">
        <f t="shared" si="11"/>
        <v>3.861810199171211E-2</v>
      </c>
      <c r="K47" s="72">
        <f t="shared" si="12"/>
        <v>-5.7585859767794309E-3</v>
      </c>
      <c r="L47" s="72">
        <f t="shared" si="13"/>
        <v>-2.5527811635063218E-3</v>
      </c>
      <c r="M47" s="72">
        <f t="shared" ca="1" si="14"/>
        <v>-1.306591426345392E-2</v>
      </c>
      <c r="N47" s="72">
        <f t="shared" ca="1" si="15"/>
        <v>5.722298343832418E-9</v>
      </c>
      <c r="O47" s="80">
        <f t="shared" ca="1" si="16"/>
        <v>2652694.7567168945</v>
      </c>
      <c r="P47" s="72">
        <f t="shared" ca="1" si="17"/>
        <v>35017.827261574646</v>
      </c>
      <c r="Q47" s="72">
        <f t="shared" ca="1" si="18"/>
        <v>418499.18355840904</v>
      </c>
      <c r="R47" s="47">
        <f t="shared" ca="1" si="19"/>
        <v>7.5645874598899432E-5</v>
      </c>
      <c r="S47" s="47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</row>
    <row r="48" spans="1:35">
      <c r="A48" s="78">
        <v>4433</v>
      </c>
      <c r="B48" s="78">
        <v>-1.1890268387539527E-2</v>
      </c>
      <c r="C48" s="78">
        <v>1</v>
      </c>
      <c r="D48" s="79">
        <f t="shared" si="5"/>
        <v>0.44330000000000003</v>
      </c>
      <c r="E48" s="79">
        <f t="shared" si="6"/>
        <v>-1.1890268387539527E-2</v>
      </c>
      <c r="F48" s="72">
        <f t="shared" si="7"/>
        <v>0.44330000000000003</v>
      </c>
      <c r="G48" s="72">
        <f t="shared" si="8"/>
        <v>-1.1890268387539527E-2</v>
      </c>
      <c r="H48" s="72">
        <f t="shared" si="9"/>
        <v>0.19651489000000003</v>
      </c>
      <c r="I48" s="72">
        <f t="shared" si="10"/>
        <v>8.7115050737000016E-2</v>
      </c>
      <c r="J48" s="72">
        <f t="shared" si="11"/>
        <v>3.861810199171211E-2</v>
      </c>
      <c r="K48" s="72">
        <f t="shared" si="12"/>
        <v>-5.270955976196273E-3</v>
      </c>
      <c r="L48" s="72">
        <f t="shared" si="13"/>
        <v>-2.3366147842478081E-3</v>
      </c>
      <c r="M48" s="72">
        <f t="shared" ca="1" si="14"/>
        <v>-1.306591426345392E-2</v>
      </c>
      <c r="N48" s="72">
        <f t="shared" ca="1" si="15"/>
        <v>1.3821432255545193E-6</v>
      </c>
      <c r="O48" s="80">
        <f t="shared" ca="1" si="16"/>
        <v>2652694.7567168945</v>
      </c>
      <c r="P48" s="72">
        <f t="shared" ca="1" si="17"/>
        <v>35017.827261574646</v>
      </c>
      <c r="Q48" s="72">
        <f t="shared" ca="1" si="18"/>
        <v>418499.18355840904</v>
      </c>
      <c r="R48" s="47">
        <f t="shared" ca="1" si="19"/>
        <v>1.1756458759143926E-3</v>
      </c>
      <c r="S48" s="47"/>
      <c r="T48" s="47"/>
      <c r="U48" s="47"/>
      <c r="V48" s="47"/>
      <c r="W48" s="47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</row>
    <row r="49" spans="1:35">
      <c r="A49" s="78">
        <v>4865</v>
      </c>
      <c r="B49" s="78">
        <v>-1.4769472640653872E-2</v>
      </c>
      <c r="C49" s="78">
        <v>0.4</v>
      </c>
      <c r="D49" s="79">
        <f t="shared" si="5"/>
        <v>0.48649999999999999</v>
      </c>
      <c r="E49" s="79">
        <f t="shared" si="6"/>
        <v>-1.4769472640653872E-2</v>
      </c>
      <c r="F49" s="72">
        <f t="shared" si="7"/>
        <v>0.1946</v>
      </c>
      <c r="G49" s="72">
        <f t="shared" si="8"/>
        <v>-5.9077890562615493E-3</v>
      </c>
      <c r="H49" s="72">
        <f t="shared" si="9"/>
        <v>9.467289999999999E-2</v>
      </c>
      <c r="I49" s="72">
        <f t="shared" si="10"/>
        <v>4.6058365849999991E-2</v>
      </c>
      <c r="J49" s="72">
        <f t="shared" si="11"/>
        <v>2.2407394986024995E-2</v>
      </c>
      <c r="K49" s="72">
        <f t="shared" si="12"/>
        <v>-2.8741393758712438E-3</v>
      </c>
      <c r="L49" s="72">
        <f t="shared" si="13"/>
        <v>-1.3982688063613601E-3</v>
      </c>
      <c r="M49" s="72">
        <f t="shared" ca="1" si="14"/>
        <v>-1.353197468353339E-2</v>
      </c>
      <c r="N49" s="72">
        <f t="shared" ca="1" si="15"/>
        <v>6.1256047755094703E-7</v>
      </c>
      <c r="O49" s="80">
        <f t="shared" ca="1" si="16"/>
        <v>320823.92532961693</v>
      </c>
      <c r="P49" s="72">
        <f t="shared" ca="1" si="17"/>
        <v>84976.613429784571</v>
      </c>
      <c r="Q49" s="72">
        <f t="shared" ca="1" si="18"/>
        <v>123228.40632029071</v>
      </c>
      <c r="R49" s="47">
        <f t="shared" ca="1" si="19"/>
        <v>-1.2374979571204824E-3</v>
      </c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</row>
    <row r="50" spans="1:35">
      <c r="A50" s="78">
        <v>4865</v>
      </c>
      <c r="B50" s="78">
        <v>-1.3969472639035699E-2</v>
      </c>
      <c r="C50" s="78">
        <v>0.8</v>
      </c>
      <c r="D50" s="79">
        <f t="shared" si="5"/>
        <v>0.48649999999999999</v>
      </c>
      <c r="E50" s="79">
        <f t="shared" si="6"/>
        <v>-1.3969472639035699E-2</v>
      </c>
      <c r="F50" s="72">
        <f t="shared" si="7"/>
        <v>0.38919999999999999</v>
      </c>
      <c r="G50" s="72">
        <f t="shared" si="8"/>
        <v>-1.117557811122856E-2</v>
      </c>
      <c r="H50" s="72">
        <f t="shared" si="9"/>
        <v>0.18934579999999998</v>
      </c>
      <c r="I50" s="72">
        <f t="shared" si="10"/>
        <v>9.2116731699999982E-2</v>
      </c>
      <c r="J50" s="72">
        <f t="shared" si="11"/>
        <v>4.481478997204999E-2</v>
      </c>
      <c r="K50" s="72">
        <f t="shared" si="12"/>
        <v>-5.4369187511126944E-3</v>
      </c>
      <c r="L50" s="72">
        <f t="shared" si="13"/>
        <v>-2.6450609724163257E-3</v>
      </c>
      <c r="M50" s="72">
        <f t="shared" ca="1" si="14"/>
        <v>-1.353197468353339E-2</v>
      </c>
      <c r="N50" s="72">
        <f t="shared" ca="1" si="15"/>
        <v>1.531235688549606E-7</v>
      </c>
      <c r="O50" s="80">
        <f t="shared" ca="1" si="16"/>
        <v>1283295.7013184677</v>
      </c>
      <c r="P50" s="72">
        <f t="shared" ca="1" si="17"/>
        <v>339906.45371913828</v>
      </c>
      <c r="Q50" s="72">
        <f t="shared" ca="1" si="18"/>
        <v>492913.62528116285</v>
      </c>
      <c r="R50" s="47">
        <f t="shared" ca="1" si="19"/>
        <v>-4.3749795550230945E-4</v>
      </c>
      <c r="S50" s="47"/>
      <c r="T50" s="47"/>
      <c r="U50" s="47"/>
      <c r="V50" s="47"/>
      <c r="W50" s="47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</row>
    <row r="51" spans="1:35">
      <c r="A51" s="78">
        <v>5411.5</v>
      </c>
      <c r="B51" s="78">
        <v>-6.1616102809501421E-3</v>
      </c>
      <c r="C51" s="78">
        <v>0.1</v>
      </c>
      <c r="D51" s="79">
        <f t="shared" si="5"/>
        <v>0.54115000000000002</v>
      </c>
      <c r="E51" s="79">
        <f t="shared" si="6"/>
        <v>-6.1616102809501421E-3</v>
      </c>
      <c r="F51" s="72">
        <f t="shared" si="7"/>
        <v>5.4115000000000003E-2</v>
      </c>
      <c r="G51" s="72">
        <f t="shared" si="8"/>
        <v>-6.1616102809501421E-4</v>
      </c>
      <c r="H51" s="72">
        <f t="shared" si="9"/>
        <v>2.9284332250000003E-2</v>
      </c>
      <c r="I51" s="72">
        <f t="shared" si="10"/>
        <v>1.5847216397087503E-2</v>
      </c>
      <c r="J51" s="72">
        <f t="shared" si="11"/>
        <v>8.5757211532839026E-3</v>
      </c>
      <c r="K51" s="72">
        <f t="shared" si="12"/>
        <v>-3.3343554035361698E-4</v>
      </c>
      <c r="L51" s="72">
        <f t="shared" si="13"/>
        <v>-1.8043864266235982E-4</v>
      </c>
      <c r="M51" s="72">
        <f t="shared" ca="1" si="14"/>
        <v>-1.3915115201186433E-2</v>
      </c>
      <c r="N51" s="72">
        <f t="shared" ca="1" si="15"/>
        <v>6.011683854812837E-6</v>
      </c>
      <c r="O51" s="80">
        <f t="shared" ca="1" si="16"/>
        <v>13498.713240957732</v>
      </c>
      <c r="P51" s="72">
        <f t="shared" ca="1" si="17"/>
        <v>18524.257585318097</v>
      </c>
      <c r="Q51" s="72">
        <f t="shared" ca="1" si="18"/>
        <v>13069.263818535706</v>
      </c>
      <c r="R51" s="47">
        <f t="shared" ca="1" si="19"/>
        <v>7.7535049202362904E-3</v>
      </c>
      <c r="S51" s="47"/>
      <c r="T51" s="47"/>
      <c r="U51" s="47"/>
      <c r="V51" s="47"/>
      <c r="W51" s="47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</row>
    <row r="52" spans="1:35">
      <c r="A52" s="78">
        <v>5421</v>
      </c>
      <c r="B52" s="78">
        <v>-5.4090973096583578E-3</v>
      </c>
      <c r="C52" s="78">
        <v>0.1</v>
      </c>
      <c r="D52" s="79">
        <f t="shared" si="5"/>
        <v>0.54210000000000003</v>
      </c>
      <c r="E52" s="79">
        <f t="shared" si="6"/>
        <v>-5.4090973096583578E-3</v>
      </c>
      <c r="F52" s="72">
        <f t="shared" si="7"/>
        <v>5.4210000000000008E-2</v>
      </c>
      <c r="G52" s="72">
        <f t="shared" si="8"/>
        <v>-5.4090973096583583E-4</v>
      </c>
      <c r="H52" s="72">
        <f t="shared" si="9"/>
        <v>2.9387241000000005E-2</v>
      </c>
      <c r="I52" s="72">
        <f t="shared" si="10"/>
        <v>1.5930823346100003E-2</v>
      </c>
      <c r="J52" s="72">
        <f t="shared" si="11"/>
        <v>8.6360993359208115E-3</v>
      </c>
      <c r="K52" s="72">
        <f t="shared" si="12"/>
        <v>-2.9322716515657962E-4</v>
      </c>
      <c r="L52" s="72">
        <f t="shared" si="13"/>
        <v>-1.5895844623138182E-4</v>
      </c>
      <c r="M52" s="72">
        <f t="shared" ca="1" si="14"/>
        <v>-1.39197362795712E-2</v>
      </c>
      <c r="N52" s="72">
        <f t="shared" ca="1" si="15"/>
        <v>7.2430975676199124E-6</v>
      </c>
      <c r="O52" s="80">
        <f t="shared" ca="1" si="16"/>
        <v>13399.627482810844</v>
      </c>
      <c r="P52" s="72">
        <f t="shared" ca="1" si="17"/>
        <v>18810.305133139991</v>
      </c>
      <c r="Q52" s="72">
        <f t="shared" ca="1" si="18"/>
        <v>13169.10259767075</v>
      </c>
      <c r="R52" s="47">
        <f t="shared" ca="1" si="19"/>
        <v>8.5106389699128419E-3</v>
      </c>
      <c r="S52" s="47"/>
      <c r="T52" s="47"/>
      <c r="U52" s="47"/>
      <c r="V52" s="47"/>
      <c r="W52" s="47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</row>
    <row r="53" spans="1:35">
      <c r="A53" s="78">
        <v>5848</v>
      </c>
      <c r="B53" s="78">
        <v>-1.250106511243324E-2</v>
      </c>
      <c r="C53" s="78">
        <v>0.1</v>
      </c>
      <c r="D53" s="79">
        <f t="shared" si="5"/>
        <v>0.58479999999999999</v>
      </c>
      <c r="E53" s="79">
        <f t="shared" si="6"/>
        <v>-1.250106511243324E-2</v>
      </c>
      <c r="F53" s="72">
        <f t="shared" si="7"/>
        <v>5.8480000000000004E-2</v>
      </c>
      <c r="G53" s="72">
        <f t="shared" si="8"/>
        <v>-1.2501065112433241E-3</v>
      </c>
      <c r="H53" s="72">
        <f t="shared" si="9"/>
        <v>3.4199104000000001E-2</v>
      </c>
      <c r="I53" s="72">
        <f t="shared" si="10"/>
        <v>1.99996360192E-2</v>
      </c>
      <c r="J53" s="72">
        <f t="shared" si="11"/>
        <v>1.169578714402816E-2</v>
      </c>
      <c r="K53" s="72">
        <f t="shared" si="12"/>
        <v>-7.3106228777509595E-4</v>
      </c>
      <c r="L53" s="72">
        <f t="shared" si="13"/>
        <v>-4.275252258908761E-4</v>
      </c>
      <c r="M53" s="72">
        <f t="shared" ca="1" si="14"/>
        <v>-1.4055484975546597E-2</v>
      </c>
      <c r="N53" s="72">
        <f t="shared" ca="1" si="15"/>
        <v>2.4162211108413456E-7</v>
      </c>
      <c r="O53" s="80">
        <f t="shared" ca="1" si="16"/>
        <v>9423.1250175468631</v>
      </c>
      <c r="P53" s="72">
        <f t="shared" ca="1" si="17"/>
        <v>33254.284140042022</v>
      </c>
      <c r="Q53" s="72">
        <f t="shared" ca="1" si="18"/>
        <v>17804.222078719631</v>
      </c>
      <c r="R53" s="47">
        <f t="shared" ca="1" si="19"/>
        <v>1.5544198631133564E-3</v>
      </c>
      <c r="S53" s="47"/>
      <c r="T53" s="47"/>
      <c r="U53" s="47"/>
      <c r="V53" s="47"/>
      <c r="W53" s="47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</row>
    <row r="54" spans="1:35">
      <c r="A54" s="78">
        <v>5869.5</v>
      </c>
      <c r="B54" s="78">
        <v>-1.3057950690909193E-2</v>
      </c>
      <c r="C54" s="78">
        <v>0.1</v>
      </c>
      <c r="D54" s="79">
        <f t="shared" si="5"/>
        <v>0.58694999999999997</v>
      </c>
      <c r="E54" s="79">
        <f t="shared" si="6"/>
        <v>-1.3057950690909193E-2</v>
      </c>
      <c r="F54" s="72">
        <f t="shared" si="7"/>
        <v>5.8694999999999997E-2</v>
      </c>
      <c r="G54" s="72">
        <f t="shared" si="8"/>
        <v>-1.3057950690909194E-3</v>
      </c>
      <c r="H54" s="72">
        <f t="shared" si="9"/>
        <v>3.4451030249999993E-2</v>
      </c>
      <c r="I54" s="72">
        <f t="shared" si="10"/>
        <v>2.0221032205237494E-2</v>
      </c>
      <c r="J54" s="72">
        <f t="shared" si="11"/>
        <v>1.1868734852864146E-2</v>
      </c>
      <c r="K54" s="72">
        <f t="shared" si="12"/>
        <v>-7.6643641580291511E-4</v>
      </c>
      <c r="L54" s="72">
        <f t="shared" si="13"/>
        <v>-4.4985985425552102E-4</v>
      </c>
      <c r="M54" s="72">
        <f t="shared" ca="1" si="14"/>
        <v>-1.4058597384553699E-2</v>
      </c>
      <c r="N54" s="72">
        <f t="shared" ca="1" si="15"/>
        <v>1.0012938055016811E-7</v>
      </c>
      <c r="O54" s="80">
        <f t="shared" ca="1" si="16"/>
        <v>9246.5151305702766</v>
      </c>
      <c r="P54" s="72">
        <f t="shared" ca="1" si="17"/>
        <v>34054.405481391615</v>
      </c>
      <c r="Q54" s="72">
        <f t="shared" ca="1" si="18"/>
        <v>18043.35156594892</v>
      </c>
      <c r="R54" s="47">
        <f t="shared" ca="1" si="19"/>
        <v>1.0006466936445055E-3</v>
      </c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</row>
    <row r="55" spans="1:35">
      <c r="A55" s="78">
        <v>5883.5</v>
      </c>
      <c r="B55" s="78">
        <v>-1.7420493040977817E-2</v>
      </c>
      <c r="C55" s="78">
        <v>0.1</v>
      </c>
      <c r="D55" s="79">
        <f t="shared" si="5"/>
        <v>0.58835000000000004</v>
      </c>
      <c r="E55" s="79">
        <f t="shared" si="6"/>
        <v>-1.7420493040977817E-2</v>
      </c>
      <c r="F55" s="72">
        <f t="shared" si="7"/>
        <v>5.8835000000000005E-2</v>
      </c>
      <c r="G55" s="72">
        <f t="shared" si="8"/>
        <v>-1.7420493040977817E-3</v>
      </c>
      <c r="H55" s="72">
        <f t="shared" si="9"/>
        <v>3.4615572250000004E-2</v>
      </c>
      <c r="I55" s="72">
        <f t="shared" si="10"/>
        <v>2.0366071933287502E-2</v>
      </c>
      <c r="J55" s="72">
        <f t="shared" si="11"/>
        <v>1.1982378421949703E-2</v>
      </c>
      <c r="K55" s="72">
        <f t="shared" si="12"/>
        <v>-1.02493470806593E-3</v>
      </c>
      <c r="L55" s="72">
        <f t="shared" si="13"/>
        <v>-6.0302033549058996E-4</v>
      </c>
      <c r="M55" s="72">
        <f t="shared" ca="1" si="14"/>
        <v>-1.4060432195987162E-2</v>
      </c>
      <c r="N55" s="72">
        <f t="shared" ca="1" si="15"/>
        <v>1.1290008882039318E-6</v>
      </c>
      <c r="O55" s="80">
        <f t="shared" ca="1" si="16"/>
        <v>9132.6753320995831</v>
      </c>
      <c r="P55" s="72">
        <f t="shared" ca="1" si="17"/>
        <v>34578.698594482143</v>
      </c>
      <c r="Q55" s="72">
        <f t="shared" ca="1" si="18"/>
        <v>18199.264018982278</v>
      </c>
      <c r="R55" s="47">
        <f t="shared" ca="1" si="19"/>
        <v>-3.3600608449906554E-3</v>
      </c>
      <c r="S55" s="47"/>
      <c r="T55" s="47"/>
      <c r="U55" s="47"/>
      <c r="V55" s="47"/>
      <c r="W55" s="47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</row>
    <row r="56" spans="1:35">
      <c r="A56" s="78">
        <v>6133.5</v>
      </c>
      <c r="B56" s="78">
        <v>-1.0883897874354804E-2</v>
      </c>
      <c r="C56" s="78">
        <v>0.8</v>
      </c>
      <c r="D56" s="79">
        <f t="shared" si="5"/>
        <v>0.61334999999999995</v>
      </c>
      <c r="E56" s="79">
        <f t="shared" si="6"/>
        <v>-1.0883897874354804E-2</v>
      </c>
      <c r="F56" s="72">
        <f t="shared" si="7"/>
        <v>0.49068000000000001</v>
      </c>
      <c r="G56" s="72">
        <f t="shared" si="8"/>
        <v>-8.7071182994838438E-3</v>
      </c>
      <c r="H56" s="72">
        <f t="shared" si="9"/>
        <v>0.30095857799999998</v>
      </c>
      <c r="I56" s="72">
        <f t="shared" si="10"/>
        <v>0.18459294381629998</v>
      </c>
      <c r="J56" s="72">
        <f t="shared" si="11"/>
        <v>0.11322008208972759</v>
      </c>
      <c r="K56" s="72">
        <f t="shared" si="12"/>
        <v>-5.3405110089884151E-3</v>
      </c>
      <c r="L56" s="72">
        <f t="shared" si="13"/>
        <v>-3.2756024273630441E-3</v>
      </c>
      <c r="M56" s="72">
        <f t="shared" ca="1" si="14"/>
        <v>-1.4067716502587063E-2</v>
      </c>
      <c r="N56" s="72">
        <f t="shared" ca="1" si="15"/>
        <v>8.109360845982997E-6</v>
      </c>
      <c r="O56" s="80">
        <f t="shared" ca="1" si="16"/>
        <v>463982.33969967917</v>
      </c>
      <c r="P56" s="72">
        <f t="shared" ca="1" si="17"/>
        <v>2837752.3957629111</v>
      </c>
      <c r="Q56" s="72">
        <f t="shared" ca="1" si="18"/>
        <v>1344157.8746718459</v>
      </c>
      <c r="R56" s="47">
        <f t="shared" ca="1" si="19"/>
        <v>3.1838186282322593E-3</v>
      </c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</row>
    <row r="57" spans="1:35">
      <c r="A57" s="78">
        <v>6133.5</v>
      </c>
      <c r="B57" s="78">
        <v>-9.4838978733419906E-3</v>
      </c>
      <c r="C57" s="78">
        <v>0.8</v>
      </c>
      <c r="D57" s="79">
        <f t="shared" si="5"/>
        <v>0.61334999999999995</v>
      </c>
      <c r="E57" s="79">
        <f t="shared" si="6"/>
        <v>-9.4838978733419906E-3</v>
      </c>
      <c r="F57" s="72">
        <f t="shared" si="7"/>
        <v>0.49068000000000001</v>
      </c>
      <c r="G57" s="72">
        <f t="shared" si="8"/>
        <v>-7.5871182986735931E-3</v>
      </c>
      <c r="H57" s="72">
        <f t="shared" si="9"/>
        <v>0.30095857799999998</v>
      </c>
      <c r="I57" s="72">
        <f t="shared" si="10"/>
        <v>0.18459294381629998</v>
      </c>
      <c r="J57" s="72">
        <f t="shared" si="11"/>
        <v>0.11322008208972759</v>
      </c>
      <c r="K57" s="72">
        <f t="shared" si="12"/>
        <v>-4.6535590084914478E-3</v>
      </c>
      <c r="L57" s="72">
        <f t="shared" si="13"/>
        <v>-2.8542604178582293E-3</v>
      </c>
      <c r="M57" s="72">
        <f t="shared" ca="1" si="14"/>
        <v>-1.4067716502587063E-2</v>
      </c>
      <c r="N57" s="72">
        <f t="shared" ca="1" si="15"/>
        <v>1.6809114580651341E-5</v>
      </c>
      <c r="O57" s="80">
        <f t="shared" ca="1" si="16"/>
        <v>463982.33969967917</v>
      </c>
      <c r="P57" s="72">
        <f t="shared" ca="1" si="17"/>
        <v>2837752.3957629111</v>
      </c>
      <c r="Q57" s="72">
        <f t="shared" ca="1" si="18"/>
        <v>1344157.8746718459</v>
      </c>
      <c r="R57" s="47">
        <f t="shared" ca="1" si="19"/>
        <v>4.5838186292450726E-3</v>
      </c>
      <c r="S57" s="47"/>
      <c r="T57" s="47"/>
      <c r="U57" s="47"/>
      <c r="V57" s="47"/>
      <c r="W57" s="47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</row>
    <row r="58" spans="1:35">
      <c r="A58" s="78">
        <v>6770</v>
      </c>
      <c r="B58" s="78">
        <v>-1.1753647453090561E-2</v>
      </c>
      <c r="C58" s="78">
        <v>0.8</v>
      </c>
      <c r="D58" s="79">
        <f t="shared" si="5"/>
        <v>0.67700000000000005</v>
      </c>
      <c r="E58" s="79">
        <f t="shared" si="6"/>
        <v>-1.1753647453090561E-2</v>
      </c>
      <c r="F58" s="72">
        <f t="shared" si="7"/>
        <v>0.54160000000000008</v>
      </c>
      <c r="G58" s="72">
        <f t="shared" si="8"/>
        <v>-9.4029179624724492E-3</v>
      </c>
      <c r="H58" s="72">
        <f t="shared" si="9"/>
        <v>0.36666320000000008</v>
      </c>
      <c r="I58" s="72">
        <f t="shared" si="10"/>
        <v>0.24823098640000008</v>
      </c>
      <c r="J58" s="72">
        <f t="shared" si="11"/>
        <v>0.16805237779280005</v>
      </c>
      <c r="K58" s="72">
        <f t="shared" si="12"/>
        <v>-6.3657754605938484E-3</v>
      </c>
      <c r="L58" s="72">
        <f t="shared" si="13"/>
        <v>-4.3096299868220353E-3</v>
      </c>
      <c r="M58" s="72">
        <f t="shared" ca="1" si="14"/>
        <v>-1.3868423284327028E-2</v>
      </c>
      <c r="N58" s="72">
        <f t="shared" ca="1" si="15"/>
        <v>3.577821453105515E-6</v>
      </c>
      <c r="O58" s="80">
        <f t="shared" ca="1" si="16"/>
        <v>231814.35893483463</v>
      </c>
      <c r="P58" s="72">
        <f t="shared" ca="1" si="17"/>
        <v>4585085.2046033042</v>
      </c>
      <c r="Q58" s="72">
        <f t="shared" ca="1" si="18"/>
        <v>1799058.813555208</v>
      </c>
      <c r="R58" s="47">
        <f t="shared" ca="1" si="19"/>
        <v>2.1147758312364678E-3</v>
      </c>
      <c r="S58" s="47"/>
      <c r="T58" s="47"/>
      <c r="U58" s="47"/>
      <c r="V58" s="47"/>
      <c r="W58" s="47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</row>
    <row r="59" spans="1:35">
      <c r="A59" s="78">
        <v>8429</v>
      </c>
      <c r="B59" s="78">
        <v>-8.4104386217430105E-3</v>
      </c>
      <c r="C59" s="78">
        <v>1</v>
      </c>
      <c r="D59" s="79">
        <f t="shared" si="5"/>
        <v>0.84289999999999998</v>
      </c>
      <c r="E59" s="79">
        <f t="shared" si="6"/>
        <v>-8.4104386217430105E-3</v>
      </c>
      <c r="F59" s="72">
        <f t="shared" si="7"/>
        <v>0.84289999999999998</v>
      </c>
      <c r="G59" s="72">
        <f t="shared" si="8"/>
        <v>-8.4104386217430105E-3</v>
      </c>
      <c r="H59" s="72">
        <f t="shared" si="9"/>
        <v>0.71048040999999995</v>
      </c>
      <c r="I59" s="72">
        <f t="shared" si="10"/>
        <v>0.59886393758899992</v>
      </c>
      <c r="J59" s="72">
        <f t="shared" si="11"/>
        <v>0.50478241299376803</v>
      </c>
      <c r="K59" s="72">
        <f t="shared" si="12"/>
        <v>-7.0891587142671835E-3</v>
      </c>
      <c r="L59" s="72">
        <f t="shared" si="13"/>
        <v>-5.9754518802558089E-3</v>
      </c>
      <c r="M59" s="72">
        <f t="shared" ca="1" si="14"/>
        <v>-1.1878757279565392E-2</v>
      </c>
      <c r="N59" s="72">
        <f t="shared" ca="1" si="15"/>
        <v>1.2029234312198844E-5</v>
      </c>
      <c r="O59" s="80">
        <f t="shared" ca="1" si="16"/>
        <v>3249.4743786229824</v>
      </c>
      <c r="P59" s="72">
        <f t="shared" ca="1" si="17"/>
        <v>14346580.833433414</v>
      </c>
      <c r="Q59" s="72">
        <f t="shared" ca="1" si="18"/>
        <v>4337287.4181457264</v>
      </c>
      <c r="R59" s="47">
        <f t="shared" ca="1" si="19"/>
        <v>3.4683186578223814E-3</v>
      </c>
      <c r="S59" s="47"/>
      <c r="T59" s="47"/>
      <c r="U59" s="47"/>
      <c r="V59" s="47"/>
      <c r="W59" s="47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</row>
    <row r="60" spans="1:35">
      <c r="A60" s="78">
        <v>8562.5</v>
      </c>
      <c r="B60" s="78">
        <v>-5.7744440786764812E-3</v>
      </c>
      <c r="C60" s="78">
        <v>0.1</v>
      </c>
      <c r="D60" s="79">
        <f t="shared" si="5"/>
        <v>0.85624999999999996</v>
      </c>
      <c r="E60" s="79">
        <f t="shared" si="6"/>
        <v>-5.7744440786764812E-3</v>
      </c>
      <c r="F60" s="72">
        <f t="shared" si="7"/>
        <v>8.5625000000000007E-2</v>
      </c>
      <c r="G60" s="72">
        <f t="shared" si="8"/>
        <v>-5.7744440786764817E-4</v>
      </c>
      <c r="H60" s="72">
        <f t="shared" si="9"/>
        <v>7.3316406250000007E-2</v>
      </c>
      <c r="I60" s="72">
        <f t="shared" si="10"/>
        <v>6.2777172851562507E-2</v>
      </c>
      <c r="J60" s="72">
        <f t="shared" si="11"/>
        <v>5.3752954254150394E-2</v>
      </c>
      <c r="K60" s="72">
        <f t="shared" si="12"/>
        <v>-4.944367742366737E-4</v>
      </c>
      <c r="L60" s="72">
        <f t="shared" si="13"/>
        <v>-4.2336148794015185E-4</v>
      </c>
      <c r="M60" s="72">
        <f t="shared" ca="1" si="14"/>
        <v>-1.1626264047354555E-2</v>
      </c>
      <c r="N60" s="72">
        <f t="shared" ca="1" si="15"/>
        <v>3.4243796945819455E-6</v>
      </c>
      <c r="O60" s="80">
        <f t="shared" ca="1" si="16"/>
        <v>3.9233899364332498</v>
      </c>
      <c r="P60" s="72">
        <f t="shared" ca="1" si="17"/>
        <v>148487.87573278788</v>
      </c>
      <c r="Q60" s="72">
        <f t="shared" ca="1" si="18"/>
        <v>44249.500753805201</v>
      </c>
      <c r="R60" s="47">
        <f t="shared" ca="1" si="19"/>
        <v>5.8518199686780738E-3</v>
      </c>
      <c r="S60" s="47"/>
      <c r="T60" s="47"/>
      <c r="U60" s="47"/>
      <c r="V60" s="47"/>
      <c r="W60" s="47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</row>
    <row r="61" spans="1:35">
      <c r="A61" s="78">
        <v>9385.5</v>
      </c>
      <c r="B61" s="78">
        <v>-6.8303520301846443E-3</v>
      </c>
      <c r="C61" s="78">
        <v>1</v>
      </c>
      <c r="D61" s="79">
        <f t="shared" si="5"/>
        <v>0.93855</v>
      </c>
      <c r="E61" s="79">
        <f t="shared" si="6"/>
        <v>-6.8303520301846443E-3</v>
      </c>
      <c r="F61" s="72">
        <f t="shared" si="7"/>
        <v>0.93855</v>
      </c>
      <c r="G61" s="72">
        <f t="shared" si="8"/>
        <v>-6.8303520301846443E-3</v>
      </c>
      <c r="H61" s="72">
        <f t="shared" si="9"/>
        <v>0.88087610250000004</v>
      </c>
      <c r="I61" s="72">
        <f t="shared" si="10"/>
        <v>0.82674626600137502</v>
      </c>
      <c r="J61" s="72">
        <f t="shared" si="11"/>
        <v>0.7759427079555905</v>
      </c>
      <c r="K61" s="72">
        <f t="shared" si="12"/>
        <v>-6.4106268979297982E-3</v>
      </c>
      <c r="L61" s="72">
        <f t="shared" si="13"/>
        <v>-6.0166938750520118E-3</v>
      </c>
      <c r="M61" s="72">
        <f t="shared" ca="1" si="14"/>
        <v>-9.7657863803590136E-3</v>
      </c>
      <c r="N61" s="72">
        <f t="shared" ca="1" si="15"/>
        <v>8.6167748241836227E-6</v>
      </c>
      <c r="O61" s="80">
        <f t="shared" ca="1" si="16"/>
        <v>35208.05854854521</v>
      </c>
      <c r="P61" s="72">
        <f t="shared" ca="1" si="17"/>
        <v>17478049.372547679</v>
      </c>
      <c r="Q61" s="72">
        <f t="shared" ca="1" si="18"/>
        <v>4813925.5735006686</v>
      </c>
      <c r="R61" s="47">
        <f t="shared" ca="1" si="19"/>
        <v>2.9354343501743693E-3</v>
      </c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</row>
    <row r="62" spans="1:35">
      <c r="A62" s="78">
        <v>9444.5</v>
      </c>
      <c r="B62" s="78">
        <v>-1.820593697013824E-2</v>
      </c>
      <c r="C62" s="78">
        <v>1</v>
      </c>
      <c r="D62" s="79">
        <f t="shared" si="5"/>
        <v>0.94445000000000001</v>
      </c>
      <c r="E62" s="79">
        <f t="shared" si="6"/>
        <v>-1.820593697013824E-2</v>
      </c>
      <c r="F62" s="72">
        <f t="shared" si="7"/>
        <v>0.94445000000000001</v>
      </c>
      <c r="G62" s="72">
        <f t="shared" si="8"/>
        <v>-1.820593697013824E-2</v>
      </c>
      <c r="H62" s="72">
        <f t="shared" si="9"/>
        <v>0.89198580250000004</v>
      </c>
      <c r="I62" s="72">
        <f t="shared" si="10"/>
        <v>0.842435991171125</v>
      </c>
      <c r="J62" s="72">
        <f t="shared" si="11"/>
        <v>0.795638671861569</v>
      </c>
      <c r="K62" s="72">
        <f t="shared" si="12"/>
        <v>-1.719459717144706E-2</v>
      </c>
      <c r="L62" s="72">
        <f t="shared" si="13"/>
        <v>-1.6239437298573176E-2</v>
      </c>
      <c r="M62" s="72">
        <f t="shared" ca="1" si="14"/>
        <v>-9.612320736809378E-3</v>
      </c>
      <c r="N62" s="72">
        <f t="shared" ca="1" si="15"/>
        <v>7.3850239965733325E-5</v>
      </c>
      <c r="O62" s="80">
        <f t="shared" ca="1" si="16"/>
        <v>40426.874315889974</v>
      </c>
      <c r="P62" s="72">
        <f t="shared" ca="1" si="17"/>
        <v>17631486.223178562</v>
      </c>
      <c r="Q62" s="72">
        <f t="shared" ca="1" si="18"/>
        <v>4831220.1828032574</v>
      </c>
      <c r="R62" s="47">
        <f t="shared" ca="1" si="19"/>
        <v>-8.5936162333288615E-3</v>
      </c>
      <c r="S62" s="47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</row>
    <row r="63" spans="1:35">
      <c r="A63" s="78">
        <v>9444.5</v>
      </c>
      <c r="B63" s="78">
        <v>-1.7505936973269812E-2</v>
      </c>
      <c r="C63" s="78">
        <v>1</v>
      </c>
      <c r="D63" s="79">
        <f t="shared" si="5"/>
        <v>0.94445000000000001</v>
      </c>
      <c r="E63" s="79">
        <f t="shared" si="6"/>
        <v>-1.7505936973269812E-2</v>
      </c>
      <c r="F63" s="72">
        <f t="shared" si="7"/>
        <v>0.94445000000000001</v>
      </c>
      <c r="G63" s="72">
        <f t="shared" si="8"/>
        <v>-1.7505936973269812E-2</v>
      </c>
      <c r="H63" s="72">
        <f t="shared" si="9"/>
        <v>0.89198580250000004</v>
      </c>
      <c r="I63" s="72">
        <f t="shared" si="10"/>
        <v>0.842435991171125</v>
      </c>
      <c r="J63" s="72">
        <f t="shared" si="11"/>
        <v>0.795638671861569</v>
      </c>
      <c r="K63" s="72">
        <f t="shared" si="12"/>
        <v>-1.6533482174404673E-2</v>
      </c>
      <c r="L63" s="72">
        <f t="shared" si="13"/>
        <v>-1.5615047239616493E-2</v>
      </c>
      <c r="M63" s="72">
        <f t="shared" ca="1" si="14"/>
        <v>-9.612320736809378E-3</v>
      </c>
      <c r="N63" s="72">
        <f t="shared" ca="1" si="15"/>
        <v>6.2309177288511782E-5</v>
      </c>
      <c r="O63" s="80">
        <f t="shared" ca="1" si="16"/>
        <v>40426.874315889974</v>
      </c>
      <c r="P63" s="72">
        <f t="shared" ca="1" si="17"/>
        <v>17631486.223178562</v>
      </c>
      <c r="Q63" s="72">
        <f t="shared" ca="1" si="18"/>
        <v>4831220.1828032574</v>
      </c>
      <c r="R63" s="47">
        <f t="shared" ca="1" si="19"/>
        <v>-7.8936162364604337E-3</v>
      </c>
      <c r="S63" s="47"/>
      <c r="T63" s="47"/>
      <c r="U63" s="47"/>
      <c r="V63" s="47"/>
      <c r="W63" s="47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</row>
    <row r="64" spans="1:35">
      <c r="A64" s="78">
        <v>9642.5</v>
      </c>
      <c r="B64" s="78">
        <v>-8.653037765917259E-3</v>
      </c>
      <c r="C64" s="78">
        <v>1</v>
      </c>
      <c r="D64" s="79">
        <f t="shared" si="5"/>
        <v>0.96425000000000005</v>
      </c>
      <c r="E64" s="79">
        <f t="shared" si="6"/>
        <v>-8.653037765917259E-3</v>
      </c>
      <c r="F64" s="72">
        <f t="shared" si="7"/>
        <v>0.96425000000000005</v>
      </c>
      <c r="G64" s="72">
        <f t="shared" si="8"/>
        <v>-8.653037765917259E-3</v>
      </c>
      <c r="H64" s="72">
        <f t="shared" si="9"/>
        <v>0.92977806250000006</v>
      </c>
      <c r="I64" s="72">
        <f t="shared" si="10"/>
        <v>0.89653849676562514</v>
      </c>
      <c r="J64" s="72">
        <f t="shared" si="11"/>
        <v>0.86448724550625411</v>
      </c>
      <c r="K64" s="72">
        <f t="shared" si="12"/>
        <v>-8.3436916657857168E-3</v>
      </c>
      <c r="L64" s="72">
        <f t="shared" si="13"/>
        <v>-8.045404688733878E-3</v>
      </c>
      <c r="M64" s="72">
        <f t="shared" ca="1" si="14"/>
        <v>-9.0776552201957406E-3</v>
      </c>
      <c r="N64" s="72">
        <f t="shared" ca="1" si="15"/>
        <v>1.8029998247793837E-7</v>
      </c>
      <c r="O64" s="80">
        <f t="shared" ca="1" si="16"/>
        <v>59882.307532787119</v>
      </c>
      <c r="P64" s="72">
        <f t="shared" ca="1" si="17"/>
        <v>18108420.98105111</v>
      </c>
      <c r="Q64" s="72">
        <f t="shared" ca="1" si="18"/>
        <v>4878461.4184501898</v>
      </c>
      <c r="R64" s="47">
        <f t="shared" ca="1" si="19"/>
        <v>4.2461745427848155E-4</v>
      </c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</row>
    <row r="65" spans="1:35">
      <c r="A65" s="78">
        <v>9659</v>
      </c>
      <c r="B65" s="78">
        <v>-8.5649620911662661E-3</v>
      </c>
      <c r="C65" s="78">
        <v>1</v>
      </c>
      <c r="D65" s="79">
        <f t="shared" si="5"/>
        <v>0.96589999999999998</v>
      </c>
      <c r="E65" s="79">
        <f t="shared" si="6"/>
        <v>-8.5649620911662661E-3</v>
      </c>
      <c r="F65" s="72">
        <f t="shared" si="7"/>
        <v>0.96589999999999998</v>
      </c>
      <c r="G65" s="72">
        <f t="shared" si="8"/>
        <v>-8.5649620911662661E-3</v>
      </c>
      <c r="H65" s="72">
        <f t="shared" si="9"/>
        <v>0.93296280999999992</v>
      </c>
      <c r="I65" s="72">
        <f t="shared" si="10"/>
        <v>0.90114877817899985</v>
      </c>
      <c r="J65" s="72">
        <f t="shared" si="11"/>
        <v>0.870419604843096</v>
      </c>
      <c r="K65" s="72">
        <f t="shared" si="12"/>
        <v>-8.2728968838574959E-3</v>
      </c>
      <c r="L65" s="72">
        <f t="shared" si="13"/>
        <v>-7.9907911001179544E-3</v>
      </c>
      <c r="M65" s="72">
        <f t="shared" ca="1" si="14"/>
        <v>-9.0317333856493667E-3</v>
      </c>
      <c r="N65" s="72">
        <f t="shared" ca="1" si="15"/>
        <v>2.1787544135342942E-7</v>
      </c>
      <c r="O65" s="80">
        <f t="shared" ca="1" si="16"/>
        <v>61626.74178860338</v>
      </c>
      <c r="P65" s="72">
        <f t="shared" ca="1" si="17"/>
        <v>18145468.322796758</v>
      </c>
      <c r="Q65" s="72">
        <f t="shared" ca="1" si="18"/>
        <v>4881641.9020376783</v>
      </c>
      <c r="R65" s="47">
        <f t="shared" ca="1" si="19"/>
        <v>4.667712944831006E-4</v>
      </c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</row>
    <row r="66" spans="1:35">
      <c r="A66" s="78">
        <v>9663.5</v>
      </c>
      <c r="B66" s="78">
        <v>-7.9772962620512228E-3</v>
      </c>
      <c r="C66" s="78">
        <v>1</v>
      </c>
      <c r="D66" s="79">
        <f t="shared" si="5"/>
        <v>0.96635000000000004</v>
      </c>
      <c r="E66" s="79">
        <f t="shared" si="6"/>
        <v>-7.9772962620512228E-3</v>
      </c>
      <c r="F66" s="72">
        <f t="shared" si="7"/>
        <v>0.96635000000000004</v>
      </c>
      <c r="G66" s="72">
        <f t="shared" si="8"/>
        <v>-7.9772962620512228E-3</v>
      </c>
      <c r="H66" s="72">
        <f t="shared" si="9"/>
        <v>0.93383232250000003</v>
      </c>
      <c r="I66" s="72">
        <f t="shared" si="10"/>
        <v>0.90240886484787508</v>
      </c>
      <c r="J66" s="72">
        <f t="shared" si="11"/>
        <v>0.87204280654574418</v>
      </c>
      <c r="K66" s="72">
        <f t="shared" si="12"/>
        <v>-7.7088602428331994E-3</v>
      </c>
      <c r="L66" s="72">
        <f t="shared" si="13"/>
        <v>-7.4494570956618626E-3</v>
      </c>
      <c r="M66" s="72">
        <f t="shared" ca="1" si="14"/>
        <v>-9.0191727659651999E-3</v>
      </c>
      <c r="N66" s="72">
        <f t="shared" ca="1" si="15"/>
        <v>1.0855066494080116E-6</v>
      </c>
      <c r="O66" s="80">
        <f t="shared" ca="1" si="16"/>
        <v>62105.535070271901</v>
      </c>
      <c r="P66" s="72">
        <f t="shared" ca="1" si="17"/>
        <v>18155499.006452911</v>
      </c>
      <c r="Q66" s="72">
        <f t="shared" ca="1" si="18"/>
        <v>4882489.015241133</v>
      </c>
      <c r="R66" s="47">
        <f t="shared" ca="1" si="19"/>
        <v>1.0418765039139771E-3</v>
      </c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</row>
    <row r="67" spans="1:35">
      <c r="A67" s="78">
        <v>10065</v>
      </c>
      <c r="B67" s="78">
        <v>-7.7850605522738585E-3</v>
      </c>
      <c r="C67" s="78">
        <v>1</v>
      </c>
      <c r="D67" s="79">
        <f t="shared" si="5"/>
        <v>1.0065</v>
      </c>
      <c r="E67" s="79">
        <f t="shared" si="6"/>
        <v>-7.7850605522738585E-3</v>
      </c>
      <c r="F67" s="72">
        <f t="shared" si="7"/>
        <v>1.0065</v>
      </c>
      <c r="G67" s="72">
        <f t="shared" si="8"/>
        <v>-7.7850605522738585E-3</v>
      </c>
      <c r="H67" s="72">
        <f t="shared" si="9"/>
        <v>1.0130422499999998</v>
      </c>
      <c r="I67" s="72">
        <f t="shared" si="10"/>
        <v>1.0196270246249997</v>
      </c>
      <c r="J67" s="72">
        <f t="shared" si="11"/>
        <v>1.0262546002850621</v>
      </c>
      <c r="K67" s="72">
        <f t="shared" si="12"/>
        <v>-7.8356634458636373E-3</v>
      </c>
      <c r="L67" s="72">
        <f t="shared" si="13"/>
        <v>-7.8865952582617502E-3</v>
      </c>
      <c r="M67" s="72">
        <f t="shared" ca="1" si="14"/>
        <v>-7.8355545592428549E-3</v>
      </c>
      <c r="N67" s="72">
        <f t="shared" ca="1" si="15"/>
        <v>2.5496447397850616E-9</v>
      </c>
      <c r="O67" s="80">
        <f t="shared" ca="1" si="16"/>
        <v>109268.00771463256</v>
      </c>
      <c r="P67" s="72">
        <f t="shared" ca="1" si="17"/>
        <v>18920993.829172458</v>
      </c>
      <c r="Q67" s="72">
        <f t="shared" ca="1" si="18"/>
        <v>4922844.4914031662</v>
      </c>
      <c r="R67" s="47">
        <f t="shared" ca="1" si="19"/>
        <v>5.0494006968996447E-5</v>
      </c>
      <c r="S67" s="47"/>
      <c r="T67" s="47"/>
      <c r="U67" s="47"/>
      <c r="V67" s="47"/>
      <c r="W67" s="47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</row>
    <row r="68" spans="1:35">
      <c r="A68" s="78">
        <v>10065</v>
      </c>
      <c r="B68" s="78">
        <v>-7.1850605528792182E-3</v>
      </c>
      <c r="C68" s="78">
        <v>1</v>
      </c>
      <c r="D68" s="79">
        <f t="shared" si="5"/>
        <v>1.0065</v>
      </c>
      <c r="E68" s="79">
        <f t="shared" si="6"/>
        <v>-7.1850605528792182E-3</v>
      </c>
      <c r="F68" s="72">
        <f t="shared" si="7"/>
        <v>1.0065</v>
      </c>
      <c r="G68" s="72">
        <f t="shared" si="8"/>
        <v>-7.1850605528792182E-3</v>
      </c>
      <c r="H68" s="72">
        <f t="shared" si="9"/>
        <v>1.0130422499999998</v>
      </c>
      <c r="I68" s="72">
        <f t="shared" si="10"/>
        <v>1.0196270246249997</v>
      </c>
      <c r="J68" s="72">
        <f t="shared" si="11"/>
        <v>1.0262546002850621</v>
      </c>
      <c r="K68" s="72">
        <f t="shared" si="12"/>
        <v>-7.2317634464729328E-3</v>
      </c>
      <c r="L68" s="72">
        <f t="shared" si="13"/>
        <v>-7.2787699088750065E-3</v>
      </c>
      <c r="M68" s="72">
        <f t="shared" ca="1" si="14"/>
        <v>-7.8355545592428549E-3</v>
      </c>
      <c r="N68" s="72">
        <f t="shared" ca="1" si="15"/>
        <v>4.2314245231501512E-7</v>
      </c>
      <c r="O68" s="80">
        <f t="shared" ca="1" si="16"/>
        <v>109268.00771463256</v>
      </c>
      <c r="P68" s="72">
        <f t="shared" ca="1" si="17"/>
        <v>18920993.829172458</v>
      </c>
      <c r="Q68" s="72">
        <f t="shared" ca="1" si="18"/>
        <v>4922844.4914031662</v>
      </c>
      <c r="R68" s="47">
        <f t="shared" ca="1" si="19"/>
        <v>6.5049400636363677E-4</v>
      </c>
      <c r="S68" s="47"/>
      <c r="T68" s="47"/>
      <c r="U68" s="47"/>
      <c r="V68" s="47"/>
      <c r="W68" s="47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</row>
    <row r="69" spans="1:35">
      <c r="A69" s="78">
        <v>10213</v>
      </c>
      <c r="B69" s="78">
        <v>-5.4668415201303625E-3</v>
      </c>
      <c r="C69" s="78">
        <v>1</v>
      </c>
      <c r="D69" s="79">
        <f t="shared" si="5"/>
        <v>1.0213000000000001</v>
      </c>
      <c r="E69" s="79">
        <f t="shared" si="6"/>
        <v>-5.4668415201303625E-3</v>
      </c>
      <c r="F69" s="72">
        <f t="shared" si="7"/>
        <v>1.0213000000000001</v>
      </c>
      <c r="G69" s="72">
        <f t="shared" si="8"/>
        <v>-5.4668415201303625E-3</v>
      </c>
      <c r="H69" s="72">
        <f t="shared" si="9"/>
        <v>1.0430536900000003</v>
      </c>
      <c r="I69" s="72">
        <f t="shared" si="10"/>
        <v>1.0652707335970004</v>
      </c>
      <c r="J69" s="72">
        <f t="shared" si="11"/>
        <v>1.0879610002226165</v>
      </c>
      <c r="K69" s="72">
        <f t="shared" si="12"/>
        <v>-5.5832852445091398E-3</v>
      </c>
      <c r="L69" s="72">
        <f t="shared" si="13"/>
        <v>-5.7022092202171854E-3</v>
      </c>
      <c r="M69" s="72">
        <f t="shared" ca="1" si="14"/>
        <v>-7.367854966819562E-3</v>
      </c>
      <c r="N69" s="72">
        <f t="shared" ca="1" si="15"/>
        <v>3.61385212449315E-6</v>
      </c>
      <c r="O69" s="80">
        <f t="shared" ca="1" si="16"/>
        <v>128367.71726248605</v>
      </c>
      <c r="P69" s="72">
        <f t="shared" ca="1" si="17"/>
        <v>19136666.5624297</v>
      </c>
      <c r="Q69" s="72">
        <f t="shared" ca="1" si="18"/>
        <v>4920061.1646476723</v>
      </c>
      <c r="R69" s="47">
        <f t="shared" ca="1" si="19"/>
        <v>1.9010134466891995E-3</v>
      </c>
      <c r="S69" s="47"/>
      <c r="T69" s="47"/>
      <c r="U69" s="47"/>
      <c r="V69" s="47"/>
      <c r="W69" s="47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</row>
    <row r="70" spans="1:35">
      <c r="A70" s="78">
        <v>10237</v>
      </c>
      <c r="B70" s="78">
        <v>-1.2663529147787634E-2</v>
      </c>
      <c r="C70" s="78">
        <v>1</v>
      </c>
      <c r="D70" s="79">
        <f t="shared" si="5"/>
        <v>1.0237000000000001</v>
      </c>
      <c r="E70" s="79">
        <f t="shared" si="6"/>
        <v>-1.2663529147787634E-2</v>
      </c>
      <c r="F70" s="72">
        <f t="shared" si="7"/>
        <v>1.0237000000000001</v>
      </c>
      <c r="G70" s="72">
        <f t="shared" si="8"/>
        <v>-1.2663529147787634E-2</v>
      </c>
      <c r="H70" s="72">
        <f t="shared" si="9"/>
        <v>1.0479616900000002</v>
      </c>
      <c r="I70" s="72">
        <f t="shared" si="10"/>
        <v>1.0727983820530003</v>
      </c>
      <c r="J70" s="72">
        <f t="shared" si="11"/>
        <v>1.0982237037076565</v>
      </c>
      <c r="K70" s="72">
        <f t="shared" si="12"/>
        <v>-1.2963654788590202E-2</v>
      </c>
      <c r="L70" s="72">
        <f t="shared" si="13"/>
        <v>-1.3270893407079791E-2</v>
      </c>
      <c r="M70" s="72">
        <f t="shared" ca="1" si="14"/>
        <v>-7.2904181200244833E-3</v>
      </c>
      <c r="N70" s="72">
        <f t="shared" ca="1" si="15"/>
        <v>2.8870322116669983E-5</v>
      </c>
      <c r="O70" s="80">
        <f t="shared" ca="1" si="16"/>
        <v>131526.68132987941</v>
      </c>
      <c r="P70" s="72">
        <f t="shared" ca="1" si="17"/>
        <v>19168177.924004041</v>
      </c>
      <c r="Q70" s="72">
        <f t="shared" ca="1" si="18"/>
        <v>4918712.2997814612</v>
      </c>
      <c r="R70" s="47">
        <f t="shared" ca="1" si="19"/>
        <v>-5.373111027763151E-3</v>
      </c>
      <c r="S70" s="47"/>
      <c r="T70" s="47"/>
      <c r="U70" s="47"/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</row>
    <row r="71" spans="1:35">
      <c r="A71" s="78">
        <v>10468</v>
      </c>
      <c r="B71" s="78">
        <v>-5.7016483557696101E-3</v>
      </c>
      <c r="C71" s="78">
        <v>1</v>
      </c>
      <c r="D71" s="79">
        <f t="shared" si="5"/>
        <v>1.0468</v>
      </c>
      <c r="E71" s="79">
        <f t="shared" si="6"/>
        <v>-5.7016483557696101E-3</v>
      </c>
      <c r="F71" s="72">
        <f t="shared" si="7"/>
        <v>1.0468</v>
      </c>
      <c r="G71" s="72">
        <f t="shared" si="8"/>
        <v>-5.7016483557696101E-3</v>
      </c>
      <c r="H71" s="72">
        <f t="shared" si="9"/>
        <v>1.0957902399999999</v>
      </c>
      <c r="I71" s="72">
        <f t="shared" si="10"/>
        <v>1.1470732232319998</v>
      </c>
      <c r="J71" s="72">
        <f t="shared" si="11"/>
        <v>1.2007562500792572</v>
      </c>
      <c r="K71" s="72">
        <f t="shared" si="12"/>
        <v>-5.9684854988196279E-3</v>
      </c>
      <c r="L71" s="72">
        <f t="shared" si="13"/>
        <v>-6.2478106201643863E-3</v>
      </c>
      <c r="M71" s="72">
        <f t="shared" ca="1" si="14"/>
        <v>-6.5223474060413927E-3</v>
      </c>
      <c r="N71" s="72">
        <f t="shared" ca="1" si="15"/>
        <v>6.7354693111700604E-7</v>
      </c>
      <c r="O71" s="80">
        <f t="shared" ca="1" si="16"/>
        <v>162573.11970295667</v>
      </c>
      <c r="P71" s="72">
        <f t="shared" ca="1" si="17"/>
        <v>19421379.247938059</v>
      </c>
      <c r="Q71" s="72">
        <f t="shared" ca="1" si="18"/>
        <v>4892956.5022421619</v>
      </c>
      <c r="R71" s="47">
        <f t="shared" ca="1" si="19"/>
        <v>8.2069905027178265E-4</v>
      </c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</row>
    <row r="72" spans="1:35">
      <c r="A72" s="78">
        <v>10585.5</v>
      </c>
      <c r="B72" s="78">
        <v>-6.9169848406315654E-3</v>
      </c>
      <c r="C72" s="78">
        <v>1</v>
      </c>
      <c r="D72" s="79">
        <f t="shared" si="5"/>
        <v>1.0585500000000001</v>
      </c>
      <c r="E72" s="79">
        <f t="shared" si="6"/>
        <v>-6.9169848406315654E-3</v>
      </c>
      <c r="F72" s="72">
        <f t="shared" si="7"/>
        <v>1.0585500000000001</v>
      </c>
      <c r="G72" s="72">
        <f t="shared" si="8"/>
        <v>-6.9169848406315654E-3</v>
      </c>
      <c r="H72" s="72">
        <f t="shared" si="9"/>
        <v>1.1205281025000002</v>
      </c>
      <c r="I72" s="72">
        <f t="shared" si="10"/>
        <v>1.1861350229013754</v>
      </c>
      <c r="J72" s="72">
        <f t="shared" si="11"/>
        <v>1.255583228492251</v>
      </c>
      <c r="K72" s="72">
        <f t="shared" si="12"/>
        <v>-7.3219743030505441E-3</v>
      </c>
      <c r="L72" s="72">
        <f t="shared" si="13"/>
        <v>-7.7506758984941544E-3</v>
      </c>
      <c r="M72" s="72">
        <f t="shared" ca="1" si="14"/>
        <v>-6.1158532732002377E-3</v>
      </c>
      <c r="N72" s="72">
        <f t="shared" ca="1" si="15"/>
        <v>6.4181178833497594E-7</v>
      </c>
      <c r="O72" s="80">
        <f t="shared" ca="1" si="16"/>
        <v>178663.43493516825</v>
      </c>
      <c r="P72" s="72">
        <f t="shared" ca="1" si="17"/>
        <v>19514984.659326889</v>
      </c>
      <c r="Q72" s="72">
        <f t="shared" ca="1" si="18"/>
        <v>4871017.3393039461</v>
      </c>
      <c r="R72" s="47">
        <f t="shared" ca="1" si="19"/>
        <v>-8.0113156743132768E-4</v>
      </c>
      <c r="S72" s="47"/>
      <c r="T72" s="47"/>
      <c r="U72" s="47"/>
      <c r="V72" s="47"/>
      <c r="W72" s="47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</row>
    <row r="73" spans="1:35">
      <c r="A73" s="78">
        <v>10618.5</v>
      </c>
      <c r="B73" s="78">
        <v>-6.4353564224948175E-3</v>
      </c>
      <c r="C73" s="78">
        <v>1</v>
      </c>
      <c r="D73" s="79">
        <f t="shared" si="5"/>
        <v>1.06185</v>
      </c>
      <c r="E73" s="79">
        <f t="shared" si="6"/>
        <v>-6.4353564224948175E-3</v>
      </c>
      <c r="F73" s="72">
        <f t="shared" si="7"/>
        <v>1.06185</v>
      </c>
      <c r="G73" s="72">
        <f t="shared" si="8"/>
        <v>-6.4353564224948175E-3</v>
      </c>
      <c r="H73" s="72">
        <f t="shared" si="9"/>
        <v>1.1275254225</v>
      </c>
      <c r="I73" s="72">
        <f t="shared" si="10"/>
        <v>1.197262869881625</v>
      </c>
      <c r="J73" s="72">
        <f t="shared" si="11"/>
        <v>1.2713135783838034</v>
      </c>
      <c r="K73" s="72">
        <f t="shared" si="12"/>
        <v>-6.8333832172261218E-3</v>
      </c>
      <c r="L73" s="72">
        <f t="shared" si="13"/>
        <v>-7.2560279692115573E-3</v>
      </c>
      <c r="M73" s="72">
        <f t="shared" ca="1" si="14"/>
        <v>-5.9997715797591653E-3</v>
      </c>
      <c r="N73" s="72">
        <f t="shared" ca="1" si="15"/>
        <v>1.8973415522104289E-7</v>
      </c>
      <c r="O73" s="80">
        <f t="shared" ca="1" si="16"/>
        <v>183200.85570382388</v>
      </c>
      <c r="P73" s="72">
        <f t="shared" ca="1" si="17"/>
        <v>19536968.565536328</v>
      </c>
      <c r="Q73" s="72">
        <f t="shared" ca="1" si="18"/>
        <v>4863790.6929349946</v>
      </c>
      <c r="R73" s="47">
        <f t="shared" ca="1" si="19"/>
        <v>-4.3558484273565224E-4</v>
      </c>
      <c r="S73" s="47"/>
      <c r="T73" s="47"/>
      <c r="U73" s="47"/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</row>
    <row r="74" spans="1:35">
      <c r="A74" s="78">
        <v>10734</v>
      </c>
      <c r="B74" s="78">
        <v>-5.3982849867262438E-3</v>
      </c>
      <c r="C74" s="78">
        <v>0.8</v>
      </c>
      <c r="D74" s="79">
        <f t="shared" si="5"/>
        <v>1.0733999999999999</v>
      </c>
      <c r="E74" s="79">
        <f t="shared" si="6"/>
        <v>-5.3982849867262438E-3</v>
      </c>
      <c r="F74" s="72">
        <f t="shared" si="7"/>
        <v>0.85871999999999993</v>
      </c>
      <c r="G74" s="72">
        <f t="shared" si="8"/>
        <v>-4.3186279893809949E-3</v>
      </c>
      <c r="H74" s="72">
        <f t="shared" si="9"/>
        <v>0.92175004799999982</v>
      </c>
      <c r="I74" s="72">
        <f t="shared" si="10"/>
        <v>0.98940650152319976</v>
      </c>
      <c r="J74" s="72">
        <f t="shared" si="11"/>
        <v>1.0620289387350026</v>
      </c>
      <c r="K74" s="72">
        <f t="shared" si="12"/>
        <v>-4.6356152838015596E-3</v>
      </c>
      <c r="L74" s="72">
        <f t="shared" si="13"/>
        <v>-4.9758694456325933E-3</v>
      </c>
      <c r="M74" s="72">
        <f t="shared" ca="1" si="14"/>
        <v>-5.5868639900846298E-3</v>
      </c>
      <c r="N74" s="72">
        <f t="shared" ca="1" si="15"/>
        <v>2.844963240611372E-8</v>
      </c>
      <c r="O74" s="80">
        <f t="shared" ca="1" si="16"/>
        <v>127426.90389397027</v>
      </c>
      <c r="P74" s="72">
        <f t="shared" ca="1" si="17"/>
        <v>12543344.549888201</v>
      </c>
      <c r="Q74" s="72">
        <f t="shared" ca="1" si="18"/>
        <v>3094298.6308846665</v>
      </c>
      <c r="R74" s="47">
        <f t="shared" ca="1" si="19"/>
        <v>1.8857900335838597E-4</v>
      </c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</row>
    <row r="75" spans="1:35">
      <c r="A75" s="78">
        <v>10794</v>
      </c>
      <c r="B75" s="78">
        <v>-4.6846893013929945E-3</v>
      </c>
      <c r="C75" s="78">
        <v>0.8</v>
      </c>
      <c r="D75" s="79">
        <f t="shared" si="5"/>
        <v>1.0793999999999999</v>
      </c>
      <c r="E75" s="79">
        <f t="shared" si="6"/>
        <v>-4.6846893013929945E-3</v>
      </c>
      <c r="F75" s="72">
        <f t="shared" si="7"/>
        <v>0.86351999999999995</v>
      </c>
      <c r="G75" s="72">
        <f t="shared" si="8"/>
        <v>-3.7477514411143956E-3</v>
      </c>
      <c r="H75" s="72">
        <f t="shared" si="9"/>
        <v>0.93208348799999985</v>
      </c>
      <c r="I75" s="72">
        <f t="shared" si="10"/>
        <v>1.0060909169471997</v>
      </c>
      <c r="J75" s="72">
        <f t="shared" si="11"/>
        <v>1.0859745357528072</v>
      </c>
      <c r="K75" s="72">
        <f t="shared" si="12"/>
        <v>-4.0453229055388779E-3</v>
      </c>
      <c r="L75" s="72">
        <f t="shared" si="13"/>
        <v>-4.3665215442386645E-3</v>
      </c>
      <c r="M75" s="72">
        <f t="shared" ca="1" si="14"/>
        <v>-5.3683012934791982E-3</v>
      </c>
      <c r="N75" s="72">
        <f t="shared" ca="1" si="15"/>
        <v>3.7386028457925435E-7</v>
      </c>
      <c r="O75" s="80">
        <f t="shared" ca="1" si="16"/>
        <v>132711.02018321876</v>
      </c>
      <c r="P75" s="72">
        <f t="shared" ca="1" si="17"/>
        <v>12558074.710428199</v>
      </c>
      <c r="Q75" s="72">
        <f t="shared" ca="1" si="18"/>
        <v>3083245.5008833166</v>
      </c>
      <c r="R75" s="47">
        <f t="shared" ca="1" si="19"/>
        <v>6.8361199208620375E-4</v>
      </c>
      <c r="S75" s="47"/>
      <c r="T75" s="47"/>
      <c r="U75" s="47"/>
      <c r="V75" s="47"/>
      <c r="W75" s="47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</row>
    <row r="76" spans="1:35">
      <c r="A76" s="78">
        <v>10897.5</v>
      </c>
      <c r="B76" s="78">
        <v>-5.1474248591823982E-3</v>
      </c>
      <c r="C76" s="78">
        <v>1</v>
      </c>
      <c r="D76" s="79">
        <f t="shared" si="5"/>
        <v>1.08975</v>
      </c>
      <c r="E76" s="79">
        <f t="shared" si="6"/>
        <v>-5.1474248591823982E-3</v>
      </c>
      <c r="F76" s="72">
        <f t="shared" si="7"/>
        <v>1.08975</v>
      </c>
      <c r="G76" s="72">
        <f t="shared" si="8"/>
        <v>-5.1474248591823982E-3</v>
      </c>
      <c r="H76" s="72">
        <f t="shared" si="9"/>
        <v>1.1875550625</v>
      </c>
      <c r="I76" s="72">
        <f t="shared" si="10"/>
        <v>1.294138129359375</v>
      </c>
      <c r="J76" s="72">
        <f t="shared" si="11"/>
        <v>1.410287026469379</v>
      </c>
      <c r="K76" s="72">
        <f t="shared" si="12"/>
        <v>-5.6094062402940181E-3</v>
      </c>
      <c r="L76" s="72">
        <f t="shared" si="13"/>
        <v>-6.1128504503604065E-3</v>
      </c>
      <c r="M76" s="72">
        <f t="shared" ca="1" si="14"/>
        <v>-4.9847475807504663E-3</v>
      </c>
      <c r="N76" s="72">
        <f t="shared" ca="1" si="15"/>
        <v>2.6463896918020325E-8</v>
      </c>
      <c r="O76" s="80">
        <f t="shared" ca="1" si="16"/>
        <v>221554.85090941755</v>
      </c>
      <c r="P76" s="72">
        <f t="shared" ca="1" si="17"/>
        <v>19646875.117262106</v>
      </c>
      <c r="Q76" s="72">
        <f t="shared" ca="1" si="18"/>
        <v>4784222.6539026611</v>
      </c>
      <c r="R76" s="47">
        <f t="shared" ca="1" si="19"/>
        <v>-1.6267727843193198E-4</v>
      </c>
      <c r="S76" s="47"/>
      <c r="T76" s="47"/>
      <c r="U76" s="47"/>
      <c r="V76" s="47"/>
      <c r="W76" s="47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</row>
    <row r="77" spans="1:35">
      <c r="A77" s="78">
        <v>10961</v>
      </c>
      <c r="B77" s="78">
        <v>-6.3189216254569275E-3</v>
      </c>
      <c r="C77" s="78">
        <v>1</v>
      </c>
      <c r="D77" s="79">
        <f t="shared" si="5"/>
        <v>1.0961000000000001</v>
      </c>
      <c r="E77" s="79">
        <f t="shared" si="6"/>
        <v>-6.3189216254569275E-3</v>
      </c>
      <c r="F77" s="72">
        <f t="shared" si="7"/>
        <v>1.0961000000000001</v>
      </c>
      <c r="G77" s="72">
        <f t="shared" si="8"/>
        <v>-6.3189216254569275E-3</v>
      </c>
      <c r="H77" s="72">
        <f t="shared" si="9"/>
        <v>1.2014352100000001</v>
      </c>
      <c r="I77" s="72">
        <f t="shared" si="10"/>
        <v>1.3168931336810001</v>
      </c>
      <c r="J77" s="72">
        <f t="shared" si="11"/>
        <v>1.4434465638277443</v>
      </c>
      <c r="K77" s="72">
        <f t="shared" si="12"/>
        <v>-6.9261699936633385E-3</v>
      </c>
      <c r="L77" s="72">
        <f t="shared" si="13"/>
        <v>-7.5917749300543859E-3</v>
      </c>
      <c r="M77" s="72">
        <f t="shared" ca="1" si="14"/>
        <v>-4.7453331778048308E-3</v>
      </c>
      <c r="N77" s="72">
        <f t="shared" ca="1" si="15"/>
        <v>2.4761806025841354E-6</v>
      </c>
      <c r="O77" s="80">
        <f t="shared" ca="1" si="16"/>
        <v>230213.00948967508</v>
      </c>
      <c r="P77" s="72">
        <f t="shared" ca="1" si="17"/>
        <v>19652842.409386709</v>
      </c>
      <c r="Q77" s="72">
        <f t="shared" ca="1" si="18"/>
        <v>4761550.9655294297</v>
      </c>
      <c r="R77" s="47">
        <f t="shared" ca="1" si="19"/>
        <v>-1.5735884476520967E-3</v>
      </c>
      <c r="S77" s="47"/>
      <c r="T77" s="47"/>
      <c r="U77" s="47"/>
      <c r="V77" s="47"/>
      <c r="W77" s="47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</row>
    <row r="78" spans="1:35">
      <c r="A78" s="78">
        <v>10970</v>
      </c>
      <c r="B78" s="78">
        <v>-6.5416042436361316E-3</v>
      </c>
      <c r="C78" s="78">
        <v>1</v>
      </c>
      <c r="D78" s="79">
        <f t="shared" si="5"/>
        <v>1.097</v>
      </c>
      <c r="E78" s="79">
        <f t="shared" si="6"/>
        <v>-6.5416042436361316E-3</v>
      </c>
      <c r="F78" s="72">
        <f t="shared" si="7"/>
        <v>1.097</v>
      </c>
      <c r="G78" s="72">
        <f t="shared" si="8"/>
        <v>-6.5416042436361316E-3</v>
      </c>
      <c r="H78" s="72">
        <f t="shared" si="9"/>
        <v>1.203409</v>
      </c>
      <c r="I78" s="72">
        <f t="shared" si="10"/>
        <v>1.3201396729999999</v>
      </c>
      <c r="J78" s="72">
        <f t="shared" si="11"/>
        <v>1.4481932212809998</v>
      </c>
      <c r="K78" s="72">
        <f t="shared" si="12"/>
        <v>-7.1761398552688364E-3</v>
      </c>
      <c r="L78" s="72">
        <f t="shared" si="13"/>
        <v>-7.8722254212299139E-3</v>
      </c>
      <c r="M78" s="72">
        <f t="shared" ca="1" si="14"/>
        <v>-4.7111485214235763E-3</v>
      </c>
      <c r="N78" s="72">
        <f t="shared" ca="1" si="15"/>
        <v>3.3505681509806876E-6</v>
      </c>
      <c r="O78" s="80">
        <f t="shared" ca="1" si="16"/>
        <v>231436.13993424157</v>
      </c>
      <c r="P78" s="72">
        <f t="shared" ca="1" si="17"/>
        <v>19653115.628157951</v>
      </c>
      <c r="Q78" s="72">
        <f t="shared" ca="1" si="18"/>
        <v>4758202.4725333834</v>
      </c>
      <c r="R78" s="47">
        <f t="shared" ca="1" si="19"/>
        <v>-1.8304557222125553E-3</v>
      </c>
      <c r="S78" s="47"/>
      <c r="T78" s="47"/>
      <c r="U78" s="47"/>
      <c r="V78" s="47"/>
      <c r="W78" s="47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</row>
    <row r="79" spans="1:35">
      <c r="A79" s="78">
        <v>10970.5</v>
      </c>
      <c r="B79" s="78">
        <v>-2.8539751418980778E-3</v>
      </c>
      <c r="C79" s="78">
        <v>1</v>
      </c>
      <c r="D79" s="79">
        <f t="shared" si="5"/>
        <v>1.0970500000000001</v>
      </c>
      <c r="E79" s="79">
        <f t="shared" si="6"/>
        <v>-2.8539751418980778E-3</v>
      </c>
      <c r="F79" s="72">
        <f t="shared" si="7"/>
        <v>1.0970500000000001</v>
      </c>
      <c r="G79" s="72">
        <f t="shared" si="8"/>
        <v>-2.8539751418980778E-3</v>
      </c>
      <c r="H79" s="72">
        <f t="shared" si="9"/>
        <v>1.2035187025000003</v>
      </c>
      <c r="I79" s="72">
        <f t="shared" si="10"/>
        <v>1.3203201925776253</v>
      </c>
      <c r="J79" s="72">
        <f t="shared" si="11"/>
        <v>1.448457267267284</v>
      </c>
      <c r="K79" s="72">
        <f t="shared" si="12"/>
        <v>-3.1309534294192867E-3</v>
      </c>
      <c r="L79" s="72">
        <f t="shared" si="13"/>
        <v>-3.4348124597444289E-3</v>
      </c>
      <c r="M79" s="72">
        <f t="shared" ca="1" si="14"/>
        <v>-4.7092475400457648E-3</v>
      </c>
      <c r="N79" s="72">
        <f t="shared" ca="1" si="15"/>
        <v>3.4420356713286693E-6</v>
      </c>
      <c r="O79" s="80">
        <f t="shared" ca="1" si="16"/>
        <v>231504.05969190411</v>
      </c>
      <c r="P79" s="72">
        <f t="shared" ca="1" si="17"/>
        <v>19653126.638619918</v>
      </c>
      <c r="Q79" s="72">
        <f t="shared" ca="1" si="18"/>
        <v>4758015.4639012273</v>
      </c>
      <c r="R79" s="47">
        <f t="shared" ca="1" si="19"/>
        <v>1.855272398147687E-3</v>
      </c>
      <c r="S79" s="47"/>
      <c r="T79" s="47"/>
      <c r="U79" s="47"/>
      <c r="V79" s="47"/>
      <c r="W79" s="47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</row>
    <row r="80" spans="1:35">
      <c r="A80" s="78">
        <v>11010.5</v>
      </c>
      <c r="B80" s="78">
        <v>-5.0435260357138759E-3</v>
      </c>
      <c r="C80" s="78">
        <v>1</v>
      </c>
      <c r="D80" s="79">
        <f t="shared" si="5"/>
        <v>1.1010500000000001</v>
      </c>
      <c r="E80" s="79">
        <f t="shared" si="6"/>
        <v>-5.0435260357138759E-3</v>
      </c>
      <c r="F80" s="72">
        <f t="shared" si="7"/>
        <v>1.1010500000000001</v>
      </c>
      <c r="G80" s="72">
        <f t="shared" si="8"/>
        <v>-5.0435260357138759E-3</v>
      </c>
      <c r="H80" s="72">
        <f t="shared" si="9"/>
        <v>1.2123111025000002</v>
      </c>
      <c r="I80" s="72">
        <f t="shared" si="10"/>
        <v>1.3348151394076253</v>
      </c>
      <c r="J80" s="72">
        <f t="shared" si="11"/>
        <v>1.4696982092447659</v>
      </c>
      <c r="K80" s="72">
        <f t="shared" si="12"/>
        <v>-5.5531743416227632E-3</v>
      </c>
      <c r="L80" s="72">
        <f t="shared" si="13"/>
        <v>-6.1143226088437438E-3</v>
      </c>
      <c r="M80" s="72">
        <f t="shared" ca="1" si="14"/>
        <v>-4.556543607140702E-3</v>
      </c>
      <c r="N80" s="72">
        <f t="shared" ca="1" si="15"/>
        <v>2.3715188573902638E-7</v>
      </c>
      <c r="O80" s="80">
        <f t="shared" ca="1" si="16"/>
        <v>236926.12230981764</v>
      </c>
      <c r="P80" s="72">
        <f t="shared" ca="1" si="17"/>
        <v>19652585.83080988</v>
      </c>
      <c r="Q80" s="72">
        <f t="shared" ca="1" si="18"/>
        <v>4742720.7976255519</v>
      </c>
      <c r="R80" s="47">
        <f t="shared" ca="1" si="19"/>
        <v>-4.8698242857317386E-4</v>
      </c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</row>
    <row r="81" spans="1:35">
      <c r="A81" s="78">
        <v>11086</v>
      </c>
      <c r="B81" s="78">
        <v>-6.4106568796404532E-3</v>
      </c>
      <c r="C81" s="78">
        <v>1</v>
      </c>
      <c r="D81" s="79">
        <f t="shared" si="5"/>
        <v>1.1086</v>
      </c>
      <c r="E81" s="79">
        <f t="shared" si="6"/>
        <v>-6.4106568796404532E-3</v>
      </c>
      <c r="F81" s="72">
        <f t="shared" si="7"/>
        <v>1.1086</v>
      </c>
      <c r="G81" s="72">
        <f t="shared" si="8"/>
        <v>-6.4106568796404532E-3</v>
      </c>
      <c r="H81" s="72">
        <f t="shared" si="9"/>
        <v>1.2289939600000002</v>
      </c>
      <c r="I81" s="72">
        <f t="shared" si="10"/>
        <v>1.3624627040560002</v>
      </c>
      <c r="J81" s="72">
        <f t="shared" si="11"/>
        <v>1.5104261537164818</v>
      </c>
      <c r="K81" s="72">
        <f t="shared" si="12"/>
        <v>-7.1068542167694064E-3</v>
      </c>
      <c r="L81" s="72">
        <f t="shared" si="13"/>
        <v>-7.8786585847105649E-3</v>
      </c>
      <c r="M81" s="72">
        <f t="shared" ca="1" si="14"/>
        <v>-4.2649483645660832E-3</v>
      </c>
      <c r="N81" s="72">
        <f t="shared" ca="1" si="15"/>
        <v>4.604065031662658E-6</v>
      </c>
      <c r="O81" s="80">
        <f t="shared" ca="1" si="16"/>
        <v>247090.45492303016</v>
      </c>
      <c r="P81" s="72">
        <f t="shared" ca="1" si="17"/>
        <v>19643913.575130269</v>
      </c>
      <c r="Q81" s="72">
        <f t="shared" ca="1" si="18"/>
        <v>4712063.2483314183</v>
      </c>
      <c r="R81" s="47">
        <f t="shared" ca="1" si="19"/>
        <v>-2.14570851507437E-3</v>
      </c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</row>
    <row r="82" spans="1:35">
      <c r="A82" s="78">
        <v>11119</v>
      </c>
      <c r="B82" s="78">
        <v>-5.126491264566187E-3</v>
      </c>
      <c r="C82" s="78">
        <v>1</v>
      </c>
      <c r="D82" s="79">
        <f t="shared" si="5"/>
        <v>1.1119000000000001</v>
      </c>
      <c r="E82" s="79">
        <f t="shared" si="6"/>
        <v>-5.126491264566187E-3</v>
      </c>
      <c r="F82" s="72">
        <f t="shared" si="7"/>
        <v>1.1119000000000001</v>
      </c>
      <c r="G82" s="72">
        <f t="shared" si="8"/>
        <v>-5.126491264566187E-3</v>
      </c>
      <c r="H82" s="72">
        <f t="shared" si="9"/>
        <v>1.2363216100000003</v>
      </c>
      <c r="I82" s="72">
        <f t="shared" si="10"/>
        <v>1.3746659981590004</v>
      </c>
      <c r="J82" s="72">
        <f t="shared" si="11"/>
        <v>1.5284911233529928</v>
      </c>
      <c r="K82" s="72">
        <f t="shared" si="12"/>
        <v>-5.7001456370711443E-3</v>
      </c>
      <c r="L82" s="72">
        <f t="shared" si="13"/>
        <v>-6.3379919338594059E-3</v>
      </c>
      <c r="M82" s="72">
        <f t="shared" ca="1" si="14"/>
        <v>-4.1361138393916641E-3</v>
      </c>
      <c r="N82" s="72">
        <f t="shared" ca="1" si="15"/>
        <v>9.8084744429531776E-7</v>
      </c>
      <c r="O82" s="80">
        <f t="shared" ca="1" si="16"/>
        <v>251500.4349484391</v>
      </c>
      <c r="P82" s="72">
        <f t="shared" ca="1" si="17"/>
        <v>19636982.712367639</v>
      </c>
      <c r="Q82" s="72">
        <f t="shared" ca="1" si="18"/>
        <v>4697933.616970662</v>
      </c>
      <c r="R82" s="47">
        <f t="shared" ca="1" si="19"/>
        <v>-9.9037742517452294E-4</v>
      </c>
      <c r="S82" s="47"/>
      <c r="T82" s="47"/>
      <c r="U82" s="47"/>
      <c r="V82" s="47"/>
      <c r="W82" s="47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</row>
    <row r="83" spans="1:35">
      <c r="A83" s="78">
        <v>11340.5</v>
      </c>
      <c r="B83" s="78">
        <v>-6.9984405717952412E-3</v>
      </c>
      <c r="C83" s="78">
        <v>0.8</v>
      </c>
      <c r="D83" s="79">
        <f t="shared" si="5"/>
        <v>1.13405</v>
      </c>
      <c r="E83" s="79">
        <f t="shared" si="6"/>
        <v>-6.9984405717952412E-3</v>
      </c>
      <c r="F83" s="72">
        <f t="shared" si="7"/>
        <v>0.90724000000000005</v>
      </c>
      <c r="G83" s="72">
        <f t="shared" si="8"/>
        <v>-5.5987524574361933E-3</v>
      </c>
      <c r="H83" s="72">
        <f t="shared" si="9"/>
        <v>1.028855522</v>
      </c>
      <c r="I83" s="72">
        <f t="shared" si="10"/>
        <v>1.1667736047241</v>
      </c>
      <c r="J83" s="72">
        <f t="shared" si="11"/>
        <v>1.3231796064373655</v>
      </c>
      <c r="K83" s="72">
        <f t="shared" si="12"/>
        <v>-6.3492652243555148E-3</v>
      </c>
      <c r="L83" s="72">
        <f t="shared" si="13"/>
        <v>-7.2003842276803717E-3</v>
      </c>
      <c r="M83" s="72">
        <f t="shared" ca="1" si="14"/>
        <v>-3.2495978215996771E-3</v>
      </c>
      <c r="N83" s="72">
        <f t="shared" ca="1" si="15"/>
        <v>1.1243057572555073E-5</v>
      </c>
      <c r="O83" s="80">
        <f t="shared" ca="1" si="16"/>
        <v>179487.74254227197</v>
      </c>
      <c r="P83" s="72">
        <f t="shared" ca="1" si="17"/>
        <v>12506325.729614072</v>
      </c>
      <c r="Q83" s="72">
        <f t="shared" ca="1" si="18"/>
        <v>2938747.3756639617</v>
      </c>
      <c r="R83" s="47">
        <f t="shared" ca="1" si="19"/>
        <v>-3.7488427501955641E-3</v>
      </c>
      <c r="S83" s="47"/>
      <c r="T83" s="47"/>
      <c r="U83" s="47"/>
      <c r="V83" s="47"/>
      <c r="W83" s="47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</row>
    <row r="84" spans="1:35">
      <c r="A84" s="78">
        <v>11343</v>
      </c>
      <c r="B84" s="78">
        <v>-2.6601615108498185E-3</v>
      </c>
      <c r="C84" s="78">
        <v>0.6</v>
      </c>
      <c r="D84" s="79">
        <f t="shared" si="5"/>
        <v>1.1343000000000001</v>
      </c>
      <c r="E84" s="79">
        <f t="shared" si="6"/>
        <v>-2.6601615108498185E-3</v>
      </c>
      <c r="F84" s="72">
        <f t="shared" si="7"/>
        <v>0.68058000000000007</v>
      </c>
      <c r="G84" s="72">
        <f t="shared" si="8"/>
        <v>-1.596096906509891E-3</v>
      </c>
      <c r="H84" s="72">
        <f t="shared" si="9"/>
        <v>0.77198189400000017</v>
      </c>
      <c r="I84" s="72">
        <f t="shared" si="10"/>
        <v>0.87565906236420021</v>
      </c>
      <c r="J84" s="72">
        <f t="shared" si="11"/>
        <v>0.99326007443971243</v>
      </c>
      <c r="K84" s="72">
        <f t="shared" si="12"/>
        <v>-1.8104527210541694E-3</v>
      </c>
      <c r="L84" s="72">
        <f t="shared" si="13"/>
        <v>-2.0535965214917447E-3</v>
      </c>
      <c r="M84" s="72">
        <f t="shared" ca="1" si="14"/>
        <v>-3.2393758019765642E-3</v>
      </c>
      <c r="N84" s="72">
        <f t="shared" ca="1" si="15"/>
        <v>2.0129351702727512E-7</v>
      </c>
      <c r="O84" s="80">
        <f t="shared" ca="1" si="16"/>
        <v>101076.7868367737</v>
      </c>
      <c r="P84" s="72">
        <f t="shared" ca="1" si="17"/>
        <v>7034242.8459889488</v>
      </c>
      <c r="Q84" s="72">
        <f t="shared" ca="1" si="18"/>
        <v>1652574.2721992822</v>
      </c>
      <c r="R84" s="47">
        <f t="shared" ca="1" si="19"/>
        <v>5.7921429112674575E-4</v>
      </c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</row>
    <row r="85" spans="1:35">
      <c r="A85" s="78">
        <v>11345</v>
      </c>
      <c r="B85" s="78">
        <v>-1.2095376376248016E-3</v>
      </c>
      <c r="C85" s="78">
        <v>1</v>
      </c>
      <c r="D85" s="79">
        <f t="shared" ref="D85:D143" si="20">A85/A$18</f>
        <v>1.1345000000000001</v>
      </c>
      <c r="E85" s="79">
        <f t="shared" ref="E85:E143" si="21">B85/B$18</f>
        <v>-1.2095376376248016E-3</v>
      </c>
      <c r="F85" s="72">
        <f t="shared" ref="F85:F143" si="22">$C85*D85</f>
        <v>1.1345000000000001</v>
      </c>
      <c r="G85" s="72">
        <f t="shared" ref="G85:G143" si="23">$C85*E85</f>
        <v>-1.2095376376248016E-3</v>
      </c>
      <c r="H85" s="72">
        <f t="shared" ref="H85:H143" si="24">C85*D85*D85</f>
        <v>1.2870902500000001</v>
      </c>
      <c r="I85" s="72">
        <f t="shared" ref="I85:I143" si="25">C85*D85*D85*D85</f>
        <v>1.4602038886250002</v>
      </c>
      <c r="J85" s="72">
        <f t="shared" ref="J85:J143" si="26">C85*D85*D85*D85*D85</f>
        <v>1.6566013116450629</v>
      </c>
      <c r="K85" s="72">
        <f t="shared" ref="K85:K143" si="27">C85*E85*D85</f>
        <v>-1.3722204498853375E-3</v>
      </c>
      <c r="L85" s="72">
        <f t="shared" ref="L85:L143" si="28">C85*E85*D85*D85</f>
        <v>-1.5567841003949155E-3</v>
      </c>
      <c r="M85" s="72">
        <f t="shared" ref="M85:M143" ca="1" si="29">+E$4+E$5*D85+E$6*D85^2</f>
        <v>-3.231194711707637E-3</v>
      </c>
      <c r="N85" s="72">
        <f t="shared" ref="N85:N143" ca="1" si="30">C85*(M85-E85)^2</f>
        <v>4.087097325189171E-6</v>
      </c>
      <c r="O85" s="80">
        <f t="shared" ref="O85:O143" ca="1" si="31">(C85*O$1-O$2*F85+O$3*H85)^2</f>
        <v>281024.12174203846</v>
      </c>
      <c r="P85" s="72">
        <f t="shared" ref="P85:P143" ca="1" si="32">(-C85*O$2+O$4*F85-O$5*H85)^2</f>
        <v>19538299.238425631</v>
      </c>
      <c r="Q85" s="72">
        <f t="shared" ref="Q85:Q143" ca="1" si="33">+(C85*O$3-F85*O$5+H85*O$6)^2</f>
        <v>4589435.3854803741</v>
      </c>
      <c r="R85" s="47">
        <f t="shared" ref="R85:R143" ca="1" si="34">+E85-M85</f>
        <v>2.0216570740828354E-3</v>
      </c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</row>
    <row r="86" spans="1:35">
      <c r="A86" s="78">
        <v>11345.5</v>
      </c>
      <c r="B86" s="78">
        <v>-4.2218815873160927E-3</v>
      </c>
      <c r="C86" s="78">
        <v>0.8</v>
      </c>
      <c r="D86" s="79">
        <f t="shared" si="20"/>
        <v>1.1345499999999999</v>
      </c>
      <c r="E86" s="79">
        <f t="shared" si="21"/>
        <v>-4.2218815873160927E-3</v>
      </c>
      <c r="F86" s="72">
        <f t="shared" si="22"/>
        <v>0.90764</v>
      </c>
      <c r="G86" s="72">
        <f t="shared" si="23"/>
        <v>-3.3775052698528743E-3</v>
      </c>
      <c r="H86" s="72">
        <f t="shared" si="24"/>
        <v>1.0297629619999999</v>
      </c>
      <c r="I86" s="72">
        <f t="shared" si="25"/>
        <v>1.1683175685370999</v>
      </c>
      <c r="J86" s="72">
        <f t="shared" si="26"/>
        <v>1.3255146973837666</v>
      </c>
      <c r="K86" s="72">
        <f t="shared" si="27"/>
        <v>-3.8319486039115782E-3</v>
      </c>
      <c r="L86" s="72">
        <f t="shared" si="28"/>
        <v>-4.3475372885678808E-3</v>
      </c>
      <c r="M86" s="72">
        <f t="shared" ca="1" si="29"/>
        <v>-3.2291489565611856E-3</v>
      </c>
      <c r="N86" s="72">
        <f t="shared" ca="1" si="30"/>
        <v>7.884144609324471E-7</v>
      </c>
      <c r="O86" s="80">
        <f t="shared" ca="1" si="31"/>
        <v>179896.26906039301</v>
      </c>
      <c r="P86" s="72">
        <f t="shared" ca="1" si="32"/>
        <v>12504308.541068479</v>
      </c>
      <c r="Q86" s="72">
        <f t="shared" ca="1" si="33"/>
        <v>2937070.6980382674</v>
      </c>
      <c r="R86" s="47">
        <f t="shared" ca="1" si="34"/>
        <v>-9.9273263075490715E-4</v>
      </c>
      <c r="S86" s="47"/>
      <c r="T86" s="47"/>
      <c r="U86" s="47"/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</row>
    <row r="87" spans="1:35">
      <c r="A87" s="78">
        <v>11437</v>
      </c>
      <c r="B87" s="78">
        <v>-4.0802500770368809E-3</v>
      </c>
      <c r="C87" s="78">
        <v>1</v>
      </c>
      <c r="D87" s="79">
        <f t="shared" si="20"/>
        <v>1.1436999999999999</v>
      </c>
      <c r="E87" s="79">
        <f t="shared" si="21"/>
        <v>-4.0802500770368809E-3</v>
      </c>
      <c r="F87" s="72">
        <f t="shared" si="22"/>
        <v>1.1436999999999999</v>
      </c>
      <c r="G87" s="72">
        <f t="shared" si="23"/>
        <v>-4.0802500770368809E-3</v>
      </c>
      <c r="H87" s="72">
        <f t="shared" si="24"/>
        <v>1.3080496899999998</v>
      </c>
      <c r="I87" s="72">
        <f t="shared" si="25"/>
        <v>1.4960164304529997</v>
      </c>
      <c r="J87" s="72">
        <f t="shared" si="26"/>
        <v>1.7109939915090957</v>
      </c>
      <c r="K87" s="72">
        <f t="shared" si="27"/>
        <v>-4.6665820131070804E-3</v>
      </c>
      <c r="L87" s="72">
        <f t="shared" si="28"/>
        <v>-5.3371698483905671E-3</v>
      </c>
      <c r="M87" s="72">
        <f t="shared" ca="1" si="29"/>
        <v>-2.8515258831999443E-3</v>
      </c>
      <c r="N87" s="72">
        <f t="shared" ca="1" si="30"/>
        <v>1.5097631445202297E-6</v>
      </c>
      <c r="O87" s="80">
        <f t="shared" ca="1" si="31"/>
        <v>292631.97792828723</v>
      </c>
      <c r="P87" s="72">
        <f t="shared" ca="1" si="32"/>
        <v>19472634.258809578</v>
      </c>
      <c r="Q87" s="72">
        <f t="shared" ca="1" si="33"/>
        <v>4539517.9352829587</v>
      </c>
      <c r="R87" s="47">
        <f t="shared" ca="1" si="34"/>
        <v>-1.2287241938369366E-3</v>
      </c>
      <c r="S87" s="47"/>
      <c r="T87" s="47"/>
      <c r="U87" s="47"/>
      <c r="V87" s="47"/>
      <c r="W87" s="47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</row>
    <row r="88" spans="1:35">
      <c r="A88" s="78">
        <v>11479.5</v>
      </c>
      <c r="B88" s="78">
        <v>-1.5288354842319402E-3</v>
      </c>
      <c r="C88" s="78">
        <v>0.4</v>
      </c>
      <c r="D88" s="79">
        <f t="shared" si="20"/>
        <v>1.14795</v>
      </c>
      <c r="E88" s="79">
        <f t="shared" si="21"/>
        <v>-1.5288354842319402E-3</v>
      </c>
      <c r="F88" s="72">
        <f t="shared" si="22"/>
        <v>0.45918000000000003</v>
      </c>
      <c r="G88" s="72">
        <f t="shared" si="23"/>
        <v>-6.1153419369277618E-4</v>
      </c>
      <c r="H88" s="72">
        <f t="shared" si="24"/>
        <v>0.52711568100000006</v>
      </c>
      <c r="I88" s="72">
        <f t="shared" si="25"/>
        <v>0.60510244600395013</v>
      </c>
      <c r="J88" s="72">
        <f t="shared" si="26"/>
        <v>0.69462735289023458</v>
      </c>
      <c r="K88" s="72">
        <f t="shared" si="27"/>
        <v>-7.0201067764962238E-4</v>
      </c>
      <c r="L88" s="72">
        <f t="shared" si="28"/>
        <v>-8.0587315740788406E-4</v>
      </c>
      <c r="M88" s="72">
        <f t="shared" ca="1" si="29"/>
        <v>-2.6739285569562163E-3</v>
      </c>
      <c r="N88" s="72">
        <f t="shared" ca="1" si="30"/>
        <v>5.2449525808044968E-7</v>
      </c>
      <c r="O88" s="80">
        <f t="shared" ca="1" si="31"/>
        <v>47664.046984716064</v>
      </c>
      <c r="P88" s="72">
        <f t="shared" ca="1" si="32"/>
        <v>3109975.7046207627</v>
      </c>
      <c r="Q88" s="72">
        <f t="shared" ca="1" si="33"/>
        <v>722457.52100585296</v>
      </c>
      <c r="R88" s="47">
        <f t="shared" ca="1" si="34"/>
        <v>1.1450930727242761E-3</v>
      </c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</row>
    <row r="89" spans="1:35">
      <c r="A89" s="78">
        <v>11831</v>
      </c>
      <c r="B89" s="78">
        <v>1.0766444464402564E-4</v>
      </c>
      <c r="C89" s="78">
        <v>0.2</v>
      </c>
      <c r="D89" s="79">
        <f t="shared" si="20"/>
        <v>1.1831</v>
      </c>
      <c r="E89" s="79">
        <f t="shared" si="21"/>
        <v>1.0766444464402564E-4</v>
      </c>
      <c r="F89" s="72">
        <f t="shared" si="22"/>
        <v>0.23662000000000002</v>
      </c>
      <c r="G89" s="72">
        <f t="shared" si="23"/>
        <v>2.1532888928805127E-5</v>
      </c>
      <c r="H89" s="72">
        <f t="shared" si="24"/>
        <v>0.27994512200000005</v>
      </c>
      <c r="I89" s="72">
        <f t="shared" si="25"/>
        <v>0.33120307383820008</v>
      </c>
      <c r="J89" s="72">
        <f t="shared" si="26"/>
        <v>0.39184635665797451</v>
      </c>
      <c r="K89" s="72">
        <f t="shared" si="27"/>
        <v>2.5475560891669349E-5</v>
      </c>
      <c r="L89" s="72">
        <f t="shared" si="28"/>
        <v>3.0140136090934006E-5</v>
      </c>
      <c r="M89" s="72">
        <f t="shared" ca="1" si="29"/>
        <v>-1.151627895918772E-3</v>
      </c>
      <c r="N89" s="72">
        <f t="shared" ca="1" si="30"/>
        <v>3.1716343980002579E-7</v>
      </c>
      <c r="O89" s="80">
        <f t="shared" ca="1" si="31"/>
        <v>13551.270434062961</v>
      </c>
      <c r="P89" s="72">
        <f t="shared" ca="1" si="32"/>
        <v>761078.7057071015</v>
      </c>
      <c r="Q89" s="72">
        <f t="shared" ca="1" si="33"/>
        <v>171594.34769917271</v>
      </c>
      <c r="R89" s="47">
        <f t="shared" ca="1" si="34"/>
        <v>1.2592923405627975E-3</v>
      </c>
      <c r="S89" s="47"/>
      <c r="T89" s="47"/>
      <c r="U89" s="47"/>
      <c r="V89" s="47"/>
      <c r="W89" s="47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</row>
    <row r="90" spans="1:35">
      <c r="A90" s="78">
        <v>11831.5</v>
      </c>
      <c r="B90" s="78">
        <v>-6.10464826566149E-3</v>
      </c>
      <c r="C90" s="78">
        <v>0.05</v>
      </c>
      <c r="D90" s="79">
        <f t="shared" si="20"/>
        <v>1.1831499999999999</v>
      </c>
      <c r="E90" s="79">
        <f t="shared" si="21"/>
        <v>-6.10464826566149E-3</v>
      </c>
      <c r="F90" s="72">
        <f t="shared" si="22"/>
        <v>5.9157500000000002E-2</v>
      </c>
      <c r="G90" s="72">
        <f t="shared" si="23"/>
        <v>-3.0523241328307455E-4</v>
      </c>
      <c r="H90" s="72">
        <f t="shared" si="24"/>
        <v>6.9992196125000003E-2</v>
      </c>
      <c r="I90" s="72">
        <f t="shared" si="25"/>
        <v>8.2811266845293746E-2</v>
      </c>
      <c r="J90" s="72">
        <f t="shared" si="26"/>
        <v>9.797815036800929E-2</v>
      </c>
      <c r="K90" s="72">
        <f t="shared" si="27"/>
        <v>-3.6113572977586962E-4</v>
      </c>
      <c r="L90" s="72">
        <f t="shared" si="28"/>
        <v>-4.2727773868432014E-4</v>
      </c>
      <c r="M90" s="72">
        <f t="shared" ca="1" si="29"/>
        <v>-1.1493945139681369E-3</v>
      </c>
      <c r="N90" s="72">
        <f t="shared" ca="1" si="30"/>
        <v>1.2277269871835528E-6</v>
      </c>
      <c r="O90" s="80">
        <f t="shared" ca="1" si="31"/>
        <v>847.09023605488005</v>
      </c>
      <c r="P90" s="72">
        <f t="shared" ca="1" si="32"/>
        <v>47565.587593707729</v>
      </c>
      <c r="Q90" s="72">
        <f t="shared" ca="1" si="33"/>
        <v>10723.765752130834</v>
      </c>
      <c r="R90" s="47">
        <f t="shared" ca="1" si="34"/>
        <v>-4.9552537516933531E-3</v>
      </c>
      <c r="S90" s="47"/>
      <c r="T90" s="47"/>
      <c r="U90" s="47"/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</row>
    <row r="91" spans="1:35">
      <c r="A91" s="78">
        <v>11833.5</v>
      </c>
      <c r="B91" s="78">
        <v>-1.9538988281908674E-3</v>
      </c>
      <c r="C91" s="78">
        <v>1</v>
      </c>
      <c r="D91" s="79">
        <f t="shared" si="20"/>
        <v>1.1833499999999999</v>
      </c>
      <c r="E91" s="79">
        <f t="shared" si="21"/>
        <v>-1.9538988281908674E-3</v>
      </c>
      <c r="F91" s="72">
        <f t="shared" si="22"/>
        <v>1.1833499999999999</v>
      </c>
      <c r="G91" s="72">
        <f t="shared" si="23"/>
        <v>-1.9538988281908674E-3</v>
      </c>
      <c r="H91" s="72">
        <f t="shared" si="24"/>
        <v>1.4003172224999998</v>
      </c>
      <c r="I91" s="72">
        <f t="shared" si="25"/>
        <v>1.6570653852453747</v>
      </c>
      <c r="J91" s="72">
        <f t="shared" si="26"/>
        <v>1.960888323630114</v>
      </c>
      <c r="K91" s="72">
        <f t="shared" si="27"/>
        <v>-2.3121461783396626E-3</v>
      </c>
      <c r="L91" s="72">
        <f t="shared" si="28"/>
        <v>-2.7360781801382397E-3</v>
      </c>
      <c r="M91" s="72">
        <f t="shared" ca="1" si="29"/>
        <v>-1.1404590558486694E-3</v>
      </c>
      <c r="N91" s="72">
        <f t="shared" ca="1" si="30"/>
        <v>6.6168426322812698E-7</v>
      </c>
      <c r="O91" s="80">
        <f t="shared" ca="1" si="31"/>
        <v>339053.31054572825</v>
      </c>
      <c r="P91" s="72">
        <f t="shared" ca="1" si="32"/>
        <v>19023300.440823674</v>
      </c>
      <c r="Q91" s="72">
        <f t="shared" ca="1" si="33"/>
        <v>4288095.8640204817</v>
      </c>
      <c r="R91" s="47">
        <f t="shared" ca="1" si="34"/>
        <v>-8.1343977234219801E-4</v>
      </c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</row>
    <row r="92" spans="1:35">
      <c r="A92" s="78">
        <v>12109.5</v>
      </c>
      <c r="B92" s="78">
        <v>3.7539578827102049E-3</v>
      </c>
      <c r="C92" s="78">
        <v>0.1</v>
      </c>
      <c r="D92" s="79">
        <f t="shared" si="20"/>
        <v>1.21095</v>
      </c>
      <c r="E92" s="79">
        <f t="shared" si="21"/>
        <v>3.7539578827102049E-3</v>
      </c>
      <c r="F92" s="72">
        <f t="shared" si="22"/>
        <v>0.12109500000000001</v>
      </c>
      <c r="G92" s="72">
        <f t="shared" si="23"/>
        <v>3.753957882710205E-4</v>
      </c>
      <c r="H92" s="72">
        <f t="shared" si="24"/>
        <v>0.14663999025000002</v>
      </c>
      <c r="I92" s="72">
        <f t="shared" si="25"/>
        <v>0.17757369619323751</v>
      </c>
      <c r="J92" s="72">
        <f t="shared" si="26"/>
        <v>0.21503286740520097</v>
      </c>
      <c r="K92" s="72">
        <f t="shared" si="27"/>
        <v>4.5458552980679227E-4</v>
      </c>
      <c r="L92" s="72">
        <f t="shared" si="28"/>
        <v>5.5048034731953511E-4</v>
      </c>
      <c r="M92" s="72">
        <f t="shared" ca="1" si="29"/>
        <v>1.2225603589560013E-4</v>
      </c>
      <c r="N92" s="72">
        <f t="shared" ca="1" si="30"/>
        <v>1.3189258304156612E-6</v>
      </c>
      <c r="O92" s="80">
        <f t="shared" ca="1" si="31"/>
        <v>3671.0975776885957</v>
      </c>
      <c r="P92" s="72">
        <f t="shared" ca="1" si="32"/>
        <v>185550.13853622603</v>
      </c>
      <c r="Q92" s="72">
        <f t="shared" ca="1" si="33"/>
        <v>40804.70778894949</v>
      </c>
      <c r="R92" s="47">
        <f t="shared" ca="1" si="34"/>
        <v>3.6317018468146047E-3</v>
      </c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</row>
    <row r="93" spans="1:35">
      <c r="A93" s="78">
        <v>12281.5</v>
      </c>
      <c r="B93" s="78">
        <v>2.225387495379432E-3</v>
      </c>
      <c r="C93" s="78">
        <v>1</v>
      </c>
      <c r="D93" s="79">
        <f t="shared" si="20"/>
        <v>1.2281500000000001</v>
      </c>
      <c r="E93" s="79">
        <f t="shared" si="21"/>
        <v>2.225387495379432E-3</v>
      </c>
      <c r="F93" s="72">
        <f t="shared" si="22"/>
        <v>1.2281500000000001</v>
      </c>
      <c r="G93" s="72">
        <f t="shared" si="23"/>
        <v>2.225387495379432E-3</v>
      </c>
      <c r="H93" s="72">
        <f t="shared" si="24"/>
        <v>1.5083524225000002</v>
      </c>
      <c r="I93" s="72">
        <f t="shared" si="25"/>
        <v>1.8524830276933755</v>
      </c>
      <c r="J93" s="72">
        <f t="shared" si="26"/>
        <v>2.2751270304616193</v>
      </c>
      <c r="K93" s="72">
        <f t="shared" si="27"/>
        <v>2.7331096524502497E-3</v>
      </c>
      <c r="L93" s="72">
        <f t="shared" si="28"/>
        <v>3.3566686196567744E-3</v>
      </c>
      <c r="M93" s="72">
        <f t="shared" ca="1" si="29"/>
        <v>9.3891394094239994E-4</v>
      </c>
      <c r="N93" s="72">
        <f t="shared" ca="1" si="30"/>
        <v>1.6550142062658514E-6</v>
      </c>
      <c r="O93" s="80">
        <f t="shared" ca="1" si="31"/>
        <v>382506.38446722378</v>
      </c>
      <c r="P93" s="72">
        <f t="shared" ca="1" si="32"/>
        <v>18201001.338736869</v>
      </c>
      <c r="Q93" s="72">
        <f t="shared" ca="1" si="33"/>
        <v>3938680.2234079312</v>
      </c>
      <c r="R93" s="47">
        <f t="shared" ca="1" si="34"/>
        <v>1.2864735544370321E-3</v>
      </c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</row>
    <row r="94" spans="1:35">
      <c r="A94" s="78">
        <v>12284</v>
      </c>
      <c r="B94" s="78">
        <v>1.5639481786838792E-3</v>
      </c>
      <c r="C94" s="78">
        <v>1</v>
      </c>
      <c r="D94" s="79">
        <f t="shared" si="20"/>
        <v>1.2283999999999999</v>
      </c>
      <c r="E94" s="79">
        <f t="shared" si="21"/>
        <v>1.5639481786838792E-3</v>
      </c>
      <c r="F94" s="72">
        <f t="shared" si="22"/>
        <v>1.2283999999999999</v>
      </c>
      <c r="G94" s="72">
        <f t="shared" si="23"/>
        <v>1.5639481786838792E-3</v>
      </c>
      <c r="H94" s="72">
        <f t="shared" si="24"/>
        <v>1.5089665599999997</v>
      </c>
      <c r="I94" s="72">
        <f t="shared" si="25"/>
        <v>1.8536145223039995</v>
      </c>
      <c r="J94" s="72">
        <f t="shared" si="26"/>
        <v>2.2769800791982329</v>
      </c>
      <c r="K94" s="72">
        <f t="shared" si="27"/>
        <v>1.9211539426952772E-3</v>
      </c>
      <c r="L94" s="72">
        <f t="shared" si="28"/>
        <v>2.3599455032068785E-3</v>
      </c>
      <c r="M94" s="72">
        <f t="shared" ca="1" si="29"/>
        <v>9.5095238878289273E-4</v>
      </c>
      <c r="N94" s="72">
        <f t="shared" ca="1" si="30"/>
        <v>3.7576383843633438E-7</v>
      </c>
      <c r="O94" s="80">
        <f t="shared" ca="1" si="31"/>
        <v>382717.512870848</v>
      </c>
      <c r="P94" s="72">
        <f t="shared" ca="1" si="32"/>
        <v>18195512.580704793</v>
      </c>
      <c r="Q94" s="72">
        <f t="shared" ca="1" si="33"/>
        <v>3936552.9433497232</v>
      </c>
      <c r="R94" s="47">
        <f t="shared" ca="1" si="34"/>
        <v>6.1299578990098649E-4</v>
      </c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</row>
    <row r="95" spans="1:35">
      <c r="A95" s="78">
        <v>12692</v>
      </c>
      <c r="B95" s="78">
        <v>4.0449373810274017E-3</v>
      </c>
      <c r="C95" s="78">
        <v>1</v>
      </c>
      <c r="D95" s="79">
        <f t="shared" si="20"/>
        <v>1.2692000000000001</v>
      </c>
      <c r="E95" s="79">
        <f t="shared" si="21"/>
        <v>4.0449373810274017E-3</v>
      </c>
      <c r="F95" s="72">
        <f t="shared" si="22"/>
        <v>1.2692000000000001</v>
      </c>
      <c r="G95" s="72">
        <f t="shared" si="23"/>
        <v>4.0449373810274017E-3</v>
      </c>
      <c r="H95" s="72">
        <f t="shared" si="24"/>
        <v>1.6108686400000003</v>
      </c>
      <c r="I95" s="72">
        <f t="shared" si="25"/>
        <v>2.0445144778880007</v>
      </c>
      <c r="J95" s="72">
        <f t="shared" si="26"/>
        <v>2.5948977753354505</v>
      </c>
      <c r="K95" s="72">
        <f t="shared" si="27"/>
        <v>5.1338345239999783E-3</v>
      </c>
      <c r="L95" s="72">
        <f t="shared" si="28"/>
        <v>6.5158627778607731E-3</v>
      </c>
      <c r="M95" s="72">
        <f t="shared" ca="1" si="29"/>
        <v>2.9802865160050637E-3</v>
      </c>
      <c r="N95" s="72">
        <f t="shared" ca="1" si="30"/>
        <v>1.1334814643928125E-6</v>
      </c>
      <c r="O95" s="80">
        <f t="shared" ca="1" si="31"/>
        <v>411961.17497366818</v>
      </c>
      <c r="P95" s="72">
        <f t="shared" ca="1" si="32"/>
        <v>17173171.445877921</v>
      </c>
      <c r="Q95" s="72">
        <f t="shared" ca="1" si="33"/>
        <v>3566005.9295002082</v>
      </c>
      <c r="R95" s="47">
        <f t="shared" ca="1" si="34"/>
        <v>1.0646508650223379E-3</v>
      </c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</row>
    <row r="96" spans="1:35">
      <c r="A96" s="78">
        <v>12696.5</v>
      </c>
      <c r="B96" s="78">
        <v>3.8345148374112452E-3</v>
      </c>
      <c r="C96" s="78">
        <v>1</v>
      </c>
      <c r="D96" s="79">
        <f t="shared" si="20"/>
        <v>1.2696499999999999</v>
      </c>
      <c r="E96" s="79">
        <f t="shared" si="21"/>
        <v>3.8345148374112452E-3</v>
      </c>
      <c r="F96" s="72">
        <f t="shared" si="22"/>
        <v>1.2696499999999999</v>
      </c>
      <c r="G96" s="72">
        <f t="shared" si="23"/>
        <v>3.8345148374112452E-3</v>
      </c>
      <c r="H96" s="72">
        <f t="shared" si="24"/>
        <v>1.6120111224999998</v>
      </c>
      <c r="I96" s="72">
        <f t="shared" si="25"/>
        <v>2.0466899216821246</v>
      </c>
      <c r="J96" s="72">
        <f t="shared" si="26"/>
        <v>2.5985798590637095</v>
      </c>
      <c r="K96" s="72">
        <f t="shared" si="27"/>
        <v>4.8684917633191873E-3</v>
      </c>
      <c r="L96" s="72">
        <f t="shared" si="28"/>
        <v>6.1812805672982057E-3</v>
      </c>
      <c r="M96" s="72">
        <f t="shared" ca="1" si="29"/>
        <v>3.003385507857198E-3</v>
      </c>
      <c r="N96" s="72">
        <f t="shared" ca="1" si="30"/>
        <v>6.9077596244495992E-7</v>
      </c>
      <c r="O96" s="80">
        <f t="shared" ca="1" si="31"/>
        <v>412223.51244959095</v>
      </c>
      <c r="P96" s="72">
        <f t="shared" ca="1" si="32"/>
        <v>17160538.217270724</v>
      </c>
      <c r="Q96" s="72">
        <f t="shared" ca="1" si="33"/>
        <v>3561677.6622436661</v>
      </c>
      <c r="R96" s="47">
        <f t="shared" ca="1" si="34"/>
        <v>8.3112932955404714E-4</v>
      </c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</row>
    <row r="97" spans="1:35">
      <c r="A97" s="78">
        <v>12729.5</v>
      </c>
      <c r="B97" s="78">
        <v>6.7247991553930422E-3</v>
      </c>
      <c r="C97" s="78">
        <v>1</v>
      </c>
      <c r="D97" s="79">
        <f t="shared" si="20"/>
        <v>1.27295</v>
      </c>
      <c r="E97" s="79">
        <f t="shared" si="21"/>
        <v>6.7247991553930422E-3</v>
      </c>
      <c r="F97" s="72">
        <f t="shared" si="22"/>
        <v>1.27295</v>
      </c>
      <c r="G97" s="72">
        <f t="shared" si="23"/>
        <v>6.7247991553930422E-3</v>
      </c>
      <c r="H97" s="72">
        <f t="shared" si="24"/>
        <v>1.6204017025000002</v>
      </c>
      <c r="I97" s="72">
        <f t="shared" si="25"/>
        <v>2.0626903471973752</v>
      </c>
      <c r="J97" s="72">
        <f t="shared" si="26"/>
        <v>2.6257016774648987</v>
      </c>
      <c r="K97" s="72">
        <f t="shared" si="27"/>
        <v>8.5603330848575739E-3</v>
      </c>
      <c r="L97" s="72">
        <f t="shared" si="28"/>
        <v>1.0896876000369449E-2</v>
      </c>
      <c r="M97" s="72">
        <f t="shared" ca="1" si="29"/>
        <v>3.173255868209518E-3</v>
      </c>
      <c r="N97" s="72">
        <f t="shared" ca="1" si="30"/>
        <v>1.2613459720738353E-5</v>
      </c>
      <c r="O97" s="80">
        <f t="shared" ca="1" si="31"/>
        <v>414105.63530744845</v>
      </c>
      <c r="P97" s="72">
        <f t="shared" ca="1" si="32"/>
        <v>17067024.550021578</v>
      </c>
      <c r="Q97" s="72">
        <f t="shared" ca="1" si="33"/>
        <v>3529789.406668874</v>
      </c>
      <c r="R97" s="47">
        <f t="shared" ca="1" si="34"/>
        <v>3.5515432871835242E-3</v>
      </c>
      <c r="S97" s="47"/>
      <c r="T97" s="47"/>
      <c r="U97" s="47"/>
      <c r="V97" s="47"/>
      <c r="W97" s="47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</row>
    <row r="98" spans="1:35">
      <c r="A98" s="78">
        <v>13170.5</v>
      </c>
      <c r="B98" s="78">
        <v>6.111524541132553E-3</v>
      </c>
      <c r="C98" s="78">
        <v>1</v>
      </c>
      <c r="D98" s="79">
        <f t="shared" si="20"/>
        <v>1.3170500000000001</v>
      </c>
      <c r="E98" s="79">
        <f t="shared" si="21"/>
        <v>6.111524541132553E-3</v>
      </c>
      <c r="F98" s="72">
        <f t="shared" si="22"/>
        <v>1.3170500000000001</v>
      </c>
      <c r="G98" s="72">
        <f t="shared" si="23"/>
        <v>6.111524541132553E-3</v>
      </c>
      <c r="H98" s="72">
        <f t="shared" si="24"/>
        <v>1.7346207025000002</v>
      </c>
      <c r="I98" s="72">
        <f t="shared" si="25"/>
        <v>2.2845821962276256</v>
      </c>
      <c r="J98" s="72">
        <f t="shared" si="26"/>
        <v>3.0089089815415946</v>
      </c>
      <c r="K98" s="72">
        <f t="shared" si="27"/>
        <v>8.04918339689863E-3</v>
      </c>
      <c r="L98" s="72">
        <f t="shared" si="28"/>
        <v>1.060117699288534E-2</v>
      </c>
      <c r="M98" s="72">
        <f t="shared" ca="1" si="29"/>
        <v>5.5240419661369E-3</v>
      </c>
      <c r="N98" s="72">
        <f t="shared" ca="1" si="30"/>
        <v>3.4513577592352299E-7</v>
      </c>
      <c r="O98" s="80">
        <f t="shared" ca="1" si="31"/>
        <v>432003.49363778636</v>
      </c>
      <c r="P98" s="72">
        <f t="shared" ca="1" si="32"/>
        <v>15677595.323034845</v>
      </c>
      <c r="Q98" s="72">
        <f t="shared" ca="1" si="33"/>
        <v>3081330.3929037815</v>
      </c>
      <c r="R98" s="47">
        <f t="shared" ca="1" si="34"/>
        <v>5.8748257499565294E-4</v>
      </c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</row>
    <row r="99" spans="1:35">
      <c r="A99" s="78">
        <v>13465</v>
      </c>
      <c r="B99" s="78">
        <v>9.3965069449278953E-3</v>
      </c>
      <c r="C99" s="78">
        <v>1</v>
      </c>
      <c r="D99" s="79">
        <f t="shared" si="20"/>
        <v>1.3465</v>
      </c>
      <c r="E99" s="79">
        <f t="shared" si="21"/>
        <v>9.3965069449278953E-3</v>
      </c>
      <c r="F99" s="72">
        <f t="shared" si="22"/>
        <v>1.3465</v>
      </c>
      <c r="G99" s="72">
        <f t="shared" si="23"/>
        <v>9.3965069449278953E-3</v>
      </c>
      <c r="H99" s="72">
        <f t="shared" si="24"/>
        <v>1.81306225</v>
      </c>
      <c r="I99" s="72">
        <f t="shared" si="25"/>
        <v>2.4412883196249999</v>
      </c>
      <c r="J99" s="72">
        <f t="shared" si="26"/>
        <v>3.2871947223750624</v>
      </c>
      <c r="K99" s="72">
        <f t="shared" si="27"/>
        <v>1.2652396601345411E-2</v>
      </c>
      <c r="L99" s="72">
        <f t="shared" si="28"/>
        <v>1.7036452023711596E-2</v>
      </c>
      <c r="M99" s="72">
        <f t="shared" ca="1" si="29"/>
        <v>7.1775211510255038E-3</v>
      </c>
      <c r="N99" s="72">
        <f t="shared" ca="1" si="30"/>
        <v>4.9238979535406265E-6</v>
      </c>
      <c r="O99" s="80">
        <f t="shared" ca="1" si="31"/>
        <v>436183.89707278303</v>
      </c>
      <c r="P99" s="72">
        <f t="shared" ca="1" si="32"/>
        <v>14618184.080865784</v>
      </c>
      <c r="Q99" s="72">
        <f t="shared" ca="1" si="33"/>
        <v>2763396.1834128201</v>
      </c>
      <c r="R99" s="47">
        <f t="shared" ca="1" si="34"/>
        <v>2.2189857939023915E-3</v>
      </c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7"/>
      <c r="AG99" s="47"/>
      <c r="AH99" s="47"/>
      <c r="AI99" s="47"/>
    </row>
    <row r="100" spans="1:35">
      <c r="A100" s="78">
        <v>13564.5</v>
      </c>
      <c r="B100" s="78">
        <v>4.9595771457551048E-3</v>
      </c>
      <c r="C100" s="78">
        <v>1</v>
      </c>
      <c r="D100" s="79">
        <f t="shared" si="20"/>
        <v>1.3564499999999999</v>
      </c>
      <c r="E100" s="79">
        <f t="shared" si="21"/>
        <v>4.9595771457551048E-3</v>
      </c>
      <c r="F100" s="72">
        <f t="shared" si="22"/>
        <v>1.3564499999999999</v>
      </c>
      <c r="G100" s="72">
        <f t="shared" si="23"/>
        <v>4.9595771457551048E-3</v>
      </c>
      <c r="H100" s="72">
        <f t="shared" si="24"/>
        <v>1.8399566024999998</v>
      </c>
      <c r="I100" s="72">
        <f t="shared" si="25"/>
        <v>2.4958091334611248</v>
      </c>
      <c r="J100" s="72">
        <f t="shared" si="26"/>
        <v>3.3854402990833425</v>
      </c>
      <c r="K100" s="72">
        <f t="shared" si="27"/>
        <v>6.7274184193595113E-3</v>
      </c>
      <c r="L100" s="72">
        <f t="shared" si="28"/>
        <v>9.1254067149402086E-3</v>
      </c>
      <c r="M100" s="72">
        <f t="shared" ca="1" si="29"/>
        <v>7.7513017625808894E-3</v>
      </c>
      <c r="N100" s="72">
        <f t="shared" ca="1" si="30"/>
        <v>7.793726336191074E-6</v>
      </c>
      <c r="O100" s="80">
        <f t="shared" ca="1" si="31"/>
        <v>436161.47355773277</v>
      </c>
      <c r="P100" s="72">
        <f t="shared" ca="1" si="32"/>
        <v>14239327.113523709</v>
      </c>
      <c r="Q100" s="72">
        <f t="shared" ca="1" si="33"/>
        <v>2653625.734634893</v>
      </c>
      <c r="R100" s="47">
        <f t="shared" ca="1" si="34"/>
        <v>-2.7917246168257847E-3</v>
      </c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</row>
    <row r="101" spans="1:35">
      <c r="A101" s="78">
        <v>13579</v>
      </c>
      <c r="B101" s="78">
        <v>8.8744696441232264E-3</v>
      </c>
      <c r="C101" s="78">
        <v>0.8</v>
      </c>
      <c r="D101" s="79">
        <f t="shared" si="20"/>
        <v>1.3579000000000001</v>
      </c>
      <c r="E101" s="79">
        <f t="shared" si="21"/>
        <v>8.8744696441232264E-3</v>
      </c>
      <c r="F101" s="72">
        <f t="shared" si="22"/>
        <v>1.0863200000000002</v>
      </c>
      <c r="G101" s="72">
        <f t="shared" si="23"/>
        <v>7.0995757152985811E-3</v>
      </c>
      <c r="H101" s="72">
        <f t="shared" si="24"/>
        <v>1.4751139280000003</v>
      </c>
      <c r="I101" s="72">
        <f t="shared" si="25"/>
        <v>2.0030572028312004</v>
      </c>
      <c r="J101" s="72">
        <f t="shared" si="26"/>
        <v>2.7199513757244871</v>
      </c>
      <c r="K101" s="72">
        <f t="shared" si="27"/>
        <v>9.6405138638039449E-3</v>
      </c>
      <c r="L101" s="72">
        <f t="shared" si="28"/>
        <v>1.3090853775659378E-2</v>
      </c>
      <c r="M101" s="72">
        <f t="shared" ca="1" si="29"/>
        <v>7.8355561953788039E-3</v>
      </c>
      <c r="N101" s="72">
        <f t="shared" ca="1" si="30"/>
        <v>8.6347292318562389E-7</v>
      </c>
      <c r="O101" s="80">
        <f t="shared" ca="1" si="31"/>
        <v>279102.44291970308</v>
      </c>
      <c r="P101" s="72">
        <f t="shared" ca="1" si="32"/>
        <v>9077311.8106511459</v>
      </c>
      <c r="Q101" s="72">
        <f t="shared" ca="1" si="33"/>
        <v>1688032.9976374207</v>
      </c>
      <c r="R101" s="47">
        <f t="shared" ca="1" si="34"/>
        <v>1.0389134487444225E-3</v>
      </c>
      <c r="S101" s="47"/>
      <c r="T101" s="47"/>
      <c r="U101" s="47"/>
      <c r="V101" s="47"/>
      <c r="W101" s="47"/>
      <c r="X101" s="47"/>
      <c r="Y101" s="47"/>
      <c r="Z101" s="47"/>
      <c r="AA101" s="47"/>
      <c r="AB101" s="47"/>
      <c r="AC101" s="47"/>
      <c r="AD101" s="47"/>
      <c r="AE101" s="47"/>
      <c r="AF101" s="47"/>
      <c r="AG101" s="47"/>
      <c r="AH101" s="47"/>
      <c r="AI101" s="47"/>
    </row>
    <row r="102" spans="1:35">
      <c r="A102" s="78">
        <v>13597.5</v>
      </c>
      <c r="B102" s="78">
        <v>9.9514088738516509E-3</v>
      </c>
      <c r="C102" s="78">
        <v>1</v>
      </c>
      <c r="D102" s="79">
        <f t="shared" si="20"/>
        <v>1.35975</v>
      </c>
      <c r="E102" s="79">
        <f t="shared" si="21"/>
        <v>9.9514088738516509E-3</v>
      </c>
      <c r="F102" s="72">
        <f t="shared" si="22"/>
        <v>1.35975</v>
      </c>
      <c r="G102" s="72">
        <f t="shared" si="23"/>
        <v>9.9514088738516509E-3</v>
      </c>
      <c r="H102" s="72">
        <f t="shared" si="24"/>
        <v>1.8489200625</v>
      </c>
      <c r="I102" s="72">
        <f t="shared" si="25"/>
        <v>2.5140690549843749</v>
      </c>
      <c r="J102" s="72">
        <f t="shared" si="26"/>
        <v>3.4185053975150037</v>
      </c>
      <c r="K102" s="72">
        <f t="shared" si="27"/>
        <v>1.3531428216219783E-2</v>
      </c>
      <c r="L102" s="72">
        <f t="shared" si="28"/>
        <v>1.8399359517004849E-2</v>
      </c>
      <c r="M102" s="72">
        <f t="shared" ca="1" si="29"/>
        <v>7.9432889220232006E-3</v>
      </c>
      <c r="N102" s="72">
        <f t="shared" ca="1" si="30"/>
        <v>4.0325457409314976E-6</v>
      </c>
      <c r="O102" s="80">
        <f t="shared" ca="1" si="31"/>
        <v>435993.64551044139</v>
      </c>
      <c r="P102" s="72">
        <f t="shared" ca="1" si="32"/>
        <v>14111522.822416211</v>
      </c>
      <c r="Q102" s="72">
        <f t="shared" ca="1" si="33"/>
        <v>2617017.1997658978</v>
      </c>
      <c r="R102" s="47">
        <f t="shared" ca="1" si="34"/>
        <v>2.0081199518284503E-3</v>
      </c>
      <c r="S102" s="47"/>
      <c r="T102" s="47"/>
      <c r="U102" s="47"/>
      <c r="V102" s="47"/>
      <c r="W102" s="47"/>
      <c r="X102" s="47"/>
      <c r="Y102" s="47"/>
      <c r="Z102" s="47"/>
      <c r="AA102" s="47"/>
      <c r="AB102" s="47"/>
      <c r="AC102" s="47"/>
      <c r="AD102" s="47"/>
      <c r="AE102" s="47"/>
      <c r="AF102" s="47"/>
      <c r="AG102" s="47"/>
      <c r="AH102" s="47"/>
      <c r="AI102" s="47"/>
    </row>
    <row r="103" spans="1:35">
      <c r="A103" s="78">
        <v>13695</v>
      </c>
      <c r="B103" s="78">
        <v>1.1663773878312321E-2</v>
      </c>
      <c r="C103" s="78">
        <v>1</v>
      </c>
      <c r="D103" s="79">
        <f t="shared" si="20"/>
        <v>1.3694999999999999</v>
      </c>
      <c r="E103" s="79">
        <f t="shared" si="21"/>
        <v>1.1663773878312321E-2</v>
      </c>
      <c r="F103" s="72">
        <f t="shared" si="22"/>
        <v>1.3694999999999999</v>
      </c>
      <c r="G103" s="72">
        <f t="shared" si="23"/>
        <v>1.1663773878312321E-2</v>
      </c>
      <c r="H103" s="72">
        <f t="shared" si="24"/>
        <v>1.8755302499999997</v>
      </c>
      <c r="I103" s="72">
        <f t="shared" si="25"/>
        <v>2.5685386773749994</v>
      </c>
      <c r="J103" s="72">
        <f t="shared" si="26"/>
        <v>3.5176137186650616</v>
      </c>
      <c r="K103" s="72">
        <f t="shared" si="27"/>
        <v>1.5973538326348721E-2</v>
      </c>
      <c r="L103" s="72">
        <f t="shared" si="28"/>
        <v>2.1875760737934572E-2</v>
      </c>
      <c r="M103" s="72">
        <f t="shared" ca="1" si="29"/>
        <v>8.5154358852550377E-3</v>
      </c>
      <c r="N103" s="72">
        <f t="shared" ca="1" si="30"/>
        <v>9.9120321185279615E-6</v>
      </c>
      <c r="O103" s="80">
        <f t="shared" ca="1" si="31"/>
        <v>435031.68151453271</v>
      </c>
      <c r="P103" s="72">
        <f t="shared" ca="1" si="32"/>
        <v>13727951.316927893</v>
      </c>
      <c r="Q103" s="72">
        <f t="shared" ca="1" si="33"/>
        <v>2508365.0827602828</v>
      </c>
      <c r="R103" s="47">
        <f t="shared" ca="1" si="34"/>
        <v>3.1483379930572833E-3</v>
      </c>
      <c r="S103" s="47"/>
      <c r="T103" s="47"/>
      <c r="U103" s="47"/>
      <c r="V103" s="47"/>
      <c r="W103" s="47"/>
      <c r="X103" s="47"/>
      <c r="Y103" s="47"/>
      <c r="Z103" s="47"/>
      <c r="AA103" s="47"/>
      <c r="AB103" s="47"/>
      <c r="AC103" s="47"/>
      <c r="AD103" s="47"/>
      <c r="AE103" s="47"/>
      <c r="AF103" s="47"/>
      <c r="AG103" s="47"/>
      <c r="AH103" s="47"/>
      <c r="AI103" s="47"/>
    </row>
    <row r="104" spans="1:35">
      <c r="A104" s="78">
        <v>14498.5</v>
      </c>
      <c r="B104" s="78">
        <v>1.6084377206979014E-2</v>
      </c>
      <c r="C104" s="78">
        <v>1</v>
      </c>
      <c r="D104" s="79">
        <f t="shared" si="20"/>
        <v>1.4498500000000001</v>
      </c>
      <c r="E104" s="79">
        <f t="shared" si="21"/>
        <v>1.6084377206979014E-2</v>
      </c>
      <c r="F104" s="72">
        <f t="shared" si="22"/>
        <v>1.4498500000000001</v>
      </c>
      <c r="G104" s="72">
        <f t="shared" si="23"/>
        <v>1.6084377206979014E-2</v>
      </c>
      <c r="H104" s="72">
        <f t="shared" si="24"/>
        <v>2.1020650225000002</v>
      </c>
      <c r="I104" s="72">
        <f t="shared" si="25"/>
        <v>3.0476789728716254</v>
      </c>
      <c r="J104" s="72">
        <f t="shared" si="26"/>
        <v>4.4186773588179262</v>
      </c>
      <c r="K104" s="72">
        <f t="shared" si="27"/>
        <v>2.3319934293538524E-2</v>
      </c>
      <c r="L104" s="72">
        <f t="shared" si="28"/>
        <v>3.3810406735486832E-2</v>
      </c>
      <c r="M104" s="72">
        <f t="shared" ca="1" si="29"/>
        <v>1.3510005617087442E-2</v>
      </c>
      <c r="N104" s="72">
        <f t="shared" ca="1" si="30"/>
        <v>6.62738908284086E-6</v>
      </c>
      <c r="O104" s="80">
        <f t="shared" ca="1" si="31"/>
        <v>401266.22985072236</v>
      </c>
      <c r="P104" s="72">
        <f t="shared" ca="1" si="32"/>
        <v>10303041.903809445</v>
      </c>
      <c r="Q104" s="72">
        <f t="shared" ca="1" si="33"/>
        <v>1609375.9486703393</v>
      </c>
      <c r="R104" s="47">
        <f t="shared" ca="1" si="34"/>
        <v>2.574371589891572E-3</v>
      </c>
      <c r="S104" s="47"/>
      <c r="T104" s="47"/>
      <c r="U104" s="47"/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  <c r="AH104" s="47"/>
      <c r="AI104" s="47"/>
    </row>
    <row r="105" spans="1:35">
      <c r="A105" s="78">
        <v>14647</v>
      </c>
      <c r="B105" s="78">
        <v>1.3944009522393403E-2</v>
      </c>
      <c r="C105" s="78">
        <v>0.8</v>
      </c>
      <c r="D105" s="79">
        <f t="shared" si="20"/>
        <v>1.4646999999999999</v>
      </c>
      <c r="E105" s="79">
        <f t="shared" si="21"/>
        <v>1.3944009522393403E-2</v>
      </c>
      <c r="F105" s="72">
        <f t="shared" si="22"/>
        <v>1.1717599999999999</v>
      </c>
      <c r="G105" s="72">
        <f t="shared" si="23"/>
        <v>1.1155207617914723E-2</v>
      </c>
      <c r="H105" s="72">
        <f t="shared" si="24"/>
        <v>1.7162768719999997</v>
      </c>
      <c r="I105" s="72">
        <f t="shared" si="25"/>
        <v>2.5138307344183994</v>
      </c>
      <c r="J105" s="72">
        <f t="shared" si="26"/>
        <v>3.6820078767026292</v>
      </c>
      <c r="K105" s="72">
        <f t="shared" si="27"/>
        <v>1.6339032597959696E-2</v>
      </c>
      <c r="L105" s="72">
        <f t="shared" si="28"/>
        <v>2.3931781046231563E-2</v>
      </c>
      <c r="M105" s="72">
        <f t="shared" ca="1" si="29"/>
        <v>1.4487662707548685E-2</v>
      </c>
      <c r="N105" s="72">
        <f t="shared" ca="1" si="30"/>
        <v>2.3644702858358629E-7</v>
      </c>
      <c r="O105" s="80">
        <f t="shared" ca="1" si="31"/>
        <v>249762.52586328064</v>
      </c>
      <c r="P105" s="72">
        <f t="shared" ca="1" si="32"/>
        <v>6167494.1123295054</v>
      </c>
      <c r="Q105" s="72">
        <f t="shared" ca="1" si="33"/>
        <v>926881.14572004613</v>
      </c>
      <c r="R105" s="47">
        <f t="shared" ca="1" si="34"/>
        <v>-5.4365318515528158E-4</v>
      </c>
      <c r="S105" s="47"/>
      <c r="T105" s="47"/>
      <c r="U105" s="47"/>
      <c r="V105" s="47"/>
      <c r="W105" s="47"/>
      <c r="X105" s="47"/>
      <c r="Y105" s="47"/>
      <c r="Z105" s="47"/>
      <c r="AA105" s="47"/>
      <c r="AB105" s="47"/>
      <c r="AC105" s="47"/>
      <c r="AD105" s="47"/>
      <c r="AE105" s="47"/>
      <c r="AF105" s="47"/>
      <c r="AG105" s="47"/>
      <c r="AH105" s="47"/>
      <c r="AI105" s="47"/>
    </row>
    <row r="106" spans="1:35">
      <c r="A106" s="78">
        <v>15072</v>
      </c>
      <c r="B106" s="78">
        <v>1.7971871889821668E-2</v>
      </c>
      <c r="C106" s="78">
        <v>1</v>
      </c>
      <c r="D106" s="79">
        <f t="shared" si="20"/>
        <v>1.5072000000000001</v>
      </c>
      <c r="E106" s="79">
        <f t="shared" si="21"/>
        <v>1.7971871889821668E-2</v>
      </c>
      <c r="F106" s="72">
        <f t="shared" si="22"/>
        <v>1.5072000000000001</v>
      </c>
      <c r="G106" s="72">
        <f t="shared" si="23"/>
        <v>1.7971871889821668E-2</v>
      </c>
      <c r="H106" s="72">
        <f t="shared" si="24"/>
        <v>2.2716518400000001</v>
      </c>
      <c r="I106" s="72">
        <f t="shared" si="25"/>
        <v>3.4238336532480003</v>
      </c>
      <c r="J106" s="72">
        <f t="shared" si="26"/>
        <v>5.160402082175386</v>
      </c>
      <c r="K106" s="72">
        <f t="shared" si="27"/>
        <v>2.708720531233922E-2</v>
      </c>
      <c r="L106" s="72">
        <f t="shared" si="28"/>
        <v>4.0825835846757676E-2</v>
      </c>
      <c r="M106" s="72">
        <f t="shared" ca="1" si="29"/>
        <v>1.7379769339436635E-2</v>
      </c>
      <c r="N106" s="72">
        <f t="shared" ca="1" si="30"/>
        <v>3.5058543017246089E-7</v>
      </c>
      <c r="O106" s="80">
        <f t="shared" ca="1" si="31"/>
        <v>351511.05673673487</v>
      </c>
      <c r="P106" s="72">
        <f t="shared" ca="1" si="32"/>
        <v>7718163.8345384467</v>
      </c>
      <c r="Q106" s="72">
        <f t="shared" ca="1" si="33"/>
        <v>1009920.2326804311</v>
      </c>
      <c r="R106" s="47">
        <f t="shared" ca="1" si="34"/>
        <v>5.9210255038503329E-4</v>
      </c>
      <c r="S106" s="47"/>
      <c r="T106" s="47"/>
      <c r="U106" s="47"/>
      <c r="V106" s="47"/>
      <c r="W106" s="47"/>
      <c r="X106" s="47"/>
      <c r="Y106" s="47"/>
      <c r="Z106" s="47"/>
      <c r="AA106" s="47"/>
      <c r="AB106" s="47"/>
      <c r="AC106" s="47"/>
      <c r="AD106" s="47"/>
      <c r="AE106" s="47"/>
      <c r="AF106" s="47"/>
      <c r="AG106" s="47"/>
      <c r="AH106" s="47"/>
      <c r="AI106" s="47"/>
    </row>
    <row r="107" spans="1:35">
      <c r="A107" s="78">
        <v>15493.5</v>
      </c>
      <c r="B107" s="78">
        <v>1.960438480606732E-2</v>
      </c>
      <c r="C107" s="78">
        <v>1</v>
      </c>
      <c r="D107" s="79">
        <f t="shared" si="20"/>
        <v>1.54935</v>
      </c>
      <c r="E107" s="79">
        <f t="shared" si="21"/>
        <v>1.960438480606732E-2</v>
      </c>
      <c r="F107" s="72">
        <f t="shared" si="22"/>
        <v>1.54935</v>
      </c>
      <c r="G107" s="72">
        <f t="shared" si="23"/>
        <v>1.960438480606732E-2</v>
      </c>
      <c r="H107" s="72">
        <f t="shared" si="24"/>
        <v>2.4004854225000001</v>
      </c>
      <c r="I107" s="72">
        <f t="shared" si="25"/>
        <v>3.7191920893503752</v>
      </c>
      <c r="J107" s="72">
        <f t="shared" si="26"/>
        <v>5.762330263635004</v>
      </c>
      <c r="K107" s="72">
        <f t="shared" si="27"/>
        <v>3.0374053599280401E-2</v>
      </c>
      <c r="L107" s="72">
        <f t="shared" si="28"/>
        <v>4.706003994404509E-2</v>
      </c>
      <c r="M107" s="72">
        <f t="shared" ca="1" si="29"/>
        <v>2.0385805941159088E-2</v>
      </c>
      <c r="N107" s="72">
        <f t="shared" ca="1" si="30"/>
        <v>6.1061899036810791E-7</v>
      </c>
      <c r="O107" s="80">
        <f t="shared" ca="1" si="31"/>
        <v>304060.15999831469</v>
      </c>
      <c r="P107" s="72">
        <f t="shared" ca="1" si="32"/>
        <v>5853413.521829241</v>
      </c>
      <c r="Q107" s="72">
        <f t="shared" ca="1" si="33"/>
        <v>625059.62908250652</v>
      </c>
      <c r="R107" s="47">
        <f t="shared" ca="1" si="34"/>
        <v>-7.8142113509176853E-4</v>
      </c>
      <c r="S107" s="47"/>
      <c r="T107" s="47"/>
      <c r="U107" s="47"/>
      <c r="V107" s="47"/>
      <c r="W107" s="47"/>
      <c r="X107" s="47"/>
      <c r="Y107" s="47"/>
      <c r="Z107" s="47"/>
      <c r="AA107" s="47"/>
      <c r="AB107" s="47"/>
      <c r="AC107" s="47"/>
      <c r="AD107" s="47"/>
      <c r="AE107" s="47"/>
      <c r="AF107" s="47"/>
      <c r="AG107" s="47"/>
      <c r="AH107" s="47"/>
      <c r="AI107" s="47"/>
    </row>
    <row r="108" spans="1:35">
      <c r="A108" s="78">
        <v>15515</v>
      </c>
      <c r="B108" s="78">
        <v>1.9183893338054092E-2</v>
      </c>
      <c r="C108" s="78">
        <v>1</v>
      </c>
      <c r="D108" s="79">
        <f t="shared" si="20"/>
        <v>1.5515000000000001</v>
      </c>
      <c r="E108" s="79">
        <f t="shared" si="21"/>
        <v>1.9183893338054092E-2</v>
      </c>
      <c r="F108" s="72">
        <f t="shared" si="22"/>
        <v>1.5515000000000001</v>
      </c>
      <c r="G108" s="72">
        <f t="shared" si="23"/>
        <v>1.9183893338054092E-2</v>
      </c>
      <c r="H108" s="72">
        <f t="shared" si="24"/>
        <v>2.4071522500000002</v>
      </c>
      <c r="I108" s="72">
        <f t="shared" si="25"/>
        <v>3.7346967158750006</v>
      </c>
      <c r="J108" s="72">
        <f t="shared" si="26"/>
        <v>5.7943819546800635</v>
      </c>
      <c r="K108" s="72">
        <f t="shared" si="27"/>
        <v>2.9763810513990924E-2</v>
      </c>
      <c r="L108" s="72">
        <f t="shared" si="28"/>
        <v>4.6178552012456922E-2</v>
      </c>
      <c r="M108" s="72">
        <f t="shared" ca="1" si="29"/>
        <v>2.0542815829697122E-2</v>
      </c>
      <c r="N108" s="72">
        <f t="shared" ca="1" si="30"/>
        <v>1.8466703382933019E-6</v>
      </c>
      <c r="O108" s="80">
        <f t="shared" ca="1" si="31"/>
        <v>301441.40556525451</v>
      </c>
      <c r="P108" s="72">
        <f t="shared" ca="1" si="32"/>
        <v>5760670.3485055314</v>
      </c>
      <c r="Q108" s="72">
        <f t="shared" ca="1" si="33"/>
        <v>607163.68886278372</v>
      </c>
      <c r="R108" s="47">
        <f t="shared" ca="1" si="34"/>
        <v>-1.3589224916430304E-3</v>
      </c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</row>
    <row r="109" spans="1:35">
      <c r="A109" s="78">
        <v>16201</v>
      </c>
      <c r="B109" s="78">
        <v>2.5290250352723018E-2</v>
      </c>
      <c r="C109" s="78">
        <v>1</v>
      </c>
      <c r="D109" s="79">
        <f t="shared" si="20"/>
        <v>1.6201000000000001</v>
      </c>
      <c r="E109" s="79">
        <f t="shared" si="21"/>
        <v>2.5290250352723018E-2</v>
      </c>
      <c r="F109" s="72">
        <f t="shared" si="22"/>
        <v>1.6201000000000001</v>
      </c>
      <c r="G109" s="72">
        <f t="shared" si="23"/>
        <v>2.5290250352723018E-2</v>
      </c>
      <c r="H109" s="72">
        <f t="shared" si="24"/>
        <v>2.6247240100000004</v>
      </c>
      <c r="I109" s="72">
        <f t="shared" si="25"/>
        <v>4.2523153686010007</v>
      </c>
      <c r="J109" s="72">
        <f t="shared" si="26"/>
        <v>6.8891761286704813</v>
      </c>
      <c r="K109" s="72">
        <f t="shared" si="27"/>
        <v>4.0972734596446563E-2</v>
      </c>
      <c r="L109" s="72">
        <f t="shared" si="28"/>
        <v>6.6379927319703075E-2</v>
      </c>
      <c r="M109" s="72">
        <f t="shared" ca="1" si="29"/>
        <v>2.573990062454902E-2</v>
      </c>
      <c r="N109" s="72">
        <f t="shared" ca="1" si="30"/>
        <v>2.0218536695319753E-7</v>
      </c>
      <c r="O109" s="80">
        <f t="shared" ca="1" si="31"/>
        <v>211257.48898898481</v>
      </c>
      <c r="P109" s="72">
        <f t="shared" ca="1" si="32"/>
        <v>3021021.9637466818</v>
      </c>
      <c r="Q109" s="72">
        <f t="shared" ca="1" si="33"/>
        <v>153409.59550992964</v>
      </c>
      <c r="R109" s="47">
        <f t="shared" ca="1" si="34"/>
        <v>-4.4965027182600203E-4</v>
      </c>
      <c r="S109" s="47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</row>
    <row r="110" spans="1:35">
      <c r="A110" s="78">
        <v>17081</v>
      </c>
      <c r="B110" s="78">
        <v>3.3947099164760436E-2</v>
      </c>
      <c r="C110" s="78">
        <v>0.4</v>
      </c>
      <c r="D110" s="79">
        <f t="shared" si="20"/>
        <v>1.7081</v>
      </c>
      <c r="E110" s="79">
        <f t="shared" si="21"/>
        <v>3.3947099164760436E-2</v>
      </c>
      <c r="F110" s="72">
        <f t="shared" si="22"/>
        <v>0.68324000000000007</v>
      </c>
      <c r="G110" s="72">
        <f t="shared" si="23"/>
        <v>1.3578839665904174E-2</v>
      </c>
      <c r="H110" s="72">
        <f t="shared" si="24"/>
        <v>1.1670422440000001</v>
      </c>
      <c r="I110" s="72">
        <f t="shared" si="25"/>
        <v>1.9934248569764002</v>
      </c>
      <c r="J110" s="72">
        <f t="shared" si="26"/>
        <v>3.4049689982013889</v>
      </c>
      <c r="K110" s="72">
        <f t="shared" si="27"/>
        <v>2.3194016033330919E-2</v>
      </c>
      <c r="L110" s="72">
        <f t="shared" si="28"/>
        <v>3.961769878653254E-2</v>
      </c>
      <c r="M110" s="72">
        <f t="shared" ca="1" si="29"/>
        <v>3.2938741165601998E-2</v>
      </c>
      <c r="N110" s="72">
        <f t="shared" ca="1" si="30"/>
        <v>4.067143417867234E-7</v>
      </c>
      <c r="O110" s="80">
        <f t="shared" ca="1" si="31"/>
        <v>15046.307727311736</v>
      </c>
      <c r="P110" s="72">
        <f t="shared" ca="1" si="32"/>
        <v>90591.106542795271</v>
      </c>
      <c r="Q110" s="72">
        <f t="shared" ca="1" si="33"/>
        <v>4788.7297315552114</v>
      </c>
      <c r="R110" s="47">
        <f t="shared" ca="1" si="34"/>
        <v>1.0083579991584379E-3</v>
      </c>
      <c r="S110" s="47"/>
      <c r="T110" s="47"/>
      <c r="U110" s="47"/>
      <c r="V110" s="47"/>
      <c r="W110" s="47"/>
      <c r="X110" s="47"/>
      <c r="Y110" s="47"/>
      <c r="Z110" s="47"/>
      <c r="AA110" s="47"/>
      <c r="AB110" s="47"/>
      <c r="AC110" s="47"/>
      <c r="AD110" s="47"/>
      <c r="AE110" s="47"/>
      <c r="AF110" s="47"/>
      <c r="AG110" s="47"/>
      <c r="AH110" s="47"/>
      <c r="AI110" s="47"/>
    </row>
    <row r="111" spans="1:35">
      <c r="A111" s="78">
        <v>17420</v>
      </c>
      <c r="B111" s="78">
        <v>3.3786083180658129E-2</v>
      </c>
      <c r="C111" s="78">
        <v>0.8</v>
      </c>
      <c r="D111" s="79">
        <f t="shared" si="20"/>
        <v>1.742</v>
      </c>
      <c r="E111" s="79">
        <f t="shared" si="21"/>
        <v>3.3786083180658129E-2</v>
      </c>
      <c r="F111" s="72">
        <f t="shared" si="22"/>
        <v>1.3936000000000002</v>
      </c>
      <c r="G111" s="72">
        <f t="shared" si="23"/>
        <v>2.7028866544526506E-2</v>
      </c>
      <c r="H111" s="72">
        <f t="shared" si="24"/>
        <v>2.4276512000000001</v>
      </c>
      <c r="I111" s="72">
        <f t="shared" si="25"/>
        <v>4.2289683904000004</v>
      </c>
      <c r="J111" s="72">
        <f t="shared" si="26"/>
        <v>7.3668629360768003</v>
      </c>
      <c r="K111" s="72">
        <f t="shared" si="27"/>
        <v>4.7084285520565171E-2</v>
      </c>
      <c r="L111" s="72">
        <f t="shared" si="28"/>
        <v>8.2020825376824522E-2</v>
      </c>
      <c r="M111" s="72">
        <f t="shared" ca="1" si="29"/>
        <v>3.5871468092518427E-2</v>
      </c>
      <c r="N111" s="72">
        <f t="shared" ca="1" si="30"/>
        <v>3.479064184491667E-6</v>
      </c>
      <c r="O111" s="80">
        <f t="shared" ca="1" si="31"/>
        <v>35721.96847538295</v>
      </c>
      <c r="P111" s="72">
        <f t="shared" ca="1" si="32"/>
        <v>70483.298844980673</v>
      </c>
      <c r="Q111" s="72">
        <f t="shared" ca="1" si="33"/>
        <v>107997.49467349726</v>
      </c>
      <c r="R111" s="47">
        <f t="shared" ca="1" si="34"/>
        <v>-2.0853849118602982E-3</v>
      </c>
      <c r="S111" s="47"/>
      <c r="T111" s="47"/>
      <c r="U111" s="47"/>
      <c r="V111" s="47"/>
      <c r="W111" s="47"/>
      <c r="X111" s="47"/>
      <c r="Y111" s="47"/>
      <c r="Z111" s="47"/>
      <c r="AA111" s="47"/>
      <c r="AB111" s="47"/>
      <c r="AC111" s="47"/>
      <c r="AD111" s="47"/>
      <c r="AE111" s="47"/>
      <c r="AF111" s="47"/>
      <c r="AG111" s="47"/>
      <c r="AH111" s="47"/>
      <c r="AI111" s="47"/>
    </row>
    <row r="112" spans="1:35">
      <c r="A112" s="78">
        <v>17457</v>
      </c>
      <c r="B112" s="78">
        <v>3.1628019097817504E-2</v>
      </c>
      <c r="C112" s="78">
        <v>1</v>
      </c>
      <c r="D112" s="79">
        <f t="shared" si="20"/>
        <v>1.7457</v>
      </c>
      <c r="E112" s="79">
        <f t="shared" si="21"/>
        <v>3.1628019097817504E-2</v>
      </c>
      <c r="F112" s="72">
        <f t="shared" si="22"/>
        <v>1.7457</v>
      </c>
      <c r="G112" s="72">
        <f t="shared" si="23"/>
        <v>3.1628019097817504E-2</v>
      </c>
      <c r="H112" s="72">
        <f t="shared" si="24"/>
        <v>3.04746849</v>
      </c>
      <c r="I112" s="72">
        <f t="shared" si="25"/>
        <v>5.3199657429930003</v>
      </c>
      <c r="J112" s="72">
        <f t="shared" si="26"/>
        <v>9.2870641975428807</v>
      </c>
      <c r="K112" s="72">
        <f t="shared" si="27"/>
        <v>5.5213032939060019E-2</v>
      </c>
      <c r="L112" s="72">
        <f t="shared" si="28"/>
        <v>9.638539160171708E-2</v>
      </c>
      <c r="M112" s="72">
        <f t="shared" ca="1" si="29"/>
        <v>3.6196930145819817E-2</v>
      </c>
      <c r="N112" s="72">
        <f t="shared" ca="1" si="30"/>
        <v>2.0874948164557587E-5</v>
      </c>
      <c r="O112" s="80">
        <f t="shared" ca="1" si="31"/>
        <v>52067.233602561588</v>
      </c>
      <c r="P112" s="72">
        <f t="shared" ca="1" si="32"/>
        <v>80983.188089764808</v>
      </c>
      <c r="Q112" s="72">
        <f t="shared" ca="1" si="33"/>
        <v>191338.08958957615</v>
      </c>
      <c r="R112" s="47">
        <f t="shared" ca="1" si="34"/>
        <v>-4.5689110480023123E-3</v>
      </c>
      <c r="S112" s="47"/>
      <c r="T112" s="47"/>
      <c r="U112" s="47"/>
      <c r="V112" s="47"/>
      <c r="W112" s="47"/>
      <c r="X112" s="47"/>
      <c r="Y112" s="47"/>
      <c r="Z112" s="47"/>
      <c r="AA112" s="47"/>
      <c r="AB112" s="47"/>
      <c r="AC112" s="47"/>
      <c r="AD112" s="47"/>
      <c r="AE112" s="47"/>
      <c r="AF112" s="47"/>
      <c r="AG112" s="47"/>
      <c r="AH112" s="47"/>
      <c r="AI112" s="47"/>
    </row>
    <row r="113" spans="1:35">
      <c r="A113" s="78">
        <v>17492.5</v>
      </c>
      <c r="B113" s="78">
        <v>3.6557248057347093E-2</v>
      </c>
      <c r="C113" s="78">
        <v>0.6</v>
      </c>
      <c r="D113" s="79">
        <f t="shared" si="20"/>
        <v>1.74925</v>
      </c>
      <c r="E113" s="79">
        <f t="shared" si="21"/>
        <v>3.6557248057347093E-2</v>
      </c>
      <c r="F113" s="72">
        <f t="shared" si="22"/>
        <v>1.04955</v>
      </c>
      <c r="G113" s="72">
        <f t="shared" si="23"/>
        <v>2.1934348834408254E-2</v>
      </c>
      <c r="H113" s="72">
        <f t="shared" si="24"/>
        <v>1.8359253375</v>
      </c>
      <c r="I113" s="72">
        <f t="shared" si="25"/>
        <v>3.2114923966218747</v>
      </c>
      <c r="J113" s="72">
        <f t="shared" si="26"/>
        <v>5.6177030747908141</v>
      </c>
      <c r="K113" s="72">
        <f t="shared" si="27"/>
        <v>3.8368659698588638E-2</v>
      </c>
      <c r="L113" s="72">
        <f t="shared" si="28"/>
        <v>6.7116377977756173E-2</v>
      </c>
      <c r="M113" s="72">
        <f t="shared" ca="1" si="29"/>
        <v>3.651019142218713E-2</v>
      </c>
      <c r="N113" s="72">
        <f t="shared" ca="1" si="30"/>
        <v>1.3285961475467196E-9</v>
      </c>
      <c r="O113" s="80">
        <f t="shared" ca="1" si="31"/>
        <v>17482.247882201144</v>
      </c>
      <c r="P113" s="72">
        <f t="shared" ca="1" si="32"/>
        <v>20555.71630087313</v>
      </c>
      <c r="Q113" s="72">
        <f t="shared" ca="1" si="33"/>
        <v>77207.314779491149</v>
      </c>
      <c r="R113" s="47">
        <f t="shared" ca="1" si="34"/>
        <v>4.7056635159963001E-5</v>
      </c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</row>
    <row r="114" spans="1:35">
      <c r="A114" s="78">
        <v>17605.5</v>
      </c>
      <c r="B114" s="78">
        <v>4.0371310449606165E-2</v>
      </c>
      <c r="C114" s="78">
        <v>0.8</v>
      </c>
      <c r="D114" s="79">
        <f t="shared" si="20"/>
        <v>1.7605500000000001</v>
      </c>
      <c r="E114" s="79">
        <f t="shared" si="21"/>
        <v>4.0371310449606165E-2</v>
      </c>
      <c r="F114" s="72">
        <f t="shared" si="22"/>
        <v>1.4084400000000001</v>
      </c>
      <c r="G114" s="72">
        <f t="shared" si="23"/>
        <v>3.2297048359684936E-2</v>
      </c>
      <c r="H114" s="72">
        <f t="shared" si="24"/>
        <v>2.4796290420000004</v>
      </c>
      <c r="I114" s="72">
        <f t="shared" si="25"/>
        <v>4.3655109098931009</v>
      </c>
      <c r="J114" s="72">
        <f t="shared" si="26"/>
        <v>7.6857002324122989</v>
      </c>
      <c r="K114" s="72">
        <f t="shared" si="27"/>
        <v>5.6860568489643319E-2</v>
      </c>
      <c r="L114" s="72">
        <f t="shared" si="28"/>
        <v>0.10010587385444154</v>
      </c>
      <c r="M114" s="72">
        <f t="shared" ca="1" si="29"/>
        <v>3.7513811286378693E-2</v>
      </c>
      <c r="N114" s="72">
        <f t="shared" ca="1" si="30"/>
        <v>6.5322411742765651E-6</v>
      </c>
      <c r="O114" s="80">
        <f t="shared" ca="1" si="31"/>
        <v>24342.320774294643</v>
      </c>
      <c r="P114" s="72">
        <f t="shared" ca="1" si="32"/>
        <v>5426.0641037130372</v>
      </c>
      <c r="Q114" s="72">
        <f t="shared" ca="1" si="33"/>
        <v>190565.14766206432</v>
      </c>
      <c r="R114" s="47">
        <f t="shared" ca="1" si="34"/>
        <v>2.8574991632274727E-3</v>
      </c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</row>
    <row r="115" spans="1:35">
      <c r="A115" s="78">
        <v>17987</v>
      </c>
      <c r="B115" s="78">
        <v>3.9782561567962199E-2</v>
      </c>
      <c r="C115" s="78">
        <v>0.8</v>
      </c>
      <c r="D115" s="79">
        <f t="shared" si="20"/>
        <v>1.7987</v>
      </c>
      <c r="E115" s="79">
        <f t="shared" si="21"/>
        <v>3.9782561567962199E-2</v>
      </c>
      <c r="F115" s="72">
        <f t="shared" si="22"/>
        <v>1.43896</v>
      </c>
      <c r="G115" s="72">
        <f t="shared" si="23"/>
        <v>3.1826049254369763E-2</v>
      </c>
      <c r="H115" s="72">
        <f t="shared" si="24"/>
        <v>2.5882573519999998</v>
      </c>
      <c r="I115" s="72">
        <f t="shared" si="25"/>
        <v>4.6554984990424</v>
      </c>
      <c r="J115" s="72">
        <f t="shared" si="26"/>
        <v>8.3738451502275648</v>
      </c>
      <c r="K115" s="72">
        <f t="shared" si="27"/>
        <v>5.7245514793834891E-2</v>
      </c>
      <c r="L115" s="72">
        <f t="shared" si="28"/>
        <v>0.10296750745967082</v>
      </c>
      <c r="M115" s="72">
        <f t="shared" ca="1" si="29"/>
        <v>4.097497005981926E-2</v>
      </c>
      <c r="N115" s="72">
        <f t="shared" ca="1" si="30"/>
        <v>1.1374704091622644E-6</v>
      </c>
      <c r="O115" s="80">
        <f t="shared" ca="1" si="31"/>
        <v>6952.6335209739145</v>
      </c>
      <c r="P115" s="72">
        <f t="shared" ca="1" si="32"/>
        <v>114226.47389929695</v>
      </c>
      <c r="Q115" s="72">
        <f t="shared" ca="1" si="33"/>
        <v>444814.58347000735</v>
      </c>
      <c r="R115" s="47">
        <f t="shared" ca="1" si="34"/>
        <v>-1.192408491857061E-3</v>
      </c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  <c r="AD115" s="47"/>
      <c r="AE115" s="47"/>
      <c r="AF115" s="47"/>
      <c r="AG115" s="47"/>
      <c r="AH115" s="47"/>
      <c r="AI115" s="47"/>
    </row>
    <row r="116" spans="1:35">
      <c r="A116" s="78">
        <v>18696</v>
      </c>
      <c r="B116" s="78">
        <v>4.8906825217293767E-2</v>
      </c>
      <c r="C116" s="78">
        <v>0.1</v>
      </c>
      <c r="D116" s="79">
        <f t="shared" si="20"/>
        <v>1.8695999999999999</v>
      </c>
      <c r="E116" s="79">
        <f t="shared" si="21"/>
        <v>4.8906825217293767E-2</v>
      </c>
      <c r="F116" s="72">
        <f t="shared" si="22"/>
        <v>0.18696000000000002</v>
      </c>
      <c r="G116" s="72">
        <f t="shared" si="23"/>
        <v>4.8906825217293771E-3</v>
      </c>
      <c r="H116" s="72">
        <f t="shared" si="24"/>
        <v>0.34954041600000002</v>
      </c>
      <c r="I116" s="72">
        <f t="shared" si="25"/>
        <v>0.65350076175360006</v>
      </c>
      <c r="J116" s="72">
        <f t="shared" si="26"/>
        <v>1.2217850241745307</v>
      </c>
      <c r="K116" s="72">
        <f t="shared" si="27"/>
        <v>9.1436200426252435E-3</v>
      </c>
      <c r="L116" s="72">
        <f t="shared" si="28"/>
        <v>1.7094912031692156E-2</v>
      </c>
      <c r="M116" s="72">
        <f t="shared" ca="1" si="29"/>
        <v>4.7705863105931182E-2</v>
      </c>
      <c r="N116" s="72">
        <f t="shared" ca="1" si="30"/>
        <v>1.4423099929284797E-7</v>
      </c>
      <c r="O116" s="80">
        <f t="shared" ca="1" si="31"/>
        <v>73.940041129035961</v>
      </c>
      <c r="P116" s="72">
        <f t="shared" ca="1" si="32"/>
        <v>21177.5340504384</v>
      </c>
      <c r="Q116" s="72">
        <f t="shared" ca="1" si="33"/>
        <v>19791.695043888445</v>
      </c>
      <c r="R116" s="47">
        <f t="shared" ca="1" si="34"/>
        <v>1.2009621113625857E-3</v>
      </c>
      <c r="S116" s="47"/>
      <c r="T116" s="47"/>
      <c r="U116" s="47"/>
      <c r="V116" s="47"/>
      <c r="W116" s="47"/>
      <c r="X116" s="47"/>
      <c r="Y116" s="47"/>
      <c r="Z116" s="47"/>
      <c r="AA116" s="47"/>
      <c r="AB116" s="47"/>
      <c r="AC116" s="47"/>
      <c r="AD116" s="47"/>
      <c r="AE116" s="47"/>
      <c r="AF116" s="47"/>
      <c r="AG116" s="47"/>
      <c r="AH116" s="47"/>
      <c r="AI116" s="47"/>
    </row>
    <row r="117" spans="1:35">
      <c r="A117" s="78">
        <v>18734</v>
      </c>
      <c r="B117" s="78">
        <v>4.8069148973039627E-2</v>
      </c>
      <c r="C117" s="78">
        <v>0.8</v>
      </c>
      <c r="D117" s="79">
        <f t="shared" si="20"/>
        <v>1.8734</v>
      </c>
      <c r="E117" s="79">
        <f t="shared" si="21"/>
        <v>4.8069148973039627E-2</v>
      </c>
      <c r="F117" s="72">
        <f t="shared" si="22"/>
        <v>1.4987200000000001</v>
      </c>
      <c r="G117" s="72">
        <f t="shared" si="23"/>
        <v>3.8455319178431702E-2</v>
      </c>
      <c r="H117" s="72">
        <f t="shared" si="24"/>
        <v>2.8077020479999999</v>
      </c>
      <c r="I117" s="72">
        <f t="shared" si="25"/>
        <v>5.2599490167231995</v>
      </c>
      <c r="J117" s="72">
        <f t="shared" si="26"/>
        <v>9.8539884879292412</v>
      </c>
      <c r="K117" s="72">
        <f t="shared" si="27"/>
        <v>7.2042194948873942E-2</v>
      </c>
      <c r="L117" s="72">
        <f t="shared" si="28"/>
        <v>0.13496384801722044</v>
      </c>
      <c r="M117" s="72">
        <f t="shared" ca="1" si="29"/>
        <v>4.8077574983989707E-2</v>
      </c>
      <c r="N117" s="72">
        <f t="shared" ca="1" si="30"/>
        <v>5.6798128424694429E-11</v>
      </c>
      <c r="O117" s="80">
        <f t="shared" ca="1" si="31"/>
        <v>6018.2530812005534</v>
      </c>
      <c r="P117" s="72">
        <f t="shared" ca="1" si="32"/>
        <v>1465869.0482465869</v>
      </c>
      <c r="Q117" s="72">
        <f t="shared" ca="1" si="33"/>
        <v>1325150.7486569926</v>
      </c>
      <c r="R117" s="47">
        <f t="shared" ca="1" si="34"/>
        <v>-8.4260109500799985E-6</v>
      </c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</row>
    <row r="118" spans="1:35">
      <c r="A118" s="78">
        <v>18734</v>
      </c>
      <c r="B118" s="78">
        <v>4.8279148978648517E-2</v>
      </c>
      <c r="C118" s="78">
        <v>1</v>
      </c>
      <c r="D118" s="79">
        <f t="shared" si="20"/>
        <v>1.8734</v>
      </c>
      <c r="E118" s="79">
        <f t="shared" si="21"/>
        <v>4.8279148978648517E-2</v>
      </c>
      <c r="F118" s="72">
        <f t="shared" si="22"/>
        <v>1.8734</v>
      </c>
      <c r="G118" s="72">
        <f t="shared" si="23"/>
        <v>4.8279148978648517E-2</v>
      </c>
      <c r="H118" s="72">
        <f t="shared" si="24"/>
        <v>3.5096275599999998</v>
      </c>
      <c r="I118" s="72">
        <f t="shared" si="25"/>
        <v>6.5749362709039998</v>
      </c>
      <c r="J118" s="72">
        <f t="shared" si="26"/>
        <v>12.317485609911554</v>
      </c>
      <c r="K118" s="72">
        <f t="shared" si="27"/>
        <v>9.0446157696600124E-2</v>
      </c>
      <c r="L118" s="72">
        <f t="shared" si="28"/>
        <v>0.16944183182881067</v>
      </c>
      <c r="M118" s="72">
        <f t="shared" ca="1" si="29"/>
        <v>4.8077574983989707E-2</v>
      </c>
      <c r="N118" s="72">
        <f t="shared" ca="1" si="30"/>
        <v>4.0632075322710047E-8</v>
      </c>
      <c r="O118" s="80">
        <f t="shared" ca="1" si="31"/>
        <v>9403.5204393758195</v>
      </c>
      <c r="P118" s="72">
        <f t="shared" ca="1" si="32"/>
        <v>2290420.3878852893</v>
      </c>
      <c r="Q118" s="72">
        <f t="shared" ca="1" si="33"/>
        <v>2070548.0447765496</v>
      </c>
      <c r="R118" s="47">
        <f t="shared" ca="1" si="34"/>
        <v>2.0157399465881021E-4</v>
      </c>
      <c r="S118" s="47"/>
      <c r="T118" s="47"/>
      <c r="U118" s="47"/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</row>
    <row r="119" spans="1:35">
      <c r="A119" s="78">
        <v>18734</v>
      </c>
      <c r="B119" s="78">
        <v>4.9139148978750963E-2</v>
      </c>
      <c r="C119" s="78">
        <v>0.8</v>
      </c>
      <c r="D119" s="79">
        <f t="shared" si="20"/>
        <v>1.8734</v>
      </c>
      <c r="E119" s="79">
        <f t="shared" si="21"/>
        <v>4.9139148978750963E-2</v>
      </c>
      <c r="F119" s="72">
        <f t="shared" si="22"/>
        <v>1.4987200000000001</v>
      </c>
      <c r="G119" s="72">
        <f t="shared" si="23"/>
        <v>3.9311319183000772E-2</v>
      </c>
      <c r="H119" s="72">
        <f t="shared" si="24"/>
        <v>2.8077020479999999</v>
      </c>
      <c r="I119" s="72">
        <f t="shared" si="25"/>
        <v>5.2599490167231995</v>
      </c>
      <c r="J119" s="72">
        <f t="shared" si="26"/>
        <v>9.8539884879292412</v>
      </c>
      <c r="K119" s="72">
        <f t="shared" si="27"/>
        <v>7.364582535743365E-2</v>
      </c>
      <c r="L119" s="72">
        <f t="shared" si="28"/>
        <v>0.1379680892246162</v>
      </c>
      <c r="M119" s="72">
        <f t="shared" ca="1" si="29"/>
        <v>4.8077574983989707E-2</v>
      </c>
      <c r="N119" s="72">
        <f t="shared" ca="1" si="30"/>
        <v>9.0155147708269639E-7</v>
      </c>
      <c r="O119" s="80">
        <f t="shared" ca="1" si="31"/>
        <v>6018.2530812005534</v>
      </c>
      <c r="P119" s="72">
        <f t="shared" ca="1" si="32"/>
        <v>1465869.0482465869</v>
      </c>
      <c r="Q119" s="72">
        <f t="shared" ca="1" si="33"/>
        <v>1325150.7486569926</v>
      </c>
      <c r="R119" s="47">
        <f t="shared" ca="1" si="34"/>
        <v>1.0615739947612557E-3</v>
      </c>
      <c r="S119" s="47"/>
      <c r="T119" s="47"/>
      <c r="U119" s="47"/>
      <c r="V119" s="47"/>
      <c r="W119" s="47"/>
      <c r="X119" s="47"/>
      <c r="Y119" s="47"/>
      <c r="Z119" s="47"/>
      <c r="AA119" s="47"/>
      <c r="AB119" s="47"/>
      <c r="AC119" s="47"/>
      <c r="AD119" s="47"/>
      <c r="AE119" s="47"/>
      <c r="AF119" s="47"/>
      <c r="AG119" s="47"/>
      <c r="AH119" s="47"/>
      <c r="AI119" s="47"/>
    </row>
    <row r="120" spans="1:35">
      <c r="A120" s="78">
        <v>18734</v>
      </c>
      <c r="B120" s="78">
        <v>4.9899148974103663E-2</v>
      </c>
      <c r="C120" s="78">
        <v>0.6</v>
      </c>
      <c r="D120" s="79">
        <f t="shared" si="20"/>
        <v>1.8734</v>
      </c>
      <c r="E120" s="79">
        <f t="shared" si="21"/>
        <v>4.9899148974103663E-2</v>
      </c>
      <c r="F120" s="72">
        <f t="shared" si="22"/>
        <v>1.1240399999999999</v>
      </c>
      <c r="G120" s="72">
        <f t="shared" si="23"/>
        <v>2.9939489384462198E-2</v>
      </c>
      <c r="H120" s="72">
        <f t="shared" si="24"/>
        <v>2.105776536</v>
      </c>
      <c r="I120" s="72">
        <f t="shared" si="25"/>
        <v>3.9449617625424001</v>
      </c>
      <c r="J120" s="72">
        <f t="shared" si="26"/>
        <v>7.3904913659469322</v>
      </c>
      <c r="K120" s="72">
        <f t="shared" si="27"/>
        <v>5.6088639412851478E-2</v>
      </c>
      <c r="L120" s="72">
        <f t="shared" si="28"/>
        <v>0.10507645707603595</v>
      </c>
      <c r="M120" s="72">
        <f t="shared" ca="1" si="29"/>
        <v>4.8077574983989707E-2</v>
      </c>
      <c r="N120" s="72">
        <f t="shared" ca="1" si="30"/>
        <v>1.9908790808758073E-6</v>
      </c>
      <c r="O120" s="80">
        <f t="shared" ca="1" si="31"/>
        <v>3385.2673581755494</v>
      </c>
      <c r="P120" s="72">
        <f t="shared" ca="1" si="32"/>
        <v>824551.3396387134</v>
      </c>
      <c r="Q120" s="72">
        <f t="shared" ca="1" si="33"/>
        <v>745397.29611956223</v>
      </c>
      <c r="R120" s="47">
        <f t="shared" ca="1" si="34"/>
        <v>1.821573990113956E-3</v>
      </c>
      <c r="S120" s="47"/>
      <c r="T120" s="47"/>
      <c r="U120" s="47"/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</row>
    <row r="121" spans="1:35">
      <c r="A121" s="78">
        <v>18806.5</v>
      </c>
      <c r="B121" s="78">
        <v>4.9097968055266651E-2</v>
      </c>
      <c r="C121" s="78">
        <v>1</v>
      </c>
      <c r="D121" s="79">
        <f t="shared" si="20"/>
        <v>1.8806499999999999</v>
      </c>
      <c r="E121" s="79">
        <f t="shared" si="21"/>
        <v>4.9097968055266651E-2</v>
      </c>
      <c r="F121" s="72">
        <f t="shared" si="22"/>
        <v>1.8806499999999999</v>
      </c>
      <c r="G121" s="72">
        <f t="shared" si="23"/>
        <v>4.9097968055266651E-2</v>
      </c>
      <c r="H121" s="72">
        <f t="shared" si="24"/>
        <v>3.5368444224999998</v>
      </c>
      <c r="I121" s="72">
        <f t="shared" si="25"/>
        <v>6.6515664631746239</v>
      </c>
      <c r="J121" s="72">
        <f t="shared" si="26"/>
        <v>12.509268468969356</v>
      </c>
      <c r="K121" s="72">
        <f t="shared" si="27"/>
        <v>9.233609362313723E-2</v>
      </c>
      <c r="L121" s="72">
        <f t="shared" si="28"/>
        <v>0.17365187447235303</v>
      </c>
      <c r="M121" s="72">
        <f t="shared" ca="1" si="29"/>
        <v>4.8789854970036975E-2</v>
      </c>
      <c r="N121" s="72">
        <f t="shared" ca="1" si="30"/>
        <v>9.4933673289749735E-8</v>
      </c>
      <c r="O121" s="80">
        <f t="shared" ca="1" si="31"/>
        <v>13959.267146657929</v>
      </c>
      <c r="P121" s="72">
        <f t="shared" ca="1" si="32"/>
        <v>2641195.9737575077</v>
      </c>
      <c r="Q121" s="72">
        <f t="shared" ca="1" si="33"/>
        <v>2251787.4421530017</v>
      </c>
      <c r="R121" s="47">
        <f t="shared" ca="1" si="34"/>
        <v>3.0811308522967623E-4</v>
      </c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</row>
    <row r="122" spans="1:35">
      <c r="A122" s="78">
        <v>18813.5</v>
      </c>
      <c r="B122" s="78">
        <v>4.9358623294043419E-2</v>
      </c>
      <c r="C122" s="78">
        <v>1</v>
      </c>
      <c r="D122" s="79">
        <f t="shared" si="20"/>
        <v>1.8813500000000001</v>
      </c>
      <c r="E122" s="79">
        <f t="shared" si="21"/>
        <v>4.9358623294043419E-2</v>
      </c>
      <c r="F122" s="72">
        <f t="shared" si="22"/>
        <v>1.8813500000000001</v>
      </c>
      <c r="G122" s="72">
        <f t="shared" si="23"/>
        <v>4.9358623294043419E-2</v>
      </c>
      <c r="H122" s="72">
        <f t="shared" si="24"/>
        <v>3.5394778225000003</v>
      </c>
      <c r="I122" s="72">
        <f t="shared" si="25"/>
        <v>6.6589966013603759</v>
      </c>
      <c r="J122" s="72">
        <f t="shared" si="26"/>
        <v>12.527903255969344</v>
      </c>
      <c r="K122" s="72">
        <f t="shared" si="27"/>
        <v>9.2860845934248593E-2</v>
      </c>
      <c r="L122" s="72">
        <f t="shared" si="28"/>
        <v>0.17470375249839859</v>
      </c>
      <c r="M122" s="72">
        <f t="shared" ca="1" si="29"/>
        <v>4.8858841675031475E-2</v>
      </c>
      <c r="N122" s="72">
        <f t="shared" ca="1" si="30"/>
        <v>2.4978166670219959E-7</v>
      </c>
      <c r="O122" s="80">
        <f t="shared" ca="1" si="31"/>
        <v>14450.331553853244</v>
      </c>
      <c r="P122" s="72">
        <f t="shared" ca="1" si="32"/>
        <v>2676566.6325645144</v>
      </c>
      <c r="Q122" s="72">
        <f t="shared" ca="1" si="33"/>
        <v>2269771.0864350977</v>
      </c>
      <c r="R122" s="47">
        <f t="shared" ca="1" si="34"/>
        <v>4.9978161901194362E-4</v>
      </c>
      <c r="S122" s="47"/>
      <c r="T122" s="47"/>
      <c r="U122" s="47"/>
      <c r="V122" s="47"/>
      <c r="W122" s="47"/>
      <c r="X122" s="47"/>
      <c r="Y122" s="47"/>
      <c r="Z122" s="47"/>
      <c r="AA122" s="47"/>
      <c r="AB122" s="47"/>
      <c r="AC122" s="47"/>
      <c r="AD122" s="47"/>
      <c r="AE122" s="47"/>
      <c r="AF122" s="47"/>
      <c r="AG122" s="47"/>
      <c r="AH122" s="47"/>
      <c r="AI122" s="47"/>
    </row>
    <row r="123" spans="1:35">
      <c r="A123" s="78">
        <v>18886.5</v>
      </c>
      <c r="B123" s="78">
        <v>4.8686507006945934E-2</v>
      </c>
      <c r="C123" s="78">
        <v>1</v>
      </c>
      <c r="D123" s="79">
        <f t="shared" si="20"/>
        <v>1.8886499999999999</v>
      </c>
      <c r="E123" s="79">
        <f t="shared" si="21"/>
        <v>4.8686507006945934E-2</v>
      </c>
      <c r="F123" s="72">
        <f t="shared" si="22"/>
        <v>1.8886499999999999</v>
      </c>
      <c r="G123" s="72">
        <f t="shared" si="23"/>
        <v>4.8686507006945934E-2</v>
      </c>
      <c r="H123" s="72">
        <f t="shared" si="24"/>
        <v>3.5669988224999996</v>
      </c>
      <c r="I123" s="72">
        <f t="shared" si="25"/>
        <v>6.7368123261146238</v>
      </c>
      <c r="J123" s="72">
        <f t="shared" si="26"/>
        <v>12.723480599716384</v>
      </c>
      <c r="K123" s="72">
        <f t="shared" si="27"/>
        <v>9.1951771458668438E-2</v>
      </c>
      <c r="L123" s="72">
        <f t="shared" si="28"/>
        <v>0.17366471316541415</v>
      </c>
      <c r="M123" s="72">
        <f t="shared" ca="1" si="29"/>
        <v>4.9580529065845494E-2</v>
      </c>
      <c r="N123" s="72">
        <f t="shared" ca="1" si="30"/>
        <v>7.9927544179900848E-7</v>
      </c>
      <c r="O123" s="80">
        <f t="shared" ca="1" si="31"/>
        <v>20123.284859339034</v>
      </c>
      <c r="P123" s="72">
        <f t="shared" ca="1" si="32"/>
        <v>3061474.5076085781</v>
      </c>
      <c r="Q123" s="72">
        <f t="shared" ca="1" si="33"/>
        <v>2462475.5824789889</v>
      </c>
      <c r="R123" s="47">
        <f t="shared" ca="1" si="34"/>
        <v>-8.940220588995601E-4</v>
      </c>
      <c r="S123" s="47"/>
      <c r="T123" s="47"/>
      <c r="U123" s="47"/>
      <c r="V123" s="47"/>
      <c r="W123" s="47"/>
      <c r="X123" s="47"/>
      <c r="Y123" s="47"/>
      <c r="Z123" s="47"/>
      <c r="AA123" s="47"/>
      <c r="AB123" s="47"/>
      <c r="AC123" s="47"/>
      <c r="AD123" s="47"/>
      <c r="AE123" s="47"/>
      <c r="AF123" s="47"/>
      <c r="AG123" s="47"/>
      <c r="AH123" s="47"/>
      <c r="AI123" s="47"/>
    </row>
    <row r="124" spans="1:35">
      <c r="A124" s="78">
        <v>18893.5</v>
      </c>
      <c r="B124" s="78">
        <v>5.1196556996459031E-2</v>
      </c>
      <c r="C124" s="78">
        <v>1</v>
      </c>
      <c r="D124" s="79">
        <f t="shared" si="20"/>
        <v>1.8893500000000001</v>
      </c>
      <c r="E124" s="79">
        <f t="shared" si="21"/>
        <v>5.1196556996459031E-2</v>
      </c>
      <c r="F124" s="72">
        <f t="shared" si="22"/>
        <v>1.8893500000000001</v>
      </c>
      <c r="G124" s="72">
        <f t="shared" si="23"/>
        <v>5.1196556996459031E-2</v>
      </c>
      <c r="H124" s="72">
        <f t="shared" si="24"/>
        <v>3.5696434225000004</v>
      </c>
      <c r="I124" s="72">
        <f t="shared" si="25"/>
        <v>6.744305800300376</v>
      </c>
      <c r="J124" s="72">
        <f t="shared" si="26"/>
        <v>12.742354163797517</v>
      </c>
      <c r="K124" s="72">
        <f t="shared" si="27"/>
        <v>9.672821496125987E-2</v>
      </c>
      <c r="L124" s="72">
        <f t="shared" si="28"/>
        <v>0.18275345293705633</v>
      </c>
      <c r="M124" s="72">
        <f t="shared" ca="1" si="29"/>
        <v>4.9649948161829036E-2</v>
      </c>
      <c r="N124" s="72">
        <f t="shared" ca="1" si="30"/>
        <v>2.391998887355551E-6</v>
      </c>
      <c r="O124" s="80">
        <f t="shared" ca="1" si="31"/>
        <v>20720.986615536316</v>
      </c>
      <c r="P124" s="72">
        <f t="shared" ca="1" si="32"/>
        <v>3099936.816768223</v>
      </c>
      <c r="Q124" s="72">
        <f t="shared" ca="1" si="33"/>
        <v>2481453.0641368297</v>
      </c>
      <c r="R124" s="47">
        <f t="shared" ca="1" si="34"/>
        <v>1.546608834629995E-3</v>
      </c>
      <c r="S124" s="47"/>
      <c r="T124" s="47"/>
      <c r="U124" s="47"/>
      <c r="V124" s="47"/>
      <c r="W124" s="47"/>
      <c r="X124" s="47"/>
      <c r="Y124" s="47"/>
      <c r="Z124" s="47"/>
      <c r="AA124" s="47"/>
      <c r="AB124" s="47"/>
      <c r="AC124" s="47"/>
      <c r="AD124" s="47"/>
      <c r="AE124" s="47"/>
      <c r="AF124" s="47"/>
      <c r="AG124" s="47"/>
      <c r="AH124" s="47"/>
      <c r="AI124" s="47"/>
    </row>
    <row r="125" spans="1:35">
      <c r="A125" s="78">
        <v>18896</v>
      </c>
      <c r="B125" s="78">
        <v>5.0065134384023102E-2</v>
      </c>
      <c r="C125" s="78">
        <v>1</v>
      </c>
      <c r="D125" s="79">
        <f t="shared" si="20"/>
        <v>1.8895999999999999</v>
      </c>
      <c r="E125" s="79">
        <f t="shared" si="21"/>
        <v>5.0065134384023102E-2</v>
      </c>
      <c r="F125" s="72">
        <f t="shared" si="22"/>
        <v>1.8895999999999999</v>
      </c>
      <c r="G125" s="72">
        <f t="shared" si="23"/>
        <v>5.0065134384023102E-2</v>
      </c>
      <c r="H125" s="72">
        <f t="shared" si="24"/>
        <v>3.5705881599999998</v>
      </c>
      <c r="I125" s="72">
        <f t="shared" si="25"/>
        <v>6.746983387135999</v>
      </c>
      <c r="J125" s="72">
        <f t="shared" si="26"/>
        <v>12.749099808332183</v>
      </c>
      <c r="K125" s="72">
        <f t="shared" si="27"/>
        <v>9.4603077932050056E-2</v>
      </c>
      <c r="L125" s="72">
        <f t="shared" si="28"/>
        <v>0.17876197606040178</v>
      </c>
      <c r="M125" s="72">
        <f t="shared" ca="1" si="29"/>
        <v>4.9674749865114207E-2</v>
      </c>
      <c r="N125" s="72">
        <f t="shared" ca="1" si="30"/>
        <v>1.5240007260372986E-7</v>
      </c>
      <c r="O125" s="80">
        <f t="shared" ca="1" si="31"/>
        <v>20936.762239265612</v>
      </c>
      <c r="P125" s="72">
        <f t="shared" ca="1" si="32"/>
        <v>3113739.8395449729</v>
      </c>
      <c r="Q125" s="72">
        <f t="shared" ca="1" si="33"/>
        <v>2488252.0630443189</v>
      </c>
      <c r="R125" s="47">
        <f t="shared" ca="1" si="34"/>
        <v>3.9038451890889558E-4</v>
      </c>
      <c r="S125" s="47"/>
      <c r="T125" s="47"/>
      <c r="U125" s="47"/>
      <c r="V125" s="47"/>
      <c r="W125" s="47"/>
      <c r="X125" s="47"/>
      <c r="Y125" s="47"/>
      <c r="Z125" s="47"/>
      <c r="AA125" s="47"/>
      <c r="AB125" s="47"/>
      <c r="AC125" s="47"/>
      <c r="AD125" s="47"/>
      <c r="AE125" s="47"/>
      <c r="AF125" s="47"/>
      <c r="AG125" s="47"/>
      <c r="AH125" s="47"/>
      <c r="AI125" s="47"/>
    </row>
    <row r="126" spans="1:35">
      <c r="A126" s="78">
        <v>18898.5</v>
      </c>
      <c r="B126" s="78">
        <v>5.0743705553348305E-2</v>
      </c>
      <c r="C126" s="78">
        <v>1</v>
      </c>
      <c r="D126" s="79">
        <f t="shared" si="20"/>
        <v>1.88985</v>
      </c>
      <c r="E126" s="79">
        <f t="shared" si="21"/>
        <v>5.0743705553348305E-2</v>
      </c>
      <c r="F126" s="72">
        <f t="shared" si="22"/>
        <v>1.88985</v>
      </c>
      <c r="G126" s="72">
        <f t="shared" si="23"/>
        <v>5.0743705553348305E-2</v>
      </c>
      <c r="H126" s="72">
        <f t="shared" si="24"/>
        <v>3.5715330225000002</v>
      </c>
      <c r="I126" s="72">
        <f t="shared" si="25"/>
        <v>6.7496616825716256</v>
      </c>
      <c r="J126" s="72">
        <f t="shared" si="26"/>
        <v>12.755848130807987</v>
      </c>
      <c r="K126" s="72">
        <f t="shared" si="27"/>
        <v>9.5897991939995292E-2</v>
      </c>
      <c r="L126" s="72">
        <f t="shared" si="28"/>
        <v>0.18123282006780012</v>
      </c>
      <c r="M126" s="72">
        <f t="shared" ca="1" si="29"/>
        <v>4.9699556394191699E-2</v>
      </c>
      <c r="N126" s="72">
        <f t="shared" ca="1" si="30"/>
        <v>1.0902474665674468E-6</v>
      </c>
      <c r="O126" s="80">
        <f t="shared" ca="1" si="31"/>
        <v>21153.756517566537</v>
      </c>
      <c r="P126" s="72">
        <f t="shared" ca="1" si="32"/>
        <v>3127577.900289007</v>
      </c>
      <c r="Q126" s="72">
        <f t="shared" ca="1" si="33"/>
        <v>2495062.2993130074</v>
      </c>
      <c r="R126" s="47">
        <f t="shared" ca="1" si="34"/>
        <v>1.0441491591566057E-3</v>
      </c>
      <c r="S126" s="47"/>
      <c r="T126" s="47"/>
      <c r="U126" s="47"/>
      <c r="V126" s="47"/>
      <c r="W126" s="47"/>
      <c r="X126" s="47"/>
      <c r="Y126" s="47"/>
      <c r="Z126" s="47"/>
      <c r="AA126" s="47"/>
      <c r="AB126" s="47"/>
      <c r="AC126" s="47"/>
      <c r="AD126" s="47"/>
      <c r="AE126" s="47"/>
      <c r="AF126" s="47"/>
      <c r="AG126" s="47"/>
      <c r="AH126" s="47"/>
      <c r="AI126" s="47"/>
    </row>
    <row r="127" spans="1:35">
      <c r="A127" s="78">
        <v>18993.5</v>
      </c>
      <c r="B127" s="78">
        <v>4.9325103374917439E-2</v>
      </c>
      <c r="C127" s="78">
        <v>0.6</v>
      </c>
      <c r="D127" s="79">
        <f t="shared" si="20"/>
        <v>1.8993500000000001</v>
      </c>
      <c r="E127" s="79">
        <f t="shared" si="21"/>
        <v>4.9325103374917439E-2</v>
      </c>
      <c r="F127" s="72">
        <f t="shared" si="22"/>
        <v>1.13961</v>
      </c>
      <c r="G127" s="72">
        <f t="shared" si="23"/>
        <v>2.9595062024950464E-2</v>
      </c>
      <c r="H127" s="72">
        <f t="shared" si="24"/>
        <v>2.1645182535000003</v>
      </c>
      <c r="I127" s="72">
        <f t="shared" si="25"/>
        <v>4.111177744785226</v>
      </c>
      <c r="J127" s="72">
        <f t="shared" si="26"/>
        <v>7.8085654495578192</v>
      </c>
      <c r="K127" s="72">
        <f t="shared" si="27"/>
        <v>5.6211381057089664E-2</v>
      </c>
      <c r="L127" s="72">
        <f t="shared" si="28"/>
        <v>0.10676508661078325</v>
      </c>
      <c r="M127" s="72">
        <f t="shared" ca="1" si="29"/>
        <v>5.0645780411221475E-2</v>
      </c>
      <c r="N127" s="72">
        <f t="shared" ca="1" si="30"/>
        <v>1.0465127005324864E-6</v>
      </c>
      <c r="O127" s="80">
        <f t="shared" ca="1" si="31"/>
        <v>10914.487363507282</v>
      </c>
      <c r="P127" s="72">
        <f t="shared" ca="1" si="32"/>
        <v>1324683.1582284621</v>
      </c>
      <c r="Q127" s="72">
        <f t="shared" ca="1" si="33"/>
        <v>994412.42041019606</v>
      </c>
      <c r="R127" s="47">
        <f t="shared" ca="1" si="34"/>
        <v>-1.3206770363040354E-3</v>
      </c>
      <c r="S127" s="47"/>
      <c r="T127" s="47"/>
      <c r="U127" s="47"/>
      <c r="V127" s="47"/>
      <c r="W127" s="47"/>
      <c r="X127" s="47"/>
      <c r="Y127" s="47"/>
      <c r="Z127" s="47"/>
      <c r="AA127" s="47"/>
      <c r="AB127" s="47"/>
      <c r="AC127" s="47"/>
      <c r="AD127" s="47"/>
      <c r="AE127" s="47"/>
      <c r="AF127" s="47"/>
      <c r="AG127" s="47"/>
      <c r="AH127" s="47"/>
      <c r="AI127" s="47"/>
    </row>
    <row r="128" spans="1:35">
      <c r="A128" s="78">
        <v>19564</v>
      </c>
      <c r="B128" s="78">
        <v>5.6652159870111074E-2</v>
      </c>
      <c r="C128" s="78">
        <v>1</v>
      </c>
      <c r="D128" s="79">
        <f t="shared" si="20"/>
        <v>1.9563999999999999</v>
      </c>
      <c r="E128" s="79">
        <f t="shared" si="21"/>
        <v>5.6652159870111074E-2</v>
      </c>
      <c r="F128" s="72">
        <f t="shared" si="22"/>
        <v>1.9563999999999999</v>
      </c>
      <c r="G128" s="72">
        <f t="shared" si="23"/>
        <v>5.6652159870111074E-2</v>
      </c>
      <c r="H128" s="72">
        <f t="shared" si="24"/>
        <v>3.8275009599999996</v>
      </c>
      <c r="I128" s="72">
        <f t="shared" si="25"/>
        <v>7.488122878143999</v>
      </c>
      <c r="J128" s="72">
        <f t="shared" si="26"/>
        <v>14.649763598800918</v>
      </c>
      <c r="K128" s="72">
        <f t="shared" si="27"/>
        <v>0.1108342855698853</v>
      </c>
      <c r="L128" s="72">
        <f t="shared" si="28"/>
        <v>0.21683619628892359</v>
      </c>
      <c r="M128" s="72">
        <f t="shared" ca="1" si="29"/>
        <v>5.6474680455817466E-2</v>
      </c>
      <c r="N128" s="72">
        <f t="shared" ca="1" si="30"/>
        <v>3.1498942498002001E-8</v>
      </c>
      <c r="O128" s="80">
        <f t="shared" ca="1" si="31"/>
        <v>127364.02459748316</v>
      </c>
      <c r="P128" s="72">
        <f t="shared" ca="1" si="32"/>
        <v>8151748.6435978245</v>
      </c>
      <c r="Q128" s="72">
        <f t="shared" ca="1" si="33"/>
        <v>4733286.4284766708</v>
      </c>
      <c r="R128" s="47">
        <f t="shared" ca="1" si="34"/>
        <v>1.7747941429360758E-4</v>
      </c>
      <c r="S128" s="47"/>
      <c r="T128" s="47"/>
      <c r="U128" s="47"/>
      <c r="V128" s="47"/>
      <c r="W128" s="47"/>
      <c r="X128" s="47"/>
      <c r="Y128" s="47"/>
      <c r="Z128" s="47"/>
      <c r="AA128" s="47"/>
      <c r="AB128" s="47"/>
      <c r="AC128" s="47"/>
      <c r="AD128" s="47"/>
      <c r="AE128" s="47"/>
      <c r="AF128" s="47"/>
      <c r="AG128" s="47"/>
      <c r="AH128" s="47"/>
      <c r="AI128" s="47"/>
    </row>
    <row r="129" spans="1:35">
      <c r="A129" s="78">
        <v>19564</v>
      </c>
      <c r="B129" s="78">
        <v>5.7322159864099387E-2</v>
      </c>
      <c r="C129" s="78">
        <v>1</v>
      </c>
      <c r="D129" s="79">
        <f t="shared" si="20"/>
        <v>1.9563999999999999</v>
      </c>
      <c r="E129" s="79">
        <f t="shared" si="21"/>
        <v>5.7322159864099387E-2</v>
      </c>
      <c r="F129" s="72">
        <f t="shared" si="22"/>
        <v>1.9563999999999999</v>
      </c>
      <c r="G129" s="72">
        <f t="shared" si="23"/>
        <v>5.7322159864099387E-2</v>
      </c>
      <c r="H129" s="72">
        <f t="shared" si="24"/>
        <v>3.8275009599999996</v>
      </c>
      <c r="I129" s="72">
        <f t="shared" si="25"/>
        <v>7.488122878143999</v>
      </c>
      <c r="J129" s="72">
        <f t="shared" si="26"/>
        <v>14.649763598800918</v>
      </c>
      <c r="K129" s="72">
        <f t="shared" si="27"/>
        <v>0.11214507355812403</v>
      </c>
      <c r="L129" s="72">
        <f t="shared" si="28"/>
        <v>0.21940062190911386</v>
      </c>
      <c r="M129" s="72">
        <f t="shared" ca="1" si="29"/>
        <v>5.6474680455817466E-2</v>
      </c>
      <c r="N129" s="72">
        <f t="shared" ca="1" si="30"/>
        <v>7.1822134746187383E-7</v>
      </c>
      <c r="O129" s="80">
        <f t="shared" ca="1" si="31"/>
        <v>127364.02459748316</v>
      </c>
      <c r="P129" s="72">
        <f t="shared" ca="1" si="32"/>
        <v>8151748.6435978245</v>
      </c>
      <c r="Q129" s="72">
        <f t="shared" ca="1" si="33"/>
        <v>4733286.4284766708</v>
      </c>
      <c r="R129" s="47">
        <f t="shared" ca="1" si="34"/>
        <v>8.4747940828192037E-4</v>
      </c>
      <c r="S129" s="47"/>
      <c r="T129" s="47"/>
      <c r="U129" s="47"/>
      <c r="V129" s="47"/>
      <c r="W129" s="47"/>
      <c r="X129" s="47"/>
      <c r="Y129" s="47"/>
      <c r="Z129" s="47"/>
      <c r="AA129" s="47"/>
      <c r="AB129" s="47"/>
      <c r="AC129" s="47"/>
      <c r="AD129" s="47"/>
      <c r="AE129" s="47"/>
      <c r="AF129" s="47"/>
      <c r="AG129" s="47"/>
      <c r="AH129" s="47"/>
      <c r="AI129" s="47"/>
    </row>
    <row r="130" spans="1:35">
      <c r="A130" s="78">
        <v>19564</v>
      </c>
      <c r="B130" s="78">
        <v>5.7472159863948047E-2</v>
      </c>
      <c r="C130" s="78">
        <v>1</v>
      </c>
      <c r="D130" s="79">
        <f t="shared" si="20"/>
        <v>1.9563999999999999</v>
      </c>
      <c r="E130" s="79">
        <f t="shared" si="21"/>
        <v>5.7472159863948047E-2</v>
      </c>
      <c r="F130" s="72">
        <f t="shared" si="22"/>
        <v>1.9563999999999999</v>
      </c>
      <c r="G130" s="72">
        <f t="shared" si="23"/>
        <v>5.7472159863948047E-2</v>
      </c>
      <c r="H130" s="72">
        <f t="shared" si="24"/>
        <v>3.8275009599999996</v>
      </c>
      <c r="I130" s="72">
        <f t="shared" si="25"/>
        <v>7.488122878143999</v>
      </c>
      <c r="J130" s="72">
        <f t="shared" si="26"/>
        <v>14.649763598800918</v>
      </c>
      <c r="K130" s="72">
        <f t="shared" si="27"/>
        <v>0.11243853355782796</v>
      </c>
      <c r="L130" s="72">
        <f t="shared" si="28"/>
        <v>0.21997474705253461</v>
      </c>
      <c r="M130" s="72">
        <f t="shared" ca="1" si="29"/>
        <v>5.6474680455817466E-2</v>
      </c>
      <c r="N130" s="72">
        <f t="shared" ca="1" si="30"/>
        <v>9.9496516964453317E-7</v>
      </c>
      <c r="O130" s="80">
        <f t="shared" ca="1" si="31"/>
        <v>127364.02459748316</v>
      </c>
      <c r="P130" s="72">
        <f t="shared" ca="1" si="32"/>
        <v>8151748.6435978245</v>
      </c>
      <c r="Q130" s="72">
        <f t="shared" ca="1" si="33"/>
        <v>4733286.4284766708</v>
      </c>
      <c r="R130" s="47">
        <f t="shared" ca="1" si="34"/>
        <v>9.9747940813058045E-4</v>
      </c>
      <c r="S130" s="47"/>
      <c r="T130" s="47"/>
      <c r="U130" s="47"/>
      <c r="V130" s="47"/>
      <c r="W130" s="47"/>
      <c r="X130" s="47"/>
      <c r="Y130" s="47"/>
      <c r="Z130" s="47"/>
      <c r="AA130" s="47"/>
      <c r="AB130" s="47"/>
      <c r="AC130" s="47"/>
      <c r="AD130" s="47"/>
      <c r="AE130" s="47"/>
      <c r="AF130" s="47"/>
      <c r="AG130" s="47"/>
      <c r="AH130" s="47"/>
      <c r="AI130" s="47"/>
    </row>
    <row r="131" spans="1:35">
      <c r="A131" s="78">
        <v>19564</v>
      </c>
      <c r="B131" s="78">
        <v>5.7522159866322919E-2</v>
      </c>
      <c r="C131" s="78">
        <v>1</v>
      </c>
      <c r="D131" s="79">
        <f t="shared" si="20"/>
        <v>1.9563999999999999</v>
      </c>
      <c r="E131" s="79">
        <f t="shared" si="21"/>
        <v>5.7522159866322919E-2</v>
      </c>
      <c r="F131" s="72">
        <f t="shared" si="22"/>
        <v>1.9563999999999999</v>
      </c>
      <c r="G131" s="72">
        <f t="shared" si="23"/>
        <v>5.7522159866322919E-2</v>
      </c>
      <c r="H131" s="72">
        <f t="shared" si="24"/>
        <v>3.8275009599999996</v>
      </c>
      <c r="I131" s="72">
        <f t="shared" si="25"/>
        <v>7.488122878143999</v>
      </c>
      <c r="J131" s="72">
        <f t="shared" si="26"/>
        <v>14.649763598800918</v>
      </c>
      <c r="K131" s="72">
        <f t="shared" si="27"/>
        <v>0.11253635356247416</v>
      </c>
      <c r="L131" s="72">
        <f t="shared" si="28"/>
        <v>0.22016612210962444</v>
      </c>
      <c r="M131" s="72">
        <f t="shared" ca="1" si="29"/>
        <v>5.6474680455817466E-2</v>
      </c>
      <c r="N131" s="72">
        <f t="shared" ca="1" si="30"/>
        <v>1.0972131154328513E-6</v>
      </c>
      <c r="O131" s="80">
        <f t="shared" ca="1" si="31"/>
        <v>127364.02459748316</v>
      </c>
      <c r="P131" s="72">
        <f t="shared" ca="1" si="32"/>
        <v>8151748.6435978245</v>
      </c>
      <c r="Q131" s="72">
        <f t="shared" ca="1" si="33"/>
        <v>4733286.4284766708</v>
      </c>
      <c r="R131" s="47">
        <f t="shared" ca="1" si="34"/>
        <v>1.047479410505453E-3</v>
      </c>
      <c r="S131" s="47"/>
      <c r="T131" s="47"/>
      <c r="U131" s="47"/>
      <c r="V131" s="47"/>
      <c r="W131" s="47"/>
      <c r="X131" s="47"/>
      <c r="Y131" s="47"/>
      <c r="Z131" s="47"/>
      <c r="AA131" s="47"/>
      <c r="AB131" s="47"/>
      <c r="AC131" s="47"/>
      <c r="AD131" s="47"/>
      <c r="AE131" s="47"/>
      <c r="AF131" s="47"/>
      <c r="AG131" s="47"/>
      <c r="AH131" s="47"/>
      <c r="AI131" s="47"/>
    </row>
    <row r="132" spans="1:35">
      <c r="A132" s="78">
        <v>19575.5</v>
      </c>
      <c r="B132" s="78">
        <v>5.4370707342546148E-2</v>
      </c>
      <c r="C132" s="78">
        <v>0.1</v>
      </c>
      <c r="D132" s="79">
        <f t="shared" si="20"/>
        <v>1.9575499999999999</v>
      </c>
      <c r="E132" s="79">
        <f t="shared" si="21"/>
        <v>5.4370707342546148E-2</v>
      </c>
      <c r="F132" s="72">
        <f t="shared" si="22"/>
        <v>0.19575500000000001</v>
      </c>
      <c r="G132" s="72">
        <f t="shared" si="23"/>
        <v>5.437070734254615E-3</v>
      </c>
      <c r="H132" s="72">
        <f t="shared" si="24"/>
        <v>0.38320020025000001</v>
      </c>
      <c r="I132" s="72">
        <f t="shared" si="25"/>
        <v>0.75013355199938747</v>
      </c>
      <c r="J132" s="72">
        <f t="shared" si="26"/>
        <v>1.468423934716401</v>
      </c>
      <c r="K132" s="72">
        <f t="shared" si="27"/>
        <v>1.064333781584012E-2</v>
      </c>
      <c r="L132" s="72">
        <f t="shared" si="28"/>
        <v>2.0834865941397825E-2</v>
      </c>
      <c r="M132" s="72">
        <f t="shared" ca="1" si="29"/>
        <v>5.6594761924951636E-2</v>
      </c>
      <c r="N132" s="72">
        <f t="shared" ca="1" si="30"/>
        <v>4.9464187855188503E-7</v>
      </c>
      <c r="O132" s="80">
        <f t="shared" ca="1" si="31"/>
        <v>1301.4120909357066</v>
      </c>
      <c r="P132" s="72">
        <f t="shared" ca="1" si="32"/>
        <v>82637.537769001894</v>
      </c>
      <c r="Q132" s="72">
        <f t="shared" ca="1" si="33"/>
        <v>47798.770913045752</v>
      </c>
      <c r="R132" s="47">
        <f t="shared" ca="1" si="34"/>
        <v>-2.224054582405488E-3</v>
      </c>
      <c r="S132" s="47"/>
      <c r="T132" s="47"/>
      <c r="U132" s="47"/>
      <c r="V132" s="47"/>
      <c r="W132" s="47"/>
      <c r="X132" s="47"/>
      <c r="Y132" s="47"/>
      <c r="Z132" s="47"/>
      <c r="AA132" s="47"/>
      <c r="AB132" s="47"/>
      <c r="AC132" s="47"/>
      <c r="AD132" s="47"/>
      <c r="AE132" s="47"/>
      <c r="AF132" s="47"/>
      <c r="AG132" s="47"/>
      <c r="AH132" s="47"/>
      <c r="AI132" s="47"/>
    </row>
    <row r="133" spans="1:35">
      <c r="A133" s="78">
        <v>19576</v>
      </c>
      <c r="B133" s="78">
        <v>5.6356296877983866E-2</v>
      </c>
      <c r="C133" s="78">
        <v>0.1</v>
      </c>
      <c r="D133" s="79">
        <f t="shared" si="20"/>
        <v>1.9576</v>
      </c>
      <c r="E133" s="79">
        <f t="shared" si="21"/>
        <v>5.6356296877983866E-2</v>
      </c>
      <c r="F133" s="72">
        <f t="shared" si="22"/>
        <v>0.19576000000000002</v>
      </c>
      <c r="G133" s="72">
        <f t="shared" si="23"/>
        <v>5.6356296877983873E-3</v>
      </c>
      <c r="H133" s="72">
        <f t="shared" si="24"/>
        <v>0.38321977600000001</v>
      </c>
      <c r="I133" s="72">
        <f t="shared" si="25"/>
        <v>0.75019103349760008</v>
      </c>
      <c r="J133" s="72">
        <f t="shared" si="26"/>
        <v>1.4685739671749019</v>
      </c>
      <c r="K133" s="72">
        <f t="shared" si="27"/>
        <v>1.1032308676834123E-2</v>
      </c>
      <c r="L133" s="72">
        <f t="shared" si="28"/>
        <v>2.159684746577048E-2</v>
      </c>
      <c r="M133" s="72">
        <f t="shared" ca="1" si="29"/>
        <v>5.6599985174772577E-2</v>
      </c>
      <c r="N133" s="72">
        <f t="shared" ca="1" si="30"/>
        <v>5.938398599178266E-9</v>
      </c>
      <c r="O133" s="80">
        <f t="shared" ca="1" si="31"/>
        <v>1302.6275599269804</v>
      </c>
      <c r="P133" s="72">
        <f t="shared" ca="1" si="32"/>
        <v>82686.443167478035</v>
      </c>
      <c r="Q133" s="72">
        <f t="shared" ca="1" si="33"/>
        <v>47819.092346826066</v>
      </c>
      <c r="R133" s="47">
        <f t="shared" ca="1" si="34"/>
        <v>-2.4368829678871051E-4</v>
      </c>
      <c r="S133" s="47"/>
      <c r="T133" s="47"/>
      <c r="U133" s="47"/>
      <c r="V133" s="47"/>
      <c r="W133" s="47"/>
      <c r="X133" s="47"/>
      <c r="Y133" s="47"/>
      <c r="Z133" s="47"/>
      <c r="AA133" s="47"/>
      <c r="AB133" s="47"/>
      <c r="AC133" s="47"/>
      <c r="AD133" s="47"/>
      <c r="AE133" s="47"/>
      <c r="AF133" s="47"/>
      <c r="AG133" s="47"/>
      <c r="AH133" s="47"/>
      <c r="AI133" s="47"/>
    </row>
    <row r="134" spans="1:35">
      <c r="A134" s="78">
        <v>19583</v>
      </c>
      <c r="B134" s="78">
        <v>5.4924555055399428E-2</v>
      </c>
      <c r="C134" s="78">
        <v>1</v>
      </c>
      <c r="D134" s="79">
        <f t="shared" si="20"/>
        <v>1.9582999999999999</v>
      </c>
      <c r="E134" s="79">
        <f t="shared" si="21"/>
        <v>5.4924555055399428E-2</v>
      </c>
      <c r="F134" s="72">
        <f t="shared" si="22"/>
        <v>1.9582999999999999</v>
      </c>
      <c r="G134" s="72">
        <f t="shared" si="23"/>
        <v>5.4924555055399428E-2</v>
      </c>
      <c r="H134" s="72">
        <f t="shared" si="24"/>
        <v>3.8349388899999997</v>
      </c>
      <c r="I134" s="72">
        <f t="shared" si="25"/>
        <v>7.5099608282869994</v>
      </c>
      <c r="J134" s="72">
        <f t="shared" si="26"/>
        <v>14.706756290034431</v>
      </c>
      <c r="K134" s="72">
        <f t="shared" si="27"/>
        <v>0.10755875616498869</v>
      </c>
      <c r="L134" s="72">
        <f t="shared" si="28"/>
        <v>0.21063231219789735</v>
      </c>
      <c r="M134" s="72">
        <f t="shared" ca="1" si="29"/>
        <v>5.6673130940592994E-2</v>
      </c>
      <c r="N134" s="72">
        <f t="shared" ca="1" si="30"/>
        <v>3.0575176262804646E-6</v>
      </c>
      <c r="O134" s="80">
        <f t="shared" ca="1" si="31"/>
        <v>131971.42902897621</v>
      </c>
      <c r="P134" s="72">
        <f t="shared" ca="1" si="32"/>
        <v>8337293.785575009</v>
      </c>
      <c r="Q134" s="72">
        <f t="shared" ca="1" si="33"/>
        <v>4810415.8787251525</v>
      </c>
      <c r="R134" s="47">
        <f t="shared" ca="1" si="34"/>
        <v>-1.7485758851935665E-3</v>
      </c>
      <c r="S134" s="47"/>
      <c r="T134" s="47"/>
      <c r="U134" s="47"/>
      <c r="V134" s="47"/>
      <c r="W134" s="47"/>
      <c r="X134" s="47"/>
      <c r="Y134" s="47"/>
      <c r="Z134" s="47"/>
      <c r="AA134" s="47"/>
      <c r="AB134" s="47"/>
      <c r="AC134" s="47"/>
      <c r="AD134" s="47"/>
      <c r="AE134" s="47"/>
      <c r="AF134" s="47"/>
      <c r="AG134" s="47"/>
      <c r="AH134" s="47"/>
      <c r="AI134" s="47"/>
    </row>
    <row r="135" spans="1:35">
      <c r="A135" s="78">
        <v>19583</v>
      </c>
      <c r="B135" s="78">
        <v>5.5624555052267856E-2</v>
      </c>
      <c r="C135" s="78">
        <v>1</v>
      </c>
      <c r="D135" s="79">
        <f t="shared" si="20"/>
        <v>1.9582999999999999</v>
      </c>
      <c r="E135" s="79">
        <f t="shared" si="21"/>
        <v>5.5624555052267856E-2</v>
      </c>
      <c r="F135" s="72">
        <f t="shared" si="22"/>
        <v>1.9582999999999999</v>
      </c>
      <c r="G135" s="72">
        <f t="shared" si="23"/>
        <v>5.5624555052267856E-2</v>
      </c>
      <c r="H135" s="72">
        <f t="shared" si="24"/>
        <v>3.8349388899999997</v>
      </c>
      <c r="I135" s="72">
        <f t="shared" si="25"/>
        <v>7.5099608282869994</v>
      </c>
      <c r="J135" s="72">
        <f t="shared" si="26"/>
        <v>14.706756290034431</v>
      </c>
      <c r="K135" s="72">
        <f t="shared" si="27"/>
        <v>0.10892956615885614</v>
      </c>
      <c r="L135" s="72">
        <f t="shared" si="28"/>
        <v>0.21331676940888797</v>
      </c>
      <c r="M135" s="72">
        <f t="shared" ca="1" si="29"/>
        <v>5.6673130940592994E-2</v>
      </c>
      <c r="N135" s="72">
        <f t="shared" ca="1" si="30"/>
        <v>1.0995113935768537E-6</v>
      </c>
      <c r="O135" s="80">
        <f t="shared" ca="1" si="31"/>
        <v>131971.42902897621</v>
      </c>
      <c r="P135" s="72">
        <f t="shared" ca="1" si="32"/>
        <v>8337293.785575009</v>
      </c>
      <c r="Q135" s="72">
        <f t="shared" ca="1" si="33"/>
        <v>4810415.8787251525</v>
      </c>
      <c r="R135" s="47">
        <f t="shared" ca="1" si="34"/>
        <v>-1.0485758883251386E-3</v>
      </c>
      <c r="S135" s="47"/>
      <c r="T135" s="47"/>
      <c r="U135" s="47"/>
      <c r="V135" s="47"/>
      <c r="W135" s="47"/>
      <c r="X135" s="47"/>
      <c r="Y135" s="47"/>
      <c r="Z135" s="47"/>
      <c r="AA135" s="47"/>
      <c r="AB135" s="47"/>
      <c r="AC135" s="47"/>
      <c r="AD135" s="47"/>
      <c r="AE135" s="47"/>
      <c r="AF135" s="47"/>
      <c r="AG135" s="47"/>
      <c r="AH135" s="47"/>
      <c r="AI135" s="47"/>
    </row>
    <row r="136" spans="1:35">
      <c r="A136" s="78">
        <v>19583</v>
      </c>
      <c r="B136" s="78">
        <v>5.5724555057017601E-2</v>
      </c>
      <c r="C136" s="78">
        <v>1</v>
      </c>
      <c r="D136" s="79">
        <f t="shared" si="20"/>
        <v>1.9582999999999999</v>
      </c>
      <c r="E136" s="79">
        <f t="shared" si="21"/>
        <v>5.5724555057017601E-2</v>
      </c>
      <c r="F136" s="72">
        <f t="shared" si="22"/>
        <v>1.9582999999999999</v>
      </c>
      <c r="G136" s="72">
        <f t="shared" si="23"/>
        <v>5.5724555057017601E-2</v>
      </c>
      <c r="H136" s="72">
        <f t="shared" si="24"/>
        <v>3.8349388899999997</v>
      </c>
      <c r="I136" s="72">
        <f t="shared" si="25"/>
        <v>7.5099608282869994</v>
      </c>
      <c r="J136" s="72">
        <f t="shared" si="26"/>
        <v>14.706756290034431</v>
      </c>
      <c r="K136" s="72">
        <f t="shared" si="27"/>
        <v>0.10912539616815757</v>
      </c>
      <c r="L136" s="72">
        <f t="shared" si="28"/>
        <v>0.21370026331610295</v>
      </c>
      <c r="M136" s="72">
        <f t="shared" ca="1" si="29"/>
        <v>5.6673130940592994E-2</v>
      </c>
      <c r="N136" s="72">
        <f t="shared" ca="1" si="30"/>
        <v>8.9979620690083854E-7</v>
      </c>
      <c r="O136" s="80">
        <f t="shared" ca="1" si="31"/>
        <v>131971.42902897621</v>
      </c>
      <c r="P136" s="72">
        <f t="shared" ca="1" si="32"/>
        <v>8337293.785575009</v>
      </c>
      <c r="Q136" s="72">
        <f t="shared" ca="1" si="33"/>
        <v>4810415.8787251525</v>
      </c>
      <c r="R136" s="47">
        <f t="shared" ca="1" si="34"/>
        <v>-9.4857588357539352E-4</v>
      </c>
      <c r="S136" s="47"/>
      <c r="T136" s="47"/>
      <c r="U136" s="47"/>
      <c r="V136" s="47"/>
      <c r="W136" s="47"/>
      <c r="X136" s="47"/>
      <c r="Y136" s="47"/>
      <c r="Z136" s="47"/>
      <c r="AA136" s="47"/>
      <c r="AB136" s="47"/>
      <c r="AC136" s="47"/>
      <c r="AD136" s="47"/>
      <c r="AE136" s="47"/>
      <c r="AF136" s="47"/>
      <c r="AG136" s="47"/>
      <c r="AH136" s="47"/>
      <c r="AI136" s="47"/>
    </row>
    <row r="137" spans="1:35">
      <c r="A137" s="78">
        <v>19594.5</v>
      </c>
      <c r="B137" s="78">
        <v>5.5863141970884406E-2</v>
      </c>
      <c r="C137" s="78">
        <v>0.8</v>
      </c>
      <c r="D137" s="79">
        <f t="shared" si="20"/>
        <v>1.9594499999999999</v>
      </c>
      <c r="E137" s="79">
        <f t="shared" si="21"/>
        <v>5.5863141970884406E-2</v>
      </c>
      <c r="F137" s="72">
        <f t="shared" si="22"/>
        <v>1.5675600000000001</v>
      </c>
      <c r="G137" s="72">
        <f t="shared" si="23"/>
        <v>4.469051357670753E-2</v>
      </c>
      <c r="H137" s="72">
        <f t="shared" si="24"/>
        <v>3.0715554420000002</v>
      </c>
      <c r="I137" s="72">
        <f t="shared" si="25"/>
        <v>6.0185593108269</v>
      </c>
      <c r="J137" s="72">
        <f t="shared" si="26"/>
        <v>11.793066041599769</v>
      </c>
      <c r="K137" s="72">
        <f t="shared" si="27"/>
        <v>8.7568826827879573E-2</v>
      </c>
      <c r="L137" s="72">
        <f t="shared" si="28"/>
        <v>0.17158673772788863</v>
      </c>
      <c r="M137" s="72">
        <f t="shared" ca="1" si="29"/>
        <v>5.6793381119425571E-2</v>
      </c>
      <c r="N137" s="72">
        <f t="shared" ca="1" si="30"/>
        <v>6.9227589878287311E-7</v>
      </c>
      <c r="O137" s="80">
        <f t="shared" ca="1" si="31"/>
        <v>86276.508013297265</v>
      </c>
      <c r="P137" s="72">
        <f t="shared" ca="1" si="32"/>
        <v>5408520.6978711952</v>
      </c>
      <c r="Q137" s="72">
        <f t="shared" ca="1" si="33"/>
        <v>3108785.9870468513</v>
      </c>
      <c r="R137" s="47">
        <f t="shared" ca="1" si="34"/>
        <v>-9.3023914854116485E-4</v>
      </c>
      <c r="S137" s="47"/>
      <c r="T137" s="47"/>
      <c r="U137" s="47"/>
      <c r="V137" s="47"/>
      <c r="W137" s="47"/>
      <c r="X137" s="47"/>
      <c r="Y137" s="47"/>
      <c r="Z137" s="47"/>
      <c r="AA137" s="47"/>
      <c r="AB137" s="47"/>
      <c r="AC137" s="47"/>
      <c r="AD137" s="47"/>
      <c r="AE137" s="47"/>
      <c r="AF137" s="47"/>
      <c r="AG137" s="47"/>
      <c r="AH137" s="47"/>
      <c r="AI137" s="47"/>
    </row>
    <row r="138" spans="1:35">
      <c r="A138" s="78">
        <v>19594.5</v>
      </c>
      <c r="B138" s="78">
        <v>5.6893141970330269E-2</v>
      </c>
      <c r="C138" s="78">
        <v>1</v>
      </c>
      <c r="D138" s="79">
        <f t="shared" si="20"/>
        <v>1.9594499999999999</v>
      </c>
      <c r="E138" s="79">
        <f t="shared" si="21"/>
        <v>5.6893141970330269E-2</v>
      </c>
      <c r="F138" s="72">
        <f t="shared" si="22"/>
        <v>1.9594499999999999</v>
      </c>
      <c r="G138" s="72">
        <f t="shared" si="23"/>
        <v>5.6893141970330269E-2</v>
      </c>
      <c r="H138" s="72">
        <f t="shared" si="24"/>
        <v>3.8394443024999996</v>
      </c>
      <c r="I138" s="72">
        <f t="shared" si="25"/>
        <v>7.5231991385336237</v>
      </c>
      <c r="J138" s="72">
        <f t="shared" si="26"/>
        <v>14.741332551999708</v>
      </c>
      <c r="K138" s="72">
        <f t="shared" si="27"/>
        <v>0.11147926703376364</v>
      </c>
      <c r="L138" s="72">
        <f t="shared" si="28"/>
        <v>0.21843804978930814</v>
      </c>
      <c r="M138" s="72">
        <f t="shared" ca="1" si="29"/>
        <v>5.6793381119425571E-2</v>
      </c>
      <c r="N138" s="72">
        <f t="shared" ca="1" si="30"/>
        <v>9.9522273732294278E-9</v>
      </c>
      <c r="O138" s="80">
        <f t="shared" ca="1" si="31"/>
        <v>134807.04377077764</v>
      </c>
      <c r="P138" s="72">
        <f t="shared" ca="1" si="32"/>
        <v>8450813.5904237684</v>
      </c>
      <c r="Q138" s="72">
        <f t="shared" ca="1" si="33"/>
        <v>4857478.1047606934</v>
      </c>
      <c r="R138" s="47">
        <f t="shared" ca="1" si="34"/>
        <v>9.9760850904698217E-5</v>
      </c>
      <c r="S138" s="47"/>
      <c r="T138" s="47"/>
      <c r="U138" s="47"/>
      <c r="V138" s="47"/>
      <c r="W138" s="47"/>
      <c r="X138" s="47"/>
      <c r="Y138" s="47"/>
      <c r="Z138" s="47"/>
      <c r="AA138" s="47"/>
      <c r="AB138" s="47"/>
      <c r="AC138" s="47"/>
      <c r="AD138" s="47"/>
      <c r="AE138" s="47"/>
      <c r="AF138" s="47"/>
      <c r="AG138" s="47"/>
      <c r="AH138" s="47"/>
      <c r="AI138" s="47"/>
    </row>
    <row r="139" spans="1:35">
      <c r="A139" s="78">
        <v>19594.5</v>
      </c>
      <c r="B139" s="78">
        <v>5.7113141972048559E-2</v>
      </c>
      <c r="C139" s="78">
        <v>0.8</v>
      </c>
      <c r="D139" s="79">
        <f t="shared" si="20"/>
        <v>1.9594499999999999</v>
      </c>
      <c r="E139" s="79">
        <f t="shared" si="21"/>
        <v>5.7113141972048559E-2</v>
      </c>
      <c r="F139" s="72">
        <f t="shared" si="22"/>
        <v>1.5675600000000001</v>
      </c>
      <c r="G139" s="72">
        <f t="shared" si="23"/>
        <v>4.5690513577638849E-2</v>
      </c>
      <c r="H139" s="72">
        <f t="shared" si="24"/>
        <v>3.0715554420000002</v>
      </c>
      <c r="I139" s="72">
        <f t="shared" si="25"/>
        <v>6.0185593108269</v>
      </c>
      <c r="J139" s="72">
        <f t="shared" si="26"/>
        <v>11.793066041599769</v>
      </c>
      <c r="K139" s="72">
        <f t="shared" si="27"/>
        <v>8.9528276829704434E-2</v>
      </c>
      <c r="L139" s="72">
        <f t="shared" si="28"/>
        <v>0.17542618203396435</v>
      </c>
      <c r="M139" s="72">
        <f t="shared" ca="1" si="29"/>
        <v>5.6793381119425571E-2</v>
      </c>
      <c r="N139" s="72">
        <f t="shared" ca="1" si="30"/>
        <v>8.1797602296144398E-8</v>
      </c>
      <c r="O139" s="80">
        <f t="shared" ca="1" si="31"/>
        <v>86276.508013297265</v>
      </c>
      <c r="P139" s="72">
        <f t="shared" ca="1" si="32"/>
        <v>5408520.6978711952</v>
      </c>
      <c r="Q139" s="72">
        <f t="shared" ca="1" si="33"/>
        <v>3108785.9870468513</v>
      </c>
      <c r="R139" s="47">
        <f t="shared" ca="1" si="34"/>
        <v>3.1976085262298837E-4</v>
      </c>
      <c r="S139" s="47"/>
      <c r="T139" s="47"/>
      <c r="U139" s="47"/>
      <c r="V139" s="47"/>
      <c r="W139" s="47"/>
      <c r="X139" s="47"/>
      <c r="Y139" s="47"/>
      <c r="Z139" s="47"/>
      <c r="AA139" s="47"/>
      <c r="AB139" s="47"/>
      <c r="AC139" s="47"/>
      <c r="AD139" s="47"/>
      <c r="AE139" s="47"/>
      <c r="AF139" s="47"/>
      <c r="AG139" s="47"/>
      <c r="AH139" s="47"/>
      <c r="AI139" s="47"/>
    </row>
    <row r="140" spans="1:35">
      <c r="A140" s="78">
        <v>19594.5</v>
      </c>
      <c r="B140" s="78">
        <v>5.8013141971140519E-2</v>
      </c>
      <c r="C140" s="78">
        <v>0.8</v>
      </c>
      <c r="D140" s="79">
        <f t="shared" si="20"/>
        <v>1.9594499999999999</v>
      </c>
      <c r="E140" s="79">
        <f t="shared" si="21"/>
        <v>5.8013141971140519E-2</v>
      </c>
      <c r="F140" s="72">
        <f t="shared" si="22"/>
        <v>1.5675600000000001</v>
      </c>
      <c r="G140" s="72">
        <f t="shared" si="23"/>
        <v>4.6410513576912421E-2</v>
      </c>
      <c r="H140" s="72">
        <f t="shared" si="24"/>
        <v>3.0715554420000002</v>
      </c>
      <c r="I140" s="72">
        <f t="shared" si="25"/>
        <v>6.0185593108269</v>
      </c>
      <c r="J140" s="72">
        <f t="shared" si="26"/>
        <v>11.793066041599769</v>
      </c>
      <c r="K140" s="72">
        <f t="shared" si="27"/>
        <v>9.0939080828281033E-2</v>
      </c>
      <c r="L140" s="72">
        <f t="shared" si="28"/>
        <v>0.17819058192897527</v>
      </c>
      <c r="M140" s="72">
        <f t="shared" ca="1" si="29"/>
        <v>5.6793381119425571E-2</v>
      </c>
      <c r="N140" s="72">
        <f t="shared" ca="1" si="30"/>
        <v>1.190253228301102E-6</v>
      </c>
      <c r="O140" s="80">
        <f t="shared" ca="1" si="31"/>
        <v>86276.508013297265</v>
      </c>
      <c r="P140" s="72">
        <f t="shared" ca="1" si="32"/>
        <v>5408520.6978711952</v>
      </c>
      <c r="Q140" s="72">
        <f t="shared" ca="1" si="33"/>
        <v>3108785.9870468513</v>
      </c>
      <c r="R140" s="47">
        <f t="shared" ca="1" si="34"/>
        <v>1.2197608517149489E-3</v>
      </c>
      <c r="S140" s="47"/>
      <c r="T140" s="47"/>
      <c r="U140" s="47"/>
      <c r="V140" s="47"/>
      <c r="W140" s="47"/>
      <c r="X140" s="47"/>
      <c r="Y140" s="47"/>
      <c r="Z140" s="47"/>
      <c r="AA140" s="47"/>
      <c r="AB140" s="47"/>
      <c r="AC140" s="47"/>
      <c r="AD140" s="47"/>
      <c r="AE140" s="47"/>
      <c r="AF140" s="47"/>
      <c r="AG140" s="47"/>
      <c r="AH140" s="47"/>
      <c r="AI140" s="47"/>
    </row>
    <row r="141" spans="1:35">
      <c r="A141" s="78">
        <v>20000</v>
      </c>
      <c r="B141" s="78">
        <v>5.9065699764334186E-2</v>
      </c>
      <c r="C141" s="78">
        <v>1</v>
      </c>
      <c r="D141" s="79">
        <f t="shared" si="20"/>
        <v>2</v>
      </c>
      <c r="E141" s="79">
        <f t="shared" si="21"/>
        <v>5.9065699764334186E-2</v>
      </c>
      <c r="F141" s="72">
        <f t="shared" si="22"/>
        <v>2</v>
      </c>
      <c r="G141" s="72">
        <f t="shared" si="23"/>
        <v>5.9065699764334186E-2</v>
      </c>
      <c r="H141" s="72">
        <f t="shared" si="24"/>
        <v>4</v>
      </c>
      <c r="I141" s="72">
        <f t="shared" si="25"/>
        <v>8</v>
      </c>
      <c r="J141" s="72">
        <f t="shared" si="26"/>
        <v>16</v>
      </c>
      <c r="K141" s="72">
        <f t="shared" si="27"/>
        <v>0.11813139952866837</v>
      </c>
      <c r="L141" s="72">
        <f t="shared" si="28"/>
        <v>0.23626279905733674</v>
      </c>
      <c r="M141" s="72">
        <f t="shared" ca="1" si="29"/>
        <v>6.1098787799103035E-2</v>
      </c>
      <c r="N141" s="72">
        <f t="shared" ca="1" si="30"/>
        <v>4.1334469571202644E-6</v>
      </c>
      <c r="O141" s="80">
        <f t="shared" ca="1" si="31"/>
        <v>258818.6830905161</v>
      </c>
      <c r="P141" s="72">
        <f t="shared" ca="1" si="32"/>
        <v>13065064.820704479</v>
      </c>
      <c r="Q141" s="72">
        <f t="shared" ca="1" si="33"/>
        <v>6706253.5054368479</v>
      </c>
      <c r="R141" s="47">
        <f t="shared" ca="1" si="34"/>
        <v>-2.0330880347688499E-3</v>
      </c>
      <c r="S141" s="47"/>
      <c r="T141" s="47"/>
      <c r="U141" s="47"/>
      <c r="V141" s="47"/>
      <c r="W141" s="47"/>
      <c r="X141" s="47"/>
      <c r="Y141" s="47"/>
      <c r="Z141" s="47"/>
      <c r="AA141" s="47"/>
      <c r="AB141" s="47"/>
      <c r="AC141" s="47"/>
      <c r="AD141" s="47"/>
      <c r="AE141" s="47"/>
      <c r="AF141" s="47"/>
      <c r="AG141" s="47"/>
      <c r="AH141" s="47"/>
      <c r="AI141" s="47"/>
    </row>
    <row r="142" spans="1:35">
      <c r="A142" s="78">
        <v>20512</v>
      </c>
      <c r="B142" s="78">
        <v>6.6576828507425342E-2</v>
      </c>
      <c r="C142" s="78">
        <v>1</v>
      </c>
      <c r="D142" s="79">
        <f t="shared" si="20"/>
        <v>2.0512000000000001</v>
      </c>
      <c r="E142" s="79">
        <f t="shared" si="21"/>
        <v>6.6576828507425342E-2</v>
      </c>
      <c r="F142" s="72">
        <f t="shared" si="22"/>
        <v>2.0512000000000001</v>
      </c>
      <c r="G142" s="72">
        <f t="shared" si="23"/>
        <v>6.6576828507425342E-2</v>
      </c>
      <c r="H142" s="72">
        <f t="shared" si="24"/>
        <v>4.207421440000001</v>
      </c>
      <c r="I142" s="72">
        <f t="shared" si="25"/>
        <v>8.6302628577280025</v>
      </c>
      <c r="J142" s="72">
        <f t="shared" si="26"/>
        <v>17.702395173771681</v>
      </c>
      <c r="K142" s="72">
        <f t="shared" si="27"/>
        <v>0.13656239063443087</v>
      </c>
      <c r="L142" s="72">
        <f t="shared" si="28"/>
        <v>0.28011677566934462</v>
      </c>
      <c r="M142" s="72">
        <f t="shared" ca="1" si="29"/>
        <v>6.6716318102854083E-2</v>
      </c>
      <c r="N142" s="72">
        <f t="shared" ca="1" si="30"/>
        <v>1.9457347232873737E-8</v>
      </c>
      <c r="O142" s="80">
        <f t="shared" ca="1" si="31"/>
        <v>490778.26801907958</v>
      </c>
      <c r="P142" s="72">
        <f t="shared" ca="1" si="32"/>
        <v>20742728.374079015</v>
      </c>
      <c r="Q142" s="72">
        <f t="shared" ca="1" si="33"/>
        <v>9607758.7105625682</v>
      </c>
      <c r="R142" s="47">
        <f t="shared" ca="1" si="34"/>
        <v>-1.3948959542874062E-4</v>
      </c>
      <c r="S142" s="47"/>
      <c r="T142" s="47"/>
      <c r="U142" s="47"/>
      <c r="V142" s="47"/>
      <c r="W142" s="47"/>
      <c r="X142" s="47"/>
      <c r="Y142" s="47"/>
      <c r="Z142" s="47"/>
      <c r="AA142" s="47"/>
      <c r="AB142" s="47"/>
      <c r="AC142" s="47"/>
      <c r="AD142" s="47"/>
      <c r="AE142" s="47"/>
      <c r="AF142" s="47"/>
      <c r="AG142" s="47"/>
      <c r="AH142" s="47"/>
      <c r="AI142" s="47"/>
    </row>
    <row r="143" spans="1:35">
      <c r="A143" s="78">
        <v>22307.5</v>
      </c>
      <c r="B143" s="78">
        <v>8.8553351684584558E-2</v>
      </c>
      <c r="C143" s="78">
        <v>1</v>
      </c>
      <c r="D143" s="79">
        <f t="shared" si="20"/>
        <v>2.23075</v>
      </c>
      <c r="E143" s="79">
        <f t="shared" si="21"/>
        <v>8.8553351684584558E-2</v>
      </c>
      <c r="F143" s="72">
        <f t="shared" si="22"/>
        <v>2.23075</v>
      </c>
      <c r="G143" s="72">
        <f t="shared" si="23"/>
        <v>8.8553351684584558E-2</v>
      </c>
      <c r="H143" s="72">
        <f t="shared" si="24"/>
        <v>4.9762455624999999</v>
      </c>
      <c r="I143" s="72">
        <f t="shared" si="25"/>
        <v>11.100759788546874</v>
      </c>
      <c r="J143" s="72">
        <f t="shared" si="26"/>
        <v>24.763019898300939</v>
      </c>
      <c r="K143" s="72">
        <f t="shared" si="27"/>
        <v>0.197540389270387</v>
      </c>
      <c r="L143" s="72">
        <f t="shared" si="28"/>
        <v>0.44066322336491581</v>
      </c>
      <c r="M143" s="72">
        <f t="shared" ca="1" si="29"/>
        <v>8.8015580728019169E-2</v>
      </c>
      <c r="N143" s="72">
        <f t="shared" ca="1" si="30"/>
        <v>2.8919760172525386E-7</v>
      </c>
      <c r="O143" s="80">
        <f t="shared" ca="1" si="31"/>
        <v>2214993.5713743013</v>
      </c>
      <c r="P143" s="72">
        <f t="shared" ca="1" si="32"/>
        <v>68234352.341259643</v>
      </c>
      <c r="Q143" s="72">
        <f t="shared" ca="1" si="33"/>
        <v>25920292.33700579</v>
      </c>
      <c r="R143" s="47">
        <f t="shared" ca="1" si="34"/>
        <v>5.3777095656538931E-4</v>
      </c>
      <c r="S143" s="47"/>
      <c r="T143" s="47"/>
      <c r="U143" s="47"/>
      <c r="V143" s="47"/>
      <c r="W143" s="47"/>
      <c r="X143" s="47"/>
      <c r="Y143" s="47"/>
      <c r="Z143" s="47"/>
      <c r="AA143" s="47"/>
      <c r="AB143" s="47"/>
      <c r="AC143" s="47"/>
      <c r="AD143" s="47"/>
      <c r="AE143" s="47"/>
      <c r="AF143" s="47"/>
      <c r="AG143" s="47"/>
      <c r="AH143" s="47"/>
      <c r="AI143" s="47"/>
    </row>
    <row r="144" spans="1:35">
      <c r="A144" s="78"/>
      <c r="B144" s="78"/>
      <c r="C144" s="78"/>
      <c r="D144" s="79"/>
      <c r="E144" s="79"/>
      <c r="F144" s="72"/>
      <c r="G144" s="72"/>
      <c r="H144" s="72"/>
      <c r="I144" s="72"/>
      <c r="J144" s="72"/>
      <c r="K144" s="72"/>
      <c r="L144" s="72"/>
      <c r="M144" s="72"/>
      <c r="N144" s="72"/>
      <c r="O144" s="80"/>
      <c r="P144" s="72"/>
      <c r="Q144" s="72"/>
      <c r="R144" s="47"/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47"/>
      <c r="AD144" s="47"/>
      <c r="AE144" s="47"/>
      <c r="AF144" s="47"/>
      <c r="AG144" s="47"/>
      <c r="AH144" s="47"/>
      <c r="AI144" s="47"/>
    </row>
    <row r="145" spans="1:35">
      <c r="A145" s="78"/>
      <c r="B145" s="78"/>
      <c r="C145" s="78"/>
      <c r="D145" s="79"/>
      <c r="E145" s="79"/>
      <c r="F145" s="72"/>
      <c r="G145" s="72"/>
      <c r="H145" s="72"/>
      <c r="I145" s="72"/>
      <c r="J145" s="72"/>
      <c r="K145" s="72"/>
      <c r="L145" s="72"/>
      <c r="M145" s="72"/>
      <c r="N145" s="72"/>
      <c r="O145" s="80"/>
      <c r="P145" s="72"/>
      <c r="Q145" s="72"/>
      <c r="R145" s="47"/>
      <c r="S145" s="47"/>
      <c r="T145" s="47"/>
      <c r="U145" s="47"/>
      <c r="V145" s="47"/>
      <c r="W145" s="47"/>
      <c r="X145" s="47"/>
      <c r="Y145" s="47"/>
      <c r="Z145" s="47"/>
      <c r="AA145" s="47"/>
      <c r="AB145" s="47"/>
      <c r="AC145" s="47"/>
      <c r="AD145" s="47"/>
      <c r="AE145" s="47"/>
      <c r="AF145" s="47"/>
      <c r="AG145" s="47"/>
      <c r="AH145" s="47"/>
      <c r="AI145" s="47"/>
    </row>
    <row r="146" spans="1:35">
      <c r="A146" s="78"/>
      <c r="B146" s="78"/>
      <c r="C146" s="78"/>
      <c r="D146" s="79"/>
      <c r="E146" s="79"/>
      <c r="F146" s="72"/>
      <c r="G146" s="72"/>
      <c r="H146" s="72"/>
      <c r="I146" s="72"/>
      <c r="J146" s="72"/>
      <c r="K146" s="72"/>
      <c r="L146" s="72"/>
      <c r="M146" s="72"/>
      <c r="N146" s="72"/>
      <c r="O146" s="80"/>
      <c r="P146" s="72"/>
      <c r="Q146" s="72"/>
      <c r="R146" s="47"/>
      <c r="S146" s="47"/>
      <c r="T146" s="47"/>
      <c r="U146" s="47"/>
      <c r="V146" s="47"/>
      <c r="W146" s="47"/>
      <c r="X146" s="47"/>
      <c r="Y146" s="47"/>
      <c r="Z146" s="47"/>
      <c r="AA146" s="47"/>
      <c r="AB146" s="47"/>
      <c r="AC146" s="47"/>
      <c r="AD146" s="47"/>
      <c r="AE146" s="47"/>
      <c r="AF146" s="47"/>
      <c r="AG146" s="47"/>
      <c r="AH146" s="47"/>
      <c r="AI146" s="47"/>
    </row>
    <row r="147" spans="1:35">
      <c r="A147" s="78"/>
      <c r="B147" s="78"/>
      <c r="C147" s="78"/>
      <c r="D147" s="79"/>
      <c r="E147" s="79"/>
      <c r="F147" s="72"/>
      <c r="G147" s="72"/>
      <c r="H147" s="72"/>
      <c r="I147" s="72"/>
      <c r="J147" s="72"/>
      <c r="K147" s="72"/>
      <c r="L147" s="72"/>
      <c r="M147" s="72"/>
      <c r="N147" s="72"/>
      <c r="O147" s="80"/>
      <c r="P147" s="72"/>
      <c r="Q147" s="72"/>
      <c r="R147" s="47"/>
      <c r="S147" s="47"/>
      <c r="T147" s="47"/>
      <c r="U147" s="47"/>
      <c r="V147" s="47"/>
      <c r="W147" s="47"/>
      <c r="X147" s="47"/>
      <c r="Y147" s="47"/>
      <c r="Z147" s="47"/>
      <c r="AA147" s="47"/>
      <c r="AB147" s="47"/>
      <c r="AC147" s="47"/>
      <c r="AD147" s="47"/>
      <c r="AE147" s="47"/>
      <c r="AF147" s="47"/>
      <c r="AG147" s="47"/>
      <c r="AH147" s="47"/>
      <c r="AI147" s="47"/>
    </row>
    <row r="148" spans="1:35">
      <c r="A148" s="78"/>
      <c r="B148" s="78"/>
      <c r="C148" s="78"/>
      <c r="D148" s="79"/>
      <c r="E148" s="79"/>
      <c r="F148" s="72"/>
      <c r="G148" s="72"/>
      <c r="H148" s="72"/>
      <c r="I148" s="72"/>
      <c r="J148" s="72"/>
      <c r="K148" s="72"/>
      <c r="L148" s="72"/>
      <c r="M148" s="72"/>
      <c r="N148" s="72"/>
      <c r="O148" s="80"/>
      <c r="P148" s="72"/>
      <c r="Q148" s="72"/>
      <c r="R148" s="47"/>
      <c r="S148" s="47"/>
      <c r="T148" s="47"/>
      <c r="U148" s="47"/>
      <c r="V148" s="47"/>
      <c r="W148" s="47"/>
      <c r="X148" s="47"/>
      <c r="Y148" s="47"/>
      <c r="Z148" s="47"/>
      <c r="AA148" s="47"/>
      <c r="AB148" s="47"/>
      <c r="AC148" s="47"/>
      <c r="AD148" s="47"/>
      <c r="AE148" s="47"/>
      <c r="AF148" s="47"/>
      <c r="AG148" s="47"/>
      <c r="AH148" s="47"/>
      <c r="AI148" s="47"/>
    </row>
    <row r="149" spans="1:35">
      <c r="A149" s="78"/>
      <c r="B149" s="78"/>
      <c r="C149" s="78"/>
      <c r="D149" s="79"/>
      <c r="E149" s="79"/>
      <c r="F149" s="72"/>
      <c r="G149" s="72"/>
      <c r="H149" s="72"/>
      <c r="I149" s="72"/>
      <c r="J149" s="72"/>
      <c r="K149" s="72"/>
      <c r="L149" s="72"/>
      <c r="M149" s="72"/>
      <c r="N149" s="72"/>
      <c r="O149" s="80"/>
      <c r="P149" s="72"/>
      <c r="Q149" s="72"/>
      <c r="R149" s="47"/>
      <c r="S149" s="47"/>
      <c r="T149" s="47"/>
      <c r="U149" s="47"/>
      <c r="V149" s="47"/>
      <c r="W149" s="47"/>
      <c r="X149" s="47"/>
      <c r="Y149" s="47"/>
      <c r="Z149" s="47"/>
      <c r="AA149" s="47"/>
      <c r="AB149" s="47"/>
      <c r="AC149" s="47"/>
      <c r="AD149" s="47"/>
      <c r="AE149" s="47"/>
      <c r="AF149" s="47"/>
      <c r="AG149" s="47"/>
      <c r="AH149" s="47"/>
      <c r="AI149" s="47"/>
    </row>
    <row r="150" spans="1:35">
      <c r="A150" s="78"/>
      <c r="B150" s="78"/>
      <c r="C150" s="78"/>
      <c r="D150" s="79"/>
      <c r="E150" s="79"/>
      <c r="F150" s="72"/>
      <c r="G150" s="72"/>
      <c r="H150" s="72"/>
      <c r="I150" s="72"/>
      <c r="J150" s="72"/>
      <c r="K150" s="72"/>
      <c r="L150" s="72"/>
      <c r="M150" s="72"/>
      <c r="N150" s="72"/>
      <c r="O150" s="80"/>
      <c r="P150" s="72"/>
      <c r="Q150" s="72"/>
      <c r="R150" s="47"/>
      <c r="S150" s="47"/>
      <c r="T150" s="47"/>
      <c r="U150" s="47"/>
      <c r="V150" s="47"/>
      <c r="W150" s="47"/>
      <c r="X150" s="47"/>
      <c r="Y150" s="47"/>
      <c r="Z150" s="47"/>
      <c r="AA150" s="47"/>
      <c r="AB150" s="47"/>
      <c r="AC150" s="47"/>
      <c r="AD150" s="47"/>
      <c r="AE150" s="47"/>
      <c r="AF150" s="47"/>
      <c r="AG150" s="47"/>
      <c r="AH150" s="47"/>
      <c r="AI150" s="47"/>
    </row>
    <row r="151" spans="1:35">
      <c r="A151" s="78"/>
      <c r="B151" s="78"/>
      <c r="C151" s="78"/>
      <c r="D151" s="79"/>
      <c r="E151" s="79"/>
      <c r="F151" s="72"/>
      <c r="G151" s="72"/>
      <c r="H151" s="72"/>
      <c r="I151" s="72"/>
      <c r="J151" s="72"/>
      <c r="K151" s="72"/>
      <c r="L151" s="72"/>
      <c r="M151" s="72"/>
      <c r="N151" s="72"/>
      <c r="O151" s="80"/>
      <c r="P151" s="72"/>
      <c r="Q151" s="72"/>
      <c r="R151" s="47"/>
      <c r="S151" s="47"/>
      <c r="T151" s="47"/>
      <c r="U151" s="47"/>
      <c r="V151" s="47"/>
      <c r="W151" s="47"/>
      <c r="X151" s="47"/>
      <c r="Y151" s="47"/>
      <c r="Z151" s="47"/>
      <c r="AA151" s="47"/>
      <c r="AB151" s="47"/>
      <c r="AC151" s="47"/>
      <c r="AD151" s="47"/>
      <c r="AE151" s="47"/>
      <c r="AF151" s="47"/>
      <c r="AG151" s="47"/>
      <c r="AH151" s="47"/>
      <c r="AI151" s="47"/>
    </row>
    <row r="152" spans="1:35">
      <c r="A152" s="78"/>
      <c r="B152" s="78"/>
      <c r="C152" s="78"/>
      <c r="D152" s="79"/>
      <c r="E152" s="79"/>
      <c r="F152" s="72"/>
      <c r="G152" s="72"/>
      <c r="H152" s="72"/>
      <c r="I152" s="72"/>
      <c r="J152" s="72"/>
      <c r="K152" s="72"/>
      <c r="L152" s="72"/>
      <c r="M152" s="72"/>
      <c r="N152" s="72"/>
      <c r="O152" s="80"/>
      <c r="P152" s="72"/>
      <c r="Q152" s="72"/>
      <c r="R152" s="47"/>
      <c r="S152" s="47"/>
      <c r="T152" s="47"/>
      <c r="U152" s="47"/>
      <c r="V152" s="47"/>
      <c r="W152" s="47"/>
      <c r="X152" s="47"/>
      <c r="Y152" s="47"/>
      <c r="Z152" s="47"/>
      <c r="AA152" s="47"/>
      <c r="AB152" s="47"/>
      <c r="AC152" s="47"/>
      <c r="AD152" s="47"/>
      <c r="AE152" s="47"/>
      <c r="AF152" s="47"/>
      <c r="AG152" s="47"/>
      <c r="AH152" s="47"/>
      <c r="AI152" s="47"/>
    </row>
    <row r="153" spans="1:35">
      <c r="A153" s="78"/>
      <c r="B153" s="78"/>
      <c r="C153" s="78"/>
      <c r="D153" s="79"/>
      <c r="E153" s="79"/>
      <c r="F153" s="72"/>
      <c r="G153" s="72"/>
      <c r="H153" s="72"/>
      <c r="I153" s="72"/>
      <c r="J153" s="72"/>
      <c r="K153" s="72"/>
      <c r="L153" s="72"/>
      <c r="M153" s="72"/>
      <c r="N153" s="72"/>
      <c r="O153" s="80"/>
      <c r="P153" s="72"/>
      <c r="Q153" s="72"/>
      <c r="R153" s="47"/>
      <c r="S153" s="47"/>
      <c r="T153" s="47"/>
      <c r="U153" s="47"/>
      <c r="V153" s="47"/>
      <c r="W153" s="47"/>
      <c r="X153" s="47"/>
      <c r="Y153" s="47"/>
      <c r="Z153" s="47"/>
      <c r="AA153" s="47"/>
      <c r="AB153" s="47"/>
      <c r="AC153" s="47"/>
      <c r="AD153" s="47"/>
      <c r="AE153" s="47"/>
      <c r="AF153" s="47"/>
      <c r="AG153" s="47"/>
      <c r="AH153" s="47"/>
      <c r="AI153" s="47"/>
    </row>
    <row r="154" spans="1:35">
      <c r="A154" s="78"/>
      <c r="B154" s="78"/>
      <c r="C154" s="78"/>
      <c r="D154" s="79"/>
      <c r="E154" s="79"/>
      <c r="F154" s="72"/>
      <c r="G154" s="72"/>
      <c r="H154" s="72"/>
      <c r="I154" s="72"/>
      <c r="J154" s="72"/>
      <c r="K154" s="72"/>
      <c r="L154" s="72"/>
      <c r="M154" s="72"/>
      <c r="N154" s="72"/>
      <c r="O154" s="80"/>
      <c r="P154" s="72"/>
      <c r="Q154" s="72"/>
      <c r="R154" s="47"/>
      <c r="S154" s="47"/>
      <c r="T154" s="47"/>
      <c r="U154" s="47"/>
      <c r="V154" s="47"/>
      <c r="W154" s="47"/>
      <c r="X154" s="47"/>
      <c r="Y154" s="47"/>
      <c r="Z154" s="47"/>
      <c r="AA154" s="47"/>
      <c r="AB154" s="47"/>
      <c r="AC154" s="47"/>
      <c r="AD154" s="47"/>
      <c r="AE154" s="47"/>
      <c r="AF154" s="47"/>
      <c r="AG154" s="47"/>
      <c r="AH154" s="47"/>
      <c r="AI154" s="47"/>
    </row>
    <row r="155" spans="1:35">
      <c r="A155" s="78"/>
      <c r="B155" s="78"/>
      <c r="C155" s="78"/>
      <c r="D155" s="79"/>
      <c r="E155" s="79"/>
      <c r="F155" s="72"/>
      <c r="G155" s="72"/>
      <c r="H155" s="72"/>
      <c r="I155" s="72"/>
      <c r="J155" s="72"/>
      <c r="K155" s="72"/>
      <c r="L155" s="72"/>
      <c r="M155" s="72"/>
      <c r="N155" s="72"/>
      <c r="O155" s="80"/>
      <c r="P155" s="72"/>
      <c r="Q155" s="72"/>
      <c r="R155" s="47"/>
      <c r="S155" s="47"/>
      <c r="T155" s="47"/>
      <c r="U155" s="47"/>
      <c r="V155" s="47"/>
      <c r="W155" s="47"/>
      <c r="X155" s="47"/>
      <c r="Y155" s="47"/>
      <c r="Z155" s="47"/>
      <c r="AA155" s="47"/>
      <c r="AB155" s="47"/>
      <c r="AC155" s="47"/>
      <c r="AD155" s="47"/>
      <c r="AE155" s="47"/>
      <c r="AF155" s="47"/>
      <c r="AG155" s="47"/>
      <c r="AH155" s="47"/>
      <c r="AI155" s="47"/>
    </row>
    <row r="156" spans="1:35">
      <c r="A156" s="78"/>
      <c r="B156" s="78"/>
      <c r="C156" s="78"/>
      <c r="D156" s="79"/>
      <c r="E156" s="79"/>
      <c r="F156" s="72"/>
      <c r="G156" s="72"/>
      <c r="H156" s="72"/>
      <c r="I156" s="72"/>
      <c r="J156" s="72"/>
      <c r="K156" s="72"/>
      <c r="L156" s="72"/>
      <c r="M156" s="72"/>
      <c r="N156" s="72"/>
      <c r="O156" s="80"/>
      <c r="P156" s="72"/>
      <c r="Q156" s="72"/>
      <c r="R156" s="47"/>
      <c r="S156" s="47"/>
      <c r="T156" s="47"/>
      <c r="U156" s="47"/>
      <c r="V156" s="47"/>
      <c r="W156" s="47"/>
      <c r="X156" s="47"/>
      <c r="Y156" s="47"/>
      <c r="Z156" s="47"/>
      <c r="AA156" s="47"/>
      <c r="AB156" s="47"/>
      <c r="AC156" s="47"/>
      <c r="AD156" s="47"/>
      <c r="AE156" s="47"/>
      <c r="AF156" s="47"/>
      <c r="AG156" s="47"/>
      <c r="AH156" s="47"/>
      <c r="AI156" s="47"/>
    </row>
    <row r="157" spans="1:35">
      <c r="A157" s="78"/>
      <c r="B157" s="78"/>
      <c r="C157" s="78"/>
      <c r="D157" s="79"/>
      <c r="E157" s="79"/>
      <c r="F157" s="72"/>
      <c r="G157" s="72"/>
      <c r="H157" s="72"/>
      <c r="I157" s="72"/>
      <c r="J157" s="72"/>
      <c r="K157" s="72"/>
      <c r="L157" s="72"/>
      <c r="M157" s="72"/>
      <c r="N157" s="72"/>
      <c r="O157" s="80"/>
      <c r="P157" s="72"/>
      <c r="Q157" s="72"/>
      <c r="R157" s="47"/>
      <c r="S157" s="47"/>
      <c r="T157" s="47"/>
      <c r="U157" s="47"/>
      <c r="V157" s="47"/>
      <c r="W157" s="47"/>
      <c r="X157" s="47"/>
      <c r="Y157" s="47"/>
      <c r="Z157" s="47"/>
      <c r="AA157" s="47"/>
      <c r="AB157" s="47"/>
      <c r="AC157" s="47"/>
      <c r="AD157" s="47"/>
      <c r="AE157" s="47"/>
      <c r="AF157" s="47"/>
      <c r="AG157" s="47"/>
      <c r="AH157" s="47"/>
      <c r="AI157" s="47"/>
    </row>
    <row r="158" spans="1:35">
      <c r="A158" s="78"/>
      <c r="B158" s="78"/>
      <c r="C158" s="78"/>
      <c r="D158" s="79"/>
      <c r="E158" s="79"/>
      <c r="F158" s="72"/>
      <c r="G158" s="72"/>
      <c r="H158" s="72"/>
      <c r="I158" s="72"/>
      <c r="J158" s="72"/>
      <c r="K158" s="72"/>
      <c r="L158" s="72"/>
      <c r="M158" s="72"/>
      <c r="N158" s="72"/>
      <c r="O158" s="80"/>
      <c r="P158" s="72"/>
      <c r="Q158" s="72"/>
      <c r="R158" s="47"/>
      <c r="S158" s="47"/>
      <c r="T158" s="47"/>
      <c r="U158" s="47"/>
      <c r="V158" s="47"/>
      <c r="W158" s="47"/>
      <c r="X158" s="47"/>
      <c r="Y158" s="47"/>
      <c r="Z158" s="47"/>
      <c r="AA158" s="47"/>
      <c r="AB158" s="47"/>
      <c r="AC158" s="47"/>
      <c r="AD158" s="47"/>
      <c r="AE158" s="47"/>
      <c r="AF158" s="47"/>
      <c r="AG158" s="47"/>
      <c r="AH158" s="47"/>
      <c r="AI158" s="47"/>
    </row>
    <row r="159" spans="1:35">
      <c r="A159" s="78"/>
      <c r="B159" s="78"/>
      <c r="C159" s="78"/>
      <c r="D159" s="79"/>
      <c r="E159" s="79"/>
      <c r="F159" s="72"/>
      <c r="G159" s="72"/>
      <c r="H159" s="72"/>
      <c r="I159" s="72"/>
      <c r="J159" s="72"/>
      <c r="K159" s="72"/>
      <c r="L159" s="72"/>
      <c r="M159" s="72"/>
      <c r="N159" s="72"/>
      <c r="O159" s="80"/>
      <c r="P159" s="72"/>
      <c r="Q159" s="72"/>
      <c r="R159" s="47"/>
      <c r="S159" s="47"/>
      <c r="T159" s="47"/>
      <c r="U159" s="47"/>
      <c r="V159" s="47"/>
      <c r="W159" s="47"/>
      <c r="X159" s="47"/>
      <c r="Y159" s="47"/>
      <c r="Z159" s="47"/>
      <c r="AA159" s="47"/>
      <c r="AB159" s="47"/>
      <c r="AC159" s="47"/>
      <c r="AD159" s="47"/>
      <c r="AE159" s="47"/>
      <c r="AF159" s="47"/>
      <c r="AG159" s="47"/>
      <c r="AH159" s="47"/>
      <c r="AI159" s="47"/>
    </row>
    <row r="160" spans="1:35">
      <c r="A160" s="78"/>
      <c r="B160" s="78"/>
      <c r="C160" s="78"/>
      <c r="D160" s="79"/>
      <c r="E160" s="79"/>
      <c r="F160" s="72"/>
      <c r="G160" s="72"/>
      <c r="H160" s="72"/>
      <c r="I160" s="72"/>
      <c r="J160" s="72"/>
      <c r="K160" s="72"/>
      <c r="L160" s="72"/>
      <c r="M160" s="72"/>
      <c r="N160" s="72"/>
      <c r="O160" s="80"/>
      <c r="P160" s="72"/>
      <c r="Q160" s="72"/>
      <c r="R160" s="47"/>
      <c r="S160" s="47"/>
      <c r="T160" s="47"/>
      <c r="U160" s="47"/>
      <c r="V160" s="47"/>
      <c r="W160" s="47"/>
      <c r="X160" s="47"/>
      <c r="Y160" s="47"/>
      <c r="Z160" s="47"/>
      <c r="AA160" s="47"/>
      <c r="AB160" s="47"/>
      <c r="AC160" s="47"/>
      <c r="AD160" s="47"/>
      <c r="AE160" s="47"/>
      <c r="AF160" s="47"/>
      <c r="AG160" s="47"/>
      <c r="AH160" s="47"/>
      <c r="AI160" s="47"/>
    </row>
    <row r="161" spans="1:35">
      <c r="A161" s="78"/>
      <c r="B161" s="78"/>
      <c r="C161" s="78"/>
      <c r="D161" s="79"/>
      <c r="E161" s="79"/>
      <c r="F161" s="72"/>
      <c r="G161" s="72"/>
      <c r="H161" s="72"/>
      <c r="I161" s="72"/>
      <c r="J161" s="72"/>
      <c r="K161" s="72"/>
      <c r="L161" s="72"/>
      <c r="M161" s="72"/>
      <c r="N161" s="72"/>
      <c r="O161" s="80"/>
      <c r="P161" s="72"/>
      <c r="Q161" s="72"/>
      <c r="R161" s="47"/>
      <c r="S161" s="47"/>
      <c r="T161" s="47"/>
      <c r="U161" s="47"/>
      <c r="V161" s="47"/>
      <c r="W161" s="47"/>
      <c r="X161" s="47"/>
      <c r="Y161" s="47"/>
      <c r="Z161" s="47"/>
      <c r="AA161" s="47"/>
      <c r="AB161" s="47"/>
      <c r="AC161" s="47"/>
      <c r="AD161" s="47"/>
      <c r="AE161" s="47"/>
      <c r="AF161" s="47"/>
      <c r="AG161" s="47"/>
      <c r="AH161" s="47"/>
      <c r="AI161" s="47"/>
    </row>
    <row r="162" spans="1:35">
      <c r="A162" s="78"/>
      <c r="B162" s="78"/>
      <c r="C162" s="78"/>
      <c r="D162" s="79"/>
      <c r="E162" s="79"/>
      <c r="F162" s="72"/>
      <c r="G162" s="72"/>
      <c r="H162" s="72"/>
      <c r="I162" s="72"/>
      <c r="J162" s="72"/>
      <c r="K162" s="72"/>
      <c r="L162" s="72"/>
      <c r="M162" s="72"/>
      <c r="N162" s="72"/>
      <c r="O162" s="80"/>
      <c r="P162" s="72"/>
      <c r="Q162" s="72"/>
      <c r="R162" s="47"/>
      <c r="S162" s="47"/>
      <c r="T162" s="47"/>
      <c r="U162" s="47"/>
      <c r="V162" s="47"/>
      <c r="W162" s="47"/>
      <c r="X162" s="47"/>
      <c r="Y162" s="47"/>
      <c r="Z162" s="47"/>
      <c r="AA162" s="47"/>
      <c r="AB162" s="47"/>
      <c r="AC162" s="47"/>
      <c r="AD162" s="47"/>
      <c r="AE162" s="47"/>
      <c r="AF162" s="47"/>
      <c r="AG162" s="47"/>
      <c r="AH162" s="47"/>
      <c r="AI162" s="47"/>
    </row>
    <row r="163" spans="1:35">
      <c r="A163" s="78"/>
      <c r="B163" s="78"/>
      <c r="C163" s="78"/>
      <c r="D163" s="79"/>
      <c r="E163" s="79"/>
      <c r="F163" s="72"/>
      <c r="G163" s="72"/>
      <c r="H163" s="72"/>
      <c r="I163" s="72"/>
      <c r="J163" s="72"/>
      <c r="K163" s="72"/>
      <c r="L163" s="72"/>
      <c r="M163" s="72"/>
      <c r="N163" s="72"/>
      <c r="O163" s="80"/>
      <c r="P163" s="72"/>
      <c r="Q163" s="72"/>
      <c r="R163" s="47"/>
      <c r="S163" s="47"/>
      <c r="T163" s="47"/>
      <c r="U163" s="47"/>
      <c r="V163" s="47"/>
      <c r="W163" s="47"/>
      <c r="X163" s="47"/>
      <c r="Y163" s="47"/>
      <c r="Z163" s="47"/>
      <c r="AA163" s="47"/>
      <c r="AB163" s="47"/>
      <c r="AC163" s="47"/>
      <c r="AD163" s="47"/>
      <c r="AE163" s="47"/>
      <c r="AF163" s="47"/>
      <c r="AG163" s="47"/>
      <c r="AH163" s="47"/>
      <c r="AI163" s="47"/>
    </row>
    <row r="164" spans="1:35">
      <c r="A164" s="78"/>
      <c r="B164" s="78"/>
      <c r="C164" s="78"/>
      <c r="D164" s="79"/>
      <c r="E164" s="79"/>
      <c r="F164" s="72"/>
      <c r="G164" s="72"/>
      <c r="H164" s="72"/>
      <c r="I164" s="72"/>
      <c r="J164" s="72"/>
      <c r="K164" s="72"/>
      <c r="L164" s="72"/>
      <c r="M164" s="72"/>
      <c r="N164" s="72"/>
      <c r="O164" s="80"/>
      <c r="P164" s="72"/>
      <c r="Q164" s="72"/>
      <c r="R164" s="47"/>
      <c r="S164" s="47"/>
      <c r="T164" s="47"/>
      <c r="U164" s="47"/>
      <c r="V164" s="47"/>
      <c r="W164" s="47"/>
      <c r="X164" s="47"/>
      <c r="Y164" s="47"/>
      <c r="Z164" s="47"/>
      <c r="AA164" s="47"/>
      <c r="AB164" s="47"/>
      <c r="AC164" s="47"/>
      <c r="AD164" s="47"/>
      <c r="AE164" s="47"/>
      <c r="AF164" s="47"/>
      <c r="AG164" s="47"/>
      <c r="AH164" s="47"/>
      <c r="AI164" s="47"/>
    </row>
    <row r="165" spans="1:35">
      <c r="A165" s="78"/>
      <c r="B165" s="78"/>
      <c r="C165" s="78"/>
      <c r="D165" s="79"/>
      <c r="E165" s="79"/>
      <c r="F165" s="72"/>
      <c r="G165" s="72"/>
      <c r="H165" s="72"/>
      <c r="I165" s="72"/>
      <c r="J165" s="72"/>
      <c r="K165" s="72"/>
      <c r="L165" s="72"/>
      <c r="M165" s="72"/>
      <c r="N165" s="72"/>
      <c r="O165" s="80"/>
      <c r="P165" s="72"/>
      <c r="Q165" s="72"/>
      <c r="R165" s="47"/>
      <c r="S165" s="47"/>
      <c r="T165" s="47"/>
      <c r="U165" s="47"/>
      <c r="V165" s="47"/>
      <c r="W165" s="47"/>
      <c r="X165" s="47"/>
      <c r="Y165" s="47"/>
      <c r="Z165" s="47"/>
      <c r="AA165" s="47"/>
      <c r="AB165" s="47"/>
      <c r="AC165" s="47"/>
      <c r="AD165" s="47"/>
      <c r="AE165" s="47"/>
      <c r="AF165" s="47"/>
      <c r="AG165" s="47"/>
      <c r="AH165" s="47"/>
      <c r="AI165" s="47"/>
    </row>
    <row r="166" spans="1:35">
      <c r="A166" s="78"/>
      <c r="B166" s="78"/>
      <c r="C166" s="78"/>
      <c r="D166" s="79"/>
      <c r="E166" s="79"/>
      <c r="F166" s="72"/>
      <c r="G166" s="72"/>
      <c r="H166" s="72"/>
      <c r="I166" s="72"/>
      <c r="J166" s="72"/>
      <c r="K166" s="72"/>
      <c r="L166" s="72"/>
      <c r="M166" s="72"/>
      <c r="N166" s="72"/>
      <c r="O166" s="80"/>
      <c r="P166" s="72"/>
      <c r="Q166" s="72"/>
      <c r="R166" s="47"/>
      <c r="S166" s="47"/>
      <c r="T166" s="47"/>
      <c r="U166" s="47"/>
      <c r="V166" s="47"/>
      <c r="W166" s="47"/>
      <c r="X166" s="47"/>
      <c r="Y166" s="47"/>
      <c r="Z166" s="47"/>
      <c r="AA166" s="47"/>
      <c r="AB166" s="47"/>
      <c r="AC166" s="47"/>
      <c r="AD166" s="47"/>
      <c r="AE166" s="47"/>
      <c r="AF166" s="47"/>
      <c r="AG166" s="47"/>
      <c r="AH166" s="47"/>
      <c r="AI166" s="47"/>
    </row>
    <row r="167" spans="1:35">
      <c r="A167" s="78"/>
      <c r="B167" s="78"/>
      <c r="C167" s="78"/>
      <c r="D167" s="79"/>
      <c r="E167" s="79"/>
      <c r="F167" s="72"/>
      <c r="G167" s="72"/>
      <c r="H167" s="72"/>
      <c r="I167" s="72"/>
      <c r="J167" s="72"/>
      <c r="K167" s="72"/>
      <c r="L167" s="72"/>
      <c r="M167" s="72"/>
      <c r="N167" s="72"/>
      <c r="O167" s="80"/>
      <c r="P167" s="72"/>
      <c r="Q167" s="72"/>
      <c r="R167" s="47"/>
      <c r="S167" s="47"/>
      <c r="T167" s="47"/>
      <c r="U167" s="47"/>
      <c r="V167" s="47"/>
      <c r="W167" s="47"/>
      <c r="X167" s="47"/>
      <c r="Y167" s="47"/>
      <c r="Z167" s="47"/>
      <c r="AA167" s="47"/>
      <c r="AB167" s="47"/>
      <c r="AC167" s="47"/>
      <c r="AD167" s="47"/>
      <c r="AE167" s="47"/>
      <c r="AF167" s="47"/>
      <c r="AG167" s="47"/>
      <c r="AH167" s="47"/>
      <c r="AI167" s="47"/>
    </row>
    <row r="168" spans="1:35">
      <c r="A168" s="78"/>
      <c r="B168" s="78"/>
      <c r="C168" s="78"/>
      <c r="D168" s="79"/>
      <c r="E168" s="79"/>
      <c r="F168" s="72"/>
      <c r="G168" s="72"/>
      <c r="H168" s="72"/>
      <c r="I168" s="72"/>
      <c r="J168" s="72"/>
      <c r="K168" s="72"/>
      <c r="L168" s="72"/>
      <c r="M168" s="72"/>
      <c r="N168" s="72"/>
      <c r="O168" s="80"/>
      <c r="P168" s="72"/>
      <c r="Q168" s="72"/>
      <c r="R168" s="47"/>
      <c r="S168" s="47"/>
      <c r="T168" s="47"/>
      <c r="U168" s="47"/>
      <c r="V168" s="47"/>
      <c r="W168" s="47"/>
      <c r="X168" s="47"/>
      <c r="Y168" s="47"/>
      <c r="Z168" s="47"/>
      <c r="AA168" s="47"/>
      <c r="AB168" s="47"/>
      <c r="AC168" s="47"/>
      <c r="AD168" s="47"/>
      <c r="AE168" s="47"/>
      <c r="AF168" s="47"/>
      <c r="AG168" s="47"/>
      <c r="AH168" s="47"/>
      <c r="AI168" s="47"/>
    </row>
    <row r="169" spans="1:35">
      <c r="A169" s="78"/>
      <c r="B169" s="78"/>
      <c r="C169" s="78"/>
      <c r="D169" s="79"/>
      <c r="E169" s="79"/>
      <c r="F169" s="72"/>
      <c r="G169" s="72"/>
      <c r="H169" s="72"/>
      <c r="I169" s="72"/>
      <c r="J169" s="72"/>
      <c r="K169" s="72"/>
      <c r="L169" s="72"/>
      <c r="M169" s="72"/>
      <c r="N169" s="72"/>
      <c r="O169" s="80"/>
      <c r="P169" s="72"/>
      <c r="Q169" s="72"/>
      <c r="R169" s="47"/>
      <c r="S169" s="47"/>
      <c r="T169" s="47"/>
      <c r="U169" s="47"/>
      <c r="V169" s="47"/>
      <c r="W169" s="47"/>
      <c r="X169" s="47"/>
      <c r="Y169" s="47"/>
      <c r="Z169" s="47"/>
      <c r="AA169" s="47"/>
      <c r="AB169" s="47"/>
      <c r="AC169" s="47"/>
      <c r="AD169" s="47"/>
      <c r="AE169" s="47"/>
      <c r="AF169" s="47"/>
      <c r="AG169" s="47"/>
      <c r="AH169" s="47"/>
      <c r="AI169" s="47"/>
    </row>
    <row r="170" spans="1:35">
      <c r="A170" s="78"/>
      <c r="B170" s="78"/>
      <c r="C170" s="78"/>
      <c r="D170" s="79"/>
      <c r="E170" s="79"/>
      <c r="F170" s="72"/>
      <c r="G170" s="72"/>
      <c r="H170" s="72"/>
      <c r="I170" s="72"/>
      <c r="J170" s="72"/>
      <c r="K170" s="72"/>
      <c r="L170" s="72"/>
      <c r="M170" s="72"/>
      <c r="N170" s="72"/>
      <c r="O170" s="80"/>
      <c r="P170" s="72"/>
      <c r="Q170" s="72"/>
      <c r="R170" s="47"/>
      <c r="S170" s="47"/>
      <c r="T170" s="47"/>
      <c r="U170" s="47"/>
      <c r="V170" s="47"/>
      <c r="W170" s="47"/>
      <c r="X170" s="47"/>
      <c r="Y170" s="47"/>
      <c r="Z170" s="47"/>
      <c r="AA170" s="47"/>
      <c r="AB170" s="47"/>
      <c r="AC170" s="47"/>
      <c r="AD170" s="47"/>
      <c r="AE170" s="47"/>
      <c r="AF170" s="47"/>
      <c r="AG170" s="47"/>
      <c r="AH170" s="47"/>
      <c r="AI170" s="47"/>
    </row>
    <row r="171" spans="1:35">
      <c r="A171" s="78"/>
      <c r="B171" s="78"/>
      <c r="C171" s="78"/>
      <c r="D171" s="79"/>
      <c r="E171" s="79"/>
      <c r="F171" s="72"/>
      <c r="G171" s="72"/>
      <c r="H171" s="72"/>
      <c r="I171" s="72"/>
      <c r="J171" s="72"/>
      <c r="K171" s="72"/>
      <c r="L171" s="72"/>
      <c r="M171" s="72"/>
      <c r="N171" s="72"/>
      <c r="O171" s="80"/>
      <c r="P171" s="72"/>
      <c r="Q171" s="72"/>
      <c r="R171" s="47"/>
      <c r="S171" s="47"/>
      <c r="T171" s="47"/>
      <c r="U171" s="47"/>
      <c r="V171" s="47"/>
      <c r="W171" s="47"/>
      <c r="X171" s="47"/>
      <c r="Y171" s="47"/>
      <c r="Z171" s="47"/>
      <c r="AA171" s="47"/>
      <c r="AB171" s="47"/>
      <c r="AC171" s="47"/>
      <c r="AD171" s="47"/>
      <c r="AE171" s="47"/>
      <c r="AF171" s="47"/>
      <c r="AG171" s="47"/>
      <c r="AH171" s="47"/>
      <c r="AI171" s="47"/>
    </row>
    <row r="172" spans="1:35">
      <c r="A172" s="78"/>
      <c r="B172" s="78"/>
      <c r="C172" s="78"/>
      <c r="D172" s="79"/>
      <c r="E172" s="79"/>
      <c r="F172" s="72"/>
      <c r="G172" s="72"/>
      <c r="H172" s="72"/>
      <c r="I172" s="72"/>
      <c r="J172" s="72"/>
      <c r="K172" s="72"/>
      <c r="L172" s="72"/>
      <c r="M172" s="72"/>
      <c r="N172" s="72"/>
      <c r="O172" s="80"/>
      <c r="P172" s="72"/>
      <c r="Q172" s="72"/>
      <c r="R172" s="47"/>
      <c r="S172" s="47"/>
      <c r="T172" s="47"/>
      <c r="U172" s="47"/>
      <c r="V172" s="47"/>
      <c r="W172" s="47"/>
      <c r="X172" s="47"/>
      <c r="Y172" s="47"/>
      <c r="Z172" s="47"/>
      <c r="AA172" s="47"/>
      <c r="AB172" s="47"/>
      <c r="AC172" s="47"/>
      <c r="AD172" s="47"/>
      <c r="AE172" s="47"/>
      <c r="AF172" s="47"/>
      <c r="AG172" s="47"/>
      <c r="AH172" s="47"/>
      <c r="AI172" s="47"/>
    </row>
    <row r="173" spans="1:35">
      <c r="A173" s="78"/>
      <c r="B173" s="78"/>
      <c r="C173" s="78"/>
      <c r="D173" s="79"/>
      <c r="E173" s="79"/>
      <c r="F173" s="72"/>
      <c r="G173" s="72"/>
      <c r="H173" s="72"/>
      <c r="I173" s="72"/>
      <c r="J173" s="72"/>
      <c r="K173" s="72"/>
      <c r="L173" s="72"/>
      <c r="M173" s="72"/>
      <c r="N173" s="72"/>
      <c r="O173" s="80"/>
      <c r="P173" s="72"/>
      <c r="Q173" s="72"/>
      <c r="R173" s="47"/>
      <c r="S173" s="47"/>
      <c r="T173" s="47"/>
      <c r="U173" s="47"/>
      <c r="V173" s="47"/>
      <c r="W173" s="47"/>
      <c r="X173" s="47"/>
      <c r="Y173" s="47"/>
      <c r="Z173" s="47"/>
      <c r="AA173" s="47"/>
      <c r="AB173" s="47"/>
      <c r="AC173" s="47"/>
      <c r="AD173" s="47"/>
      <c r="AE173" s="47"/>
      <c r="AF173" s="47"/>
      <c r="AG173" s="47"/>
      <c r="AH173" s="47"/>
      <c r="AI173" s="47"/>
    </row>
    <row r="174" spans="1:35">
      <c r="A174" s="78"/>
      <c r="B174" s="78"/>
      <c r="C174" s="78"/>
      <c r="D174" s="79"/>
      <c r="E174" s="79"/>
      <c r="F174" s="72"/>
      <c r="G174" s="72"/>
      <c r="H174" s="72"/>
      <c r="I174" s="72"/>
      <c r="J174" s="72"/>
      <c r="K174" s="72"/>
      <c r="L174" s="72"/>
      <c r="M174" s="72"/>
      <c r="N174" s="72"/>
      <c r="O174" s="80"/>
      <c r="P174" s="72"/>
      <c r="Q174" s="72"/>
      <c r="R174" s="47"/>
      <c r="S174" s="47"/>
      <c r="T174" s="47"/>
      <c r="U174" s="47"/>
      <c r="V174" s="47"/>
      <c r="W174" s="47"/>
      <c r="X174" s="47"/>
      <c r="Y174" s="47"/>
      <c r="Z174" s="47"/>
      <c r="AA174" s="47"/>
      <c r="AB174" s="47"/>
      <c r="AC174" s="47"/>
      <c r="AD174" s="47"/>
      <c r="AE174" s="47"/>
      <c r="AF174" s="47"/>
      <c r="AG174" s="47"/>
      <c r="AH174" s="47"/>
      <c r="AI174" s="47"/>
    </row>
    <row r="175" spans="1:35">
      <c r="A175" s="78"/>
      <c r="B175" s="78"/>
      <c r="C175" s="78"/>
      <c r="D175" s="79"/>
      <c r="E175" s="79"/>
      <c r="F175" s="72"/>
      <c r="G175" s="72"/>
      <c r="H175" s="72"/>
      <c r="I175" s="72"/>
      <c r="J175" s="72"/>
      <c r="K175" s="72"/>
      <c r="L175" s="72"/>
      <c r="M175" s="72"/>
      <c r="N175" s="72"/>
      <c r="O175" s="80"/>
      <c r="P175" s="72"/>
      <c r="Q175" s="72"/>
      <c r="R175" s="47"/>
      <c r="S175" s="47"/>
      <c r="T175" s="47"/>
      <c r="U175" s="47"/>
      <c r="V175" s="47"/>
      <c r="W175" s="47"/>
      <c r="X175" s="47"/>
      <c r="Y175" s="47"/>
      <c r="Z175" s="47"/>
      <c r="AA175" s="47"/>
      <c r="AB175" s="47"/>
      <c r="AC175" s="47"/>
      <c r="AD175" s="47"/>
      <c r="AE175" s="47"/>
      <c r="AF175" s="47"/>
      <c r="AG175" s="47"/>
      <c r="AH175" s="47"/>
      <c r="AI175" s="47"/>
    </row>
    <row r="176" spans="1:35">
      <c r="A176" s="78"/>
      <c r="B176" s="78"/>
      <c r="C176" s="78"/>
      <c r="D176" s="79"/>
      <c r="E176" s="79"/>
      <c r="F176" s="72"/>
      <c r="G176" s="72"/>
      <c r="H176" s="72"/>
      <c r="I176" s="72"/>
      <c r="J176" s="72"/>
      <c r="K176" s="72"/>
      <c r="L176" s="72"/>
      <c r="M176" s="72"/>
      <c r="N176" s="72"/>
      <c r="O176" s="80"/>
      <c r="P176" s="72"/>
      <c r="Q176" s="72"/>
      <c r="R176" s="47"/>
      <c r="S176" s="47"/>
      <c r="T176" s="47"/>
      <c r="U176" s="47"/>
      <c r="V176" s="47"/>
      <c r="W176" s="47"/>
      <c r="X176" s="47"/>
      <c r="Y176" s="47"/>
      <c r="Z176" s="47"/>
      <c r="AA176" s="47"/>
      <c r="AB176" s="47"/>
      <c r="AC176" s="47"/>
      <c r="AD176" s="47"/>
      <c r="AE176" s="47"/>
      <c r="AF176" s="47"/>
      <c r="AG176" s="47"/>
      <c r="AH176" s="47"/>
      <c r="AI176" s="47"/>
    </row>
    <row r="177" spans="1:35">
      <c r="A177" s="78"/>
      <c r="B177" s="78"/>
      <c r="C177" s="78"/>
      <c r="D177" s="79"/>
      <c r="E177" s="79"/>
      <c r="F177" s="72"/>
      <c r="G177" s="72"/>
      <c r="H177" s="72"/>
      <c r="I177" s="72"/>
      <c r="J177" s="72"/>
      <c r="K177" s="72"/>
      <c r="L177" s="72"/>
      <c r="M177" s="72"/>
      <c r="N177" s="72"/>
      <c r="O177" s="80"/>
      <c r="P177" s="72"/>
      <c r="Q177" s="72"/>
      <c r="R177" s="47"/>
      <c r="S177" s="47"/>
      <c r="T177" s="47"/>
      <c r="U177" s="47"/>
      <c r="V177" s="47"/>
      <c r="W177" s="47"/>
      <c r="X177" s="47"/>
      <c r="Y177" s="47"/>
      <c r="Z177" s="47"/>
      <c r="AA177" s="47"/>
      <c r="AB177" s="47"/>
      <c r="AC177" s="47"/>
      <c r="AD177" s="47"/>
      <c r="AE177" s="47"/>
      <c r="AF177" s="47"/>
      <c r="AG177" s="47"/>
      <c r="AH177" s="47"/>
      <c r="AI177" s="47"/>
    </row>
    <row r="178" spans="1:35">
      <c r="A178" s="78"/>
      <c r="B178" s="78"/>
      <c r="C178" s="78"/>
      <c r="D178" s="79"/>
      <c r="E178" s="79"/>
      <c r="F178" s="72"/>
      <c r="G178" s="72"/>
      <c r="H178" s="72"/>
      <c r="I178" s="72"/>
      <c r="J178" s="72"/>
      <c r="K178" s="72"/>
      <c r="L178" s="72"/>
      <c r="M178" s="72"/>
      <c r="N178" s="72"/>
      <c r="O178" s="80"/>
      <c r="P178" s="72"/>
      <c r="Q178" s="72"/>
      <c r="R178" s="47"/>
      <c r="S178" s="47"/>
      <c r="T178" s="47"/>
      <c r="U178" s="47"/>
      <c r="V178" s="47"/>
      <c r="W178" s="47"/>
      <c r="X178" s="47"/>
      <c r="Y178" s="47"/>
      <c r="Z178" s="47"/>
      <c r="AA178" s="47"/>
      <c r="AB178" s="47"/>
      <c r="AC178" s="47"/>
      <c r="AD178" s="47"/>
      <c r="AE178" s="47"/>
      <c r="AF178" s="47"/>
      <c r="AG178" s="47"/>
      <c r="AH178" s="47"/>
      <c r="AI178" s="47"/>
    </row>
    <row r="179" spans="1:35">
      <c r="A179" s="78"/>
      <c r="B179" s="78"/>
      <c r="C179" s="78"/>
      <c r="D179" s="79"/>
      <c r="E179" s="79"/>
      <c r="F179" s="72"/>
      <c r="G179" s="72"/>
      <c r="H179" s="72"/>
      <c r="I179" s="72"/>
      <c r="J179" s="72"/>
      <c r="K179" s="72"/>
      <c r="L179" s="72"/>
      <c r="M179" s="72"/>
      <c r="N179" s="72"/>
      <c r="O179" s="80"/>
      <c r="P179" s="72"/>
      <c r="Q179" s="72"/>
      <c r="R179" s="47"/>
      <c r="S179" s="47"/>
      <c r="T179" s="47"/>
      <c r="U179" s="47"/>
      <c r="V179" s="47"/>
      <c r="W179" s="47"/>
      <c r="X179" s="47"/>
      <c r="Y179" s="47"/>
      <c r="Z179" s="47"/>
      <c r="AA179" s="47"/>
      <c r="AB179" s="47"/>
      <c r="AC179" s="47"/>
      <c r="AD179" s="47"/>
      <c r="AE179" s="47"/>
      <c r="AF179" s="47"/>
      <c r="AG179" s="47"/>
      <c r="AH179" s="47"/>
      <c r="AI179" s="47"/>
    </row>
    <row r="180" spans="1:35">
      <c r="A180" s="78"/>
      <c r="B180" s="78"/>
      <c r="C180" s="78"/>
      <c r="D180" s="79"/>
      <c r="E180" s="79"/>
      <c r="F180" s="72"/>
      <c r="G180" s="72"/>
      <c r="H180" s="72"/>
      <c r="I180" s="72"/>
      <c r="J180" s="72"/>
      <c r="K180" s="72"/>
      <c r="L180" s="72"/>
      <c r="M180" s="72"/>
      <c r="N180" s="72"/>
      <c r="O180" s="80"/>
      <c r="P180" s="72"/>
      <c r="Q180" s="72"/>
      <c r="R180" s="47"/>
      <c r="S180" s="47"/>
      <c r="T180" s="47"/>
      <c r="U180" s="47"/>
      <c r="V180" s="47"/>
      <c r="W180" s="47"/>
      <c r="X180" s="47"/>
      <c r="Y180" s="47"/>
      <c r="Z180" s="47"/>
      <c r="AA180" s="47"/>
      <c r="AB180" s="47"/>
      <c r="AC180" s="47"/>
      <c r="AD180" s="47"/>
      <c r="AE180" s="47"/>
      <c r="AF180" s="47"/>
      <c r="AG180" s="47"/>
      <c r="AH180" s="47"/>
      <c r="AI180" s="47"/>
    </row>
    <row r="181" spans="1:35">
      <c r="A181" s="78"/>
      <c r="B181" s="78"/>
      <c r="C181" s="78"/>
      <c r="D181" s="79"/>
      <c r="E181" s="79"/>
      <c r="F181" s="72"/>
      <c r="G181" s="72"/>
      <c r="H181" s="72"/>
      <c r="I181" s="72"/>
      <c r="J181" s="72"/>
      <c r="K181" s="72"/>
      <c r="L181" s="72"/>
      <c r="M181" s="72"/>
      <c r="N181" s="72"/>
      <c r="O181" s="80"/>
      <c r="P181" s="72"/>
      <c r="Q181" s="72"/>
      <c r="R181" s="47"/>
      <c r="S181" s="47"/>
      <c r="T181" s="47"/>
      <c r="U181" s="47"/>
      <c r="V181" s="47"/>
      <c r="W181" s="47"/>
      <c r="X181" s="47"/>
      <c r="Y181" s="47"/>
      <c r="Z181" s="47"/>
      <c r="AA181" s="47"/>
      <c r="AB181" s="47"/>
      <c r="AC181" s="47"/>
      <c r="AD181" s="47"/>
      <c r="AE181" s="47"/>
      <c r="AF181" s="47"/>
      <c r="AG181" s="47"/>
      <c r="AH181" s="47"/>
      <c r="AI181" s="47"/>
    </row>
    <row r="182" spans="1:35">
      <c r="A182" s="78"/>
      <c r="B182" s="78"/>
      <c r="C182" s="78"/>
      <c r="D182" s="79"/>
      <c r="E182" s="79"/>
      <c r="F182" s="72"/>
      <c r="G182" s="72"/>
      <c r="H182" s="72"/>
      <c r="I182" s="72"/>
      <c r="J182" s="72"/>
      <c r="K182" s="72"/>
      <c r="L182" s="72"/>
      <c r="M182" s="72"/>
      <c r="N182" s="72"/>
      <c r="O182" s="80"/>
      <c r="P182" s="72"/>
      <c r="Q182" s="72"/>
      <c r="R182" s="47"/>
      <c r="S182" s="47"/>
      <c r="T182" s="47"/>
      <c r="U182" s="47"/>
      <c r="V182" s="47"/>
      <c r="W182" s="47"/>
      <c r="X182" s="47"/>
      <c r="Y182" s="47"/>
      <c r="Z182" s="47"/>
      <c r="AA182" s="47"/>
      <c r="AB182" s="47"/>
      <c r="AC182" s="47"/>
      <c r="AD182" s="47"/>
      <c r="AE182" s="47"/>
      <c r="AF182" s="47"/>
      <c r="AG182" s="47"/>
      <c r="AH182" s="47"/>
      <c r="AI182" s="47"/>
    </row>
    <row r="183" spans="1:35">
      <c r="A183" s="78"/>
      <c r="B183" s="78"/>
      <c r="C183" s="78"/>
      <c r="D183" s="79"/>
      <c r="E183" s="79"/>
      <c r="F183" s="72"/>
      <c r="G183" s="72"/>
      <c r="H183" s="72"/>
      <c r="I183" s="72"/>
      <c r="J183" s="72"/>
      <c r="K183" s="72"/>
      <c r="L183" s="72"/>
      <c r="M183" s="72"/>
      <c r="N183" s="72"/>
      <c r="O183" s="80"/>
      <c r="P183" s="72"/>
      <c r="Q183" s="72"/>
      <c r="R183" s="47"/>
      <c r="S183" s="47"/>
      <c r="T183" s="47"/>
      <c r="U183" s="47"/>
      <c r="V183" s="47"/>
      <c r="W183" s="47"/>
      <c r="X183" s="47"/>
      <c r="Y183" s="47"/>
      <c r="Z183" s="47"/>
      <c r="AA183" s="47"/>
      <c r="AB183" s="47"/>
      <c r="AC183" s="47"/>
      <c r="AD183" s="47"/>
      <c r="AE183" s="47"/>
      <c r="AF183" s="47"/>
      <c r="AG183" s="47"/>
      <c r="AH183" s="47"/>
      <c r="AI183" s="47"/>
    </row>
    <row r="184" spans="1:35">
      <c r="A184" s="78"/>
      <c r="B184" s="78"/>
      <c r="C184" s="78"/>
      <c r="D184" s="79"/>
      <c r="E184" s="79"/>
      <c r="F184" s="72"/>
      <c r="G184" s="72"/>
      <c r="H184" s="72"/>
      <c r="I184" s="72"/>
      <c r="J184" s="72"/>
      <c r="K184" s="72"/>
      <c r="L184" s="72"/>
      <c r="M184" s="72"/>
      <c r="N184" s="72"/>
      <c r="O184" s="80"/>
      <c r="P184" s="72"/>
      <c r="Q184" s="72"/>
      <c r="R184" s="47"/>
      <c r="S184" s="47"/>
      <c r="T184" s="47"/>
      <c r="U184" s="47"/>
      <c r="V184" s="47"/>
      <c r="W184" s="47"/>
      <c r="X184" s="47"/>
      <c r="Y184" s="47"/>
      <c r="Z184" s="47"/>
      <c r="AA184" s="47"/>
      <c r="AB184" s="47"/>
      <c r="AC184" s="47"/>
      <c r="AD184" s="47"/>
      <c r="AE184" s="47"/>
      <c r="AF184" s="47"/>
      <c r="AG184" s="47"/>
      <c r="AH184" s="47"/>
      <c r="AI184" s="47"/>
    </row>
    <row r="185" spans="1:35">
      <c r="A185" s="78"/>
      <c r="B185" s="78"/>
      <c r="C185" s="78"/>
      <c r="D185" s="79"/>
      <c r="E185" s="79"/>
      <c r="F185" s="72"/>
      <c r="G185" s="72"/>
      <c r="H185" s="72"/>
      <c r="I185" s="72"/>
      <c r="J185" s="72"/>
      <c r="K185" s="72"/>
      <c r="L185" s="72"/>
      <c r="M185" s="72"/>
      <c r="N185" s="72"/>
      <c r="O185" s="80"/>
      <c r="P185" s="72"/>
      <c r="Q185" s="72"/>
      <c r="R185" s="47"/>
      <c r="S185" s="47"/>
      <c r="T185" s="47"/>
      <c r="U185" s="47"/>
      <c r="V185" s="47"/>
      <c r="W185" s="47"/>
      <c r="X185" s="47"/>
      <c r="Y185" s="47"/>
      <c r="Z185" s="47"/>
      <c r="AA185" s="47"/>
      <c r="AB185" s="47"/>
      <c r="AC185" s="47"/>
      <c r="AD185" s="47"/>
      <c r="AE185" s="47"/>
      <c r="AF185" s="47"/>
      <c r="AG185" s="47"/>
      <c r="AH185" s="47"/>
      <c r="AI185" s="47"/>
    </row>
    <row r="186" spans="1:35">
      <c r="A186" s="78"/>
      <c r="B186" s="78"/>
      <c r="C186" s="78"/>
      <c r="D186" s="79"/>
      <c r="E186" s="79"/>
      <c r="F186" s="72"/>
      <c r="G186" s="72"/>
      <c r="H186" s="72"/>
      <c r="I186" s="72"/>
      <c r="J186" s="72"/>
      <c r="K186" s="72"/>
      <c r="L186" s="72"/>
      <c r="M186" s="72"/>
      <c r="N186" s="72"/>
      <c r="O186" s="80"/>
      <c r="P186" s="72"/>
      <c r="Q186" s="72"/>
      <c r="R186" s="47"/>
      <c r="S186" s="47"/>
      <c r="T186" s="47"/>
      <c r="U186" s="47"/>
      <c r="V186" s="47"/>
      <c r="W186" s="47"/>
      <c r="X186" s="47"/>
      <c r="Y186" s="47"/>
      <c r="Z186" s="47"/>
      <c r="AA186" s="47"/>
      <c r="AB186" s="47"/>
      <c r="AC186" s="47"/>
      <c r="AD186" s="47"/>
      <c r="AE186" s="47"/>
      <c r="AF186" s="47"/>
      <c r="AG186" s="47"/>
      <c r="AH186" s="47"/>
      <c r="AI186" s="47"/>
    </row>
    <row r="187" spans="1:35">
      <c r="A187" s="78"/>
      <c r="B187" s="78"/>
      <c r="C187" s="78"/>
      <c r="D187" s="79"/>
      <c r="E187" s="79"/>
      <c r="F187" s="72"/>
      <c r="G187" s="72"/>
      <c r="H187" s="72"/>
      <c r="I187" s="72"/>
      <c r="J187" s="72"/>
      <c r="K187" s="72"/>
      <c r="L187" s="72"/>
      <c r="M187" s="72"/>
      <c r="N187" s="72"/>
      <c r="O187" s="80"/>
      <c r="P187" s="72"/>
      <c r="Q187" s="72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  <c r="AF187" s="47"/>
      <c r="AG187" s="47"/>
      <c r="AH187" s="47"/>
      <c r="AI187" s="47"/>
    </row>
    <row r="188" spans="1:35">
      <c r="A188" s="78"/>
      <c r="B188" s="78"/>
      <c r="C188" s="78"/>
      <c r="D188" s="79"/>
      <c r="E188" s="79"/>
      <c r="F188" s="72"/>
      <c r="G188" s="72"/>
      <c r="H188" s="72"/>
      <c r="I188" s="72"/>
      <c r="J188" s="72"/>
      <c r="K188" s="72"/>
      <c r="L188" s="72"/>
      <c r="M188" s="72"/>
      <c r="N188" s="72"/>
      <c r="O188" s="80"/>
      <c r="P188" s="72"/>
      <c r="Q188" s="72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  <c r="AF188" s="47"/>
      <c r="AG188" s="47"/>
      <c r="AH188" s="47"/>
      <c r="AI188" s="47"/>
    </row>
    <row r="189" spans="1:35">
      <c r="A189" s="78"/>
      <c r="B189" s="78"/>
      <c r="C189" s="78"/>
      <c r="D189" s="79"/>
      <c r="E189" s="79"/>
      <c r="F189" s="72"/>
      <c r="G189" s="72"/>
      <c r="H189" s="72"/>
      <c r="I189" s="72"/>
      <c r="J189" s="72"/>
      <c r="K189" s="72"/>
      <c r="L189" s="72"/>
      <c r="M189" s="72"/>
      <c r="N189" s="72"/>
      <c r="O189" s="80"/>
      <c r="P189" s="72"/>
      <c r="Q189" s="72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  <c r="AF189" s="47"/>
      <c r="AG189" s="47"/>
      <c r="AH189" s="47"/>
      <c r="AI189" s="47"/>
    </row>
    <row r="190" spans="1:35">
      <c r="A190" s="78"/>
      <c r="B190" s="78"/>
      <c r="C190" s="78"/>
      <c r="D190" s="79"/>
      <c r="E190" s="79"/>
      <c r="F190" s="72"/>
      <c r="G190" s="72"/>
      <c r="H190" s="72"/>
      <c r="I190" s="72"/>
      <c r="J190" s="72"/>
      <c r="K190" s="72"/>
      <c r="L190" s="72"/>
      <c r="M190" s="72"/>
      <c r="N190" s="72"/>
      <c r="O190" s="80"/>
      <c r="P190" s="72"/>
      <c r="Q190" s="72"/>
      <c r="R190" s="47"/>
      <c r="S190" s="47"/>
      <c r="T190" s="47"/>
      <c r="U190" s="47"/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  <c r="AF190" s="47"/>
      <c r="AG190" s="47"/>
      <c r="AH190" s="47"/>
      <c r="AI190" s="47"/>
    </row>
    <row r="191" spans="1:35">
      <c r="A191" s="78"/>
      <c r="B191" s="78"/>
      <c r="C191" s="78"/>
      <c r="D191" s="79"/>
      <c r="E191" s="79"/>
      <c r="F191" s="72"/>
      <c r="G191" s="72"/>
      <c r="H191" s="72"/>
      <c r="I191" s="72"/>
      <c r="J191" s="72"/>
      <c r="K191" s="72"/>
      <c r="L191" s="72"/>
      <c r="M191" s="72"/>
      <c r="N191" s="72"/>
      <c r="O191" s="80"/>
      <c r="P191" s="72"/>
      <c r="Q191" s="72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  <c r="AF191" s="47"/>
      <c r="AG191" s="47"/>
      <c r="AH191" s="47"/>
      <c r="AI191" s="47"/>
    </row>
    <row r="192" spans="1:35">
      <c r="A192" s="78"/>
      <c r="B192" s="78"/>
      <c r="C192" s="78"/>
      <c r="D192" s="79"/>
      <c r="E192" s="79"/>
      <c r="F192" s="72"/>
      <c r="G192" s="72"/>
      <c r="H192" s="72"/>
      <c r="I192" s="72"/>
      <c r="J192" s="72"/>
      <c r="K192" s="72"/>
      <c r="L192" s="72"/>
      <c r="M192" s="72"/>
      <c r="N192" s="72"/>
      <c r="O192" s="80"/>
      <c r="P192" s="72"/>
      <c r="Q192" s="72"/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  <c r="AF192" s="47"/>
      <c r="AG192" s="47"/>
      <c r="AH192" s="47"/>
      <c r="AI192" s="47"/>
    </row>
    <row r="193" spans="1:35">
      <c r="A193" s="78"/>
      <c r="B193" s="78"/>
      <c r="C193" s="78"/>
      <c r="D193" s="79"/>
      <c r="E193" s="79"/>
      <c r="F193" s="72"/>
      <c r="G193" s="72"/>
      <c r="H193" s="72"/>
      <c r="I193" s="72"/>
      <c r="J193" s="72"/>
      <c r="K193" s="72"/>
      <c r="L193" s="72"/>
      <c r="M193" s="72"/>
      <c r="N193" s="72"/>
      <c r="O193" s="80"/>
      <c r="P193" s="72"/>
      <c r="Q193" s="72"/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  <c r="AF193" s="47"/>
      <c r="AG193" s="47"/>
      <c r="AH193" s="47"/>
      <c r="AI193" s="47"/>
    </row>
    <row r="194" spans="1:35">
      <c r="A194" s="78"/>
      <c r="B194" s="78"/>
      <c r="C194" s="78"/>
      <c r="D194" s="79"/>
      <c r="E194" s="79"/>
      <c r="F194" s="72"/>
      <c r="G194" s="72"/>
      <c r="H194" s="72"/>
      <c r="I194" s="72"/>
      <c r="J194" s="72"/>
      <c r="K194" s="72"/>
      <c r="L194" s="72"/>
      <c r="M194" s="72"/>
      <c r="N194" s="72"/>
      <c r="O194" s="80"/>
      <c r="P194" s="72"/>
      <c r="Q194" s="72"/>
      <c r="R194" s="47"/>
      <c r="S194" s="47"/>
      <c r="T194" s="47"/>
      <c r="U194" s="47"/>
      <c r="V194" s="47"/>
      <c r="W194" s="47"/>
      <c r="X194" s="47"/>
      <c r="Y194" s="47"/>
      <c r="Z194" s="47"/>
      <c r="AA194" s="47"/>
      <c r="AB194" s="47"/>
      <c r="AC194" s="47"/>
      <c r="AD194" s="47"/>
      <c r="AE194" s="47"/>
      <c r="AF194" s="47"/>
      <c r="AG194" s="47"/>
      <c r="AH194" s="47"/>
      <c r="AI194" s="47"/>
    </row>
    <row r="195" spans="1:35">
      <c r="A195" s="78"/>
      <c r="B195" s="78"/>
      <c r="C195" s="78"/>
      <c r="D195" s="79"/>
      <c r="E195" s="79"/>
      <c r="F195" s="72"/>
      <c r="G195" s="72"/>
      <c r="H195" s="72"/>
      <c r="I195" s="72"/>
      <c r="J195" s="72"/>
      <c r="K195" s="72"/>
      <c r="L195" s="72"/>
      <c r="M195" s="72"/>
      <c r="N195" s="72"/>
      <c r="O195" s="80"/>
      <c r="P195" s="72"/>
      <c r="Q195" s="72"/>
      <c r="R195" s="47"/>
      <c r="S195" s="47"/>
      <c r="T195" s="47"/>
      <c r="U195" s="47"/>
      <c r="V195" s="47"/>
      <c r="W195" s="47"/>
      <c r="X195" s="47"/>
      <c r="Y195" s="47"/>
      <c r="Z195" s="47"/>
      <c r="AA195" s="47"/>
      <c r="AB195" s="47"/>
      <c r="AC195" s="47"/>
      <c r="AD195" s="47"/>
      <c r="AE195" s="47"/>
      <c r="AF195" s="47"/>
      <c r="AG195" s="47"/>
      <c r="AH195" s="47"/>
      <c r="AI195" s="47"/>
    </row>
    <row r="196" spans="1:35">
      <c r="A196" s="78"/>
      <c r="B196" s="78"/>
      <c r="C196" s="78"/>
      <c r="D196" s="79"/>
      <c r="E196" s="79"/>
      <c r="F196" s="72"/>
      <c r="G196" s="72"/>
      <c r="H196" s="72"/>
      <c r="I196" s="72"/>
      <c r="J196" s="72"/>
      <c r="K196" s="72"/>
      <c r="L196" s="72"/>
      <c r="M196" s="72"/>
      <c r="N196" s="72"/>
      <c r="O196" s="80"/>
      <c r="P196" s="72"/>
      <c r="Q196" s="72"/>
      <c r="R196" s="47"/>
      <c r="S196" s="47"/>
      <c r="T196" s="47"/>
      <c r="U196" s="47"/>
      <c r="V196" s="47"/>
      <c r="W196" s="47"/>
      <c r="X196" s="47"/>
      <c r="Y196" s="47"/>
      <c r="Z196" s="47"/>
      <c r="AA196" s="47"/>
      <c r="AB196" s="47"/>
      <c r="AC196" s="47"/>
      <c r="AD196" s="47"/>
      <c r="AE196" s="47"/>
      <c r="AF196" s="47"/>
      <c r="AG196" s="47"/>
      <c r="AH196" s="47"/>
      <c r="AI196" s="47"/>
    </row>
    <row r="197" spans="1:35">
      <c r="A197" s="78"/>
      <c r="B197" s="78"/>
      <c r="C197" s="78"/>
      <c r="D197" s="79"/>
      <c r="E197" s="79"/>
      <c r="F197" s="72"/>
      <c r="G197" s="72"/>
      <c r="H197" s="72"/>
      <c r="I197" s="72"/>
      <c r="J197" s="72"/>
      <c r="K197" s="72"/>
      <c r="L197" s="72"/>
      <c r="M197" s="72"/>
      <c r="N197" s="72"/>
      <c r="O197" s="80"/>
      <c r="P197" s="72"/>
      <c r="Q197" s="72"/>
      <c r="R197" s="47"/>
      <c r="S197" s="47"/>
      <c r="T197" s="47"/>
      <c r="U197" s="47"/>
      <c r="V197" s="47"/>
      <c r="W197" s="47"/>
      <c r="X197" s="47"/>
      <c r="Y197" s="47"/>
      <c r="Z197" s="47"/>
      <c r="AA197" s="47"/>
      <c r="AB197" s="47"/>
      <c r="AC197" s="47"/>
      <c r="AD197" s="47"/>
      <c r="AE197" s="47"/>
      <c r="AF197" s="47"/>
      <c r="AG197" s="47"/>
      <c r="AH197" s="47"/>
      <c r="AI197" s="47"/>
    </row>
    <row r="198" spans="1:35">
      <c r="A198" s="78"/>
      <c r="B198" s="78"/>
      <c r="C198" s="78"/>
      <c r="D198" s="79"/>
      <c r="E198" s="79"/>
      <c r="F198" s="72"/>
      <c r="G198" s="72"/>
      <c r="H198" s="72"/>
      <c r="I198" s="72"/>
      <c r="J198" s="72"/>
      <c r="K198" s="72"/>
      <c r="L198" s="72"/>
      <c r="M198" s="72"/>
      <c r="N198" s="72"/>
      <c r="O198" s="80"/>
      <c r="P198" s="72"/>
      <c r="Q198" s="72"/>
      <c r="R198" s="47"/>
      <c r="S198" s="47"/>
      <c r="T198" s="47"/>
      <c r="U198" s="47"/>
      <c r="V198" s="47"/>
      <c r="W198" s="47"/>
      <c r="X198" s="47"/>
      <c r="Y198" s="47"/>
      <c r="Z198" s="47"/>
      <c r="AA198" s="47"/>
      <c r="AB198" s="47"/>
      <c r="AC198" s="47"/>
      <c r="AD198" s="47"/>
      <c r="AE198" s="47"/>
      <c r="AF198" s="47"/>
      <c r="AG198" s="47"/>
      <c r="AH198" s="47"/>
      <c r="AI198" s="47"/>
    </row>
    <row r="199" spans="1:35">
      <c r="A199" s="78"/>
      <c r="B199" s="78"/>
      <c r="C199" s="78"/>
      <c r="D199" s="79"/>
      <c r="E199" s="79"/>
      <c r="F199" s="72"/>
      <c r="G199" s="72"/>
      <c r="H199" s="72"/>
      <c r="I199" s="72"/>
      <c r="J199" s="72"/>
      <c r="K199" s="72"/>
      <c r="L199" s="72"/>
      <c r="M199" s="72"/>
      <c r="N199" s="72"/>
      <c r="O199" s="80"/>
      <c r="P199" s="72"/>
      <c r="Q199" s="72"/>
      <c r="R199" s="47"/>
      <c r="S199" s="47"/>
      <c r="T199" s="47"/>
      <c r="U199" s="47"/>
      <c r="V199" s="47"/>
      <c r="W199" s="47"/>
      <c r="X199" s="47"/>
      <c r="Y199" s="47"/>
      <c r="Z199" s="47"/>
      <c r="AA199" s="47"/>
      <c r="AB199" s="47"/>
      <c r="AC199" s="47"/>
      <c r="AD199" s="47"/>
      <c r="AE199" s="47"/>
      <c r="AF199" s="47"/>
      <c r="AG199" s="47"/>
      <c r="AH199" s="47"/>
      <c r="AI199" s="47"/>
    </row>
    <row r="200" spans="1:35">
      <c r="A200" s="78"/>
      <c r="B200" s="78"/>
      <c r="C200" s="78"/>
      <c r="D200" s="79"/>
      <c r="E200" s="79"/>
      <c r="F200" s="72"/>
      <c r="G200" s="72"/>
      <c r="H200" s="72"/>
      <c r="I200" s="72"/>
      <c r="J200" s="72"/>
      <c r="K200" s="72"/>
      <c r="L200" s="72"/>
      <c r="M200" s="72"/>
      <c r="N200" s="72"/>
      <c r="O200" s="80"/>
      <c r="P200" s="72"/>
      <c r="Q200" s="72"/>
      <c r="R200" s="47"/>
      <c r="S200" s="47"/>
      <c r="T200" s="47"/>
      <c r="U200" s="47"/>
      <c r="V200" s="47"/>
      <c r="W200" s="47"/>
      <c r="X200" s="47"/>
      <c r="Y200" s="47"/>
      <c r="Z200" s="47"/>
      <c r="AA200" s="47"/>
      <c r="AB200" s="47"/>
      <c r="AC200" s="47"/>
      <c r="AD200" s="47"/>
      <c r="AE200" s="47"/>
      <c r="AF200" s="47"/>
      <c r="AG200" s="47"/>
      <c r="AH200" s="47"/>
      <c r="AI200" s="47"/>
    </row>
    <row r="201" spans="1:35">
      <c r="A201" s="78"/>
      <c r="B201" s="78"/>
      <c r="C201" s="78"/>
      <c r="D201" s="79"/>
      <c r="E201" s="79"/>
      <c r="F201" s="72"/>
      <c r="G201" s="72"/>
      <c r="H201" s="72"/>
      <c r="I201" s="72"/>
      <c r="J201" s="72"/>
      <c r="K201" s="72"/>
      <c r="L201" s="72"/>
      <c r="M201" s="72"/>
      <c r="N201" s="72"/>
      <c r="O201" s="80"/>
      <c r="P201" s="72"/>
      <c r="Q201" s="72"/>
      <c r="R201" s="47"/>
      <c r="S201" s="47"/>
      <c r="T201" s="47"/>
      <c r="U201" s="47"/>
      <c r="V201" s="47"/>
      <c r="W201" s="47"/>
      <c r="X201" s="47"/>
      <c r="Y201" s="47"/>
      <c r="Z201" s="47"/>
      <c r="AA201" s="47"/>
      <c r="AB201" s="47"/>
      <c r="AC201" s="47"/>
      <c r="AD201" s="47"/>
      <c r="AE201" s="47"/>
      <c r="AF201" s="47"/>
      <c r="AG201" s="47"/>
      <c r="AH201" s="47"/>
      <c r="AI201" s="47"/>
    </row>
    <row r="202" spans="1:35">
      <c r="A202" s="78"/>
      <c r="B202" s="78"/>
      <c r="C202" s="78"/>
      <c r="D202" s="79"/>
      <c r="E202" s="79"/>
      <c r="F202" s="72"/>
      <c r="G202" s="72"/>
      <c r="H202" s="72"/>
      <c r="I202" s="72"/>
      <c r="J202" s="72"/>
      <c r="K202" s="72"/>
      <c r="L202" s="72"/>
      <c r="M202" s="72"/>
      <c r="N202" s="72"/>
      <c r="O202" s="80"/>
      <c r="P202" s="72"/>
      <c r="Q202" s="72"/>
      <c r="R202" s="47"/>
      <c r="S202" s="47"/>
      <c r="T202" s="47"/>
      <c r="U202" s="47"/>
      <c r="V202" s="47"/>
      <c r="W202" s="47"/>
      <c r="X202" s="47"/>
      <c r="Y202" s="47"/>
      <c r="Z202" s="47"/>
      <c r="AA202" s="47"/>
      <c r="AB202" s="47"/>
      <c r="AC202" s="47"/>
      <c r="AD202" s="47"/>
      <c r="AE202" s="47"/>
      <c r="AF202" s="47"/>
      <c r="AG202" s="47"/>
      <c r="AH202" s="47"/>
      <c r="AI202" s="47"/>
    </row>
    <row r="203" spans="1:35">
      <c r="A203" s="78"/>
      <c r="B203" s="78"/>
      <c r="C203" s="78"/>
      <c r="D203" s="79"/>
      <c r="E203" s="79"/>
      <c r="F203" s="72"/>
      <c r="G203" s="72"/>
      <c r="H203" s="72"/>
      <c r="I203" s="72"/>
      <c r="J203" s="72"/>
      <c r="K203" s="72"/>
      <c r="L203" s="72"/>
      <c r="M203" s="72"/>
      <c r="N203" s="72"/>
      <c r="O203" s="80"/>
      <c r="P203" s="72"/>
      <c r="Q203" s="72"/>
      <c r="R203" s="47"/>
      <c r="S203" s="47"/>
      <c r="T203" s="47"/>
      <c r="U203" s="47"/>
      <c r="V203" s="47"/>
      <c r="W203" s="47"/>
      <c r="X203" s="47"/>
      <c r="Y203" s="47"/>
      <c r="Z203" s="47"/>
      <c r="AA203" s="47"/>
      <c r="AB203" s="47"/>
      <c r="AC203" s="47"/>
      <c r="AD203" s="47"/>
      <c r="AE203" s="47"/>
      <c r="AF203" s="47"/>
      <c r="AG203" s="47"/>
      <c r="AH203" s="47"/>
      <c r="AI203" s="47"/>
    </row>
    <row r="204" spans="1:35">
      <c r="A204" s="78"/>
      <c r="B204" s="78"/>
      <c r="C204" s="78"/>
      <c r="D204" s="79"/>
      <c r="E204" s="79"/>
      <c r="F204" s="72"/>
      <c r="G204" s="72"/>
      <c r="H204" s="72"/>
      <c r="I204" s="72"/>
      <c r="J204" s="72"/>
      <c r="K204" s="72"/>
      <c r="L204" s="72"/>
      <c r="M204" s="72"/>
      <c r="N204" s="72"/>
      <c r="O204" s="80"/>
      <c r="P204" s="72"/>
      <c r="Q204" s="72"/>
      <c r="R204" s="47"/>
      <c r="S204" s="47"/>
      <c r="T204" s="47"/>
      <c r="U204" s="47"/>
      <c r="V204" s="47"/>
      <c r="W204" s="47"/>
      <c r="X204" s="47"/>
      <c r="Y204" s="47"/>
      <c r="Z204" s="47"/>
      <c r="AA204" s="47"/>
      <c r="AB204" s="47"/>
      <c r="AC204" s="47"/>
      <c r="AD204" s="47"/>
      <c r="AE204" s="47"/>
      <c r="AF204" s="47"/>
      <c r="AG204" s="47"/>
      <c r="AH204" s="47"/>
      <c r="AI204" s="47"/>
    </row>
    <row r="205" spans="1:35">
      <c r="A205" s="78"/>
      <c r="B205" s="78"/>
      <c r="C205" s="78"/>
      <c r="D205" s="79"/>
      <c r="E205" s="79"/>
      <c r="F205" s="72"/>
      <c r="G205" s="72"/>
      <c r="H205" s="72"/>
      <c r="I205" s="72"/>
      <c r="J205" s="72"/>
      <c r="K205" s="72"/>
      <c r="L205" s="72"/>
      <c r="M205" s="72"/>
      <c r="N205" s="72"/>
      <c r="O205" s="80"/>
      <c r="P205" s="72"/>
      <c r="Q205" s="72"/>
      <c r="R205" s="47"/>
      <c r="S205" s="47"/>
      <c r="T205" s="47"/>
      <c r="U205" s="47"/>
      <c r="V205" s="47"/>
      <c r="W205" s="47"/>
      <c r="X205" s="47"/>
      <c r="Y205" s="47"/>
      <c r="Z205" s="47"/>
      <c r="AA205" s="47"/>
      <c r="AB205" s="47"/>
      <c r="AC205" s="47"/>
      <c r="AD205" s="47"/>
      <c r="AE205" s="47"/>
      <c r="AF205" s="47"/>
      <c r="AG205" s="47"/>
      <c r="AH205" s="47"/>
      <c r="AI205" s="47"/>
    </row>
    <row r="206" spans="1:35">
      <c r="A206" s="78"/>
      <c r="B206" s="78"/>
      <c r="C206" s="78"/>
      <c r="D206" s="79"/>
      <c r="E206" s="79"/>
      <c r="F206" s="72"/>
      <c r="G206" s="72"/>
      <c r="H206" s="72"/>
      <c r="I206" s="72"/>
      <c r="J206" s="72"/>
      <c r="K206" s="72"/>
      <c r="L206" s="72"/>
      <c r="M206" s="72"/>
      <c r="N206" s="72"/>
      <c r="O206" s="80"/>
      <c r="P206" s="72"/>
      <c r="Q206" s="72"/>
      <c r="R206" s="47"/>
      <c r="S206" s="47"/>
      <c r="T206" s="47"/>
      <c r="U206" s="47"/>
      <c r="V206" s="47"/>
      <c r="W206" s="47"/>
      <c r="X206" s="47"/>
      <c r="Y206" s="47"/>
      <c r="Z206" s="47"/>
      <c r="AA206" s="47"/>
      <c r="AB206" s="47"/>
      <c r="AC206" s="47"/>
      <c r="AD206" s="47"/>
      <c r="AE206" s="47"/>
      <c r="AF206" s="47"/>
      <c r="AG206" s="47"/>
      <c r="AH206" s="47"/>
      <c r="AI206" s="47"/>
    </row>
    <row r="207" spans="1:35">
      <c r="A207" s="78"/>
      <c r="B207" s="78"/>
      <c r="C207" s="78"/>
      <c r="D207" s="79"/>
      <c r="E207" s="79"/>
      <c r="F207" s="72"/>
      <c r="G207" s="72"/>
      <c r="H207" s="72"/>
      <c r="I207" s="72"/>
      <c r="J207" s="72"/>
      <c r="K207" s="72"/>
      <c r="L207" s="72"/>
      <c r="M207" s="72"/>
      <c r="N207" s="72"/>
      <c r="O207" s="80"/>
      <c r="P207" s="72"/>
      <c r="Q207" s="72"/>
      <c r="R207" s="47"/>
      <c r="S207" s="47"/>
      <c r="T207" s="47"/>
      <c r="U207" s="47"/>
      <c r="V207" s="47"/>
      <c r="W207" s="47"/>
      <c r="X207" s="47"/>
      <c r="Y207" s="47"/>
      <c r="Z207" s="47"/>
      <c r="AA207" s="47"/>
      <c r="AB207" s="47"/>
      <c r="AC207" s="47"/>
      <c r="AD207" s="47"/>
      <c r="AE207" s="47"/>
      <c r="AF207" s="47"/>
      <c r="AG207" s="47"/>
      <c r="AH207" s="47"/>
      <c r="AI207" s="47"/>
    </row>
    <row r="208" spans="1:35">
      <c r="A208" s="78"/>
      <c r="B208" s="78"/>
      <c r="C208" s="78"/>
      <c r="D208" s="79"/>
      <c r="E208" s="79"/>
      <c r="F208" s="72"/>
      <c r="G208" s="72"/>
      <c r="H208" s="72"/>
      <c r="I208" s="72"/>
      <c r="J208" s="72"/>
      <c r="K208" s="72"/>
      <c r="L208" s="72"/>
      <c r="M208" s="72"/>
      <c r="N208" s="72"/>
      <c r="O208" s="80"/>
      <c r="P208" s="72"/>
      <c r="Q208" s="72"/>
      <c r="R208" s="47"/>
      <c r="S208" s="47"/>
      <c r="T208" s="47"/>
      <c r="U208" s="47"/>
      <c r="V208" s="47"/>
      <c r="W208" s="47"/>
      <c r="X208" s="47"/>
      <c r="Y208" s="47"/>
      <c r="Z208" s="47"/>
      <c r="AA208" s="47"/>
      <c r="AB208" s="47"/>
      <c r="AC208" s="47"/>
      <c r="AD208" s="47"/>
      <c r="AE208" s="47"/>
      <c r="AF208" s="47"/>
      <c r="AG208" s="47"/>
      <c r="AH208" s="47"/>
      <c r="AI208" s="47"/>
    </row>
    <row r="209" spans="1:35">
      <c r="A209" s="78"/>
      <c r="B209" s="78"/>
      <c r="C209" s="78"/>
      <c r="D209" s="79"/>
      <c r="E209" s="79"/>
      <c r="F209" s="72"/>
      <c r="G209" s="72"/>
      <c r="H209" s="72"/>
      <c r="I209" s="72"/>
      <c r="J209" s="72"/>
      <c r="K209" s="72"/>
      <c r="L209" s="72"/>
      <c r="M209" s="72"/>
      <c r="N209" s="72"/>
      <c r="O209" s="80"/>
      <c r="P209" s="72"/>
      <c r="Q209" s="72"/>
      <c r="R209" s="47"/>
      <c r="S209" s="47"/>
      <c r="T209" s="47"/>
      <c r="U209" s="47"/>
      <c r="V209" s="47"/>
      <c r="W209" s="47"/>
      <c r="X209" s="47"/>
      <c r="Y209" s="47"/>
      <c r="Z209" s="47"/>
      <c r="AA209" s="47"/>
      <c r="AB209" s="47"/>
      <c r="AC209" s="47"/>
      <c r="AD209" s="47"/>
      <c r="AE209" s="47"/>
      <c r="AF209" s="47"/>
      <c r="AG209" s="47"/>
      <c r="AH209" s="47"/>
      <c r="AI209" s="47"/>
    </row>
    <row r="210" spans="1:35">
      <c r="A210" s="78"/>
      <c r="B210" s="78"/>
      <c r="C210" s="78"/>
      <c r="D210" s="79"/>
      <c r="E210" s="79"/>
      <c r="F210" s="72"/>
      <c r="G210" s="72"/>
      <c r="H210" s="72"/>
      <c r="I210" s="72"/>
      <c r="J210" s="72"/>
      <c r="K210" s="72"/>
      <c r="L210" s="72"/>
      <c r="M210" s="72"/>
      <c r="N210" s="72"/>
      <c r="O210" s="80"/>
      <c r="P210" s="72"/>
      <c r="Q210" s="72"/>
      <c r="R210" s="47"/>
      <c r="S210" s="47"/>
      <c r="T210" s="47"/>
      <c r="U210" s="47"/>
      <c r="V210" s="47"/>
      <c r="W210" s="47"/>
      <c r="X210" s="47"/>
      <c r="Y210" s="47"/>
      <c r="Z210" s="47"/>
      <c r="AA210" s="47"/>
      <c r="AB210" s="47"/>
      <c r="AC210" s="47"/>
      <c r="AD210" s="47"/>
      <c r="AE210" s="47"/>
      <c r="AF210" s="47"/>
      <c r="AG210" s="47"/>
      <c r="AH210" s="47"/>
      <c r="AI210" s="47"/>
    </row>
    <row r="211" spans="1:35">
      <c r="A211" s="78"/>
      <c r="B211" s="78"/>
      <c r="C211" s="78"/>
      <c r="D211" s="79"/>
      <c r="E211" s="79"/>
      <c r="F211" s="72"/>
      <c r="G211" s="72"/>
      <c r="H211" s="72"/>
      <c r="I211" s="72"/>
      <c r="J211" s="72"/>
      <c r="K211" s="72"/>
      <c r="L211" s="72"/>
      <c r="M211" s="72"/>
      <c r="N211" s="72"/>
      <c r="O211" s="80"/>
      <c r="P211" s="72"/>
      <c r="Q211" s="72"/>
      <c r="R211" s="47"/>
      <c r="S211" s="47"/>
      <c r="T211" s="47"/>
      <c r="U211" s="47"/>
      <c r="V211" s="47"/>
      <c r="W211" s="47"/>
      <c r="X211" s="47"/>
      <c r="Y211" s="47"/>
      <c r="Z211" s="47"/>
      <c r="AA211" s="47"/>
      <c r="AB211" s="47"/>
      <c r="AC211" s="47"/>
      <c r="AD211" s="47"/>
      <c r="AE211" s="47"/>
      <c r="AF211" s="47"/>
      <c r="AG211" s="47"/>
      <c r="AH211" s="47"/>
      <c r="AI211" s="47"/>
    </row>
    <row r="212" spans="1:35">
      <c r="A212" s="78"/>
      <c r="B212" s="78"/>
      <c r="C212" s="78"/>
      <c r="D212" s="79"/>
      <c r="E212" s="79"/>
      <c r="F212" s="72"/>
      <c r="G212" s="72"/>
      <c r="H212" s="72"/>
      <c r="I212" s="72"/>
      <c r="J212" s="72"/>
      <c r="K212" s="72"/>
      <c r="L212" s="72"/>
      <c r="M212" s="72"/>
      <c r="N212" s="72"/>
      <c r="O212" s="80"/>
      <c r="P212" s="72"/>
      <c r="Q212" s="72"/>
      <c r="R212" s="47"/>
      <c r="S212" s="47"/>
      <c r="T212" s="47"/>
      <c r="U212" s="47"/>
      <c r="V212" s="47"/>
      <c r="W212" s="47"/>
      <c r="X212" s="47"/>
      <c r="Y212" s="47"/>
      <c r="Z212" s="47"/>
      <c r="AA212" s="47"/>
      <c r="AB212" s="47"/>
      <c r="AC212" s="47"/>
      <c r="AD212" s="47"/>
      <c r="AE212" s="47"/>
      <c r="AF212" s="47"/>
      <c r="AG212" s="47"/>
      <c r="AH212" s="47"/>
      <c r="AI212" s="47"/>
    </row>
    <row r="213" spans="1:35">
      <c r="A213" s="78"/>
      <c r="B213" s="78"/>
      <c r="C213" s="78"/>
      <c r="D213" s="79"/>
      <c r="E213" s="79"/>
      <c r="F213" s="72"/>
      <c r="G213" s="72"/>
      <c r="H213" s="72"/>
      <c r="I213" s="72"/>
      <c r="J213" s="72"/>
      <c r="K213" s="72"/>
      <c r="L213" s="72"/>
      <c r="M213" s="72"/>
      <c r="N213" s="72"/>
      <c r="O213" s="80"/>
      <c r="P213" s="72"/>
      <c r="Q213" s="72"/>
      <c r="R213" s="47"/>
      <c r="S213" s="47"/>
      <c r="T213" s="47"/>
      <c r="U213" s="47"/>
      <c r="V213" s="47"/>
      <c r="W213" s="47"/>
      <c r="X213" s="47"/>
      <c r="Y213" s="47"/>
      <c r="Z213" s="47"/>
      <c r="AA213" s="47"/>
      <c r="AB213" s="47"/>
      <c r="AC213" s="47"/>
      <c r="AD213" s="47"/>
      <c r="AE213" s="47"/>
      <c r="AF213" s="47"/>
      <c r="AG213" s="47"/>
      <c r="AH213" s="47"/>
      <c r="AI213" s="47"/>
    </row>
    <row r="214" spans="1:35">
      <c r="A214" s="78"/>
      <c r="B214" s="78"/>
      <c r="C214" s="78"/>
      <c r="D214" s="79"/>
      <c r="E214" s="79"/>
      <c r="F214" s="72"/>
      <c r="G214" s="72"/>
      <c r="H214" s="72"/>
      <c r="I214" s="72"/>
      <c r="J214" s="72"/>
      <c r="K214" s="72"/>
      <c r="L214" s="72"/>
      <c r="M214" s="72"/>
      <c r="N214" s="72"/>
      <c r="O214" s="80"/>
      <c r="P214" s="72"/>
      <c r="Q214" s="72"/>
      <c r="R214" s="47"/>
      <c r="S214" s="47"/>
      <c r="T214" s="47"/>
      <c r="U214" s="47"/>
      <c r="V214" s="47"/>
      <c r="W214" s="47"/>
      <c r="X214" s="47"/>
      <c r="Y214" s="47"/>
      <c r="Z214" s="47"/>
      <c r="AA214" s="47"/>
      <c r="AB214" s="47"/>
      <c r="AC214" s="47"/>
      <c r="AD214" s="47"/>
      <c r="AE214" s="47"/>
      <c r="AF214" s="47"/>
      <c r="AG214" s="47"/>
      <c r="AH214" s="47"/>
      <c r="AI214" s="47"/>
    </row>
    <row r="215" spans="1:35">
      <c r="A215" s="78"/>
      <c r="B215" s="78"/>
      <c r="C215" s="78"/>
      <c r="D215" s="79"/>
      <c r="E215" s="79"/>
      <c r="F215" s="72"/>
      <c r="G215" s="72"/>
      <c r="H215" s="72"/>
      <c r="I215" s="72"/>
      <c r="J215" s="72"/>
      <c r="K215" s="72"/>
      <c r="L215" s="72"/>
      <c r="M215" s="72"/>
      <c r="N215" s="72"/>
      <c r="O215" s="80"/>
      <c r="P215" s="72"/>
      <c r="Q215" s="72"/>
      <c r="R215" s="47"/>
      <c r="S215" s="47"/>
      <c r="T215" s="47"/>
      <c r="U215" s="47"/>
      <c r="V215" s="47"/>
      <c r="W215" s="47"/>
      <c r="X215" s="47"/>
      <c r="Y215" s="47"/>
      <c r="Z215" s="47"/>
      <c r="AA215" s="47"/>
      <c r="AB215" s="47"/>
      <c r="AC215" s="47"/>
      <c r="AD215" s="47"/>
      <c r="AE215" s="47"/>
      <c r="AF215" s="47"/>
      <c r="AG215" s="47"/>
      <c r="AH215" s="47"/>
      <c r="AI215" s="47"/>
    </row>
    <row r="216" spans="1:35">
      <c r="A216" s="78"/>
      <c r="B216" s="78"/>
      <c r="C216" s="78"/>
      <c r="D216" s="79"/>
      <c r="E216" s="79"/>
      <c r="F216" s="72"/>
      <c r="G216" s="72"/>
      <c r="H216" s="72"/>
      <c r="I216" s="72"/>
      <c r="J216" s="72"/>
      <c r="K216" s="72"/>
      <c r="L216" s="72"/>
      <c r="M216" s="72"/>
      <c r="N216" s="72"/>
      <c r="O216" s="80"/>
      <c r="P216" s="72"/>
      <c r="Q216" s="72"/>
      <c r="R216" s="47"/>
      <c r="S216" s="47"/>
      <c r="T216" s="47"/>
      <c r="U216" s="47"/>
      <c r="V216" s="47"/>
      <c r="W216" s="47"/>
      <c r="X216" s="47"/>
      <c r="Y216" s="47"/>
      <c r="Z216" s="47"/>
      <c r="AA216" s="47"/>
      <c r="AB216" s="47"/>
      <c r="AC216" s="47"/>
      <c r="AD216" s="47"/>
      <c r="AE216" s="47"/>
      <c r="AF216" s="47"/>
      <c r="AG216" s="47"/>
      <c r="AH216" s="47"/>
      <c r="AI216" s="47"/>
    </row>
    <row r="217" spans="1:35">
      <c r="A217" s="78"/>
      <c r="B217" s="78"/>
      <c r="C217" s="78"/>
      <c r="D217" s="79"/>
      <c r="E217" s="79"/>
      <c r="F217" s="72"/>
      <c r="G217" s="72"/>
      <c r="H217" s="72"/>
      <c r="I217" s="72"/>
      <c r="J217" s="72"/>
      <c r="K217" s="72"/>
      <c r="L217" s="72"/>
      <c r="M217" s="72"/>
      <c r="N217" s="72"/>
      <c r="O217" s="80"/>
      <c r="P217" s="72"/>
      <c r="Q217" s="72"/>
      <c r="R217" s="47"/>
      <c r="S217" s="47"/>
      <c r="T217" s="47"/>
      <c r="U217" s="47"/>
      <c r="V217" s="47"/>
      <c r="W217" s="47"/>
      <c r="X217" s="47"/>
      <c r="Y217" s="47"/>
      <c r="Z217" s="47"/>
      <c r="AA217" s="47"/>
      <c r="AB217" s="47"/>
      <c r="AC217" s="47"/>
      <c r="AD217" s="47"/>
      <c r="AE217" s="47"/>
      <c r="AF217" s="47"/>
      <c r="AG217" s="47"/>
      <c r="AH217" s="47"/>
      <c r="AI217" s="47"/>
    </row>
    <row r="218" spans="1:35">
      <c r="A218" s="78"/>
      <c r="B218" s="78"/>
      <c r="C218" s="78"/>
      <c r="D218" s="79"/>
      <c r="E218" s="79"/>
      <c r="F218" s="72"/>
      <c r="G218" s="72"/>
      <c r="H218" s="72"/>
      <c r="I218" s="72"/>
      <c r="J218" s="72"/>
      <c r="K218" s="72"/>
      <c r="L218" s="72"/>
      <c r="M218" s="72"/>
      <c r="N218" s="72"/>
      <c r="O218" s="80"/>
      <c r="P218" s="72"/>
      <c r="Q218" s="72"/>
      <c r="R218" s="47"/>
      <c r="S218" s="47"/>
      <c r="T218" s="47"/>
      <c r="U218" s="47"/>
      <c r="V218" s="47"/>
      <c r="W218" s="47"/>
      <c r="X218" s="47"/>
      <c r="Y218" s="47"/>
      <c r="Z218" s="47"/>
      <c r="AA218" s="47"/>
      <c r="AB218" s="47"/>
      <c r="AC218" s="47"/>
      <c r="AD218" s="47"/>
      <c r="AE218" s="47"/>
      <c r="AF218" s="47"/>
      <c r="AG218" s="47"/>
      <c r="AH218" s="47"/>
      <c r="AI218" s="47"/>
    </row>
    <row r="219" spans="1:35">
      <c r="A219" s="78"/>
      <c r="B219" s="78"/>
      <c r="C219" s="78"/>
      <c r="D219" s="79"/>
      <c r="E219" s="79"/>
      <c r="F219" s="72"/>
      <c r="G219" s="72"/>
      <c r="H219" s="72"/>
      <c r="I219" s="72"/>
      <c r="J219" s="72"/>
      <c r="K219" s="72"/>
      <c r="L219" s="72"/>
      <c r="M219" s="72"/>
      <c r="N219" s="72"/>
      <c r="O219" s="80"/>
      <c r="P219" s="72"/>
      <c r="Q219" s="72"/>
      <c r="R219" s="47"/>
      <c r="S219" s="47"/>
      <c r="T219" s="47"/>
      <c r="U219" s="47"/>
      <c r="V219" s="47"/>
      <c r="W219" s="47"/>
      <c r="X219" s="47"/>
      <c r="Y219" s="47"/>
      <c r="Z219" s="47"/>
      <c r="AA219" s="47"/>
      <c r="AB219" s="47"/>
      <c r="AC219" s="47"/>
      <c r="AD219" s="47"/>
      <c r="AE219" s="47"/>
      <c r="AF219" s="47"/>
      <c r="AG219" s="47"/>
      <c r="AH219" s="47"/>
      <c r="AI219" s="47"/>
    </row>
    <row r="220" spans="1:35">
      <c r="A220" s="78"/>
      <c r="B220" s="78"/>
      <c r="C220" s="78"/>
      <c r="D220" s="79"/>
      <c r="E220" s="79"/>
      <c r="F220" s="72"/>
      <c r="G220" s="72"/>
      <c r="H220" s="72"/>
      <c r="I220" s="72"/>
      <c r="J220" s="72"/>
      <c r="K220" s="72"/>
      <c r="L220" s="72"/>
      <c r="M220" s="72"/>
      <c r="N220" s="72"/>
      <c r="O220" s="80"/>
      <c r="P220" s="72"/>
      <c r="Q220" s="72"/>
      <c r="R220" s="47"/>
      <c r="S220" s="47"/>
      <c r="T220" s="47"/>
      <c r="U220" s="47"/>
      <c r="V220" s="47"/>
      <c r="W220" s="47"/>
      <c r="X220" s="47"/>
      <c r="Y220" s="47"/>
      <c r="Z220" s="47"/>
      <c r="AA220" s="47"/>
      <c r="AB220" s="47"/>
      <c r="AC220" s="47"/>
      <c r="AD220" s="47"/>
      <c r="AE220" s="47"/>
      <c r="AF220" s="47"/>
      <c r="AG220" s="47"/>
      <c r="AH220" s="47"/>
      <c r="AI220" s="47"/>
    </row>
    <row r="221" spans="1:35">
      <c r="A221" s="78"/>
      <c r="B221" s="78"/>
      <c r="C221" s="78"/>
      <c r="D221" s="79"/>
      <c r="E221" s="79"/>
      <c r="F221" s="72"/>
      <c r="G221" s="72"/>
      <c r="H221" s="72"/>
      <c r="I221" s="72"/>
      <c r="J221" s="72"/>
      <c r="K221" s="72"/>
      <c r="L221" s="72"/>
      <c r="M221" s="72"/>
      <c r="N221" s="72"/>
      <c r="O221" s="80"/>
      <c r="P221" s="72"/>
      <c r="Q221" s="72"/>
      <c r="R221" s="47"/>
      <c r="S221" s="47"/>
      <c r="T221" s="47"/>
      <c r="U221" s="47"/>
      <c r="V221" s="47"/>
      <c r="W221" s="47"/>
      <c r="X221" s="47"/>
      <c r="Y221" s="47"/>
      <c r="Z221" s="47"/>
      <c r="AA221" s="47"/>
      <c r="AB221" s="47"/>
      <c r="AC221" s="47"/>
      <c r="AD221" s="47"/>
      <c r="AE221" s="47"/>
      <c r="AF221" s="47"/>
      <c r="AG221" s="47"/>
      <c r="AH221" s="47"/>
      <c r="AI221" s="47"/>
    </row>
    <row r="222" spans="1:35">
      <c r="A222" s="78"/>
      <c r="B222" s="78"/>
      <c r="C222" s="78"/>
      <c r="D222" s="79"/>
      <c r="E222" s="79"/>
      <c r="F222" s="72"/>
      <c r="G222" s="72"/>
      <c r="H222" s="72"/>
      <c r="I222" s="72"/>
      <c r="J222" s="72"/>
      <c r="K222" s="72"/>
      <c r="L222" s="72"/>
      <c r="M222" s="72"/>
      <c r="N222" s="72"/>
      <c r="O222" s="80"/>
      <c r="P222" s="72"/>
      <c r="Q222" s="72"/>
      <c r="R222" s="47"/>
      <c r="S222" s="47"/>
      <c r="T222" s="47"/>
      <c r="U222" s="47"/>
      <c r="V222" s="47"/>
      <c r="W222" s="47"/>
      <c r="X222" s="47"/>
      <c r="Y222" s="47"/>
      <c r="Z222" s="47"/>
      <c r="AA222" s="47"/>
      <c r="AB222" s="47"/>
      <c r="AC222" s="47"/>
      <c r="AD222" s="47"/>
      <c r="AE222" s="47"/>
      <c r="AF222" s="47"/>
      <c r="AG222" s="47"/>
      <c r="AH222" s="47"/>
      <c r="AI222" s="47"/>
    </row>
    <row r="223" spans="1:35">
      <c r="A223" s="78"/>
      <c r="B223" s="78"/>
      <c r="C223" s="78"/>
      <c r="D223" s="79"/>
      <c r="E223" s="79"/>
      <c r="F223" s="72"/>
      <c r="G223" s="72"/>
      <c r="H223" s="72"/>
      <c r="I223" s="72"/>
      <c r="J223" s="72"/>
      <c r="K223" s="72"/>
      <c r="L223" s="72"/>
      <c r="M223" s="72"/>
      <c r="N223" s="72"/>
      <c r="O223" s="80"/>
      <c r="P223" s="72"/>
      <c r="Q223" s="72"/>
      <c r="R223" s="47"/>
      <c r="S223" s="47"/>
      <c r="T223" s="47"/>
      <c r="U223" s="47"/>
      <c r="V223" s="47"/>
      <c r="W223" s="47"/>
      <c r="X223" s="47"/>
      <c r="Y223" s="47"/>
      <c r="Z223" s="47"/>
      <c r="AA223" s="47"/>
      <c r="AB223" s="47"/>
      <c r="AC223" s="47"/>
      <c r="AD223" s="47"/>
      <c r="AE223" s="47"/>
      <c r="AF223" s="47"/>
      <c r="AG223" s="47"/>
      <c r="AH223" s="47"/>
      <c r="AI223" s="47"/>
    </row>
    <row r="224" spans="1:35">
      <c r="A224" s="78"/>
      <c r="B224" s="78"/>
      <c r="C224" s="78"/>
      <c r="D224" s="79"/>
      <c r="E224" s="79"/>
      <c r="F224" s="72"/>
      <c r="G224" s="72"/>
      <c r="H224" s="72"/>
      <c r="I224" s="72"/>
      <c r="J224" s="72"/>
      <c r="K224" s="72"/>
      <c r="L224" s="72"/>
      <c r="M224" s="72"/>
      <c r="N224" s="72"/>
      <c r="O224" s="80"/>
      <c r="P224" s="72"/>
      <c r="Q224" s="72"/>
      <c r="R224" s="47"/>
      <c r="S224" s="47"/>
      <c r="T224" s="47"/>
      <c r="U224" s="47"/>
      <c r="V224" s="47"/>
      <c r="W224" s="47"/>
      <c r="X224" s="47"/>
      <c r="Y224" s="47"/>
      <c r="Z224" s="47"/>
      <c r="AA224" s="47"/>
      <c r="AB224" s="47"/>
      <c r="AC224" s="47"/>
      <c r="AD224" s="47"/>
      <c r="AE224" s="47"/>
      <c r="AF224" s="47"/>
      <c r="AG224" s="47"/>
      <c r="AH224" s="47"/>
      <c r="AI224" s="47"/>
    </row>
    <row r="225" spans="1:35">
      <c r="A225" s="78"/>
      <c r="B225" s="78"/>
      <c r="C225" s="78"/>
      <c r="D225" s="79"/>
      <c r="E225" s="79"/>
      <c r="F225" s="72"/>
      <c r="G225" s="72"/>
      <c r="H225" s="72"/>
      <c r="I225" s="72"/>
      <c r="J225" s="72"/>
      <c r="K225" s="72"/>
      <c r="L225" s="72"/>
      <c r="M225" s="72"/>
      <c r="N225" s="72"/>
      <c r="O225" s="80"/>
      <c r="P225" s="72"/>
      <c r="Q225" s="72"/>
      <c r="R225" s="47"/>
      <c r="S225" s="47"/>
      <c r="T225" s="47"/>
      <c r="U225" s="47"/>
      <c r="V225" s="47"/>
      <c r="W225" s="47"/>
      <c r="X225" s="47"/>
      <c r="Y225" s="47"/>
      <c r="Z225" s="47"/>
      <c r="AA225" s="47"/>
      <c r="AB225" s="47"/>
      <c r="AC225" s="47"/>
      <c r="AD225" s="47"/>
      <c r="AE225" s="47"/>
      <c r="AF225" s="47"/>
      <c r="AG225" s="47"/>
      <c r="AH225" s="47"/>
      <c r="AI225" s="47"/>
    </row>
    <row r="226" spans="1:35">
      <c r="A226" s="78"/>
      <c r="B226" s="78"/>
      <c r="C226" s="78"/>
      <c r="D226" s="79"/>
      <c r="E226" s="79"/>
      <c r="F226" s="72"/>
      <c r="G226" s="72"/>
      <c r="H226" s="72"/>
      <c r="I226" s="72"/>
      <c r="J226" s="72"/>
      <c r="K226" s="72"/>
      <c r="L226" s="72"/>
      <c r="M226" s="72"/>
      <c r="N226" s="72"/>
      <c r="O226" s="80"/>
      <c r="P226" s="72"/>
      <c r="Q226" s="72"/>
      <c r="R226" s="47"/>
      <c r="S226" s="47"/>
      <c r="T226" s="47"/>
      <c r="U226" s="47"/>
      <c r="V226" s="47"/>
      <c r="W226" s="47"/>
      <c r="X226" s="47"/>
      <c r="Y226" s="47"/>
      <c r="Z226" s="47"/>
      <c r="AA226" s="47"/>
      <c r="AB226" s="47"/>
      <c r="AC226" s="47"/>
      <c r="AD226" s="47"/>
      <c r="AE226" s="47"/>
      <c r="AF226" s="47"/>
      <c r="AG226" s="47"/>
      <c r="AH226" s="47"/>
      <c r="AI226" s="47"/>
    </row>
    <row r="227" spans="1:35">
      <c r="A227" s="78"/>
      <c r="B227" s="78"/>
      <c r="C227" s="78"/>
      <c r="D227" s="79"/>
      <c r="E227" s="79"/>
      <c r="F227" s="72"/>
      <c r="G227" s="72"/>
      <c r="H227" s="72"/>
      <c r="I227" s="72"/>
      <c r="J227" s="72"/>
      <c r="K227" s="72"/>
      <c r="L227" s="72"/>
      <c r="M227" s="72"/>
      <c r="N227" s="72"/>
      <c r="O227" s="80"/>
      <c r="P227" s="72"/>
      <c r="Q227" s="72"/>
      <c r="R227" s="47"/>
      <c r="S227" s="47"/>
      <c r="T227" s="47"/>
      <c r="U227" s="47"/>
      <c r="V227" s="47"/>
      <c r="W227" s="47"/>
      <c r="X227" s="47"/>
      <c r="Y227" s="47"/>
      <c r="Z227" s="47"/>
      <c r="AA227" s="47"/>
      <c r="AB227" s="47"/>
      <c r="AC227" s="47"/>
      <c r="AD227" s="47"/>
      <c r="AE227" s="47"/>
      <c r="AF227" s="47"/>
      <c r="AG227" s="47"/>
      <c r="AH227" s="47"/>
      <c r="AI227" s="47"/>
    </row>
    <row r="228" spans="1:35">
      <c r="A228" s="78"/>
      <c r="B228" s="78"/>
      <c r="C228" s="78"/>
      <c r="D228" s="79"/>
      <c r="E228" s="79"/>
      <c r="F228" s="72"/>
      <c r="G228" s="72"/>
      <c r="H228" s="72"/>
      <c r="I228" s="72"/>
      <c r="J228" s="72"/>
      <c r="K228" s="72"/>
      <c r="L228" s="72"/>
      <c r="M228" s="72"/>
      <c r="N228" s="72"/>
      <c r="O228" s="80"/>
      <c r="P228" s="72"/>
      <c r="Q228" s="72"/>
      <c r="R228" s="47"/>
      <c r="S228" s="47"/>
      <c r="T228" s="47"/>
      <c r="U228" s="47"/>
      <c r="V228" s="47"/>
      <c r="W228" s="47"/>
      <c r="X228" s="47"/>
      <c r="Y228" s="47"/>
      <c r="Z228" s="47"/>
      <c r="AA228" s="47"/>
      <c r="AB228" s="47"/>
      <c r="AC228" s="47"/>
      <c r="AD228" s="47"/>
      <c r="AE228" s="47"/>
      <c r="AF228" s="47"/>
      <c r="AG228" s="47"/>
      <c r="AH228" s="47"/>
      <c r="AI228" s="47"/>
    </row>
    <row r="229" spans="1:35">
      <c r="A229" s="78"/>
      <c r="B229" s="78"/>
      <c r="C229" s="78"/>
      <c r="D229" s="79"/>
      <c r="E229" s="79"/>
      <c r="F229" s="72"/>
      <c r="G229" s="72"/>
      <c r="H229" s="72"/>
      <c r="I229" s="72"/>
      <c r="J229" s="72"/>
      <c r="K229" s="72"/>
      <c r="L229" s="72"/>
      <c r="M229" s="72"/>
      <c r="N229" s="72"/>
      <c r="O229" s="80"/>
      <c r="P229" s="72"/>
      <c r="Q229" s="72"/>
      <c r="R229" s="47"/>
      <c r="S229" s="47"/>
      <c r="T229" s="47"/>
      <c r="U229" s="47"/>
      <c r="V229" s="47"/>
      <c r="W229" s="47"/>
      <c r="X229" s="47"/>
      <c r="Y229" s="47"/>
      <c r="Z229" s="47"/>
      <c r="AA229" s="47"/>
      <c r="AB229" s="47"/>
      <c r="AC229" s="47"/>
      <c r="AD229" s="47"/>
      <c r="AE229" s="47"/>
      <c r="AF229" s="47"/>
      <c r="AG229" s="47"/>
      <c r="AH229" s="47"/>
      <c r="AI229" s="47"/>
    </row>
    <row r="230" spans="1:35">
      <c r="A230" s="78"/>
      <c r="B230" s="78"/>
      <c r="C230" s="78"/>
      <c r="D230" s="79"/>
      <c r="E230" s="79"/>
      <c r="F230" s="72"/>
      <c r="G230" s="72"/>
      <c r="H230" s="72"/>
      <c r="I230" s="72"/>
      <c r="J230" s="72"/>
      <c r="K230" s="72"/>
      <c r="L230" s="72"/>
      <c r="M230" s="72"/>
      <c r="N230" s="72"/>
      <c r="O230" s="80"/>
      <c r="P230" s="72"/>
      <c r="Q230" s="72"/>
      <c r="R230" s="47"/>
      <c r="S230" s="47"/>
      <c r="T230" s="47"/>
      <c r="U230" s="47"/>
      <c r="V230" s="47"/>
      <c r="W230" s="47"/>
      <c r="X230" s="47"/>
      <c r="Y230" s="47"/>
      <c r="Z230" s="47"/>
      <c r="AA230" s="47"/>
      <c r="AB230" s="47"/>
      <c r="AC230" s="47"/>
      <c r="AD230" s="47"/>
      <c r="AE230" s="47"/>
      <c r="AF230" s="47"/>
      <c r="AG230" s="47"/>
      <c r="AH230" s="47"/>
      <c r="AI230" s="47"/>
    </row>
    <row r="231" spans="1:35">
      <c r="A231" s="78"/>
      <c r="B231" s="78"/>
      <c r="C231" s="78"/>
      <c r="D231" s="79"/>
      <c r="E231" s="79"/>
      <c r="F231" s="72"/>
      <c r="G231" s="72"/>
      <c r="H231" s="72"/>
      <c r="I231" s="72"/>
      <c r="J231" s="72"/>
      <c r="K231" s="72"/>
      <c r="L231" s="72"/>
      <c r="M231" s="72"/>
      <c r="N231" s="72"/>
      <c r="O231" s="80"/>
      <c r="P231" s="72"/>
      <c r="Q231" s="72"/>
      <c r="R231" s="47"/>
      <c r="S231" s="47"/>
      <c r="T231" s="47"/>
      <c r="U231" s="47"/>
      <c r="V231" s="47"/>
      <c r="W231" s="47"/>
      <c r="X231" s="47"/>
      <c r="Y231" s="47"/>
      <c r="Z231" s="47"/>
      <c r="AA231" s="47"/>
      <c r="AB231" s="47"/>
      <c r="AC231" s="47"/>
      <c r="AD231" s="47"/>
      <c r="AE231" s="47"/>
      <c r="AF231" s="47"/>
      <c r="AG231" s="47"/>
      <c r="AH231" s="47"/>
      <c r="AI231" s="47"/>
    </row>
    <row r="232" spans="1:35">
      <c r="A232" s="78"/>
      <c r="B232" s="78"/>
      <c r="C232" s="78"/>
      <c r="D232" s="79"/>
      <c r="E232" s="79"/>
      <c r="F232" s="72"/>
      <c r="G232" s="72"/>
      <c r="H232" s="72"/>
      <c r="I232" s="72"/>
      <c r="J232" s="72"/>
      <c r="K232" s="72"/>
      <c r="L232" s="72"/>
      <c r="M232" s="72"/>
      <c r="N232" s="72"/>
      <c r="O232" s="80"/>
      <c r="P232" s="72"/>
      <c r="Q232" s="72"/>
      <c r="R232" s="47"/>
      <c r="S232" s="47"/>
      <c r="T232" s="47"/>
      <c r="U232" s="47"/>
      <c r="V232" s="47"/>
      <c r="W232" s="47"/>
      <c r="X232" s="47"/>
      <c r="Y232" s="47"/>
      <c r="Z232" s="47"/>
      <c r="AA232" s="47"/>
      <c r="AB232" s="47"/>
      <c r="AC232" s="47"/>
      <c r="AD232" s="47"/>
      <c r="AE232" s="47"/>
      <c r="AF232" s="47"/>
      <c r="AG232" s="47"/>
      <c r="AH232" s="47"/>
      <c r="AI232" s="47"/>
    </row>
    <row r="233" spans="1:35">
      <c r="A233" s="78"/>
      <c r="B233" s="78"/>
      <c r="C233" s="78"/>
      <c r="D233" s="79"/>
      <c r="E233" s="79"/>
      <c r="F233" s="72"/>
      <c r="G233" s="72"/>
      <c r="H233" s="72"/>
      <c r="I233" s="72"/>
      <c r="J233" s="72"/>
      <c r="K233" s="72"/>
      <c r="L233" s="72"/>
      <c r="M233" s="72"/>
      <c r="N233" s="72"/>
      <c r="O233" s="80"/>
      <c r="P233" s="72"/>
      <c r="Q233" s="72"/>
      <c r="R233" s="47"/>
      <c r="S233" s="47"/>
      <c r="T233" s="47"/>
      <c r="U233" s="47"/>
      <c r="V233" s="47"/>
      <c r="W233" s="47"/>
      <c r="X233" s="47"/>
      <c r="Y233" s="47"/>
      <c r="Z233" s="47"/>
      <c r="AA233" s="47"/>
      <c r="AB233" s="47"/>
      <c r="AC233" s="47"/>
      <c r="AD233" s="47"/>
      <c r="AE233" s="47"/>
      <c r="AF233" s="47"/>
      <c r="AG233" s="47"/>
      <c r="AH233" s="47"/>
      <c r="AI233" s="47"/>
    </row>
    <row r="234" spans="1:35">
      <c r="A234" s="78"/>
      <c r="B234" s="78"/>
      <c r="C234" s="78"/>
      <c r="D234" s="79"/>
      <c r="E234" s="79"/>
      <c r="F234" s="72"/>
      <c r="G234" s="72"/>
      <c r="H234" s="72"/>
      <c r="I234" s="72"/>
      <c r="J234" s="72"/>
      <c r="K234" s="72"/>
      <c r="L234" s="72"/>
      <c r="M234" s="72"/>
      <c r="N234" s="72"/>
      <c r="O234" s="80"/>
      <c r="P234" s="72"/>
      <c r="Q234" s="72"/>
      <c r="R234" s="47"/>
      <c r="S234" s="47"/>
      <c r="T234" s="47"/>
      <c r="U234" s="47"/>
      <c r="V234" s="47"/>
      <c r="W234" s="47"/>
      <c r="X234" s="47"/>
      <c r="Y234" s="47"/>
      <c r="Z234" s="47"/>
      <c r="AA234" s="47"/>
      <c r="AB234" s="47"/>
      <c r="AC234" s="47"/>
      <c r="AD234" s="47"/>
      <c r="AE234" s="47"/>
      <c r="AF234" s="47"/>
      <c r="AG234" s="47"/>
      <c r="AH234" s="47"/>
      <c r="AI234" s="47"/>
    </row>
    <row r="235" spans="1:35">
      <c r="A235" s="78"/>
      <c r="B235" s="78"/>
      <c r="C235" s="78"/>
      <c r="D235" s="79"/>
      <c r="E235" s="79"/>
      <c r="F235" s="72"/>
      <c r="G235" s="72"/>
      <c r="H235" s="72"/>
      <c r="I235" s="72"/>
      <c r="J235" s="72"/>
      <c r="K235" s="72"/>
      <c r="L235" s="72"/>
      <c r="M235" s="72"/>
      <c r="N235" s="72"/>
      <c r="O235" s="80"/>
      <c r="P235" s="72"/>
      <c r="Q235" s="72"/>
      <c r="R235" s="47"/>
      <c r="S235" s="47"/>
      <c r="T235" s="47"/>
      <c r="U235" s="47"/>
      <c r="V235" s="47"/>
      <c r="W235" s="47"/>
      <c r="X235" s="47"/>
      <c r="Y235" s="47"/>
      <c r="Z235" s="47"/>
      <c r="AA235" s="47"/>
      <c r="AB235" s="47"/>
      <c r="AC235" s="47"/>
      <c r="AD235" s="47"/>
      <c r="AE235" s="47"/>
      <c r="AF235" s="47"/>
      <c r="AG235" s="47"/>
      <c r="AH235" s="47"/>
      <c r="AI235" s="47"/>
    </row>
    <row r="236" spans="1:35">
      <c r="A236" s="78"/>
      <c r="B236" s="78"/>
      <c r="C236" s="78"/>
      <c r="D236" s="79"/>
      <c r="E236" s="79"/>
      <c r="F236" s="72"/>
      <c r="G236" s="72"/>
      <c r="H236" s="72"/>
      <c r="I236" s="72"/>
      <c r="J236" s="72"/>
      <c r="K236" s="72"/>
      <c r="L236" s="72"/>
      <c r="M236" s="72"/>
      <c r="N236" s="72"/>
      <c r="O236" s="80"/>
      <c r="P236" s="72"/>
      <c r="Q236" s="72"/>
      <c r="R236" s="47"/>
      <c r="S236" s="47"/>
      <c r="T236" s="47"/>
      <c r="U236" s="47"/>
      <c r="V236" s="47"/>
      <c r="W236" s="47"/>
      <c r="X236" s="47"/>
      <c r="Y236" s="47"/>
      <c r="Z236" s="47"/>
      <c r="AA236" s="47"/>
      <c r="AB236" s="47"/>
      <c r="AC236" s="47"/>
      <c r="AD236" s="47"/>
      <c r="AE236" s="47"/>
      <c r="AF236" s="47"/>
      <c r="AG236" s="47"/>
      <c r="AH236" s="47"/>
      <c r="AI236" s="47"/>
    </row>
    <row r="237" spans="1:35">
      <c r="A237" s="78"/>
      <c r="B237" s="78"/>
      <c r="C237" s="78"/>
      <c r="D237" s="79"/>
      <c r="E237" s="79"/>
      <c r="F237" s="72"/>
      <c r="G237" s="72"/>
      <c r="H237" s="72"/>
      <c r="I237" s="72"/>
      <c r="J237" s="72"/>
      <c r="K237" s="72"/>
      <c r="L237" s="72"/>
      <c r="M237" s="72"/>
      <c r="N237" s="72"/>
      <c r="O237" s="80"/>
      <c r="P237" s="72"/>
      <c r="Q237" s="72"/>
      <c r="R237" s="47"/>
      <c r="S237" s="47"/>
      <c r="T237" s="47"/>
      <c r="U237" s="47"/>
      <c r="V237" s="47"/>
      <c r="W237" s="47"/>
      <c r="X237" s="47"/>
      <c r="Y237" s="47"/>
      <c r="Z237" s="47"/>
      <c r="AA237" s="47"/>
      <c r="AB237" s="47"/>
      <c r="AC237" s="47"/>
      <c r="AD237" s="47"/>
      <c r="AE237" s="47"/>
      <c r="AF237" s="47"/>
      <c r="AG237" s="47"/>
      <c r="AH237" s="47"/>
      <c r="AI237" s="47"/>
    </row>
    <row r="238" spans="1:35">
      <c r="A238" s="78"/>
      <c r="B238" s="78"/>
      <c r="C238" s="78"/>
      <c r="D238" s="79"/>
      <c r="E238" s="79"/>
      <c r="F238" s="72"/>
      <c r="G238" s="72"/>
      <c r="H238" s="72"/>
      <c r="I238" s="72"/>
      <c r="J238" s="72"/>
      <c r="K238" s="72"/>
      <c r="L238" s="72"/>
      <c r="M238" s="72"/>
      <c r="N238" s="72"/>
      <c r="O238" s="80"/>
      <c r="P238" s="72"/>
      <c r="Q238" s="72"/>
      <c r="R238" s="47"/>
      <c r="S238" s="47"/>
      <c r="T238" s="47"/>
      <c r="U238" s="47"/>
      <c r="V238" s="47"/>
      <c r="W238" s="47"/>
      <c r="X238" s="47"/>
      <c r="Y238" s="47"/>
      <c r="Z238" s="47"/>
      <c r="AA238" s="47"/>
      <c r="AB238" s="47"/>
      <c r="AC238" s="47"/>
      <c r="AD238" s="47"/>
      <c r="AE238" s="47"/>
      <c r="AF238" s="47"/>
      <c r="AG238" s="47"/>
      <c r="AH238" s="47"/>
      <c r="AI238" s="47"/>
    </row>
    <row r="239" spans="1:35">
      <c r="A239" s="78"/>
      <c r="B239" s="78"/>
      <c r="C239" s="78"/>
      <c r="D239" s="79"/>
      <c r="E239" s="79"/>
      <c r="F239" s="72"/>
      <c r="G239" s="72"/>
      <c r="H239" s="72"/>
      <c r="I239" s="72"/>
      <c r="J239" s="72"/>
      <c r="K239" s="72"/>
      <c r="L239" s="72"/>
      <c r="M239" s="72"/>
      <c r="N239" s="72"/>
      <c r="O239" s="80"/>
      <c r="P239" s="72"/>
      <c r="Q239" s="72"/>
      <c r="R239" s="47"/>
      <c r="S239" s="47"/>
      <c r="T239" s="47"/>
      <c r="U239" s="47"/>
      <c r="V239" s="47"/>
      <c r="W239" s="47"/>
      <c r="X239" s="47"/>
      <c r="Y239" s="47"/>
      <c r="Z239" s="47"/>
      <c r="AA239" s="47"/>
      <c r="AB239" s="47"/>
      <c r="AC239" s="47"/>
      <c r="AD239" s="47"/>
      <c r="AE239" s="47"/>
      <c r="AF239" s="47"/>
      <c r="AG239" s="47"/>
      <c r="AH239" s="47"/>
      <c r="AI239" s="47"/>
    </row>
    <row r="240" spans="1:35">
      <c r="A240" s="78"/>
      <c r="B240" s="78"/>
      <c r="C240" s="78"/>
      <c r="D240" s="79"/>
      <c r="E240" s="79"/>
      <c r="F240" s="72"/>
      <c r="G240" s="72"/>
      <c r="H240" s="72"/>
      <c r="I240" s="72"/>
      <c r="J240" s="72"/>
      <c r="K240" s="72"/>
      <c r="L240" s="72"/>
      <c r="M240" s="72"/>
      <c r="N240" s="72"/>
      <c r="O240" s="80"/>
      <c r="P240" s="72"/>
      <c r="Q240" s="72"/>
      <c r="R240" s="47"/>
      <c r="S240" s="47"/>
      <c r="T240" s="47"/>
      <c r="U240" s="47"/>
      <c r="V240" s="47"/>
      <c r="W240" s="47"/>
      <c r="X240" s="47"/>
      <c r="Y240" s="47"/>
      <c r="Z240" s="47"/>
      <c r="AA240" s="47"/>
      <c r="AB240" s="47"/>
      <c r="AC240" s="47"/>
      <c r="AD240" s="47"/>
      <c r="AE240" s="47"/>
      <c r="AF240" s="47"/>
      <c r="AG240" s="47"/>
      <c r="AH240" s="47"/>
      <c r="AI240" s="47"/>
    </row>
    <row r="241" spans="1:35">
      <c r="A241" s="78"/>
      <c r="B241" s="78"/>
      <c r="C241" s="78"/>
      <c r="D241" s="79"/>
      <c r="E241" s="79"/>
      <c r="F241" s="72"/>
      <c r="G241" s="72"/>
      <c r="H241" s="72"/>
      <c r="I241" s="72"/>
      <c r="J241" s="72"/>
      <c r="K241" s="72"/>
      <c r="L241" s="72"/>
      <c r="M241" s="72"/>
      <c r="N241" s="72"/>
      <c r="O241" s="80"/>
      <c r="P241" s="72"/>
      <c r="Q241" s="72"/>
      <c r="R241" s="47"/>
      <c r="S241" s="47"/>
      <c r="T241" s="47"/>
      <c r="U241" s="47"/>
      <c r="V241" s="47"/>
      <c r="W241" s="47"/>
      <c r="X241" s="47"/>
      <c r="Y241" s="47"/>
      <c r="Z241" s="47"/>
      <c r="AA241" s="47"/>
      <c r="AB241" s="47"/>
      <c r="AC241" s="47"/>
      <c r="AD241" s="47"/>
      <c r="AE241" s="47"/>
      <c r="AF241" s="47"/>
      <c r="AG241" s="47"/>
      <c r="AH241" s="47"/>
      <c r="AI241" s="47"/>
    </row>
    <row r="242" spans="1:35">
      <c r="A242" s="78"/>
      <c r="B242" s="78"/>
      <c r="C242" s="78"/>
      <c r="D242" s="79"/>
      <c r="E242" s="79"/>
      <c r="F242" s="72"/>
      <c r="G242" s="72"/>
      <c r="H242" s="72"/>
      <c r="I242" s="72"/>
      <c r="J242" s="72"/>
      <c r="K242" s="72"/>
      <c r="L242" s="72"/>
      <c r="M242" s="72"/>
      <c r="N242" s="72"/>
      <c r="O242" s="80"/>
      <c r="P242" s="72"/>
      <c r="Q242" s="72"/>
      <c r="R242" s="47"/>
      <c r="S242" s="47"/>
      <c r="T242" s="47"/>
      <c r="U242" s="47"/>
      <c r="V242" s="47"/>
      <c r="W242" s="47"/>
      <c r="X242" s="47"/>
      <c r="Y242" s="47"/>
      <c r="Z242" s="47"/>
      <c r="AA242" s="47"/>
      <c r="AB242" s="47"/>
      <c r="AC242" s="47"/>
      <c r="AD242" s="47"/>
      <c r="AE242" s="47"/>
      <c r="AF242" s="47"/>
      <c r="AG242" s="47"/>
      <c r="AH242" s="47"/>
      <c r="AI242" s="47"/>
    </row>
    <row r="243" spans="1:35">
      <c r="A243" s="78"/>
      <c r="B243" s="78"/>
      <c r="C243" s="78"/>
      <c r="D243" s="79"/>
      <c r="E243" s="79"/>
      <c r="F243" s="72"/>
      <c r="G243" s="72"/>
      <c r="H243" s="72"/>
      <c r="I243" s="72"/>
      <c r="J243" s="72"/>
      <c r="K243" s="72"/>
      <c r="L243" s="72"/>
      <c r="M243" s="72"/>
      <c r="N243" s="72"/>
      <c r="O243" s="80"/>
      <c r="P243" s="72"/>
      <c r="Q243" s="72"/>
      <c r="R243" s="47"/>
      <c r="S243" s="47"/>
      <c r="T243" s="47"/>
      <c r="U243" s="47"/>
      <c r="V243" s="47"/>
      <c r="W243" s="47"/>
      <c r="X243" s="47"/>
      <c r="Y243" s="47"/>
      <c r="Z243" s="47"/>
      <c r="AA243" s="47"/>
      <c r="AB243" s="47"/>
      <c r="AC243" s="47"/>
      <c r="AD243" s="47"/>
      <c r="AE243" s="47"/>
      <c r="AF243" s="47"/>
      <c r="AG243" s="47"/>
      <c r="AH243" s="47"/>
      <c r="AI243" s="47"/>
    </row>
    <row r="244" spans="1:35">
      <c r="A244" s="78"/>
      <c r="B244" s="78"/>
      <c r="C244" s="78"/>
      <c r="D244" s="79"/>
      <c r="E244" s="79"/>
      <c r="F244" s="72"/>
      <c r="G244" s="72"/>
      <c r="H244" s="72"/>
      <c r="I244" s="72"/>
      <c r="J244" s="72"/>
      <c r="K244" s="72"/>
      <c r="L244" s="72"/>
      <c r="M244" s="72"/>
      <c r="N244" s="72"/>
      <c r="O244" s="80"/>
      <c r="P244" s="72"/>
      <c r="Q244" s="72"/>
      <c r="R244" s="47"/>
      <c r="S244" s="47"/>
      <c r="T244" s="47"/>
      <c r="U244" s="47"/>
      <c r="V244" s="47"/>
      <c r="W244" s="47"/>
      <c r="X244" s="47"/>
      <c r="Y244" s="47"/>
      <c r="Z244" s="47"/>
      <c r="AA244" s="47"/>
      <c r="AB244" s="47"/>
      <c r="AC244" s="47"/>
      <c r="AD244" s="47"/>
      <c r="AE244" s="47"/>
      <c r="AF244" s="47"/>
      <c r="AG244" s="47"/>
      <c r="AH244" s="47"/>
      <c r="AI244" s="47"/>
    </row>
    <row r="245" spans="1:35">
      <c r="A245" s="78"/>
      <c r="B245" s="78"/>
      <c r="C245" s="78"/>
      <c r="D245" s="79"/>
      <c r="E245" s="79"/>
      <c r="F245" s="72"/>
      <c r="G245" s="72"/>
      <c r="H245" s="72"/>
      <c r="I245" s="72"/>
      <c r="J245" s="72"/>
      <c r="K245" s="72"/>
      <c r="L245" s="72"/>
      <c r="M245" s="72"/>
      <c r="N245" s="72"/>
      <c r="O245" s="80"/>
      <c r="P245" s="72"/>
      <c r="Q245" s="72"/>
      <c r="R245" s="47"/>
      <c r="S245" s="47"/>
      <c r="T245" s="47"/>
      <c r="U245" s="47"/>
      <c r="V245" s="47"/>
      <c r="W245" s="47"/>
      <c r="X245" s="47"/>
      <c r="Y245" s="47"/>
      <c r="Z245" s="47"/>
      <c r="AA245" s="47"/>
      <c r="AB245" s="47"/>
      <c r="AC245" s="47"/>
      <c r="AD245" s="47"/>
      <c r="AE245" s="47"/>
      <c r="AF245" s="47"/>
      <c r="AG245" s="47"/>
      <c r="AH245" s="47"/>
      <c r="AI245" s="47"/>
    </row>
    <row r="246" spans="1:35">
      <c r="A246" s="78"/>
      <c r="B246" s="78"/>
      <c r="C246" s="78"/>
      <c r="D246" s="79"/>
      <c r="E246" s="79"/>
      <c r="F246" s="72"/>
      <c r="G246" s="72"/>
      <c r="H246" s="72"/>
      <c r="I246" s="72"/>
      <c r="J246" s="72"/>
      <c r="K246" s="72"/>
      <c r="L246" s="72"/>
      <c r="M246" s="72"/>
      <c r="N246" s="72"/>
      <c r="O246" s="80"/>
      <c r="P246" s="72"/>
      <c r="Q246" s="72"/>
      <c r="R246" s="47"/>
      <c r="S246" s="47"/>
      <c r="T246" s="47"/>
      <c r="U246" s="47"/>
      <c r="V246" s="47"/>
      <c r="W246" s="47"/>
      <c r="X246" s="47"/>
      <c r="Y246" s="47"/>
      <c r="Z246" s="47"/>
      <c r="AA246" s="47"/>
      <c r="AB246" s="47"/>
      <c r="AC246" s="47"/>
      <c r="AD246" s="47"/>
      <c r="AE246" s="47"/>
      <c r="AF246" s="47"/>
      <c r="AG246" s="47"/>
      <c r="AH246" s="47"/>
      <c r="AI246" s="47"/>
    </row>
    <row r="247" spans="1:35">
      <c r="A247" s="78"/>
      <c r="B247" s="78"/>
      <c r="C247" s="78"/>
      <c r="D247" s="79"/>
      <c r="E247" s="79"/>
      <c r="F247" s="72"/>
      <c r="G247" s="72"/>
      <c r="H247" s="72"/>
      <c r="I247" s="72"/>
      <c r="J247" s="72"/>
      <c r="K247" s="72"/>
      <c r="L247" s="72"/>
      <c r="M247" s="72"/>
      <c r="N247" s="72"/>
      <c r="O247" s="80"/>
      <c r="P247" s="72"/>
      <c r="Q247" s="72"/>
      <c r="R247" s="47"/>
      <c r="S247" s="47"/>
      <c r="T247" s="47"/>
      <c r="U247" s="47"/>
      <c r="V247" s="47"/>
      <c r="W247" s="47"/>
      <c r="X247" s="47"/>
      <c r="Y247" s="47"/>
      <c r="Z247" s="47"/>
      <c r="AA247" s="47"/>
      <c r="AB247" s="47"/>
      <c r="AC247" s="47"/>
      <c r="AD247" s="47"/>
      <c r="AE247" s="47"/>
      <c r="AF247" s="47"/>
      <c r="AG247" s="47"/>
      <c r="AH247" s="47"/>
      <c r="AI247" s="47"/>
    </row>
    <row r="248" spans="1:35">
      <c r="A248" s="78"/>
      <c r="B248" s="78"/>
      <c r="C248" s="78"/>
      <c r="D248" s="79"/>
      <c r="E248" s="79"/>
      <c r="F248" s="72"/>
      <c r="G248" s="72"/>
      <c r="H248" s="72"/>
      <c r="I248" s="72"/>
      <c r="J248" s="72"/>
      <c r="K248" s="72"/>
      <c r="L248" s="72"/>
      <c r="M248" s="72"/>
      <c r="N248" s="72"/>
      <c r="O248" s="80"/>
      <c r="P248" s="72"/>
      <c r="Q248" s="72"/>
      <c r="R248" s="47"/>
      <c r="S248" s="47"/>
      <c r="T248" s="47"/>
      <c r="U248" s="47"/>
      <c r="V248" s="47"/>
      <c r="W248" s="47"/>
      <c r="X248" s="47"/>
      <c r="Y248" s="47"/>
      <c r="Z248" s="47"/>
      <c r="AA248" s="47"/>
      <c r="AB248" s="47"/>
      <c r="AC248" s="47"/>
      <c r="AD248" s="47"/>
      <c r="AE248" s="47"/>
      <c r="AF248" s="47"/>
      <c r="AG248" s="47"/>
      <c r="AH248" s="47"/>
      <c r="AI248" s="47"/>
    </row>
    <row r="249" spans="1:35">
      <c r="A249" s="78"/>
      <c r="B249" s="78"/>
      <c r="C249" s="78"/>
      <c r="D249" s="79"/>
      <c r="E249" s="79"/>
      <c r="F249" s="72"/>
      <c r="G249" s="72"/>
      <c r="H249" s="72"/>
      <c r="I249" s="72"/>
      <c r="J249" s="72"/>
      <c r="K249" s="72"/>
      <c r="L249" s="72"/>
      <c r="M249" s="72"/>
      <c r="N249" s="72"/>
      <c r="O249" s="80"/>
      <c r="P249" s="72"/>
      <c r="Q249" s="72"/>
      <c r="R249" s="47"/>
      <c r="S249" s="47"/>
      <c r="T249" s="47"/>
      <c r="U249" s="47"/>
      <c r="V249" s="47"/>
      <c r="W249" s="47"/>
      <c r="X249" s="47"/>
      <c r="Y249" s="47"/>
      <c r="Z249" s="47"/>
      <c r="AA249" s="47"/>
      <c r="AB249" s="47"/>
      <c r="AC249" s="47"/>
      <c r="AD249" s="47"/>
      <c r="AE249" s="47"/>
      <c r="AF249" s="47"/>
      <c r="AG249" s="47"/>
      <c r="AH249" s="47"/>
      <c r="AI249" s="47"/>
    </row>
    <row r="250" spans="1:35">
      <c r="A250" s="78"/>
      <c r="B250" s="78"/>
      <c r="C250" s="78"/>
      <c r="D250" s="79"/>
      <c r="E250" s="79"/>
      <c r="F250" s="72"/>
      <c r="G250" s="72"/>
      <c r="H250" s="72"/>
      <c r="I250" s="72"/>
      <c r="J250" s="72"/>
      <c r="K250" s="72"/>
      <c r="L250" s="72"/>
      <c r="M250" s="72"/>
      <c r="N250" s="72"/>
      <c r="O250" s="80"/>
      <c r="P250" s="72"/>
      <c r="Q250" s="72"/>
      <c r="R250" s="47"/>
      <c r="S250" s="47"/>
      <c r="T250" s="47"/>
      <c r="U250" s="47"/>
      <c r="V250" s="47"/>
      <c r="W250" s="47"/>
      <c r="X250" s="47"/>
      <c r="Y250" s="47"/>
      <c r="Z250" s="47"/>
      <c r="AA250" s="47"/>
      <c r="AB250" s="47"/>
      <c r="AC250" s="47"/>
      <c r="AD250" s="47"/>
      <c r="AE250" s="47"/>
      <c r="AF250" s="47"/>
      <c r="AG250" s="47"/>
      <c r="AH250" s="47"/>
      <c r="AI250" s="47"/>
    </row>
    <row r="251" spans="1:35">
      <c r="A251" s="78"/>
      <c r="B251" s="78"/>
      <c r="C251" s="78"/>
      <c r="D251" s="79"/>
      <c r="E251" s="79"/>
      <c r="F251" s="72"/>
      <c r="G251" s="72"/>
      <c r="H251" s="72"/>
      <c r="I251" s="72"/>
      <c r="J251" s="72"/>
      <c r="K251" s="72"/>
      <c r="L251" s="72"/>
      <c r="M251" s="72"/>
      <c r="N251" s="72"/>
      <c r="O251" s="80"/>
      <c r="P251" s="72"/>
      <c r="Q251" s="72"/>
      <c r="R251" s="47"/>
      <c r="S251" s="47"/>
      <c r="T251" s="47"/>
      <c r="U251" s="47"/>
      <c r="V251" s="47"/>
      <c r="W251" s="47"/>
      <c r="X251" s="47"/>
      <c r="Y251" s="47"/>
      <c r="Z251" s="47"/>
      <c r="AA251" s="47"/>
      <c r="AB251" s="47"/>
      <c r="AC251" s="47"/>
      <c r="AD251" s="47"/>
      <c r="AE251" s="47"/>
      <c r="AF251" s="47"/>
      <c r="AG251" s="47"/>
      <c r="AH251" s="47"/>
      <c r="AI251" s="47"/>
    </row>
    <row r="252" spans="1:35">
      <c r="A252" s="78"/>
      <c r="B252" s="78"/>
      <c r="C252" s="78"/>
      <c r="D252" s="79"/>
      <c r="E252" s="79"/>
      <c r="F252" s="72"/>
      <c r="G252" s="72"/>
      <c r="H252" s="72"/>
      <c r="I252" s="72"/>
      <c r="J252" s="72"/>
      <c r="K252" s="72"/>
      <c r="L252" s="72"/>
      <c r="M252" s="72"/>
      <c r="N252" s="72"/>
      <c r="O252" s="80"/>
      <c r="P252" s="72"/>
      <c r="Q252" s="72"/>
      <c r="R252" s="47"/>
      <c r="S252" s="47"/>
      <c r="T252" s="47"/>
      <c r="U252" s="47"/>
      <c r="V252" s="47"/>
      <c r="W252" s="47"/>
      <c r="X252" s="47"/>
      <c r="Y252" s="47"/>
      <c r="Z252" s="47"/>
      <c r="AA252" s="47"/>
      <c r="AB252" s="47"/>
      <c r="AC252" s="47"/>
      <c r="AD252" s="47"/>
      <c r="AE252" s="47"/>
      <c r="AF252" s="47"/>
      <c r="AG252" s="47"/>
      <c r="AH252" s="47"/>
      <c r="AI252" s="47"/>
    </row>
    <row r="253" spans="1:35">
      <c r="A253" s="78"/>
      <c r="B253" s="78"/>
      <c r="C253" s="78"/>
      <c r="D253" s="79"/>
      <c r="E253" s="79"/>
      <c r="F253" s="72"/>
      <c r="G253" s="72"/>
      <c r="H253" s="72"/>
      <c r="I253" s="72"/>
      <c r="J253" s="72"/>
      <c r="K253" s="72"/>
      <c r="L253" s="72"/>
      <c r="M253" s="72"/>
      <c r="N253" s="72"/>
      <c r="O253" s="80"/>
      <c r="P253" s="72"/>
      <c r="Q253" s="72"/>
      <c r="R253" s="47"/>
      <c r="S253" s="47"/>
      <c r="T253" s="47"/>
      <c r="U253" s="47"/>
      <c r="V253" s="47"/>
      <c r="W253" s="47"/>
      <c r="X253" s="47"/>
      <c r="Y253" s="47"/>
      <c r="Z253" s="47"/>
      <c r="AA253" s="47"/>
      <c r="AB253" s="47"/>
      <c r="AC253" s="47"/>
      <c r="AD253" s="47"/>
      <c r="AE253" s="47"/>
      <c r="AF253" s="47"/>
      <c r="AG253" s="47"/>
      <c r="AH253" s="47"/>
      <c r="AI253" s="47"/>
    </row>
    <row r="254" spans="1:35">
      <c r="A254" s="78"/>
      <c r="B254" s="78"/>
      <c r="C254" s="78"/>
      <c r="D254" s="79"/>
      <c r="E254" s="79"/>
      <c r="F254" s="72"/>
      <c r="G254" s="72"/>
      <c r="H254" s="72"/>
      <c r="I254" s="72"/>
      <c r="J254" s="72"/>
      <c r="K254" s="72"/>
      <c r="L254" s="72"/>
      <c r="M254" s="72"/>
      <c r="N254" s="72"/>
      <c r="O254" s="80"/>
      <c r="P254" s="72"/>
      <c r="Q254" s="72"/>
      <c r="R254" s="47"/>
      <c r="S254" s="47"/>
      <c r="T254" s="47"/>
      <c r="U254" s="47"/>
      <c r="V254" s="47"/>
      <c r="W254" s="47"/>
      <c r="X254" s="47"/>
      <c r="Y254" s="47"/>
      <c r="Z254" s="47"/>
      <c r="AA254" s="47"/>
      <c r="AB254" s="47"/>
      <c r="AC254" s="47"/>
      <c r="AD254" s="47"/>
      <c r="AE254" s="47"/>
      <c r="AF254" s="47"/>
      <c r="AG254" s="47"/>
      <c r="AH254" s="47"/>
      <c r="AI254" s="47"/>
    </row>
    <row r="255" spans="1:35">
      <c r="A255" s="78"/>
      <c r="B255" s="78"/>
      <c r="C255" s="78"/>
      <c r="D255" s="79"/>
      <c r="E255" s="79"/>
      <c r="F255" s="72"/>
      <c r="G255" s="72"/>
      <c r="H255" s="72"/>
      <c r="I255" s="72"/>
      <c r="J255" s="72"/>
      <c r="K255" s="72"/>
      <c r="L255" s="72"/>
      <c r="M255" s="72"/>
      <c r="N255" s="72"/>
      <c r="O255" s="80"/>
      <c r="P255" s="72"/>
      <c r="Q255" s="72"/>
      <c r="R255" s="47"/>
      <c r="S255" s="47"/>
      <c r="T255" s="47"/>
      <c r="U255" s="47"/>
      <c r="V255" s="47"/>
      <c r="W255" s="47"/>
      <c r="X255" s="47"/>
      <c r="Y255" s="47"/>
      <c r="Z255" s="47"/>
      <c r="AA255" s="47"/>
      <c r="AB255" s="47"/>
      <c r="AC255" s="47"/>
      <c r="AD255" s="47"/>
      <c r="AE255" s="47"/>
      <c r="AF255" s="47"/>
      <c r="AG255" s="47"/>
      <c r="AH255" s="47"/>
      <c r="AI255" s="47"/>
    </row>
    <row r="256" spans="1:35">
      <c r="A256" s="78"/>
      <c r="B256" s="78"/>
      <c r="C256" s="78"/>
      <c r="D256" s="79"/>
      <c r="E256" s="79"/>
      <c r="F256" s="72"/>
      <c r="G256" s="72"/>
      <c r="H256" s="72"/>
      <c r="I256" s="72"/>
      <c r="J256" s="72"/>
      <c r="K256" s="72"/>
      <c r="L256" s="72"/>
      <c r="M256" s="72"/>
      <c r="N256" s="72"/>
      <c r="O256" s="80"/>
      <c r="P256" s="72"/>
      <c r="Q256" s="72"/>
      <c r="R256" s="47"/>
      <c r="S256" s="47"/>
      <c r="T256" s="47"/>
      <c r="U256" s="47"/>
      <c r="V256" s="47"/>
      <c r="W256" s="47"/>
      <c r="X256" s="47"/>
      <c r="Y256" s="47"/>
      <c r="Z256" s="47"/>
      <c r="AA256" s="47"/>
      <c r="AB256" s="47"/>
      <c r="AC256" s="47"/>
      <c r="AD256" s="47"/>
      <c r="AE256" s="47"/>
      <c r="AF256" s="47"/>
      <c r="AG256" s="47"/>
      <c r="AH256" s="47"/>
      <c r="AI256" s="47"/>
    </row>
    <row r="257" spans="1:35">
      <c r="A257" s="78"/>
      <c r="B257" s="78"/>
      <c r="C257" s="78"/>
      <c r="D257" s="79"/>
      <c r="E257" s="79"/>
      <c r="F257" s="72"/>
      <c r="G257" s="72"/>
      <c r="H257" s="72"/>
      <c r="I257" s="72"/>
      <c r="J257" s="72"/>
      <c r="K257" s="72"/>
      <c r="L257" s="72"/>
      <c r="M257" s="72"/>
      <c r="N257" s="72"/>
      <c r="O257" s="80"/>
      <c r="P257" s="72"/>
      <c r="Q257" s="72"/>
      <c r="R257" s="47"/>
      <c r="S257" s="47"/>
      <c r="T257" s="47"/>
      <c r="U257" s="47"/>
      <c r="V257" s="47"/>
      <c r="W257" s="47"/>
      <c r="X257" s="47"/>
      <c r="Y257" s="47"/>
      <c r="Z257" s="47"/>
      <c r="AA257" s="47"/>
      <c r="AB257" s="47"/>
      <c r="AC257" s="47"/>
      <c r="AD257" s="47"/>
      <c r="AE257" s="47"/>
      <c r="AF257" s="47"/>
      <c r="AG257" s="47"/>
      <c r="AH257" s="47"/>
      <c r="AI257" s="47"/>
    </row>
    <row r="258" spans="1:35">
      <c r="A258" s="78"/>
      <c r="B258" s="78"/>
      <c r="C258" s="78"/>
      <c r="D258" s="79"/>
      <c r="E258" s="79"/>
      <c r="F258" s="72"/>
      <c r="G258" s="72"/>
      <c r="H258" s="72"/>
      <c r="I258" s="72"/>
      <c r="J258" s="72"/>
      <c r="K258" s="72"/>
      <c r="L258" s="72"/>
      <c r="M258" s="72"/>
      <c r="N258" s="72"/>
      <c r="O258" s="80"/>
      <c r="P258" s="72"/>
      <c r="Q258" s="72"/>
      <c r="R258" s="47"/>
      <c r="S258" s="47"/>
      <c r="T258" s="47"/>
      <c r="U258" s="47"/>
      <c r="V258" s="47"/>
      <c r="W258" s="47"/>
      <c r="X258" s="47"/>
      <c r="Y258" s="47"/>
      <c r="Z258" s="47"/>
      <c r="AA258" s="47"/>
      <c r="AB258" s="47"/>
      <c r="AC258" s="47"/>
      <c r="AD258" s="47"/>
      <c r="AE258" s="47"/>
      <c r="AF258" s="47"/>
      <c r="AG258" s="47"/>
      <c r="AH258" s="47"/>
      <c r="AI258" s="47"/>
    </row>
    <row r="259" spans="1:35">
      <c r="A259" s="78"/>
      <c r="B259" s="78"/>
      <c r="C259" s="78"/>
      <c r="D259" s="79"/>
      <c r="E259" s="79"/>
      <c r="F259" s="72"/>
      <c r="G259" s="72"/>
      <c r="H259" s="72"/>
      <c r="I259" s="72"/>
      <c r="J259" s="72"/>
      <c r="K259" s="72"/>
      <c r="L259" s="72"/>
      <c r="M259" s="72"/>
      <c r="N259" s="72"/>
      <c r="O259" s="80"/>
      <c r="P259" s="72"/>
      <c r="Q259" s="72"/>
      <c r="R259" s="47"/>
      <c r="S259" s="47"/>
      <c r="T259" s="47"/>
      <c r="U259" s="47"/>
      <c r="V259" s="47"/>
      <c r="W259" s="47"/>
      <c r="X259" s="47"/>
      <c r="Y259" s="47"/>
      <c r="Z259" s="47"/>
      <c r="AA259" s="47"/>
      <c r="AB259" s="47"/>
      <c r="AC259" s="47"/>
      <c r="AD259" s="47"/>
      <c r="AE259" s="47"/>
      <c r="AF259" s="47"/>
      <c r="AG259" s="47"/>
      <c r="AH259" s="47"/>
      <c r="AI259" s="47"/>
    </row>
    <row r="260" spans="1:35">
      <c r="A260" s="78"/>
      <c r="B260" s="78"/>
      <c r="C260" s="78"/>
      <c r="D260" s="79"/>
      <c r="E260" s="79"/>
      <c r="F260" s="72"/>
      <c r="G260" s="72"/>
      <c r="H260" s="72"/>
      <c r="I260" s="72"/>
      <c r="J260" s="72"/>
      <c r="K260" s="72"/>
      <c r="L260" s="72"/>
      <c r="M260" s="72"/>
      <c r="N260" s="72"/>
      <c r="O260" s="80"/>
      <c r="P260" s="72"/>
      <c r="Q260" s="72"/>
      <c r="R260" s="47"/>
      <c r="S260" s="47"/>
      <c r="T260" s="47"/>
      <c r="U260" s="47"/>
      <c r="V260" s="47"/>
      <c r="W260" s="47"/>
      <c r="X260" s="47"/>
      <c r="Y260" s="47"/>
      <c r="Z260" s="47"/>
      <c r="AA260" s="47"/>
      <c r="AB260" s="47"/>
      <c r="AC260" s="47"/>
      <c r="AD260" s="47"/>
      <c r="AE260" s="47"/>
      <c r="AF260" s="47"/>
      <c r="AG260" s="47"/>
      <c r="AH260" s="47"/>
      <c r="AI260" s="47"/>
    </row>
    <row r="261" spans="1:35">
      <c r="A261" s="78"/>
      <c r="B261" s="78"/>
      <c r="C261" s="78"/>
      <c r="D261" s="79"/>
      <c r="E261" s="79"/>
      <c r="F261" s="72"/>
      <c r="G261" s="72"/>
      <c r="H261" s="72"/>
      <c r="I261" s="72"/>
      <c r="J261" s="72"/>
      <c r="K261" s="72"/>
      <c r="L261" s="72"/>
      <c r="M261" s="72"/>
      <c r="N261" s="72"/>
      <c r="O261" s="80"/>
      <c r="P261" s="72"/>
      <c r="Q261" s="72"/>
      <c r="R261" s="47"/>
      <c r="S261" s="47"/>
      <c r="T261" s="47"/>
      <c r="U261" s="47"/>
      <c r="V261" s="47"/>
      <c r="W261" s="47"/>
      <c r="X261" s="47"/>
      <c r="Y261" s="47"/>
      <c r="Z261" s="47"/>
      <c r="AA261" s="47"/>
      <c r="AB261" s="47"/>
      <c r="AC261" s="47"/>
      <c r="AD261" s="47"/>
      <c r="AE261" s="47"/>
      <c r="AF261" s="47"/>
      <c r="AG261" s="47"/>
      <c r="AH261" s="47"/>
      <c r="AI261" s="47"/>
    </row>
    <row r="262" spans="1:35">
      <c r="A262" s="78"/>
      <c r="B262" s="78"/>
      <c r="C262" s="78"/>
      <c r="D262" s="79"/>
      <c r="E262" s="79"/>
      <c r="F262" s="72"/>
      <c r="G262" s="72"/>
      <c r="H262" s="72"/>
      <c r="I262" s="72"/>
      <c r="J262" s="72"/>
      <c r="K262" s="72"/>
      <c r="L262" s="72"/>
      <c r="M262" s="72"/>
      <c r="N262" s="72"/>
      <c r="O262" s="80"/>
      <c r="P262" s="72"/>
      <c r="Q262" s="72"/>
      <c r="R262" s="47"/>
      <c r="S262" s="47"/>
      <c r="T262" s="47"/>
      <c r="U262" s="47"/>
      <c r="V262" s="47"/>
      <c r="W262" s="47"/>
      <c r="X262" s="47"/>
      <c r="Y262" s="47"/>
      <c r="Z262" s="47"/>
      <c r="AA262" s="47"/>
      <c r="AB262" s="47"/>
      <c r="AC262" s="47"/>
      <c r="AD262" s="47"/>
      <c r="AE262" s="47"/>
      <c r="AF262" s="47"/>
      <c r="AG262" s="47"/>
      <c r="AH262" s="47"/>
      <c r="AI262" s="47"/>
    </row>
    <row r="263" spans="1:35">
      <c r="A263" s="78"/>
      <c r="B263" s="78"/>
      <c r="C263" s="78"/>
      <c r="D263" s="79"/>
      <c r="E263" s="79"/>
      <c r="F263" s="72"/>
      <c r="G263" s="72"/>
      <c r="H263" s="72"/>
      <c r="I263" s="72"/>
      <c r="J263" s="72"/>
      <c r="K263" s="72"/>
      <c r="L263" s="72"/>
      <c r="M263" s="72"/>
      <c r="N263" s="72"/>
      <c r="O263" s="80"/>
      <c r="P263" s="72"/>
      <c r="Q263" s="72"/>
      <c r="R263" s="47"/>
      <c r="S263" s="47"/>
      <c r="T263" s="47"/>
      <c r="U263" s="47"/>
      <c r="V263" s="47"/>
      <c r="W263" s="47"/>
      <c r="X263" s="47"/>
      <c r="Y263" s="47"/>
      <c r="Z263" s="47"/>
      <c r="AA263" s="47"/>
      <c r="AB263" s="47"/>
      <c r="AC263" s="47"/>
      <c r="AD263" s="47"/>
      <c r="AE263" s="47"/>
      <c r="AF263" s="47"/>
      <c r="AG263" s="47"/>
      <c r="AH263" s="47"/>
      <c r="AI263" s="47"/>
    </row>
    <row r="264" spans="1:35">
      <c r="A264" s="78"/>
      <c r="B264" s="78"/>
      <c r="C264" s="78"/>
      <c r="D264" s="79"/>
      <c r="E264" s="79"/>
      <c r="F264" s="72"/>
      <c r="G264" s="72"/>
      <c r="H264" s="72"/>
      <c r="I264" s="72"/>
      <c r="J264" s="72"/>
      <c r="K264" s="72"/>
      <c r="L264" s="72"/>
      <c r="M264" s="72"/>
      <c r="N264" s="72"/>
      <c r="O264" s="80"/>
      <c r="P264" s="72"/>
      <c r="Q264" s="72"/>
      <c r="R264" s="47"/>
      <c r="S264" s="47"/>
      <c r="T264" s="47"/>
      <c r="U264" s="47"/>
      <c r="V264" s="47"/>
      <c r="W264" s="47"/>
      <c r="X264" s="47"/>
      <c r="Y264" s="47"/>
      <c r="Z264" s="47"/>
      <c r="AA264" s="47"/>
      <c r="AB264" s="47"/>
      <c r="AC264" s="47"/>
      <c r="AD264" s="47"/>
      <c r="AE264" s="47"/>
      <c r="AF264" s="47"/>
      <c r="AG264" s="47"/>
      <c r="AH264" s="47"/>
      <c r="AI264" s="47"/>
    </row>
    <row r="265" spans="1:35">
      <c r="A265" s="78"/>
      <c r="B265" s="78"/>
      <c r="C265" s="78"/>
      <c r="D265" s="79"/>
      <c r="E265" s="79"/>
      <c r="F265" s="72"/>
      <c r="G265" s="72"/>
      <c r="H265" s="72"/>
      <c r="I265" s="72"/>
      <c r="J265" s="72"/>
      <c r="K265" s="72"/>
      <c r="L265" s="72"/>
      <c r="M265" s="72"/>
      <c r="N265" s="72"/>
      <c r="O265" s="80"/>
      <c r="P265" s="72"/>
      <c r="Q265" s="72"/>
      <c r="R265" s="47"/>
      <c r="S265" s="47"/>
      <c r="T265" s="47"/>
      <c r="U265" s="47"/>
      <c r="V265" s="47"/>
      <c r="W265" s="47"/>
      <c r="X265" s="47"/>
      <c r="Y265" s="47"/>
      <c r="Z265" s="47"/>
      <c r="AA265" s="47"/>
      <c r="AB265" s="47"/>
      <c r="AC265" s="47"/>
      <c r="AD265" s="47"/>
      <c r="AE265" s="47"/>
      <c r="AF265" s="47"/>
      <c r="AG265" s="47"/>
      <c r="AH265" s="47"/>
      <c r="AI265" s="47"/>
    </row>
    <row r="266" spans="1:35">
      <c r="A266" s="78"/>
      <c r="B266" s="78"/>
      <c r="C266" s="78"/>
      <c r="D266" s="79"/>
      <c r="E266" s="79"/>
      <c r="F266" s="72"/>
      <c r="G266" s="72"/>
      <c r="H266" s="72"/>
      <c r="I266" s="72"/>
      <c r="J266" s="72"/>
      <c r="K266" s="72"/>
      <c r="L266" s="72"/>
      <c r="M266" s="72"/>
      <c r="N266" s="72"/>
      <c r="O266" s="80"/>
      <c r="P266" s="72"/>
      <c r="Q266" s="72"/>
      <c r="R266" s="47"/>
      <c r="S266" s="47"/>
      <c r="T266" s="47"/>
      <c r="U266" s="47"/>
      <c r="V266" s="47"/>
      <c r="W266" s="47"/>
      <c r="X266" s="47"/>
      <c r="Y266" s="47"/>
      <c r="Z266" s="47"/>
      <c r="AA266" s="47"/>
      <c r="AB266" s="47"/>
      <c r="AC266" s="47"/>
      <c r="AD266" s="47"/>
      <c r="AE266" s="47"/>
      <c r="AF266" s="47"/>
      <c r="AG266" s="47"/>
      <c r="AH266" s="47"/>
      <c r="AI266" s="47"/>
    </row>
    <row r="267" spans="1:35">
      <c r="A267" s="78"/>
      <c r="B267" s="78"/>
      <c r="C267" s="78"/>
      <c r="D267" s="79"/>
      <c r="E267" s="79"/>
      <c r="F267" s="72"/>
      <c r="G267" s="72"/>
      <c r="H267" s="72"/>
      <c r="I267" s="72"/>
      <c r="J267" s="72"/>
      <c r="K267" s="72"/>
      <c r="L267" s="72"/>
      <c r="M267" s="72"/>
      <c r="N267" s="72"/>
      <c r="O267" s="80"/>
      <c r="P267" s="72"/>
      <c r="Q267" s="72"/>
      <c r="R267" s="47"/>
      <c r="S267" s="47"/>
      <c r="T267" s="47"/>
      <c r="U267" s="47"/>
      <c r="V267" s="47"/>
      <c r="W267" s="47"/>
      <c r="X267" s="47"/>
      <c r="Y267" s="47"/>
      <c r="Z267" s="47"/>
      <c r="AA267" s="47"/>
      <c r="AB267" s="47"/>
      <c r="AC267" s="47"/>
      <c r="AD267" s="47"/>
      <c r="AE267" s="47"/>
      <c r="AF267" s="47"/>
      <c r="AG267" s="47"/>
      <c r="AH267" s="47"/>
      <c r="AI267" s="47"/>
    </row>
    <row r="268" spans="1:35">
      <c r="A268" s="78"/>
      <c r="B268" s="78"/>
      <c r="C268" s="78"/>
      <c r="D268" s="79"/>
      <c r="E268" s="79"/>
      <c r="F268" s="72"/>
      <c r="G268" s="72"/>
      <c r="H268" s="72"/>
      <c r="I268" s="72"/>
      <c r="J268" s="72"/>
      <c r="K268" s="72"/>
      <c r="L268" s="72"/>
      <c r="M268" s="72"/>
      <c r="N268" s="72"/>
      <c r="O268" s="80"/>
      <c r="P268" s="72"/>
      <c r="Q268" s="72"/>
      <c r="R268" s="47"/>
      <c r="S268" s="47"/>
      <c r="T268" s="47"/>
      <c r="U268" s="47"/>
      <c r="V268" s="47"/>
      <c r="W268" s="47"/>
      <c r="X268" s="47"/>
      <c r="Y268" s="47"/>
      <c r="Z268" s="47"/>
      <c r="AA268" s="47"/>
      <c r="AB268" s="47"/>
      <c r="AC268" s="47"/>
      <c r="AD268" s="47"/>
      <c r="AE268" s="47"/>
      <c r="AF268" s="47"/>
      <c r="AG268" s="47"/>
      <c r="AH268" s="47"/>
      <c r="AI268" s="47"/>
    </row>
    <row r="269" spans="1:35">
      <c r="A269" s="78"/>
      <c r="B269" s="78"/>
      <c r="C269" s="78"/>
      <c r="D269" s="79"/>
      <c r="E269" s="79"/>
      <c r="F269" s="72"/>
      <c r="G269" s="72"/>
      <c r="H269" s="72"/>
      <c r="I269" s="72"/>
      <c r="J269" s="72"/>
      <c r="K269" s="72"/>
      <c r="L269" s="72"/>
      <c r="M269" s="72"/>
      <c r="N269" s="72"/>
      <c r="O269" s="80"/>
      <c r="P269" s="72"/>
      <c r="Q269" s="72"/>
      <c r="R269" s="47"/>
      <c r="S269" s="47"/>
      <c r="T269" s="47"/>
      <c r="U269" s="47"/>
      <c r="V269" s="47"/>
      <c r="W269" s="47"/>
      <c r="X269" s="47"/>
      <c r="Y269" s="47"/>
      <c r="Z269" s="47"/>
      <c r="AA269" s="47"/>
      <c r="AB269" s="47"/>
      <c r="AC269" s="47"/>
      <c r="AD269" s="47"/>
      <c r="AE269" s="47"/>
      <c r="AF269" s="47"/>
      <c r="AG269" s="47"/>
      <c r="AH269" s="47"/>
      <c r="AI269" s="47"/>
    </row>
    <row r="270" spans="1:35">
      <c r="A270" s="78"/>
      <c r="B270" s="78"/>
      <c r="C270" s="78"/>
      <c r="D270" s="79"/>
      <c r="E270" s="79"/>
      <c r="F270" s="72"/>
      <c r="G270" s="72"/>
      <c r="H270" s="72"/>
      <c r="I270" s="72"/>
      <c r="J270" s="72"/>
      <c r="K270" s="72"/>
      <c r="L270" s="72"/>
      <c r="M270" s="72"/>
      <c r="N270" s="72"/>
      <c r="O270" s="80"/>
      <c r="P270" s="72"/>
      <c r="Q270" s="72"/>
      <c r="R270" s="47"/>
      <c r="S270" s="47"/>
      <c r="T270" s="47"/>
      <c r="U270" s="47"/>
      <c r="V270" s="47"/>
      <c r="W270" s="47"/>
      <c r="X270" s="47"/>
      <c r="Y270" s="47"/>
      <c r="Z270" s="47"/>
      <c r="AA270" s="47"/>
      <c r="AB270" s="47"/>
      <c r="AC270" s="47"/>
      <c r="AD270" s="47"/>
      <c r="AE270" s="47"/>
      <c r="AF270" s="47"/>
      <c r="AG270" s="47"/>
      <c r="AH270" s="47"/>
      <c r="AI270" s="47"/>
    </row>
    <row r="271" spans="1:35">
      <c r="A271" s="78"/>
      <c r="B271" s="78"/>
      <c r="C271" s="78"/>
      <c r="D271" s="79"/>
      <c r="E271" s="79"/>
      <c r="F271" s="72"/>
      <c r="G271" s="72"/>
      <c r="H271" s="72"/>
      <c r="I271" s="72"/>
      <c r="J271" s="72"/>
      <c r="K271" s="72"/>
      <c r="L271" s="72"/>
      <c r="M271" s="72"/>
      <c r="N271" s="72"/>
      <c r="O271" s="80"/>
      <c r="P271" s="72"/>
      <c r="Q271" s="72"/>
      <c r="R271" s="47"/>
      <c r="S271" s="47"/>
      <c r="T271" s="47"/>
      <c r="U271" s="47"/>
      <c r="V271" s="47"/>
      <c r="W271" s="47"/>
      <c r="X271" s="47"/>
      <c r="Y271" s="47"/>
      <c r="Z271" s="47"/>
      <c r="AA271" s="47"/>
      <c r="AB271" s="47"/>
      <c r="AC271" s="47"/>
      <c r="AD271" s="47"/>
      <c r="AE271" s="47"/>
      <c r="AF271" s="47"/>
      <c r="AG271" s="47"/>
      <c r="AH271" s="47"/>
      <c r="AI271" s="47"/>
    </row>
    <row r="272" spans="1:35">
      <c r="A272" s="78"/>
      <c r="B272" s="78"/>
      <c r="C272" s="78"/>
      <c r="D272" s="79"/>
      <c r="E272" s="79"/>
      <c r="F272" s="72"/>
      <c r="G272" s="72"/>
      <c r="H272" s="72"/>
      <c r="I272" s="72"/>
      <c r="J272" s="72"/>
      <c r="K272" s="72"/>
      <c r="L272" s="72"/>
      <c r="M272" s="72"/>
      <c r="N272" s="72"/>
      <c r="O272" s="80"/>
      <c r="P272" s="72"/>
      <c r="Q272" s="72"/>
      <c r="R272" s="47"/>
      <c r="S272" s="47"/>
      <c r="T272" s="47"/>
      <c r="U272" s="47"/>
      <c r="V272" s="47"/>
      <c r="W272" s="47"/>
      <c r="X272" s="47"/>
      <c r="Y272" s="47"/>
      <c r="Z272" s="47"/>
      <c r="AA272" s="47"/>
      <c r="AB272" s="47"/>
      <c r="AC272" s="47"/>
      <c r="AD272" s="47"/>
      <c r="AE272" s="47"/>
      <c r="AF272" s="47"/>
      <c r="AG272" s="47"/>
      <c r="AH272" s="47"/>
      <c r="AI272" s="47"/>
    </row>
    <row r="273" spans="1:35">
      <c r="A273" s="78"/>
      <c r="B273" s="78"/>
      <c r="C273" s="78"/>
      <c r="D273" s="79"/>
      <c r="E273" s="79"/>
      <c r="F273" s="72"/>
      <c r="G273" s="72"/>
      <c r="H273" s="72"/>
      <c r="I273" s="72"/>
      <c r="J273" s="72"/>
      <c r="K273" s="72"/>
      <c r="L273" s="72"/>
      <c r="M273" s="72"/>
      <c r="N273" s="72"/>
      <c r="O273" s="80"/>
      <c r="P273" s="72"/>
      <c r="Q273" s="72"/>
      <c r="R273" s="47"/>
      <c r="S273" s="47"/>
      <c r="T273" s="47"/>
      <c r="U273" s="47"/>
      <c r="V273" s="47"/>
      <c r="W273" s="47"/>
      <c r="X273" s="47"/>
      <c r="Y273" s="47"/>
      <c r="Z273" s="47"/>
      <c r="AA273" s="47"/>
      <c r="AB273" s="47"/>
      <c r="AC273" s="47"/>
      <c r="AD273" s="47"/>
      <c r="AE273" s="47"/>
      <c r="AF273" s="47"/>
      <c r="AG273" s="47"/>
      <c r="AH273" s="47"/>
      <c r="AI273" s="47"/>
    </row>
    <row r="274" spans="1:35">
      <c r="A274" s="78"/>
      <c r="B274" s="78"/>
      <c r="C274" s="78"/>
      <c r="D274" s="79"/>
      <c r="E274" s="79"/>
      <c r="F274" s="72"/>
      <c r="G274" s="72"/>
      <c r="H274" s="72"/>
      <c r="I274" s="72"/>
      <c r="J274" s="72"/>
      <c r="K274" s="72"/>
      <c r="L274" s="72"/>
      <c r="M274" s="72"/>
      <c r="N274" s="72"/>
      <c r="O274" s="80"/>
      <c r="P274" s="72"/>
      <c r="Q274" s="72"/>
      <c r="R274" s="47"/>
      <c r="S274" s="47"/>
      <c r="T274" s="47"/>
      <c r="U274" s="47"/>
      <c r="V274" s="47"/>
      <c r="W274" s="47"/>
      <c r="X274" s="47"/>
      <c r="Y274" s="47"/>
      <c r="Z274" s="47"/>
      <c r="AA274" s="47"/>
      <c r="AB274" s="47"/>
      <c r="AC274" s="47"/>
      <c r="AD274" s="47"/>
      <c r="AE274" s="47"/>
      <c r="AF274" s="47"/>
      <c r="AG274" s="47"/>
      <c r="AH274" s="47"/>
      <c r="AI274" s="47"/>
    </row>
    <row r="275" spans="1:35">
      <c r="A275" s="78"/>
      <c r="B275" s="78"/>
      <c r="C275" s="78"/>
      <c r="D275" s="79"/>
      <c r="E275" s="79"/>
      <c r="F275" s="72"/>
      <c r="G275" s="72"/>
      <c r="H275" s="72"/>
      <c r="I275" s="72"/>
      <c r="J275" s="72"/>
      <c r="K275" s="72"/>
      <c r="L275" s="72"/>
      <c r="M275" s="72"/>
      <c r="N275" s="72"/>
      <c r="O275" s="80"/>
      <c r="P275" s="72"/>
      <c r="Q275" s="72"/>
      <c r="R275" s="47"/>
      <c r="S275" s="47"/>
      <c r="T275" s="47"/>
      <c r="U275" s="47"/>
      <c r="V275" s="47"/>
      <c r="W275" s="47"/>
      <c r="X275" s="47"/>
      <c r="Y275" s="47"/>
      <c r="Z275" s="47"/>
      <c r="AA275" s="47"/>
      <c r="AB275" s="47"/>
      <c r="AC275" s="47"/>
      <c r="AD275" s="47"/>
      <c r="AE275" s="47"/>
      <c r="AF275" s="47"/>
      <c r="AG275" s="47"/>
      <c r="AH275" s="47"/>
      <c r="AI275" s="47"/>
    </row>
    <row r="276" spans="1:35">
      <c r="A276" s="78"/>
      <c r="B276" s="78"/>
      <c r="C276" s="78"/>
      <c r="D276" s="79"/>
      <c r="E276" s="79"/>
      <c r="F276" s="72"/>
      <c r="G276" s="72"/>
      <c r="H276" s="72"/>
      <c r="I276" s="72"/>
      <c r="J276" s="72"/>
      <c r="K276" s="72"/>
      <c r="L276" s="72"/>
      <c r="M276" s="72"/>
      <c r="N276" s="72"/>
      <c r="O276" s="80"/>
      <c r="P276" s="72"/>
      <c r="Q276" s="72"/>
      <c r="R276" s="47"/>
      <c r="S276" s="47"/>
      <c r="T276" s="47"/>
      <c r="U276" s="47"/>
      <c r="V276" s="47"/>
      <c r="W276" s="47"/>
      <c r="X276" s="47"/>
      <c r="Y276" s="47"/>
      <c r="Z276" s="47"/>
      <c r="AA276" s="47"/>
      <c r="AB276" s="47"/>
      <c r="AC276" s="47"/>
      <c r="AD276" s="47"/>
      <c r="AE276" s="47"/>
      <c r="AF276" s="47"/>
      <c r="AG276" s="47"/>
      <c r="AH276" s="47"/>
      <c r="AI276" s="47"/>
    </row>
    <row r="277" spans="1:35">
      <c r="A277" s="78"/>
      <c r="B277" s="78"/>
      <c r="C277" s="78"/>
      <c r="D277" s="79"/>
      <c r="E277" s="79"/>
      <c r="F277" s="72"/>
      <c r="G277" s="72"/>
      <c r="H277" s="72"/>
      <c r="I277" s="72"/>
      <c r="J277" s="72"/>
      <c r="K277" s="72"/>
      <c r="L277" s="72"/>
      <c r="M277" s="72"/>
      <c r="N277" s="72"/>
      <c r="O277" s="80"/>
      <c r="P277" s="72"/>
      <c r="Q277" s="72"/>
      <c r="R277" s="47"/>
      <c r="S277" s="47"/>
      <c r="T277" s="47"/>
      <c r="U277" s="47"/>
      <c r="V277" s="47"/>
      <c r="W277" s="47"/>
      <c r="X277" s="47"/>
      <c r="Y277" s="47"/>
      <c r="Z277" s="47"/>
      <c r="AA277" s="47"/>
      <c r="AB277" s="47"/>
      <c r="AC277" s="47"/>
      <c r="AD277" s="47"/>
      <c r="AE277" s="47"/>
      <c r="AF277" s="47"/>
      <c r="AG277" s="47"/>
      <c r="AH277" s="47"/>
      <c r="AI277" s="47"/>
    </row>
    <row r="278" spans="1:35">
      <c r="A278" s="78"/>
      <c r="B278" s="78"/>
      <c r="C278" s="78"/>
      <c r="D278" s="79"/>
      <c r="E278" s="79"/>
      <c r="F278" s="72"/>
      <c r="G278" s="72"/>
      <c r="H278" s="72"/>
      <c r="I278" s="72"/>
      <c r="J278" s="72"/>
      <c r="K278" s="72"/>
      <c r="L278" s="72"/>
      <c r="M278" s="72"/>
      <c r="N278" s="72"/>
      <c r="O278" s="80"/>
      <c r="P278" s="72"/>
      <c r="Q278" s="72"/>
      <c r="R278" s="47"/>
      <c r="S278" s="47"/>
      <c r="T278" s="47"/>
      <c r="U278" s="47"/>
      <c r="V278" s="47"/>
      <c r="W278" s="47"/>
      <c r="X278" s="47"/>
      <c r="Y278" s="47"/>
      <c r="Z278" s="47"/>
      <c r="AA278" s="47"/>
      <c r="AB278" s="47"/>
      <c r="AC278" s="47"/>
      <c r="AD278" s="47"/>
      <c r="AE278" s="47"/>
      <c r="AF278" s="47"/>
      <c r="AG278" s="47"/>
      <c r="AH278" s="47"/>
      <c r="AI278" s="47"/>
    </row>
    <row r="279" spans="1:35">
      <c r="A279" s="78"/>
      <c r="B279" s="78"/>
      <c r="C279" s="78"/>
      <c r="D279" s="79"/>
      <c r="E279" s="79"/>
      <c r="F279" s="72"/>
      <c r="G279" s="72"/>
      <c r="H279" s="72"/>
      <c r="I279" s="72"/>
      <c r="J279" s="72"/>
      <c r="K279" s="72"/>
      <c r="L279" s="72"/>
      <c r="M279" s="72"/>
      <c r="N279" s="72"/>
      <c r="O279" s="80"/>
      <c r="P279" s="72"/>
      <c r="Q279" s="72"/>
      <c r="R279" s="47"/>
      <c r="S279" s="47"/>
      <c r="T279" s="47"/>
      <c r="U279" s="47"/>
      <c r="V279" s="47"/>
      <c r="W279" s="47"/>
      <c r="X279" s="47"/>
      <c r="Y279" s="47"/>
      <c r="Z279" s="47"/>
      <c r="AA279" s="47"/>
      <c r="AB279" s="47"/>
      <c r="AC279" s="47"/>
      <c r="AD279" s="47"/>
      <c r="AE279" s="47"/>
      <c r="AF279" s="47"/>
      <c r="AG279" s="47"/>
      <c r="AH279" s="47"/>
      <c r="AI279" s="47"/>
    </row>
    <row r="280" spans="1:35">
      <c r="A280" s="78"/>
      <c r="B280" s="78"/>
      <c r="C280" s="78"/>
      <c r="D280" s="79"/>
      <c r="E280" s="79"/>
      <c r="F280" s="72"/>
      <c r="G280" s="72"/>
      <c r="H280" s="72"/>
      <c r="I280" s="72"/>
      <c r="J280" s="72"/>
      <c r="K280" s="72"/>
      <c r="L280" s="72"/>
      <c r="M280" s="72"/>
      <c r="N280" s="72"/>
      <c r="O280" s="80"/>
      <c r="P280" s="72"/>
      <c r="Q280" s="72"/>
      <c r="R280" s="47"/>
      <c r="S280" s="47"/>
      <c r="T280" s="47"/>
      <c r="U280" s="47"/>
      <c r="V280" s="47"/>
      <c r="W280" s="47"/>
      <c r="X280" s="47"/>
      <c r="Y280" s="47"/>
      <c r="Z280" s="47"/>
      <c r="AA280" s="47"/>
      <c r="AB280" s="47"/>
      <c r="AC280" s="47"/>
      <c r="AD280" s="47"/>
      <c r="AE280" s="47"/>
      <c r="AF280" s="47"/>
      <c r="AG280" s="47"/>
      <c r="AH280" s="47"/>
      <c r="AI280" s="47"/>
    </row>
    <row r="281" spans="1:35">
      <c r="A281" s="78"/>
      <c r="B281" s="78"/>
      <c r="C281" s="78"/>
      <c r="D281" s="79"/>
      <c r="E281" s="79"/>
      <c r="F281" s="72"/>
      <c r="G281" s="72"/>
      <c r="H281" s="72"/>
      <c r="I281" s="72"/>
      <c r="J281" s="72"/>
      <c r="K281" s="72"/>
      <c r="L281" s="72"/>
      <c r="M281" s="72"/>
      <c r="N281" s="72"/>
      <c r="O281" s="80"/>
      <c r="P281" s="72"/>
      <c r="Q281" s="72"/>
      <c r="R281" s="47"/>
      <c r="S281" s="47"/>
      <c r="T281" s="47"/>
      <c r="U281" s="47"/>
      <c r="V281" s="47"/>
      <c r="W281" s="47"/>
      <c r="X281" s="47"/>
      <c r="Y281" s="47"/>
      <c r="Z281" s="47"/>
      <c r="AA281" s="47"/>
      <c r="AB281" s="47"/>
      <c r="AC281" s="47"/>
      <c r="AD281" s="47"/>
      <c r="AE281" s="47"/>
      <c r="AF281" s="47"/>
      <c r="AG281" s="47"/>
      <c r="AH281" s="47"/>
      <c r="AI281" s="47"/>
    </row>
    <row r="282" spans="1:35">
      <c r="A282" s="78"/>
      <c r="B282" s="78"/>
      <c r="C282" s="78"/>
      <c r="D282" s="79"/>
      <c r="E282" s="79"/>
      <c r="F282" s="72"/>
      <c r="G282" s="72"/>
      <c r="H282" s="72"/>
      <c r="I282" s="72"/>
      <c r="J282" s="72"/>
      <c r="K282" s="72"/>
      <c r="L282" s="72"/>
      <c r="M282" s="72"/>
      <c r="N282" s="72"/>
      <c r="O282" s="80"/>
      <c r="P282" s="72"/>
      <c r="Q282" s="72"/>
      <c r="R282" s="47"/>
      <c r="S282" s="47"/>
      <c r="T282" s="47"/>
      <c r="U282" s="47"/>
      <c r="V282" s="47"/>
      <c r="W282" s="47"/>
      <c r="X282" s="47"/>
      <c r="Y282" s="47"/>
      <c r="Z282" s="47"/>
      <c r="AA282" s="47"/>
      <c r="AB282" s="47"/>
      <c r="AC282" s="47"/>
      <c r="AD282" s="47"/>
      <c r="AE282" s="47"/>
      <c r="AF282" s="47"/>
      <c r="AG282" s="47"/>
      <c r="AH282" s="47"/>
      <c r="AI282" s="47"/>
    </row>
    <row r="283" spans="1:35">
      <c r="A283" s="78"/>
      <c r="B283" s="78"/>
      <c r="C283" s="78"/>
      <c r="D283" s="79"/>
      <c r="E283" s="79"/>
      <c r="F283" s="72"/>
      <c r="G283" s="72"/>
      <c r="H283" s="72"/>
      <c r="I283" s="72"/>
      <c r="J283" s="72"/>
      <c r="K283" s="72"/>
      <c r="L283" s="72"/>
      <c r="M283" s="72"/>
      <c r="N283" s="72"/>
      <c r="O283" s="80"/>
      <c r="P283" s="72"/>
      <c r="Q283" s="72"/>
      <c r="R283" s="47"/>
      <c r="S283" s="47"/>
      <c r="T283" s="47"/>
      <c r="U283" s="47"/>
      <c r="V283" s="47"/>
      <c r="W283" s="47"/>
      <c r="X283" s="47"/>
      <c r="Y283" s="47"/>
      <c r="Z283" s="47"/>
      <c r="AA283" s="47"/>
      <c r="AB283" s="47"/>
      <c r="AC283" s="47"/>
      <c r="AD283" s="47"/>
      <c r="AE283" s="47"/>
      <c r="AF283" s="47"/>
      <c r="AG283" s="47"/>
      <c r="AH283" s="47"/>
      <c r="AI283" s="47"/>
    </row>
    <row r="284" spans="1:35">
      <c r="A284" s="78"/>
      <c r="B284" s="78"/>
      <c r="C284" s="78"/>
      <c r="D284" s="79"/>
      <c r="E284" s="79"/>
      <c r="F284" s="72"/>
      <c r="G284" s="72"/>
      <c r="H284" s="72"/>
      <c r="I284" s="72"/>
      <c r="J284" s="72"/>
      <c r="K284" s="72"/>
      <c r="L284" s="72"/>
      <c r="M284" s="72"/>
      <c r="N284" s="72"/>
      <c r="O284" s="80"/>
      <c r="P284" s="72"/>
      <c r="Q284" s="72"/>
      <c r="R284" s="47"/>
      <c r="S284" s="47"/>
      <c r="T284" s="47"/>
      <c r="U284" s="47"/>
      <c r="V284" s="47"/>
      <c r="W284" s="47"/>
      <c r="X284" s="47"/>
      <c r="Y284" s="47"/>
      <c r="Z284" s="47"/>
      <c r="AA284" s="47"/>
      <c r="AB284" s="47"/>
      <c r="AC284" s="47"/>
      <c r="AD284" s="47"/>
      <c r="AE284" s="47"/>
      <c r="AF284" s="47"/>
      <c r="AG284" s="47"/>
      <c r="AH284" s="47"/>
      <c r="AI284" s="47"/>
    </row>
    <row r="285" spans="1:35">
      <c r="A285" s="78"/>
      <c r="B285" s="78"/>
      <c r="C285" s="78"/>
      <c r="D285" s="79"/>
      <c r="E285" s="79"/>
      <c r="F285" s="72"/>
      <c r="G285" s="72"/>
      <c r="H285" s="72"/>
      <c r="I285" s="72"/>
      <c r="J285" s="72"/>
      <c r="K285" s="72"/>
      <c r="L285" s="72"/>
      <c r="M285" s="72"/>
      <c r="N285" s="72"/>
      <c r="O285" s="80"/>
      <c r="P285" s="72"/>
      <c r="Q285" s="72"/>
      <c r="R285" s="47"/>
      <c r="S285" s="47"/>
      <c r="T285" s="47"/>
      <c r="U285" s="47"/>
      <c r="V285" s="47"/>
      <c r="W285" s="47"/>
      <c r="X285" s="47"/>
      <c r="Y285" s="47"/>
      <c r="Z285" s="47"/>
      <c r="AA285" s="47"/>
      <c r="AB285" s="47"/>
      <c r="AC285" s="47"/>
      <c r="AD285" s="47"/>
      <c r="AE285" s="47"/>
      <c r="AF285" s="47"/>
      <c r="AG285" s="47"/>
      <c r="AH285" s="47"/>
      <c r="AI285" s="47"/>
    </row>
    <row r="286" spans="1:35">
      <c r="A286" s="78"/>
      <c r="B286" s="78"/>
      <c r="C286" s="78"/>
      <c r="D286" s="79"/>
      <c r="E286" s="79"/>
      <c r="F286" s="72"/>
      <c r="G286" s="72"/>
      <c r="H286" s="72"/>
      <c r="I286" s="72"/>
      <c r="J286" s="72"/>
      <c r="K286" s="72"/>
      <c r="L286" s="72"/>
      <c r="M286" s="72"/>
      <c r="N286" s="72"/>
      <c r="O286" s="80"/>
      <c r="P286" s="72"/>
      <c r="Q286" s="72"/>
      <c r="R286" s="47"/>
      <c r="S286" s="47"/>
      <c r="T286" s="47"/>
      <c r="U286" s="47"/>
      <c r="V286" s="47"/>
      <c r="W286" s="47"/>
      <c r="X286" s="47"/>
      <c r="Y286" s="47"/>
      <c r="Z286" s="47"/>
      <c r="AA286" s="47"/>
      <c r="AB286" s="47"/>
      <c r="AC286" s="47"/>
      <c r="AD286" s="47"/>
      <c r="AE286" s="47"/>
      <c r="AF286" s="47"/>
      <c r="AG286" s="47"/>
      <c r="AH286" s="47"/>
      <c r="AI286" s="47"/>
    </row>
    <row r="287" spans="1:35">
      <c r="A287" s="78"/>
      <c r="B287" s="78"/>
      <c r="C287" s="78"/>
      <c r="D287" s="79"/>
      <c r="E287" s="79"/>
      <c r="F287" s="72"/>
      <c r="G287" s="72"/>
      <c r="H287" s="72"/>
      <c r="I287" s="72"/>
      <c r="J287" s="72"/>
      <c r="K287" s="72"/>
      <c r="L287" s="72"/>
      <c r="M287" s="72"/>
      <c r="N287" s="72"/>
      <c r="O287" s="80"/>
      <c r="P287" s="72"/>
      <c r="Q287" s="72"/>
      <c r="R287" s="47"/>
      <c r="S287" s="47"/>
      <c r="T287" s="47"/>
      <c r="U287" s="47"/>
      <c r="V287" s="47"/>
      <c r="W287" s="47"/>
      <c r="X287" s="47"/>
      <c r="Y287" s="47"/>
      <c r="Z287" s="47"/>
      <c r="AA287" s="47"/>
      <c r="AB287" s="47"/>
      <c r="AC287" s="47"/>
      <c r="AD287" s="47"/>
      <c r="AE287" s="47"/>
      <c r="AF287" s="47"/>
      <c r="AG287" s="47"/>
      <c r="AH287" s="47"/>
      <c r="AI287" s="47"/>
    </row>
    <row r="288" spans="1:35">
      <c r="A288" s="78"/>
      <c r="B288" s="78"/>
      <c r="C288" s="78"/>
      <c r="D288" s="79"/>
      <c r="E288" s="79"/>
      <c r="F288" s="72"/>
      <c r="G288" s="72"/>
      <c r="H288" s="72"/>
      <c r="I288" s="72"/>
      <c r="J288" s="72"/>
      <c r="K288" s="72"/>
      <c r="L288" s="72"/>
      <c r="M288" s="72"/>
      <c r="N288" s="72"/>
      <c r="O288" s="80"/>
      <c r="P288" s="72"/>
      <c r="Q288" s="72"/>
      <c r="R288" s="47"/>
      <c r="S288" s="47"/>
      <c r="T288" s="47"/>
      <c r="U288" s="47"/>
      <c r="V288" s="47"/>
      <c r="W288" s="47"/>
      <c r="X288" s="47"/>
      <c r="Y288" s="47"/>
      <c r="Z288" s="47"/>
      <c r="AA288" s="47"/>
      <c r="AB288" s="47"/>
      <c r="AC288" s="47"/>
      <c r="AD288" s="47"/>
      <c r="AE288" s="47"/>
      <c r="AF288" s="47"/>
      <c r="AG288" s="47"/>
      <c r="AH288" s="47"/>
      <c r="AI288" s="47"/>
    </row>
    <row r="289" spans="1:35">
      <c r="A289" s="78"/>
      <c r="B289" s="78"/>
      <c r="C289" s="78"/>
      <c r="D289" s="79"/>
      <c r="E289" s="79"/>
      <c r="F289" s="72"/>
      <c r="G289" s="72"/>
      <c r="H289" s="72"/>
      <c r="I289" s="72"/>
      <c r="J289" s="72"/>
      <c r="K289" s="72"/>
      <c r="L289" s="72"/>
      <c r="M289" s="72"/>
      <c r="N289" s="72"/>
      <c r="O289" s="80"/>
      <c r="P289" s="72"/>
      <c r="Q289" s="72"/>
      <c r="R289" s="47"/>
      <c r="S289" s="47"/>
      <c r="T289" s="47"/>
      <c r="U289" s="47"/>
      <c r="V289" s="47"/>
      <c r="W289" s="47"/>
      <c r="X289" s="47"/>
      <c r="Y289" s="47"/>
      <c r="Z289" s="47"/>
      <c r="AA289" s="47"/>
      <c r="AB289" s="47"/>
      <c r="AC289" s="47"/>
      <c r="AD289" s="47"/>
      <c r="AE289" s="47"/>
      <c r="AF289" s="47"/>
      <c r="AG289" s="47"/>
      <c r="AH289" s="47"/>
      <c r="AI289" s="47"/>
    </row>
    <row r="290" spans="1:35">
      <c r="A290" s="78"/>
      <c r="B290" s="78"/>
      <c r="C290" s="78"/>
      <c r="D290" s="79"/>
      <c r="E290" s="79"/>
      <c r="F290" s="72"/>
      <c r="G290" s="72"/>
      <c r="H290" s="72"/>
      <c r="I290" s="72"/>
      <c r="J290" s="72"/>
      <c r="K290" s="72"/>
      <c r="L290" s="72"/>
      <c r="M290" s="72"/>
      <c r="N290" s="72"/>
      <c r="O290" s="80"/>
      <c r="P290" s="72"/>
      <c r="Q290" s="72"/>
      <c r="R290" s="47"/>
      <c r="S290" s="47"/>
      <c r="T290" s="47"/>
      <c r="U290" s="47"/>
      <c r="V290" s="47"/>
      <c r="W290" s="47"/>
      <c r="X290" s="47"/>
      <c r="Y290" s="47"/>
      <c r="Z290" s="47"/>
      <c r="AA290" s="47"/>
      <c r="AB290" s="47"/>
      <c r="AC290" s="47"/>
      <c r="AD290" s="47"/>
      <c r="AE290" s="47"/>
      <c r="AF290" s="47"/>
      <c r="AG290" s="47"/>
      <c r="AH290" s="47"/>
      <c r="AI290" s="47"/>
    </row>
    <row r="291" spans="1:35">
      <c r="A291" s="78"/>
      <c r="B291" s="78"/>
      <c r="C291" s="78"/>
      <c r="D291" s="79"/>
      <c r="E291" s="79"/>
      <c r="F291" s="72"/>
      <c r="G291" s="72"/>
      <c r="H291" s="72"/>
      <c r="I291" s="72"/>
      <c r="J291" s="72"/>
      <c r="K291" s="72"/>
      <c r="L291" s="72"/>
      <c r="M291" s="72"/>
      <c r="N291" s="72"/>
      <c r="O291" s="80"/>
      <c r="P291" s="72"/>
      <c r="Q291" s="72"/>
      <c r="R291" s="47"/>
      <c r="S291" s="47"/>
      <c r="T291" s="47"/>
      <c r="U291" s="47"/>
      <c r="V291" s="47"/>
      <c r="W291" s="47"/>
      <c r="X291" s="47"/>
      <c r="Y291" s="47"/>
      <c r="Z291" s="47"/>
      <c r="AA291" s="47"/>
      <c r="AB291" s="47"/>
      <c r="AC291" s="47"/>
      <c r="AD291" s="47"/>
      <c r="AE291" s="47"/>
      <c r="AF291" s="47"/>
      <c r="AG291" s="47"/>
      <c r="AH291" s="47"/>
      <c r="AI291" s="47"/>
    </row>
    <row r="292" spans="1:35">
      <c r="A292" s="78"/>
      <c r="B292" s="78"/>
      <c r="C292" s="78"/>
      <c r="D292" s="79"/>
      <c r="E292" s="79"/>
      <c r="F292" s="72"/>
      <c r="G292" s="72"/>
      <c r="H292" s="72"/>
      <c r="I292" s="72"/>
      <c r="J292" s="72"/>
      <c r="K292" s="72"/>
      <c r="L292" s="72"/>
      <c r="M292" s="72"/>
      <c r="N292" s="72"/>
      <c r="O292" s="80"/>
      <c r="P292" s="72"/>
      <c r="Q292" s="72"/>
      <c r="R292" s="47"/>
      <c r="S292" s="47"/>
      <c r="T292" s="47"/>
      <c r="U292" s="47"/>
      <c r="V292" s="47"/>
      <c r="W292" s="47"/>
      <c r="X292" s="47"/>
      <c r="Y292" s="47"/>
      <c r="Z292" s="47"/>
      <c r="AA292" s="47"/>
      <c r="AB292" s="47"/>
      <c r="AC292" s="47"/>
      <c r="AD292" s="47"/>
      <c r="AE292" s="47"/>
      <c r="AF292" s="47"/>
      <c r="AG292" s="47"/>
      <c r="AH292" s="47"/>
      <c r="AI292" s="47"/>
    </row>
    <row r="293" spans="1:35">
      <c r="A293" s="78"/>
      <c r="B293" s="78"/>
      <c r="C293" s="78"/>
      <c r="D293" s="79"/>
      <c r="E293" s="79"/>
      <c r="F293" s="72"/>
      <c r="G293" s="72"/>
      <c r="H293" s="72"/>
      <c r="I293" s="72"/>
      <c r="J293" s="72"/>
      <c r="K293" s="72"/>
      <c r="L293" s="72"/>
      <c r="M293" s="72"/>
      <c r="N293" s="72"/>
      <c r="O293" s="80"/>
      <c r="P293" s="72"/>
      <c r="Q293" s="72"/>
      <c r="R293" s="47"/>
      <c r="S293" s="47"/>
      <c r="T293" s="47"/>
      <c r="U293" s="47"/>
      <c r="V293" s="47"/>
      <c r="W293" s="47"/>
      <c r="X293" s="47"/>
      <c r="Y293" s="47"/>
      <c r="Z293" s="47"/>
      <c r="AA293" s="47"/>
      <c r="AB293" s="47"/>
      <c r="AC293" s="47"/>
      <c r="AD293" s="47"/>
      <c r="AE293" s="47"/>
      <c r="AF293" s="47"/>
      <c r="AG293" s="47"/>
      <c r="AH293" s="47"/>
      <c r="AI293" s="47"/>
    </row>
    <row r="294" spans="1:35">
      <c r="A294" s="78"/>
      <c r="B294" s="78"/>
      <c r="C294" s="78"/>
      <c r="D294" s="79"/>
      <c r="E294" s="79"/>
      <c r="F294" s="72"/>
      <c r="G294" s="72"/>
      <c r="H294" s="72"/>
      <c r="I294" s="72"/>
      <c r="J294" s="72"/>
      <c r="K294" s="72"/>
      <c r="L294" s="72"/>
      <c r="M294" s="72"/>
      <c r="N294" s="72"/>
      <c r="O294" s="80"/>
      <c r="P294" s="72"/>
      <c r="Q294" s="72"/>
      <c r="R294" s="47"/>
      <c r="S294" s="47"/>
      <c r="T294" s="47"/>
      <c r="U294" s="47"/>
      <c r="V294" s="47"/>
      <c r="W294" s="47"/>
      <c r="X294" s="47"/>
      <c r="Y294" s="47"/>
      <c r="Z294" s="47"/>
      <c r="AA294" s="47"/>
      <c r="AB294" s="47"/>
      <c r="AC294" s="47"/>
      <c r="AD294" s="47"/>
      <c r="AE294" s="47"/>
      <c r="AF294" s="47"/>
      <c r="AG294" s="47"/>
      <c r="AH294" s="47"/>
      <c r="AI294" s="47"/>
    </row>
    <row r="295" spans="1:35">
      <c r="A295" s="78"/>
      <c r="B295" s="78"/>
      <c r="C295" s="78"/>
      <c r="D295" s="79"/>
      <c r="E295" s="79"/>
      <c r="F295" s="72"/>
      <c r="G295" s="72"/>
      <c r="H295" s="72"/>
      <c r="I295" s="72"/>
      <c r="J295" s="72"/>
      <c r="K295" s="72"/>
      <c r="L295" s="72"/>
      <c r="M295" s="72"/>
      <c r="N295" s="72"/>
      <c r="O295" s="80"/>
      <c r="P295" s="72"/>
      <c r="Q295" s="72"/>
      <c r="R295" s="47"/>
      <c r="S295" s="47"/>
      <c r="T295" s="47"/>
      <c r="U295" s="47"/>
      <c r="V295" s="47"/>
      <c r="W295" s="47"/>
      <c r="X295" s="47"/>
      <c r="Y295" s="47"/>
      <c r="Z295" s="47"/>
      <c r="AA295" s="47"/>
      <c r="AB295" s="47"/>
      <c r="AC295" s="47"/>
      <c r="AD295" s="47"/>
      <c r="AE295" s="47"/>
      <c r="AF295" s="47"/>
      <c r="AG295" s="47"/>
      <c r="AH295" s="47"/>
      <c r="AI295" s="47"/>
    </row>
    <row r="296" spans="1:35">
      <c r="A296" s="78"/>
      <c r="B296" s="78"/>
      <c r="C296" s="78"/>
      <c r="D296" s="79"/>
      <c r="E296" s="79"/>
      <c r="F296" s="72"/>
      <c r="G296" s="72"/>
      <c r="H296" s="72"/>
      <c r="I296" s="72"/>
      <c r="J296" s="72"/>
      <c r="K296" s="72"/>
      <c r="L296" s="72"/>
      <c r="M296" s="72"/>
      <c r="N296" s="72"/>
      <c r="O296" s="80"/>
      <c r="P296" s="72"/>
      <c r="Q296" s="72"/>
      <c r="R296" s="47"/>
      <c r="S296" s="47"/>
      <c r="T296" s="47"/>
      <c r="U296" s="47"/>
      <c r="V296" s="47"/>
      <c r="W296" s="47"/>
      <c r="X296" s="47"/>
      <c r="Y296" s="47"/>
      <c r="Z296" s="47"/>
      <c r="AA296" s="47"/>
      <c r="AB296" s="47"/>
      <c r="AC296" s="47"/>
      <c r="AD296" s="47"/>
      <c r="AE296" s="47"/>
      <c r="AF296" s="47"/>
      <c r="AG296" s="47"/>
      <c r="AH296" s="47"/>
      <c r="AI296" s="47"/>
    </row>
    <row r="297" spans="1:35">
      <c r="A297" s="78"/>
      <c r="B297" s="78"/>
      <c r="C297" s="78"/>
      <c r="D297" s="79"/>
      <c r="E297" s="79"/>
      <c r="F297" s="72"/>
      <c r="G297" s="72"/>
      <c r="H297" s="72"/>
      <c r="I297" s="72"/>
      <c r="J297" s="72"/>
      <c r="K297" s="72"/>
      <c r="L297" s="72"/>
      <c r="M297" s="72"/>
      <c r="N297" s="72"/>
      <c r="O297" s="80"/>
      <c r="P297" s="72"/>
      <c r="Q297" s="72"/>
      <c r="R297" s="47"/>
      <c r="S297" s="47"/>
      <c r="T297" s="47"/>
      <c r="U297" s="47"/>
      <c r="V297" s="47"/>
      <c r="W297" s="47"/>
      <c r="X297" s="47"/>
      <c r="Y297" s="47"/>
      <c r="Z297" s="47"/>
      <c r="AA297" s="47"/>
      <c r="AB297" s="47"/>
      <c r="AC297" s="47"/>
      <c r="AD297" s="47"/>
      <c r="AE297" s="47"/>
      <c r="AF297" s="47"/>
      <c r="AG297" s="47"/>
      <c r="AH297" s="47"/>
      <c r="AI297" s="47"/>
    </row>
    <row r="298" spans="1:35">
      <c r="A298" s="78"/>
      <c r="B298" s="78"/>
      <c r="C298" s="78"/>
      <c r="D298" s="79"/>
      <c r="E298" s="79"/>
      <c r="F298" s="72"/>
      <c r="G298" s="72"/>
      <c r="H298" s="72"/>
      <c r="I298" s="72"/>
      <c r="J298" s="72"/>
      <c r="K298" s="72"/>
      <c r="L298" s="72"/>
      <c r="M298" s="72"/>
      <c r="N298" s="72"/>
      <c r="O298" s="80"/>
      <c r="P298" s="72"/>
      <c r="Q298" s="72"/>
      <c r="R298" s="47"/>
      <c r="S298" s="47"/>
      <c r="T298" s="47"/>
      <c r="U298" s="47"/>
      <c r="V298" s="47"/>
      <c r="W298" s="47"/>
      <c r="X298" s="47"/>
      <c r="Y298" s="47"/>
      <c r="Z298" s="47"/>
      <c r="AA298" s="47"/>
      <c r="AB298" s="47"/>
      <c r="AC298" s="47"/>
      <c r="AD298" s="47"/>
      <c r="AE298" s="47"/>
      <c r="AF298" s="47"/>
      <c r="AG298" s="47"/>
      <c r="AH298" s="47"/>
      <c r="AI298" s="47"/>
    </row>
    <row r="299" spans="1:35">
      <c r="A299" s="78"/>
      <c r="B299" s="78"/>
      <c r="C299" s="78"/>
      <c r="D299" s="79"/>
      <c r="E299" s="79"/>
      <c r="F299" s="72"/>
      <c r="G299" s="72"/>
      <c r="H299" s="72"/>
      <c r="I299" s="72"/>
      <c r="J299" s="72"/>
      <c r="K299" s="72"/>
      <c r="L299" s="72"/>
      <c r="M299" s="72"/>
      <c r="N299" s="72"/>
      <c r="O299" s="80"/>
      <c r="P299" s="72"/>
      <c r="Q299" s="72"/>
      <c r="R299" s="47"/>
      <c r="S299" s="47"/>
      <c r="T299" s="47"/>
      <c r="U299" s="47"/>
      <c r="V299" s="47"/>
      <c r="W299" s="47"/>
      <c r="X299" s="47"/>
      <c r="Y299" s="47"/>
      <c r="Z299" s="47"/>
      <c r="AA299" s="47"/>
      <c r="AB299" s="47"/>
      <c r="AC299" s="47"/>
      <c r="AD299" s="47"/>
      <c r="AE299" s="47"/>
      <c r="AF299" s="47"/>
      <c r="AG299" s="47"/>
      <c r="AH299" s="47"/>
      <c r="AI299" s="47"/>
    </row>
    <row r="300" spans="1:35">
      <c r="A300" s="78"/>
      <c r="B300" s="78"/>
      <c r="C300" s="78"/>
      <c r="D300" s="79"/>
      <c r="E300" s="79"/>
      <c r="F300" s="72"/>
      <c r="G300" s="72"/>
      <c r="H300" s="72"/>
      <c r="I300" s="72"/>
      <c r="J300" s="72"/>
      <c r="K300" s="72"/>
      <c r="L300" s="72"/>
      <c r="M300" s="72"/>
      <c r="N300" s="72"/>
      <c r="O300" s="80"/>
      <c r="P300" s="72"/>
      <c r="Q300" s="72"/>
      <c r="R300" s="47"/>
      <c r="S300" s="47"/>
      <c r="T300" s="47"/>
      <c r="U300" s="47"/>
      <c r="V300" s="47"/>
      <c r="W300" s="47"/>
      <c r="X300" s="47"/>
      <c r="Y300" s="47"/>
      <c r="Z300" s="47"/>
      <c r="AA300" s="47"/>
      <c r="AB300" s="47"/>
      <c r="AC300" s="47"/>
      <c r="AD300" s="47"/>
      <c r="AE300" s="47"/>
      <c r="AF300" s="47"/>
      <c r="AG300" s="47"/>
      <c r="AH300" s="47"/>
      <c r="AI300" s="47"/>
    </row>
    <row r="301" spans="1:35">
      <c r="A301" s="78"/>
      <c r="B301" s="78"/>
      <c r="C301" s="78"/>
      <c r="D301" s="79"/>
      <c r="E301" s="79"/>
      <c r="F301" s="72"/>
      <c r="G301" s="72"/>
      <c r="H301" s="72"/>
      <c r="I301" s="72"/>
      <c r="J301" s="72"/>
      <c r="K301" s="72"/>
      <c r="L301" s="72"/>
      <c r="M301" s="72"/>
      <c r="N301" s="72"/>
      <c r="O301" s="80"/>
      <c r="P301" s="72"/>
      <c r="Q301" s="72"/>
      <c r="R301" s="47"/>
      <c r="S301" s="47"/>
      <c r="T301" s="47"/>
      <c r="U301" s="47"/>
      <c r="V301" s="47"/>
      <c r="W301" s="47"/>
      <c r="X301" s="47"/>
      <c r="Y301" s="47"/>
      <c r="Z301" s="47"/>
      <c r="AA301" s="47"/>
      <c r="AB301" s="47"/>
      <c r="AC301" s="47"/>
      <c r="AD301" s="47"/>
      <c r="AE301" s="47"/>
      <c r="AF301" s="47"/>
      <c r="AG301" s="47"/>
      <c r="AH301" s="47"/>
      <c r="AI301" s="47"/>
    </row>
    <row r="302" spans="1:35">
      <c r="A302" s="78"/>
      <c r="B302" s="78"/>
      <c r="C302" s="78"/>
      <c r="D302" s="79"/>
      <c r="E302" s="79"/>
      <c r="F302" s="72"/>
      <c r="G302" s="72"/>
      <c r="H302" s="72"/>
      <c r="I302" s="72"/>
      <c r="J302" s="72"/>
      <c r="K302" s="72"/>
      <c r="L302" s="72"/>
      <c r="M302" s="72"/>
      <c r="N302" s="72"/>
      <c r="O302" s="80"/>
      <c r="P302" s="72"/>
      <c r="Q302" s="72"/>
      <c r="R302" s="47"/>
      <c r="S302" s="47"/>
      <c r="T302" s="47"/>
      <c r="U302" s="47"/>
      <c r="V302" s="47"/>
      <c r="W302" s="47"/>
      <c r="X302" s="47"/>
      <c r="Y302" s="47"/>
      <c r="Z302" s="47"/>
      <c r="AA302" s="47"/>
      <c r="AB302" s="47"/>
      <c r="AC302" s="47"/>
      <c r="AD302" s="47"/>
      <c r="AE302" s="47"/>
      <c r="AF302" s="47"/>
      <c r="AG302" s="47"/>
      <c r="AH302" s="47"/>
      <c r="AI302" s="47"/>
    </row>
    <row r="303" spans="1:35">
      <c r="A303" s="78"/>
      <c r="B303" s="78"/>
      <c r="C303" s="78"/>
      <c r="D303" s="79"/>
      <c r="E303" s="79"/>
      <c r="F303" s="72"/>
      <c r="G303" s="72"/>
      <c r="H303" s="72"/>
      <c r="I303" s="72"/>
      <c r="J303" s="72"/>
      <c r="K303" s="72"/>
      <c r="L303" s="72"/>
      <c r="M303" s="72"/>
      <c r="N303" s="72"/>
      <c r="O303" s="80"/>
      <c r="P303" s="72"/>
      <c r="Q303" s="72"/>
      <c r="R303" s="47"/>
      <c r="S303" s="47"/>
      <c r="T303" s="47"/>
      <c r="U303" s="47"/>
      <c r="V303" s="47"/>
      <c r="W303" s="47"/>
      <c r="X303" s="47"/>
      <c r="Y303" s="47"/>
      <c r="Z303" s="47"/>
      <c r="AA303" s="47"/>
      <c r="AB303" s="47"/>
      <c r="AC303" s="47"/>
      <c r="AD303" s="47"/>
      <c r="AE303" s="47"/>
      <c r="AF303" s="47"/>
      <c r="AG303" s="47"/>
      <c r="AH303" s="47"/>
      <c r="AI303" s="47"/>
    </row>
    <row r="304" spans="1:35">
      <c r="A304" s="78"/>
      <c r="B304" s="78"/>
      <c r="C304" s="78"/>
      <c r="D304" s="79"/>
      <c r="E304" s="79"/>
      <c r="F304" s="72"/>
      <c r="G304" s="72"/>
      <c r="H304" s="72"/>
      <c r="I304" s="72"/>
      <c r="J304" s="72"/>
      <c r="K304" s="72"/>
      <c r="L304" s="72"/>
      <c r="M304" s="72"/>
      <c r="N304" s="72"/>
      <c r="O304" s="80"/>
      <c r="P304" s="72"/>
      <c r="Q304" s="72"/>
      <c r="R304" s="47"/>
      <c r="S304" s="47"/>
      <c r="T304" s="47"/>
      <c r="U304" s="47"/>
      <c r="V304" s="47"/>
      <c r="W304" s="47"/>
      <c r="X304" s="47"/>
      <c r="Y304" s="47"/>
      <c r="Z304" s="47"/>
      <c r="AA304" s="47"/>
      <c r="AB304" s="47"/>
      <c r="AC304" s="47"/>
      <c r="AD304" s="47"/>
      <c r="AE304" s="47"/>
      <c r="AF304" s="47"/>
      <c r="AG304" s="47"/>
      <c r="AH304" s="47"/>
      <c r="AI304" s="47"/>
    </row>
    <row r="305" spans="1:35">
      <c r="A305" s="78"/>
      <c r="B305" s="78"/>
      <c r="C305" s="78"/>
      <c r="D305" s="79"/>
      <c r="E305" s="79"/>
      <c r="F305" s="72"/>
      <c r="G305" s="72"/>
      <c r="H305" s="72"/>
      <c r="I305" s="72"/>
      <c r="J305" s="72"/>
      <c r="K305" s="72"/>
      <c r="L305" s="72"/>
      <c r="M305" s="72"/>
      <c r="N305" s="72"/>
      <c r="O305" s="80"/>
      <c r="P305" s="72"/>
      <c r="Q305" s="72"/>
      <c r="R305" s="47"/>
      <c r="S305" s="47"/>
      <c r="T305" s="47"/>
      <c r="U305" s="47"/>
      <c r="V305" s="47"/>
      <c r="W305" s="47"/>
      <c r="X305" s="47"/>
      <c r="Y305" s="47"/>
      <c r="Z305" s="47"/>
      <c r="AA305" s="47"/>
      <c r="AB305" s="47"/>
      <c r="AC305" s="47"/>
      <c r="AD305" s="47"/>
      <c r="AE305" s="47"/>
      <c r="AF305" s="47"/>
      <c r="AG305" s="47"/>
      <c r="AH305" s="47"/>
      <c r="AI305" s="47"/>
    </row>
    <row r="306" spans="1:35">
      <c r="A306" s="78"/>
      <c r="B306" s="78"/>
      <c r="C306" s="78"/>
      <c r="D306" s="79"/>
      <c r="E306" s="79"/>
      <c r="F306" s="72"/>
      <c r="G306" s="72"/>
      <c r="H306" s="72"/>
      <c r="I306" s="72"/>
      <c r="J306" s="72"/>
      <c r="K306" s="72"/>
      <c r="L306" s="72"/>
      <c r="M306" s="72"/>
      <c r="N306" s="72"/>
      <c r="O306" s="80"/>
      <c r="P306" s="72"/>
      <c r="Q306" s="72"/>
      <c r="R306" s="47"/>
      <c r="S306" s="47"/>
      <c r="T306" s="47"/>
      <c r="U306" s="47"/>
      <c r="V306" s="47"/>
      <c r="W306" s="47"/>
      <c r="X306" s="47"/>
      <c r="Y306" s="47"/>
      <c r="Z306" s="47"/>
      <c r="AA306" s="47"/>
      <c r="AB306" s="47"/>
      <c r="AC306" s="47"/>
      <c r="AD306" s="47"/>
      <c r="AE306" s="47"/>
      <c r="AF306" s="47"/>
      <c r="AG306" s="47"/>
      <c r="AH306" s="47"/>
      <c r="AI306" s="47"/>
    </row>
    <row r="307" spans="1:35">
      <c r="A307" s="78"/>
      <c r="B307" s="78"/>
      <c r="C307" s="78"/>
      <c r="D307" s="79"/>
      <c r="E307" s="79"/>
      <c r="F307" s="72"/>
      <c r="G307" s="72"/>
      <c r="H307" s="72"/>
      <c r="I307" s="72"/>
      <c r="J307" s="72"/>
      <c r="K307" s="72"/>
      <c r="L307" s="72"/>
      <c r="M307" s="72"/>
      <c r="N307" s="72"/>
      <c r="O307" s="80"/>
      <c r="P307" s="72"/>
      <c r="Q307" s="72"/>
      <c r="R307" s="47"/>
      <c r="S307" s="47"/>
      <c r="T307" s="47"/>
      <c r="U307" s="47"/>
      <c r="V307" s="47"/>
      <c r="W307" s="47"/>
      <c r="X307" s="47"/>
      <c r="Y307" s="47"/>
      <c r="Z307" s="47"/>
      <c r="AA307" s="47"/>
      <c r="AB307" s="47"/>
      <c r="AC307" s="47"/>
      <c r="AD307" s="47"/>
      <c r="AE307" s="47"/>
      <c r="AF307" s="47"/>
      <c r="AG307" s="47"/>
      <c r="AH307" s="47"/>
      <c r="AI307" s="47"/>
    </row>
    <row r="308" spans="1:35">
      <c r="A308" s="78"/>
      <c r="B308" s="78"/>
      <c r="C308" s="78"/>
      <c r="D308" s="79"/>
      <c r="E308" s="79"/>
      <c r="F308" s="72"/>
      <c r="G308" s="72"/>
      <c r="H308" s="72"/>
      <c r="I308" s="72"/>
      <c r="J308" s="72"/>
      <c r="K308" s="72"/>
      <c r="L308" s="72"/>
      <c r="M308" s="72"/>
      <c r="N308" s="72"/>
      <c r="O308" s="80"/>
      <c r="P308" s="72"/>
      <c r="Q308" s="72"/>
      <c r="R308" s="47"/>
      <c r="S308" s="47"/>
      <c r="T308" s="47"/>
      <c r="U308" s="47"/>
      <c r="V308" s="47"/>
      <c r="W308" s="47"/>
      <c r="X308" s="47"/>
      <c r="Y308" s="47"/>
      <c r="Z308" s="47"/>
      <c r="AA308" s="47"/>
      <c r="AB308" s="47"/>
      <c r="AC308" s="47"/>
      <c r="AD308" s="47"/>
      <c r="AE308" s="47"/>
      <c r="AF308" s="47"/>
      <c r="AG308" s="47"/>
      <c r="AH308" s="47"/>
      <c r="AI308" s="47"/>
    </row>
    <row r="309" spans="1:35">
      <c r="A309" s="78"/>
      <c r="B309" s="78"/>
      <c r="C309" s="78"/>
      <c r="D309" s="79"/>
      <c r="E309" s="79"/>
      <c r="F309" s="72"/>
      <c r="G309" s="72"/>
      <c r="H309" s="72"/>
      <c r="I309" s="72"/>
      <c r="J309" s="72"/>
      <c r="K309" s="72"/>
      <c r="L309" s="72"/>
      <c r="M309" s="72"/>
      <c r="N309" s="72"/>
      <c r="O309" s="80"/>
      <c r="P309" s="72"/>
      <c r="Q309" s="72"/>
      <c r="R309" s="47"/>
      <c r="S309" s="47"/>
      <c r="T309" s="47"/>
      <c r="U309" s="47"/>
      <c r="V309" s="47"/>
      <c r="W309" s="47"/>
      <c r="X309" s="47"/>
      <c r="Y309" s="47"/>
      <c r="Z309" s="47"/>
      <c r="AA309" s="47"/>
      <c r="AB309" s="47"/>
      <c r="AC309" s="47"/>
      <c r="AD309" s="47"/>
      <c r="AE309" s="47"/>
      <c r="AF309" s="47"/>
      <c r="AG309" s="47"/>
      <c r="AH309" s="47"/>
      <c r="AI309" s="47"/>
    </row>
    <row r="310" spans="1:35">
      <c r="A310" s="78"/>
      <c r="B310" s="78"/>
      <c r="C310" s="78"/>
      <c r="D310" s="79"/>
      <c r="E310" s="79"/>
      <c r="F310" s="72"/>
      <c r="G310" s="72"/>
      <c r="H310" s="72"/>
      <c r="I310" s="72"/>
      <c r="J310" s="72"/>
      <c r="K310" s="72"/>
      <c r="L310" s="72"/>
      <c r="M310" s="72"/>
      <c r="N310" s="72"/>
      <c r="O310" s="80"/>
      <c r="P310" s="72"/>
      <c r="Q310" s="72"/>
      <c r="R310" s="47"/>
      <c r="S310" s="47"/>
      <c r="T310" s="47"/>
      <c r="U310" s="47"/>
      <c r="V310" s="47"/>
      <c r="W310" s="47"/>
      <c r="X310" s="47"/>
      <c r="Y310" s="47"/>
      <c r="Z310" s="47"/>
      <c r="AA310" s="47"/>
      <c r="AB310" s="47"/>
      <c r="AC310" s="47"/>
      <c r="AD310" s="47"/>
      <c r="AE310" s="47"/>
      <c r="AF310" s="47"/>
      <c r="AG310" s="47"/>
      <c r="AH310" s="47"/>
      <c r="AI310" s="47"/>
    </row>
    <row r="311" spans="1:35">
      <c r="A311" s="78"/>
      <c r="B311" s="78"/>
      <c r="C311" s="78"/>
      <c r="D311" s="79"/>
      <c r="E311" s="79"/>
      <c r="F311" s="72"/>
      <c r="G311" s="72"/>
      <c r="H311" s="72"/>
      <c r="I311" s="72"/>
      <c r="J311" s="72"/>
      <c r="K311" s="72"/>
      <c r="L311" s="72"/>
      <c r="M311" s="72"/>
      <c r="N311" s="72"/>
      <c r="O311" s="80"/>
      <c r="P311" s="72"/>
      <c r="Q311" s="72"/>
      <c r="R311" s="47"/>
      <c r="S311" s="47"/>
      <c r="T311" s="47"/>
      <c r="U311" s="47"/>
      <c r="V311" s="47"/>
      <c r="W311" s="47"/>
      <c r="X311" s="47"/>
      <c r="Y311" s="47"/>
      <c r="Z311" s="47"/>
      <c r="AA311" s="47"/>
      <c r="AB311" s="47"/>
      <c r="AC311" s="47"/>
      <c r="AD311" s="47"/>
      <c r="AE311" s="47"/>
      <c r="AF311" s="47"/>
      <c r="AG311" s="47"/>
      <c r="AH311" s="47"/>
      <c r="AI311" s="47"/>
    </row>
    <row r="312" spans="1:35">
      <c r="A312" s="78"/>
      <c r="B312" s="78"/>
      <c r="C312" s="78"/>
      <c r="D312" s="79"/>
      <c r="E312" s="79"/>
      <c r="F312" s="72"/>
      <c r="G312" s="72"/>
      <c r="H312" s="72"/>
      <c r="I312" s="72"/>
      <c r="J312" s="72"/>
      <c r="K312" s="72"/>
      <c r="L312" s="72"/>
      <c r="M312" s="72"/>
      <c r="N312" s="72"/>
      <c r="O312" s="80"/>
      <c r="P312" s="72"/>
      <c r="Q312" s="72"/>
      <c r="R312" s="47"/>
      <c r="S312" s="47"/>
      <c r="T312" s="47"/>
      <c r="U312" s="47"/>
      <c r="V312" s="47"/>
      <c r="W312" s="47"/>
      <c r="X312" s="47"/>
      <c r="Y312" s="47"/>
      <c r="Z312" s="47"/>
      <c r="AA312" s="47"/>
      <c r="AB312" s="47"/>
      <c r="AC312" s="47"/>
      <c r="AD312" s="47"/>
      <c r="AE312" s="47"/>
      <c r="AF312" s="47"/>
      <c r="AG312" s="47"/>
      <c r="AH312" s="47"/>
      <c r="AI312" s="47"/>
    </row>
    <row r="313" spans="1:35">
      <c r="A313" s="78"/>
      <c r="B313" s="78"/>
      <c r="C313" s="78"/>
      <c r="D313" s="79"/>
      <c r="E313" s="79"/>
      <c r="F313" s="72"/>
      <c r="G313" s="72"/>
      <c r="H313" s="72"/>
      <c r="I313" s="72"/>
      <c r="J313" s="72"/>
      <c r="K313" s="72"/>
      <c r="L313" s="72"/>
      <c r="M313" s="72"/>
      <c r="N313" s="72"/>
      <c r="O313" s="80"/>
      <c r="P313" s="72"/>
      <c r="Q313" s="72"/>
      <c r="R313" s="47"/>
      <c r="S313" s="47"/>
      <c r="T313" s="47"/>
      <c r="U313" s="47"/>
      <c r="V313" s="47"/>
      <c r="W313" s="47"/>
      <c r="X313" s="47"/>
      <c r="Y313" s="47"/>
      <c r="Z313" s="47"/>
      <c r="AA313" s="47"/>
      <c r="AB313" s="47"/>
      <c r="AC313" s="47"/>
      <c r="AD313" s="47"/>
      <c r="AE313" s="47"/>
      <c r="AF313" s="47"/>
      <c r="AG313" s="47"/>
      <c r="AH313" s="47"/>
      <c r="AI313" s="47"/>
    </row>
    <row r="314" spans="1:35">
      <c r="A314" s="78"/>
      <c r="B314" s="78"/>
      <c r="C314" s="78"/>
      <c r="D314" s="79"/>
      <c r="E314" s="79"/>
      <c r="F314" s="72"/>
      <c r="G314" s="72"/>
      <c r="H314" s="72"/>
      <c r="I314" s="72"/>
      <c r="J314" s="72"/>
      <c r="K314" s="72"/>
      <c r="L314" s="72"/>
      <c r="M314" s="72"/>
      <c r="N314" s="72"/>
      <c r="O314" s="80"/>
      <c r="P314" s="72"/>
      <c r="Q314" s="72"/>
      <c r="R314" s="47"/>
      <c r="S314" s="47"/>
      <c r="T314" s="47"/>
      <c r="U314" s="47"/>
      <c r="V314" s="47"/>
      <c r="W314" s="47"/>
      <c r="X314" s="47"/>
      <c r="Y314" s="47"/>
      <c r="Z314" s="47"/>
      <c r="AA314" s="47"/>
      <c r="AB314" s="47"/>
      <c r="AC314" s="47"/>
      <c r="AD314" s="47"/>
      <c r="AE314" s="47"/>
      <c r="AF314" s="47"/>
      <c r="AG314" s="47"/>
      <c r="AH314" s="47"/>
      <c r="AI314" s="47"/>
    </row>
    <row r="315" spans="1:35">
      <c r="A315" s="78"/>
      <c r="B315" s="78"/>
      <c r="C315" s="78"/>
      <c r="D315" s="79"/>
      <c r="E315" s="79"/>
      <c r="F315" s="72"/>
      <c r="G315" s="72"/>
      <c r="H315" s="72"/>
      <c r="I315" s="72"/>
      <c r="J315" s="72"/>
      <c r="K315" s="72"/>
      <c r="L315" s="72"/>
      <c r="M315" s="72"/>
      <c r="N315" s="72"/>
      <c r="O315" s="80"/>
      <c r="P315" s="72"/>
      <c r="Q315" s="72"/>
      <c r="R315" s="47"/>
      <c r="S315" s="47"/>
      <c r="T315" s="47"/>
      <c r="U315" s="47"/>
      <c r="V315" s="47"/>
      <c r="W315" s="47"/>
      <c r="X315" s="47"/>
      <c r="Y315" s="47"/>
      <c r="Z315" s="47"/>
      <c r="AA315" s="47"/>
      <c r="AB315" s="47"/>
      <c r="AC315" s="47"/>
      <c r="AD315" s="47"/>
      <c r="AE315" s="47"/>
      <c r="AF315" s="47"/>
      <c r="AG315" s="47"/>
      <c r="AH315" s="47"/>
      <c r="AI315" s="47"/>
    </row>
    <row r="316" spans="1:35">
      <c r="A316" s="78"/>
      <c r="B316" s="78"/>
      <c r="C316" s="78"/>
      <c r="D316" s="79"/>
      <c r="E316" s="79"/>
      <c r="F316" s="72"/>
      <c r="G316" s="72"/>
      <c r="H316" s="72"/>
      <c r="I316" s="72"/>
      <c r="J316" s="72"/>
      <c r="K316" s="72"/>
      <c r="L316" s="72"/>
      <c r="M316" s="72"/>
      <c r="N316" s="72"/>
      <c r="O316" s="80"/>
      <c r="P316" s="72"/>
      <c r="Q316" s="72"/>
      <c r="R316" s="47"/>
      <c r="S316" s="47"/>
      <c r="T316" s="47"/>
      <c r="U316" s="47"/>
      <c r="V316" s="47"/>
      <c r="W316" s="47"/>
      <c r="X316" s="47"/>
      <c r="Y316" s="47"/>
      <c r="Z316" s="47"/>
      <c r="AA316" s="47"/>
      <c r="AB316" s="47"/>
      <c r="AC316" s="47"/>
      <c r="AD316" s="47"/>
      <c r="AE316" s="47"/>
      <c r="AF316" s="47"/>
      <c r="AG316" s="47"/>
      <c r="AH316" s="47"/>
      <c r="AI316" s="47"/>
    </row>
    <row r="317" spans="1:35">
      <c r="A317" s="78"/>
      <c r="B317" s="78"/>
      <c r="C317" s="78"/>
      <c r="D317" s="79"/>
      <c r="E317" s="79"/>
      <c r="F317" s="72"/>
      <c r="G317" s="72"/>
      <c r="H317" s="72"/>
      <c r="I317" s="72"/>
      <c r="J317" s="72"/>
      <c r="K317" s="72"/>
      <c r="L317" s="72"/>
      <c r="M317" s="72"/>
      <c r="N317" s="72"/>
      <c r="O317" s="80"/>
      <c r="P317" s="72"/>
      <c r="Q317" s="72"/>
      <c r="R317" s="47"/>
      <c r="S317" s="47"/>
      <c r="T317" s="47"/>
      <c r="U317" s="47"/>
      <c r="V317" s="47"/>
      <c r="W317" s="47"/>
      <c r="X317" s="47"/>
      <c r="Y317" s="47"/>
      <c r="Z317" s="47"/>
      <c r="AA317" s="47"/>
      <c r="AB317" s="47"/>
      <c r="AC317" s="47"/>
      <c r="AD317" s="47"/>
      <c r="AE317" s="47"/>
      <c r="AF317" s="47"/>
      <c r="AG317" s="47"/>
      <c r="AH317" s="47"/>
      <c r="AI317" s="47"/>
    </row>
    <row r="318" spans="1:35">
      <c r="A318" s="78"/>
      <c r="B318" s="78"/>
      <c r="C318" s="78"/>
      <c r="D318" s="79"/>
      <c r="E318" s="79"/>
      <c r="F318" s="72"/>
      <c r="G318" s="72"/>
      <c r="H318" s="72"/>
      <c r="I318" s="72"/>
      <c r="J318" s="72"/>
      <c r="K318" s="72"/>
      <c r="L318" s="72"/>
      <c r="M318" s="72"/>
      <c r="N318" s="72"/>
      <c r="O318" s="80"/>
      <c r="P318" s="72"/>
      <c r="Q318" s="72"/>
      <c r="R318" s="47"/>
      <c r="S318" s="47"/>
      <c r="T318" s="47"/>
      <c r="U318" s="47"/>
      <c r="V318" s="47"/>
      <c r="W318" s="47"/>
      <c r="X318" s="47"/>
      <c r="Y318" s="47"/>
      <c r="Z318" s="47"/>
      <c r="AA318" s="47"/>
      <c r="AB318" s="47"/>
      <c r="AC318" s="47"/>
      <c r="AD318" s="47"/>
      <c r="AE318" s="47"/>
      <c r="AF318" s="47"/>
      <c r="AG318" s="47"/>
      <c r="AH318" s="47"/>
      <c r="AI318" s="47"/>
    </row>
    <row r="319" spans="1:35">
      <c r="A319" s="78"/>
      <c r="B319" s="78"/>
      <c r="C319" s="78"/>
      <c r="D319" s="79"/>
      <c r="E319" s="79"/>
      <c r="F319" s="72"/>
      <c r="G319" s="72"/>
      <c r="H319" s="72"/>
      <c r="I319" s="72"/>
      <c r="J319" s="72"/>
      <c r="K319" s="72"/>
      <c r="L319" s="72"/>
      <c r="M319" s="72"/>
      <c r="N319" s="72"/>
      <c r="O319" s="80"/>
      <c r="P319" s="72"/>
      <c r="Q319" s="72"/>
      <c r="R319" s="47"/>
      <c r="S319" s="47"/>
      <c r="T319" s="47"/>
      <c r="U319" s="47"/>
      <c r="V319" s="47"/>
      <c r="W319" s="47"/>
      <c r="X319" s="47"/>
      <c r="Y319" s="47"/>
      <c r="Z319" s="47"/>
      <c r="AA319" s="47"/>
      <c r="AB319" s="47"/>
      <c r="AC319" s="47"/>
      <c r="AD319" s="47"/>
      <c r="AE319" s="47"/>
      <c r="AF319" s="47"/>
      <c r="AG319" s="47"/>
      <c r="AH319" s="47"/>
      <c r="AI319" s="47"/>
    </row>
    <row r="320" spans="1:35">
      <c r="A320" s="78"/>
      <c r="B320" s="78"/>
      <c r="C320" s="78"/>
      <c r="D320" s="79"/>
      <c r="E320" s="79"/>
      <c r="F320" s="72"/>
      <c r="G320" s="72"/>
      <c r="H320" s="72"/>
      <c r="I320" s="72"/>
      <c r="J320" s="72"/>
      <c r="K320" s="72"/>
      <c r="L320" s="72"/>
      <c r="M320" s="72"/>
      <c r="N320" s="72"/>
      <c r="O320" s="80"/>
      <c r="P320" s="72"/>
      <c r="Q320" s="72"/>
      <c r="R320" s="47"/>
      <c r="S320" s="47"/>
      <c r="T320" s="47"/>
      <c r="U320" s="47"/>
      <c r="V320" s="47"/>
      <c r="W320" s="47"/>
      <c r="X320" s="47"/>
      <c r="Y320" s="47"/>
      <c r="Z320" s="47"/>
      <c r="AA320" s="47"/>
      <c r="AB320" s="47"/>
      <c r="AC320" s="47"/>
      <c r="AD320" s="47"/>
      <c r="AE320" s="47"/>
      <c r="AF320" s="47"/>
      <c r="AG320" s="47"/>
      <c r="AH320" s="47"/>
      <c r="AI320" s="47"/>
    </row>
    <row r="321" spans="1:35">
      <c r="A321" s="78"/>
      <c r="B321" s="78"/>
      <c r="C321" s="78"/>
      <c r="D321" s="79"/>
      <c r="E321" s="79"/>
      <c r="F321" s="72"/>
      <c r="G321" s="72"/>
      <c r="H321" s="72"/>
      <c r="I321" s="72"/>
      <c r="J321" s="72"/>
      <c r="K321" s="72"/>
      <c r="L321" s="72"/>
      <c r="M321" s="72"/>
      <c r="N321" s="72"/>
      <c r="O321" s="80"/>
      <c r="P321" s="72"/>
      <c r="Q321" s="72"/>
      <c r="R321" s="47"/>
      <c r="S321" s="47"/>
      <c r="T321" s="47"/>
      <c r="U321" s="47"/>
      <c r="V321" s="47"/>
      <c r="W321" s="47"/>
      <c r="X321" s="47"/>
      <c r="Y321" s="47"/>
      <c r="Z321" s="47"/>
      <c r="AA321" s="47"/>
      <c r="AB321" s="47"/>
      <c r="AC321" s="47"/>
      <c r="AD321" s="47"/>
      <c r="AE321" s="47"/>
      <c r="AF321" s="47"/>
      <c r="AG321" s="47"/>
      <c r="AH321" s="47"/>
      <c r="AI321" s="47"/>
    </row>
    <row r="322" spans="1:35">
      <c r="A322" s="78"/>
      <c r="B322" s="78"/>
      <c r="C322" s="78"/>
      <c r="D322" s="79"/>
      <c r="E322" s="79"/>
      <c r="F322" s="72"/>
      <c r="G322" s="72"/>
      <c r="H322" s="72"/>
      <c r="I322" s="72"/>
      <c r="J322" s="72"/>
      <c r="K322" s="72"/>
      <c r="L322" s="72"/>
      <c r="M322" s="72"/>
      <c r="N322" s="72"/>
      <c r="O322" s="80"/>
      <c r="P322" s="72"/>
      <c r="Q322" s="72"/>
      <c r="R322" s="47"/>
      <c r="S322" s="47"/>
      <c r="T322" s="47"/>
      <c r="U322" s="47"/>
      <c r="V322" s="47"/>
      <c r="W322" s="47"/>
      <c r="X322" s="47"/>
      <c r="Y322" s="47"/>
      <c r="Z322" s="47"/>
      <c r="AA322" s="47"/>
      <c r="AB322" s="47"/>
      <c r="AC322" s="47"/>
      <c r="AD322" s="47"/>
      <c r="AE322" s="47"/>
      <c r="AF322" s="47"/>
      <c r="AG322" s="47"/>
      <c r="AH322" s="47"/>
      <c r="AI322" s="47"/>
    </row>
    <row r="323" spans="1:35">
      <c r="A323" s="78"/>
      <c r="B323" s="78"/>
      <c r="C323" s="78"/>
      <c r="D323" s="79"/>
      <c r="E323" s="79"/>
      <c r="F323" s="72"/>
      <c r="G323" s="72"/>
      <c r="H323" s="72"/>
      <c r="I323" s="72"/>
      <c r="J323" s="72"/>
      <c r="K323" s="72"/>
      <c r="L323" s="72"/>
      <c r="M323" s="72"/>
      <c r="N323" s="72"/>
      <c r="O323" s="80"/>
      <c r="P323" s="72"/>
      <c r="Q323" s="72"/>
      <c r="R323" s="47"/>
      <c r="S323" s="47"/>
      <c r="T323" s="47"/>
      <c r="U323" s="47"/>
      <c r="V323" s="47"/>
      <c r="W323" s="47"/>
      <c r="X323" s="47"/>
      <c r="Y323" s="47"/>
      <c r="Z323" s="47"/>
      <c r="AA323" s="47"/>
      <c r="AB323" s="47"/>
      <c r="AC323" s="47"/>
      <c r="AD323" s="47"/>
      <c r="AE323" s="47"/>
      <c r="AF323" s="47"/>
      <c r="AG323" s="47"/>
      <c r="AH323" s="47"/>
      <c r="AI323" s="47"/>
    </row>
    <row r="324" spans="1:35">
      <c r="A324" s="78"/>
      <c r="B324" s="78"/>
      <c r="C324" s="78"/>
      <c r="D324" s="79"/>
      <c r="E324" s="79"/>
      <c r="F324" s="72"/>
      <c r="G324" s="72"/>
      <c r="H324" s="72"/>
      <c r="I324" s="72"/>
      <c r="J324" s="72"/>
      <c r="K324" s="72"/>
      <c r="L324" s="72"/>
      <c r="M324" s="72"/>
      <c r="N324" s="72"/>
      <c r="O324" s="80"/>
      <c r="P324" s="72"/>
      <c r="Q324" s="72"/>
      <c r="R324" s="47"/>
      <c r="S324" s="47"/>
      <c r="T324" s="47"/>
      <c r="U324" s="47"/>
      <c r="V324" s="47"/>
      <c r="W324" s="47"/>
      <c r="X324" s="47"/>
      <c r="Y324" s="47"/>
      <c r="Z324" s="47"/>
      <c r="AA324" s="47"/>
      <c r="AB324" s="47"/>
      <c r="AC324" s="47"/>
      <c r="AD324" s="47"/>
      <c r="AE324" s="47"/>
      <c r="AF324" s="47"/>
      <c r="AG324" s="47"/>
      <c r="AH324" s="47"/>
      <c r="AI324" s="47"/>
    </row>
    <row r="325" spans="1:35">
      <c r="A325" s="78"/>
      <c r="B325" s="78"/>
      <c r="C325" s="78"/>
      <c r="D325" s="79"/>
      <c r="E325" s="79"/>
      <c r="F325" s="72"/>
      <c r="G325" s="72"/>
      <c r="H325" s="72"/>
      <c r="I325" s="72"/>
      <c r="J325" s="72"/>
      <c r="K325" s="72"/>
      <c r="L325" s="72"/>
      <c r="M325" s="72"/>
      <c r="N325" s="72"/>
      <c r="O325" s="80"/>
      <c r="P325" s="72"/>
      <c r="Q325" s="72"/>
      <c r="R325" s="47"/>
      <c r="S325" s="47"/>
      <c r="T325" s="47"/>
      <c r="U325" s="47"/>
      <c r="V325" s="47"/>
      <c r="W325" s="47"/>
      <c r="X325" s="47"/>
      <c r="Y325" s="47"/>
      <c r="Z325" s="47"/>
      <c r="AA325" s="47"/>
      <c r="AB325" s="47"/>
      <c r="AC325" s="47"/>
      <c r="AD325" s="47"/>
      <c r="AE325" s="47"/>
      <c r="AF325" s="47"/>
      <c r="AG325" s="47"/>
      <c r="AH325" s="47"/>
      <c r="AI325" s="47"/>
    </row>
    <row r="326" spans="1:35">
      <c r="A326" s="78"/>
      <c r="B326" s="78"/>
      <c r="C326" s="78"/>
      <c r="D326" s="79"/>
      <c r="E326" s="79"/>
      <c r="F326" s="72"/>
      <c r="G326" s="72"/>
      <c r="H326" s="72"/>
      <c r="I326" s="72"/>
      <c r="J326" s="72"/>
      <c r="K326" s="72"/>
      <c r="L326" s="72"/>
      <c r="M326" s="72"/>
      <c r="N326" s="72"/>
      <c r="O326" s="80"/>
      <c r="P326" s="72"/>
      <c r="Q326" s="72"/>
      <c r="R326" s="47"/>
      <c r="S326" s="47"/>
      <c r="T326" s="47"/>
      <c r="U326" s="47"/>
      <c r="V326" s="47"/>
      <c r="W326" s="47"/>
      <c r="X326" s="47"/>
      <c r="Y326" s="47"/>
      <c r="Z326" s="47"/>
      <c r="AA326" s="47"/>
      <c r="AB326" s="47"/>
      <c r="AC326" s="47"/>
      <c r="AD326" s="47"/>
      <c r="AE326" s="47"/>
      <c r="AF326" s="47"/>
      <c r="AG326" s="47"/>
      <c r="AH326" s="47"/>
      <c r="AI326" s="47"/>
    </row>
    <row r="327" spans="1:35">
      <c r="A327" s="78"/>
      <c r="B327" s="78"/>
      <c r="C327" s="78"/>
      <c r="D327" s="79"/>
      <c r="E327" s="79"/>
      <c r="F327" s="72"/>
      <c r="G327" s="72"/>
      <c r="H327" s="72"/>
      <c r="I327" s="72"/>
      <c r="J327" s="72"/>
      <c r="K327" s="72"/>
      <c r="L327" s="72"/>
      <c r="M327" s="72"/>
      <c r="N327" s="72"/>
      <c r="O327" s="80"/>
      <c r="P327" s="72"/>
      <c r="Q327" s="72"/>
      <c r="R327" s="47"/>
      <c r="S327" s="47"/>
      <c r="T327" s="47"/>
      <c r="U327" s="47"/>
      <c r="V327" s="47"/>
      <c r="W327" s="47"/>
      <c r="X327" s="47"/>
      <c r="Y327" s="47"/>
      <c r="Z327" s="47"/>
      <c r="AA327" s="47"/>
      <c r="AB327" s="47"/>
      <c r="AC327" s="47"/>
      <c r="AD327" s="47"/>
      <c r="AE327" s="47"/>
      <c r="AF327" s="47"/>
      <c r="AG327" s="47"/>
      <c r="AH327" s="47"/>
      <c r="AI327" s="47"/>
    </row>
    <row r="328" spans="1:35">
      <c r="A328" s="78"/>
      <c r="B328" s="78"/>
      <c r="C328" s="78"/>
      <c r="D328" s="79"/>
      <c r="E328" s="79"/>
      <c r="F328" s="72"/>
      <c r="G328" s="72"/>
      <c r="H328" s="72"/>
      <c r="I328" s="72"/>
      <c r="J328" s="72"/>
      <c r="K328" s="72"/>
      <c r="L328" s="72"/>
      <c r="M328" s="72"/>
      <c r="N328" s="72"/>
      <c r="O328" s="80"/>
      <c r="P328" s="72"/>
      <c r="Q328" s="72"/>
      <c r="R328" s="47"/>
      <c r="S328" s="47"/>
      <c r="T328" s="47"/>
      <c r="U328" s="47"/>
      <c r="V328" s="47"/>
      <c r="W328" s="47"/>
      <c r="X328" s="47"/>
      <c r="Y328" s="47"/>
      <c r="Z328" s="47"/>
      <c r="AA328" s="47"/>
      <c r="AB328" s="47"/>
      <c r="AC328" s="47"/>
      <c r="AD328" s="47"/>
      <c r="AE328" s="47"/>
      <c r="AF328" s="47"/>
      <c r="AG328" s="47"/>
      <c r="AH328" s="47"/>
      <c r="AI328" s="47"/>
    </row>
    <row r="329" spans="1:35">
      <c r="A329" s="78"/>
      <c r="B329" s="78"/>
      <c r="C329" s="78"/>
      <c r="D329" s="79"/>
      <c r="E329" s="79"/>
      <c r="F329" s="72"/>
      <c r="G329" s="72"/>
      <c r="H329" s="72"/>
      <c r="I329" s="72"/>
      <c r="J329" s="72"/>
      <c r="K329" s="72"/>
      <c r="L329" s="72"/>
      <c r="M329" s="72"/>
      <c r="N329" s="72"/>
      <c r="O329" s="80"/>
      <c r="P329" s="72"/>
      <c r="Q329" s="72"/>
      <c r="R329" s="47"/>
      <c r="S329" s="47"/>
      <c r="T329" s="47"/>
      <c r="U329" s="47"/>
      <c r="V329" s="47"/>
      <c r="W329" s="47"/>
      <c r="X329" s="47"/>
      <c r="Y329" s="47"/>
      <c r="Z329" s="47"/>
      <c r="AA329" s="47"/>
      <c r="AB329" s="47"/>
      <c r="AC329" s="47"/>
      <c r="AD329" s="47"/>
      <c r="AE329" s="47"/>
      <c r="AF329" s="47"/>
      <c r="AG329" s="47"/>
      <c r="AH329" s="47"/>
      <c r="AI329" s="47"/>
    </row>
    <row r="330" spans="1:35">
      <c r="A330" s="78"/>
      <c r="B330" s="78"/>
      <c r="C330" s="78"/>
      <c r="D330" s="79"/>
      <c r="E330" s="79"/>
      <c r="F330" s="72"/>
      <c r="G330" s="72"/>
      <c r="H330" s="72"/>
      <c r="I330" s="72"/>
      <c r="J330" s="72"/>
      <c r="K330" s="72"/>
      <c r="L330" s="72"/>
      <c r="M330" s="72"/>
      <c r="N330" s="72"/>
      <c r="O330" s="80"/>
      <c r="P330" s="72"/>
      <c r="Q330" s="72"/>
      <c r="R330" s="47"/>
      <c r="S330" s="47"/>
      <c r="T330" s="47"/>
      <c r="U330" s="47"/>
      <c r="V330" s="47"/>
      <c r="W330" s="47"/>
      <c r="X330" s="47"/>
      <c r="Y330" s="47"/>
      <c r="Z330" s="47"/>
      <c r="AA330" s="47"/>
      <c r="AB330" s="47"/>
      <c r="AC330" s="47"/>
      <c r="AD330" s="47"/>
      <c r="AE330" s="47"/>
      <c r="AF330" s="47"/>
      <c r="AG330" s="47"/>
      <c r="AH330" s="47"/>
      <c r="AI330" s="47"/>
    </row>
    <row r="331" spans="1:35">
      <c r="A331" s="78"/>
      <c r="B331" s="78"/>
      <c r="C331" s="78"/>
      <c r="D331" s="79"/>
      <c r="E331" s="79"/>
      <c r="F331" s="72"/>
      <c r="G331" s="72"/>
      <c r="H331" s="72"/>
      <c r="I331" s="72"/>
      <c r="J331" s="72"/>
      <c r="K331" s="72"/>
      <c r="L331" s="72"/>
      <c r="M331" s="72"/>
      <c r="N331" s="72"/>
      <c r="O331" s="80"/>
      <c r="P331" s="72"/>
      <c r="Q331" s="72"/>
      <c r="R331" s="47"/>
      <c r="S331" s="47"/>
      <c r="T331" s="47"/>
      <c r="U331" s="47"/>
      <c r="V331" s="47"/>
      <c r="W331" s="47"/>
      <c r="X331" s="47"/>
      <c r="Y331" s="47"/>
      <c r="Z331" s="47"/>
      <c r="AA331" s="47"/>
      <c r="AB331" s="47"/>
      <c r="AC331" s="47"/>
      <c r="AD331" s="47"/>
      <c r="AE331" s="47"/>
      <c r="AF331" s="47"/>
      <c r="AG331" s="47"/>
      <c r="AH331" s="47"/>
      <c r="AI331" s="47"/>
    </row>
    <row r="332" spans="1:35">
      <c r="A332" s="78"/>
      <c r="B332" s="78"/>
      <c r="C332" s="78"/>
      <c r="D332" s="79"/>
      <c r="E332" s="79"/>
      <c r="F332" s="72"/>
      <c r="G332" s="72"/>
      <c r="H332" s="72"/>
      <c r="I332" s="72"/>
      <c r="J332" s="72"/>
      <c r="K332" s="72"/>
      <c r="L332" s="72"/>
      <c r="M332" s="72"/>
      <c r="N332" s="72"/>
      <c r="O332" s="80"/>
      <c r="P332" s="72"/>
      <c r="Q332" s="72"/>
      <c r="R332" s="47"/>
      <c r="S332" s="47"/>
      <c r="T332" s="47"/>
      <c r="U332" s="47"/>
      <c r="V332" s="47"/>
      <c r="W332" s="47"/>
      <c r="X332" s="47"/>
      <c r="Y332" s="47"/>
      <c r="Z332" s="47"/>
      <c r="AA332" s="47"/>
      <c r="AB332" s="47"/>
      <c r="AC332" s="47"/>
      <c r="AD332" s="47"/>
      <c r="AE332" s="47"/>
      <c r="AF332" s="47"/>
      <c r="AG332" s="47"/>
      <c r="AH332" s="47"/>
      <c r="AI332" s="47"/>
    </row>
    <row r="333" spans="1:35">
      <c r="A333" s="78"/>
      <c r="B333" s="78"/>
      <c r="C333" s="78"/>
      <c r="D333" s="79"/>
      <c r="E333" s="79"/>
      <c r="F333" s="72"/>
      <c r="G333" s="72"/>
      <c r="H333" s="72"/>
      <c r="I333" s="72"/>
      <c r="J333" s="72"/>
      <c r="K333" s="72"/>
      <c r="L333" s="72"/>
      <c r="M333" s="72"/>
      <c r="N333" s="72"/>
      <c r="O333" s="80"/>
      <c r="P333" s="72"/>
      <c r="Q333" s="72"/>
      <c r="R333" s="47"/>
      <c r="S333" s="47"/>
      <c r="T333" s="47"/>
      <c r="U333" s="47"/>
      <c r="V333" s="47"/>
      <c r="W333" s="47"/>
      <c r="X333" s="47"/>
      <c r="Y333" s="47"/>
      <c r="Z333" s="47"/>
      <c r="AA333" s="47"/>
      <c r="AB333" s="47"/>
      <c r="AC333" s="47"/>
      <c r="AD333" s="47"/>
      <c r="AE333" s="47"/>
      <c r="AF333" s="47"/>
      <c r="AG333" s="47"/>
      <c r="AH333" s="47"/>
      <c r="AI333" s="47"/>
    </row>
    <row r="334" spans="1:35">
      <c r="A334" s="78"/>
      <c r="B334" s="78"/>
      <c r="C334" s="78"/>
      <c r="D334" s="79"/>
      <c r="E334" s="79"/>
      <c r="F334" s="72"/>
      <c r="G334" s="72"/>
      <c r="H334" s="72"/>
      <c r="I334" s="72"/>
      <c r="J334" s="72"/>
      <c r="K334" s="72"/>
      <c r="L334" s="72"/>
      <c r="M334" s="72"/>
      <c r="N334" s="72"/>
      <c r="O334" s="80"/>
      <c r="P334" s="72"/>
      <c r="Q334" s="72"/>
      <c r="R334" s="47"/>
      <c r="S334" s="47"/>
      <c r="T334" s="47"/>
      <c r="U334" s="47"/>
      <c r="V334" s="47"/>
      <c r="W334" s="47"/>
      <c r="X334" s="47"/>
      <c r="Y334" s="47"/>
      <c r="Z334" s="47"/>
      <c r="AA334" s="47"/>
      <c r="AB334" s="47"/>
      <c r="AC334" s="47"/>
      <c r="AD334" s="47"/>
      <c r="AE334" s="47"/>
      <c r="AF334" s="47"/>
      <c r="AG334" s="47"/>
      <c r="AH334" s="47"/>
      <c r="AI334" s="47"/>
    </row>
    <row r="335" spans="1:35">
      <c r="A335" s="47"/>
      <c r="B335" s="47"/>
      <c r="C335" s="47"/>
      <c r="D335" s="47"/>
      <c r="E335" s="47"/>
      <c r="F335" s="47"/>
      <c r="G335" s="47"/>
      <c r="H335" s="47"/>
      <c r="I335" s="47"/>
      <c r="J335" s="47"/>
      <c r="K335" s="47"/>
      <c r="L335" s="47"/>
      <c r="M335" s="47"/>
      <c r="N335" s="47"/>
      <c r="O335" s="47"/>
      <c r="P335" s="47"/>
      <c r="Q335" s="47"/>
      <c r="R335" s="47"/>
      <c r="S335" s="47"/>
      <c r="T335" s="47"/>
      <c r="U335" s="47"/>
      <c r="V335" s="47"/>
      <c r="W335" s="47"/>
      <c r="X335" s="47"/>
      <c r="Y335" s="47"/>
      <c r="Z335" s="47"/>
      <c r="AA335" s="47"/>
      <c r="AB335" s="47"/>
      <c r="AC335" s="47"/>
      <c r="AD335" s="47"/>
      <c r="AE335" s="47"/>
      <c r="AF335" s="47"/>
      <c r="AG335" s="47"/>
      <c r="AH335" s="47"/>
      <c r="AI335" s="47"/>
    </row>
    <row r="336" spans="1:35">
      <c r="A336" s="47"/>
      <c r="B336" s="47"/>
      <c r="C336" s="47"/>
      <c r="D336" s="47"/>
      <c r="E336" s="47"/>
      <c r="F336" s="47"/>
      <c r="G336" s="47"/>
      <c r="H336" s="47"/>
      <c r="I336" s="47"/>
      <c r="J336" s="47"/>
      <c r="K336" s="47"/>
      <c r="L336" s="47"/>
      <c r="M336" s="47"/>
      <c r="N336" s="47"/>
      <c r="O336" s="47"/>
      <c r="P336" s="47"/>
      <c r="Q336" s="47"/>
      <c r="R336" s="47"/>
      <c r="S336" s="47"/>
      <c r="T336" s="47"/>
      <c r="U336" s="47"/>
      <c r="V336" s="47"/>
      <c r="W336" s="47"/>
      <c r="X336" s="47"/>
      <c r="Y336" s="47"/>
      <c r="Z336" s="47"/>
      <c r="AA336" s="47"/>
      <c r="AB336" s="47"/>
      <c r="AC336" s="47"/>
      <c r="AD336" s="47"/>
      <c r="AE336" s="47"/>
      <c r="AF336" s="47"/>
      <c r="AG336" s="47"/>
      <c r="AH336" s="47"/>
      <c r="AI336" s="47"/>
    </row>
    <row r="337" spans="1:35">
      <c r="A337" s="47"/>
      <c r="B337" s="47"/>
      <c r="C337" s="47"/>
      <c r="D337" s="47"/>
      <c r="E337" s="47"/>
      <c r="F337" s="47"/>
      <c r="G337" s="47"/>
      <c r="H337" s="47"/>
      <c r="I337" s="47"/>
      <c r="J337" s="47"/>
      <c r="K337" s="47"/>
      <c r="L337" s="47"/>
      <c r="M337" s="47"/>
      <c r="N337" s="47"/>
      <c r="O337" s="47"/>
      <c r="P337" s="47"/>
      <c r="Q337" s="47"/>
      <c r="R337" s="47"/>
      <c r="S337" s="47"/>
      <c r="T337" s="47"/>
      <c r="U337" s="47"/>
      <c r="V337" s="47"/>
      <c r="W337" s="47"/>
      <c r="X337" s="47"/>
      <c r="Y337" s="47"/>
      <c r="Z337" s="47"/>
      <c r="AA337" s="47"/>
      <c r="AB337" s="47"/>
      <c r="AC337" s="47"/>
      <c r="AD337" s="47"/>
      <c r="AE337" s="47"/>
      <c r="AF337" s="47"/>
      <c r="AG337" s="47"/>
      <c r="AH337" s="47"/>
      <c r="AI337" s="47"/>
    </row>
    <row r="338" spans="1:35">
      <c r="A338" s="47"/>
      <c r="B338" s="47"/>
      <c r="C338" s="47"/>
      <c r="D338" s="47"/>
      <c r="E338" s="47"/>
      <c r="F338" s="47"/>
      <c r="G338" s="47"/>
      <c r="H338" s="47"/>
      <c r="I338" s="47"/>
      <c r="J338" s="47"/>
      <c r="K338" s="47"/>
      <c r="L338" s="47"/>
      <c r="M338" s="47"/>
      <c r="N338" s="47"/>
      <c r="O338" s="47"/>
      <c r="P338" s="47"/>
      <c r="Q338" s="47"/>
      <c r="R338" s="47"/>
      <c r="S338" s="47"/>
      <c r="T338" s="47"/>
      <c r="U338" s="47"/>
      <c r="V338" s="47"/>
      <c r="W338" s="47"/>
      <c r="X338" s="47"/>
      <c r="Y338" s="47"/>
      <c r="Z338" s="47"/>
      <c r="AA338" s="47"/>
      <c r="AB338" s="47"/>
      <c r="AC338" s="47"/>
      <c r="AD338" s="47"/>
      <c r="AE338" s="47"/>
      <c r="AF338" s="47"/>
      <c r="AG338" s="47"/>
      <c r="AH338" s="47"/>
      <c r="AI338" s="47"/>
    </row>
    <row r="339" spans="1:35">
      <c r="A339" s="47"/>
      <c r="B339" s="47"/>
      <c r="C339" s="47"/>
      <c r="D339" s="47"/>
      <c r="E339" s="47"/>
      <c r="F339" s="47"/>
      <c r="G339" s="47"/>
      <c r="H339" s="47"/>
      <c r="I339" s="47"/>
      <c r="J339" s="47"/>
      <c r="K339" s="47"/>
      <c r="L339" s="47"/>
      <c r="M339" s="47"/>
      <c r="N339" s="47"/>
      <c r="O339" s="47"/>
      <c r="P339" s="47"/>
      <c r="Q339" s="47"/>
      <c r="R339" s="47"/>
      <c r="S339" s="47"/>
      <c r="T339" s="47"/>
      <c r="U339" s="47"/>
      <c r="V339" s="47"/>
      <c r="W339" s="47"/>
      <c r="X339" s="47"/>
      <c r="Y339" s="47"/>
      <c r="Z339" s="47"/>
      <c r="AA339" s="47"/>
      <c r="AB339" s="47"/>
      <c r="AC339" s="47"/>
      <c r="AD339" s="47"/>
      <c r="AE339" s="47"/>
      <c r="AF339" s="47"/>
      <c r="AG339" s="47"/>
      <c r="AH339" s="47"/>
      <c r="AI339" s="47"/>
    </row>
    <row r="340" spans="1:35">
      <c r="A340" s="47"/>
      <c r="B340" s="47"/>
      <c r="C340" s="47"/>
      <c r="D340" s="47"/>
      <c r="E340" s="47"/>
      <c r="F340" s="47"/>
      <c r="G340" s="47"/>
      <c r="H340" s="47"/>
      <c r="I340" s="47"/>
      <c r="J340" s="47"/>
      <c r="K340" s="47"/>
      <c r="L340" s="47"/>
      <c r="M340" s="47"/>
      <c r="N340" s="47"/>
      <c r="O340" s="47"/>
      <c r="P340" s="47"/>
      <c r="Q340" s="47"/>
      <c r="R340" s="47"/>
      <c r="S340" s="47"/>
      <c r="T340" s="47"/>
      <c r="U340" s="47"/>
      <c r="V340" s="47"/>
      <c r="W340" s="47"/>
      <c r="X340" s="47"/>
      <c r="Y340" s="47"/>
      <c r="Z340" s="47"/>
      <c r="AA340" s="47"/>
      <c r="AB340" s="47"/>
      <c r="AC340" s="47"/>
      <c r="AD340" s="47"/>
      <c r="AE340" s="47"/>
      <c r="AF340" s="47"/>
      <c r="AG340" s="47"/>
      <c r="AH340" s="47"/>
      <c r="AI340" s="47"/>
    </row>
    <row r="341" spans="1:35">
      <c r="A341" s="47"/>
      <c r="B341" s="47"/>
      <c r="C341" s="47"/>
      <c r="D341" s="47"/>
      <c r="E341" s="47"/>
      <c r="F341" s="47"/>
      <c r="G341" s="47"/>
      <c r="H341" s="47"/>
      <c r="I341" s="47"/>
      <c r="J341" s="47"/>
      <c r="K341" s="47"/>
      <c r="L341" s="47"/>
      <c r="M341" s="47"/>
      <c r="N341" s="47"/>
      <c r="O341" s="47"/>
      <c r="P341" s="47"/>
      <c r="Q341" s="47"/>
      <c r="R341" s="47"/>
      <c r="S341" s="47"/>
      <c r="T341" s="47"/>
      <c r="U341" s="47"/>
      <c r="V341" s="47"/>
      <c r="W341" s="47"/>
      <c r="X341" s="47"/>
      <c r="Y341" s="47"/>
      <c r="Z341" s="47"/>
      <c r="AA341" s="47"/>
      <c r="AB341" s="47"/>
      <c r="AC341" s="47"/>
      <c r="AD341" s="47"/>
      <c r="AE341" s="47"/>
      <c r="AF341" s="47"/>
      <c r="AG341" s="47"/>
      <c r="AH341" s="47"/>
      <c r="AI341" s="47"/>
    </row>
    <row r="342" spans="1:35">
      <c r="A342" s="47"/>
      <c r="B342" s="47"/>
      <c r="C342" s="47"/>
      <c r="D342" s="47"/>
      <c r="E342" s="47"/>
      <c r="F342" s="47"/>
      <c r="G342" s="47"/>
      <c r="H342" s="47"/>
      <c r="I342" s="47"/>
      <c r="J342" s="47"/>
      <c r="K342" s="47"/>
      <c r="L342" s="47"/>
      <c r="M342" s="47"/>
      <c r="N342" s="47"/>
      <c r="O342" s="47"/>
      <c r="P342" s="47"/>
      <c r="Q342" s="47"/>
      <c r="R342" s="47"/>
      <c r="S342" s="47"/>
      <c r="T342" s="47"/>
      <c r="U342" s="47"/>
      <c r="V342" s="47"/>
      <c r="W342" s="47"/>
      <c r="X342" s="47"/>
      <c r="Y342" s="47"/>
      <c r="Z342" s="47"/>
      <c r="AA342" s="47"/>
      <c r="AB342" s="47"/>
      <c r="AC342" s="47"/>
      <c r="AD342" s="47"/>
      <c r="AE342" s="47"/>
      <c r="AF342" s="47"/>
      <c r="AG342" s="47"/>
      <c r="AH342" s="47"/>
      <c r="AI342" s="47"/>
    </row>
    <row r="343" spans="1:35">
      <c r="A343" s="47"/>
      <c r="B343" s="47"/>
      <c r="C343" s="47"/>
      <c r="D343" s="47"/>
      <c r="E343" s="47"/>
      <c r="F343" s="47"/>
      <c r="G343" s="47"/>
      <c r="H343" s="47"/>
      <c r="I343" s="47"/>
      <c r="J343" s="47"/>
      <c r="K343" s="47"/>
      <c r="L343" s="47"/>
      <c r="M343" s="47"/>
      <c r="N343" s="47"/>
      <c r="O343" s="47"/>
      <c r="P343" s="47"/>
      <c r="Q343" s="47"/>
      <c r="R343" s="47"/>
      <c r="S343" s="47"/>
      <c r="T343" s="47"/>
      <c r="U343" s="47"/>
      <c r="V343" s="47"/>
      <c r="W343" s="47"/>
      <c r="X343" s="47"/>
      <c r="Y343" s="47"/>
      <c r="Z343" s="47"/>
      <c r="AA343" s="47"/>
      <c r="AB343" s="47"/>
      <c r="AC343" s="47"/>
      <c r="AD343" s="47"/>
      <c r="AE343" s="47"/>
      <c r="AF343" s="47"/>
      <c r="AG343" s="47"/>
      <c r="AH343" s="47"/>
      <c r="AI343" s="47"/>
    </row>
    <row r="344" spans="1:35">
      <c r="A344" s="47"/>
      <c r="B344" s="47"/>
      <c r="C344" s="47"/>
      <c r="D344" s="47"/>
      <c r="E344" s="47"/>
      <c r="F344" s="47"/>
      <c r="G344" s="47"/>
      <c r="H344" s="47"/>
      <c r="I344" s="47"/>
      <c r="J344" s="47"/>
      <c r="K344" s="47"/>
      <c r="L344" s="47"/>
      <c r="M344" s="47"/>
      <c r="N344" s="47"/>
      <c r="O344" s="47"/>
      <c r="P344" s="47"/>
      <c r="Q344" s="47"/>
      <c r="R344" s="47"/>
      <c r="S344" s="47"/>
      <c r="T344" s="47"/>
      <c r="U344" s="47"/>
      <c r="V344" s="47"/>
      <c r="W344" s="47"/>
      <c r="X344" s="47"/>
      <c r="Y344" s="47"/>
      <c r="Z344" s="47"/>
      <c r="AA344" s="47"/>
      <c r="AB344" s="47"/>
      <c r="AC344" s="47"/>
      <c r="AD344" s="47"/>
      <c r="AE344" s="47"/>
      <c r="AF344" s="47"/>
      <c r="AG344" s="47"/>
      <c r="AH344" s="47"/>
      <c r="AI344" s="47"/>
    </row>
    <row r="345" spans="1:35">
      <c r="A345" s="47"/>
      <c r="B345" s="47"/>
      <c r="C345" s="47"/>
      <c r="D345" s="47"/>
      <c r="E345" s="47"/>
      <c r="F345" s="47"/>
      <c r="G345" s="47"/>
      <c r="H345" s="47"/>
      <c r="I345" s="47"/>
      <c r="J345" s="47"/>
      <c r="K345" s="47"/>
      <c r="L345" s="47"/>
      <c r="M345" s="47"/>
      <c r="N345" s="47"/>
      <c r="O345" s="47"/>
      <c r="P345" s="47"/>
      <c r="Q345" s="47"/>
      <c r="R345" s="47"/>
      <c r="S345" s="47"/>
      <c r="T345" s="47"/>
      <c r="U345" s="47"/>
      <c r="V345" s="47"/>
      <c r="W345" s="47"/>
      <c r="X345" s="47"/>
      <c r="Y345" s="47"/>
      <c r="Z345" s="47"/>
      <c r="AA345" s="47"/>
      <c r="AB345" s="47"/>
      <c r="AC345" s="47"/>
      <c r="AD345" s="47"/>
      <c r="AE345" s="47"/>
      <c r="AF345" s="47"/>
      <c r="AG345" s="47"/>
      <c r="AH345" s="47"/>
      <c r="AI345" s="47"/>
    </row>
    <row r="346" spans="1:35">
      <c r="A346" s="47"/>
      <c r="B346" s="47"/>
      <c r="C346" s="47"/>
      <c r="D346" s="47"/>
      <c r="E346" s="47"/>
      <c r="F346" s="47"/>
      <c r="G346" s="47"/>
      <c r="H346" s="47"/>
      <c r="I346" s="47"/>
      <c r="J346" s="47"/>
      <c r="K346" s="47"/>
      <c r="L346" s="47"/>
      <c r="M346" s="47"/>
      <c r="N346" s="47"/>
      <c r="O346" s="47"/>
      <c r="P346" s="47"/>
      <c r="Q346" s="47"/>
      <c r="R346" s="47"/>
      <c r="S346" s="47"/>
      <c r="T346" s="47"/>
      <c r="U346" s="47"/>
      <c r="V346" s="47"/>
      <c r="W346" s="47"/>
      <c r="X346" s="47"/>
      <c r="Y346" s="47"/>
      <c r="Z346" s="47"/>
      <c r="AA346" s="47"/>
      <c r="AB346" s="47"/>
      <c r="AC346" s="47"/>
      <c r="AD346" s="47"/>
      <c r="AE346" s="47"/>
      <c r="AF346" s="47"/>
      <c r="AG346" s="47"/>
      <c r="AH346" s="47"/>
      <c r="AI346" s="47"/>
    </row>
    <row r="347" spans="1:35">
      <c r="A347" s="47"/>
      <c r="B347" s="47"/>
      <c r="C347" s="47"/>
      <c r="D347" s="47"/>
      <c r="E347" s="47"/>
      <c r="F347" s="47"/>
      <c r="G347" s="47"/>
      <c r="H347" s="47"/>
      <c r="I347" s="47"/>
      <c r="J347" s="47"/>
      <c r="K347" s="47"/>
      <c r="L347" s="47"/>
      <c r="M347" s="47"/>
      <c r="N347" s="47"/>
      <c r="O347" s="47"/>
      <c r="P347" s="47"/>
      <c r="Q347" s="47"/>
      <c r="R347" s="47"/>
      <c r="S347" s="47"/>
      <c r="T347" s="47"/>
      <c r="U347" s="47"/>
      <c r="V347" s="47"/>
      <c r="W347" s="47"/>
      <c r="X347" s="47"/>
      <c r="Y347" s="47"/>
      <c r="Z347" s="47"/>
      <c r="AA347" s="47"/>
      <c r="AB347" s="47"/>
      <c r="AC347" s="47"/>
      <c r="AD347" s="47"/>
      <c r="AE347" s="47"/>
      <c r="AF347" s="47"/>
      <c r="AG347" s="47"/>
      <c r="AH347" s="47"/>
      <c r="AI347" s="47"/>
    </row>
    <row r="348" spans="1:35">
      <c r="A348" s="47"/>
      <c r="B348" s="47"/>
      <c r="C348" s="47"/>
      <c r="D348" s="47"/>
      <c r="E348" s="47"/>
      <c r="F348" s="47"/>
      <c r="G348" s="47"/>
      <c r="H348" s="47"/>
      <c r="I348" s="47"/>
      <c r="J348" s="47"/>
      <c r="K348" s="47"/>
      <c r="L348" s="47"/>
      <c r="M348" s="47"/>
      <c r="N348" s="47"/>
      <c r="O348" s="47"/>
      <c r="P348" s="47"/>
      <c r="Q348" s="47"/>
      <c r="R348" s="47"/>
      <c r="S348" s="47"/>
      <c r="T348" s="47"/>
      <c r="U348" s="47"/>
      <c r="V348" s="47"/>
      <c r="W348" s="47"/>
      <c r="X348" s="47"/>
      <c r="Y348" s="47"/>
      <c r="Z348" s="47"/>
      <c r="AA348" s="47"/>
      <c r="AB348" s="47"/>
      <c r="AC348" s="47"/>
      <c r="AD348" s="47"/>
      <c r="AE348" s="47"/>
      <c r="AF348" s="47"/>
      <c r="AG348" s="47"/>
      <c r="AH348" s="47"/>
      <c r="AI348" s="47"/>
    </row>
    <row r="349" spans="1:35">
      <c r="A349" s="47"/>
      <c r="B349" s="47"/>
      <c r="C349" s="47"/>
      <c r="D349" s="47"/>
      <c r="E349" s="47"/>
      <c r="F349" s="47"/>
      <c r="G349" s="47"/>
      <c r="H349" s="47"/>
      <c r="I349" s="47"/>
      <c r="J349" s="47"/>
      <c r="K349" s="47"/>
      <c r="L349" s="47"/>
      <c r="M349" s="47"/>
      <c r="N349" s="47"/>
      <c r="O349" s="47"/>
      <c r="P349" s="47"/>
      <c r="Q349" s="47"/>
      <c r="R349" s="47"/>
      <c r="S349" s="47"/>
      <c r="T349" s="47"/>
      <c r="U349" s="47"/>
      <c r="V349" s="47"/>
      <c r="W349" s="47"/>
      <c r="X349" s="47"/>
      <c r="Y349" s="47"/>
      <c r="Z349" s="47"/>
      <c r="AA349" s="47"/>
      <c r="AB349" s="47"/>
      <c r="AC349" s="47"/>
      <c r="AD349" s="47"/>
      <c r="AE349" s="47"/>
      <c r="AF349" s="47"/>
      <c r="AG349" s="47"/>
      <c r="AH349" s="47"/>
      <c r="AI349" s="47"/>
    </row>
    <row r="350" spans="1:35">
      <c r="A350" s="47"/>
      <c r="B350" s="47"/>
      <c r="C350" s="47"/>
      <c r="D350" s="47"/>
      <c r="E350" s="47"/>
      <c r="F350" s="47"/>
      <c r="G350" s="47"/>
      <c r="H350" s="47"/>
      <c r="I350" s="47"/>
      <c r="J350" s="47"/>
      <c r="K350" s="47"/>
      <c r="L350" s="47"/>
      <c r="M350" s="47"/>
      <c r="N350" s="47"/>
      <c r="O350" s="47"/>
      <c r="P350" s="47"/>
      <c r="Q350" s="47"/>
      <c r="R350" s="47"/>
      <c r="S350" s="47"/>
      <c r="T350" s="47"/>
      <c r="U350" s="47"/>
      <c r="V350" s="47"/>
      <c r="W350" s="47"/>
      <c r="X350" s="47"/>
      <c r="Y350" s="47"/>
      <c r="Z350" s="47"/>
      <c r="AA350" s="47"/>
      <c r="AB350" s="47"/>
      <c r="AC350" s="47"/>
      <c r="AD350" s="47"/>
      <c r="AE350" s="47"/>
      <c r="AF350" s="47"/>
      <c r="AG350" s="47"/>
      <c r="AH350" s="47"/>
      <c r="AI350" s="47"/>
    </row>
    <row r="351" spans="1:35">
      <c r="A351" s="47"/>
      <c r="B351" s="47"/>
      <c r="C351" s="47"/>
      <c r="D351" s="47"/>
      <c r="E351" s="47"/>
      <c r="F351" s="47"/>
      <c r="G351" s="47"/>
      <c r="H351" s="47"/>
      <c r="I351" s="47"/>
      <c r="J351" s="47"/>
      <c r="K351" s="47"/>
      <c r="L351" s="47"/>
      <c r="M351" s="47"/>
      <c r="N351" s="47"/>
      <c r="O351" s="47"/>
      <c r="P351" s="47"/>
      <c r="Q351" s="47"/>
      <c r="R351" s="47"/>
      <c r="S351" s="47"/>
      <c r="T351" s="47"/>
      <c r="U351" s="47"/>
      <c r="V351" s="47"/>
      <c r="W351" s="47"/>
      <c r="X351" s="47"/>
      <c r="Y351" s="47"/>
      <c r="Z351" s="47"/>
      <c r="AA351" s="47"/>
      <c r="AB351" s="47"/>
      <c r="AC351" s="47"/>
      <c r="AD351" s="47"/>
      <c r="AE351" s="47"/>
      <c r="AF351" s="47"/>
      <c r="AG351" s="47"/>
      <c r="AH351" s="47"/>
      <c r="AI351" s="47"/>
    </row>
    <row r="352" spans="1:35">
      <c r="A352" s="47"/>
      <c r="B352" s="47"/>
      <c r="C352" s="47"/>
      <c r="D352" s="47"/>
      <c r="E352" s="47"/>
      <c r="F352" s="47"/>
      <c r="G352" s="47"/>
      <c r="H352" s="47"/>
      <c r="I352" s="47"/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47"/>
      <c r="U352" s="47"/>
      <c r="V352" s="47"/>
      <c r="W352" s="47"/>
      <c r="X352" s="47"/>
      <c r="Y352" s="47"/>
      <c r="Z352" s="47"/>
      <c r="AA352" s="47"/>
      <c r="AB352" s="47"/>
      <c r="AC352" s="47"/>
      <c r="AD352" s="47"/>
      <c r="AE352" s="47"/>
      <c r="AF352" s="47"/>
      <c r="AG352" s="47"/>
      <c r="AH352" s="47"/>
      <c r="AI352" s="47"/>
    </row>
    <row r="353" spans="1:35">
      <c r="A353" s="47"/>
      <c r="B353" s="47"/>
      <c r="C353" s="47"/>
      <c r="D353" s="47"/>
      <c r="E353" s="47"/>
      <c r="F353" s="47"/>
      <c r="G353" s="47"/>
      <c r="H353" s="47"/>
      <c r="I353" s="47"/>
      <c r="J353" s="47"/>
      <c r="K353" s="47"/>
      <c r="L353" s="47"/>
      <c r="M353" s="47"/>
      <c r="N353" s="47"/>
      <c r="O353" s="47"/>
      <c r="P353" s="47"/>
      <c r="Q353" s="47"/>
      <c r="R353" s="47"/>
      <c r="S353" s="47"/>
      <c r="T353" s="47"/>
      <c r="U353" s="47"/>
      <c r="V353" s="47"/>
      <c r="W353" s="47"/>
      <c r="X353" s="47"/>
      <c r="Y353" s="47"/>
      <c r="Z353" s="47"/>
      <c r="AA353" s="47"/>
      <c r="AB353" s="47"/>
      <c r="AC353" s="47"/>
      <c r="AD353" s="47"/>
      <c r="AE353" s="47"/>
      <c r="AF353" s="47"/>
      <c r="AG353" s="47"/>
      <c r="AH353" s="47"/>
      <c r="AI353" s="47"/>
    </row>
    <row r="354" spans="1:35">
      <c r="A354" s="47"/>
      <c r="B354" s="47"/>
      <c r="C354" s="47"/>
      <c r="D354" s="47"/>
      <c r="E354" s="47"/>
      <c r="F354" s="47"/>
      <c r="G354" s="47"/>
      <c r="H354" s="47"/>
      <c r="I354" s="47"/>
      <c r="J354" s="47"/>
      <c r="K354" s="47"/>
      <c r="L354" s="47"/>
      <c r="M354" s="47"/>
      <c r="N354" s="47"/>
      <c r="O354" s="47"/>
      <c r="P354" s="47"/>
      <c r="Q354" s="47"/>
      <c r="R354" s="47"/>
      <c r="S354" s="47"/>
      <c r="T354" s="47"/>
      <c r="U354" s="47"/>
      <c r="V354" s="47"/>
      <c r="W354" s="47"/>
      <c r="X354" s="47"/>
      <c r="Y354" s="47"/>
      <c r="Z354" s="47"/>
      <c r="AA354" s="47"/>
      <c r="AB354" s="47"/>
      <c r="AC354" s="47"/>
      <c r="AD354" s="47"/>
      <c r="AE354" s="47"/>
      <c r="AF354" s="47"/>
      <c r="AG354" s="47"/>
      <c r="AH354" s="47"/>
      <c r="AI354" s="47"/>
    </row>
    <row r="355" spans="1:35">
      <c r="A355" s="47"/>
      <c r="B355" s="47"/>
      <c r="C355" s="47"/>
      <c r="D355" s="47"/>
      <c r="E355" s="47"/>
      <c r="F355" s="47"/>
      <c r="G355" s="47"/>
      <c r="H355" s="47"/>
      <c r="I355" s="47"/>
      <c r="J355" s="47"/>
      <c r="K355" s="47"/>
      <c r="L355" s="47"/>
      <c r="M355" s="47"/>
      <c r="N355" s="47"/>
      <c r="O355" s="47"/>
      <c r="P355" s="47"/>
      <c r="Q355" s="47"/>
      <c r="R355" s="47"/>
      <c r="S355" s="47"/>
      <c r="T355" s="47"/>
      <c r="U355" s="47"/>
      <c r="V355" s="47"/>
      <c r="W355" s="47"/>
      <c r="X355" s="47"/>
      <c r="Y355" s="47"/>
      <c r="Z355" s="47"/>
      <c r="AA355" s="47"/>
      <c r="AB355" s="47"/>
      <c r="AC355" s="47"/>
      <c r="AD355" s="47"/>
      <c r="AE355" s="47"/>
      <c r="AF355" s="47"/>
      <c r="AG355" s="47"/>
      <c r="AH355" s="47"/>
      <c r="AI355" s="47"/>
    </row>
    <row r="356" spans="1:35">
      <c r="A356" s="47"/>
      <c r="B356" s="47"/>
      <c r="C356" s="47"/>
      <c r="D356" s="47"/>
      <c r="E356" s="47"/>
      <c r="F356" s="47"/>
      <c r="G356" s="47"/>
      <c r="H356" s="47"/>
      <c r="I356" s="47"/>
      <c r="J356" s="47"/>
      <c r="K356" s="47"/>
      <c r="L356" s="47"/>
      <c r="M356" s="47"/>
      <c r="N356" s="47"/>
      <c r="O356" s="47"/>
      <c r="P356" s="47"/>
      <c r="Q356" s="47"/>
      <c r="R356" s="47"/>
      <c r="S356" s="47"/>
      <c r="T356" s="47"/>
      <c r="U356" s="47"/>
      <c r="V356" s="47"/>
      <c r="W356" s="47"/>
      <c r="X356" s="47"/>
      <c r="Y356" s="47"/>
      <c r="Z356" s="47"/>
      <c r="AA356" s="47"/>
      <c r="AB356" s="47"/>
      <c r="AC356" s="47"/>
      <c r="AD356" s="47"/>
      <c r="AE356" s="47"/>
      <c r="AF356" s="47"/>
      <c r="AG356" s="47"/>
      <c r="AH356" s="47"/>
      <c r="AI356" s="47"/>
    </row>
    <row r="357" spans="1:35">
      <c r="A357" s="47"/>
      <c r="B357" s="47"/>
      <c r="C357" s="47"/>
      <c r="D357" s="47"/>
      <c r="E357" s="47"/>
      <c r="F357" s="47"/>
      <c r="G357" s="47"/>
      <c r="H357" s="47"/>
      <c r="I357" s="47"/>
      <c r="J357" s="47"/>
      <c r="K357" s="47"/>
      <c r="L357" s="47"/>
      <c r="M357" s="47"/>
      <c r="N357" s="47"/>
      <c r="O357" s="47"/>
      <c r="P357" s="47"/>
      <c r="Q357" s="47"/>
      <c r="R357" s="47"/>
      <c r="S357" s="47"/>
      <c r="T357" s="47"/>
      <c r="U357" s="47"/>
      <c r="V357" s="47"/>
      <c r="W357" s="47"/>
      <c r="X357" s="47"/>
      <c r="Y357" s="47"/>
      <c r="Z357" s="47"/>
      <c r="AA357" s="47"/>
      <c r="AB357" s="47"/>
      <c r="AC357" s="47"/>
      <c r="AD357" s="47"/>
      <c r="AE357" s="47"/>
      <c r="AF357" s="47"/>
      <c r="AG357" s="47"/>
      <c r="AH357" s="47"/>
      <c r="AI357" s="47"/>
    </row>
    <row r="358" spans="1:35">
      <c r="A358" s="47"/>
      <c r="B358" s="47"/>
      <c r="C358" s="47"/>
      <c r="D358" s="47"/>
      <c r="E358" s="47"/>
      <c r="F358" s="47"/>
      <c r="G358" s="47"/>
      <c r="H358" s="47"/>
      <c r="I358" s="47"/>
      <c r="J358" s="47"/>
      <c r="K358" s="47"/>
      <c r="L358" s="47"/>
      <c r="M358" s="47"/>
      <c r="N358" s="47"/>
      <c r="O358" s="47"/>
      <c r="P358" s="47"/>
      <c r="Q358" s="47"/>
      <c r="R358" s="47"/>
      <c r="S358" s="47"/>
      <c r="T358" s="47"/>
      <c r="U358" s="47"/>
      <c r="V358" s="47"/>
      <c r="W358" s="47"/>
      <c r="X358" s="47"/>
      <c r="Y358" s="47"/>
      <c r="Z358" s="47"/>
      <c r="AA358" s="47"/>
      <c r="AB358" s="47"/>
      <c r="AC358" s="47"/>
      <c r="AD358" s="47"/>
      <c r="AE358" s="47"/>
      <c r="AF358" s="47"/>
      <c r="AG358" s="47"/>
      <c r="AH358" s="47"/>
      <c r="AI358" s="47"/>
    </row>
    <row r="359" spans="1:35">
      <c r="A359" s="47"/>
      <c r="B359" s="47"/>
      <c r="C359" s="47"/>
      <c r="D359" s="47"/>
      <c r="E359" s="47"/>
      <c r="F359" s="47"/>
      <c r="G359" s="47"/>
      <c r="H359" s="47"/>
      <c r="I359" s="47"/>
      <c r="J359" s="47"/>
      <c r="K359" s="47"/>
      <c r="L359" s="47"/>
      <c r="M359" s="47"/>
      <c r="N359" s="47"/>
      <c r="O359" s="47"/>
      <c r="P359" s="47"/>
      <c r="Q359" s="47"/>
      <c r="R359" s="47"/>
      <c r="S359" s="47"/>
      <c r="T359" s="47"/>
      <c r="U359" s="47"/>
      <c r="V359" s="47"/>
      <c r="W359" s="47"/>
      <c r="X359" s="47"/>
      <c r="Y359" s="47"/>
      <c r="Z359" s="47"/>
      <c r="AA359" s="47"/>
      <c r="AB359" s="47"/>
      <c r="AC359" s="47"/>
      <c r="AD359" s="47"/>
      <c r="AE359" s="47"/>
      <c r="AF359" s="47"/>
      <c r="AG359" s="47"/>
      <c r="AH359" s="47"/>
      <c r="AI359" s="47"/>
    </row>
    <row r="360" spans="1:35">
      <c r="A360" s="47"/>
      <c r="B360" s="47"/>
      <c r="C360" s="47"/>
      <c r="D360" s="47"/>
      <c r="E360" s="47"/>
      <c r="F360" s="47"/>
      <c r="G360" s="47"/>
      <c r="H360" s="47"/>
      <c r="I360" s="47"/>
      <c r="J360" s="47"/>
      <c r="K360" s="47"/>
      <c r="L360" s="47"/>
      <c r="M360" s="47"/>
      <c r="N360" s="47"/>
      <c r="O360" s="47"/>
      <c r="P360" s="47"/>
      <c r="Q360" s="47"/>
      <c r="R360" s="47"/>
      <c r="S360" s="47"/>
      <c r="T360" s="47"/>
      <c r="U360" s="47"/>
      <c r="V360" s="47"/>
      <c r="W360" s="47"/>
      <c r="X360" s="47"/>
      <c r="Y360" s="47"/>
      <c r="Z360" s="47"/>
      <c r="AA360" s="47"/>
      <c r="AB360" s="47"/>
      <c r="AC360" s="47"/>
      <c r="AD360" s="47"/>
      <c r="AE360" s="47"/>
      <c r="AF360" s="47"/>
      <c r="AG360" s="47"/>
      <c r="AH360" s="47"/>
      <c r="AI360" s="47"/>
    </row>
    <row r="361" spans="1:35">
      <c r="A361" s="47"/>
      <c r="B361" s="47"/>
      <c r="C361" s="47"/>
      <c r="D361" s="47"/>
      <c r="E361" s="47"/>
      <c r="F361" s="47"/>
      <c r="G361" s="47"/>
      <c r="H361" s="47"/>
      <c r="I361" s="47"/>
      <c r="J361" s="47"/>
      <c r="K361" s="47"/>
      <c r="L361" s="47"/>
      <c r="M361" s="47"/>
      <c r="N361" s="47"/>
      <c r="O361" s="47"/>
      <c r="P361" s="47"/>
      <c r="Q361" s="47"/>
      <c r="R361" s="47"/>
      <c r="S361" s="47"/>
      <c r="T361" s="47"/>
      <c r="U361" s="47"/>
      <c r="V361" s="47"/>
      <c r="W361" s="47"/>
      <c r="X361" s="47"/>
      <c r="Y361" s="47"/>
      <c r="Z361" s="47"/>
      <c r="AA361" s="47"/>
      <c r="AB361" s="47"/>
      <c r="AC361" s="47"/>
      <c r="AD361" s="47"/>
      <c r="AE361" s="47"/>
      <c r="AF361" s="47"/>
      <c r="AG361" s="47"/>
      <c r="AH361" s="47"/>
      <c r="AI361" s="47"/>
    </row>
    <row r="362" spans="1:35">
      <c r="A362" s="47"/>
      <c r="B362" s="47"/>
      <c r="C362" s="47"/>
      <c r="D362" s="47"/>
      <c r="E362" s="47"/>
      <c r="F362" s="47"/>
      <c r="G362" s="47"/>
      <c r="H362" s="47"/>
      <c r="I362" s="47"/>
      <c r="J362" s="47"/>
      <c r="K362" s="47"/>
      <c r="L362" s="47"/>
      <c r="M362" s="47"/>
      <c r="N362" s="47"/>
      <c r="O362" s="47"/>
      <c r="P362" s="47"/>
      <c r="Q362" s="47"/>
      <c r="R362" s="47"/>
      <c r="S362" s="47"/>
      <c r="T362" s="47"/>
      <c r="U362" s="47"/>
      <c r="V362" s="47"/>
      <c r="W362" s="47"/>
      <c r="X362" s="47"/>
      <c r="Y362" s="47"/>
      <c r="Z362" s="47"/>
      <c r="AA362" s="47"/>
      <c r="AB362" s="47"/>
      <c r="AC362" s="47"/>
      <c r="AD362" s="47"/>
      <c r="AE362" s="47"/>
      <c r="AF362" s="47"/>
      <c r="AG362" s="47"/>
      <c r="AH362" s="47"/>
      <c r="AI362" s="47"/>
    </row>
    <row r="363" spans="1:35">
      <c r="A363" s="47"/>
      <c r="B363" s="47"/>
      <c r="C363" s="47"/>
      <c r="D363" s="47"/>
      <c r="E363" s="47"/>
      <c r="F363" s="47"/>
      <c r="G363" s="47"/>
      <c r="H363" s="47"/>
      <c r="I363" s="47"/>
      <c r="J363" s="47"/>
      <c r="K363" s="47"/>
      <c r="L363" s="47"/>
      <c r="M363" s="47"/>
      <c r="N363" s="47"/>
      <c r="O363" s="47"/>
      <c r="P363" s="47"/>
      <c r="Q363" s="47"/>
      <c r="R363" s="47"/>
      <c r="S363" s="47"/>
      <c r="T363" s="47"/>
      <c r="U363" s="47"/>
      <c r="V363" s="47"/>
      <c r="W363" s="47"/>
      <c r="X363" s="47"/>
      <c r="Y363" s="47"/>
      <c r="Z363" s="47"/>
      <c r="AA363" s="47"/>
      <c r="AB363" s="47"/>
      <c r="AC363" s="47"/>
      <c r="AD363" s="47"/>
      <c r="AE363" s="47"/>
      <c r="AF363" s="47"/>
      <c r="AG363" s="47"/>
      <c r="AH363" s="47"/>
      <c r="AI363" s="47"/>
    </row>
    <row r="364" spans="1:35">
      <c r="A364" s="47"/>
      <c r="B364" s="47"/>
      <c r="C364" s="47"/>
      <c r="D364" s="47"/>
      <c r="E364" s="47"/>
      <c r="F364" s="47"/>
      <c r="G364" s="47"/>
      <c r="H364" s="47"/>
      <c r="I364" s="47"/>
      <c r="J364" s="47"/>
      <c r="K364" s="47"/>
      <c r="L364" s="47"/>
      <c r="M364" s="47"/>
      <c r="N364" s="47"/>
      <c r="O364" s="47"/>
      <c r="P364" s="47"/>
      <c r="Q364" s="47"/>
      <c r="R364" s="47"/>
      <c r="S364" s="47"/>
      <c r="T364" s="47"/>
      <c r="U364" s="47"/>
      <c r="V364" s="47"/>
      <c r="W364" s="47"/>
      <c r="X364" s="47"/>
      <c r="Y364" s="47"/>
      <c r="Z364" s="47"/>
      <c r="AA364" s="47"/>
      <c r="AB364" s="47"/>
      <c r="AC364" s="47"/>
      <c r="AD364" s="47"/>
      <c r="AE364" s="47"/>
      <c r="AF364" s="47"/>
      <c r="AG364" s="47"/>
      <c r="AH364" s="47"/>
      <c r="AI364" s="47"/>
    </row>
    <row r="365" spans="1:35">
      <c r="A365" s="47"/>
      <c r="B365" s="47"/>
      <c r="C365" s="47"/>
      <c r="D365" s="47"/>
      <c r="E365" s="47"/>
      <c r="F365" s="47"/>
      <c r="G365" s="47"/>
      <c r="H365" s="47"/>
      <c r="I365" s="47"/>
      <c r="J365" s="47"/>
      <c r="K365" s="47"/>
      <c r="L365" s="47"/>
      <c r="M365" s="47"/>
      <c r="N365" s="47"/>
      <c r="O365" s="47"/>
      <c r="P365" s="47"/>
      <c r="Q365" s="47"/>
      <c r="R365" s="47"/>
      <c r="S365" s="47"/>
      <c r="T365" s="47"/>
      <c r="U365" s="47"/>
      <c r="V365" s="47"/>
      <c r="W365" s="47"/>
      <c r="X365" s="47"/>
      <c r="Y365" s="47"/>
      <c r="Z365" s="47"/>
      <c r="AA365" s="47"/>
      <c r="AB365" s="47"/>
      <c r="AC365" s="47"/>
      <c r="AD365" s="47"/>
      <c r="AE365" s="47"/>
      <c r="AF365" s="47"/>
      <c r="AG365" s="47"/>
      <c r="AH365" s="47"/>
      <c r="AI365" s="47"/>
    </row>
    <row r="366" spans="1:35">
      <c r="A366" s="47"/>
      <c r="B366" s="47"/>
      <c r="C366" s="47"/>
      <c r="D366" s="47"/>
      <c r="E366" s="47"/>
      <c r="F366" s="47"/>
      <c r="G366" s="47"/>
      <c r="H366" s="47"/>
      <c r="I366" s="47"/>
      <c r="J366" s="47"/>
      <c r="K366" s="47"/>
      <c r="L366" s="47"/>
      <c r="M366" s="47"/>
      <c r="N366" s="47"/>
      <c r="O366" s="47"/>
      <c r="P366" s="47"/>
      <c r="Q366" s="47"/>
      <c r="R366" s="47"/>
      <c r="S366" s="47"/>
      <c r="T366" s="47"/>
      <c r="U366" s="47"/>
      <c r="V366" s="47"/>
      <c r="W366" s="47"/>
      <c r="X366" s="47"/>
      <c r="Y366" s="47"/>
      <c r="Z366" s="47"/>
      <c r="AA366" s="47"/>
      <c r="AB366" s="47"/>
      <c r="AC366" s="47"/>
      <c r="AD366" s="47"/>
      <c r="AE366" s="47"/>
      <c r="AF366" s="47"/>
      <c r="AG366" s="47"/>
      <c r="AH366" s="47"/>
      <c r="AI366" s="47"/>
    </row>
    <row r="367" spans="1:35">
      <c r="A367" s="47"/>
      <c r="B367" s="47"/>
      <c r="C367" s="47"/>
      <c r="D367" s="47"/>
      <c r="E367" s="47"/>
      <c r="F367" s="47"/>
      <c r="G367" s="47"/>
      <c r="H367" s="47"/>
      <c r="I367" s="47"/>
      <c r="J367" s="47"/>
      <c r="K367" s="47"/>
      <c r="L367" s="47"/>
      <c r="M367" s="47"/>
      <c r="N367" s="47"/>
      <c r="O367" s="47"/>
      <c r="P367" s="47"/>
      <c r="Q367" s="47"/>
      <c r="R367" s="47"/>
      <c r="S367" s="47"/>
      <c r="T367" s="47"/>
      <c r="U367" s="47"/>
      <c r="V367" s="47"/>
      <c r="W367" s="47"/>
      <c r="X367" s="47"/>
      <c r="Y367" s="47"/>
      <c r="Z367" s="47"/>
      <c r="AA367" s="47"/>
      <c r="AB367" s="47"/>
      <c r="AC367" s="47"/>
      <c r="AD367" s="47"/>
      <c r="AE367" s="47"/>
      <c r="AF367" s="47"/>
      <c r="AG367" s="47"/>
      <c r="AH367" s="47"/>
      <c r="AI367" s="47"/>
    </row>
    <row r="368" spans="1:35">
      <c r="A368" s="47"/>
      <c r="B368" s="47"/>
      <c r="C368" s="47"/>
      <c r="D368" s="47"/>
      <c r="E368" s="47"/>
      <c r="F368" s="47"/>
      <c r="G368" s="47"/>
      <c r="H368" s="47"/>
      <c r="I368" s="47"/>
      <c r="J368" s="47"/>
      <c r="K368" s="47"/>
      <c r="L368" s="47"/>
      <c r="M368" s="47"/>
      <c r="N368" s="47"/>
      <c r="O368" s="47"/>
      <c r="P368" s="47"/>
      <c r="Q368" s="47"/>
      <c r="R368" s="47"/>
      <c r="S368" s="47"/>
      <c r="T368" s="47"/>
      <c r="U368" s="47"/>
      <c r="V368" s="47"/>
      <c r="W368" s="47"/>
      <c r="X368" s="47"/>
      <c r="Y368" s="47"/>
      <c r="Z368" s="47"/>
      <c r="AA368" s="47"/>
      <c r="AB368" s="47"/>
      <c r="AC368" s="47"/>
      <c r="AD368" s="47"/>
      <c r="AE368" s="47"/>
      <c r="AF368" s="47"/>
      <c r="AG368" s="47"/>
      <c r="AH368" s="47"/>
      <c r="AI368" s="47"/>
    </row>
    <row r="369" spans="1:35">
      <c r="A369" s="47"/>
      <c r="B369" s="47"/>
      <c r="C369" s="47"/>
      <c r="D369" s="47"/>
      <c r="E369" s="47"/>
      <c r="F369" s="47"/>
      <c r="G369" s="47"/>
      <c r="H369" s="47"/>
      <c r="I369" s="47"/>
      <c r="J369" s="47"/>
      <c r="K369" s="47"/>
      <c r="L369" s="47"/>
      <c r="M369" s="47"/>
      <c r="N369" s="47"/>
      <c r="O369" s="47"/>
      <c r="P369" s="47"/>
      <c r="Q369" s="47"/>
      <c r="R369" s="47"/>
      <c r="S369" s="47"/>
      <c r="T369" s="47"/>
      <c r="U369" s="47"/>
      <c r="V369" s="47"/>
      <c r="W369" s="47"/>
      <c r="X369" s="47"/>
      <c r="Y369" s="47"/>
      <c r="Z369" s="47"/>
      <c r="AA369" s="47"/>
      <c r="AB369" s="47"/>
      <c r="AC369" s="47"/>
      <c r="AD369" s="47"/>
      <c r="AE369" s="47"/>
      <c r="AF369" s="47"/>
      <c r="AG369" s="47"/>
      <c r="AH369" s="47"/>
      <c r="AI369" s="47"/>
    </row>
    <row r="370" spans="1:35">
      <c r="A370" s="47"/>
      <c r="B370" s="47"/>
      <c r="C370" s="47"/>
      <c r="D370" s="47"/>
      <c r="E370" s="47"/>
      <c r="F370" s="47"/>
      <c r="G370" s="47"/>
      <c r="H370" s="47"/>
      <c r="I370" s="47"/>
      <c r="J370" s="47"/>
      <c r="K370" s="47"/>
      <c r="L370" s="47"/>
      <c r="M370" s="47"/>
      <c r="N370" s="47"/>
      <c r="O370" s="47"/>
      <c r="P370" s="47"/>
      <c r="Q370" s="47"/>
      <c r="R370" s="47"/>
      <c r="S370" s="47"/>
      <c r="T370" s="47"/>
      <c r="U370" s="47"/>
      <c r="V370" s="47"/>
      <c r="W370" s="47"/>
      <c r="X370" s="47"/>
      <c r="Y370" s="47"/>
      <c r="Z370" s="47"/>
      <c r="AA370" s="47"/>
      <c r="AB370" s="47"/>
      <c r="AC370" s="47"/>
      <c r="AD370" s="47"/>
      <c r="AE370" s="47"/>
      <c r="AF370" s="47"/>
      <c r="AG370" s="47"/>
      <c r="AH370" s="47"/>
      <c r="AI370" s="47"/>
    </row>
    <row r="371" spans="1:35">
      <c r="A371" s="47"/>
      <c r="B371" s="47"/>
      <c r="C371" s="47"/>
      <c r="D371" s="47"/>
      <c r="E371" s="47"/>
      <c r="F371" s="47"/>
      <c r="G371" s="47"/>
      <c r="H371" s="47"/>
      <c r="I371" s="47"/>
      <c r="J371" s="47"/>
      <c r="K371" s="47"/>
      <c r="L371" s="47"/>
      <c r="M371" s="47"/>
      <c r="N371" s="47"/>
      <c r="O371" s="47"/>
      <c r="P371" s="47"/>
      <c r="Q371" s="47"/>
      <c r="R371" s="47"/>
      <c r="S371" s="47"/>
      <c r="T371" s="47"/>
      <c r="U371" s="47"/>
      <c r="V371" s="47"/>
      <c r="W371" s="47"/>
      <c r="X371" s="47"/>
      <c r="Y371" s="47"/>
      <c r="Z371" s="47"/>
      <c r="AA371" s="47"/>
      <c r="AB371" s="47"/>
      <c r="AC371" s="47"/>
      <c r="AD371" s="47"/>
      <c r="AE371" s="47"/>
      <c r="AF371" s="47"/>
      <c r="AG371" s="47"/>
      <c r="AH371" s="47"/>
      <c r="AI371" s="47"/>
    </row>
    <row r="372" spans="1:35">
      <c r="A372" s="47"/>
      <c r="B372" s="47"/>
      <c r="C372" s="47"/>
      <c r="D372" s="47"/>
      <c r="E372" s="47"/>
      <c r="F372" s="47"/>
      <c r="G372" s="47"/>
      <c r="H372" s="47"/>
      <c r="I372" s="47"/>
      <c r="J372" s="47"/>
      <c r="K372" s="47"/>
      <c r="L372" s="47"/>
      <c r="M372" s="47"/>
      <c r="N372" s="47"/>
      <c r="O372" s="47"/>
      <c r="P372" s="47"/>
      <c r="Q372" s="47"/>
      <c r="R372" s="47"/>
      <c r="S372" s="47"/>
      <c r="T372" s="47"/>
      <c r="U372" s="47"/>
      <c r="V372" s="47"/>
      <c r="W372" s="47"/>
      <c r="X372" s="47"/>
      <c r="Y372" s="47"/>
      <c r="Z372" s="47"/>
      <c r="AA372" s="47"/>
      <c r="AB372" s="47"/>
      <c r="AC372" s="47"/>
      <c r="AD372" s="47"/>
      <c r="AE372" s="47"/>
      <c r="AF372" s="47"/>
      <c r="AG372" s="47"/>
      <c r="AH372" s="47"/>
      <c r="AI372" s="47"/>
    </row>
    <row r="373" spans="1:35">
      <c r="A373" s="47"/>
      <c r="B373" s="47"/>
      <c r="C373" s="47"/>
      <c r="D373" s="47"/>
      <c r="E373" s="47"/>
      <c r="F373" s="47"/>
      <c r="G373" s="47"/>
      <c r="H373" s="47"/>
      <c r="I373" s="47"/>
      <c r="J373" s="47"/>
      <c r="K373" s="47"/>
      <c r="L373" s="47"/>
      <c r="M373" s="47"/>
      <c r="N373" s="47"/>
      <c r="O373" s="47"/>
      <c r="P373" s="47"/>
      <c r="Q373" s="47"/>
      <c r="R373" s="47"/>
      <c r="S373" s="47"/>
      <c r="T373" s="47"/>
      <c r="U373" s="47"/>
      <c r="V373" s="47"/>
      <c r="W373" s="47"/>
      <c r="X373" s="47"/>
      <c r="Y373" s="47"/>
      <c r="Z373" s="47"/>
      <c r="AA373" s="47"/>
      <c r="AB373" s="47"/>
      <c r="AC373" s="47"/>
      <c r="AD373" s="47"/>
      <c r="AE373" s="47"/>
      <c r="AF373" s="47"/>
      <c r="AG373" s="47"/>
      <c r="AH373" s="47"/>
      <c r="AI373" s="47"/>
    </row>
    <row r="374" spans="1:35">
      <c r="A374" s="47"/>
      <c r="B374" s="47"/>
      <c r="C374" s="47"/>
      <c r="D374" s="47"/>
      <c r="E374" s="47"/>
      <c r="F374" s="47"/>
      <c r="G374" s="47"/>
      <c r="H374" s="47"/>
      <c r="I374" s="47"/>
      <c r="J374" s="47"/>
      <c r="K374" s="47"/>
      <c r="L374" s="47"/>
      <c r="M374" s="47"/>
      <c r="N374" s="47"/>
      <c r="O374" s="47"/>
      <c r="P374" s="47"/>
      <c r="Q374" s="47"/>
      <c r="R374" s="47"/>
      <c r="S374" s="47"/>
      <c r="T374" s="47"/>
      <c r="U374" s="47"/>
      <c r="V374" s="47"/>
      <c r="W374" s="47"/>
      <c r="X374" s="47"/>
      <c r="Y374" s="47"/>
      <c r="Z374" s="47"/>
      <c r="AA374" s="47"/>
      <c r="AB374" s="47"/>
      <c r="AC374" s="47"/>
      <c r="AD374" s="47"/>
      <c r="AE374" s="47"/>
      <c r="AF374" s="47"/>
      <c r="AG374" s="47"/>
      <c r="AH374" s="47"/>
      <c r="AI374" s="47"/>
    </row>
    <row r="375" spans="1:35">
      <c r="A375" s="47"/>
      <c r="B375" s="47"/>
      <c r="C375" s="47"/>
      <c r="D375" s="47"/>
      <c r="E375" s="47"/>
      <c r="F375" s="47"/>
      <c r="G375" s="47"/>
      <c r="H375" s="47"/>
      <c r="I375" s="47"/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47"/>
      <c r="U375" s="47"/>
      <c r="V375" s="47"/>
      <c r="W375" s="47"/>
      <c r="X375" s="47"/>
      <c r="Y375" s="47"/>
      <c r="Z375" s="47"/>
      <c r="AA375" s="47"/>
      <c r="AB375" s="47"/>
      <c r="AC375" s="47"/>
      <c r="AD375" s="47"/>
      <c r="AE375" s="47"/>
      <c r="AF375" s="47"/>
      <c r="AG375" s="47"/>
      <c r="AH375" s="47"/>
      <c r="AI375" s="47"/>
    </row>
    <row r="376" spans="1:35">
      <c r="A376" s="47"/>
      <c r="B376" s="47"/>
      <c r="C376" s="47"/>
      <c r="D376" s="47"/>
      <c r="E376" s="47"/>
      <c r="F376" s="47"/>
      <c r="G376" s="47"/>
      <c r="H376" s="47"/>
      <c r="I376" s="47"/>
      <c r="J376" s="47"/>
      <c r="K376" s="47"/>
      <c r="L376" s="47"/>
      <c r="M376" s="47"/>
      <c r="N376" s="47"/>
      <c r="O376" s="47"/>
      <c r="P376" s="47"/>
      <c r="Q376" s="47"/>
      <c r="R376" s="47"/>
      <c r="S376" s="47"/>
      <c r="T376" s="47"/>
      <c r="U376" s="47"/>
      <c r="V376" s="47"/>
      <c r="W376" s="47"/>
      <c r="X376" s="47"/>
      <c r="Y376" s="47"/>
      <c r="Z376" s="47"/>
      <c r="AA376" s="47"/>
      <c r="AB376" s="47"/>
      <c r="AC376" s="47"/>
      <c r="AD376" s="47"/>
      <c r="AE376" s="47"/>
      <c r="AF376" s="47"/>
      <c r="AG376" s="47"/>
      <c r="AH376" s="47"/>
      <c r="AI376" s="47"/>
    </row>
    <row r="377" spans="1:35">
      <c r="A377" s="47"/>
      <c r="B377" s="47"/>
      <c r="C377" s="47"/>
      <c r="D377" s="47"/>
      <c r="E377" s="47"/>
      <c r="F377" s="47"/>
      <c r="G377" s="47"/>
      <c r="H377" s="47"/>
      <c r="I377" s="47"/>
      <c r="J377" s="47"/>
      <c r="K377" s="47"/>
      <c r="L377" s="47"/>
      <c r="M377" s="47"/>
      <c r="N377" s="47"/>
      <c r="O377" s="47"/>
      <c r="P377" s="47"/>
      <c r="Q377" s="47"/>
      <c r="R377" s="47"/>
      <c r="S377" s="47"/>
      <c r="T377" s="47"/>
      <c r="U377" s="47"/>
      <c r="V377" s="47"/>
      <c r="W377" s="47"/>
      <c r="X377" s="47"/>
      <c r="Y377" s="47"/>
      <c r="Z377" s="47"/>
      <c r="AA377" s="47"/>
      <c r="AB377" s="47"/>
      <c r="AC377" s="47"/>
      <c r="AD377" s="47"/>
      <c r="AE377" s="47"/>
      <c r="AF377" s="47"/>
      <c r="AG377" s="47"/>
      <c r="AH377" s="47"/>
      <c r="AI377" s="47"/>
    </row>
    <row r="378" spans="1:35">
      <c r="A378" s="47"/>
      <c r="B378" s="47"/>
      <c r="C378" s="47"/>
      <c r="D378" s="47"/>
      <c r="E378" s="47"/>
      <c r="F378" s="47"/>
      <c r="G378" s="47"/>
      <c r="H378" s="47"/>
      <c r="I378" s="47"/>
      <c r="J378" s="47"/>
      <c r="K378" s="47"/>
      <c r="L378" s="47"/>
      <c r="M378" s="47"/>
      <c r="N378" s="47"/>
      <c r="O378" s="47"/>
      <c r="P378" s="47"/>
      <c r="Q378" s="47"/>
      <c r="R378" s="47"/>
      <c r="S378" s="47"/>
      <c r="T378" s="47"/>
      <c r="U378" s="47"/>
      <c r="V378" s="47"/>
      <c r="W378" s="47"/>
      <c r="X378" s="47"/>
      <c r="Y378" s="47"/>
      <c r="Z378" s="47"/>
      <c r="AA378" s="47"/>
      <c r="AB378" s="47"/>
      <c r="AC378" s="47"/>
      <c r="AD378" s="47"/>
      <c r="AE378" s="47"/>
      <c r="AF378" s="47"/>
      <c r="AG378" s="47"/>
      <c r="AH378" s="47"/>
      <c r="AI378" s="47"/>
    </row>
    <row r="379" spans="1:35">
      <c r="A379" s="47"/>
      <c r="B379" s="47"/>
      <c r="C379" s="47"/>
      <c r="D379" s="47"/>
      <c r="E379" s="47"/>
      <c r="F379" s="47"/>
      <c r="G379" s="47"/>
      <c r="H379" s="47"/>
      <c r="I379" s="47"/>
      <c r="J379" s="47"/>
      <c r="K379" s="47"/>
      <c r="L379" s="47"/>
      <c r="M379" s="47"/>
      <c r="N379" s="47"/>
      <c r="O379" s="47"/>
      <c r="P379" s="47"/>
      <c r="Q379" s="47"/>
      <c r="R379" s="47"/>
      <c r="S379" s="47"/>
      <c r="T379" s="47"/>
      <c r="U379" s="47"/>
      <c r="V379" s="47"/>
      <c r="W379" s="47"/>
      <c r="X379" s="47"/>
      <c r="Y379" s="47"/>
      <c r="Z379" s="47"/>
      <c r="AA379" s="47"/>
      <c r="AB379" s="47"/>
      <c r="AC379" s="47"/>
      <c r="AD379" s="47"/>
      <c r="AE379" s="47"/>
      <c r="AF379" s="47"/>
      <c r="AG379" s="47"/>
      <c r="AH379" s="47"/>
      <c r="AI379" s="47"/>
    </row>
    <row r="380" spans="1:35">
      <c r="A380" s="47"/>
      <c r="B380" s="47"/>
      <c r="C380" s="47"/>
      <c r="D380" s="47"/>
      <c r="E380" s="47"/>
      <c r="F380" s="47"/>
      <c r="G380" s="47"/>
      <c r="H380" s="47"/>
      <c r="I380" s="47"/>
      <c r="J380" s="47"/>
      <c r="K380" s="47"/>
      <c r="L380" s="47"/>
      <c r="M380" s="47"/>
      <c r="N380" s="47"/>
      <c r="O380" s="47"/>
      <c r="P380" s="47"/>
      <c r="Q380" s="47"/>
      <c r="R380" s="47"/>
      <c r="S380" s="47"/>
      <c r="T380" s="47"/>
      <c r="U380" s="47"/>
      <c r="V380" s="47"/>
      <c r="W380" s="47"/>
      <c r="X380" s="47"/>
      <c r="Y380" s="47"/>
      <c r="Z380" s="47"/>
      <c r="AA380" s="47"/>
      <c r="AB380" s="47"/>
      <c r="AC380" s="47"/>
      <c r="AD380" s="47"/>
      <c r="AE380" s="47"/>
      <c r="AF380" s="47"/>
      <c r="AG380" s="47"/>
      <c r="AH380" s="47"/>
      <c r="AI380" s="47"/>
    </row>
    <row r="381" spans="1:35">
      <c r="A381" s="47"/>
      <c r="B381" s="47"/>
      <c r="C381" s="47"/>
      <c r="D381" s="47"/>
      <c r="E381" s="47"/>
      <c r="F381" s="47"/>
      <c r="G381" s="47"/>
      <c r="H381" s="47"/>
      <c r="I381" s="47"/>
      <c r="J381" s="47"/>
      <c r="K381" s="47"/>
      <c r="L381" s="47"/>
      <c r="M381" s="47"/>
      <c r="N381" s="47"/>
      <c r="O381" s="47"/>
      <c r="P381" s="47"/>
      <c r="Q381" s="47"/>
      <c r="R381" s="47"/>
      <c r="S381" s="47"/>
      <c r="T381" s="47"/>
      <c r="U381" s="47"/>
      <c r="V381" s="47"/>
      <c r="W381" s="47"/>
      <c r="X381" s="47"/>
      <c r="Y381" s="47"/>
      <c r="Z381" s="47"/>
      <c r="AA381" s="47"/>
      <c r="AB381" s="47"/>
      <c r="AC381" s="47"/>
      <c r="AD381" s="47"/>
      <c r="AE381" s="47"/>
      <c r="AF381" s="47"/>
      <c r="AG381" s="47"/>
      <c r="AH381" s="47"/>
      <c r="AI381" s="47"/>
    </row>
    <row r="382" spans="1:35">
      <c r="A382" s="47"/>
      <c r="B382" s="47"/>
      <c r="C382" s="47"/>
      <c r="D382" s="47"/>
      <c r="E382" s="47"/>
      <c r="F382" s="47"/>
      <c r="G382" s="47"/>
      <c r="H382" s="47"/>
      <c r="I382" s="47"/>
      <c r="J382" s="47"/>
      <c r="K382" s="47"/>
      <c r="L382" s="47"/>
      <c r="M382" s="47"/>
      <c r="N382" s="47"/>
      <c r="O382" s="47"/>
      <c r="P382" s="47"/>
      <c r="Q382" s="47"/>
      <c r="R382" s="47"/>
      <c r="S382" s="47"/>
      <c r="T382" s="47"/>
      <c r="U382" s="47"/>
      <c r="V382" s="47"/>
      <c r="W382" s="47"/>
      <c r="X382" s="47"/>
      <c r="Y382" s="47"/>
      <c r="Z382" s="47"/>
      <c r="AA382" s="47"/>
      <c r="AB382" s="47"/>
      <c r="AC382" s="47"/>
      <c r="AD382" s="47"/>
      <c r="AE382" s="47"/>
      <c r="AF382" s="47"/>
      <c r="AG382" s="47"/>
      <c r="AH382" s="47"/>
      <c r="AI382" s="47"/>
    </row>
    <row r="383" spans="1:35">
      <c r="A383" s="47"/>
      <c r="B383" s="47"/>
      <c r="C383" s="47"/>
      <c r="D383" s="47"/>
      <c r="E383" s="47"/>
      <c r="F383" s="47"/>
      <c r="G383" s="47"/>
      <c r="H383" s="47"/>
      <c r="I383" s="47"/>
      <c r="J383" s="47"/>
      <c r="K383" s="47"/>
      <c r="L383" s="47"/>
      <c r="M383" s="47"/>
      <c r="N383" s="47"/>
      <c r="O383" s="47"/>
      <c r="P383" s="47"/>
      <c r="Q383" s="47"/>
      <c r="R383" s="47"/>
      <c r="S383" s="47"/>
      <c r="T383" s="47"/>
      <c r="U383" s="47"/>
      <c r="V383" s="47"/>
      <c r="W383" s="47"/>
      <c r="X383" s="47"/>
      <c r="Y383" s="47"/>
      <c r="Z383" s="47"/>
      <c r="AA383" s="47"/>
      <c r="AB383" s="47"/>
      <c r="AC383" s="47"/>
      <c r="AD383" s="47"/>
      <c r="AE383" s="47"/>
      <c r="AF383" s="47"/>
      <c r="AG383" s="47"/>
      <c r="AH383" s="47"/>
      <c r="AI383" s="47"/>
    </row>
    <row r="384" spans="1:35">
      <c r="A384" s="47"/>
      <c r="B384" s="47"/>
      <c r="C384" s="47"/>
      <c r="D384" s="47"/>
      <c r="E384" s="47"/>
      <c r="F384" s="47"/>
      <c r="G384" s="47"/>
      <c r="H384" s="47"/>
      <c r="I384" s="47"/>
      <c r="J384" s="47"/>
      <c r="K384" s="47"/>
      <c r="L384" s="47"/>
      <c r="M384" s="47"/>
      <c r="N384" s="47"/>
      <c r="O384" s="47"/>
      <c r="P384" s="47"/>
      <c r="Q384" s="47"/>
      <c r="R384" s="47"/>
      <c r="S384" s="47"/>
      <c r="T384" s="47"/>
      <c r="U384" s="47"/>
      <c r="V384" s="47"/>
      <c r="W384" s="47"/>
      <c r="X384" s="47"/>
      <c r="Y384" s="47"/>
      <c r="Z384" s="47"/>
      <c r="AA384" s="47"/>
      <c r="AB384" s="47"/>
      <c r="AC384" s="47"/>
      <c r="AD384" s="47"/>
      <c r="AE384" s="47"/>
      <c r="AF384" s="47"/>
      <c r="AG384" s="47"/>
      <c r="AH384" s="47"/>
      <c r="AI384" s="47"/>
    </row>
    <row r="385" spans="1:35">
      <c r="A385" s="47"/>
      <c r="B385" s="47"/>
      <c r="C385" s="47"/>
      <c r="D385" s="47"/>
      <c r="E385" s="47"/>
      <c r="F385" s="47"/>
      <c r="G385" s="47"/>
      <c r="H385" s="47"/>
      <c r="I385" s="47"/>
      <c r="J385" s="47"/>
      <c r="K385" s="47"/>
      <c r="L385" s="47"/>
      <c r="M385" s="47"/>
      <c r="N385" s="47"/>
      <c r="O385" s="47"/>
      <c r="P385" s="47"/>
      <c r="Q385" s="47"/>
      <c r="R385" s="47"/>
      <c r="S385" s="47"/>
      <c r="T385" s="47"/>
      <c r="U385" s="47"/>
      <c r="V385" s="47"/>
      <c r="W385" s="47"/>
      <c r="X385" s="47"/>
      <c r="Y385" s="47"/>
      <c r="Z385" s="47"/>
      <c r="AA385" s="47"/>
      <c r="AB385" s="47"/>
      <c r="AC385" s="47"/>
      <c r="AD385" s="47"/>
      <c r="AE385" s="47"/>
      <c r="AF385" s="47"/>
      <c r="AG385" s="47"/>
      <c r="AH385" s="47"/>
      <c r="AI385" s="47"/>
    </row>
    <row r="386" spans="1:35">
      <c r="A386" s="47"/>
      <c r="B386" s="47"/>
      <c r="C386" s="47"/>
      <c r="D386" s="47"/>
      <c r="E386" s="47"/>
      <c r="F386" s="47"/>
      <c r="G386" s="47"/>
      <c r="H386" s="47"/>
      <c r="I386" s="47"/>
      <c r="J386" s="47"/>
      <c r="K386" s="47"/>
      <c r="L386" s="47"/>
      <c r="M386" s="47"/>
      <c r="N386" s="47"/>
      <c r="O386" s="47"/>
      <c r="P386" s="47"/>
      <c r="Q386" s="47"/>
      <c r="R386" s="47"/>
      <c r="S386" s="47"/>
      <c r="T386" s="47"/>
      <c r="U386" s="47"/>
      <c r="V386" s="47"/>
      <c r="W386" s="47"/>
      <c r="X386" s="47"/>
      <c r="Y386" s="47"/>
      <c r="Z386" s="47"/>
      <c r="AA386" s="47"/>
      <c r="AB386" s="47"/>
      <c r="AC386" s="47"/>
      <c r="AD386" s="47"/>
      <c r="AE386" s="47"/>
      <c r="AF386" s="47"/>
      <c r="AG386" s="47"/>
      <c r="AH386" s="47"/>
      <c r="AI386" s="47"/>
    </row>
    <row r="387" spans="1:35">
      <c r="A387" s="47"/>
      <c r="B387" s="47"/>
      <c r="C387" s="47"/>
      <c r="D387" s="47"/>
      <c r="E387" s="47"/>
      <c r="F387" s="47"/>
      <c r="G387" s="47"/>
      <c r="H387" s="47"/>
      <c r="I387" s="47"/>
      <c r="J387" s="47"/>
      <c r="K387" s="47"/>
      <c r="L387" s="47"/>
      <c r="M387" s="47"/>
      <c r="N387" s="47"/>
      <c r="O387" s="47"/>
      <c r="P387" s="47"/>
      <c r="Q387" s="47"/>
      <c r="R387" s="47"/>
      <c r="S387" s="47"/>
      <c r="T387" s="47"/>
      <c r="U387" s="47"/>
      <c r="V387" s="47"/>
      <c r="W387" s="47"/>
      <c r="X387" s="47"/>
      <c r="Y387" s="47"/>
      <c r="Z387" s="47"/>
      <c r="AA387" s="47"/>
      <c r="AB387" s="47"/>
      <c r="AC387" s="47"/>
      <c r="AD387" s="47"/>
      <c r="AE387" s="47"/>
      <c r="AF387" s="47"/>
      <c r="AG387" s="47"/>
      <c r="AH387" s="47"/>
      <c r="AI387" s="47"/>
    </row>
    <row r="388" spans="1:35">
      <c r="A388" s="47"/>
      <c r="B388" s="47"/>
      <c r="C388" s="47"/>
      <c r="D388" s="47"/>
      <c r="E388" s="47"/>
      <c r="F388" s="47"/>
      <c r="G388" s="47"/>
      <c r="H388" s="47"/>
      <c r="I388" s="47"/>
      <c r="J388" s="47"/>
      <c r="K388" s="47"/>
      <c r="L388" s="47"/>
      <c r="M388" s="47"/>
      <c r="N388" s="47"/>
      <c r="O388" s="47"/>
      <c r="P388" s="47"/>
      <c r="Q388" s="47"/>
      <c r="R388" s="47"/>
      <c r="S388" s="47"/>
      <c r="T388" s="47"/>
      <c r="U388" s="47"/>
      <c r="V388" s="47"/>
      <c r="W388" s="47"/>
      <c r="X388" s="47"/>
      <c r="Y388" s="47"/>
      <c r="Z388" s="47"/>
      <c r="AA388" s="47"/>
      <c r="AB388" s="47"/>
      <c r="AC388" s="47"/>
      <c r="AD388" s="47"/>
      <c r="AE388" s="47"/>
      <c r="AF388" s="47"/>
      <c r="AG388" s="47"/>
      <c r="AH388" s="47"/>
      <c r="AI388" s="47"/>
    </row>
    <row r="389" spans="1:35">
      <c r="A389" s="47"/>
      <c r="B389" s="47"/>
      <c r="C389" s="47"/>
      <c r="D389" s="47"/>
      <c r="E389" s="47"/>
      <c r="F389" s="47"/>
      <c r="G389" s="47"/>
      <c r="H389" s="47"/>
      <c r="I389" s="47"/>
      <c r="J389" s="47"/>
      <c r="K389" s="47"/>
      <c r="L389" s="47"/>
      <c r="M389" s="47"/>
      <c r="N389" s="47"/>
      <c r="O389" s="47"/>
      <c r="P389" s="47"/>
      <c r="Q389" s="47"/>
      <c r="R389" s="47"/>
      <c r="S389" s="47"/>
      <c r="T389" s="47"/>
      <c r="U389" s="47"/>
      <c r="V389" s="47"/>
      <c r="W389" s="47"/>
      <c r="X389" s="47"/>
      <c r="Y389" s="47"/>
      <c r="Z389" s="47"/>
      <c r="AA389" s="47"/>
      <c r="AB389" s="47"/>
      <c r="AC389" s="47"/>
      <c r="AD389" s="47"/>
      <c r="AE389" s="47"/>
      <c r="AF389" s="47"/>
      <c r="AG389" s="47"/>
      <c r="AH389" s="47"/>
      <c r="AI389" s="47"/>
    </row>
    <row r="390" spans="1:35">
      <c r="A390" s="47"/>
      <c r="B390" s="47"/>
      <c r="C390" s="47"/>
      <c r="D390" s="47"/>
      <c r="E390" s="47"/>
      <c r="F390" s="47"/>
      <c r="G390" s="47"/>
      <c r="H390" s="47"/>
      <c r="I390" s="47"/>
      <c r="J390" s="47"/>
      <c r="K390" s="47"/>
      <c r="L390" s="47"/>
      <c r="M390" s="47"/>
      <c r="N390" s="47"/>
      <c r="O390" s="47"/>
      <c r="P390" s="47"/>
      <c r="Q390" s="47"/>
      <c r="R390" s="47"/>
      <c r="S390" s="47"/>
      <c r="T390" s="47"/>
      <c r="U390" s="47"/>
      <c r="V390" s="47"/>
      <c r="W390" s="47"/>
      <c r="X390" s="47"/>
      <c r="Y390" s="47"/>
      <c r="Z390" s="47"/>
      <c r="AA390" s="47"/>
      <c r="AB390" s="47"/>
      <c r="AC390" s="47"/>
      <c r="AD390" s="47"/>
      <c r="AE390" s="47"/>
      <c r="AF390" s="47"/>
      <c r="AG390" s="47"/>
      <c r="AH390" s="47"/>
      <c r="AI390" s="47"/>
    </row>
    <row r="391" spans="1:35">
      <c r="A391" s="47"/>
      <c r="B391" s="47"/>
      <c r="C391" s="47"/>
      <c r="D391" s="47"/>
      <c r="E391" s="47"/>
      <c r="F391" s="47"/>
      <c r="G391" s="47"/>
      <c r="H391" s="47"/>
      <c r="I391" s="47"/>
      <c r="J391" s="47"/>
      <c r="K391" s="47"/>
      <c r="L391" s="47"/>
      <c r="M391" s="47"/>
      <c r="N391" s="47"/>
      <c r="O391" s="47"/>
      <c r="P391" s="47"/>
      <c r="Q391" s="47"/>
      <c r="R391" s="47"/>
      <c r="S391" s="47"/>
      <c r="T391" s="47"/>
      <c r="U391" s="47"/>
      <c r="V391" s="47"/>
      <c r="W391" s="47"/>
      <c r="X391" s="47"/>
      <c r="Y391" s="47"/>
      <c r="Z391" s="47"/>
      <c r="AA391" s="47"/>
      <c r="AB391" s="47"/>
      <c r="AC391" s="47"/>
      <c r="AD391" s="47"/>
      <c r="AE391" s="47"/>
      <c r="AF391" s="47"/>
      <c r="AG391" s="47"/>
      <c r="AH391" s="47"/>
      <c r="AI391" s="47"/>
    </row>
    <row r="392" spans="1:35">
      <c r="A392" s="47"/>
      <c r="B392" s="47"/>
      <c r="C392" s="47"/>
      <c r="D392" s="47"/>
      <c r="E392" s="47"/>
      <c r="F392" s="47"/>
      <c r="G392" s="47"/>
      <c r="H392" s="47"/>
      <c r="I392" s="47"/>
      <c r="J392" s="47"/>
      <c r="K392" s="47"/>
      <c r="L392" s="47"/>
      <c r="M392" s="47"/>
      <c r="N392" s="47"/>
      <c r="O392" s="47"/>
      <c r="P392" s="47"/>
      <c r="Q392" s="47"/>
      <c r="R392" s="47"/>
      <c r="S392" s="47"/>
      <c r="T392" s="47"/>
      <c r="U392" s="47"/>
      <c r="V392" s="47"/>
      <c r="W392" s="47"/>
      <c r="X392" s="47"/>
      <c r="Y392" s="47"/>
      <c r="Z392" s="47"/>
      <c r="AA392" s="47"/>
      <c r="AB392" s="47"/>
      <c r="AC392" s="47"/>
      <c r="AD392" s="47"/>
      <c r="AE392" s="47"/>
      <c r="AF392" s="47"/>
      <c r="AG392" s="47"/>
      <c r="AH392" s="47"/>
      <c r="AI392" s="47"/>
    </row>
    <row r="393" spans="1:35">
      <c r="A393" s="47"/>
      <c r="B393" s="47"/>
      <c r="C393" s="47"/>
      <c r="D393" s="47"/>
      <c r="E393" s="47"/>
      <c r="F393" s="47"/>
      <c r="G393" s="47"/>
      <c r="H393" s="47"/>
      <c r="I393" s="47"/>
      <c r="J393" s="47"/>
      <c r="K393" s="47"/>
      <c r="L393" s="47"/>
      <c r="M393" s="47"/>
      <c r="N393" s="47"/>
      <c r="O393" s="47"/>
      <c r="P393" s="47"/>
      <c r="Q393" s="47"/>
      <c r="R393" s="47"/>
      <c r="S393" s="47"/>
      <c r="T393" s="47"/>
      <c r="U393" s="47"/>
      <c r="V393" s="47"/>
      <c r="W393" s="47"/>
      <c r="X393" s="47"/>
      <c r="Y393" s="47"/>
      <c r="Z393" s="47"/>
      <c r="AA393" s="47"/>
      <c r="AB393" s="47"/>
      <c r="AC393" s="47"/>
      <c r="AD393" s="47"/>
      <c r="AE393" s="47"/>
      <c r="AF393" s="47"/>
      <c r="AG393" s="47"/>
      <c r="AH393" s="47"/>
      <c r="AI393" s="47"/>
    </row>
    <row r="394" spans="1:35">
      <c r="A394" s="47"/>
      <c r="B394" s="47"/>
      <c r="C394" s="47"/>
      <c r="D394" s="47"/>
      <c r="E394" s="47"/>
      <c r="F394" s="47"/>
      <c r="G394" s="47"/>
      <c r="H394" s="47"/>
      <c r="I394" s="47"/>
      <c r="J394" s="47"/>
      <c r="K394" s="47"/>
      <c r="L394" s="47"/>
      <c r="M394" s="47"/>
      <c r="N394" s="47"/>
      <c r="O394" s="47"/>
      <c r="P394" s="47"/>
      <c r="Q394" s="47"/>
      <c r="R394" s="47"/>
      <c r="S394" s="47"/>
      <c r="T394" s="47"/>
      <c r="U394" s="47"/>
      <c r="V394" s="47"/>
      <c r="W394" s="47"/>
      <c r="X394" s="47"/>
      <c r="Y394" s="47"/>
      <c r="Z394" s="47"/>
      <c r="AA394" s="47"/>
      <c r="AB394" s="47"/>
      <c r="AC394" s="47"/>
      <c r="AD394" s="47"/>
      <c r="AE394" s="47"/>
      <c r="AF394" s="47"/>
      <c r="AG394" s="47"/>
      <c r="AH394" s="47"/>
      <c r="AI394" s="47"/>
    </row>
    <row r="395" spans="1:35">
      <c r="A395" s="47"/>
      <c r="B395" s="47"/>
      <c r="C395" s="47"/>
      <c r="D395" s="47"/>
      <c r="E395" s="47"/>
      <c r="F395" s="47"/>
      <c r="G395" s="47"/>
      <c r="H395" s="4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  <c r="U395" s="47"/>
      <c r="V395" s="47"/>
      <c r="W395" s="47"/>
      <c r="X395" s="47"/>
      <c r="Y395" s="47"/>
      <c r="Z395" s="47"/>
      <c r="AA395" s="47"/>
      <c r="AB395" s="47"/>
      <c r="AC395" s="47"/>
      <c r="AD395" s="47"/>
      <c r="AE395" s="47"/>
      <c r="AF395" s="47"/>
      <c r="AG395" s="47"/>
      <c r="AH395" s="47"/>
      <c r="AI395" s="47"/>
    </row>
    <row r="396" spans="1:35">
      <c r="A396" s="47"/>
      <c r="B396" s="47"/>
      <c r="C396" s="47"/>
      <c r="D396" s="47"/>
      <c r="E396" s="47"/>
      <c r="F396" s="47"/>
      <c r="G396" s="47"/>
      <c r="H396" s="47"/>
      <c r="I396" s="47"/>
      <c r="J396" s="47"/>
      <c r="K396" s="47"/>
      <c r="L396" s="47"/>
      <c r="M396" s="47"/>
      <c r="N396" s="47"/>
      <c r="O396" s="47"/>
      <c r="P396" s="47"/>
      <c r="Q396" s="47"/>
      <c r="R396" s="47"/>
      <c r="S396" s="47"/>
      <c r="T396" s="47"/>
      <c r="U396" s="47"/>
      <c r="V396" s="47"/>
      <c r="W396" s="47"/>
      <c r="X396" s="47"/>
      <c r="Y396" s="47"/>
      <c r="Z396" s="47"/>
      <c r="AA396" s="47"/>
      <c r="AB396" s="47"/>
      <c r="AC396" s="47"/>
      <c r="AD396" s="47"/>
      <c r="AE396" s="47"/>
      <c r="AF396" s="47"/>
      <c r="AG396" s="47"/>
      <c r="AH396" s="47"/>
      <c r="AI396" s="47"/>
    </row>
    <row r="397" spans="1:35">
      <c r="A397" s="47"/>
      <c r="B397" s="47"/>
      <c r="C397" s="47"/>
      <c r="D397" s="47"/>
      <c r="E397" s="47"/>
      <c r="F397" s="47"/>
      <c r="G397" s="47"/>
      <c r="H397" s="47"/>
      <c r="I397" s="47"/>
      <c r="J397" s="47"/>
      <c r="K397" s="47"/>
      <c r="L397" s="47"/>
      <c r="M397" s="47"/>
      <c r="N397" s="47"/>
      <c r="O397" s="47"/>
      <c r="P397" s="47"/>
      <c r="Q397" s="47"/>
      <c r="R397" s="47"/>
      <c r="S397" s="47"/>
      <c r="T397" s="47"/>
      <c r="U397" s="47"/>
      <c r="V397" s="47"/>
      <c r="W397" s="47"/>
      <c r="X397" s="47"/>
      <c r="Y397" s="47"/>
      <c r="Z397" s="47"/>
      <c r="AA397" s="47"/>
      <c r="AB397" s="47"/>
      <c r="AC397" s="47"/>
      <c r="AD397" s="47"/>
      <c r="AE397" s="47"/>
      <c r="AF397" s="47"/>
      <c r="AG397" s="47"/>
      <c r="AH397" s="47"/>
      <c r="AI397" s="47"/>
    </row>
    <row r="398" spans="1:35">
      <c r="A398" s="47"/>
      <c r="B398" s="47"/>
      <c r="C398" s="47"/>
      <c r="D398" s="47"/>
      <c r="E398" s="47"/>
      <c r="F398" s="47"/>
      <c r="G398" s="47"/>
      <c r="H398" s="47"/>
      <c r="I398" s="47"/>
      <c r="J398" s="47"/>
      <c r="K398" s="47"/>
      <c r="L398" s="47"/>
      <c r="M398" s="47"/>
      <c r="N398" s="47"/>
      <c r="O398" s="47"/>
      <c r="P398" s="47"/>
      <c r="Q398" s="47"/>
      <c r="R398" s="47"/>
      <c r="S398" s="47"/>
      <c r="T398" s="47"/>
      <c r="U398" s="47"/>
      <c r="V398" s="47"/>
      <c r="W398" s="47"/>
      <c r="X398" s="47"/>
      <c r="Y398" s="47"/>
      <c r="Z398" s="47"/>
      <c r="AA398" s="47"/>
      <c r="AB398" s="47"/>
      <c r="AC398" s="47"/>
      <c r="AD398" s="47"/>
      <c r="AE398" s="47"/>
      <c r="AF398" s="47"/>
      <c r="AG398" s="47"/>
      <c r="AH398" s="47"/>
      <c r="AI398" s="47"/>
    </row>
    <row r="399" spans="1:35">
      <c r="A399" s="47"/>
      <c r="B399" s="47"/>
      <c r="C399" s="47"/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47"/>
      <c r="O399" s="47"/>
      <c r="P399" s="47"/>
      <c r="Q399" s="47"/>
      <c r="R399" s="47"/>
      <c r="S399" s="47"/>
      <c r="T399" s="47"/>
      <c r="U399" s="47"/>
      <c r="V399" s="47"/>
      <c r="W399" s="47"/>
      <c r="X399" s="47"/>
      <c r="Y399" s="47"/>
      <c r="Z399" s="47"/>
      <c r="AA399" s="47"/>
      <c r="AB399" s="47"/>
      <c r="AC399" s="47"/>
      <c r="AD399" s="47"/>
      <c r="AE399" s="47"/>
      <c r="AF399" s="47"/>
      <c r="AG399" s="47"/>
      <c r="AH399" s="47"/>
      <c r="AI399" s="47"/>
    </row>
    <row r="400" spans="1:35">
      <c r="A400" s="47"/>
      <c r="B400" s="47"/>
      <c r="C400" s="47"/>
      <c r="D400" s="47"/>
      <c r="E400" s="47"/>
      <c r="F400" s="47"/>
      <c r="G400" s="47"/>
      <c r="H400" s="47"/>
      <c r="I400" s="47"/>
      <c r="J400" s="47"/>
      <c r="K400" s="47"/>
      <c r="L400" s="47"/>
      <c r="M400" s="47"/>
      <c r="N400" s="47"/>
      <c r="O400" s="47"/>
      <c r="P400" s="47"/>
      <c r="Q400" s="47"/>
      <c r="R400" s="47"/>
      <c r="S400" s="47"/>
      <c r="T400" s="47"/>
      <c r="U400" s="47"/>
      <c r="V400" s="47"/>
      <c r="W400" s="47"/>
      <c r="X400" s="47"/>
      <c r="Y400" s="47"/>
      <c r="Z400" s="47"/>
      <c r="AA400" s="47"/>
      <c r="AB400" s="47"/>
      <c r="AC400" s="47"/>
      <c r="AD400" s="47"/>
      <c r="AE400" s="47"/>
      <c r="AF400" s="47"/>
      <c r="AG400" s="47"/>
      <c r="AH400" s="47"/>
      <c r="AI400" s="47"/>
    </row>
    <row r="401" spans="1:35">
      <c r="A401" s="47"/>
      <c r="B401" s="47"/>
      <c r="C401" s="47"/>
      <c r="D401" s="47"/>
      <c r="E401" s="47"/>
      <c r="F401" s="47"/>
      <c r="G401" s="47"/>
      <c r="H401" s="47"/>
      <c r="I401" s="47"/>
      <c r="J401" s="47"/>
      <c r="K401" s="47"/>
      <c r="L401" s="47"/>
      <c r="M401" s="47"/>
      <c r="N401" s="47"/>
      <c r="O401" s="47"/>
      <c r="P401" s="47"/>
      <c r="Q401" s="47"/>
      <c r="R401" s="47"/>
      <c r="S401" s="47"/>
      <c r="T401" s="47"/>
      <c r="U401" s="47"/>
      <c r="V401" s="47"/>
      <c r="W401" s="47"/>
      <c r="X401" s="47"/>
      <c r="Y401" s="47"/>
      <c r="Z401" s="47"/>
      <c r="AA401" s="47"/>
      <c r="AB401" s="47"/>
      <c r="AC401" s="47"/>
      <c r="AD401" s="47"/>
      <c r="AE401" s="47"/>
      <c r="AF401" s="47"/>
      <c r="AG401" s="47"/>
      <c r="AH401" s="47"/>
      <c r="AI401" s="47"/>
    </row>
    <row r="402" spans="1:35">
      <c r="A402" s="47"/>
      <c r="B402" s="47"/>
      <c r="C402" s="47"/>
      <c r="D402" s="47"/>
      <c r="E402" s="47"/>
      <c r="F402" s="47"/>
      <c r="G402" s="47"/>
      <c r="H402" s="47"/>
      <c r="I402" s="47"/>
      <c r="J402" s="47"/>
      <c r="K402" s="47"/>
      <c r="L402" s="47"/>
      <c r="M402" s="47"/>
      <c r="N402" s="47"/>
      <c r="O402" s="47"/>
      <c r="P402" s="47"/>
      <c r="Q402" s="47"/>
      <c r="R402" s="47"/>
      <c r="S402" s="47"/>
      <c r="T402" s="47"/>
      <c r="U402" s="47"/>
      <c r="V402" s="47"/>
      <c r="W402" s="47"/>
      <c r="X402" s="47"/>
      <c r="Y402" s="47"/>
      <c r="Z402" s="47"/>
      <c r="AA402" s="47"/>
      <c r="AB402" s="47"/>
      <c r="AC402" s="47"/>
      <c r="AD402" s="47"/>
      <c r="AE402" s="47"/>
      <c r="AF402" s="47"/>
      <c r="AG402" s="47"/>
      <c r="AH402" s="47"/>
      <c r="AI402" s="47"/>
    </row>
    <row r="403" spans="1:35">
      <c r="A403" s="47"/>
      <c r="B403" s="47"/>
      <c r="C403" s="47"/>
      <c r="D403" s="47"/>
      <c r="E403" s="47"/>
      <c r="F403" s="47"/>
      <c r="G403" s="47"/>
      <c r="H403" s="47"/>
      <c r="I403" s="47"/>
      <c r="J403" s="47"/>
      <c r="K403" s="47"/>
      <c r="L403" s="47"/>
      <c r="M403" s="47"/>
      <c r="N403" s="47"/>
      <c r="O403" s="47"/>
      <c r="P403" s="47"/>
      <c r="Q403" s="47"/>
      <c r="R403" s="47"/>
      <c r="S403" s="47"/>
      <c r="T403" s="47"/>
      <c r="U403" s="47"/>
      <c r="V403" s="47"/>
      <c r="W403" s="47"/>
      <c r="X403" s="47"/>
      <c r="Y403" s="47"/>
      <c r="Z403" s="47"/>
      <c r="AA403" s="47"/>
      <c r="AB403" s="47"/>
      <c r="AC403" s="47"/>
      <c r="AD403" s="47"/>
      <c r="AE403" s="47"/>
      <c r="AF403" s="47"/>
      <c r="AG403" s="47"/>
      <c r="AH403" s="47"/>
      <c r="AI403" s="47"/>
    </row>
    <row r="404" spans="1:35">
      <c r="A404" s="47"/>
      <c r="B404" s="47"/>
      <c r="C404" s="47"/>
      <c r="D404" s="47"/>
      <c r="E404" s="47"/>
      <c r="F404" s="47"/>
      <c r="G404" s="47"/>
      <c r="H404" s="47"/>
      <c r="I404" s="47"/>
      <c r="J404" s="47"/>
      <c r="K404" s="47"/>
      <c r="L404" s="47"/>
      <c r="M404" s="47"/>
      <c r="N404" s="47"/>
      <c r="O404" s="47"/>
      <c r="P404" s="47"/>
      <c r="Q404" s="47"/>
      <c r="R404" s="47"/>
      <c r="S404" s="47"/>
      <c r="T404" s="47"/>
      <c r="U404" s="47"/>
      <c r="V404" s="47"/>
      <c r="W404" s="47"/>
      <c r="X404" s="47"/>
      <c r="Y404" s="47"/>
      <c r="Z404" s="47"/>
      <c r="AA404" s="47"/>
      <c r="AB404" s="47"/>
      <c r="AC404" s="47"/>
      <c r="AD404" s="47"/>
      <c r="AE404" s="47"/>
      <c r="AF404" s="47"/>
      <c r="AG404" s="47"/>
      <c r="AH404" s="47"/>
      <c r="AI404" s="47"/>
    </row>
    <row r="405" spans="1:35">
      <c r="A405" s="47"/>
      <c r="B405" s="47"/>
      <c r="C405" s="47"/>
      <c r="D405" s="47"/>
      <c r="E405" s="47"/>
      <c r="F405" s="47"/>
      <c r="G405" s="47"/>
      <c r="H405" s="47"/>
      <c r="I405" s="47"/>
      <c r="J405" s="47"/>
      <c r="K405" s="47"/>
      <c r="L405" s="47"/>
      <c r="M405" s="47"/>
      <c r="N405" s="47"/>
      <c r="O405" s="47"/>
      <c r="P405" s="47"/>
      <c r="Q405" s="47"/>
      <c r="R405" s="47"/>
      <c r="S405" s="47"/>
      <c r="T405" s="47"/>
      <c r="U405" s="47"/>
      <c r="V405" s="47"/>
      <c r="W405" s="47"/>
      <c r="X405" s="47"/>
      <c r="Y405" s="47"/>
      <c r="Z405" s="47"/>
      <c r="AA405" s="47"/>
      <c r="AB405" s="47"/>
      <c r="AC405" s="47"/>
      <c r="AD405" s="47"/>
      <c r="AE405" s="47"/>
      <c r="AF405" s="47"/>
      <c r="AG405" s="47"/>
      <c r="AH405" s="47"/>
      <c r="AI405" s="47"/>
    </row>
    <row r="406" spans="1:35">
      <c r="A406" s="47"/>
      <c r="B406" s="47"/>
      <c r="C406" s="47"/>
      <c r="D406" s="47"/>
      <c r="E406" s="47"/>
      <c r="F406" s="47"/>
      <c r="G406" s="47"/>
      <c r="H406" s="47"/>
      <c r="I406" s="47"/>
      <c r="J406" s="47"/>
      <c r="K406" s="47"/>
      <c r="L406" s="47"/>
      <c r="M406" s="47"/>
      <c r="N406" s="47"/>
      <c r="O406" s="47"/>
      <c r="P406" s="47"/>
      <c r="Q406" s="47"/>
      <c r="R406" s="47"/>
      <c r="S406" s="47"/>
      <c r="T406" s="47"/>
      <c r="U406" s="47"/>
      <c r="V406" s="47"/>
      <c r="W406" s="47"/>
      <c r="X406" s="47"/>
      <c r="Y406" s="47"/>
      <c r="Z406" s="47"/>
      <c r="AA406" s="47"/>
      <c r="AB406" s="47"/>
      <c r="AC406" s="47"/>
      <c r="AD406" s="47"/>
      <c r="AE406" s="47"/>
      <c r="AF406" s="47"/>
      <c r="AG406" s="47"/>
      <c r="AH406" s="47"/>
      <c r="AI406" s="47"/>
    </row>
    <row r="407" spans="1:35">
      <c r="A407" s="47"/>
      <c r="B407" s="47"/>
      <c r="C407" s="47"/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47"/>
      <c r="O407" s="47"/>
      <c r="P407" s="47"/>
      <c r="Q407" s="47"/>
      <c r="R407" s="47"/>
      <c r="S407" s="47"/>
      <c r="T407" s="47"/>
      <c r="U407" s="47"/>
      <c r="V407" s="47"/>
      <c r="W407" s="47"/>
      <c r="X407" s="47"/>
      <c r="Y407" s="47"/>
      <c r="Z407" s="47"/>
      <c r="AA407" s="47"/>
      <c r="AB407" s="47"/>
      <c r="AC407" s="47"/>
      <c r="AD407" s="47"/>
      <c r="AE407" s="47"/>
      <c r="AF407" s="47"/>
      <c r="AG407" s="47"/>
      <c r="AH407" s="47"/>
      <c r="AI407" s="47"/>
    </row>
    <row r="408" spans="1:35">
      <c r="A408" s="47"/>
      <c r="B408" s="47"/>
      <c r="C408" s="47"/>
      <c r="D408" s="47"/>
      <c r="E408" s="47"/>
      <c r="F408" s="47"/>
      <c r="G408" s="47"/>
      <c r="H408" s="47"/>
      <c r="I408" s="47"/>
      <c r="J408" s="47"/>
      <c r="K408" s="47"/>
      <c r="L408" s="47"/>
      <c r="M408" s="47"/>
      <c r="N408" s="47"/>
      <c r="O408" s="47"/>
      <c r="P408" s="47"/>
      <c r="Q408" s="47"/>
      <c r="R408" s="47"/>
      <c r="S408" s="47"/>
      <c r="T408" s="47"/>
      <c r="U408" s="47"/>
      <c r="V408" s="47"/>
      <c r="W408" s="47"/>
      <c r="X408" s="47"/>
      <c r="Y408" s="47"/>
      <c r="Z408" s="47"/>
      <c r="AA408" s="47"/>
      <c r="AB408" s="47"/>
      <c r="AC408" s="47"/>
      <c r="AD408" s="47"/>
      <c r="AE408" s="47"/>
      <c r="AF408" s="47"/>
      <c r="AG408" s="47"/>
      <c r="AH408" s="47"/>
      <c r="AI408" s="47"/>
    </row>
    <row r="409" spans="1:35">
      <c r="A409" s="47"/>
      <c r="B409" s="47"/>
      <c r="C409" s="47"/>
      <c r="D409" s="47"/>
      <c r="E409" s="47"/>
      <c r="F409" s="47"/>
      <c r="G409" s="47"/>
      <c r="H409" s="47"/>
      <c r="I409" s="47"/>
      <c r="J409" s="47"/>
      <c r="K409" s="47"/>
      <c r="L409" s="47"/>
      <c r="M409" s="47"/>
      <c r="N409" s="47"/>
      <c r="O409" s="47"/>
      <c r="P409" s="47"/>
      <c r="Q409" s="47"/>
      <c r="R409" s="47"/>
      <c r="S409" s="47"/>
      <c r="T409" s="47"/>
      <c r="U409" s="47"/>
      <c r="V409" s="47"/>
      <c r="W409" s="47"/>
      <c r="X409" s="47"/>
      <c r="Y409" s="47"/>
      <c r="Z409" s="47"/>
      <c r="AA409" s="47"/>
      <c r="AB409" s="47"/>
      <c r="AC409" s="47"/>
      <c r="AD409" s="47"/>
      <c r="AE409" s="47"/>
      <c r="AF409" s="47"/>
      <c r="AG409" s="47"/>
      <c r="AH409" s="47"/>
      <c r="AI409" s="47"/>
    </row>
    <row r="410" spans="1:35">
      <c r="A410" s="47"/>
      <c r="B410" s="47"/>
      <c r="C410" s="47"/>
      <c r="D410" s="47"/>
      <c r="E410" s="47"/>
      <c r="F410" s="47"/>
      <c r="G410" s="47"/>
      <c r="H410" s="47"/>
      <c r="I410" s="47"/>
      <c r="J410" s="47"/>
      <c r="K410" s="47"/>
      <c r="L410" s="47"/>
      <c r="M410" s="47"/>
      <c r="N410" s="47"/>
      <c r="O410" s="47"/>
      <c r="P410" s="47"/>
      <c r="Q410" s="47"/>
      <c r="R410" s="47"/>
      <c r="S410" s="47"/>
      <c r="T410" s="47"/>
      <c r="U410" s="47"/>
      <c r="V410" s="47"/>
      <c r="W410" s="47"/>
      <c r="X410" s="47"/>
      <c r="Y410" s="47"/>
      <c r="Z410" s="47"/>
      <c r="AA410" s="47"/>
      <c r="AB410" s="47"/>
      <c r="AC410" s="47"/>
      <c r="AD410" s="47"/>
      <c r="AE410" s="47"/>
      <c r="AF410" s="47"/>
      <c r="AG410" s="47"/>
      <c r="AH410" s="47"/>
      <c r="AI410" s="47"/>
    </row>
    <row r="411" spans="1:35">
      <c r="A411" s="47"/>
      <c r="B411" s="47"/>
      <c r="C411" s="47"/>
      <c r="D411" s="47"/>
      <c r="E411" s="47"/>
      <c r="F411" s="47"/>
      <c r="G411" s="47"/>
      <c r="H411" s="47"/>
      <c r="I411" s="47"/>
      <c r="J411" s="47"/>
      <c r="K411" s="47"/>
      <c r="L411" s="47"/>
      <c r="M411" s="47"/>
      <c r="N411" s="47"/>
      <c r="O411" s="47"/>
      <c r="P411" s="47"/>
      <c r="Q411" s="47"/>
      <c r="R411" s="47"/>
      <c r="S411" s="47"/>
      <c r="T411" s="47"/>
      <c r="U411" s="47"/>
      <c r="V411" s="47"/>
      <c r="W411" s="47"/>
      <c r="X411" s="47"/>
      <c r="Y411" s="47"/>
      <c r="Z411" s="47"/>
      <c r="AA411" s="47"/>
      <c r="AB411" s="47"/>
      <c r="AC411" s="47"/>
      <c r="AD411" s="47"/>
      <c r="AE411" s="47"/>
      <c r="AF411" s="47"/>
      <c r="AG411" s="47"/>
      <c r="AH411" s="47"/>
      <c r="AI411" s="47"/>
    </row>
    <row r="412" spans="1:35">
      <c r="A412" s="47"/>
      <c r="B412" s="47"/>
      <c r="C412" s="47"/>
      <c r="D412" s="47"/>
      <c r="E412" s="47"/>
      <c r="F412" s="47"/>
      <c r="G412" s="47"/>
      <c r="H412" s="47"/>
      <c r="I412" s="47"/>
      <c r="J412" s="47"/>
      <c r="K412" s="47"/>
      <c r="L412" s="47"/>
      <c r="M412" s="47"/>
      <c r="N412" s="47"/>
      <c r="O412" s="47"/>
      <c r="P412" s="47"/>
      <c r="Q412" s="47"/>
      <c r="R412" s="47"/>
      <c r="S412" s="47"/>
      <c r="T412" s="47"/>
      <c r="U412" s="47"/>
      <c r="V412" s="47"/>
      <c r="W412" s="47"/>
      <c r="X412" s="47"/>
      <c r="Y412" s="47"/>
      <c r="Z412" s="47"/>
      <c r="AA412" s="47"/>
      <c r="AB412" s="47"/>
      <c r="AC412" s="47"/>
      <c r="AD412" s="47"/>
      <c r="AE412" s="47"/>
      <c r="AF412" s="47"/>
      <c r="AG412" s="47"/>
      <c r="AH412" s="47"/>
      <c r="AI412" s="47"/>
    </row>
    <row r="413" spans="1:35">
      <c r="A413" s="47"/>
      <c r="B413" s="47"/>
      <c r="C413" s="47"/>
      <c r="D413" s="47"/>
      <c r="E413" s="47"/>
      <c r="F413" s="47"/>
      <c r="G413" s="47"/>
      <c r="H413" s="47"/>
      <c r="I413" s="47"/>
      <c r="J413" s="47"/>
      <c r="K413" s="47"/>
      <c r="L413" s="47"/>
      <c r="M413" s="47"/>
      <c r="N413" s="47"/>
      <c r="O413" s="47"/>
      <c r="P413" s="47"/>
      <c r="Q413" s="47"/>
      <c r="R413" s="47"/>
      <c r="S413" s="47"/>
      <c r="T413" s="47"/>
      <c r="U413" s="47"/>
      <c r="V413" s="47"/>
      <c r="W413" s="47"/>
      <c r="X413" s="47"/>
      <c r="Y413" s="47"/>
      <c r="Z413" s="47"/>
      <c r="AA413" s="47"/>
      <c r="AB413" s="47"/>
      <c r="AC413" s="47"/>
      <c r="AD413" s="47"/>
      <c r="AE413" s="47"/>
      <c r="AF413" s="47"/>
      <c r="AG413" s="47"/>
      <c r="AH413" s="47"/>
      <c r="AI413" s="47"/>
    </row>
    <row r="414" spans="1:35">
      <c r="A414" s="47"/>
      <c r="B414" s="47"/>
      <c r="C414" s="47"/>
      <c r="D414" s="47"/>
      <c r="E414" s="47"/>
      <c r="F414" s="47"/>
      <c r="G414" s="47"/>
      <c r="H414" s="47"/>
      <c r="I414" s="47"/>
      <c r="J414" s="47"/>
      <c r="K414" s="47"/>
      <c r="L414" s="47"/>
      <c r="M414" s="47"/>
      <c r="N414" s="47"/>
      <c r="O414" s="47"/>
      <c r="P414" s="47"/>
      <c r="Q414" s="47"/>
      <c r="R414" s="47"/>
      <c r="S414" s="47"/>
      <c r="T414" s="47"/>
      <c r="U414" s="47"/>
      <c r="V414" s="47"/>
      <c r="W414" s="47"/>
      <c r="X414" s="47"/>
      <c r="Y414" s="47"/>
      <c r="Z414" s="47"/>
      <c r="AA414" s="47"/>
      <c r="AB414" s="47"/>
      <c r="AC414" s="47"/>
      <c r="AD414" s="47"/>
      <c r="AE414" s="47"/>
      <c r="AF414" s="47"/>
      <c r="AG414" s="47"/>
      <c r="AH414" s="47"/>
      <c r="AI414" s="47"/>
    </row>
    <row r="415" spans="1:35">
      <c r="A415" s="47"/>
      <c r="B415" s="47"/>
      <c r="C415" s="47"/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  <c r="V415" s="47"/>
      <c r="W415" s="47"/>
      <c r="X415" s="47"/>
      <c r="Y415" s="47"/>
      <c r="Z415" s="47"/>
      <c r="AA415" s="47"/>
      <c r="AB415" s="47"/>
      <c r="AC415" s="47"/>
      <c r="AD415" s="47"/>
      <c r="AE415" s="47"/>
      <c r="AF415" s="47"/>
      <c r="AG415" s="47"/>
      <c r="AH415" s="47"/>
      <c r="AI415" s="47"/>
    </row>
    <row r="416" spans="1:35">
      <c r="A416" s="47"/>
      <c r="B416" s="47"/>
      <c r="C416" s="47"/>
      <c r="D416" s="47"/>
      <c r="E416" s="47"/>
      <c r="F416" s="47"/>
      <c r="G416" s="47"/>
      <c r="H416" s="47"/>
      <c r="I416" s="47"/>
      <c r="J416" s="47"/>
      <c r="K416" s="47"/>
      <c r="L416" s="47"/>
      <c r="M416" s="47"/>
      <c r="N416" s="47"/>
      <c r="O416" s="47"/>
      <c r="P416" s="47"/>
      <c r="Q416" s="47"/>
      <c r="R416" s="47"/>
      <c r="S416" s="47"/>
      <c r="T416" s="47"/>
      <c r="U416" s="47"/>
      <c r="V416" s="47"/>
      <c r="W416" s="47"/>
      <c r="X416" s="47"/>
      <c r="Y416" s="47"/>
      <c r="Z416" s="47"/>
      <c r="AA416" s="47"/>
      <c r="AB416" s="47"/>
      <c r="AC416" s="47"/>
      <c r="AD416" s="47"/>
      <c r="AE416" s="47"/>
      <c r="AF416" s="47"/>
      <c r="AG416" s="47"/>
      <c r="AH416" s="47"/>
      <c r="AI416" s="47"/>
    </row>
    <row r="417" spans="1:35">
      <c r="A417" s="47"/>
      <c r="B417" s="47"/>
      <c r="C417" s="47"/>
      <c r="D417" s="47"/>
      <c r="E417" s="47"/>
      <c r="F417" s="47"/>
      <c r="G417" s="47"/>
      <c r="H417" s="47"/>
      <c r="I417" s="47"/>
      <c r="J417" s="47"/>
      <c r="K417" s="47"/>
      <c r="L417" s="47"/>
      <c r="M417" s="47"/>
      <c r="N417" s="47"/>
      <c r="O417" s="47"/>
      <c r="P417" s="47"/>
      <c r="Q417" s="47"/>
      <c r="R417" s="47"/>
      <c r="S417" s="47"/>
      <c r="T417" s="47"/>
      <c r="U417" s="47"/>
      <c r="V417" s="47"/>
      <c r="W417" s="47"/>
      <c r="X417" s="47"/>
      <c r="Y417" s="47"/>
      <c r="Z417" s="47"/>
      <c r="AA417" s="47"/>
      <c r="AB417" s="47"/>
      <c r="AC417" s="47"/>
      <c r="AD417" s="47"/>
      <c r="AE417" s="47"/>
      <c r="AF417" s="47"/>
      <c r="AG417" s="47"/>
      <c r="AH417" s="47"/>
      <c r="AI417" s="47"/>
    </row>
    <row r="418" spans="1:35">
      <c r="A418" s="47"/>
      <c r="B418" s="47"/>
      <c r="C418" s="47"/>
      <c r="D418" s="47"/>
      <c r="E418" s="47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  <c r="Y418" s="47"/>
      <c r="Z418" s="47"/>
      <c r="AA418" s="47"/>
      <c r="AB418" s="47"/>
      <c r="AC418" s="47"/>
      <c r="AD418" s="47"/>
      <c r="AE418" s="47"/>
      <c r="AF418" s="47"/>
      <c r="AG418" s="47"/>
      <c r="AH418" s="47"/>
      <c r="AI418" s="47"/>
    </row>
    <row r="419" spans="1:35">
      <c r="A419" s="47"/>
      <c r="B419" s="47"/>
      <c r="C419" s="47"/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47"/>
      <c r="O419" s="47"/>
      <c r="P419" s="47"/>
      <c r="Q419" s="47"/>
      <c r="R419" s="47"/>
      <c r="S419" s="47"/>
      <c r="T419" s="47"/>
      <c r="U419" s="47"/>
      <c r="V419" s="47"/>
      <c r="W419" s="47"/>
      <c r="X419" s="47"/>
      <c r="Y419" s="47"/>
      <c r="Z419" s="47"/>
      <c r="AA419" s="47"/>
      <c r="AB419" s="47"/>
      <c r="AC419" s="47"/>
      <c r="AD419" s="47"/>
      <c r="AE419" s="47"/>
      <c r="AF419" s="47"/>
      <c r="AG419" s="47"/>
      <c r="AH419" s="47"/>
      <c r="AI419" s="47"/>
    </row>
    <row r="420" spans="1:35">
      <c r="A420" s="47"/>
      <c r="B420" s="47"/>
      <c r="C420" s="47"/>
      <c r="D420" s="47"/>
      <c r="E420" s="47"/>
      <c r="F420" s="47"/>
      <c r="G420" s="47"/>
      <c r="H420" s="47"/>
      <c r="I420" s="47"/>
      <c r="J420" s="47"/>
      <c r="K420" s="47"/>
      <c r="L420" s="47"/>
      <c r="M420" s="47"/>
      <c r="N420" s="47"/>
      <c r="O420" s="47"/>
      <c r="P420" s="47"/>
      <c r="Q420" s="47"/>
      <c r="R420" s="47"/>
      <c r="S420" s="47"/>
      <c r="T420" s="47"/>
      <c r="U420" s="47"/>
      <c r="V420" s="47"/>
      <c r="W420" s="47"/>
      <c r="X420" s="47"/>
      <c r="Y420" s="47"/>
      <c r="Z420" s="47"/>
      <c r="AA420" s="47"/>
      <c r="AB420" s="47"/>
      <c r="AC420" s="47"/>
      <c r="AD420" s="47"/>
      <c r="AE420" s="47"/>
      <c r="AF420" s="47"/>
      <c r="AG420" s="47"/>
      <c r="AH420" s="47"/>
      <c r="AI420" s="47"/>
    </row>
    <row r="421" spans="1:35">
      <c r="A421" s="47"/>
      <c r="B421" s="47"/>
      <c r="C421" s="47"/>
      <c r="D421" s="47"/>
      <c r="E421" s="47"/>
      <c r="F421" s="47"/>
      <c r="G421" s="47"/>
      <c r="H421" s="47"/>
      <c r="I421" s="47"/>
      <c r="J421" s="47"/>
      <c r="K421" s="47"/>
      <c r="L421" s="47"/>
      <c r="M421" s="47"/>
      <c r="N421" s="47"/>
      <c r="O421" s="47"/>
      <c r="P421" s="47"/>
      <c r="Q421" s="47"/>
      <c r="R421" s="47"/>
      <c r="S421" s="47"/>
      <c r="T421" s="47"/>
      <c r="U421" s="47"/>
      <c r="V421" s="47"/>
      <c r="W421" s="47"/>
      <c r="X421" s="47"/>
      <c r="Y421" s="47"/>
      <c r="Z421" s="47"/>
      <c r="AA421" s="47"/>
      <c r="AB421" s="47"/>
      <c r="AC421" s="47"/>
      <c r="AD421" s="47"/>
      <c r="AE421" s="47"/>
      <c r="AF421" s="47"/>
      <c r="AG421" s="47"/>
      <c r="AH421" s="47"/>
      <c r="AI421" s="47"/>
    </row>
    <row r="422" spans="1:35">
      <c r="A422" s="47"/>
      <c r="B422" s="47"/>
      <c r="C422" s="47"/>
      <c r="D422" s="47"/>
      <c r="E422" s="47"/>
      <c r="F422" s="47"/>
      <c r="G422" s="47"/>
      <c r="H422" s="47"/>
      <c r="I422" s="47"/>
      <c r="J422" s="47"/>
      <c r="K422" s="47"/>
      <c r="L422" s="47"/>
      <c r="M422" s="47"/>
      <c r="N422" s="47"/>
      <c r="O422" s="47"/>
      <c r="P422" s="47"/>
      <c r="Q422" s="47"/>
      <c r="R422" s="47"/>
      <c r="S422" s="47"/>
      <c r="T422" s="47"/>
      <c r="U422" s="47"/>
      <c r="V422" s="47"/>
      <c r="W422" s="47"/>
      <c r="X422" s="47"/>
      <c r="Y422" s="47"/>
      <c r="Z422" s="47"/>
      <c r="AA422" s="47"/>
      <c r="AB422" s="47"/>
      <c r="AC422" s="47"/>
      <c r="AD422" s="47"/>
      <c r="AE422" s="47"/>
      <c r="AF422" s="47"/>
      <c r="AG422" s="47"/>
      <c r="AH422" s="47"/>
      <c r="AI422" s="47"/>
    </row>
    <row r="423" spans="1:35">
      <c r="A423" s="47"/>
      <c r="B423" s="47"/>
      <c r="C423" s="47"/>
      <c r="D423" s="47"/>
      <c r="E423" s="47"/>
      <c r="F423" s="47"/>
      <c r="G423" s="47"/>
      <c r="H423" s="47"/>
      <c r="I423" s="47"/>
      <c r="J423" s="47"/>
      <c r="K423" s="47"/>
      <c r="L423" s="47"/>
      <c r="M423" s="47"/>
      <c r="N423" s="47"/>
      <c r="O423" s="47"/>
      <c r="P423" s="47"/>
      <c r="Q423" s="47"/>
      <c r="R423" s="47"/>
      <c r="S423" s="47"/>
      <c r="T423" s="47"/>
      <c r="U423" s="47"/>
      <c r="V423" s="47"/>
      <c r="W423" s="47"/>
      <c r="X423" s="47"/>
      <c r="Y423" s="47"/>
      <c r="Z423" s="47"/>
      <c r="AA423" s="47"/>
      <c r="AB423" s="47"/>
      <c r="AC423" s="47"/>
      <c r="AD423" s="47"/>
      <c r="AE423" s="47"/>
      <c r="AF423" s="47"/>
      <c r="AG423" s="47"/>
      <c r="AH423" s="47"/>
      <c r="AI423" s="47"/>
    </row>
    <row r="424" spans="1:35">
      <c r="A424" s="47"/>
      <c r="B424" s="47"/>
      <c r="C424" s="47"/>
      <c r="D424" s="47"/>
      <c r="E424" s="47"/>
      <c r="F424" s="47"/>
      <c r="G424" s="47"/>
      <c r="H424" s="47"/>
      <c r="I424" s="47"/>
      <c r="J424" s="47"/>
      <c r="K424" s="47"/>
      <c r="L424" s="47"/>
      <c r="M424" s="47"/>
      <c r="N424" s="47"/>
      <c r="O424" s="47"/>
      <c r="P424" s="47"/>
      <c r="Q424" s="47"/>
      <c r="R424" s="47"/>
      <c r="S424" s="47"/>
      <c r="T424" s="47"/>
      <c r="U424" s="47"/>
      <c r="V424" s="47"/>
      <c r="W424" s="47"/>
      <c r="X424" s="47"/>
      <c r="Y424" s="47"/>
      <c r="Z424" s="47"/>
      <c r="AA424" s="47"/>
      <c r="AB424" s="47"/>
      <c r="AC424" s="47"/>
      <c r="AD424" s="47"/>
      <c r="AE424" s="47"/>
      <c r="AF424" s="47"/>
      <c r="AG424" s="47"/>
      <c r="AH424" s="47"/>
      <c r="AI424" s="47"/>
    </row>
    <row r="425" spans="1:35">
      <c r="A425" s="47"/>
      <c r="B425" s="47"/>
      <c r="C425" s="47"/>
      <c r="D425" s="47"/>
      <c r="E425" s="47"/>
      <c r="F425" s="47"/>
      <c r="G425" s="47"/>
      <c r="H425" s="47"/>
      <c r="I425" s="47"/>
      <c r="J425" s="47"/>
      <c r="K425" s="47"/>
      <c r="L425" s="47"/>
      <c r="M425" s="47"/>
      <c r="N425" s="47"/>
      <c r="O425" s="47"/>
      <c r="P425" s="47"/>
      <c r="Q425" s="47"/>
      <c r="R425" s="47"/>
      <c r="S425" s="47"/>
      <c r="T425" s="47"/>
      <c r="U425" s="47"/>
      <c r="V425" s="47"/>
      <c r="W425" s="47"/>
      <c r="X425" s="47"/>
      <c r="Y425" s="47"/>
      <c r="Z425" s="47"/>
      <c r="AA425" s="47"/>
      <c r="AB425" s="47"/>
      <c r="AC425" s="47"/>
      <c r="AD425" s="47"/>
      <c r="AE425" s="47"/>
      <c r="AF425" s="47"/>
      <c r="AG425" s="47"/>
      <c r="AH425" s="47"/>
      <c r="AI425" s="47"/>
    </row>
    <row r="426" spans="1:35">
      <c r="A426" s="47"/>
      <c r="B426" s="47"/>
      <c r="C426" s="47"/>
      <c r="D426" s="47"/>
      <c r="E426" s="47"/>
      <c r="F426" s="47"/>
      <c r="G426" s="47"/>
      <c r="H426" s="47"/>
      <c r="I426" s="47"/>
      <c r="J426" s="47"/>
      <c r="K426" s="47"/>
      <c r="L426" s="47"/>
      <c r="M426" s="47"/>
      <c r="N426" s="47"/>
      <c r="O426" s="47"/>
      <c r="P426" s="47"/>
      <c r="Q426" s="47"/>
      <c r="R426" s="47"/>
      <c r="S426" s="47"/>
      <c r="T426" s="47"/>
      <c r="U426" s="47"/>
      <c r="V426" s="47"/>
      <c r="W426" s="47"/>
      <c r="X426" s="47"/>
      <c r="Y426" s="47"/>
      <c r="Z426" s="47"/>
      <c r="AA426" s="47"/>
      <c r="AB426" s="47"/>
      <c r="AC426" s="47"/>
      <c r="AD426" s="47"/>
      <c r="AE426" s="47"/>
      <c r="AF426" s="47"/>
      <c r="AG426" s="47"/>
      <c r="AH426" s="47"/>
      <c r="AI426" s="47"/>
    </row>
    <row r="427" spans="1:35">
      <c r="A427" s="47"/>
      <c r="B427" s="47"/>
      <c r="C427" s="47"/>
      <c r="D427" s="47"/>
      <c r="E427" s="47"/>
      <c r="F427" s="47"/>
      <c r="G427" s="47"/>
      <c r="H427" s="47"/>
      <c r="I427" s="47"/>
      <c r="J427" s="47"/>
      <c r="K427" s="47"/>
      <c r="L427" s="47"/>
      <c r="M427" s="47"/>
      <c r="N427" s="47"/>
      <c r="O427" s="47"/>
      <c r="P427" s="47"/>
      <c r="Q427" s="47"/>
      <c r="R427" s="47"/>
      <c r="S427" s="47"/>
      <c r="T427" s="47"/>
      <c r="U427" s="47"/>
      <c r="V427" s="47"/>
      <c r="W427" s="47"/>
      <c r="X427" s="47"/>
      <c r="Y427" s="47"/>
      <c r="Z427" s="47"/>
      <c r="AA427" s="47"/>
      <c r="AB427" s="47"/>
      <c r="AC427" s="47"/>
      <c r="AD427" s="47"/>
      <c r="AE427" s="47"/>
      <c r="AF427" s="47"/>
      <c r="AG427" s="47"/>
      <c r="AH427" s="47"/>
      <c r="AI427" s="47"/>
    </row>
    <row r="428" spans="1:35">
      <c r="A428" s="47"/>
      <c r="B428" s="47"/>
      <c r="C428" s="47"/>
      <c r="D428" s="47"/>
      <c r="E428" s="47"/>
      <c r="F428" s="47"/>
      <c r="G428" s="47"/>
      <c r="H428" s="47"/>
      <c r="I428" s="47"/>
      <c r="J428" s="47"/>
      <c r="K428" s="47"/>
      <c r="L428" s="47"/>
      <c r="M428" s="47"/>
      <c r="N428" s="47"/>
      <c r="O428" s="47"/>
      <c r="P428" s="47"/>
      <c r="Q428" s="47"/>
      <c r="R428" s="47"/>
      <c r="S428" s="47"/>
      <c r="T428" s="47"/>
      <c r="U428" s="47"/>
      <c r="V428" s="47"/>
      <c r="W428" s="47"/>
      <c r="X428" s="47"/>
      <c r="Y428" s="47"/>
      <c r="Z428" s="47"/>
      <c r="AA428" s="47"/>
      <c r="AB428" s="47"/>
      <c r="AC428" s="47"/>
      <c r="AD428" s="47"/>
      <c r="AE428" s="47"/>
      <c r="AF428" s="47"/>
      <c r="AG428" s="47"/>
      <c r="AH428" s="47"/>
      <c r="AI428" s="47"/>
    </row>
    <row r="429" spans="1:35">
      <c r="A429" s="47"/>
      <c r="B429" s="47"/>
      <c r="C429" s="47"/>
      <c r="D429" s="47"/>
      <c r="E429" s="47"/>
      <c r="F429" s="47"/>
      <c r="G429" s="47"/>
      <c r="H429" s="47"/>
      <c r="I429" s="47"/>
      <c r="J429" s="47"/>
      <c r="K429" s="47"/>
      <c r="L429" s="47"/>
      <c r="M429" s="47"/>
      <c r="N429" s="47"/>
      <c r="O429" s="47"/>
      <c r="P429" s="47"/>
      <c r="Q429" s="47"/>
      <c r="R429" s="47"/>
      <c r="S429" s="47"/>
      <c r="T429" s="47"/>
      <c r="U429" s="47"/>
      <c r="V429" s="47"/>
      <c r="W429" s="47"/>
      <c r="X429" s="47"/>
      <c r="Y429" s="47"/>
      <c r="Z429" s="47"/>
      <c r="AA429" s="47"/>
      <c r="AB429" s="47"/>
      <c r="AC429" s="47"/>
      <c r="AD429" s="47"/>
      <c r="AE429" s="47"/>
      <c r="AF429" s="47"/>
      <c r="AG429" s="47"/>
      <c r="AH429" s="47"/>
      <c r="AI429" s="47"/>
    </row>
    <row r="430" spans="1:35">
      <c r="A430" s="47"/>
      <c r="B430" s="47"/>
      <c r="C430" s="47"/>
      <c r="D430" s="47"/>
      <c r="E430" s="47"/>
      <c r="F430" s="47"/>
      <c r="G430" s="47"/>
      <c r="H430" s="47"/>
      <c r="I430" s="47"/>
      <c r="J430" s="47"/>
      <c r="K430" s="47"/>
      <c r="L430" s="47"/>
      <c r="M430" s="47"/>
      <c r="N430" s="47"/>
      <c r="O430" s="47"/>
      <c r="P430" s="47"/>
      <c r="Q430" s="47"/>
      <c r="R430" s="47"/>
      <c r="S430" s="47"/>
      <c r="T430" s="47"/>
      <c r="U430" s="47"/>
      <c r="V430" s="47"/>
      <c r="W430" s="47"/>
      <c r="X430" s="47"/>
      <c r="Y430" s="47"/>
      <c r="Z430" s="47"/>
      <c r="AA430" s="47"/>
      <c r="AB430" s="47"/>
      <c r="AC430" s="47"/>
      <c r="AD430" s="47"/>
      <c r="AE430" s="47"/>
      <c r="AF430" s="47"/>
      <c r="AG430" s="47"/>
      <c r="AH430" s="47"/>
      <c r="AI430" s="47"/>
    </row>
    <row r="431" spans="1:35">
      <c r="A431" s="47"/>
      <c r="B431" s="47"/>
      <c r="C431" s="47"/>
      <c r="D431" s="47"/>
      <c r="E431" s="47"/>
      <c r="F431" s="47"/>
      <c r="G431" s="47"/>
      <c r="H431" s="47"/>
      <c r="I431" s="47"/>
      <c r="J431" s="47"/>
      <c r="K431" s="47"/>
      <c r="L431" s="47"/>
      <c r="M431" s="47"/>
      <c r="N431" s="47"/>
      <c r="O431" s="47"/>
      <c r="P431" s="47"/>
      <c r="Q431" s="47"/>
      <c r="R431" s="47"/>
      <c r="S431" s="47"/>
      <c r="T431" s="47"/>
      <c r="U431" s="47"/>
      <c r="V431" s="47"/>
      <c r="W431" s="47"/>
      <c r="X431" s="47"/>
      <c r="Y431" s="47"/>
      <c r="Z431" s="47"/>
      <c r="AA431" s="47"/>
      <c r="AB431" s="47"/>
      <c r="AC431" s="47"/>
      <c r="AD431" s="47"/>
      <c r="AE431" s="47"/>
      <c r="AF431" s="47"/>
      <c r="AG431" s="47"/>
      <c r="AH431" s="47"/>
      <c r="AI431" s="47"/>
    </row>
    <row r="432" spans="1:35">
      <c r="A432" s="47"/>
      <c r="B432" s="47"/>
      <c r="C432" s="47"/>
      <c r="D432" s="47"/>
      <c r="E432" s="47"/>
      <c r="F432" s="47"/>
      <c r="G432" s="47"/>
      <c r="H432" s="47"/>
      <c r="I432" s="47"/>
      <c r="J432" s="47"/>
      <c r="K432" s="47"/>
      <c r="L432" s="47"/>
      <c r="M432" s="47"/>
      <c r="N432" s="47"/>
      <c r="O432" s="47"/>
      <c r="P432" s="47"/>
      <c r="Q432" s="47"/>
      <c r="R432" s="47"/>
      <c r="S432" s="47"/>
      <c r="T432" s="47"/>
      <c r="U432" s="47"/>
      <c r="V432" s="47"/>
      <c r="W432" s="47"/>
      <c r="X432" s="47"/>
      <c r="Y432" s="47"/>
      <c r="Z432" s="47"/>
      <c r="AA432" s="47"/>
      <c r="AB432" s="47"/>
      <c r="AC432" s="47"/>
      <c r="AD432" s="47"/>
      <c r="AE432" s="47"/>
      <c r="AF432" s="47"/>
      <c r="AG432" s="47"/>
      <c r="AH432" s="47"/>
      <c r="AI432" s="47"/>
    </row>
    <row r="433" spans="1:35">
      <c r="A433" s="47"/>
      <c r="B433" s="47"/>
      <c r="C433" s="47"/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47"/>
      <c r="U433" s="47"/>
      <c r="V433" s="47"/>
      <c r="W433" s="47"/>
      <c r="X433" s="47"/>
      <c r="Y433" s="47"/>
      <c r="Z433" s="47"/>
      <c r="AA433" s="47"/>
      <c r="AB433" s="47"/>
      <c r="AC433" s="47"/>
      <c r="AD433" s="47"/>
      <c r="AE433" s="47"/>
      <c r="AF433" s="47"/>
      <c r="AG433" s="47"/>
      <c r="AH433" s="47"/>
      <c r="AI433" s="47"/>
    </row>
    <row r="434" spans="1:35">
      <c r="A434" s="47"/>
      <c r="B434" s="47"/>
      <c r="C434" s="47"/>
      <c r="D434" s="47"/>
      <c r="E434" s="47"/>
      <c r="F434" s="47"/>
      <c r="G434" s="47"/>
      <c r="H434" s="4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  <c r="U434" s="47"/>
      <c r="V434" s="47"/>
      <c r="W434" s="47"/>
      <c r="X434" s="47"/>
      <c r="Y434" s="47"/>
      <c r="Z434" s="47"/>
      <c r="AA434" s="47"/>
      <c r="AB434" s="47"/>
      <c r="AC434" s="47"/>
      <c r="AD434" s="47"/>
      <c r="AE434" s="47"/>
      <c r="AF434" s="47"/>
      <c r="AG434" s="47"/>
      <c r="AH434" s="47"/>
      <c r="AI434" s="47"/>
    </row>
    <row r="435" spans="1:35">
      <c r="A435" s="47"/>
      <c r="B435" s="47"/>
      <c r="C435" s="47"/>
      <c r="D435" s="47"/>
      <c r="E435" s="47"/>
      <c r="F435" s="47"/>
      <c r="G435" s="47"/>
      <c r="H435" s="47"/>
      <c r="I435" s="47"/>
      <c r="J435" s="47"/>
      <c r="K435" s="47"/>
      <c r="L435" s="47"/>
      <c r="M435" s="47"/>
      <c r="N435" s="47"/>
      <c r="O435" s="47"/>
      <c r="P435" s="47"/>
      <c r="Q435" s="47"/>
      <c r="R435" s="47"/>
      <c r="S435" s="47"/>
      <c r="T435" s="47"/>
      <c r="U435" s="47"/>
      <c r="V435" s="47"/>
      <c r="W435" s="47"/>
      <c r="X435" s="47"/>
      <c r="Y435" s="47"/>
      <c r="Z435" s="47"/>
      <c r="AA435" s="47"/>
      <c r="AB435" s="47"/>
      <c r="AC435" s="47"/>
      <c r="AD435" s="47"/>
      <c r="AE435" s="47"/>
      <c r="AF435" s="47"/>
      <c r="AG435" s="47"/>
      <c r="AH435" s="47"/>
      <c r="AI435" s="47"/>
    </row>
    <row r="436" spans="1:35">
      <c r="A436" s="47"/>
      <c r="B436" s="47"/>
      <c r="C436" s="47"/>
      <c r="D436" s="47"/>
      <c r="E436" s="47"/>
      <c r="F436" s="47"/>
      <c r="G436" s="47"/>
      <c r="H436" s="47"/>
      <c r="I436" s="47"/>
      <c r="J436" s="47"/>
      <c r="K436" s="47"/>
      <c r="L436" s="47"/>
      <c r="M436" s="47"/>
      <c r="N436" s="47"/>
      <c r="O436" s="47"/>
      <c r="P436" s="47"/>
      <c r="Q436" s="47"/>
      <c r="R436" s="47"/>
      <c r="S436" s="47"/>
      <c r="T436" s="47"/>
      <c r="U436" s="47"/>
      <c r="V436" s="47"/>
      <c r="W436" s="47"/>
      <c r="X436" s="47"/>
      <c r="Y436" s="47"/>
      <c r="Z436" s="47"/>
      <c r="AA436" s="47"/>
      <c r="AB436" s="47"/>
      <c r="AC436" s="47"/>
      <c r="AD436" s="47"/>
      <c r="AE436" s="47"/>
      <c r="AF436" s="47"/>
      <c r="AG436" s="47"/>
      <c r="AH436" s="47"/>
      <c r="AI436" s="47"/>
    </row>
    <row r="437" spans="1:35">
      <c r="A437" s="47"/>
      <c r="B437" s="47"/>
      <c r="C437" s="47"/>
      <c r="D437" s="47"/>
      <c r="E437" s="47"/>
      <c r="F437" s="47"/>
      <c r="G437" s="47"/>
      <c r="H437" s="47"/>
      <c r="I437" s="47"/>
      <c r="J437" s="47"/>
      <c r="K437" s="47"/>
      <c r="L437" s="47"/>
      <c r="M437" s="47"/>
      <c r="N437" s="47"/>
      <c r="O437" s="47"/>
      <c r="P437" s="47"/>
      <c r="Q437" s="47"/>
      <c r="R437" s="47"/>
      <c r="S437" s="47"/>
      <c r="T437" s="47"/>
      <c r="U437" s="47"/>
      <c r="V437" s="47"/>
      <c r="W437" s="47"/>
      <c r="X437" s="47"/>
      <c r="Y437" s="47"/>
      <c r="Z437" s="47"/>
      <c r="AA437" s="47"/>
      <c r="AB437" s="47"/>
      <c r="AC437" s="47"/>
      <c r="AD437" s="47"/>
      <c r="AE437" s="47"/>
      <c r="AF437" s="47"/>
      <c r="AG437" s="47"/>
      <c r="AH437" s="47"/>
      <c r="AI437" s="47"/>
    </row>
    <row r="438" spans="1:35">
      <c r="A438" s="47"/>
      <c r="B438" s="47"/>
      <c r="C438" s="47"/>
      <c r="D438" s="47"/>
      <c r="E438" s="47"/>
      <c r="F438" s="47"/>
      <c r="G438" s="47"/>
      <c r="H438" s="47"/>
      <c r="I438" s="47"/>
      <c r="J438" s="47"/>
      <c r="K438" s="47"/>
      <c r="L438" s="47"/>
      <c r="M438" s="47"/>
      <c r="N438" s="47"/>
      <c r="O438" s="47"/>
      <c r="P438" s="47"/>
      <c r="Q438" s="47"/>
      <c r="R438" s="47"/>
      <c r="S438" s="47"/>
      <c r="T438" s="47"/>
      <c r="U438" s="47"/>
      <c r="V438" s="47"/>
      <c r="W438" s="47"/>
      <c r="X438" s="47"/>
      <c r="Y438" s="47"/>
      <c r="Z438" s="47"/>
      <c r="AA438" s="47"/>
      <c r="AB438" s="47"/>
      <c r="AC438" s="47"/>
      <c r="AD438" s="47"/>
      <c r="AE438" s="47"/>
      <c r="AF438" s="47"/>
      <c r="AG438" s="47"/>
      <c r="AH438" s="47"/>
      <c r="AI438" s="47"/>
    </row>
    <row r="439" spans="1:35">
      <c r="A439" s="47"/>
      <c r="B439" s="47"/>
      <c r="C439" s="47"/>
      <c r="D439" s="47"/>
      <c r="E439" s="47"/>
      <c r="F439" s="47"/>
      <c r="G439" s="47"/>
      <c r="H439" s="47"/>
      <c r="I439" s="47"/>
      <c r="J439" s="47"/>
      <c r="K439" s="47"/>
      <c r="L439" s="47"/>
      <c r="M439" s="47"/>
      <c r="N439" s="47"/>
      <c r="O439" s="47"/>
      <c r="P439" s="47"/>
      <c r="Q439" s="47"/>
      <c r="R439" s="47"/>
      <c r="S439" s="47"/>
      <c r="T439" s="47"/>
      <c r="U439" s="47"/>
      <c r="V439" s="47"/>
      <c r="W439" s="47"/>
      <c r="X439" s="47"/>
      <c r="Y439" s="47"/>
      <c r="Z439" s="47"/>
      <c r="AA439" s="47"/>
      <c r="AB439" s="47"/>
      <c r="AC439" s="47"/>
      <c r="AD439" s="47"/>
      <c r="AE439" s="47"/>
      <c r="AF439" s="47"/>
      <c r="AG439" s="47"/>
      <c r="AH439" s="47"/>
      <c r="AI439" s="47"/>
    </row>
    <row r="440" spans="1:35">
      <c r="A440" s="47"/>
      <c r="B440" s="47"/>
      <c r="C440" s="47"/>
      <c r="D440" s="47"/>
      <c r="E440" s="47"/>
      <c r="F440" s="47"/>
      <c r="G440" s="47"/>
      <c r="H440" s="47"/>
      <c r="I440" s="47"/>
      <c r="J440" s="47"/>
      <c r="K440" s="47"/>
      <c r="L440" s="47"/>
      <c r="M440" s="47"/>
      <c r="N440" s="47"/>
      <c r="O440" s="47"/>
      <c r="P440" s="47"/>
      <c r="Q440" s="47"/>
      <c r="R440" s="47"/>
      <c r="S440" s="47"/>
      <c r="T440" s="47"/>
      <c r="U440" s="47"/>
      <c r="V440" s="47"/>
      <c r="W440" s="47"/>
      <c r="X440" s="47"/>
      <c r="Y440" s="47"/>
      <c r="Z440" s="47"/>
      <c r="AA440" s="47"/>
      <c r="AB440" s="47"/>
      <c r="AC440" s="47"/>
      <c r="AD440" s="47"/>
      <c r="AE440" s="47"/>
      <c r="AF440" s="47"/>
      <c r="AG440" s="47"/>
      <c r="AH440" s="47"/>
      <c r="AI440" s="47"/>
    </row>
    <row r="441" spans="1:35">
      <c r="A441" s="47"/>
      <c r="B441" s="47"/>
      <c r="C441" s="47"/>
      <c r="D441" s="47"/>
      <c r="E441" s="47"/>
      <c r="F441" s="47"/>
      <c r="G441" s="47"/>
      <c r="H441" s="47"/>
      <c r="I441" s="47"/>
      <c r="J441" s="47"/>
      <c r="K441" s="47"/>
      <c r="L441" s="47"/>
      <c r="M441" s="47"/>
      <c r="N441" s="47"/>
      <c r="O441" s="47"/>
      <c r="P441" s="47"/>
      <c r="Q441" s="47"/>
      <c r="R441" s="47"/>
      <c r="S441" s="47"/>
      <c r="T441" s="47"/>
      <c r="U441" s="47"/>
      <c r="V441" s="47"/>
      <c r="W441" s="47"/>
      <c r="X441" s="47"/>
      <c r="Y441" s="47"/>
      <c r="Z441" s="47"/>
      <c r="AA441" s="47"/>
      <c r="AB441" s="47"/>
      <c r="AC441" s="47"/>
      <c r="AD441" s="47"/>
      <c r="AE441" s="47"/>
      <c r="AF441" s="47"/>
      <c r="AG441" s="47"/>
      <c r="AH441" s="47"/>
      <c r="AI441" s="47"/>
    </row>
    <row r="442" spans="1:35">
      <c r="A442" s="47"/>
      <c r="B442" s="47"/>
      <c r="C442" s="47"/>
      <c r="D442" s="47"/>
      <c r="E442" s="47"/>
      <c r="F442" s="47"/>
      <c r="G442" s="47"/>
      <c r="H442" s="47"/>
      <c r="I442" s="47"/>
      <c r="J442" s="47"/>
      <c r="K442" s="47"/>
      <c r="L442" s="47"/>
      <c r="M442" s="47"/>
      <c r="N442" s="47"/>
      <c r="O442" s="47"/>
      <c r="P442" s="47"/>
      <c r="Q442" s="47"/>
      <c r="R442" s="47"/>
      <c r="S442" s="47"/>
      <c r="T442" s="47"/>
      <c r="U442" s="47"/>
      <c r="V442" s="47"/>
      <c r="W442" s="47"/>
      <c r="X442" s="47"/>
      <c r="Y442" s="47"/>
      <c r="Z442" s="47"/>
      <c r="AA442" s="47"/>
      <c r="AB442" s="47"/>
      <c r="AC442" s="47"/>
      <c r="AD442" s="47"/>
      <c r="AE442" s="47"/>
      <c r="AF442" s="47"/>
      <c r="AG442" s="47"/>
      <c r="AH442" s="47"/>
      <c r="AI442" s="47"/>
    </row>
    <row r="443" spans="1:35">
      <c r="A443" s="47"/>
      <c r="B443" s="47"/>
      <c r="C443" s="47"/>
      <c r="D443" s="47"/>
      <c r="E443" s="47"/>
      <c r="F443" s="47"/>
      <c r="G443" s="47"/>
      <c r="H443" s="47"/>
      <c r="I443" s="47"/>
      <c r="J443" s="47"/>
      <c r="K443" s="47"/>
      <c r="L443" s="47"/>
      <c r="M443" s="47"/>
      <c r="N443" s="47"/>
      <c r="O443" s="47"/>
      <c r="P443" s="47"/>
      <c r="Q443" s="47"/>
      <c r="R443" s="47"/>
      <c r="S443" s="47"/>
      <c r="T443" s="47"/>
      <c r="U443" s="47"/>
      <c r="V443" s="47"/>
      <c r="W443" s="47"/>
      <c r="X443" s="47"/>
      <c r="Y443" s="47"/>
      <c r="Z443" s="47"/>
      <c r="AA443" s="47"/>
      <c r="AB443" s="47"/>
      <c r="AC443" s="47"/>
      <c r="AD443" s="47"/>
      <c r="AE443" s="47"/>
      <c r="AF443" s="47"/>
      <c r="AG443" s="47"/>
      <c r="AH443" s="47"/>
      <c r="AI443" s="47"/>
    </row>
    <row r="444" spans="1:35">
      <c r="A444" s="47"/>
      <c r="B444" s="47"/>
      <c r="C444" s="47"/>
      <c r="D444" s="47"/>
      <c r="E444" s="47"/>
      <c r="F444" s="47"/>
      <c r="G444" s="47"/>
      <c r="H444" s="47"/>
      <c r="I444" s="47"/>
      <c r="J444" s="47"/>
      <c r="K444" s="47"/>
      <c r="L444" s="47"/>
      <c r="M444" s="47"/>
      <c r="N444" s="47"/>
      <c r="O444" s="47"/>
      <c r="P444" s="47"/>
      <c r="Q444" s="47"/>
      <c r="R444" s="47"/>
      <c r="S444" s="47"/>
      <c r="T444" s="47"/>
      <c r="U444" s="47"/>
      <c r="V444" s="47"/>
      <c r="W444" s="47"/>
      <c r="X444" s="47"/>
      <c r="Y444" s="47"/>
      <c r="Z444" s="47"/>
      <c r="AA444" s="47"/>
      <c r="AB444" s="47"/>
      <c r="AC444" s="47"/>
      <c r="AD444" s="47"/>
      <c r="AE444" s="47"/>
      <c r="AF444" s="47"/>
      <c r="AG444" s="47"/>
      <c r="AH444" s="47"/>
      <c r="AI444" s="47"/>
    </row>
    <row r="445" spans="1:35">
      <c r="A445" s="47"/>
      <c r="B445" s="47"/>
      <c r="C445" s="47"/>
      <c r="D445" s="47"/>
      <c r="E445" s="47"/>
      <c r="F445" s="47"/>
      <c r="G445" s="47"/>
      <c r="H445" s="47"/>
      <c r="I445" s="47"/>
      <c r="J445" s="47"/>
      <c r="K445" s="47"/>
      <c r="L445" s="47"/>
      <c r="M445" s="47"/>
      <c r="N445" s="47"/>
      <c r="O445" s="47"/>
      <c r="P445" s="47"/>
      <c r="Q445" s="47"/>
      <c r="R445" s="47"/>
      <c r="S445" s="47"/>
      <c r="T445" s="47"/>
      <c r="U445" s="47"/>
      <c r="V445" s="47"/>
      <c r="W445" s="47"/>
      <c r="X445" s="47"/>
      <c r="Y445" s="47"/>
      <c r="Z445" s="47"/>
      <c r="AA445" s="47"/>
      <c r="AB445" s="47"/>
      <c r="AC445" s="47"/>
      <c r="AD445" s="47"/>
      <c r="AE445" s="47"/>
      <c r="AF445" s="47"/>
      <c r="AG445" s="47"/>
      <c r="AH445" s="47"/>
      <c r="AI445" s="47"/>
    </row>
    <row r="446" spans="1:35">
      <c r="A446" s="47"/>
      <c r="B446" s="47"/>
      <c r="C446" s="47"/>
      <c r="D446" s="47"/>
      <c r="E446" s="47"/>
      <c r="F446" s="47"/>
      <c r="G446" s="47"/>
      <c r="H446" s="47"/>
      <c r="I446" s="47"/>
      <c r="J446" s="47"/>
      <c r="K446" s="47"/>
      <c r="L446" s="47"/>
      <c r="M446" s="47"/>
      <c r="N446" s="47"/>
      <c r="O446" s="47"/>
      <c r="P446" s="47"/>
      <c r="Q446" s="47"/>
      <c r="R446" s="47"/>
      <c r="S446" s="47"/>
      <c r="T446" s="47"/>
      <c r="U446" s="47"/>
      <c r="V446" s="47"/>
      <c r="W446" s="47"/>
      <c r="X446" s="47"/>
      <c r="Y446" s="47"/>
      <c r="Z446" s="47"/>
      <c r="AA446" s="47"/>
      <c r="AB446" s="47"/>
      <c r="AC446" s="47"/>
      <c r="AD446" s="47"/>
      <c r="AE446" s="47"/>
      <c r="AF446" s="47"/>
      <c r="AG446" s="47"/>
      <c r="AH446" s="47"/>
      <c r="AI446" s="47"/>
    </row>
    <row r="447" spans="1:35">
      <c r="A447" s="47"/>
      <c r="B447" s="47"/>
      <c r="C447" s="47"/>
      <c r="D447" s="47"/>
      <c r="E447" s="47"/>
      <c r="F447" s="47"/>
      <c r="G447" s="47"/>
      <c r="H447" s="47"/>
      <c r="I447" s="47"/>
      <c r="J447" s="47"/>
      <c r="K447" s="47"/>
      <c r="L447" s="47"/>
      <c r="M447" s="47"/>
      <c r="N447" s="47"/>
      <c r="O447" s="47"/>
      <c r="P447" s="47"/>
      <c r="Q447" s="47"/>
      <c r="R447" s="47"/>
      <c r="S447" s="47"/>
      <c r="T447" s="47"/>
      <c r="U447" s="47"/>
      <c r="V447" s="47"/>
      <c r="W447" s="47"/>
      <c r="X447" s="47"/>
      <c r="Y447" s="47"/>
      <c r="Z447" s="47"/>
      <c r="AA447" s="47"/>
      <c r="AB447" s="47"/>
      <c r="AC447" s="47"/>
      <c r="AD447" s="47"/>
      <c r="AE447" s="47"/>
      <c r="AF447" s="47"/>
      <c r="AG447" s="47"/>
      <c r="AH447" s="47"/>
      <c r="AI447" s="47"/>
    </row>
    <row r="448" spans="1:35">
      <c r="A448" s="47"/>
      <c r="B448" s="47"/>
      <c r="C448" s="47"/>
      <c r="D448" s="47"/>
      <c r="E448" s="47"/>
      <c r="F448" s="47"/>
      <c r="G448" s="47"/>
      <c r="H448" s="47"/>
      <c r="I448" s="47"/>
      <c r="J448" s="47"/>
      <c r="K448" s="47"/>
      <c r="L448" s="47"/>
      <c r="M448" s="47"/>
      <c r="N448" s="47"/>
      <c r="O448" s="47"/>
      <c r="P448" s="47"/>
      <c r="Q448" s="47"/>
      <c r="R448" s="47"/>
      <c r="S448" s="47"/>
      <c r="T448" s="47"/>
      <c r="U448" s="47"/>
      <c r="V448" s="47"/>
      <c r="W448" s="47"/>
      <c r="X448" s="47"/>
      <c r="Y448" s="47"/>
      <c r="Z448" s="47"/>
      <c r="AA448" s="47"/>
      <c r="AB448" s="47"/>
      <c r="AC448" s="47"/>
      <c r="AD448" s="47"/>
      <c r="AE448" s="47"/>
      <c r="AF448" s="47"/>
      <c r="AG448" s="47"/>
      <c r="AH448" s="47"/>
      <c r="AI448" s="47"/>
    </row>
    <row r="449" spans="1:35">
      <c r="A449" s="47"/>
      <c r="B449" s="47"/>
      <c r="C449" s="47"/>
      <c r="D449" s="47"/>
      <c r="E449" s="47"/>
      <c r="F449" s="47"/>
      <c r="G449" s="47"/>
      <c r="H449" s="47"/>
      <c r="I449" s="47"/>
      <c r="J449" s="47"/>
      <c r="K449" s="47"/>
      <c r="L449" s="47"/>
      <c r="M449" s="47"/>
      <c r="N449" s="47"/>
      <c r="O449" s="47"/>
      <c r="P449" s="47"/>
      <c r="Q449" s="47"/>
      <c r="R449" s="47"/>
      <c r="S449" s="47"/>
      <c r="T449" s="47"/>
      <c r="U449" s="47"/>
      <c r="V449" s="47"/>
      <c r="W449" s="47"/>
      <c r="X449" s="47"/>
      <c r="Y449" s="47"/>
      <c r="Z449" s="47"/>
      <c r="AA449" s="47"/>
      <c r="AB449" s="47"/>
      <c r="AC449" s="47"/>
      <c r="AD449" s="47"/>
      <c r="AE449" s="47"/>
      <c r="AF449" s="47"/>
      <c r="AG449" s="47"/>
      <c r="AH449" s="47"/>
      <c r="AI449" s="47"/>
    </row>
    <row r="450" spans="1:35">
      <c r="A450" s="47"/>
      <c r="B450" s="47"/>
      <c r="C450" s="47"/>
      <c r="D450" s="47"/>
      <c r="E450" s="47"/>
      <c r="F450" s="47"/>
      <c r="G450" s="47"/>
      <c r="H450" s="47"/>
      <c r="I450" s="47"/>
      <c r="J450" s="47"/>
      <c r="K450" s="47"/>
      <c r="L450" s="47"/>
      <c r="M450" s="47"/>
      <c r="N450" s="47"/>
      <c r="O450" s="47"/>
      <c r="P450" s="47"/>
      <c r="Q450" s="47"/>
      <c r="R450" s="47"/>
      <c r="S450" s="47"/>
      <c r="T450" s="47"/>
      <c r="U450" s="47"/>
      <c r="V450" s="47"/>
      <c r="W450" s="47"/>
      <c r="X450" s="47"/>
      <c r="Y450" s="47"/>
      <c r="Z450" s="47"/>
      <c r="AA450" s="47"/>
      <c r="AB450" s="47"/>
      <c r="AC450" s="47"/>
      <c r="AD450" s="47"/>
      <c r="AE450" s="47"/>
      <c r="AF450" s="47"/>
      <c r="AG450" s="47"/>
      <c r="AH450" s="47"/>
      <c r="AI450" s="47"/>
    </row>
    <row r="451" spans="1:35">
      <c r="A451" s="47"/>
      <c r="B451" s="47"/>
      <c r="C451" s="47"/>
      <c r="D451" s="47"/>
      <c r="E451" s="47"/>
      <c r="F451" s="47"/>
      <c r="G451" s="47"/>
      <c r="H451" s="47"/>
      <c r="I451" s="47"/>
      <c r="J451" s="47"/>
      <c r="K451" s="47"/>
      <c r="L451" s="47"/>
      <c r="M451" s="47"/>
      <c r="N451" s="47"/>
      <c r="O451" s="47"/>
      <c r="P451" s="47"/>
      <c r="Q451" s="47"/>
      <c r="R451" s="47"/>
      <c r="S451" s="47"/>
      <c r="T451" s="47"/>
      <c r="U451" s="47"/>
      <c r="V451" s="47"/>
      <c r="W451" s="47"/>
      <c r="X451" s="47"/>
      <c r="Y451" s="47"/>
      <c r="Z451" s="47"/>
      <c r="AA451" s="47"/>
      <c r="AB451" s="47"/>
      <c r="AC451" s="47"/>
      <c r="AD451" s="47"/>
      <c r="AE451" s="47"/>
      <c r="AF451" s="47"/>
      <c r="AG451" s="47"/>
      <c r="AH451" s="47"/>
      <c r="AI451" s="47"/>
    </row>
    <row r="452" spans="1:35">
      <c r="A452" s="47"/>
      <c r="B452" s="47"/>
      <c r="C452" s="47"/>
      <c r="D452" s="47"/>
      <c r="E452" s="47"/>
      <c r="F452" s="47"/>
      <c r="G452" s="47"/>
      <c r="H452" s="47"/>
      <c r="I452" s="47"/>
      <c r="J452" s="47"/>
      <c r="K452" s="47"/>
      <c r="L452" s="47"/>
      <c r="M452" s="47"/>
      <c r="N452" s="47"/>
      <c r="O452" s="47"/>
      <c r="P452" s="47"/>
      <c r="Q452" s="47"/>
      <c r="R452" s="47"/>
      <c r="S452" s="47"/>
      <c r="T452" s="47"/>
      <c r="U452" s="47"/>
      <c r="V452" s="47"/>
      <c r="W452" s="47"/>
      <c r="X452" s="47"/>
      <c r="Y452" s="47"/>
      <c r="Z452" s="47"/>
      <c r="AA452" s="47"/>
      <c r="AB452" s="47"/>
      <c r="AC452" s="47"/>
      <c r="AD452" s="47"/>
      <c r="AE452" s="47"/>
      <c r="AF452" s="47"/>
      <c r="AG452" s="47"/>
      <c r="AH452" s="47"/>
      <c r="AI452" s="47"/>
    </row>
    <row r="453" spans="1:35">
      <c r="A453" s="47"/>
      <c r="B453" s="47"/>
      <c r="C453" s="47"/>
      <c r="D453" s="47"/>
      <c r="E453" s="47"/>
      <c r="F453" s="47"/>
      <c r="G453" s="47"/>
      <c r="H453" s="47"/>
      <c r="I453" s="47"/>
      <c r="J453" s="47"/>
      <c r="K453" s="47"/>
      <c r="L453" s="47"/>
      <c r="M453" s="47"/>
      <c r="N453" s="47"/>
      <c r="O453" s="47"/>
      <c r="P453" s="47"/>
      <c r="Q453" s="47"/>
      <c r="R453" s="47"/>
      <c r="S453" s="47"/>
      <c r="T453" s="47"/>
      <c r="U453" s="47"/>
      <c r="V453" s="47"/>
      <c r="W453" s="47"/>
      <c r="X453" s="47"/>
      <c r="Y453" s="47"/>
      <c r="Z453" s="47"/>
      <c r="AA453" s="47"/>
      <c r="AB453" s="47"/>
      <c r="AC453" s="47"/>
      <c r="AD453" s="47"/>
      <c r="AE453" s="47"/>
      <c r="AF453" s="47"/>
      <c r="AG453" s="47"/>
      <c r="AH453" s="47"/>
      <c r="AI453" s="47"/>
    </row>
    <row r="454" spans="1:35">
      <c r="A454" s="47"/>
      <c r="B454" s="47"/>
      <c r="C454" s="47"/>
      <c r="D454" s="47"/>
      <c r="E454" s="47"/>
      <c r="F454" s="47"/>
      <c r="G454" s="47"/>
      <c r="H454" s="47"/>
      <c r="I454" s="47"/>
      <c r="J454" s="47"/>
      <c r="K454" s="47"/>
      <c r="L454" s="47"/>
      <c r="M454" s="47"/>
      <c r="N454" s="47"/>
      <c r="O454" s="47"/>
      <c r="P454" s="47"/>
      <c r="Q454" s="47"/>
      <c r="R454" s="47"/>
      <c r="S454" s="47"/>
      <c r="T454" s="47"/>
      <c r="U454" s="47"/>
      <c r="V454" s="47"/>
      <c r="W454" s="47"/>
      <c r="X454" s="47"/>
      <c r="Y454" s="47"/>
      <c r="Z454" s="47"/>
      <c r="AA454" s="47"/>
      <c r="AB454" s="47"/>
      <c r="AC454" s="47"/>
      <c r="AD454" s="47"/>
      <c r="AE454" s="47"/>
      <c r="AF454" s="47"/>
      <c r="AG454" s="47"/>
      <c r="AH454" s="47"/>
      <c r="AI454" s="47"/>
    </row>
    <row r="455" spans="1:35">
      <c r="A455" s="47"/>
      <c r="B455" s="47"/>
      <c r="C455" s="47"/>
      <c r="D455" s="47"/>
      <c r="E455" s="47"/>
      <c r="F455" s="47"/>
      <c r="G455" s="47"/>
      <c r="H455" s="47"/>
      <c r="I455" s="47"/>
      <c r="J455" s="47"/>
      <c r="K455" s="47"/>
      <c r="L455" s="47"/>
      <c r="M455" s="47"/>
      <c r="N455" s="47"/>
      <c r="O455" s="47"/>
      <c r="P455" s="47"/>
      <c r="Q455" s="47"/>
      <c r="R455" s="47"/>
      <c r="S455" s="47"/>
      <c r="T455" s="47"/>
      <c r="U455" s="47"/>
      <c r="V455" s="47"/>
      <c r="W455" s="47"/>
      <c r="X455" s="47"/>
      <c r="Y455" s="47"/>
      <c r="Z455" s="47"/>
      <c r="AA455" s="47"/>
      <c r="AB455" s="47"/>
      <c r="AC455" s="47"/>
      <c r="AD455" s="47"/>
      <c r="AE455" s="47"/>
      <c r="AF455" s="47"/>
      <c r="AG455" s="47"/>
      <c r="AH455" s="47"/>
      <c r="AI455" s="47"/>
    </row>
    <row r="456" spans="1:35">
      <c r="A456" s="47"/>
      <c r="B456" s="47"/>
      <c r="C456" s="47"/>
      <c r="D456" s="47"/>
      <c r="E456" s="47"/>
      <c r="F456" s="47"/>
      <c r="G456" s="47"/>
      <c r="H456" s="47"/>
      <c r="I456" s="47"/>
      <c r="J456" s="47"/>
      <c r="K456" s="47"/>
      <c r="L456" s="47"/>
      <c r="M456" s="47"/>
      <c r="N456" s="47"/>
      <c r="O456" s="47"/>
      <c r="P456" s="47"/>
      <c r="Q456" s="47"/>
      <c r="R456" s="47"/>
      <c r="S456" s="47"/>
      <c r="T456" s="47"/>
      <c r="U456" s="47"/>
      <c r="V456" s="47"/>
      <c r="W456" s="47"/>
      <c r="X456" s="47"/>
      <c r="Y456" s="47"/>
      <c r="Z456" s="47"/>
      <c r="AA456" s="47"/>
      <c r="AB456" s="47"/>
      <c r="AC456" s="47"/>
      <c r="AD456" s="47"/>
      <c r="AE456" s="47"/>
      <c r="AF456" s="47"/>
      <c r="AG456" s="47"/>
      <c r="AH456" s="47"/>
      <c r="AI456" s="47"/>
    </row>
    <row r="457" spans="1:35">
      <c r="A457" s="47"/>
      <c r="B457" s="47"/>
      <c r="C457" s="47"/>
      <c r="D457" s="47"/>
      <c r="E457" s="47"/>
      <c r="F457" s="47"/>
      <c r="G457" s="47"/>
      <c r="H457" s="47"/>
      <c r="I457" s="47"/>
      <c r="J457" s="47"/>
      <c r="K457" s="47"/>
      <c r="L457" s="47"/>
      <c r="M457" s="47"/>
      <c r="N457" s="47"/>
      <c r="O457" s="47"/>
      <c r="P457" s="47"/>
      <c r="Q457" s="47"/>
      <c r="R457" s="47"/>
      <c r="S457" s="47"/>
      <c r="T457" s="47"/>
      <c r="U457" s="47"/>
      <c r="V457" s="47"/>
      <c r="W457" s="47"/>
      <c r="X457" s="47"/>
      <c r="Y457" s="47"/>
      <c r="Z457" s="47"/>
      <c r="AA457" s="47"/>
      <c r="AB457" s="47"/>
      <c r="AC457" s="47"/>
      <c r="AD457" s="47"/>
      <c r="AE457" s="47"/>
      <c r="AF457" s="47"/>
      <c r="AG457" s="47"/>
      <c r="AH457" s="47"/>
      <c r="AI457" s="47"/>
    </row>
    <row r="458" spans="1:35">
      <c r="A458" s="47"/>
      <c r="B458" s="47"/>
      <c r="C458" s="47"/>
      <c r="D458" s="47"/>
      <c r="E458" s="47"/>
      <c r="F458" s="47"/>
      <c r="G458" s="47"/>
      <c r="H458" s="47"/>
      <c r="I458" s="47"/>
      <c r="J458" s="47"/>
      <c r="K458" s="47"/>
      <c r="L458" s="47"/>
      <c r="M458" s="47"/>
      <c r="N458" s="47"/>
      <c r="O458" s="47"/>
      <c r="P458" s="47"/>
      <c r="Q458" s="47"/>
      <c r="R458" s="47"/>
      <c r="S458" s="47"/>
      <c r="T458" s="47"/>
      <c r="U458" s="47"/>
      <c r="V458" s="47"/>
      <c r="W458" s="47"/>
      <c r="X458" s="47"/>
      <c r="Y458" s="47"/>
      <c r="Z458" s="47"/>
      <c r="AA458" s="47"/>
      <c r="AB458" s="47"/>
      <c r="AC458" s="47"/>
      <c r="AD458" s="47"/>
      <c r="AE458" s="47"/>
      <c r="AF458" s="47"/>
      <c r="AG458" s="47"/>
      <c r="AH458" s="47"/>
      <c r="AI458" s="47"/>
    </row>
    <row r="459" spans="1:35">
      <c r="A459" s="47"/>
      <c r="B459" s="47"/>
      <c r="C459" s="47"/>
      <c r="D459" s="47"/>
      <c r="E459" s="47"/>
      <c r="F459" s="47"/>
      <c r="G459" s="47"/>
      <c r="H459" s="47"/>
      <c r="I459" s="47"/>
      <c r="J459" s="47"/>
      <c r="K459" s="47"/>
      <c r="L459" s="47"/>
      <c r="M459" s="47"/>
      <c r="N459" s="47"/>
      <c r="O459" s="47"/>
      <c r="P459" s="47"/>
      <c r="Q459" s="47"/>
      <c r="R459" s="47"/>
      <c r="S459" s="47"/>
      <c r="T459" s="47"/>
      <c r="U459" s="47"/>
      <c r="V459" s="47"/>
      <c r="W459" s="47"/>
      <c r="X459" s="47"/>
      <c r="Y459" s="47"/>
      <c r="Z459" s="47"/>
      <c r="AA459" s="47"/>
      <c r="AB459" s="47"/>
      <c r="AC459" s="47"/>
      <c r="AD459" s="47"/>
      <c r="AE459" s="47"/>
      <c r="AF459" s="47"/>
      <c r="AG459" s="47"/>
      <c r="AH459" s="47"/>
      <c r="AI459" s="47"/>
    </row>
    <row r="460" spans="1:35">
      <c r="A460" s="47"/>
      <c r="B460" s="47"/>
      <c r="C460" s="47"/>
      <c r="D460" s="47"/>
      <c r="E460" s="47"/>
      <c r="F460" s="47"/>
      <c r="G460" s="47"/>
      <c r="H460" s="47"/>
      <c r="I460" s="47"/>
      <c r="J460" s="47"/>
      <c r="K460" s="47"/>
      <c r="L460" s="47"/>
      <c r="M460" s="47"/>
      <c r="N460" s="47"/>
      <c r="O460" s="47"/>
      <c r="P460" s="47"/>
      <c r="Q460" s="47"/>
      <c r="R460" s="47"/>
      <c r="S460" s="47"/>
      <c r="T460" s="47"/>
      <c r="U460" s="47"/>
      <c r="V460" s="47"/>
      <c r="W460" s="47"/>
      <c r="X460" s="47"/>
      <c r="Y460" s="47"/>
      <c r="Z460" s="47"/>
      <c r="AA460" s="47"/>
      <c r="AB460" s="47"/>
      <c r="AC460" s="47"/>
      <c r="AD460" s="47"/>
      <c r="AE460" s="47"/>
      <c r="AF460" s="47"/>
      <c r="AG460" s="47"/>
      <c r="AH460" s="47"/>
      <c r="AI460" s="47"/>
    </row>
    <row r="461" spans="1:35">
      <c r="A461" s="47"/>
      <c r="B461" s="47"/>
      <c r="C461" s="47"/>
      <c r="D461" s="47"/>
      <c r="E461" s="47"/>
      <c r="F461" s="47"/>
      <c r="G461" s="47"/>
      <c r="H461" s="47"/>
      <c r="I461" s="47"/>
      <c r="J461" s="47"/>
      <c r="K461" s="47"/>
      <c r="L461" s="47"/>
      <c r="M461" s="47"/>
      <c r="N461" s="47"/>
      <c r="O461" s="47"/>
      <c r="P461" s="47"/>
      <c r="Q461" s="47"/>
      <c r="R461" s="47"/>
      <c r="S461" s="47"/>
      <c r="T461" s="47"/>
      <c r="U461" s="47"/>
      <c r="V461" s="47"/>
      <c r="W461" s="47"/>
      <c r="X461" s="47"/>
      <c r="Y461" s="47"/>
      <c r="Z461" s="47"/>
      <c r="AA461" s="47"/>
      <c r="AB461" s="47"/>
      <c r="AC461" s="47"/>
      <c r="AD461" s="47"/>
      <c r="AE461" s="47"/>
      <c r="AF461" s="47"/>
      <c r="AG461" s="47"/>
      <c r="AH461" s="47"/>
      <c r="AI461" s="47"/>
    </row>
    <row r="462" spans="1:35">
      <c r="A462" s="47"/>
      <c r="B462" s="47"/>
      <c r="C462" s="47"/>
      <c r="D462" s="47"/>
      <c r="E462" s="47"/>
      <c r="F462" s="47"/>
      <c r="G462" s="47"/>
      <c r="H462" s="47"/>
      <c r="I462" s="47"/>
      <c r="J462" s="47"/>
      <c r="K462" s="47"/>
      <c r="L462" s="47"/>
      <c r="M462" s="47"/>
      <c r="N462" s="47"/>
      <c r="O462" s="47"/>
      <c r="P462" s="47"/>
      <c r="Q462" s="47"/>
      <c r="R462" s="47"/>
      <c r="S462" s="47"/>
      <c r="T462" s="47"/>
      <c r="U462" s="47"/>
      <c r="V462" s="47"/>
      <c r="W462" s="47"/>
      <c r="X462" s="47"/>
      <c r="Y462" s="47"/>
      <c r="Z462" s="47"/>
      <c r="AA462" s="47"/>
      <c r="AB462" s="47"/>
      <c r="AC462" s="47"/>
      <c r="AD462" s="47"/>
      <c r="AE462" s="47"/>
      <c r="AF462" s="47"/>
      <c r="AG462" s="47"/>
      <c r="AH462" s="47"/>
      <c r="AI462" s="47"/>
    </row>
    <row r="463" spans="1:35">
      <c r="A463" s="47"/>
      <c r="B463" s="47"/>
      <c r="C463" s="47"/>
      <c r="D463" s="47"/>
      <c r="E463" s="47"/>
      <c r="F463" s="47"/>
      <c r="G463" s="47"/>
      <c r="H463" s="47"/>
      <c r="I463" s="47"/>
      <c r="J463" s="47"/>
      <c r="K463" s="47"/>
      <c r="L463" s="47"/>
      <c r="M463" s="47"/>
      <c r="N463" s="47"/>
      <c r="O463" s="47"/>
      <c r="P463" s="47"/>
      <c r="Q463" s="47"/>
      <c r="R463" s="47"/>
      <c r="S463" s="47"/>
      <c r="T463" s="47"/>
      <c r="U463" s="47"/>
      <c r="V463" s="47"/>
      <c r="W463" s="47"/>
      <c r="X463" s="47"/>
      <c r="Y463" s="47"/>
      <c r="Z463" s="47"/>
      <c r="AA463" s="47"/>
      <c r="AB463" s="47"/>
      <c r="AC463" s="47"/>
      <c r="AD463" s="47"/>
      <c r="AE463" s="47"/>
      <c r="AF463" s="47"/>
      <c r="AG463" s="47"/>
      <c r="AH463" s="47"/>
      <c r="AI463" s="47"/>
    </row>
    <row r="464" spans="1:35">
      <c r="A464" s="47"/>
      <c r="B464" s="47"/>
      <c r="C464" s="47"/>
      <c r="D464" s="47"/>
      <c r="E464" s="47"/>
      <c r="F464" s="47"/>
      <c r="G464" s="47"/>
      <c r="H464" s="47"/>
      <c r="I464" s="47"/>
      <c r="J464" s="47"/>
      <c r="K464" s="47"/>
      <c r="L464" s="47"/>
      <c r="M464" s="47"/>
      <c r="N464" s="47"/>
      <c r="O464" s="47"/>
      <c r="P464" s="47"/>
      <c r="Q464" s="47"/>
      <c r="R464" s="47"/>
      <c r="S464" s="47"/>
      <c r="T464" s="47"/>
      <c r="U464" s="47"/>
      <c r="V464" s="47"/>
      <c r="W464" s="47"/>
      <c r="X464" s="47"/>
      <c r="Y464" s="47"/>
      <c r="Z464" s="47"/>
      <c r="AA464" s="47"/>
      <c r="AB464" s="47"/>
      <c r="AC464" s="47"/>
      <c r="AD464" s="47"/>
      <c r="AE464" s="47"/>
      <c r="AF464" s="47"/>
      <c r="AG464" s="47"/>
      <c r="AH464" s="47"/>
      <c r="AI464" s="47"/>
    </row>
    <row r="465" spans="1:35">
      <c r="A465" s="47"/>
      <c r="B465" s="47"/>
      <c r="C465" s="47"/>
      <c r="D465" s="47"/>
      <c r="E465" s="47"/>
      <c r="F465" s="47"/>
      <c r="G465" s="47"/>
      <c r="H465" s="47"/>
      <c r="I465" s="47"/>
      <c r="J465" s="47"/>
      <c r="K465" s="47"/>
      <c r="L465" s="47"/>
      <c r="M465" s="47"/>
      <c r="N465" s="47"/>
      <c r="O465" s="47"/>
      <c r="P465" s="47"/>
      <c r="Q465" s="47"/>
      <c r="R465" s="47"/>
      <c r="S465" s="47"/>
      <c r="T465" s="47"/>
      <c r="U465" s="47"/>
      <c r="V465" s="47"/>
      <c r="W465" s="47"/>
      <c r="X465" s="47"/>
      <c r="Y465" s="47"/>
      <c r="Z465" s="47"/>
      <c r="AA465" s="47"/>
      <c r="AB465" s="47"/>
      <c r="AC465" s="47"/>
      <c r="AD465" s="47"/>
      <c r="AE465" s="47"/>
      <c r="AF465" s="47"/>
      <c r="AG465" s="47"/>
      <c r="AH465" s="47"/>
      <c r="AI465" s="47"/>
    </row>
    <row r="466" spans="1:35">
      <c r="A466" s="47"/>
      <c r="B466" s="47"/>
      <c r="C466" s="47"/>
      <c r="D466" s="47"/>
      <c r="E466" s="47"/>
      <c r="F466" s="47"/>
      <c r="G466" s="47"/>
      <c r="H466" s="47"/>
      <c r="I466" s="47"/>
      <c r="J466" s="47"/>
      <c r="K466" s="47"/>
      <c r="L466" s="47"/>
      <c r="M466" s="47"/>
      <c r="N466" s="47"/>
      <c r="O466" s="47"/>
      <c r="P466" s="47"/>
      <c r="Q466" s="47"/>
      <c r="R466" s="47"/>
      <c r="S466" s="47"/>
      <c r="T466" s="47"/>
      <c r="U466" s="47"/>
      <c r="V466" s="47"/>
      <c r="W466" s="47"/>
      <c r="X466" s="47"/>
      <c r="Y466" s="47"/>
      <c r="Z466" s="47"/>
      <c r="AA466" s="47"/>
      <c r="AB466" s="47"/>
      <c r="AC466" s="47"/>
      <c r="AD466" s="47"/>
      <c r="AE466" s="47"/>
      <c r="AF466" s="47"/>
      <c r="AG466" s="47"/>
      <c r="AH466" s="47"/>
      <c r="AI466" s="47"/>
    </row>
    <row r="467" spans="1:35">
      <c r="A467" s="47"/>
      <c r="B467" s="47"/>
      <c r="C467" s="47"/>
      <c r="D467" s="47"/>
      <c r="E467" s="47"/>
      <c r="F467" s="47"/>
      <c r="G467" s="47"/>
      <c r="H467" s="47"/>
      <c r="I467" s="47"/>
      <c r="J467" s="47"/>
      <c r="K467" s="47"/>
      <c r="L467" s="47"/>
      <c r="M467" s="47"/>
      <c r="N467" s="47"/>
      <c r="O467" s="47"/>
      <c r="P467" s="47"/>
      <c r="Q467" s="47"/>
      <c r="R467" s="47"/>
      <c r="S467" s="47"/>
      <c r="T467" s="47"/>
      <c r="U467" s="47"/>
      <c r="V467" s="47"/>
      <c r="W467" s="47"/>
      <c r="X467" s="47"/>
      <c r="Y467" s="47"/>
      <c r="Z467" s="47"/>
      <c r="AA467" s="47"/>
      <c r="AB467" s="47"/>
      <c r="AC467" s="47"/>
      <c r="AD467" s="47"/>
      <c r="AE467" s="47"/>
      <c r="AF467" s="47"/>
      <c r="AG467" s="47"/>
      <c r="AH467" s="47"/>
      <c r="AI467" s="47"/>
    </row>
    <row r="468" spans="1:35">
      <c r="A468" s="47"/>
      <c r="B468" s="47"/>
      <c r="C468" s="47"/>
      <c r="D468" s="47"/>
      <c r="E468" s="47"/>
      <c r="F468" s="47"/>
      <c r="G468" s="47"/>
      <c r="H468" s="47"/>
      <c r="I468" s="47"/>
      <c r="J468" s="47"/>
      <c r="K468" s="47"/>
      <c r="L468" s="47"/>
      <c r="M468" s="47"/>
      <c r="N468" s="47"/>
      <c r="O468" s="47"/>
      <c r="P468" s="47"/>
      <c r="Q468" s="47"/>
      <c r="R468" s="47"/>
      <c r="S468" s="47"/>
      <c r="T468" s="47"/>
      <c r="U468" s="47"/>
      <c r="V468" s="47"/>
      <c r="W468" s="47"/>
      <c r="X468" s="47"/>
      <c r="Y468" s="47"/>
      <c r="Z468" s="47"/>
      <c r="AA468" s="47"/>
      <c r="AB468" s="47"/>
      <c r="AC468" s="47"/>
      <c r="AD468" s="47"/>
      <c r="AE468" s="47"/>
      <c r="AF468" s="47"/>
      <c r="AG468" s="47"/>
      <c r="AH468" s="47"/>
      <c r="AI468" s="47"/>
    </row>
    <row r="469" spans="1:35">
      <c r="A469" s="47"/>
      <c r="B469" s="47"/>
      <c r="C469" s="47"/>
      <c r="D469" s="47"/>
      <c r="E469" s="47"/>
      <c r="F469" s="47"/>
      <c r="G469" s="47"/>
      <c r="H469" s="47"/>
      <c r="I469" s="47"/>
      <c r="J469" s="47"/>
      <c r="K469" s="47"/>
      <c r="L469" s="47"/>
      <c r="M469" s="47"/>
      <c r="N469" s="47"/>
      <c r="O469" s="47"/>
      <c r="P469" s="47"/>
      <c r="Q469" s="47"/>
      <c r="R469" s="47"/>
      <c r="S469" s="47"/>
      <c r="T469" s="47"/>
      <c r="U469" s="47"/>
      <c r="V469" s="47"/>
      <c r="W469" s="47"/>
      <c r="X469" s="47"/>
      <c r="Y469" s="47"/>
      <c r="Z469" s="47"/>
      <c r="AA469" s="47"/>
      <c r="AB469" s="47"/>
      <c r="AC469" s="47"/>
      <c r="AD469" s="47"/>
      <c r="AE469" s="47"/>
      <c r="AF469" s="47"/>
      <c r="AG469" s="47"/>
      <c r="AH469" s="47"/>
      <c r="AI469" s="47"/>
    </row>
    <row r="470" spans="1:35">
      <c r="A470" s="47"/>
      <c r="B470" s="47"/>
      <c r="C470" s="47"/>
      <c r="D470" s="47"/>
      <c r="E470" s="47"/>
      <c r="F470" s="47"/>
      <c r="G470" s="47"/>
      <c r="H470" s="47"/>
      <c r="I470" s="47"/>
      <c r="J470" s="47"/>
      <c r="K470" s="47"/>
      <c r="L470" s="47"/>
      <c r="M470" s="47"/>
      <c r="N470" s="47"/>
      <c r="O470" s="47"/>
      <c r="P470" s="47"/>
      <c r="Q470" s="47"/>
      <c r="R470" s="47"/>
      <c r="S470" s="47"/>
      <c r="T470" s="47"/>
      <c r="U470" s="47"/>
      <c r="V470" s="47"/>
      <c r="W470" s="47"/>
      <c r="X470" s="47"/>
      <c r="Y470" s="47"/>
      <c r="Z470" s="47"/>
      <c r="AA470" s="47"/>
      <c r="AB470" s="47"/>
      <c r="AC470" s="47"/>
      <c r="AD470" s="47"/>
      <c r="AE470" s="47"/>
      <c r="AF470" s="47"/>
      <c r="AG470" s="47"/>
      <c r="AH470" s="47"/>
      <c r="AI470" s="47"/>
    </row>
    <row r="471" spans="1:35">
      <c r="A471" s="47"/>
      <c r="B471" s="47"/>
      <c r="C471" s="47"/>
      <c r="D471" s="47"/>
      <c r="E471" s="47"/>
      <c r="F471" s="47"/>
      <c r="G471" s="47"/>
      <c r="H471" s="47"/>
      <c r="I471" s="47"/>
      <c r="J471" s="47"/>
      <c r="K471" s="47"/>
      <c r="L471" s="47"/>
      <c r="M471" s="47"/>
      <c r="N471" s="47"/>
      <c r="O471" s="47"/>
      <c r="P471" s="47"/>
      <c r="Q471" s="47"/>
      <c r="R471" s="47"/>
      <c r="S471" s="47"/>
      <c r="T471" s="47"/>
      <c r="U471" s="47"/>
      <c r="V471" s="47"/>
      <c r="W471" s="47"/>
      <c r="X471" s="47"/>
      <c r="Y471" s="47"/>
      <c r="Z471" s="47"/>
      <c r="AA471" s="47"/>
      <c r="AB471" s="47"/>
      <c r="AC471" s="47"/>
      <c r="AD471" s="47"/>
      <c r="AE471" s="47"/>
      <c r="AF471" s="47"/>
      <c r="AG471" s="47"/>
      <c r="AH471" s="47"/>
      <c r="AI471" s="47"/>
    </row>
    <row r="472" spans="1:35">
      <c r="A472" s="47"/>
      <c r="B472" s="47"/>
      <c r="C472" s="47"/>
      <c r="D472" s="47"/>
      <c r="E472" s="47"/>
      <c r="F472" s="47"/>
      <c r="G472" s="47"/>
      <c r="H472" s="47"/>
      <c r="I472" s="47"/>
      <c r="J472" s="47"/>
      <c r="K472" s="47"/>
      <c r="L472" s="47"/>
      <c r="M472" s="47"/>
      <c r="N472" s="47"/>
      <c r="O472" s="47"/>
      <c r="P472" s="47"/>
      <c r="Q472" s="47"/>
      <c r="R472" s="47"/>
      <c r="S472" s="47"/>
      <c r="T472" s="47"/>
      <c r="U472" s="47"/>
      <c r="V472" s="47"/>
      <c r="W472" s="47"/>
      <c r="X472" s="47"/>
      <c r="Y472" s="47"/>
      <c r="Z472" s="47"/>
      <c r="AA472" s="47"/>
      <c r="AB472" s="47"/>
      <c r="AC472" s="47"/>
      <c r="AD472" s="47"/>
      <c r="AE472" s="47"/>
      <c r="AF472" s="47"/>
      <c r="AG472" s="47"/>
      <c r="AH472" s="47"/>
      <c r="AI472" s="47"/>
    </row>
    <row r="473" spans="1:35">
      <c r="A473" s="47"/>
      <c r="B473" s="47"/>
      <c r="C473" s="47"/>
      <c r="D473" s="47"/>
      <c r="E473" s="47"/>
      <c r="F473" s="47"/>
      <c r="G473" s="47"/>
      <c r="H473" s="47"/>
      <c r="I473" s="47"/>
      <c r="J473" s="47"/>
      <c r="K473" s="47"/>
      <c r="L473" s="47"/>
      <c r="M473" s="47"/>
      <c r="N473" s="47"/>
      <c r="O473" s="47"/>
      <c r="P473" s="47"/>
      <c r="Q473" s="47"/>
      <c r="R473" s="47"/>
      <c r="S473" s="47"/>
      <c r="T473" s="47"/>
      <c r="U473" s="47"/>
      <c r="V473" s="47"/>
      <c r="W473" s="47"/>
      <c r="X473" s="47"/>
      <c r="Y473" s="47"/>
      <c r="Z473" s="47"/>
      <c r="AA473" s="47"/>
      <c r="AB473" s="47"/>
      <c r="AC473" s="47"/>
      <c r="AD473" s="47"/>
      <c r="AE473" s="47"/>
      <c r="AF473" s="47"/>
      <c r="AG473" s="47"/>
      <c r="AH473" s="47"/>
      <c r="AI473" s="47"/>
    </row>
    <row r="474" spans="1:35">
      <c r="A474" s="47"/>
      <c r="B474" s="47"/>
      <c r="C474" s="47"/>
      <c r="D474" s="47"/>
      <c r="E474" s="47"/>
      <c r="F474" s="47"/>
      <c r="G474" s="47"/>
      <c r="H474" s="47"/>
      <c r="I474" s="47"/>
      <c r="J474" s="47"/>
      <c r="K474" s="47"/>
      <c r="L474" s="47"/>
      <c r="M474" s="47"/>
      <c r="N474" s="47"/>
      <c r="O474" s="47"/>
      <c r="P474" s="47"/>
      <c r="Q474" s="47"/>
      <c r="R474" s="47"/>
      <c r="S474" s="47"/>
      <c r="T474" s="47"/>
      <c r="U474" s="47"/>
      <c r="V474" s="47"/>
      <c r="W474" s="47"/>
      <c r="X474" s="47"/>
      <c r="Y474" s="47"/>
      <c r="Z474" s="47"/>
      <c r="AA474" s="47"/>
      <c r="AB474" s="47"/>
      <c r="AC474" s="47"/>
      <c r="AD474" s="47"/>
      <c r="AE474" s="47"/>
      <c r="AF474" s="47"/>
      <c r="AG474" s="47"/>
      <c r="AH474" s="47"/>
      <c r="AI474" s="47"/>
    </row>
    <row r="475" spans="1:35">
      <c r="A475" s="47"/>
      <c r="B475" s="47"/>
      <c r="C475" s="47"/>
      <c r="D475" s="47"/>
      <c r="E475" s="47"/>
      <c r="F475" s="47"/>
      <c r="G475" s="47"/>
      <c r="H475" s="47"/>
      <c r="I475" s="47"/>
      <c r="J475" s="47"/>
      <c r="K475" s="47"/>
      <c r="L475" s="47"/>
      <c r="M475" s="47"/>
      <c r="N475" s="47"/>
      <c r="O475" s="47"/>
      <c r="P475" s="47"/>
      <c r="Q475" s="47"/>
      <c r="R475" s="47"/>
      <c r="S475" s="47"/>
      <c r="T475" s="47"/>
      <c r="U475" s="47"/>
      <c r="V475" s="47"/>
      <c r="W475" s="47"/>
      <c r="X475" s="47"/>
      <c r="Y475" s="47"/>
      <c r="Z475" s="47"/>
      <c r="AA475" s="47"/>
      <c r="AB475" s="47"/>
      <c r="AC475" s="47"/>
      <c r="AD475" s="47"/>
      <c r="AE475" s="47"/>
      <c r="AF475" s="47"/>
      <c r="AG475" s="47"/>
      <c r="AH475" s="47"/>
      <c r="AI475" s="47"/>
    </row>
    <row r="476" spans="1:35">
      <c r="A476" s="47"/>
      <c r="B476" s="47"/>
      <c r="C476" s="47"/>
      <c r="D476" s="47"/>
      <c r="E476" s="47"/>
      <c r="F476" s="47"/>
      <c r="G476" s="47"/>
      <c r="H476" s="47"/>
      <c r="I476" s="47"/>
      <c r="J476" s="47"/>
      <c r="K476" s="47"/>
      <c r="L476" s="47"/>
      <c r="M476" s="47"/>
      <c r="N476" s="47"/>
      <c r="O476" s="47"/>
      <c r="P476" s="47"/>
      <c r="Q476" s="47"/>
      <c r="R476" s="47"/>
      <c r="S476" s="47"/>
      <c r="T476" s="47"/>
      <c r="U476" s="47"/>
      <c r="V476" s="47"/>
      <c r="W476" s="47"/>
      <c r="X476" s="47"/>
      <c r="Y476" s="47"/>
      <c r="Z476" s="47"/>
      <c r="AA476" s="47"/>
      <c r="AB476" s="47"/>
      <c r="AC476" s="47"/>
      <c r="AD476" s="47"/>
      <c r="AE476" s="47"/>
      <c r="AF476" s="47"/>
      <c r="AG476" s="47"/>
      <c r="AH476" s="47"/>
      <c r="AI476" s="47"/>
    </row>
    <row r="477" spans="1:35">
      <c r="A477" s="47"/>
      <c r="B477" s="47"/>
      <c r="C477" s="47"/>
      <c r="D477" s="47"/>
      <c r="E477" s="47"/>
      <c r="F477" s="47"/>
      <c r="G477" s="47"/>
      <c r="H477" s="47"/>
      <c r="I477" s="47"/>
      <c r="J477" s="47"/>
      <c r="K477" s="47"/>
      <c r="L477" s="47"/>
      <c r="M477" s="47"/>
      <c r="N477" s="47"/>
      <c r="O477" s="47"/>
      <c r="P477" s="47"/>
      <c r="Q477" s="47"/>
      <c r="R477" s="47"/>
      <c r="S477" s="47"/>
      <c r="T477" s="47"/>
      <c r="U477" s="47"/>
      <c r="V477" s="47"/>
      <c r="W477" s="47"/>
      <c r="X477" s="47"/>
      <c r="Y477" s="47"/>
      <c r="Z477" s="47"/>
      <c r="AA477" s="47"/>
      <c r="AB477" s="47"/>
      <c r="AC477" s="47"/>
      <c r="AD477" s="47"/>
      <c r="AE477" s="47"/>
      <c r="AF477" s="47"/>
      <c r="AG477" s="47"/>
      <c r="AH477" s="47"/>
      <c r="AI477" s="47"/>
    </row>
    <row r="478" spans="1:35">
      <c r="A478" s="47"/>
      <c r="B478" s="47"/>
      <c r="C478" s="47"/>
      <c r="D478" s="47"/>
      <c r="E478" s="47"/>
      <c r="F478" s="47"/>
      <c r="G478" s="47"/>
      <c r="H478" s="47"/>
      <c r="I478" s="47"/>
      <c r="J478" s="47"/>
      <c r="K478" s="47"/>
      <c r="L478" s="47"/>
      <c r="M478" s="47"/>
      <c r="N478" s="47"/>
      <c r="O478" s="47"/>
      <c r="P478" s="47"/>
      <c r="Q478" s="47"/>
      <c r="R478" s="47"/>
      <c r="S478" s="47"/>
      <c r="T478" s="47"/>
      <c r="U478" s="47"/>
      <c r="V478" s="47"/>
      <c r="W478" s="47"/>
      <c r="X478" s="47"/>
      <c r="Y478" s="47"/>
      <c r="Z478" s="47"/>
      <c r="AA478" s="47"/>
      <c r="AB478" s="47"/>
      <c r="AC478" s="47"/>
      <c r="AD478" s="47"/>
      <c r="AE478" s="47"/>
      <c r="AF478" s="47"/>
      <c r="AG478" s="47"/>
      <c r="AH478" s="47"/>
      <c r="AI478" s="47"/>
    </row>
    <row r="479" spans="1:35">
      <c r="A479" s="47"/>
      <c r="B479" s="47"/>
      <c r="C479" s="47"/>
      <c r="D479" s="47"/>
      <c r="E479" s="47"/>
      <c r="F479" s="47"/>
      <c r="G479" s="47"/>
      <c r="H479" s="47"/>
      <c r="I479" s="47"/>
      <c r="J479" s="47"/>
      <c r="K479" s="47"/>
      <c r="L479" s="47"/>
      <c r="M479" s="47"/>
      <c r="N479" s="47"/>
      <c r="O479" s="47"/>
      <c r="P479" s="47"/>
      <c r="Q479" s="47"/>
      <c r="R479" s="47"/>
      <c r="S479" s="47"/>
      <c r="T479" s="47"/>
      <c r="U479" s="47"/>
      <c r="V479" s="47"/>
      <c r="W479" s="47"/>
      <c r="X479" s="47"/>
      <c r="Y479" s="47"/>
      <c r="Z479" s="47"/>
      <c r="AA479" s="47"/>
      <c r="AB479" s="47"/>
      <c r="AC479" s="47"/>
      <c r="AD479" s="47"/>
      <c r="AE479" s="47"/>
      <c r="AF479" s="47"/>
      <c r="AG479" s="47"/>
      <c r="AH479" s="47"/>
      <c r="AI479" s="47"/>
    </row>
    <row r="480" spans="1:35">
      <c r="A480" s="47"/>
      <c r="B480" s="47"/>
      <c r="C480" s="47"/>
      <c r="D480" s="47"/>
      <c r="E480" s="47"/>
      <c r="F480" s="47"/>
      <c r="G480" s="47"/>
      <c r="H480" s="47"/>
      <c r="I480" s="47"/>
      <c r="J480" s="47"/>
      <c r="K480" s="47"/>
      <c r="L480" s="47"/>
      <c r="M480" s="47"/>
      <c r="N480" s="47"/>
      <c r="O480" s="47"/>
      <c r="P480" s="47"/>
      <c r="Q480" s="47"/>
      <c r="R480" s="47"/>
      <c r="S480" s="47"/>
      <c r="T480" s="47"/>
      <c r="U480" s="47"/>
      <c r="V480" s="47"/>
      <c r="W480" s="47"/>
      <c r="X480" s="47"/>
      <c r="Y480" s="47"/>
      <c r="Z480" s="47"/>
      <c r="AA480" s="47"/>
      <c r="AB480" s="47"/>
      <c r="AC480" s="47"/>
      <c r="AD480" s="47"/>
      <c r="AE480" s="47"/>
      <c r="AF480" s="47"/>
      <c r="AG480" s="47"/>
      <c r="AH480" s="47"/>
      <c r="AI480" s="47"/>
    </row>
    <row r="481" spans="1:35">
      <c r="A481" s="47"/>
      <c r="B481" s="47"/>
      <c r="C481" s="47"/>
      <c r="D481" s="47"/>
      <c r="E481" s="47"/>
      <c r="F481" s="47"/>
      <c r="G481" s="47"/>
      <c r="H481" s="47"/>
      <c r="I481" s="47"/>
      <c r="J481" s="47"/>
      <c r="K481" s="47"/>
      <c r="L481" s="47"/>
      <c r="M481" s="47"/>
      <c r="N481" s="47"/>
      <c r="O481" s="47"/>
      <c r="P481" s="47"/>
      <c r="Q481" s="47"/>
      <c r="R481" s="47"/>
      <c r="S481" s="47"/>
      <c r="T481" s="47"/>
      <c r="U481" s="47"/>
      <c r="V481" s="47"/>
      <c r="W481" s="47"/>
      <c r="X481" s="47"/>
      <c r="Y481" s="47"/>
      <c r="Z481" s="47"/>
      <c r="AA481" s="47"/>
      <c r="AB481" s="47"/>
      <c r="AC481" s="47"/>
      <c r="AD481" s="47"/>
      <c r="AE481" s="47"/>
      <c r="AF481" s="47"/>
      <c r="AG481" s="47"/>
      <c r="AH481" s="47"/>
      <c r="AI481" s="47"/>
    </row>
    <row r="482" spans="1:35">
      <c r="A482" s="47"/>
      <c r="B482" s="47"/>
      <c r="C482" s="47"/>
      <c r="D482" s="47"/>
      <c r="E482" s="47"/>
      <c r="F482" s="47"/>
      <c r="G482" s="47"/>
      <c r="H482" s="47"/>
      <c r="I482" s="47"/>
      <c r="J482" s="47"/>
      <c r="K482" s="47"/>
      <c r="L482" s="47"/>
      <c r="M482" s="47"/>
      <c r="N482" s="47"/>
      <c r="O482" s="47"/>
      <c r="P482" s="47"/>
      <c r="Q482" s="47"/>
      <c r="R482" s="47"/>
      <c r="S482" s="47"/>
      <c r="T482" s="47"/>
      <c r="U482" s="47"/>
      <c r="V482" s="47"/>
      <c r="W482" s="47"/>
      <c r="X482" s="47"/>
      <c r="Y482" s="47"/>
      <c r="Z482" s="47"/>
      <c r="AA482" s="47"/>
      <c r="AB482" s="47"/>
      <c r="AC482" s="47"/>
      <c r="AD482" s="47"/>
      <c r="AE482" s="47"/>
      <c r="AF482" s="47"/>
      <c r="AG482" s="47"/>
      <c r="AH482" s="47"/>
      <c r="AI482" s="47"/>
    </row>
    <row r="483" spans="1:35">
      <c r="A483" s="47"/>
      <c r="B483" s="47"/>
      <c r="C483" s="47"/>
      <c r="D483" s="47"/>
      <c r="E483" s="47"/>
      <c r="F483" s="47"/>
      <c r="G483" s="47"/>
      <c r="H483" s="47"/>
      <c r="I483" s="47"/>
      <c r="J483" s="47"/>
      <c r="K483" s="47"/>
      <c r="L483" s="47"/>
      <c r="M483" s="47"/>
      <c r="N483" s="47"/>
      <c r="O483" s="47"/>
      <c r="P483" s="47"/>
      <c r="Q483" s="47"/>
      <c r="R483" s="47"/>
      <c r="S483" s="47"/>
      <c r="T483" s="47"/>
      <c r="U483" s="47"/>
      <c r="V483" s="47"/>
      <c r="W483" s="47"/>
      <c r="X483" s="47"/>
      <c r="Y483" s="47"/>
      <c r="Z483" s="47"/>
      <c r="AA483" s="47"/>
      <c r="AB483" s="47"/>
      <c r="AC483" s="47"/>
      <c r="AD483" s="47"/>
      <c r="AE483" s="47"/>
      <c r="AF483" s="47"/>
      <c r="AG483" s="47"/>
      <c r="AH483" s="47"/>
      <c r="AI483" s="47"/>
    </row>
    <row r="484" spans="1:35">
      <c r="A484" s="47"/>
      <c r="B484" s="47"/>
      <c r="C484" s="47"/>
      <c r="D484" s="47"/>
      <c r="E484" s="47"/>
      <c r="F484" s="47"/>
      <c r="G484" s="47"/>
      <c r="H484" s="47"/>
      <c r="I484" s="47"/>
      <c r="J484" s="47"/>
      <c r="K484" s="47"/>
      <c r="L484" s="47"/>
      <c r="M484" s="47"/>
      <c r="N484" s="47"/>
      <c r="O484" s="47"/>
      <c r="P484" s="47"/>
      <c r="Q484" s="47"/>
      <c r="R484" s="47"/>
      <c r="S484" s="47"/>
      <c r="T484" s="47"/>
      <c r="U484" s="47"/>
      <c r="V484" s="47"/>
      <c r="W484" s="47"/>
      <c r="X484" s="47"/>
      <c r="Y484" s="47"/>
      <c r="Z484" s="47"/>
      <c r="AA484" s="47"/>
      <c r="AB484" s="47"/>
      <c r="AC484" s="47"/>
      <c r="AD484" s="47"/>
      <c r="AE484" s="47"/>
      <c r="AF484" s="47"/>
      <c r="AG484" s="47"/>
      <c r="AH484" s="47"/>
      <c r="AI484" s="47"/>
    </row>
    <row r="485" spans="1:35">
      <c r="A485" s="47"/>
      <c r="B485" s="47"/>
      <c r="C485" s="47"/>
      <c r="D485" s="47"/>
      <c r="E485" s="47"/>
      <c r="F485" s="47"/>
      <c r="G485" s="47"/>
      <c r="H485" s="47"/>
      <c r="I485" s="47"/>
      <c r="J485" s="47"/>
      <c r="K485" s="47"/>
      <c r="L485" s="47"/>
      <c r="M485" s="47"/>
      <c r="N485" s="47"/>
      <c r="O485" s="47"/>
      <c r="P485" s="47"/>
      <c r="Q485" s="47"/>
      <c r="R485" s="47"/>
      <c r="S485" s="47"/>
      <c r="T485" s="47"/>
      <c r="U485" s="47"/>
      <c r="V485" s="47"/>
      <c r="W485" s="47"/>
      <c r="X485" s="47"/>
      <c r="Y485" s="47"/>
      <c r="Z485" s="47"/>
      <c r="AA485" s="47"/>
      <c r="AB485" s="47"/>
      <c r="AC485" s="47"/>
      <c r="AD485" s="47"/>
      <c r="AE485" s="47"/>
      <c r="AF485" s="47"/>
      <c r="AG485" s="47"/>
      <c r="AH485" s="47"/>
      <c r="AI485" s="47"/>
    </row>
    <row r="486" spans="1:35">
      <c r="A486" s="47"/>
      <c r="B486" s="47"/>
      <c r="C486" s="47"/>
      <c r="D486" s="47"/>
      <c r="E486" s="47"/>
      <c r="F486" s="47"/>
      <c r="G486" s="47"/>
      <c r="H486" s="47"/>
      <c r="I486" s="47"/>
      <c r="J486" s="47"/>
      <c r="K486" s="47"/>
      <c r="L486" s="47"/>
      <c r="M486" s="47"/>
      <c r="N486" s="47"/>
      <c r="O486" s="47"/>
      <c r="P486" s="47"/>
      <c r="Q486" s="47"/>
      <c r="R486" s="47"/>
      <c r="S486" s="47"/>
      <c r="T486" s="47"/>
      <c r="U486" s="47"/>
      <c r="V486" s="47"/>
      <c r="W486" s="47"/>
      <c r="X486" s="47"/>
      <c r="Y486" s="47"/>
      <c r="Z486" s="47"/>
      <c r="AA486" s="47"/>
      <c r="AB486" s="47"/>
      <c r="AC486" s="47"/>
      <c r="AD486" s="47"/>
      <c r="AE486" s="47"/>
      <c r="AF486" s="47"/>
      <c r="AG486" s="47"/>
      <c r="AH486" s="47"/>
      <c r="AI486" s="47"/>
    </row>
    <row r="487" spans="1:35">
      <c r="A487" s="47"/>
      <c r="B487" s="47"/>
      <c r="C487" s="47"/>
      <c r="D487" s="47"/>
      <c r="E487" s="47"/>
      <c r="F487" s="47"/>
      <c r="G487" s="47"/>
      <c r="H487" s="47"/>
      <c r="I487" s="47"/>
      <c r="J487" s="47"/>
      <c r="K487" s="47"/>
      <c r="L487" s="47"/>
      <c r="M487" s="47"/>
      <c r="N487" s="47"/>
      <c r="O487" s="47"/>
      <c r="P487" s="47"/>
      <c r="Q487" s="47"/>
      <c r="R487" s="47"/>
      <c r="S487" s="47"/>
      <c r="T487" s="47"/>
      <c r="U487" s="47"/>
      <c r="V487" s="47"/>
      <c r="W487" s="47"/>
      <c r="X487" s="47"/>
      <c r="Y487" s="47"/>
      <c r="Z487" s="47"/>
      <c r="AA487" s="47"/>
      <c r="AB487" s="47"/>
      <c r="AC487" s="47"/>
      <c r="AD487" s="47"/>
      <c r="AE487" s="47"/>
      <c r="AF487" s="47"/>
      <c r="AG487" s="47"/>
      <c r="AH487" s="47"/>
      <c r="AI487" s="47"/>
    </row>
    <row r="488" spans="1:35">
      <c r="A488" s="47"/>
      <c r="B488" s="47"/>
      <c r="C488" s="47"/>
      <c r="D488" s="47"/>
      <c r="E488" s="47"/>
      <c r="F488" s="47"/>
      <c r="G488" s="47"/>
      <c r="H488" s="47"/>
      <c r="I488" s="47"/>
      <c r="J488" s="47"/>
      <c r="K488" s="47"/>
      <c r="L488" s="47"/>
      <c r="M488" s="47"/>
      <c r="N488" s="47"/>
      <c r="O488" s="47"/>
      <c r="P488" s="47"/>
      <c r="Q488" s="47"/>
      <c r="R488" s="47"/>
      <c r="S488" s="47"/>
      <c r="T488" s="47"/>
      <c r="U488" s="47"/>
      <c r="V488" s="47"/>
      <c r="W488" s="47"/>
      <c r="X488" s="47"/>
      <c r="Y488" s="47"/>
      <c r="Z488" s="47"/>
      <c r="AA488" s="47"/>
      <c r="AB488" s="47"/>
      <c r="AC488" s="47"/>
      <c r="AD488" s="47"/>
      <c r="AE488" s="47"/>
      <c r="AF488" s="47"/>
      <c r="AG488" s="47"/>
      <c r="AH488" s="47"/>
      <c r="AI488" s="47"/>
    </row>
    <row r="489" spans="1:35">
      <c r="A489" s="47"/>
      <c r="B489" s="47"/>
      <c r="C489" s="47"/>
      <c r="D489" s="47"/>
      <c r="E489" s="47"/>
      <c r="F489" s="47"/>
      <c r="G489" s="47"/>
      <c r="H489" s="47"/>
      <c r="I489" s="47"/>
      <c r="J489" s="47"/>
      <c r="K489" s="47"/>
      <c r="L489" s="47"/>
      <c r="M489" s="47"/>
      <c r="N489" s="47"/>
      <c r="O489" s="47"/>
      <c r="P489" s="47"/>
      <c r="Q489" s="47"/>
      <c r="R489" s="47"/>
      <c r="S489" s="47"/>
      <c r="T489" s="47"/>
      <c r="U489" s="47"/>
      <c r="V489" s="47"/>
      <c r="W489" s="47"/>
      <c r="X489" s="47"/>
      <c r="Y489" s="47"/>
      <c r="Z489" s="47"/>
      <c r="AA489" s="47"/>
      <c r="AB489" s="47"/>
      <c r="AC489" s="47"/>
      <c r="AD489" s="47"/>
      <c r="AE489" s="47"/>
      <c r="AF489" s="47"/>
      <c r="AG489" s="47"/>
      <c r="AH489" s="47"/>
      <c r="AI489" s="47"/>
    </row>
    <row r="490" spans="1:35">
      <c r="A490" s="47"/>
      <c r="B490" s="47"/>
      <c r="C490" s="47"/>
      <c r="D490" s="47"/>
      <c r="E490" s="47"/>
      <c r="F490" s="47"/>
      <c r="G490" s="47"/>
      <c r="H490" s="47"/>
      <c r="I490" s="47"/>
      <c r="J490" s="47"/>
      <c r="K490" s="47"/>
      <c r="L490" s="47"/>
      <c r="M490" s="47"/>
      <c r="N490" s="47"/>
      <c r="O490" s="47"/>
      <c r="P490" s="47"/>
      <c r="Q490" s="47"/>
      <c r="R490" s="47"/>
      <c r="S490" s="47"/>
      <c r="T490" s="47"/>
      <c r="U490" s="47"/>
      <c r="V490" s="47"/>
      <c r="W490" s="47"/>
      <c r="X490" s="47"/>
      <c r="Y490" s="47"/>
      <c r="Z490" s="47"/>
      <c r="AA490" s="47"/>
      <c r="AB490" s="47"/>
      <c r="AC490" s="47"/>
      <c r="AD490" s="47"/>
      <c r="AE490" s="47"/>
      <c r="AF490" s="47"/>
      <c r="AG490" s="47"/>
      <c r="AH490" s="47"/>
      <c r="AI490" s="47"/>
    </row>
    <row r="491" spans="1:35">
      <c r="A491" s="47"/>
      <c r="B491" s="47"/>
      <c r="C491" s="47"/>
      <c r="D491" s="47"/>
      <c r="E491" s="47"/>
      <c r="F491" s="47"/>
      <c r="G491" s="47"/>
      <c r="H491" s="47"/>
      <c r="I491" s="47"/>
      <c r="J491" s="47"/>
      <c r="K491" s="47"/>
      <c r="L491" s="47"/>
      <c r="M491" s="47"/>
      <c r="N491" s="47"/>
      <c r="O491" s="47"/>
      <c r="P491" s="47"/>
      <c r="Q491" s="47"/>
      <c r="R491" s="47"/>
      <c r="S491" s="47"/>
      <c r="T491" s="47"/>
      <c r="U491" s="47"/>
      <c r="V491" s="47"/>
      <c r="W491" s="47"/>
      <c r="X491" s="47"/>
      <c r="Y491" s="47"/>
      <c r="Z491" s="47"/>
      <c r="AA491" s="47"/>
      <c r="AB491" s="47"/>
      <c r="AC491" s="47"/>
      <c r="AD491" s="47"/>
      <c r="AE491" s="47"/>
      <c r="AF491" s="47"/>
      <c r="AG491" s="47"/>
      <c r="AH491" s="47"/>
      <c r="AI491" s="47"/>
    </row>
    <row r="492" spans="1:35">
      <c r="A492" s="47"/>
      <c r="B492" s="47"/>
      <c r="C492" s="47"/>
      <c r="D492" s="47"/>
      <c r="E492" s="47"/>
      <c r="F492" s="47"/>
      <c r="G492" s="47"/>
      <c r="H492" s="47"/>
      <c r="I492" s="47"/>
      <c r="J492" s="47"/>
      <c r="K492" s="47"/>
      <c r="L492" s="47"/>
      <c r="M492" s="47"/>
      <c r="N492" s="47"/>
      <c r="O492" s="47"/>
      <c r="P492" s="47"/>
      <c r="Q492" s="47"/>
      <c r="R492" s="47"/>
      <c r="S492" s="47"/>
      <c r="T492" s="47"/>
      <c r="U492" s="47"/>
      <c r="V492" s="47"/>
      <c r="W492" s="47"/>
      <c r="X492" s="47"/>
      <c r="Y492" s="47"/>
      <c r="Z492" s="47"/>
      <c r="AA492" s="47"/>
      <c r="AB492" s="47"/>
      <c r="AC492" s="47"/>
      <c r="AD492" s="47"/>
      <c r="AE492" s="47"/>
      <c r="AF492" s="47"/>
      <c r="AG492" s="47"/>
      <c r="AH492" s="47"/>
      <c r="AI492" s="47"/>
    </row>
    <row r="493" spans="1:35">
      <c r="A493" s="47"/>
      <c r="B493" s="47"/>
      <c r="C493" s="47"/>
      <c r="D493" s="47"/>
      <c r="E493" s="47"/>
      <c r="F493" s="47"/>
      <c r="G493" s="47"/>
      <c r="H493" s="47"/>
      <c r="I493" s="47"/>
      <c r="J493" s="47"/>
      <c r="K493" s="47"/>
      <c r="L493" s="47"/>
      <c r="M493" s="47"/>
      <c r="N493" s="47"/>
      <c r="O493" s="47"/>
      <c r="P493" s="47"/>
      <c r="Q493" s="47"/>
      <c r="R493" s="47"/>
      <c r="S493" s="47"/>
      <c r="T493" s="47"/>
      <c r="U493" s="47"/>
      <c r="V493" s="47"/>
      <c r="W493" s="47"/>
      <c r="X493" s="47"/>
      <c r="Y493" s="47"/>
      <c r="Z493" s="47"/>
      <c r="AA493" s="47"/>
      <c r="AB493" s="47"/>
      <c r="AC493" s="47"/>
      <c r="AD493" s="47"/>
      <c r="AE493" s="47"/>
      <c r="AF493" s="47"/>
      <c r="AG493" s="47"/>
      <c r="AH493" s="47"/>
      <c r="AI493" s="47"/>
    </row>
    <row r="494" spans="1:35">
      <c r="A494" s="47"/>
      <c r="B494" s="47"/>
      <c r="C494" s="47"/>
      <c r="D494" s="47"/>
      <c r="E494" s="47"/>
      <c r="F494" s="47"/>
      <c r="G494" s="47"/>
      <c r="H494" s="47"/>
      <c r="I494" s="47"/>
      <c r="J494" s="47"/>
      <c r="K494" s="47"/>
      <c r="L494" s="47"/>
      <c r="M494" s="47"/>
      <c r="N494" s="47"/>
      <c r="O494" s="47"/>
      <c r="P494" s="47"/>
      <c r="Q494" s="47"/>
      <c r="R494" s="47"/>
      <c r="S494" s="47"/>
      <c r="T494" s="47"/>
      <c r="U494" s="47"/>
      <c r="V494" s="47"/>
      <c r="W494" s="47"/>
      <c r="X494" s="47"/>
      <c r="Y494" s="47"/>
      <c r="Z494" s="47"/>
      <c r="AA494" s="47"/>
      <c r="AB494" s="47"/>
      <c r="AC494" s="47"/>
      <c r="AD494" s="47"/>
      <c r="AE494" s="47"/>
      <c r="AF494" s="47"/>
      <c r="AG494" s="47"/>
      <c r="AH494" s="47"/>
      <c r="AI494" s="47"/>
    </row>
    <row r="495" spans="1:35">
      <c r="A495" s="47"/>
      <c r="B495" s="47"/>
      <c r="C495" s="47"/>
      <c r="D495" s="47"/>
      <c r="E495" s="47"/>
      <c r="F495" s="47"/>
      <c r="G495" s="47"/>
      <c r="H495" s="47"/>
      <c r="I495" s="47"/>
      <c r="J495" s="47"/>
      <c r="K495" s="47"/>
      <c r="L495" s="47"/>
      <c r="M495" s="47"/>
      <c r="N495" s="47"/>
      <c r="O495" s="47"/>
      <c r="P495" s="47"/>
      <c r="Q495" s="47"/>
      <c r="R495" s="47"/>
      <c r="S495" s="47"/>
      <c r="T495" s="47"/>
      <c r="U495" s="47"/>
      <c r="V495" s="47"/>
      <c r="W495" s="47"/>
      <c r="X495" s="47"/>
      <c r="Y495" s="47"/>
      <c r="Z495" s="47"/>
      <c r="AA495" s="47"/>
      <c r="AB495" s="47"/>
      <c r="AC495" s="47"/>
      <c r="AD495" s="47"/>
      <c r="AE495" s="47"/>
      <c r="AF495" s="47"/>
      <c r="AG495" s="47"/>
      <c r="AH495" s="47"/>
      <c r="AI495" s="47"/>
    </row>
    <row r="496" spans="1:35">
      <c r="A496" s="47"/>
      <c r="B496" s="47"/>
      <c r="C496" s="47"/>
      <c r="D496" s="47"/>
      <c r="E496" s="47"/>
      <c r="F496" s="47"/>
      <c r="G496" s="47"/>
      <c r="H496" s="47"/>
      <c r="I496" s="47"/>
      <c r="J496" s="47"/>
      <c r="K496" s="47"/>
      <c r="L496" s="47"/>
      <c r="M496" s="47"/>
      <c r="N496" s="47"/>
      <c r="O496" s="47"/>
      <c r="P496" s="47"/>
      <c r="Q496" s="47"/>
      <c r="R496" s="47"/>
      <c r="S496" s="47"/>
      <c r="T496" s="47"/>
      <c r="U496" s="47"/>
      <c r="V496" s="47"/>
      <c r="W496" s="47"/>
      <c r="X496" s="47"/>
      <c r="Y496" s="47"/>
      <c r="Z496" s="47"/>
      <c r="AA496" s="47"/>
      <c r="AB496" s="47"/>
      <c r="AC496" s="47"/>
      <c r="AD496" s="47"/>
      <c r="AE496" s="47"/>
      <c r="AF496" s="47"/>
      <c r="AG496" s="47"/>
      <c r="AH496" s="47"/>
      <c r="AI496" s="47"/>
    </row>
    <row r="497" spans="1:35">
      <c r="A497" s="47"/>
      <c r="B497" s="47"/>
      <c r="C497" s="47"/>
      <c r="D497" s="47"/>
      <c r="E497" s="47"/>
      <c r="F497" s="47"/>
      <c r="G497" s="47"/>
      <c r="H497" s="47"/>
      <c r="I497" s="47"/>
      <c r="J497" s="47"/>
      <c r="K497" s="47"/>
      <c r="L497" s="47"/>
      <c r="M497" s="47"/>
      <c r="N497" s="47"/>
      <c r="O497" s="47"/>
      <c r="P497" s="47"/>
      <c r="Q497" s="47"/>
      <c r="R497" s="47"/>
      <c r="S497" s="47"/>
      <c r="T497" s="47"/>
      <c r="U497" s="47"/>
      <c r="V497" s="47"/>
      <c r="W497" s="47"/>
      <c r="X497" s="47"/>
      <c r="Y497" s="47"/>
      <c r="Z497" s="47"/>
      <c r="AA497" s="47"/>
      <c r="AB497" s="47"/>
      <c r="AC497" s="47"/>
      <c r="AD497" s="47"/>
      <c r="AE497" s="47"/>
      <c r="AF497" s="47"/>
      <c r="AG497" s="47"/>
      <c r="AH497" s="47"/>
      <c r="AI497" s="47"/>
    </row>
    <row r="498" spans="1:35">
      <c r="A498" s="47"/>
      <c r="B498" s="47"/>
      <c r="C498" s="47"/>
      <c r="D498" s="47"/>
      <c r="E498" s="47"/>
      <c r="F498" s="47"/>
      <c r="G498" s="47"/>
      <c r="H498" s="47"/>
      <c r="I498" s="47"/>
      <c r="J498" s="47"/>
      <c r="K498" s="47"/>
      <c r="L498" s="47"/>
      <c r="M498" s="47"/>
      <c r="N498" s="47"/>
      <c r="O498" s="47"/>
      <c r="P498" s="47"/>
      <c r="Q498" s="47"/>
      <c r="R498" s="47"/>
      <c r="S498" s="47"/>
      <c r="T498" s="47"/>
      <c r="U498" s="47"/>
      <c r="V498" s="47"/>
      <c r="W498" s="47"/>
      <c r="X498" s="47"/>
      <c r="Y498" s="47"/>
      <c r="Z498" s="47"/>
      <c r="AA498" s="47"/>
      <c r="AB498" s="47"/>
      <c r="AC498" s="47"/>
      <c r="AD498" s="47"/>
      <c r="AE498" s="47"/>
      <c r="AF498" s="47"/>
      <c r="AG498" s="47"/>
      <c r="AH498" s="47"/>
      <c r="AI498" s="47"/>
    </row>
    <row r="499" spans="1:35">
      <c r="A499" s="47"/>
      <c r="B499" s="47"/>
      <c r="C499" s="47"/>
      <c r="D499" s="47"/>
      <c r="E499" s="47"/>
      <c r="F499" s="47"/>
      <c r="G499" s="47"/>
      <c r="H499" s="47"/>
      <c r="I499" s="47"/>
      <c r="J499" s="47"/>
      <c r="K499" s="47"/>
      <c r="L499" s="47"/>
      <c r="M499" s="47"/>
      <c r="N499" s="47"/>
      <c r="O499" s="47"/>
      <c r="P499" s="47"/>
      <c r="Q499" s="47"/>
      <c r="R499" s="47"/>
      <c r="S499" s="47"/>
      <c r="T499" s="47"/>
      <c r="U499" s="47"/>
      <c r="V499" s="47"/>
      <c r="W499" s="47"/>
      <c r="X499" s="47"/>
      <c r="Y499" s="47"/>
      <c r="Z499" s="47"/>
      <c r="AA499" s="47"/>
      <c r="AB499" s="47"/>
      <c r="AC499" s="47"/>
      <c r="AD499" s="47"/>
      <c r="AE499" s="47"/>
      <c r="AF499" s="47"/>
      <c r="AG499" s="47"/>
      <c r="AH499" s="47"/>
      <c r="AI499" s="47"/>
    </row>
    <row r="500" spans="1:35">
      <c r="A500" s="47"/>
      <c r="B500" s="47"/>
      <c r="C500" s="47"/>
      <c r="D500" s="47"/>
      <c r="E500" s="47"/>
      <c r="F500" s="47"/>
      <c r="G500" s="47"/>
      <c r="H500" s="47"/>
      <c r="I500" s="47"/>
      <c r="J500" s="47"/>
      <c r="K500" s="47"/>
      <c r="L500" s="47"/>
      <c r="M500" s="47"/>
      <c r="N500" s="47"/>
      <c r="O500" s="47"/>
      <c r="P500" s="47"/>
      <c r="Q500" s="47"/>
      <c r="R500" s="47"/>
      <c r="S500" s="47"/>
      <c r="T500" s="47"/>
      <c r="U500" s="47"/>
      <c r="V500" s="47"/>
      <c r="W500" s="47"/>
      <c r="X500" s="47"/>
      <c r="Y500" s="47"/>
      <c r="Z500" s="47"/>
      <c r="AA500" s="47"/>
      <c r="AB500" s="47"/>
      <c r="AC500" s="47"/>
      <c r="AD500" s="47"/>
      <c r="AE500" s="47"/>
      <c r="AF500" s="47"/>
      <c r="AG500" s="47"/>
      <c r="AH500" s="47"/>
      <c r="AI500" s="47"/>
    </row>
    <row r="501" spans="1:35">
      <c r="A501" s="47"/>
      <c r="B501" s="47"/>
      <c r="C501" s="47"/>
      <c r="D501" s="47"/>
      <c r="E501" s="47"/>
      <c r="F501" s="47"/>
      <c r="G501" s="47"/>
      <c r="H501" s="47"/>
      <c r="I501" s="47"/>
      <c r="J501" s="47"/>
      <c r="K501" s="47"/>
      <c r="L501" s="47"/>
      <c r="M501" s="47"/>
      <c r="N501" s="47"/>
      <c r="O501" s="47"/>
      <c r="P501" s="47"/>
      <c r="Q501" s="47"/>
      <c r="R501" s="47"/>
      <c r="S501" s="47"/>
      <c r="T501" s="47"/>
      <c r="U501" s="47"/>
      <c r="V501" s="47"/>
      <c r="W501" s="47"/>
      <c r="X501" s="47"/>
      <c r="Y501" s="47"/>
      <c r="Z501" s="47"/>
      <c r="AA501" s="47"/>
      <c r="AB501" s="47"/>
      <c r="AC501" s="47"/>
      <c r="AD501" s="47"/>
      <c r="AE501" s="47"/>
      <c r="AF501" s="47"/>
      <c r="AG501" s="47"/>
      <c r="AH501" s="47"/>
      <c r="AI501" s="47"/>
    </row>
    <row r="502" spans="1:35">
      <c r="A502" s="47"/>
      <c r="B502" s="47"/>
      <c r="C502" s="47"/>
      <c r="D502" s="47"/>
      <c r="E502" s="47"/>
      <c r="F502" s="47"/>
      <c r="G502" s="47"/>
      <c r="H502" s="47"/>
      <c r="I502" s="47"/>
      <c r="J502" s="47"/>
      <c r="K502" s="47"/>
      <c r="L502" s="47"/>
      <c r="M502" s="47"/>
      <c r="N502" s="47"/>
      <c r="O502" s="47"/>
      <c r="P502" s="47"/>
      <c r="Q502" s="47"/>
      <c r="R502" s="47"/>
      <c r="S502" s="47"/>
      <c r="T502" s="47"/>
      <c r="U502" s="47"/>
      <c r="V502" s="47"/>
      <c r="W502" s="47"/>
      <c r="X502" s="47"/>
      <c r="Y502" s="47"/>
      <c r="Z502" s="47"/>
      <c r="AA502" s="47"/>
      <c r="AB502" s="47"/>
      <c r="AC502" s="47"/>
      <c r="AD502" s="47"/>
      <c r="AE502" s="47"/>
      <c r="AF502" s="47"/>
      <c r="AG502" s="47"/>
      <c r="AH502" s="47"/>
      <c r="AI502" s="47"/>
    </row>
    <row r="503" spans="1:35">
      <c r="A503" s="47"/>
      <c r="B503" s="47"/>
      <c r="C503" s="47"/>
      <c r="D503" s="47"/>
      <c r="E503" s="47"/>
      <c r="F503" s="47"/>
      <c r="G503" s="47"/>
      <c r="H503" s="47"/>
      <c r="I503" s="47"/>
      <c r="J503" s="47"/>
      <c r="K503" s="47"/>
      <c r="L503" s="47"/>
      <c r="M503" s="47"/>
      <c r="N503" s="47"/>
      <c r="O503" s="47"/>
      <c r="P503" s="47"/>
      <c r="Q503" s="47"/>
      <c r="R503" s="47"/>
      <c r="S503" s="47"/>
      <c r="T503" s="47"/>
      <c r="U503" s="47"/>
      <c r="V503" s="47"/>
      <c r="W503" s="47"/>
      <c r="X503" s="47"/>
      <c r="Y503" s="47"/>
      <c r="Z503" s="47"/>
      <c r="AA503" s="47"/>
      <c r="AB503" s="47"/>
      <c r="AC503" s="47"/>
      <c r="AD503" s="47"/>
      <c r="AE503" s="47"/>
      <c r="AF503" s="47"/>
      <c r="AG503" s="47"/>
      <c r="AH503" s="47"/>
      <c r="AI503" s="47"/>
    </row>
    <row r="504" spans="1:35">
      <c r="A504" s="47"/>
      <c r="B504" s="47"/>
      <c r="C504" s="47"/>
      <c r="D504" s="47"/>
      <c r="E504" s="47"/>
      <c r="F504" s="47"/>
      <c r="G504" s="47"/>
      <c r="H504" s="47"/>
      <c r="I504" s="47"/>
      <c r="J504" s="47"/>
      <c r="K504" s="47"/>
      <c r="L504" s="47"/>
      <c r="M504" s="47"/>
      <c r="N504" s="47"/>
      <c r="O504" s="47"/>
      <c r="P504" s="47"/>
      <c r="Q504" s="47"/>
      <c r="R504" s="47"/>
      <c r="S504" s="47"/>
      <c r="T504" s="47"/>
      <c r="U504" s="47"/>
      <c r="V504" s="47"/>
      <c r="W504" s="47"/>
      <c r="X504" s="47"/>
      <c r="Y504" s="47"/>
      <c r="Z504" s="47"/>
      <c r="AA504" s="47"/>
      <c r="AB504" s="47"/>
      <c r="AC504" s="47"/>
      <c r="AD504" s="47"/>
      <c r="AE504" s="47"/>
      <c r="AF504" s="47"/>
      <c r="AG504" s="47"/>
      <c r="AH504" s="47"/>
      <c r="AI504" s="47"/>
    </row>
    <row r="505" spans="1:35">
      <c r="A505" s="47"/>
      <c r="B505" s="47"/>
      <c r="C505" s="47"/>
      <c r="D505" s="47"/>
      <c r="E505" s="47"/>
      <c r="F505" s="47"/>
      <c r="G505" s="47"/>
      <c r="H505" s="47"/>
      <c r="I505" s="47"/>
      <c r="J505" s="47"/>
      <c r="K505" s="47"/>
      <c r="L505" s="47"/>
      <c r="M505" s="47"/>
      <c r="N505" s="47"/>
      <c r="O505" s="47"/>
      <c r="P505" s="47"/>
      <c r="Q505" s="47"/>
      <c r="R505" s="47"/>
      <c r="S505" s="47"/>
      <c r="T505" s="47"/>
      <c r="U505" s="47"/>
      <c r="V505" s="47"/>
      <c r="W505" s="47"/>
      <c r="X505" s="47"/>
      <c r="Y505" s="47"/>
      <c r="Z505" s="47"/>
      <c r="AA505" s="47"/>
      <c r="AB505" s="47"/>
      <c r="AC505" s="47"/>
      <c r="AD505" s="47"/>
      <c r="AE505" s="47"/>
      <c r="AF505" s="47"/>
      <c r="AG505" s="47"/>
      <c r="AH505" s="47"/>
      <c r="AI505" s="47"/>
    </row>
    <row r="506" spans="1:35">
      <c r="A506" s="47"/>
      <c r="B506" s="47"/>
      <c r="C506" s="47"/>
      <c r="D506" s="47"/>
      <c r="E506" s="47"/>
      <c r="F506" s="47"/>
      <c r="G506" s="47"/>
      <c r="H506" s="47"/>
      <c r="I506" s="47"/>
      <c r="J506" s="47"/>
      <c r="K506" s="47"/>
      <c r="L506" s="47"/>
      <c r="M506" s="47"/>
      <c r="N506" s="47"/>
      <c r="O506" s="47"/>
      <c r="P506" s="47"/>
      <c r="Q506" s="47"/>
      <c r="R506" s="47"/>
      <c r="S506" s="47"/>
      <c r="T506" s="47"/>
      <c r="U506" s="47"/>
      <c r="V506" s="47"/>
      <c r="W506" s="47"/>
      <c r="X506" s="47"/>
      <c r="Y506" s="47"/>
      <c r="Z506" s="47"/>
      <c r="AA506" s="47"/>
      <c r="AB506" s="47"/>
      <c r="AC506" s="47"/>
      <c r="AD506" s="47"/>
      <c r="AE506" s="47"/>
      <c r="AF506" s="47"/>
      <c r="AG506" s="47"/>
      <c r="AH506" s="47"/>
      <c r="AI506" s="47"/>
    </row>
    <row r="507" spans="1:35">
      <c r="A507" s="47"/>
      <c r="B507" s="47"/>
      <c r="C507" s="47"/>
      <c r="D507" s="47"/>
      <c r="E507" s="47"/>
      <c r="F507" s="47"/>
      <c r="G507" s="47"/>
      <c r="H507" s="47"/>
      <c r="I507" s="47"/>
      <c r="J507" s="47"/>
      <c r="K507" s="47"/>
      <c r="L507" s="47"/>
      <c r="M507" s="47"/>
      <c r="N507" s="47"/>
      <c r="O507" s="47"/>
      <c r="P507" s="47"/>
      <c r="Q507" s="47"/>
      <c r="R507" s="47"/>
      <c r="S507" s="47"/>
      <c r="T507" s="47"/>
      <c r="U507" s="47"/>
      <c r="V507" s="47"/>
      <c r="W507" s="47"/>
      <c r="X507" s="47"/>
      <c r="Y507" s="47"/>
      <c r="Z507" s="47"/>
      <c r="AA507" s="47"/>
      <c r="AB507" s="47"/>
      <c r="AC507" s="47"/>
      <c r="AD507" s="47"/>
      <c r="AE507" s="47"/>
      <c r="AF507" s="47"/>
      <c r="AG507" s="47"/>
      <c r="AH507" s="47"/>
      <c r="AI507" s="47"/>
    </row>
    <row r="508" spans="1:35">
      <c r="A508" s="47"/>
      <c r="B508" s="47"/>
      <c r="C508" s="47"/>
      <c r="D508" s="47"/>
      <c r="E508" s="47"/>
      <c r="F508" s="47"/>
      <c r="G508" s="47"/>
      <c r="H508" s="47"/>
      <c r="I508" s="47"/>
      <c r="J508" s="47"/>
      <c r="K508" s="47"/>
      <c r="L508" s="47"/>
      <c r="M508" s="47"/>
      <c r="N508" s="47"/>
      <c r="O508" s="47"/>
      <c r="P508" s="47"/>
      <c r="Q508" s="47"/>
      <c r="R508" s="47"/>
      <c r="S508" s="47"/>
      <c r="T508" s="47"/>
      <c r="U508" s="47"/>
      <c r="V508" s="47"/>
      <c r="W508" s="47"/>
      <c r="X508" s="47"/>
      <c r="Y508" s="47"/>
      <c r="Z508" s="47"/>
      <c r="AA508" s="47"/>
      <c r="AB508" s="47"/>
      <c r="AC508" s="47"/>
      <c r="AD508" s="47"/>
      <c r="AE508" s="47"/>
      <c r="AF508" s="47"/>
      <c r="AG508" s="47"/>
      <c r="AH508" s="47"/>
      <c r="AI508" s="47"/>
    </row>
    <row r="509" spans="1:35">
      <c r="A509" s="47"/>
      <c r="B509" s="47"/>
      <c r="C509" s="47"/>
      <c r="D509" s="47"/>
      <c r="E509" s="47"/>
      <c r="F509" s="47"/>
      <c r="G509" s="47"/>
      <c r="H509" s="47"/>
      <c r="I509" s="47"/>
      <c r="J509" s="47"/>
      <c r="K509" s="47"/>
      <c r="L509" s="47"/>
      <c r="M509" s="47"/>
      <c r="N509" s="47"/>
      <c r="O509" s="47"/>
      <c r="P509" s="47"/>
      <c r="Q509" s="47"/>
      <c r="R509" s="47"/>
      <c r="S509" s="47"/>
      <c r="T509" s="47"/>
      <c r="U509" s="47"/>
      <c r="V509" s="47"/>
      <c r="W509" s="47"/>
      <c r="X509" s="47"/>
      <c r="Y509" s="47"/>
      <c r="Z509" s="47"/>
      <c r="AA509" s="47"/>
      <c r="AB509" s="47"/>
      <c r="AC509" s="47"/>
      <c r="AD509" s="47"/>
      <c r="AE509" s="47"/>
      <c r="AF509" s="47"/>
      <c r="AG509" s="47"/>
      <c r="AH509" s="47"/>
      <c r="AI509" s="47"/>
    </row>
    <row r="510" spans="1:35">
      <c r="A510" s="47"/>
      <c r="B510" s="47"/>
      <c r="C510" s="47"/>
      <c r="D510" s="47"/>
      <c r="E510" s="47"/>
      <c r="F510" s="47"/>
      <c r="G510" s="47"/>
      <c r="H510" s="47"/>
      <c r="I510" s="47"/>
      <c r="J510" s="47"/>
      <c r="K510" s="47"/>
      <c r="L510" s="47"/>
      <c r="M510" s="47"/>
      <c r="N510" s="47"/>
      <c r="O510" s="47"/>
      <c r="P510" s="47"/>
      <c r="Q510" s="47"/>
      <c r="R510" s="47"/>
      <c r="S510" s="47"/>
      <c r="T510" s="47"/>
      <c r="U510" s="47"/>
      <c r="V510" s="47"/>
      <c r="W510" s="47"/>
      <c r="X510" s="47"/>
      <c r="Y510" s="47"/>
      <c r="Z510" s="47"/>
      <c r="AA510" s="47"/>
      <c r="AB510" s="47"/>
      <c r="AC510" s="47"/>
      <c r="AD510" s="47"/>
      <c r="AE510" s="47"/>
      <c r="AF510" s="47"/>
      <c r="AG510" s="47"/>
      <c r="AH510" s="47"/>
      <c r="AI510" s="47"/>
    </row>
    <row r="511" spans="1:35">
      <c r="A511" s="47"/>
      <c r="B511" s="47"/>
      <c r="C511" s="47"/>
      <c r="D511" s="47"/>
      <c r="E511" s="47"/>
      <c r="F511" s="47"/>
      <c r="G511" s="47"/>
      <c r="H511" s="47"/>
      <c r="I511" s="47"/>
      <c r="J511" s="47"/>
      <c r="K511" s="47"/>
      <c r="L511" s="47"/>
      <c r="M511" s="47"/>
      <c r="N511" s="47"/>
      <c r="O511" s="47"/>
      <c r="P511" s="47"/>
      <c r="Q511" s="47"/>
      <c r="R511" s="47"/>
      <c r="S511" s="47"/>
      <c r="T511" s="47"/>
      <c r="U511" s="47"/>
      <c r="V511" s="47"/>
      <c r="W511" s="47"/>
      <c r="X511" s="47"/>
      <c r="Y511" s="47"/>
      <c r="Z511" s="47"/>
      <c r="AA511" s="47"/>
      <c r="AB511" s="47"/>
      <c r="AC511" s="47"/>
      <c r="AD511" s="47"/>
      <c r="AE511" s="47"/>
      <c r="AF511" s="47"/>
      <c r="AG511" s="47"/>
      <c r="AH511" s="47"/>
      <c r="AI511" s="47"/>
    </row>
    <row r="512" spans="1:35">
      <c r="A512" s="47"/>
      <c r="B512" s="47"/>
      <c r="C512" s="47"/>
      <c r="D512" s="47"/>
      <c r="E512" s="47"/>
      <c r="F512" s="47"/>
      <c r="G512" s="47"/>
      <c r="H512" s="47"/>
      <c r="I512" s="47"/>
      <c r="J512" s="47"/>
      <c r="K512" s="47"/>
      <c r="L512" s="47"/>
      <c r="M512" s="47"/>
      <c r="N512" s="47"/>
      <c r="O512" s="47"/>
      <c r="P512" s="47"/>
      <c r="Q512" s="47"/>
      <c r="R512" s="47"/>
      <c r="S512" s="47"/>
      <c r="T512" s="47"/>
      <c r="U512" s="47"/>
      <c r="V512" s="47"/>
      <c r="W512" s="47"/>
      <c r="X512" s="47"/>
      <c r="Y512" s="47"/>
      <c r="Z512" s="47"/>
      <c r="AA512" s="47"/>
      <c r="AB512" s="47"/>
      <c r="AC512" s="47"/>
      <c r="AD512" s="47"/>
      <c r="AE512" s="47"/>
      <c r="AF512" s="47"/>
      <c r="AG512" s="47"/>
      <c r="AH512" s="47"/>
      <c r="AI512" s="47"/>
    </row>
    <row r="513" spans="1:35">
      <c r="A513" s="47"/>
      <c r="B513" s="47"/>
      <c r="C513" s="47"/>
      <c r="D513" s="47"/>
      <c r="E513" s="47"/>
      <c r="F513" s="47"/>
      <c r="G513" s="47"/>
      <c r="H513" s="47"/>
      <c r="I513" s="47"/>
      <c r="J513" s="47"/>
      <c r="K513" s="47"/>
      <c r="L513" s="47"/>
      <c r="M513" s="47"/>
      <c r="N513" s="47"/>
      <c r="O513" s="47"/>
      <c r="P513" s="47"/>
      <c r="Q513" s="47"/>
      <c r="R513" s="47"/>
      <c r="S513" s="47"/>
      <c r="T513" s="47"/>
      <c r="U513" s="47"/>
      <c r="V513" s="47"/>
      <c r="W513" s="47"/>
      <c r="X513" s="47"/>
      <c r="Y513" s="47"/>
      <c r="Z513" s="47"/>
      <c r="AA513" s="47"/>
      <c r="AB513" s="47"/>
      <c r="AC513" s="47"/>
      <c r="AD513" s="47"/>
      <c r="AE513" s="47"/>
      <c r="AF513" s="47"/>
      <c r="AG513" s="47"/>
      <c r="AH513" s="47"/>
      <c r="AI513" s="47"/>
    </row>
    <row r="514" spans="1:35">
      <c r="A514" s="47"/>
      <c r="B514" s="47"/>
      <c r="C514" s="47"/>
      <c r="D514" s="47"/>
      <c r="E514" s="47"/>
      <c r="F514" s="47"/>
      <c r="G514" s="47"/>
      <c r="H514" s="47"/>
      <c r="I514" s="47"/>
      <c r="J514" s="47"/>
      <c r="K514" s="47"/>
      <c r="L514" s="47"/>
      <c r="M514" s="47"/>
      <c r="N514" s="47"/>
      <c r="O514" s="47"/>
      <c r="P514" s="47"/>
      <c r="Q514" s="47"/>
      <c r="R514" s="47"/>
      <c r="S514" s="47"/>
      <c r="T514" s="47"/>
      <c r="U514" s="47"/>
      <c r="V514" s="47"/>
      <c r="W514" s="47"/>
      <c r="X514" s="47"/>
      <c r="Y514" s="47"/>
      <c r="Z514" s="47"/>
      <c r="AA514" s="47"/>
      <c r="AB514" s="47"/>
      <c r="AC514" s="47"/>
      <c r="AD514" s="47"/>
      <c r="AE514" s="47"/>
      <c r="AF514" s="47"/>
      <c r="AG514" s="47"/>
      <c r="AH514" s="47"/>
      <c r="AI514" s="47"/>
    </row>
    <row r="515" spans="1:35">
      <c r="A515" s="47"/>
      <c r="B515" s="47"/>
      <c r="C515" s="47"/>
      <c r="D515" s="47"/>
      <c r="E515" s="47"/>
      <c r="F515" s="47"/>
      <c r="G515" s="47"/>
      <c r="H515" s="47"/>
      <c r="I515" s="47"/>
      <c r="J515" s="47"/>
      <c r="K515" s="47"/>
      <c r="L515" s="47"/>
      <c r="M515" s="47"/>
      <c r="N515" s="47"/>
      <c r="O515" s="47"/>
      <c r="P515" s="47"/>
      <c r="Q515" s="47"/>
      <c r="R515" s="47"/>
      <c r="S515" s="47"/>
      <c r="T515" s="47"/>
      <c r="U515" s="47"/>
      <c r="V515" s="47"/>
      <c r="W515" s="47"/>
      <c r="X515" s="47"/>
      <c r="Y515" s="47"/>
      <c r="Z515" s="47"/>
      <c r="AA515" s="47"/>
      <c r="AB515" s="47"/>
      <c r="AC515" s="47"/>
      <c r="AD515" s="47"/>
      <c r="AE515" s="47"/>
      <c r="AF515" s="47"/>
      <c r="AG515" s="47"/>
      <c r="AH515" s="47"/>
      <c r="AI515" s="47"/>
    </row>
    <row r="516" spans="1:35">
      <c r="A516" s="47"/>
      <c r="B516" s="47"/>
      <c r="C516" s="47"/>
      <c r="D516" s="47"/>
      <c r="E516" s="47"/>
      <c r="F516" s="47"/>
      <c r="G516" s="47"/>
      <c r="H516" s="47"/>
      <c r="I516" s="47"/>
      <c r="J516" s="47"/>
      <c r="K516" s="47"/>
      <c r="L516" s="47"/>
      <c r="M516" s="47"/>
      <c r="N516" s="47"/>
      <c r="O516" s="47"/>
      <c r="P516" s="47"/>
      <c r="Q516" s="47"/>
      <c r="R516" s="47"/>
      <c r="S516" s="47"/>
      <c r="T516" s="47"/>
      <c r="U516" s="47"/>
      <c r="V516" s="47"/>
      <c r="W516" s="47"/>
      <c r="X516" s="47"/>
      <c r="Y516" s="47"/>
      <c r="Z516" s="47"/>
      <c r="AA516" s="47"/>
      <c r="AB516" s="47"/>
      <c r="AC516" s="47"/>
      <c r="AD516" s="47"/>
      <c r="AE516" s="47"/>
      <c r="AF516" s="47"/>
      <c r="AG516" s="47"/>
      <c r="AH516" s="47"/>
      <c r="AI516" s="47"/>
    </row>
    <row r="517" spans="1:35">
      <c r="A517" s="47"/>
      <c r="B517" s="47"/>
      <c r="C517" s="47"/>
      <c r="D517" s="47"/>
      <c r="E517" s="47"/>
      <c r="F517" s="47"/>
      <c r="G517" s="47"/>
      <c r="H517" s="47"/>
      <c r="I517" s="47"/>
      <c r="J517" s="47"/>
      <c r="K517" s="47"/>
      <c r="L517" s="47"/>
      <c r="M517" s="47"/>
      <c r="N517" s="47"/>
      <c r="O517" s="47"/>
      <c r="P517" s="47"/>
      <c r="Q517" s="47"/>
      <c r="R517" s="47"/>
      <c r="S517" s="47"/>
      <c r="T517" s="47"/>
      <c r="U517" s="47"/>
      <c r="V517" s="47"/>
      <c r="W517" s="47"/>
      <c r="X517" s="47"/>
      <c r="Y517" s="47"/>
      <c r="Z517" s="47"/>
      <c r="AA517" s="47"/>
      <c r="AB517" s="47"/>
      <c r="AC517" s="47"/>
      <c r="AD517" s="47"/>
      <c r="AE517" s="47"/>
      <c r="AF517" s="47"/>
      <c r="AG517" s="47"/>
      <c r="AH517" s="47"/>
      <c r="AI517" s="47"/>
    </row>
    <row r="518" spans="1:35">
      <c r="A518" s="47"/>
      <c r="B518" s="47"/>
      <c r="C518" s="47"/>
      <c r="D518" s="47"/>
      <c r="E518" s="47"/>
      <c r="F518" s="47"/>
      <c r="G518" s="47"/>
      <c r="H518" s="47"/>
      <c r="I518" s="47"/>
      <c r="J518" s="47"/>
      <c r="K518" s="47"/>
      <c r="L518" s="47"/>
      <c r="M518" s="47"/>
      <c r="N518" s="47"/>
      <c r="O518" s="47"/>
      <c r="P518" s="47"/>
      <c r="Q518" s="47"/>
      <c r="R518" s="47"/>
      <c r="S518" s="47"/>
      <c r="T518" s="47"/>
      <c r="U518" s="47"/>
      <c r="V518" s="47"/>
      <c r="W518" s="47"/>
      <c r="X518" s="47"/>
      <c r="Y518" s="47"/>
      <c r="Z518" s="47"/>
      <c r="AA518" s="47"/>
      <c r="AB518" s="47"/>
      <c r="AC518" s="47"/>
      <c r="AD518" s="47"/>
      <c r="AE518" s="47"/>
      <c r="AF518" s="47"/>
      <c r="AG518" s="47"/>
      <c r="AH518" s="47"/>
      <c r="AI518" s="47"/>
    </row>
    <row r="519" spans="1:35">
      <c r="A519" s="47"/>
      <c r="B519" s="47"/>
      <c r="C519" s="47"/>
      <c r="D519" s="47"/>
      <c r="E519" s="47"/>
      <c r="F519" s="47"/>
      <c r="G519" s="47"/>
      <c r="H519" s="47"/>
      <c r="I519" s="47"/>
      <c r="J519" s="47"/>
      <c r="K519" s="47"/>
      <c r="L519" s="47"/>
      <c r="M519" s="47"/>
      <c r="N519" s="47"/>
      <c r="O519" s="47"/>
      <c r="P519" s="47"/>
      <c r="Q519" s="47"/>
      <c r="R519" s="47"/>
      <c r="S519" s="47"/>
      <c r="T519" s="47"/>
      <c r="U519" s="47"/>
      <c r="V519" s="47"/>
      <c r="W519" s="47"/>
      <c r="X519" s="47"/>
      <c r="Y519" s="47"/>
      <c r="Z519" s="47"/>
      <c r="AA519" s="47"/>
      <c r="AB519" s="47"/>
      <c r="AC519" s="47"/>
      <c r="AD519" s="47"/>
      <c r="AE519" s="47"/>
      <c r="AF519" s="47"/>
      <c r="AG519" s="47"/>
      <c r="AH519" s="47"/>
      <c r="AI519" s="47"/>
    </row>
    <row r="520" spans="1:35">
      <c r="A520" s="47"/>
      <c r="B520" s="47"/>
      <c r="C520" s="47"/>
      <c r="D520" s="47"/>
      <c r="E520" s="47"/>
      <c r="F520" s="47"/>
      <c r="G520" s="47"/>
      <c r="H520" s="47"/>
      <c r="I520" s="47"/>
      <c r="J520" s="47"/>
      <c r="K520" s="47"/>
      <c r="L520" s="47"/>
      <c r="M520" s="47"/>
      <c r="N520" s="47"/>
      <c r="O520" s="47"/>
      <c r="P520" s="47"/>
      <c r="Q520" s="47"/>
      <c r="R520" s="47"/>
      <c r="S520" s="47"/>
      <c r="T520" s="47"/>
      <c r="U520" s="47"/>
      <c r="V520" s="47"/>
      <c r="W520" s="47"/>
      <c r="X520" s="47"/>
      <c r="Y520" s="47"/>
      <c r="Z520" s="47"/>
      <c r="AA520" s="47"/>
      <c r="AB520" s="47"/>
      <c r="AC520" s="47"/>
      <c r="AD520" s="47"/>
      <c r="AE520" s="47"/>
      <c r="AF520" s="47"/>
      <c r="AG520" s="47"/>
      <c r="AH520" s="47"/>
      <c r="AI520" s="47"/>
    </row>
    <row r="521" spans="1:35">
      <c r="A521" s="47"/>
      <c r="B521" s="47"/>
      <c r="C521" s="47"/>
      <c r="D521" s="47"/>
      <c r="E521" s="47"/>
      <c r="F521" s="47"/>
      <c r="G521" s="47"/>
      <c r="H521" s="47"/>
      <c r="I521" s="47"/>
      <c r="J521" s="47"/>
      <c r="K521" s="47"/>
      <c r="L521" s="47"/>
      <c r="M521" s="47"/>
      <c r="N521" s="47"/>
      <c r="O521" s="47"/>
      <c r="P521" s="47"/>
      <c r="Q521" s="47"/>
      <c r="R521" s="47"/>
      <c r="S521" s="47"/>
      <c r="T521" s="47"/>
      <c r="U521" s="47"/>
      <c r="V521" s="47"/>
      <c r="W521" s="47"/>
      <c r="X521" s="47"/>
      <c r="Y521" s="47"/>
      <c r="Z521" s="47"/>
      <c r="AA521" s="47"/>
      <c r="AB521" s="47"/>
      <c r="AC521" s="47"/>
      <c r="AD521" s="47"/>
      <c r="AE521" s="47"/>
      <c r="AF521" s="47"/>
      <c r="AG521" s="47"/>
      <c r="AH521" s="47"/>
      <c r="AI521" s="47"/>
    </row>
    <row r="522" spans="1:35">
      <c r="A522" s="47"/>
      <c r="B522" s="47"/>
      <c r="C522" s="47"/>
      <c r="D522" s="47"/>
      <c r="E522" s="47"/>
      <c r="F522" s="47"/>
      <c r="G522" s="47"/>
      <c r="H522" s="47"/>
      <c r="I522" s="47"/>
      <c r="J522" s="47"/>
      <c r="K522" s="47"/>
      <c r="L522" s="47"/>
      <c r="M522" s="47"/>
      <c r="N522" s="47"/>
      <c r="O522" s="47"/>
      <c r="P522" s="47"/>
      <c r="Q522" s="47"/>
      <c r="R522" s="47"/>
      <c r="S522" s="47"/>
      <c r="T522" s="47"/>
      <c r="U522" s="47"/>
      <c r="V522" s="47"/>
      <c r="W522" s="47"/>
      <c r="X522" s="47"/>
      <c r="Y522" s="47"/>
      <c r="Z522" s="47"/>
      <c r="AA522" s="47"/>
      <c r="AB522" s="47"/>
      <c r="AC522" s="47"/>
      <c r="AD522" s="47"/>
      <c r="AE522" s="47"/>
      <c r="AF522" s="47"/>
      <c r="AG522" s="47"/>
      <c r="AH522" s="47"/>
      <c r="AI522" s="47"/>
    </row>
    <row r="523" spans="1:35">
      <c r="A523" s="47"/>
      <c r="B523" s="47"/>
      <c r="C523" s="47"/>
      <c r="D523" s="47"/>
      <c r="E523" s="47"/>
      <c r="F523" s="47"/>
      <c r="G523" s="47"/>
      <c r="H523" s="47"/>
      <c r="I523" s="47"/>
      <c r="J523" s="47"/>
      <c r="K523" s="47"/>
      <c r="L523" s="47"/>
      <c r="M523" s="47"/>
      <c r="N523" s="47"/>
      <c r="O523" s="47"/>
      <c r="P523" s="47"/>
      <c r="Q523" s="47"/>
      <c r="R523" s="47"/>
      <c r="S523" s="47"/>
      <c r="T523" s="47"/>
      <c r="U523" s="47"/>
      <c r="V523" s="47"/>
      <c r="W523" s="47"/>
      <c r="X523" s="47"/>
      <c r="Y523" s="47"/>
      <c r="Z523" s="47"/>
      <c r="AA523" s="47"/>
      <c r="AB523" s="47"/>
      <c r="AC523" s="47"/>
      <c r="AD523" s="47"/>
      <c r="AE523" s="47"/>
      <c r="AF523" s="47"/>
      <c r="AG523" s="47"/>
      <c r="AH523" s="47"/>
      <c r="AI523" s="47"/>
    </row>
    <row r="524" spans="1:35">
      <c r="A524" s="47"/>
      <c r="B524" s="47"/>
      <c r="C524" s="47"/>
      <c r="D524" s="47"/>
      <c r="E524" s="47"/>
      <c r="F524" s="47"/>
      <c r="G524" s="47"/>
      <c r="H524" s="47"/>
      <c r="I524" s="47"/>
      <c r="J524" s="47"/>
      <c r="K524" s="47"/>
      <c r="L524" s="47"/>
      <c r="M524" s="47"/>
      <c r="N524" s="47"/>
      <c r="O524" s="47"/>
      <c r="P524" s="47"/>
      <c r="Q524" s="47"/>
      <c r="R524" s="47"/>
      <c r="S524" s="47"/>
      <c r="T524" s="47"/>
      <c r="U524" s="47"/>
      <c r="V524" s="47"/>
      <c r="W524" s="47"/>
      <c r="X524" s="47"/>
      <c r="Y524" s="47"/>
      <c r="Z524" s="47"/>
      <c r="AA524" s="47"/>
      <c r="AB524" s="47"/>
      <c r="AC524" s="47"/>
      <c r="AD524" s="47"/>
      <c r="AE524" s="47"/>
      <c r="AF524" s="47"/>
      <c r="AG524" s="47"/>
      <c r="AH524" s="47"/>
      <c r="AI524" s="47"/>
    </row>
    <row r="525" spans="1:35">
      <c r="A525" s="47"/>
      <c r="B525" s="47"/>
      <c r="C525" s="47"/>
      <c r="D525" s="47"/>
      <c r="E525" s="47"/>
      <c r="F525" s="47"/>
      <c r="G525" s="47"/>
      <c r="H525" s="47"/>
      <c r="I525" s="47"/>
      <c r="J525" s="47"/>
      <c r="K525" s="47"/>
      <c r="L525" s="47"/>
      <c r="M525" s="47"/>
      <c r="N525" s="47"/>
      <c r="O525" s="47"/>
      <c r="P525" s="47"/>
      <c r="Q525" s="47"/>
      <c r="R525" s="47"/>
      <c r="S525" s="47"/>
      <c r="T525" s="47"/>
      <c r="U525" s="47"/>
      <c r="V525" s="47"/>
      <c r="W525" s="47"/>
      <c r="X525" s="47"/>
      <c r="Y525" s="47"/>
      <c r="Z525" s="47"/>
      <c r="AA525" s="47"/>
      <c r="AB525" s="47"/>
      <c r="AC525" s="47"/>
      <c r="AD525" s="47"/>
      <c r="AE525" s="47"/>
      <c r="AF525" s="47"/>
      <c r="AG525" s="47"/>
      <c r="AH525" s="47"/>
      <c r="AI525" s="47"/>
    </row>
    <row r="526" spans="1:35">
      <c r="A526" s="47"/>
      <c r="B526" s="47"/>
      <c r="C526" s="47"/>
      <c r="D526" s="47"/>
      <c r="E526" s="47"/>
      <c r="F526" s="47"/>
      <c r="G526" s="47"/>
      <c r="H526" s="47"/>
      <c r="I526" s="47"/>
      <c r="J526" s="47"/>
      <c r="K526" s="47"/>
      <c r="L526" s="47"/>
      <c r="M526" s="47"/>
      <c r="N526" s="47"/>
      <c r="O526" s="47"/>
      <c r="P526" s="47"/>
      <c r="Q526" s="47"/>
      <c r="R526" s="47"/>
      <c r="S526" s="47"/>
      <c r="T526" s="47"/>
      <c r="U526" s="47"/>
      <c r="V526" s="47"/>
      <c r="W526" s="47"/>
      <c r="X526" s="47"/>
      <c r="Y526" s="47"/>
      <c r="Z526" s="47"/>
      <c r="AA526" s="47"/>
      <c r="AB526" s="47"/>
      <c r="AC526" s="47"/>
      <c r="AD526" s="47"/>
      <c r="AE526" s="47"/>
      <c r="AF526" s="47"/>
      <c r="AG526" s="47"/>
      <c r="AH526" s="47"/>
      <c r="AI526" s="47"/>
    </row>
    <row r="527" spans="1:35">
      <c r="A527" s="47"/>
      <c r="B527" s="47"/>
      <c r="C527" s="47"/>
      <c r="D527" s="47"/>
      <c r="E527" s="47"/>
      <c r="F527" s="47"/>
      <c r="G527" s="47"/>
      <c r="H527" s="47"/>
      <c r="I527" s="47"/>
      <c r="J527" s="47"/>
      <c r="K527" s="47"/>
      <c r="L527" s="47"/>
      <c r="M527" s="47"/>
      <c r="N527" s="47"/>
      <c r="O527" s="47"/>
      <c r="P527" s="47"/>
      <c r="Q527" s="47"/>
      <c r="R527" s="47"/>
      <c r="S527" s="47"/>
      <c r="T527" s="47"/>
      <c r="U527" s="47"/>
      <c r="V527" s="47"/>
      <c r="W527" s="47"/>
      <c r="X527" s="47"/>
      <c r="Y527" s="47"/>
      <c r="Z527" s="47"/>
      <c r="AA527" s="47"/>
      <c r="AB527" s="47"/>
      <c r="AC527" s="47"/>
      <c r="AD527" s="47"/>
      <c r="AE527" s="47"/>
      <c r="AF527" s="47"/>
      <c r="AG527" s="47"/>
      <c r="AH527" s="47"/>
      <c r="AI527" s="47"/>
    </row>
    <row r="528" spans="1:35">
      <c r="A528" s="47"/>
      <c r="B528" s="47"/>
      <c r="C528" s="47"/>
      <c r="D528" s="47"/>
      <c r="E528" s="47"/>
      <c r="F528" s="47"/>
      <c r="G528" s="47"/>
      <c r="H528" s="47"/>
      <c r="I528" s="47"/>
      <c r="J528" s="47"/>
      <c r="K528" s="47"/>
      <c r="L528" s="47"/>
      <c r="M528" s="47"/>
      <c r="N528" s="47"/>
      <c r="O528" s="47"/>
      <c r="P528" s="47"/>
      <c r="Q528" s="47"/>
      <c r="R528" s="47"/>
      <c r="S528" s="47"/>
      <c r="T528" s="47"/>
      <c r="U528" s="47"/>
      <c r="V528" s="47"/>
      <c r="W528" s="47"/>
      <c r="X528" s="47"/>
      <c r="Y528" s="47"/>
      <c r="Z528" s="47"/>
      <c r="AA528" s="47"/>
      <c r="AB528" s="47"/>
      <c r="AC528" s="47"/>
      <c r="AD528" s="47"/>
      <c r="AE528" s="47"/>
      <c r="AF528" s="47"/>
      <c r="AG528" s="47"/>
      <c r="AH528" s="47"/>
      <c r="AI528" s="47"/>
    </row>
    <row r="529" spans="1:35">
      <c r="A529" s="47"/>
      <c r="B529" s="47"/>
      <c r="C529" s="47"/>
      <c r="D529" s="47"/>
      <c r="E529" s="47"/>
      <c r="F529" s="47"/>
      <c r="G529" s="47"/>
      <c r="H529" s="47"/>
      <c r="I529" s="47"/>
      <c r="J529" s="47"/>
      <c r="K529" s="47"/>
      <c r="L529" s="47"/>
      <c r="M529" s="47"/>
      <c r="N529" s="47"/>
      <c r="O529" s="47"/>
      <c r="P529" s="47"/>
      <c r="Q529" s="47"/>
      <c r="R529" s="47"/>
      <c r="S529" s="47"/>
      <c r="T529" s="47"/>
      <c r="U529" s="47"/>
      <c r="V529" s="47"/>
      <c r="W529" s="47"/>
      <c r="X529" s="47"/>
      <c r="Y529" s="47"/>
      <c r="Z529" s="47"/>
      <c r="AA529" s="47"/>
      <c r="AB529" s="47"/>
      <c r="AC529" s="47"/>
      <c r="AD529" s="47"/>
      <c r="AE529" s="47"/>
      <c r="AF529" s="47"/>
      <c r="AG529" s="47"/>
      <c r="AH529" s="47"/>
      <c r="AI529" s="47"/>
    </row>
    <row r="530" spans="1:35">
      <c r="A530" s="47"/>
      <c r="B530" s="47"/>
      <c r="C530" s="47"/>
      <c r="D530" s="47"/>
      <c r="E530" s="47"/>
      <c r="F530" s="47"/>
      <c r="G530" s="47"/>
      <c r="H530" s="47"/>
      <c r="I530" s="47"/>
      <c r="J530" s="47"/>
      <c r="K530" s="47"/>
      <c r="L530" s="47"/>
      <c r="M530" s="47"/>
      <c r="N530" s="47"/>
      <c r="O530" s="47"/>
      <c r="P530" s="47"/>
      <c r="Q530" s="47"/>
      <c r="R530" s="47"/>
      <c r="S530" s="47"/>
      <c r="T530" s="47"/>
      <c r="U530" s="47"/>
      <c r="V530" s="47"/>
      <c r="W530" s="47"/>
      <c r="X530" s="47"/>
      <c r="Y530" s="47"/>
      <c r="Z530" s="47"/>
      <c r="AA530" s="47"/>
      <c r="AB530" s="47"/>
      <c r="AC530" s="47"/>
      <c r="AD530" s="47"/>
      <c r="AE530" s="47"/>
      <c r="AF530" s="47"/>
      <c r="AG530" s="47"/>
      <c r="AH530" s="47"/>
      <c r="AI530" s="47"/>
    </row>
    <row r="531" spans="1:35">
      <c r="A531" s="47"/>
      <c r="B531" s="47"/>
      <c r="C531" s="47"/>
      <c r="D531" s="47"/>
      <c r="E531" s="47"/>
      <c r="F531" s="47"/>
      <c r="G531" s="47"/>
      <c r="H531" s="47"/>
      <c r="I531" s="47"/>
      <c r="J531" s="47"/>
      <c r="K531" s="47"/>
      <c r="L531" s="47"/>
      <c r="M531" s="47"/>
      <c r="N531" s="47"/>
      <c r="O531" s="47"/>
      <c r="P531" s="47"/>
      <c r="Q531" s="47"/>
      <c r="R531" s="47"/>
      <c r="S531" s="47"/>
      <c r="T531" s="47"/>
      <c r="U531" s="47"/>
      <c r="V531" s="47"/>
      <c r="W531" s="47"/>
      <c r="X531" s="47"/>
      <c r="Y531" s="47"/>
      <c r="Z531" s="47"/>
      <c r="AA531" s="47"/>
      <c r="AB531" s="47"/>
      <c r="AC531" s="47"/>
      <c r="AD531" s="47"/>
      <c r="AE531" s="47"/>
      <c r="AF531" s="47"/>
      <c r="AG531" s="47"/>
      <c r="AH531" s="47"/>
      <c r="AI531" s="47"/>
    </row>
    <row r="532" spans="1:35">
      <c r="A532" s="47"/>
      <c r="B532" s="47"/>
      <c r="C532" s="47"/>
      <c r="D532" s="47"/>
      <c r="E532" s="47"/>
      <c r="F532" s="47"/>
      <c r="G532" s="47"/>
      <c r="H532" s="47"/>
      <c r="I532" s="47"/>
      <c r="J532" s="47"/>
      <c r="K532" s="47"/>
      <c r="L532" s="47"/>
      <c r="M532" s="47"/>
      <c r="N532" s="47"/>
      <c r="O532" s="47"/>
      <c r="P532" s="47"/>
      <c r="Q532" s="47"/>
      <c r="R532" s="47"/>
      <c r="S532" s="47"/>
      <c r="T532" s="47"/>
      <c r="U532" s="47"/>
      <c r="V532" s="47"/>
      <c r="W532" s="47"/>
      <c r="X532" s="47"/>
      <c r="Y532" s="47"/>
      <c r="Z532" s="47"/>
      <c r="AA532" s="47"/>
      <c r="AB532" s="47"/>
      <c r="AC532" s="47"/>
      <c r="AD532" s="47"/>
      <c r="AE532" s="47"/>
      <c r="AF532" s="47"/>
      <c r="AG532" s="47"/>
      <c r="AH532" s="47"/>
      <c r="AI532" s="47"/>
    </row>
    <row r="533" spans="1:35">
      <c r="A533" s="47"/>
      <c r="B533" s="47"/>
      <c r="C533" s="47"/>
      <c r="D533" s="47"/>
      <c r="E533" s="47"/>
      <c r="F533" s="47"/>
      <c r="G533" s="47"/>
      <c r="H533" s="47"/>
      <c r="I533" s="47"/>
      <c r="J533" s="47"/>
      <c r="K533" s="47"/>
      <c r="L533" s="47"/>
      <c r="M533" s="47"/>
      <c r="N533" s="47"/>
      <c r="O533" s="47"/>
      <c r="P533" s="47"/>
      <c r="Q533" s="47"/>
      <c r="R533" s="47"/>
      <c r="S533" s="47"/>
      <c r="T533" s="47"/>
      <c r="U533" s="47"/>
      <c r="V533" s="47"/>
      <c r="W533" s="47"/>
      <c r="X533" s="47"/>
      <c r="Y533" s="47"/>
      <c r="Z533" s="47"/>
      <c r="AA533" s="47"/>
      <c r="AB533" s="47"/>
      <c r="AC533" s="47"/>
      <c r="AD533" s="47"/>
      <c r="AE533" s="47"/>
      <c r="AF533" s="47"/>
      <c r="AG533" s="47"/>
      <c r="AH533" s="47"/>
      <c r="AI533" s="47"/>
    </row>
    <row r="534" spans="1:35">
      <c r="A534" s="47"/>
      <c r="B534" s="47"/>
      <c r="C534" s="47"/>
      <c r="D534" s="47"/>
      <c r="E534" s="47"/>
      <c r="F534" s="47"/>
      <c r="G534" s="47"/>
      <c r="H534" s="47"/>
      <c r="I534" s="47"/>
      <c r="J534" s="47"/>
      <c r="K534" s="47"/>
      <c r="L534" s="47"/>
      <c r="M534" s="47"/>
      <c r="N534" s="47"/>
      <c r="O534" s="47"/>
      <c r="P534" s="47"/>
      <c r="Q534" s="47"/>
      <c r="R534" s="47"/>
      <c r="S534" s="47"/>
      <c r="T534" s="47"/>
      <c r="U534" s="47"/>
      <c r="V534" s="47"/>
      <c r="W534" s="47"/>
      <c r="X534" s="47"/>
      <c r="Y534" s="47"/>
      <c r="Z534" s="47"/>
      <c r="AA534" s="47"/>
      <c r="AB534" s="47"/>
      <c r="AC534" s="47"/>
      <c r="AD534" s="47"/>
      <c r="AE534" s="47"/>
      <c r="AF534" s="47"/>
      <c r="AG534" s="47"/>
      <c r="AH534" s="47"/>
      <c r="AI534" s="47"/>
    </row>
    <row r="535" spans="1:35">
      <c r="A535" s="47"/>
      <c r="B535" s="47"/>
      <c r="C535" s="47"/>
      <c r="D535" s="47"/>
      <c r="E535" s="47"/>
      <c r="F535" s="47"/>
      <c r="G535" s="47"/>
      <c r="H535" s="47"/>
      <c r="I535" s="47"/>
      <c r="J535" s="47"/>
      <c r="K535" s="47"/>
      <c r="L535" s="47"/>
      <c r="M535" s="47"/>
      <c r="N535" s="47"/>
      <c r="O535" s="47"/>
      <c r="P535" s="47"/>
      <c r="Q535" s="47"/>
      <c r="R535" s="47"/>
      <c r="S535" s="47"/>
      <c r="T535" s="47"/>
      <c r="U535" s="47"/>
      <c r="V535" s="47"/>
      <c r="W535" s="47"/>
      <c r="X535" s="47"/>
      <c r="Y535" s="47"/>
      <c r="Z535" s="47"/>
      <c r="AA535" s="47"/>
      <c r="AB535" s="47"/>
      <c r="AC535" s="47"/>
      <c r="AD535" s="47"/>
      <c r="AE535" s="47"/>
      <c r="AF535" s="47"/>
      <c r="AG535" s="47"/>
      <c r="AH535" s="47"/>
      <c r="AI535" s="47"/>
    </row>
    <row r="536" spans="1:35">
      <c r="A536" s="47"/>
      <c r="B536" s="47"/>
      <c r="C536" s="47"/>
      <c r="D536" s="47"/>
      <c r="E536" s="47"/>
      <c r="F536" s="47"/>
      <c r="G536" s="47"/>
      <c r="H536" s="47"/>
      <c r="I536" s="47"/>
      <c r="J536" s="47"/>
      <c r="K536" s="47"/>
      <c r="L536" s="47"/>
      <c r="M536" s="47"/>
      <c r="N536" s="47"/>
      <c r="O536" s="47"/>
      <c r="P536" s="47"/>
      <c r="Q536" s="47"/>
      <c r="R536" s="47"/>
      <c r="S536" s="47"/>
      <c r="T536" s="47"/>
      <c r="U536" s="47"/>
      <c r="V536" s="47"/>
      <c r="W536" s="47"/>
      <c r="X536" s="47"/>
      <c r="Y536" s="47"/>
      <c r="Z536" s="47"/>
      <c r="AA536" s="47"/>
      <c r="AB536" s="47"/>
      <c r="AC536" s="47"/>
      <c r="AD536" s="47"/>
      <c r="AE536" s="47"/>
      <c r="AF536" s="47"/>
      <c r="AG536" s="47"/>
      <c r="AH536" s="47"/>
      <c r="AI536" s="47"/>
    </row>
    <row r="537" spans="1:35">
      <c r="A537" s="47"/>
      <c r="B537" s="47"/>
      <c r="C537" s="47"/>
      <c r="D537" s="47"/>
      <c r="E537" s="47"/>
      <c r="F537" s="47"/>
      <c r="G537" s="47"/>
      <c r="H537" s="47"/>
      <c r="I537" s="47"/>
      <c r="J537" s="47"/>
      <c r="K537" s="47"/>
      <c r="L537" s="47"/>
      <c r="M537" s="47"/>
      <c r="N537" s="47"/>
      <c r="O537" s="47"/>
      <c r="P537" s="47"/>
      <c r="Q537" s="47"/>
      <c r="R537" s="47"/>
      <c r="S537" s="47"/>
      <c r="T537" s="47"/>
      <c r="U537" s="47"/>
      <c r="V537" s="47"/>
      <c r="W537" s="47"/>
      <c r="X537" s="47"/>
      <c r="Y537" s="47"/>
      <c r="Z537" s="47"/>
      <c r="AA537" s="47"/>
      <c r="AB537" s="47"/>
      <c r="AC537" s="47"/>
      <c r="AD537" s="47"/>
      <c r="AE537" s="47"/>
      <c r="AF537" s="47"/>
      <c r="AG537" s="47"/>
      <c r="AH537" s="47"/>
      <c r="AI537" s="47"/>
    </row>
    <row r="538" spans="1:35">
      <c r="A538" s="47"/>
      <c r="B538" s="47"/>
      <c r="C538" s="47"/>
      <c r="D538" s="47"/>
      <c r="E538" s="47"/>
      <c r="F538" s="47"/>
      <c r="G538" s="47"/>
      <c r="H538" s="47"/>
      <c r="I538" s="47"/>
      <c r="J538" s="47"/>
      <c r="K538" s="47"/>
      <c r="L538" s="47"/>
      <c r="M538" s="47"/>
      <c r="N538" s="47"/>
      <c r="O538" s="47"/>
      <c r="P538" s="47"/>
      <c r="Q538" s="47"/>
      <c r="R538" s="47"/>
      <c r="S538" s="47"/>
      <c r="T538" s="47"/>
      <c r="U538" s="47"/>
      <c r="V538" s="47"/>
      <c r="W538" s="47"/>
      <c r="X538" s="47"/>
      <c r="Y538" s="47"/>
      <c r="Z538" s="47"/>
      <c r="AA538" s="47"/>
      <c r="AB538" s="47"/>
      <c r="AC538" s="47"/>
      <c r="AD538" s="47"/>
      <c r="AE538" s="47"/>
      <c r="AF538" s="47"/>
      <c r="AG538" s="47"/>
      <c r="AH538" s="47"/>
      <c r="AI538" s="47"/>
    </row>
    <row r="539" spans="1:35">
      <c r="A539" s="47"/>
      <c r="B539" s="47"/>
      <c r="C539" s="47"/>
      <c r="D539" s="47"/>
      <c r="E539" s="47"/>
      <c r="F539" s="47"/>
      <c r="G539" s="47"/>
      <c r="H539" s="47"/>
      <c r="I539" s="47"/>
      <c r="J539" s="47"/>
      <c r="K539" s="47"/>
      <c r="L539" s="47"/>
      <c r="M539" s="47"/>
      <c r="N539" s="47"/>
      <c r="O539" s="47"/>
      <c r="P539" s="47"/>
      <c r="Q539" s="47"/>
      <c r="R539" s="47"/>
      <c r="S539" s="47"/>
      <c r="T539" s="47"/>
      <c r="U539" s="47"/>
      <c r="V539" s="47"/>
      <c r="W539" s="47"/>
      <c r="X539" s="47"/>
      <c r="Y539" s="47"/>
      <c r="Z539" s="47"/>
      <c r="AA539" s="47"/>
      <c r="AB539" s="47"/>
      <c r="AC539" s="47"/>
      <c r="AD539" s="47"/>
      <c r="AE539" s="47"/>
      <c r="AF539" s="47"/>
      <c r="AG539" s="47"/>
      <c r="AH539" s="47"/>
      <c r="AI539" s="47"/>
    </row>
    <row r="540" spans="1:35">
      <c r="A540" s="47"/>
      <c r="B540" s="47"/>
      <c r="C540" s="47"/>
      <c r="D540" s="47"/>
      <c r="E540" s="47"/>
      <c r="F540" s="47"/>
      <c r="G540" s="47"/>
      <c r="H540" s="47"/>
      <c r="I540" s="47"/>
      <c r="J540" s="47"/>
      <c r="K540" s="47"/>
      <c r="L540" s="47"/>
      <c r="M540" s="47"/>
      <c r="N540" s="47"/>
      <c r="O540" s="47"/>
      <c r="P540" s="47"/>
      <c r="Q540" s="47"/>
      <c r="R540" s="47"/>
      <c r="S540" s="47"/>
      <c r="T540" s="47"/>
      <c r="U540" s="47"/>
      <c r="V540" s="47"/>
      <c r="W540" s="47"/>
      <c r="X540" s="47"/>
      <c r="Y540" s="47"/>
      <c r="Z540" s="47"/>
      <c r="AA540" s="47"/>
      <c r="AB540" s="47"/>
      <c r="AC540" s="47"/>
      <c r="AD540" s="47"/>
      <c r="AE540" s="47"/>
      <c r="AF540" s="47"/>
      <c r="AG540" s="47"/>
      <c r="AH540" s="47"/>
      <c r="AI540" s="47"/>
    </row>
    <row r="541" spans="1:35">
      <c r="A541" s="47"/>
      <c r="B541" s="47"/>
      <c r="C541" s="47"/>
      <c r="D541" s="47"/>
      <c r="E541" s="47"/>
      <c r="F541" s="47"/>
      <c r="G541" s="47"/>
      <c r="H541" s="47"/>
      <c r="I541" s="47"/>
      <c r="J541" s="47"/>
      <c r="K541" s="47"/>
      <c r="L541" s="47"/>
      <c r="M541" s="47"/>
      <c r="N541" s="47"/>
      <c r="O541" s="47"/>
      <c r="P541" s="47"/>
      <c r="Q541" s="47"/>
      <c r="R541" s="47"/>
      <c r="S541" s="47"/>
      <c r="T541" s="47"/>
      <c r="U541" s="47"/>
      <c r="V541" s="47"/>
      <c r="W541" s="47"/>
      <c r="X541" s="47"/>
      <c r="Y541" s="47"/>
      <c r="Z541" s="47"/>
      <c r="AA541" s="47"/>
      <c r="AB541" s="47"/>
      <c r="AC541" s="47"/>
      <c r="AD541" s="47"/>
      <c r="AE541" s="47"/>
      <c r="AF541" s="47"/>
      <c r="AG541" s="47"/>
      <c r="AH541" s="47"/>
      <c r="AI541" s="47"/>
    </row>
    <row r="542" spans="1:35">
      <c r="A542" s="47"/>
      <c r="B542" s="47"/>
      <c r="C542" s="47"/>
      <c r="D542" s="47"/>
      <c r="E542" s="47"/>
      <c r="F542" s="47"/>
      <c r="G542" s="47"/>
      <c r="H542" s="47"/>
      <c r="I542" s="47"/>
      <c r="J542" s="47"/>
      <c r="K542" s="47"/>
      <c r="L542" s="47"/>
      <c r="M542" s="47"/>
      <c r="N542" s="47"/>
      <c r="O542" s="47"/>
      <c r="P542" s="47"/>
      <c r="Q542" s="47"/>
      <c r="R542" s="47"/>
      <c r="S542" s="47"/>
      <c r="T542" s="47"/>
      <c r="U542" s="47"/>
      <c r="V542" s="47"/>
      <c r="W542" s="47"/>
      <c r="X542" s="47"/>
      <c r="Y542" s="47"/>
      <c r="Z542" s="47"/>
      <c r="AA542" s="47"/>
      <c r="AB542" s="47"/>
      <c r="AC542" s="47"/>
      <c r="AD542" s="47"/>
      <c r="AE542" s="47"/>
      <c r="AF542" s="47"/>
      <c r="AG542" s="47"/>
      <c r="AH542" s="47"/>
      <c r="AI542" s="47"/>
    </row>
    <row r="543" spans="1:35">
      <c r="A543" s="47"/>
      <c r="B543" s="47"/>
      <c r="C543" s="47"/>
      <c r="D543" s="47"/>
      <c r="E543" s="47"/>
      <c r="F543" s="47"/>
      <c r="G543" s="47"/>
      <c r="H543" s="47"/>
      <c r="I543" s="47"/>
      <c r="J543" s="47"/>
      <c r="K543" s="47"/>
      <c r="L543" s="47"/>
      <c r="M543" s="47"/>
      <c r="N543" s="47"/>
      <c r="O543" s="47"/>
      <c r="P543" s="47"/>
      <c r="Q543" s="47"/>
      <c r="R543" s="47"/>
      <c r="S543" s="47"/>
      <c r="T543" s="47"/>
      <c r="U543" s="47"/>
      <c r="V543" s="47"/>
      <c r="W543" s="47"/>
      <c r="X543" s="47"/>
      <c r="Y543" s="47"/>
      <c r="Z543" s="47"/>
      <c r="AA543" s="47"/>
      <c r="AB543" s="47"/>
      <c r="AC543" s="47"/>
      <c r="AD543" s="47"/>
      <c r="AE543" s="47"/>
      <c r="AF543" s="47"/>
      <c r="AG543" s="47"/>
      <c r="AH543" s="47"/>
      <c r="AI543" s="47"/>
    </row>
    <row r="544" spans="1:35">
      <c r="A544" s="47"/>
      <c r="B544" s="47"/>
      <c r="C544" s="47"/>
      <c r="D544" s="47"/>
      <c r="E544" s="47"/>
      <c r="F544" s="47"/>
      <c r="G544" s="47"/>
      <c r="H544" s="47"/>
      <c r="I544" s="47"/>
      <c r="J544" s="47"/>
      <c r="K544" s="47"/>
      <c r="L544" s="47"/>
      <c r="M544" s="47"/>
      <c r="N544" s="47"/>
      <c r="O544" s="47"/>
      <c r="P544" s="47"/>
      <c r="Q544" s="47"/>
      <c r="R544" s="47"/>
      <c r="S544" s="47"/>
      <c r="T544" s="47"/>
      <c r="U544" s="47"/>
      <c r="V544" s="47"/>
      <c r="W544" s="47"/>
      <c r="X544" s="47"/>
      <c r="Y544" s="47"/>
      <c r="Z544" s="47"/>
      <c r="AA544" s="47"/>
      <c r="AB544" s="47"/>
      <c r="AC544" s="47"/>
      <c r="AD544" s="47"/>
      <c r="AE544" s="47"/>
      <c r="AF544" s="47"/>
      <c r="AG544" s="47"/>
      <c r="AH544" s="47"/>
      <c r="AI544" s="47"/>
    </row>
    <row r="545" spans="1:35">
      <c r="A545" s="47"/>
      <c r="B545" s="47"/>
      <c r="C545" s="47"/>
      <c r="D545" s="47"/>
      <c r="E545" s="47"/>
      <c r="F545" s="47"/>
      <c r="G545" s="47"/>
      <c r="H545" s="47"/>
      <c r="I545" s="47"/>
      <c r="J545" s="47"/>
      <c r="K545" s="47"/>
      <c r="L545" s="47"/>
      <c r="M545" s="47"/>
      <c r="N545" s="47"/>
      <c r="O545" s="47"/>
      <c r="P545" s="47"/>
      <c r="Q545" s="47"/>
      <c r="R545" s="47"/>
      <c r="S545" s="47"/>
      <c r="T545" s="47"/>
      <c r="U545" s="47"/>
      <c r="V545" s="47"/>
      <c r="W545" s="47"/>
      <c r="X545" s="47"/>
      <c r="Y545" s="47"/>
      <c r="Z545" s="47"/>
      <c r="AA545" s="47"/>
      <c r="AB545" s="47"/>
      <c r="AC545" s="47"/>
      <c r="AD545" s="47"/>
      <c r="AE545" s="47"/>
      <c r="AF545" s="47"/>
      <c r="AG545" s="47"/>
      <c r="AH545" s="47"/>
      <c r="AI545" s="47"/>
    </row>
    <row r="546" spans="1:35">
      <c r="A546" s="47"/>
      <c r="B546" s="47"/>
      <c r="C546" s="47"/>
      <c r="D546" s="47"/>
      <c r="E546" s="47"/>
      <c r="F546" s="47"/>
      <c r="G546" s="47"/>
      <c r="H546" s="47"/>
      <c r="I546" s="47"/>
      <c r="J546" s="47"/>
      <c r="K546" s="47"/>
      <c r="L546" s="47"/>
      <c r="M546" s="47"/>
      <c r="N546" s="47"/>
      <c r="O546" s="47"/>
      <c r="P546" s="47"/>
      <c r="Q546" s="47"/>
      <c r="R546" s="47"/>
      <c r="S546" s="47"/>
      <c r="T546" s="47"/>
      <c r="U546" s="47"/>
      <c r="V546" s="47"/>
      <c r="W546" s="47"/>
      <c r="X546" s="47"/>
      <c r="Y546" s="47"/>
      <c r="Z546" s="47"/>
      <c r="AA546" s="47"/>
      <c r="AB546" s="47"/>
      <c r="AC546" s="47"/>
      <c r="AD546" s="47"/>
      <c r="AE546" s="47"/>
      <c r="AF546" s="47"/>
      <c r="AG546" s="47"/>
      <c r="AH546" s="47"/>
      <c r="AI546" s="47"/>
    </row>
    <row r="547" spans="1:35">
      <c r="A547" s="47"/>
      <c r="B547" s="47"/>
      <c r="C547" s="47"/>
      <c r="D547" s="47"/>
      <c r="E547" s="47"/>
      <c r="F547" s="47"/>
      <c r="G547" s="47"/>
      <c r="H547" s="47"/>
      <c r="I547" s="47"/>
      <c r="J547" s="47"/>
      <c r="K547" s="47"/>
      <c r="L547" s="47"/>
      <c r="M547" s="47"/>
      <c r="N547" s="47"/>
      <c r="O547" s="47"/>
      <c r="P547" s="47"/>
      <c r="Q547" s="47"/>
      <c r="R547" s="47"/>
      <c r="S547" s="47"/>
      <c r="T547" s="47"/>
      <c r="U547" s="47"/>
      <c r="V547" s="47"/>
      <c r="W547" s="47"/>
      <c r="X547" s="47"/>
      <c r="Y547" s="47"/>
      <c r="Z547" s="47"/>
      <c r="AA547" s="47"/>
      <c r="AB547" s="47"/>
      <c r="AC547" s="47"/>
      <c r="AD547" s="47"/>
      <c r="AE547" s="47"/>
      <c r="AF547" s="47"/>
      <c r="AG547" s="47"/>
      <c r="AH547" s="47"/>
      <c r="AI547" s="47"/>
    </row>
    <row r="548" spans="1:35">
      <c r="A548" s="47"/>
      <c r="B548" s="47"/>
      <c r="C548" s="47"/>
      <c r="D548" s="47"/>
      <c r="E548" s="47"/>
      <c r="F548" s="47"/>
      <c r="G548" s="47"/>
      <c r="H548" s="47"/>
      <c r="I548" s="47"/>
      <c r="J548" s="47"/>
      <c r="K548" s="47"/>
      <c r="L548" s="47"/>
      <c r="M548" s="47"/>
      <c r="N548" s="47"/>
      <c r="O548" s="47"/>
      <c r="P548" s="47"/>
      <c r="Q548" s="47"/>
      <c r="R548" s="47"/>
      <c r="S548" s="47"/>
      <c r="T548" s="47"/>
      <c r="U548" s="47"/>
      <c r="V548" s="47"/>
      <c r="W548" s="47"/>
      <c r="X548" s="47"/>
      <c r="Y548" s="47"/>
      <c r="Z548" s="47"/>
      <c r="AA548" s="47"/>
      <c r="AB548" s="47"/>
      <c r="AC548" s="47"/>
      <c r="AD548" s="47"/>
      <c r="AE548" s="47"/>
      <c r="AF548" s="47"/>
      <c r="AG548" s="47"/>
      <c r="AH548" s="47"/>
      <c r="AI548" s="47"/>
    </row>
    <row r="549" spans="1:35">
      <c r="A549" s="47"/>
      <c r="B549" s="47"/>
      <c r="C549" s="47"/>
      <c r="D549" s="47"/>
      <c r="E549" s="47"/>
      <c r="F549" s="47"/>
      <c r="G549" s="47"/>
      <c r="H549" s="47"/>
      <c r="I549" s="47"/>
      <c r="J549" s="47"/>
      <c r="K549" s="47"/>
      <c r="L549" s="47"/>
      <c r="M549" s="47"/>
      <c r="N549" s="47"/>
      <c r="O549" s="47"/>
      <c r="P549" s="47"/>
      <c r="Q549" s="47"/>
      <c r="R549" s="47"/>
      <c r="S549" s="47"/>
      <c r="T549" s="47"/>
      <c r="U549" s="47"/>
      <c r="V549" s="47"/>
      <c r="W549" s="47"/>
      <c r="X549" s="47"/>
      <c r="Y549" s="47"/>
      <c r="Z549" s="47"/>
      <c r="AA549" s="47"/>
      <c r="AB549" s="47"/>
      <c r="AC549" s="47"/>
      <c r="AD549" s="47"/>
      <c r="AE549" s="47"/>
      <c r="AF549" s="47"/>
      <c r="AG549" s="47"/>
      <c r="AH549" s="47"/>
      <c r="AI549" s="47"/>
    </row>
    <row r="550" spans="1:35">
      <c r="A550" s="47"/>
      <c r="B550" s="47"/>
      <c r="C550" s="47"/>
      <c r="D550" s="47"/>
      <c r="E550" s="47"/>
      <c r="F550" s="47"/>
      <c r="G550" s="47"/>
      <c r="H550" s="47"/>
      <c r="I550" s="47"/>
      <c r="J550" s="47"/>
      <c r="K550" s="47"/>
      <c r="L550" s="47"/>
      <c r="M550" s="47"/>
      <c r="N550" s="47"/>
      <c r="O550" s="47"/>
      <c r="P550" s="47"/>
      <c r="Q550" s="47"/>
      <c r="R550" s="47"/>
      <c r="S550" s="47"/>
      <c r="T550" s="47"/>
      <c r="U550" s="47"/>
      <c r="V550" s="47"/>
      <c r="W550" s="47"/>
      <c r="X550" s="47"/>
      <c r="Y550" s="47"/>
      <c r="Z550" s="47"/>
      <c r="AA550" s="47"/>
      <c r="AB550" s="47"/>
      <c r="AC550" s="47"/>
      <c r="AD550" s="47"/>
      <c r="AE550" s="47"/>
      <c r="AF550" s="47"/>
      <c r="AG550" s="47"/>
      <c r="AH550" s="47"/>
      <c r="AI550" s="47"/>
    </row>
    <row r="551" spans="1:35">
      <c r="A551" s="47"/>
      <c r="B551" s="47"/>
      <c r="C551" s="47"/>
      <c r="D551" s="47"/>
      <c r="E551" s="47"/>
      <c r="F551" s="47"/>
      <c r="G551" s="47"/>
      <c r="H551" s="47"/>
      <c r="I551" s="47"/>
      <c r="J551" s="47"/>
      <c r="K551" s="47"/>
      <c r="L551" s="47"/>
      <c r="M551" s="47"/>
      <c r="N551" s="47"/>
      <c r="O551" s="47"/>
      <c r="P551" s="47"/>
      <c r="Q551" s="47"/>
      <c r="R551" s="47"/>
      <c r="S551" s="47"/>
      <c r="T551" s="47"/>
      <c r="U551" s="47"/>
      <c r="V551" s="47"/>
      <c r="W551" s="47"/>
      <c r="X551" s="47"/>
      <c r="Y551" s="47"/>
      <c r="Z551" s="47"/>
      <c r="AA551" s="47"/>
      <c r="AB551" s="47"/>
      <c r="AC551" s="47"/>
      <c r="AD551" s="47"/>
      <c r="AE551" s="47"/>
      <c r="AF551" s="47"/>
      <c r="AG551" s="47"/>
      <c r="AH551" s="47"/>
      <c r="AI551" s="47"/>
    </row>
    <row r="552" spans="1:35">
      <c r="A552" s="47"/>
      <c r="B552" s="47"/>
      <c r="C552" s="47"/>
      <c r="D552" s="47"/>
      <c r="E552" s="47"/>
      <c r="F552" s="47"/>
      <c r="G552" s="47"/>
      <c r="H552" s="47"/>
      <c r="I552" s="47"/>
      <c r="J552" s="47"/>
      <c r="K552" s="47"/>
      <c r="L552" s="47"/>
      <c r="M552" s="47"/>
      <c r="N552" s="47"/>
      <c r="O552" s="47"/>
      <c r="P552" s="47"/>
      <c r="Q552" s="47"/>
      <c r="R552" s="47"/>
      <c r="S552" s="47"/>
      <c r="T552" s="47"/>
      <c r="U552" s="47"/>
      <c r="V552" s="47"/>
      <c r="W552" s="47"/>
      <c r="X552" s="47"/>
      <c r="Y552" s="47"/>
      <c r="Z552" s="47"/>
      <c r="AA552" s="47"/>
      <c r="AB552" s="47"/>
      <c r="AC552" s="47"/>
      <c r="AD552" s="47"/>
      <c r="AE552" s="47"/>
      <c r="AF552" s="47"/>
      <c r="AG552" s="47"/>
      <c r="AH552" s="47"/>
      <c r="AI552" s="47"/>
    </row>
    <row r="553" spans="1:35">
      <c r="A553" s="47"/>
      <c r="B553" s="47"/>
      <c r="C553" s="47"/>
      <c r="D553" s="47"/>
      <c r="E553" s="47"/>
      <c r="F553" s="47"/>
      <c r="G553" s="47"/>
      <c r="H553" s="47"/>
      <c r="I553" s="47"/>
      <c r="J553" s="47"/>
      <c r="K553" s="47"/>
      <c r="L553" s="47"/>
      <c r="M553" s="47"/>
      <c r="N553" s="47"/>
      <c r="O553" s="47"/>
      <c r="P553" s="47"/>
      <c r="Q553" s="47"/>
      <c r="R553" s="47"/>
      <c r="S553" s="47"/>
      <c r="T553" s="47"/>
      <c r="U553" s="47"/>
      <c r="V553" s="47"/>
      <c r="W553" s="47"/>
      <c r="X553" s="47"/>
      <c r="Y553" s="47"/>
      <c r="Z553" s="47"/>
      <c r="AA553" s="47"/>
      <c r="AB553" s="47"/>
      <c r="AC553" s="47"/>
      <c r="AD553" s="47"/>
      <c r="AE553" s="47"/>
      <c r="AF553" s="47"/>
      <c r="AG553" s="47"/>
      <c r="AH553" s="47"/>
      <c r="AI553" s="47"/>
    </row>
    <row r="554" spans="1:35">
      <c r="A554" s="47"/>
      <c r="B554" s="47"/>
      <c r="C554" s="47"/>
      <c r="D554" s="47"/>
      <c r="E554" s="47"/>
      <c r="F554" s="47"/>
      <c r="G554" s="47"/>
      <c r="H554" s="47"/>
      <c r="I554" s="47"/>
      <c r="J554" s="47"/>
      <c r="K554" s="47"/>
      <c r="L554" s="47"/>
      <c r="M554" s="47"/>
      <c r="N554" s="47"/>
      <c r="O554" s="47"/>
      <c r="P554" s="47"/>
      <c r="Q554" s="47"/>
      <c r="R554" s="47"/>
      <c r="S554" s="47"/>
      <c r="T554" s="47"/>
      <c r="U554" s="47"/>
      <c r="V554" s="47"/>
      <c r="W554" s="47"/>
      <c r="X554" s="47"/>
      <c r="Y554" s="47"/>
      <c r="Z554" s="47"/>
      <c r="AA554" s="47"/>
      <c r="AB554" s="47"/>
      <c r="AC554" s="47"/>
      <c r="AD554" s="47"/>
      <c r="AE554" s="47"/>
      <c r="AF554" s="47"/>
      <c r="AG554" s="47"/>
      <c r="AH554" s="47"/>
      <c r="AI554" s="47"/>
    </row>
    <row r="555" spans="1:35">
      <c r="A555" s="47"/>
      <c r="B555" s="47"/>
      <c r="C555" s="47"/>
      <c r="D555" s="47"/>
      <c r="E555" s="47"/>
      <c r="F555" s="47"/>
      <c r="G555" s="47"/>
      <c r="H555" s="47"/>
      <c r="I555" s="47"/>
      <c r="J555" s="47"/>
      <c r="K555" s="47"/>
      <c r="L555" s="47"/>
      <c r="M555" s="47"/>
      <c r="N555" s="47"/>
      <c r="O555" s="47"/>
      <c r="P555" s="47"/>
      <c r="Q555" s="47"/>
      <c r="R555" s="47"/>
      <c r="S555" s="47"/>
      <c r="T555" s="47"/>
      <c r="U555" s="47"/>
      <c r="V555" s="47"/>
      <c r="W555" s="47"/>
      <c r="X555" s="47"/>
      <c r="Y555" s="47"/>
      <c r="Z555" s="47"/>
      <c r="AA555" s="47"/>
      <c r="AB555" s="47"/>
      <c r="AC555" s="47"/>
      <c r="AD555" s="47"/>
      <c r="AE555" s="47"/>
      <c r="AF555" s="47"/>
      <c r="AG555" s="47"/>
      <c r="AH555" s="47"/>
      <c r="AI555" s="47"/>
    </row>
    <row r="556" spans="1:35">
      <c r="A556" s="47"/>
      <c r="B556" s="47"/>
      <c r="C556" s="47"/>
      <c r="D556" s="47"/>
      <c r="E556" s="47"/>
      <c r="F556" s="47"/>
      <c r="G556" s="47"/>
      <c r="H556" s="47"/>
      <c r="I556" s="47"/>
      <c r="J556" s="47"/>
      <c r="K556" s="47"/>
      <c r="L556" s="47"/>
      <c r="M556" s="47"/>
      <c r="N556" s="47"/>
      <c r="O556" s="47"/>
      <c r="P556" s="47"/>
      <c r="Q556" s="47"/>
      <c r="R556" s="47"/>
      <c r="S556" s="47"/>
      <c r="T556" s="47"/>
      <c r="U556" s="47"/>
      <c r="V556" s="47"/>
      <c r="W556" s="47"/>
      <c r="X556" s="47"/>
      <c r="Y556" s="47"/>
      <c r="Z556" s="47"/>
      <c r="AA556" s="47"/>
      <c r="AB556" s="47"/>
      <c r="AC556" s="47"/>
      <c r="AD556" s="47"/>
      <c r="AE556" s="47"/>
      <c r="AF556" s="47"/>
      <c r="AG556" s="47"/>
      <c r="AH556" s="47"/>
      <c r="AI556" s="47"/>
    </row>
    <row r="557" spans="1:35">
      <c r="A557" s="47"/>
      <c r="B557" s="47"/>
      <c r="C557" s="47"/>
      <c r="D557" s="47"/>
      <c r="E557" s="47"/>
      <c r="F557" s="47"/>
      <c r="G557" s="47"/>
      <c r="H557" s="47"/>
      <c r="I557" s="47"/>
      <c r="J557" s="47"/>
      <c r="K557" s="47"/>
      <c r="L557" s="47"/>
      <c r="M557" s="47"/>
      <c r="N557" s="47"/>
      <c r="O557" s="47"/>
      <c r="P557" s="47"/>
      <c r="Q557" s="47"/>
      <c r="R557" s="47"/>
      <c r="S557" s="47"/>
      <c r="T557" s="47"/>
      <c r="U557" s="47"/>
      <c r="V557" s="47"/>
      <c r="W557" s="47"/>
      <c r="X557" s="47"/>
      <c r="Y557" s="47"/>
      <c r="Z557" s="47"/>
      <c r="AA557" s="47"/>
      <c r="AB557" s="47"/>
      <c r="AC557" s="47"/>
      <c r="AD557" s="47"/>
      <c r="AE557" s="47"/>
      <c r="AF557" s="47"/>
      <c r="AG557" s="47"/>
      <c r="AH557" s="47"/>
      <c r="AI557" s="47"/>
    </row>
    <row r="558" spans="1:35">
      <c r="A558" s="47"/>
      <c r="B558" s="47"/>
      <c r="C558" s="47"/>
      <c r="D558" s="47"/>
      <c r="E558" s="47"/>
      <c r="F558" s="47"/>
      <c r="G558" s="47"/>
      <c r="H558" s="47"/>
      <c r="I558" s="47"/>
      <c r="J558" s="47"/>
      <c r="K558" s="47"/>
      <c r="L558" s="47"/>
      <c r="M558" s="47"/>
      <c r="N558" s="47"/>
      <c r="O558" s="47"/>
      <c r="P558" s="47"/>
      <c r="Q558" s="47"/>
      <c r="R558" s="47"/>
      <c r="S558" s="47"/>
      <c r="T558" s="47"/>
      <c r="U558" s="47"/>
      <c r="V558" s="47"/>
      <c r="W558" s="47"/>
      <c r="X558" s="47"/>
      <c r="Y558" s="47"/>
      <c r="Z558" s="47"/>
      <c r="AA558" s="47"/>
      <c r="AB558" s="47"/>
      <c r="AC558" s="47"/>
      <c r="AD558" s="47"/>
      <c r="AE558" s="47"/>
      <c r="AF558" s="47"/>
      <c r="AG558" s="47"/>
      <c r="AH558" s="47"/>
      <c r="AI558" s="47"/>
    </row>
    <row r="559" spans="1:35">
      <c r="A559" s="47"/>
      <c r="B559" s="47"/>
      <c r="C559" s="47"/>
      <c r="D559" s="47"/>
      <c r="E559" s="47"/>
      <c r="F559" s="47"/>
      <c r="G559" s="47"/>
      <c r="H559" s="47"/>
      <c r="I559" s="47"/>
      <c r="J559" s="47"/>
      <c r="K559" s="47"/>
      <c r="L559" s="47"/>
      <c r="M559" s="47"/>
      <c r="N559" s="47"/>
      <c r="O559" s="47"/>
      <c r="P559" s="47"/>
      <c r="Q559" s="47"/>
      <c r="R559" s="47"/>
      <c r="S559" s="47"/>
      <c r="T559" s="47"/>
      <c r="U559" s="47"/>
      <c r="V559" s="47"/>
      <c r="W559" s="47"/>
      <c r="X559" s="47"/>
      <c r="Y559" s="47"/>
      <c r="Z559" s="47"/>
      <c r="AA559" s="47"/>
      <c r="AB559" s="47"/>
      <c r="AC559" s="47"/>
      <c r="AD559" s="47"/>
      <c r="AE559" s="47"/>
      <c r="AF559" s="47"/>
      <c r="AG559" s="47"/>
      <c r="AH559" s="47"/>
      <c r="AI559" s="47"/>
    </row>
    <row r="560" spans="1:35">
      <c r="A560" s="47"/>
      <c r="B560" s="47"/>
      <c r="C560" s="47"/>
      <c r="D560" s="47"/>
      <c r="E560" s="47"/>
      <c r="F560" s="47"/>
      <c r="G560" s="47"/>
      <c r="H560" s="47"/>
      <c r="I560" s="47"/>
      <c r="J560" s="47"/>
      <c r="K560" s="47"/>
      <c r="L560" s="47"/>
      <c r="M560" s="47"/>
      <c r="N560" s="47"/>
      <c r="O560" s="47"/>
      <c r="P560" s="47"/>
      <c r="Q560" s="47"/>
      <c r="R560" s="47"/>
      <c r="S560" s="47"/>
      <c r="T560" s="47"/>
      <c r="U560" s="47"/>
      <c r="V560" s="47"/>
      <c r="W560" s="47"/>
      <c r="X560" s="47"/>
      <c r="Y560" s="47"/>
      <c r="Z560" s="47"/>
      <c r="AA560" s="47"/>
      <c r="AB560" s="47"/>
      <c r="AC560" s="47"/>
      <c r="AD560" s="47"/>
      <c r="AE560" s="47"/>
      <c r="AF560" s="47"/>
      <c r="AG560" s="47"/>
      <c r="AH560" s="47"/>
      <c r="AI560" s="47"/>
    </row>
    <row r="561" spans="1:35">
      <c r="A561" s="47"/>
      <c r="B561" s="47"/>
      <c r="C561" s="47"/>
      <c r="D561" s="47"/>
      <c r="E561" s="47"/>
      <c r="F561" s="47"/>
      <c r="G561" s="47"/>
      <c r="H561" s="47"/>
      <c r="I561" s="47"/>
      <c r="J561" s="47"/>
      <c r="K561" s="47"/>
      <c r="L561" s="47"/>
      <c r="M561" s="47"/>
      <c r="N561" s="47"/>
      <c r="O561" s="47"/>
      <c r="P561" s="47"/>
      <c r="Q561" s="47"/>
      <c r="R561" s="47"/>
      <c r="S561" s="47"/>
      <c r="T561" s="47"/>
      <c r="U561" s="47"/>
      <c r="V561" s="47"/>
      <c r="W561" s="47"/>
      <c r="X561" s="47"/>
      <c r="Y561" s="47"/>
      <c r="Z561" s="47"/>
      <c r="AA561" s="47"/>
      <c r="AB561" s="47"/>
      <c r="AC561" s="47"/>
      <c r="AD561" s="47"/>
      <c r="AE561" s="47"/>
      <c r="AF561" s="47"/>
      <c r="AG561" s="47"/>
      <c r="AH561" s="47"/>
      <c r="AI561" s="47"/>
    </row>
    <row r="562" spans="1:35">
      <c r="A562" s="47"/>
      <c r="B562" s="47"/>
      <c r="C562" s="47"/>
      <c r="D562" s="47"/>
      <c r="E562" s="47"/>
      <c r="F562" s="47"/>
      <c r="G562" s="47"/>
      <c r="H562" s="47"/>
      <c r="I562" s="47"/>
      <c r="J562" s="47"/>
      <c r="K562" s="47"/>
      <c r="L562" s="47"/>
      <c r="M562" s="47"/>
      <c r="N562" s="47"/>
      <c r="O562" s="47"/>
      <c r="P562" s="47"/>
      <c r="Q562" s="47"/>
      <c r="R562" s="47"/>
      <c r="S562" s="47"/>
      <c r="T562" s="47"/>
      <c r="U562" s="47"/>
      <c r="V562" s="47"/>
      <c r="W562" s="47"/>
      <c r="X562" s="47"/>
      <c r="Y562" s="47"/>
      <c r="Z562" s="47"/>
      <c r="AA562" s="47"/>
      <c r="AB562" s="47"/>
      <c r="AC562" s="47"/>
      <c r="AD562" s="47"/>
      <c r="AE562" s="47"/>
      <c r="AF562" s="47"/>
      <c r="AG562" s="47"/>
      <c r="AH562" s="47"/>
      <c r="AI562" s="47"/>
    </row>
    <row r="563" spans="1:35">
      <c r="A563" s="47"/>
      <c r="B563" s="47"/>
      <c r="C563" s="47"/>
      <c r="D563" s="47"/>
      <c r="E563" s="47"/>
      <c r="F563" s="47"/>
      <c r="G563" s="47"/>
      <c r="H563" s="47"/>
      <c r="I563" s="47"/>
      <c r="J563" s="47"/>
      <c r="K563" s="47"/>
      <c r="L563" s="47"/>
      <c r="M563" s="47"/>
      <c r="N563" s="47"/>
      <c r="O563" s="47"/>
      <c r="P563" s="47"/>
      <c r="Q563" s="47"/>
      <c r="R563" s="47"/>
      <c r="S563" s="47"/>
      <c r="T563" s="47"/>
      <c r="U563" s="47"/>
      <c r="V563" s="47"/>
      <c r="W563" s="47"/>
      <c r="X563" s="47"/>
      <c r="Y563" s="47"/>
      <c r="Z563" s="47"/>
      <c r="AA563" s="47"/>
      <c r="AB563" s="47"/>
      <c r="AC563" s="47"/>
      <c r="AD563" s="47"/>
      <c r="AE563" s="47"/>
      <c r="AF563" s="47"/>
      <c r="AG563" s="47"/>
      <c r="AH563" s="47"/>
      <c r="AI563" s="47"/>
    </row>
    <row r="564" spans="1:35">
      <c r="A564" s="47"/>
      <c r="B564" s="47"/>
      <c r="C564" s="47"/>
      <c r="D564" s="47"/>
      <c r="E564" s="47"/>
      <c r="F564" s="47"/>
      <c r="G564" s="47"/>
      <c r="H564" s="47"/>
      <c r="I564" s="47"/>
      <c r="J564" s="47"/>
      <c r="K564" s="47"/>
      <c r="L564" s="47"/>
      <c r="M564" s="47"/>
      <c r="N564" s="47"/>
      <c r="O564" s="47"/>
      <c r="P564" s="47"/>
      <c r="Q564" s="47"/>
      <c r="R564" s="47"/>
      <c r="S564" s="47"/>
      <c r="T564" s="47"/>
      <c r="U564" s="47"/>
      <c r="V564" s="47"/>
      <c r="W564" s="47"/>
      <c r="X564" s="47"/>
      <c r="Y564" s="47"/>
      <c r="Z564" s="47"/>
      <c r="AA564" s="47"/>
      <c r="AB564" s="47"/>
      <c r="AC564" s="47"/>
      <c r="AD564" s="47"/>
      <c r="AE564" s="47"/>
      <c r="AF564" s="47"/>
      <c r="AG564" s="47"/>
      <c r="AH564" s="47"/>
      <c r="AI564" s="47"/>
    </row>
    <row r="565" spans="1:35">
      <c r="A565" s="47"/>
      <c r="B565" s="47"/>
      <c r="C565" s="47"/>
      <c r="D565" s="47"/>
      <c r="E565" s="47"/>
      <c r="F565" s="47"/>
      <c r="G565" s="47"/>
      <c r="H565" s="47"/>
      <c r="I565" s="47"/>
      <c r="J565" s="47"/>
      <c r="K565" s="47"/>
      <c r="L565" s="47"/>
      <c r="M565" s="47"/>
      <c r="N565" s="47"/>
      <c r="O565" s="47"/>
      <c r="P565" s="47"/>
      <c r="Q565" s="47"/>
      <c r="R565" s="47"/>
      <c r="S565" s="47"/>
      <c r="T565" s="47"/>
      <c r="U565" s="47"/>
      <c r="V565" s="47"/>
      <c r="W565" s="47"/>
      <c r="X565" s="47"/>
      <c r="Y565" s="47"/>
      <c r="Z565" s="47"/>
      <c r="AA565" s="47"/>
      <c r="AB565" s="47"/>
      <c r="AC565" s="47"/>
      <c r="AD565" s="47"/>
      <c r="AE565" s="47"/>
      <c r="AF565" s="47"/>
      <c r="AG565" s="47"/>
      <c r="AH565" s="47"/>
      <c r="AI565" s="47"/>
    </row>
    <row r="566" spans="1:35">
      <c r="A566" s="47"/>
      <c r="B566" s="47"/>
      <c r="C566" s="47"/>
      <c r="D566" s="47"/>
      <c r="E566" s="47"/>
      <c r="F566" s="47"/>
      <c r="G566" s="47"/>
      <c r="H566" s="47"/>
      <c r="I566" s="47"/>
      <c r="J566" s="47"/>
      <c r="K566" s="47"/>
      <c r="L566" s="47"/>
      <c r="M566" s="47"/>
      <c r="N566" s="47"/>
      <c r="O566" s="47"/>
      <c r="P566" s="47"/>
      <c r="Q566" s="47"/>
      <c r="R566" s="47"/>
      <c r="S566" s="47"/>
      <c r="T566" s="47"/>
      <c r="U566" s="47"/>
      <c r="V566" s="47"/>
      <c r="W566" s="47"/>
      <c r="X566" s="47"/>
      <c r="Y566" s="47"/>
      <c r="Z566" s="47"/>
      <c r="AA566" s="47"/>
      <c r="AB566" s="47"/>
      <c r="AC566" s="47"/>
      <c r="AD566" s="47"/>
      <c r="AE566" s="47"/>
      <c r="AF566" s="47"/>
      <c r="AG566" s="47"/>
      <c r="AH566" s="47"/>
      <c r="AI566" s="47"/>
    </row>
    <row r="567" spans="1:35">
      <c r="A567" s="47"/>
      <c r="B567" s="47"/>
      <c r="C567" s="47"/>
      <c r="D567" s="47"/>
      <c r="E567" s="47"/>
      <c r="F567" s="47"/>
      <c r="G567" s="47"/>
      <c r="H567" s="47"/>
      <c r="I567" s="47"/>
      <c r="J567" s="47"/>
      <c r="K567" s="47"/>
      <c r="L567" s="47"/>
      <c r="M567" s="47"/>
      <c r="N567" s="47"/>
      <c r="O567" s="47"/>
      <c r="P567" s="47"/>
      <c r="Q567" s="47"/>
      <c r="R567" s="47"/>
      <c r="S567" s="47"/>
      <c r="T567" s="47"/>
      <c r="U567" s="47"/>
      <c r="V567" s="47"/>
      <c r="W567" s="47"/>
      <c r="X567" s="47"/>
      <c r="Y567" s="47"/>
      <c r="Z567" s="47"/>
      <c r="AA567" s="47"/>
      <c r="AB567" s="47"/>
      <c r="AC567" s="47"/>
      <c r="AD567" s="47"/>
      <c r="AE567" s="47"/>
      <c r="AF567" s="47"/>
      <c r="AG567" s="47"/>
      <c r="AH567" s="47"/>
      <c r="AI567" s="47"/>
    </row>
    <row r="568" spans="1:35">
      <c r="A568" s="47"/>
      <c r="B568" s="47"/>
      <c r="C568" s="47"/>
      <c r="D568" s="47"/>
      <c r="E568" s="47"/>
      <c r="F568" s="47"/>
      <c r="G568" s="47"/>
      <c r="H568" s="47"/>
      <c r="I568" s="47"/>
      <c r="J568" s="47"/>
      <c r="K568" s="47"/>
      <c r="L568" s="47"/>
      <c r="M568" s="47"/>
      <c r="N568" s="47"/>
      <c r="O568" s="47"/>
      <c r="P568" s="47"/>
      <c r="Q568" s="47"/>
      <c r="R568" s="47"/>
      <c r="S568" s="47"/>
      <c r="T568" s="47"/>
      <c r="U568" s="47"/>
      <c r="V568" s="47"/>
      <c r="W568" s="47"/>
      <c r="X568" s="47"/>
      <c r="Y568" s="47"/>
      <c r="Z568" s="47"/>
      <c r="AA568" s="47"/>
      <c r="AB568" s="47"/>
      <c r="AC568" s="47"/>
      <c r="AD568" s="47"/>
      <c r="AE568" s="47"/>
      <c r="AF568" s="47"/>
      <c r="AG568" s="47"/>
      <c r="AH568" s="47"/>
      <c r="AI568" s="47"/>
    </row>
    <row r="569" spans="1:35">
      <c r="A569" s="47"/>
      <c r="B569" s="47"/>
      <c r="C569" s="47"/>
      <c r="D569" s="47"/>
      <c r="E569" s="47"/>
      <c r="F569" s="47"/>
      <c r="G569" s="47"/>
      <c r="H569" s="47"/>
      <c r="I569" s="47"/>
      <c r="J569" s="47"/>
      <c r="K569" s="47"/>
      <c r="L569" s="47"/>
      <c r="M569" s="47"/>
      <c r="N569" s="47"/>
      <c r="O569" s="47"/>
      <c r="P569" s="47"/>
      <c r="Q569" s="47"/>
      <c r="R569" s="47"/>
      <c r="S569" s="47"/>
      <c r="T569" s="47"/>
      <c r="U569" s="47"/>
      <c r="V569" s="47"/>
      <c r="W569" s="47"/>
      <c r="X569" s="47"/>
      <c r="Y569" s="47"/>
      <c r="Z569" s="47"/>
      <c r="AA569" s="47"/>
      <c r="AB569" s="47"/>
      <c r="AC569" s="47"/>
      <c r="AD569" s="47"/>
      <c r="AE569" s="47"/>
      <c r="AF569" s="47"/>
      <c r="AG569" s="47"/>
      <c r="AH569" s="47"/>
      <c r="AI569" s="47"/>
    </row>
    <row r="570" spans="1:35">
      <c r="A570" s="47"/>
      <c r="B570" s="47"/>
      <c r="C570" s="47"/>
      <c r="D570" s="47"/>
      <c r="E570" s="47"/>
      <c r="F570" s="47"/>
      <c r="G570" s="47"/>
      <c r="H570" s="47"/>
      <c r="I570" s="47"/>
      <c r="J570" s="47"/>
      <c r="K570" s="47"/>
      <c r="L570" s="47"/>
      <c r="M570" s="47"/>
      <c r="N570" s="47"/>
      <c r="O570" s="47"/>
      <c r="P570" s="47"/>
      <c r="Q570" s="47"/>
      <c r="R570" s="47"/>
      <c r="S570" s="47"/>
      <c r="T570" s="47"/>
      <c r="U570" s="47"/>
      <c r="V570" s="47"/>
      <c r="W570" s="47"/>
      <c r="X570" s="47"/>
      <c r="Y570" s="47"/>
      <c r="Z570" s="47"/>
      <c r="AA570" s="47"/>
      <c r="AB570" s="47"/>
      <c r="AC570" s="47"/>
      <c r="AD570" s="47"/>
      <c r="AE570" s="47"/>
      <c r="AF570" s="47"/>
      <c r="AG570" s="47"/>
      <c r="AH570" s="47"/>
      <c r="AI570" s="47"/>
    </row>
    <row r="571" spans="1:35">
      <c r="A571" s="47"/>
      <c r="B571" s="47"/>
      <c r="C571" s="47"/>
      <c r="D571" s="47"/>
      <c r="E571" s="47"/>
      <c r="F571" s="47"/>
      <c r="G571" s="47"/>
      <c r="H571" s="47"/>
      <c r="I571" s="47"/>
      <c r="J571" s="47"/>
      <c r="K571" s="47"/>
      <c r="L571" s="47"/>
      <c r="M571" s="47"/>
      <c r="N571" s="47"/>
      <c r="O571" s="47"/>
      <c r="P571" s="47"/>
      <c r="Q571" s="47"/>
      <c r="R571" s="47"/>
      <c r="S571" s="47"/>
      <c r="T571" s="47"/>
      <c r="U571" s="47"/>
      <c r="V571" s="47"/>
      <c r="W571" s="47"/>
      <c r="X571" s="47"/>
      <c r="Y571" s="47"/>
      <c r="Z571" s="47"/>
      <c r="AA571" s="47"/>
      <c r="AB571" s="47"/>
      <c r="AC571" s="47"/>
      <c r="AD571" s="47"/>
      <c r="AE571" s="47"/>
      <c r="AF571" s="47"/>
      <c r="AG571" s="47"/>
      <c r="AH571" s="47"/>
      <c r="AI571" s="47"/>
    </row>
    <row r="572" spans="1:35">
      <c r="A572" s="47"/>
      <c r="B572" s="47"/>
      <c r="C572" s="47"/>
      <c r="D572" s="47"/>
      <c r="E572" s="47"/>
      <c r="F572" s="47"/>
      <c r="G572" s="47"/>
      <c r="H572" s="47"/>
      <c r="I572" s="47"/>
      <c r="J572" s="47"/>
      <c r="K572" s="47"/>
      <c r="L572" s="47"/>
      <c r="M572" s="47"/>
      <c r="N572" s="47"/>
      <c r="O572" s="47"/>
      <c r="P572" s="47"/>
      <c r="Q572" s="47"/>
      <c r="R572" s="47"/>
      <c r="S572" s="47"/>
      <c r="T572" s="47"/>
      <c r="U572" s="47"/>
      <c r="V572" s="47"/>
      <c r="W572" s="47"/>
      <c r="X572" s="47"/>
      <c r="Y572" s="47"/>
      <c r="Z572" s="47"/>
      <c r="AA572" s="47"/>
      <c r="AB572" s="47"/>
      <c r="AC572" s="47"/>
      <c r="AD572" s="47"/>
      <c r="AE572" s="47"/>
      <c r="AF572" s="47"/>
      <c r="AG572" s="47"/>
      <c r="AH572" s="47"/>
      <c r="AI572" s="47"/>
    </row>
    <row r="573" spans="1:35">
      <c r="A573" s="47"/>
      <c r="B573" s="47"/>
      <c r="C573" s="47"/>
      <c r="D573" s="47"/>
      <c r="E573" s="47"/>
      <c r="F573" s="47"/>
      <c r="G573" s="47"/>
      <c r="H573" s="47"/>
      <c r="I573" s="47"/>
      <c r="J573" s="47"/>
      <c r="K573" s="47"/>
      <c r="L573" s="47"/>
      <c r="M573" s="47"/>
      <c r="N573" s="47"/>
      <c r="O573" s="47"/>
      <c r="P573" s="47"/>
      <c r="Q573" s="47"/>
      <c r="R573" s="47"/>
      <c r="S573" s="47"/>
      <c r="T573" s="47"/>
      <c r="U573" s="47"/>
      <c r="V573" s="47"/>
      <c r="W573" s="47"/>
      <c r="X573" s="47"/>
      <c r="Y573" s="47"/>
      <c r="Z573" s="47"/>
      <c r="AA573" s="47"/>
      <c r="AB573" s="47"/>
      <c r="AC573" s="47"/>
      <c r="AD573" s="47"/>
      <c r="AE573" s="47"/>
      <c r="AF573" s="47"/>
      <c r="AG573" s="47"/>
      <c r="AH573" s="47"/>
      <c r="AI573" s="47"/>
    </row>
    <row r="574" spans="1:35">
      <c r="A574" s="47"/>
      <c r="B574" s="47"/>
      <c r="C574" s="47"/>
      <c r="D574" s="47"/>
      <c r="E574" s="47"/>
      <c r="F574" s="47"/>
      <c r="G574" s="47"/>
      <c r="H574" s="47"/>
      <c r="I574" s="47"/>
      <c r="J574" s="47"/>
      <c r="K574" s="47"/>
      <c r="L574" s="47"/>
      <c r="M574" s="47"/>
      <c r="N574" s="47"/>
      <c r="O574" s="47"/>
      <c r="P574" s="47"/>
      <c r="Q574" s="47"/>
      <c r="R574" s="47"/>
      <c r="S574" s="47"/>
      <c r="T574" s="47"/>
      <c r="U574" s="47"/>
      <c r="V574" s="47"/>
      <c r="W574" s="47"/>
      <c r="X574" s="47"/>
      <c r="Y574" s="47"/>
      <c r="Z574" s="47"/>
      <c r="AA574" s="47"/>
      <c r="AB574" s="47"/>
      <c r="AC574" s="47"/>
      <c r="AD574" s="47"/>
      <c r="AE574" s="47"/>
      <c r="AF574" s="47"/>
      <c r="AG574" s="47"/>
      <c r="AH574" s="47"/>
      <c r="AI574" s="47"/>
    </row>
    <row r="575" spans="1:35">
      <c r="A575" s="47"/>
      <c r="B575" s="47"/>
      <c r="C575" s="47"/>
      <c r="D575" s="47"/>
      <c r="E575" s="47"/>
      <c r="F575" s="47"/>
      <c r="G575" s="47"/>
      <c r="H575" s="47"/>
      <c r="I575" s="47"/>
      <c r="J575" s="47"/>
      <c r="K575" s="47"/>
      <c r="L575" s="47"/>
      <c r="M575" s="47"/>
      <c r="N575" s="47"/>
      <c r="O575" s="47"/>
      <c r="P575" s="47"/>
      <c r="Q575" s="47"/>
      <c r="R575" s="47"/>
      <c r="S575" s="47"/>
      <c r="T575" s="47"/>
      <c r="U575" s="47"/>
      <c r="V575" s="47"/>
      <c r="W575" s="47"/>
      <c r="X575" s="47"/>
      <c r="Y575" s="47"/>
      <c r="Z575" s="47"/>
      <c r="AA575" s="47"/>
      <c r="AB575" s="47"/>
      <c r="AC575" s="47"/>
      <c r="AD575" s="47"/>
      <c r="AE575" s="47"/>
      <c r="AF575" s="47"/>
      <c r="AG575" s="47"/>
      <c r="AH575" s="47"/>
      <c r="AI575" s="47"/>
    </row>
    <row r="576" spans="1:35">
      <c r="A576" s="47"/>
      <c r="B576" s="47"/>
      <c r="C576" s="47"/>
      <c r="D576" s="47"/>
      <c r="E576" s="47"/>
      <c r="F576" s="47"/>
      <c r="G576" s="47"/>
      <c r="H576" s="47"/>
      <c r="I576" s="47"/>
      <c r="J576" s="47"/>
      <c r="K576" s="47"/>
      <c r="L576" s="47"/>
      <c r="M576" s="47"/>
      <c r="N576" s="47"/>
      <c r="O576" s="47"/>
      <c r="P576" s="47"/>
      <c r="Q576" s="47"/>
      <c r="R576" s="47"/>
      <c r="S576" s="47"/>
      <c r="T576" s="47"/>
      <c r="U576" s="47"/>
      <c r="V576" s="47"/>
      <c r="W576" s="47"/>
      <c r="X576" s="47"/>
      <c r="Y576" s="47"/>
      <c r="Z576" s="47"/>
      <c r="AA576" s="47"/>
      <c r="AB576" s="47"/>
      <c r="AC576" s="47"/>
      <c r="AD576" s="47"/>
      <c r="AE576" s="47"/>
      <c r="AF576" s="47"/>
      <c r="AG576" s="47"/>
      <c r="AH576" s="47"/>
      <c r="AI576" s="47"/>
    </row>
    <row r="577" spans="1:35">
      <c r="A577" s="47"/>
      <c r="B577" s="47"/>
      <c r="C577" s="47"/>
      <c r="D577" s="47"/>
      <c r="E577" s="47"/>
      <c r="F577" s="47"/>
      <c r="G577" s="47"/>
      <c r="H577" s="47"/>
      <c r="I577" s="47"/>
      <c r="J577" s="47"/>
      <c r="K577" s="47"/>
      <c r="L577" s="47"/>
      <c r="M577" s="47"/>
      <c r="N577" s="47"/>
      <c r="O577" s="47"/>
      <c r="P577" s="47"/>
      <c r="Q577" s="47"/>
      <c r="R577" s="47"/>
      <c r="S577" s="47"/>
      <c r="T577" s="47"/>
      <c r="U577" s="47"/>
      <c r="V577" s="47"/>
      <c r="W577" s="47"/>
      <c r="X577" s="47"/>
      <c r="Y577" s="47"/>
      <c r="Z577" s="47"/>
      <c r="AA577" s="47"/>
      <c r="AB577" s="47"/>
      <c r="AC577" s="47"/>
      <c r="AD577" s="47"/>
      <c r="AE577" s="47"/>
      <c r="AF577" s="47"/>
      <c r="AG577" s="47"/>
      <c r="AH577" s="47"/>
      <c r="AI577" s="47"/>
    </row>
    <row r="578" spans="1:35">
      <c r="A578" s="47"/>
      <c r="B578" s="47"/>
      <c r="C578" s="47"/>
      <c r="D578" s="47"/>
      <c r="E578" s="47"/>
      <c r="F578" s="47"/>
      <c r="G578" s="47"/>
      <c r="H578" s="47"/>
      <c r="I578" s="47"/>
      <c r="J578" s="47"/>
      <c r="K578" s="47"/>
      <c r="L578" s="47"/>
      <c r="M578" s="47"/>
      <c r="N578" s="47"/>
      <c r="O578" s="47"/>
      <c r="P578" s="47"/>
      <c r="Q578" s="47"/>
      <c r="R578" s="47"/>
      <c r="S578" s="47"/>
      <c r="T578" s="47"/>
      <c r="U578" s="47"/>
      <c r="V578" s="47"/>
      <c r="W578" s="47"/>
      <c r="X578" s="47"/>
      <c r="Y578" s="47"/>
      <c r="Z578" s="47"/>
      <c r="AA578" s="47"/>
      <c r="AB578" s="47"/>
      <c r="AC578" s="47"/>
      <c r="AD578" s="47"/>
      <c r="AE578" s="47"/>
      <c r="AF578" s="47"/>
      <c r="AG578" s="47"/>
      <c r="AH578" s="47"/>
      <c r="AI578" s="47"/>
    </row>
    <row r="579" spans="1:35">
      <c r="A579" s="47"/>
      <c r="B579" s="47"/>
      <c r="C579" s="47"/>
      <c r="D579" s="47"/>
      <c r="E579" s="47"/>
      <c r="F579" s="47"/>
      <c r="G579" s="47"/>
      <c r="H579" s="47"/>
      <c r="I579" s="47"/>
      <c r="J579" s="47"/>
      <c r="K579" s="47"/>
      <c r="L579" s="47"/>
      <c r="M579" s="47"/>
      <c r="N579" s="47"/>
      <c r="O579" s="47"/>
      <c r="P579" s="47"/>
      <c r="Q579" s="47"/>
      <c r="R579" s="47"/>
      <c r="S579" s="47"/>
      <c r="T579" s="47"/>
      <c r="U579" s="47"/>
      <c r="V579" s="47"/>
      <c r="W579" s="47"/>
      <c r="X579" s="47"/>
      <c r="Y579" s="47"/>
      <c r="Z579" s="47"/>
      <c r="AA579" s="47"/>
      <c r="AB579" s="47"/>
      <c r="AC579" s="47"/>
      <c r="AD579" s="47"/>
      <c r="AE579" s="47"/>
      <c r="AF579" s="47"/>
      <c r="AG579" s="47"/>
      <c r="AH579" s="47"/>
      <c r="AI579" s="47"/>
    </row>
    <row r="580" spans="1:35">
      <c r="A580" s="47"/>
      <c r="B580" s="47"/>
      <c r="C580" s="47"/>
      <c r="D580" s="47"/>
      <c r="E580" s="47"/>
      <c r="F580" s="47"/>
      <c r="G580" s="47"/>
      <c r="H580" s="47"/>
      <c r="I580" s="47"/>
      <c r="J580" s="47"/>
      <c r="K580" s="47"/>
      <c r="L580" s="47"/>
      <c r="M580" s="47"/>
      <c r="N580" s="47"/>
      <c r="O580" s="47"/>
      <c r="P580" s="47"/>
      <c r="Q580" s="47"/>
      <c r="R580" s="47"/>
      <c r="S580" s="47"/>
      <c r="T580" s="47"/>
      <c r="U580" s="47"/>
      <c r="V580" s="47"/>
      <c r="W580" s="47"/>
      <c r="X580" s="47"/>
      <c r="Y580" s="47"/>
      <c r="Z580" s="47"/>
      <c r="AA580" s="47"/>
      <c r="AB580" s="47"/>
      <c r="AC580" s="47"/>
      <c r="AD580" s="47"/>
      <c r="AE580" s="47"/>
      <c r="AF580" s="47"/>
      <c r="AG580" s="47"/>
      <c r="AH580" s="47"/>
      <c r="AI580" s="47"/>
    </row>
    <row r="581" spans="1:35">
      <c r="A581" s="47"/>
      <c r="B581" s="47"/>
      <c r="C581" s="47"/>
      <c r="D581" s="47"/>
      <c r="E581" s="47"/>
      <c r="F581" s="47"/>
      <c r="G581" s="47"/>
      <c r="H581" s="47"/>
      <c r="I581" s="47"/>
      <c r="J581" s="47"/>
      <c r="K581" s="47"/>
      <c r="L581" s="47"/>
      <c r="M581" s="47"/>
      <c r="N581" s="47"/>
      <c r="O581" s="47"/>
      <c r="P581" s="47"/>
      <c r="Q581" s="47"/>
      <c r="R581" s="47"/>
      <c r="S581" s="47"/>
      <c r="T581" s="47"/>
      <c r="U581" s="47"/>
      <c r="V581" s="47"/>
      <c r="W581" s="47"/>
      <c r="X581" s="47"/>
      <c r="Y581" s="47"/>
      <c r="Z581" s="47"/>
      <c r="AA581" s="47"/>
      <c r="AB581" s="47"/>
      <c r="AC581" s="47"/>
      <c r="AD581" s="47"/>
      <c r="AE581" s="47"/>
      <c r="AF581" s="47"/>
      <c r="AG581" s="47"/>
      <c r="AH581" s="47"/>
      <c r="AI581" s="47"/>
    </row>
    <row r="582" spans="1:35">
      <c r="A582" s="47"/>
      <c r="B582" s="47"/>
      <c r="C582" s="47"/>
      <c r="D582" s="47"/>
      <c r="E582" s="47"/>
      <c r="F582" s="47"/>
      <c r="G582" s="47"/>
      <c r="H582" s="47"/>
      <c r="I582" s="47"/>
      <c r="J582" s="47"/>
      <c r="K582" s="47"/>
      <c r="L582" s="47"/>
      <c r="M582" s="47"/>
      <c r="N582" s="47"/>
      <c r="O582" s="47"/>
      <c r="P582" s="47"/>
      <c r="Q582" s="47"/>
      <c r="R582" s="47"/>
      <c r="S582" s="47"/>
      <c r="T582" s="47"/>
      <c r="U582" s="47"/>
      <c r="V582" s="47"/>
      <c r="W582" s="47"/>
      <c r="X582" s="47"/>
      <c r="Y582" s="47"/>
      <c r="Z582" s="47"/>
      <c r="AA582" s="47"/>
      <c r="AB582" s="47"/>
      <c r="AC582" s="47"/>
      <c r="AD582" s="47"/>
      <c r="AE582" s="47"/>
      <c r="AF582" s="47"/>
      <c r="AG582" s="47"/>
      <c r="AH582" s="47"/>
      <c r="AI582" s="47"/>
    </row>
    <row r="583" spans="1:35">
      <c r="A583" s="47"/>
      <c r="B583" s="47"/>
      <c r="C583" s="47"/>
      <c r="D583" s="47"/>
      <c r="E583" s="47"/>
      <c r="F583" s="47"/>
      <c r="G583" s="47"/>
      <c r="H583" s="47"/>
      <c r="I583" s="47"/>
      <c r="J583" s="47"/>
      <c r="K583" s="47"/>
      <c r="L583" s="47"/>
      <c r="M583" s="47"/>
      <c r="N583" s="47"/>
      <c r="O583" s="47"/>
      <c r="P583" s="47"/>
      <c r="Q583" s="47"/>
      <c r="R583" s="47"/>
      <c r="S583" s="47"/>
      <c r="T583" s="47"/>
      <c r="U583" s="47"/>
      <c r="V583" s="47"/>
      <c r="W583" s="47"/>
      <c r="X583" s="47"/>
      <c r="Y583" s="47"/>
      <c r="Z583" s="47"/>
      <c r="AA583" s="47"/>
      <c r="AB583" s="47"/>
      <c r="AC583" s="47"/>
      <c r="AD583" s="47"/>
      <c r="AE583" s="47"/>
      <c r="AF583" s="47"/>
      <c r="AG583" s="47"/>
      <c r="AH583" s="47"/>
      <c r="AI583" s="47"/>
    </row>
    <row r="584" spans="1:35">
      <c r="A584" s="47"/>
      <c r="B584" s="47"/>
      <c r="C584" s="47"/>
      <c r="D584" s="47"/>
      <c r="E584" s="47"/>
      <c r="F584" s="47"/>
      <c r="G584" s="47"/>
      <c r="H584" s="47"/>
      <c r="I584" s="47"/>
      <c r="J584" s="47"/>
      <c r="K584" s="47"/>
      <c r="L584" s="47"/>
      <c r="M584" s="47"/>
      <c r="N584" s="47"/>
      <c r="O584" s="47"/>
      <c r="P584" s="47"/>
      <c r="Q584" s="47"/>
      <c r="R584" s="47"/>
      <c r="S584" s="47"/>
      <c r="T584" s="47"/>
      <c r="U584" s="47"/>
      <c r="V584" s="47"/>
      <c r="W584" s="47"/>
      <c r="X584" s="47"/>
      <c r="Y584" s="47"/>
      <c r="Z584" s="47"/>
      <c r="AA584" s="47"/>
      <c r="AB584" s="47"/>
      <c r="AC584" s="47"/>
      <c r="AD584" s="47"/>
      <c r="AE584" s="47"/>
      <c r="AF584" s="47"/>
      <c r="AG584" s="47"/>
      <c r="AH584" s="47"/>
      <c r="AI584" s="47"/>
    </row>
    <row r="585" spans="1:35">
      <c r="A585" s="47"/>
      <c r="B585" s="47"/>
      <c r="C585" s="47"/>
      <c r="D585" s="47"/>
      <c r="E585" s="47"/>
      <c r="F585" s="47"/>
      <c r="G585" s="47"/>
      <c r="H585" s="47"/>
      <c r="I585" s="47"/>
      <c r="J585" s="47"/>
      <c r="K585" s="47"/>
      <c r="L585" s="47"/>
      <c r="M585" s="47"/>
      <c r="N585" s="47"/>
      <c r="O585" s="47"/>
      <c r="P585" s="47"/>
      <c r="Q585" s="47"/>
      <c r="R585" s="47"/>
      <c r="S585" s="47"/>
      <c r="T585" s="47"/>
      <c r="U585" s="47"/>
      <c r="V585" s="47"/>
      <c r="W585" s="47"/>
      <c r="X585" s="47"/>
      <c r="Y585" s="47"/>
      <c r="Z585" s="47"/>
      <c r="AA585" s="47"/>
      <c r="AB585" s="47"/>
      <c r="AC585" s="47"/>
      <c r="AD585" s="47"/>
      <c r="AE585" s="47"/>
      <c r="AF585" s="47"/>
      <c r="AG585" s="47"/>
      <c r="AH585" s="47"/>
      <c r="AI585" s="47"/>
    </row>
    <row r="586" spans="1:35">
      <c r="A586" s="47"/>
      <c r="B586" s="47"/>
      <c r="C586" s="47"/>
      <c r="D586" s="47"/>
      <c r="E586" s="47"/>
      <c r="F586" s="47"/>
      <c r="G586" s="47"/>
      <c r="H586" s="47"/>
      <c r="I586" s="47"/>
      <c r="J586" s="47"/>
      <c r="K586" s="47"/>
      <c r="L586" s="47"/>
      <c r="M586" s="47"/>
      <c r="N586" s="47"/>
      <c r="O586" s="47"/>
      <c r="P586" s="47"/>
      <c r="Q586" s="47"/>
      <c r="R586" s="47"/>
      <c r="S586" s="47"/>
      <c r="T586" s="47"/>
      <c r="U586" s="47"/>
      <c r="V586" s="47"/>
      <c r="W586" s="47"/>
      <c r="X586" s="47"/>
      <c r="Y586" s="47"/>
      <c r="Z586" s="47"/>
      <c r="AA586" s="47"/>
      <c r="AB586" s="47"/>
      <c r="AC586" s="47"/>
      <c r="AD586" s="47"/>
      <c r="AE586" s="47"/>
      <c r="AF586" s="47"/>
      <c r="AG586" s="47"/>
      <c r="AH586" s="47"/>
      <c r="AI586" s="47"/>
    </row>
    <row r="587" spans="1:35">
      <c r="A587" s="47"/>
      <c r="B587" s="47"/>
      <c r="C587" s="47"/>
      <c r="D587" s="47"/>
      <c r="E587" s="47"/>
      <c r="F587" s="47"/>
      <c r="G587" s="47"/>
      <c r="H587" s="47"/>
      <c r="I587" s="47"/>
      <c r="J587" s="47"/>
      <c r="K587" s="47"/>
      <c r="L587" s="47"/>
      <c r="M587" s="47"/>
      <c r="N587" s="47"/>
      <c r="O587" s="47"/>
      <c r="P587" s="47"/>
      <c r="Q587" s="47"/>
      <c r="R587" s="47"/>
      <c r="S587" s="47"/>
      <c r="T587" s="47"/>
      <c r="U587" s="47"/>
      <c r="V587" s="47"/>
      <c r="W587" s="47"/>
      <c r="X587" s="47"/>
      <c r="Y587" s="47"/>
      <c r="Z587" s="47"/>
      <c r="AA587" s="47"/>
      <c r="AB587" s="47"/>
      <c r="AC587" s="47"/>
      <c r="AD587" s="47"/>
      <c r="AE587" s="47"/>
      <c r="AF587" s="47"/>
      <c r="AG587" s="47"/>
      <c r="AH587" s="47"/>
      <c r="AI587" s="47"/>
    </row>
    <row r="588" spans="1:35">
      <c r="A588" s="47"/>
      <c r="B588" s="47"/>
      <c r="C588" s="47"/>
      <c r="D588" s="47"/>
      <c r="E588" s="47"/>
      <c r="F588" s="47"/>
      <c r="G588" s="47"/>
      <c r="H588" s="47"/>
      <c r="I588" s="47"/>
      <c r="J588" s="47"/>
      <c r="K588" s="47"/>
      <c r="L588" s="47"/>
      <c r="M588" s="47"/>
      <c r="N588" s="47"/>
      <c r="O588" s="47"/>
      <c r="P588" s="47"/>
      <c r="Q588" s="47"/>
      <c r="R588" s="47"/>
      <c r="S588" s="47"/>
      <c r="T588" s="47"/>
      <c r="U588" s="47"/>
      <c r="V588" s="47"/>
      <c r="W588" s="47"/>
      <c r="X588" s="47"/>
      <c r="Y588" s="47"/>
      <c r="Z588" s="47"/>
      <c r="AA588" s="47"/>
      <c r="AB588" s="47"/>
      <c r="AC588" s="47"/>
      <c r="AD588" s="47"/>
      <c r="AE588" s="47"/>
      <c r="AF588" s="47"/>
      <c r="AG588" s="47"/>
      <c r="AH588" s="47"/>
      <c r="AI588" s="47"/>
    </row>
    <row r="589" spans="1:35">
      <c r="A589" s="47"/>
      <c r="B589" s="47"/>
      <c r="C589" s="47"/>
      <c r="D589" s="47"/>
      <c r="E589" s="47"/>
      <c r="F589" s="47"/>
      <c r="G589" s="47"/>
      <c r="H589" s="47"/>
      <c r="I589" s="47"/>
      <c r="J589" s="47"/>
      <c r="K589" s="47"/>
      <c r="L589" s="47"/>
      <c r="M589" s="47"/>
      <c r="N589" s="47"/>
      <c r="O589" s="47"/>
      <c r="P589" s="47"/>
      <c r="Q589" s="47"/>
      <c r="R589" s="47"/>
      <c r="S589" s="47"/>
      <c r="T589" s="47"/>
      <c r="U589" s="47"/>
      <c r="V589" s="47"/>
      <c r="W589" s="47"/>
      <c r="X589" s="47"/>
      <c r="Y589" s="47"/>
      <c r="Z589" s="47"/>
      <c r="AA589" s="47"/>
      <c r="AB589" s="47"/>
      <c r="AC589" s="47"/>
      <c r="AD589" s="47"/>
      <c r="AE589" s="47"/>
      <c r="AF589" s="47"/>
      <c r="AG589" s="47"/>
      <c r="AH589" s="47"/>
      <c r="AI589" s="47"/>
    </row>
    <row r="590" spans="1:35">
      <c r="A590" s="47"/>
      <c r="B590" s="47"/>
      <c r="C590" s="47"/>
      <c r="D590" s="47"/>
      <c r="E590" s="47"/>
      <c r="F590" s="47"/>
      <c r="G590" s="47"/>
      <c r="H590" s="47"/>
      <c r="I590" s="47"/>
      <c r="J590" s="47"/>
      <c r="K590" s="47"/>
      <c r="L590" s="47"/>
      <c r="M590" s="47"/>
      <c r="N590" s="47"/>
      <c r="O590" s="47"/>
      <c r="P590" s="47"/>
      <c r="Q590" s="47"/>
      <c r="R590" s="47"/>
      <c r="S590" s="47"/>
      <c r="T590" s="47"/>
      <c r="U590" s="47"/>
      <c r="V590" s="47"/>
      <c r="W590" s="47"/>
      <c r="X590" s="47"/>
      <c r="Y590" s="47"/>
      <c r="Z590" s="47"/>
      <c r="AA590" s="47"/>
      <c r="AB590" s="47"/>
      <c r="AC590" s="47"/>
      <c r="AD590" s="47"/>
      <c r="AE590" s="47"/>
      <c r="AF590" s="47"/>
      <c r="AG590" s="47"/>
      <c r="AH590" s="47"/>
      <c r="AI590" s="47"/>
    </row>
    <row r="591" spans="1:35">
      <c r="A591" s="47"/>
      <c r="B591" s="47"/>
      <c r="C591" s="47"/>
      <c r="D591" s="47"/>
      <c r="E591" s="47"/>
      <c r="F591" s="47"/>
      <c r="G591" s="47"/>
      <c r="H591" s="47"/>
      <c r="I591" s="47"/>
      <c r="J591" s="47"/>
      <c r="K591" s="47"/>
      <c r="L591" s="47"/>
      <c r="M591" s="47"/>
      <c r="N591" s="47"/>
      <c r="O591" s="47"/>
      <c r="P591" s="47"/>
      <c r="Q591" s="47"/>
      <c r="R591" s="47"/>
      <c r="S591" s="47"/>
      <c r="T591" s="47"/>
      <c r="U591" s="47"/>
      <c r="V591" s="47"/>
      <c r="W591" s="47"/>
      <c r="X591" s="47"/>
      <c r="Y591" s="47"/>
      <c r="Z591" s="47"/>
      <c r="AA591" s="47"/>
      <c r="AB591" s="47"/>
      <c r="AC591" s="47"/>
      <c r="AD591" s="47"/>
      <c r="AE591" s="47"/>
      <c r="AF591" s="47"/>
      <c r="AG591" s="47"/>
      <c r="AH591" s="47"/>
      <c r="AI591" s="47"/>
    </row>
    <row r="592" spans="1:35">
      <c r="A592" s="47"/>
      <c r="B592" s="47"/>
      <c r="C592" s="47"/>
      <c r="D592" s="47"/>
      <c r="E592" s="47"/>
      <c r="F592" s="47"/>
      <c r="G592" s="47"/>
      <c r="H592" s="47"/>
      <c r="I592" s="47"/>
      <c r="J592" s="47"/>
      <c r="K592" s="47"/>
      <c r="L592" s="47"/>
      <c r="M592" s="47"/>
      <c r="N592" s="47"/>
      <c r="O592" s="47"/>
      <c r="P592" s="47"/>
      <c r="Q592" s="47"/>
      <c r="R592" s="47"/>
      <c r="S592" s="47"/>
      <c r="T592" s="47"/>
      <c r="U592" s="47"/>
      <c r="V592" s="47"/>
      <c r="W592" s="47"/>
      <c r="X592" s="47"/>
      <c r="Y592" s="47"/>
      <c r="Z592" s="47"/>
      <c r="AA592" s="47"/>
      <c r="AB592" s="47"/>
      <c r="AC592" s="47"/>
      <c r="AD592" s="47"/>
      <c r="AE592" s="47"/>
      <c r="AF592" s="47"/>
      <c r="AG592" s="47"/>
      <c r="AH592" s="47"/>
      <c r="AI592" s="47"/>
    </row>
    <row r="593" spans="1:35">
      <c r="A593" s="47"/>
      <c r="B593" s="47"/>
      <c r="C593" s="47"/>
      <c r="D593" s="47"/>
      <c r="E593" s="47"/>
      <c r="F593" s="47"/>
      <c r="G593" s="47"/>
      <c r="H593" s="47"/>
      <c r="I593" s="47"/>
      <c r="J593" s="47"/>
      <c r="K593" s="47"/>
      <c r="L593" s="47"/>
      <c r="M593" s="47"/>
      <c r="N593" s="47"/>
      <c r="O593" s="47"/>
      <c r="P593" s="47"/>
      <c r="Q593" s="47"/>
      <c r="R593" s="47"/>
      <c r="S593" s="47"/>
      <c r="T593" s="47"/>
      <c r="U593" s="47"/>
      <c r="V593" s="47"/>
      <c r="W593" s="47"/>
      <c r="X593" s="47"/>
      <c r="Y593" s="47"/>
      <c r="Z593" s="47"/>
      <c r="AA593" s="47"/>
      <c r="AB593" s="47"/>
      <c r="AC593" s="47"/>
      <c r="AD593" s="47"/>
      <c r="AE593" s="47"/>
      <c r="AF593" s="47"/>
      <c r="AG593" s="47"/>
      <c r="AH593" s="47"/>
      <c r="AI593" s="47"/>
    </row>
    <row r="594" spans="1:35">
      <c r="A594" s="47"/>
      <c r="B594" s="47"/>
      <c r="C594" s="47"/>
      <c r="D594" s="47"/>
      <c r="E594" s="47"/>
      <c r="F594" s="47"/>
      <c r="G594" s="47"/>
      <c r="H594" s="47"/>
      <c r="I594" s="47"/>
      <c r="J594" s="47"/>
      <c r="K594" s="47"/>
      <c r="L594" s="47"/>
      <c r="M594" s="47"/>
      <c r="N594" s="47"/>
      <c r="O594" s="47"/>
      <c r="P594" s="47"/>
      <c r="Q594" s="47"/>
      <c r="R594" s="47"/>
      <c r="S594" s="47"/>
      <c r="T594" s="47"/>
      <c r="U594" s="47"/>
      <c r="V594" s="47"/>
      <c r="W594" s="47"/>
      <c r="X594" s="47"/>
      <c r="Y594" s="47"/>
      <c r="Z594" s="47"/>
      <c r="AA594" s="47"/>
      <c r="AB594" s="47"/>
      <c r="AC594" s="47"/>
      <c r="AD594" s="47"/>
      <c r="AE594" s="47"/>
      <c r="AF594" s="47"/>
      <c r="AG594" s="47"/>
      <c r="AH594" s="47"/>
      <c r="AI594" s="47"/>
    </row>
    <row r="595" spans="1:35">
      <c r="A595" s="47"/>
      <c r="B595" s="47"/>
      <c r="C595" s="47"/>
      <c r="D595" s="47"/>
      <c r="E595" s="47"/>
      <c r="F595" s="47"/>
      <c r="G595" s="47"/>
      <c r="H595" s="47"/>
      <c r="I595" s="47"/>
      <c r="J595" s="47"/>
      <c r="K595" s="47"/>
      <c r="L595" s="47"/>
      <c r="M595" s="47"/>
      <c r="N595" s="47"/>
      <c r="O595" s="47"/>
      <c r="P595" s="47"/>
      <c r="Q595" s="47"/>
      <c r="R595" s="47"/>
      <c r="S595" s="47"/>
      <c r="T595" s="47"/>
      <c r="U595" s="47"/>
      <c r="V595" s="47"/>
      <c r="W595" s="47"/>
      <c r="X595" s="47"/>
      <c r="Y595" s="47"/>
      <c r="Z595" s="47"/>
      <c r="AA595" s="47"/>
      <c r="AB595" s="47"/>
      <c r="AC595" s="47"/>
      <c r="AD595" s="47"/>
      <c r="AE595" s="47"/>
      <c r="AF595" s="47"/>
      <c r="AG595" s="47"/>
      <c r="AH595" s="47"/>
      <c r="AI595" s="47"/>
    </row>
    <row r="596" spans="1:35">
      <c r="A596" s="47"/>
      <c r="B596" s="47"/>
      <c r="C596" s="47"/>
      <c r="D596" s="47"/>
      <c r="E596" s="47"/>
      <c r="F596" s="47"/>
      <c r="G596" s="47"/>
      <c r="H596" s="47"/>
      <c r="I596" s="47"/>
      <c r="J596" s="47"/>
      <c r="K596" s="47"/>
      <c r="L596" s="47"/>
      <c r="M596" s="47"/>
      <c r="N596" s="47"/>
      <c r="O596" s="47"/>
      <c r="P596" s="47"/>
      <c r="Q596" s="47"/>
      <c r="R596" s="47"/>
      <c r="S596" s="47"/>
      <c r="T596" s="47"/>
      <c r="U596" s="47"/>
      <c r="V596" s="47"/>
      <c r="W596" s="47"/>
      <c r="X596" s="47"/>
      <c r="Y596" s="47"/>
      <c r="Z596" s="47"/>
      <c r="AA596" s="47"/>
      <c r="AB596" s="47"/>
      <c r="AC596" s="47"/>
      <c r="AD596" s="47"/>
      <c r="AE596" s="47"/>
      <c r="AF596" s="47"/>
      <c r="AG596" s="47"/>
      <c r="AH596" s="47"/>
      <c r="AI596" s="47"/>
    </row>
    <row r="597" spans="1:35">
      <c r="A597" s="47"/>
      <c r="B597" s="47"/>
      <c r="C597" s="47"/>
      <c r="D597" s="47"/>
      <c r="E597" s="47"/>
      <c r="F597" s="47"/>
      <c r="G597" s="47"/>
      <c r="H597" s="47"/>
      <c r="I597" s="47"/>
      <c r="J597" s="47"/>
      <c r="K597" s="47"/>
      <c r="L597" s="47"/>
      <c r="M597" s="47"/>
      <c r="N597" s="47"/>
      <c r="O597" s="47"/>
      <c r="P597" s="47"/>
      <c r="Q597" s="47"/>
      <c r="R597" s="47"/>
      <c r="S597" s="47"/>
      <c r="T597" s="47"/>
      <c r="U597" s="47"/>
      <c r="V597" s="47"/>
      <c r="W597" s="47"/>
      <c r="X597" s="47"/>
      <c r="Y597" s="47"/>
      <c r="Z597" s="47"/>
      <c r="AA597" s="47"/>
      <c r="AB597" s="47"/>
      <c r="AC597" s="47"/>
      <c r="AD597" s="47"/>
      <c r="AE597" s="47"/>
      <c r="AF597" s="47"/>
      <c r="AG597" s="47"/>
      <c r="AH597" s="47"/>
      <c r="AI597" s="47"/>
    </row>
    <row r="598" spans="1:35">
      <c r="A598" s="47"/>
      <c r="B598" s="47"/>
      <c r="C598" s="47"/>
      <c r="D598" s="47"/>
      <c r="E598" s="47"/>
      <c r="F598" s="47"/>
      <c r="G598" s="47"/>
      <c r="H598" s="47"/>
      <c r="I598" s="47"/>
      <c r="J598" s="47"/>
      <c r="K598" s="47"/>
      <c r="L598" s="47"/>
      <c r="M598" s="47"/>
      <c r="N598" s="47"/>
      <c r="O598" s="47"/>
      <c r="P598" s="47"/>
      <c r="Q598" s="47"/>
      <c r="R598" s="47"/>
      <c r="S598" s="47"/>
      <c r="T598" s="47"/>
      <c r="U598" s="47"/>
      <c r="V598" s="47"/>
      <c r="W598" s="47"/>
      <c r="X598" s="47"/>
      <c r="Y598" s="47"/>
      <c r="Z598" s="47"/>
      <c r="AA598" s="47"/>
      <c r="AB598" s="47"/>
      <c r="AC598" s="47"/>
      <c r="AD598" s="47"/>
      <c r="AE598" s="47"/>
      <c r="AF598" s="47"/>
      <c r="AG598" s="47"/>
      <c r="AH598" s="47"/>
      <c r="AI598" s="47"/>
    </row>
    <row r="599" spans="1:35">
      <c r="A599" s="47"/>
      <c r="B599" s="47"/>
      <c r="C599" s="47"/>
      <c r="D599" s="47"/>
      <c r="E599" s="47"/>
      <c r="F599" s="47"/>
      <c r="G599" s="47"/>
      <c r="H599" s="47"/>
      <c r="I599" s="47"/>
      <c r="J599" s="47"/>
      <c r="K599" s="47"/>
      <c r="L599" s="47"/>
      <c r="M599" s="47"/>
      <c r="N599" s="47"/>
      <c r="O599" s="47"/>
      <c r="P599" s="47"/>
      <c r="Q599" s="47"/>
      <c r="R599" s="47"/>
      <c r="S599" s="47"/>
      <c r="T599" s="47"/>
      <c r="U599" s="47"/>
      <c r="V599" s="47"/>
      <c r="W599" s="47"/>
      <c r="X599" s="47"/>
      <c r="Y599" s="47"/>
      <c r="Z599" s="47"/>
      <c r="AA599" s="47"/>
      <c r="AB599" s="47"/>
      <c r="AC599" s="47"/>
      <c r="AD599" s="47"/>
      <c r="AE599" s="47"/>
      <c r="AF599" s="47"/>
      <c r="AG599" s="47"/>
      <c r="AH599" s="47"/>
      <c r="AI599" s="47"/>
    </row>
    <row r="600" spans="1:35">
      <c r="A600" s="47"/>
      <c r="B600" s="47"/>
      <c r="C600" s="47"/>
      <c r="D600" s="47"/>
      <c r="E600" s="47"/>
      <c r="F600" s="47"/>
      <c r="G600" s="47"/>
      <c r="H600" s="47"/>
      <c r="I600" s="47"/>
      <c r="J600" s="47"/>
      <c r="K600" s="47"/>
      <c r="L600" s="47"/>
      <c r="M600" s="47"/>
      <c r="N600" s="47"/>
      <c r="O600" s="47"/>
      <c r="P600" s="47"/>
      <c r="Q600" s="47"/>
      <c r="R600" s="47"/>
      <c r="S600" s="47"/>
      <c r="T600" s="47"/>
      <c r="U600" s="47"/>
      <c r="V600" s="47"/>
      <c r="W600" s="47"/>
      <c r="X600" s="47"/>
      <c r="Y600" s="47"/>
      <c r="Z600" s="47"/>
      <c r="AA600" s="47"/>
      <c r="AB600" s="47"/>
      <c r="AC600" s="47"/>
      <c r="AD600" s="47"/>
      <c r="AE600" s="47"/>
      <c r="AF600" s="47"/>
      <c r="AG600" s="47"/>
      <c r="AH600" s="47"/>
      <c r="AI600" s="47"/>
    </row>
    <row r="601" spans="1:35">
      <c r="A601" s="47"/>
      <c r="B601" s="47"/>
      <c r="C601" s="47"/>
      <c r="D601" s="47"/>
      <c r="E601" s="47"/>
      <c r="F601" s="47"/>
      <c r="G601" s="47"/>
      <c r="H601" s="47"/>
      <c r="I601" s="47"/>
      <c r="J601" s="47"/>
      <c r="K601" s="47"/>
      <c r="L601" s="47"/>
      <c r="M601" s="47"/>
      <c r="N601" s="47"/>
      <c r="O601" s="47"/>
      <c r="P601" s="47"/>
      <c r="Q601" s="47"/>
      <c r="R601" s="47"/>
      <c r="S601" s="47"/>
      <c r="T601" s="47"/>
      <c r="U601" s="47"/>
      <c r="V601" s="47"/>
      <c r="W601" s="47"/>
      <c r="X601" s="47"/>
      <c r="Y601" s="47"/>
      <c r="Z601" s="47"/>
      <c r="AA601" s="47"/>
      <c r="AB601" s="47"/>
      <c r="AC601" s="47"/>
      <c r="AD601" s="47"/>
      <c r="AE601" s="47"/>
      <c r="AF601" s="47"/>
      <c r="AG601" s="47"/>
      <c r="AH601" s="47"/>
      <c r="AI601" s="47"/>
    </row>
    <row r="602" spans="1:35">
      <c r="A602" s="47"/>
      <c r="B602" s="47"/>
      <c r="C602" s="47"/>
      <c r="D602" s="47"/>
      <c r="E602" s="47"/>
      <c r="F602" s="47"/>
      <c r="G602" s="47"/>
      <c r="H602" s="47"/>
      <c r="I602" s="47"/>
      <c r="J602" s="47"/>
      <c r="K602" s="47"/>
      <c r="L602" s="47"/>
      <c r="M602" s="47"/>
      <c r="N602" s="47"/>
      <c r="O602" s="47"/>
      <c r="P602" s="47"/>
      <c r="Q602" s="47"/>
      <c r="R602" s="47"/>
      <c r="S602" s="47"/>
      <c r="T602" s="47"/>
      <c r="U602" s="47"/>
      <c r="V602" s="47"/>
      <c r="W602" s="47"/>
      <c r="X602" s="47"/>
      <c r="Y602" s="47"/>
      <c r="Z602" s="47"/>
      <c r="AA602" s="47"/>
      <c r="AB602" s="47"/>
      <c r="AC602" s="47"/>
      <c r="AD602" s="47"/>
      <c r="AE602" s="47"/>
      <c r="AF602" s="47"/>
      <c r="AG602" s="47"/>
      <c r="AH602" s="47"/>
      <c r="AI602" s="47"/>
    </row>
    <row r="603" spans="1:35">
      <c r="A603" s="47"/>
      <c r="B603" s="47"/>
      <c r="C603" s="47"/>
      <c r="D603" s="47"/>
      <c r="E603" s="47"/>
      <c r="F603" s="47"/>
      <c r="G603" s="47"/>
      <c r="H603" s="47"/>
      <c r="I603" s="47"/>
      <c r="J603" s="47"/>
      <c r="K603" s="47"/>
      <c r="L603" s="47"/>
      <c r="M603" s="47"/>
      <c r="N603" s="47"/>
      <c r="O603" s="47"/>
      <c r="P603" s="47"/>
      <c r="Q603" s="47"/>
      <c r="R603" s="47"/>
      <c r="S603" s="47"/>
      <c r="T603" s="47"/>
      <c r="U603" s="47"/>
      <c r="V603" s="47"/>
      <c r="W603" s="47"/>
      <c r="X603" s="47"/>
      <c r="Y603" s="47"/>
      <c r="Z603" s="47"/>
      <c r="AA603" s="47"/>
      <c r="AB603" s="47"/>
      <c r="AC603" s="47"/>
      <c r="AD603" s="47"/>
      <c r="AE603" s="47"/>
      <c r="AF603" s="47"/>
      <c r="AG603" s="47"/>
      <c r="AH603" s="47"/>
      <c r="AI603" s="47"/>
    </row>
    <row r="604" spans="1:35">
      <c r="A604" s="47"/>
      <c r="B604" s="47"/>
      <c r="C604" s="47"/>
      <c r="D604" s="47"/>
      <c r="E604" s="47"/>
      <c r="F604" s="47"/>
      <c r="G604" s="47"/>
      <c r="H604" s="47"/>
      <c r="I604" s="47"/>
      <c r="J604" s="47"/>
      <c r="K604" s="47"/>
      <c r="L604" s="47"/>
      <c r="M604" s="47"/>
      <c r="N604" s="47"/>
      <c r="O604" s="47"/>
      <c r="P604" s="47"/>
      <c r="Q604" s="47"/>
      <c r="R604" s="47"/>
      <c r="S604" s="47"/>
      <c r="T604" s="47"/>
      <c r="U604" s="47"/>
      <c r="V604" s="47"/>
      <c r="W604" s="47"/>
      <c r="X604" s="47"/>
      <c r="Y604" s="47"/>
      <c r="Z604" s="47"/>
      <c r="AA604" s="47"/>
      <c r="AB604" s="47"/>
      <c r="AC604" s="47"/>
      <c r="AD604" s="47"/>
      <c r="AE604" s="47"/>
      <c r="AF604" s="47"/>
      <c r="AG604" s="47"/>
      <c r="AH604" s="47"/>
      <c r="AI604" s="47"/>
    </row>
    <row r="605" spans="1:35">
      <c r="A605" s="47"/>
      <c r="B605" s="47"/>
      <c r="C605" s="47"/>
      <c r="D605" s="47"/>
      <c r="E605" s="47"/>
      <c r="F605" s="47"/>
      <c r="G605" s="47"/>
      <c r="H605" s="47"/>
      <c r="I605" s="47"/>
      <c r="J605" s="47"/>
      <c r="K605" s="47"/>
      <c r="L605" s="47"/>
      <c r="M605" s="47"/>
      <c r="N605" s="47"/>
      <c r="O605" s="47"/>
      <c r="P605" s="47"/>
      <c r="Q605" s="47"/>
      <c r="R605" s="47"/>
      <c r="S605" s="47"/>
      <c r="T605" s="47"/>
      <c r="U605" s="47"/>
      <c r="V605" s="47"/>
      <c r="W605" s="47"/>
      <c r="X605" s="47"/>
      <c r="Y605" s="47"/>
      <c r="Z605" s="47"/>
      <c r="AA605" s="47"/>
      <c r="AB605" s="47"/>
      <c r="AC605" s="47"/>
      <c r="AD605" s="47"/>
      <c r="AE605" s="47"/>
      <c r="AF605" s="47"/>
      <c r="AG605" s="47"/>
      <c r="AH605" s="47"/>
      <c r="AI605" s="47"/>
    </row>
    <row r="606" spans="1:35">
      <c r="A606" s="47"/>
      <c r="B606" s="47"/>
      <c r="C606" s="47"/>
      <c r="D606" s="47"/>
      <c r="E606" s="47"/>
      <c r="F606" s="47"/>
      <c r="G606" s="47"/>
      <c r="H606" s="47"/>
      <c r="I606" s="47"/>
      <c r="J606" s="47"/>
      <c r="K606" s="47"/>
      <c r="L606" s="47"/>
      <c r="M606" s="47"/>
      <c r="N606" s="47"/>
      <c r="O606" s="47"/>
      <c r="P606" s="47"/>
      <c r="Q606" s="47"/>
      <c r="R606" s="47"/>
      <c r="S606" s="47"/>
      <c r="T606" s="47"/>
      <c r="U606" s="47"/>
      <c r="V606" s="47"/>
      <c r="W606" s="47"/>
      <c r="X606" s="47"/>
      <c r="Y606" s="47"/>
      <c r="Z606" s="47"/>
      <c r="AA606" s="47"/>
      <c r="AB606" s="47"/>
      <c r="AC606" s="47"/>
      <c r="AD606" s="47"/>
      <c r="AE606" s="47"/>
      <c r="AF606" s="47"/>
      <c r="AG606" s="47"/>
      <c r="AH606" s="47"/>
      <c r="AI606" s="47"/>
    </row>
    <row r="607" spans="1:35">
      <c r="A607" s="47"/>
      <c r="B607" s="47"/>
      <c r="C607" s="47"/>
      <c r="D607" s="47"/>
      <c r="E607" s="47"/>
      <c r="F607" s="47"/>
      <c r="G607" s="47"/>
      <c r="H607" s="47"/>
      <c r="I607" s="47"/>
      <c r="J607" s="47"/>
      <c r="K607" s="47"/>
      <c r="L607" s="47"/>
      <c r="M607" s="47"/>
      <c r="N607" s="47"/>
      <c r="O607" s="47"/>
      <c r="P607" s="47"/>
      <c r="Q607" s="47"/>
      <c r="R607" s="47"/>
      <c r="S607" s="47"/>
      <c r="T607" s="47"/>
      <c r="U607" s="47"/>
      <c r="V607" s="47"/>
      <c r="W607" s="47"/>
      <c r="X607" s="47"/>
      <c r="Y607" s="47"/>
      <c r="Z607" s="47"/>
      <c r="AA607" s="47"/>
      <c r="AB607" s="47"/>
      <c r="AC607" s="47"/>
      <c r="AD607" s="47"/>
      <c r="AE607" s="47"/>
      <c r="AF607" s="47"/>
      <c r="AG607" s="47"/>
      <c r="AH607" s="47"/>
      <c r="AI607" s="47"/>
    </row>
    <row r="608" spans="1:35">
      <c r="A608" s="47"/>
      <c r="B608" s="47"/>
      <c r="C608" s="47"/>
      <c r="D608" s="47"/>
      <c r="E608" s="47"/>
      <c r="F608" s="47"/>
      <c r="G608" s="47"/>
      <c r="H608" s="47"/>
      <c r="I608" s="47"/>
      <c r="J608" s="47"/>
      <c r="K608" s="47"/>
      <c r="L608" s="47"/>
      <c r="M608" s="47"/>
      <c r="N608" s="47"/>
      <c r="O608" s="47"/>
      <c r="P608" s="47"/>
      <c r="Q608" s="47"/>
      <c r="R608" s="47"/>
      <c r="S608" s="47"/>
      <c r="T608" s="47"/>
      <c r="U608" s="47"/>
      <c r="V608" s="47"/>
      <c r="W608" s="47"/>
      <c r="X608" s="47"/>
      <c r="Y608" s="47"/>
      <c r="Z608" s="47"/>
      <c r="AA608" s="47"/>
      <c r="AB608" s="47"/>
      <c r="AC608" s="47"/>
      <c r="AD608" s="47"/>
      <c r="AE608" s="47"/>
      <c r="AF608" s="47"/>
      <c r="AG608" s="47"/>
      <c r="AH608" s="47"/>
      <c r="AI608" s="47"/>
    </row>
    <row r="609" spans="1:35">
      <c r="A609" s="47"/>
      <c r="B609" s="47"/>
      <c r="C609" s="47"/>
      <c r="D609" s="47"/>
      <c r="E609" s="47"/>
      <c r="F609" s="47"/>
      <c r="G609" s="47"/>
      <c r="H609" s="47"/>
      <c r="I609" s="47"/>
      <c r="J609" s="47"/>
      <c r="K609" s="47"/>
      <c r="L609" s="47"/>
      <c r="M609" s="47"/>
      <c r="N609" s="47"/>
      <c r="O609" s="47"/>
      <c r="P609" s="47"/>
      <c r="Q609" s="47"/>
      <c r="R609" s="47"/>
      <c r="S609" s="47"/>
      <c r="T609" s="47"/>
      <c r="U609" s="47"/>
      <c r="V609" s="47"/>
      <c r="W609" s="47"/>
      <c r="X609" s="47"/>
      <c r="Y609" s="47"/>
      <c r="Z609" s="47"/>
      <c r="AA609" s="47"/>
      <c r="AB609" s="47"/>
      <c r="AC609" s="47"/>
      <c r="AD609" s="47"/>
      <c r="AE609" s="47"/>
      <c r="AF609" s="47"/>
      <c r="AG609" s="47"/>
      <c r="AH609" s="47"/>
      <c r="AI609" s="47"/>
    </row>
    <row r="610" spans="1:35">
      <c r="A610" s="47"/>
      <c r="B610" s="47"/>
      <c r="C610" s="47"/>
      <c r="D610" s="47"/>
      <c r="E610" s="47"/>
      <c r="F610" s="47"/>
      <c r="G610" s="47"/>
      <c r="H610" s="47"/>
      <c r="I610" s="47"/>
      <c r="J610" s="47"/>
      <c r="K610" s="47"/>
      <c r="L610" s="47"/>
      <c r="M610" s="47"/>
      <c r="N610" s="47"/>
      <c r="O610" s="47"/>
      <c r="P610" s="47"/>
      <c r="Q610" s="47"/>
      <c r="R610" s="47"/>
      <c r="S610" s="47"/>
      <c r="T610" s="47"/>
      <c r="U610" s="47"/>
      <c r="V610" s="47"/>
      <c r="W610" s="47"/>
      <c r="X610" s="47"/>
      <c r="Y610" s="47"/>
      <c r="Z610" s="47"/>
      <c r="AA610" s="47"/>
      <c r="AB610" s="47"/>
      <c r="AC610" s="47"/>
      <c r="AD610" s="47"/>
      <c r="AE610" s="47"/>
      <c r="AF610" s="47"/>
      <c r="AG610" s="47"/>
      <c r="AH610" s="47"/>
      <c r="AI610" s="47"/>
    </row>
    <row r="611" spans="1:35">
      <c r="A611" s="47"/>
      <c r="B611" s="47"/>
      <c r="C611" s="47"/>
      <c r="D611" s="47"/>
      <c r="E611" s="47"/>
      <c r="F611" s="47"/>
      <c r="G611" s="47"/>
      <c r="H611" s="47"/>
      <c r="I611" s="47"/>
      <c r="J611" s="47"/>
      <c r="K611" s="47"/>
      <c r="L611" s="47"/>
      <c r="M611" s="47"/>
      <c r="N611" s="47"/>
      <c r="O611" s="47"/>
      <c r="P611" s="47"/>
      <c r="Q611" s="47"/>
      <c r="R611" s="47"/>
      <c r="S611" s="47"/>
      <c r="T611" s="47"/>
      <c r="U611" s="47"/>
      <c r="V611" s="47"/>
      <c r="W611" s="47"/>
      <c r="X611" s="47"/>
      <c r="Y611" s="47"/>
      <c r="Z611" s="47"/>
      <c r="AA611" s="47"/>
      <c r="AB611" s="47"/>
      <c r="AC611" s="47"/>
      <c r="AD611" s="47"/>
      <c r="AE611" s="47"/>
      <c r="AF611" s="47"/>
      <c r="AG611" s="47"/>
      <c r="AH611" s="47"/>
      <c r="AI611" s="47"/>
    </row>
    <row r="612" spans="1:35">
      <c r="A612" s="47"/>
      <c r="B612" s="47"/>
      <c r="C612" s="47"/>
      <c r="D612" s="47"/>
      <c r="E612" s="47"/>
      <c r="F612" s="47"/>
      <c r="G612" s="47"/>
      <c r="H612" s="47"/>
      <c r="I612" s="47"/>
      <c r="J612" s="47"/>
      <c r="K612" s="47"/>
      <c r="L612" s="47"/>
      <c r="M612" s="47"/>
      <c r="N612" s="47"/>
      <c r="O612" s="47"/>
      <c r="P612" s="47"/>
      <c r="Q612" s="47"/>
      <c r="R612" s="47"/>
      <c r="S612" s="47"/>
      <c r="T612" s="47"/>
      <c r="U612" s="47"/>
      <c r="V612" s="47"/>
      <c r="W612" s="47"/>
      <c r="X612" s="47"/>
      <c r="Y612" s="47"/>
      <c r="Z612" s="47"/>
      <c r="AA612" s="47"/>
      <c r="AB612" s="47"/>
      <c r="AC612" s="47"/>
      <c r="AD612" s="47"/>
      <c r="AE612" s="47"/>
      <c r="AF612" s="47"/>
      <c r="AG612" s="47"/>
      <c r="AH612" s="47"/>
      <c r="AI612" s="47"/>
    </row>
    <row r="613" spans="1:35">
      <c r="A613" s="47"/>
      <c r="B613" s="47"/>
      <c r="C613" s="47"/>
      <c r="D613" s="47"/>
      <c r="E613" s="47"/>
      <c r="F613" s="47"/>
      <c r="G613" s="47"/>
      <c r="H613" s="47"/>
      <c r="I613" s="47"/>
      <c r="J613" s="47"/>
      <c r="K613" s="47"/>
      <c r="L613" s="47"/>
      <c r="M613" s="47"/>
      <c r="N613" s="47"/>
      <c r="O613" s="47"/>
      <c r="P613" s="47"/>
      <c r="Q613" s="47"/>
      <c r="R613" s="47"/>
      <c r="S613" s="47"/>
      <c r="T613" s="47"/>
      <c r="U613" s="47"/>
      <c r="V613" s="47"/>
      <c r="W613" s="47"/>
      <c r="X613" s="47"/>
      <c r="Y613" s="47"/>
      <c r="Z613" s="47"/>
      <c r="AA613" s="47"/>
      <c r="AB613" s="47"/>
      <c r="AC613" s="47"/>
      <c r="AD613" s="47"/>
      <c r="AE613" s="47"/>
      <c r="AF613" s="47"/>
      <c r="AG613" s="47"/>
      <c r="AH613" s="47"/>
      <c r="AI613" s="47"/>
    </row>
    <row r="614" spans="1:35">
      <c r="A614" s="47"/>
      <c r="B614" s="47"/>
      <c r="C614" s="47"/>
      <c r="D614" s="47"/>
      <c r="E614" s="47"/>
      <c r="F614" s="47"/>
      <c r="G614" s="47"/>
      <c r="H614" s="47"/>
      <c r="I614" s="47"/>
      <c r="J614" s="47"/>
      <c r="K614" s="47"/>
      <c r="L614" s="47"/>
      <c r="M614" s="47"/>
      <c r="N614" s="47"/>
      <c r="O614" s="47"/>
      <c r="P614" s="47"/>
      <c r="Q614" s="47"/>
      <c r="R614" s="47"/>
      <c r="S614" s="47"/>
      <c r="T614" s="47"/>
      <c r="U614" s="47"/>
      <c r="V614" s="47"/>
      <c r="W614" s="47"/>
      <c r="X614" s="47"/>
      <c r="Y614" s="47"/>
      <c r="Z614" s="47"/>
      <c r="AA614" s="47"/>
      <c r="AB614" s="47"/>
      <c r="AC614" s="47"/>
      <c r="AD614" s="47"/>
      <c r="AE614" s="47"/>
      <c r="AF614" s="47"/>
      <c r="AG614" s="47"/>
      <c r="AH614" s="47"/>
      <c r="AI614" s="47"/>
    </row>
    <row r="615" spans="1:35">
      <c r="A615" s="47"/>
      <c r="B615" s="47"/>
      <c r="C615" s="47"/>
      <c r="D615" s="47"/>
      <c r="E615" s="47"/>
      <c r="F615" s="47"/>
      <c r="G615" s="47"/>
      <c r="H615" s="47"/>
      <c r="I615" s="47"/>
      <c r="J615" s="47"/>
      <c r="K615" s="47"/>
      <c r="L615" s="47"/>
      <c r="M615" s="47"/>
      <c r="N615" s="47"/>
      <c r="O615" s="47"/>
      <c r="P615" s="47"/>
      <c r="Q615" s="47"/>
      <c r="R615" s="47"/>
      <c r="S615" s="47"/>
      <c r="T615" s="47"/>
      <c r="U615" s="47"/>
      <c r="V615" s="47"/>
      <c r="W615" s="47"/>
      <c r="X615" s="47"/>
      <c r="Y615" s="47"/>
      <c r="Z615" s="47"/>
      <c r="AA615" s="47"/>
      <c r="AB615" s="47"/>
      <c r="AC615" s="47"/>
      <c r="AD615" s="47"/>
      <c r="AE615" s="47"/>
      <c r="AF615" s="47"/>
      <c r="AG615" s="47"/>
      <c r="AH615" s="47"/>
      <c r="AI615" s="47"/>
    </row>
    <row r="616" spans="1:35">
      <c r="A616" s="47"/>
      <c r="B616" s="47"/>
      <c r="C616" s="47"/>
      <c r="D616" s="47"/>
      <c r="E616" s="47"/>
      <c r="F616" s="47"/>
      <c r="G616" s="47"/>
      <c r="H616" s="47"/>
      <c r="I616" s="47"/>
      <c r="J616" s="47"/>
      <c r="K616" s="47"/>
      <c r="L616" s="47"/>
      <c r="M616" s="47"/>
      <c r="N616" s="47"/>
      <c r="O616" s="47"/>
      <c r="P616" s="47"/>
      <c r="Q616" s="47"/>
      <c r="R616" s="47"/>
      <c r="S616" s="47"/>
      <c r="T616" s="47"/>
      <c r="U616" s="47"/>
      <c r="V616" s="47"/>
      <c r="W616" s="47"/>
      <c r="X616" s="47"/>
      <c r="Y616" s="47"/>
      <c r="Z616" s="47"/>
      <c r="AA616" s="47"/>
      <c r="AB616" s="47"/>
      <c r="AC616" s="47"/>
      <c r="AD616" s="47"/>
      <c r="AE616" s="47"/>
      <c r="AF616" s="47"/>
      <c r="AG616" s="47"/>
      <c r="AH616" s="47"/>
      <c r="AI616" s="47"/>
    </row>
    <row r="617" spans="1:35">
      <c r="A617" s="47"/>
      <c r="B617" s="47"/>
      <c r="C617" s="47"/>
      <c r="D617" s="47"/>
      <c r="E617" s="47"/>
      <c r="F617" s="47"/>
      <c r="G617" s="47"/>
      <c r="H617" s="47"/>
      <c r="I617" s="47"/>
      <c r="J617" s="47"/>
      <c r="K617" s="47"/>
      <c r="L617" s="47"/>
      <c r="M617" s="47"/>
      <c r="N617" s="47"/>
      <c r="O617" s="47"/>
      <c r="P617" s="47"/>
      <c r="Q617" s="47"/>
      <c r="R617" s="47"/>
      <c r="S617" s="47"/>
      <c r="T617" s="47"/>
      <c r="U617" s="47"/>
      <c r="V617" s="47"/>
      <c r="W617" s="47"/>
      <c r="X617" s="47"/>
      <c r="Y617" s="47"/>
      <c r="Z617" s="47"/>
      <c r="AA617" s="47"/>
      <c r="AB617" s="47"/>
      <c r="AC617" s="47"/>
      <c r="AD617" s="47"/>
      <c r="AE617" s="47"/>
      <c r="AF617" s="47"/>
      <c r="AG617" s="47"/>
      <c r="AH617" s="47"/>
      <c r="AI617" s="47"/>
    </row>
    <row r="618" spans="1:35">
      <c r="A618" s="47"/>
      <c r="B618" s="47"/>
      <c r="C618" s="47"/>
      <c r="D618" s="47"/>
      <c r="E618" s="47"/>
      <c r="F618" s="47"/>
      <c r="G618" s="47"/>
      <c r="H618" s="47"/>
      <c r="I618" s="47"/>
      <c r="J618" s="47"/>
      <c r="K618" s="47"/>
      <c r="L618" s="47"/>
      <c r="M618" s="47"/>
      <c r="N618" s="47"/>
      <c r="O618" s="47"/>
      <c r="P618" s="47"/>
      <c r="Q618" s="47"/>
      <c r="R618" s="47"/>
      <c r="S618" s="47"/>
      <c r="T618" s="47"/>
      <c r="U618" s="47"/>
      <c r="V618" s="47"/>
      <c r="W618" s="47"/>
      <c r="X618" s="47"/>
      <c r="Y618" s="47"/>
      <c r="Z618" s="47"/>
      <c r="AA618" s="47"/>
      <c r="AB618" s="47"/>
      <c r="AC618" s="47"/>
      <c r="AD618" s="47"/>
      <c r="AE618" s="47"/>
      <c r="AF618" s="47"/>
      <c r="AG618" s="47"/>
      <c r="AH618" s="47"/>
      <c r="AI618" s="47"/>
    </row>
    <row r="619" spans="1:35">
      <c r="A619" s="47"/>
      <c r="B619" s="47"/>
      <c r="C619" s="47"/>
      <c r="D619" s="47"/>
      <c r="E619" s="47"/>
      <c r="F619" s="47"/>
      <c r="G619" s="47"/>
      <c r="H619" s="47"/>
      <c r="I619" s="47"/>
      <c r="J619" s="47"/>
      <c r="K619" s="47"/>
      <c r="L619" s="47"/>
      <c r="M619" s="47"/>
      <c r="N619" s="47"/>
      <c r="O619" s="47"/>
      <c r="P619" s="47"/>
      <c r="Q619" s="47"/>
      <c r="R619" s="47"/>
      <c r="S619" s="47"/>
      <c r="T619" s="47"/>
      <c r="U619" s="47"/>
      <c r="V619" s="47"/>
      <c r="W619" s="47"/>
      <c r="X619" s="47"/>
      <c r="Y619" s="47"/>
      <c r="Z619" s="47"/>
      <c r="AA619" s="47"/>
      <c r="AB619" s="47"/>
      <c r="AC619" s="47"/>
      <c r="AD619" s="47"/>
      <c r="AE619" s="47"/>
      <c r="AF619" s="47"/>
      <c r="AG619" s="47"/>
      <c r="AH619" s="47"/>
      <c r="AI619" s="47"/>
    </row>
    <row r="620" spans="1:35">
      <c r="A620" s="47"/>
      <c r="B620" s="47"/>
      <c r="C620" s="47"/>
      <c r="D620" s="47"/>
      <c r="E620" s="47"/>
      <c r="F620" s="47"/>
      <c r="G620" s="47"/>
      <c r="H620" s="47"/>
      <c r="I620" s="47"/>
      <c r="J620" s="47"/>
      <c r="K620" s="47"/>
      <c r="L620" s="47"/>
      <c r="M620" s="47"/>
      <c r="N620" s="47"/>
      <c r="O620" s="47"/>
      <c r="P620" s="47"/>
      <c r="Q620" s="47"/>
      <c r="R620" s="47"/>
      <c r="S620" s="47"/>
      <c r="T620" s="47"/>
      <c r="U620" s="47"/>
      <c r="V620" s="47"/>
      <c r="W620" s="47"/>
      <c r="X620" s="47"/>
      <c r="Y620" s="47"/>
      <c r="Z620" s="47"/>
      <c r="AA620" s="47"/>
      <c r="AB620" s="47"/>
      <c r="AC620" s="47"/>
      <c r="AD620" s="47"/>
      <c r="AE620" s="47"/>
      <c r="AF620" s="47"/>
      <c r="AG620" s="47"/>
      <c r="AH620" s="47"/>
      <c r="AI620" s="47"/>
    </row>
    <row r="621" spans="1:35">
      <c r="A621" s="47"/>
      <c r="B621" s="47"/>
      <c r="C621" s="47"/>
      <c r="D621" s="47"/>
      <c r="E621" s="47"/>
      <c r="F621" s="47"/>
      <c r="G621" s="47"/>
      <c r="H621" s="47"/>
      <c r="I621" s="47"/>
      <c r="J621" s="47"/>
      <c r="K621" s="47"/>
      <c r="L621" s="47"/>
      <c r="M621" s="47"/>
      <c r="N621" s="47"/>
      <c r="O621" s="47"/>
      <c r="P621" s="47"/>
      <c r="Q621" s="47"/>
      <c r="R621" s="47"/>
      <c r="S621" s="47"/>
      <c r="T621" s="47"/>
      <c r="U621" s="47"/>
      <c r="V621" s="47"/>
      <c r="W621" s="47"/>
      <c r="X621" s="47"/>
      <c r="Y621" s="47"/>
      <c r="Z621" s="47"/>
      <c r="AA621" s="47"/>
      <c r="AB621" s="47"/>
      <c r="AC621" s="47"/>
      <c r="AD621" s="47"/>
      <c r="AE621" s="47"/>
      <c r="AF621" s="47"/>
      <c r="AG621" s="47"/>
      <c r="AH621" s="47"/>
      <c r="AI621" s="47"/>
    </row>
    <row r="622" spans="1:35">
      <c r="A622" s="47"/>
      <c r="B622" s="47"/>
      <c r="C622" s="47"/>
      <c r="D622" s="47"/>
      <c r="E622" s="47"/>
      <c r="F622" s="47"/>
      <c r="G622" s="47"/>
      <c r="H622" s="47"/>
      <c r="I622" s="47"/>
      <c r="J622" s="47"/>
      <c r="K622" s="47"/>
      <c r="L622" s="47"/>
      <c r="M622" s="47"/>
      <c r="N622" s="47"/>
      <c r="O622" s="47"/>
      <c r="P622" s="47"/>
      <c r="Q622" s="47"/>
      <c r="R622" s="47"/>
      <c r="S622" s="47"/>
      <c r="T622" s="47"/>
      <c r="U622" s="47"/>
      <c r="V622" s="47"/>
      <c r="W622" s="47"/>
      <c r="X622" s="47"/>
      <c r="Y622" s="47"/>
      <c r="Z622" s="47"/>
      <c r="AA622" s="47"/>
      <c r="AB622" s="47"/>
      <c r="AC622" s="47"/>
      <c r="AD622" s="47"/>
      <c r="AE622" s="47"/>
      <c r="AF622" s="47"/>
      <c r="AG622" s="47"/>
      <c r="AH622" s="47"/>
      <c r="AI622" s="47"/>
    </row>
    <row r="623" spans="1:35">
      <c r="A623" s="47"/>
      <c r="B623" s="47"/>
      <c r="C623" s="47"/>
      <c r="D623" s="47"/>
      <c r="E623" s="47"/>
      <c r="F623" s="47"/>
      <c r="G623" s="47"/>
      <c r="H623" s="47"/>
      <c r="I623" s="47"/>
      <c r="J623" s="47"/>
      <c r="K623" s="47"/>
      <c r="L623" s="47"/>
      <c r="M623" s="47"/>
      <c r="N623" s="47"/>
      <c r="O623" s="47"/>
      <c r="P623" s="47"/>
      <c r="Q623" s="47"/>
      <c r="R623" s="47"/>
      <c r="S623" s="47"/>
      <c r="T623" s="47"/>
      <c r="U623" s="47"/>
      <c r="V623" s="47"/>
      <c r="W623" s="47"/>
      <c r="X623" s="47"/>
      <c r="Y623" s="47"/>
      <c r="Z623" s="47"/>
      <c r="AA623" s="47"/>
      <c r="AB623" s="47"/>
      <c r="AC623" s="47"/>
      <c r="AD623" s="47"/>
      <c r="AE623" s="47"/>
      <c r="AF623" s="47"/>
      <c r="AG623" s="47"/>
      <c r="AH623" s="47"/>
      <c r="AI623" s="47"/>
    </row>
    <row r="624" spans="1:35">
      <c r="A624" s="47"/>
      <c r="B624" s="47"/>
      <c r="C624" s="47"/>
      <c r="D624" s="47"/>
      <c r="E624" s="47"/>
      <c r="F624" s="47"/>
      <c r="G624" s="47"/>
      <c r="H624" s="47"/>
      <c r="I624" s="47"/>
      <c r="J624" s="47"/>
      <c r="K624" s="47"/>
      <c r="L624" s="47"/>
      <c r="M624" s="47"/>
      <c r="N624" s="47"/>
      <c r="O624" s="47"/>
      <c r="P624" s="47"/>
      <c r="Q624" s="47"/>
      <c r="R624" s="47"/>
      <c r="S624" s="47"/>
      <c r="T624" s="47"/>
      <c r="U624" s="47"/>
      <c r="V624" s="47"/>
      <c r="W624" s="47"/>
      <c r="X624" s="47"/>
      <c r="Y624" s="47"/>
      <c r="Z624" s="47"/>
      <c r="AA624" s="47"/>
      <c r="AB624" s="47"/>
      <c r="AC624" s="47"/>
      <c r="AD624" s="47"/>
      <c r="AE624" s="47"/>
      <c r="AF624" s="47"/>
      <c r="AG624" s="47"/>
      <c r="AH624" s="47"/>
      <c r="AI624" s="47"/>
    </row>
    <row r="625" spans="1:35">
      <c r="A625" s="47"/>
      <c r="B625" s="47"/>
      <c r="C625" s="47"/>
      <c r="D625" s="47"/>
      <c r="E625" s="47"/>
      <c r="F625" s="47"/>
      <c r="G625" s="47"/>
      <c r="H625" s="47"/>
      <c r="I625" s="47"/>
      <c r="J625" s="47"/>
      <c r="K625" s="47"/>
      <c r="L625" s="47"/>
      <c r="M625" s="47"/>
      <c r="N625" s="47"/>
      <c r="O625" s="47"/>
      <c r="P625" s="47"/>
      <c r="Q625" s="47"/>
      <c r="R625" s="47"/>
      <c r="S625" s="47"/>
      <c r="T625" s="47"/>
      <c r="U625" s="47"/>
      <c r="V625" s="47"/>
      <c r="W625" s="47"/>
      <c r="X625" s="47"/>
      <c r="Y625" s="47"/>
      <c r="Z625" s="47"/>
      <c r="AA625" s="47"/>
      <c r="AB625" s="47"/>
      <c r="AC625" s="47"/>
      <c r="AD625" s="47"/>
      <c r="AE625" s="47"/>
      <c r="AF625" s="47"/>
      <c r="AG625" s="47"/>
      <c r="AH625" s="47"/>
      <c r="AI625" s="47"/>
    </row>
    <row r="626" spans="1:35">
      <c r="A626" s="47"/>
      <c r="B626" s="47"/>
      <c r="C626" s="47"/>
      <c r="D626" s="47"/>
      <c r="E626" s="47"/>
      <c r="F626" s="47"/>
      <c r="G626" s="47"/>
      <c r="H626" s="47"/>
      <c r="I626" s="47"/>
      <c r="J626" s="47"/>
      <c r="K626" s="47"/>
      <c r="L626" s="47"/>
      <c r="M626" s="47"/>
      <c r="N626" s="47"/>
      <c r="O626" s="47"/>
      <c r="P626" s="47"/>
      <c r="Q626" s="47"/>
      <c r="R626" s="47"/>
      <c r="S626" s="47"/>
      <c r="T626" s="47"/>
      <c r="U626" s="47"/>
      <c r="V626" s="47"/>
      <c r="W626" s="47"/>
      <c r="X626" s="47"/>
      <c r="Y626" s="47"/>
      <c r="Z626" s="47"/>
      <c r="AA626" s="47"/>
      <c r="AB626" s="47"/>
      <c r="AC626" s="47"/>
      <c r="AD626" s="47"/>
      <c r="AE626" s="47"/>
      <c r="AF626" s="47"/>
      <c r="AG626" s="47"/>
      <c r="AH626" s="47"/>
      <c r="AI626" s="47"/>
    </row>
    <row r="627" spans="1:35">
      <c r="A627" s="47"/>
      <c r="B627" s="47"/>
      <c r="C627" s="47"/>
      <c r="D627" s="47"/>
      <c r="E627" s="47"/>
      <c r="F627" s="47"/>
      <c r="G627" s="47"/>
      <c r="H627" s="47"/>
      <c r="I627" s="47"/>
      <c r="J627" s="47"/>
      <c r="K627" s="47"/>
      <c r="L627" s="47"/>
      <c r="M627" s="47"/>
      <c r="N627" s="47"/>
      <c r="O627" s="47"/>
      <c r="P627" s="47"/>
      <c r="Q627" s="47"/>
      <c r="R627" s="47"/>
      <c r="S627" s="47"/>
      <c r="T627" s="47"/>
      <c r="U627" s="47"/>
      <c r="V627" s="47"/>
      <c r="W627" s="47"/>
      <c r="X627" s="47"/>
      <c r="Y627" s="47"/>
      <c r="Z627" s="47"/>
      <c r="AA627" s="47"/>
      <c r="AB627" s="47"/>
      <c r="AC627" s="47"/>
      <c r="AD627" s="47"/>
      <c r="AE627" s="47"/>
      <c r="AF627" s="47"/>
      <c r="AG627" s="47"/>
      <c r="AH627" s="47"/>
      <c r="AI627" s="47"/>
    </row>
    <row r="628" spans="1:35">
      <c r="A628" s="47"/>
      <c r="B628" s="47"/>
      <c r="C628" s="47"/>
      <c r="D628" s="47"/>
      <c r="E628" s="47"/>
      <c r="F628" s="47"/>
      <c r="G628" s="47"/>
      <c r="H628" s="47"/>
      <c r="I628" s="47"/>
      <c r="J628" s="47"/>
      <c r="K628" s="47"/>
      <c r="L628" s="47"/>
      <c r="M628" s="47"/>
      <c r="N628" s="47"/>
      <c r="O628" s="47"/>
      <c r="P628" s="47"/>
      <c r="Q628" s="47"/>
      <c r="R628" s="47"/>
      <c r="S628" s="47"/>
      <c r="T628" s="47"/>
      <c r="U628" s="47"/>
      <c r="V628" s="47"/>
      <c r="W628" s="47"/>
      <c r="X628" s="47"/>
      <c r="Y628" s="47"/>
      <c r="Z628" s="47"/>
      <c r="AA628" s="47"/>
      <c r="AB628" s="47"/>
      <c r="AC628" s="47"/>
      <c r="AD628" s="47"/>
      <c r="AE628" s="47"/>
      <c r="AF628" s="47"/>
      <c r="AG628" s="47"/>
      <c r="AH628" s="47"/>
      <c r="AI628" s="47"/>
    </row>
    <row r="629" spans="1:35">
      <c r="A629" s="47"/>
      <c r="B629" s="47"/>
      <c r="C629" s="47"/>
      <c r="D629" s="47"/>
      <c r="E629" s="47"/>
      <c r="F629" s="47"/>
      <c r="G629" s="47"/>
      <c r="H629" s="47"/>
      <c r="I629" s="47"/>
      <c r="J629" s="47"/>
      <c r="K629" s="47"/>
      <c r="L629" s="47"/>
      <c r="M629" s="47"/>
      <c r="N629" s="47"/>
      <c r="O629" s="47"/>
      <c r="P629" s="47"/>
      <c r="Q629" s="47"/>
      <c r="R629" s="47"/>
      <c r="S629" s="47"/>
      <c r="T629" s="47"/>
      <c r="U629" s="47"/>
      <c r="V629" s="47"/>
      <c r="W629" s="47"/>
      <c r="X629" s="47"/>
      <c r="Y629" s="47"/>
      <c r="Z629" s="47"/>
      <c r="AA629" s="47"/>
      <c r="AB629" s="47"/>
      <c r="AC629" s="47"/>
      <c r="AD629" s="47"/>
      <c r="AE629" s="47"/>
      <c r="AF629" s="47"/>
      <c r="AG629" s="47"/>
      <c r="AH629" s="47"/>
      <c r="AI629" s="47"/>
    </row>
    <row r="630" spans="1:35">
      <c r="A630" s="47"/>
      <c r="B630" s="47"/>
      <c r="C630" s="47"/>
      <c r="D630" s="47"/>
      <c r="E630" s="47"/>
      <c r="F630" s="47"/>
      <c r="G630" s="47"/>
      <c r="H630" s="47"/>
      <c r="I630" s="47"/>
      <c r="J630" s="47"/>
      <c r="K630" s="47"/>
      <c r="L630" s="47"/>
      <c r="M630" s="47"/>
      <c r="N630" s="47"/>
      <c r="O630" s="47"/>
      <c r="P630" s="47"/>
      <c r="Q630" s="47"/>
      <c r="R630" s="47"/>
      <c r="S630" s="47"/>
      <c r="T630" s="47"/>
      <c r="U630" s="47"/>
      <c r="V630" s="47"/>
      <c r="W630" s="47"/>
      <c r="X630" s="47"/>
      <c r="Y630" s="47"/>
      <c r="Z630" s="47"/>
      <c r="AA630" s="47"/>
      <c r="AB630" s="47"/>
      <c r="AC630" s="47"/>
      <c r="AD630" s="47"/>
      <c r="AE630" s="47"/>
      <c r="AF630" s="47"/>
      <c r="AG630" s="47"/>
      <c r="AH630" s="47"/>
      <c r="AI630" s="47"/>
    </row>
    <row r="631" spans="1:35">
      <c r="A631" s="47"/>
      <c r="B631" s="47"/>
      <c r="C631" s="47"/>
      <c r="D631" s="47"/>
      <c r="E631" s="47"/>
      <c r="F631" s="47"/>
      <c r="G631" s="47"/>
      <c r="H631" s="47"/>
      <c r="I631" s="47"/>
      <c r="J631" s="47"/>
      <c r="K631" s="47"/>
      <c r="L631" s="47"/>
      <c r="M631" s="47"/>
      <c r="N631" s="47"/>
      <c r="O631" s="47"/>
      <c r="P631" s="47"/>
      <c r="Q631" s="47"/>
      <c r="R631" s="47"/>
      <c r="S631" s="47"/>
      <c r="T631" s="47"/>
      <c r="U631" s="47"/>
      <c r="V631" s="47"/>
      <c r="W631" s="47"/>
      <c r="X631" s="47"/>
      <c r="Y631" s="47"/>
      <c r="Z631" s="47"/>
      <c r="AA631" s="47"/>
      <c r="AB631" s="47"/>
      <c r="AC631" s="47"/>
      <c r="AD631" s="47"/>
      <c r="AE631" s="47"/>
      <c r="AF631" s="47"/>
      <c r="AG631" s="47"/>
      <c r="AH631" s="47"/>
      <c r="AI631" s="47"/>
    </row>
    <row r="632" spans="1:35">
      <c r="A632" s="47"/>
      <c r="B632" s="47"/>
      <c r="C632" s="47"/>
      <c r="D632" s="47"/>
      <c r="E632" s="47"/>
      <c r="F632" s="47"/>
      <c r="G632" s="47"/>
      <c r="H632" s="47"/>
      <c r="I632" s="47"/>
      <c r="J632" s="47"/>
      <c r="K632" s="47"/>
      <c r="L632" s="47"/>
      <c r="M632" s="47"/>
      <c r="N632" s="47"/>
      <c r="O632" s="47"/>
      <c r="P632" s="47"/>
      <c r="Q632" s="47"/>
      <c r="R632" s="47"/>
      <c r="S632" s="47"/>
      <c r="T632" s="47"/>
      <c r="U632" s="47"/>
      <c r="V632" s="47"/>
      <c r="W632" s="47"/>
      <c r="X632" s="47"/>
      <c r="Y632" s="47"/>
      <c r="Z632" s="47"/>
      <c r="AA632" s="47"/>
      <c r="AB632" s="47"/>
      <c r="AC632" s="47"/>
      <c r="AD632" s="47"/>
      <c r="AE632" s="47"/>
      <c r="AF632" s="47"/>
      <c r="AG632" s="47"/>
      <c r="AH632" s="47"/>
      <c r="AI632" s="47"/>
    </row>
    <row r="633" spans="1:35">
      <c r="A633" s="47"/>
      <c r="B633" s="47"/>
      <c r="C633" s="47"/>
      <c r="D633" s="47"/>
      <c r="E633" s="47"/>
      <c r="F633" s="47"/>
      <c r="G633" s="47"/>
      <c r="H633" s="47"/>
      <c r="I633" s="47"/>
      <c r="J633" s="47"/>
      <c r="K633" s="47"/>
      <c r="L633" s="47"/>
      <c r="M633" s="47"/>
      <c r="N633" s="47"/>
      <c r="O633" s="47"/>
      <c r="P633" s="47"/>
      <c r="Q633" s="47"/>
      <c r="R633" s="47"/>
      <c r="S633" s="47"/>
      <c r="T633" s="47"/>
      <c r="U633" s="47"/>
      <c r="V633" s="47"/>
      <c r="W633" s="47"/>
      <c r="X633" s="47"/>
      <c r="Y633" s="47"/>
      <c r="Z633" s="47"/>
      <c r="AA633" s="47"/>
      <c r="AB633" s="47"/>
      <c r="AC633" s="47"/>
      <c r="AD633" s="47"/>
      <c r="AE633" s="47"/>
      <c r="AF633" s="47"/>
      <c r="AG633" s="47"/>
      <c r="AH633" s="47"/>
      <c r="AI633" s="47"/>
    </row>
    <row r="634" spans="1:35">
      <c r="A634" s="47"/>
      <c r="B634" s="47"/>
      <c r="C634" s="47"/>
      <c r="D634" s="47"/>
      <c r="E634" s="47"/>
      <c r="F634" s="47"/>
      <c r="G634" s="47"/>
      <c r="H634" s="47"/>
      <c r="I634" s="47"/>
      <c r="J634" s="47"/>
      <c r="K634" s="47"/>
      <c r="L634" s="47"/>
      <c r="M634" s="47"/>
      <c r="N634" s="47"/>
      <c r="O634" s="47"/>
      <c r="P634" s="47"/>
      <c r="Q634" s="47"/>
      <c r="R634" s="47"/>
      <c r="S634" s="47"/>
      <c r="T634" s="47"/>
      <c r="U634" s="47"/>
      <c r="V634" s="47"/>
      <c r="W634" s="47"/>
      <c r="X634" s="47"/>
      <c r="Y634" s="47"/>
      <c r="Z634" s="47"/>
      <c r="AA634" s="47"/>
      <c r="AB634" s="47"/>
      <c r="AC634" s="47"/>
      <c r="AD634" s="47"/>
      <c r="AE634" s="47"/>
      <c r="AF634" s="47"/>
      <c r="AG634" s="47"/>
      <c r="AH634" s="47"/>
      <c r="AI634" s="47"/>
    </row>
    <row r="635" spans="1:35">
      <c r="A635" s="47"/>
      <c r="B635" s="47"/>
      <c r="C635" s="47"/>
      <c r="D635" s="47"/>
      <c r="E635" s="47"/>
      <c r="F635" s="47"/>
      <c r="G635" s="47"/>
      <c r="H635" s="47"/>
      <c r="I635" s="47"/>
      <c r="J635" s="47"/>
      <c r="K635" s="47"/>
      <c r="L635" s="47"/>
      <c r="M635" s="47"/>
      <c r="N635" s="47"/>
      <c r="O635" s="47"/>
      <c r="P635" s="47"/>
      <c r="Q635" s="47"/>
      <c r="R635" s="47"/>
      <c r="S635" s="47"/>
      <c r="T635" s="47"/>
      <c r="U635" s="47"/>
      <c r="V635" s="47"/>
      <c r="W635" s="47"/>
      <c r="X635" s="47"/>
      <c r="Y635" s="47"/>
      <c r="Z635" s="47"/>
      <c r="AA635" s="47"/>
      <c r="AB635" s="47"/>
      <c r="AC635" s="47"/>
      <c r="AD635" s="47"/>
      <c r="AE635" s="47"/>
      <c r="AF635" s="47"/>
      <c r="AG635" s="47"/>
      <c r="AH635" s="47"/>
      <c r="AI635" s="47"/>
    </row>
    <row r="636" spans="1:35">
      <c r="A636" s="47"/>
      <c r="B636" s="47"/>
      <c r="C636" s="47"/>
      <c r="D636" s="47"/>
      <c r="E636" s="47"/>
      <c r="F636" s="47"/>
      <c r="G636" s="47"/>
      <c r="H636" s="47"/>
      <c r="I636" s="47"/>
      <c r="J636" s="47"/>
      <c r="K636" s="47"/>
      <c r="L636" s="47"/>
      <c r="M636" s="47"/>
      <c r="N636" s="47"/>
      <c r="O636" s="47"/>
      <c r="P636" s="47"/>
      <c r="Q636" s="47"/>
      <c r="R636" s="47"/>
      <c r="S636" s="47"/>
      <c r="T636" s="47"/>
      <c r="U636" s="47"/>
      <c r="V636" s="47"/>
      <c r="W636" s="47"/>
      <c r="X636" s="47"/>
      <c r="Y636" s="47"/>
      <c r="Z636" s="47"/>
      <c r="AA636" s="47"/>
      <c r="AB636" s="47"/>
      <c r="AC636" s="47"/>
      <c r="AD636" s="47"/>
      <c r="AE636" s="47"/>
      <c r="AF636" s="47"/>
      <c r="AG636" s="47"/>
      <c r="AH636" s="47"/>
      <c r="AI636" s="47"/>
    </row>
    <row r="637" spans="1:35">
      <c r="A637" s="47"/>
      <c r="B637" s="47"/>
      <c r="C637" s="47"/>
      <c r="D637" s="47"/>
      <c r="E637" s="47"/>
      <c r="F637" s="47"/>
      <c r="G637" s="47"/>
      <c r="H637" s="47"/>
      <c r="I637" s="47"/>
      <c r="J637" s="47"/>
      <c r="K637" s="47"/>
      <c r="L637" s="47"/>
      <c r="M637" s="47"/>
      <c r="N637" s="47"/>
      <c r="O637" s="47"/>
      <c r="P637" s="47"/>
      <c r="Q637" s="47"/>
      <c r="R637" s="47"/>
      <c r="S637" s="47"/>
      <c r="T637" s="47"/>
      <c r="U637" s="47"/>
      <c r="V637" s="47"/>
      <c r="W637" s="47"/>
      <c r="X637" s="47"/>
      <c r="Y637" s="47"/>
      <c r="Z637" s="47"/>
      <c r="AA637" s="47"/>
      <c r="AB637" s="47"/>
      <c r="AC637" s="47"/>
      <c r="AD637" s="47"/>
      <c r="AE637" s="47"/>
      <c r="AF637" s="47"/>
      <c r="AG637" s="47"/>
      <c r="AH637" s="47"/>
      <c r="AI637" s="47"/>
    </row>
    <row r="638" spans="1:35">
      <c r="A638" s="47"/>
      <c r="B638" s="47"/>
      <c r="C638" s="47"/>
      <c r="D638" s="47"/>
      <c r="E638" s="47"/>
      <c r="F638" s="47"/>
      <c r="G638" s="47"/>
      <c r="H638" s="47"/>
      <c r="I638" s="47"/>
      <c r="J638" s="47"/>
      <c r="K638" s="47"/>
      <c r="L638" s="47"/>
      <c r="M638" s="47"/>
      <c r="N638" s="47"/>
      <c r="O638" s="47"/>
      <c r="P638" s="47"/>
      <c r="Q638" s="47"/>
      <c r="R638" s="47"/>
      <c r="S638" s="47"/>
      <c r="T638" s="47"/>
      <c r="U638" s="47"/>
      <c r="V638" s="47"/>
      <c r="W638" s="47"/>
      <c r="X638" s="47"/>
      <c r="Y638" s="47"/>
      <c r="Z638" s="47"/>
      <c r="AA638" s="47"/>
      <c r="AB638" s="47"/>
      <c r="AC638" s="47"/>
      <c r="AD638" s="47"/>
      <c r="AE638" s="47"/>
      <c r="AF638" s="47"/>
      <c r="AG638" s="47"/>
      <c r="AH638" s="47"/>
      <c r="AI638" s="47"/>
    </row>
    <row r="639" spans="1:35">
      <c r="A639" s="47"/>
      <c r="B639" s="47"/>
      <c r="C639" s="47"/>
      <c r="D639" s="47"/>
      <c r="E639" s="47"/>
      <c r="F639" s="47"/>
      <c r="G639" s="47"/>
      <c r="H639" s="47"/>
      <c r="I639" s="47"/>
      <c r="J639" s="47"/>
      <c r="K639" s="47"/>
      <c r="L639" s="47"/>
      <c r="M639" s="47"/>
      <c r="N639" s="47"/>
      <c r="O639" s="47"/>
      <c r="P639" s="47"/>
      <c r="Q639" s="47"/>
      <c r="R639" s="47"/>
      <c r="S639" s="47"/>
      <c r="T639" s="47"/>
      <c r="U639" s="47"/>
      <c r="V639" s="47"/>
      <c r="W639" s="47"/>
      <c r="X639" s="47"/>
      <c r="Y639" s="47"/>
      <c r="Z639" s="47"/>
      <c r="AA639" s="47"/>
      <c r="AB639" s="47"/>
      <c r="AC639" s="47"/>
      <c r="AD639" s="47"/>
      <c r="AE639" s="47"/>
      <c r="AF639" s="47"/>
      <c r="AG639" s="47"/>
      <c r="AH639" s="47"/>
      <c r="AI639" s="47"/>
    </row>
    <row r="640" spans="1:35">
      <c r="A640" s="47"/>
      <c r="B640" s="47"/>
      <c r="C640" s="47"/>
      <c r="D640" s="47"/>
      <c r="E640" s="47"/>
      <c r="F640" s="47"/>
      <c r="G640" s="47"/>
      <c r="H640" s="47"/>
      <c r="I640" s="47"/>
      <c r="J640" s="47"/>
      <c r="K640" s="47"/>
      <c r="L640" s="47"/>
      <c r="M640" s="47"/>
      <c r="N640" s="47"/>
      <c r="O640" s="47"/>
      <c r="P640" s="47"/>
      <c r="Q640" s="47"/>
      <c r="R640" s="47"/>
      <c r="S640" s="47"/>
      <c r="T640" s="47"/>
      <c r="U640" s="47"/>
      <c r="V640" s="47"/>
      <c r="W640" s="47"/>
      <c r="X640" s="47"/>
      <c r="Y640" s="47"/>
      <c r="Z640" s="47"/>
      <c r="AA640" s="47"/>
      <c r="AB640" s="47"/>
      <c r="AC640" s="47"/>
      <c r="AD640" s="47"/>
      <c r="AE640" s="47"/>
      <c r="AF640" s="47"/>
      <c r="AG640" s="47"/>
      <c r="AH640" s="47"/>
      <c r="AI640" s="47"/>
    </row>
    <row r="641" spans="1:35">
      <c r="A641" s="47"/>
      <c r="B641" s="47"/>
      <c r="C641" s="47"/>
      <c r="D641" s="47"/>
      <c r="E641" s="47"/>
      <c r="F641" s="47"/>
      <c r="G641" s="47"/>
      <c r="H641" s="47"/>
      <c r="I641" s="47"/>
      <c r="J641" s="47"/>
      <c r="K641" s="47"/>
      <c r="L641" s="47"/>
      <c r="M641" s="47"/>
      <c r="N641" s="47"/>
      <c r="O641" s="47"/>
      <c r="P641" s="47"/>
      <c r="Q641" s="47"/>
      <c r="R641" s="47"/>
      <c r="S641" s="47"/>
      <c r="T641" s="47"/>
      <c r="U641" s="47"/>
      <c r="V641" s="47"/>
      <c r="W641" s="47"/>
      <c r="X641" s="47"/>
      <c r="Y641" s="47"/>
      <c r="Z641" s="47"/>
      <c r="AA641" s="47"/>
      <c r="AB641" s="47"/>
      <c r="AC641" s="47"/>
      <c r="AD641" s="47"/>
      <c r="AE641" s="47"/>
      <c r="AF641" s="47"/>
      <c r="AG641" s="47"/>
      <c r="AH641" s="47"/>
      <c r="AI641" s="47"/>
    </row>
    <row r="642" spans="1:35">
      <c r="A642" s="47"/>
      <c r="B642" s="47"/>
      <c r="C642" s="47"/>
      <c r="D642" s="47"/>
      <c r="E642" s="47"/>
      <c r="F642" s="47"/>
      <c r="G642" s="47"/>
      <c r="H642" s="47"/>
      <c r="I642" s="47"/>
      <c r="J642" s="47"/>
      <c r="K642" s="47"/>
      <c r="L642" s="47"/>
      <c r="M642" s="47"/>
      <c r="N642" s="47"/>
      <c r="O642" s="47"/>
      <c r="P642" s="47"/>
      <c r="Q642" s="47"/>
      <c r="R642" s="47"/>
      <c r="S642" s="47"/>
      <c r="T642" s="47"/>
      <c r="U642" s="47"/>
      <c r="V642" s="47"/>
      <c r="W642" s="47"/>
      <c r="X642" s="47"/>
      <c r="Y642" s="47"/>
      <c r="Z642" s="47"/>
      <c r="AA642" s="47"/>
      <c r="AB642" s="47"/>
      <c r="AC642" s="47"/>
      <c r="AD642" s="47"/>
      <c r="AE642" s="47"/>
      <c r="AF642" s="47"/>
      <c r="AG642" s="47"/>
      <c r="AH642" s="47"/>
      <c r="AI642" s="47"/>
    </row>
    <row r="643" spans="1:35">
      <c r="A643" s="47"/>
      <c r="B643" s="47"/>
      <c r="C643" s="47"/>
      <c r="D643" s="47"/>
      <c r="E643" s="47"/>
      <c r="F643" s="47"/>
      <c r="G643" s="47"/>
      <c r="H643" s="47"/>
      <c r="I643" s="47"/>
      <c r="J643" s="47"/>
      <c r="K643" s="47"/>
      <c r="L643" s="47"/>
      <c r="M643" s="47"/>
      <c r="N643" s="47"/>
      <c r="O643" s="47"/>
      <c r="P643" s="47"/>
      <c r="Q643" s="47"/>
      <c r="R643" s="47"/>
      <c r="S643" s="47"/>
      <c r="T643" s="47"/>
      <c r="U643" s="47"/>
      <c r="V643" s="47"/>
      <c r="W643" s="47"/>
      <c r="X643" s="47"/>
      <c r="Y643" s="47"/>
      <c r="Z643" s="47"/>
      <c r="AA643" s="47"/>
      <c r="AB643" s="47"/>
      <c r="AC643" s="47"/>
      <c r="AD643" s="47"/>
      <c r="AE643" s="47"/>
      <c r="AF643" s="47"/>
      <c r="AG643" s="47"/>
      <c r="AH643" s="47"/>
      <c r="AI643" s="47"/>
    </row>
    <row r="644" spans="1:35">
      <c r="A644" s="47"/>
      <c r="B644" s="47"/>
      <c r="C644" s="47"/>
      <c r="D644" s="47"/>
      <c r="E644" s="47"/>
      <c r="F644" s="47"/>
      <c r="G644" s="47"/>
      <c r="H644" s="47"/>
      <c r="I644" s="47"/>
      <c r="J644" s="47"/>
      <c r="K644" s="47"/>
      <c r="L644" s="47"/>
      <c r="M644" s="47"/>
      <c r="N644" s="47"/>
      <c r="O644" s="47"/>
      <c r="P644" s="47"/>
      <c r="Q644" s="47"/>
      <c r="R644" s="47"/>
      <c r="S644" s="47"/>
      <c r="T644" s="47"/>
      <c r="U644" s="47"/>
      <c r="V644" s="47"/>
      <c r="W644" s="47"/>
      <c r="X644" s="47"/>
      <c r="Y644" s="47"/>
      <c r="Z644" s="47"/>
      <c r="AA644" s="47"/>
      <c r="AB644" s="47"/>
      <c r="AC644" s="47"/>
      <c r="AD644" s="47"/>
      <c r="AE644" s="47"/>
      <c r="AF644" s="47"/>
      <c r="AG644" s="47"/>
      <c r="AH644" s="47"/>
      <c r="AI644" s="47"/>
    </row>
    <row r="645" spans="1:35">
      <c r="A645" s="47"/>
      <c r="B645" s="47"/>
      <c r="C645" s="47"/>
      <c r="D645" s="47"/>
      <c r="E645" s="47"/>
      <c r="F645" s="47"/>
      <c r="G645" s="47"/>
      <c r="H645" s="47"/>
      <c r="I645" s="47"/>
      <c r="J645" s="47"/>
      <c r="K645" s="47"/>
      <c r="L645" s="47"/>
      <c r="M645" s="47"/>
      <c r="N645" s="47"/>
      <c r="O645" s="47"/>
      <c r="P645" s="47"/>
      <c r="Q645" s="47"/>
      <c r="R645" s="47"/>
      <c r="S645" s="47"/>
      <c r="T645" s="47"/>
      <c r="U645" s="47"/>
      <c r="V645" s="47"/>
      <c r="W645" s="47"/>
      <c r="X645" s="47"/>
      <c r="Y645" s="47"/>
      <c r="Z645" s="47"/>
      <c r="AA645" s="47"/>
      <c r="AB645" s="47"/>
      <c r="AC645" s="47"/>
      <c r="AD645" s="47"/>
      <c r="AE645" s="47"/>
      <c r="AF645" s="47"/>
      <c r="AG645" s="47"/>
      <c r="AH645" s="47"/>
      <c r="AI645" s="47"/>
    </row>
    <row r="646" spans="1:35">
      <c r="A646" s="47"/>
      <c r="B646" s="47"/>
      <c r="C646" s="47"/>
      <c r="D646" s="47"/>
      <c r="E646" s="47"/>
      <c r="F646" s="47"/>
      <c r="G646" s="47"/>
      <c r="H646" s="47"/>
      <c r="I646" s="47"/>
      <c r="J646" s="47"/>
      <c r="K646" s="47"/>
      <c r="L646" s="47"/>
      <c r="M646" s="47"/>
      <c r="N646" s="47"/>
      <c r="O646" s="47"/>
      <c r="P646" s="47"/>
      <c r="Q646" s="47"/>
      <c r="R646" s="47"/>
      <c r="S646" s="47"/>
      <c r="T646" s="47"/>
      <c r="U646" s="47"/>
      <c r="V646" s="47"/>
      <c r="W646" s="47"/>
      <c r="X646" s="47"/>
      <c r="Y646" s="47"/>
      <c r="Z646" s="47"/>
      <c r="AA646" s="47"/>
      <c r="AB646" s="47"/>
      <c r="AC646" s="47"/>
      <c r="AD646" s="47"/>
      <c r="AE646" s="47"/>
      <c r="AF646" s="47"/>
      <c r="AG646" s="47"/>
      <c r="AH646" s="47"/>
      <c r="AI646" s="47"/>
    </row>
    <row r="647" spans="1:35">
      <c r="A647" s="47"/>
      <c r="B647" s="47"/>
      <c r="C647" s="47"/>
      <c r="D647" s="47"/>
      <c r="E647" s="47"/>
      <c r="F647" s="47"/>
      <c r="G647" s="47"/>
      <c r="H647" s="47"/>
      <c r="I647" s="47"/>
      <c r="J647" s="47"/>
      <c r="K647" s="47"/>
      <c r="L647" s="47"/>
      <c r="M647" s="47"/>
      <c r="N647" s="47"/>
      <c r="O647" s="47"/>
      <c r="P647" s="47"/>
      <c r="Q647" s="47"/>
      <c r="R647" s="47"/>
      <c r="S647" s="47"/>
      <c r="T647" s="47"/>
      <c r="U647" s="47"/>
      <c r="V647" s="47"/>
      <c r="W647" s="47"/>
      <c r="X647" s="47"/>
      <c r="Y647" s="47"/>
      <c r="Z647" s="47"/>
      <c r="AA647" s="47"/>
      <c r="AB647" s="47"/>
      <c r="AC647" s="47"/>
      <c r="AD647" s="47"/>
      <c r="AE647" s="47"/>
      <c r="AF647" s="47"/>
      <c r="AG647" s="47"/>
      <c r="AH647" s="47"/>
      <c r="AI647" s="47"/>
    </row>
    <row r="648" spans="1:35">
      <c r="A648" s="47"/>
      <c r="B648" s="47"/>
      <c r="C648" s="47"/>
      <c r="D648" s="47"/>
      <c r="E648" s="47"/>
      <c r="F648" s="47"/>
      <c r="G648" s="47"/>
      <c r="H648" s="47"/>
      <c r="I648" s="47"/>
      <c r="J648" s="47"/>
      <c r="K648" s="47"/>
      <c r="L648" s="47"/>
      <c r="M648" s="47"/>
      <c r="N648" s="47"/>
      <c r="O648" s="47"/>
      <c r="P648" s="47"/>
      <c r="Q648" s="47"/>
      <c r="R648" s="47"/>
      <c r="S648" s="47"/>
      <c r="T648" s="47"/>
      <c r="U648" s="47"/>
      <c r="V648" s="47"/>
      <c r="W648" s="47"/>
      <c r="X648" s="47"/>
      <c r="Y648" s="47"/>
      <c r="Z648" s="47"/>
      <c r="AA648" s="47"/>
      <c r="AB648" s="47"/>
      <c r="AC648" s="47"/>
      <c r="AD648" s="47"/>
      <c r="AE648" s="47"/>
      <c r="AF648" s="47"/>
      <c r="AG648" s="47"/>
      <c r="AH648" s="47"/>
      <c r="AI648" s="47"/>
    </row>
    <row r="649" spans="1:35">
      <c r="A649" s="47"/>
      <c r="B649" s="47"/>
      <c r="C649" s="47"/>
      <c r="D649" s="47"/>
      <c r="E649" s="47"/>
      <c r="F649" s="47"/>
      <c r="G649" s="47"/>
      <c r="H649" s="47"/>
      <c r="I649" s="47"/>
      <c r="J649" s="47"/>
      <c r="K649" s="47"/>
      <c r="L649" s="47"/>
      <c r="M649" s="47"/>
      <c r="N649" s="47"/>
      <c r="O649" s="47"/>
      <c r="P649" s="47"/>
      <c r="Q649" s="47"/>
      <c r="R649" s="47"/>
      <c r="S649" s="47"/>
      <c r="T649" s="47"/>
      <c r="U649" s="47"/>
      <c r="V649" s="47"/>
      <c r="W649" s="47"/>
      <c r="X649" s="47"/>
      <c r="Y649" s="47"/>
      <c r="Z649" s="47"/>
      <c r="AA649" s="47"/>
      <c r="AB649" s="47"/>
      <c r="AC649" s="47"/>
      <c r="AD649" s="47"/>
      <c r="AE649" s="47"/>
      <c r="AF649" s="47"/>
      <c r="AG649" s="47"/>
      <c r="AH649" s="47"/>
      <c r="AI649" s="47"/>
    </row>
    <row r="650" spans="1:35">
      <c r="A650" s="47"/>
      <c r="B650" s="47"/>
      <c r="C650" s="47"/>
      <c r="D650" s="47"/>
      <c r="E650" s="47"/>
      <c r="F650" s="47"/>
      <c r="G650" s="47"/>
      <c r="H650" s="47"/>
      <c r="I650" s="47"/>
      <c r="J650" s="47"/>
      <c r="K650" s="47"/>
      <c r="L650" s="47"/>
      <c r="M650" s="47"/>
      <c r="N650" s="47"/>
      <c r="O650" s="47"/>
      <c r="P650" s="47"/>
      <c r="Q650" s="47"/>
      <c r="R650" s="47"/>
      <c r="S650" s="47"/>
      <c r="T650" s="47"/>
      <c r="U650" s="47"/>
      <c r="V650" s="47"/>
      <c r="W650" s="47"/>
      <c r="X650" s="47"/>
      <c r="Y650" s="47"/>
      <c r="Z650" s="47"/>
      <c r="AA650" s="47"/>
      <c r="AB650" s="47"/>
      <c r="AC650" s="47"/>
      <c r="AD650" s="47"/>
      <c r="AE650" s="47"/>
      <c r="AF650" s="47"/>
      <c r="AG650" s="47"/>
      <c r="AH650" s="47"/>
      <c r="AI650" s="47"/>
    </row>
    <row r="651" spans="1:35">
      <c r="A651" s="47"/>
      <c r="B651" s="47"/>
      <c r="C651" s="47"/>
      <c r="D651" s="47"/>
      <c r="E651" s="47"/>
      <c r="F651" s="47"/>
      <c r="G651" s="47"/>
      <c r="H651" s="47"/>
      <c r="I651" s="47"/>
      <c r="J651" s="47"/>
      <c r="K651" s="47"/>
      <c r="L651" s="47"/>
      <c r="M651" s="47"/>
      <c r="N651" s="47"/>
      <c r="O651" s="47"/>
      <c r="P651" s="47"/>
      <c r="Q651" s="47"/>
      <c r="R651" s="47"/>
      <c r="S651" s="47"/>
      <c r="T651" s="47"/>
      <c r="U651" s="47"/>
      <c r="V651" s="47"/>
      <c r="W651" s="47"/>
      <c r="X651" s="47"/>
      <c r="Y651" s="47"/>
      <c r="Z651" s="47"/>
      <c r="AA651" s="47"/>
      <c r="AB651" s="47"/>
      <c r="AC651" s="47"/>
      <c r="AD651" s="47"/>
      <c r="AE651" s="47"/>
      <c r="AF651" s="47"/>
      <c r="AG651" s="47"/>
      <c r="AH651" s="47"/>
      <c r="AI651" s="47"/>
    </row>
    <row r="652" spans="1:35">
      <c r="A652" s="47"/>
      <c r="B652" s="47"/>
      <c r="C652" s="47"/>
      <c r="D652" s="47"/>
      <c r="E652" s="47"/>
      <c r="F652" s="47"/>
      <c r="G652" s="47"/>
      <c r="H652" s="47"/>
      <c r="I652" s="47"/>
      <c r="J652" s="47"/>
      <c r="K652" s="47"/>
      <c r="L652" s="47"/>
      <c r="M652" s="47"/>
      <c r="N652" s="47"/>
      <c r="O652" s="47"/>
      <c r="P652" s="47"/>
      <c r="Q652" s="47"/>
      <c r="R652" s="47"/>
      <c r="S652" s="47"/>
      <c r="T652" s="47"/>
      <c r="U652" s="47"/>
      <c r="V652" s="47"/>
      <c r="W652" s="47"/>
      <c r="X652" s="47"/>
      <c r="Y652" s="47"/>
      <c r="Z652" s="47"/>
      <c r="AA652" s="47"/>
      <c r="AB652" s="47"/>
      <c r="AC652" s="47"/>
      <c r="AD652" s="47"/>
      <c r="AE652" s="47"/>
      <c r="AF652" s="47"/>
      <c r="AG652" s="47"/>
      <c r="AH652" s="47"/>
      <c r="AI652" s="47"/>
    </row>
    <row r="653" spans="1:35">
      <c r="A653" s="47"/>
      <c r="B653" s="47"/>
      <c r="C653" s="47"/>
      <c r="D653" s="47"/>
      <c r="E653" s="47"/>
      <c r="F653" s="47"/>
      <c r="G653" s="47"/>
      <c r="H653" s="47"/>
      <c r="I653" s="47"/>
      <c r="J653" s="47"/>
      <c r="K653" s="47"/>
      <c r="L653" s="47"/>
      <c r="M653" s="47"/>
      <c r="N653" s="47"/>
      <c r="O653" s="47"/>
      <c r="P653" s="47"/>
      <c r="Q653" s="47"/>
      <c r="R653" s="47"/>
      <c r="S653" s="47"/>
      <c r="T653" s="47"/>
      <c r="U653" s="47"/>
      <c r="V653" s="47"/>
      <c r="W653" s="47"/>
      <c r="X653" s="47"/>
      <c r="Y653" s="47"/>
      <c r="Z653" s="47"/>
      <c r="AA653" s="47"/>
      <c r="AB653" s="47"/>
      <c r="AC653" s="47"/>
      <c r="AD653" s="47"/>
      <c r="AE653" s="47"/>
      <c r="AF653" s="47"/>
      <c r="AG653" s="47"/>
      <c r="AH653" s="47"/>
      <c r="AI653" s="47"/>
    </row>
    <row r="654" spans="1:35">
      <c r="A654" s="47"/>
      <c r="B654" s="47"/>
      <c r="C654" s="47"/>
      <c r="D654" s="47"/>
      <c r="E654" s="47"/>
      <c r="F654" s="47"/>
      <c r="G654" s="47"/>
      <c r="H654" s="47"/>
      <c r="I654" s="47"/>
      <c r="J654" s="47"/>
      <c r="K654" s="47"/>
      <c r="L654" s="47"/>
      <c r="M654" s="47"/>
      <c r="N654" s="47"/>
      <c r="O654" s="47"/>
      <c r="P654" s="47"/>
      <c r="Q654" s="47"/>
      <c r="R654" s="47"/>
      <c r="S654" s="47"/>
      <c r="T654" s="47"/>
      <c r="U654" s="47"/>
      <c r="V654" s="47"/>
      <c r="W654" s="47"/>
      <c r="X654" s="47"/>
      <c r="Y654" s="47"/>
      <c r="Z654" s="47"/>
      <c r="AA654" s="47"/>
      <c r="AB654" s="47"/>
      <c r="AC654" s="47"/>
      <c r="AD654" s="47"/>
      <c r="AE654" s="47"/>
      <c r="AF654" s="47"/>
      <c r="AG654" s="47"/>
      <c r="AH654" s="47"/>
      <c r="AI654" s="47"/>
    </row>
    <row r="655" spans="1:35">
      <c r="A655" s="47"/>
      <c r="B655" s="47"/>
      <c r="C655" s="47"/>
      <c r="D655" s="47"/>
      <c r="E655" s="47"/>
      <c r="F655" s="47"/>
      <c r="G655" s="47"/>
      <c r="H655" s="47"/>
      <c r="I655" s="47"/>
      <c r="J655" s="47"/>
      <c r="K655" s="47"/>
      <c r="L655" s="47"/>
      <c r="M655" s="47"/>
      <c r="N655" s="47"/>
      <c r="O655" s="47"/>
      <c r="P655" s="47"/>
      <c r="Q655" s="47"/>
      <c r="R655" s="47"/>
      <c r="S655" s="47"/>
      <c r="T655" s="47"/>
      <c r="U655" s="47"/>
      <c r="V655" s="47"/>
      <c r="W655" s="47"/>
      <c r="X655" s="47"/>
      <c r="Y655" s="47"/>
      <c r="Z655" s="47"/>
      <c r="AA655" s="47"/>
      <c r="AB655" s="47"/>
      <c r="AC655" s="47"/>
      <c r="AD655" s="47"/>
      <c r="AE655" s="47"/>
      <c r="AF655" s="47"/>
      <c r="AG655" s="47"/>
      <c r="AH655" s="47"/>
      <c r="AI655" s="47"/>
    </row>
    <row r="656" spans="1:35">
      <c r="A656" s="47"/>
      <c r="B656" s="47"/>
      <c r="C656" s="47"/>
      <c r="D656" s="47"/>
      <c r="E656" s="47"/>
      <c r="F656" s="47"/>
      <c r="G656" s="47"/>
      <c r="H656" s="47"/>
      <c r="I656" s="47"/>
      <c r="J656" s="47"/>
      <c r="K656" s="47"/>
      <c r="L656" s="47"/>
      <c r="M656" s="47"/>
      <c r="N656" s="47"/>
      <c r="O656" s="47"/>
      <c r="P656" s="47"/>
      <c r="Q656" s="47"/>
      <c r="R656" s="47"/>
      <c r="S656" s="47"/>
      <c r="T656" s="47"/>
      <c r="U656" s="47"/>
      <c r="V656" s="47"/>
      <c r="W656" s="47"/>
      <c r="X656" s="47"/>
      <c r="Y656" s="47"/>
      <c r="Z656" s="47"/>
      <c r="AA656" s="47"/>
      <c r="AB656" s="47"/>
      <c r="AC656" s="47"/>
      <c r="AD656" s="47"/>
      <c r="AE656" s="47"/>
      <c r="AF656" s="47"/>
      <c r="AG656" s="47"/>
      <c r="AH656" s="47"/>
      <c r="AI656" s="47"/>
    </row>
    <row r="657" spans="1:35">
      <c r="A657" s="47"/>
      <c r="B657" s="47"/>
      <c r="C657" s="47"/>
      <c r="D657" s="47"/>
      <c r="E657" s="47"/>
      <c r="F657" s="47"/>
      <c r="G657" s="47"/>
      <c r="H657" s="47"/>
      <c r="I657" s="47"/>
      <c r="J657" s="47"/>
      <c r="K657" s="47"/>
      <c r="L657" s="47"/>
      <c r="M657" s="47"/>
      <c r="N657" s="47"/>
      <c r="O657" s="47"/>
      <c r="P657" s="47"/>
      <c r="Q657" s="47"/>
      <c r="R657" s="47"/>
      <c r="S657" s="47"/>
      <c r="T657" s="47"/>
      <c r="U657" s="47"/>
      <c r="V657" s="47"/>
      <c r="W657" s="47"/>
      <c r="X657" s="47"/>
      <c r="Y657" s="47"/>
      <c r="Z657" s="47"/>
      <c r="AA657" s="47"/>
      <c r="AB657" s="47"/>
      <c r="AC657" s="47"/>
      <c r="AD657" s="47"/>
      <c r="AE657" s="47"/>
      <c r="AF657" s="47"/>
      <c r="AG657" s="47"/>
      <c r="AH657" s="47"/>
      <c r="AI657" s="47"/>
    </row>
    <row r="658" spans="1:35">
      <c r="A658" s="47"/>
      <c r="B658" s="47"/>
      <c r="C658" s="47"/>
      <c r="D658" s="47"/>
      <c r="E658" s="47"/>
      <c r="F658" s="47"/>
      <c r="G658" s="47"/>
      <c r="H658" s="47"/>
      <c r="I658" s="47"/>
      <c r="J658" s="47"/>
      <c r="K658" s="47"/>
      <c r="L658" s="47"/>
      <c r="M658" s="47"/>
      <c r="N658" s="47"/>
      <c r="O658" s="47"/>
      <c r="P658" s="47"/>
      <c r="Q658" s="47"/>
      <c r="R658" s="47"/>
      <c r="S658" s="47"/>
      <c r="T658" s="47"/>
      <c r="U658" s="47"/>
      <c r="V658" s="47"/>
      <c r="W658" s="47"/>
      <c r="X658" s="47"/>
      <c r="Y658" s="47"/>
      <c r="Z658" s="47"/>
      <c r="AA658" s="47"/>
      <c r="AB658" s="47"/>
      <c r="AC658" s="47"/>
      <c r="AD658" s="47"/>
      <c r="AE658" s="47"/>
      <c r="AF658" s="47"/>
      <c r="AG658" s="47"/>
      <c r="AH658" s="47"/>
      <c r="AI658" s="47"/>
    </row>
    <row r="659" spans="1:35">
      <c r="A659" s="47"/>
      <c r="B659" s="47"/>
      <c r="C659" s="47"/>
      <c r="D659" s="47"/>
      <c r="E659" s="47"/>
      <c r="F659" s="47"/>
      <c r="G659" s="47"/>
      <c r="H659" s="47"/>
      <c r="I659" s="47"/>
      <c r="J659" s="47"/>
      <c r="K659" s="47"/>
      <c r="L659" s="47"/>
      <c r="M659" s="47"/>
      <c r="N659" s="47"/>
      <c r="O659" s="47"/>
      <c r="P659" s="47"/>
      <c r="Q659" s="47"/>
      <c r="R659" s="47"/>
      <c r="S659" s="47"/>
      <c r="T659" s="47"/>
      <c r="U659" s="47"/>
      <c r="V659" s="47"/>
      <c r="W659" s="47"/>
      <c r="X659" s="47"/>
      <c r="Y659" s="47"/>
      <c r="Z659" s="47"/>
      <c r="AA659" s="47"/>
      <c r="AB659" s="47"/>
      <c r="AC659" s="47"/>
      <c r="AD659" s="47"/>
      <c r="AE659" s="47"/>
      <c r="AF659" s="47"/>
      <c r="AG659" s="47"/>
      <c r="AH659" s="47"/>
      <c r="AI659" s="47"/>
    </row>
    <row r="660" spans="1:35">
      <c r="A660" s="47"/>
      <c r="B660" s="47"/>
      <c r="C660" s="47"/>
      <c r="D660" s="47"/>
      <c r="E660" s="47"/>
      <c r="F660" s="47"/>
      <c r="G660" s="47"/>
      <c r="H660" s="47"/>
      <c r="I660" s="47"/>
      <c r="J660" s="47"/>
      <c r="K660" s="47"/>
      <c r="L660" s="47"/>
      <c r="M660" s="47"/>
      <c r="N660" s="47"/>
      <c r="O660" s="47"/>
      <c r="P660" s="47"/>
      <c r="Q660" s="47"/>
      <c r="R660" s="47"/>
      <c r="S660" s="47"/>
      <c r="T660" s="47"/>
      <c r="U660" s="47"/>
      <c r="V660" s="47"/>
      <c r="W660" s="47"/>
      <c r="X660" s="47"/>
      <c r="Y660" s="47"/>
      <c r="Z660" s="47"/>
      <c r="AA660" s="47"/>
      <c r="AB660" s="47"/>
      <c r="AC660" s="47"/>
      <c r="AD660" s="47"/>
      <c r="AE660" s="47"/>
      <c r="AF660" s="47"/>
      <c r="AG660" s="47"/>
      <c r="AH660" s="47"/>
      <c r="AI660" s="47"/>
    </row>
    <row r="661" spans="1:35">
      <c r="A661" s="47"/>
      <c r="B661" s="47"/>
      <c r="C661" s="47"/>
      <c r="D661" s="47"/>
      <c r="E661" s="47"/>
      <c r="F661" s="47"/>
      <c r="G661" s="47"/>
      <c r="H661" s="47"/>
      <c r="I661" s="47"/>
      <c r="J661" s="47"/>
      <c r="K661" s="47"/>
      <c r="L661" s="47"/>
      <c r="M661" s="47"/>
      <c r="N661" s="47"/>
      <c r="O661" s="47"/>
      <c r="P661" s="47"/>
      <c r="Q661" s="47"/>
      <c r="R661" s="47"/>
      <c r="S661" s="47"/>
      <c r="T661" s="47"/>
      <c r="U661" s="47"/>
      <c r="V661" s="47"/>
      <c r="W661" s="47"/>
      <c r="X661" s="47"/>
      <c r="Y661" s="47"/>
      <c r="Z661" s="47"/>
      <c r="AA661" s="47"/>
      <c r="AB661" s="47"/>
      <c r="AC661" s="47"/>
      <c r="AD661" s="47"/>
      <c r="AE661" s="47"/>
      <c r="AF661" s="47"/>
      <c r="AG661" s="47"/>
      <c r="AH661" s="47"/>
      <c r="AI661" s="47"/>
    </row>
    <row r="662" spans="1:35">
      <c r="A662" s="47"/>
      <c r="B662" s="47"/>
      <c r="C662" s="47"/>
      <c r="D662" s="47"/>
      <c r="E662" s="47"/>
      <c r="F662" s="47"/>
      <c r="G662" s="47"/>
      <c r="H662" s="47"/>
      <c r="I662" s="47"/>
      <c r="J662" s="47"/>
      <c r="K662" s="47"/>
      <c r="L662" s="47"/>
      <c r="M662" s="47"/>
      <c r="N662" s="47"/>
      <c r="O662" s="47"/>
      <c r="P662" s="47"/>
      <c r="Q662" s="47"/>
      <c r="R662" s="47"/>
      <c r="S662" s="47"/>
      <c r="T662" s="47"/>
      <c r="U662" s="47"/>
      <c r="V662" s="47"/>
      <c r="W662" s="47"/>
      <c r="X662" s="47"/>
      <c r="Y662" s="47"/>
      <c r="Z662" s="47"/>
      <c r="AA662" s="47"/>
      <c r="AB662" s="47"/>
      <c r="AC662" s="47"/>
      <c r="AD662" s="47"/>
      <c r="AE662" s="47"/>
      <c r="AF662" s="47"/>
      <c r="AG662" s="47"/>
      <c r="AH662" s="47"/>
      <c r="AI662" s="47"/>
    </row>
    <row r="663" spans="1:35">
      <c r="A663" s="47"/>
      <c r="B663" s="47"/>
      <c r="C663" s="47"/>
      <c r="D663" s="47"/>
      <c r="E663" s="47"/>
      <c r="F663" s="47"/>
      <c r="G663" s="47"/>
      <c r="H663" s="47"/>
      <c r="I663" s="47"/>
      <c r="J663" s="47"/>
      <c r="K663" s="47"/>
      <c r="L663" s="47"/>
      <c r="M663" s="47"/>
      <c r="N663" s="47"/>
      <c r="O663" s="47"/>
      <c r="P663" s="47"/>
      <c r="Q663" s="47"/>
      <c r="R663" s="47"/>
      <c r="S663" s="47"/>
      <c r="T663" s="47"/>
      <c r="U663" s="47"/>
      <c r="V663" s="47"/>
      <c r="W663" s="47"/>
      <c r="X663" s="47"/>
      <c r="Y663" s="47"/>
      <c r="Z663" s="47"/>
      <c r="AA663" s="47"/>
      <c r="AB663" s="47"/>
      <c r="AC663" s="47"/>
      <c r="AD663" s="47"/>
      <c r="AE663" s="47"/>
      <c r="AF663" s="47"/>
      <c r="AG663" s="47"/>
      <c r="AH663" s="47"/>
      <c r="AI663" s="47"/>
    </row>
    <row r="664" spans="1:35">
      <c r="A664" s="47"/>
      <c r="B664" s="47"/>
      <c r="C664" s="47"/>
      <c r="D664" s="47"/>
      <c r="E664" s="47"/>
      <c r="F664" s="47"/>
      <c r="G664" s="47"/>
      <c r="H664" s="47"/>
      <c r="I664" s="47"/>
      <c r="J664" s="47"/>
      <c r="K664" s="47"/>
      <c r="L664" s="47"/>
      <c r="M664" s="47"/>
      <c r="N664" s="47"/>
      <c r="O664" s="47"/>
      <c r="P664" s="47"/>
      <c r="Q664" s="47"/>
      <c r="R664" s="47"/>
      <c r="S664" s="47"/>
      <c r="T664" s="47"/>
      <c r="U664" s="47"/>
      <c r="V664" s="47"/>
      <c r="W664" s="47"/>
      <c r="X664" s="47"/>
      <c r="Y664" s="47"/>
      <c r="Z664" s="47"/>
      <c r="AA664" s="47"/>
      <c r="AB664" s="47"/>
      <c r="AC664" s="47"/>
      <c r="AD664" s="47"/>
      <c r="AE664" s="47"/>
      <c r="AF664" s="47"/>
      <c r="AG664" s="47"/>
      <c r="AH664" s="47"/>
      <c r="AI664" s="47"/>
    </row>
    <row r="665" spans="1:35">
      <c r="A665" s="47"/>
      <c r="B665" s="47"/>
      <c r="C665" s="47"/>
      <c r="D665" s="47"/>
      <c r="E665" s="47"/>
      <c r="F665" s="47"/>
      <c r="G665" s="47"/>
      <c r="H665" s="47"/>
      <c r="I665" s="47"/>
      <c r="J665" s="47"/>
      <c r="K665" s="47"/>
      <c r="L665" s="47"/>
      <c r="M665" s="47"/>
      <c r="N665" s="47"/>
      <c r="O665" s="47"/>
      <c r="P665" s="47"/>
      <c r="Q665" s="47"/>
      <c r="R665" s="47"/>
      <c r="S665" s="47"/>
      <c r="T665" s="47"/>
      <c r="U665" s="47"/>
      <c r="V665" s="47"/>
      <c r="W665" s="47"/>
      <c r="X665" s="47"/>
      <c r="Y665" s="47"/>
      <c r="Z665" s="47"/>
      <c r="AA665" s="47"/>
      <c r="AB665" s="47"/>
      <c r="AC665" s="47"/>
      <c r="AD665" s="47"/>
      <c r="AE665" s="47"/>
      <c r="AF665" s="47"/>
      <c r="AG665" s="47"/>
      <c r="AH665" s="47"/>
      <c r="AI665" s="47"/>
    </row>
    <row r="666" spans="1:35">
      <c r="A666" s="47"/>
      <c r="B666" s="47"/>
      <c r="C666" s="47"/>
      <c r="D666" s="47"/>
      <c r="E666" s="47"/>
      <c r="F666" s="47"/>
      <c r="G666" s="47"/>
      <c r="H666" s="47"/>
      <c r="I666" s="47"/>
      <c r="J666" s="47"/>
      <c r="K666" s="47"/>
      <c r="L666" s="47"/>
      <c r="M666" s="47"/>
      <c r="N666" s="47"/>
      <c r="O666" s="47"/>
      <c r="P666" s="47"/>
      <c r="Q666" s="47"/>
      <c r="R666" s="47"/>
      <c r="S666" s="47"/>
      <c r="T666" s="47"/>
      <c r="U666" s="47"/>
      <c r="V666" s="47"/>
      <c r="W666" s="47"/>
      <c r="X666" s="47"/>
      <c r="Y666" s="47"/>
      <c r="Z666" s="47"/>
      <c r="AA666" s="47"/>
      <c r="AB666" s="47"/>
      <c r="AC666" s="47"/>
      <c r="AD666" s="47"/>
      <c r="AE666" s="47"/>
      <c r="AF666" s="47"/>
      <c r="AG666" s="47"/>
      <c r="AH666" s="47"/>
      <c r="AI666" s="47"/>
    </row>
    <row r="667" spans="1:35">
      <c r="A667" s="47"/>
      <c r="B667" s="47"/>
      <c r="C667" s="47"/>
      <c r="D667" s="47"/>
      <c r="E667" s="47"/>
      <c r="F667" s="47"/>
      <c r="G667" s="47"/>
      <c r="H667" s="47"/>
      <c r="I667" s="47"/>
      <c r="J667" s="47"/>
      <c r="K667" s="47"/>
      <c r="L667" s="47"/>
      <c r="M667" s="47"/>
      <c r="N667" s="47"/>
      <c r="O667" s="47"/>
      <c r="P667" s="47"/>
      <c r="Q667" s="47"/>
      <c r="R667" s="47"/>
      <c r="S667" s="47"/>
      <c r="T667" s="47"/>
      <c r="U667" s="47"/>
      <c r="V667" s="47"/>
      <c r="W667" s="47"/>
      <c r="X667" s="47"/>
      <c r="Y667" s="47"/>
      <c r="Z667" s="47"/>
      <c r="AA667" s="47"/>
      <c r="AB667" s="47"/>
      <c r="AC667" s="47"/>
      <c r="AD667" s="47"/>
      <c r="AE667" s="47"/>
      <c r="AF667" s="47"/>
      <c r="AG667" s="47"/>
      <c r="AH667" s="47"/>
      <c r="AI667" s="47"/>
    </row>
    <row r="668" spans="1:35">
      <c r="A668" s="47"/>
      <c r="B668" s="47"/>
      <c r="C668" s="47"/>
      <c r="D668" s="47"/>
      <c r="E668" s="47"/>
      <c r="F668" s="47"/>
      <c r="G668" s="47"/>
      <c r="H668" s="47"/>
      <c r="I668" s="47"/>
      <c r="J668" s="47"/>
      <c r="K668" s="47"/>
      <c r="L668" s="47"/>
      <c r="M668" s="47"/>
      <c r="N668" s="47"/>
      <c r="O668" s="47"/>
      <c r="P668" s="47"/>
      <c r="Q668" s="47"/>
      <c r="R668" s="47"/>
      <c r="S668" s="47"/>
      <c r="T668" s="47"/>
      <c r="U668" s="47"/>
      <c r="V668" s="47"/>
      <c r="W668" s="47"/>
      <c r="X668" s="47"/>
      <c r="Y668" s="47"/>
      <c r="Z668" s="47"/>
      <c r="AA668" s="47"/>
      <c r="AB668" s="47"/>
      <c r="AC668" s="47"/>
      <c r="AD668" s="47"/>
      <c r="AE668" s="47"/>
      <c r="AF668" s="47"/>
      <c r="AG668" s="47"/>
      <c r="AH668" s="47"/>
      <c r="AI668" s="47"/>
    </row>
    <row r="669" spans="1:35">
      <c r="A669" s="47"/>
      <c r="B669" s="47"/>
      <c r="C669" s="47"/>
      <c r="D669" s="47"/>
      <c r="E669" s="47"/>
      <c r="F669" s="47"/>
      <c r="G669" s="47"/>
      <c r="H669" s="47"/>
      <c r="I669" s="47"/>
      <c r="J669" s="47"/>
      <c r="K669" s="47"/>
      <c r="L669" s="47"/>
      <c r="M669" s="47"/>
      <c r="N669" s="47"/>
      <c r="O669" s="47"/>
      <c r="P669" s="47"/>
      <c r="Q669" s="47"/>
      <c r="R669" s="47"/>
      <c r="S669" s="47"/>
      <c r="T669" s="47"/>
      <c r="U669" s="47"/>
      <c r="V669" s="47"/>
      <c r="W669" s="47"/>
      <c r="X669" s="47"/>
      <c r="Y669" s="47"/>
      <c r="Z669" s="47"/>
      <c r="AA669" s="47"/>
      <c r="AB669" s="47"/>
      <c r="AC669" s="47"/>
      <c r="AD669" s="47"/>
      <c r="AE669" s="47"/>
      <c r="AF669" s="47"/>
      <c r="AG669" s="47"/>
      <c r="AH669" s="47"/>
      <c r="AI669" s="47"/>
    </row>
    <row r="670" spans="1:35">
      <c r="A670" s="47"/>
      <c r="B670" s="47"/>
      <c r="C670" s="47"/>
      <c r="D670" s="47"/>
      <c r="E670" s="47"/>
      <c r="F670" s="47"/>
      <c r="G670" s="47"/>
      <c r="H670" s="47"/>
      <c r="I670" s="47"/>
      <c r="J670" s="47"/>
      <c r="K670" s="47"/>
      <c r="L670" s="47"/>
      <c r="M670" s="47"/>
      <c r="N670" s="47"/>
      <c r="O670" s="47"/>
      <c r="P670" s="47"/>
      <c r="Q670" s="47"/>
      <c r="R670" s="47"/>
      <c r="S670" s="47"/>
      <c r="T670" s="47"/>
      <c r="U670" s="47"/>
      <c r="V670" s="47"/>
      <c r="W670" s="47"/>
      <c r="X670" s="47"/>
      <c r="Y670" s="47"/>
      <c r="Z670" s="47"/>
      <c r="AA670" s="47"/>
      <c r="AB670" s="47"/>
      <c r="AC670" s="47"/>
      <c r="AD670" s="47"/>
      <c r="AE670" s="47"/>
      <c r="AF670" s="47"/>
      <c r="AG670" s="47"/>
      <c r="AH670" s="47"/>
      <c r="AI670" s="47"/>
    </row>
    <row r="671" spans="1:35">
      <c r="A671" s="47"/>
      <c r="B671" s="47"/>
      <c r="C671" s="47"/>
      <c r="D671" s="47"/>
      <c r="E671" s="47"/>
      <c r="F671" s="47"/>
      <c r="G671" s="47"/>
      <c r="H671" s="47"/>
      <c r="I671" s="47"/>
      <c r="J671" s="47"/>
      <c r="K671" s="47"/>
      <c r="L671" s="47"/>
      <c r="M671" s="47"/>
      <c r="N671" s="47"/>
      <c r="O671" s="47"/>
      <c r="P671" s="47"/>
      <c r="Q671" s="47"/>
      <c r="R671" s="47"/>
      <c r="S671" s="47"/>
      <c r="T671" s="47"/>
      <c r="U671" s="47"/>
      <c r="V671" s="47"/>
      <c r="W671" s="47"/>
      <c r="X671" s="47"/>
      <c r="Y671" s="47"/>
      <c r="Z671" s="47"/>
      <c r="AA671" s="47"/>
      <c r="AB671" s="47"/>
      <c r="AC671" s="47"/>
      <c r="AD671" s="47"/>
      <c r="AE671" s="47"/>
      <c r="AF671" s="47"/>
      <c r="AG671" s="47"/>
      <c r="AH671" s="47"/>
      <c r="AI671" s="47"/>
    </row>
    <row r="672" spans="1:35">
      <c r="A672" s="47"/>
      <c r="B672" s="47"/>
      <c r="C672" s="47"/>
      <c r="D672" s="47"/>
      <c r="E672" s="47"/>
      <c r="F672" s="47"/>
      <c r="G672" s="47"/>
      <c r="H672" s="47"/>
      <c r="I672" s="47"/>
      <c r="J672" s="47"/>
      <c r="K672" s="47"/>
      <c r="L672" s="47"/>
      <c r="M672" s="47"/>
      <c r="N672" s="47"/>
      <c r="O672" s="47"/>
      <c r="P672" s="47"/>
      <c r="Q672" s="47"/>
      <c r="R672" s="47"/>
      <c r="S672" s="47"/>
      <c r="T672" s="47"/>
      <c r="U672" s="47"/>
      <c r="V672" s="47"/>
      <c r="W672" s="47"/>
      <c r="X672" s="47"/>
      <c r="Y672" s="47"/>
      <c r="Z672" s="47"/>
      <c r="AA672" s="47"/>
      <c r="AB672" s="47"/>
      <c r="AC672" s="47"/>
      <c r="AD672" s="47"/>
      <c r="AE672" s="47"/>
      <c r="AF672" s="47"/>
      <c r="AG672" s="47"/>
      <c r="AH672" s="47"/>
      <c r="AI672" s="47"/>
    </row>
    <row r="673" spans="1:35">
      <c r="A673" s="47"/>
      <c r="B673" s="47"/>
      <c r="C673" s="47"/>
      <c r="D673" s="47"/>
      <c r="E673" s="47"/>
      <c r="F673" s="47"/>
      <c r="G673" s="47"/>
      <c r="H673" s="47"/>
      <c r="I673" s="47"/>
      <c r="J673" s="47"/>
      <c r="K673" s="47"/>
      <c r="L673" s="47"/>
      <c r="M673" s="47"/>
      <c r="N673" s="47"/>
      <c r="O673" s="47"/>
      <c r="P673" s="47"/>
      <c r="Q673" s="47"/>
      <c r="R673" s="47"/>
      <c r="S673" s="47"/>
      <c r="T673" s="47"/>
      <c r="U673" s="47"/>
      <c r="V673" s="47"/>
      <c r="W673" s="47"/>
      <c r="X673" s="47"/>
      <c r="Y673" s="47"/>
      <c r="Z673" s="47"/>
      <c r="AA673" s="47"/>
      <c r="AB673" s="47"/>
      <c r="AC673" s="47"/>
      <c r="AD673" s="47"/>
      <c r="AE673" s="47"/>
      <c r="AF673" s="47"/>
      <c r="AG673" s="47"/>
      <c r="AH673" s="47"/>
      <c r="AI673" s="47"/>
    </row>
    <row r="674" spans="1:35">
      <c r="A674" s="47"/>
      <c r="B674" s="47"/>
      <c r="C674" s="47"/>
      <c r="D674" s="47"/>
      <c r="E674" s="47"/>
      <c r="F674" s="47"/>
      <c r="G674" s="47"/>
      <c r="H674" s="47"/>
      <c r="I674" s="47"/>
      <c r="J674" s="47"/>
      <c r="K674" s="47"/>
      <c r="L674" s="47"/>
      <c r="M674" s="47"/>
      <c r="N674" s="47"/>
      <c r="O674" s="47"/>
      <c r="P674" s="47"/>
      <c r="Q674" s="47"/>
      <c r="R674" s="47"/>
      <c r="S674" s="47"/>
      <c r="T674" s="47"/>
      <c r="U674" s="47"/>
      <c r="V674" s="47"/>
      <c r="W674" s="47"/>
      <c r="X674" s="47"/>
      <c r="Y674" s="47"/>
      <c r="Z674" s="47"/>
      <c r="AA674" s="47"/>
      <c r="AB674" s="47"/>
      <c r="AC674" s="47"/>
      <c r="AD674" s="47"/>
      <c r="AE674" s="47"/>
      <c r="AF674" s="47"/>
      <c r="AG674" s="47"/>
      <c r="AH674" s="47"/>
      <c r="AI674" s="47"/>
    </row>
    <row r="675" spans="1:35">
      <c r="A675" s="47"/>
      <c r="B675" s="47"/>
      <c r="C675" s="47"/>
      <c r="D675" s="47"/>
      <c r="E675" s="47"/>
      <c r="F675" s="47"/>
      <c r="G675" s="47"/>
      <c r="H675" s="47"/>
      <c r="I675" s="47"/>
      <c r="J675" s="47"/>
      <c r="K675" s="47"/>
      <c r="L675" s="47"/>
      <c r="M675" s="47"/>
      <c r="N675" s="47"/>
      <c r="O675" s="47"/>
      <c r="P675" s="47"/>
      <c r="Q675" s="47"/>
      <c r="R675" s="47"/>
      <c r="S675" s="47"/>
      <c r="T675" s="47"/>
      <c r="U675" s="47"/>
      <c r="V675" s="47"/>
      <c r="W675" s="47"/>
      <c r="X675" s="47"/>
      <c r="Y675" s="47"/>
      <c r="Z675" s="47"/>
      <c r="AA675" s="47"/>
      <c r="AB675" s="47"/>
      <c r="AC675" s="47"/>
      <c r="AD675" s="47"/>
      <c r="AE675" s="47"/>
      <c r="AF675" s="47"/>
      <c r="AG675" s="47"/>
      <c r="AH675" s="47"/>
      <c r="AI675" s="47"/>
    </row>
    <row r="676" spans="1:35">
      <c r="A676" s="47"/>
      <c r="B676" s="47"/>
      <c r="C676" s="47"/>
      <c r="D676" s="47"/>
      <c r="E676" s="47"/>
      <c r="F676" s="47"/>
      <c r="G676" s="47"/>
      <c r="H676" s="47"/>
      <c r="I676" s="47"/>
      <c r="J676" s="47"/>
      <c r="K676" s="47"/>
      <c r="L676" s="47"/>
      <c r="M676" s="47"/>
      <c r="N676" s="47"/>
      <c r="O676" s="47"/>
      <c r="P676" s="47"/>
      <c r="Q676" s="47"/>
      <c r="R676" s="47"/>
      <c r="S676" s="47"/>
      <c r="T676" s="47"/>
      <c r="U676" s="47"/>
      <c r="V676" s="47"/>
      <c r="W676" s="47"/>
      <c r="X676" s="47"/>
      <c r="Y676" s="47"/>
      <c r="Z676" s="47"/>
      <c r="AA676" s="47"/>
      <c r="AB676" s="47"/>
      <c r="AC676" s="47"/>
      <c r="AD676" s="47"/>
      <c r="AE676" s="47"/>
      <c r="AF676" s="47"/>
      <c r="AG676" s="47"/>
      <c r="AH676" s="47"/>
      <c r="AI676" s="47"/>
    </row>
    <row r="677" spans="1:35">
      <c r="A677" s="47"/>
      <c r="B677" s="47"/>
      <c r="C677" s="47"/>
      <c r="D677" s="47"/>
      <c r="E677" s="47"/>
      <c r="F677" s="47"/>
      <c r="G677" s="47"/>
      <c r="H677" s="47"/>
      <c r="I677" s="47"/>
      <c r="J677" s="47"/>
      <c r="K677" s="47"/>
      <c r="L677" s="47"/>
      <c r="M677" s="47"/>
      <c r="N677" s="47"/>
      <c r="O677" s="47"/>
      <c r="P677" s="47"/>
      <c r="Q677" s="47"/>
      <c r="R677" s="47"/>
      <c r="S677" s="47"/>
      <c r="T677" s="47"/>
      <c r="U677" s="47"/>
      <c r="V677" s="47"/>
      <c r="W677" s="47"/>
      <c r="X677" s="47"/>
      <c r="Y677" s="47"/>
      <c r="Z677" s="47"/>
      <c r="AA677" s="47"/>
      <c r="AB677" s="47"/>
      <c r="AC677" s="47"/>
      <c r="AD677" s="47"/>
      <c r="AE677" s="47"/>
      <c r="AF677" s="47"/>
      <c r="AG677" s="47"/>
      <c r="AH677" s="47"/>
      <c r="AI677" s="47"/>
    </row>
    <row r="678" spans="1:35">
      <c r="A678" s="47"/>
      <c r="B678" s="47"/>
      <c r="C678" s="47"/>
      <c r="D678" s="47"/>
      <c r="E678" s="47"/>
      <c r="F678" s="47"/>
      <c r="G678" s="47"/>
      <c r="H678" s="47"/>
      <c r="I678" s="47"/>
      <c r="J678" s="47"/>
      <c r="K678" s="47"/>
      <c r="L678" s="47"/>
      <c r="M678" s="47"/>
      <c r="N678" s="47"/>
      <c r="O678" s="47"/>
      <c r="P678" s="47"/>
      <c r="Q678" s="47"/>
      <c r="R678" s="47"/>
      <c r="S678" s="47"/>
      <c r="T678" s="47"/>
      <c r="U678" s="47"/>
      <c r="V678" s="47"/>
      <c r="W678" s="47"/>
      <c r="X678" s="47"/>
      <c r="Y678" s="47"/>
      <c r="Z678" s="47"/>
      <c r="AA678" s="47"/>
      <c r="AB678" s="47"/>
      <c r="AC678" s="47"/>
      <c r="AD678" s="47"/>
      <c r="AE678" s="47"/>
      <c r="AF678" s="47"/>
      <c r="AG678" s="47"/>
      <c r="AH678" s="47"/>
      <c r="AI678" s="47"/>
    </row>
    <row r="679" spans="1:35">
      <c r="A679" s="47"/>
      <c r="B679" s="47"/>
      <c r="C679" s="47"/>
      <c r="D679" s="47"/>
      <c r="E679" s="47"/>
      <c r="F679" s="47"/>
      <c r="G679" s="47"/>
      <c r="H679" s="47"/>
      <c r="I679" s="47"/>
      <c r="J679" s="47"/>
      <c r="K679" s="47"/>
      <c r="L679" s="47"/>
      <c r="M679" s="47"/>
      <c r="N679" s="47"/>
      <c r="O679" s="47"/>
      <c r="P679" s="47"/>
      <c r="Q679" s="47"/>
      <c r="R679" s="47"/>
      <c r="S679" s="47"/>
      <c r="T679" s="47"/>
      <c r="U679" s="47"/>
      <c r="V679" s="47"/>
      <c r="W679" s="47"/>
      <c r="X679" s="47"/>
      <c r="Y679" s="47"/>
      <c r="Z679" s="47"/>
      <c r="AA679" s="47"/>
      <c r="AB679" s="47"/>
      <c r="AC679" s="47"/>
      <c r="AD679" s="47"/>
      <c r="AE679" s="47"/>
      <c r="AF679" s="47"/>
      <c r="AG679" s="47"/>
      <c r="AH679" s="47"/>
      <c r="AI679" s="47"/>
    </row>
    <row r="680" spans="1:35">
      <c r="A680" s="47"/>
      <c r="B680" s="47"/>
      <c r="C680" s="47"/>
      <c r="D680" s="47"/>
      <c r="E680" s="47"/>
      <c r="F680" s="47"/>
      <c r="G680" s="47"/>
      <c r="H680" s="47"/>
      <c r="I680" s="47"/>
      <c r="J680" s="47"/>
      <c r="K680" s="47"/>
      <c r="L680" s="47"/>
      <c r="M680" s="47"/>
      <c r="N680" s="47"/>
      <c r="O680" s="47"/>
      <c r="P680" s="47"/>
      <c r="Q680" s="47"/>
      <c r="R680" s="47"/>
      <c r="S680" s="47"/>
      <c r="T680" s="47"/>
      <c r="U680" s="47"/>
      <c r="V680" s="47"/>
      <c r="W680" s="47"/>
      <c r="X680" s="47"/>
      <c r="Y680" s="47"/>
      <c r="Z680" s="47"/>
      <c r="AA680" s="47"/>
      <c r="AB680" s="47"/>
      <c r="AC680" s="47"/>
      <c r="AD680" s="47"/>
      <c r="AE680" s="47"/>
      <c r="AF680" s="47"/>
      <c r="AG680" s="47"/>
      <c r="AH680" s="47"/>
      <c r="AI680" s="47"/>
    </row>
    <row r="681" spans="1:35">
      <c r="A681" s="47"/>
      <c r="B681" s="47"/>
      <c r="C681" s="47"/>
      <c r="D681" s="47"/>
      <c r="E681" s="47"/>
      <c r="F681" s="47"/>
      <c r="G681" s="47"/>
      <c r="H681" s="47"/>
      <c r="I681" s="47"/>
      <c r="J681" s="47"/>
      <c r="K681" s="47"/>
      <c r="L681" s="47"/>
      <c r="M681" s="47"/>
      <c r="N681" s="47"/>
      <c r="O681" s="47"/>
      <c r="P681" s="47"/>
      <c r="Q681" s="47"/>
      <c r="R681" s="47"/>
      <c r="S681" s="47"/>
      <c r="T681" s="47"/>
      <c r="U681" s="47"/>
      <c r="V681" s="47"/>
      <c r="W681" s="47"/>
      <c r="X681" s="47"/>
      <c r="Y681" s="47"/>
      <c r="Z681" s="47"/>
      <c r="AA681" s="47"/>
      <c r="AB681" s="47"/>
      <c r="AC681" s="47"/>
      <c r="AD681" s="47"/>
      <c r="AE681" s="47"/>
      <c r="AF681" s="47"/>
      <c r="AG681" s="47"/>
      <c r="AH681" s="47"/>
      <c r="AI681" s="47"/>
    </row>
    <row r="682" spans="1:35">
      <c r="A682" s="47"/>
      <c r="B682" s="47"/>
      <c r="C682" s="47"/>
      <c r="D682" s="47"/>
      <c r="E682" s="47"/>
      <c r="F682" s="47"/>
      <c r="G682" s="47"/>
      <c r="H682" s="47"/>
      <c r="I682" s="47"/>
      <c r="J682" s="47"/>
      <c r="K682" s="47"/>
      <c r="L682" s="47"/>
      <c r="M682" s="47"/>
      <c r="N682" s="47"/>
      <c r="O682" s="47"/>
      <c r="P682" s="47"/>
      <c r="Q682" s="47"/>
      <c r="R682" s="47"/>
      <c r="S682" s="47"/>
      <c r="T682" s="47"/>
      <c r="U682" s="47"/>
      <c r="V682" s="47"/>
      <c r="W682" s="47"/>
      <c r="X682" s="47"/>
      <c r="Y682" s="47"/>
      <c r="Z682" s="47"/>
      <c r="AA682" s="47"/>
      <c r="AB682" s="47"/>
      <c r="AC682" s="47"/>
      <c r="AD682" s="47"/>
      <c r="AE682" s="47"/>
      <c r="AF682" s="47"/>
      <c r="AG682" s="47"/>
      <c r="AH682" s="47"/>
      <c r="AI682" s="47"/>
    </row>
    <row r="683" spans="1:35">
      <c r="A683" s="47"/>
      <c r="B683" s="47"/>
      <c r="C683" s="47"/>
      <c r="D683" s="47"/>
      <c r="E683" s="47"/>
      <c r="F683" s="47"/>
      <c r="G683" s="47"/>
      <c r="H683" s="47"/>
      <c r="I683" s="47"/>
      <c r="J683" s="47"/>
      <c r="K683" s="47"/>
      <c r="L683" s="47"/>
      <c r="M683" s="47"/>
      <c r="N683" s="47"/>
      <c r="O683" s="47"/>
      <c r="P683" s="47"/>
      <c r="Q683" s="47"/>
      <c r="R683" s="47"/>
      <c r="S683" s="47"/>
      <c r="T683" s="47"/>
      <c r="U683" s="47"/>
      <c r="V683" s="47"/>
      <c r="W683" s="47"/>
      <c r="X683" s="47"/>
      <c r="Y683" s="47"/>
      <c r="Z683" s="47"/>
      <c r="AA683" s="47"/>
      <c r="AB683" s="47"/>
      <c r="AC683" s="47"/>
      <c r="AD683" s="47"/>
      <c r="AE683" s="47"/>
      <c r="AF683" s="47"/>
      <c r="AG683" s="47"/>
      <c r="AH683" s="47"/>
      <c r="AI683" s="47"/>
    </row>
    <row r="684" spans="1:35">
      <c r="A684" s="47"/>
      <c r="B684" s="47"/>
      <c r="C684" s="47"/>
      <c r="D684" s="47"/>
      <c r="E684" s="47"/>
      <c r="F684" s="47"/>
      <c r="G684" s="47"/>
      <c r="H684" s="47"/>
      <c r="I684" s="47"/>
      <c r="J684" s="47"/>
      <c r="K684" s="47"/>
      <c r="L684" s="47"/>
      <c r="M684" s="47"/>
      <c r="N684" s="47"/>
      <c r="O684" s="47"/>
      <c r="P684" s="47"/>
      <c r="Q684" s="47"/>
      <c r="R684" s="47"/>
      <c r="S684" s="47"/>
      <c r="T684" s="47"/>
      <c r="U684" s="47"/>
      <c r="V684" s="47"/>
      <c r="W684" s="47"/>
      <c r="X684" s="47"/>
      <c r="Y684" s="47"/>
      <c r="Z684" s="47"/>
      <c r="AA684" s="47"/>
      <c r="AB684" s="47"/>
      <c r="AC684" s="47"/>
      <c r="AD684" s="47"/>
      <c r="AE684" s="47"/>
      <c r="AF684" s="47"/>
      <c r="AG684" s="47"/>
      <c r="AH684" s="47"/>
      <c r="AI684" s="47"/>
    </row>
    <row r="685" spans="1:35">
      <c r="A685" s="47"/>
      <c r="B685" s="47"/>
      <c r="C685" s="47"/>
      <c r="D685" s="47"/>
      <c r="E685" s="47"/>
      <c r="F685" s="47"/>
      <c r="G685" s="47"/>
      <c r="H685" s="47"/>
      <c r="I685" s="47"/>
      <c r="J685" s="47"/>
      <c r="K685" s="47"/>
      <c r="L685" s="47"/>
      <c r="M685" s="47"/>
      <c r="N685" s="47"/>
      <c r="O685" s="47"/>
      <c r="P685" s="47"/>
      <c r="Q685" s="47"/>
      <c r="R685" s="47"/>
      <c r="S685" s="47"/>
      <c r="T685" s="47"/>
      <c r="U685" s="47"/>
      <c r="V685" s="47"/>
      <c r="W685" s="47"/>
      <c r="X685" s="47"/>
      <c r="Y685" s="47"/>
      <c r="Z685" s="47"/>
      <c r="AA685" s="47"/>
      <c r="AB685" s="47"/>
      <c r="AC685" s="47"/>
      <c r="AD685" s="47"/>
      <c r="AE685" s="47"/>
      <c r="AF685" s="47"/>
      <c r="AG685" s="47"/>
      <c r="AH685" s="47"/>
      <c r="AI685" s="47"/>
    </row>
    <row r="686" spans="1:35">
      <c r="A686" s="47"/>
      <c r="B686" s="47"/>
      <c r="C686" s="47"/>
      <c r="D686" s="47"/>
      <c r="E686" s="47"/>
      <c r="F686" s="47"/>
      <c r="G686" s="47"/>
      <c r="H686" s="47"/>
      <c r="I686" s="47"/>
      <c r="J686" s="47"/>
      <c r="K686" s="47"/>
      <c r="L686" s="47"/>
      <c r="M686" s="47"/>
      <c r="N686" s="47"/>
      <c r="O686" s="47"/>
      <c r="P686" s="47"/>
      <c r="Q686" s="47"/>
      <c r="R686" s="47"/>
      <c r="S686" s="47"/>
      <c r="T686" s="47"/>
      <c r="U686" s="47"/>
      <c r="V686" s="47"/>
      <c r="W686" s="47"/>
      <c r="X686" s="47"/>
      <c r="Y686" s="47"/>
      <c r="Z686" s="47"/>
      <c r="AA686" s="47"/>
      <c r="AB686" s="47"/>
      <c r="AC686" s="47"/>
      <c r="AD686" s="47"/>
      <c r="AE686" s="47"/>
      <c r="AF686" s="47"/>
      <c r="AG686" s="47"/>
      <c r="AH686" s="47"/>
      <c r="AI686" s="47"/>
    </row>
    <row r="687" spans="1:35">
      <c r="A687" s="47"/>
      <c r="B687" s="47"/>
      <c r="C687" s="47"/>
      <c r="D687" s="47"/>
      <c r="E687" s="47"/>
      <c r="F687" s="47"/>
      <c r="G687" s="47"/>
      <c r="H687" s="47"/>
      <c r="I687" s="47"/>
      <c r="J687" s="47"/>
      <c r="K687" s="47"/>
      <c r="L687" s="47"/>
      <c r="M687" s="47"/>
      <c r="N687" s="47"/>
      <c r="O687" s="47"/>
      <c r="P687" s="47"/>
      <c r="Q687" s="47"/>
      <c r="R687" s="47"/>
      <c r="S687" s="47"/>
      <c r="T687" s="47"/>
      <c r="U687" s="47"/>
      <c r="V687" s="47"/>
      <c r="W687" s="47"/>
      <c r="X687" s="47"/>
      <c r="Y687" s="47"/>
      <c r="Z687" s="47"/>
      <c r="AA687" s="47"/>
      <c r="AB687" s="47"/>
      <c r="AC687" s="47"/>
      <c r="AD687" s="47"/>
      <c r="AE687" s="47"/>
      <c r="AF687" s="47"/>
      <c r="AG687" s="47"/>
      <c r="AH687" s="47"/>
      <c r="AI687" s="47"/>
    </row>
    <row r="688" spans="1:35">
      <c r="A688" s="47"/>
      <c r="B688" s="47"/>
      <c r="C688" s="47"/>
      <c r="D688" s="47"/>
      <c r="E688" s="47"/>
      <c r="F688" s="47"/>
      <c r="G688" s="47"/>
      <c r="H688" s="47"/>
      <c r="I688" s="47"/>
      <c r="J688" s="47"/>
      <c r="K688" s="47"/>
      <c r="L688" s="47"/>
      <c r="M688" s="47"/>
      <c r="N688" s="47"/>
      <c r="O688" s="47"/>
      <c r="P688" s="47"/>
      <c r="Q688" s="47"/>
      <c r="R688" s="47"/>
      <c r="S688" s="47"/>
      <c r="T688" s="47"/>
      <c r="U688" s="47"/>
      <c r="V688" s="47"/>
      <c r="W688" s="47"/>
      <c r="X688" s="47"/>
      <c r="Y688" s="47"/>
      <c r="Z688" s="47"/>
      <c r="AA688" s="47"/>
      <c r="AB688" s="47"/>
      <c r="AC688" s="47"/>
      <c r="AD688" s="47"/>
      <c r="AE688" s="47"/>
      <c r="AF688" s="47"/>
      <c r="AG688" s="47"/>
      <c r="AH688" s="47"/>
      <c r="AI688" s="47"/>
    </row>
    <row r="689" spans="1:35">
      <c r="A689" s="47"/>
      <c r="B689" s="47"/>
      <c r="C689" s="47"/>
      <c r="D689" s="47"/>
      <c r="E689" s="47"/>
      <c r="F689" s="47"/>
      <c r="G689" s="47"/>
      <c r="H689" s="47"/>
      <c r="I689" s="47"/>
      <c r="J689" s="47"/>
      <c r="K689" s="47"/>
      <c r="L689" s="47"/>
      <c r="M689" s="47"/>
      <c r="N689" s="47"/>
      <c r="O689" s="47"/>
      <c r="P689" s="47"/>
      <c r="Q689" s="47"/>
      <c r="R689" s="47"/>
      <c r="S689" s="47"/>
      <c r="T689" s="47"/>
      <c r="U689" s="47"/>
      <c r="V689" s="47"/>
      <c r="W689" s="47"/>
      <c r="X689" s="47"/>
      <c r="Y689" s="47"/>
      <c r="Z689" s="47"/>
      <c r="AA689" s="47"/>
      <c r="AB689" s="47"/>
      <c r="AC689" s="47"/>
      <c r="AD689" s="47"/>
      <c r="AE689" s="47"/>
      <c r="AF689" s="47"/>
      <c r="AG689" s="47"/>
      <c r="AH689" s="47"/>
      <c r="AI689" s="47"/>
    </row>
    <row r="690" spans="1:35">
      <c r="A690" s="47"/>
      <c r="B690" s="47"/>
      <c r="C690" s="47"/>
      <c r="D690" s="47"/>
      <c r="E690" s="47"/>
      <c r="F690" s="47"/>
      <c r="G690" s="47"/>
      <c r="H690" s="47"/>
      <c r="I690" s="47"/>
      <c r="J690" s="47"/>
      <c r="K690" s="47"/>
      <c r="L690" s="47"/>
      <c r="M690" s="47"/>
      <c r="N690" s="47"/>
      <c r="O690" s="47"/>
      <c r="P690" s="47"/>
      <c r="Q690" s="47"/>
      <c r="R690" s="47"/>
      <c r="S690" s="47"/>
      <c r="T690" s="47"/>
      <c r="U690" s="47"/>
      <c r="V690" s="47"/>
      <c r="W690" s="47"/>
      <c r="X690" s="47"/>
      <c r="Y690" s="47"/>
      <c r="Z690" s="47"/>
      <c r="AA690" s="47"/>
      <c r="AB690" s="47"/>
      <c r="AC690" s="47"/>
      <c r="AD690" s="47"/>
      <c r="AE690" s="47"/>
      <c r="AF690" s="47"/>
      <c r="AG690" s="47"/>
      <c r="AH690" s="47"/>
      <c r="AI690" s="47"/>
    </row>
    <row r="691" spans="1:35">
      <c r="A691" s="47"/>
      <c r="B691" s="47"/>
      <c r="C691" s="47"/>
      <c r="D691" s="47"/>
      <c r="E691" s="47"/>
      <c r="F691" s="47"/>
      <c r="G691" s="47"/>
      <c r="H691" s="47"/>
      <c r="I691" s="47"/>
      <c r="J691" s="47"/>
      <c r="K691" s="47"/>
      <c r="L691" s="47"/>
      <c r="M691" s="47"/>
      <c r="N691" s="47"/>
      <c r="O691" s="47"/>
      <c r="P691" s="47"/>
      <c r="Q691" s="47"/>
      <c r="R691" s="47"/>
      <c r="S691" s="47"/>
      <c r="T691" s="47"/>
      <c r="U691" s="47"/>
      <c r="V691" s="47"/>
      <c r="W691" s="47"/>
      <c r="X691" s="47"/>
      <c r="Y691" s="47"/>
      <c r="Z691" s="47"/>
      <c r="AA691" s="47"/>
      <c r="AB691" s="47"/>
      <c r="AC691" s="47"/>
      <c r="AD691" s="47"/>
      <c r="AE691" s="47"/>
      <c r="AF691" s="47"/>
      <c r="AG691" s="47"/>
      <c r="AH691" s="47"/>
      <c r="AI691" s="47"/>
    </row>
    <row r="692" spans="1:35">
      <c r="A692" s="47"/>
      <c r="B692" s="47"/>
      <c r="C692" s="47"/>
      <c r="D692" s="47"/>
      <c r="E692" s="47"/>
      <c r="F692" s="47"/>
      <c r="G692" s="47"/>
      <c r="H692" s="47"/>
      <c r="I692" s="47"/>
      <c r="J692" s="47"/>
      <c r="K692" s="47"/>
      <c r="L692" s="47"/>
      <c r="M692" s="47"/>
      <c r="N692" s="47"/>
      <c r="O692" s="47"/>
      <c r="P692" s="47"/>
      <c r="Q692" s="47"/>
      <c r="R692" s="47"/>
      <c r="S692" s="47"/>
      <c r="T692" s="47"/>
      <c r="U692" s="47"/>
      <c r="V692" s="47"/>
      <c r="W692" s="47"/>
      <c r="X692" s="47"/>
      <c r="Y692" s="47"/>
      <c r="Z692" s="47"/>
      <c r="AA692" s="47"/>
      <c r="AB692" s="47"/>
      <c r="AC692" s="47"/>
      <c r="AD692" s="47"/>
      <c r="AE692" s="47"/>
      <c r="AF692" s="47"/>
      <c r="AG692" s="47"/>
      <c r="AH692" s="47"/>
      <c r="AI692" s="47"/>
    </row>
    <row r="693" spans="1:35">
      <c r="A693" s="47"/>
      <c r="B693" s="47"/>
      <c r="C693" s="47"/>
      <c r="D693" s="47"/>
      <c r="E693" s="47"/>
      <c r="F693" s="47"/>
      <c r="G693" s="47"/>
      <c r="H693" s="47"/>
      <c r="I693" s="47"/>
      <c r="J693" s="47"/>
      <c r="K693" s="47"/>
      <c r="L693" s="47"/>
      <c r="M693" s="47"/>
      <c r="N693" s="47"/>
      <c r="O693" s="47"/>
      <c r="P693" s="47"/>
      <c r="Q693" s="47"/>
      <c r="R693" s="47"/>
      <c r="S693" s="47"/>
      <c r="T693" s="47"/>
      <c r="U693" s="47"/>
      <c r="V693" s="47"/>
      <c r="W693" s="47"/>
      <c r="X693" s="47"/>
      <c r="Y693" s="47"/>
      <c r="Z693" s="47"/>
      <c r="AA693" s="47"/>
      <c r="AB693" s="47"/>
      <c r="AC693" s="47"/>
      <c r="AD693" s="47"/>
      <c r="AE693" s="47"/>
      <c r="AF693" s="47"/>
      <c r="AG693" s="47"/>
      <c r="AH693" s="47"/>
      <c r="AI693" s="47"/>
    </row>
    <row r="694" spans="1:35">
      <c r="A694" s="47"/>
      <c r="B694" s="47"/>
      <c r="C694" s="47"/>
      <c r="D694" s="47"/>
      <c r="E694" s="47"/>
      <c r="F694" s="47"/>
      <c r="G694" s="47"/>
      <c r="H694" s="47"/>
      <c r="I694" s="47"/>
      <c r="J694" s="47"/>
      <c r="K694" s="47"/>
      <c r="L694" s="47"/>
      <c r="M694" s="47"/>
      <c r="N694" s="47"/>
      <c r="O694" s="47"/>
      <c r="P694" s="47"/>
      <c r="Q694" s="47"/>
      <c r="R694" s="47"/>
      <c r="S694" s="47"/>
      <c r="T694" s="47"/>
      <c r="U694" s="47"/>
      <c r="V694" s="47"/>
      <c r="W694" s="47"/>
      <c r="X694" s="47"/>
      <c r="Y694" s="47"/>
      <c r="Z694" s="47"/>
      <c r="AA694" s="47"/>
      <c r="AB694" s="47"/>
      <c r="AC694" s="47"/>
      <c r="AD694" s="47"/>
      <c r="AE694" s="47"/>
      <c r="AF694" s="47"/>
      <c r="AG694" s="47"/>
      <c r="AH694" s="47"/>
      <c r="AI694" s="47"/>
    </row>
    <row r="695" spans="1:35">
      <c r="A695" s="47"/>
      <c r="B695" s="47"/>
      <c r="C695" s="47"/>
      <c r="D695" s="47"/>
      <c r="E695" s="47"/>
      <c r="F695" s="47"/>
      <c r="G695" s="47"/>
      <c r="H695" s="47"/>
      <c r="I695" s="47"/>
      <c r="J695" s="47"/>
      <c r="K695" s="47"/>
      <c r="L695" s="47"/>
      <c r="M695" s="47"/>
      <c r="N695" s="47"/>
      <c r="O695" s="47"/>
      <c r="P695" s="47"/>
      <c r="Q695" s="47"/>
      <c r="R695" s="47"/>
      <c r="S695" s="47"/>
      <c r="T695" s="47"/>
      <c r="U695" s="47"/>
      <c r="V695" s="47"/>
      <c r="W695" s="47"/>
      <c r="X695" s="47"/>
      <c r="Y695" s="47"/>
      <c r="Z695" s="47"/>
      <c r="AA695" s="47"/>
      <c r="AB695" s="47"/>
      <c r="AC695" s="47"/>
      <c r="AD695" s="47"/>
      <c r="AE695" s="47"/>
      <c r="AF695" s="47"/>
      <c r="AG695" s="47"/>
      <c r="AH695" s="47"/>
      <c r="AI695" s="47"/>
    </row>
    <row r="696" spans="1:35">
      <c r="A696" s="47"/>
      <c r="B696" s="47"/>
      <c r="C696" s="47"/>
      <c r="D696" s="47"/>
      <c r="E696" s="47"/>
      <c r="F696" s="47"/>
      <c r="G696" s="47"/>
      <c r="H696" s="47"/>
      <c r="I696" s="47"/>
      <c r="J696" s="47"/>
      <c r="K696" s="47"/>
      <c r="L696" s="47"/>
      <c r="M696" s="47"/>
      <c r="N696" s="47"/>
      <c r="O696" s="47"/>
      <c r="P696" s="47"/>
      <c r="Q696" s="47"/>
      <c r="R696" s="47"/>
      <c r="S696" s="47"/>
      <c r="T696" s="47"/>
      <c r="U696" s="47"/>
      <c r="V696" s="47"/>
      <c r="W696" s="47"/>
      <c r="X696" s="47"/>
      <c r="Y696" s="47"/>
      <c r="Z696" s="47"/>
      <c r="AA696" s="47"/>
      <c r="AB696" s="47"/>
      <c r="AC696" s="47"/>
      <c r="AD696" s="47"/>
      <c r="AE696" s="47"/>
      <c r="AF696" s="47"/>
      <c r="AG696" s="47"/>
      <c r="AH696" s="47"/>
      <c r="AI696" s="47"/>
    </row>
    <row r="697" spans="1:35">
      <c r="A697" s="47"/>
      <c r="B697" s="47"/>
      <c r="C697" s="47"/>
      <c r="D697" s="47"/>
      <c r="E697" s="47"/>
      <c r="F697" s="47"/>
      <c r="G697" s="47"/>
      <c r="H697" s="47"/>
      <c r="I697" s="47"/>
      <c r="J697" s="47"/>
      <c r="K697" s="47"/>
      <c r="L697" s="47"/>
      <c r="M697" s="47"/>
      <c r="N697" s="47"/>
      <c r="O697" s="47"/>
      <c r="P697" s="47"/>
      <c r="Q697" s="47"/>
      <c r="R697" s="47"/>
      <c r="S697" s="47"/>
      <c r="T697" s="47"/>
      <c r="U697" s="47"/>
      <c r="V697" s="47"/>
      <c r="W697" s="47"/>
      <c r="X697" s="47"/>
      <c r="Y697" s="47"/>
      <c r="Z697" s="47"/>
      <c r="AA697" s="47"/>
      <c r="AB697" s="47"/>
      <c r="AC697" s="47"/>
      <c r="AD697" s="47"/>
      <c r="AE697" s="47"/>
      <c r="AF697" s="47"/>
      <c r="AG697" s="47"/>
      <c r="AH697" s="47"/>
      <c r="AI697" s="47"/>
    </row>
    <row r="698" spans="1:35">
      <c r="A698" s="47"/>
      <c r="B698" s="47"/>
      <c r="C698" s="47"/>
      <c r="D698" s="47"/>
      <c r="E698" s="47"/>
      <c r="F698" s="47"/>
      <c r="G698" s="47"/>
      <c r="H698" s="47"/>
      <c r="I698" s="47"/>
      <c r="J698" s="47"/>
      <c r="K698" s="47"/>
      <c r="L698" s="47"/>
      <c r="M698" s="47"/>
      <c r="N698" s="47"/>
      <c r="O698" s="47"/>
      <c r="P698" s="47"/>
      <c r="Q698" s="47"/>
      <c r="R698" s="47"/>
      <c r="S698" s="47"/>
      <c r="T698" s="47"/>
      <c r="U698" s="47"/>
      <c r="V698" s="47"/>
      <c r="W698" s="47"/>
      <c r="X698" s="47"/>
      <c r="Y698" s="47"/>
      <c r="Z698" s="47"/>
      <c r="AA698" s="47"/>
      <c r="AB698" s="47"/>
      <c r="AC698" s="47"/>
      <c r="AD698" s="47"/>
      <c r="AE698" s="47"/>
      <c r="AF698" s="47"/>
      <c r="AG698" s="47"/>
      <c r="AH698" s="47"/>
      <c r="AI698" s="47"/>
    </row>
    <row r="699" spans="1:35">
      <c r="A699" s="47"/>
      <c r="B699" s="47"/>
      <c r="C699" s="47"/>
      <c r="D699" s="47"/>
      <c r="E699" s="47"/>
      <c r="F699" s="47"/>
      <c r="G699" s="47"/>
      <c r="H699" s="47"/>
      <c r="I699" s="47"/>
      <c r="J699" s="47"/>
      <c r="K699" s="47"/>
      <c r="L699" s="47"/>
      <c r="M699" s="47"/>
      <c r="N699" s="47"/>
      <c r="O699" s="47"/>
      <c r="P699" s="47"/>
      <c r="Q699" s="47"/>
      <c r="R699" s="47"/>
      <c r="S699" s="47"/>
      <c r="T699" s="47"/>
      <c r="U699" s="47"/>
      <c r="V699" s="47"/>
      <c r="W699" s="47"/>
      <c r="X699" s="47"/>
      <c r="Y699" s="47"/>
      <c r="Z699" s="47"/>
      <c r="AA699" s="47"/>
      <c r="AB699" s="47"/>
      <c r="AC699" s="47"/>
      <c r="AD699" s="47"/>
      <c r="AE699" s="47"/>
      <c r="AF699" s="47"/>
      <c r="AG699" s="47"/>
      <c r="AH699" s="47"/>
      <c r="AI699" s="47"/>
    </row>
    <row r="700" spans="1:35">
      <c r="A700" s="47"/>
      <c r="B700" s="47"/>
      <c r="C700" s="47"/>
      <c r="D700" s="47"/>
      <c r="E700" s="47"/>
      <c r="F700" s="47"/>
      <c r="G700" s="47"/>
      <c r="H700" s="47"/>
      <c r="I700" s="47"/>
      <c r="J700" s="47"/>
      <c r="K700" s="47"/>
      <c r="L700" s="47"/>
      <c r="M700" s="47"/>
      <c r="N700" s="47"/>
      <c r="O700" s="47"/>
      <c r="P700" s="47"/>
      <c r="Q700" s="47"/>
      <c r="R700" s="47"/>
      <c r="S700" s="47"/>
      <c r="T700" s="47"/>
      <c r="U700" s="47"/>
      <c r="V700" s="47"/>
      <c r="W700" s="47"/>
      <c r="X700" s="47"/>
      <c r="Y700" s="47"/>
      <c r="Z700" s="47"/>
      <c r="AA700" s="47"/>
      <c r="AB700" s="47"/>
      <c r="AC700" s="47"/>
      <c r="AD700" s="47"/>
      <c r="AE700" s="47"/>
      <c r="AF700" s="47"/>
      <c r="AG700" s="47"/>
      <c r="AH700" s="47"/>
      <c r="AI700" s="47"/>
    </row>
    <row r="701" spans="1:35">
      <c r="A701" s="47"/>
      <c r="B701" s="47"/>
      <c r="C701" s="47"/>
      <c r="D701" s="47"/>
      <c r="E701" s="47"/>
      <c r="F701" s="47"/>
      <c r="G701" s="47"/>
      <c r="H701" s="47"/>
      <c r="I701" s="47"/>
      <c r="J701" s="47"/>
      <c r="K701" s="47"/>
      <c r="L701" s="47"/>
      <c r="M701" s="47"/>
      <c r="N701" s="47"/>
      <c r="O701" s="47"/>
      <c r="P701" s="47"/>
      <c r="Q701" s="47"/>
      <c r="R701" s="47"/>
      <c r="S701" s="47"/>
      <c r="T701" s="47"/>
      <c r="U701" s="47"/>
      <c r="V701" s="47"/>
      <c r="W701" s="47"/>
      <c r="X701" s="47"/>
      <c r="Y701" s="47"/>
      <c r="Z701" s="47"/>
      <c r="AA701" s="47"/>
      <c r="AB701" s="47"/>
      <c r="AC701" s="47"/>
      <c r="AD701" s="47"/>
      <c r="AE701" s="47"/>
      <c r="AF701" s="47"/>
      <c r="AG701" s="47"/>
      <c r="AH701" s="47"/>
      <c r="AI701" s="47"/>
    </row>
    <row r="702" spans="1:35">
      <c r="A702" s="47"/>
      <c r="B702" s="47"/>
      <c r="C702" s="47"/>
      <c r="D702" s="47"/>
      <c r="E702" s="47"/>
      <c r="F702" s="47"/>
      <c r="G702" s="47"/>
      <c r="H702" s="47"/>
      <c r="I702" s="47"/>
      <c r="J702" s="47"/>
      <c r="K702" s="47"/>
      <c r="L702" s="47"/>
      <c r="M702" s="47"/>
      <c r="N702" s="47"/>
      <c r="O702" s="47"/>
      <c r="P702" s="47"/>
      <c r="Q702" s="47"/>
      <c r="R702" s="47"/>
      <c r="S702" s="47"/>
      <c r="T702" s="47"/>
      <c r="U702" s="47"/>
      <c r="V702" s="47"/>
      <c r="W702" s="47"/>
      <c r="X702" s="47"/>
      <c r="Y702" s="47"/>
      <c r="Z702" s="47"/>
      <c r="AA702" s="47"/>
      <c r="AB702" s="47"/>
      <c r="AC702" s="47"/>
      <c r="AD702" s="47"/>
      <c r="AE702" s="47"/>
      <c r="AF702" s="47"/>
      <c r="AG702" s="47"/>
      <c r="AH702" s="47"/>
      <c r="AI702" s="47"/>
    </row>
    <row r="703" spans="1:35">
      <c r="A703" s="47"/>
      <c r="B703" s="47"/>
      <c r="C703" s="47"/>
      <c r="D703" s="47"/>
      <c r="E703" s="47"/>
      <c r="F703" s="47"/>
      <c r="G703" s="47"/>
      <c r="H703" s="47"/>
      <c r="I703" s="47"/>
      <c r="J703" s="47"/>
      <c r="K703" s="47"/>
      <c r="L703" s="47"/>
      <c r="M703" s="47"/>
      <c r="N703" s="47"/>
      <c r="O703" s="47"/>
      <c r="P703" s="47"/>
      <c r="Q703" s="47"/>
      <c r="R703" s="47"/>
      <c r="S703" s="47"/>
      <c r="T703" s="47"/>
      <c r="U703" s="47"/>
      <c r="V703" s="47"/>
      <c r="W703" s="47"/>
      <c r="X703" s="47"/>
      <c r="Y703" s="47"/>
      <c r="Z703" s="47"/>
      <c r="AA703" s="47"/>
      <c r="AB703" s="47"/>
      <c r="AC703" s="47"/>
      <c r="AD703" s="47"/>
      <c r="AE703" s="47"/>
      <c r="AF703" s="47"/>
      <c r="AG703" s="47"/>
      <c r="AH703" s="47"/>
      <c r="AI703" s="47"/>
    </row>
    <row r="704" spans="1:35">
      <c r="A704" s="47"/>
      <c r="B704" s="47"/>
      <c r="C704" s="47"/>
      <c r="D704" s="47"/>
      <c r="E704" s="47"/>
      <c r="F704" s="47"/>
      <c r="G704" s="47"/>
      <c r="H704" s="47"/>
      <c r="I704" s="47"/>
      <c r="J704" s="47"/>
      <c r="K704" s="47"/>
      <c r="L704" s="47"/>
      <c r="M704" s="47"/>
      <c r="N704" s="47"/>
      <c r="O704" s="47"/>
      <c r="P704" s="47"/>
      <c r="Q704" s="47"/>
      <c r="R704" s="47"/>
      <c r="S704" s="47"/>
      <c r="T704" s="47"/>
      <c r="U704" s="47"/>
      <c r="V704" s="47"/>
      <c r="W704" s="47"/>
      <c r="X704" s="47"/>
      <c r="Y704" s="47"/>
      <c r="Z704" s="47"/>
      <c r="AA704" s="47"/>
      <c r="AB704" s="47"/>
      <c r="AC704" s="47"/>
      <c r="AD704" s="47"/>
      <c r="AE704" s="47"/>
      <c r="AF704" s="47"/>
      <c r="AG704" s="47"/>
      <c r="AH704" s="47"/>
      <c r="AI704" s="47"/>
    </row>
    <row r="705" spans="1:35">
      <c r="A705" s="47"/>
      <c r="B705" s="47"/>
      <c r="C705" s="47"/>
      <c r="D705" s="47"/>
      <c r="E705" s="47"/>
      <c r="F705" s="47"/>
      <c r="G705" s="47"/>
      <c r="H705" s="47"/>
      <c r="I705" s="47"/>
      <c r="J705" s="47"/>
      <c r="K705" s="47"/>
      <c r="L705" s="47"/>
      <c r="M705" s="47"/>
      <c r="N705" s="47"/>
      <c r="O705" s="47"/>
      <c r="P705" s="47"/>
      <c r="Q705" s="47"/>
      <c r="R705" s="47"/>
      <c r="S705" s="47"/>
      <c r="T705" s="47"/>
      <c r="U705" s="47"/>
      <c r="V705" s="47"/>
      <c r="W705" s="47"/>
      <c r="X705" s="47"/>
      <c r="Y705" s="47"/>
      <c r="Z705" s="47"/>
      <c r="AA705" s="47"/>
      <c r="AB705" s="47"/>
      <c r="AC705" s="47"/>
      <c r="AD705" s="47"/>
      <c r="AE705" s="47"/>
      <c r="AF705" s="47"/>
      <c r="AG705" s="47"/>
      <c r="AH705" s="47"/>
      <c r="AI705" s="47"/>
    </row>
    <row r="706" spans="1:35">
      <c r="A706" s="47"/>
      <c r="B706" s="47"/>
      <c r="C706" s="47"/>
      <c r="D706" s="47"/>
      <c r="E706" s="47"/>
      <c r="F706" s="47"/>
      <c r="G706" s="47"/>
      <c r="H706" s="47"/>
      <c r="I706" s="47"/>
      <c r="J706" s="47"/>
      <c r="K706" s="47"/>
      <c r="L706" s="47"/>
      <c r="M706" s="47"/>
      <c r="N706" s="47"/>
      <c r="O706" s="47"/>
      <c r="P706" s="47"/>
      <c r="Q706" s="47"/>
      <c r="R706" s="47"/>
      <c r="S706" s="47"/>
      <c r="T706" s="47"/>
      <c r="U706" s="47"/>
      <c r="V706" s="47"/>
      <c r="W706" s="47"/>
      <c r="X706" s="47"/>
      <c r="Y706" s="47"/>
      <c r="Z706" s="47"/>
      <c r="AA706" s="47"/>
      <c r="AB706" s="47"/>
      <c r="AC706" s="47"/>
      <c r="AD706" s="47"/>
      <c r="AE706" s="47"/>
      <c r="AF706" s="47"/>
      <c r="AG706" s="47"/>
      <c r="AH706" s="47"/>
      <c r="AI706" s="47"/>
    </row>
    <row r="707" spans="1:35">
      <c r="A707" s="47"/>
      <c r="B707" s="47"/>
      <c r="C707" s="47"/>
      <c r="D707" s="47"/>
      <c r="E707" s="47"/>
      <c r="F707" s="47"/>
      <c r="G707" s="47"/>
      <c r="H707" s="47"/>
      <c r="I707" s="47"/>
      <c r="J707" s="47"/>
      <c r="K707" s="47"/>
      <c r="L707" s="47"/>
      <c r="M707" s="47"/>
      <c r="N707" s="47"/>
      <c r="O707" s="47"/>
      <c r="P707" s="47"/>
      <c r="Q707" s="47"/>
      <c r="R707" s="47"/>
      <c r="S707" s="47"/>
      <c r="T707" s="47"/>
      <c r="U707" s="47"/>
      <c r="V707" s="47"/>
      <c r="W707" s="47"/>
      <c r="X707" s="47"/>
      <c r="Y707" s="47"/>
      <c r="Z707" s="47"/>
      <c r="AA707" s="47"/>
      <c r="AB707" s="47"/>
      <c r="AC707" s="47"/>
      <c r="AD707" s="47"/>
      <c r="AE707" s="47"/>
      <c r="AF707" s="47"/>
      <c r="AG707" s="47"/>
      <c r="AH707" s="47"/>
      <c r="AI707" s="47"/>
    </row>
    <row r="708" spans="1:35">
      <c r="A708" s="47"/>
      <c r="B708" s="47"/>
      <c r="C708" s="47"/>
      <c r="D708" s="47"/>
      <c r="E708" s="47"/>
      <c r="F708" s="47"/>
      <c r="G708" s="47"/>
      <c r="H708" s="47"/>
      <c r="I708" s="47"/>
      <c r="J708" s="47"/>
      <c r="K708" s="47"/>
      <c r="L708" s="47"/>
      <c r="M708" s="47"/>
      <c r="N708" s="47"/>
      <c r="O708" s="47"/>
      <c r="P708" s="47"/>
      <c r="Q708" s="47"/>
      <c r="R708" s="47"/>
      <c r="S708" s="47"/>
      <c r="T708" s="47"/>
      <c r="U708" s="47"/>
      <c r="V708" s="47"/>
      <c r="W708" s="47"/>
      <c r="X708" s="47"/>
      <c r="Y708" s="47"/>
      <c r="Z708" s="47"/>
      <c r="AA708" s="47"/>
      <c r="AB708" s="47"/>
      <c r="AC708" s="47"/>
      <c r="AD708" s="47"/>
      <c r="AE708" s="47"/>
      <c r="AF708" s="47"/>
      <c r="AG708" s="47"/>
      <c r="AH708" s="47"/>
      <c r="AI708" s="47"/>
    </row>
    <row r="709" spans="1:35">
      <c r="A709" s="47"/>
      <c r="B709" s="47"/>
      <c r="C709" s="47"/>
      <c r="D709" s="47"/>
      <c r="E709" s="47"/>
      <c r="F709" s="47"/>
      <c r="G709" s="47"/>
      <c r="H709" s="47"/>
      <c r="I709" s="47"/>
      <c r="J709" s="47"/>
      <c r="K709" s="47"/>
      <c r="L709" s="47"/>
      <c r="M709" s="47"/>
      <c r="N709" s="47"/>
      <c r="O709" s="47"/>
      <c r="P709" s="47"/>
      <c r="Q709" s="47"/>
      <c r="R709" s="47"/>
      <c r="S709" s="47"/>
      <c r="T709" s="47"/>
      <c r="U709" s="47"/>
      <c r="V709" s="47"/>
      <c r="W709" s="47"/>
      <c r="X709" s="47"/>
      <c r="Y709" s="47"/>
      <c r="Z709" s="47"/>
      <c r="AA709" s="47"/>
      <c r="AB709" s="47"/>
      <c r="AC709" s="47"/>
      <c r="AD709" s="47"/>
      <c r="AE709" s="47"/>
      <c r="AF709" s="47"/>
      <c r="AG709" s="47"/>
      <c r="AH709" s="47"/>
      <c r="AI709" s="47"/>
    </row>
    <row r="710" spans="1:35">
      <c r="A710" s="47"/>
      <c r="B710" s="47"/>
      <c r="C710" s="47"/>
      <c r="D710" s="47"/>
      <c r="E710" s="47"/>
      <c r="F710" s="47"/>
      <c r="G710" s="47"/>
      <c r="H710" s="47"/>
      <c r="I710" s="47"/>
      <c r="J710" s="47"/>
      <c r="K710" s="47"/>
      <c r="L710" s="47"/>
      <c r="M710" s="47"/>
      <c r="N710" s="47"/>
      <c r="O710" s="47"/>
      <c r="P710" s="47"/>
      <c r="Q710" s="47"/>
      <c r="R710" s="47"/>
      <c r="S710" s="47"/>
      <c r="T710" s="47"/>
      <c r="U710" s="47"/>
      <c r="V710" s="47"/>
      <c r="W710" s="47"/>
      <c r="X710" s="47"/>
      <c r="Y710" s="47"/>
      <c r="Z710" s="47"/>
      <c r="AA710" s="47"/>
      <c r="AB710" s="47"/>
      <c r="AC710" s="47"/>
      <c r="AD710" s="47"/>
      <c r="AE710" s="47"/>
      <c r="AF710" s="47"/>
      <c r="AG710" s="47"/>
      <c r="AH710" s="47"/>
      <c r="AI710" s="47"/>
    </row>
    <row r="711" spans="1:35">
      <c r="A711" s="47"/>
      <c r="B711" s="47"/>
      <c r="C711" s="47"/>
      <c r="D711" s="47"/>
      <c r="E711" s="47"/>
      <c r="F711" s="47"/>
      <c r="G711" s="47"/>
      <c r="H711" s="47"/>
      <c r="I711" s="47"/>
      <c r="J711" s="47"/>
      <c r="K711" s="47"/>
      <c r="L711" s="47"/>
      <c r="M711" s="47"/>
      <c r="N711" s="47"/>
      <c r="O711" s="47"/>
      <c r="P711" s="47"/>
      <c r="Q711" s="47"/>
      <c r="R711" s="47"/>
      <c r="S711" s="47"/>
      <c r="T711" s="47"/>
      <c r="U711" s="47"/>
      <c r="V711" s="47"/>
      <c r="W711" s="47"/>
      <c r="X711" s="47"/>
      <c r="Y711" s="47"/>
      <c r="Z711" s="47"/>
      <c r="AA711" s="47"/>
      <c r="AB711" s="47"/>
      <c r="AC711" s="47"/>
      <c r="AD711" s="47"/>
      <c r="AE711" s="47"/>
      <c r="AF711" s="47"/>
      <c r="AG711" s="47"/>
      <c r="AH711" s="47"/>
      <c r="AI711" s="47"/>
    </row>
    <row r="712" spans="1:35">
      <c r="A712" s="47"/>
      <c r="B712" s="47"/>
      <c r="C712" s="47"/>
      <c r="D712" s="47"/>
      <c r="E712" s="47"/>
      <c r="F712" s="47"/>
      <c r="G712" s="47"/>
      <c r="H712" s="47"/>
      <c r="I712" s="47"/>
      <c r="J712" s="47"/>
      <c r="K712" s="47"/>
      <c r="L712" s="47"/>
      <c r="M712" s="47"/>
      <c r="N712" s="47"/>
      <c r="O712" s="47"/>
      <c r="P712" s="47"/>
      <c r="Q712" s="47"/>
      <c r="R712" s="47"/>
      <c r="S712" s="47"/>
      <c r="T712" s="47"/>
      <c r="U712" s="47"/>
      <c r="V712" s="47"/>
      <c r="W712" s="47"/>
      <c r="X712" s="47"/>
      <c r="Y712" s="47"/>
      <c r="Z712" s="47"/>
      <c r="AA712" s="47"/>
      <c r="AB712" s="47"/>
      <c r="AC712" s="47"/>
      <c r="AD712" s="47"/>
      <c r="AE712" s="47"/>
      <c r="AF712" s="47"/>
      <c r="AG712" s="47"/>
      <c r="AH712" s="47"/>
      <c r="AI712" s="47"/>
    </row>
    <row r="713" spans="1:35">
      <c r="A713" s="47"/>
      <c r="B713" s="47"/>
      <c r="C713" s="47"/>
      <c r="D713" s="47"/>
      <c r="E713" s="47"/>
      <c r="F713" s="47"/>
      <c r="G713" s="47"/>
      <c r="H713" s="47"/>
      <c r="I713" s="47"/>
      <c r="J713" s="47"/>
      <c r="K713" s="47"/>
      <c r="L713" s="47"/>
      <c r="M713" s="47"/>
      <c r="N713" s="47"/>
      <c r="O713" s="47"/>
      <c r="P713" s="47"/>
      <c r="Q713" s="47"/>
      <c r="R713" s="47"/>
      <c r="S713" s="47"/>
      <c r="T713" s="47"/>
      <c r="U713" s="47"/>
      <c r="V713" s="47"/>
      <c r="W713" s="47"/>
      <c r="X713" s="47"/>
      <c r="Y713" s="47"/>
      <c r="Z713" s="47"/>
      <c r="AA713" s="47"/>
      <c r="AB713" s="47"/>
      <c r="AC713" s="47"/>
      <c r="AD713" s="47"/>
      <c r="AE713" s="47"/>
      <c r="AF713" s="47"/>
      <c r="AG713" s="47"/>
      <c r="AH713" s="47"/>
      <c r="AI713" s="47"/>
    </row>
    <row r="714" spans="1:35">
      <c r="A714" s="47"/>
      <c r="B714" s="47"/>
      <c r="C714" s="47"/>
      <c r="D714" s="47"/>
      <c r="E714" s="47"/>
      <c r="F714" s="47"/>
      <c r="G714" s="47"/>
      <c r="H714" s="47"/>
      <c r="I714" s="47"/>
      <c r="J714" s="47"/>
      <c r="K714" s="47"/>
      <c r="L714" s="47"/>
      <c r="M714" s="47"/>
      <c r="N714" s="47"/>
      <c r="O714" s="47"/>
      <c r="P714" s="47"/>
      <c r="Q714" s="47"/>
      <c r="R714" s="47"/>
      <c r="S714" s="47"/>
      <c r="T714" s="47"/>
      <c r="U714" s="47"/>
      <c r="V714" s="47"/>
      <c r="W714" s="47"/>
      <c r="X714" s="47"/>
      <c r="Y714" s="47"/>
      <c r="Z714" s="47"/>
      <c r="AA714" s="47"/>
      <c r="AB714" s="47"/>
      <c r="AC714" s="47"/>
      <c r="AD714" s="47"/>
      <c r="AE714" s="47"/>
      <c r="AF714" s="47"/>
      <c r="AG714" s="47"/>
      <c r="AH714" s="47"/>
      <c r="AI714" s="47"/>
    </row>
    <row r="715" spans="1:35">
      <c r="A715" s="47"/>
      <c r="B715" s="47"/>
      <c r="C715" s="47"/>
      <c r="D715" s="47"/>
      <c r="E715" s="47"/>
      <c r="F715" s="47"/>
      <c r="G715" s="47"/>
      <c r="H715" s="47"/>
      <c r="I715" s="47"/>
      <c r="J715" s="47"/>
      <c r="K715" s="47"/>
      <c r="L715" s="47"/>
      <c r="M715" s="47"/>
      <c r="N715" s="47"/>
      <c r="O715" s="47"/>
      <c r="P715" s="47"/>
      <c r="Q715" s="47"/>
      <c r="R715" s="47"/>
      <c r="S715" s="47"/>
      <c r="T715" s="47"/>
      <c r="U715" s="47"/>
      <c r="V715" s="47"/>
      <c r="W715" s="47"/>
      <c r="X715" s="47"/>
      <c r="Y715" s="47"/>
      <c r="Z715" s="47"/>
      <c r="AA715" s="47"/>
      <c r="AB715" s="47"/>
      <c r="AC715" s="47"/>
      <c r="AD715" s="47"/>
      <c r="AE715" s="47"/>
      <c r="AF715" s="47"/>
      <c r="AG715" s="47"/>
      <c r="AH715" s="47"/>
      <c r="AI715" s="47"/>
    </row>
    <row r="716" spans="1:35">
      <c r="A716" s="47"/>
      <c r="B716" s="47"/>
      <c r="C716" s="47"/>
      <c r="D716" s="47"/>
      <c r="E716" s="47"/>
      <c r="F716" s="47"/>
      <c r="G716" s="47"/>
      <c r="H716" s="47"/>
      <c r="I716" s="47"/>
      <c r="J716" s="47"/>
      <c r="K716" s="47"/>
      <c r="L716" s="47"/>
      <c r="M716" s="47"/>
      <c r="N716" s="47"/>
      <c r="O716" s="47"/>
      <c r="P716" s="47"/>
      <c r="Q716" s="47"/>
      <c r="R716" s="47"/>
      <c r="S716" s="47"/>
      <c r="T716" s="47"/>
      <c r="U716" s="47"/>
      <c r="V716" s="47"/>
      <c r="W716" s="47"/>
      <c r="X716" s="47"/>
      <c r="Y716" s="47"/>
      <c r="Z716" s="47"/>
      <c r="AA716" s="47"/>
      <c r="AB716" s="47"/>
      <c r="AC716" s="47"/>
      <c r="AD716" s="47"/>
      <c r="AE716" s="47"/>
      <c r="AF716" s="47"/>
      <c r="AG716" s="47"/>
      <c r="AH716" s="47"/>
      <c r="AI716" s="47"/>
    </row>
    <row r="717" spans="1:35">
      <c r="A717" s="47"/>
      <c r="B717" s="47"/>
      <c r="C717" s="47"/>
      <c r="D717" s="47"/>
      <c r="E717" s="47"/>
      <c r="F717" s="47"/>
      <c r="G717" s="47"/>
      <c r="H717" s="47"/>
      <c r="I717" s="47"/>
      <c r="J717" s="47"/>
      <c r="K717" s="47"/>
      <c r="L717" s="47"/>
      <c r="M717" s="47"/>
      <c r="N717" s="47"/>
      <c r="O717" s="47"/>
      <c r="P717" s="47"/>
      <c r="Q717" s="47"/>
      <c r="R717" s="47"/>
      <c r="S717" s="47"/>
      <c r="T717" s="47"/>
      <c r="U717" s="47"/>
      <c r="V717" s="47"/>
      <c r="W717" s="47"/>
      <c r="X717" s="47"/>
      <c r="Y717" s="47"/>
      <c r="Z717" s="47"/>
      <c r="AA717" s="47"/>
      <c r="AB717" s="47"/>
      <c r="AC717" s="47"/>
      <c r="AD717" s="47"/>
      <c r="AE717" s="47"/>
      <c r="AF717" s="47"/>
      <c r="AG717" s="47"/>
      <c r="AH717" s="47"/>
      <c r="AI717" s="47"/>
    </row>
    <row r="718" spans="1:35">
      <c r="A718" s="47"/>
      <c r="B718" s="47"/>
      <c r="C718" s="47"/>
      <c r="D718" s="47"/>
      <c r="E718" s="47"/>
      <c r="F718" s="47"/>
      <c r="G718" s="47"/>
      <c r="H718" s="47"/>
      <c r="I718" s="47"/>
      <c r="J718" s="47"/>
      <c r="K718" s="47"/>
      <c r="L718" s="47"/>
      <c r="M718" s="47"/>
      <c r="N718" s="47"/>
      <c r="O718" s="47"/>
      <c r="P718" s="47"/>
      <c r="Q718" s="47"/>
      <c r="R718" s="47"/>
      <c r="S718" s="47"/>
      <c r="T718" s="47"/>
      <c r="U718" s="47"/>
      <c r="V718" s="47"/>
      <c r="W718" s="47"/>
      <c r="X718" s="47"/>
      <c r="Y718" s="47"/>
      <c r="Z718" s="47"/>
      <c r="AA718" s="47"/>
      <c r="AB718" s="47"/>
      <c r="AC718" s="47"/>
      <c r="AD718" s="47"/>
      <c r="AE718" s="47"/>
      <c r="AF718" s="47"/>
      <c r="AG718" s="47"/>
      <c r="AH718" s="47"/>
      <c r="AI718" s="47"/>
    </row>
    <row r="719" spans="1:35">
      <c r="A719" s="47"/>
      <c r="B719" s="47"/>
      <c r="C719" s="47"/>
      <c r="D719" s="47"/>
      <c r="E719" s="47"/>
      <c r="F719" s="47"/>
      <c r="G719" s="47"/>
      <c r="H719" s="47"/>
      <c r="I719" s="47"/>
      <c r="J719" s="47"/>
      <c r="K719" s="47"/>
      <c r="L719" s="47"/>
      <c r="M719" s="47"/>
      <c r="N719" s="47"/>
      <c r="O719" s="47"/>
      <c r="P719" s="47"/>
      <c r="Q719" s="47"/>
      <c r="R719" s="47"/>
      <c r="S719" s="47"/>
      <c r="T719" s="47"/>
      <c r="U719" s="47"/>
      <c r="V719" s="47"/>
      <c r="W719" s="47"/>
      <c r="X719" s="47"/>
      <c r="Y719" s="47"/>
      <c r="Z719" s="47"/>
      <c r="AA719" s="47"/>
      <c r="AB719" s="47"/>
      <c r="AC719" s="47"/>
      <c r="AD719" s="47"/>
      <c r="AE719" s="47"/>
      <c r="AF719" s="47"/>
      <c r="AG719" s="47"/>
      <c r="AH719" s="47"/>
      <c r="AI719" s="47"/>
    </row>
    <row r="720" spans="1:35">
      <c r="A720" s="47"/>
      <c r="B720" s="47"/>
      <c r="C720" s="47"/>
      <c r="D720" s="47"/>
      <c r="E720" s="47"/>
      <c r="F720" s="47"/>
      <c r="G720" s="47"/>
      <c r="H720" s="47"/>
      <c r="I720" s="47"/>
      <c r="J720" s="47"/>
      <c r="K720" s="47"/>
      <c r="L720" s="47"/>
      <c r="M720" s="47"/>
      <c r="N720" s="47"/>
      <c r="O720" s="47"/>
      <c r="P720" s="47"/>
      <c r="Q720" s="47"/>
      <c r="R720" s="47"/>
      <c r="S720" s="47"/>
      <c r="T720" s="47"/>
      <c r="U720" s="47"/>
      <c r="V720" s="47"/>
      <c r="W720" s="47"/>
      <c r="X720" s="47"/>
      <c r="Y720" s="47"/>
      <c r="Z720" s="47"/>
      <c r="AA720" s="47"/>
      <c r="AB720" s="47"/>
      <c r="AC720" s="47"/>
      <c r="AD720" s="47"/>
      <c r="AE720" s="47"/>
      <c r="AF720" s="47"/>
      <c r="AG720" s="47"/>
      <c r="AH720" s="47"/>
      <c r="AI720" s="47"/>
    </row>
    <row r="721" spans="1:35">
      <c r="A721" s="47"/>
      <c r="B721" s="47"/>
      <c r="C721" s="47"/>
      <c r="D721" s="47"/>
      <c r="E721" s="47"/>
      <c r="F721" s="47"/>
      <c r="G721" s="47"/>
      <c r="H721" s="47"/>
      <c r="I721" s="47"/>
      <c r="J721" s="47"/>
      <c r="K721" s="47"/>
      <c r="L721" s="47"/>
      <c r="M721" s="47"/>
      <c r="N721" s="47"/>
      <c r="O721" s="47"/>
      <c r="P721" s="47"/>
      <c r="Q721" s="47"/>
      <c r="R721" s="47"/>
      <c r="S721" s="47"/>
      <c r="T721" s="47"/>
      <c r="U721" s="47"/>
      <c r="V721" s="47"/>
      <c r="W721" s="47"/>
      <c r="X721" s="47"/>
      <c r="Y721" s="47"/>
      <c r="Z721" s="47"/>
      <c r="AA721" s="47"/>
      <c r="AB721" s="47"/>
      <c r="AC721" s="47"/>
      <c r="AD721" s="47"/>
      <c r="AE721" s="47"/>
      <c r="AF721" s="47"/>
      <c r="AG721" s="47"/>
      <c r="AH721" s="47"/>
      <c r="AI721" s="47"/>
    </row>
    <row r="722" spans="1:35">
      <c r="A722" s="47"/>
      <c r="B722" s="47"/>
      <c r="C722" s="47"/>
      <c r="D722" s="47"/>
      <c r="E722" s="47"/>
      <c r="F722" s="47"/>
      <c r="G722" s="47"/>
      <c r="H722" s="47"/>
      <c r="I722" s="47"/>
      <c r="J722" s="47"/>
      <c r="K722" s="47"/>
      <c r="L722" s="47"/>
      <c r="M722" s="47"/>
      <c r="N722" s="47"/>
      <c r="O722" s="47"/>
      <c r="P722" s="47"/>
      <c r="Q722" s="47"/>
      <c r="R722" s="47"/>
      <c r="S722" s="47"/>
      <c r="T722" s="47"/>
      <c r="U722" s="47"/>
      <c r="V722" s="47"/>
      <c r="W722" s="47"/>
      <c r="X722" s="47"/>
      <c r="Y722" s="47"/>
      <c r="Z722" s="47"/>
      <c r="AA722" s="47"/>
      <c r="AB722" s="47"/>
      <c r="AC722" s="47"/>
      <c r="AD722" s="47"/>
      <c r="AE722" s="47"/>
      <c r="AF722" s="47"/>
      <c r="AG722" s="47"/>
      <c r="AH722" s="47"/>
      <c r="AI722" s="47"/>
    </row>
    <row r="723" spans="1:35">
      <c r="A723" s="47"/>
      <c r="B723" s="47"/>
      <c r="C723" s="47"/>
      <c r="D723" s="47"/>
      <c r="E723" s="47"/>
      <c r="F723" s="47"/>
      <c r="G723" s="47"/>
      <c r="H723" s="47"/>
      <c r="I723" s="47"/>
      <c r="J723" s="47"/>
      <c r="K723" s="47"/>
      <c r="L723" s="47"/>
      <c r="M723" s="47"/>
      <c r="N723" s="47"/>
      <c r="O723" s="47"/>
      <c r="P723" s="47"/>
      <c r="Q723" s="47"/>
      <c r="R723" s="47"/>
      <c r="S723" s="47"/>
      <c r="T723" s="47"/>
      <c r="U723" s="47"/>
      <c r="V723" s="47"/>
      <c r="W723" s="47"/>
      <c r="X723" s="47"/>
      <c r="Y723" s="47"/>
      <c r="Z723" s="47"/>
      <c r="AA723" s="47"/>
      <c r="AB723" s="47"/>
      <c r="AC723" s="47"/>
      <c r="AD723" s="47"/>
      <c r="AE723" s="47"/>
      <c r="AF723" s="47"/>
      <c r="AG723" s="47"/>
      <c r="AH723" s="47"/>
      <c r="AI723" s="47"/>
    </row>
    <row r="724" spans="1:35">
      <c r="A724" s="47"/>
      <c r="B724" s="47"/>
      <c r="C724" s="47"/>
      <c r="D724" s="47"/>
      <c r="E724" s="47"/>
      <c r="F724" s="47"/>
      <c r="G724" s="47"/>
      <c r="H724" s="47"/>
      <c r="I724" s="47"/>
      <c r="J724" s="47"/>
      <c r="K724" s="47"/>
      <c r="L724" s="47"/>
      <c r="M724" s="47"/>
      <c r="N724" s="47"/>
      <c r="O724" s="47"/>
      <c r="P724" s="47"/>
      <c r="Q724" s="47"/>
      <c r="R724" s="47"/>
      <c r="S724" s="47"/>
      <c r="T724" s="47"/>
      <c r="U724" s="47"/>
      <c r="V724" s="47"/>
      <c r="W724" s="47"/>
      <c r="X724" s="47"/>
      <c r="Y724" s="47"/>
      <c r="Z724" s="47"/>
      <c r="AA724" s="47"/>
      <c r="AB724" s="47"/>
      <c r="AC724" s="47"/>
      <c r="AD724" s="47"/>
      <c r="AE724" s="47"/>
      <c r="AF724" s="47"/>
      <c r="AG724" s="47"/>
      <c r="AH724" s="47"/>
      <c r="AI724" s="47"/>
    </row>
    <row r="725" spans="1:35">
      <c r="A725" s="47"/>
      <c r="B725" s="47"/>
      <c r="C725" s="47"/>
      <c r="D725" s="47"/>
      <c r="E725" s="47"/>
      <c r="F725" s="47"/>
      <c r="G725" s="47"/>
      <c r="H725" s="47"/>
      <c r="I725" s="47"/>
      <c r="J725" s="47"/>
      <c r="K725" s="47"/>
      <c r="L725" s="47"/>
      <c r="M725" s="47"/>
      <c r="N725" s="47"/>
      <c r="O725" s="47"/>
      <c r="P725" s="47"/>
      <c r="Q725" s="47"/>
      <c r="R725" s="47"/>
      <c r="S725" s="47"/>
      <c r="T725" s="47"/>
      <c r="U725" s="47"/>
      <c r="V725" s="47"/>
      <c r="W725" s="47"/>
      <c r="X725" s="47"/>
      <c r="Y725" s="47"/>
      <c r="Z725" s="47"/>
      <c r="AA725" s="47"/>
      <c r="AB725" s="47"/>
      <c r="AC725" s="47"/>
      <c r="AD725" s="47"/>
      <c r="AE725" s="47"/>
      <c r="AF725" s="47"/>
      <c r="AG725" s="47"/>
      <c r="AH725" s="47"/>
      <c r="AI725" s="47"/>
    </row>
    <row r="726" spans="1:35">
      <c r="A726" s="47"/>
      <c r="B726" s="47"/>
      <c r="C726" s="47"/>
      <c r="D726" s="47"/>
      <c r="E726" s="47"/>
      <c r="F726" s="47"/>
      <c r="G726" s="47"/>
      <c r="H726" s="47"/>
      <c r="I726" s="47"/>
      <c r="J726" s="47"/>
      <c r="K726" s="47"/>
      <c r="L726" s="47"/>
      <c r="M726" s="47"/>
      <c r="N726" s="47"/>
      <c r="O726" s="47"/>
      <c r="P726" s="47"/>
      <c r="Q726" s="47"/>
      <c r="R726" s="47"/>
      <c r="S726" s="47"/>
      <c r="T726" s="47"/>
      <c r="U726" s="47"/>
      <c r="V726" s="47"/>
      <c r="W726" s="47"/>
      <c r="X726" s="47"/>
      <c r="Y726" s="47"/>
      <c r="Z726" s="47"/>
      <c r="AA726" s="47"/>
      <c r="AB726" s="47"/>
      <c r="AC726" s="47"/>
      <c r="AD726" s="47"/>
      <c r="AE726" s="47"/>
      <c r="AF726" s="47"/>
      <c r="AG726" s="47"/>
      <c r="AH726" s="47"/>
      <c r="AI726" s="47"/>
    </row>
    <row r="727" spans="1:35">
      <c r="A727" s="47"/>
      <c r="B727" s="47"/>
      <c r="C727" s="47"/>
      <c r="D727" s="47"/>
      <c r="E727" s="47"/>
      <c r="F727" s="47"/>
      <c r="G727" s="47"/>
      <c r="H727" s="47"/>
      <c r="I727" s="47"/>
      <c r="J727" s="47"/>
      <c r="K727" s="47"/>
      <c r="L727" s="47"/>
      <c r="M727" s="47"/>
      <c r="N727" s="47"/>
      <c r="O727" s="47"/>
      <c r="P727" s="47"/>
      <c r="Q727" s="47"/>
      <c r="R727" s="47"/>
      <c r="S727" s="47"/>
      <c r="T727" s="47"/>
      <c r="U727" s="47"/>
      <c r="V727" s="47"/>
      <c r="W727" s="47"/>
      <c r="X727" s="47"/>
      <c r="Y727" s="47"/>
      <c r="Z727" s="47"/>
      <c r="AA727" s="47"/>
      <c r="AB727" s="47"/>
      <c r="AC727" s="47"/>
      <c r="AD727" s="47"/>
      <c r="AE727" s="47"/>
      <c r="AF727" s="47"/>
      <c r="AG727" s="47"/>
      <c r="AH727" s="47"/>
      <c r="AI727" s="47"/>
    </row>
    <row r="728" spans="1:35">
      <c r="A728" s="47"/>
      <c r="B728" s="47"/>
      <c r="C728" s="47"/>
      <c r="D728" s="47"/>
      <c r="E728" s="47"/>
      <c r="F728" s="47"/>
      <c r="G728" s="47"/>
      <c r="H728" s="47"/>
      <c r="I728" s="47"/>
      <c r="J728" s="47"/>
      <c r="K728" s="47"/>
      <c r="L728" s="47"/>
      <c r="M728" s="47"/>
      <c r="N728" s="47"/>
      <c r="O728" s="47"/>
      <c r="P728" s="47"/>
      <c r="Q728" s="47"/>
      <c r="R728" s="47"/>
      <c r="S728" s="47"/>
      <c r="T728" s="47"/>
      <c r="U728" s="47"/>
      <c r="V728" s="47"/>
      <c r="W728" s="47"/>
      <c r="X728" s="47"/>
      <c r="Y728" s="47"/>
      <c r="Z728" s="47"/>
      <c r="AA728" s="47"/>
      <c r="AB728" s="47"/>
      <c r="AC728" s="47"/>
      <c r="AD728" s="47"/>
      <c r="AE728" s="47"/>
      <c r="AF728" s="47"/>
      <c r="AG728" s="47"/>
      <c r="AH728" s="47"/>
      <c r="AI728" s="47"/>
    </row>
    <row r="729" spans="1:35">
      <c r="A729" s="47"/>
      <c r="B729" s="47"/>
      <c r="C729" s="47"/>
      <c r="D729" s="47"/>
      <c r="E729" s="47"/>
      <c r="F729" s="47"/>
      <c r="G729" s="47"/>
      <c r="H729" s="47"/>
      <c r="I729" s="47"/>
      <c r="J729" s="47"/>
      <c r="K729" s="47"/>
      <c r="L729" s="47"/>
      <c r="M729" s="47"/>
      <c r="N729" s="47"/>
      <c r="O729" s="47"/>
      <c r="P729" s="47"/>
      <c r="Q729" s="47"/>
      <c r="R729" s="47"/>
      <c r="S729" s="47"/>
      <c r="T729" s="47"/>
      <c r="U729" s="47"/>
      <c r="V729" s="47"/>
      <c r="W729" s="47"/>
      <c r="X729" s="47"/>
      <c r="Y729" s="47"/>
      <c r="Z729" s="47"/>
      <c r="AA729" s="47"/>
      <c r="AB729" s="47"/>
      <c r="AC729" s="47"/>
      <c r="AD729" s="47"/>
      <c r="AE729" s="47"/>
      <c r="AF729" s="47"/>
      <c r="AG729" s="47"/>
      <c r="AH729" s="47"/>
      <c r="AI729" s="47"/>
    </row>
    <row r="730" spans="1:35">
      <c r="A730" s="47"/>
      <c r="B730" s="47"/>
      <c r="C730" s="47"/>
      <c r="D730" s="47"/>
      <c r="E730" s="47"/>
      <c r="F730" s="47"/>
      <c r="G730" s="47"/>
      <c r="H730" s="47"/>
      <c r="I730" s="47"/>
      <c r="J730" s="47"/>
      <c r="K730" s="47"/>
      <c r="L730" s="47"/>
      <c r="M730" s="47"/>
      <c r="N730" s="47"/>
      <c r="O730" s="47"/>
      <c r="P730" s="47"/>
      <c r="Q730" s="47"/>
      <c r="R730" s="47"/>
      <c r="S730" s="47"/>
      <c r="T730" s="47"/>
      <c r="U730" s="47"/>
      <c r="V730" s="47"/>
      <c r="W730" s="47"/>
      <c r="X730" s="47"/>
      <c r="Y730" s="47"/>
      <c r="Z730" s="47"/>
      <c r="AA730" s="47"/>
      <c r="AB730" s="47"/>
      <c r="AC730" s="47"/>
      <c r="AD730" s="47"/>
      <c r="AE730" s="47"/>
      <c r="AF730" s="47"/>
      <c r="AG730" s="47"/>
      <c r="AH730" s="47"/>
      <c r="AI730" s="47"/>
    </row>
    <row r="731" spans="1:35">
      <c r="A731" s="47"/>
      <c r="B731" s="47"/>
      <c r="C731" s="47"/>
      <c r="D731" s="47"/>
      <c r="E731" s="47"/>
      <c r="F731" s="47"/>
      <c r="G731" s="47"/>
      <c r="H731" s="47"/>
      <c r="I731" s="47"/>
      <c r="J731" s="47"/>
      <c r="K731" s="47"/>
      <c r="L731" s="47"/>
      <c r="M731" s="47"/>
      <c r="N731" s="47"/>
      <c r="O731" s="47"/>
      <c r="P731" s="47"/>
      <c r="Q731" s="47"/>
      <c r="R731" s="47"/>
      <c r="S731" s="47"/>
      <c r="T731" s="47"/>
      <c r="U731" s="47"/>
      <c r="V731" s="47"/>
      <c r="W731" s="47"/>
      <c r="X731" s="47"/>
      <c r="Y731" s="47"/>
      <c r="Z731" s="47"/>
      <c r="AA731" s="47"/>
      <c r="AB731" s="47"/>
      <c r="AC731" s="47"/>
      <c r="AD731" s="47"/>
      <c r="AE731" s="47"/>
      <c r="AF731" s="47"/>
      <c r="AG731" s="47"/>
      <c r="AH731" s="47"/>
      <c r="AI731" s="47"/>
    </row>
    <row r="732" spans="1:35">
      <c r="A732" s="47"/>
      <c r="B732" s="47"/>
      <c r="C732" s="47"/>
      <c r="D732" s="47"/>
      <c r="E732" s="47"/>
      <c r="F732" s="47"/>
      <c r="G732" s="47"/>
      <c r="H732" s="47"/>
      <c r="I732" s="47"/>
      <c r="J732" s="47"/>
      <c r="K732" s="47"/>
      <c r="L732" s="47"/>
      <c r="M732" s="47"/>
      <c r="N732" s="47"/>
      <c r="O732" s="47"/>
      <c r="P732" s="47"/>
      <c r="Q732" s="47"/>
      <c r="R732" s="47"/>
      <c r="S732" s="47"/>
      <c r="T732" s="47"/>
      <c r="U732" s="47"/>
      <c r="V732" s="47"/>
      <c r="W732" s="47"/>
      <c r="X732" s="47"/>
      <c r="Y732" s="47"/>
      <c r="Z732" s="47"/>
      <c r="AA732" s="47"/>
      <c r="AB732" s="47"/>
      <c r="AC732" s="47"/>
      <c r="AD732" s="47"/>
      <c r="AE732" s="47"/>
      <c r="AF732" s="47"/>
      <c r="AG732" s="47"/>
      <c r="AH732" s="47"/>
      <c r="AI732" s="47"/>
    </row>
    <row r="733" spans="1:35">
      <c r="A733" s="47"/>
      <c r="B733" s="47"/>
      <c r="C733" s="47"/>
      <c r="D733" s="47"/>
      <c r="E733" s="47"/>
      <c r="F733" s="47"/>
      <c r="G733" s="47"/>
      <c r="H733" s="47"/>
      <c r="I733" s="47"/>
      <c r="J733" s="47"/>
      <c r="K733" s="47"/>
      <c r="L733" s="47"/>
      <c r="M733" s="47"/>
      <c r="N733" s="47"/>
      <c r="O733" s="47"/>
      <c r="P733" s="47"/>
      <c r="Q733" s="47"/>
      <c r="R733" s="47"/>
      <c r="S733" s="47"/>
      <c r="T733" s="47"/>
      <c r="U733" s="47"/>
      <c r="V733" s="47"/>
      <c r="W733" s="47"/>
      <c r="X733" s="47"/>
      <c r="Y733" s="47"/>
      <c r="Z733" s="47"/>
      <c r="AA733" s="47"/>
      <c r="AB733" s="47"/>
      <c r="AC733" s="47"/>
      <c r="AD733" s="47"/>
      <c r="AE733" s="47"/>
      <c r="AF733" s="47"/>
      <c r="AG733" s="47"/>
      <c r="AH733" s="47"/>
      <c r="AI733" s="47"/>
    </row>
    <row r="734" spans="1:35">
      <c r="A734" s="47"/>
      <c r="B734" s="47"/>
      <c r="C734" s="47"/>
      <c r="D734" s="47"/>
      <c r="E734" s="47"/>
      <c r="F734" s="47"/>
      <c r="G734" s="47"/>
      <c r="H734" s="47"/>
      <c r="I734" s="47"/>
      <c r="J734" s="47"/>
      <c r="K734" s="47"/>
      <c r="L734" s="47"/>
      <c r="M734" s="47"/>
      <c r="N734" s="47"/>
      <c r="O734" s="47"/>
      <c r="P734" s="47"/>
      <c r="Q734" s="47"/>
      <c r="R734" s="47"/>
      <c r="S734" s="47"/>
      <c r="T734" s="47"/>
      <c r="U734" s="47"/>
      <c r="V734" s="47"/>
      <c r="W734" s="47"/>
      <c r="X734" s="47"/>
      <c r="Y734" s="47"/>
      <c r="Z734" s="47"/>
      <c r="AA734" s="47"/>
      <c r="AB734" s="47"/>
      <c r="AC734" s="47"/>
      <c r="AD734" s="47"/>
      <c r="AE734" s="47"/>
      <c r="AF734" s="47"/>
      <c r="AG734" s="47"/>
      <c r="AH734" s="47"/>
      <c r="AI734" s="47"/>
    </row>
    <row r="735" spans="1:35">
      <c r="A735" s="47"/>
      <c r="B735" s="47"/>
      <c r="C735" s="47"/>
      <c r="D735" s="47"/>
      <c r="E735" s="47"/>
      <c r="F735" s="47"/>
      <c r="G735" s="47"/>
      <c r="H735" s="47"/>
      <c r="I735" s="47"/>
      <c r="J735" s="47"/>
      <c r="K735" s="47"/>
      <c r="L735" s="47"/>
      <c r="M735" s="47"/>
      <c r="N735" s="47"/>
      <c r="O735" s="47"/>
      <c r="P735" s="47"/>
      <c r="Q735" s="47"/>
      <c r="R735" s="47"/>
      <c r="S735" s="47"/>
      <c r="T735" s="47"/>
      <c r="U735" s="47"/>
      <c r="V735" s="47"/>
      <c r="W735" s="47"/>
      <c r="X735" s="47"/>
      <c r="Y735" s="47"/>
      <c r="Z735" s="47"/>
      <c r="AA735" s="47"/>
      <c r="AB735" s="47"/>
      <c r="AC735" s="47"/>
      <c r="AD735" s="47"/>
      <c r="AE735" s="47"/>
      <c r="AF735" s="47"/>
      <c r="AG735" s="47"/>
      <c r="AH735" s="47"/>
      <c r="AI735" s="47"/>
    </row>
    <row r="736" spans="1:35">
      <c r="A736" s="47"/>
      <c r="B736" s="47"/>
      <c r="C736" s="47"/>
      <c r="D736" s="47"/>
      <c r="E736" s="47"/>
      <c r="F736" s="47"/>
      <c r="G736" s="47"/>
      <c r="H736" s="47"/>
      <c r="I736" s="47"/>
      <c r="J736" s="47"/>
      <c r="K736" s="47"/>
      <c r="L736" s="47"/>
      <c r="M736" s="47"/>
      <c r="N736" s="47"/>
      <c r="O736" s="47"/>
      <c r="P736" s="47"/>
      <c r="Q736" s="47"/>
      <c r="R736" s="47"/>
      <c r="S736" s="47"/>
      <c r="T736" s="47"/>
      <c r="U736" s="47"/>
      <c r="V736" s="47"/>
      <c r="W736" s="47"/>
      <c r="X736" s="47"/>
      <c r="Y736" s="47"/>
      <c r="Z736" s="47"/>
      <c r="AA736" s="47"/>
      <c r="AB736" s="47"/>
      <c r="AC736" s="47"/>
      <c r="AD736" s="47"/>
      <c r="AE736" s="47"/>
      <c r="AF736" s="47"/>
      <c r="AG736" s="47"/>
      <c r="AH736" s="47"/>
      <c r="AI736" s="47"/>
    </row>
    <row r="737" spans="1:35">
      <c r="A737" s="47"/>
      <c r="B737" s="47"/>
      <c r="C737" s="47"/>
      <c r="D737" s="47"/>
      <c r="E737" s="47"/>
      <c r="F737" s="47"/>
      <c r="G737" s="47"/>
      <c r="H737" s="47"/>
      <c r="I737" s="47"/>
      <c r="J737" s="47"/>
      <c r="K737" s="47"/>
      <c r="L737" s="47"/>
      <c r="M737" s="47"/>
      <c r="N737" s="47"/>
      <c r="O737" s="47"/>
      <c r="P737" s="47"/>
      <c r="Q737" s="47"/>
      <c r="R737" s="47"/>
      <c r="S737" s="47"/>
      <c r="T737" s="47"/>
      <c r="U737" s="47"/>
      <c r="V737" s="47"/>
      <c r="W737" s="47"/>
      <c r="X737" s="47"/>
      <c r="Y737" s="47"/>
      <c r="Z737" s="47"/>
      <c r="AA737" s="47"/>
      <c r="AB737" s="47"/>
      <c r="AC737" s="47"/>
      <c r="AD737" s="47"/>
      <c r="AE737" s="47"/>
      <c r="AF737" s="47"/>
      <c r="AG737" s="47"/>
      <c r="AH737" s="47"/>
      <c r="AI737" s="47"/>
    </row>
    <row r="738" spans="1:35">
      <c r="A738" s="47"/>
      <c r="B738" s="47"/>
      <c r="C738" s="47"/>
      <c r="D738" s="47"/>
      <c r="E738" s="47"/>
      <c r="F738" s="47"/>
      <c r="G738" s="47"/>
      <c r="H738" s="47"/>
      <c r="I738" s="47"/>
      <c r="J738" s="47"/>
      <c r="K738" s="47"/>
      <c r="L738" s="47"/>
      <c r="M738" s="47"/>
      <c r="N738" s="47"/>
      <c r="O738" s="47"/>
      <c r="P738" s="47"/>
      <c r="Q738" s="47"/>
      <c r="R738" s="47"/>
      <c r="S738" s="47"/>
      <c r="T738" s="47"/>
      <c r="U738" s="47"/>
      <c r="V738" s="47"/>
      <c r="W738" s="47"/>
      <c r="X738" s="47"/>
      <c r="Y738" s="47"/>
      <c r="Z738" s="47"/>
      <c r="AA738" s="47"/>
      <c r="AB738" s="47"/>
      <c r="AC738" s="47"/>
      <c r="AD738" s="47"/>
      <c r="AE738" s="47"/>
      <c r="AF738" s="47"/>
      <c r="AG738" s="47"/>
      <c r="AH738" s="47"/>
      <c r="AI738" s="47"/>
    </row>
    <row r="739" spans="1:35">
      <c r="A739" s="47"/>
      <c r="B739" s="47"/>
      <c r="C739" s="47"/>
      <c r="D739" s="47"/>
      <c r="E739" s="47"/>
      <c r="F739" s="47"/>
      <c r="G739" s="47"/>
      <c r="H739" s="47"/>
      <c r="I739" s="47"/>
      <c r="J739" s="47"/>
      <c r="K739" s="47"/>
      <c r="L739" s="47"/>
      <c r="M739" s="47"/>
      <c r="N739" s="47"/>
      <c r="O739" s="47"/>
      <c r="P739" s="47"/>
      <c r="Q739" s="47"/>
      <c r="R739" s="47"/>
      <c r="S739" s="47"/>
      <c r="T739" s="47"/>
      <c r="U739" s="47"/>
      <c r="V739" s="47"/>
      <c r="W739" s="47"/>
      <c r="X739" s="47"/>
      <c r="Y739" s="47"/>
      <c r="Z739" s="47"/>
      <c r="AA739" s="47"/>
      <c r="AB739" s="47"/>
      <c r="AC739" s="47"/>
      <c r="AD739" s="47"/>
      <c r="AE739" s="47"/>
      <c r="AF739" s="47"/>
      <c r="AG739" s="47"/>
      <c r="AH739" s="47"/>
      <c r="AI739" s="47"/>
    </row>
    <row r="740" spans="1:35">
      <c r="A740" s="47"/>
      <c r="B740" s="47"/>
      <c r="C740" s="47"/>
      <c r="D740" s="47"/>
      <c r="E740" s="47"/>
      <c r="F740" s="47"/>
      <c r="G740" s="47"/>
      <c r="H740" s="47"/>
      <c r="I740" s="47"/>
      <c r="J740" s="47"/>
      <c r="K740" s="47"/>
      <c r="L740" s="47"/>
      <c r="M740" s="47"/>
      <c r="N740" s="47"/>
      <c r="O740" s="47"/>
      <c r="P740" s="47"/>
      <c r="Q740" s="47"/>
      <c r="R740" s="47"/>
      <c r="S740" s="47"/>
      <c r="T740" s="47"/>
      <c r="U740" s="47"/>
      <c r="V740" s="47"/>
      <c r="W740" s="47"/>
      <c r="X740" s="47"/>
      <c r="Y740" s="47"/>
      <c r="Z740" s="47"/>
      <c r="AA740" s="47"/>
      <c r="AB740" s="47"/>
      <c r="AC740" s="47"/>
      <c r="AD740" s="47"/>
      <c r="AE740" s="47"/>
      <c r="AF740" s="47"/>
      <c r="AG740" s="47"/>
      <c r="AH740" s="47"/>
      <c r="AI740" s="47"/>
    </row>
    <row r="741" spans="1:35">
      <c r="A741" s="47"/>
      <c r="B741" s="47"/>
      <c r="C741" s="47"/>
      <c r="D741" s="47"/>
      <c r="E741" s="47"/>
      <c r="F741" s="47"/>
      <c r="G741" s="47"/>
      <c r="H741" s="47"/>
      <c r="I741" s="47"/>
      <c r="J741" s="47"/>
      <c r="K741" s="47"/>
      <c r="L741" s="47"/>
      <c r="M741" s="47"/>
      <c r="N741" s="47"/>
      <c r="O741" s="47"/>
      <c r="P741" s="47"/>
      <c r="Q741" s="47"/>
      <c r="R741" s="47"/>
      <c r="S741" s="47"/>
      <c r="T741" s="47"/>
      <c r="U741" s="47"/>
      <c r="V741" s="47"/>
      <c r="W741" s="47"/>
      <c r="X741" s="47"/>
      <c r="Y741" s="47"/>
      <c r="Z741" s="47"/>
      <c r="AA741" s="47"/>
      <c r="AB741" s="47"/>
      <c r="AC741" s="47"/>
      <c r="AD741" s="47"/>
      <c r="AE741" s="47"/>
      <c r="AF741" s="47"/>
      <c r="AG741" s="47"/>
      <c r="AH741" s="47"/>
      <c r="AI741" s="47"/>
    </row>
    <row r="742" spans="1:35">
      <c r="A742" s="47"/>
      <c r="B742" s="47"/>
      <c r="C742" s="47"/>
      <c r="D742" s="47"/>
      <c r="E742" s="47"/>
      <c r="F742" s="47"/>
      <c r="G742" s="47"/>
      <c r="H742" s="47"/>
      <c r="I742" s="47"/>
      <c r="J742" s="47"/>
      <c r="K742" s="47"/>
      <c r="L742" s="47"/>
      <c r="M742" s="47"/>
      <c r="N742" s="47"/>
      <c r="O742" s="47"/>
      <c r="P742" s="47"/>
      <c r="Q742" s="47"/>
      <c r="R742" s="47"/>
      <c r="S742" s="47"/>
      <c r="T742" s="47"/>
      <c r="U742" s="47"/>
      <c r="V742" s="47"/>
      <c r="W742" s="47"/>
      <c r="X742" s="47"/>
      <c r="Y742" s="47"/>
      <c r="Z742" s="47"/>
      <c r="AA742" s="47"/>
      <c r="AB742" s="47"/>
      <c r="AC742" s="47"/>
      <c r="AD742" s="47"/>
      <c r="AE742" s="47"/>
      <c r="AF742" s="47"/>
      <c r="AG742" s="47"/>
      <c r="AH742" s="47"/>
      <c r="AI742" s="47"/>
    </row>
    <row r="743" spans="1:35">
      <c r="A743" s="47"/>
      <c r="B743" s="47"/>
      <c r="C743" s="47"/>
      <c r="D743" s="47"/>
      <c r="E743" s="47"/>
      <c r="F743" s="47"/>
      <c r="G743" s="47"/>
      <c r="H743" s="47"/>
      <c r="I743" s="47"/>
      <c r="J743" s="47"/>
      <c r="K743" s="47"/>
      <c r="L743" s="47"/>
      <c r="M743" s="47"/>
      <c r="N743" s="47"/>
      <c r="O743" s="47"/>
      <c r="P743" s="47"/>
      <c r="Q743" s="47"/>
      <c r="R743" s="47"/>
      <c r="S743" s="47"/>
      <c r="T743" s="47"/>
      <c r="U743" s="47"/>
      <c r="V743" s="47"/>
      <c r="W743" s="47"/>
      <c r="X743" s="47"/>
      <c r="Y743" s="47"/>
      <c r="Z743" s="47"/>
      <c r="AA743" s="47"/>
      <c r="AB743" s="47"/>
      <c r="AC743" s="47"/>
      <c r="AD743" s="47"/>
      <c r="AE743" s="47"/>
      <c r="AF743" s="47"/>
      <c r="AG743" s="47"/>
      <c r="AH743" s="47"/>
      <c r="AI743" s="47"/>
    </row>
    <row r="744" spans="1:35">
      <c r="A744" s="47"/>
      <c r="B744" s="47"/>
      <c r="C744" s="47"/>
      <c r="D744" s="47"/>
      <c r="E744" s="47"/>
      <c r="F744" s="47"/>
      <c r="G744" s="47"/>
      <c r="H744" s="47"/>
      <c r="I744" s="47"/>
      <c r="J744" s="47"/>
      <c r="K744" s="47"/>
      <c r="L744" s="47"/>
      <c r="M744" s="47"/>
      <c r="N744" s="47"/>
      <c r="O744" s="47"/>
      <c r="P744" s="47"/>
      <c r="Q744" s="47"/>
      <c r="R744" s="47"/>
      <c r="S744" s="47"/>
      <c r="T744" s="47"/>
      <c r="U744" s="47"/>
      <c r="V744" s="47"/>
      <c r="W744" s="47"/>
      <c r="X744" s="47"/>
      <c r="Y744" s="47"/>
      <c r="Z744" s="47"/>
      <c r="AA744" s="47"/>
      <c r="AB744" s="47"/>
      <c r="AC744" s="47"/>
      <c r="AD744" s="47"/>
      <c r="AE744" s="47"/>
      <c r="AF744" s="47"/>
      <c r="AG744" s="47"/>
      <c r="AH744" s="47"/>
      <c r="AI744" s="47"/>
    </row>
    <row r="745" spans="1:35">
      <c r="A745" s="47"/>
      <c r="B745" s="47"/>
      <c r="C745" s="47"/>
      <c r="D745" s="47"/>
      <c r="E745" s="47"/>
      <c r="F745" s="47"/>
      <c r="G745" s="47"/>
      <c r="H745" s="47"/>
      <c r="I745" s="47"/>
      <c r="J745" s="47"/>
      <c r="K745" s="47"/>
      <c r="L745" s="47"/>
      <c r="M745" s="47"/>
      <c r="N745" s="47"/>
      <c r="O745" s="47"/>
      <c r="P745" s="47"/>
      <c r="Q745" s="47"/>
      <c r="R745" s="47"/>
      <c r="S745" s="47"/>
      <c r="T745" s="47"/>
      <c r="U745" s="47"/>
      <c r="V745" s="47"/>
      <c r="W745" s="47"/>
      <c r="X745" s="47"/>
      <c r="Y745" s="47"/>
      <c r="Z745" s="47"/>
      <c r="AA745" s="47"/>
      <c r="AB745" s="47"/>
      <c r="AC745" s="47"/>
      <c r="AD745" s="47"/>
      <c r="AE745" s="47"/>
      <c r="AF745" s="47"/>
      <c r="AG745" s="47"/>
      <c r="AH745" s="47"/>
      <c r="AI745" s="47"/>
    </row>
    <row r="746" spans="1:35">
      <c r="A746" s="47"/>
      <c r="B746" s="47"/>
      <c r="C746" s="47"/>
      <c r="D746" s="47"/>
      <c r="E746" s="47"/>
      <c r="F746" s="47"/>
      <c r="G746" s="47"/>
      <c r="H746" s="47"/>
      <c r="I746" s="47"/>
      <c r="J746" s="47"/>
      <c r="K746" s="47"/>
      <c r="L746" s="47"/>
      <c r="M746" s="47"/>
      <c r="N746" s="47"/>
      <c r="O746" s="47"/>
      <c r="P746" s="47"/>
      <c r="Q746" s="47"/>
      <c r="R746" s="47"/>
      <c r="S746" s="47"/>
      <c r="T746" s="47"/>
      <c r="U746" s="47"/>
      <c r="V746" s="47"/>
      <c r="W746" s="47"/>
      <c r="X746" s="47"/>
      <c r="Y746" s="47"/>
      <c r="Z746" s="47"/>
      <c r="AA746" s="47"/>
      <c r="AB746" s="47"/>
      <c r="AC746" s="47"/>
      <c r="AD746" s="47"/>
      <c r="AE746" s="47"/>
      <c r="AF746" s="47"/>
      <c r="AG746" s="47"/>
      <c r="AH746" s="47"/>
      <c r="AI746" s="47"/>
    </row>
    <row r="747" spans="1:35">
      <c r="A747" s="47"/>
      <c r="B747" s="47"/>
      <c r="C747" s="47"/>
      <c r="D747" s="47"/>
      <c r="E747" s="47"/>
      <c r="F747" s="47"/>
      <c r="G747" s="47"/>
      <c r="H747" s="47"/>
      <c r="I747" s="47"/>
      <c r="J747" s="47"/>
      <c r="K747" s="47"/>
      <c r="L747" s="47"/>
      <c r="M747" s="47"/>
      <c r="N747" s="47"/>
      <c r="O747" s="47"/>
      <c r="P747" s="47"/>
      <c r="Q747" s="47"/>
      <c r="R747" s="47"/>
      <c r="S747" s="47"/>
      <c r="T747" s="47"/>
      <c r="U747" s="47"/>
      <c r="V747" s="47"/>
      <c r="W747" s="47"/>
      <c r="X747" s="47"/>
      <c r="Y747" s="47"/>
      <c r="Z747" s="47"/>
      <c r="AA747" s="47"/>
      <c r="AB747" s="47"/>
      <c r="AC747" s="47"/>
      <c r="AD747" s="47"/>
      <c r="AE747" s="47"/>
      <c r="AF747" s="47"/>
      <c r="AG747" s="47"/>
      <c r="AH747" s="47"/>
      <c r="AI747" s="47"/>
    </row>
    <row r="748" spans="1:35">
      <c r="A748" s="47"/>
      <c r="B748" s="47"/>
      <c r="C748" s="47"/>
      <c r="D748" s="47"/>
      <c r="E748" s="47"/>
      <c r="F748" s="47"/>
      <c r="G748" s="47"/>
      <c r="H748" s="47"/>
      <c r="I748" s="47"/>
      <c r="J748" s="47"/>
      <c r="K748" s="47"/>
      <c r="L748" s="47"/>
      <c r="M748" s="47"/>
      <c r="N748" s="47"/>
      <c r="O748" s="47"/>
      <c r="P748" s="47"/>
      <c r="Q748" s="47"/>
      <c r="R748" s="47"/>
      <c r="S748" s="47"/>
      <c r="T748" s="47"/>
      <c r="U748" s="47"/>
      <c r="V748" s="47"/>
      <c r="W748" s="47"/>
      <c r="X748" s="47"/>
      <c r="Y748" s="47"/>
      <c r="Z748" s="47"/>
      <c r="AA748" s="47"/>
      <c r="AB748" s="47"/>
      <c r="AC748" s="47"/>
      <c r="AD748" s="47"/>
      <c r="AE748" s="47"/>
      <c r="AF748" s="47"/>
      <c r="AG748" s="47"/>
      <c r="AH748" s="47"/>
      <c r="AI748" s="47"/>
    </row>
    <row r="749" spans="1:35">
      <c r="A749" s="47"/>
      <c r="B749" s="47"/>
      <c r="C749" s="47"/>
      <c r="D749" s="47"/>
      <c r="E749" s="47"/>
      <c r="F749" s="47"/>
      <c r="G749" s="47"/>
      <c r="H749" s="47"/>
      <c r="I749" s="47"/>
      <c r="J749" s="47"/>
      <c r="K749" s="47"/>
      <c r="L749" s="47"/>
      <c r="M749" s="47"/>
      <c r="N749" s="47"/>
      <c r="O749" s="47"/>
      <c r="P749" s="47"/>
      <c r="Q749" s="47"/>
      <c r="R749" s="47"/>
      <c r="S749" s="47"/>
      <c r="T749" s="47"/>
      <c r="U749" s="47"/>
      <c r="V749" s="47"/>
      <c r="W749" s="47"/>
      <c r="X749" s="47"/>
      <c r="Y749" s="47"/>
      <c r="Z749" s="47"/>
      <c r="AA749" s="47"/>
      <c r="AB749" s="47"/>
      <c r="AC749" s="47"/>
      <c r="AD749" s="47"/>
      <c r="AE749" s="47"/>
      <c r="AF749" s="47"/>
      <c r="AG749" s="47"/>
      <c r="AH749" s="47"/>
      <c r="AI749" s="47"/>
    </row>
    <row r="750" spans="1:35">
      <c r="A750" s="47"/>
      <c r="B750" s="47"/>
      <c r="C750" s="47"/>
      <c r="D750" s="47"/>
      <c r="E750" s="47"/>
      <c r="F750" s="47"/>
      <c r="G750" s="47"/>
      <c r="H750" s="47"/>
      <c r="I750" s="47"/>
      <c r="J750" s="47"/>
      <c r="K750" s="47"/>
      <c r="L750" s="47"/>
      <c r="M750" s="47"/>
      <c r="N750" s="47"/>
      <c r="O750" s="47"/>
      <c r="P750" s="47"/>
      <c r="Q750" s="47"/>
      <c r="R750" s="47"/>
      <c r="S750" s="47"/>
      <c r="T750" s="47"/>
      <c r="U750" s="47"/>
      <c r="V750" s="47"/>
      <c r="W750" s="47"/>
      <c r="X750" s="47"/>
      <c r="Y750" s="47"/>
      <c r="Z750" s="47"/>
      <c r="AA750" s="47"/>
      <c r="AB750" s="47"/>
      <c r="AC750" s="47"/>
      <c r="AD750" s="47"/>
      <c r="AE750" s="47"/>
      <c r="AF750" s="47"/>
      <c r="AG750" s="47"/>
      <c r="AH750" s="47"/>
      <c r="AI750" s="47"/>
    </row>
    <row r="751" spans="1:35">
      <c r="A751" s="47"/>
      <c r="B751" s="47"/>
      <c r="C751" s="47"/>
      <c r="D751" s="47"/>
      <c r="E751" s="47"/>
      <c r="F751" s="47"/>
      <c r="G751" s="47"/>
      <c r="H751" s="47"/>
      <c r="I751" s="47"/>
      <c r="J751" s="47"/>
      <c r="K751" s="47"/>
      <c r="L751" s="47"/>
      <c r="M751" s="47"/>
      <c r="N751" s="47"/>
      <c r="O751" s="47"/>
      <c r="P751" s="47"/>
      <c r="Q751" s="47"/>
      <c r="R751" s="47"/>
      <c r="S751" s="47"/>
      <c r="T751" s="47"/>
      <c r="U751" s="47"/>
      <c r="V751" s="47"/>
      <c r="W751" s="47"/>
      <c r="X751" s="47"/>
      <c r="Y751" s="47"/>
      <c r="Z751" s="47"/>
      <c r="AA751" s="47"/>
      <c r="AB751" s="47"/>
      <c r="AC751" s="47"/>
      <c r="AD751" s="47"/>
      <c r="AE751" s="47"/>
      <c r="AF751" s="47"/>
      <c r="AG751" s="47"/>
      <c r="AH751" s="47"/>
      <c r="AI751" s="47"/>
    </row>
    <row r="752" spans="1:35">
      <c r="A752" s="47"/>
      <c r="B752" s="47"/>
      <c r="C752" s="47"/>
      <c r="D752" s="47"/>
      <c r="E752" s="47"/>
      <c r="F752" s="47"/>
      <c r="G752" s="47"/>
      <c r="H752" s="47"/>
      <c r="I752" s="47"/>
      <c r="J752" s="47"/>
      <c r="K752" s="47"/>
      <c r="L752" s="47"/>
      <c r="M752" s="47"/>
      <c r="N752" s="47"/>
      <c r="O752" s="47"/>
      <c r="P752" s="47"/>
      <c r="Q752" s="47"/>
      <c r="R752" s="47"/>
      <c r="S752" s="47"/>
      <c r="T752" s="47"/>
      <c r="U752" s="47"/>
      <c r="V752" s="47"/>
      <c r="W752" s="47"/>
      <c r="X752" s="47"/>
      <c r="Y752" s="47"/>
      <c r="Z752" s="47"/>
      <c r="AA752" s="47"/>
      <c r="AB752" s="47"/>
      <c r="AC752" s="47"/>
      <c r="AD752" s="47"/>
      <c r="AE752" s="47"/>
      <c r="AF752" s="47"/>
      <c r="AG752" s="47"/>
      <c r="AH752" s="47"/>
      <c r="AI752" s="47"/>
    </row>
    <row r="753" spans="1:35">
      <c r="A753" s="47"/>
      <c r="B753" s="47"/>
      <c r="C753" s="47"/>
      <c r="D753" s="47"/>
      <c r="E753" s="47"/>
      <c r="F753" s="47"/>
      <c r="G753" s="47"/>
      <c r="H753" s="47"/>
      <c r="I753" s="47"/>
      <c r="J753" s="47"/>
      <c r="K753" s="47"/>
      <c r="L753" s="47"/>
      <c r="M753" s="47"/>
      <c r="N753" s="47"/>
      <c r="O753" s="47"/>
      <c r="P753" s="47"/>
      <c r="Q753" s="47"/>
      <c r="R753" s="47"/>
      <c r="S753" s="47"/>
      <c r="T753" s="47"/>
      <c r="U753" s="47"/>
      <c r="V753" s="47"/>
      <c r="W753" s="47"/>
      <c r="X753" s="47"/>
      <c r="Y753" s="47"/>
      <c r="Z753" s="47"/>
      <c r="AA753" s="47"/>
      <c r="AB753" s="47"/>
      <c r="AC753" s="47"/>
      <c r="AD753" s="47"/>
      <c r="AE753" s="47"/>
      <c r="AF753" s="47"/>
      <c r="AG753" s="47"/>
      <c r="AH753" s="47"/>
      <c r="AI753" s="47"/>
    </row>
    <row r="754" spans="1:35">
      <c r="A754" s="47"/>
      <c r="B754" s="47"/>
      <c r="C754" s="47"/>
      <c r="D754" s="47"/>
      <c r="E754" s="47"/>
      <c r="F754" s="47"/>
      <c r="G754" s="47"/>
      <c r="H754" s="47"/>
      <c r="I754" s="47"/>
      <c r="J754" s="47"/>
      <c r="K754" s="47"/>
      <c r="L754" s="47"/>
      <c r="M754" s="47"/>
      <c r="N754" s="47"/>
      <c r="O754" s="47"/>
      <c r="P754" s="47"/>
      <c r="Q754" s="47"/>
      <c r="R754" s="47"/>
      <c r="S754" s="47"/>
      <c r="T754" s="47"/>
      <c r="U754" s="47"/>
      <c r="V754" s="47"/>
      <c r="W754" s="47"/>
      <c r="X754" s="47"/>
      <c r="Y754" s="47"/>
      <c r="Z754" s="47"/>
      <c r="AA754" s="47"/>
      <c r="AB754" s="47"/>
      <c r="AC754" s="47"/>
      <c r="AD754" s="47"/>
      <c r="AE754" s="47"/>
      <c r="AF754" s="47"/>
      <c r="AG754" s="47"/>
      <c r="AH754" s="47"/>
      <c r="AI754" s="47"/>
    </row>
    <row r="755" spans="1:35">
      <c r="A755" s="47"/>
      <c r="B755" s="47"/>
      <c r="C755" s="47"/>
      <c r="D755" s="47"/>
      <c r="E755" s="47"/>
      <c r="F755" s="47"/>
      <c r="G755" s="47"/>
      <c r="H755" s="47"/>
      <c r="I755" s="47"/>
      <c r="J755" s="47"/>
      <c r="K755" s="47"/>
      <c r="L755" s="47"/>
      <c r="M755" s="47"/>
      <c r="N755" s="47"/>
      <c r="O755" s="47"/>
      <c r="P755" s="47"/>
      <c r="Q755" s="47"/>
      <c r="R755" s="47"/>
      <c r="S755" s="47"/>
      <c r="T755" s="47"/>
      <c r="U755" s="47"/>
      <c r="V755" s="47"/>
      <c r="W755" s="47"/>
      <c r="X755" s="47"/>
      <c r="Y755" s="47"/>
      <c r="Z755" s="47"/>
      <c r="AA755" s="47"/>
      <c r="AB755" s="47"/>
      <c r="AC755" s="47"/>
      <c r="AD755" s="47"/>
      <c r="AE755" s="47"/>
      <c r="AF755" s="47"/>
      <c r="AG755" s="47"/>
      <c r="AH755" s="47"/>
      <c r="AI755" s="47"/>
    </row>
    <row r="756" spans="1:35">
      <c r="A756" s="47"/>
      <c r="B756" s="47"/>
      <c r="C756" s="47"/>
      <c r="D756" s="47"/>
      <c r="E756" s="47"/>
      <c r="F756" s="47"/>
      <c r="G756" s="47"/>
      <c r="H756" s="47"/>
      <c r="I756" s="47"/>
      <c r="J756" s="47"/>
      <c r="K756" s="47"/>
      <c r="L756" s="47"/>
      <c r="M756" s="47"/>
      <c r="N756" s="47"/>
      <c r="O756" s="47"/>
      <c r="P756" s="47"/>
      <c r="Q756" s="47"/>
      <c r="R756" s="47"/>
      <c r="S756" s="47"/>
      <c r="T756" s="47"/>
      <c r="U756" s="47"/>
      <c r="V756" s="47"/>
      <c r="W756" s="47"/>
      <c r="X756" s="47"/>
      <c r="Y756" s="47"/>
      <c r="Z756" s="47"/>
      <c r="AA756" s="47"/>
      <c r="AB756" s="47"/>
      <c r="AC756" s="47"/>
      <c r="AD756" s="47"/>
      <c r="AE756" s="47"/>
      <c r="AF756" s="47"/>
      <c r="AG756" s="47"/>
      <c r="AH756" s="47"/>
      <c r="AI756" s="47"/>
    </row>
    <row r="757" spans="1:35">
      <c r="A757" s="47"/>
      <c r="B757" s="47"/>
      <c r="C757" s="47"/>
      <c r="D757" s="47"/>
      <c r="E757" s="47"/>
      <c r="F757" s="47"/>
      <c r="G757" s="47"/>
      <c r="H757" s="47"/>
      <c r="I757" s="47"/>
      <c r="J757" s="47"/>
      <c r="K757" s="47"/>
      <c r="L757" s="47"/>
      <c r="M757" s="47"/>
      <c r="N757" s="47"/>
      <c r="O757" s="47"/>
      <c r="P757" s="47"/>
      <c r="Q757" s="47"/>
      <c r="R757" s="47"/>
      <c r="S757" s="47"/>
      <c r="T757" s="47"/>
      <c r="U757" s="47"/>
      <c r="V757" s="47"/>
      <c r="W757" s="47"/>
      <c r="X757" s="47"/>
      <c r="Y757" s="47"/>
      <c r="Z757" s="47"/>
      <c r="AA757" s="47"/>
      <c r="AB757" s="47"/>
      <c r="AC757" s="47"/>
      <c r="AD757" s="47"/>
      <c r="AE757" s="47"/>
      <c r="AF757" s="47"/>
      <c r="AG757" s="47"/>
      <c r="AH757" s="47"/>
      <c r="AI757" s="47"/>
    </row>
    <row r="758" spans="1:35">
      <c r="A758" s="47"/>
      <c r="B758" s="47"/>
      <c r="C758" s="47"/>
      <c r="D758" s="47"/>
      <c r="E758" s="47"/>
      <c r="F758" s="47"/>
      <c r="G758" s="47"/>
      <c r="H758" s="47"/>
      <c r="I758" s="47"/>
      <c r="J758" s="47"/>
      <c r="K758" s="47"/>
      <c r="L758" s="47"/>
      <c r="M758" s="47"/>
      <c r="N758" s="47"/>
      <c r="O758" s="47"/>
      <c r="P758" s="47"/>
      <c r="Q758" s="47"/>
      <c r="R758" s="47"/>
      <c r="S758" s="47"/>
      <c r="T758" s="47"/>
      <c r="U758" s="47"/>
      <c r="V758" s="47"/>
      <c r="W758" s="47"/>
      <c r="X758" s="47"/>
      <c r="Y758" s="47"/>
      <c r="Z758" s="47"/>
      <c r="AA758" s="47"/>
      <c r="AB758" s="47"/>
      <c r="AC758" s="47"/>
      <c r="AD758" s="47"/>
      <c r="AE758" s="47"/>
      <c r="AF758" s="47"/>
      <c r="AG758" s="47"/>
      <c r="AH758" s="47"/>
      <c r="AI758" s="47"/>
    </row>
    <row r="759" spans="1:35">
      <c r="A759" s="47"/>
      <c r="B759" s="47"/>
      <c r="C759" s="47"/>
      <c r="D759" s="47"/>
      <c r="E759" s="47"/>
      <c r="F759" s="47"/>
      <c r="G759" s="47"/>
      <c r="H759" s="47"/>
      <c r="I759" s="47"/>
      <c r="J759" s="47"/>
      <c r="K759" s="47"/>
      <c r="L759" s="47"/>
      <c r="M759" s="47"/>
      <c r="N759" s="47"/>
      <c r="O759" s="47"/>
      <c r="P759" s="47"/>
      <c r="Q759" s="47"/>
      <c r="R759" s="47"/>
      <c r="S759" s="47"/>
      <c r="T759" s="47"/>
      <c r="U759" s="47"/>
      <c r="V759" s="47"/>
      <c r="W759" s="47"/>
      <c r="X759" s="47"/>
      <c r="Y759" s="47"/>
      <c r="Z759" s="47"/>
      <c r="AA759" s="47"/>
      <c r="AB759" s="47"/>
      <c r="AC759" s="47"/>
      <c r="AD759" s="47"/>
      <c r="AE759" s="47"/>
      <c r="AF759" s="47"/>
      <c r="AG759" s="47"/>
      <c r="AH759" s="47"/>
      <c r="AI759" s="47"/>
    </row>
    <row r="760" spans="1:35">
      <c r="A760" s="47"/>
      <c r="B760" s="47"/>
      <c r="C760" s="47"/>
      <c r="D760" s="47"/>
      <c r="E760" s="47"/>
      <c r="F760" s="47"/>
      <c r="G760" s="47"/>
      <c r="H760" s="47"/>
      <c r="I760" s="47"/>
      <c r="J760" s="47"/>
      <c r="K760" s="47"/>
      <c r="L760" s="47"/>
      <c r="M760" s="47"/>
      <c r="N760" s="47"/>
      <c r="O760" s="47"/>
      <c r="P760" s="47"/>
      <c r="Q760" s="47"/>
      <c r="R760" s="47"/>
      <c r="S760" s="47"/>
      <c r="T760" s="47"/>
      <c r="U760" s="47"/>
      <c r="V760" s="47"/>
      <c r="W760" s="47"/>
      <c r="X760" s="47"/>
      <c r="Y760" s="47"/>
      <c r="Z760" s="47"/>
      <c r="AA760" s="47"/>
      <c r="AB760" s="47"/>
      <c r="AC760" s="47"/>
      <c r="AD760" s="47"/>
      <c r="AE760" s="47"/>
      <c r="AF760" s="47"/>
      <c r="AG760" s="47"/>
      <c r="AH760" s="47"/>
      <c r="AI760" s="47"/>
    </row>
    <row r="761" spans="1:35">
      <c r="A761" s="47"/>
      <c r="B761" s="47"/>
      <c r="C761" s="47"/>
      <c r="D761" s="47"/>
      <c r="E761" s="47"/>
      <c r="F761" s="47"/>
      <c r="G761" s="47"/>
      <c r="H761" s="47"/>
      <c r="I761" s="47"/>
      <c r="J761" s="47"/>
      <c r="K761" s="47"/>
      <c r="L761" s="47"/>
      <c r="M761" s="47"/>
      <c r="N761" s="47"/>
      <c r="O761" s="47"/>
      <c r="P761" s="47"/>
      <c r="Q761" s="47"/>
      <c r="R761" s="47"/>
      <c r="S761" s="47"/>
      <c r="T761" s="47"/>
      <c r="U761" s="47"/>
      <c r="V761" s="47"/>
      <c r="W761" s="47"/>
      <c r="X761" s="47"/>
      <c r="Y761" s="47"/>
      <c r="Z761" s="47"/>
      <c r="AA761" s="47"/>
      <c r="AB761" s="47"/>
      <c r="AC761" s="47"/>
      <c r="AD761" s="47"/>
      <c r="AE761" s="47"/>
      <c r="AF761" s="47"/>
      <c r="AG761" s="47"/>
      <c r="AH761" s="47"/>
      <c r="AI761" s="47"/>
    </row>
    <row r="762" spans="1:35">
      <c r="A762" s="47"/>
      <c r="B762" s="47"/>
      <c r="C762" s="47"/>
      <c r="D762" s="47"/>
      <c r="E762" s="47"/>
      <c r="F762" s="47"/>
      <c r="G762" s="47"/>
      <c r="H762" s="47"/>
      <c r="I762" s="47"/>
      <c r="J762" s="47"/>
      <c r="K762" s="47"/>
      <c r="L762" s="47"/>
      <c r="M762" s="47"/>
      <c r="N762" s="47"/>
      <c r="O762" s="47"/>
      <c r="P762" s="47"/>
      <c r="Q762" s="47"/>
      <c r="R762" s="47"/>
      <c r="S762" s="47"/>
      <c r="T762" s="47"/>
      <c r="U762" s="47"/>
      <c r="V762" s="47"/>
      <c r="W762" s="47"/>
      <c r="X762" s="47"/>
      <c r="Y762" s="47"/>
      <c r="Z762" s="47"/>
      <c r="AA762" s="47"/>
      <c r="AB762" s="47"/>
      <c r="AC762" s="47"/>
      <c r="AD762" s="47"/>
      <c r="AE762" s="47"/>
      <c r="AF762" s="47"/>
      <c r="AG762" s="47"/>
      <c r="AH762" s="47"/>
      <c r="AI762" s="47"/>
    </row>
    <row r="763" spans="1:35">
      <c r="A763" s="47"/>
      <c r="B763" s="47"/>
      <c r="C763" s="47"/>
      <c r="D763" s="47"/>
      <c r="E763" s="47"/>
      <c r="F763" s="47"/>
      <c r="G763" s="47"/>
      <c r="H763" s="47"/>
      <c r="I763" s="47"/>
      <c r="J763" s="47"/>
      <c r="K763" s="47"/>
      <c r="L763" s="47"/>
      <c r="M763" s="47"/>
      <c r="N763" s="47"/>
      <c r="O763" s="47"/>
      <c r="P763" s="47"/>
      <c r="Q763" s="47"/>
      <c r="R763" s="47"/>
      <c r="S763" s="47"/>
      <c r="T763" s="47"/>
      <c r="U763" s="47"/>
      <c r="V763" s="47"/>
      <c r="W763" s="47"/>
      <c r="X763" s="47"/>
      <c r="Y763" s="47"/>
      <c r="Z763" s="47"/>
      <c r="AA763" s="47"/>
      <c r="AB763" s="47"/>
      <c r="AC763" s="47"/>
      <c r="AD763" s="47"/>
      <c r="AE763" s="47"/>
      <c r="AF763" s="47"/>
      <c r="AG763" s="47"/>
      <c r="AH763" s="47"/>
      <c r="AI763" s="47"/>
    </row>
    <row r="764" spans="1:35">
      <c r="A764" s="47"/>
      <c r="B764" s="47"/>
      <c r="C764" s="47"/>
      <c r="D764" s="47"/>
      <c r="E764" s="47"/>
      <c r="F764" s="47"/>
      <c r="G764" s="47"/>
      <c r="H764" s="47"/>
      <c r="I764" s="47"/>
      <c r="J764" s="47"/>
      <c r="K764" s="47"/>
      <c r="L764" s="47"/>
      <c r="M764" s="47"/>
      <c r="N764" s="47"/>
      <c r="O764" s="47"/>
      <c r="P764" s="47"/>
      <c r="Q764" s="47"/>
      <c r="R764" s="47"/>
      <c r="S764" s="47"/>
      <c r="T764" s="47"/>
      <c r="U764" s="47"/>
      <c r="V764" s="47"/>
      <c r="W764" s="47"/>
      <c r="X764" s="47"/>
      <c r="Y764" s="47"/>
      <c r="Z764" s="47"/>
      <c r="AA764" s="47"/>
      <c r="AB764" s="47"/>
      <c r="AC764" s="47"/>
      <c r="AD764" s="47"/>
      <c r="AE764" s="47"/>
      <c r="AF764" s="47"/>
      <c r="AG764" s="47"/>
      <c r="AH764" s="47"/>
      <c r="AI764" s="47"/>
    </row>
    <row r="765" spans="1:35">
      <c r="A765" s="47"/>
      <c r="B765" s="47"/>
      <c r="C765" s="47"/>
      <c r="D765" s="47"/>
      <c r="E765" s="47"/>
      <c r="F765" s="47"/>
      <c r="G765" s="47"/>
      <c r="H765" s="47"/>
      <c r="I765" s="47"/>
      <c r="J765" s="47"/>
      <c r="K765" s="47"/>
      <c r="L765" s="47"/>
      <c r="M765" s="47"/>
      <c r="N765" s="47"/>
      <c r="O765" s="47"/>
      <c r="P765" s="47"/>
      <c r="Q765" s="47"/>
      <c r="R765" s="47"/>
      <c r="S765" s="47"/>
      <c r="T765" s="47"/>
      <c r="U765" s="47"/>
      <c r="V765" s="47"/>
      <c r="W765" s="47"/>
      <c r="X765" s="47"/>
      <c r="Y765" s="47"/>
      <c r="Z765" s="47"/>
      <c r="AA765" s="47"/>
      <c r="AB765" s="47"/>
      <c r="AC765" s="47"/>
      <c r="AD765" s="47"/>
      <c r="AE765" s="47"/>
      <c r="AF765" s="47"/>
      <c r="AG765" s="47"/>
      <c r="AH765" s="47"/>
      <c r="AI765" s="47"/>
    </row>
    <row r="766" spans="1:35">
      <c r="A766" s="47"/>
      <c r="B766" s="47"/>
      <c r="C766" s="47"/>
      <c r="D766" s="47"/>
      <c r="E766" s="47"/>
      <c r="F766" s="47"/>
      <c r="G766" s="47"/>
      <c r="H766" s="47"/>
      <c r="I766" s="47"/>
      <c r="J766" s="47"/>
      <c r="K766" s="47"/>
      <c r="L766" s="47"/>
      <c r="M766" s="47"/>
      <c r="N766" s="47"/>
      <c r="O766" s="47"/>
      <c r="P766" s="47"/>
      <c r="Q766" s="47"/>
      <c r="R766" s="47"/>
      <c r="S766" s="47"/>
      <c r="T766" s="47"/>
      <c r="U766" s="47"/>
      <c r="V766" s="47"/>
      <c r="W766" s="47"/>
      <c r="X766" s="47"/>
      <c r="Y766" s="47"/>
      <c r="Z766" s="47"/>
      <c r="AA766" s="47"/>
      <c r="AB766" s="47"/>
      <c r="AC766" s="47"/>
      <c r="AD766" s="47"/>
      <c r="AE766" s="47"/>
      <c r="AF766" s="47"/>
      <c r="AG766" s="47"/>
      <c r="AH766" s="47"/>
      <c r="AI766" s="47"/>
    </row>
    <row r="767" spans="1:35">
      <c r="A767" s="47"/>
      <c r="B767" s="47"/>
      <c r="C767" s="47"/>
      <c r="D767" s="47"/>
      <c r="E767" s="47"/>
      <c r="F767" s="47"/>
      <c r="G767" s="47"/>
      <c r="H767" s="47"/>
      <c r="I767" s="47"/>
      <c r="J767" s="47"/>
      <c r="K767" s="47"/>
      <c r="L767" s="47"/>
      <c r="M767" s="47"/>
      <c r="N767" s="47"/>
      <c r="O767" s="47"/>
      <c r="P767" s="47"/>
      <c r="Q767" s="47"/>
      <c r="R767" s="47"/>
      <c r="S767" s="47"/>
      <c r="T767" s="47"/>
      <c r="U767" s="47"/>
      <c r="V767" s="47"/>
      <c r="W767" s="47"/>
      <c r="X767" s="47"/>
      <c r="Y767" s="47"/>
      <c r="Z767" s="47"/>
      <c r="AA767" s="47"/>
      <c r="AB767" s="47"/>
      <c r="AC767" s="47"/>
      <c r="AD767" s="47"/>
      <c r="AE767" s="47"/>
      <c r="AF767" s="47"/>
      <c r="AG767" s="47"/>
      <c r="AH767" s="47"/>
      <c r="AI767" s="47"/>
    </row>
    <row r="768" spans="1:35">
      <c r="A768" s="47"/>
      <c r="B768" s="47"/>
      <c r="C768" s="47"/>
      <c r="D768" s="47"/>
      <c r="E768" s="47"/>
      <c r="F768" s="47"/>
      <c r="G768" s="47"/>
      <c r="H768" s="47"/>
      <c r="I768" s="47"/>
      <c r="J768" s="47"/>
      <c r="K768" s="47"/>
      <c r="L768" s="47"/>
      <c r="M768" s="47"/>
      <c r="N768" s="47"/>
      <c r="O768" s="47"/>
      <c r="P768" s="47"/>
      <c r="Q768" s="47"/>
      <c r="R768" s="47"/>
      <c r="S768" s="47"/>
      <c r="T768" s="47"/>
      <c r="U768" s="47"/>
      <c r="V768" s="47"/>
      <c r="W768" s="47"/>
      <c r="X768" s="47"/>
      <c r="Y768" s="47"/>
      <c r="Z768" s="47"/>
      <c r="AA768" s="47"/>
      <c r="AB768" s="47"/>
      <c r="AC768" s="47"/>
      <c r="AD768" s="47"/>
      <c r="AE768" s="47"/>
      <c r="AF768" s="47"/>
      <c r="AG768" s="47"/>
      <c r="AH768" s="47"/>
      <c r="AI768" s="47"/>
    </row>
    <row r="769" spans="1:35">
      <c r="A769" s="47"/>
      <c r="B769" s="47"/>
      <c r="C769" s="47"/>
      <c r="D769" s="47"/>
      <c r="E769" s="47"/>
      <c r="F769" s="47"/>
      <c r="G769" s="47"/>
      <c r="H769" s="47"/>
      <c r="I769" s="47"/>
      <c r="J769" s="47"/>
      <c r="K769" s="47"/>
      <c r="L769" s="47"/>
      <c r="M769" s="47"/>
      <c r="N769" s="47"/>
      <c r="O769" s="47"/>
      <c r="P769" s="47"/>
      <c r="Q769" s="47"/>
      <c r="R769" s="47"/>
      <c r="S769" s="47"/>
      <c r="T769" s="47"/>
      <c r="U769" s="47"/>
      <c r="V769" s="47"/>
      <c r="W769" s="47"/>
      <c r="X769" s="47"/>
      <c r="Y769" s="47"/>
      <c r="Z769" s="47"/>
      <c r="AA769" s="47"/>
      <c r="AB769" s="47"/>
      <c r="AC769" s="47"/>
      <c r="AD769" s="47"/>
      <c r="AE769" s="47"/>
      <c r="AF769" s="47"/>
      <c r="AG769" s="47"/>
      <c r="AH769" s="47"/>
      <c r="AI769" s="47"/>
    </row>
    <row r="770" spans="1:35">
      <c r="A770" s="47"/>
      <c r="B770" s="47"/>
      <c r="C770" s="47"/>
      <c r="D770" s="47"/>
      <c r="E770" s="47"/>
      <c r="F770" s="47"/>
      <c r="G770" s="47"/>
      <c r="H770" s="47"/>
      <c r="I770" s="47"/>
      <c r="J770" s="47"/>
      <c r="K770" s="47"/>
      <c r="L770" s="47"/>
      <c r="M770" s="47"/>
      <c r="N770" s="47"/>
      <c r="O770" s="47"/>
      <c r="P770" s="47"/>
      <c r="Q770" s="47"/>
      <c r="R770" s="47"/>
      <c r="S770" s="47"/>
      <c r="T770" s="47"/>
      <c r="U770" s="47"/>
      <c r="V770" s="47"/>
      <c r="W770" s="47"/>
      <c r="X770" s="47"/>
      <c r="Y770" s="47"/>
      <c r="Z770" s="47"/>
      <c r="AA770" s="47"/>
      <c r="AB770" s="47"/>
      <c r="AC770" s="47"/>
      <c r="AD770" s="47"/>
      <c r="AE770" s="47"/>
      <c r="AF770" s="47"/>
      <c r="AG770" s="47"/>
      <c r="AH770" s="47"/>
      <c r="AI770" s="47"/>
    </row>
    <row r="771" spans="1:35">
      <c r="A771" s="47"/>
      <c r="B771" s="47"/>
      <c r="C771" s="47"/>
      <c r="D771" s="47"/>
      <c r="E771" s="47"/>
      <c r="F771" s="47"/>
      <c r="G771" s="47"/>
      <c r="H771" s="47"/>
      <c r="I771" s="47"/>
      <c r="J771" s="47"/>
      <c r="K771" s="47"/>
      <c r="L771" s="47"/>
      <c r="M771" s="47"/>
      <c r="N771" s="47"/>
      <c r="O771" s="47"/>
      <c r="P771" s="47"/>
      <c r="Q771" s="47"/>
      <c r="R771" s="47"/>
      <c r="S771" s="47"/>
      <c r="T771" s="47"/>
      <c r="U771" s="47"/>
      <c r="V771" s="47"/>
      <c r="W771" s="47"/>
      <c r="X771" s="47"/>
      <c r="Y771" s="47"/>
      <c r="Z771" s="47"/>
      <c r="AA771" s="47"/>
      <c r="AB771" s="47"/>
      <c r="AC771" s="47"/>
      <c r="AD771" s="47"/>
      <c r="AE771" s="47"/>
      <c r="AF771" s="47"/>
      <c r="AG771" s="47"/>
      <c r="AH771" s="47"/>
      <c r="AI771" s="47"/>
    </row>
    <row r="772" spans="1:35">
      <c r="A772" s="47"/>
      <c r="B772" s="47"/>
      <c r="C772" s="47"/>
      <c r="D772" s="47"/>
      <c r="E772" s="47"/>
      <c r="F772" s="47"/>
      <c r="G772" s="47"/>
      <c r="H772" s="47"/>
      <c r="I772" s="47"/>
      <c r="J772" s="47"/>
      <c r="K772" s="47"/>
      <c r="L772" s="47"/>
      <c r="M772" s="47"/>
      <c r="N772" s="47"/>
      <c r="O772" s="47"/>
      <c r="P772" s="47"/>
      <c r="Q772" s="47"/>
      <c r="R772" s="47"/>
      <c r="S772" s="47"/>
      <c r="T772" s="47"/>
      <c r="U772" s="47"/>
      <c r="V772" s="47"/>
      <c r="W772" s="47"/>
      <c r="X772" s="47"/>
      <c r="Y772" s="47"/>
      <c r="Z772" s="47"/>
      <c r="AA772" s="47"/>
      <c r="AB772" s="47"/>
      <c r="AC772" s="47"/>
      <c r="AD772" s="47"/>
      <c r="AE772" s="47"/>
      <c r="AF772" s="47"/>
      <c r="AG772" s="47"/>
      <c r="AH772" s="47"/>
      <c r="AI772" s="47"/>
    </row>
    <row r="773" spans="1:35">
      <c r="A773" s="47"/>
      <c r="B773" s="47"/>
      <c r="C773" s="47"/>
      <c r="D773" s="47"/>
      <c r="E773" s="47"/>
      <c r="F773" s="47"/>
      <c r="G773" s="47"/>
      <c r="H773" s="47"/>
      <c r="I773" s="47"/>
      <c r="J773" s="47"/>
      <c r="K773" s="47"/>
      <c r="L773" s="47"/>
      <c r="M773" s="47"/>
      <c r="N773" s="47"/>
      <c r="O773" s="47"/>
      <c r="P773" s="47"/>
      <c r="Q773" s="47"/>
      <c r="R773" s="47"/>
      <c r="S773" s="47"/>
      <c r="T773" s="47"/>
      <c r="U773" s="47"/>
      <c r="V773" s="47"/>
      <c r="W773" s="47"/>
      <c r="X773" s="47"/>
      <c r="Y773" s="47"/>
      <c r="Z773" s="47"/>
      <c r="AA773" s="47"/>
      <c r="AB773" s="47"/>
      <c r="AC773" s="47"/>
      <c r="AD773" s="47"/>
      <c r="AE773" s="47"/>
      <c r="AF773" s="47"/>
      <c r="AG773" s="47"/>
      <c r="AH773" s="47"/>
      <c r="AI773" s="47"/>
    </row>
    <row r="774" spans="1:35">
      <c r="A774" s="47"/>
      <c r="B774" s="47"/>
      <c r="C774" s="47"/>
      <c r="D774" s="47"/>
      <c r="E774" s="47"/>
      <c r="F774" s="47"/>
      <c r="G774" s="47"/>
      <c r="H774" s="47"/>
      <c r="I774" s="47"/>
      <c r="J774" s="47"/>
      <c r="K774" s="47"/>
      <c r="L774" s="47"/>
      <c r="M774" s="47"/>
      <c r="N774" s="47"/>
      <c r="O774" s="47"/>
      <c r="P774" s="47"/>
      <c r="Q774" s="47"/>
      <c r="R774" s="47"/>
      <c r="S774" s="47"/>
      <c r="T774" s="47"/>
      <c r="U774" s="47"/>
      <c r="V774" s="47"/>
      <c r="W774" s="47"/>
      <c r="X774" s="47"/>
      <c r="Y774" s="47"/>
      <c r="Z774" s="47"/>
      <c r="AA774" s="47"/>
      <c r="AB774" s="47"/>
      <c r="AC774" s="47"/>
      <c r="AD774" s="47"/>
      <c r="AE774" s="47"/>
      <c r="AF774" s="47"/>
      <c r="AG774" s="47"/>
      <c r="AH774" s="47"/>
      <c r="AI774" s="47"/>
    </row>
    <row r="775" spans="1:35">
      <c r="A775" s="47"/>
      <c r="B775" s="47"/>
      <c r="C775" s="47"/>
      <c r="D775" s="47"/>
      <c r="E775" s="47"/>
      <c r="F775" s="47"/>
      <c r="G775" s="47"/>
      <c r="H775" s="47"/>
      <c r="I775" s="47"/>
      <c r="J775" s="47"/>
      <c r="K775" s="47"/>
      <c r="L775" s="47"/>
      <c r="M775" s="47"/>
      <c r="N775" s="47"/>
      <c r="O775" s="47"/>
      <c r="P775" s="47"/>
      <c r="Q775" s="47"/>
      <c r="R775" s="47"/>
      <c r="S775" s="47"/>
      <c r="T775" s="47"/>
      <c r="U775" s="47"/>
      <c r="V775" s="47"/>
      <c r="W775" s="47"/>
      <c r="X775" s="47"/>
      <c r="Y775" s="47"/>
      <c r="Z775" s="47"/>
      <c r="AA775" s="47"/>
      <c r="AB775" s="47"/>
      <c r="AC775" s="47"/>
      <c r="AD775" s="47"/>
      <c r="AE775" s="47"/>
      <c r="AF775" s="47"/>
      <c r="AG775" s="47"/>
      <c r="AH775" s="47"/>
      <c r="AI775" s="47"/>
    </row>
    <row r="776" spans="1:35">
      <c r="A776" s="47"/>
      <c r="B776" s="47"/>
      <c r="C776" s="47"/>
      <c r="D776" s="47"/>
      <c r="E776" s="47"/>
      <c r="F776" s="47"/>
      <c r="G776" s="47"/>
      <c r="H776" s="47"/>
      <c r="I776" s="47"/>
      <c r="J776" s="47"/>
      <c r="K776" s="47"/>
      <c r="L776" s="47"/>
      <c r="M776" s="47"/>
      <c r="N776" s="47"/>
      <c r="O776" s="47"/>
      <c r="P776" s="47"/>
      <c r="Q776" s="47"/>
      <c r="R776" s="47"/>
      <c r="S776" s="47"/>
      <c r="T776" s="47"/>
      <c r="U776" s="47"/>
      <c r="V776" s="47"/>
      <c r="W776" s="47"/>
      <c r="X776" s="47"/>
      <c r="Y776" s="47"/>
      <c r="Z776" s="47"/>
      <c r="AA776" s="47"/>
      <c r="AB776" s="47"/>
      <c r="AC776" s="47"/>
      <c r="AD776" s="47"/>
      <c r="AE776" s="47"/>
      <c r="AF776" s="47"/>
      <c r="AG776" s="47"/>
      <c r="AH776" s="47"/>
      <c r="AI776" s="47"/>
    </row>
    <row r="777" spans="1:35">
      <c r="A777" s="47"/>
      <c r="B777" s="47"/>
      <c r="C777" s="47"/>
      <c r="D777" s="47"/>
      <c r="E777" s="47"/>
      <c r="F777" s="47"/>
      <c r="G777" s="47"/>
      <c r="H777" s="47"/>
      <c r="I777" s="47"/>
      <c r="J777" s="47"/>
      <c r="K777" s="47"/>
      <c r="L777" s="47"/>
      <c r="M777" s="47"/>
      <c r="N777" s="47"/>
      <c r="O777" s="47"/>
      <c r="P777" s="47"/>
      <c r="Q777" s="47"/>
      <c r="R777" s="47"/>
      <c r="S777" s="47"/>
      <c r="T777" s="47"/>
      <c r="U777" s="47"/>
      <c r="V777" s="47"/>
      <c r="W777" s="47"/>
      <c r="X777" s="47"/>
      <c r="Y777" s="47"/>
      <c r="Z777" s="47"/>
      <c r="AA777" s="47"/>
      <c r="AB777" s="47"/>
      <c r="AC777" s="47"/>
      <c r="AD777" s="47"/>
      <c r="AE777" s="47"/>
      <c r="AF777" s="47"/>
      <c r="AG777" s="47"/>
      <c r="AH777" s="47"/>
      <c r="AI777" s="47"/>
    </row>
    <row r="778" spans="1:35">
      <c r="A778" s="47"/>
      <c r="B778" s="47"/>
      <c r="C778" s="47"/>
      <c r="D778" s="47"/>
      <c r="E778" s="47"/>
      <c r="F778" s="47"/>
      <c r="G778" s="47"/>
      <c r="H778" s="47"/>
      <c r="I778" s="47"/>
      <c r="J778" s="47"/>
      <c r="K778" s="47"/>
      <c r="L778" s="47"/>
      <c r="M778" s="47"/>
      <c r="N778" s="47"/>
      <c r="O778" s="47"/>
      <c r="P778" s="47"/>
      <c r="Q778" s="47"/>
      <c r="R778" s="47"/>
      <c r="S778" s="47"/>
      <c r="T778" s="47"/>
      <c r="U778" s="47"/>
      <c r="V778" s="47"/>
      <c r="W778" s="47"/>
      <c r="X778" s="47"/>
      <c r="Y778" s="47"/>
      <c r="Z778" s="47"/>
      <c r="AA778" s="47"/>
      <c r="AB778" s="47"/>
      <c r="AC778" s="47"/>
      <c r="AD778" s="47"/>
      <c r="AE778" s="47"/>
      <c r="AF778" s="47"/>
      <c r="AG778" s="47"/>
      <c r="AH778" s="47"/>
      <c r="AI778" s="47"/>
    </row>
    <row r="779" spans="1:35">
      <c r="A779" s="47"/>
      <c r="B779" s="47"/>
      <c r="C779" s="47"/>
      <c r="D779" s="47"/>
      <c r="E779" s="47"/>
      <c r="F779" s="47"/>
      <c r="G779" s="47"/>
      <c r="H779" s="47"/>
      <c r="I779" s="47"/>
      <c r="J779" s="47"/>
      <c r="K779" s="47"/>
      <c r="L779" s="47"/>
      <c r="M779" s="47"/>
      <c r="N779" s="47"/>
      <c r="O779" s="47"/>
      <c r="P779" s="47"/>
      <c r="Q779" s="47"/>
      <c r="R779" s="47"/>
      <c r="S779" s="47"/>
      <c r="T779" s="47"/>
      <c r="U779" s="47"/>
      <c r="V779" s="47"/>
      <c r="W779" s="47"/>
      <c r="X779" s="47"/>
      <c r="Y779" s="47"/>
      <c r="Z779" s="47"/>
      <c r="AA779" s="47"/>
      <c r="AB779" s="47"/>
      <c r="AC779" s="47"/>
      <c r="AD779" s="47"/>
      <c r="AE779" s="47"/>
      <c r="AF779" s="47"/>
      <c r="AG779" s="47"/>
      <c r="AH779" s="47"/>
      <c r="AI779" s="47"/>
    </row>
    <row r="780" spans="1:35">
      <c r="A780" s="47"/>
      <c r="B780" s="47"/>
      <c r="C780" s="47"/>
      <c r="D780" s="47"/>
      <c r="E780" s="47"/>
      <c r="F780" s="47"/>
      <c r="G780" s="47"/>
      <c r="H780" s="47"/>
      <c r="I780" s="47"/>
      <c r="J780" s="47"/>
      <c r="K780" s="47"/>
      <c r="L780" s="47"/>
      <c r="M780" s="47"/>
      <c r="N780" s="47"/>
      <c r="O780" s="47"/>
      <c r="P780" s="47"/>
      <c r="Q780" s="47"/>
      <c r="R780" s="47"/>
      <c r="S780" s="47"/>
      <c r="T780" s="47"/>
      <c r="U780" s="47"/>
      <c r="V780" s="47"/>
      <c r="W780" s="47"/>
      <c r="X780" s="47"/>
      <c r="Y780" s="47"/>
      <c r="Z780" s="47"/>
      <c r="AA780" s="47"/>
      <c r="AB780" s="47"/>
      <c r="AC780" s="47"/>
      <c r="AD780" s="47"/>
      <c r="AE780" s="47"/>
      <c r="AF780" s="47"/>
      <c r="AG780" s="47"/>
      <c r="AH780" s="47"/>
      <c r="AI780" s="47"/>
    </row>
    <row r="781" spans="1:35">
      <c r="A781" s="47"/>
      <c r="B781" s="47"/>
      <c r="C781" s="47"/>
      <c r="D781" s="47"/>
      <c r="E781" s="47"/>
      <c r="F781" s="47"/>
      <c r="G781" s="47"/>
      <c r="H781" s="47"/>
      <c r="I781" s="47"/>
      <c r="J781" s="47"/>
      <c r="K781" s="47"/>
      <c r="L781" s="47"/>
      <c r="M781" s="47"/>
      <c r="N781" s="47"/>
      <c r="O781" s="47"/>
      <c r="P781" s="47"/>
      <c r="Q781" s="47"/>
      <c r="R781" s="47"/>
      <c r="S781" s="47"/>
      <c r="T781" s="47"/>
      <c r="U781" s="47"/>
      <c r="V781" s="47"/>
      <c r="W781" s="47"/>
      <c r="X781" s="47"/>
      <c r="Y781" s="47"/>
      <c r="Z781" s="47"/>
      <c r="AA781" s="47"/>
      <c r="AB781" s="47"/>
      <c r="AC781" s="47"/>
      <c r="AD781" s="47"/>
      <c r="AE781" s="47"/>
      <c r="AF781" s="47"/>
      <c r="AG781" s="47"/>
      <c r="AH781" s="47"/>
      <c r="AI781" s="47"/>
    </row>
    <row r="782" spans="1:35">
      <c r="A782" s="47"/>
      <c r="B782" s="47"/>
      <c r="C782" s="47"/>
      <c r="D782" s="47"/>
      <c r="E782" s="47"/>
      <c r="F782" s="47"/>
      <c r="G782" s="47"/>
      <c r="H782" s="47"/>
      <c r="I782" s="47"/>
      <c r="J782" s="47"/>
      <c r="K782" s="47"/>
      <c r="L782" s="47"/>
      <c r="M782" s="47"/>
      <c r="N782" s="47"/>
      <c r="O782" s="47"/>
      <c r="P782" s="47"/>
      <c r="Q782" s="47"/>
      <c r="R782" s="47"/>
      <c r="S782" s="47"/>
      <c r="T782" s="47"/>
      <c r="U782" s="47"/>
      <c r="V782" s="47"/>
      <c r="W782" s="47"/>
      <c r="X782" s="47"/>
      <c r="Y782" s="47"/>
      <c r="Z782" s="47"/>
      <c r="AA782" s="47"/>
      <c r="AB782" s="47"/>
      <c r="AC782" s="47"/>
      <c r="AD782" s="47"/>
      <c r="AE782" s="47"/>
      <c r="AF782" s="47"/>
      <c r="AG782" s="47"/>
      <c r="AH782" s="47"/>
      <c r="AI782" s="47"/>
    </row>
    <row r="783" spans="1:35">
      <c r="A783" s="47"/>
      <c r="B783" s="47"/>
      <c r="C783" s="47"/>
      <c r="D783" s="47"/>
      <c r="E783" s="47"/>
      <c r="F783" s="47"/>
      <c r="G783" s="47"/>
      <c r="H783" s="47"/>
      <c r="I783" s="47"/>
      <c r="J783" s="47"/>
      <c r="K783" s="47"/>
      <c r="L783" s="47"/>
      <c r="M783" s="47"/>
      <c r="N783" s="47"/>
      <c r="O783" s="47"/>
      <c r="P783" s="47"/>
      <c r="Q783" s="47"/>
      <c r="R783" s="47"/>
      <c r="S783" s="47"/>
      <c r="T783" s="47"/>
      <c r="U783" s="47"/>
      <c r="V783" s="47"/>
      <c r="W783" s="47"/>
      <c r="X783" s="47"/>
      <c r="Y783" s="47"/>
      <c r="Z783" s="47"/>
      <c r="AA783" s="47"/>
      <c r="AB783" s="47"/>
      <c r="AC783" s="47"/>
      <c r="AD783" s="47"/>
      <c r="AE783" s="47"/>
      <c r="AF783" s="47"/>
      <c r="AG783" s="47"/>
      <c r="AH783" s="47"/>
      <c r="AI783" s="47"/>
    </row>
    <row r="784" spans="1:35">
      <c r="A784" s="47"/>
      <c r="B784" s="47"/>
      <c r="C784" s="47"/>
      <c r="D784" s="47"/>
      <c r="E784" s="47"/>
      <c r="F784" s="47"/>
      <c r="G784" s="47"/>
      <c r="H784" s="47"/>
      <c r="I784" s="47"/>
      <c r="J784" s="47"/>
      <c r="K784" s="47"/>
      <c r="L784" s="47"/>
      <c r="M784" s="47"/>
      <c r="N784" s="47"/>
      <c r="O784" s="47"/>
      <c r="P784" s="47"/>
      <c r="Q784" s="47"/>
      <c r="R784" s="47"/>
      <c r="S784" s="47"/>
      <c r="T784" s="47"/>
      <c r="U784" s="47"/>
      <c r="V784" s="47"/>
      <c r="W784" s="47"/>
      <c r="X784" s="47"/>
      <c r="Y784" s="47"/>
      <c r="Z784" s="47"/>
      <c r="AA784" s="47"/>
      <c r="AB784" s="47"/>
      <c r="AC784" s="47"/>
      <c r="AD784" s="47"/>
      <c r="AE784" s="47"/>
      <c r="AF784" s="47"/>
      <c r="AG784" s="47"/>
      <c r="AH784" s="47"/>
      <c r="AI784" s="47"/>
    </row>
    <row r="785" spans="1:35">
      <c r="A785" s="47"/>
      <c r="B785" s="47"/>
      <c r="C785" s="47"/>
      <c r="D785" s="47"/>
      <c r="E785" s="47"/>
      <c r="F785" s="47"/>
      <c r="G785" s="47"/>
      <c r="H785" s="47"/>
      <c r="I785" s="47"/>
      <c r="J785" s="47"/>
      <c r="K785" s="47"/>
      <c r="L785" s="47"/>
      <c r="M785" s="47"/>
      <c r="N785" s="47"/>
      <c r="O785" s="47"/>
      <c r="P785" s="47"/>
      <c r="Q785" s="47"/>
      <c r="R785" s="47"/>
      <c r="S785" s="47"/>
      <c r="T785" s="47"/>
      <c r="U785" s="47"/>
      <c r="V785" s="47"/>
      <c r="W785" s="47"/>
      <c r="X785" s="47"/>
      <c r="Y785" s="47"/>
      <c r="Z785" s="47"/>
      <c r="AA785" s="47"/>
      <c r="AB785" s="47"/>
      <c r="AC785" s="47"/>
      <c r="AD785" s="47"/>
      <c r="AE785" s="47"/>
      <c r="AF785" s="47"/>
      <c r="AG785" s="47"/>
      <c r="AH785" s="47"/>
      <c r="AI785" s="47"/>
    </row>
    <row r="786" spans="1:35">
      <c r="A786" s="47"/>
      <c r="B786" s="47"/>
      <c r="C786" s="47"/>
      <c r="D786" s="47"/>
      <c r="E786" s="47"/>
      <c r="F786" s="47"/>
      <c r="G786" s="47"/>
      <c r="H786" s="47"/>
      <c r="I786" s="47"/>
      <c r="J786" s="47"/>
      <c r="K786" s="47"/>
      <c r="L786" s="47"/>
      <c r="M786" s="47"/>
      <c r="N786" s="47"/>
      <c r="O786" s="47"/>
      <c r="P786" s="47"/>
      <c r="Q786" s="47"/>
      <c r="R786" s="47"/>
      <c r="S786" s="47"/>
      <c r="T786" s="47"/>
      <c r="U786" s="47"/>
      <c r="V786" s="47"/>
      <c r="W786" s="47"/>
      <c r="X786" s="47"/>
      <c r="Y786" s="47"/>
      <c r="Z786" s="47"/>
      <c r="AA786" s="47"/>
      <c r="AB786" s="47"/>
      <c r="AC786" s="47"/>
      <c r="AD786" s="47"/>
      <c r="AE786" s="47"/>
      <c r="AF786" s="47"/>
      <c r="AG786" s="47"/>
      <c r="AH786" s="47"/>
      <c r="AI786" s="47"/>
    </row>
    <row r="787" spans="1:35">
      <c r="A787" s="47"/>
      <c r="B787" s="47"/>
      <c r="C787" s="47"/>
      <c r="D787" s="47"/>
      <c r="E787" s="47"/>
      <c r="F787" s="47"/>
      <c r="G787" s="47"/>
      <c r="H787" s="47"/>
      <c r="I787" s="47"/>
      <c r="J787" s="47"/>
      <c r="K787" s="47"/>
      <c r="L787" s="47"/>
      <c r="M787" s="47"/>
      <c r="N787" s="47"/>
      <c r="O787" s="47"/>
      <c r="P787" s="47"/>
      <c r="Q787" s="47"/>
      <c r="R787" s="47"/>
      <c r="S787" s="47"/>
      <c r="T787" s="47"/>
      <c r="U787" s="47"/>
      <c r="V787" s="47"/>
      <c r="W787" s="47"/>
      <c r="X787" s="47"/>
      <c r="Y787" s="47"/>
      <c r="Z787" s="47"/>
      <c r="AA787" s="47"/>
      <c r="AB787" s="47"/>
      <c r="AC787" s="47"/>
      <c r="AD787" s="47"/>
      <c r="AE787" s="47"/>
      <c r="AF787" s="47"/>
      <c r="AG787" s="47"/>
      <c r="AH787" s="47"/>
      <c r="AI787" s="47"/>
    </row>
    <row r="788" spans="1:35">
      <c r="A788" s="47"/>
      <c r="B788" s="47"/>
      <c r="C788" s="47"/>
      <c r="D788" s="47"/>
      <c r="E788" s="47"/>
      <c r="F788" s="47"/>
      <c r="G788" s="47"/>
      <c r="H788" s="47"/>
      <c r="I788" s="47"/>
      <c r="J788" s="47"/>
      <c r="K788" s="47"/>
      <c r="L788" s="47"/>
      <c r="M788" s="47"/>
      <c r="N788" s="47"/>
      <c r="O788" s="47"/>
      <c r="P788" s="47"/>
      <c r="Q788" s="47"/>
      <c r="R788" s="47"/>
      <c r="S788" s="47"/>
      <c r="T788" s="47"/>
      <c r="U788" s="47"/>
      <c r="V788" s="47"/>
      <c r="W788" s="47"/>
      <c r="X788" s="47"/>
      <c r="Y788" s="47"/>
      <c r="Z788" s="47"/>
      <c r="AA788" s="47"/>
      <c r="AB788" s="47"/>
      <c r="AC788" s="47"/>
      <c r="AD788" s="47"/>
      <c r="AE788" s="47"/>
      <c r="AF788" s="47"/>
      <c r="AG788" s="47"/>
      <c r="AH788" s="47"/>
      <c r="AI788" s="47"/>
    </row>
    <row r="789" spans="1:35">
      <c r="A789" s="47"/>
      <c r="B789" s="47"/>
      <c r="C789" s="47"/>
      <c r="D789" s="47"/>
      <c r="E789" s="47"/>
      <c r="F789" s="47"/>
      <c r="G789" s="47"/>
      <c r="H789" s="47"/>
      <c r="I789" s="47"/>
      <c r="J789" s="47"/>
      <c r="K789" s="47"/>
      <c r="L789" s="47"/>
      <c r="M789" s="47"/>
      <c r="N789" s="47"/>
      <c r="O789" s="47"/>
      <c r="P789" s="47"/>
      <c r="Q789" s="47"/>
      <c r="R789" s="47"/>
      <c r="S789" s="47"/>
      <c r="T789" s="47"/>
      <c r="U789" s="47"/>
      <c r="V789" s="47"/>
      <c r="W789" s="47"/>
      <c r="X789" s="47"/>
      <c r="Y789" s="47"/>
      <c r="Z789" s="47"/>
      <c r="AA789" s="47"/>
      <c r="AB789" s="47"/>
      <c r="AC789" s="47"/>
      <c r="AD789" s="47"/>
      <c r="AE789" s="47"/>
      <c r="AF789" s="47"/>
      <c r="AG789" s="47"/>
      <c r="AH789" s="47"/>
      <c r="AI789" s="47"/>
    </row>
    <row r="790" spans="1:35">
      <c r="A790" s="47"/>
      <c r="B790" s="47"/>
      <c r="C790" s="47"/>
      <c r="D790" s="47"/>
      <c r="E790" s="47"/>
      <c r="F790" s="47"/>
      <c r="G790" s="47"/>
      <c r="H790" s="47"/>
      <c r="I790" s="47"/>
      <c r="J790" s="47"/>
      <c r="K790" s="47"/>
      <c r="L790" s="47"/>
      <c r="M790" s="47"/>
      <c r="N790" s="47"/>
      <c r="O790" s="47"/>
      <c r="P790" s="47"/>
      <c r="Q790" s="47"/>
      <c r="R790" s="47"/>
      <c r="S790" s="47"/>
      <c r="T790" s="47"/>
      <c r="U790" s="47"/>
      <c r="V790" s="47"/>
      <c r="W790" s="47"/>
      <c r="X790" s="47"/>
      <c r="Y790" s="47"/>
      <c r="Z790" s="47"/>
      <c r="AA790" s="47"/>
      <c r="AB790" s="47"/>
      <c r="AC790" s="47"/>
      <c r="AD790" s="47"/>
      <c r="AE790" s="47"/>
      <c r="AF790" s="47"/>
      <c r="AG790" s="47"/>
      <c r="AH790" s="47"/>
      <c r="AI790" s="47"/>
    </row>
    <row r="791" spans="1:35">
      <c r="A791" s="47"/>
      <c r="B791" s="47"/>
      <c r="C791" s="47"/>
      <c r="D791" s="47"/>
      <c r="E791" s="47"/>
      <c r="F791" s="47"/>
      <c r="G791" s="47"/>
      <c r="H791" s="47"/>
      <c r="I791" s="47"/>
      <c r="J791" s="47"/>
      <c r="K791" s="47"/>
      <c r="L791" s="47"/>
      <c r="M791" s="47"/>
      <c r="N791" s="47"/>
      <c r="O791" s="47"/>
      <c r="P791" s="47"/>
      <c r="Q791" s="47"/>
      <c r="R791" s="47"/>
      <c r="S791" s="47"/>
      <c r="T791" s="47"/>
      <c r="U791" s="47"/>
      <c r="V791" s="47"/>
      <c r="W791" s="47"/>
      <c r="X791" s="47"/>
      <c r="Y791" s="47"/>
      <c r="Z791" s="47"/>
      <c r="AA791" s="47"/>
      <c r="AB791" s="47"/>
      <c r="AC791" s="47"/>
      <c r="AD791" s="47"/>
      <c r="AE791" s="47"/>
      <c r="AF791" s="47"/>
      <c r="AG791" s="47"/>
      <c r="AH791" s="47"/>
      <c r="AI791" s="47"/>
    </row>
    <row r="792" spans="1:35">
      <c r="A792" s="47"/>
      <c r="B792" s="47"/>
      <c r="C792" s="47"/>
      <c r="D792" s="47"/>
      <c r="E792" s="47"/>
      <c r="F792" s="47"/>
      <c r="G792" s="47"/>
      <c r="H792" s="47"/>
      <c r="I792" s="47"/>
      <c r="J792" s="47"/>
      <c r="K792" s="47"/>
      <c r="L792" s="47"/>
      <c r="M792" s="47"/>
      <c r="N792" s="47"/>
      <c r="O792" s="47"/>
      <c r="P792" s="47"/>
      <c r="Q792" s="47"/>
      <c r="R792" s="47"/>
      <c r="S792" s="47"/>
      <c r="T792" s="47"/>
      <c r="U792" s="47"/>
      <c r="V792" s="47"/>
      <c r="W792" s="47"/>
      <c r="X792" s="47"/>
      <c r="Y792" s="47"/>
      <c r="Z792" s="47"/>
      <c r="AA792" s="47"/>
      <c r="AB792" s="47"/>
      <c r="AC792" s="47"/>
      <c r="AD792" s="47"/>
      <c r="AE792" s="47"/>
      <c r="AF792" s="47"/>
      <c r="AG792" s="47"/>
      <c r="AH792" s="47"/>
      <c r="AI792" s="47"/>
    </row>
    <row r="793" spans="1:35">
      <c r="A793" s="47"/>
      <c r="B793" s="47"/>
      <c r="C793" s="47"/>
      <c r="D793" s="47"/>
      <c r="E793" s="47"/>
      <c r="F793" s="47"/>
      <c r="G793" s="47"/>
      <c r="H793" s="47"/>
      <c r="I793" s="47"/>
      <c r="J793" s="47"/>
      <c r="K793" s="47"/>
      <c r="L793" s="47"/>
      <c r="M793" s="47"/>
      <c r="N793" s="47"/>
      <c r="O793" s="47"/>
      <c r="P793" s="47"/>
      <c r="Q793" s="47"/>
      <c r="R793" s="47"/>
      <c r="S793" s="47"/>
      <c r="T793" s="47"/>
      <c r="U793" s="47"/>
      <c r="V793" s="47"/>
      <c r="W793" s="47"/>
      <c r="X793" s="47"/>
      <c r="Y793" s="47"/>
      <c r="Z793" s="47"/>
      <c r="AA793" s="47"/>
      <c r="AB793" s="47"/>
      <c r="AC793" s="47"/>
      <c r="AD793" s="47"/>
      <c r="AE793" s="47"/>
      <c r="AF793" s="47"/>
      <c r="AG793" s="47"/>
      <c r="AH793" s="47"/>
      <c r="AI793" s="47"/>
    </row>
    <row r="794" spans="1:35">
      <c r="A794" s="47"/>
      <c r="B794" s="47"/>
      <c r="C794" s="47"/>
      <c r="D794" s="47"/>
      <c r="E794" s="47"/>
      <c r="F794" s="47"/>
      <c r="G794" s="47"/>
      <c r="H794" s="47"/>
      <c r="I794" s="47"/>
      <c r="J794" s="47"/>
      <c r="K794" s="47"/>
      <c r="L794" s="47"/>
      <c r="M794" s="47"/>
      <c r="N794" s="47"/>
      <c r="O794" s="47"/>
      <c r="P794" s="47"/>
      <c r="Q794" s="47"/>
      <c r="R794" s="47"/>
      <c r="S794" s="47"/>
      <c r="T794" s="47"/>
      <c r="U794" s="47"/>
      <c r="V794" s="47"/>
      <c r="W794" s="47"/>
      <c r="X794" s="47"/>
      <c r="Y794" s="47"/>
      <c r="Z794" s="47"/>
      <c r="AA794" s="47"/>
      <c r="AB794" s="47"/>
      <c r="AC794" s="47"/>
      <c r="AD794" s="47"/>
      <c r="AE794" s="47"/>
      <c r="AF794" s="47"/>
      <c r="AG794" s="47"/>
      <c r="AH794" s="47"/>
      <c r="AI794" s="47"/>
    </row>
    <row r="795" spans="1:35">
      <c r="A795" s="47"/>
      <c r="B795" s="47"/>
      <c r="C795" s="47"/>
      <c r="D795" s="47"/>
      <c r="E795" s="47"/>
      <c r="F795" s="47"/>
      <c r="G795" s="47"/>
      <c r="H795" s="47"/>
      <c r="I795" s="47"/>
      <c r="J795" s="47"/>
      <c r="K795" s="47"/>
      <c r="L795" s="47"/>
      <c r="M795" s="47"/>
      <c r="N795" s="47"/>
      <c r="O795" s="47"/>
      <c r="P795" s="47"/>
      <c r="Q795" s="47"/>
      <c r="R795" s="47"/>
      <c r="S795" s="47"/>
      <c r="T795" s="47"/>
      <c r="U795" s="47"/>
      <c r="V795" s="47"/>
      <c r="W795" s="47"/>
      <c r="X795" s="47"/>
      <c r="Y795" s="47"/>
      <c r="Z795" s="47"/>
      <c r="AA795" s="47"/>
      <c r="AB795" s="47"/>
      <c r="AC795" s="47"/>
      <c r="AD795" s="47"/>
      <c r="AE795" s="47"/>
      <c r="AF795" s="47"/>
      <c r="AG795" s="47"/>
      <c r="AH795" s="47"/>
      <c r="AI795" s="47"/>
    </row>
    <row r="796" spans="1:35">
      <c r="A796" s="47"/>
      <c r="B796" s="47"/>
      <c r="C796" s="47"/>
      <c r="D796" s="47"/>
      <c r="E796" s="47"/>
      <c r="F796" s="47"/>
      <c r="G796" s="47"/>
      <c r="H796" s="47"/>
      <c r="I796" s="47"/>
      <c r="J796" s="47"/>
      <c r="K796" s="47"/>
      <c r="L796" s="47"/>
      <c r="M796" s="47"/>
      <c r="N796" s="47"/>
      <c r="O796" s="47"/>
      <c r="P796" s="47"/>
      <c r="Q796" s="47"/>
      <c r="R796" s="47"/>
      <c r="S796" s="47"/>
      <c r="T796" s="47"/>
      <c r="U796" s="47"/>
      <c r="V796" s="47"/>
      <c r="W796" s="47"/>
      <c r="X796" s="47"/>
      <c r="Y796" s="47"/>
      <c r="Z796" s="47"/>
      <c r="AA796" s="47"/>
      <c r="AB796" s="47"/>
      <c r="AC796" s="47"/>
      <c r="AD796" s="47"/>
      <c r="AE796" s="47"/>
      <c r="AF796" s="47"/>
      <c r="AG796" s="47"/>
      <c r="AH796" s="47"/>
      <c r="AI796" s="47"/>
    </row>
    <row r="797" spans="1:35">
      <c r="A797" s="47"/>
      <c r="B797" s="47"/>
      <c r="C797" s="47"/>
      <c r="D797" s="47"/>
      <c r="E797" s="47"/>
      <c r="F797" s="47"/>
      <c r="G797" s="47"/>
      <c r="H797" s="47"/>
      <c r="I797" s="47"/>
      <c r="J797" s="47"/>
      <c r="K797" s="47"/>
      <c r="L797" s="47"/>
      <c r="M797" s="47"/>
      <c r="N797" s="47"/>
      <c r="O797" s="47"/>
      <c r="P797" s="47"/>
      <c r="Q797" s="47"/>
      <c r="R797" s="47"/>
      <c r="S797" s="47"/>
      <c r="T797" s="47"/>
      <c r="U797" s="47"/>
      <c r="V797" s="47"/>
      <c r="W797" s="47"/>
      <c r="X797" s="47"/>
      <c r="Y797" s="47"/>
      <c r="Z797" s="47"/>
      <c r="AA797" s="47"/>
      <c r="AB797" s="47"/>
      <c r="AC797" s="47"/>
      <c r="AD797" s="47"/>
      <c r="AE797" s="47"/>
      <c r="AF797" s="47"/>
      <c r="AG797" s="47"/>
      <c r="AH797" s="47"/>
      <c r="AI797" s="47"/>
    </row>
    <row r="798" spans="1:35">
      <c r="A798" s="47"/>
      <c r="B798" s="47"/>
      <c r="C798" s="47"/>
      <c r="D798" s="47"/>
      <c r="E798" s="47"/>
      <c r="F798" s="47"/>
      <c r="G798" s="47"/>
      <c r="H798" s="47"/>
      <c r="I798" s="47"/>
      <c r="J798" s="47"/>
      <c r="K798" s="47"/>
      <c r="L798" s="47"/>
      <c r="M798" s="47"/>
      <c r="N798" s="47"/>
      <c r="O798" s="47"/>
      <c r="P798" s="47"/>
      <c r="Q798" s="47"/>
      <c r="R798" s="47"/>
      <c r="S798" s="47"/>
      <c r="T798" s="47"/>
      <c r="U798" s="47"/>
      <c r="V798" s="47"/>
      <c r="W798" s="47"/>
      <c r="X798" s="47"/>
      <c r="Y798" s="47"/>
      <c r="Z798" s="47"/>
      <c r="AA798" s="47"/>
      <c r="AB798" s="47"/>
      <c r="AC798" s="47"/>
      <c r="AD798" s="47"/>
      <c r="AE798" s="47"/>
      <c r="AF798" s="47"/>
      <c r="AG798" s="47"/>
      <c r="AH798" s="47"/>
      <c r="AI798" s="47"/>
    </row>
    <row r="799" spans="1:35">
      <c r="A799" s="47"/>
      <c r="B799" s="47"/>
      <c r="C799" s="47"/>
      <c r="D799" s="47"/>
      <c r="E799" s="47"/>
      <c r="F799" s="47"/>
      <c r="G799" s="47"/>
      <c r="H799" s="47"/>
      <c r="I799" s="47"/>
      <c r="J799" s="47"/>
      <c r="K799" s="47"/>
      <c r="L799" s="47"/>
      <c r="M799" s="47"/>
      <c r="N799" s="47"/>
      <c r="O799" s="47"/>
      <c r="P799" s="47"/>
      <c r="Q799" s="47"/>
      <c r="R799" s="47"/>
      <c r="S799" s="47"/>
      <c r="T799" s="47"/>
      <c r="U799" s="47"/>
      <c r="V799" s="47"/>
      <c r="W799" s="47"/>
      <c r="X799" s="47"/>
      <c r="Y799" s="47"/>
      <c r="Z799" s="47"/>
      <c r="AA799" s="47"/>
      <c r="AB799" s="47"/>
      <c r="AC799" s="47"/>
      <c r="AD799" s="47"/>
      <c r="AE799" s="47"/>
      <c r="AF799" s="47"/>
      <c r="AG799" s="47"/>
      <c r="AH799" s="47"/>
      <c r="AI799" s="47"/>
    </row>
    <row r="800" spans="1:35">
      <c r="A800" s="47"/>
      <c r="B800" s="47"/>
      <c r="C800" s="47"/>
      <c r="D800" s="47"/>
      <c r="E800" s="47"/>
      <c r="F800" s="47"/>
      <c r="G800" s="47"/>
      <c r="H800" s="47"/>
      <c r="I800" s="47"/>
      <c r="J800" s="47"/>
      <c r="K800" s="47"/>
      <c r="L800" s="47"/>
      <c r="M800" s="47"/>
      <c r="N800" s="47"/>
      <c r="O800" s="47"/>
      <c r="P800" s="47"/>
      <c r="Q800" s="47"/>
      <c r="R800" s="47"/>
      <c r="S800" s="47"/>
      <c r="T800" s="47"/>
      <c r="U800" s="47"/>
      <c r="V800" s="47"/>
      <c r="W800" s="47"/>
      <c r="X800" s="47"/>
      <c r="Y800" s="47"/>
      <c r="Z800" s="47"/>
      <c r="AA800" s="47"/>
      <c r="AB800" s="47"/>
      <c r="AC800" s="47"/>
      <c r="AD800" s="47"/>
      <c r="AE800" s="47"/>
      <c r="AF800" s="47"/>
      <c r="AG800" s="47"/>
      <c r="AH800" s="47"/>
      <c r="AI800" s="47"/>
    </row>
    <row r="801" spans="1:35">
      <c r="A801" s="47"/>
      <c r="B801" s="47"/>
      <c r="C801" s="47"/>
      <c r="D801" s="47"/>
      <c r="E801" s="47"/>
      <c r="F801" s="47"/>
      <c r="G801" s="47"/>
      <c r="H801" s="47"/>
      <c r="I801" s="47"/>
      <c r="J801" s="47"/>
      <c r="K801" s="47"/>
      <c r="L801" s="47"/>
      <c r="M801" s="47"/>
      <c r="N801" s="47"/>
      <c r="O801" s="47"/>
      <c r="P801" s="47"/>
      <c r="Q801" s="47"/>
      <c r="R801" s="47"/>
      <c r="S801" s="47"/>
      <c r="T801" s="47"/>
      <c r="U801" s="47"/>
      <c r="V801" s="47"/>
      <c r="W801" s="47"/>
      <c r="X801" s="47"/>
      <c r="Y801" s="47"/>
      <c r="Z801" s="47"/>
      <c r="AA801" s="47"/>
      <c r="AB801" s="47"/>
      <c r="AC801" s="47"/>
      <c r="AD801" s="47"/>
      <c r="AE801" s="47"/>
      <c r="AF801" s="47"/>
      <c r="AG801" s="47"/>
      <c r="AH801" s="47"/>
      <c r="AI801" s="47"/>
    </row>
    <row r="802" spans="1:35">
      <c r="A802" s="47"/>
      <c r="B802" s="47"/>
      <c r="C802" s="47"/>
      <c r="D802" s="47"/>
      <c r="E802" s="47"/>
      <c r="F802" s="47"/>
      <c r="G802" s="47"/>
      <c r="H802" s="47"/>
      <c r="I802" s="47"/>
      <c r="J802" s="47"/>
      <c r="K802" s="47"/>
      <c r="L802" s="47"/>
      <c r="M802" s="47"/>
      <c r="N802" s="47"/>
      <c r="O802" s="47"/>
      <c r="P802" s="47"/>
      <c r="Q802" s="47"/>
      <c r="R802" s="47"/>
      <c r="S802" s="47"/>
      <c r="T802" s="47"/>
      <c r="U802" s="47"/>
      <c r="V802" s="47"/>
      <c r="W802" s="47"/>
      <c r="X802" s="47"/>
      <c r="Y802" s="47"/>
      <c r="Z802" s="47"/>
      <c r="AA802" s="47"/>
      <c r="AB802" s="47"/>
      <c r="AC802" s="47"/>
      <c r="AD802" s="47"/>
      <c r="AE802" s="47"/>
      <c r="AF802" s="47"/>
      <c r="AG802" s="47"/>
      <c r="AH802" s="47"/>
      <c r="AI802" s="47"/>
    </row>
    <row r="803" spans="1:35">
      <c r="A803" s="47"/>
      <c r="B803" s="47"/>
      <c r="C803" s="47"/>
      <c r="D803" s="47"/>
      <c r="E803" s="47"/>
      <c r="F803" s="47"/>
      <c r="G803" s="47"/>
      <c r="H803" s="47"/>
      <c r="I803" s="47"/>
      <c r="J803" s="47"/>
      <c r="K803" s="47"/>
      <c r="L803" s="47"/>
      <c r="M803" s="47"/>
      <c r="N803" s="47"/>
      <c r="O803" s="47"/>
      <c r="P803" s="47"/>
      <c r="Q803" s="47"/>
      <c r="R803" s="47"/>
      <c r="S803" s="47"/>
      <c r="T803" s="47"/>
      <c r="U803" s="47"/>
      <c r="V803" s="47"/>
      <c r="W803" s="47"/>
      <c r="X803" s="47"/>
      <c r="Y803" s="47"/>
      <c r="Z803" s="47"/>
      <c r="AA803" s="47"/>
      <c r="AB803" s="47"/>
      <c r="AC803" s="47"/>
      <c r="AD803" s="47"/>
      <c r="AE803" s="47"/>
      <c r="AF803" s="47"/>
      <c r="AG803" s="47"/>
      <c r="AH803" s="47"/>
      <c r="AI803" s="47"/>
    </row>
    <row r="804" spans="1:35">
      <c r="A804" s="47"/>
      <c r="B804" s="47"/>
      <c r="C804" s="47"/>
      <c r="D804" s="47"/>
      <c r="E804" s="47"/>
      <c r="F804" s="47"/>
      <c r="G804" s="47"/>
      <c r="H804" s="47"/>
      <c r="I804" s="47"/>
      <c r="J804" s="47"/>
      <c r="K804" s="47"/>
      <c r="L804" s="47"/>
      <c r="M804" s="47"/>
      <c r="N804" s="47"/>
      <c r="O804" s="47"/>
      <c r="P804" s="47"/>
      <c r="Q804" s="47"/>
      <c r="R804" s="47"/>
      <c r="S804" s="47"/>
      <c r="T804" s="47"/>
      <c r="U804" s="47"/>
      <c r="V804" s="47"/>
      <c r="W804" s="47"/>
      <c r="X804" s="47"/>
      <c r="Y804" s="47"/>
      <c r="Z804" s="47"/>
      <c r="AA804" s="47"/>
      <c r="AB804" s="47"/>
      <c r="AC804" s="47"/>
      <c r="AD804" s="47"/>
      <c r="AE804" s="47"/>
      <c r="AF804" s="47"/>
      <c r="AG804" s="47"/>
      <c r="AH804" s="47"/>
      <c r="AI804" s="47"/>
    </row>
    <row r="805" spans="1:35">
      <c r="A805" s="47"/>
      <c r="B805" s="47"/>
      <c r="C805" s="47"/>
      <c r="D805" s="47"/>
      <c r="E805" s="47"/>
      <c r="F805" s="47"/>
      <c r="G805" s="47"/>
      <c r="H805" s="47"/>
      <c r="I805" s="47"/>
      <c r="J805" s="47"/>
      <c r="K805" s="47"/>
      <c r="L805" s="47"/>
      <c r="M805" s="47"/>
      <c r="N805" s="47"/>
      <c r="O805" s="47"/>
      <c r="P805" s="47"/>
      <c r="Q805" s="47"/>
      <c r="R805" s="47"/>
      <c r="S805" s="47"/>
      <c r="T805" s="47"/>
      <c r="U805" s="47"/>
      <c r="V805" s="47"/>
      <c r="W805" s="47"/>
      <c r="X805" s="47"/>
      <c r="Y805" s="47"/>
      <c r="Z805" s="47"/>
      <c r="AA805" s="47"/>
      <c r="AB805" s="47"/>
      <c r="AC805" s="47"/>
      <c r="AD805" s="47"/>
      <c r="AE805" s="47"/>
      <c r="AF805" s="47"/>
      <c r="AG805" s="47"/>
      <c r="AH805" s="47"/>
      <c r="AI805" s="47"/>
    </row>
    <row r="806" spans="1:35">
      <c r="A806" s="47"/>
      <c r="B806" s="47"/>
      <c r="C806" s="47"/>
      <c r="D806" s="47"/>
      <c r="E806" s="47"/>
      <c r="F806" s="47"/>
      <c r="G806" s="47"/>
      <c r="H806" s="47"/>
      <c r="I806" s="47"/>
      <c r="J806" s="47"/>
      <c r="K806" s="47"/>
      <c r="L806" s="47"/>
      <c r="M806" s="47"/>
      <c r="N806" s="47"/>
      <c r="O806" s="47"/>
      <c r="P806" s="47"/>
      <c r="Q806" s="47"/>
      <c r="R806" s="47"/>
      <c r="S806" s="47"/>
      <c r="T806" s="47"/>
      <c r="U806" s="47"/>
      <c r="V806" s="47"/>
      <c r="W806" s="47"/>
      <c r="X806" s="47"/>
      <c r="Y806" s="47"/>
      <c r="Z806" s="47"/>
      <c r="AA806" s="47"/>
      <c r="AB806" s="47"/>
      <c r="AC806" s="47"/>
      <c r="AD806" s="47"/>
      <c r="AE806" s="47"/>
      <c r="AF806" s="47"/>
      <c r="AG806" s="47"/>
      <c r="AH806" s="47"/>
      <c r="AI806" s="47"/>
    </row>
    <row r="807" spans="1:35">
      <c r="A807" s="47"/>
      <c r="B807" s="47"/>
      <c r="C807" s="47"/>
      <c r="D807" s="47"/>
      <c r="E807" s="47"/>
      <c r="F807" s="47"/>
      <c r="G807" s="47"/>
      <c r="H807" s="47"/>
      <c r="I807" s="47"/>
      <c r="J807" s="47"/>
      <c r="K807" s="47"/>
      <c r="L807" s="47"/>
      <c r="M807" s="47"/>
      <c r="N807" s="47"/>
      <c r="O807" s="47"/>
      <c r="P807" s="47"/>
      <c r="Q807" s="47"/>
      <c r="R807" s="47"/>
      <c r="S807" s="47"/>
      <c r="T807" s="47"/>
      <c r="U807" s="47"/>
      <c r="V807" s="47"/>
      <c r="W807" s="47"/>
      <c r="X807" s="47"/>
      <c r="Y807" s="47"/>
      <c r="Z807" s="47"/>
      <c r="AA807" s="47"/>
      <c r="AB807" s="47"/>
      <c r="AC807" s="47"/>
      <c r="AD807" s="47"/>
      <c r="AE807" s="47"/>
      <c r="AF807" s="47"/>
      <c r="AG807" s="47"/>
      <c r="AH807" s="47"/>
      <c r="AI807" s="47"/>
    </row>
    <row r="808" spans="1:35">
      <c r="A808" s="47"/>
      <c r="B808" s="47"/>
      <c r="C808" s="47"/>
      <c r="D808" s="47"/>
      <c r="E808" s="47"/>
      <c r="F808" s="47"/>
      <c r="G808" s="47"/>
      <c r="H808" s="47"/>
      <c r="I808" s="47"/>
      <c r="J808" s="47"/>
      <c r="K808" s="47"/>
      <c r="L808" s="47"/>
      <c r="M808" s="47"/>
      <c r="N808" s="47"/>
      <c r="O808" s="47"/>
      <c r="P808" s="47"/>
      <c r="Q808" s="47"/>
      <c r="R808" s="47"/>
      <c r="S808" s="47"/>
      <c r="T808" s="47"/>
      <c r="U808" s="47"/>
      <c r="V808" s="47"/>
      <c r="W808" s="47"/>
      <c r="X808" s="47"/>
      <c r="Y808" s="47"/>
      <c r="Z808" s="47"/>
      <c r="AA808" s="47"/>
      <c r="AB808" s="47"/>
      <c r="AC808" s="47"/>
      <c r="AD808" s="47"/>
      <c r="AE808" s="47"/>
      <c r="AF808" s="47"/>
      <c r="AG808" s="47"/>
      <c r="AH808" s="47"/>
      <c r="AI808" s="47"/>
    </row>
    <row r="809" spans="1:35">
      <c r="A809" s="47"/>
      <c r="B809" s="47"/>
      <c r="C809" s="47"/>
      <c r="D809" s="47"/>
      <c r="E809" s="47"/>
      <c r="F809" s="47"/>
      <c r="G809" s="47"/>
      <c r="H809" s="47"/>
      <c r="I809" s="47"/>
      <c r="J809" s="47"/>
      <c r="K809" s="47"/>
      <c r="L809" s="47"/>
      <c r="M809" s="47"/>
      <c r="N809" s="47"/>
      <c r="O809" s="47"/>
      <c r="P809" s="47"/>
      <c r="Q809" s="47"/>
      <c r="R809" s="47"/>
      <c r="S809" s="47"/>
      <c r="T809" s="47"/>
      <c r="U809" s="47"/>
      <c r="V809" s="47"/>
      <c r="W809" s="47"/>
      <c r="X809" s="47"/>
      <c r="Y809" s="47"/>
      <c r="Z809" s="47"/>
      <c r="AA809" s="47"/>
      <c r="AB809" s="47"/>
      <c r="AC809" s="47"/>
      <c r="AD809" s="47"/>
      <c r="AE809" s="47"/>
      <c r="AF809" s="47"/>
      <c r="AG809" s="47"/>
      <c r="AH809" s="47"/>
      <c r="AI809" s="47"/>
    </row>
    <row r="810" spans="1:35">
      <c r="A810" s="47"/>
      <c r="B810" s="47"/>
      <c r="C810" s="47"/>
      <c r="D810" s="47"/>
      <c r="E810" s="47"/>
      <c r="F810" s="47"/>
      <c r="G810" s="47"/>
      <c r="H810" s="47"/>
      <c r="I810" s="47"/>
      <c r="J810" s="47"/>
      <c r="K810" s="47"/>
      <c r="L810" s="47"/>
      <c r="M810" s="47"/>
      <c r="N810" s="47"/>
      <c r="O810" s="47"/>
      <c r="P810" s="47"/>
      <c r="Q810" s="47"/>
      <c r="R810" s="47"/>
      <c r="S810" s="47"/>
      <c r="T810" s="47"/>
      <c r="U810" s="47"/>
      <c r="V810" s="47"/>
      <c r="W810" s="47"/>
      <c r="X810" s="47"/>
      <c r="Y810" s="47"/>
      <c r="Z810" s="47"/>
      <c r="AA810" s="47"/>
      <c r="AB810" s="47"/>
      <c r="AC810" s="47"/>
      <c r="AD810" s="47"/>
      <c r="AE810" s="47"/>
      <c r="AF810" s="47"/>
      <c r="AG810" s="47"/>
      <c r="AH810" s="47"/>
      <c r="AI810" s="47"/>
    </row>
    <row r="811" spans="1:35">
      <c r="A811" s="47"/>
      <c r="B811" s="47"/>
      <c r="C811" s="47"/>
      <c r="D811" s="47"/>
      <c r="E811" s="47"/>
      <c r="F811" s="47"/>
      <c r="G811" s="47"/>
      <c r="H811" s="47"/>
      <c r="I811" s="47"/>
      <c r="J811" s="47"/>
      <c r="K811" s="47"/>
      <c r="L811" s="47"/>
      <c r="M811" s="47"/>
      <c r="N811" s="47"/>
      <c r="O811" s="47"/>
      <c r="P811" s="47"/>
      <c r="Q811" s="47"/>
      <c r="R811" s="47"/>
      <c r="S811" s="47"/>
      <c r="T811" s="47"/>
      <c r="U811" s="47"/>
      <c r="V811" s="47"/>
      <c r="W811" s="47"/>
      <c r="X811" s="47"/>
      <c r="Y811" s="47"/>
      <c r="Z811" s="47"/>
      <c r="AA811" s="47"/>
      <c r="AB811" s="47"/>
      <c r="AC811" s="47"/>
      <c r="AD811" s="47"/>
      <c r="AE811" s="47"/>
      <c r="AF811" s="47"/>
      <c r="AG811" s="47"/>
      <c r="AH811" s="47"/>
      <c r="AI811" s="47"/>
    </row>
    <row r="812" spans="1:35">
      <c r="A812" s="47"/>
      <c r="B812" s="47"/>
      <c r="C812" s="47"/>
      <c r="D812" s="47"/>
      <c r="E812" s="47"/>
      <c r="F812" s="47"/>
      <c r="G812" s="47"/>
      <c r="H812" s="47"/>
      <c r="I812" s="47"/>
      <c r="J812" s="47"/>
      <c r="K812" s="47"/>
      <c r="L812" s="47"/>
      <c r="M812" s="47"/>
      <c r="N812" s="47"/>
      <c r="O812" s="47"/>
      <c r="P812" s="47"/>
      <c r="Q812" s="47"/>
      <c r="R812" s="47"/>
      <c r="S812" s="47"/>
      <c r="T812" s="47"/>
      <c r="U812" s="47"/>
      <c r="V812" s="47"/>
      <c r="W812" s="47"/>
      <c r="X812" s="47"/>
      <c r="Y812" s="47"/>
      <c r="Z812" s="47"/>
      <c r="AA812" s="47"/>
      <c r="AB812" s="47"/>
      <c r="AC812" s="47"/>
      <c r="AD812" s="47"/>
      <c r="AE812" s="47"/>
      <c r="AF812" s="47"/>
      <c r="AG812" s="47"/>
      <c r="AH812" s="47"/>
      <c r="AI812" s="47"/>
    </row>
    <row r="813" spans="1:35">
      <c r="A813" s="47"/>
      <c r="B813" s="47"/>
      <c r="C813" s="47"/>
      <c r="D813" s="47"/>
      <c r="E813" s="47"/>
      <c r="F813" s="47"/>
      <c r="G813" s="47"/>
      <c r="H813" s="47"/>
      <c r="I813" s="47"/>
      <c r="J813" s="47"/>
      <c r="K813" s="47"/>
      <c r="L813" s="47"/>
      <c r="M813" s="47"/>
      <c r="N813" s="47"/>
      <c r="O813" s="47"/>
      <c r="P813" s="47"/>
      <c r="Q813" s="47"/>
      <c r="R813" s="47"/>
      <c r="S813" s="47"/>
      <c r="T813" s="47"/>
      <c r="U813" s="47"/>
      <c r="V813" s="47"/>
      <c r="W813" s="47"/>
      <c r="X813" s="47"/>
      <c r="Y813" s="47"/>
      <c r="Z813" s="47"/>
      <c r="AA813" s="47"/>
      <c r="AB813" s="47"/>
      <c r="AC813" s="47"/>
      <c r="AD813" s="47"/>
      <c r="AE813" s="47"/>
      <c r="AF813" s="47"/>
      <c r="AG813" s="47"/>
      <c r="AH813" s="47"/>
      <c r="AI813" s="47"/>
    </row>
    <row r="814" spans="1:35">
      <c r="A814" s="47"/>
      <c r="B814" s="47"/>
      <c r="C814" s="47"/>
      <c r="D814" s="47"/>
      <c r="E814" s="47"/>
      <c r="F814" s="47"/>
      <c r="G814" s="47"/>
      <c r="H814" s="47"/>
      <c r="I814" s="47"/>
      <c r="J814" s="47"/>
      <c r="K814" s="47"/>
      <c r="L814" s="47"/>
      <c r="M814" s="47"/>
      <c r="N814" s="47"/>
      <c r="O814" s="47"/>
      <c r="P814" s="47"/>
      <c r="Q814" s="47"/>
      <c r="R814" s="47"/>
      <c r="S814" s="47"/>
      <c r="T814" s="47"/>
      <c r="U814" s="47"/>
      <c r="V814" s="47"/>
      <c r="W814" s="47"/>
      <c r="X814" s="47"/>
      <c r="Y814" s="47"/>
      <c r="Z814" s="47"/>
      <c r="AA814" s="47"/>
      <c r="AB814" s="47"/>
      <c r="AC814" s="47"/>
      <c r="AD814" s="47"/>
      <c r="AE814" s="47"/>
      <c r="AF814" s="47"/>
      <c r="AG814" s="47"/>
      <c r="AH814" s="47"/>
      <c r="AI814" s="47"/>
    </row>
    <row r="815" spans="1:35">
      <c r="A815" s="47"/>
      <c r="B815" s="47"/>
      <c r="C815" s="47"/>
      <c r="D815" s="47"/>
      <c r="E815" s="47"/>
      <c r="F815" s="47"/>
      <c r="G815" s="47"/>
      <c r="H815" s="47"/>
      <c r="I815" s="47"/>
      <c r="J815" s="47"/>
      <c r="K815" s="47"/>
      <c r="L815" s="47"/>
      <c r="M815" s="47"/>
      <c r="N815" s="47"/>
      <c r="O815" s="47"/>
      <c r="P815" s="47"/>
      <c r="Q815" s="47"/>
      <c r="R815" s="47"/>
      <c r="S815" s="47"/>
      <c r="T815" s="47"/>
      <c r="U815" s="47"/>
      <c r="V815" s="47"/>
      <c r="W815" s="47"/>
      <c r="X815" s="47"/>
      <c r="Y815" s="47"/>
      <c r="Z815" s="47"/>
      <c r="AA815" s="47"/>
      <c r="AB815" s="47"/>
      <c r="AC815" s="47"/>
      <c r="AD815" s="47"/>
      <c r="AE815" s="47"/>
      <c r="AF815" s="47"/>
      <c r="AG815" s="47"/>
      <c r="AH815" s="47"/>
      <c r="AI815" s="47"/>
    </row>
    <row r="816" spans="1:35">
      <c r="A816" s="47"/>
      <c r="B816" s="47"/>
      <c r="C816" s="47"/>
      <c r="D816" s="47"/>
      <c r="E816" s="47"/>
      <c r="F816" s="47"/>
      <c r="G816" s="47"/>
      <c r="H816" s="47"/>
      <c r="I816" s="47"/>
      <c r="J816" s="47"/>
      <c r="K816" s="47"/>
      <c r="L816" s="47"/>
      <c r="M816" s="47"/>
      <c r="N816" s="47"/>
      <c r="O816" s="47"/>
      <c r="P816" s="47"/>
      <c r="Q816" s="47"/>
      <c r="R816" s="47"/>
      <c r="S816" s="47"/>
      <c r="T816" s="47"/>
      <c r="U816" s="47"/>
      <c r="V816" s="47"/>
      <c r="W816" s="47"/>
      <c r="X816" s="47"/>
      <c r="Y816" s="47"/>
      <c r="Z816" s="47"/>
      <c r="AA816" s="47"/>
      <c r="AB816" s="47"/>
      <c r="AC816" s="47"/>
      <c r="AD816" s="47"/>
      <c r="AE816" s="47"/>
      <c r="AF816" s="47"/>
      <c r="AG816" s="47"/>
      <c r="AH816" s="47"/>
      <c r="AI816" s="47"/>
    </row>
    <row r="817" spans="1:35">
      <c r="A817" s="47"/>
      <c r="B817" s="47"/>
      <c r="C817" s="47"/>
      <c r="D817" s="47"/>
      <c r="E817" s="47"/>
      <c r="F817" s="47"/>
      <c r="G817" s="47"/>
      <c r="H817" s="47"/>
      <c r="I817" s="47"/>
      <c r="J817" s="47"/>
      <c r="K817" s="47"/>
      <c r="L817" s="47"/>
      <c r="M817" s="47"/>
      <c r="N817" s="47"/>
      <c r="O817" s="47"/>
      <c r="P817" s="47"/>
      <c r="Q817" s="47"/>
      <c r="R817" s="47"/>
      <c r="S817" s="47"/>
      <c r="T817" s="47"/>
      <c r="U817" s="47"/>
      <c r="V817" s="47"/>
      <c r="W817" s="47"/>
      <c r="X817" s="47"/>
      <c r="Y817" s="47"/>
      <c r="Z817" s="47"/>
      <c r="AA817" s="47"/>
      <c r="AB817" s="47"/>
      <c r="AC817" s="47"/>
      <c r="AD817" s="47"/>
      <c r="AE817" s="47"/>
      <c r="AF817" s="47"/>
      <c r="AG817" s="47"/>
      <c r="AH817" s="47"/>
      <c r="AI817" s="47"/>
    </row>
    <row r="818" spans="1:35">
      <c r="A818" s="47"/>
      <c r="B818" s="47"/>
      <c r="C818" s="47"/>
      <c r="D818" s="47"/>
      <c r="E818" s="47"/>
      <c r="F818" s="47"/>
      <c r="G818" s="47"/>
      <c r="H818" s="47"/>
      <c r="I818" s="47"/>
      <c r="J818" s="47"/>
      <c r="K818" s="47"/>
      <c r="L818" s="47"/>
      <c r="M818" s="47"/>
      <c r="N818" s="47"/>
      <c r="O818" s="47"/>
      <c r="P818" s="47"/>
      <c r="Q818" s="47"/>
      <c r="R818" s="47"/>
      <c r="S818" s="47"/>
      <c r="T818" s="47"/>
      <c r="U818" s="47"/>
      <c r="V818" s="47"/>
      <c r="W818" s="47"/>
      <c r="X818" s="47"/>
      <c r="Y818" s="47"/>
      <c r="Z818" s="47"/>
      <c r="AA818" s="47"/>
      <c r="AB818" s="47"/>
      <c r="AC818" s="47"/>
      <c r="AD818" s="47"/>
      <c r="AE818" s="47"/>
      <c r="AF818" s="47"/>
      <c r="AG818" s="47"/>
      <c r="AH818" s="47"/>
      <c r="AI818" s="47"/>
    </row>
    <row r="819" spans="1:35">
      <c r="A819" s="47"/>
      <c r="B819" s="47"/>
      <c r="C819" s="47"/>
      <c r="D819" s="47"/>
      <c r="E819" s="47"/>
      <c r="F819" s="47"/>
      <c r="G819" s="47"/>
      <c r="H819" s="47"/>
      <c r="I819" s="47"/>
      <c r="J819" s="47"/>
      <c r="K819" s="47"/>
      <c r="L819" s="47"/>
      <c r="M819" s="47"/>
      <c r="N819" s="47"/>
      <c r="O819" s="47"/>
      <c r="P819" s="47"/>
      <c r="Q819" s="47"/>
      <c r="R819" s="47"/>
      <c r="S819" s="47"/>
      <c r="T819" s="47"/>
      <c r="U819" s="47"/>
      <c r="V819" s="47"/>
      <c r="W819" s="47"/>
      <c r="X819" s="47"/>
      <c r="Y819" s="47"/>
      <c r="Z819" s="47"/>
      <c r="AA819" s="47"/>
      <c r="AB819" s="47"/>
      <c r="AC819" s="47"/>
      <c r="AD819" s="47"/>
      <c r="AE819" s="47"/>
      <c r="AF819" s="47"/>
      <c r="AG819" s="47"/>
      <c r="AH819" s="47"/>
      <c r="AI819" s="47"/>
    </row>
    <row r="820" spans="1:35">
      <c r="A820" s="47"/>
      <c r="B820" s="47"/>
      <c r="C820" s="47"/>
      <c r="D820" s="47"/>
      <c r="E820" s="47"/>
      <c r="F820" s="47"/>
      <c r="G820" s="47"/>
      <c r="H820" s="47"/>
      <c r="I820" s="47"/>
      <c r="J820" s="47"/>
      <c r="K820" s="47"/>
      <c r="L820" s="47"/>
      <c r="M820" s="47"/>
      <c r="N820" s="47"/>
      <c r="O820" s="47"/>
      <c r="P820" s="47"/>
      <c r="Q820" s="47"/>
      <c r="R820" s="47"/>
      <c r="S820" s="47"/>
      <c r="T820" s="47"/>
      <c r="U820" s="47"/>
      <c r="V820" s="47"/>
      <c r="W820" s="47"/>
      <c r="X820" s="47"/>
      <c r="Y820" s="47"/>
      <c r="Z820" s="47"/>
      <c r="AA820" s="47"/>
      <c r="AB820" s="47"/>
      <c r="AC820" s="47"/>
      <c r="AD820" s="47"/>
      <c r="AE820" s="47"/>
      <c r="AF820" s="47"/>
      <c r="AG820" s="47"/>
      <c r="AH820" s="47"/>
      <c r="AI820" s="47"/>
    </row>
    <row r="821" spans="1:35">
      <c r="A821" s="47"/>
      <c r="B821" s="47"/>
      <c r="C821" s="47"/>
      <c r="D821" s="47"/>
      <c r="E821" s="47"/>
      <c r="F821" s="47"/>
      <c r="G821" s="47"/>
      <c r="H821" s="47"/>
      <c r="I821" s="47"/>
      <c r="J821" s="47"/>
      <c r="K821" s="47"/>
      <c r="L821" s="47"/>
      <c r="M821" s="47"/>
      <c r="N821" s="47"/>
      <c r="O821" s="47"/>
      <c r="P821" s="47"/>
      <c r="Q821" s="47"/>
      <c r="R821" s="47"/>
      <c r="S821" s="47"/>
      <c r="T821" s="47"/>
      <c r="U821" s="47"/>
      <c r="V821" s="47"/>
      <c r="W821" s="47"/>
      <c r="X821" s="47"/>
      <c r="Y821" s="47"/>
      <c r="Z821" s="47"/>
      <c r="AA821" s="47"/>
      <c r="AB821" s="47"/>
      <c r="AC821" s="47"/>
      <c r="AD821" s="47"/>
      <c r="AE821" s="47"/>
      <c r="AF821" s="47"/>
      <c r="AG821" s="47"/>
      <c r="AH821" s="47"/>
      <c r="AI821" s="47"/>
    </row>
    <row r="822" spans="1:35">
      <c r="A822" s="47"/>
      <c r="B822" s="47"/>
      <c r="C822" s="47"/>
      <c r="D822" s="47"/>
      <c r="E822" s="47"/>
      <c r="F822" s="47"/>
      <c r="G822" s="47"/>
      <c r="H822" s="47"/>
      <c r="I822" s="47"/>
      <c r="J822" s="47"/>
      <c r="K822" s="47"/>
      <c r="L822" s="47"/>
      <c r="M822" s="47"/>
      <c r="N822" s="47"/>
      <c r="O822" s="47"/>
      <c r="P822" s="47"/>
      <c r="Q822" s="47"/>
      <c r="R822" s="47"/>
      <c r="S822" s="47"/>
      <c r="T822" s="47"/>
      <c r="U822" s="47"/>
      <c r="V822" s="47"/>
      <c r="W822" s="47"/>
      <c r="X822" s="47"/>
      <c r="Y822" s="47"/>
      <c r="Z822" s="47"/>
      <c r="AA822" s="47"/>
      <c r="AB822" s="47"/>
      <c r="AC822" s="47"/>
      <c r="AD822" s="47"/>
      <c r="AE822" s="47"/>
      <c r="AF822" s="47"/>
      <c r="AG822" s="47"/>
      <c r="AH822" s="47"/>
      <c r="AI822" s="47"/>
    </row>
    <row r="823" spans="1:35">
      <c r="A823" s="47"/>
      <c r="B823" s="47"/>
      <c r="C823" s="47"/>
      <c r="D823" s="47"/>
      <c r="E823" s="47"/>
      <c r="F823" s="47"/>
      <c r="G823" s="47"/>
      <c r="H823" s="47"/>
      <c r="I823" s="47"/>
      <c r="J823" s="47"/>
      <c r="K823" s="47"/>
      <c r="L823" s="47"/>
      <c r="M823" s="47"/>
      <c r="N823" s="47"/>
      <c r="O823" s="47"/>
      <c r="P823" s="47"/>
      <c r="Q823" s="47"/>
      <c r="R823" s="47"/>
      <c r="S823" s="47"/>
      <c r="T823" s="47"/>
      <c r="U823" s="47"/>
      <c r="V823" s="47"/>
      <c r="W823" s="47"/>
      <c r="X823" s="47"/>
      <c r="Y823" s="47"/>
      <c r="Z823" s="47"/>
      <c r="AA823" s="47"/>
      <c r="AB823" s="47"/>
      <c r="AC823" s="47"/>
      <c r="AD823" s="47"/>
      <c r="AE823" s="47"/>
      <c r="AF823" s="47"/>
      <c r="AG823" s="47"/>
      <c r="AH823" s="47"/>
      <c r="AI823" s="47"/>
    </row>
    <row r="824" spans="1:35">
      <c r="A824" s="47"/>
      <c r="B824" s="47"/>
      <c r="C824" s="47"/>
      <c r="D824" s="47"/>
      <c r="E824" s="47"/>
      <c r="F824" s="47"/>
      <c r="G824" s="47"/>
      <c r="H824" s="47"/>
      <c r="I824" s="47"/>
      <c r="J824" s="47"/>
      <c r="K824" s="47"/>
      <c r="L824" s="47"/>
      <c r="M824" s="47"/>
      <c r="N824" s="47"/>
      <c r="O824" s="47"/>
      <c r="P824" s="47"/>
      <c r="Q824" s="47"/>
      <c r="R824" s="47"/>
      <c r="S824" s="47"/>
      <c r="T824" s="47"/>
      <c r="U824" s="47"/>
      <c r="V824" s="47"/>
      <c r="W824" s="47"/>
      <c r="X824" s="47"/>
      <c r="Y824" s="47"/>
      <c r="Z824" s="47"/>
      <c r="AA824" s="47"/>
      <c r="AB824" s="47"/>
      <c r="AC824" s="47"/>
      <c r="AD824" s="47"/>
      <c r="AE824" s="47"/>
      <c r="AF824" s="47"/>
      <c r="AG824" s="47"/>
      <c r="AH824" s="47"/>
      <c r="AI824" s="47"/>
    </row>
    <row r="825" spans="1:35">
      <c r="A825" s="47"/>
      <c r="B825" s="47"/>
      <c r="C825" s="47"/>
      <c r="D825" s="47"/>
      <c r="E825" s="47"/>
      <c r="F825" s="47"/>
      <c r="G825" s="47"/>
      <c r="H825" s="47"/>
      <c r="I825" s="47"/>
      <c r="J825" s="47"/>
      <c r="K825" s="47"/>
      <c r="L825" s="47"/>
      <c r="M825" s="47"/>
      <c r="N825" s="47"/>
      <c r="O825" s="47"/>
      <c r="P825" s="47"/>
      <c r="Q825" s="47"/>
      <c r="R825" s="47"/>
      <c r="S825" s="47"/>
      <c r="T825" s="47"/>
      <c r="U825" s="47"/>
      <c r="V825" s="47"/>
      <c r="W825" s="47"/>
      <c r="X825" s="47"/>
      <c r="Y825" s="47"/>
      <c r="Z825" s="47"/>
      <c r="AA825" s="47"/>
      <c r="AB825" s="47"/>
      <c r="AC825" s="47"/>
      <c r="AD825" s="47"/>
      <c r="AE825" s="47"/>
      <c r="AF825" s="47"/>
      <c r="AG825" s="47"/>
      <c r="AH825" s="47"/>
      <c r="AI825" s="47"/>
    </row>
    <row r="826" spans="1:35">
      <c r="A826" s="47"/>
      <c r="B826" s="47"/>
      <c r="C826" s="47"/>
      <c r="D826" s="47"/>
      <c r="E826" s="47"/>
      <c r="F826" s="47"/>
      <c r="G826" s="47"/>
      <c r="H826" s="47"/>
      <c r="I826" s="47"/>
      <c r="J826" s="47"/>
      <c r="K826" s="47"/>
      <c r="L826" s="47"/>
      <c r="M826" s="47"/>
      <c r="N826" s="47"/>
      <c r="O826" s="47"/>
      <c r="P826" s="47"/>
      <c r="Q826" s="47"/>
      <c r="R826" s="47"/>
      <c r="S826" s="47"/>
      <c r="T826" s="47"/>
      <c r="U826" s="47"/>
      <c r="V826" s="47"/>
      <c r="W826" s="47"/>
      <c r="X826" s="47"/>
      <c r="Y826" s="47"/>
      <c r="Z826" s="47"/>
      <c r="AA826" s="47"/>
      <c r="AB826" s="47"/>
      <c r="AC826" s="47"/>
      <c r="AD826" s="47"/>
      <c r="AE826" s="47"/>
      <c r="AF826" s="47"/>
      <c r="AG826" s="47"/>
      <c r="AH826" s="47"/>
      <c r="AI826" s="47"/>
    </row>
    <row r="827" spans="1:35">
      <c r="A827" s="47"/>
      <c r="B827" s="47"/>
      <c r="C827" s="47"/>
      <c r="D827" s="47"/>
      <c r="E827" s="47"/>
      <c r="F827" s="47"/>
      <c r="G827" s="47"/>
      <c r="H827" s="47"/>
      <c r="I827" s="47"/>
      <c r="J827" s="47"/>
      <c r="K827" s="47"/>
      <c r="L827" s="47"/>
      <c r="M827" s="47"/>
      <c r="N827" s="47"/>
      <c r="O827" s="47"/>
      <c r="P827" s="47"/>
      <c r="Q827" s="47"/>
      <c r="R827" s="47"/>
      <c r="S827" s="47"/>
      <c r="T827" s="47"/>
      <c r="U827" s="47"/>
      <c r="V827" s="47"/>
      <c r="W827" s="47"/>
      <c r="X827" s="47"/>
      <c r="Y827" s="47"/>
      <c r="Z827" s="47"/>
      <c r="AA827" s="47"/>
      <c r="AB827" s="47"/>
      <c r="AC827" s="47"/>
      <c r="AD827" s="47"/>
      <c r="AE827" s="47"/>
      <c r="AF827" s="47"/>
      <c r="AG827" s="47"/>
      <c r="AH827" s="47"/>
      <c r="AI827" s="47"/>
    </row>
    <row r="828" spans="1:35">
      <c r="A828" s="47"/>
      <c r="B828" s="47"/>
      <c r="C828" s="47"/>
      <c r="D828" s="47"/>
      <c r="E828" s="47"/>
      <c r="F828" s="47"/>
      <c r="G828" s="47"/>
      <c r="H828" s="47"/>
      <c r="I828" s="47"/>
      <c r="J828" s="47"/>
      <c r="K828" s="47"/>
      <c r="L828" s="47"/>
      <c r="M828" s="47"/>
      <c r="N828" s="47"/>
      <c r="O828" s="47"/>
      <c r="P828" s="47"/>
      <c r="Q828" s="47"/>
      <c r="R828" s="47"/>
      <c r="S828" s="47"/>
      <c r="T828" s="47"/>
      <c r="U828" s="47"/>
      <c r="V828" s="47"/>
      <c r="W828" s="47"/>
      <c r="X828" s="47"/>
      <c r="Y828" s="47"/>
      <c r="Z828" s="47"/>
      <c r="AA828" s="47"/>
      <c r="AB828" s="47"/>
      <c r="AC828" s="47"/>
      <c r="AD828" s="47"/>
      <c r="AE828" s="47"/>
      <c r="AF828" s="47"/>
      <c r="AG828" s="47"/>
      <c r="AH828" s="47"/>
      <c r="AI828" s="47"/>
    </row>
    <row r="829" spans="1:35">
      <c r="A829" s="47"/>
      <c r="B829" s="47"/>
      <c r="C829" s="47"/>
      <c r="D829" s="47"/>
      <c r="E829" s="47"/>
      <c r="F829" s="47"/>
      <c r="G829" s="47"/>
      <c r="H829" s="47"/>
      <c r="I829" s="47"/>
      <c r="J829" s="47"/>
      <c r="K829" s="47"/>
      <c r="L829" s="47"/>
      <c r="M829" s="47"/>
      <c r="N829" s="47"/>
      <c r="O829" s="47"/>
      <c r="P829" s="47"/>
      <c r="Q829" s="47"/>
      <c r="R829" s="47"/>
      <c r="S829" s="47"/>
      <c r="T829" s="47"/>
      <c r="U829" s="47"/>
      <c r="V829" s="47"/>
      <c r="W829" s="47"/>
      <c r="X829" s="47"/>
      <c r="Y829" s="47"/>
      <c r="Z829" s="47"/>
      <c r="AA829" s="47"/>
      <c r="AB829" s="47"/>
      <c r="AC829" s="47"/>
      <c r="AD829" s="47"/>
      <c r="AE829" s="47"/>
      <c r="AF829" s="47"/>
      <c r="AG829" s="47"/>
      <c r="AH829" s="47"/>
      <c r="AI829" s="47"/>
    </row>
    <row r="830" spans="1:35">
      <c r="A830" s="47"/>
      <c r="B830" s="47"/>
      <c r="C830" s="47"/>
      <c r="D830" s="47"/>
      <c r="E830" s="47"/>
      <c r="F830" s="47"/>
      <c r="G830" s="47"/>
      <c r="H830" s="47"/>
      <c r="I830" s="47"/>
      <c r="J830" s="47"/>
      <c r="K830" s="47"/>
      <c r="L830" s="47"/>
      <c r="M830" s="47"/>
      <c r="N830" s="47"/>
      <c r="O830" s="47"/>
      <c r="P830" s="47"/>
      <c r="Q830" s="47"/>
      <c r="R830" s="47"/>
      <c r="S830" s="47"/>
      <c r="T830" s="47"/>
      <c r="U830" s="47"/>
      <c r="V830" s="47"/>
      <c r="W830" s="47"/>
      <c r="X830" s="47"/>
      <c r="Y830" s="47"/>
      <c r="Z830" s="47"/>
      <c r="AA830" s="47"/>
      <c r="AB830" s="47"/>
      <c r="AC830" s="47"/>
      <c r="AD830" s="47"/>
      <c r="AE830" s="47"/>
      <c r="AF830" s="47"/>
      <c r="AG830" s="47"/>
      <c r="AH830" s="47"/>
      <c r="AI830" s="47"/>
    </row>
    <row r="831" spans="1:35">
      <c r="A831" s="47"/>
      <c r="B831" s="47"/>
      <c r="C831" s="47"/>
      <c r="D831" s="47"/>
      <c r="E831" s="47"/>
      <c r="F831" s="47"/>
      <c r="G831" s="47"/>
      <c r="H831" s="47"/>
      <c r="I831" s="47"/>
      <c r="J831" s="47"/>
      <c r="K831" s="47"/>
      <c r="L831" s="47"/>
      <c r="M831" s="47"/>
      <c r="N831" s="47"/>
      <c r="O831" s="47"/>
      <c r="P831" s="47"/>
      <c r="Q831" s="47"/>
      <c r="R831" s="47"/>
      <c r="S831" s="47"/>
      <c r="T831" s="47"/>
      <c r="U831" s="47"/>
      <c r="V831" s="47"/>
      <c r="W831" s="47"/>
      <c r="X831" s="47"/>
      <c r="Y831" s="47"/>
      <c r="Z831" s="47"/>
      <c r="AA831" s="47"/>
      <c r="AB831" s="47"/>
      <c r="AC831" s="47"/>
      <c r="AD831" s="47"/>
      <c r="AE831" s="47"/>
      <c r="AF831" s="47"/>
      <c r="AG831" s="47"/>
      <c r="AH831" s="47"/>
      <c r="AI831" s="47"/>
    </row>
    <row r="832" spans="1:35">
      <c r="A832" s="47"/>
      <c r="B832" s="47"/>
      <c r="C832" s="47"/>
      <c r="D832" s="47"/>
      <c r="E832" s="47"/>
      <c r="F832" s="47"/>
      <c r="G832" s="47"/>
      <c r="H832" s="47"/>
      <c r="I832" s="47"/>
      <c r="J832" s="47"/>
      <c r="K832" s="47"/>
      <c r="L832" s="47"/>
      <c r="M832" s="47"/>
      <c r="N832" s="47"/>
      <c r="O832" s="47"/>
      <c r="P832" s="47"/>
      <c r="Q832" s="47"/>
      <c r="R832" s="47"/>
      <c r="S832" s="47"/>
      <c r="T832" s="47"/>
      <c r="U832" s="47"/>
      <c r="V832" s="47"/>
      <c r="W832" s="47"/>
      <c r="X832" s="47"/>
      <c r="Y832" s="47"/>
      <c r="Z832" s="47"/>
      <c r="AA832" s="47"/>
      <c r="AB832" s="47"/>
      <c r="AC832" s="47"/>
      <c r="AD832" s="47"/>
      <c r="AE832" s="47"/>
      <c r="AF832" s="47"/>
      <c r="AG832" s="47"/>
      <c r="AH832" s="47"/>
      <c r="AI832" s="47"/>
    </row>
    <row r="833" spans="1:35">
      <c r="A833" s="47"/>
      <c r="B833" s="47"/>
      <c r="C833" s="47"/>
      <c r="D833" s="47"/>
      <c r="E833" s="47"/>
      <c r="F833" s="47"/>
      <c r="G833" s="47"/>
      <c r="H833" s="47"/>
      <c r="I833" s="47"/>
      <c r="J833" s="47"/>
      <c r="K833" s="47"/>
      <c r="L833" s="47"/>
      <c r="M833" s="47"/>
      <c r="N833" s="47"/>
      <c r="O833" s="47"/>
      <c r="P833" s="47"/>
      <c r="Q833" s="47"/>
      <c r="R833" s="47"/>
      <c r="S833" s="47"/>
      <c r="T833" s="47"/>
      <c r="U833" s="47"/>
      <c r="V833" s="47"/>
      <c r="W833" s="47"/>
      <c r="X833" s="47"/>
      <c r="Y833" s="47"/>
      <c r="Z833" s="47"/>
      <c r="AA833" s="47"/>
      <c r="AB833" s="47"/>
      <c r="AC833" s="47"/>
      <c r="AD833" s="47"/>
      <c r="AE833" s="47"/>
      <c r="AF833" s="47"/>
      <c r="AG833" s="47"/>
      <c r="AH833" s="47"/>
      <c r="AI833" s="47"/>
    </row>
    <row r="834" spans="1:35">
      <c r="A834" s="47"/>
      <c r="B834" s="47"/>
      <c r="C834" s="47"/>
      <c r="D834" s="47"/>
      <c r="E834" s="47"/>
      <c r="F834" s="47"/>
      <c r="G834" s="47"/>
      <c r="H834" s="47"/>
      <c r="I834" s="47"/>
      <c r="J834" s="47"/>
      <c r="K834" s="47"/>
      <c r="L834" s="47"/>
      <c r="M834" s="47"/>
      <c r="N834" s="47"/>
      <c r="O834" s="47"/>
      <c r="P834" s="47"/>
      <c r="Q834" s="47"/>
      <c r="R834" s="47"/>
      <c r="S834" s="47"/>
      <c r="T834" s="47"/>
      <c r="U834" s="47"/>
      <c r="V834" s="47"/>
      <c r="W834" s="47"/>
      <c r="X834" s="47"/>
      <c r="Y834" s="47"/>
      <c r="Z834" s="47"/>
      <c r="AA834" s="47"/>
      <c r="AB834" s="47"/>
      <c r="AC834" s="47"/>
      <c r="AD834" s="47"/>
      <c r="AE834" s="47"/>
      <c r="AF834" s="47"/>
      <c r="AG834" s="47"/>
      <c r="AH834" s="47"/>
      <c r="AI834" s="47"/>
    </row>
    <row r="835" spans="1:35">
      <c r="A835" s="47"/>
      <c r="B835" s="47"/>
      <c r="C835" s="47"/>
      <c r="D835" s="47"/>
      <c r="E835" s="47"/>
      <c r="F835" s="47"/>
      <c r="G835" s="47"/>
      <c r="H835" s="47"/>
      <c r="I835" s="47"/>
      <c r="J835" s="47"/>
      <c r="K835" s="47"/>
      <c r="L835" s="47"/>
      <c r="M835" s="47"/>
      <c r="N835" s="47"/>
      <c r="O835" s="47"/>
      <c r="P835" s="47"/>
      <c r="Q835" s="47"/>
      <c r="R835" s="47"/>
      <c r="S835" s="47"/>
      <c r="T835" s="47"/>
      <c r="U835" s="47"/>
      <c r="V835" s="47"/>
      <c r="W835" s="47"/>
      <c r="X835" s="47"/>
      <c r="Y835" s="47"/>
      <c r="Z835" s="47"/>
      <c r="AA835" s="47"/>
      <c r="AB835" s="47"/>
      <c r="AC835" s="47"/>
      <c r="AD835" s="47"/>
      <c r="AE835" s="47"/>
      <c r="AF835" s="47"/>
      <c r="AG835" s="47"/>
      <c r="AH835" s="47"/>
      <c r="AI835" s="47"/>
    </row>
    <row r="836" spans="1:35">
      <c r="A836" s="47"/>
      <c r="B836" s="47"/>
      <c r="C836" s="47"/>
      <c r="D836" s="47"/>
      <c r="E836" s="47"/>
      <c r="F836" s="47"/>
      <c r="G836" s="47"/>
      <c r="H836" s="47"/>
      <c r="I836" s="47"/>
      <c r="J836" s="47"/>
      <c r="K836" s="47"/>
      <c r="L836" s="47"/>
      <c r="M836" s="47"/>
      <c r="N836" s="47"/>
      <c r="O836" s="47"/>
      <c r="P836" s="47"/>
      <c r="Q836" s="47"/>
      <c r="R836" s="47"/>
      <c r="S836" s="47"/>
      <c r="T836" s="47"/>
      <c r="U836" s="47"/>
      <c r="V836" s="47"/>
      <c r="W836" s="47"/>
      <c r="X836" s="47"/>
      <c r="Y836" s="47"/>
      <c r="Z836" s="47"/>
      <c r="AA836" s="47"/>
      <c r="AB836" s="47"/>
      <c r="AC836" s="47"/>
      <c r="AD836" s="47"/>
      <c r="AE836" s="47"/>
      <c r="AF836" s="47"/>
      <c r="AG836" s="47"/>
      <c r="AH836" s="47"/>
      <c r="AI836" s="47"/>
    </row>
    <row r="837" spans="1:35">
      <c r="A837" s="47"/>
      <c r="B837" s="47"/>
      <c r="C837" s="47"/>
      <c r="D837" s="47"/>
      <c r="E837" s="47"/>
      <c r="F837" s="47"/>
      <c r="G837" s="47"/>
      <c r="H837" s="47"/>
      <c r="I837" s="47"/>
      <c r="J837" s="47"/>
      <c r="K837" s="47"/>
      <c r="L837" s="47"/>
      <c r="M837" s="47"/>
      <c r="N837" s="47"/>
      <c r="O837" s="47"/>
      <c r="P837" s="47"/>
      <c r="Q837" s="47"/>
      <c r="R837" s="47"/>
      <c r="S837" s="47"/>
      <c r="T837" s="47"/>
      <c r="U837" s="47"/>
      <c r="V837" s="47"/>
      <c r="W837" s="47"/>
      <c r="X837" s="47"/>
      <c r="Y837" s="47"/>
      <c r="Z837" s="47"/>
      <c r="AA837" s="47"/>
      <c r="AB837" s="47"/>
      <c r="AC837" s="47"/>
      <c r="AD837" s="47"/>
      <c r="AE837" s="47"/>
      <c r="AF837" s="47"/>
      <c r="AG837" s="47"/>
      <c r="AH837" s="47"/>
      <c r="AI837" s="47"/>
    </row>
    <row r="838" spans="1:35">
      <c r="A838" s="47"/>
      <c r="B838" s="47"/>
      <c r="C838" s="47"/>
      <c r="D838" s="47"/>
      <c r="E838" s="47"/>
      <c r="F838" s="47"/>
      <c r="G838" s="47"/>
      <c r="H838" s="47"/>
      <c r="I838" s="47"/>
      <c r="J838" s="47"/>
      <c r="K838" s="47"/>
      <c r="L838" s="47"/>
      <c r="M838" s="47"/>
      <c r="N838" s="47"/>
      <c r="O838" s="47"/>
      <c r="P838" s="47"/>
      <c r="Q838" s="47"/>
      <c r="R838" s="47"/>
      <c r="S838" s="47"/>
      <c r="T838" s="47"/>
      <c r="U838" s="47"/>
      <c r="V838" s="47"/>
      <c r="W838" s="47"/>
      <c r="X838" s="47"/>
      <c r="Y838" s="47"/>
      <c r="Z838" s="47"/>
      <c r="AA838" s="47"/>
      <c r="AB838" s="47"/>
      <c r="AC838" s="47"/>
      <c r="AD838" s="47"/>
      <c r="AE838" s="47"/>
      <c r="AF838" s="47"/>
      <c r="AG838" s="47"/>
      <c r="AH838" s="47"/>
      <c r="AI838" s="47"/>
    </row>
    <row r="839" spans="1:35">
      <c r="A839" s="47"/>
      <c r="B839" s="47"/>
      <c r="C839" s="47"/>
      <c r="D839" s="47"/>
      <c r="E839" s="47"/>
      <c r="F839" s="47"/>
      <c r="G839" s="47"/>
      <c r="H839" s="47"/>
      <c r="I839" s="47"/>
      <c r="J839" s="47"/>
      <c r="K839" s="47"/>
      <c r="L839" s="47"/>
      <c r="M839" s="47"/>
      <c r="N839" s="47"/>
      <c r="O839" s="47"/>
      <c r="P839" s="47"/>
      <c r="Q839" s="47"/>
      <c r="R839" s="47"/>
      <c r="S839" s="47"/>
      <c r="T839" s="47"/>
      <c r="U839" s="47"/>
      <c r="V839" s="47"/>
      <c r="W839" s="47"/>
      <c r="X839" s="47"/>
      <c r="Y839" s="47"/>
      <c r="Z839" s="47"/>
      <c r="AA839" s="47"/>
      <c r="AB839" s="47"/>
      <c r="AC839" s="47"/>
      <c r="AD839" s="47"/>
      <c r="AE839" s="47"/>
      <c r="AF839" s="47"/>
      <c r="AG839" s="47"/>
      <c r="AH839" s="47"/>
      <c r="AI839" s="47"/>
    </row>
    <row r="840" spans="1:35">
      <c r="A840" s="47"/>
      <c r="B840" s="47"/>
      <c r="C840" s="47"/>
      <c r="D840" s="47"/>
      <c r="E840" s="47"/>
      <c r="F840" s="47"/>
      <c r="G840" s="47"/>
      <c r="H840" s="47"/>
      <c r="I840" s="47"/>
      <c r="J840" s="47"/>
      <c r="K840" s="47"/>
      <c r="L840" s="47"/>
      <c r="M840" s="47"/>
      <c r="N840" s="47"/>
      <c r="O840" s="47"/>
      <c r="P840" s="47"/>
      <c r="Q840" s="47"/>
      <c r="R840" s="47"/>
      <c r="S840" s="47"/>
      <c r="T840" s="47"/>
      <c r="U840" s="47"/>
      <c r="V840" s="47"/>
      <c r="W840" s="47"/>
      <c r="X840" s="47"/>
      <c r="Y840" s="47"/>
      <c r="Z840" s="47"/>
      <c r="AA840" s="47"/>
      <c r="AB840" s="47"/>
      <c r="AC840" s="47"/>
      <c r="AD840" s="47"/>
      <c r="AE840" s="47"/>
      <c r="AF840" s="47"/>
      <c r="AG840" s="47"/>
      <c r="AH840" s="47"/>
      <c r="AI840" s="47"/>
    </row>
    <row r="841" spans="1:35">
      <c r="A841" s="47"/>
      <c r="B841" s="47"/>
      <c r="C841" s="47"/>
      <c r="D841" s="47"/>
      <c r="E841" s="47"/>
      <c r="F841" s="47"/>
      <c r="G841" s="47"/>
      <c r="H841" s="47"/>
      <c r="I841" s="47"/>
      <c r="J841" s="47"/>
      <c r="K841" s="47"/>
      <c r="L841" s="47"/>
      <c r="M841" s="47"/>
      <c r="N841" s="47"/>
      <c r="O841" s="47"/>
      <c r="P841" s="47"/>
      <c r="Q841" s="47"/>
      <c r="R841" s="47"/>
      <c r="S841" s="47"/>
      <c r="T841" s="47"/>
      <c r="U841" s="47"/>
      <c r="V841" s="47"/>
      <c r="W841" s="47"/>
      <c r="X841" s="47"/>
      <c r="Y841" s="47"/>
      <c r="Z841" s="47"/>
      <c r="AA841" s="47"/>
      <c r="AB841" s="47"/>
      <c r="AC841" s="47"/>
      <c r="AD841" s="47"/>
      <c r="AE841" s="47"/>
      <c r="AF841" s="47"/>
      <c r="AG841" s="47"/>
      <c r="AH841" s="47"/>
      <c r="AI841" s="47"/>
    </row>
    <row r="842" spans="1:35">
      <c r="A842" s="47"/>
      <c r="B842" s="47"/>
      <c r="C842" s="47"/>
      <c r="D842" s="47"/>
      <c r="E842" s="47"/>
      <c r="F842" s="47"/>
      <c r="G842" s="47"/>
      <c r="H842" s="47"/>
      <c r="I842" s="47"/>
      <c r="J842" s="47"/>
      <c r="K842" s="47"/>
      <c r="L842" s="47"/>
      <c r="M842" s="47"/>
      <c r="N842" s="47"/>
      <c r="O842" s="47"/>
      <c r="P842" s="47"/>
      <c r="Q842" s="47"/>
      <c r="R842" s="47"/>
      <c r="S842" s="47"/>
      <c r="T842" s="47"/>
      <c r="U842" s="47"/>
      <c r="V842" s="47"/>
      <c r="W842" s="47"/>
      <c r="X842" s="47"/>
      <c r="Y842" s="47"/>
      <c r="Z842" s="47"/>
      <c r="AA842" s="47"/>
      <c r="AB842" s="47"/>
      <c r="AC842" s="47"/>
      <c r="AD842" s="47"/>
      <c r="AE842" s="47"/>
      <c r="AF842" s="47"/>
      <c r="AG842" s="47"/>
      <c r="AH842" s="47"/>
      <c r="AI842" s="47"/>
    </row>
    <row r="843" spans="1:35">
      <c r="A843" s="47"/>
      <c r="B843" s="47"/>
      <c r="C843" s="47"/>
      <c r="D843" s="47"/>
      <c r="E843" s="47"/>
      <c r="F843" s="47"/>
      <c r="G843" s="47"/>
      <c r="H843" s="47"/>
      <c r="I843" s="47"/>
      <c r="J843" s="47"/>
      <c r="K843" s="47"/>
      <c r="L843" s="47"/>
      <c r="M843" s="47"/>
      <c r="N843" s="47"/>
      <c r="O843" s="47"/>
      <c r="P843" s="47"/>
      <c r="Q843" s="47"/>
      <c r="R843" s="47"/>
      <c r="S843" s="47"/>
      <c r="T843" s="47"/>
      <c r="U843" s="47"/>
      <c r="V843" s="47"/>
      <c r="W843" s="47"/>
      <c r="X843" s="47"/>
      <c r="Y843" s="47"/>
      <c r="Z843" s="47"/>
      <c r="AA843" s="47"/>
      <c r="AB843" s="47"/>
      <c r="AC843" s="47"/>
      <c r="AD843" s="47"/>
      <c r="AE843" s="47"/>
      <c r="AF843" s="47"/>
      <c r="AG843" s="47"/>
      <c r="AH843" s="47"/>
      <c r="AI843" s="47"/>
    </row>
    <row r="844" spans="1:35">
      <c r="A844" s="47"/>
      <c r="B844" s="47"/>
      <c r="C844" s="47"/>
      <c r="D844" s="47"/>
      <c r="E844" s="47"/>
      <c r="F844" s="47"/>
      <c r="G844" s="47"/>
      <c r="H844" s="47"/>
      <c r="I844" s="47"/>
      <c r="J844" s="47"/>
      <c r="K844" s="47"/>
      <c r="L844" s="47"/>
      <c r="M844" s="47"/>
      <c r="N844" s="47"/>
      <c r="O844" s="47"/>
      <c r="P844" s="47"/>
      <c r="Q844" s="47"/>
      <c r="R844" s="47"/>
      <c r="S844" s="47"/>
      <c r="T844" s="47"/>
      <c r="U844" s="47"/>
      <c r="V844" s="47"/>
      <c r="W844" s="47"/>
      <c r="X844" s="47"/>
      <c r="Y844" s="47"/>
      <c r="Z844" s="47"/>
      <c r="AA844" s="47"/>
      <c r="AB844" s="47"/>
      <c r="AC844" s="47"/>
      <c r="AD844" s="47"/>
      <c r="AE844" s="47"/>
      <c r="AF844" s="47"/>
      <c r="AG844" s="47"/>
      <c r="AH844" s="47"/>
      <c r="AI844" s="47"/>
    </row>
    <row r="845" spans="1:35">
      <c r="A845" s="47"/>
      <c r="B845" s="47"/>
      <c r="C845" s="47"/>
      <c r="D845" s="47"/>
      <c r="E845" s="47"/>
      <c r="F845" s="47"/>
      <c r="G845" s="47"/>
      <c r="H845" s="47"/>
      <c r="I845" s="47"/>
      <c r="J845" s="47"/>
      <c r="K845" s="47"/>
      <c r="L845" s="47"/>
      <c r="M845" s="47"/>
      <c r="N845" s="47"/>
      <c r="O845" s="47"/>
      <c r="P845" s="47"/>
      <c r="Q845" s="47"/>
      <c r="R845" s="47"/>
      <c r="S845" s="47"/>
      <c r="T845" s="47"/>
      <c r="U845" s="47"/>
      <c r="V845" s="47"/>
      <c r="W845" s="47"/>
      <c r="X845" s="47"/>
      <c r="Y845" s="47"/>
      <c r="Z845" s="47"/>
      <c r="AA845" s="47"/>
      <c r="AB845" s="47"/>
      <c r="AC845" s="47"/>
      <c r="AD845" s="47"/>
      <c r="AE845" s="47"/>
      <c r="AF845" s="47"/>
      <c r="AG845" s="47"/>
      <c r="AH845" s="47"/>
      <c r="AI845" s="47"/>
    </row>
    <row r="846" spans="1:35">
      <c r="A846" s="47"/>
      <c r="B846" s="47"/>
      <c r="C846" s="47"/>
      <c r="D846" s="47"/>
      <c r="E846" s="47"/>
      <c r="F846" s="47"/>
      <c r="G846" s="47"/>
      <c r="H846" s="47"/>
      <c r="I846" s="47"/>
      <c r="J846" s="47"/>
      <c r="K846" s="47"/>
      <c r="L846" s="47"/>
      <c r="M846" s="47"/>
      <c r="N846" s="47"/>
      <c r="O846" s="47"/>
      <c r="P846" s="47"/>
      <c r="Q846" s="47"/>
      <c r="R846" s="47"/>
      <c r="S846" s="47"/>
      <c r="T846" s="47"/>
      <c r="U846" s="47"/>
      <c r="V846" s="47"/>
      <c r="W846" s="47"/>
      <c r="X846" s="47"/>
      <c r="Y846" s="47"/>
      <c r="Z846" s="47"/>
      <c r="AA846" s="47"/>
      <c r="AB846" s="47"/>
      <c r="AC846" s="47"/>
      <c r="AD846" s="47"/>
      <c r="AE846" s="47"/>
      <c r="AF846" s="47"/>
      <c r="AG846" s="47"/>
      <c r="AH846" s="47"/>
      <c r="AI846" s="47"/>
    </row>
    <row r="847" spans="1:35">
      <c r="A847" s="47"/>
      <c r="B847" s="47"/>
      <c r="C847" s="47"/>
      <c r="D847" s="47"/>
      <c r="E847" s="47"/>
      <c r="F847" s="47"/>
      <c r="G847" s="47"/>
      <c r="H847" s="47"/>
      <c r="I847" s="47"/>
      <c r="J847" s="47"/>
      <c r="K847" s="47"/>
      <c r="L847" s="47"/>
      <c r="M847" s="47"/>
      <c r="N847" s="47"/>
      <c r="O847" s="47"/>
      <c r="P847" s="47"/>
      <c r="Q847" s="47"/>
      <c r="R847" s="47"/>
      <c r="S847" s="47"/>
      <c r="T847" s="47"/>
      <c r="U847" s="47"/>
      <c r="V847" s="47"/>
      <c r="W847" s="47"/>
      <c r="X847" s="47"/>
      <c r="Y847" s="47"/>
      <c r="Z847" s="47"/>
      <c r="AA847" s="47"/>
      <c r="AB847" s="47"/>
      <c r="AC847" s="47"/>
      <c r="AD847" s="47"/>
      <c r="AE847" s="47"/>
      <c r="AF847" s="47"/>
      <c r="AG847" s="47"/>
      <c r="AH847" s="47"/>
      <c r="AI847" s="47"/>
    </row>
    <row r="848" spans="1:35">
      <c r="A848" s="47"/>
      <c r="B848" s="47"/>
      <c r="C848" s="47"/>
      <c r="D848" s="47"/>
      <c r="E848" s="47"/>
      <c r="F848" s="47"/>
      <c r="G848" s="47"/>
      <c r="H848" s="47"/>
      <c r="I848" s="47"/>
      <c r="J848" s="47"/>
      <c r="K848" s="47"/>
      <c r="L848" s="47"/>
      <c r="M848" s="47"/>
      <c r="N848" s="47"/>
      <c r="O848" s="47"/>
      <c r="P848" s="47"/>
      <c r="Q848" s="47"/>
      <c r="R848" s="47"/>
      <c r="S848" s="47"/>
      <c r="T848" s="47"/>
      <c r="U848" s="47"/>
      <c r="V848" s="47"/>
      <c r="W848" s="47"/>
      <c r="X848" s="47"/>
      <c r="Y848" s="47"/>
      <c r="Z848" s="47"/>
      <c r="AA848" s="47"/>
      <c r="AB848" s="47"/>
      <c r="AC848" s="47"/>
      <c r="AD848" s="47"/>
      <c r="AE848" s="47"/>
      <c r="AF848" s="47"/>
      <c r="AG848" s="47"/>
      <c r="AH848" s="47"/>
      <c r="AI848" s="47"/>
    </row>
    <row r="849" spans="1:35">
      <c r="A849" s="47"/>
      <c r="B849" s="47"/>
      <c r="C849" s="47"/>
      <c r="D849" s="47"/>
      <c r="E849" s="47"/>
      <c r="F849" s="47"/>
      <c r="G849" s="47"/>
      <c r="H849" s="47"/>
      <c r="I849" s="47"/>
      <c r="J849" s="47"/>
      <c r="K849" s="47"/>
      <c r="L849" s="47"/>
      <c r="M849" s="47"/>
      <c r="N849" s="47"/>
      <c r="O849" s="47"/>
      <c r="P849" s="47"/>
      <c r="Q849" s="47"/>
      <c r="R849" s="47"/>
      <c r="S849" s="47"/>
      <c r="T849" s="47"/>
      <c r="U849" s="47"/>
      <c r="V849" s="47"/>
      <c r="W849" s="47"/>
      <c r="X849" s="47"/>
      <c r="Y849" s="47"/>
      <c r="Z849" s="47"/>
      <c r="AA849" s="47"/>
      <c r="AB849" s="47"/>
      <c r="AC849" s="47"/>
      <c r="AD849" s="47"/>
      <c r="AE849" s="47"/>
      <c r="AF849" s="47"/>
      <c r="AG849" s="47"/>
      <c r="AH849" s="47"/>
      <c r="AI849" s="47"/>
    </row>
    <row r="850" spans="1:35">
      <c r="A850" s="47"/>
      <c r="B850" s="47"/>
      <c r="C850" s="47"/>
      <c r="D850" s="47"/>
      <c r="E850" s="47"/>
      <c r="F850" s="47"/>
      <c r="G850" s="47"/>
      <c r="H850" s="47"/>
      <c r="I850" s="47"/>
      <c r="J850" s="47"/>
      <c r="K850" s="47"/>
      <c r="L850" s="47"/>
      <c r="M850" s="47"/>
      <c r="N850" s="47"/>
      <c r="O850" s="47"/>
      <c r="P850" s="47"/>
      <c r="Q850" s="47"/>
      <c r="R850" s="47"/>
      <c r="S850" s="47"/>
      <c r="T850" s="47"/>
      <c r="U850" s="47"/>
      <c r="V850" s="47"/>
      <c r="W850" s="47"/>
      <c r="X850" s="47"/>
      <c r="Y850" s="47"/>
      <c r="Z850" s="47"/>
      <c r="AA850" s="47"/>
      <c r="AB850" s="47"/>
      <c r="AC850" s="47"/>
      <c r="AD850" s="47"/>
      <c r="AE850" s="47"/>
      <c r="AF850" s="47"/>
      <c r="AG850" s="47"/>
      <c r="AH850" s="47"/>
      <c r="AI850" s="47"/>
    </row>
    <row r="851" spans="1:35">
      <c r="A851" s="47"/>
      <c r="B851" s="47"/>
      <c r="C851" s="47"/>
      <c r="D851" s="47"/>
      <c r="E851" s="47"/>
      <c r="F851" s="47"/>
      <c r="G851" s="47"/>
      <c r="H851" s="47"/>
      <c r="I851" s="47"/>
      <c r="J851" s="47"/>
      <c r="K851" s="47"/>
      <c r="L851" s="47"/>
      <c r="M851" s="47"/>
      <c r="N851" s="47"/>
      <c r="O851" s="47"/>
      <c r="P851" s="47"/>
      <c r="Q851" s="47"/>
      <c r="R851" s="47"/>
      <c r="S851" s="47"/>
      <c r="T851" s="47"/>
      <c r="U851" s="47"/>
      <c r="V851" s="47"/>
      <c r="W851" s="47"/>
      <c r="X851" s="47"/>
      <c r="Y851" s="47"/>
      <c r="Z851" s="47"/>
      <c r="AA851" s="47"/>
      <c r="AB851" s="47"/>
      <c r="AC851" s="47"/>
      <c r="AD851" s="47"/>
      <c r="AE851" s="47"/>
      <c r="AF851" s="47"/>
      <c r="AG851" s="47"/>
      <c r="AH851" s="47"/>
      <c r="AI851" s="47"/>
    </row>
    <row r="852" spans="1:35">
      <c r="A852" s="47"/>
      <c r="B852" s="47"/>
      <c r="C852" s="47"/>
      <c r="D852" s="47"/>
      <c r="E852" s="47"/>
      <c r="F852" s="47"/>
      <c r="G852" s="47"/>
      <c r="H852" s="47"/>
      <c r="I852" s="47"/>
      <c r="J852" s="47"/>
      <c r="K852" s="47"/>
      <c r="L852" s="47"/>
      <c r="M852" s="47"/>
      <c r="N852" s="47"/>
      <c r="O852" s="47"/>
      <c r="P852" s="47"/>
      <c r="Q852" s="47"/>
      <c r="R852" s="47"/>
      <c r="S852" s="47"/>
      <c r="T852" s="47"/>
      <c r="U852" s="47"/>
      <c r="V852" s="47"/>
      <c r="W852" s="47"/>
      <c r="X852" s="47"/>
      <c r="Y852" s="47"/>
      <c r="Z852" s="47"/>
      <c r="AA852" s="47"/>
      <c r="AB852" s="47"/>
      <c r="AC852" s="47"/>
      <c r="AD852" s="47"/>
      <c r="AE852" s="47"/>
      <c r="AF852" s="47"/>
      <c r="AG852" s="47"/>
      <c r="AH852" s="47"/>
      <c r="AI852" s="47"/>
    </row>
    <row r="853" spans="1:35">
      <c r="A853" s="47"/>
      <c r="B853" s="47"/>
      <c r="C853" s="47"/>
      <c r="D853" s="47"/>
      <c r="E853" s="47"/>
      <c r="F853" s="47"/>
      <c r="G853" s="47"/>
      <c r="H853" s="47"/>
      <c r="I853" s="47"/>
      <c r="J853" s="47"/>
      <c r="K853" s="47"/>
      <c r="L853" s="47"/>
      <c r="M853" s="47"/>
      <c r="N853" s="47"/>
      <c r="O853" s="47"/>
      <c r="P853" s="47"/>
      <c r="Q853" s="47"/>
      <c r="R853" s="47"/>
      <c r="S853" s="47"/>
      <c r="T853" s="47"/>
      <c r="U853" s="47"/>
      <c r="V853" s="47"/>
      <c r="W853" s="47"/>
      <c r="X853" s="47"/>
      <c r="Y853" s="47"/>
      <c r="Z853" s="47"/>
      <c r="AA853" s="47"/>
      <c r="AB853" s="47"/>
      <c r="AC853" s="47"/>
      <c r="AD853" s="47"/>
      <c r="AE853" s="47"/>
      <c r="AF853" s="47"/>
      <c r="AG853" s="47"/>
      <c r="AH853" s="47"/>
      <c r="AI853" s="47"/>
    </row>
    <row r="854" spans="1:35">
      <c r="A854" s="47"/>
      <c r="B854" s="47"/>
      <c r="C854" s="47"/>
      <c r="D854" s="47"/>
      <c r="E854" s="47"/>
      <c r="F854" s="47"/>
      <c r="G854" s="47"/>
      <c r="H854" s="47"/>
      <c r="I854" s="47"/>
      <c r="J854" s="47"/>
      <c r="K854" s="47"/>
      <c r="L854" s="47"/>
      <c r="M854" s="47"/>
      <c r="N854" s="47"/>
      <c r="O854" s="47"/>
      <c r="P854" s="47"/>
      <c r="Q854" s="47"/>
      <c r="R854" s="47"/>
      <c r="S854" s="47"/>
      <c r="T854" s="47"/>
      <c r="U854" s="47"/>
      <c r="V854" s="47"/>
      <c r="W854" s="47"/>
      <c r="X854" s="47"/>
      <c r="Y854" s="47"/>
      <c r="Z854" s="47"/>
      <c r="AA854" s="47"/>
      <c r="AB854" s="47"/>
      <c r="AC854" s="47"/>
      <c r="AD854" s="47"/>
      <c r="AE854" s="47"/>
      <c r="AF854" s="47"/>
      <c r="AG854" s="47"/>
      <c r="AH854" s="47"/>
      <c r="AI854" s="47"/>
    </row>
    <row r="855" spans="1:35">
      <c r="A855" s="47"/>
      <c r="B855" s="47"/>
      <c r="C855" s="47"/>
      <c r="D855" s="47"/>
      <c r="E855" s="47"/>
      <c r="F855" s="47"/>
      <c r="G855" s="47"/>
      <c r="H855" s="47"/>
      <c r="I855" s="47"/>
      <c r="J855" s="47"/>
      <c r="K855" s="47"/>
      <c r="L855" s="47"/>
      <c r="M855" s="47"/>
      <c r="N855" s="47"/>
      <c r="O855" s="47"/>
      <c r="P855" s="47"/>
      <c r="Q855" s="47"/>
      <c r="R855" s="47"/>
      <c r="S855" s="47"/>
      <c r="T855" s="47"/>
      <c r="U855" s="47"/>
      <c r="V855" s="47"/>
      <c r="W855" s="47"/>
      <c r="X855" s="47"/>
      <c r="Y855" s="47"/>
      <c r="Z855" s="47"/>
      <c r="AA855" s="47"/>
      <c r="AB855" s="47"/>
      <c r="AC855" s="47"/>
      <c r="AD855" s="47"/>
      <c r="AE855" s="47"/>
      <c r="AF855" s="47"/>
      <c r="AG855" s="47"/>
      <c r="AH855" s="47"/>
      <c r="AI855" s="47"/>
    </row>
    <row r="856" spans="1:35">
      <c r="A856" s="47"/>
      <c r="B856" s="47"/>
      <c r="C856" s="47"/>
      <c r="D856" s="47"/>
      <c r="E856" s="47"/>
      <c r="F856" s="47"/>
      <c r="G856" s="47"/>
      <c r="H856" s="47"/>
      <c r="I856" s="47"/>
      <c r="J856" s="47"/>
      <c r="K856" s="47"/>
      <c r="L856" s="47"/>
      <c r="M856" s="47"/>
      <c r="N856" s="47"/>
      <c r="O856" s="47"/>
      <c r="P856" s="47"/>
      <c r="Q856" s="47"/>
      <c r="R856" s="47"/>
      <c r="S856" s="47"/>
      <c r="T856" s="47"/>
      <c r="U856" s="47"/>
      <c r="V856" s="47"/>
      <c r="W856" s="47"/>
      <c r="X856" s="47"/>
      <c r="Y856" s="47"/>
      <c r="Z856" s="47"/>
      <c r="AA856" s="47"/>
      <c r="AB856" s="47"/>
      <c r="AC856" s="47"/>
      <c r="AD856" s="47"/>
      <c r="AE856" s="47"/>
      <c r="AF856" s="47"/>
      <c r="AG856" s="47"/>
      <c r="AH856" s="47"/>
      <c r="AI856" s="47"/>
    </row>
    <row r="857" spans="1:35">
      <c r="A857" s="47"/>
      <c r="B857" s="47"/>
      <c r="C857" s="47"/>
      <c r="D857" s="47"/>
      <c r="E857" s="47"/>
      <c r="F857" s="47"/>
      <c r="G857" s="47"/>
      <c r="H857" s="47"/>
      <c r="I857" s="47"/>
      <c r="J857" s="47"/>
      <c r="K857" s="47"/>
      <c r="L857" s="47"/>
      <c r="M857" s="47"/>
      <c r="N857" s="47"/>
      <c r="O857" s="47"/>
      <c r="P857" s="47"/>
      <c r="Q857" s="47"/>
      <c r="R857" s="47"/>
      <c r="S857" s="47"/>
      <c r="T857" s="47"/>
      <c r="U857" s="47"/>
      <c r="V857" s="47"/>
      <c r="W857" s="47"/>
      <c r="X857" s="47"/>
      <c r="Y857" s="47"/>
      <c r="Z857" s="47"/>
      <c r="AA857" s="47"/>
      <c r="AB857" s="47"/>
      <c r="AC857" s="47"/>
      <c r="AD857" s="47"/>
      <c r="AE857" s="47"/>
      <c r="AF857" s="47"/>
      <c r="AG857" s="47"/>
      <c r="AH857" s="47"/>
      <c r="AI857" s="47"/>
    </row>
    <row r="858" spans="1:35">
      <c r="A858" s="47"/>
      <c r="B858" s="47"/>
      <c r="C858" s="47"/>
      <c r="D858" s="47"/>
      <c r="E858" s="47"/>
      <c r="F858" s="47"/>
      <c r="G858" s="47"/>
      <c r="H858" s="47"/>
      <c r="I858" s="47"/>
      <c r="J858" s="47"/>
      <c r="K858" s="47"/>
      <c r="L858" s="47"/>
      <c r="M858" s="47"/>
      <c r="N858" s="47"/>
      <c r="O858" s="47"/>
      <c r="P858" s="47"/>
      <c r="Q858" s="47"/>
      <c r="R858" s="47"/>
      <c r="S858" s="47"/>
      <c r="T858" s="47"/>
      <c r="U858" s="47"/>
      <c r="V858" s="47"/>
      <c r="W858" s="47"/>
      <c r="X858" s="47"/>
      <c r="Y858" s="47"/>
      <c r="Z858" s="47"/>
      <c r="AA858" s="47"/>
      <c r="AB858" s="47"/>
      <c r="AC858" s="47"/>
      <c r="AD858" s="47"/>
      <c r="AE858" s="47"/>
      <c r="AF858" s="47"/>
      <c r="AG858" s="47"/>
      <c r="AH858" s="47"/>
      <c r="AI858" s="47"/>
    </row>
    <row r="859" spans="1:35">
      <c r="A859" s="47"/>
      <c r="B859" s="47"/>
      <c r="C859" s="47"/>
      <c r="D859" s="47"/>
      <c r="E859" s="47"/>
      <c r="F859" s="47"/>
      <c r="G859" s="47"/>
      <c r="H859" s="47"/>
      <c r="I859" s="47"/>
      <c r="J859" s="47"/>
      <c r="K859" s="47"/>
      <c r="L859" s="47"/>
      <c r="M859" s="47"/>
      <c r="N859" s="47"/>
      <c r="O859" s="47"/>
      <c r="P859" s="47"/>
      <c r="Q859" s="47"/>
      <c r="R859" s="47"/>
      <c r="S859" s="47"/>
      <c r="T859" s="47"/>
      <c r="U859" s="47"/>
      <c r="V859" s="47"/>
      <c r="W859" s="47"/>
      <c r="X859" s="47"/>
      <c r="Y859" s="47"/>
      <c r="Z859" s="47"/>
      <c r="AA859" s="47"/>
      <c r="AB859" s="47"/>
      <c r="AC859" s="47"/>
      <c r="AD859" s="47"/>
      <c r="AE859" s="47"/>
      <c r="AF859" s="47"/>
      <c r="AG859" s="47"/>
      <c r="AH859" s="47"/>
      <c r="AI859" s="47"/>
    </row>
    <row r="860" spans="1:35">
      <c r="A860" s="47"/>
      <c r="B860" s="47"/>
      <c r="C860" s="47"/>
      <c r="D860" s="47"/>
      <c r="E860" s="47"/>
      <c r="F860" s="47"/>
      <c r="G860" s="47"/>
      <c r="H860" s="47"/>
      <c r="I860" s="47"/>
      <c r="J860" s="47"/>
      <c r="K860" s="47"/>
      <c r="L860" s="47"/>
      <c r="M860" s="47"/>
      <c r="N860" s="47"/>
      <c r="O860" s="47"/>
      <c r="P860" s="47"/>
      <c r="Q860" s="47"/>
      <c r="R860" s="47"/>
      <c r="S860" s="47"/>
      <c r="T860" s="47"/>
      <c r="U860" s="47"/>
      <c r="V860" s="47"/>
      <c r="W860" s="47"/>
      <c r="X860" s="47"/>
      <c r="Y860" s="47"/>
      <c r="Z860" s="47"/>
      <c r="AA860" s="47"/>
      <c r="AB860" s="47"/>
      <c r="AC860" s="47"/>
      <c r="AD860" s="47"/>
      <c r="AE860" s="47"/>
      <c r="AF860" s="47"/>
      <c r="AG860" s="47"/>
      <c r="AH860" s="47"/>
      <c r="AI860" s="47"/>
    </row>
    <row r="861" spans="1:35">
      <c r="A861" s="47"/>
      <c r="B861" s="47"/>
      <c r="C861" s="47"/>
      <c r="D861" s="47"/>
      <c r="E861" s="47"/>
      <c r="F861" s="47"/>
      <c r="G861" s="47"/>
      <c r="H861" s="47"/>
      <c r="I861" s="47"/>
      <c r="J861" s="47"/>
      <c r="K861" s="47"/>
      <c r="L861" s="47"/>
      <c r="M861" s="47"/>
      <c r="N861" s="47"/>
      <c r="O861" s="47"/>
      <c r="P861" s="47"/>
      <c r="Q861" s="47"/>
      <c r="R861" s="47"/>
      <c r="S861" s="47"/>
      <c r="T861" s="47"/>
      <c r="U861" s="47"/>
      <c r="V861" s="47"/>
      <c r="W861" s="47"/>
      <c r="X861" s="47"/>
      <c r="Y861" s="47"/>
      <c r="Z861" s="47"/>
      <c r="AA861" s="47"/>
      <c r="AB861" s="47"/>
      <c r="AC861" s="47"/>
      <c r="AD861" s="47"/>
      <c r="AE861" s="47"/>
      <c r="AF861" s="47"/>
      <c r="AG861" s="47"/>
      <c r="AH861" s="47"/>
      <c r="AI861" s="47"/>
    </row>
    <row r="862" spans="1:35">
      <c r="A862" s="47"/>
      <c r="B862" s="47"/>
      <c r="C862" s="47"/>
      <c r="D862" s="47"/>
      <c r="E862" s="47"/>
      <c r="F862" s="47"/>
      <c r="G862" s="47"/>
      <c r="H862" s="47"/>
      <c r="I862" s="47"/>
      <c r="J862" s="47"/>
      <c r="K862" s="47"/>
      <c r="L862" s="47"/>
      <c r="M862" s="47"/>
      <c r="N862" s="47"/>
      <c r="O862" s="47"/>
      <c r="P862" s="47"/>
      <c r="Q862" s="47"/>
      <c r="R862" s="47"/>
      <c r="S862" s="47"/>
      <c r="T862" s="47"/>
      <c r="U862" s="47"/>
      <c r="V862" s="47"/>
      <c r="W862" s="47"/>
      <c r="X862" s="47"/>
      <c r="Y862" s="47"/>
      <c r="Z862" s="47"/>
      <c r="AA862" s="47"/>
      <c r="AB862" s="47"/>
      <c r="AC862" s="47"/>
      <c r="AD862" s="47"/>
      <c r="AE862" s="47"/>
      <c r="AF862" s="47"/>
      <c r="AG862" s="47"/>
      <c r="AH862" s="47"/>
      <c r="AI862" s="47"/>
    </row>
    <row r="863" spans="1:35">
      <c r="A863" s="47"/>
      <c r="B863" s="47"/>
      <c r="C863" s="47"/>
      <c r="D863" s="47"/>
      <c r="E863" s="47"/>
      <c r="F863" s="47"/>
      <c r="G863" s="47"/>
      <c r="H863" s="47"/>
      <c r="I863" s="47"/>
      <c r="J863" s="47"/>
      <c r="K863" s="47"/>
      <c r="L863" s="47"/>
      <c r="M863" s="47"/>
      <c r="N863" s="47"/>
      <c r="O863" s="47"/>
      <c r="P863" s="47"/>
      <c r="Q863" s="47"/>
      <c r="R863" s="47"/>
      <c r="S863" s="47"/>
      <c r="T863" s="47"/>
      <c r="U863" s="47"/>
      <c r="V863" s="47"/>
      <c r="W863" s="47"/>
      <c r="X863" s="47"/>
      <c r="Y863" s="47"/>
      <c r="Z863" s="47"/>
      <c r="AA863" s="47"/>
      <c r="AB863" s="47"/>
      <c r="AC863" s="47"/>
      <c r="AD863" s="47"/>
      <c r="AE863" s="47"/>
      <c r="AF863" s="47"/>
      <c r="AG863" s="47"/>
      <c r="AH863" s="47"/>
      <c r="AI863" s="47"/>
    </row>
    <row r="864" spans="1:35">
      <c r="A864" s="47"/>
      <c r="B864" s="47"/>
      <c r="C864" s="47"/>
      <c r="D864" s="47"/>
      <c r="E864" s="47"/>
      <c r="F864" s="47"/>
      <c r="G864" s="47"/>
      <c r="H864" s="47"/>
      <c r="I864" s="47"/>
      <c r="J864" s="47"/>
      <c r="K864" s="47"/>
      <c r="L864" s="47"/>
      <c r="M864" s="47"/>
      <c r="N864" s="47"/>
      <c r="O864" s="47"/>
      <c r="P864" s="47"/>
      <c r="Q864" s="47"/>
      <c r="R864" s="47"/>
      <c r="S864" s="47"/>
      <c r="T864" s="47"/>
      <c r="U864" s="47"/>
      <c r="V864" s="47"/>
      <c r="W864" s="47"/>
      <c r="X864" s="47"/>
      <c r="Y864" s="47"/>
      <c r="Z864" s="47"/>
      <c r="AA864" s="47"/>
      <c r="AB864" s="47"/>
      <c r="AC864" s="47"/>
      <c r="AD864" s="47"/>
      <c r="AE864" s="47"/>
      <c r="AF864" s="47"/>
      <c r="AG864" s="47"/>
      <c r="AH864" s="47"/>
      <c r="AI864" s="47"/>
    </row>
    <row r="865" spans="1:35">
      <c r="A865" s="47"/>
      <c r="B865" s="47"/>
      <c r="C865" s="47"/>
      <c r="D865" s="47"/>
      <c r="E865" s="47"/>
      <c r="F865" s="47"/>
      <c r="G865" s="47"/>
      <c r="H865" s="47"/>
      <c r="I865" s="47"/>
      <c r="J865" s="47"/>
      <c r="K865" s="47"/>
      <c r="L865" s="47"/>
      <c r="M865" s="47"/>
      <c r="N865" s="47"/>
      <c r="O865" s="47"/>
      <c r="P865" s="47"/>
      <c r="Q865" s="47"/>
      <c r="R865" s="47"/>
      <c r="S865" s="47"/>
      <c r="T865" s="47"/>
      <c r="U865" s="47"/>
      <c r="V865" s="47"/>
      <c r="W865" s="47"/>
      <c r="X865" s="47"/>
      <c r="Y865" s="47"/>
      <c r="Z865" s="47"/>
      <c r="AA865" s="47"/>
      <c r="AB865" s="47"/>
      <c r="AC865" s="47"/>
      <c r="AD865" s="47"/>
      <c r="AE865" s="47"/>
      <c r="AF865" s="47"/>
      <c r="AG865" s="47"/>
      <c r="AH865" s="47"/>
      <c r="AI865" s="47"/>
    </row>
    <row r="866" spans="1:35">
      <c r="A866" s="47"/>
      <c r="B866" s="47"/>
      <c r="C866" s="47"/>
      <c r="D866" s="47"/>
      <c r="E866" s="47"/>
      <c r="F866" s="47"/>
      <c r="G866" s="47"/>
      <c r="H866" s="47"/>
      <c r="I866" s="47"/>
      <c r="J866" s="47"/>
      <c r="K866" s="47"/>
      <c r="L866" s="47"/>
      <c r="M866" s="47"/>
      <c r="N866" s="47"/>
      <c r="O866" s="47"/>
      <c r="P866" s="47"/>
      <c r="Q866" s="47"/>
      <c r="R866" s="47"/>
      <c r="S866" s="47"/>
      <c r="T866" s="47"/>
      <c r="U866" s="47"/>
      <c r="V866" s="47"/>
      <c r="W866" s="47"/>
      <c r="X866" s="47"/>
      <c r="Y866" s="47"/>
      <c r="Z866" s="47"/>
      <c r="AA866" s="47"/>
      <c r="AB866" s="47"/>
      <c r="AC866" s="47"/>
      <c r="AD866" s="47"/>
      <c r="AE866" s="47"/>
      <c r="AF866" s="47"/>
      <c r="AG866" s="47"/>
      <c r="AH866" s="47"/>
      <c r="AI866" s="47"/>
    </row>
    <row r="867" spans="1:35">
      <c r="A867" s="47"/>
      <c r="B867" s="47"/>
      <c r="C867" s="47"/>
      <c r="D867" s="47"/>
      <c r="E867" s="47"/>
      <c r="F867" s="47"/>
      <c r="G867" s="47"/>
      <c r="H867" s="47"/>
      <c r="I867" s="47"/>
      <c r="J867" s="47"/>
      <c r="K867" s="47"/>
      <c r="L867" s="47"/>
      <c r="M867" s="47"/>
      <c r="N867" s="47"/>
      <c r="O867" s="47"/>
      <c r="P867" s="47"/>
      <c r="Q867" s="47"/>
      <c r="R867" s="47"/>
      <c r="S867" s="47"/>
      <c r="T867" s="47"/>
      <c r="U867" s="47"/>
      <c r="V867" s="47"/>
      <c r="W867" s="47"/>
      <c r="X867" s="47"/>
      <c r="Y867" s="47"/>
      <c r="Z867" s="47"/>
      <c r="AA867" s="47"/>
      <c r="AB867" s="47"/>
      <c r="AC867" s="47"/>
      <c r="AD867" s="47"/>
      <c r="AE867" s="47"/>
      <c r="AF867" s="47"/>
      <c r="AG867" s="47"/>
      <c r="AH867" s="47"/>
      <c r="AI867" s="47"/>
    </row>
    <row r="868" spans="1:35">
      <c r="A868" s="47"/>
      <c r="B868" s="47"/>
      <c r="C868" s="47"/>
      <c r="D868" s="47"/>
      <c r="E868" s="47"/>
      <c r="F868" s="47"/>
      <c r="G868" s="47"/>
      <c r="H868" s="47"/>
      <c r="I868" s="47"/>
      <c r="J868" s="47"/>
      <c r="K868" s="47"/>
      <c r="L868" s="47"/>
      <c r="M868" s="47"/>
      <c r="N868" s="47"/>
      <c r="O868" s="47"/>
      <c r="P868" s="47"/>
      <c r="Q868" s="47"/>
      <c r="R868" s="47"/>
      <c r="S868" s="47"/>
      <c r="T868" s="47"/>
      <c r="U868" s="47"/>
      <c r="V868" s="47"/>
      <c r="W868" s="47"/>
      <c r="X868" s="47"/>
      <c r="Y868" s="47"/>
      <c r="Z868" s="47"/>
      <c r="AA868" s="47"/>
      <c r="AB868" s="47"/>
      <c r="AC868" s="47"/>
      <c r="AD868" s="47"/>
      <c r="AE868" s="47"/>
      <c r="AF868" s="47"/>
      <c r="AG868" s="47"/>
      <c r="AH868" s="47"/>
      <c r="AI868" s="47"/>
    </row>
    <row r="869" spans="1:35">
      <c r="A869" s="47"/>
      <c r="B869" s="47"/>
      <c r="C869" s="47"/>
      <c r="D869" s="47"/>
      <c r="E869" s="47"/>
      <c r="F869" s="47"/>
      <c r="G869" s="47"/>
      <c r="H869" s="47"/>
      <c r="I869" s="47"/>
      <c r="J869" s="47"/>
      <c r="K869" s="47"/>
      <c r="L869" s="47"/>
      <c r="M869" s="47"/>
      <c r="N869" s="47"/>
      <c r="O869" s="47"/>
      <c r="P869" s="47"/>
      <c r="Q869" s="47"/>
      <c r="R869" s="47"/>
      <c r="S869" s="47"/>
      <c r="T869" s="47"/>
      <c r="U869" s="47"/>
      <c r="V869" s="47"/>
      <c r="W869" s="47"/>
      <c r="X869" s="47"/>
      <c r="Y869" s="47"/>
      <c r="Z869" s="47"/>
      <c r="AA869" s="47"/>
      <c r="AB869" s="47"/>
      <c r="AC869" s="47"/>
      <c r="AD869" s="47"/>
      <c r="AE869" s="47"/>
      <c r="AF869" s="47"/>
      <c r="AG869" s="47"/>
      <c r="AH869" s="47"/>
      <c r="AI869" s="47"/>
    </row>
    <row r="870" spans="1:35">
      <c r="A870" s="47"/>
      <c r="B870" s="47"/>
      <c r="C870" s="47"/>
      <c r="D870" s="47"/>
      <c r="E870" s="47"/>
      <c r="F870" s="47"/>
      <c r="G870" s="47"/>
      <c r="H870" s="47"/>
      <c r="I870" s="47"/>
      <c r="J870" s="47"/>
      <c r="K870" s="47"/>
      <c r="L870" s="47"/>
      <c r="M870" s="47"/>
      <c r="N870" s="47"/>
      <c r="O870" s="47"/>
      <c r="P870" s="47"/>
      <c r="Q870" s="47"/>
      <c r="R870" s="47"/>
      <c r="S870" s="47"/>
      <c r="T870" s="47"/>
      <c r="U870" s="47"/>
      <c r="V870" s="47"/>
      <c r="W870" s="47"/>
      <c r="X870" s="47"/>
      <c r="Y870" s="47"/>
      <c r="Z870" s="47"/>
      <c r="AA870" s="47"/>
      <c r="AB870" s="47"/>
      <c r="AC870" s="47"/>
      <c r="AD870" s="47"/>
      <c r="AE870" s="47"/>
      <c r="AF870" s="47"/>
      <c r="AG870" s="47"/>
      <c r="AH870" s="47"/>
      <c r="AI870" s="47"/>
    </row>
    <row r="871" spans="1:35">
      <c r="A871" s="47"/>
      <c r="B871" s="47"/>
      <c r="C871" s="47"/>
      <c r="D871" s="47"/>
      <c r="E871" s="47"/>
      <c r="F871" s="47"/>
      <c r="G871" s="47"/>
      <c r="H871" s="47"/>
      <c r="I871" s="47"/>
      <c r="J871" s="47"/>
      <c r="K871" s="47"/>
      <c r="L871" s="47"/>
      <c r="M871" s="47"/>
      <c r="N871" s="47"/>
      <c r="O871" s="47"/>
      <c r="P871" s="47"/>
      <c r="Q871" s="47"/>
      <c r="R871" s="47"/>
      <c r="S871" s="47"/>
      <c r="T871" s="47"/>
      <c r="U871" s="47"/>
      <c r="V871" s="47"/>
      <c r="W871" s="47"/>
      <c r="X871" s="47"/>
      <c r="Y871" s="47"/>
      <c r="Z871" s="47"/>
      <c r="AA871" s="47"/>
      <c r="AB871" s="47"/>
      <c r="AC871" s="47"/>
      <c r="AD871" s="47"/>
      <c r="AE871" s="47"/>
      <c r="AF871" s="47"/>
      <c r="AG871" s="47"/>
      <c r="AH871" s="47"/>
      <c r="AI871" s="47"/>
    </row>
    <row r="872" spans="1:35">
      <c r="A872" s="47"/>
      <c r="B872" s="47"/>
      <c r="C872" s="47"/>
      <c r="D872" s="47"/>
      <c r="E872" s="47"/>
      <c r="F872" s="47"/>
      <c r="G872" s="47"/>
      <c r="H872" s="47"/>
      <c r="I872" s="47"/>
      <c r="J872" s="47"/>
      <c r="K872" s="47"/>
      <c r="L872" s="47"/>
      <c r="M872" s="47"/>
      <c r="N872" s="47"/>
      <c r="O872" s="47"/>
      <c r="P872" s="47"/>
      <c r="Q872" s="47"/>
      <c r="R872" s="47"/>
      <c r="S872" s="47"/>
      <c r="T872" s="47"/>
      <c r="U872" s="47"/>
      <c r="V872" s="47"/>
      <c r="W872" s="47"/>
      <c r="X872" s="47"/>
      <c r="Y872" s="47"/>
      <c r="Z872" s="47"/>
      <c r="AA872" s="47"/>
      <c r="AB872" s="47"/>
      <c r="AC872" s="47"/>
      <c r="AD872" s="47"/>
      <c r="AE872" s="47"/>
      <c r="AF872" s="47"/>
      <c r="AG872" s="47"/>
      <c r="AH872" s="47"/>
      <c r="AI872" s="47"/>
    </row>
    <row r="873" spans="1:35">
      <c r="A873" s="47"/>
      <c r="B873" s="47"/>
      <c r="C873" s="47"/>
      <c r="D873" s="47"/>
      <c r="E873" s="47"/>
      <c r="F873" s="47"/>
      <c r="G873" s="47"/>
      <c r="H873" s="47"/>
      <c r="I873" s="47"/>
      <c r="J873" s="47"/>
      <c r="K873" s="47"/>
      <c r="L873" s="47"/>
      <c r="M873" s="47"/>
      <c r="N873" s="47"/>
      <c r="O873" s="47"/>
      <c r="P873" s="47"/>
      <c r="Q873" s="47"/>
      <c r="R873" s="47"/>
      <c r="S873" s="47"/>
      <c r="T873" s="47"/>
      <c r="U873" s="47"/>
      <c r="V873" s="47"/>
      <c r="W873" s="47"/>
      <c r="X873" s="47"/>
      <c r="Y873" s="47"/>
      <c r="Z873" s="47"/>
      <c r="AA873" s="47"/>
      <c r="AB873" s="47"/>
      <c r="AC873" s="47"/>
      <c r="AD873" s="47"/>
      <c r="AE873" s="47"/>
      <c r="AF873" s="47"/>
      <c r="AG873" s="47"/>
      <c r="AH873" s="47"/>
      <c r="AI873" s="47"/>
    </row>
    <row r="874" spans="1:35">
      <c r="A874" s="47"/>
      <c r="B874" s="47"/>
      <c r="C874" s="47"/>
      <c r="D874" s="47"/>
      <c r="E874" s="47"/>
      <c r="F874" s="47"/>
      <c r="G874" s="47"/>
      <c r="H874" s="47"/>
      <c r="I874" s="47"/>
      <c r="J874" s="47"/>
      <c r="K874" s="47"/>
      <c r="L874" s="47"/>
      <c r="M874" s="47"/>
      <c r="N874" s="47"/>
      <c r="O874" s="47"/>
      <c r="P874" s="47"/>
      <c r="Q874" s="47"/>
      <c r="R874" s="47"/>
      <c r="S874" s="47"/>
      <c r="T874" s="47"/>
      <c r="U874" s="47"/>
      <c r="V874" s="47"/>
      <c r="W874" s="47"/>
      <c r="X874" s="47"/>
      <c r="Y874" s="47"/>
      <c r="Z874" s="47"/>
      <c r="AA874" s="47"/>
      <c r="AB874" s="47"/>
      <c r="AC874" s="47"/>
      <c r="AD874" s="47"/>
      <c r="AE874" s="47"/>
      <c r="AF874" s="47"/>
      <c r="AG874" s="47"/>
      <c r="AH874" s="47"/>
      <c r="AI874" s="47"/>
    </row>
    <row r="875" spans="1:35">
      <c r="A875" s="47"/>
      <c r="B875" s="47"/>
      <c r="C875" s="47"/>
      <c r="D875" s="47"/>
      <c r="E875" s="47"/>
      <c r="F875" s="47"/>
      <c r="G875" s="47"/>
      <c r="H875" s="47"/>
      <c r="I875" s="47"/>
      <c r="J875" s="47"/>
      <c r="K875" s="47"/>
      <c r="L875" s="47"/>
      <c r="M875" s="47"/>
      <c r="N875" s="47"/>
      <c r="O875" s="47"/>
      <c r="P875" s="47"/>
      <c r="Q875" s="47"/>
      <c r="R875" s="47"/>
      <c r="S875" s="47"/>
      <c r="T875" s="47"/>
      <c r="U875" s="47"/>
      <c r="V875" s="47"/>
      <c r="W875" s="47"/>
      <c r="X875" s="47"/>
      <c r="Y875" s="47"/>
      <c r="Z875" s="47"/>
      <c r="AA875" s="47"/>
      <c r="AB875" s="47"/>
      <c r="AC875" s="47"/>
      <c r="AD875" s="47"/>
      <c r="AE875" s="47"/>
      <c r="AF875" s="47"/>
      <c r="AG875" s="47"/>
      <c r="AH875" s="47"/>
      <c r="AI875" s="47"/>
    </row>
    <row r="876" spans="1:35">
      <c r="A876" s="47"/>
      <c r="B876" s="47"/>
      <c r="C876" s="47"/>
      <c r="D876" s="47"/>
      <c r="E876" s="47"/>
      <c r="F876" s="47"/>
      <c r="G876" s="47"/>
      <c r="H876" s="47"/>
      <c r="I876" s="47"/>
      <c r="J876" s="47"/>
      <c r="K876" s="47"/>
      <c r="L876" s="47"/>
      <c r="M876" s="47"/>
      <c r="N876" s="47"/>
      <c r="O876" s="47"/>
      <c r="P876" s="47"/>
      <c r="Q876" s="47"/>
      <c r="R876" s="47"/>
      <c r="S876" s="47"/>
      <c r="T876" s="47"/>
      <c r="U876" s="47"/>
      <c r="V876" s="47"/>
      <c r="W876" s="47"/>
      <c r="X876" s="47"/>
      <c r="Y876" s="47"/>
      <c r="Z876" s="47"/>
      <c r="AA876" s="47"/>
      <c r="AB876" s="47"/>
      <c r="AC876" s="47"/>
      <c r="AD876" s="47"/>
      <c r="AE876" s="47"/>
      <c r="AF876" s="47"/>
      <c r="AG876" s="47"/>
      <c r="AH876" s="47"/>
      <c r="AI876" s="47"/>
    </row>
    <row r="877" spans="1:35">
      <c r="A877" s="47"/>
      <c r="B877" s="47"/>
      <c r="C877" s="47"/>
      <c r="D877" s="47"/>
      <c r="E877" s="47"/>
      <c r="F877" s="47"/>
      <c r="G877" s="47"/>
      <c r="H877" s="47"/>
      <c r="I877" s="47"/>
      <c r="J877" s="47"/>
      <c r="K877" s="47"/>
      <c r="L877" s="47"/>
      <c r="M877" s="47"/>
      <c r="N877" s="47"/>
      <c r="O877" s="47"/>
      <c r="P877" s="47"/>
      <c r="Q877" s="47"/>
      <c r="R877" s="47"/>
      <c r="S877" s="47"/>
      <c r="T877" s="47"/>
      <c r="U877" s="47"/>
      <c r="V877" s="47"/>
      <c r="W877" s="47"/>
      <c r="X877" s="47"/>
      <c r="Y877" s="47"/>
      <c r="Z877" s="47"/>
      <c r="AA877" s="47"/>
      <c r="AB877" s="47"/>
      <c r="AC877" s="47"/>
      <c r="AD877" s="47"/>
      <c r="AE877" s="47"/>
      <c r="AF877" s="47"/>
      <c r="AG877" s="47"/>
      <c r="AH877" s="47"/>
      <c r="AI877" s="47"/>
    </row>
    <row r="878" spans="1:35">
      <c r="A878" s="47"/>
      <c r="B878" s="47"/>
      <c r="C878" s="47"/>
      <c r="D878" s="47"/>
      <c r="E878" s="47"/>
      <c r="F878" s="47"/>
      <c r="G878" s="47"/>
      <c r="H878" s="47"/>
      <c r="I878" s="47"/>
      <c r="J878" s="47"/>
      <c r="K878" s="47"/>
      <c r="L878" s="47"/>
      <c r="M878" s="47"/>
      <c r="N878" s="47"/>
      <c r="O878" s="47"/>
      <c r="P878" s="47"/>
      <c r="Q878" s="47"/>
      <c r="R878" s="47"/>
      <c r="S878" s="47"/>
      <c r="T878" s="47"/>
      <c r="U878" s="47"/>
      <c r="V878" s="47"/>
      <c r="W878" s="47"/>
      <c r="X878" s="47"/>
      <c r="Y878" s="47"/>
      <c r="Z878" s="47"/>
      <c r="AA878" s="47"/>
      <c r="AB878" s="47"/>
      <c r="AC878" s="47"/>
      <c r="AD878" s="47"/>
      <c r="AE878" s="47"/>
      <c r="AF878" s="47"/>
      <c r="AG878" s="47"/>
      <c r="AH878" s="47"/>
      <c r="AI878" s="47"/>
    </row>
    <row r="879" spans="1:35">
      <c r="A879" s="47"/>
      <c r="B879" s="47"/>
      <c r="C879" s="47"/>
      <c r="D879" s="47"/>
      <c r="E879" s="47"/>
      <c r="F879" s="47"/>
      <c r="G879" s="47"/>
      <c r="H879" s="47"/>
      <c r="I879" s="47"/>
      <c r="J879" s="47"/>
      <c r="K879" s="47"/>
      <c r="L879" s="47"/>
      <c r="M879" s="47"/>
      <c r="N879" s="47"/>
      <c r="O879" s="47"/>
      <c r="P879" s="47"/>
      <c r="Q879" s="47"/>
      <c r="R879" s="47"/>
      <c r="S879" s="47"/>
      <c r="T879" s="47"/>
      <c r="U879" s="47"/>
      <c r="V879" s="47"/>
      <c r="W879" s="47"/>
      <c r="X879" s="47"/>
      <c r="Y879" s="47"/>
      <c r="Z879" s="47"/>
      <c r="AA879" s="47"/>
      <c r="AB879" s="47"/>
      <c r="AC879" s="47"/>
      <c r="AD879" s="47"/>
      <c r="AE879" s="47"/>
      <c r="AF879" s="47"/>
      <c r="AG879" s="47"/>
      <c r="AH879" s="47"/>
      <c r="AI879" s="47"/>
    </row>
    <row r="880" spans="1:35">
      <c r="A880" s="47"/>
      <c r="B880" s="47"/>
      <c r="C880" s="47"/>
      <c r="D880" s="47"/>
      <c r="E880" s="47"/>
      <c r="F880" s="47"/>
      <c r="G880" s="47"/>
      <c r="H880" s="47"/>
      <c r="I880" s="47"/>
      <c r="J880" s="47"/>
      <c r="K880" s="47"/>
      <c r="L880" s="47"/>
      <c r="M880" s="47"/>
      <c r="N880" s="47"/>
      <c r="O880" s="47"/>
      <c r="P880" s="47"/>
      <c r="Q880" s="47"/>
      <c r="R880" s="47"/>
      <c r="S880" s="47"/>
      <c r="T880" s="47"/>
      <c r="U880" s="47"/>
      <c r="V880" s="47"/>
      <c r="W880" s="47"/>
      <c r="X880" s="47"/>
      <c r="Y880" s="47"/>
      <c r="Z880" s="47"/>
      <c r="AA880" s="47"/>
      <c r="AB880" s="47"/>
      <c r="AC880" s="47"/>
      <c r="AD880" s="47"/>
      <c r="AE880" s="47"/>
      <c r="AF880" s="47"/>
      <c r="AG880" s="47"/>
      <c r="AH880" s="47"/>
      <c r="AI880" s="47"/>
    </row>
    <row r="881" spans="1:35">
      <c r="A881" s="47"/>
      <c r="B881" s="47"/>
      <c r="C881" s="47"/>
      <c r="D881" s="47"/>
      <c r="E881" s="47"/>
      <c r="F881" s="47"/>
      <c r="G881" s="47"/>
      <c r="H881" s="47"/>
      <c r="I881" s="47"/>
      <c r="J881" s="47"/>
      <c r="K881" s="47"/>
      <c r="L881" s="47"/>
      <c r="M881" s="47"/>
      <c r="N881" s="47"/>
      <c r="O881" s="47"/>
      <c r="P881" s="47"/>
      <c r="Q881" s="47"/>
      <c r="R881" s="47"/>
      <c r="S881" s="47"/>
      <c r="T881" s="47"/>
      <c r="U881" s="47"/>
      <c r="V881" s="47"/>
      <c r="W881" s="47"/>
      <c r="X881" s="47"/>
      <c r="Y881" s="47"/>
      <c r="Z881" s="47"/>
      <c r="AA881" s="47"/>
      <c r="AB881" s="47"/>
      <c r="AC881" s="47"/>
      <c r="AD881" s="47"/>
      <c r="AE881" s="47"/>
      <c r="AF881" s="47"/>
      <c r="AG881" s="47"/>
      <c r="AH881" s="47"/>
      <c r="AI881" s="47"/>
    </row>
    <row r="882" spans="1:35">
      <c r="A882" s="47"/>
      <c r="B882" s="47"/>
      <c r="C882" s="47"/>
      <c r="D882" s="47"/>
      <c r="E882" s="47"/>
      <c r="F882" s="47"/>
      <c r="G882" s="47"/>
      <c r="H882" s="47"/>
      <c r="I882" s="47"/>
      <c r="J882" s="47"/>
      <c r="K882" s="47"/>
      <c r="L882" s="47"/>
      <c r="M882" s="47"/>
      <c r="N882" s="47"/>
      <c r="O882" s="47"/>
      <c r="P882" s="47"/>
      <c r="Q882" s="47"/>
      <c r="R882" s="47"/>
      <c r="S882" s="47"/>
      <c r="T882" s="47"/>
      <c r="U882" s="47"/>
      <c r="V882" s="47"/>
      <c r="W882" s="47"/>
      <c r="X882" s="47"/>
      <c r="Y882" s="47"/>
      <c r="Z882" s="47"/>
      <c r="AA882" s="47"/>
      <c r="AB882" s="47"/>
      <c r="AC882" s="47"/>
      <c r="AD882" s="47"/>
      <c r="AE882" s="47"/>
      <c r="AF882" s="47"/>
      <c r="AG882" s="47"/>
      <c r="AH882" s="47"/>
      <c r="AI882" s="47"/>
    </row>
    <row r="883" spans="1:35">
      <c r="A883" s="47"/>
      <c r="B883" s="47"/>
      <c r="C883" s="47"/>
      <c r="D883" s="47"/>
      <c r="E883" s="47"/>
      <c r="F883" s="47"/>
      <c r="G883" s="47"/>
      <c r="H883" s="47"/>
      <c r="I883" s="47"/>
      <c r="J883" s="47"/>
      <c r="K883" s="47"/>
      <c r="L883" s="47"/>
      <c r="M883" s="47"/>
      <c r="N883" s="47"/>
      <c r="O883" s="47"/>
      <c r="P883" s="47"/>
      <c r="Q883" s="47"/>
      <c r="R883" s="47"/>
      <c r="S883" s="47"/>
      <c r="T883" s="47"/>
      <c r="U883" s="47"/>
      <c r="V883" s="47"/>
      <c r="W883" s="47"/>
      <c r="X883" s="47"/>
      <c r="Y883" s="47"/>
      <c r="Z883" s="47"/>
      <c r="AA883" s="47"/>
      <c r="AB883" s="47"/>
      <c r="AC883" s="47"/>
      <c r="AD883" s="47"/>
      <c r="AE883" s="47"/>
      <c r="AF883" s="47"/>
      <c r="AG883" s="47"/>
      <c r="AH883" s="47"/>
      <c r="AI883" s="47"/>
    </row>
    <row r="884" spans="1:35">
      <c r="A884" s="47"/>
      <c r="B884" s="47"/>
      <c r="C884" s="47"/>
      <c r="D884" s="47"/>
      <c r="E884" s="47"/>
      <c r="F884" s="47"/>
      <c r="G884" s="47"/>
      <c r="H884" s="47"/>
      <c r="I884" s="47"/>
      <c r="J884" s="47"/>
      <c r="K884" s="47"/>
      <c r="L884" s="47"/>
      <c r="M884" s="47"/>
      <c r="N884" s="47"/>
      <c r="O884" s="47"/>
      <c r="P884" s="47"/>
      <c r="Q884" s="47"/>
      <c r="R884" s="47"/>
      <c r="S884" s="47"/>
      <c r="T884" s="47"/>
      <c r="U884" s="47"/>
      <c r="V884" s="47"/>
      <c r="W884" s="47"/>
      <c r="X884" s="47"/>
      <c r="Y884" s="47"/>
      <c r="Z884" s="47"/>
      <c r="AA884" s="47"/>
      <c r="AB884" s="47"/>
      <c r="AC884" s="47"/>
      <c r="AD884" s="47"/>
      <c r="AE884" s="47"/>
      <c r="AF884" s="47"/>
      <c r="AG884" s="47"/>
      <c r="AH884" s="47"/>
      <c r="AI884" s="47"/>
    </row>
    <row r="885" spans="1:35">
      <c r="A885" s="47"/>
      <c r="B885" s="47"/>
      <c r="C885" s="47"/>
      <c r="D885" s="47"/>
      <c r="E885" s="47"/>
      <c r="F885" s="47"/>
      <c r="G885" s="47"/>
      <c r="H885" s="47"/>
      <c r="I885" s="47"/>
      <c r="J885" s="47"/>
      <c r="K885" s="47"/>
      <c r="L885" s="47"/>
      <c r="M885" s="47"/>
      <c r="N885" s="47"/>
      <c r="O885" s="47"/>
      <c r="P885" s="47"/>
      <c r="Q885" s="47"/>
      <c r="R885" s="47"/>
      <c r="S885" s="47"/>
      <c r="T885" s="47"/>
      <c r="U885" s="47"/>
      <c r="V885" s="47"/>
      <c r="W885" s="47"/>
      <c r="X885" s="47"/>
      <c r="Y885" s="47"/>
      <c r="Z885" s="47"/>
      <c r="AA885" s="47"/>
      <c r="AB885" s="47"/>
      <c r="AC885" s="47"/>
      <c r="AD885" s="47"/>
      <c r="AE885" s="47"/>
      <c r="AF885" s="47"/>
      <c r="AG885" s="47"/>
      <c r="AH885" s="47"/>
      <c r="AI885" s="47"/>
    </row>
    <row r="886" spans="1:35">
      <c r="A886" s="47"/>
      <c r="B886" s="47"/>
      <c r="C886" s="47"/>
      <c r="D886" s="47"/>
      <c r="E886" s="47"/>
      <c r="F886" s="47"/>
      <c r="G886" s="47"/>
      <c r="H886" s="47"/>
      <c r="I886" s="47"/>
      <c r="J886" s="47"/>
      <c r="K886" s="47"/>
      <c r="L886" s="47"/>
      <c r="M886" s="47"/>
      <c r="N886" s="47"/>
      <c r="O886" s="47"/>
      <c r="P886" s="47"/>
      <c r="Q886" s="47"/>
      <c r="R886" s="47"/>
      <c r="S886" s="47"/>
      <c r="T886" s="47"/>
      <c r="U886" s="47"/>
      <c r="V886" s="47"/>
      <c r="W886" s="47"/>
      <c r="X886" s="47"/>
      <c r="Y886" s="47"/>
      <c r="Z886" s="47"/>
      <c r="AA886" s="47"/>
      <c r="AB886" s="47"/>
      <c r="AC886" s="47"/>
      <c r="AD886" s="47"/>
      <c r="AE886" s="47"/>
      <c r="AF886" s="47"/>
      <c r="AG886" s="47"/>
      <c r="AH886" s="47"/>
      <c r="AI886" s="47"/>
    </row>
    <row r="887" spans="1:35">
      <c r="A887" s="47"/>
      <c r="B887" s="47"/>
      <c r="C887" s="47"/>
      <c r="D887" s="47"/>
      <c r="E887" s="47"/>
      <c r="F887" s="47"/>
      <c r="G887" s="47"/>
      <c r="H887" s="47"/>
      <c r="I887" s="47"/>
      <c r="J887" s="47"/>
      <c r="K887" s="47"/>
      <c r="L887" s="47"/>
      <c r="M887" s="47"/>
      <c r="N887" s="47"/>
      <c r="O887" s="47"/>
      <c r="P887" s="47"/>
      <c r="Q887" s="47"/>
      <c r="R887" s="47"/>
      <c r="S887" s="47"/>
      <c r="T887" s="47"/>
      <c r="U887" s="47"/>
      <c r="V887" s="47"/>
      <c r="W887" s="47"/>
      <c r="X887" s="47"/>
      <c r="Y887" s="47"/>
      <c r="Z887" s="47"/>
      <c r="AA887" s="47"/>
      <c r="AB887" s="47"/>
      <c r="AC887" s="47"/>
      <c r="AD887" s="47"/>
      <c r="AE887" s="47"/>
      <c r="AF887" s="47"/>
      <c r="AG887" s="47"/>
      <c r="AH887" s="47"/>
      <c r="AI887" s="47"/>
    </row>
    <row r="888" spans="1:35">
      <c r="A888" s="47"/>
      <c r="B888" s="47"/>
      <c r="C888" s="47"/>
      <c r="D888" s="47"/>
      <c r="E888" s="47"/>
      <c r="F888" s="47"/>
      <c r="G888" s="47"/>
      <c r="H888" s="47"/>
      <c r="I888" s="47"/>
      <c r="J888" s="47"/>
      <c r="K888" s="47"/>
      <c r="L888" s="47"/>
      <c r="M888" s="47"/>
      <c r="N888" s="47"/>
      <c r="O888" s="47"/>
      <c r="P888" s="47"/>
      <c r="Q888" s="47"/>
      <c r="R888" s="47"/>
      <c r="S888" s="47"/>
      <c r="T888" s="47"/>
      <c r="U888" s="47"/>
      <c r="V888" s="47"/>
      <c r="W888" s="47"/>
      <c r="X888" s="47"/>
      <c r="Y888" s="47"/>
      <c r="Z888" s="47"/>
      <c r="AA888" s="47"/>
      <c r="AB888" s="47"/>
      <c r="AC888" s="47"/>
      <c r="AD888" s="47"/>
      <c r="AE888" s="47"/>
      <c r="AF888" s="47"/>
      <c r="AG888" s="47"/>
      <c r="AH888" s="47"/>
      <c r="AI888" s="47"/>
    </row>
    <row r="889" spans="1:35">
      <c r="A889" s="47"/>
      <c r="B889" s="47"/>
      <c r="C889" s="47"/>
      <c r="D889" s="47"/>
      <c r="E889" s="47"/>
      <c r="F889" s="47"/>
      <c r="G889" s="47"/>
      <c r="H889" s="47"/>
      <c r="I889" s="47"/>
      <c r="J889" s="47"/>
      <c r="K889" s="47"/>
      <c r="L889" s="47"/>
      <c r="M889" s="47"/>
      <c r="N889" s="47"/>
      <c r="O889" s="47"/>
      <c r="P889" s="47"/>
      <c r="Q889" s="47"/>
      <c r="R889" s="47"/>
      <c r="S889" s="47"/>
      <c r="T889" s="47"/>
      <c r="U889" s="47"/>
      <c r="V889" s="47"/>
      <c r="W889" s="47"/>
      <c r="X889" s="47"/>
      <c r="Y889" s="47"/>
      <c r="Z889" s="47"/>
      <c r="AA889" s="47"/>
      <c r="AB889" s="47"/>
      <c r="AC889" s="47"/>
      <c r="AD889" s="47"/>
      <c r="AE889" s="47"/>
      <c r="AF889" s="47"/>
      <c r="AG889" s="47"/>
      <c r="AH889" s="47"/>
      <c r="AI889" s="47"/>
    </row>
    <row r="890" spans="1:35">
      <c r="A890" s="47"/>
      <c r="B890" s="47"/>
      <c r="C890" s="47"/>
      <c r="D890" s="47"/>
      <c r="E890" s="47"/>
      <c r="F890" s="47"/>
      <c r="G890" s="47"/>
      <c r="H890" s="47"/>
      <c r="I890" s="47"/>
      <c r="J890" s="47"/>
      <c r="K890" s="47"/>
      <c r="L890" s="47"/>
      <c r="M890" s="47"/>
      <c r="N890" s="47"/>
      <c r="O890" s="47"/>
      <c r="P890" s="47"/>
      <c r="Q890" s="47"/>
      <c r="R890" s="47"/>
      <c r="S890" s="47"/>
      <c r="T890" s="47"/>
      <c r="U890" s="47"/>
      <c r="V890" s="47"/>
      <c r="W890" s="47"/>
      <c r="X890" s="47"/>
      <c r="Y890" s="47"/>
      <c r="Z890" s="47"/>
      <c r="AA890" s="47"/>
      <c r="AB890" s="47"/>
      <c r="AC890" s="47"/>
      <c r="AD890" s="47"/>
      <c r="AE890" s="47"/>
      <c r="AF890" s="47"/>
      <c r="AG890" s="47"/>
      <c r="AH890" s="47"/>
      <c r="AI890" s="47"/>
    </row>
    <row r="891" spans="1:35">
      <c r="A891" s="47"/>
      <c r="B891" s="47"/>
      <c r="C891" s="47"/>
      <c r="D891" s="47"/>
      <c r="E891" s="47"/>
      <c r="F891" s="47"/>
      <c r="G891" s="47"/>
      <c r="H891" s="47"/>
      <c r="I891" s="47"/>
      <c r="J891" s="47"/>
      <c r="K891" s="47"/>
      <c r="L891" s="47"/>
      <c r="M891" s="47"/>
      <c r="N891" s="47"/>
      <c r="O891" s="47"/>
      <c r="P891" s="47"/>
      <c r="Q891" s="47"/>
      <c r="R891" s="47"/>
      <c r="S891" s="47"/>
      <c r="T891" s="47"/>
      <c r="U891" s="47"/>
      <c r="V891" s="47"/>
      <c r="W891" s="47"/>
      <c r="X891" s="47"/>
      <c r="Y891" s="47"/>
      <c r="Z891" s="47"/>
      <c r="AA891" s="47"/>
      <c r="AB891" s="47"/>
      <c r="AC891" s="47"/>
      <c r="AD891" s="47"/>
      <c r="AE891" s="47"/>
      <c r="AF891" s="47"/>
      <c r="AG891" s="47"/>
      <c r="AH891" s="47"/>
      <c r="AI891" s="47"/>
    </row>
    <row r="892" spans="1:35">
      <c r="A892" s="47"/>
      <c r="B892" s="47"/>
      <c r="C892" s="47"/>
      <c r="D892" s="47"/>
      <c r="E892" s="47"/>
      <c r="F892" s="47"/>
      <c r="G892" s="47"/>
      <c r="H892" s="47"/>
      <c r="I892" s="47"/>
      <c r="J892" s="47"/>
      <c r="K892" s="47"/>
      <c r="L892" s="47"/>
      <c r="M892" s="47"/>
      <c r="N892" s="47"/>
      <c r="O892" s="47"/>
      <c r="P892" s="47"/>
      <c r="Q892" s="47"/>
      <c r="R892" s="47"/>
      <c r="S892" s="47"/>
      <c r="T892" s="47"/>
      <c r="U892" s="47"/>
      <c r="V892" s="47"/>
      <c r="W892" s="47"/>
      <c r="X892" s="47"/>
      <c r="Y892" s="47"/>
      <c r="Z892" s="47"/>
      <c r="AA892" s="47"/>
      <c r="AB892" s="47"/>
      <c r="AC892" s="47"/>
      <c r="AD892" s="47"/>
      <c r="AE892" s="47"/>
      <c r="AF892" s="47"/>
      <c r="AG892" s="47"/>
      <c r="AH892" s="47"/>
      <c r="AI892" s="47"/>
    </row>
    <row r="893" spans="1:35">
      <c r="A893" s="47"/>
      <c r="B893" s="47"/>
      <c r="C893" s="47"/>
      <c r="D893" s="47"/>
      <c r="E893" s="47"/>
      <c r="F893" s="47"/>
      <c r="G893" s="47"/>
      <c r="H893" s="47"/>
      <c r="I893" s="47"/>
      <c r="J893" s="47"/>
      <c r="K893" s="47"/>
      <c r="L893" s="47"/>
      <c r="M893" s="47"/>
      <c r="N893" s="47"/>
      <c r="O893" s="47"/>
      <c r="P893" s="47"/>
      <c r="Q893" s="47"/>
      <c r="R893" s="47"/>
      <c r="S893" s="47"/>
      <c r="T893" s="47"/>
      <c r="U893" s="47"/>
      <c r="V893" s="47"/>
      <c r="W893" s="47"/>
      <c r="X893" s="47"/>
      <c r="Y893" s="47"/>
      <c r="Z893" s="47"/>
      <c r="AA893" s="47"/>
      <c r="AB893" s="47"/>
      <c r="AC893" s="47"/>
      <c r="AD893" s="47"/>
      <c r="AE893" s="47"/>
      <c r="AF893" s="47"/>
      <c r="AG893" s="47"/>
      <c r="AH893" s="47"/>
      <c r="AI893" s="47"/>
    </row>
    <row r="894" spans="1:35">
      <c r="A894" s="47"/>
      <c r="B894" s="47"/>
      <c r="C894" s="47"/>
      <c r="D894" s="47"/>
      <c r="E894" s="47"/>
      <c r="F894" s="47"/>
      <c r="G894" s="47"/>
      <c r="H894" s="47"/>
      <c r="I894" s="47"/>
      <c r="J894" s="47"/>
      <c r="K894" s="47"/>
      <c r="L894" s="47"/>
      <c r="M894" s="47"/>
      <c r="N894" s="47"/>
      <c r="O894" s="47"/>
      <c r="P894" s="47"/>
      <c r="Q894" s="47"/>
      <c r="R894" s="47"/>
      <c r="S894" s="47"/>
      <c r="T894" s="47"/>
      <c r="U894" s="47"/>
      <c r="V894" s="47"/>
      <c r="W894" s="47"/>
      <c r="X894" s="47"/>
      <c r="Y894" s="47"/>
      <c r="Z894" s="47"/>
      <c r="AA894" s="47"/>
      <c r="AB894" s="47"/>
      <c r="AC894" s="47"/>
      <c r="AD894" s="47"/>
      <c r="AE894" s="47"/>
      <c r="AF894" s="47"/>
      <c r="AG894" s="47"/>
      <c r="AH894" s="47"/>
      <c r="AI894" s="47"/>
    </row>
    <row r="895" spans="1:35">
      <c r="A895" s="47"/>
      <c r="B895" s="47"/>
      <c r="C895" s="47"/>
      <c r="D895" s="47"/>
      <c r="E895" s="47"/>
      <c r="F895" s="47"/>
      <c r="G895" s="47"/>
      <c r="H895" s="47"/>
      <c r="I895" s="47"/>
      <c r="J895" s="47"/>
      <c r="K895" s="47"/>
      <c r="L895" s="47"/>
      <c r="M895" s="47"/>
      <c r="N895" s="47"/>
      <c r="O895" s="47"/>
      <c r="P895" s="47"/>
      <c r="Q895" s="47"/>
      <c r="R895" s="47"/>
      <c r="S895" s="47"/>
      <c r="T895" s="47"/>
      <c r="U895" s="47"/>
      <c r="V895" s="47"/>
      <c r="W895" s="47"/>
      <c r="X895" s="47"/>
      <c r="Y895" s="47"/>
      <c r="Z895" s="47"/>
      <c r="AA895" s="47"/>
      <c r="AB895" s="47"/>
      <c r="AC895" s="47"/>
      <c r="AD895" s="47"/>
      <c r="AE895" s="47"/>
      <c r="AF895" s="47"/>
      <c r="AG895" s="47"/>
      <c r="AH895" s="47"/>
      <c r="AI895" s="47"/>
    </row>
    <row r="896" spans="1:35">
      <c r="A896" s="47"/>
      <c r="B896" s="47"/>
      <c r="C896" s="47"/>
      <c r="D896" s="47"/>
      <c r="E896" s="47"/>
      <c r="F896" s="47"/>
      <c r="G896" s="47"/>
      <c r="H896" s="47"/>
      <c r="I896" s="47"/>
      <c r="J896" s="47"/>
      <c r="K896" s="47"/>
      <c r="L896" s="47"/>
      <c r="M896" s="47"/>
      <c r="N896" s="47"/>
      <c r="O896" s="47"/>
      <c r="P896" s="47"/>
      <c r="Q896" s="47"/>
      <c r="R896" s="47"/>
      <c r="S896" s="47"/>
      <c r="T896" s="47"/>
      <c r="U896" s="47"/>
      <c r="V896" s="47"/>
      <c r="W896" s="47"/>
      <c r="X896" s="47"/>
      <c r="Y896" s="47"/>
      <c r="Z896" s="47"/>
      <c r="AA896" s="47"/>
      <c r="AB896" s="47"/>
      <c r="AC896" s="47"/>
      <c r="AD896" s="47"/>
      <c r="AE896" s="47"/>
      <c r="AF896" s="47"/>
      <c r="AG896" s="47"/>
      <c r="AH896" s="47"/>
      <c r="AI896" s="47"/>
    </row>
    <row r="897" spans="1:35">
      <c r="A897" s="47"/>
      <c r="B897" s="47"/>
      <c r="C897" s="47"/>
      <c r="D897" s="47"/>
      <c r="E897" s="47"/>
      <c r="F897" s="47"/>
      <c r="G897" s="47"/>
      <c r="H897" s="47"/>
      <c r="I897" s="47"/>
      <c r="J897" s="47"/>
      <c r="K897" s="47"/>
      <c r="L897" s="47"/>
      <c r="M897" s="47"/>
      <c r="N897" s="47"/>
      <c r="O897" s="47"/>
      <c r="P897" s="47"/>
      <c r="Q897" s="47"/>
      <c r="R897" s="47"/>
      <c r="S897" s="47"/>
      <c r="T897" s="47"/>
      <c r="U897" s="47"/>
      <c r="V897" s="47"/>
      <c r="W897" s="47"/>
      <c r="X897" s="47"/>
      <c r="Y897" s="47"/>
      <c r="Z897" s="47"/>
      <c r="AA897" s="47"/>
      <c r="AB897" s="47"/>
      <c r="AC897" s="47"/>
      <c r="AD897" s="47"/>
      <c r="AE897" s="47"/>
      <c r="AF897" s="47"/>
      <c r="AG897" s="47"/>
      <c r="AH897" s="47"/>
      <c r="AI897" s="47"/>
    </row>
    <row r="898" spans="1:35">
      <c r="A898" s="47"/>
      <c r="B898" s="47"/>
      <c r="C898" s="47"/>
      <c r="D898" s="47"/>
      <c r="E898" s="47"/>
      <c r="F898" s="47"/>
      <c r="G898" s="47"/>
      <c r="H898" s="47"/>
      <c r="I898" s="47"/>
      <c r="J898" s="47"/>
      <c r="K898" s="47"/>
      <c r="L898" s="47"/>
      <c r="M898" s="47"/>
      <c r="N898" s="47"/>
      <c r="O898" s="47"/>
      <c r="P898" s="47"/>
      <c r="Q898" s="47"/>
      <c r="R898" s="47"/>
      <c r="S898" s="47"/>
      <c r="T898" s="47"/>
      <c r="U898" s="47"/>
      <c r="V898" s="47"/>
      <c r="W898" s="47"/>
      <c r="X898" s="47"/>
      <c r="Y898" s="47"/>
      <c r="Z898" s="47"/>
      <c r="AA898" s="47"/>
      <c r="AB898" s="47"/>
      <c r="AC898" s="47"/>
      <c r="AD898" s="47"/>
      <c r="AE898" s="47"/>
      <c r="AF898" s="47"/>
      <c r="AG898" s="47"/>
      <c r="AH898" s="47"/>
      <c r="AI898" s="47"/>
    </row>
    <row r="899" spans="1:35">
      <c r="A899" s="47"/>
      <c r="B899" s="47"/>
      <c r="C899" s="47"/>
      <c r="D899" s="47"/>
      <c r="E899" s="47"/>
      <c r="F899" s="47"/>
      <c r="G899" s="47"/>
      <c r="H899" s="47"/>
      <c r="I899" s="47"/>
      <c r="J899" s="47"/>
      <c r="K899" s="47"/>
      <c r="L899" s="47"/>
      <c r="M899" s="47"/>
      <c r="N899" s="47"/>
      <c r="O899" s="47"/>
      <c r="P899" s="47"/>
      <c r="Q899" s="47"/>
      <c r="R899" s="47"/>
      <c r="S899" s="47"/>
      <c r="T899" s="47"/>
      <c r="U899" s="47"/>
      <c r="V899" s="47"/>
      <c r="W899" s="47"/>
      <c r="X899" s="47"/>
      <c r="Y899" s="47"/>
      <c r="Z899" s="47"/>
      <c r="AA899" s="47"/>
      <c r="AB899" s="47"/>
      <c r="AC899" s="47"/>
      <c r="AD899" s="47"/>
      <c r="AE899" s="47"/>
      <c r="AF899" s="47"/>
      <c r="AG899" s="47"/>
      <c r="AH899" s="47"/>
      <c r="AI899" s="47"/>
    </row>
    <row r="900" spans="1:35">
      <c r="A900" s="47"/>
      <c r="B900" s="47"/>
      <c r="C900" s="47"/>
      <c r="D900" s="47"/>
      <c r="E900" s="47"/>
      <c r="F900" s="47"/>
      <c r="G900" s="47"/>
      <c r="H900" s="47"/>
      <c r="I900" s="47"/>
      <c r="J900" s="47"/>
      <c r="K900" s="47"/>
      <c r="L900" s="47"/>
      <c r="M900" s="47"/>
      <c r="N900" s="47"/>
      <c r="O900" s="47"/>
      <c r="P900" s="47"/>
      <c r="Q900" s="47"/>
      <c r="R900" s="47"/>
      <c r="S900" s="47"/>
      <c r="T900" s="47"/>
      <c r="U900" s="47"/>
      <c r="V900" s="47"/>
      <c r="W900" s="47"/>
      <c r="X900" s="47"/>
      <c r="Y900" s="47"/>
      <c r="Z900" s="47"/>
      <c r="AA900" s="47"/>
      <c r="AB900" s="47"/>
      <c r="AC900" s="47"/>
      <c r="AD900" s="47"/>
      <c r="AE900" s="47"/>
      <c r="AF900" s="47"/>
      <c r="AG900" s="47"/>
      <c r="AH900" s="47"/>
      <c r="AI900" s="47"/>
    </row>
    <row r="901" spans="1:35">
      <c r="A901" s="47"/>
      <c r="B901" s="47"/>
      <c r="C901" s="47"/>
      <c r="D901" s="47"/>
      <c r="E901" s="47"/>
      <c r="F901" s="47"/>
      <c r="G901" s="47"/>
      <c r="H901" s="47"/>
      <c r="I901" s="47"/>
      <c r="J901" s="47"/>
      <c r="K901" s="47"/>
      <c r="L901" s="47"/>
      <c r="M901" s="47"/>
      <c r="N901" s="47"/>
      <c r="O901" s="47"/>
      <c r="P901" s="47"/>
      <c r="Q901" s="47"/>
      <c r="R901" s="47"/>
      <c r="S901" s="47"/>
      <c r="T901" s="47"/>
      <c r="U901" s="47"/>
      <c r="V901" s="47"/>
      <c r="W901" s="47"/>
      <c r="X901" s="47"/>
      <c r="Y901" s="47"/>
      <c r="Z901" s="47"/>
      <c r="AA901" s="47"/>
      <c r="AB901" s="47"/>
      <c r="AC901" s="47"/>
      <c r="AD901" s="47"/>
      <c r="AE901" s="47"/>
      <c r="AF901" s="47"/>
      <c r="AG901" s="47"/>
      <c r="AH901" s="47"/>
      <c r="AI901" s="47"/>
    </row>
    <row r="902" spans="1:35">
      <c r="A902" s="47"/>
      <c r="B902" s="47"/>
      <c r="C902" s="47"/>
      <c r="D902" s="47"/>
      <c r="E902" s="47"/>
      <c r="F902" s="47"/>
      <c r="G902" s="47"/>
      <c r="H902" s="47"/>
      <c r="I902" s="47"/>
      <c r="J902" s="47"/>
      <c r="K902" s="47"/>
      <c r="L902" s="47"/>
      <c r="M902" s="47"/>
      <c r="N902" s="47"/>
      <c r="O902" s="47"/>
      <c r="P902" s="47"/>
      <c r="Q902" s="47"/>
      <c r="R902" s="47"/>
      <c r="S902" s="47"/>
      <c r="T902" s="47"/>
      <c r="U902" s="47"/>
      <c r="V902" s="47"/>
      <c r="W902" s="47"/>
      <c r="X902" s="47"/>
      <c r="Y902" s="47"/>
      <c r="Z902" s="47"/>
      <c r="AA902" s="47"/>
      <c r="AB902" s="47"/>
      <c r="AC902" s="47"/>
      <c r="AD902" s="47"/>
      <c r="AE902" s="47"/>
      <c r="AF902" s="47"/>
      <c r="AG902" s="47"/>
      <c r="AH902" s="47"/>
      <c r="AI902" s="47"/>
    </row>
    <row r="903" spans="1:35">
      <c r="A903" s="47"/>
      <c r="B903" s="47"/>
      <c r="C903" s="47"/>
      <c r="D903" s="47"/>
      <c r="E903" s="47"/>
      <c r="F903" s="47"/>
      <c r="G903" s="47"/>
      <c r="H903" s="47"/>
      <c r="I903" s="47"/>
      <c r="J903" s="47"/>
      <c r="K903" s="47"/>
      <c r="L903" s="47"/>
      <c r="M903" s="47"/>
      <c r="N903" s="47"/>
      <c r="O903" s="47"/>
      <c r="P903" s="47"/>
      <c r="Q903" s="47"/>
      <c r="R903" s="47"/>
      <c r="S903" s="47"/>
      <c r="T903" s="47"/>
      <c r="U903" s="47"/>
      <c r="V903" s="47"/>
      <c r="W903" s="47"/>
      <c r="X903" s="47"/>
      <c r="Y903" s="47"/>
      <c r="Z903" s="47"/>
      <c r="AA903" s="47"/>
      <c r="AB903" s="47"/>
      <c r="AC903" s="47"/>
      <c r="AD903" s="47"/>
      <c r="AE903" s="47"/>
      <c r="AF903" s="47"/>
      <c r="AG903" s="47"/>
      <c r="AH903" s="47"/>
      <c r="AI903" s="47"/>
    </row>
    <row r="904" spans="1:35">
      <c r="A904" s="47"/>
      <c r="B904" s="47"/>
      <c r="C904" s="47"/>
      <c r="D904" s="47"/>
      <c r="E904" s="47"/>
      <c r="F904" s="47"/>
      <c r="G904" s="47"/>
      <c r="H904" s="47"/>
      <c r="I904" s="47"/>
      <c r="J904" s="47"/>
      <c r="K904" s="47"/>
      <c r="L904" s="47"/>
      <c r="M904" s="47"/>
      <c r="N904" s="47"/>
      <c r="O904" s="47"/>
      <c r="P904" s="47"/>
      <c r="Q904" s="47"/>
      <c r="R904" s="47"/>
      <c r="S904" s="47"/>
      <c r="T904" s="47"/>
      <c r="U904" s="47"/>
      <c r="V904" s="47"/>
      <c r="W904" s="47"/>
      <c r="X904" s="47"/>
      <c r="Y904" s="47"/>
      <c r="Z904" s="47"/>
      <c r="AA904" s="47"/>
      <c r="AB904" s="47"/>
      <c r="AC904" s="47"/>
      <c r="AD904" s="47"/>
      <c r="AE904" s="47"/>
      <c r="AF904" s="47"/>
      <c r="AG904" s="47"/>
      <c r="AH904" s="47"/>
      <c r="AI904" s="47"/>
    </row>
    <row r="905" spans="1:35">
      <c r="A905" s="47"/>
      <c r="B905" s="47"/>
      <c r="C905" s="47"/>
      <c r="D905" s="47"/>
      <c r="E905" s="47"/>
      <c r="F905" s="47"/>
      <c r="G905" s="47"/>
      <c r="H905" s="47"/>
      <c r="I905" s="47"/>
      <c r="J905" s="47"/>
      <c r="K905" s="47"/>
      <c r="L905" s="47"/>
      <c r="M905" s="47"/>
      <c r="N905" s="47"/>
      <c r="O905" s="47"/>
      <c r="P905" s="47"/>
      <c r="Q905" s="47"/>
      <c r="R905" s="47"/>
      <c r="S905" s="47"/>
      <c r="T905" s="47"/>
      <c r="U905" s="47"/>
      <c r="V905" s="47"/>
      <c r="W905" s="47"/>
      <c r="X905" s="47"/>
      <c r="Y905" s="47"/>
      <c r="Z905" s="47"/>
      <c r="AA905" s="47"/>
      <c r="AB905" s="47"/>
      <c r="AC905" s="47"/>
      <c r="AD905" s="47"/>
      <c r="AE905" s="47"/>
      <c r="AF905" s="47"/>
      <c r="AG905" s="47"/>
      <c r="AH905" s="47"/>
      <c r="AI905" s="47"/>
    </row>
    <row r="906" spans="1:35">
      <c r="A906" s="47"/>
      <c r="B906" s="47"/>
      <c r="C906" s="47"/>
      <c r="D906" s="47"/>
      <c r="E906" s="47"/>
      <c r="F906" s="47"/>
      <c r="G906" s="47"/>
      <c r="H906" s="47"/>
      <c r="I906" s="47"/>
      <c r="J906" s="47"/>
      <c r="K906" s="47"/>
      <c r="L906" s="47"/>
      <c r="M906" s="47"/>
      <c r="N906" s="47"/>
      <c r="O906" s="47"/>
      <c r="P906" s="47"/>
      <c r="Q906" s="47"/>
      <c r="R906" s="47"/>
      <c r="S906" s="47"/>
      <c r="T906" s="47"/>
      <c r="U906" s="47"/>
      <c r="V906" s="47"/>
      <c r="W906" s="47"/>
      <c r="X906" s="47"/>
      <c r="Y906" s="47"/>
      <c r="Z906" s="47"/>
      <c r="AA906" s="47"/>
      <c r="AB906" s="47"/>
      <c r="AC906" s="47"/>
      <c r="AD906" s="47"/>
      <c r="AE906" s="47"/>
      <c r="AF906" s="47"/>
      <c r="AG906" s="47"/>
      <c r="AH906" s="47"/>
      <c r="AI906" s="47"/>
    </row>
    <row r="907" spans="1:35">
      <c r="A907" s="47"/>
      <c r="B907" s="47"/>
      <c r="C907" s="47"/>
      <c r="D907" s="47"/>
      <c r="E907" s="47"/>
      <c r="F907" s="47"/>
      <c r="G907" s="47"/>
      <c r="H907" s="47"/>
      <c r="I907" s="47"/>
      <c r="J907" s="47"/>
      <c r="K907" s="47"/>
      <c r="L907" s="47"/>
      <c r="M907" s="47"/>
      <c r="N907" s="47"/>
      <c r="O907" s="47"/>
      <c r="P907" s="47"/>
      <c r="Q907" s="47"/>
      <c r="R907" s="47"/>
      <c r="S907" s="47"/>
      <c r="T907" s="47"/>
      <c r="U907" s="47"/>
      <c r="V907" s="47"/>
      <c r="W907" s="47"/>
      <c r="X907" s="47"/>
      <c r="Y907" s="47"/>
      <c r="Z907" s="47"/>
      <c r="AA907" s="47"/>
      <c r="AB907" s="47"/>
      <c r="AC907" s="47"/>
      <c r="AD907" s="47"/>
      <c r="AE907" s="47"/>
      <c r="AF907" s="47"/>
      <c r="AG907" s="47"/>
      <c r="AH907" s="47"/>
      <c r="AI907" s="47"/>
    </row>
    <row r="908" spans="1:35">
      <c r="A908" s="47"/>
      <c r="B908" s="47"/>
      <c r="C908" s="47"/>
      <c r="D908" s="47"/>
      <c r="E908" s="47"/>
      <c r="F908" s="47"/>
      <c r="G908" s="47"/>
      <c r="H908" s="47"/>
      <c r="I908" s="47"/>
      <c r="J908" s="47"/>
      <c r="K908" s="47"/>
      <c r="L908" s="47"/>
      <c r="M908" s="47"/>
      <c r="N908" s="47"/>
      <c r="O908" s="47"/>
      <c r="P908" s="47"/>
      <c r="Q908" s="47"/>
      <c r="R908" s="47"/>
      <c r="S908" s="47"/>
      <c r="T908" s="47"/>
      <c r="U908" s="47"/>
      <c r="V908" s="47"/>
      <c r="W908" s="47"/>
      <c r="X908" s="47"/>
      <c r="Y908" s="47"/>
      <c r="Z908" s="47"/>
      <c r="AA908" s="47"/>
      <c r="AB908" s="47"/>
      <c r="AC908" s="47"/>
      <c r="AD908" s="47"/>
      <c r="AE908" s="47"/>
      <c r="AF908" s="47"/>
      <c r="AG908" s="47"/>
      <c r="AH908" s="47"/>
      <c r="AI908" s="47"/>
    </row>
    <row r="909" spans="1:35">
      <c r="A909" s="47"/>
      <c r="B909" s="47"/>
      <c r="C909" s="47"/>
      <c r="D909" s="47"/>
      <c r="E909" s="47"/>
      <c r="F909" s="47"/>
      <c r="G909" s="47"/>
      <c r="H909" s="47"/>
      <c r="I909" s="47"/>
      <c r="J909" s="47"/>
      <c r="K909" s="47"/>
      <c r="L909" s="47"/>
      <c r="M909" s="47"/>
      <c r="N909" s="47"/>
      <c r="O909" s="47"/>
      <c r="P909" s="47"/>
      <c r="Q909" s="47"/>
      <c r="R909" s="47"/>
      <c r="S909" s="47"/>
      <c r="T909" s="47"/>
      <c r="U909" s="47"/>
      <c r="V909" s="47"/>
      <c r="W909" s="47"/>
      <c r="X909" s="47"/>
      <c r="Y909" s="47"/>
      <c r="Z909" s="47"/>
      <c r="AA909" s="47"/>
      <c r="AB909" s="47"/>
      <c r="AC909" s="47"/>
      <c r="AD909" s="47"/>
      <c r="AE909" s="47"/>
      <c r="AF909" s="47"/>
      <c r="AG909" s="47"/>
      <c r="AH909" s="47"/>
      <c r="AI909" s="47"/>
    </row>
    <row r="910" spans="1:35">
      <c r="A910" s="47"/>
      <c r="B910" s="47"/>
      <c r="C910" s="47"/>
      <c r="D910" s="47"/>
      <c r="E910" s="47"/>
      <c r="F910" s="47"/>
      <c r="G910" s="47"/>
      <c r="H910" s="47"/>
      <c r="I910" s="47"/>
      <c r="J910" s="47"/>
      <c r="K910" s="47"/>
      <c r="L910" s="47"/>
      <c r="M910" s="47"/>
      <c r="N910" s="47"/>
      <c r="O910" s="47"/>
      <c r="P910" s="47"/>
      <c r="Q910" s="47"/>
      <c r="R910" s="47"/>
      <c r="S910" s="47"/>
      <c r="T910" s="47"/>
      <c r="U910" s="47"/>
      <c r="V910" s="47"/>
      <c r="W910" s="47"/>
      <c r="X910" s="47"/>
      <c r="Y910" s="47"/>
      <c r="Z910" s="47"/>
      <c r="AA910" s="47"/>
      <c r="AB910" s="47"/>
      <c r="AC910" s="47"/>
      <c r="AD910" s="47"/>
      <c r="AE910" s="47"/>
      <c r="AF910" s="47"/>
      <c r="AG910" s="47"/>
      <c r="AH910" s="47"/>
      <c r="AI910" s="47"/>
    </row>
    <row r="911" spans="1:35">
      <c r="A911" s="47"/>
      <c r="B911" s="47"/>
      <c r="C911" s="47"/>
      <c r="D911" s="47"/>
      <c r="E911" s="47"/>
      <c r="F911" s="47"/>
      <c r="G911" s="47"/>
      <c r="H911" s="47"/>
      <c r="I911" s="47"/>
      <c r="J911" s="47"/>
      <c r="K911" s="47"/>
      <c r="L911" s="47"/>
      <c r="M911" s="47"/>
      <c r="N911" s="47"/>
      <c r="O911" s="47"/>
      <c r="P911" s="47"/>
      <c r="Q911" s="47"/>
      <c r="R911" s="47"/>
      <c r="S911" s="47"/>
      <c r="T911" s="47"/>
      <c r="U911" s="47"/>
      <c r="V911" s="47"/>
      <c r="W911" s="47"/>
      <c r="X911" s="47"/>
      <c r="Y911" s="47"/>
      <c r="Z911" s="47"/>
      <c r="AA911" s="47"/>
      <c r="AB911" s="47"/>
      <c r="AC911" s="47"/>
      <c r="AD911" s="47"/>
      <c r="AE911" s="47"/>
      <c r="AF911" s="47"/>
      <c r="AG911" s="47"/>
      <c r="AH911" s="47"/>
      <c r="AI911" s="47"/>
    </row>
    <row r="912" spans="1:35">
      <c r="A912" s="47"/>
      <c r="B912" s="47"/>
      <c r="C912" s="47"/>
      <c r="D912" s="47"/>
      <c r="E912" s="47"/>
      <c r="F912" s="47"/>
      <c r="G912" s="47"/>
      <c r="H912" s="47"/>
      <c r="I912" s="47"/>
      <c r="J912" s="47"/>
      <c r="K912" s="47"/>
      <c r="L912" s="47"/>
      <c r="M912" s="47"/>
      <c r="N912" s="47"/>
      <c r="O912" s="47"/>
      <c r="P912" s="47"/>
      <c r="Q912" s="47"/>
      <c r="R912" s="47"/>
      <c r="S912" s="47"/>
      <c r="T912" s="47"/>
      <c r="U912" s="47"/>
      <c r="V912" s="47"/>
      <c r="W912" s="47"/>
      <c r="X912" s="47"/>
      <c r="Y912" s="47"/>
      <c r="Z912" s="47"/>
      <c r="AA912" s="47"/>
      <c r="AB912" s="47"/>
      <c r="AC912" s="47"/>
      <c r="AD912" s="47"/>
      <c r="AE912" s="47"/>
      <c r="AF912" s="47"/>
      <c r="AG912" s="47"/>
      <c r="AH912" s="47"/>
      <c r="AI912" s="47"/>
    </row>
    <row r="913" spans="1:35">
      <c r="A913" s="47"/>
      <c r="B913" s="47"/>
      <c r="C913" s="47"/>
      <c r="D913" s="47"/>
      <c r="E913" s="47"/>
      <c r="F913" s="47"/>
      <c r="G913" s="47"/>
      <c r="H913" s="47"/>
      <c r="I913" s="47"/>
      <c r="J913" s="47"/>
      <c r="K913" s="47"/>
      <c r="L913" s="47"/>
      <c r="M913" s="47"/>
      <c r="N913" s="47"/>
      <c r="O913" s="47"/>
      <c r="P913" s="47"/>
      <c r="Q913" s="47"/>
      <c r="R913" s="47"/>
      <c r="S913" s="47"/>
      <c r="T913" s="47"/>
      <c r="U913" s="47"/>
      <c r="V913" s="47"/>
      <c r="W913" s="47"/>
      <c r="X913" s="47"/>
      <c r="Y913" s="47"/>
      <c r="Z913" s="47"/>
      <c r="AA913" s="47"/>
      <c r="AB913" s="47"/>
      <c r="AC913" s="47"/>
      <c r="AD913" s="47"/>
      <c r="AE913" s="47"/>
      <c r="AF913" s="47"/>
      <c r="AG913" s="47"/>
      <c r="AH913" s="47"/>
      <c r="AI913" s="47"/>
    </row>
    <row r="914" spans="1:35">
      <c r="A914" s="47"/>
      <c r="B914" s="47"/>
      <c r="C914" s="47"/>
      <c r="D914" s="47"/>
      <c r="E914" s="47"/>
      <c r="F914" s="47"/>
      <c r="G914" s="47"/>
      <c r="H914" s="47"/>
      <c r="I914" s="47"/>
      <c r="J914" s="47"/>
      <c r="K914" s="47"/>
      <c r="L914" s="47"/>
      <c r="M914" s="47"/>
      <c r="N914" s="47"/>
      <c r="O914" s="47"/>
      <c r="P914" s="47"/>
      <c r="Q914" s="47"/>
      <c r="R914" s="47"/>
      <c r="S914" s="47"/>
      <c r="T914" s="47"/>
      <c r="U914" s="47"/>
      <c r="V914" s="47"/>
      <c r="W914" s="47"/>
      <c r="X914" s="47"/>
      <c r="Y914" s="47"/>
      <c r="Z914" s="47"/>
      <c r="AA914" s="47"/>
      <c r="AB914" s="47"/>
      <c r="AC914" s="47"/>
      <c r="AD914" s="47"/>
      <c r="AE914" s="47"/>
      <c r="AF914" s="47"/>
      <c r="AG914" s="47"/>
      <c r="AH914" s="47"/>
      <c r="AI914" s="47"/>
    </row>
    <row r="915" spans="1:35">
      <c r="A915" s="47"/>
      <c r="B915" s="47"/>
      <c r="C915" s="47"/>
      <c r="D915" s="47"/>
      <c r="E915" s="47"/>
      <c r="F915" s="47"/>
      <c r="G915" s="47"/>
      <c r="H915" s="47"/>
      <c r="I915" s="47"/>
      <c r="J915" s="47"/>
      <c r="K915" s="47"/>
      <c r="L915" s="47"/>
      <c r="M915" s="47"/>
      <c r="N915" s="47"/>
      <c r="O915" s="47"/>
      <c r="P915" s="47"/>
      <c r="Q915" s="47"/>
      <c r="R915" s="47"/>
      <c r="S915" s="47"/>
      <c r="T915" s="47"/>
      <c r="U915" s="47"/>
      <c r="V915" s="47"/>
      <c r="W915" s="47"/>
      <c r="X915" s="47"/>
      <c r="Y915" s="47"/>
      <c r="Z915" s="47"/>
      <c r="AA915" s="47"/>
      <c r="AB915" s="47"/>
      <c r="AC915" s="47"/>
      <c r="AD915" s="47"/>
      <c r="AE915" s="47"/>
      <c r="AF915" s="47"/>
      <c r="AG915" s="47"/>
      <c r="AH915" s="47"/>
      <c r="AI915" s="47"/>
    </row>
    <row r="916" spans="1:35">
      <c r="A916" s="47"/>
      <c r="B916" s="47"/>
      <c r="C916" s="47"/>
      <c r="D916" s="47"/>
      <c r="E916" s="47"/>
      <c r="F916" s="47"/>
      <c r="G916" s="47"/>
      <c r="H916" s="47"/>
      <c r="I916" s="47"/>
      <c r="J916" s="47"/>
      <c r="K916" s="47"/>
      <c r="L916" s="47"/>
      <c r="M916" s="47"/>
      <c r="N916" s="47"/>
      <c r="O916" s="47"/>
      <c r="P916" s="47"/>
      <c r="Q916" s="47"/>
      <c r="R916" s="47"/>
      <c r="S916" s="47"/>
      <c r="T916" s="47"/>
      <c r="U916" s="47"/>
      <c r="V916" s="47"/>
      <c r="W916" s="47"/>
      <c r="X916" s="47"/>
      <c r="Y916" s="47"/>
      <c r="Z916" s="47"/>
      <c r="AA916" s="47"/>
      <c r="AB916" s="47"/>
      <c r="AC916" s="47"/>
      <c r="AD916" s="47"/>
      <c r="AE916" s="47"/>
      <c r="AF916" s="47"/>
      <c r="AG916" s="47"/>
      <c r="AH916" s="47"/>
      <c r="AI916" s="47"/>
    </row>
    <row r="917" spans="1:35">
      <c r="A917" s="47"/>
      <c r="B917" s="47"/>
      <c r="C917" s="47"/>
      <c r="D917" s="47"/>
      <c r="E917" s="47"/>
      <c r="F917" s="47"/>
      <c r="G917" s="47"/>
      <c r="H917" s="47"/>
      <c r="I917" s="47"/>
      <c r="J917" s="47"/>
      <c r="K917" s="47"/>
      <c r="L917" s="47"/>
      <c r="M917" s="47"/>
      <c r="N917" s="47"/>
      <c r="O917" s="47"/>
      <c r="P917" s="47"/>
      <c r="Q917" s="47"/>
      <c r="R917" s="47"/>
      <c r="S917" s="47"/>
      <c r="T917" s="47"/>
      <c r="U917" s="47"/>
      <c r="V917" s="47"/>
      <c r="W917" s="47"/>
      <c r="X917" s="47"/>
      <c r="Y917" s="47"/>
      <c r="Z917" s="47"/>
      <c r="AA917" s="47"/>
      <c r="AB917" s="47"/>
      <c r="AC917" s="47"/>
      <c r="AD917" s="47"/>
      <c r="AE917" s="47"/>
      <c r="AF917" s="47"/>
      <c r="AG917" s="47"/>
      <c r="AH917" s="47"/>
      <c r="AI917" s="47"/>
    </row>
    <row r="918" spans="1:35">
      <c r="A918" s="47"/>
      <c r="B918" s="47"/>
      <c r="C918" s="47"/>
      <c r="D918" s="47"/>
      <c r="E918" s="47"/>
      <c r="F918" s="47"/>
      <c r="G918" s="47"/>
      <c r="H918" s="47"/>
      <c r="I918" s="47"/>
      <c r="J918" s="47"/>
      <c r="K918" s="47"/>
      <c r="L918" s="47"/>
      <c r="M918" s="47"/>
      <c r="N918" s="47"/>
      <c r="O918" s="47"/>
      <c r="P918" s="47"/>
      <c r="Q918" s="47"/>
      <c r="R918" s="47"/>
      <c r="S918" s="47"/>
      <c r="T918" s="47"/>
      <c r="U918" s="47"/>
      <c r="V918" s="47"/>
      <c r="W918" s="47"/>
      <c r="X918" s="47"/>
      <c r="Y918" s="47"/>
      <c r="Z918" s="47"/>
      <c r="AA918" s="47"/>
      <c r="AB918" s="47"/>
      <c r="AC918" s="47"/>
      <c r="AD918" s="47"/>
      <c r="AE918" s="47"/>
      <c r="AF918" s="47"/>
      <c r="AG918" s="47"/>
      <c r="AH918" s="47"/>
      <c r="AI918" s="47"/>
    </row>
    <row r="919" spans="1:35">
      <c r="A919" s="47"/>
      <c r="B919" s="47"/>
      <c r="C919" s="47"/>
      <c r="D919" s="47"/>
      <c r="E919" s="47"/>
      <c r="F919" s="47"/>
      <c r="G919" s="47"/>
      <c r="H919" s="47"/>
      <c r="I919" s="47"/>
      <c r="J919" s="47"/>
      <c r="K919" s="47"/>
      <c r="L919" s="47"/>
      <c r="M919" s="47"/>
      <c r="N919" s="47"/>
      <c r="O919" s="47"/>
      <c r="P919" s="47"/>
      <c r="Q919" s="47"/>
      <c r="R919" s="47"/>
      <c r="S919" s="47"/>
      <c r="T919" s="47"/>
      <c r="U919" s="47"/>
      <c r="V919" s="47"/>
      <c r="W919" s="47"/>
      <c r="X919" s="47"/>
      <c r="Y919" s="47"/>
      <c r="Z919" s="47"/>
      <c r="AA919" s="47"/>
      <c r="AB919" s="47"/>
      <c r="AC919" s="47"/>
      <c r="AD919" s="47"/>
      <c r="AE919" s="47"/>
      <c r="AF919" s="47"/>
      <c r="AG919" s="47"/>
      <c r="AH919" s="47"/>
      <c r="AI919" s="47"/>
    </row>
    <row r="920" spans="1:35">
      <c r="A920" s="47"/>
      <c r="B920" s="47"/>
      <c r="C920" s="47"/>
      <c r="D920" s="47"/>
      <c r="E920" s="47"/>
      <c r="F920" s="47"/>
      <c r="G920" s="47"/>
      <c r="H920" s="47"/>
      <c r="I920" s="47"/>
      <c r="J920" s="47"/>
      <c r="K920" s="47"/>
      <c r="L920" s="47"/>
      <c r="M920" s="47"/>
      <c r="N920" s="47"/>
      <c r="O920" s="47"/>
      <c r="P920" s="47"/>
      <c r="Q920" s="47"/>
      <c r="R920" s="47"/>
      <c r="S920" s="47"/>
      <c r="T920" s="47"/>
      <c r="U920" s="47"/>
      <c r="V920" s="47"/>
      <c r="W920" s="47"/>
      <c r="X920" s="47"/>
      <c r="Y920" s="47"/>
      <c r="Z920" s="47"/>
      <c r="AA920" s="47"/>
      <c r="AB920" s="47"/>
      <c r="AC920" s="47"/>
      <c r="AD920" s="47"/>
      <c r="AE920" s="47"/>
      <c r="AF920" s="47"/>
      <c r="AG920" s="47"/>
      <c r="AH920" s="47"/>
      <c r="AI920" s="47"/>
    </row>
    <row r="921" spans="1:35">
      <c r="A921" s="47"/>
      <c r="B921" s="47"/>
      <c r="C921" s="47"/>
      <c r="D921" s="47"/>
      <c r="E921" s="47"/>
      <c r="F921" s="47"/>
      <c r="G921" s="47"/>
      <c r="H921" s="47"/>
      <c r="I921" s="47"/>
      <c r="J921" s="47"/>
      <c r="K921" s="47"/>
      <c r="L921" s="47"/>
      <c r="M921" s="47"/>
      <c r="N921" s="47"/>
      <c r="O921" s="47"/>
      <c r="P921" s="47"/>
      <c r="Q921" s="47"/>
      <c r="R921" s="47"/>
      <c r="S921" s="47"/>
      <c r="T921" s="47"/>
      <c r="U921" s="47"/>
      <c r="V921" s="47"/>
      <c r="W921" s="47"/>
      <c r="X921" s="47"/>
      <c r="Y921" s="47"/>
      <c r="Z921" s="47"/>
      <c r="AA921" s="47"/>
      <c r="AB921" s="47"/>
      <c r="AC921" s="47"/>
      <c r="AD921" s="47"/>
      <c r="AE921" s="47"/>
      <c r="AF921" s="47"/>
      <c r="AG921" s="47"/>
      <c r="AH921" s="47"/>
      <c r="AI921" s="47"/>
    </row>
    <row r="922" spans="1:35">
      <c r="A922" s="47"/>
      <c r="B922" s="47"/>
      <c r="C922" s="47"/>
      <c r="D922" s="47"/>
      <c r="E922" s="47"/>
      <c r="F922" s="47"/>
      <c r="G922" s="47"/>
      <c r="H922" s="47"/>
      <c r="I922" s="47"/>
      <c r="J922" s="47"/>
      <c r="K922" s="47"/>
      <c r="L922" s="47"/>
      <c r="M922" s="47"/>
      <c r="N922" s="47"/>
      <c r="O922" s="47"/>
      <c r="P922" s="47"/>
      <c r="Q922" s="47"/>
      <c r="R922" s="47"/>
      <c r="S922" s="47"/>
      <c r="T922" s="47"/>
      <c r="U922" s="47"/>
      <c r="V922" s="47"/>
      <c r="W922" s="47"/>
      <c r="X922" s="47"/>
      <c r="Y922" s="47"/>
      <c r="Z922" s="47"/>
      <c r="AA922" s="47"/>
      <c r="AB922" s="47"/>
      <c r="AC922" s="47"/>
      <c r="AD922" s="47"/>
      <c r="AE922" s="47"/>
      <c r="AF922" s="47"/>
      <c r="AG922" s="47"/>
      <c r="AH922" s="47"/>
      <c r="AI922" s="47"/>
    </row>
    <row r="923" spans="1:35">
      <c r="A923" s="47"/>
      <c r="B923" s="47"/>
      <c r="C923" s="47"/>
      <c r="D923" s="47"/>
      <c r="E923" s="47"/>
      <c r="F923" s="47"/>
      <c r="G923" s="47"/>
      <c r="H923" s="47"/>
      <c r="I923" s="47"/>
      <c r="J923" s="47"/>
      <c r="K923" s="47"/>
      <c r="L923" s="47"/>
      <c r="M923" s="47"/>
      <c r="N923" s="47"/>
      <c r="O923" s="47"/>
      <c r="P923" s="47"/>
      <c r="Q923" s="47"/>
      <c r="R923" s="47"/>
      <c r="S923" s="47"/>
      <c r="T923" s="47"/>
      <c r="U923" s="47"/>
      <c r="V923" s="47"/>
      <c r="W923" s="47"/>
      <c r="X923" s="47"/>
      <c r="Y923" s="47"/>
      <c r="Z923" s="47"/>
      <c r="AA923" s="47"/>
      <c r="AB923" s="47"/>
      <c r="AC923" s="47"/>
      <c r="AD923" s="47"/>
      <c r="AE923" s="47"/>
      <c r="AF923" s="47"/>
      <c r="AG923" s="47"/>
      <c r="AH923" s="47"/>
      <c r="AI923" s="47"/>
    </row>
    <row r="924" spans="1:35">
      <c r="A924" s="47"/>
      <c r="B924" s="47"/>
      <c r="C924" s="47"/>
      <c r="D924" s="47"/>
      <c r="E924" s="47"/>
      <c r="F924" s="47"/>
      <c r="G924" s="47"/>
      <c r="H924" s="47"/>
      <c r="I924" s="47"/>
      <c r="J924" s="47"/>
      <c r="K924" s="47"/>
      <c r="L924" s="47"/>
      <c r="M924" s="47"/>
      <c r="N924" s="47"/>
      <c r="O924" s="47"/>
      <c r="P924" s="47"/>
      <c r="Q924" s="47"/>
      <c r="R924" s="47"/>
      <c r="S924" s="47"/>
      <c r="T924" s="47"/>
      <c r="U924" s="47"/>
      <c r="V924" s="47"/>
      <c r="W924" s="47"/>
      <c r="X924" s="47"/>
      <c r="Y924" s="47"/>
      <c r="Z924" s="47"/>
      <c r="AA924" s="47"/>
      <c r="AB924" s="47"/>
      <c r="AC924" s="47"/>
      <c r="AD924" s="47"/>
      <c r="AE924" s="47"/>
      <c r="AF924" s="47"/>
      <c r="AG924" s="47"/>
      <c r="AH924" s="47"/>
      <c r="AI924" s="47"/>
    </row>
    <row r="925" spans="1:35">
      <c r="A925" s="47"/>
      <c r="B925" s="47"/>
      <c r="C925" s="47"/>
      <c r="D925" s="47"/>
      <c r="E925" s="47"/>
      <c r="F925" s="47"/>
      <c r="G925" s="47"/>
      <c r="H925" s="47"/>
      <c r="I925" s="47"/>
      <c r="J925" s="47"/>
      <c r="K925" s="47"/>
      <c r="L925" s="47"/>
      <c r="M925" s="47"/>
      <c r="N925" s="47"/>
      <c r="O925" s="47"/>
      <c r="P925" s="47"/>
      <c r="Q925" s="47"/>
      <c r="R925" s="47"/>
      <c r="S925" s="47"/>
      <c r="T925" s="47"/>
      <c r="U925" s="47"/>
      <c r="V925" s="47"/>
      <c r="W925" s="47"/>
      <c r="X925" s="47"/>
      <c r="Y925" s="47"/>
      <c r="Z925" s="47"/>
      <c r="AA925" s="47"/>
      <c r="AB925" s="47"/>
      <c r="AC925" s="47"/>
      <c r="AD925" s="47"/>
      <c r="AE925" s="47"/>
      <c r="AF925" s="47"/>
      <c r="AG925" s="47"/>
      <c r="AH925" s="47"/>
      <c r="AI925" s="47"/>
    </row>
    <row r="926" spans="1:35">
      <c r="A926" s="47"/>
      <c r="B926" s="47"/>
      <c r="C926" s="47"/>
      <c r="D926" s="47"/>
      <c r="E926" s="47"/>
      <c r="F926" s="47"/>
      <c r="G926" s="47"/>
      <c r="H926" s="47"/>
      <c r="I926" s="47"/>
      <c r="J926" s="47"/>
      <c r="K926" s="47"/>
      <c r="L926" s="47"/>
      <c r="M926" s="47"/>
      <c r="N926" s="47"/>
      <c r="O926" s="47"/>
      <c r="P926" s="47"/>
      <c r="Q926" s="47"/>
      <c r="R926" s="47"/>
      <c r="S926" s="47"/>
      <c r="T926" s="47"/>
      <c r="U926" s="47"/>
      <c r="V926" s="47"/>
      <c r="W926" s="47"/>
      <c r="X926" s="47"/>
      <c r="Y926" s="47"/>
      <c r="Z926" s="47"/>
      <c r="AA926" s="47"/>
      <c r="AB926" s="47"/>
      <c r="AC926" s="47"/>
      <c r="AD926" s="47"/>
      <c r="AE926" s="47"/>
      <c r="AF926" s="47"/>
      <c r="AG926" s="47"/>
      <c r="AH926" s="47"/>
      <c r="AI926" s="47"/>
    </row>
    <row r="927" spans="1:35">
      <c r="A927" s="47"/>
      <c r="B927" s="47"/>
      <c r="C927" s="47"/>
      <c r="D927" s="47"/>
      <c r="E927" s="47"/>
      <c r="F927" s="47"/>
      <c r="G927" s="47"/>
      <c r="H927" s="47"/>
      <c r="I927" s="47"/>
      <c r="J927" s="47"/>
      <c r="K927" s="47"/>
      <c r="L927" s="47"/>
      <c r="M927" s="47"/>
      <c r="N927" s="47"/>
      <c r="O927" s="47"/>
      <c r="P927" s="47"/>
      <c r="Q927" s="47"/>
      <c r="R927" s="47"/>
      <c r="S927" s="47"/>
      <c r="T927" s="47"/>
      <c r="U927" s="47"/>
      <c r="V927" s="47"/>
      <c r="W927" s="47"/>
      <c r="X927" s="47"/>
      <c r="Y927" s="47"/>
      <c r="Z927" s="47"/>
      <c r="AA927" s="47"/>
      <c r="AB927" s="47"/>
      <c r="AC927" s="47"/>
      <c r="AD927" s="47"/>
      <c r="AE927" s="47"/>
      <c r="AF927" s="47"/>
      <c r="AG927" s="47"/>
      <c r="AH927" s="47"/>
      <c r="AI927" s="47"/>
    </row>
    <row r="928" spans="1:35">
      <c r="A928" s="47"/>
      <c r="B928" s="47"/>
      <c r="C928" s="47"/>
      <c r="D928" s="47"/>
      <c r="E928" s="47"/>
      <c r="F928" s="47"/>
      <c r="G928" s="47"/>
      <c r="H928" s="47"/>
      <c r="I928" s="47"/>
      <c r="J928" s="47"/>
      <c r="K928" s="47"/>
      <c r="L928" s="47"/>
      <c r="M928" s="47"/>
      <c r="N928" s="47"/>
      <c r="O928" s="47"/>
      <c r="P928" s="47"/>
      <c r="Q928" s="47"/>
      <c r="R928" s="47"/>
      <c r="S928" s="47"/>
      <c r="T928" s="47"/>
      <c r="U928" s="47"/>
      <c r="V928" s="47"/>
      <c r="W928" s="47"/>
      <c r="X928" s="47"/>
      <c r="Y928" s="47"/>
      <c r="Z928" s="47"/>
      <c r="AA928" s="47"/>
      <c r="AB928" s="47"/>
      <c r="AC928" s="47"/>
      <c r="AD928" s="47"/>
      <c r="AE928" s="47"/>
      <c r="AF928" s="47"/>
      <c r="AG928" s="47"/>
      <c r="AH928" s="47"/>
      <c r="AI928" s="47"/>
    </row>
    <row r="929" spans="1:35">
      <c r="A929" s="47"/>
      <c r="B929" s="47"/>
      <c r="C929" s="47"/>
      <c r="D929" s="47"/>
      <c r="E929" s="47"/>
      <c r="F929" s="47"/>
      <c r="G929" s="47"/>
      <c r="H929" s="47"/>
      <c r="I929" s="47"/>
      <c r="J929" s="47"/>
      <c r="K929" s="47"/>
      <c r="L929" s="47"/>
      <c r="M929" s="47"/>
      <c r="N929" s="47"/>
      <c r="O929" s="47"/>
      <c r="P929" s="47"/>
      <c r="Q929" s="47"/>
      <c r="R929" s="47"/>
      <c r="S929" s="47"/>
      <c r="T929" s="47"/>
      <c r="U929" s="47"/>
      <c r="V929" s="47"/>
      <c r="W929" s="47"/>
      <c r="X929" s="47"/>
      <c r="Y929" s="47"/>
      <c r="Z929" s="47"/>
      <c r="AA929" s="47"/>
      <c r="AB929" s="47"/>
      <c r="AC929" s="47"/>
      <c r="AD929" s="47"/>
      <c r="AE929" s="47"/>
      <c r="AF929" s="47"/>
      <c r="AG929" s="47"/>
      <c r="AH929" s="47"/>
      <c r="AI929" s="47"/>
    </row>
    <row r="930" spans="1:35">
      <c r="A930" s="47"/>
      <c r="B930" s="47"/>
      <c r="C930" s="47"/>
      <c r="D930" s="47"/>
      <c r="E930" s="47"/>
      <c r="F930" s="47"/>
      <c r="G930" s="47"/>
      <c r="H930" s="47"/>
      <c r="I930" s="47"/>
      <c r="J930" s="47"/>
      <c r="K930" s="47"/>
      <c r="L930" s="47"/>
      <c r="M930" s="47"/>
      <c r="N930" s="47"/>
      <c r="O930" s="47"/>
      <c r="P930" s="47"/>
      <c r="Q930" s="47"/>
      <c r="R930" s="47"/>
      <c r="S930" s="47"/>
      <c r="T930" s="47"/>
      <c r="U930" s="47"/>
      <c r="V930" s="47"/>
      <c r="W930" s="47"/>
      <c r="X930" s="47"/>
      <c r="Y930" s="47"/>
      <c r="Z930" s="47"/>
      <c r="AA930" s="47"/>
      <c r="AB930" s="47"/>
      <c r="AC930" s="47"/>
      <c r="AD930" s="47"/>
      <c r="AE930" s="47"/>
      <c r="AF930" s="47"/>
      <c r="AG930" s="47"/>
      <c r="AH930" s="47"/>
      <c r="AI930" s="47"/>
    </row>
    <row r="931" spans="1:35">
      <c r="A931" s="47"/>
      <c r="B931" s="47"/>
      <c r="C931" s="47"/>
      <c r="D931" s="47"/>
      <c r="E931" s="47"/>
      <c r="F931" s="47"/>
      <c r="G931" s="47"/>
      <c r="H931" s="47"/>
      <c r="I931" s="47"/>
      <c r="J931" s="47"/>
      <c r="K931" s="47"/>
      <c r="L931" s="47"/>
      <c r="M931" s="47"/>
      <c r="N931" s="47"/>
      <c r="O931" s="47"/>
      <c r="P931" s="47"/>
      <c r="Q931" s="47"/>
      <c r="R931" s="47"/>
      <c r="S931" s="47"/>
      <c r="T931" s="47"/>
      <c r="U931" s="47"/>
      <c r="V931" s="47"/>
      <c r="W931" s="47"/>
      <c r="X931" s="47"/>
      <c r="Y931" s="47"/>
      <c r="Z931" s="47"/>
      <c r="AA931" s="47"/>
      <c r="AB931" s="47"/>
      <c r="AC931" s="47"/>
      <c r="AD931" s="47"/>
      <c r="AE931" s="47"/>
      <c r="AF931" s="47"/>
      <c r="AG931" s="47"/>
      <c r="AH931" s="47"/>
      <c r="AI931" s="47"/>
    </row>
    <row r="932" spans="1:35">
      <c r="A932" s="47"/>
      <c r="B932" s="47"/>
      <c r="C932" s="47"/>
      <c r="D932" s="47"/>
      <c r="E932" s="47"/>
      <c r="F932" s="47"/>
      <c r="G932" s="47"/>
      <c r="H932" s="47"/>
      <c r="I932" s="47"/>
      <c r="J932" s="47"/>
      <c r="K932" s="47"/>
      <c r="L932" s="47"/>
      <c r="M932" s="47"/>
      <c r="N932" s="47"/>
      <c r="O932" s="47"/>
      <c r="P932" s="47"/>
      <c r="Q932" s="47"/>
      <c r="R932" s="47"/>
      <c r="S932" s="47"/>
      <c r="T932" s="47"/>
      <c r="U932" s="47"/>
      <c r="V932" s="47"/>
      <c r="W932" s="47"/>
      <c r="X932" s="47"/>
      <c r="Y932" s="47"/>
      <c r="Z932" s="47"/>
      <c r="AA932" s="47"/>
      <c r="AB932" s="47"/>
      <c r="AC932" s="47"/>
      <c r="AD932" s="47"/>
      <c r="AE932" s="47"/>
      <c r="AF932" s="47"/>
      <c r="AG932" s="47"/>
      <c r="AH932" s="47"/>
      <c r="AI932" s="47"/>
    </row>
    <row r="933" spans="1:35">
      <c r="A933" s="47"/>
      <c r="B933" s="47"/>
      <c r="C933" s="47"/>
      <c r="D933" s="47"/>
      <c r="E933" s="47"/>
      <c r="F933" s="47"/>
      <c r="G933" s="47"/>
      <c r="H933" s="47"/>
      <c r="I933" s="47"/>
      <c r="J933" s="47"/>
      <c r="K933" s="47"/>
      <c r="L933" s="47"/>
      <c r="M933" s="47"/>
      <c r="N933" s="47"/>
      <c r="O933" s="47"/>
      <c r="P933" s="47"/>
      <c r="Q933" s="47"/>
      <c r="R933" s="47"/>
      <c r="S933" s="47"/>
      <c r="T933" s="47"/>
      <c r="U933" s="47"/>
      <c r="V933" s="47"/>
      <c r="W933" s="47"/>
      <c r="X933" s="47"/>
      <c r="Y933" s="47"/>
      <c r="Z933" s="47"/>
      <c r="AA933" s="47"/>
      <c r="AB933" s="47"/>
      <c r="AC933" s="47"/>
      <c r="AD933" s="47"/>
      <c r="AE933" s="47"/>
      <c r="AF933" s="47"/>
      <c r="AG933" s="47"/>
      <c r="AH933" s="47"/>
      <c r="AI933" s="47"/>
    </row>
    <row r="934" spans="1:35">
      <c r="A934" s="47"/>
      <c r="B934" s="47"/>
      <c r="C934" s="47"/>
      <c r="D934" s="47"/>
      <c r="E934" s="47"/>
      <c r="F934" s="47"/>
      <c r="G934" s="47"/>
      <c r="H934" s="47"/>
      <c r="I934" s="47"/>
      <c r="J934" s="47"/>
      <c r="K934" s="47"/>
      <c r="L934" s="47"/>
      <c r="M934" s="47"/>
      <c r="N934" s="47"/>
      <c r="O934" s="47"/>
      <c r="P934" s="47"/>
      <c r="Q934" s="47"/>
      <c r="R934" s="47"/>
      <c r="S934" s="47"/>
      <c r="T934" s="47"/>
      <c r="U934" s="47"/>
      <c r="V934" s="47"/>
      <c r="W934" s="47"/>
      <c r="X934" s="47"/>
      <c r="Y934" s="47"/>
      <c r="Z934" s="47"/>
      <c r="AA934" s="47"/>
      <c r="AB934" s="47"/>
      <c r="AC934" s="47"/>
      <c r="AD934" s="47"/>
      <c r="AE934" s="47"/>
      <c r="AF934" s="47"/>
      <c r="AG934" s="47"/>
      <c r="AH934" s="47"/>
      <c r="AI934" s="47"/>
    </row>
    <row r="935" spans="1:35">
      <c r="A935" s="47"/>
      <c r="B935" s="47"/>
      <c r="C935" s="47"/>
      <c r="D935" s="47"/>
      <c r="E935" s="47"/>
      <c r="F935" s="47"/>
      <c r="G935" s="47"/>
      <c r="H935" s="47"/>
      <c r="I935" s="47"/>
      <c r="J935" s="47"/>
      <c r="K935" s="47"/>
      <c r="L935" s="47"/>
      <c r="M935" s="47"/>
      <c r="N935" s="47"/>
      <c r="O935" s="47"/>
      <c r="P935" s="47"/>
      <c r="Q935" s="47"/>
      <c r="R935" s="47"/>
      <c r="S935" s="47"/>
      <c r="T935" s="47"/>
      <c r="U935" s="47"/>
      <c r="V935" s="47"/>
      <c r="W935" s="47"/>
      <c r="X935" s="47"/>
      <c r="Y935" s="47"/>
      <c r="Z935" s="47"/>
      <c r="AA935" s="47"/>
      <c r="AB935" s="47"/>
      <c r="AC935" s="47"/>
      <c r="AD935" s="47"/>
      <c r="AE935" s="47"/>
      <c r="AF935" s="47"/>
      <c r="AG935" s="47"/>
      <c r="AH935" s="47"/>
      <c r="AI935" s="47"/>
    </row>
    <row r="936" spans="1:35">
      <c r="A936" s="47"/>
      <c r="B936" s="47"/>
      <c r="C936" s="47"/>
      <c r="D936" s="47"/>
      <c r="E936" s="47"/>
      <c r="F936" s="47"/>
      <c r="G936" s="47"/>
      <c r="H936" s="47"/>
      <c r="I936" s="47"/>
      <c r="J936" s="47"/>
      <c r="K936" s="47"/>
      <c r="L936" s="47"/>
      <c r="M936" s="47"/>
      <c r="N936" s="47"/>
      <c r="O936" s="47"/>
      <c r="P936" s="47"/>
      <c r="Q936" s="47"/>
      <c r="R936" s="47"/>
      <c r="S936" s="47"/>
      <c r="T936" s="47"/>
      <c r="U936" s="47"/>
      <c r="V936" s="47"/>
      <c r="W936" s="47"/>
      <c r="X936" s="47"/>
      <c r="Y936" s="47"/>
      <c r="Z936" s="47"/>
      <c r="AA936" s="47"/>
      <c r="AB936" s="47"/>
      <c r="AC936" s="47"/>
      <c r="AD936" s="47"/>
      <c r="AE936" s="47"/>
      <c r="AF936" s="47"/>
      <c r="AG936" s="47"/>
      <c r="AH936" s="47"/>
      <c r="AI936" s="47"/>
    </row>
    <row r="937" spans="1:35">
      <c r="A937" s="47"/>
      <c r="B937" s="47"/>
      <c r="C937" s="47"/>
      <c r="D937" s="47"/>
      <c r="E937" s="47"/>
      <c r="F937" s="47"/>
      <c r="G937" s="47"/>
      <c r="H937" s="47"/>
      <c r="I937" s="47"/>
      <c r="J937" s="47"/>
      <c r="K937" s="47"/>
      <c r="L937" s="47"/>
      <c r="M937" s="47"/>
      <c r="N937" s="47"/>
      <c r="O937" s="47"/>
      <c r="P937" s="47"/>
      <c r="Q937" s="47"/>
      <c r="R937" s="47"/>
      <c r="S937" s="47"/>
      <c r="T937" s="47"/>
      <c r="U937" s="47"/>
      <c r="V937" s="47"/>
      <c r="W937" s="47"/>
      <c r="X937" s="47"/>
      <c r="Y937" s="47"/>
      <c r="Z937" s="47"/>
      <c r="AA937" s="47"/>
      <c r="AB937" s="47"/>
      <c r="AC937" s="47"/>
      <c r="AD937" s="47"/>
      <c r="AE937" s="47"/>
      <c r="AF937" s="47"/>
      <c r="AG937" s="47"/>
      <c r="AH937" s="47"/>
      <c r="AI937" s="47"/>
    </row>
    <row r="938" spans="1:35">
      <c r="A938" s="47"/>
      <c r="B938" s="47"/>
      <c r="C938" s="47"/>
      <c r="D938" s="47"/>
      <c r="E938" s="47"/>
      <c r="F938" s="47"/>
      <c r="G938" s="47"/>
      <c r="H938" s="47"/>
      <c r="I938" s="47"/>
      <c r="J938" s="47"/>
      <c r="K938" s="47"/>
      <c r="L938" s="47"/>
      <c r="M938" s="47"/>
      <c r="N938" s="47"/>
      <c r="O938" s="47"/>
      <c r="P938" s="47"/>
      <c r="Q938" s="47"/>
      <c r="R938" s="47"/>
      <c r="S938" s="47"/>
      <c r="T938" s="47"/>
      <c r="U938" s="47"/>
      <c r="V938" s="47"/>
      <c r="W938" s="47"/>
      <c r="X938" s="47"/>
      <c r="Y938" s="47"/>
      <c r="Z938" s="47"/>
      <c r="AA938" s="47"/>
      <c r="AB938" s="47"/>
      <c r="AC938" s="47"/>
      <c r="AD938" s="47"/>
      <c r="AE938" s="47"/>
      <c r="AF938" s="47"/>
      <c r="AG938" s="47"/>
      <c r="AH938" s="47"/>
      <c r="AI938" s="47"/>
    </row>
    <row r="939" spans="1:35">
      <c r="A939" s="47"/>
      <c r="B939" s="47"/>
      <c r="C939" s="47"/>
      <c r="D939" s="47"/>
      <c r="E939" s="47"/>
      <c r="F939" s="47"/>
      <c r="G939" s="47"/>
      <c r="H939" s="47"/>
      <c r="I939" s="47"/>
      <c r="J939" s="47"/>
      <c r="K939" s="47"/>
      <c r="L939" s="47"/>
      <c r="M939" s="47"/>
      <c r="N939" s="47"/>
      <c r="O939" s="47"/>
      <c r="P939" s="47"/>
      <c r="Q939" s="47"/>
      <c r="R939" s="47"/>
      <c r="S939" s="47"/>
      <c r="T939" s="47"/>
      <c r="U939" s="47"/>
      <c r="V939" s="47"/>
      <c r="W939" s="47"/>
      <c r="X939" s="47"/>
      <c r="Y939" s="47"/>
      <c r="Z939" s="47"/>
      <c r="AA939" s="47"/>
      <c r="AB939" s="47"/>
      <c r="AC939" s="47"/>
      <c r="AD939" s="47"/>
      <c r="AE939" s="47"/>
      <c r="AF939" s="47"/>
      <c r="AG939" s="47"/>
      <c r="AH939" s="47"/>
      <c r="AI939" s="47"/>
    </row>
    <row r="940" spans="1:35">
      <c r="A940" s="47"/>
      <c r="B940" s="47"/>
      <c r="C940" s="47"/>
      <c r="D940" s="47"/>
      <c r="E940" s="47"/>
      <c r="F940" s="47"/>
      <c r="G940" s="47"/>
      <c r="H940" s="47"/>
      <c r="I940" s="47"/>
      <c r="J940" s="47"/>
      <c r="K940" s="47"/>
      <c r="L940" s="47"/>
      <c r="M940" s="47"/>
      <c r="N940" s="47"/>
      <c r="O940" s="47"/>
      <c r="P940" s="47"/>
      <c r="Q940" s="47"/>
      <c r="R940" s="47"/>
      <c r="S940" s="47"/>
      <c r="T940" s="47"/>
      <c r="U940" s="47"/>
      <c r="V940" s="47"/>
      <c r="W940" s="47"/>
      <c r="X940" s="47"/>
      <c r="Y940" s="47"/>
      <c r="Z940" s="47"/>
      <c r="AA940" s="47"/>
      <c r="AB940" s="47"/>
      <c r="AC940" s="47"/>
      <c r="AD940" s="47"/>
      <c r="AE940" s="47"/>
      <c r="AF940" s="47"/>
      <c r="AG940" s="47"/>
      <c r="AH940" s="47"/>
      <c r="AI940" s="47"/>
    </row>
    <row r="941" spans="1:35">
      <c r="A941" s="47"/>
      <c r="B941" s="47"/>
      <c r="C941" s="47"/>
      <c r="D941" s="47"/>
      <c r="E941" s="47"/>
      <c r="F941" s="47"/>
      <c r="G941" s="47"/>
      <c r="H941" s="47"/>
      <c r="I941" s="47"/>
      <c r="J941" s="47"/>
      <c r="K941" s="47"/>
      <c r="L941" s="47"/>
      <c r="M941" s="47"/>
      <c r="N941" s="47"/>
      <c r="O941" s="47"/>
      <c r="P941" s="47"/>
      <c r="Q941" s="47"/>
      <c r="R941" s="47"/>
      <c r="S941" s="47"/>
      <c r="T941" s="47"/>
      <c r="U941" s="47"/>
      <c r="V941" s="47"/>
      <c r="W941" s="47"/>
      <c r="X941" s="47"/>
      <c r="Y941" s="47"/>
      <c r="Z941" s="47"/>
      <c r="AA941" s="47"/>
      <c r="AB941" s="47"/>
      <c r="AC941" s="47"/>
      <c r="AD941" s="47"/>
      <c r="AE941" s="47"/>
      <c r="AF941" s="47"/>
      <c r="AG941" s="47"/>
      <c r="AH941" s="47"/>
      <c r="AI941" s="47"/>
    </row>
    <row r="942" spans="1:35">
      <c r="A942" s="47"/>
      <c r="B942" s="47"/>
      <c r="C942" s="47"/>
      <c r="D942" s="47"/>
      <c r="E942" s="47"/>
      <c r="F942" s="47"/>
      <c r="G942" s="47"/>
      <c r="H942" s="47"/>
      <c r="I942" s="47"/>
      <c r="J942" s="47"/>
      <c r="K942" s="47"/>
      <c r="L942" s="47"/>
      <c r="M942" s="47"/>
      <c r="N942" s="47"/>
      <c r="O942" s="47"/>
      <c r="P942" s="47"/>
      <c r="Q942" s="47"/>
      <c r="R942" s="47"/>
      <c r="S942" s="47"/>
      <c r="T942" s="47"/>
      <c r="U942" s="47"/>
      <c r="V942" s="47"/>
      <c r="W942" s="47"/>
      <c r="X942" s="47"/>
      <c r="Y942" s="47"/>
      <c r="Z942" s="47"/>
      <c r="AA942" s="47"/>
      <c r="AB942" s="47"/>
      <c r="AC942" s="47"/>
      <c r="AD942" s="47"/>
      <c r="AE942" s="47"/>
      <c r="AF942" s="47"/>
      <c r="AG942" s="47"/>
      <c r="AH942" s="47"/>
      <c r="AI942" s="47"/>
    </row>
    <row r="943" spans="1:35">
      <c r="A943" s="47"/>
      <c r="B943" s="47"/>
      <c r="C943" s="47"/>
      <c r="D943" s="47"/>
      <c r="E943" s="47"/>
      <c r="F943" s="47"/>
      <c r="G943" s="47"/>
      <c r="H943" s="47"/>
      <c r="I943" s="47"/>
      <c r="J943" s="47"/>
      <c r="K943" s="47"/>
      <c r="L943" s="47"/>
      <c r="M943" s="47"/>
      <c r="N943" s="47"/>
      <c r="O943" s="47"/>
      <c r="P943" s="47"/>
      <c r="Q943" s="47"/>
      <c r="R943" s="47"/>
      <c r="S943" s="47"/>
      <c r="T943" s="47"/>
      <c r="U943" s="47"/>
      <c r="V943" s="47"/>
      <c r="W943" s="47"/>
      <c r="X943" s="47"/>
      <c r="Y943" s="47"/>
      <c r="Z943" s="47"/>
      <c r="AA943" s="47"/>
      <c r="AB943" s="47"/>
      <c r="AC943" s="47"/>
      <c r="AD943" s="47"/>
      <c r="AE943" s="47"/>
      <c r="AF943" s="47"/>
      <c r="AG943" s="47"/>
      <c r="AH943" s="47"/>
      <c r="AI943" s="47"/>
    </row>
    <row r="944" spans="1:35">
      <c r="A944" s="47"/>
      <c r="B944" s="47"/>
      <c r="C944" s="47"/>
      <c r="D944" s="47"/>
      <c r="E944" s="47"/>
      <c r="F944" s="47"/>
      <c r="G944" s="47"/>
      <c r="H944" s="47"/>
      <c r="I944" s="47"/>
      <c r="J944" s="47"/>
      <c r="K944" s="47"/>
      <c r="L944" s="47"/>
      <c r="M944" s="47"/>
      <c r="N944" s="47"/>
      <c r="O944" s="47"/>
      <c r="P944" s="47"/>
      <c r="Q944" s="47"/>
      <c r="R944" s="47"/>
      <c r="S944" s="47"/>
      <c r="T944" s="47"/>
      <c r="U944" s="47"/>
      <c r="V944" s="47"/>
      <c r="W944" s="47"/>
      <c r="X944" s="47"/>
      <c r="Y944" s="47"/>
      <c r="Z944" s="47"/>
      <c r="AA944" s="47"/>
      <c r="AB944" s="47"/>
      <c r="AC944" s="47"/>
      <c r="AD944" s="47"/>
      <c r="AE944" s="47"/>
      <c r="AF944" s="47"/>
      <c r="AG944" s="47"/>
      <c r="AH944" s="47"/>
      <c r="AI944" s="47"/>
    </row>
    <row r="945" spans="1:35">
      <c r="A945" s="47"/>
      <c r="B945" s="47"/>
      <c r="C945" s="47"/>
      <c r="D945" s="47"/>
      <c r="E945" s="47"/>
      <c r="F945" s="47"/>
      <c r="G945" s="47"/>
      <c r="H945" s="47"/>
      <c r="I945" s="47"/>
      <c r="J945" s="47"/>
      <c r="K945" s="47"/>
      <c r="L945" s="47"/>
      <c r="M945" s="47"/>
      <c r="N945" s="47"/>
      <c r="O945" s="47"/>
      <c r="P945" s="47"/>
      <c r="Q945" s="47"/>
      <c r="R945" s="47"/>
      <c r="S945" s="47"/>
      <c r="T945" s="47"/>
      <c r="U945" s="47"/>
      <c r="V945" s="47"/>
      <c r="W945" s="47"/>
      <c r="X945" s="47"/>
      <c r="Y945" s="47"/>
      <c r="Z945" s="47"/>
      <c r="AA945" s="47"/>
      <c r="AB945" s="47"/>
      <c r="AC945" s="47"/>
      <c r="AD945" s="47"/>
      <c r="AE945" s="47"/>
      <c r="AF945" s="47"/>
      <c r="AG945" s="47"/>
      <c r="AH945" s="47"/>
      <c r="AI945" s="47"/>
    </row>
    <row r="946" spans="1:35">
      <c r="A946" s="47"/>
      <c r="B946" s="47"/>
      <c r="C946" s="47"/>
      <c r="D946" s="47"/>
      <c r="E946" s="47"/>
      <c r="F946" s="47"/>
      <c r="G946" s="47"/>
      <c r="H946" s="47"/>
      <c r="I946" s="47"/>
      <c r="J946" s="47"/>
      <c r="K946" s="47"/>
      <c r="L946" s="47"/>
      <c r="M946" s="47"/>
      <c r="N946" s="47"/>
      <c r="O946" s="47"/>
      <c r="P946" s="47"/>
      <c r="Q946" s="47"/>
      <c r="R946" s="47"/>
      <c r="S946" s="47"/>
      <c r="T946" s="47"/>
      <c r="U946" s="47"/>
      <c r="V946" s="47"/>
      <c r="W946" s="47"/>
      <c r="X946" s="47"/>
      <c r="Y946" s="47"/>
      <c r="Z946" s="47"/>
      <c r="AA946" s="47"/>
      <c r="AB946" s="47"/>
      <c r="AC946" s="47"/>
      <c r="AD946" s="47"/>
      <c r="AE946" s="47"/>
      <c r="AF946" s="47"/>
      <c r="AG946" s="47"/>
      <c r="AH946" s="47"/>
      <c r="AI946" s="47"/>
    </row>
  </sheetData>
  <phoneticPr fontId="0" type="noConversion"/>
  <pageMargins left="0.75" right="0.75" top="1" bottom="1" header="0.5" footer="0.5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12"/>
  </sheetPr>
  <dimension ref="A1:BQ5266"/>
  <sheetViews>
    <sheetView workbookViewId="0"/>
  </sheetViews>
  <sheetFormatPr defaultColWidth="10.28515625" defaultRowHeight="12.75"/>
  <cols>
    <col min="1" max="1" width="14.42578125" customWidth="1"/>
    <col min="2" max="2" width="5.140625" customWidth="1"/>
    <col min="3" max="3" width="11.85546875" customWidth="1"/>
    <col min="4" max="4" width="9.42578125" customWidth="1"/>
    <col min="5" max="5" width="9.140625" customWidth="1"/>
    <col min="6" max="6" width="16.140625" customWidth="1"/>
    <col min="7" max="7" width="8.140625" customWidth="1"/>
    <col min="8" max="8" width="11.28515625" customWidth="1"/>
    <col min="9" max="11" width="8.5703125" customWidth="1"/>
    <col min="12" max="12" width="9" customWidth="1"/>
    <col min="13" max="13" width="9.85546875" customWidth="1"/>
    <col min="14" max="31" width="10.28515625" customWidth="1"/>
    <col min="32" max="32" width="12.140625" customWidth="1"/>
    <col min="33" max="33" width="9.42578125" customWidth="1"/>
    <col min="34" max="36" width="10.42578125" customWidth="1"/>
    <col min="37" max="37" width="10.5703125" customWidth="1"/>
    <col min="38" max="38" width="10.28515625" customWidth="1"/>
    <col min="39" max="42" width="9.42578125" customWidth="1"/>
    <col min="43" max="57" width="10.28515625" customWidth="1"/>
    <col min="58" max="58" width="11.85546875" customWidth="1"/>
    <col min="59" max="59" width="14.7109375" customWidth="1"/>
  </cols>
  <sheetData>
    <row r="1" spans="1:69" ht="21" thickBot="1">
      <c r="A1" s="1" t="s">
        <v>75</v>
      </c>
      <c r="O1" s="12"/>
      <c r="S1" s="152" t="s">
        <v>259</v>
      </c>
      <c r="T1" s="165">
        <v>9.9625942628266451E-7</v>
      </c>
      <c r="U1" s="165">
        <v>-4.676468823432424E-6</v>
      </c>
      <c r="V1" s="165">
        <v>3.8604266383455212E-10</v>
      </c>
      <c r="W1" s="165">
        <v>5.9196300937449211E-3</v>
      </c>
      <c r="X1" s="165">
        <v>0.48653548992401402</v>
      </c>
      <c r="Y1" s="165">
        <v>22.300014160113282</v>
      </c>
      <c r="Z1" s="165">
        <v>2112.1730080912907</v>
      </c>
      <c r="AA1" s="165">
        <v>46290.577554793097</v>
      </c>
      <c r="AB1" s="165">
        <v>1.0256471392370878</v>
      </c>
      <c r="AC1" s="152">
        <v>2.1696198291263689E-3</v>
      </c>
      <c r="AD1" s="152">
        <v>6.6504526489276475E-7</v>
      </c>
      <c r="AF1" s="116" t="s">
        <v>216</v>
      </c>
      <c r="AG1" s="117"/>
      <c r="AH1" s="117" t="s">
        <v>217</v>
      </c>
      <c r="AI1" s="117" t="s">
        <v>218</v>
      </c>
      <c r="AJ1" s="32"/>
      <c r="BB1" s="118" t="s">
        <v>26</v>
      </c>
      <c r="BC1" s="119" t="s">
        <v>244</v>
      </c>
      <c r="BD1" s="9" t="s">
        <v>219</v>
      </c>
      <c r="BE1" s="120" t="s">
        <v>220</v>
      </c>
      <c r="BF1" s="121" t="s">
        <v>221</v>
      </c>
      <c r="BG1" s="120" t="s">
        <v>222</v>
      </c>
      <c r="BH1" s="121" t="s">
        <v>223</v>
      </c>
      <c r="BI1" s="120" t="s">
        <v>224</v>
      </c>
      <c r="BJ1" s="122" t="s">
        <v>225</v>
      </c>
      <c r="BK1" s="121" t="s">
        <v>226</v>
      </c>
      <c r="BL1" s="120" t="s">
        <v>227</v>
      </c>
      <c r="BM1" s="122" t="s">
        <v>228</v>
      </c>
      <c r="BN1" s="121" t="s">
        <v>229</v>
      </c>
      <c r="BO1" s="120" t="s">
        <v>230</v>
      </c>
      <c r="BP1" s="122" t="s">
        <v>231</v>
      </c>
      <c r="BQ1" s="121" t="s">
        <v>121</v>
      </c>
    </row>
    <row r="2" spans="1:69" ht="16.5" thickBot="1">
      <c r="A2" t="s">
        <v>42</v>
      </c>
      <c r="B2" s="19" t="s">
        <v>66</v>
      </c>
      <c r="C2" t="s">
        <v>62</v>
      </c>
      <c r="S2" s="6"/>
      <c r="T2" s="166" t="s">
        <v>232</v>
      </c>
      <c r="U2" s="167" t="s">
        <v>208</v>
      </c>
      <c r="V2" s="168" t="s">
        <v>72</v>
      </c>
      <c r="W2" s="168" t="s">
        <v>260</v>
      </c>
      <c r="X2" s="167" t="s">
        <v>238</v>
      </c>
      <c r="Y2" s="167" t="s">
        <v>261</v>
      </c>
      <c r="Z2" s="169" t="s">
        <v>262</v>
      </c>
      <c r="AA2" s="167" t="s">
        <v>263</v>
      </c>
      <c r="AB2" s="167" t="s">
        <v>781</v>
      </c>
      <c r="AC2" s="167" t="s">
        <v>782</v>
      </c>
      <c r="AD2" s="167" t="s">
        <v>166</v>
      </c>
      <c r="AF2" s="123" t="s">
        <v>1</v>
      </c>
      <c r="AG2" s="124">
        <f>C7</f>
        <v>47700.760199999997</v>
      </c>
      <c r="AH2" s="125" t="s">
        <v>2</v>
      </c>
      <c r="AI2" s="124">
        <f>C8</f>
        <v>0.42402594223918605</v>
      </c>
      <c r="AJ2" s="126" t="s">
        <v>204</v>
      </c>
      <c r="BB2">
        <v>0</v>
      </c>
      <c r="BC2">
        <f t="shared" ref="BC2:BC28" si="0">AG$3+AG$4*BB2+AG$5*BB2^2+BE2</f>
        <v>-2.3104450378174926E-3</v>
      </c>
      <c r="BD2">
        <f t="shared" ref="BD2:BD28" si="1">AG$3+AG$4*BB2+AG$5*BB2^2</f>
        <v>9.9625942628266451E-7</v>
      </c>
      <c r="BE2" s="127">
        <f t="shared" ref="BE2:BE28" si="2">$AG$6*($AG$11/BF2*BG2+$AG$12)</f>
        <v>-2.3114412972437752E-3</v>
      </c>
      <c r="BF2">
        <f t="shared" ref="BF2:BF28" si="3">1+$AG$7*COS(BH2)</f>
        <v>1.3451863281729011</v>
      </c>
      <c r="BG2">
        <f t="shared" ref="BG2:BG65" si="4">SIN(BH2+RADIANS($AG$9))</f>
        <v>-5.2675281519630482E-2</v>
      </c>
      <c r="BH2">
        <f t="shared" ref="BH2:BH65" si="5">2*ATAN(BI2)</f>
        <v>0.78203880859142261</v>
      </c>
      <c r="BI2">
        <f t="shared" ref="BI2:BI65" si="6">SQRT((1+$AG$7)/(1-$AG$7))*TAN(BJ2/2)</f>
        <v>0.41224706422075019</v>
      </c>
      <c r="BJ2">
        <f t="shared" ref="BJ2:BP11" si="7">$BQ2+$AG$7*SIN(BK2)</f>
        <v>38.174519206770285</v>
      </c>
      <c r="BK2">
        <f t="shared" si="7"/>
        <v>38.173612996544328</v>
      </c>
      <c r="BL2">
        <f t="shared" si="7"/>
        <v>38.171520208201201</v>
      </c>
      <c r="BM2">
        <f t="shared" si="7"/>
        <v>38.166695670219916</v>
      </c>
      <c r="BN2">
        <f t="shared" si="7"/>
        <v>38.155617931506555</v>
      </c>
      <c r="BO2">
        <f t="shared" si="7"/>
        <v>38.130405190035951</v>
      </c>
      <c r="BP2">
        <f t="shared" si="7"/>
        <v>38.074060862311185</v>
      </c>
      <c r="BQ2">
        <f t="shared" ref="BQ2:BQ28" si="8">RADIANS($AG$9)+$AG$18*(BB2-AG$15)</f>
        <v>37.952223686149438</v>
      </c>
    </row>
    <row r="3" spans="1:69" ht="13.5" thickBot="1">
      <c r="O3" s="12"/>
      <c r="S3" s="6"/>
      <c r="T3">
        <f>AG3</f>
        <v>9.9625942628266451E-7</v>
      </c>
      <c r="U3">
        <f>AG4</f>
        <v>-4.676468823432424E-6</v>
      </c>
      <c r="V3">
        <f>AG5</f>
        <v>3.8604266383455212E-10</v>
      </c>
      <c r="W3">
        <f>AG6</f>
        <v>5.9196300937449211E-3</v>
      </c>
      <c r="X3">
        <f>AG7</f>
        <v>0.48653548992401402</v>
      </c>
      <c r="Y3">
        <f>AG8</f>
        <v>22.300014160113282</v>
      </c>
      <c r="Z3">
        <f>AG9</f>
        <v>2112.1730080912907</v>
      </c>
      <c r="AA3">
        <f>AG10</f>
        <v>46290.577554793097</v>
      </c>
      <c r="AB3">
        <f>AG13</f>
        <v>1.0256471392370878</v>
      </c>
      <c r="AC3">
        <f>AG17</f>
        <v>2.1696198291263689E-3</v>
      </c>
      <c r="AD3">
        <f>AG14</f>
        <v>6.6504526489276475E-7</v>
      </c>
      <c r="AF3" s="128" t="s">
        <v>232</v>
      </c>
      <c r="AG3" s="129">
        <f t="shared" ref="AG3:AG10" si="9">AH3*AI3</f>
        <v>9.9625942628266451E-7</v>
      </c>
      <c r="AH3" s="130">
        <v>0.99625942628266451</v>
      </c>
      <c r="AI3">
        <v>9.9999999999999995E-7</v>
      </c>
      <c r="AJ3" s="131"/>
      <c r="AK3" s="130">
        <v>0.99625942628266451</v>
      </c>
      <c r="BB3">
        <v>250</v>
      </c>
      <c r="BC3">
        <f t="shared" si="0"/>
        <v>-2.7214153946548817E-3</v>
      </c>
      <c r="BD3">
        <f t="shared" si="1"/>
        <v>-1.1439932799421639E-3</v>
      </c>
      <c r="BE3" s="127">
        <f t="shared" si="2"/>
        <v>-1.5774221147127178E-3</v>
      </c>
      <c r="BF3">
        <f t="shared" si="3"/>
        <v>1.2663414719160935</v>
      </c>
      <c r="BG3">
        <f t="shared" si="4"/>
        <v>0.15613283600803515</v>
      </c>
      <c r="BH3">
        <f t="shared" si="5"/>
        <v>0.99151273131568296</v>
      </c>
      <c r="BI3">
        <f t="shared" si="6"/>
        <v>0.54080506977806875</v>
      </c>
      <c r="BJ3">
        <f t="shared" si="7"/>
        <v>38.314596259008269</v>
      </c>
      <c r="BK3">
        <f t="shared" si="7"/>
        <v>38.313824268115312</v>
      </c>
      <c r="BL3">
        <f t="shared" si="7"/>
        <v>38.311883334497338</v>
      </c>
      <c r="BM3">
        <f t="shared" si="7"/>
        <v>38.307015098367707</v>
      </c>
      <c r="BN3">
        <f t="shared" si="7"/>
        <v>38.294876315720124</v>
      </c>
      <c r="BO3">
        <f t="shared" si="7"/>
        <v>38.265031425738563</v>
      </c>
      <c r="BP3">
        <f t="shared" si="7"/>
        <v>38.193906116247135</v>
      </c>
      <c r="BQ3">
        <f t="shared" si="8"/>
        <v>38.033999752512088</v>
      </c>
    </row>
    <row r="4" spans="1:69" ht="14.25" thickTop="1" thickBot="1">
      <c r="A4" s="8" t="s">
        <v>46</v>
      </c>
      <c r="C4" s="3">
        <v>47700.760199999997</v>
      </c>
      <c r="D4" s="4">
        <v>0.42399999999999999</v>
      </c>
      <c r="S4" s="6"/>
      <c r="AF4" s="132" t="s">
        <v>208</v>
      </c>
      <c r="AG4" s="133">
        <f t="shared" si="9"/>
        <v>-4.676468823432424E-6</v>
      </c>
      <c r="AH4" s="134">
        <v>-4.6764688234324243</v>
      </c>
      <c r="AI4" s="12">
        <v>9.9999999999999995E-7</v>
      </c>
      <c r="AJ4" s="131"/>
      <c r="AK4" s="134">
        <v>-4.6764688234324243</v>
      </c>
      <c r="BB4">
        <v>500</v>
      </c>
      <c r="BC4">
        <f t="shared" si="0"/>
        <v>-3.1002402872116561E-3</v>
      </c>
      <c r="BD4">
        <f t="shared" si="1"/>
        <v>-2.2407274863312913E-3</v>
      </c>
      <c r="BE4" s="127">
        <f t="shared" si="2"/>
        <v>-8.5951280088036495E-4</v>
      </c>
      <c r="BF4">
        <f t="shared" si="3"/>
        <v>1.1870008393344407</v>
      </c>
      <c r="BG4">
        <f t="shared" si="4"/>
        <v>0.33494998939231208</v>
      </c>
      <c r="BH4">
        <f t="shared" si="5"/>
        <v>1.1762906332077065</v>
      </c>
      <c r="BI4">
        <f t="shared" si="6"/>
        <v>0.66687282736391673</v>
      </c>
      <c r="BJ4">
        <f t="shared" si="7"/>
        <v>38.446175471972758</v>
      </c>
      <c r="BK4">
        <f t="shared" si="7"/>
        <v>38.445629224946451</v>
      </c>
      <c r="BL4">
        <f t="shared" si="7"/>
        <v>38.444100824195395</v>
      </c>
      <c r="BM4">
        <f t="shared" si="7"/>
        <v>38.439835745850075</v>
      </c>
      <c r="BN4">
        <f t="shared" si="7"/>
        <v>38.428020627043772</v>
      </c>
      <c r="BO4">
        <f t="shared" si="7"/>
        <v>38.39591837181603</v>
      </c>
      <c r="BP4">
        <f t="shared" si="7"/>
        <v>38.312682620143569</v>
      </c>
      <c r="BQ4">
        <f t="shared" si="8"/>
        <v>38.115775818874738</v>
      </c>
    </row>
    <row r="5" spans="1:69" ht="13.5" thickTop="1">
      <c r="A5" t="s">
        <v>49</v>
      </c>
      <c r="E5" t="s">
        <v>248</v>
      </c>
      <c r="F5">
        <f>20000*C8</f>
        <v>8480.5188447837209</v>
      </c>
      <c r="G5" t="s">
        <v>204</v>
      </c>
      <c r="O5" s="12"/>
      <c r="S5" s="6"/>
      <c r="T5" s="6">
        <f>(T3-T1)^2</f>
        <v>0</v>
      </c>
      <c r="U5" s="6">
        <f t="shared" ref="U5:AD5" si="10">(U3-U1)^2</f>
        <v>0</v>
      </c>
      <c r="V5" s="6">
        <f t="shared" si="10"/>
        <v>0</v>
      </c>
      <c r="W5" s="6">
        <f t="shared" si="10"/>
        <v>0</v>
      </c>
      <c r="X5" s="6">
        <f t="shared" si="10"/>
        <v>0</v>
      </c>
      <c r="Y5" s="6">
        <f t="shared" si="10"/>
        <v>0</v>
      </c>
      <c r="Z5" s="6">
        <f t="shared" si="10"/>
        <v>0</v>
      </c>
      <c r="AA5" s="6">
        <f t="shared" si="10"/>
        <v>0</v>
      </c>
      <c r="AB5" s="6">
        <f t="shared" si="10"/>
        <v>0</v>
      </c>
      <c r="AC5" s="6">
        <f t="shared" si="10"/>
        <v>0</v>
      </c>
      <c r="AD5" s="6">
        <f t="shared" si="10"/>
        <v>0</v>
      </c>
      <c r="AF5" s="132" t="s">
        <v>72</v>
      </c>
      <c r="AG5" s="133">
        <f t="shared" si="9"/>
        <v>3.8604266383455212E-10</v>
      </c>
      <c r="AH5" s="134">
        <v>3.8604266383455212</v>
      </c>
      <c r="AI5">
        <v>1E-10</v>
      </c>
      <c r="AJ5" s="131"/>
      <c r="AK5" s="134">
        <v>3.8604266383455212</v>
      </c>
      <c r="BB5">
        <v>750</v>
      </c>
      <c r="BC5">
        <f t="shared" si="0"/>
        <v>-3.4625695882176651E-3</v>
      </c>
      <c r="BD5">
        <f t="shared" si="1"/>
        <v>-3.2892063597411E-3</v>
      </c>
      <c r="BE5" s="127">
        <f t="shared" si="2"/>
        <v>-1.7336322847656509E-4</v>
      </c>
      <c r="BF5">
        <f t="shared" si="3"/>
        <v>1.1120363469071317</v>
      </c>
      <c r="BG5">
        <f t="shared" si="4"/>
        <v>0.48266831840254193</v>
      </c>
      <c r="BH5">
        <f t="shared" si="5"/>
        <v>1.3384373536135494</v>
      </c>
      <c r="BI5">
        <f t="shared" si="6"/>
        <v>0.79098322746845429</v>
      </c>
      <c r="BJ5">
        <f t="shared" si="7"/>
        <v>38.569419261896442</v>
      </c>
      <c r="BK5">
        <f t="shared" si="7"/>
        <v>38.569093428841398</v>
      </c>
      <c r="BL5">
        <f t="shared" si="7"/>
        <v>38.568055515130972</v>
      </c>
      <c r="BM5">
        <f t="shared" si="7"/>
        <v>38.564757783987375</v>
      </c>
      <c r="BN5">
        <f t="shared" si="7"/>
        <v>38.554363602142608</v>
      </c>
      <c r="BO5">
        <f t="shared" si="7"/>
        <v>38.522381335331481</v>
      </c>
      <c r="BP5">
        <f t="shared" si="7"/>
        <v>38.430143077907005</v>
      </c>
      <c r="BQ5">
        <f t="shared" si="8"/>
        <v>38.197551885237395</v>
      </c>
    </row>
    <row r="6" spans="1:69">
      <c r="A6" s="8" t="s">
        <v>17</v>
      </c>
      <c r="F6">
        <f>F5/365.24</f>
        <v>23.219030896899902</v>
      </c>
      <c r="G6" t="s">
        <v>205</v>
      </c>
      <c r="S6" s="6"/>
      <c r="AF6" s="132" t="s">
        <v>233</v>
      </c>
      <c r="AG6" s="133">
        <f t="shared" si="9"/>
        <v>5.9196300937449211E-3</v>
      </c>
      <c r="AH6" s="134">
        <v>0.59196300937449209</v>
      </c>
      <c r="AI6">
        <v>0.01</v>
      </c>
      <c r="AJ6" s="131" t="s">
        <v>204</v>
      </c>
      <c r="AK6" s="134">
        <v>0.59196300937449209</v>
      </c>
      <c r="BB6">
        <v>1000</v>
      </c>
      <c r="BC6">
        <f t="shared" si="0"/>
        <v>-3.8171831142118379E-3</v>
      </c>
      <c r="BD6">
        <f t="shared" si="1"/>
        <v>-4.2894299001715892E-3</v>
      </c>
      <c r="BE6">
        <f t="shared" si="2"/>
        <v>4.7224678595975106E-4</v>
      </c>
      <c r="BF6">
        <f t="shared" si="3"/>
        <v>1.0436791226530271</v>
      </c>
      <c r="BG6">
        <f t="shared" si="4"/>
        <v>0.60212578209558321</v>
      </c>
      <c r="BH6">
        <f t="shared" si="5"/>
        <v>1.4808994727976343</v>
      </c>
      <c r="BI6">
        <f t="shared" si="6"/>
        <v>0.91391456837930396</v>
      </c>
      <c r="BJ6">
        <f t="shared" si="7"/>
        <v>38.684916969448764</v>
      </c>
      <c r="BK6">
        <f t="shared" si="7"/>
        <v>38.684753719020485</v>
      </c>
      <c r="BL6">
        <f t="shared" si="7"/>
        <v>38.684146502337803</v>
      </c>
      <c r="BM6">
        <f t="shared" si="7"/>
        <v>38.681892794688203</v>
      </c>
      <c r="BN6">
        <f t="shared" si="7"/>
        <v>38.673593777322438</v>
      </c>
      <c r="BO6">
        <f t="shared" si="7"/>
        <v>38.643867320294135</v>
      </c>
      <c r="BP6">
        <f t="shared" si="7"/>
        <v>38.546048989368771</v>
      </c>
      <c r="BQ6">
        <f t="shared" si="8"/>
        <v>38.279327951600045</v>
      </c>
    </row>
    <row r="7" spans="1:69">
      <c r="A7" t="s">
        <v>18</v>
      </c>
      <c r="C7">
        <f>+C4</f>
        <v>47700.760199999997</v>
      </c>
      <c r="E7">
        <v>47700.760199999997</v>
      </c>
      <c r="O7" s="12"/>
      <c r="S7" s="6"/>
      <c r="AF7" s="135" t="s">
        <v>238</v>
      </c>
      <c r="AG7" s="136">
        <f t="shared" si="9"/>
        <v>0.48653548992401402</v>
      </c>
      <c r="AH7" s="134">
        <v>0.48653548992401402</v>
      </c>
      <c r="AI7">
        <v>1</v>
      </c>
      <c r="AJ7" s="131"/>
      <c r="AK7" s="134">
        <v>0.48653548992401402</v>
      </c>
      <c r="BB7">
        <v>1250</v>
      </c>
      <c r="BC7">
        <f t="shared" si="0"/>
        <v>-4.1681455503841469E-3</v>
      </c>
      <c r="BD7">
        <f t="shared" si="1"/>
        <v>-5.2413981076227592E-3</v>
      </c>
      <c r="BE7">
        <f t="shared" si="2"/>
        <v>1.0732525572386123E-3</v>
      </c>
      <c r="BF7">
        <f t="shared" si="3"/>
        <v>0.98253557063791686</v>
      </c>
      <c r="BG7">
        <f t="shared" si="4"/>
        <v>0.69754175693025755</v>
      </c>
      <c r="BH7">
        <f t="shared" si="5"/>
        <v>1.6066995288139514</v>
      </c>
      <c r="BI7">
        <f t="shared" si="6"/>
        <v>1.0365635031752036</v>
      </c>
      <c r="BJ7">
        <f t="shared" si="7"/>
        <v>38.793432712420234</v>
      </c>
      <c r="BK7">
        <f t="shared" si="7"/>
        <v>38.793365503470994</v>
      </c>
      <c r="BL7">
        <f t="shared" si="7"/>
        <v>38.793064447001868</v>
      </c>
      <c r="BM7">
        <f t="shared" si="7"/>
        <v>38.791718038609339</v>
      </c>
      <c r="BN7">
        <f t="shared" si="7"/>
        <v>38.785738800434089</v>
      </c>
      <c r="BO7">
        <f t="shared" si="7"/>
        <v>38.759965456908567</v>
      </c>
      <c r="BP7">
        <f t="shared" si="7"/>
        <v>38.660172244324585</v>
      </c>
      <c r="BQ7">
        <f t="shared" si="8"/>
        <v>38.361104017962695</v>
      </c>
    </row>
    <row r="8" spans="1:69" ht="15.75">
      <c r="A8" t="s">
        <v>19</v>
      </c>
      <c r="C8">
        <v>0.42402594223918605</v>
      </c>
      <c r="E8">
        <v>0.42402594223918599</v>
      </c>
      <c r="S8" s="6"/>
      <c r="AF8" s="132" t="s">
        <v>3</v>
      </c>
      <c r="AG8" s="136">
        <f t="shared" si="9"/>
        <v>22.300014160113282</v>
      </c>
      <c r="AH8" s="134">
        <v>2.2300014160113282</v>
      </c>
      <c r="AI8">
        <v>10</v>
      </c>
      <c r="AJ8" s="131" t="s">
        <v>205</v>
      </c>
      <c r="AK8" s="134">
        <v>2.2300014160113282</v>
      </c>
      <c r="BB8">
        <v>1500</v>
      </c>
      <c r="BC8">
        <f t="shared" si="0"/>
        <v>-4.5166183761792631E-3</v>
      </c>
      <c r="BD8">
        <f t="shared" si="1"/>
        <v>-6.145110982094611E-3</v>
      </c>
      <c r="BE8">
        <f t="shared" si="2"/>
        <v>1.6284926059153483E-3</v>
      </c>
      <c r="BF8">
        <f t="shared" si="3"/>
        <v>0.9283682755483037</v>
      </c>
      <c r="BG8">
        <f t="shared" si="4"/>
        <v>0.77316916540523728</v>
      </c>
      <c r="BH8">
        <f t="shared" si="5"/>
        <v>1.7185616313610816</v>
      </c>
      <c r="BI8">
        <f t="shared" si="6"/>
        <v>1.1598677511146243</v>
      </c>
      <c r="BJ8">
        <f t="shared" si="7"/>
        <v>38.895751303871492</v>
      </c>
      <c r="BK8">
        <f t="shared" si="7"/>
        <v>38.895729644876383</v>
      </c>
      <c r="BL8">
        <f t="shared" si="7"/>
        <v>38.895607869484174</v>
      </c>
      <c r="BM8">
        <f t="shared" si="7"/>
        <v>38.894923901845395</v>
      </c>
      <c r="BN8">
        <f t="shared" si="7"/>
        <v>38.891104169730525</v>
      </c>
      <c r="BO8">
        <f t="shared" si="7"/>
        <v>38.870411057913799</v>
      </c>
      <c r="BP8">
        <f t="shared" si="7"/>
        <v>38.772296647131711</v>
      </c>
      <c r="BQ8">
        <f t="shared" si="8"/>
        <v>38.442880084325353</v>
      </c>
    </row>
    <row r="9" spans="1:69" ht="15.75">
      <c r="H9" s="155" t="s">
        <v>251</v>
      </c>
      <c r="I9" s="33">
        <v>5.04999501584295E-3</v>
      </c>
      <c r="J9" s="33">
        <v>1.9740690130934969E-3</v>
      </c>
      <c r="K9" s="33">
        <v>2.3160640369667721E-3</v>
      </c>
      <c r="M9" s="159" t="s">
        <v>257</v>
      </c>
      <c r="N9" s="159"/>
      <c r="O9" s="12"/>
      <c r="S9" s="6"/>
      <c r="AF9" s="137" t="s">
        <v>4</v>
      </c>
      <c r="AG9" s="136">
        <f t="shared" si="9"/>
        <v>2112.1730080912907</v>
      </c>
      <c r="AH9" s="134">
        <v>211.21730080912906</v>
      </c>
      <c r="AI9">
        <v>10</v>
      </c>
      <c r="AJ9" s="131" t="s">
        <v>243</v>
      </c>
      <c r="AK9" s="134">
        <v>211.21730080912906</v>
      </c>
      <c r="BB9">
        <v>1750</v>
      </c>
      <c r="BC9">
        <f t="shared" si="0"/>
        <v>-4.8620979854390829E-3</v>
      </c>
      <c r="BD9">
        <f t="shared" si="1"/>
        <v>-7.0005685235871428E-3</v>
      </c>
      <c r="BE9">
        <f t="shared" si="2"/>
        <v>2.1384705381480599E-3</v>
      </c>
      <c r="BF9">
        <f t="shared" si="3"/>
        <v>0.88057175768183149</v>
      </c>
      <c r="BG9">
        <f t="shared" si="4"/>
        <v>0.83275142162395888</v>
      </c>
      <c r="BH9">
        <f t="shared" si="5"/>
        <v>1.8187973794095023</v>
      </c>
      <c r="BI9">
        <f t="shared" si="6"/>
        <v>1.2847742881325797</v>
      </c>
      <c r="BJ9">
        <f t="shared" si="7"/>
        <v>38.992603818870421</v>
      </c>
      <c r="BK9">
        <f t="shared" si="7"/>
        <v>38.99259886789249</v>
      </c>
      <c r="BL9">
        <f t="shared" si="7"/>
        <v>38.992561700315193</v>
      </c>
      <c r="BM9">
        <f t="shared" si="7"/>
        <v>38.992282833708572</v>
      </c>
      <c r="BN9">
        <f t="shared" si="7"/>
        <v>38.990199150207239</v>
      </c>
      <c r="BO9">
        <f t="shared" si="7"/>
        <v>38.975083544082104</v>
      </c>
      <c r="BP9">
        <f t="shared" si="7"/>
        <v>38.88221936167394</v>
      </c>
      <c r="BQ9">
        <f t="shared" si="8"/>
        <v>38.524656150688003</v>
      </c>
    </row>
    <row r="10" spans="1:69" ht="13.5" thickBot="1">
      <c r="C10" s="7" t="s">
        <v>37</v>
      </c>
      <c r="D10" s="7" t="s">
        <v>38</v>
      </c>
      <c r="H10" s="38"/>
      <c r="S10" s="6"/>
      <c r="AF10" s="138" t="s">
        <v>240</v>
      </c>
      <c r="AG10" s="139">
        <f t="shared" si="9"/>
        <v>46290.577554793097</v>
      </c>
      <c r="AH10" s="140">
        <v>4.6290577554793098</v>
      </c>
      <c r="AI10">
        <v>10000</v>
      </c>
      <c r="AJ10" s="131" t="s">
        <v>239</v>
      </c>
      <c r="AK10" s="140">
        <v>4.6290577554793098</v>
      </c>
      <c r="BB10">
        <v>2000</v>
      </c>
      <c r="BC10">
        <f t="shared" si="0"/>
        <v>-5.2031767908764237E-3</v>
      </c>
      <c r="BD10">
        <f t="shared" si="1"/>
        <v>-7.8077707321003581E-3</v>
      </c>
      <c r="BE10">
        <f t="shared" si="2"/>
        <v>2.604593941223934E-3</v>
      </c>
      <c r="BF10">
        <f t="shared" si="3"/>
        <v>0.83842630897721115</v>
      </c>
      <c r="BG10">
        <f t="shared" si="4"/>
        <v>0.87938863263639344</v>
      </c>
      <c r="BH10">
        <f t="shared" si="5"/>
        <v>1.9093150508720553</v>
      </c>
      <c r="BI10">
        <f t="shared" si="6"/>
        <v>1.4122381253221714</v>
      </c>
      <c r="BJ10">
        <f t="shared" si="7"/>
        <v>39.084641660926394</v>
      </c>
      <c r="BK10">
        <f t="shared" si="7"/>
        <v>39.084641016201715</v>
      </c>
      <c r="BL10">
        <f t="shared" si="7"/>
        <v>39.084633822700816</v>
      </c>
      <c r="BM10">
        <f t="shared" si="7"/>
        <v>39.084553580096056</v>
      </c>
      <c r="BN10">
        <f t="shared" si="7"/>
        <v>39.083660800665037</v>
      </c>
      <c r="BO10">
        <f t="shared" si="7"/>
        <v>39.073998827689707</v>
      </c>
      <c r="BP10">
        <f t="shared" si="7"/>
        <v>38.989752267036934</v>
      </c>
      <c r="BQ10">
        <f t="shared" si="8"/>
        <v>38.606432217050653</v>
      </c>
    </row>
    <row r="11" spans="1:69" ht="14.25">
      <c r="A11" t="s">
        <v>32</v>
      </c>
      <c r="C11">
        <f>INTERCEPT(G103:G877,F103:F877)</f>
        <v>-0.1191650640200216</v>
      </c>
      <c r="D11" s="154">
        <f>AG3</f>
        <v>9.9625942628266451E-7</v>
      </c>
      <c r="E11" s="14">
        <v>0.99616951669388898</v>
      </c>
      <c r="F11" s="12">
        <v>9.9999999999999995E-7</v>
      </c>
      <c r="H11" t="s">
        <v>266</v>
      </c>
      <c r="O11" s="12"/>
      <c r="S11" s="6"/>
      <c r="AF11" s="141" t="s">
        <v>5</v>
      </c>
      <c r="AG11" s="11">
        <f>1-AG7^2</f>
        <v>0.76328321704439972</v>
      </c>
      <c r="AH11" s="11">
        <f>SUM(AJ21:AJ149)</f>
        <v>4.6761314899578844E-4</v>
      </c>
      <c r="AI11" s="141" t="s">
        <v>6</v>
      </c>
      <c r="AJ11" s="131"/>
      <c r="AK11" s="11">
        <v>4.6761314899578844E-4</v>
      </c>
      <c r="BB11">
        <v>2250</v>
      </c>
      <c r="BC11">
        <f t="shared" si="0"/>
        <v>-5.5379913591909139E-3</v>
      </c>
      <c r="BD11">
        <f t="shared" si="1"/>
        <v>-8.5667176076342517E-3</v>
      </c>
      <c r="BE11">
        <f t="shared" si="2"/>
        <v>3.0287262484433373E-3</v>
      </c>
      <c r="BF11">
        <f t="shared" si="3"/>
        <v>0.8012205674332169</v>
      </c>
      <c r="BG11">
        <f t="shared" si="4"/>
        <v>0.91557473960883651</v>
      </c>
      <c r="BH11">
        <f t="shared" si="5"/>
        <v>1.9916732585769967</v>
      </c>
      <c r="BI11">
        <f t="shared" si="6"/>
        <v>1.5432378166668799</v>
      </c>
      <c r="BJ11">
        <f t="shared" si="7"/>
        <v>39.17243427581041</v>
      </c>
      <c r="BK11">
        <f t="shared" si="7"/>
        <v>39.17243425053109</v>
      </c>
      <c r="BL11">
        <f t="shared" si="7"/>
        <v>39.172433716644242</v>
      </c>
      <c r="BM11">
        <f t="shared" si="7"/>
        <v>39.172422441897488</v>
      </c>
      <c r="BN11">
        <f t="shared" si="7"/>
        <v>39.17218464201067</v>
      </c>
      <c r="BO11">
        <f t="shared" si="7"/>
        <v>39.167297016763811</v>
      </c>
      <c r="BP11">
        <f t="shared" si="7"/>
        <v>39.094723214833017</v>
      </c>
      <c r="BQ11">
        <f t="shared" si="8"/>
        <v>38.688208283413303</v>
      </c>
    </row>
    <row r="12" spans="1:69">
      <c r="A12" t="s">
        <v>33</v>
      </c>
      <c r="C12">
        <f>SLOPE(G103:G877,F103:F877)</f>
        <v>8.8530273999166148E-6</v>
      </c>
      <c r="D12" s="154">
        <f>AG4</f>
        <v>-4.676468823432424E-6</v>
      </c>
      <c r="E12" s="15">
        <v>-3.8859724193088767</v>
      </c>
      <c r="F12" s="12">
        <v>9.9999999999999995E-7</v>
      </c>
      <c r="H12" t="s">
        <v>252</v>
      </c>
      <c r="I12">
        <v>21</v>
      </c>
      <c r="J12">
        <f>I14+1</f>
        <v>29</v>
      </c>
      <c r="K12">
        <f>J14+1</f>
        <v>80</v>
      </c>
      <c r="S12" s="6"/>
      <c r="AF12" s="142" t="s">
        <v>235</v>
      </c>
      <c r="AG12" s="11">
        <f>AG7*SIN(RADIANS(AG9))</f>
        <v>-0.36058164940581472</v>
      </c>
      <c r="AJ12" s="131"/>
      <c r="BB12">
        <v>2500</v>
      </c>
      <c r="BC12">
        <f t="shared" si="0"/>
        <v>-5.8644850340761716E-3</v>
      </c>
      <c r="BD12">
        <f t="shared" si="1"/>
        <v>-9.277409150188827E-3</v>
      </c>
      <c r="BE12">
        <f t="shared" si="2"/>
        <v>3.4129241161126554E-3</v>
      </c>
      <c r="BF12">
        <f t="shared" si="3"/>
        <v>0.76830412731184583</v>
      </c>
      <c r="BG12">
        <f t="shared" si="4"/>
        <v>0.94328957621235365</v>
      </c>
      <c r="BH12">
        <f t="shared" si="5"/>
        <v>2.0671424529620017</v>
      </c>
      <c r="BI12">
        <f t="shared" si="6"/>
        <v>1.6787990338252805</v>
      </c>
      <c r="BJ12">
        <f t="shared" ref="BJ12:BP21" si="11">$BQ12+$AG$7*SIN(BK12)</f>
        <v>39.256475948883867</v>
      </c>
      <c r="BK12">
        <f t="shared" si="11"/>
        <v>39.256475948881494</v>
      </c>
      <c r="BL12">
        <f t="shared" si="11"/>
        <v>39.256475948518833</v>
      </c>
      <c r="BM12">
        <f t="shared" si="11"/>
        <v>39.256475893023875</v>
      </c>
      <c r="BN12">
        <f t="shared" si="11"/>
        <v>39.256467403854238</v>
      </c>
      <c r="BO12">
        <f t="shared" si="11"/>
        <v>39.255226489181894</v>
      </c>
      <c r="BP12">
        <f t="shared" si="11"/>
        <v>39.196977179771942</v>
      </c>
      <c r="BQ12">
        <f t="shared" si="8"/>
        <v>38.76998434977596</v>
      </c>
    </row>
    <row r="13" spans="1:69" ht="16.5" thickBot="1">
      <c r="A13" t="s">
        <v>36</v>
      </c>
      <c r="C13" s="6" t="s">
        <v>30</v>
      </c>
      <c r="D13" s="154">
        <f>AG5</f>
        <v>3.8604266383455212E-10</v>
      </c>
      <c r="E13" s="16">
        <v>3.3568268489598516</v>
      </c>
      <c r="F13" s="12">
        <v>1E-10</v>
      </c>
      <c r="H13" t="s">
        <v>253</v>
      </c>
      <c r="I13" t="str">
        <f>$H$11&amp;I12</f>
        <v>AL21</v>
      </c>
      <c r="J13" t="str">
        <f>$H$11&amp;J12</f>
        <v>AL29</v>
      </c>
      <c r="K13" t="str">
        <f>$H$11&amp;K12</f>
        <v>AL80</v>
      </c>
      <c r="O13" s="12"/>
      <c r="S13" s="6"/>
      <c r="AF13" s="143" t="s">
        <v>7</v>
      </c>
      <c r="AG13" s="144">
        <f>AG6*86400*300000/149600000</f>
        <v>1.0256471392370878</v>
      </c>
      <c r="AH13" t="s">
        <v>246</v>
      </c>
      <c r="AJ13" s="131"/>
      <c r="BB13">
        <v>2750</v>
      </c>
      <c r="BC13">
        <f t="shared" si="0"/>
        <v>-6.1805624311893435E-3</v>
      </c>
      <c r="BD13">
        <f t="shared" si="1"/>
        <v>-9.9398453597640823E-3</v>
      </c>
      <c r="BE13">
        <f t="shared" si="2"/>
        <v>3.7592829285747384E-3</v>
      </c>
      <c r="BF13">
        <f t="shared" si="3"/>
        <v>0.73910509611202868</v>
      </c>
      <c r="BG13">
        <f t="shared" si="4"/>
        <v>0.96409712156094585</v>
      </c>
      <c r="BH13">
        <f t="shared" si="5"/>
        <v>2.136760569102806</v>
      </c>
      <c r="BI13">
        <f t="shared" si="6"/>
        <v>1.820022544497877</v>
      </c>
      <c r="BJ13">
        <f t="shared" si="11"/>
        <v>39.337194924993021</v>
      </c>
      <c r="BK13">
        <f t="shared" si="11"/>
        <v>39.337194926100864</v>
      </c>
      <c r="BL13">
        <f t="shared" si="11"/>
        <v>39.337194892234955</v>
      </c>
      <c r="BM13">
        <f t="shared" si="11"/>
        <v>39.337195927480366</v>
      </c>
      <c r="BN13">
        <f t="shared" si="11"/>
        <v>39.337164273923804</v>
      </c>
      <c r="BO13">
        <f t="shared" si="11"/>
        <v>39.338125479072943</v>
      </c>
      <c r="BP13">
        <f t="shared" si="11"/>
        <v>39.296377295787828</v>
      </c>
      <c r="BQ13">
        <f t="shared" si="8"/>
        <v>38.85176041613861</v>
      </c>
    </row>
    <row r="14" spans="1:69">
      <c r="A14" t="s">
        <v>41</v>
      </c>
      <c r="D14" s="12">
        <f>2*D13</f>
        <v>7.7208532766910424E-10</v>
      </c>
      <c r="E14">
        <f>SUM(P21:P186)</f>
        <v>1.4238676850442161E-3</v>
      </c>
      <c r="H14" t="s">
        <v>254</v>
      </c>
      <c r="I14">
        <f>I12+I19-1</f>
        <v>28</v>
      </c>
      <c r="J14">
        <f>I14+J19</f>
        <v>79</v>
      </c>
      <c r="K14">
        <f>J14+K19</f>
        <v>140</v>
      </c>
      <c r="S14" s="6"/>
      <c r="AF14" s="143" t="s">
        <v>182</v>
      </c>
      <c r="AG14" s="11">
        <f>2*AG5*365.24/C8</f>
        <v>6.6504526489276475E-7</v>
      </c>
      <c r="AH14" t="s">
        <v>167</v>
      </c>
      <c r="AJ14" s="131"/>
      <c r="BB14">
        <v>3000</v>
      </c>
      <c r="BC14">
        <f t="shared" si="0"/>
        <v>-6.4841786407888154E-3</v>
      </c>
      <c r="BD14">
        <f t="shared" si="1"/>
        <v>-1.0554026236360021E-2</v>
      </c>
      <c r="BE14">
        <f t="shared" si="2"/>
        <v>4.0698475955712058E-3</v>
      </c>
      <c r="BF14">
        <f t="shared" si="3"/>
        <v>0.71313099190609663</v>
      </c>
      <c r="BG14">
        <f t="shared" si="4"/>
        <v>0.97923256539844739</v>
      </c>
      <c r="BH14">
        <f t="shared" si="5"/>
        <v>2.2013793935215862</v>
      </c>
      <c r="BI14">
        <f t="shared" si="6"/>
        <v>1.9681163260886099</v>
      </c>
      <c r="BJ14">
        <f t="shared" si="11"/>
        <v>39.414962406923614</v>
      </c>
      <c r="BK14">
        <f t="shared" si="11"/>
        <v>39.414962444796629</v>
      </c>
      <c r="BL14">
        <f t="shared" si="11"/>
        <v>39.414961906266917</v>
      </c>
      <c r="BM14">
        <f t="shared" si="11"/>
        <v>39.414969563623622</v>
      </c>
      <c r="BN14">
        <f t="shared" si="11"/>
        <v>39.414860645880239</v>
      </c>
      <c r="BO14">
        <f t="shared" si="11"/>
        <v>39.416402322418783</v>
      </c>
      <c r="BP14">
        <f t="shared" si="11"/>
        <v>39.392805770797104</v>
      </c>
      <c r="BQ14">
        <f t="shared" si="8"/>
        <v>38.933536482501268</v>
      </c>
    </row>
    <row r="15" spans="1:69" ht="16.5" thickBot="1">
      <c r="A15" s="5" t="s">
        <v>34</v>
      </c>
      <c r="C15" s="27">
        <f>(C7+C11)+(C8+C12)*INT(MAX(F21:F3517))</f>
        <v>57159.585212947713</v>
      </c>
      <c r="D15" s="11">
        <f>+C7+INT(MAX(F21:F1572))*C8+D11+D12*INT(MAX(F21:F4007))+D13*INT(MAX(F21:F4034)^2)</f>
        <v>57159.594680844923</v>
      </c>
      <c r="E15" s="105" t="s">
        <v>189</v>
      </c>
      <c r="F15" s="106">
        <v>1</v>
      </c>
      <c r="H15" t="s">
        <v>253</v>
      </c>
      <c r="I15" t="str">
        <f>$H$11&amp;I14</f>
        <v>AL28</v>
      </c>
      <c r="J15" t="str">
        <f>$H$11&amp;J14</f>
        <v>AL79</v>
      </c>
      <c r="K15" t="str">
        <f>$H$11&amp;K14</f>
        <v>AL140</v>
      </c>
      <c r="O15" s="12"/>
      <c r="S15" s="6"/>
      <c r="T15" s="166" t="s">
        <v>232</v>
      </c>
      <c r="U15" s="167" t="s">
        <v>208</v>
      </c>
      <c r="V15" s="168" t="s">
        <v>72</v>
      </c>
      <c r="W15" s="168" t="s">
        <v>260</v>
      </c>
      <c r="X15" s="167" t="s">
        <v>238</v>
      </c>
      <c r="Y15" s="167" t="s">
        <v>261</v>
      </c>
      <c r="Z15" s="169" t="s">
        <v>262</v>
      </c>
      <c r="AA15" s="167" t="s">
        <v>263</v>
      </c>
      <c r="AB15" s="167" t="s">
        <v>781</v>
      </c>
      <c r="AC15" s="167" t="s">
        <v>782</v>
      </c>
      <c r="AD15" s="167" t="s">
        <v>166</v>
      </c>
      <c r="AF15" s="142" t="s">
        <v>8</v>
      </c>
      <c r="AG15" s="145">
        <f>(AG10-AG2)/AI2</f>
        <v>-3325.6989837933997</v>
      </c>
      <c r="AH15" t="s">
        <v>241</v>
      </c>
      <c r="AJ15" s="131"/>
      <c r="BB15">
        <v>3250</v>
      </c>
      <c r="BC15">
        <f t="shared" si="0"/>
        <v>-6.7733874472757794E-3</v>
      </c>
      <c r="BD15">
        <f t="shared" si="1"/>
        <v>-1.1119951779976638E-2</v>
      </c>
      <c r="BE15">
        <f t="shared" si="2"/>
        <v>4.3465643327008589E-3</v>
      </c>
      <c r="BF15">
        <f t="shared" si="3"/>
        <v>0.68996234813752233</v>
      </c>
      <c r="BG15">
        <f t="shared" si="4"/>
        <v>0.98967388451966498</v>
      </c>
      <c r="BH15">
        <f t="shared" si="5"/>
        <v>2.2617020149572928</v>
      </c>
      <c r="BI15">
        <f t="shared" si="6"/>
        <v>2.1244334676699008</v>
      </c>
      <c r="BJ15">
        <f t="shared" si="11"/>
        <v>39.490100822304669</v>
      </c>
      <c r="BK15">
        <f t="shared" si="11"/>
        <v>39.49010088084701</v>
      </c>
      <c r="BL15">
        <f t="shared" si="11"/>
        <v>39.490100329952732</v>
      </c>
      <c r="BM15">
        <f t="shared" si="11"/>
        <v>39.49010551391666</v>
      </c>
      <c r="BN15">
        <f t="shared" si="11"/>
        <v>39.490056727604639</v>
      </c>
      <c r="BO15">
        <f t="shared" si="11"/>
        <v>39.490515435766639</v>
      </c>
      <c r="BP15">
        <f t="shared" si="11"/>
        <v>39.486164673973526</v>
      </c>
      <c r="BQ15">
        <f t="shared" si="8"/>
        <v>39.015312548863918</v>
      </c>
    </row>
    <row r="16" spans="1:69" ht="16.5" thickBot="1">
      <c r="A16" s="8" t="s">
        <v>20</v>
      </c>
      <c r="C16" s="28">
        <f>+C8+C12</f>
        <v>0.42403479526658594</v>
      </c>
      <c r="D16" s="80">
        <f>+C8+D12+2*D13*MAX(F21:F119)</f>
        <v>0.42403670747691602</v>
      </c>
      <c r="E16" s="105" t="s">
        <v>190</v>
      </c>
      <c r="F16" s="107">
        <f ca="1">NOW()+15018.5+$C$5/24</f>
        <v>60528.156575231478</v>
      </c>
      <c r="S16" s="6">
        <f>COUNT(T21:T482)</f>
        <v>30</v>
      </c>
      <c r="T16">
        <f t="shared" ref="T16:AD16" si="12">SQRT(SUM(T21:T456)*$C17/$S16)</f>
        <v>1.1918655276388105E-9</v>
      </c>
      <c r="U16">
        <f t="shared" si="12"/>
        <v>1.0162071244517756E-7</v>
      </c>
      <c r="V16">
        <f t="shared" si="12"/>
        <v>4.497897465672584E-12</v>
      </c>
      <c r="W16">
        <f t="shared" si="12"/>
        <v>3.9509869123322179E-4</v>
      </c>
      <c r="X16">
        <f t="shared" si="12"/>
        <v>0.15215987801209779</v>
      </c>
      <c r="Y16">
        <f t="shared" si="12"/>
        <v>0.70403149738588422</v>
      </c>
      <c r="Z16">
        <f t="shared" si="12"/>
        <v>12.282863973558101</v>
      </c>
      <c r="AA16">
        <f t="shared" si="12"/>
        <v>411.18244233100307</v>
      </c>
      <c r="AB16">
        <f t="shared" si="12"/>
        <v>6.8455602117414305E-2</v>
      </c>
      <c r="AC16">
        <f t="shared" si="12"/>
        <v>4.8206882407198062E-4</v>
      </c>
      <c r="AD16">
        <f t="shared" si="12"/>
        <v>7.7649489151034534E-9</v>
      </c>
      <c r="AF16" s="141" t="s">
        <v>9</v>
      </c>
      <c r="AG16" s="145">
        <f>365.24*AG8</f>
        <v>8144.8571718397752</v>
      </c>
      <c r="AH16" t="s">
        <v>204</v>
      </c>
      <c r="AI16" s="11"/>
      <c r="AJ16" s="131"/>
      <c r="BB16">
        <v>3500</v>
      </c>
      <c r="BC16">
        <f t="shared" si="0"/>
        <v>-7.0463638428857655E-3</v>
      </c>
      <c r="BD16">
        <f t="shared" si="1"/>
        <v>-1.1637621990613935E-2</v>
      </c>
      <c r="BE16">
        <f t="shared" si="2"/>
        <v>4.5912581477281699E-3</v>
      </c>
      <c r="BF16">
        <f t="shared" si="3"/>
        <v>0.66924371819831974</v>
      </c>
      <c r="BG16">
        <f t="shared" si="4"/>
        <v>0.99619856502581916</v>
      </c>
      <c r="BH16">
        <f t="shared" si="5"/>
        <v>2.318312723675457</v>
      </c>
      <c r="BI16">
        <f t="shared" si="6"/>
        <v>2.2905185714269334</v>
      </c>
      <c r="BJ16">
        <f t="shared" si="11"/>
        <v>39.562891286703227</v>
      </c>
      <c r="BK16">
        <f t="shared" si="11"/>
        <v>39.562890427775358</v>
      </c>
      <c r="BL16">
        <f t="shared" si="11"/>
        <v>39.562896540397162</v>
      </c>
      <c r="BM16">
        <f t="shared" si="11"/>
        <v>39.562853036789292</v>
      </c>
      <c r="BN16">
        <f t="shared" si="11"/>
        <v>39.563162516088227</v>
      </c>
      <c r="BO16">
        <f t="shared" si="11"/>
        <v>39.560953968296957</v>
      </c>
      <c r="BP16">
        <f t="shared" si="11"/>
        <v>39.576376590278606</v>
      </c>
      <c r="BQ16">
        <f t="shared" si="8"/>
        <v>39.097088615226568</v>
      </c>
    </row>
    <row r="17" spans="1:69" ht="16.5" thickBot="1">
      <c r="A17" s="34" t="s">
        <v>73</v>
      </c>
      <c r="C17">
        <f>COUNT(C21:C2175)</f>
        <v>120</v>
      </c>
      <c r="E17" s="105" t="s">
        <v>191</v>
      </c>
      <c r="F17" s="107">
        <f ca="1">ROUND(2*(F16-$C$7)/$C$8,0)/2+F15</f>
        <v>30252.5</v>
      </c>
      <c r="H17" s="156" t="s">
        <v>251</v>
      </c>
      <c r="I17" s="160">
        <f ca="1">SQRT(I18/(I19-1))</f>
        <v>5.0508798665157353E-3</v>
      </c>
      <c r="J17" s="160">
        <f ca="1">SQRT(J18/(J19-1))</f>
        <v>1.974198777564988E-3</v>
      </c>
      <c r="K17" s="161">
        <f ca="1">SQRT(K18/(K19-1))</f>
        <v>2.3159493174312795E-3</v>
      </c>
      <c r="S17" s="6"/>
      <c r="T17" s="170">
        <f>T16/T1</f>
        <v>1.1963405275732342E-3</v>
      </c>
      <c r="U17" s="170">
        <f>U16/U1</f>
        <v>-2.1730223440384281E-2</v>
      </c>
      <c r="V17" s="170">
        <f>V16/V1</f>
        <v>1.1651296312679747E-2</v>
      </c>
      <c r="W17" s="170">
        <f t="shared" ref="W17:AD17" si="13">W16/W1</f>
        <v>6.6743814220876677E-2</v>
      </c>
      <c r="X17" s="170">
        <f t="shared" si="13"/>
        <v>0.3127415803436287</v>
      </c>
      <c r="Y17" s="170">
        <f t="shared" si="13"/>
        <v>3.1570899118312838E-2</v>
      </c>
      <c r="Z17" s="170">
        <f t="shared" si="13"/>
        <v>5.8152736193981414E-3</v>
      </c>
      <c r="AA17" s="170">
        <f t="shared" si="13"/>
        <v>8.8826379805759786E-3</v>
      </c>
      <c r="AB17" s="170">
        <f t="shared" si="13"/>
        <v>6.6743814220877148E-2</v>
      </c>
      <c r="AC17" s="170">
        <f t="shared" si="13"/>
        <v>0.22219045825465797</v>
      </c>
      <c r="AD17" s="170">
        <f t="shared" si="13"/>
        <v>1.1675820165948423E-2</v>
      </c>
      <c r="AF17" s="141" t="s">
        <v>10</v>
      </c>
      <c r="AG17" s="146">
        <f>AG13^3/AG8^2</f>
        <v>2.1696198291263689E-3</v>
      </c>
      <c r="AJ17" s="131"/>
      <c r="BB17">
        <v>3750</v>
      </c>
      <c r="BC17">
        <f t="shared" si="0"/>
        <v>-7.3014112718013313E-3</v>
      </c>
      <c r="BD17">
        <f t="shared" si="1"/>
        <v>-1.2107036868271921E-2</v>
      </c>
      <c r="BE17">
        <f t="shared" si="2"/>
        <v>4.8056255964705899E-3</v>
      </c>
      <c r="BF17">
        <f t="shared" si="3"/>
        <v>0.6506743733471454</v>
      </c>
      <c r="BG17">
        <f t="shared" si="4"/>
        <v>0.99942768266300852</v>
      </c>
      <c r="BH17">
        <f t="shared" si="5"/>
        <v>2.3717007431294475</v>
      </c>
      <c r="BI17">
        <f t="shared" si="6"/>
        <v>2.4681661714208296</v>
      </c>
      <c r="BJ17">
        <f t="shared" si="11"/>
        <v>39.633580233507317</v>
      </c>
      <c r="BK17">
        <f t="shared" si="11"/>
        <v>39.633574627452489</v>
      </c>
      <c r="BL17">
        <f t="shared" si="11"/>
        <v>39.63360701935531</v>
      </c>
      <c r="BM17">
        <f t="shared" si="11"/>
        <v>39.633419820188216</v>
      </c>
      <c r="BN17">
        <f t="shared" si="11"/>
        <v>39.634500412589169</v>
      </c>
      <c r="BO17">
        <f t="shared" si="11"/>
        <v>39.628219892659075</v>
      </c>
      <c r="BP17">
        <f t="shared" si="11"/>
        <v>39.663385137872702</v>
      </c>
      <c r="BQ17">
        <f t="shared" si="8"/>
        <v>39.178864681589218</v>
      </c>
    </row>
    <row r="18" spans="1:69" ht="17.25" thickTop="1" thickBot="1">
      <c r="A18" s="8" t="s">
        <v>194</v>
      </c>
      <c r="C18" s="29">
        <f>+C15</f>
        <v>57159.585212947713</v>
      </c>
      <c r="D18" s="30">
        <f>C16</f>
        <v>0.42403479526658594</v>
      </c>
      <c r="E18" s="105" t="s">
        <v>192</v>
      </c>
      <c r="F18" s="11">
        <f ca="1">ROUND(2*(F16-$C$15)/$C$16,0)/2+F15</f>
        <v>7945</v>
      </c>
      <c r="H18" s="157" t="s">
        <v>255</v>
      </c>
      <c r="I18" s="162">
        <f ca="1">SUM(INDIRECT(I13):INDIRECT(I15))</f>
        <v>1.7857971198181809E-4</v>
      </c>
      <c r="J18" s="162">
        <f ca="1">SUM(INDIRECT(J13):INDIRECT(J15))</f>
        <v>1.9487304066695462E-4</v>
      </c>
      <c r="K18" s="162">
        <f ca="1">SUM(INDIRECT(K13):INDIRECT(K15))</f>
        <v>3.2181727445462451E-4</v>
      </c>
      <c r="R18" t="s">
        <v>267</v>
      </c>
      <c r="S18" s="6">
        <f>SUM(S21:S289)</f>
        <v>0</v>
      </c>
      <c r="AF18" s="147" t="s">
        <v>11</v>
      </c>
      <c r="AG18" s="148">
        <f>2*PI()/(AG8*365.2422)*AI2</f>
        <v>3.2710426545060978E-4</v>
      </c>
      <c r="AH18" s="149" t="s">
        <v>234</v>
      </c>
      <c r="AI18" s="149"/>
      <c r="AJ18" s="150"/>
      <c r="BB18">
        <v>4000</v>
      </c>
      <c r="BC18">
        <f t="shared" si="0"/>
        <v>-7.5369607081750998E-3</v>
      </c>
      <c r="BD18">
        <f t="shared" si="1"/>
        <v>-1.2528196412950582E-2</v>
      </c>
      <c r="BE18">
        <f t="shared" si="2"/>
        <v>4.991235704775482E-3</v>
      </c>
      <c r="BF18">
        <f t="shared" si="3"/>
        <v>0.63399974071793386</v>
      </c>
      <c r="BG18">
        <f t="shared" si="4"/>
        <v>0.99985981994656958</v>
      </c>
      <c r="BH18">
        <f t="shared" si="5"/>
        <v>2.4222789598539216</v>
      </c>
      <c r="BI18">
        <f t="shared" si="6"/>
        <v>2.659495733845179</v>
      </c>
      <c r="BJ18">
        <f t="shared" si="11"/>
        <v>39.702385131599499</v>
      </c>
      <c r="BK18">
        <f t="shared" si="11"/>
        <v>39.702365383600331</v>
      </c>
      <c r="BL18">
        <f t="shared" si="11"/>
        <v>39.702462220792185</v>
      </c>
      <c r="BM18">
        <f t="shared" si="11"/>
        <v>39.701987170904466</v>
      </c>
      <c r="BN18">
        <f t="shared" si="11"/>
        <v>39.704312939268405</v>
      </c>
      <c r="BO18">
        <f t="shared" si="11"/>
        <v>39.69281210388057</v>
      </c>
      <c r="BP18">
        <f t="shared" si="11"/>
        <v>39.747155344948617</v>
      </c>
      <c r="BQ18">
        <f t="shared" si="8"/>
        <v>39.260640747951875</v>
      </c>
    </row>
    <row r="19" spans="1:69" ht="13.5" thickBot="1">
      <c r="A19" s="8" t="s">
        <v>195</v>
      </c>
      <c r="C19" s="31">
        <f>+D15</f>
        <v>57159.594680844923</v>
      </c>
      <c r="D19" s="32">
        <f>+D16</f>
        <v>0.42403670747691602</v>
      </c>
      <c r="E19" s="105" t="s">
        <v>193</v>
      </c>
      <c r="F19" s="108">
        <f ca="1">+$C$15+$C$16*F18-15018.5-$C$5/24</f>
        <v>45510.041661340736</v>
      </c>
      <c r="H19" s="158" t="s">
        <v>256</v>
      </c>
      <c r="I19" s="163">
        <f>COUNT(I21:I456)</f>
        <v>8</v>
      </c>
      <c r="J19" s="163">
        <f>COUNT(J21:J456)</f>
        <v>51</v>
      </c>
      <c r="K19" s="163">
        <f>COUNT(K21:K456)</f>
        <v>61</v>
      </c>
      <c r="Q19" s="171" t="s">
        <v>264</v>
      </c>
      <c r="R19" s="117"/>
      <c r="S19" s="172">
        <f ca="1">20+C17*RAND()</f>
        <v>138.0230610714446</v>
      </c>
      <c r="AF19" s="151"/>
      <c r="AH19" s="151"/>
      <c r="BB19">
        <v>4250</v>
      </c>
      <c r="BC19">
        <f t="shared" si="0"/>
        <v>-7.7515659686690089E-3</v>
      </c>
      <c r="BD19">
        <f t="shared" si="1"/>
        <v>-1.2901100624649922E-2</v>
      </c>
      <c r="BE19">
        <f t="shared" si="2"/>
        <v>5.1495346559809136E-3</v>
      </c>
      <c r="BF19">
        <f t="shared" si="3"/>
        <v>0.61900397274210595</v>
      </c>
      <c r="BG19">
        <f t="shared" si="4"/>
        <v>0.99789708114376763</v>
      </c>
      <c r="BH19">
        <f t="shared" si="5"/>
        <v>2.470398607531362</v>
      </c>
      <c r="BI19">
        <f t="shared" si="6"/>
        <v>2.8670495016497508</v>
      </c>
      <c r="BJ19">
        <f t="shared" si="11"/>
        <v>39.769499212504023</v>
      </c>
      <c r="BK19">
        <f t="shared" si="11"/>
        <v>39.769447812879847</v>
      </c>
      <c r="BL19">
        <f t="shared" si="11"/>
        <v>39.769668309885638</v>
      </c>
      <c r="BM19">
        <f t="shared" si="11"/>
        <v>39.768721779811983</v>
      </c>
      <c r="BN19">
        <f t="shared" si="11"/>
        <v>39.772773433913279</v>
      </c>
      <c r="BO19">
        <f t="shared" si="11"/>
        <v>39.755212896526075</v>
      </c>
      <c r="BP19">
        <f t="shared" si="11"/>
        <v>39.827673883469124</v>
      </c>
      <c r="BQ19">
        <f t="shared" si="8"/>
        <v>39.342416814314525</v>
      </c>
    </row>
    <row r="20" spans="1:69" ht="15" thickBot="1">
      <c r="A20" s="7" t="s">
        <v>22</v>
      </c>
      <c r="B20" s="7" t="s">
        <v>23</v>
      </c>
      <c r="C20" s="7" t="s">
        <v>24</v>
      </c>
      <c r="D20" s="7" t="s">
        <v>29</v>
      </c>
      <c r="E20" s="7" t="s">
        <v>25</v>
      </c>
      <c r="F20" s="7" t="s">
        <v>26</v>
      </c>
      <c r="G20" s="7" t="s">
        <v>27</v>
      </c>
      <c r="H20" s="10" t="s">
        <v>247</v>
      </c>
      <c r="I20" s="10" t="s">
        <v>159</v>
      </c>
      <c r="J20" s="10" t="s">
        <v>152</v>
      </c>
      <c r="K20" s="10" t="s">
        <v>161</v>
      </c>
      <c r="L20" s="9" t="s">
        <v>39</v>
      </c>
      <c r="M20" s="7" t="s">
        <v>31</v>
      </c>
      <c r="N20" s="9" t="s">
        <v>163</v>
      </c>
      <c r="O20" s="9" t="s">
        <v>164</v>
      </c>
      <c r="P20" s="9" t="s">
        <v>165</v>
      </c>
      <c r="Q20" s="50"/>
      <c r="R20" s="50"/>
      <c r="S20" s="173" t="s">
        <v>265</v>
      </c>
      <c r="T20" s="50"/>
      <c r="U20" s="50"/>
      <c r="V20" s="50"/>
      <c r="W20" s="50"/>
      <c r="X20" s="50"/>
      <c r="AE20" s="7" t="s">
        <v>26</v>
      </c>
      <c r="AF20" s="9" t="s">
        <v>242</v>
      </c>
      <c r="AG20" s="9" t="s">
        <v>245</v>
      </c>
      <c r="AH20" s="9" t="s">
        <v>15</v>
      </c>
      <c r="AI20" s="9" t="s">
        <v>236</v>
      </c>
      <c r="AJ20" s="9" t="s">
        <v>165</v>
      </c>
      <c r="AK20" s="9" t="s">
        <v>16</v>
      </c>
      <c r="AL20" s="164" t="s">
        <v>258</v>
      </c>
      <c r="AM20" s="9" t="s">
        <v>220</v>
      </c>
      <c r="AN20" s="9" t="s">
        <v>221</v>
      </c>
      <c r="AO20" s="9" t="s">
        <v>222</v>
      </c>
      <c r="AP20" s="9" t="s">
        <v>237</v>
      </c>
      <c r="AQ20" s="9" t="s">
        <v>223</v>
      </c>
      <c r="AR20" s="9" t="s">
        <v>224</v>
      </c>
      <c r="AS20" s="7" t="s">
        <v>225</v>
      </c>
      <c r="AT20" s="7" t="s">
        <v>226</v>
      </c>
      <c r="AU20" s="7" t="s">
        <v>227</v>
      </c>
      <c r="AV20" s="7" t="s">
        <v>228</v>
      </c>
      <c r="AW20" s="7" t="s">
        <v>229</v>
      </c>
      <c r="AX20" s="7" t="s">
        <v>230</v>
      </c>
      <c r="AY20" s="7" t="s">
        <v>231</v>
      </c>
      <c r="AZ20" s="7" t="s">
        <v>121</v>
      </c>
      <c r="BA20" s="152"/>
      <c r="BB20">
        <v>4500</v>
      </c>
      <c r="BC20">
        <f t="shared" si="0"/>
        <v>-7.9438975140514456E-3</v>
      </c>
      <c r="BD20">
        <f t="shared" si="1"/>
        <v>-1.3225749503369945E-2</v>
      </c>
      <c r="BE20">
        <f t="shared" si="2"/>
        <v>5.2818519893184993E-3</v>
      </c>
      <c r="BF20">
        <f t="shared" si="3"/>
        <v>0.60550370055379621</v>
      </c>
      <c r="BG20">
        <f t="shared" si="4"/>
        <v>0.99386509315446503</v>
      </c>
      <c r="BH20">
        <f t="shared" si="5"/>
        <v>2.5163607062013948</v>
      </c>
      <c r="BI20">
        <f t="shared" si="6"/>
        <v>3.0939222401956763</v>
      </c>
      <c r="BJ20">
        <f t="shared" si="11"/>
        <v>39.835095192631449</v>
      </c>
      <c r="BK20">
        <f t="shared" si="11"/>
        <v>39.834985004484672</v>
      </c>
      <c r="BL20">
        <f t="shared" si="11"/>
        <v>39.835407801353853</v>
      </c>
      <c r="BM20">
        <f t="shared" si="11"/>
        <v>39.83378397307451</v>
      </c>
      <c r="BN20">
        <f t="shared" si="11"/>
        <v>39.839998093131953</v>
      </c>
      <c r="BO20">
        <f t="shared" si="11"/>
        <v>39.815877003292734</v>
      </c>
      <c r="BP20">
        <f t="shared" si="11"/>
        <v>39.904949158246282</v>
      </c>
      <c r="BQ20">
        <f t="shared" si="8"/>
        <v>39.424192880677182</v>
      </c>
    </row>
    <row r="21" spans="1:69">
      <c r="A21" s="23" t="s">
        <v>158</v>
      </c>
      <c r="B21" s="98" t="s">
        <v>60</v>
      </c>
      <c r="C21" s="23">
        <v>50195.504999999997</v>
      </c>
      <c r="D21" s="23" t="s">
        <v>159</v>
      </c>
      <c r="E21" s="17">
        <f t="shared" ref="E21:E52" si="14">+(C21-C$7)/C$8</f>
        <v>5883.472098017899</v>
      </c>
      <c r="F21">
        <f t="shared" ref="F21:F52" si="15">ROUND(2*E21,0)/2</f>
        <v>5883.5</v>
      </c>
      <c r="G21">
        <f t="shared" ref="G21:G28" si="16">+C21-(C$7+F21*C$8)+I$9*S21</f>
        <v>-1.1831164250907023E-2</v>
      </c>
      <c r="I21">
        <f t="shared" ref="I21:I28" si="17">G21</f>
        <v>-1.1831164250907023E-2</v>
      </c>
      <c r="L21">
        <f t="shared" ref="L21:L52" si="18">+D$11+D$12*F21+D$13*F21^2</f>
        <v>-1.4149920341690984E-2</v>
      </c>
      <c r="M21" s="2">
        <f t="shared" ref="M21:M52" si="19">+C21-15018.5</f>
        <v>35177.004999999997</v>
      </c>
      <c r="N21">
        <f t="shared" ref="N21:N52" si="20">+(L21-G21)^2</f>
        <v>5.3766298085477212E-6</v>
      </c>
      <c r="O21" s="6">
        <v>0.1</v>
      </c>
      <c r="P21">
        <f t="shared" ref="P21:P52" si="21">O21*N21</f>
        <v>5.376629808547721E-7</v>
      </c>
      <c r="S21" s="174"/>
      <c r="T21">
        <v>1.8258946581431507E-23</v>
      </c>
      <c r="U21">
        <v>4.1093477014569908E-18</v>
      </c>
      <c r="V21">
        <v>2.21860949433324E-27</v>
      </c>
      <c r="W21">
        <v>2.2035719229857855E-10</v>
      </c>
      <c r="X21">
        <v>1.5984239586454901E-5</v>
      </c>
      <c r="Y21">
        <v>7.9939304340219213E-5</v>
      </c>
      <c r="Z21">
        <v>5.4505785054415162E-6</v>
      </c>
      <c r="AA21">
        <v>8.055305609536763</v>
      </c>
      <c r="AB21">
        <v>6.615063804723743E-6</v>
      </c>
      <c r="AC21">
        <v>2.1348602408482668E-10</v>
      </c>
      <c r="AD21">
        <v>6.5843464012903204E-21</v>
      </c>
      <c r="AE21">
        <f t="shared" ref="AE21:AE52" si="22">F21</f>
        <v>5883.5</v>
      </c>
      <c r="AF21" s="127">
        <f t="shared" ref="AF21:AF52" si="23">AG$3+AG$4*AE21+AG$5*AE21^2+AM21</f>
        <v>-8.5550932088017517E-3</v>
      </c>
      <c r="AG21" s="127">
        <f t="shared" ref="AG21:AG52" si="24">IF(N21&lt;&gt;0,G21-AM21, -9999)</f>
        <v>-1.7425991383796254E-2</v>
      </c>
      <c r="AH21" s="127">
        <f t="shared" ref="AH21:AH52" si="25">+G21-L21</f>
        <v>2.3187560907839619E-3</v>
      </c>
      <c r="AI21" s="127">
        <f t="shared" ref="AI21:AI52" si="26">IF(N21&lt;&gt;0,G21-AF21, -9999)</f>
        <v>-3.2760710421052709E-3</v>
      </c>
      <c r="AJ21" s="127">
        <f t="shared" ref="AJ21:AJ52" si="27">+(G21-AF21)^2*O21</f>
        <v>1.0732641472920716E-6</v>
      </c>
      <c r="AK21">
        <f t="shared" ref="AK21:AK52" si="28">IF(N21&lt;&gt;0,G21-L21, -9999)</f>
        <v>2.3187560907839619E-3</v>
      </c>
      <c r="AL21" s="113">
        <f t="shared" ref="AL21:AL52" si="29">+(G21-AF21)^2</f>
        <v>1.0732641472920716E-5</v>
      </c>
      <c r="AM21">
        <f t="shared" ref="AM21:AM52" si="30">$AG$6*($AG$11/AN21*AO21+$AG$12)</f>
        <v>5.5948271328892327E-3</v>
      </c>
      <c r="AN21">
        <f t="shared" ref="AN21:AN52" si="31">1+$AG$7*COS(AQ21)</f>
        <v>0.55181104007562098</v>
      </c>
      <c r="AO21">
        <f t="shared" ref="AO21:AO52" si="32">SIN(AQ21+RADIANS($AG$9))</f>
        <v>0.94395730575669212</v>
      </c>
      <c r="AP21">
        <f t="shared" ref="AP21:AP52" si="33">$AG$7*SIN(AQ21)</f>
        <v>0.18932363602441113</v>
      </c>
      <c r="AQ21">
        <f t="shared" ref="AQ21:AQ52" si="34">2*ATAN(AR21)</f>
        <v>2.7419099694602558</v>
      </c>
      <c r="AR21">
        <f t="shared" ref="AR21:AR52" si="35">SQRT((1+$AG$7)/(1-$AG$7))*TAN(AS21/2)</f>
        <v>4.9371777844361224</v>
      </c>
      <c r="AS21" s="127">
        <f t="shared" ref="AS21:AY30" si="36">$AZ21+$AG$7*SIN(AT21)</f>
        <v>40.17693793878346</v>
      </c>
      <c r="AT21" s="127">
        <f t="shared" si="36"/>
        <v>40.175769428429788</v>
      </c>
      <c r="AU21" s="127">
        <f t="shared" si="36"/>
        <v>40.178817668237926</v>
      </c>
      <c r="AV21" s="127">
        <f t="shared" si="36"/>
        <v>40.17085050657429</v>
      </c>
      <c r="AW21" s="127">
        <f t="shared" si="36"/>
        <v>40.191571161461212</v>
      </c>
      <c r="AX21" s="127">
        <f t="shared" si="36"/>
        <v>40.13695043189108</v>
      </c>
      <c r="AY21" s="127">
        <f t="shared" si="36"/>
        <v>40.27641005963239</v>
      </c>
      <c r="AZ21" s="127">
        <f t="shared" ref="AZ21:AZ52" si="37">RADIANS($AG$9)+$AG$18*(F21-AG$15)</f>
        <v>39.876741631928098</v>
      </c>
      <c r="BB21">
        <v>4750</v>
      </c>
      <c r="BC21">
        <f t="shared" si="0"/>
        <v>-8.1127355117738137E-3</v>
      </c>
      <c r="BD21">
        <f t="shared" si="1"/>
        <v>-1.3502143049110649E-2</v>
      </c>
      <c r="BE21">
        <f t="shared" si="2"/>
        <v>5.3894075373368353E-3</v>
      </c>
      <c r="BF21">
        <f t="shared" si="3"/>
        <v>0.59334286237352662</v>
      </c>
      <c r="BG21">
        <f t="shared" si="4"/>
        <v>0.98802848554325984</v>
      </c>
      <c r="BH21">
        <f t="shared" si="5"/>
        <v>2.5604249434676563</v>
      </c>
      <c r="BI21">
        <f t="shared" si="6"/>
        <v>3.3439364552402369</v>
      </c>
      <c r="BJ21">
        <f t="shared" si="11"/>
        <v>39.899328070167549</v>
      </c>
      <c r="BK21">
        <f t="shared" si="11"/>
        <v>39.899122567833714</v>
      </c>
      <c r="BL21">
        <f t="shared" si="11"/>
        <v>39.899839923667948</v>
      </c>
      <c r="BM21">
        <f t="shared" si="11"/>
        <v>39.89733273712023</v>
      </c>
      <c r="BN21">
        <f t="shared" si="11"/>
        <v>39.906058208107964</v>
      </c>
      <c r="BO21">
        <f t="shared" si="11"/>
        <v>39.875223214626047</v>
      </c>
      <c r="BP21">
        <f t="shared" si="11"/>
        <v>39.979011250766966</v>
      </c>
      <c r="BQ21">
        <f t="shared" si="8"/>
        <v>39.505968947039833</v>
      </c>
    </row>
    <row r="22" spans="1:69">
      <c r="A22" s="23" t="s">
        <v>158</v>
      </c>
      <c r="B22" s="98" t="s">
        <v>60</v>
      </c>
      <c r="C22" s="23">
        <v>50189.572999999997</v>
      </c>
      <c r="D22" s="23" t="s">
        <v>159</v>
      </c>
      <c r="E22" s="17">
        <f t="shared" si="14"/>
        <v>5869.4823879339474</v>
      </c>
      <c r="F22">
        <f t="shared" si="15"/>
        <v>5869.5</v>
      </c>
      <c r="G22">
        <f t="shared" si="16"/>
        <v>-7.4679729004856199E-3</v>
      </c>
      <c r="I22">
        <f t="shared" si="17"/>
        <v>-7.4679729004856199E-3</v>
      </c>
      <c r="L22">
        <f t="shared" si="18"/>
        <v>-1.4147970010155594E-2</v>
      </c>
      <c r="M22" s="2">
        <f t="shared" si="19"/>
        <v>35171.072999999997</v>
      </c>
      <c r="N22">
        <f t="shared" si="20"/>
        <v>4.4622361385199212E-5</v>
      </c>
      <c r="O22" s="6">
        <v>0.1</v>
      </c>
      <c r="P22">
        <f t="shared" si="21"/>
        <v>4.4622361385199214E-6</v>
      </c>
      <c r="S22" s="175"/>
      <c r="AE22">
        <f t="shared" si="22"/>
        <v>5869.5</v>
      </c>
      <c r="AF22" s="127">
        <f t="shared" si="23"/>
        <v>-8.5530672874164493E-3</v>
      </c>
      <c r="AG22" s="127">
        <f t="shared" si="24"/>
        <v>-1.3062875623224765E-2</v>
      </c>
      <c r="AH22" s="127">
        <f t="shared" si="25"/>
        <v>6.6799971096699745E-3</v>
      </c>
      <c r="AI22" s="127">
        <f t="shared" si="26"/>
        <v>1.0850943869308294E-3</v>
      </c>
      <c r="AJ22" s="127">
        <f t="shared" si="27"/>
        <v>1.1774298285487924E-7</v>
      </c>
      <c r="AK22">
        <f t="shared" si="28"/>
        <v>6.6799971096699745E-3</v>
      </c>
      <c r="AL22" s="113">
        <f t="shared" si="29"/>
        <v>1.1774298285487924E-6</v>
      </c>
      <c r="AM22">
        <f t="shared" si="30"/>
        <v>5.5949027227391443E-3</v>
      </c>
      <c r="AN22">
        <f t="shared" si="31"/>
        <v>0.55220881617393092</v>
      </c>
      <c r="AO22">
        <f t="shared" si="32"/>
        <v>0.94464700088327747</v>
      </c>
      <c r="AP22">
        <f t="shared" si="33"/>
        <v>0.19026255186780189</v>
      </c>
      <c r="AQ22">
        <f t="shared" si="34"/>
        <v>2.7398141294882343</v>
      </c>
      <c r="AR22">
        <f t="shared" si="35"/>
        <v>4.9107229172415998</v>
      </c>
      <c r="AS22" s="127">
        <f t="shared" si="36"/>
        <v>40.173620871852577</v>
      </c>
      <c r="AT22" s="127">
        <f t="shared" si="36"/>
        <v>40.172468073050524</v>
      </c>
      <c r="AU22" s="127">
        <f t="shared" si="36"/>
        <v>40.175483162269046</v>
      </c>
      <c r="AV22" s="127">
        <f t="shared" si="36"/>
        <v>40.16758211224969</v>
      </c>
      <c r="AW22" s="127">
        <f t="shared" si="36"/>
        <v>40.188184089071612</v>
      </c>
      <c r="AX22" s="127">
        <f t="shared" si="36"/>
        <v>40.133731558719852</v>
      </c>
      <c r="AY22" s="127">
        <f t="shared" si="36"/>
        <v>40.273097004060233</v>
      </c>
      <c r="AZ22" s="127">
        <f t="shared" si="37"/>
        <v>39.872162172211787</v>
      </c>
      <c r="BB22">
        <v>5000</v>
      </c>
      <c r="BC22">
        <f t="shared" si="0"/>
        <v>-8.2569621349135279E-3</v>
      </c>
      <c r="BD22">
        <f t="shared" si="1"/>
        <v>-1.3730281261872035E-2</v>
      </c>
      <c r="BE22">
        <f t="shared" si="2"/>
        <v>5.473319126958507E-3</v>
      </c>
      <c r="BF22">
        <f t="shared" si="3"/>
        <v>0.58238843724019174</v>
      </c>
      <c r="BG22">
        <f t="shared" si="4"/>
        <v>0.98060298293753112</v>
      </c>
      <c r="BH22">
        <f t="shared" si="5"/>
        <v>2.6028165893271598</v>
      </c>
      <c r="BI22">
        <f t="shared" si="6"/>
        <v>3.6218839269259746</v>
      </c>
      <c r="BJ22">
        <f t="shared" ref="BJ22:BP28" si="38">$BQ22+$AG$7*SIN(BK22)</f>
        <v>39.962337163046151</v>
      </c>
      <c r="BK22">
        <f t="shared" si="38"/>
        <v>39.961992760106853</v>
      </c>
      <c r="BL22">
        <f t="shared" si="38"/>
        <v>39.963101280588305</v>
      </c>
      <c r="BM22">
        <f t="shared" si="38"/>
        <v>39.959528004121765</v>
      </c>
      <c r="BN22">
        <f t="shared" si="38"/>
        <v>39.970991837634308</v>
      </c>
      <c r="BO22">
        <f t="shared" si="38"/>
        <v>39.933628465798485</v>
      </c>
      <c r="BP22">
        <f t="shared" si="38"/>
        <v>40.049911718140329</v>
      </c>
      <c r="BQ22">
        <f t="shared" si="8"/>
        <v>39.587745013402483</v>
      </c>
    </row>
    <row r="23" spans="1:69">
      <c r="A23" s="23" t="s">
        <v>158</v>
      </c>
      <c r="B23" s="98" t="s">
        <v>59</v>
      </c>
      <c r="C23" s="23">
        <v>50180.457000000002</v>
      </c>
      <c r="D23" s="23" t="s">
        <v>159</v>
      </c>
      <c r="E23" s="17">
        <f t="shared" si="14"/>
        <v>5847.9837033207959</v>
      </c>
      <c r="F23">
        <f t="shared" si="15"/>
        <v>5848</v>
      </c>
      <c r="G23">
        <f t="shared" si="16"/>
        <v>-6.9102147535886616E-3</v>
      </c>
      <c r="I23">
        <f t="shared" si="17"/>
        <v>-6.9102147535886616E-3</v>
      </c>
      <c r="L23">
        <f t="shared" si="18"/>
        <v>-1.4144680211091646E-2</v>
      </c>
      <c r="M23" s="2">
        <f t="shared" si="19"/>
        <v>35161.957000000002</v>
      </c>
      <c r="N23">
        <f t="shared" si="20"/>
        <v>5.2337490455803863E-5</v>
      </c>
      <c r="O23" s="6">
        <v>0.1</v>
      </c>
      <c r="P23">
        <f t="shared" si="21"/>
        <v>5.2337490455803864E-6</v>
      </c>
      <c r="S23" s="175"/>
      <c r="AE23">
        <f t="shared" si="22"/>
        <v>5848</v>
      </c>
      <c r="AF23" s="127">
        <f t="shared" si="23"/>
        <v>-8.5497813353519452E-3</v>
      </c>
      <c r="AG23" s="127">
        <f t="shared" si="24"/>
        <v>-1.2505113629328362E-2</v>
      </c>
      <c r="AH23" s="127">
        <f t="shared" si="25"/>
        <v>7.2344654575029841E-3</v>
      </c>
      <c r="AI23" s="127">
        <f t="shared" si="26"/>
        <v>1.6395665817632837E-3</v>
      </c>
      <c r="AJ23" s="127">
        <f t="shared" si="27"/>
        <v>2.6881785760349383E-7</v>
      </c>
      <c r="AK23">
        <f t="shared" si="28"/>
        <v>7.2344654575029841E-3</v>
      </c>
      <c r="AL23" s="113">
        <f t="shared" si="29"/>
        <v>2.6881785760349381E-6</v>
      </c>
      <c r="AM23">
        <f t="shared" si="30"/>
        <v>5.5948988757397004E-3</v>
      </c>
      <c r="AN23">
        <f t="shared" si="31"/>
        <v>0.55282464250985175</v>
      </c>
      <c r="AO23">
        <f t="shared" si="32"/>
        <v>0.94570000577658431</v>
      </c>
      <c r="AP23">
        <f t="shared" si="33"/>
        <v>0.19170545795349289</v>
      </c>
      <c r="AQ23">
        <f t="shared" si="34"/>
        <v>2.7365896405964567</v>
      </c>
      <c r="AR23">
        <f t="shared" si="35"/>
        <v>4.8705491089391799</v>
      </c>
      <c r="AS23" s="127">
        <f t="shared" si="36"/>
        <v>40.168522181247916</v>
      </c>
      <c r="AT23" s="127">
        <f t="shared" si="36"/>
        <v>40.16739345858921</v>
      </c>
      <c r="AU23" s="127">
        <f t="shared" si="36"/>
        <v>40.170357512564998</v>
      </c>
      <c r="AV23" s="127">
        <f t="shared" si="36"/>
        <v>40.162558801110052</v>
      </c>
      <c r="AW23" s="127">
        <f t="shared" si="36"/>
        <v>40.182975727780615</v>
      </c>
      <c r="AX23" s="127">
        <f t="shared" si="36"/>
        <v>40.128789391877717</v>
      </c>
      <c r="AY23" s="127">
        <f t="shared" si="36"/>
        <v>40.267992716842983</v>
      </c>
      <c r="AZ23" s="127">
        <f t="shared" si="37"/>
        <v>39.865129430504602</v>
      </c>
      <c r="BB23">
        <v>5250</v>
      </c>
      <c r="BC23">
        <f t="shared" si="0"/>
        <v>-8.3755528546848174E-3</v>
      </c>
      <c r="BD23">
        <f t="shared" si="1"/>
        <v>-1.3910164141654101E-2</v>
      </c>
      <c r="BE23">
        <f t="shared" si="2"/>
        <v>5.5346112869692843E-3</v>
      </c>
      <c r="BF23">
        <f t="shared" si="3"/>
        <v>0.57252690970152176</v>
      </c>
      <c r="BG23">
        <f t="shared" si="4"/>
        <v>0.97176494088680931</v>
      </c>
      <c r="BH23">
        <f t="shared" si="5"/>
        <v>2.6437319457341069</v>
      </c>
      <c r="BI23">
        <f t="shared" si="6"/>
        <v>3.9338662723113491</v>
      </c>
      <c r="BJ23">
        <f t="shared" si="38"/>
        <v>40.024247609881698</v>
      </c>
      <c r="BK23">
        <f t="shared" si="38"/>
        <v>40.02371798219351</v>
      </c>
      <c r="BL23">
        <f t="shared" si="38"/>
        <v>40.025307133730102</v>
      </c>
      <c r="BM23">
        <f t="shared" si="38"/>
        <v>40.020530767990429</v>
      </c>
      <c r="BN23">
        <f t="shared" si="38"/>
        <v>40.034814471559962</v>
      </c>
      <c r="BO23">
        <f t="shared" si="38"/>
        <v>39.991424178358656</v>
      </c>
      <c r="BP23">
        <f t="shared" si="38"/>
        <v>40.117723248510728</v>
      </c>
      <c r="BQ23">
        <f t="shared" si="8"/>
        <v>39.669521079765133</v>
      </c>
    </row>
    <row r="24" spans="1:69">
      <c r="A24" s="101" t="s">
        <v>74</v>
      </c>
      <c r="B24" s="99" t="s">
        <v>60</v>
      </c>
      <c r="C24" s="18">
        <v>52717.618000000002</v>
      </c>
      <c r="D24" s="18">
        <v>8.9999999999999993E-3</v>
      </c>
      <c r="E24" s="17">
        <f t="shared" si="14"/>
        <v>11831.48788846999</v>
      </c>
      <c r="F24">
        <f t="shared" si="15"/>
        <v>11831.5</v>
      </c>
      <c r="G24">
        <f t="shared" si="16"/>
        <v>-5.1356029216549359E-3</v>
      </c>
      <c r="I24">
        <f t="shared" si="17"/>
        <v>-5.1356029216549359E-3</v>
      </c>
      <c r="L24">
        <f t="shared" si="18"/>
        <v>-1.2886969455636055E-3</v>
      </c>
      <c r="M24" s="2">
        <f t="shared" si="19"/>
        <v>37699.118000000002</v>
      </c>
      <c r="N24">
        <f t="shared" si="20"/>
        <v>1.4798685588887192E-5</v>
      </c>
      <c r="O24" s="6">
        <v>0.05</v>
      </c>
      <c r="P24">
        <f t="shared" si="21"/>
        <v>7.3993427944435967E-7</v>
      </c>
      <c r="S24" s="175"/>
      <c r="AE24">
        <f t="shared" si="22"/>
        <v>11831.5</v>
      </c>
      <c r="AF24" s="127">
        <f t="shared" si="23"/>
        <v>-4.2045680680587302E-5</v>
      </c>
      <c r="AG24" s="127">
        <f t="shared" si="24"/>
        <v>-6.3822541865379539E-3</v>
      </c>
      <c r="AH24" s="127">
        <f t="shared" si="25"/>
        <v>-3.8469059760913304E-3</v>
      </c>
      <c r="AI24" s="127">
        <f t="shared" si="26"/>
        <v>-5.0935572409743484E-3</v>
      </c>
      <c r="AJ24" s="127">
        <f t="shared" si="27"/>
        <v>1.2972162683541108E-6</v>
      </c>
      <c r="AK24">
        <f t="shared" si="28"/>
        <v>-3.8469059760913304E-3</v>
      </c>
      <c r="AL24" s="113">
        <f t="shared" si="29"/>
        <v>2.5944325367082216E-5</v>
      </c>
      <c r="AM24">
        <f t="shared" si="30"/>
        <v>1.2466512648830182E-3</v>
      </c>
      <c r="AN24">
        <f t="shared" si="31"/>
        <v>0.5533617497643647</v>
      </c>
      <c r="AO24">
        <f t="shared" si="32"/>
        <v>0.41408999372080174</v>
      </c>
      <c r="AP24">
        <f t="shared" si="33"/>
        <v>-0.19295350834346173</v>
      </c>
      <c r="AQ24">
        <f t="shared" si="34"/>
        <v>-2.7337970011287434</v>
      </c>
      <c r="AR24">
        <f t="shared" si="35"/>
        <v>-4.8362621036077691</v>
      </c>
      <c r="AS24" s="127">
        <f t="shared" si="36"/>
        <v>41.517298041802015</v>
      </c>
      <c r="AT24" s="127">
        <f t="shared" si="36"/>
        <v>41.51840601613354</v>
      </c>
      <c r="AU24" s="127">
        <f t="shared" si="36"/>
        <v>41.515486173561619</v>
      </c>
      <c r="AV24" s="127">
        <f t="shared" si="36"/>
        <v>41.523195683239877</v>
      </c>
      <c r="AW24" s="127">
        <f t="shared" si="36"/>
        <v>41.502941358719035</v>
      </c>
      <c r="AX24" s="127">
        <f t="shared" si="36"/>
        <v>41.556889993230023</v>
      </c>
      <c r="AY24" s="127">
        <f t="shared" si="36"/>
        <v>41.417843845692339</v>
      </c>
      <c r="AZ24" s="127">
        <f t="shared" si="37"/>
        <v>41.822357802828321</v>
      </c>
      <c r="BB24">
        <v>5500</v>
      </c>
      <c r="BC24">
        <f t="shared" si="0"/>
        <v>-8.4675666520050291E-3</v>
      </c>
      <c r="BD24">
        <f t="shared" si="1"/>
        <v>-1.4041791688456847E-2</v>
      </c>
      <c r="BE24">
        <f t="shared" si="2"/>
        <v>5.5742250364518168E-3</v>
      </c>
      <c r="BF24">
        <f t="shared" si="3"/>
        <v>0.56366131415434728</v>
      </c>
      <c r="BG24">
        <f t="shared" si="4"/>
        <v>0.96165891859597263</v>
      </c>
      <c r="BH24">
        <f t="shared" si="5"/>
        <v>2.6833427410808675</v>
      </c>
      <c r="BI24">
        <f t="shared" si="6"/>
        <v>4.2877870971600425</v>
      </c>
      <c r="BJ24">
        <f t="shared" si="38"/>
        <v>40.085171570442547</v>
      </c>
      <c r="BK24">
        <f t="shared" si="38"/>
        <v>40.084413484858445</v>
      </c>
      <c r="BL24">
        <f t="shared" si="38"/>
        <v>40.086553420970894</v>
      </c>
      <c r="BM24">
        <f t="shared" si="38"/>
        <v>40.08050161218425</v>
      </c>
      <c r="BN24">
        <f t="shared" si="38"/>
        <v>40.097528456468979</v>
      </c>
      <c r="BO24">
        <f t="shared" si="38"/>
        <v>40.048894576734725</v>
      </c>
      <c r="BP24">
        <f t="shared" si="38"/>
        <v>40.182539175239285</v>
      </c>
      <c r="BQ24">
        <f t="shared" si="8"/>
        <v>39.75129714612779</v>
      </c>
    </row>
    <row r="25" spans="1:69">
      <c r="A25" s="23" t="s">
        <v>158</v>
      </c>
      <c r="B25" s="98" t="s">
        <v>60</v>
      </c>
      <c r="C25" s="23">
        <v>49995.375999999997</v>
      </c>
      <c r="D25" s="23" t="s">
        <v>159</v>
      </c>
      <c r="E25" s="17">
        <f t="shared" si="14"/>
        <v>5411.4986170012317</v>
      </c>
      <c r="F25">
        <f t="shared" si="15"/>
        <v>5411.5</v>
      </c>
      <c r="G25">
        <f t="shared" si="16"/>
        <v>-5.8642735530156642E-4</v>
      </c>
      <c r="I25">
        <f t="shared" si="17"/>
        <v>-5.8642735530156642E-4</v>
      </c>
      <c r="L25">
        <f t="shared" si="18"/>
        <v>-1.4000713148172198E-2</v>
      </c>
      <c r="M25" s="2">
        <f t="shared" si="19"/>
        <v>34976.875999999997</v>
      </c>
      <c r="N25">
        <f t="shared" si="20"/>
        <v>1.7994306333281087E-4</v>
      </c>
      <c r="O25" s="6">
        <v>0.1</v>
      </c>
      <c r="P25">
        <f t="shared" si="21"/>
        <v>1.7994306333281089E-5</v>
      </c>
      <c r="S25" s="175"/>
      <c r="T25">
        <v>1.8643285824565349E-23</v>
      </c>
      <c r="U25">
        <v>3.6121400603009374E-18</v>
      </c>
      <c r="V25">
        <v>2.1117205035185684E-27</v>
      </c>
      <c r="W25">
        <v>2.2925593380302287E-10</v>
      </c>
      <c r="X25">
        <v>1.3252990176935555E-5</v>
      </c>
      <c r="Y25">
        <v>6.8093571683813299E-5</v>
      </c>
      <c r="Z25">
        <v>1.1904250657580539E-5</v>
      </c>
      <c r="AA25">
        <v>7.4372433233312867</v>
      </c>
      <c r="AB25">
        <v>6.8822016377094475E-6</v>
      </c>
      <c r="AC25">
        <v>2.272195293229272E-10</v>
      </c>
      <c r="AD25" s="6">
        <v>6.2671233190895106E-21</v>
      </c>
      <c r="AE25">
        <f t="shared" si="22"/>
        <v>5411.5</v>
      </c>
      <c r="AF25" s="127">
        <f t="shared" si="23"/>
        <v>-8.4380885136606451E-3</v>
      </c>
      <c r="AG25" s="127">
        <f t="shared" si="24"/>
        <v>-6.1490519898131195E-3</v>
      </c>
      <c r="AH25" s="127">
        <f t="shared" si="25"/>
        <v>1.3414285792870632E-2</v>
      </c>
      <c r="AI25" s="127">
        <f t="shared" si="26"/>
        <v>7.8516611583590787E-3</v>
      </c>
      <c r="AJ25" s="127">
        <f t="shared" si="27"/>
        <v>6.1648582945684639E-6</v>
      </c>
      <c r="AK25">
        <f t="shared" si="28"/>
        <v>1.3414285792870632E-2</v>
      </c>
      <c r="AL25" s="113">
        <f t="shared" si="29"/>
        <v>6.1648582945684634E-5</v>
      </c>
      <c r="AM25">
        <f t="shared" si="30"/>
        <v>5.5626246345115531E-3</v>
      </c>
      <c r="AN25">
        <f t="shared" si="31"/>
        <v>0.56669133270775707</v>
      </c>
      <c r="AO25">
        <f t="shared" si="32"/>
        <v>0.96537349292468821</v>
      </c>
      <c r="AP25">
        <f t="shared" si="33"/>
        <v>0.22126992973520077</v>
      </c>
      <c r="AQ25">
        <f t="shared" si="34"/>
        <v>2.6694598173654813</v>
      </c>
      <c r="AR25">
        <f t="shared" si="35"/>
        <v>4.157113252203124</v>
      </c>
      <c r="AS25" s="127">
        <f t="shared" si="36"/>
        <v>40.06371075395402</v>
      </c>
      <c r="AT25" s="127">
        <f t="shared" si="36"/>
        <v>40.063038021826458</v>
      </c>
      <c r="AU25" s="127">
        <f t="shared" si="36"/>
        <v>40.064976659286835</v>
      </c>
      <c r="AV25" s="127">
        <f t="shared" si="36"/>
        <v>40.059379939043119</v>
      </c>
      <c r="AW25" s="127">
        <f t="shared" si="36"/>
        <v>40.075454614874296</v>
      </c>
      <c r="AX25" s="127">
        <f t="shared" si="36"/>
        <v>40.028571391002693</v>
      </c>
      <c r="AY25" s="127">
        <f t="shared" si="36"/>
        <v>40.159930166344267</v>
      </c>
      <c r="AZ25" s="127">
        <f t="shared" si="37"/>
        <v>39.722348418635413</v>
      </c>
      <c r="BB25">
        <v>5750</v>
      </c>
      <c r="BC25">
        <f t="shared" si="0"/>
        <v>-8.5321354171566631E-3</v>
      </c>
      <c r="BD25">
        <f t="shared" si="1"/>
        <v>-1.4125163902280274E-2</v>
      </c>
      <c r="BE25">
        <f t="shared" si="2"/>
        <v>5.5930284851236104E-3</v>
      </c>
      <c r="BF25">
        <f t="shared" si="3"/>
        <v>0.55570874095682021</v>
      </c>
      <c r="BG25">
        <f t="shared" si="4"/>
        <v>0.95040370589666745</v>
      </c>
      <c r="BH25">
        <f t="shared" si="5"/>
        <v>2.7217997893772892</v>
      </c>
      <c r="BI25">
        <f t="shared" si="6"/>
        <v>4.6940825599404912</v>
      </c>
      <c r="BJ25">
        <f t="shared" si="38"/>
        <v>40.14520933886277</v>
      </c>
      <c r="BK25">
        <f t="shared" si="38"/>
        <v>40.144189209347786</v>
      </c>
      <c r="BL25">
        <f t="shared" si="38"/>
        <v>40.146919467531418</v>
      </c>
      <c r="BM25">
        <f t="shared" si="38"/>
        <v>40.139598198485132</v>
      </c>
      <c r="BN25">
        <f t="shared" si="38"/>
        <v>40.159131098297742</v>
      </c>
      <c r="BO25">
        <f t="shared" si="38"/>
        <v>40.106276665304023</v>
      </c>
      <c r="BP25">
        <f t="shared" si="38"/>
        <v>40.244472853101136</v>
      </c>
      <c r="BQ25">
        <f t="shared" si="8"/>
        <v>39.83307321249044</v>
      </c>
    </row>
    <row r="26" spans="1:69">
      <c r="A26" s="101" t="s">
        <v>74</v>
      </c>
      <c r="B26" s="99" t="s">
        <v>60</v>
      </c>
      <c r="C26" s="18">
        <v>52568.365899999997</v>
      </c>
      <c r="D26" s="18">
        <v>1E-3</v>
      </c>
      <c r="E26" s="17">
        <f t="shared" si="14"/>
        <v>11479.499754885903</v>
      </c>
      <c r="F26">
        <f t="shared" si="15"/>
        <v>11479.5</v>
      </c>
      <c r="G26">
        <f t="shared" si="16"/>
        <v>-1.0393473348813131E-4</v>
      </c>
      <c r="I26">
        <f t="shared" si="17"/>
        <v>-1.0393473348813131E-4</v>
      </c>
      <c r="L26">
        <f t="shared" si="18"/>
        <v>-2.8102421886152251E-3</v>
      </c>
      <c r="M26" s="2">
        <f t="shared" si="19"/>
        <v>37549.865899999997</v>
      </c>
      <c r="N26">
        <f t="shared" si="20"/>
        <v>7.3241000416764866E-6</v>
      </c>
      <c r="O26" s="6">
        <v>0.4</v>
      </c>
      <c r="P26">
        <f t="shared" si="21"/>
        <v>2.9296400166705949E-6</v>
      </c>
      <c r="S26" s="175"/>
      <c r="AE26">
        <f t="shared" si="22"/>
        <v>11479.5</v>
      </c>
      <c r="AF26" s="127">
        <f t="shared" si="23"/>
        <v>-1.1163569197988133E-3</v>
      </c>
      <c r="AG26" s="127">
        <f t="shared" si="24"/>
        <v>-1.7978200023045432E-3</v>
      </c>
      <c r="AH26" s="127">
        <f t="shared" si="25"/>
        <v>2.7063074551270938E-3</v>
      </c>
      <c r="AI26" s="127">
        <f t="shared" si="26"/>
        <v>1.012422186310682E-3</v>
      </c>
      <c r="AJ26" s="127">
        <f t="shared" si="27"/>
        <v>4.0999947333364055E-7</v>
      </c>
      <c r="AK26">
        <f t="shared" si="28"/>
        <v>2.7063074551270938E-3</v>
      </c>
      <c r="AL26" s="113">
        <f t="shared" si="29"/>
        <v>1.0249986833341013E-6</v>
      </c>
      <c r="AM26">
        <f t="shared" si="30"/>
        <v>1.6938852688164118E-3</v>
      </c>
      <c r="AN26">
        <f t="shared" si="31"/>
        <v>0.54393059832874813</v>
      </c>
      <c r="AO26">
        <f t="shared" si="32"/>
        <v>0.46087163178684798</v>
      </c>
      <c r="AP26">
        <f t="shared" si="33"/>
        <v>-0.16946233745238667</v>
      </c>
      <c r="AQ26">
        <f t="shared" si="34"/>
        <v>-2.7858312788431707</v>
      </c>
      <c r="AR26">
        <f t="shared" si="35"/>
        <v>-5.5623267433101864</v>
      </c>
      <c r="AS26" s="127">
        <f t="shared" si="36"/>
        <v>41.434421546954077</v>
      </c>
      <c r="AT26" s="127">
        <f t="shared" si="36"/>
        <v>41.435923296160539</v>
      </c>
      <c r="AU26" s="127">
        <f t="shared" si="36"/>
        <v>41.432200297184949</v>
      </c>
      <c r="AV26" s="127">
        <f t="shared" si="36"/>
        <v>41.441447302873726</v>
      </c>
      <c r="AW26" s="127">
        <f t="shared" si="36"/>
        <v>41.418584683774647</v>
      </c>
      <c r="AX26" s="127">
        <f t="shared" si="36"/>
        <v>41.475782378328248</v>
      </c>
      <c r="AY26" s="127">
        <f t="shared" si="36"/>
        <v>41.336440310685845</v>
      </c>
      <c r="AZ26" s="127">
        <f t="shared" si="37"/>
        <v>41.707217101389709</v>
      </c>
      <c r="BB26">
        <v>6000</v>
      </c>
      <c r="BC26">
        <f t="shared" si="0"/>
        <v>-8.5684531450503365E-3</v>
      </c>
      <c r="BD26">
        <f t="shared" si="1"/>
        <v>-1.4160280783124387E-2</v>
      </c>
      <c r="BE26">
        <f t="shared" si="2"/>
        <v>5.5918276380740499E-3</v>
      </c>
      <c r="BF26">
        <f t="shared" si="3"/>
        <v>0.5485982197898791</v>
      </c>
      <c r="BG26">
        <f t="shared" si="4"/>
        <v>0.9380970994006701</v>
      </c>
      <c r="BH26">
        <f t="shared" si="5"/>
        <v>2.7592361478414134</v>
      </c>
      <c r="BI26">
        <f t="shared" si="6"/>
        <v>5.1668385639195256</v>
      </c>
      <c r="BJ26">
        <f t="shared" si="38"/>
        <v>40.20445053115025</v>
      </c>
      <c r="BK26">
        <f t="shared" si="38"/>
        <v>40.203150776426178</v>
      </c>
      <c r="BL26">
        <f t="shared" si="38"/>
        <v>40.206471239800095</v>
      </c>
      <c r="BM26">
        <f t="shared" si="38"/>
        <v>40.197972208360774</v>
      </c>
      <c r="BN26">
        <f t="shared" si="38"/>
        <v>40.219621441761873</v>
      </c>
      <c r="BO26">
        <f t="shared" si="38"/>
        <v>40.163761541952546</v>
      </c>
      <c r="BP26">
        <f t="shared" si="38"/>
        <v>40.303656900667548</v>
      </c>
      <c r="BQ26">
        <f t="shared" si="8"/>
        <v>39.91484927885309</v>
      </c>
    </row>
    <row r="27" spans="1:69">
      <c r="A27" s="23" t="s">
        <v>158</v>
      </c>
      <c r="B27" s="98" t="s">
        <v>59</v>
      </c>
      <c r="C27" s="23">
        <v>49999.404999999999</v>
      </c>
      <c r="D27" s="23" t="s">
        <v>159</v>
      </c>
      <c r="E27" s="17">
        <f t="shared" si="14"/>
        <v>5421.0003941300702</v>
      </c>
      <c r="F27">
        <f t="shared" si="15"/>
        <v>5421</v>
      </c>
      <c r="G27">
        <f t="shared" si="16"/>
        <v>1.6712137585273013E-4</v>
      </c>
      <c r="I27">
        <f t="shared" si="17"/>
        <v>1.6712137585273013E-4</v>
      </c>
      <c r="L27">
        <f t="shared" si="18"/>
        <v>-1.4005412434012923E-2</v>
      </c>
      <c r="M27" s="2">
        <f t="shared" si="19"/>
        <v>34980.904999999999</v>
      </c>
      <c r="N27">
        <f t="shared" si="20"/>
        <v>2.0086071459178505E-4</v>
      </c>
      <c r="O27" s="6">
        <v>0.1</v>
      </c>
      <c r="P27">
        <f t="shared" si="21"/>
        <v>2.0086071459178507E-5</v>
      </c>
      <c r="S27" s="175"/>
      <c r="AE27">
        <f t="shared" si="22"/>
        <v>5421</v>
      </c>
      <c r="AF27" s="127">
        <f t="shared" si="23"/>
        <v>-8.4414165151652822E-3</v>
      </c>
      <c r="AG27" s="127">
        <f t="shared" si="24"/>
        <v>-5.3968745429949106E-3</v>
      </c>
      <c r="AH27" s="127">
        <f t="shared" si="25"/>
        <v>1.4172533809865653E-2</v>
      </c>
      <c r="AI27" s="127">
        <f t="shared" si="26"/>
        <v>8.6085378910180123E-3</v>
      </c>
      <c r="AJ27" s="127">
        <f t="shared" si="27"/>
        <v>7.4106924621092851E-6</v>
      </c>
      <c r="AK27">
        <f t="shared" si="28"/>
        <v>1.4172533809865653E-2</v>
      </c>
      <c r="AL27" s="113">
        <f t="shared" si="29"/>
        <v>7.4106924621092851E-5</v>
      </c>
      <c r="AM27">
        <f t="shared" si="30"/>
        <v>5.5639959188476407E-3</v>
      </c>
      <c r="AN27">
        <f t="shared" si="31"/>
        <v>0.56636049609509276</v>
      </c>
      <c r="AO27">
        <f t="shared" si="32"/>
        <v>0.96498178998395689</v>
      </c>
      <c r="AP27">
        <f t="shared" si="33"/>
        <v>0.22062085941430451</v>
      </c>
      <c r="AQ27">
        <f t="shared" si="34"/>
        <v>2.6709571853078486</v>
      </c>
      <c r="AR27">
        <f t="shared" si="35"/>
        <v>4.1708431209622043</v>
      </c>
      <c r="AS27" s="127">
        <f t="shared" si="36"/>
        <v>40.066019901489163</v>
      </c>
      <c r="AT27" s="127">
        <f t="shared" si="36"/>
        <v>40.06533822833822</v>
      </c>
      <c r="AU27" s="127">
        <f t="shared" si="36"/>
        <v>40.067298185665408</v>
      </c>
      <c r="AV27" s="127">
        <f t="shared" si="36"/>
        <v>40.061652692780839</v>
      </c>
      <c r="AW27" s="127">
        <f t="shared" si="36"/>
        <v>40.077830792017444</v>
      </c>
      <c r="AX27" s="127">
        <f t="shared" si="36"/>
        <v>40.03075377726929</v>
      </c>
      <c r="AY27" s="127">
        <f t="shared" si="36"/>
        <v>40.162374598694079</v>
      </c>
      <c r="AZ27" s="127">
        <f t="shared" si="37"/>
        <v>39.725455909157191</v>
      </c>
      <c r="BB27">
        <v>6250</v>
      </c>
      <c r="BC27">
        <f t="shared" si="0"/>
        <v>-8.5757657444161892E-3</v>
      </c>
      <c r="BD27">
        <f t="shared" si="1"/>
        <v>-1.4147142330989177E-2</v>
      </c>
      <c r="BE27">
        <f t="shared" si="2"/>
        <v>5.5713765865729875E-3</v>
      </c>
      <c r="BF27">
        <f t="shared" si="3"/>
        <v>0.54226892347742339</v>
      </c>
      <c r="BG27">
        <f t="shared" si="4"/>
        <v>0.92481964351951862</v>
      </c>
      <c r="BH27">
        <f t="shared" si="5"/>
        <v>2.7957699292222995</v>
      </c>
      <c r="BI27">
        <f t="shared" si="6"/>
        <v>5.7255576095404628</v>
      </c>
      <c r="BJ27">
        <f t="shared" si="38"/>
        <v>40.262975441412898</v>
      </c>
      <c r="BK27">
        <f t="shared" si="38"/>
        <v>40.261399719471754</v>
      </c>
      <c r="BL27">
        <f t="shared" si="38"/>
        <v>40.265264930438995</v>
      </c>
      <c r="BM27">
        <f t="shared" si="38"/>
        <v>40.255766156928793</v>
      </c>
      <c r="BN27">
        <f t="shared" si="38"/>
        <v>40.279005771633763</v>
      </c>
      <c r="BO27">
        <f t="shared" si="38"/>
        <v>40.221496735662605</v>
      </c>
      <c r="BP27">
        <f t="shared" si="38"/>
        <v>40.360242313936546</v>
      </c>
      <c r="BQ27">
        <f t="shared" si="8"/>
        <v>39.996625345215747</v>
      </c>
    </row>
    <row r="28" spans="1:69">
      <c r="A28" s="101" t="s">
        <v>74</v>
      </c>
      <c r="B28" s="99" t="s">
        <v>59</v>
      </c>
      <c r="C28" s="18">
        <v>52717.412199999999</v>
      </c>
      <c r="D28" s="18">
        <v>1.6000000000000001E-3</v>
      </c>
      <c r="E28" s="17">
        <f t="shared" si="14"/>
        <v>11831.002540807258</v>
      </c>
      <c r="F28">
        <f t="shared" si="15"/>
        <v>11831</v>
      </c>
      <c r="G28">
        <f t="shared" si="16"/>
        <v>1.0773681933642365E-3</v>
      </c>
      <c r="I28">
        <f t="shared" si="17"/>
        <v>1.0773681933642365E-3</v>
      </c>
      <c r="L28">
        <f t="shared" si="18"/>
        <v>-1.2909260784183876E-3</v>
      </c>
      <c r="M28" s="2">
        <f t="shared" si="19"/>
        <v>37698.912199999999</v>
      </c>
      <c r="N28">
        <f t="shared" si="20"/>
        <v>5.6088177577583896E-6</v>
      </c>
      <c r="O28" s="6">
        <v>0.2</v>
      </c>
      <c r="P28">
        <f t="shared" si="21"/>
        <v>1.1217635515516779E-6</v>
      </c>
      <c r="S28" s="175"/>
      <c r="AA28" s="6"/>
      <c r="AE28">
        <f t="shared" si="22"/>
        <v>11831</v>
      </c>
      <c r="AF28" s="127">
        <f t="shared" si="23"/>
        <v>-4.3627117562540724E-5</v>
      </c>
      <c r="AG28" s="127">
        <f t="shared" si="24"/>
        <v>-1.6993076749161041E-4</v>
      </c>
      <c r="AH28" s="127">
        <f t="shared" si="25"/>
        <v>2.3682942717826241E-3</v>
      </c>
      <c r="AI28" s="127">
        <f t="shared" si="26"/>
        <v>1.1209953109267772E-3</v>
      </c>
      <c r="AJ28" s="127">
        <f t="shared" si="27"/>
        <v>2.5132609742396444E-7</v>
      </c>
      <c r="AK28">
        <f t="shared" si="28"/>
        <v>2.3682942717826241E-3</v>
      </c>
      <c r="AL28" s="113">
        <f t="shared" si="29"/>
        <v>1.256630487119822E-6</v>
      </c>
      <c r="AM28">
        <f t="shared" si="30"/>
        <v>1.2472989608558469E-3</v>
      </c>
      <c r="AN28">
        <f t="shared" si="31"/>
        <v>0.5533472381238671</v>
      </c>
      <c r="AO28">
        <f t="shared" si="32"/>
        <v>0.41415845550147706</v>
      </c>
      <c r="AP28">
        <f t="shared" si="33"/>
        <v>-0.19291991411988255</v>
      </c>
      <c r="AQ28">
        <f t="shared" si="34"/>
        <v>-2.7338722156402695</v>
      </c>
      <c r="AR28">
        <f t="shared" si="35"/>
        <v>-4.8371794900357106</v>
      </c>
      <c r="AS28" s="127">
        <f t="shared" si="36"/>
        <v>41.517179289768599</v>
      </c>
      <c r="AT28" s="127">
        <f t="shared" si="36"/>
        <v>41.518287821582319</v>
      </c>
      <c r="AU28" s="127">
        <f t="shared" si="36"/>
        <v>41.515366788303616</v>
      </c>
      <c r="AV28" s="127">
        <f t="shared" si="36"/>
        <v>41.523078707011429</v>
      </c>
      <c r="AW28" s="127">
        <f t="shared" si="36"/>
        <v>41.502819975375644</v>
      </c>
      <c r="AX28" s="127">
        <f t="shared" si="36"/>
        <v>41.55677509803273</v>
      </c>
      <c r="AY28" s="127">
        <f t="shared" si="36"/>
        <v>41.417724514114767</v>
      </c>
      <c r="AZ28" s="127">
        <f t="shared" si="37"/>
        <v>41.822194250695603</v>
      </c>
      <c r="BB28">
        <v>6500</v>
      </c>
      <c r="BC28">
        <f t="shared" si="0"/>
        <v>-8.5533623043040456E-3</v>
      </c>
      <c r="BD28">
        <f t="shared" si="1"/>
        <v>-1.4085748545874646E-2</v>
      </c>
      <c r="BE28">
        <f t="shared" si="2"/>
        <v>5.5323862415705997E-3</v>
      </c>
      <c r="BF28">
        <f t="shared" si="3"/>
        <v>0.53666865535373998</v>
      </c>
      <c r="BG28">
        <f t="shared" si="4"/>
        <v>0.91063750492067197</v>
      </c>
      <c r="BH28">
        <f t="shared" si="5"/>
        <v>2.8315068599975035</v>
      </c>
      <c r="BI28">
        <f t="shared" si="6"/>
        <v>6.3980639134638375</v>
      </c>
      <c r="BJ28">
        <f t="shared" si="38"/>
        <v>40.320856591171498</v>
      </c>
      <c r="BK28">
        <f t="shared" si="38"/>
        <v>40.319033121048975</v>
      </c>
      <c r="BL28">
        <f t="shared" si="38"/>
        <v>40.323350638438789</v>
      </c>
      <c r="BM28">
        <f t="shared" si="38"/>
        <v>40.313110421249839</v>
      </c>
      <c r="BN28">
        <f t="shared" si="38"/>
        <v>40.337301901094847</v>
      </c>
      <c r="BO28">
        <f t="shared" si="38"/>
        <v>40.279589282379881</v>
      </c>
      <c r="BP28">
        <f t="shared" si="38"/>
        <v>40.414397457136147</v>
      </c>
      <c r="BQ28">
        <f t="shared" si="8"/>
        <v>40.078401411578398</v>
      </c>
    </row>
    <row r="29" spans="1:69">
      <c r="A29" s="17" t="s">
        <v>53</v>
      </c>
      <c r="B29" s="17"/>
      <c r="C29" s="18">
        <v>49763.6371</v>
      </c>
      <c r="D29" s="18">
        <v>1.1000000000000001E-3</v>
      </c>
      <c r="E29" s="17">
        <f t="shared" si="14"/>
        <v>4864.9780461695618</v>
      </c>
      <c r="F29">
        <f t="shared" si="15"/>
        <v>4865</v>
      </c>
      <c r="G29">
        <f t="shared" ref="G29:G60" si="39">+C29-(C$7+F29*C$8)+J$9*S29</f>
        <v>-9.3089936344767921E-3</v>
      </c>
      <c r="J29">
        <f t="shared" ref="J29:J60" si="40">G29</f>
        <v>-9.3089936344767921E-3</v>
      </c>
      <c r="L29">
        <f t="shared" si="18"/>
        <v>-1.3613079939336917E-2</v>
      </c>
      <c r="M29" s="2">
        <f t="shared" si="19"/>
        <v>34745.1371</v>
      </c>
      <c r="N29">
        <f t="shared" si="20"/>
        <v>1.8525158919684486E-5</v>
      </c>
      <c r="O29" s="6">
        <v>0.4</v>
      </c>
      <c r="P29">
        <f t="shared" si="21"/>
        <v>7.410063567873795E-6</v>
      </c>
      <c r="S29" s="175"/>
      <c r="T29">
        <v>2.1480396635331466E-23</v>
      </c>
      <c r="U29">
        <v>7.3176072778376936E-18</v>
      </c>
      <c r="V29">
        <v>4.6240643738180637E-27</v>
      </c>
      <c r="W29">
        <v>5.8493023714172434E-10</v>
      </c>
      <c r="X29">
        <v>2.50054509285062E-5</v>
      </c>
      <c r="Y29">
        <v>1.4850395197000914E-4</v>
      </c>
      <c r="Z29">
        <v>5.4274047559713121E-5</v>
      </c>
      <c r="AA29" s="6">
        <v>17.50292021583445</v>
      </c>
      <c r="AB29">
        <v>1.7559448818723783E-5</v>
      </c>
      <c r="AC29">
        <v>5.9063695066940956E-10</v>
      </c>
      <c r="AD29">
        <v>1.3723208927444836E-20</v>
      </c>
      <c r="AE29">
        <f t="shared" si="22"/>
        <v>4865</v>
      </c>
      <c r="AF29" s="127">
        <f t="shared" si="23"/>
        <v>-8.1822004818169827E-3</v>
      </c>
      <c r="AG29" s="127">
        <f t="shared" si="24"/>
        <v>-1.4739873091996727E-2</v>
      </c>
      <c r="AH29" s="127">
        <f t="shared" si="25"/>
        <v>4.3040863048601254E-3</v>
      </c>
      <c r="AI29" s="127">
        <f t="shared" si="26"/>
        <v>-1.1267931526598093E-3</v>
      </c>
      <c r="AJ29" s="127">
        <f t="shared" si="27"/>
        <v>5.0786512355241292E-7</v>
      </c>
      <c r="AK29">
        <f t="shared" si="28"/>
        <v>4.3040863048601254E-3</v>
      </c>
      <c r="AL29" s="113">
        <f t="shared" si="29"/>
        <v>1.2696628088810323E-6</v>
      </c>
      <c r="AM29">
        <f t="shared" si="30"/>
        <v>5.4308794575199356E-3</v>
      </c>
      <c r="AN29">
        <f t="shared" si="31"/>
        <v>0.58816126922117251</v>
      </c>
      <c r="AO29">
        <f t="shared" si="32"/>
        <v>0.9847986143741646</v>
      </c>
      <c r="AP29">
        <f t="shared" si="33"/>
        <v>0.25904756857782862</v>
      </c>
      <c r="AQ29">
        <f t="shared" si="34"/>
        <v>2.5801203515936906</v>
      </c>
      <c r="AR29">
        <f t="shared" si="35"/>
        <v>3.467989395287193</v>
      </c>
      <c r="AS29" s="127">
        <f t="shared" si="36"/>
        <v>39.928456367749234</v>
      </c>
      <c r="AT29" s="127">
        <f t="shared" si="36"/>
        <v>39.928192671091395</v>
      </c>
      <c r="AU29" s="127">
        <f t="shared" si="36"/>
        <v>39.929078112894963</v>
      </c>
      <c r="AV29" s="127">
        <f t="shared" si="36"/>
        <v>39.92610094734129</v>
      </c>
      <c r="AW29" s="127">
        <f t="shared" si="36"/>
        <v>39.936066239951757</v>
      </c>
      <c r="AX29" s="127">
        <f t="shared" si="36"/>
        <v>39.902185377710367</v>
      </c>
      <c r="AY29" s="127">
        <f t="shared" si="36"/>
        <v>40.01201423289433</v>
      </c>
      <c r="AZ29" s="127">
        <f t="shared" si="37"/>
        <v>39.543585937566654</v>
      </c>
      <c r="BB29">
        <v>6750</v>
      </c>
      <c r="BC29">
        <f t="shared" ref="BC29:BC92" si="41">AG$3+AG$4*BB29+AG$5*BB29^2+BE29</f>
        <v>-8.5005684996991432E-3</v>
      </c>
      <c r="BD29">
        <f t="shared" ref="BD29:BD92" si="42">AG$3+AG$4*BB29+AG$5*BB29^2</f>
        <v>-1.3976099427780796E-2</v>
      </c>
      <c r="BE29">
        <f t="shared" ref="BE29:BE92" si="43">$AG$6*($AG$11/BF29*BG29+$AG$12)</f>
        <v>5.4755309280816516E-3</v>
      </c>
      <c r="BF29">
        <f t="shared" ref="BF29:BF92" si="44">1+$AG$7*COS(BH29)</f>
        <v>0.53175259521149654</v>
      </c>
      <c r="BG29">
        <f t="shared" si="4"/>
        <v>0.89560462371900162</v>
      </c>
      <c r="BH29">
        <f t="shared" si="5"/>
        <v>2.8665426247693486</v>
      </c>
      <c r="BI29">
        <f t="shared" si="6"/>
        <v>7.2255048607259882</v>
      </c>
      <c r="BJ29">
        <f t="shared" ref="BJ29:BP29" si="45">$BQ29+$AG$7*SIN(BK29)</f>
        <v>40.378160433625119</v>
      </c>
      <c r="BK29">
        <f t="shared" si="45"/>
        <v>40.376142853331594</v>
      </c>
      <c r="BL29">
        <f t="shared" si="45"/>
        <v>40.38077591075632</v>
      </c>
      <c r="BM29">
        <f t="shared" si="45"/>
        <v>40.370120744854475</v>
      </c>
      <c r="BN29">
        <f t="shared" si="45"/>
        <v>40.394542319019486</v>
      </c>
      <c r="BO29">
        <f t="shared" si="45"/>
        <v>40.338109290013556</v>
      </c>
      <c r="BP29">
        <f t="shared" si="45"/>
        <v>40.466306937445424</v>
      </c>
      <c r="BQ29">
        <f t="shared" ref="BQ29:BQ92" si="46">RADIANS($AG$9)+$AG$18*(BB29-AG$15)</f>
        <v>40.160177477941048</v>
      </c>
    </row>
    <row r="30" spans="1:69">
      <c r="A30" s="17" t="s">
        <v>53</v>
      </c>
      <c r="B30" s="99"/>
      <c r="C30" s="18">
        <v>49763.637900000002</v>
      </c>
      <c r="D30" s="18">
        <v>5.9999999999999995E-4</v>
      </c>
      <c r="E30" s="17">
        <f t="shared" si="14"/>
        <v>4864.9799328465833</v>
      </c>
      <c r="F30">
        <f t="shared" si="15"/>
        <v>4865</v>
      </c>
      <c r="G30">
        <f t="shared" si="39"/>
        <v>-8.5089936328586191E-3</v>
      </c>
      <c r="J30">
        <f t="shared" si="40"/>
        <v>-8.5089936328586191E-3</v>
      </c>
      <c r="L30">
        <f t="shared" si="18"/>
        <v>-1.3613079939336917E-2</v>
      </c>
      <c r="M30" s="2">
        <f t="shared" si="19"/>
        <v>34745.137900000002</v>
      </c>
      <c r="N30">
        <f t="shared" si="20"/>
        <v>2.6051697023979278E-5</v>
      </c>
      <c r="O30" s="6">
        <v>0.8</v>
      </c>
      <c r="P30">
        <f t="shared" si="21"/>
        <v>2.0841357619183425E-5</v>
      </c>
      <c r="S30" s="175"/>
      <c r="AA30" s="6"/>
      <c r="AE30">
        <f t="shared" si="22"/>
        <v>4865</v>
      </c>
      <c r="AF30" s="127">
        <f t="shared" si="23"/>
        <v>-8.1822004818169827E-3</v>
      </c>
      <c r="AG30" s="127">
        <f t="shared" si="24"/>
        <v>-1.3939873090378554E-2</v>
      </c>
      <c r="AH30" s="127">
        <f t="shared" si="25"/>
        <v>5.1040863064782983E-3</v>
      </c>
      <c r="AI30" s="127">
        <f t="shared" si="26"/>
        <v>-3.2679315104163636E-4</v>
      </c>
      <c r="AJ30" s="127">
        <f t="shared" si="27"/>
        <v>8.5435010854177412E-8</v>
      </c>
      <c r="AK30">
        <f t="shared" si="28"/>
        <v>5.1040863064782983E-3</v>
      </c>
      <c r="AL30" s="113">
        <f t="shared" si="29"/>
        <v>1.0679376356772175E-7</v>
      </c>
      <c r="AM30">
        <f t="shared" si="30"/>
        <v>5.4308794575199356E-3</v>
      </c>
      <c r="AN30">
        <f t="shared" si="31"/>
        <v>0.58816126922117251</v>
      </c>
      <c r="AO30">
        <f t="shared" si="32"/>
        <v>0.9847986143741646</v>
      </c>
      <c r="AP30">
        <f t="shared" si="33"/>
        <v>0.25904756857782862</v>
      </c>
      <c r="AQ30">
        <f t="shared" si="34"/>
        <v>2.5801203515936906</v>
      </c>
      <c r="AR30">
        <f t="shared" si="35"/>
        <v>3.467989395287193</v>
      </c>
      <c r="AS30" s="127">
        <f t="shared" si="36"/>
        <v>39.928456367749234</v>
      </c>
      <c r="AT30" s="127">
        <f t="shared" si="36"/>
        <v>39.928192671091395</v>
      </c>
      <c r="AU30" s="127">
        <f t="shared" si="36"/>
        <v>39.929078112894963</v>
      </c>
      <c r="AV30" s="127">
        <f t="shared" si="36"/>
        <v>39.92610094734129</v>
      </c>
      <c r="AW30" s="127">
        <f t="shared" si="36"/>
        <v>39.936066239951757</v>
      </c>
      <c r="AX30" s="127">
        <f t="shared" si="36"/>
        <v>39.902185377710367</v>
      </c>
      <c r="AY30" s="127">
        <f t="shared" si="36"/>
        <v>40.01201423289433</v>
      </c>
      <c r="AZ30" s="127">
        <f t="shared" si="37"/>
        <v>39.543585937566654</v>
      </c>
      <c r="BB30">
        <v>7000</v>
      </c>
      <c r="BC30">
        <f t="shared" si="41"/>
        <v>-8.4167425115958903E-3</v>
      </c>
      <c r="BD30">
        <f t="shared" si="42"/>
        <v>-1.3818194976707627E-2</v>
      </c>
      <c r="BE30">
        <f t="shared" si="43"/>
        <v>5.4014524651117366E-3</v>
      </c>
      <c r="BF30">
        <f t="shared" si="44"/>
        <v>0.52748228406278008</v>
      </c>
      <c r="BG30">
        <f t="shared" si="4"/>
        <v>0.87976427242872468</v>
      </c>
      <c r="BH30">
        <f t="shared" si="5"/>
        <v>2.9009650013915587</v>
      </c>
      <c r="BI30">
        <f t="shared" si="6"/>
        <v>8.2714533360572506</v>
      </c>
      <c r="BJ30">
        <f t="shared" ref="BJ30:BP30" si="47">$BQ30+$AG$7*SIN(BK30)</f>
        <v>40.434949127210686</v>
      </c>
      <c r="BK30">
        <f t="shared" si="47"/>
        <v>40.432814639512095</v>
      </c>
      <c r="BL30">
        <f t="shared" si="47"/>
        <v>40.437588935116558</v>
      </c>
      <c r="BM30">
        <f t="shared" si="47"/>
        <v>40.426896403000931</v>
      </c>
      <c r="BN30">
        <f t="shared" si="47"/>
        <v>40.450776269031877</v>
      </c>
      <c r="BO30">
        <f t="shared" si="47"/>
        <v>40.397093785265184</v>
      </c>
      <c r="BP30">
        <f t="shared" si="47"/>
        <v>40.516170371154061</v>
      </c>
      <c r="BQ30">
        <f t="shared" si="46"/>
        <v>40.241953544303705</v>
      </c>
    </row>
    <row r="31" spans="1:69">
      <c r="A31" s="17" t="s">
        <v>45</v>
      </c>
      <c r="B31" s="17"/>
      <c r="C31" s="18">
        <v>48502.372900000002</v>
      </c>
      <c r="D31" s="18" t="s">
        <v>30</v>
      </c>
      <c r="E31">
        <f t="shared" si="14"/>
        <v>1890.4803224228876</v>
      </c>
      <c r="F31">
        <f t="shared" si="15"/>
        <v>1890.5</v>
      </c>
      <c r="G31">
        <f t="shared" si="39"/>
        <v>-8.3438031724654138E-3</v>
      </c>
      <c r="J31">
        <f t="shared" si="40"/>
        <v>-8.3438031724654138E-3</v>
      </c>
      <c r="L31">
        <f t="shared" si="18"/>
        <v>-7.4601553346439996E-3</v>
      </c>
      <c r="M31" s="2">
        <f t="shared" si="19"/>
        <v>33483.872900000002</v>
      </c>
      <c r="N31">
        <f t="shared" si="20"/>
        <v>7.8083350128646038E-7</v>
      </c>
      <c r="O31" s="6">
        <v>1</v>
      </c>
      <c r="P31">
        <f t="shared" si="21"/>
        <v>7.8083350128646038E-7</v>
      </c>
      <c r="S31" s="175"/>
      <c r="AA31" s="6"/>
      <c r="AE31">
        <f t="shared" si="22"/>
        <v>1890.5</v>
      </c>
      <c r="AF31" s="127">
        <f t="shared" si="23"/>
        <v>-5.054438583231232E-3</v>
      </c>
      <c r="AG31" s="127">
        <f t="shared" si="24"/>
        <v>-1.0749519923878181E-2</v>
      </c>
      <c r="AH31" s="127">
        <f t="shared" si="25"/>
        <v>-8.8364783782141423E-4</v>
      </c>
      <c r="AI31" s="127">
        <f t="shared" si="26"/>
        <v>-3.2893645892341818E-3</v>
      </c>
      <c r="AJ31" s="127">
        <f t="shared" si="27"/>
        <v>1.0819919400907758E-5</v>
      </c>
      <c r="AK31">
        <f t="shared" si="28"/>
        <v>-8.8364783782141423E-4</v>
      </c>
      <c r="AL31" s="113">
        <f t="shared" si="29"/>
        <v>1.0819919400907758E-5</v>
      </c>
      <c r="AM31">
        <f t="shared" si="30"/>
        <v>2.405716751412768E-3</v>
      </c>
      <c r="AN31">
        <f t="shared" si="31"/>
        <v>0.85623712063720803</v>
      </c>
      <c r="AO31">
        <f t="shared" si="32"/>
        <v>0.86038199012944772</v>
      </c>
      <c r="AP31">
        <f t="shared" si="33"/>
        <v>0.46481073295796399</v>
      </c>
      <c r="AQ31">
        <f t="shared" si="34"/>
        <v>1.8707571941406347</v>
      </c>
      <c r="AR31">
        <f t="shared" si="35"/>
        <v>1.3560323043224742</v>
      </c>
      <c r="AS31" s="127">
        <f t="shared" ref="AS31:AY40" si="48">$AZ31+$AG$7*SIN(AT31)</f>
        <v>39.044883346088575</v>
      </c>
      <c r="AT31" s="127">
        <f t="shared" si="48"/>
        <v>39.044881617978369</v>
      </c>
      <c r="AU31" s="127">
        <f t="shared" si="48"/>
        <v>39.044865700309082</v>
      </c>
      <c r="AV31" s="127">
        <f t="shared" si="48"/>
        <v>39.044719134248879</v>
      </c>
      <c r="AW31" s="127">
        <f t="shared" si="48"/>
        <v>39.043373970159955</v>
      </c>
      <c r="AX31" s="127">
        <f t="shared" si="48"/>
        <v>39.031376227817269</v>
      </c>
      <c r="AY31" s="127">
        <f t="shared" si="48"/>
        <v>38.942958401224232</v>
      </c>
      <c r="AZ31" s="127">
        <f t="shared" si="37"/>
        <v>38.570614299983809</v>
      </c>
      <c r="BB31">
        <v>7250</v>
      </c>
      <c r="BC31">
        <f t="shared" si="41"/>
        <v>-8.3012734524219051E-3</v>
      </c>
      <c r="BD31">
        <f t="shared" si="42"/>
        <v>-1.361203519265515E-2</v>
      </c>
      <c r="BE31">
        <f t="shared" si="43"/>
        <v>5.3107617402332451E-3</v>
      </c>
      <c r="BF31">
        <f t="shared" si="44"/>
        <v>0.52382482821190357</v>
      </c>
      <c r="BG31">
        <f t="shared" si="4"/>
        <v>0.86315014739202545</v>
      </c>
      <c r="BH31">
        <f t="shared" si="5"/>
        <v>2.9348557699728657</v>
      </c>
      <c r="BI31">
        <f t="shared" si="6"/>
        <v>9.639651760422133</v>
      </c>
      <c r="BJ31">
        <f t="shared" ref="BJ31:BP31" si="49">$BQ31+$AG$7*SIN(BK31)</f>
        <v>40.491282264425408</v>
      </c>
      <c r="BK31">
        <f t="shared" si="49"/>
        <v>40.489127147304529</v>
      </c>
      <c r="BL31">
        <f t="shared" si="49"/>
        <v>40.493841210066847</v>
      </c>
      <c r="BM31">
        <f t="shared" si="49"/>
        <v>40.483519141324052</v>
      </c>
      <c r="BN31">
        <f t="shared" si="49"/>
        <v>40.506070833403534</v>
      </c>
      <c r="BO31">
        <f t="shared" si="49"/>
        <v>40.456550678263859</v>
      </c>
      <c r="BP31">
        <f t="shared" si="49"/>
        <v>40.564201049507076</v>
      </c>
      <c r="BQ31">
        <f t="shared" si="46"/>
        <v>40.323729610666355</v>
      </c>
    </row>
    <row r="32" spans="1:69">
      <c r="A32" s="23" t="s">
        <v>45</v>
      </c>
      <c r="B32" s="98" t="s">
        <v>60</v>
      </c>
      <c r="C32" s="23">
        <v>48775.445999999996</v>
      </c>
      <c r="D32" s="23" t="s">
        <v>152</v>
      </c>
      <c r="E32">
        <f t="shared" si="14"/>
        <v>2534.4812497198268</v>
      </c>
      <c r="F32">
        <f t="shared" si="15"/>
        <v>2534.5</v>
      </c>
      <c r="G32">
        <f t="shared" si="39"/>
        <v>-7.9506052206852473E-3</v>
      </c>
      <c r="J32">
        <f t="shared" si="40"/>
        <v>-7.9506052206852473E-3</v>
      </c>
      <c r="L32">
        <f t="shared" si="18"/>
        <v>-9.3716954778051559E-3</v>
      </c>
      <c r="M32" s="2">
        <f t="shared" si="19"/>
        <v>33756.945999999996</v>
      </c>
      <c r="N32">
        <f t="shared" si="20"/>
        <v>2.0194975188811277E-6</v>
      </c>
      <c r="O32" s="6">
        <v>1</v>
      </c>
      <c r="P32">
        <f t="shared" si="21"/>
        <v>2.0194975188811277E-6</v>
      </c>
      <c r="S32" s="175"/>
      <c r="AA32" s="6"/>
      <c r="AE32">
        <f t="shared" si="22"/>
        <v>2534.5</v>
      </c>
      <c r="AF32" s="127">
        <f t="shared" si="23"/>
        <v>-5.9087702083826339E-3</v>
      </c>
      <c r="AG32" s="127">
        <f t="shared" si="24"/>
        <v>-1.1413530490107768E-2</v>
      </c>
      <c r="AH32" s="127">
        <f t="shared" si="25"/>
        <v>1.4210902571199086E-3</v>
      </c>
      <c r="AI32" s="127">
        <f t="shared" si="26"/>
        <v>-2.0418350123026134E-3</v>
      </c>
      <c r="AJ32" s="127">
        <f t="shared" si="27"/>
        <v>4.1690902174648136E-6</v>
      </c>
      <c r="AK32">
        <f t="shared" si="28"/>
        <v>1.4210902571199086E-3</v>
      </c>
      <c r="AL32" s="113">
        <f t="shared" si="29"/>
        <v>4.1690902174648136E-6</v>
      </c>
      <c r="AM32">
        <f t="shared" si="30"/>
        <v>3.462925269422522E-3</v>
      </c>
      <c r="AN32">
        <f t="shared" si="31"/>
        <v>0.76406548322042633</v>
      </c>
      <c r="AO32">
        <f t="shared" si="32"/>
        <v>0.94654088313018525</v>
      </c>
      <c r="AP32">
        <f t="shared" si="33"/>
        <v>0.42550168830169105</v>
      </c>
      <c r="AQ32">
        <f t="shared" si="34"/>
        <v>2.0770767764926803</v>
      </c>
      <c r="AR32">
        <f t="shared" si="35"/>
        <v>1.6979251236045365</v>
      </c>
      <c r="AS32" s="127">
        <f t="shared" si="48"/>
        <v>39.267803859639272</v>
      </c>
      <c r="AT32" s="127">
        <f t="shared" si="48"/>
        <v>39.267803859639272</v>
      </c>
      <c r="AU32" s="127">
        <f t="shared" si="48"/>
        <v>39.267803859638178</v>
      </c>
      <c r="AV32" s="127">
        <f t="shared" si="48"/>
        <v>39.267803858572975</v>
      </c>
      <c r="AW32" s="127">
        <f t="shared" si="48"/>
        <v>39.267802818409479</v>
      </c>
      <c r="AX32" s="127">
        <f t="shared" si="48"/>
        <v>39.266957185889268</v>
      </c>
      <c r="AY32" s="127">
        <f t="shared" si="48"/>
        <v>39.210866998772595</v>
      </c>
      <c r="AZ32" s="127">
        <f t="shared" si="37"/>
        <v>38.781269446934004</v>
      </c>
      <c r="BB32">
        <v>7500</v>
      </c>
      <c r="BC32">
        <f t="shared" si="41"/>
        <v>-8.1535819003767471E-3</v>
      </c>
      <c r="BD32">
        <f t="shared" si="42"/>
        <v>-1.3357620075623345E-2</v>
      </c>
      <c r="BE32">
        <f t="shared" si="43"/>
        <v>5.2040381752465979E-3</v>
      </c>
      <c r="BF32">
        <f t="shared" si="44"/>
        <v>0.52075230045129106</v>
      </c>
      <c r="BG32">
        <f t="shared" si="4"/>
        <v>0.84578711191572564</v>
      </c>
      <c r="BH32">
        <f t="shared" si="5"/>
        <v>2.9682923703418997</v>
      </c>
      <c r="BI32">
        <f t="shared" si="6"/>
        <v>11.511764189232919</v>
      </c>
      <c r="BJ32">
        <f t="shared" ref="BJ32:BP32" si="50">$BQ32+$AG$7*SIN(BK32)</f>
        <v>40.54721843382319</v>
      </c>
      <c r="BK32">
        <f t="shared" si="50"/>
        <v>40.545151300182177</v>
      </c>
      <c r="BL32">
        <f t="shared" si="50"/>
        <v>40.549589563410372</v>
      </c>
      <c r="BM32">
        <f t="shared" si="50"/>
        <v>40.540052936717402</v>
      </c>
      <c r="BN32">
        <f t="shared" si="50"/>
        <v>40.560511096884511</v>
      </c>
      <c r="BO32">
        <f t="shared" si="50"/>
        <v>40.516462722830518</v>
      </c>
      <c r="BP32">
        <f t="shared" si="50"/>
        <v>40.610624513151677</v>
      </c>
      <c r="BQ32">
        <f t="shared" si="46"/>
        <v>40.405505677029005</v>
      </c>
    </row>
    <row r="33" spans="1:69">
      <c r="A33" s="17" t="s">
        <v>52</v>
      </c>
      <c r="C33" s="41">
        <v>49580.459499999997</v>
      </c>
      <c r="D33" s="41">
        <v>5.0000000000000001E-4</v>
      </c>
      <c r="E33">
        <f t="shared" si="14"/>
        <v>4432.981836143631</v>
      </c>
      <c r="F33">
        <f t="shared" si="15"/>
        <v>4433</v>
      </c>
      <c r="G33">
        <f t="shared" si="39"/>
        <v>-7.7019463133183308E-3</v>
      </c>
      <c r="J33">
        <f t="shared" si="40"/>
        <v>-7.7019463133183308E-3</v>
      </c>
      <c r="L33">
        <f t="shared" si="18"/>
        <v>-1.3143476872974253E-2</v>
      </c>
      <c r="M33" s="2">
        <f t="shared" si="19"/>
        <v>34561.959499999997</v>
      </c>
      <c r="N33">
        <f t="shared" si="20"/>
        <v>2.9610254831669295E-5</v>
      </c>
      <c r="O33" s="6">
        <v>1</v>
      </c>
      <c r="P33">
        <f t="shared" si="21"/>
        <v>2.9610254831669295E-5</v>
      </c>
      <c r="S33" s="175"/>
      <c r="AA33" s="6"/>
      <c r="AE33">
        <f t="shared" si="22"/>
        <v>4433</v>
      </c>
      <c r="AF33" s="127">
        <f t="shared" si="23"/>
        <v>-7.8946084197349144E-3</v>
      </c>
      <c r="AG33" s="127">
        <f t="shared" si="24"/>
        <v>-1.2950814766557669E-2</v>
      </c>
      <c r="AH33" s="127">
        <f t="shared" si="25"/>
        <v>5.4415305596559223E-3</v>
      </c>
      <c r="AI33" s="127">
        <f t="shared" si="26"/>
        <v>1.9266210641658357E-4</v>
      </c>
      <c r="AJ33" s="127">
        <f t="shared" si="27"/>
        <v>3.7118687248874975E-8</v>
      </c>
      <c r="AK33">
        <f t="shared" si="28"/>
        <v>5.4415305596559223E-3</v>
      </c>
      <c r="AL33" s="113">
        <f t="shared" si="29"/>
        <v>3.7118687248874975E-8</v>
      </c>
      <c r="AM33">
        <f t="shared" si="30"/>
        <v>5.2488684532393387E-3</v>
      </c>
      <c r="AN33">
        <f t="shared" si="31"/>
        <v>0.60898436636315767</v>
      </c>
      <c r="AO33">
        <f t="shared" si="32"/>
        <v>0.99513268293277468</v>
      </c>
      <c r="AP33">
        <f t="shared" si="33"/>
        <v>0.28952298217443645</v>
      </c>
      <c r="AQ33">
        <f t="shared" si="34"/>
        <v>2.5042391195247573</v>
      </c>
      <c r="AR33">
        <f t="shared" si="35"/>
        <v>3.0310240553965251</v>
      </c>
      <c r="AS33" s="127">
        <f t="shared" si="48"/>
        <v>39.817655304284422</v>
      </c>
      <c r="AT33" s="127">
        <f t="shared" si="48"/>
        <v>39.817564089322474</v>
      </c>
      <c r="AU33" s="127">
        <f t="shared" si="48"/>
        <v>39.817924042779431</v>
      </c>
      <c r="AV33" s="127">
        <f t="shared" si="48"/>
        <v>39.816502353296634</v>
      </c>
      <c r="AW33" s="127">
        <f t="shared" si="48"/>
        <v>39.822098379459256</v>
      </c>
      <c r="AX33" s="127">
        <f t="shared" si="48"/>
        <v>39.799764942831622</v>
      </c>
      <c r="AY33" s="127">
        <f t="shared" si="48"/>
        <v>39.884556194054312</v>
      </c>
      <c r="AZ33" s="127">
        <f t="shared" si="37"/>
        <v>39.40227689489199</v>
      </c>
      <c r="BB33">
        <v>7750</v>
      </c>
      <c r="BC33">
        <f t="shared" si="41"/>
        <v>-7.9731218249610211E-3</v>
      </c>
      <c r="BD33">
        <f t="shared" si="42"/>
        <v>-1.3054949625612218E-2</v>
      </c>
      <c r="BE33">
        <f t="shared" si="43"/>
        <v>5.0818278006511969E-3</v>
      </c>
      <c r="BF33">
        <f t="shared" si="44"/>
        <v>0.51824131239132676</v>
      </c>
      <c r="BG33">
        <f t="shared" si="4"/>
        <v>0.82769170233462686</v>
      </c>
      <c r="BH33">
        <f t="shared" si="5"/>
        <v>3.0013492846055341</v>
      </c>
      <c r="BI33">
        <f t="shared" si="6"/>
        <v>14.237542249949698</v>
      </c>
      <c r="BJ33">
        <f t="shared" ref="BJ33:BP33" si="51">$BQ33+$AG$7*SIN(BK33)</f>
        <v>40.602816504015649</v>
      </c>
      <c r="BK33">
        <f t="shared" si="51"/>
        <v>40.600949951714369</v>
      </c>
      <c r="BL33">
        <f t="shared" si="51"/>
        <v>40.604897439828278</v>
      </c>
      <c r="BM33">
        <f t="shared" si="51"/>
        <v>40.596544575145494</v>
      </c>
      <c r="BN33">
        <f t="shared" si="51"/>
        <v>40.614199470303525</v>
      </c>
      <c r="BO33">
        <f t="shared" si="51"/>
        <v>40.576791388608001</v>
      </c>
      <c r="BP33">
        <f t="shared" si="51"/>
        <v>40.655677044713961</v>
      </c>
      <c r="BQ33">
        <f t="shared" si="46"/>
        <v>40.487281743391662</v>
      </c>
    </row>
    <row r="34" spans="1:69">
      <c r="A34" s="17" t="s">
        <v>52</v>
      </c>
      <c r="B34" s="17"/>
      <c r="C34" s="18">
        <v>49465.548999999999</v>
      </c>
      <c r="D34" s="18">
        <v>1E-3</v>
      </c>
      <c r="E34">
        <f t="shared" si="14"/>
        <v>4161.9830868850795</v>
      </c>
      <c r="F34">
        <f t="shared" si="15"/>
        <v>4162</v>
      </c>
      <c r="G34">
        <f t="shared" si="39"/>
        <v>-7.1715994927217253E-3</v>
      </c>
      <c r="J34">
        <f t="shared" si="40"/>
        <v>-7.1715994927217253E-3</v>
      </c>
      <c r="L34">
        <f t="shared" si="18"/>
        <v>-1.277534176634738E-2</v>
      </c>
      <c r="M34" s="2">
        <f t="shared" si="19"/>
        <v>34447.048999999999</v>
      </c>
      <c r="N34">
        <f t="shared" si="20"/>
        <v>3.1401927469219229E-5</v>
      </c>
      <c r="O34" s="6">
        <v>0.4</v>
      </c>
      <c r="P34">
        <f t="shared" si="21"/>
        <v>1.2560770987687692E-5</v>
      </c>
      <c r="S34" s="175"/>
      <c r="AA34" s="6"/>
      <c r="AE34">
        <f t="shared" si="22"/>
        <v>4162</v>
      </c>
      <c r="AF34" s="127">
        <f t="shared" si="23"/>
        <v>-7.6784992495651317E-3</v>
      </c>
      <c r="AG34" s="127">
        <f t="shared" si="24"/>
        <v>-1.2268442009503975E-2</v>
      </c>
      <c r="AH34" s="127">
        <f t="shared" si="25"/>
        <v>5.6037422736256552E-3</v>
      </c>
      <c r="AI34" s="127">
        <f t="shared" si="26"/>
        <v>5.0689975684340641E-4</v>
      </c>
      <c r="AJ34" s="127">
        <f t="shared" si="27"/>
        <v>1.0277894539516182E-7</v>
      </c>
      <c r="AK34">
        <f t="shared" si="28"/>
        <v>5.6037422736256552E-3</v>
      </c>
      <c r="AL34" s="113">
        <f t="shared" si="29"/>
        <v>2.5694736348790453E-7</v>
      </c>
      <c r="AM34">
        <f t="shared" si="30"/>
        <v>5.0968425167822488E-3</v>
      </c>
      <c r="AN34">
        <f t="shared" si="31"/>
        <v>0.62410312544537394</v>
      </c>
      <c r="AO34">
        <f t="shared" si="32"/>
        <v>0.99883926647662336</v>
      </c>
      <c r="AP34">
        <f t="shared" si="33"/>
        <v>0.30889856369958096</v>
      </c>
      <c r="AQ34">
        <f t="shared" si="34"/>
        <v>2.4537210735031016</v>
      </c>
      <c r="AR34">
        <f t="shared" si="35"/>
        <v>2.7919597752399978</v>
      </c>
      <c r="AS34" s="127">
        <f t="shared" si="48"/>
        <v>39.746056670297463</v>
      </c>
      <c r="AT34" s="127">
        <f t="shared" si="48"/>
        <v>39.746018997361581</v>
      </c>
      <c r="AU34" s="127">
        <f t="shared" si="48"/>
        <v>39.746187912786901</v>
      </c>
      <c r="AV34" s="127">
        <f t="shared" si="48"/>
        <v>39.745430108287131</v>
      </c>
      <c r="AW34" s="127">
        <f t="shared" si="48"/>
        <v>39.748821185020297</v>
      </c>
      <c r="AX34" s="127">
        <f t="shared" si="48"/>
        <v>39.733468566423035</v>
      </c>
      <c r="AY34" s="127">
        <f t="shared" si="48"/>
        <v>39.7997021378604</v>
      </c>
      <c r="AZ34" s="127">
        <f t="shared" si="37"/>
        <v>39.313631638954874</v>
      </c>
      <c r="BB34">
        <v>8000</v>
      </c>
      <c r="BC34">
        <f t="shared" si="41"/>
        <v>-7.7593829828209795E-3</v>
      </c>
      <c r="BD34">
        <f t="shared" si="42"/>
        <v>-1.2704023842621776E-2</v>
      </c>
      <c r="BE34">
        <f t="shared" si="43"/>
        <v>4.9446408598007967E-3</v>
      </c>
      <c r="BF34">
        <f t="shared" si="44"/>
        <v>0.51627272854060102</v>
      </c>
      <c r="BG34">
        <f t="shared" si="4"/>
        <v>0.80887249591160737</v>
      </c>
      <c r="BH34">
        <f t="shared" si="5"/>
        <v>3.0340991315394739</v>
      </c>
      <c r="BI34">
        <f t="shared" si="6"/>
        <v>18.587853308418314</v>
      </c>
      <c r="BJ34">
        <f t="shared" ref="BJ34:BP34" si="52">$BQ34+$AG$7*SIN(BK34)</f>
        <v>40.658136545166506</v>
      </c>
      <c r="BK34">
        <f t="shared" si="52"/>
        <v>40.656578018533558</v>
      </c>
      <c r="BL34">
        <f t="shared" si="52"/>
        <v>40.659835429725817</v>
      </c>
      <c r="BM34">
        <f t="shared" si="52"/>
        <v>40.653024997380392</v>
      </c>
      <c r="BN34">
        <f t="shared" si="52"/>
        <v>40.667254261090868</v>
      </c>
      <c r="BO34">
        <f t="shared" si="52"/>
        <v>40.637480595062456</v>
      </c>
      <c r="BP34">
        <f t="shared" si="52"/>
        <v>40.699604089580539</v>
      </c>
      <c r="BQ34">
        <f t="shared" si="46"/>
        <v>40.569057809754312</v>
      </c>
    </row>
    <row r="35" spans="1:69">
      <c r="A35" s="17" t="s">
        <v>45</v>
      </c>
      <c r="B35" s="17"/>
      <c r="C35" s="18">
        <v>48624.281900000002</v>
      </c>
      <c r="D35" s="18" t="s">
        <v>30</v>
      </c>
      <c r="E35">
        <f t="shared" si="14"/>
        <v>2177.983958064201</v>
      </c>
      <c r="F35">
        <f t="shared" si="15"/>
        <v>2178</v>
      </c>
      <c r="G35">
        <f t="shared" si="39"/>
        <v>-6.8021969418623485E-3</v>
      </c>
      <c r="J35">
        <f t="shared" si="40"/>
        <v>-6.8021969418623485E-3</v>
      </c>
      <c r="L35">
        <f t="shared" si="18"/>
        <v>-8.3530884302601936E-3</v>
      </c>
      <c r="M35" s="2">
        <f t="shared" si="19"/>
        <v>33605.781900000002</v>
      </c>
      <c r="N35">
        <f t="shared" si="20"/>
        <v>2.4052644087848833E-6</v>
      </c>
      <c r="O35" s="6">
        <v>1</v>
      </c>
      <c r="P35">
        <f t="shared" si="21"/>
        <v>2.4052644087848833E-6</v>
      </c>
      <c r="S35" s="175"/>
      <c r="T35" s="6">
        <v>2.3121177429235923E-23</v>
      </c>
      <c r="U35" s="6">
        <v>1.1841256006445136E-18</v>
      </c>
      <c r="V35" s="6">
        <v>6.1330834200283482E-26</v>
      </c>
      <c r="W35" s="6">
        <v>2.3216690331016906E-9</v>
      </c>
      <c r="X35" s="6">
        <v>1.4013149236009474E-4</v>
      </c>
      <c r="Y35" s="6">
        <v>2.7295472454637071E-4</v>
      </c>
      <c r="Z35" s="6">
        <v>7.3427389669663895E-4</v>
      </c>
      <c r="AA35" s="6">
        <v>2.429423037214085</v>
      </c>
      <c r="AB35" s="6">
        <v>6.9695881614829496E-5</v>
      </c>
      <c r="AC35" s="6">
        <v>3.2160051769042976E-9</v>
      </c>
      <c r="AD35" s="6">
        <v>1.8201646503665947E-19</v>
      </c>
      <c r="AE35">
        <f t="shared" si="22"/>
        <v>2178</v>
      </c>
      <c r="AF35" s="127">
        <f t="shared" si="23"/>
        <v>-5.4423256069923934E-3</v>
      </c>
      <c r="AG35" s="127">
        <f t="shared" si="24"/>
        <v>-9.7129597651301487E-3</v>
      </c>
      <c r="AH35" s="127">
        <f t="shared" si="25"/>
        <v>1.5508914883978452E-3</v>
      </c>
      <c r="AI35" s="127">
        <f t="shared" si="26"/>
        <v>-1.359871334869955E-3</v>
      </c>
      <c r="AJ35" s="127">
        <f t="shared" si="27"/>
        <v>1.8492500474009934E-6</v>
      </c>
      <c r="AK35">
        <f t="shared" si="28"/>
        <v>1.5508914883978452E-3</v>
      </c>
      <c r="AL35" s="113">
        <f t="shared" si="29"/>
        <v>1.8492500474009934E-6</v>
      </c>
      <c r="AM35">
        <f t="shared" si="30"/>
        <v>2.9107628232678006E-3</v>
      </c>
      <c r="AN35">
        <f t="shared" si="31"/>
        <v>0.81146883389081825</v>
      </c>
      <c r="AO35">
        <f t="shared" si="32"/>
        <v>0.90610017884474792</v>
      </c>
      <c r="AP35">
        <f t="shared" si="33"/>
        <v>0.44852288945059698</v>
      </c>
      <c r="AQ35">
        <f t="shared" si="34"/>
        <v>1.9687115095593717</v>
      </c>
      <c r="AR35">
        <f t="shared" si="35"/>
        <v>1.5050885292835245</v>
      </c>
      <c r="AS35" s="127">
        <f t="shared" si="48"/>
        <v>39.147555012560908</v>
      </c>
      <c r="AT35" s="127">
        <f t="shared" si="48"/>
        <v>39.147554933603061</v>
      </c>
      <c r="AU35" s="127">
        <f t="shared" si="48"/>
        <v>39.147553603923264</v>
      </c>
      <c r="AV35" s="127">
        <f t="shared" si="48"/>
        <v>39.147531213774386</v>
      </c>
      <c r="AW35" s="127">
        <f t="shared" si="48"/>
        <v>39.147154801909245</v>
      </c>
      <c r="AX35" s="127">
        <f t="shared" si="48"/>
        <v>39.140990374289302</v>
      </c>
      <c r="AY35" s="127">
        <f t="shared" si="48"/>
        <v>39.06476365832431</v>
      </c>
      <c r="AZ35" s="127">
        <f t="shared" si="37"/>
        <v>38.664656776300866</v>
      </c>
      <c r="BB35">
        <v>8250</v>
      </c>
      <c r="BC35">
        <f t="shared" si="41"/>
        <v>-7.5118928070574921E-3</v>
      </c>
      <c r="BD35">
        <f t="shared" si="42"/>
        <v>-1.2304842726652013E-2</v>
      </c>
      <c r="BE35">
        <f t="shared" si="43"/>
        <v>4.7929499195945207E-3</v>
      </c>
      <c r="BF35">
        <f t="shared" si="44"/>
        <v>0.51483149087193625</v>
      </c>
      <c r="BG35">
        <f t="shared" si="4"/>
        <v>0.78933042243531781</v>
      </c>
      <c r="BH35">
        <f t="shared" si="5"/>
        <v>3.0666134750473089</v>
      </c>
      <c r="BI35">
        <f t="shared" si="6"/>
        <v>26.661574206586696</v>
      </c>
      <c r="BJ35">
        <f t="shared" ref="BJ35:BP35" si="53">$BQ35+$AG$7*SIN(BK35)</f>
        <v>40.713240341343692</v>
      </c>
      <c r="BK35">
        <f t="shared" si="53"/>
        <v>40.712083113392048</v>
      </c>
      <c r="BL35">
        <f t="shared" si="53"/>
        <v>40.714481061502887</v>
      </c>
      <c r="BM35">
        <f t="shared" si="53"/>
        <v>40.709511330267574</v>
      </c>
      <c r="BN35">
        <f t="shared" si="53"/>
        <v>40.719807587032797</v>
      </c>
      <c r="BO35">
        <f t="shared" si="53"/>
        <v>40.698460285905234</v>
      </c>
      <c r="BP35">
        <f t="shared" si="53"/>
        <v>40.742658615439964</v>
      </c>
      <c r="BQ35">
        <f t="shared" si="46"/>
        <v>40.650833876116963</v>
      </c>
    </row>
    <row r="36" spans="1:69">
      <c r="A36" s="22" t="s">
        <v>52</v>
      </c>
      <c r="B36" s="98"/>
      <c r="C36" s="22">
        <v>49580.460599999999</v>
      </c>
      <c r="D36" s="23"/>
      <c r="E36" s="17">
        <f t="shared" si="14"/>
        <v>4432.9844303245327</v>
      </c>
      <c r="F36">
        <f t="shared" si="15"/>
        <v>4433</v>
      </c>
      <c r="G36">
        <f t="shared" si="39"/>
        <v>-6.6019463120028377E-3</v>
      </c>
      <c r="J36">
        <f t="shared" si="40"/>
        <v>-6.6019463120028377E-3</v>
      </c>
      <c r="L36">
        <f t="shared" si="18"/>
        <v>-1.3143476872974253E-2</v>
      </c>
      <c r="M36" s="2">
        <f t="shared" si="19"/>
        <v>34561.960599999999</v>
      </c>
      <c r="N36">
        <f t="shared" si="20"/>
        <v>4.2791622080123E-5</v>
      </c>
      <c r="O36" s="6">
        <v>1</v>
      </c>
      <c r="P36">
        <f t="shared" si="21"/>
        <v>4.2791622080123E-5</v>
      </c>
      <c r="S36" s="175"/>
      <c r="AA36" s="6"/>
      <c r="AE36">
        <f t="shared" si="22"/>
        <v>4433</v>
      </c>
      <c r="AF36" s="127">
        <f t="shared" si="23"/>
        <v>-7.8946084197349144E-3</v>
      </c>
      <c r="AG36" s="127">
        <f t="shared" si="24"/>
        <v>-1.1850814765242176E-2</v>
      </c>
      <c r="AH36" s="127">
        <f t="shared" si="25"/>
        <v>6.5415305609714154E-3</v>
      </c>
      <c r="AI36" s="127">
        <f t="shared" si="26"/>
        <v>1.2926621077320767E-3</v>
      </c>
      <c r="AJ36" s="127">
        <f t="shared" si="27"/>
        <v>1.6709753247663351E-6</v>
      </c>
      <c r="AK36">
        <f t="shared" si="28"/>
        <v>6.5415305609714154E-3</v>
      </c>
      <c r="AL36" s="113">
        <f t="shared" si="29"/>
        <v>1.6709753247663351E-6</v>
      </c>
      <c r="AM36">
        <f t="shared" si="30"/>
        <v>5.2488684532393387E-3</v>
      </c>
      <c r="AN36">
        <f t="shared" si="31"/>
        <v>0.60898436636315767</v>
      </c>
      <c r="AO36">
        <f t="shared" si="32"/>
        <v>0.99513268293277468</v>
      </c>
      <c r="AP36">
        <f t="shared" si="33"/>
        <v>0.28952298217443645</v>
      </c>
      <c r="AQ36">
        <f t="shared" si="34"/>
        <v>2.5042391195247573</v>
      </c>
      <c r="AR36">
        <f t="shared" si="35"/>
        <v>3.0310240553965251</v>
      </c>
      <c r="AS36" s="127">
        <f t="shared" si="48"/>
        <v>39.817655304284422</v>
      </c>
      <c r="AT36" s="127">
        <f t="shared" si="48"/>
        <v>39.817564089322474</v>
      </c>
      <c r="AU36" s="127">
        <f t="shared" si="48"/>
        <v>39.817924042779431</v>
      </c>
      <c r="AV36" s="127">
        <f t="shared" si="48"/>
        <v>39.816502353296634</v>
      </c>
      <c r="AW36" s="127">
        <f t="shared" si="48"/>
        <v>39.822098379459256</v>
      </c>
      <c r="AX36" s="127">
        <f t="shared" si="48"/>
        <v>39.799764942831622</v>
      </c>
      <c r="AY36" s="127">
        <f t="shared" si="48"/>
        <v>39.884556194054312</v>
      </c>
      <c r="AZ36" s="127">
        <f t="shared" si="37"/>
        <v>39.40227689489199</v>
      </c>
      <c r="BB36">
        <v>8500</v>
      </c>
      <c r="BC36">
        <f t="shared" si="41"/>
        <v>-7.2302169084224885E-3</v>
      </c>
      <c r="BD36">
        <f t="shared" si="42"/>
        <v>-1.1857406277702931E-2</v>
      </c>
      <c r="BE36">
        <f t="shared" si="43"/>
        <v>4.6271893692804425E-3</v>
      </c>
      <c r="BF36">
        <f t="shared" si="44"/>
        <v>0.51390652291588024</v>
      </c>
      <c r="BG36">
        <f t="shared" si="4"/>
        <v>0.76905908018099711</v>
      </c>
      <c r="BH36">
        <f t="shared" si="5"/>
        <v>3.0989633671881314</v>
      </c>
      <c r="BI36">
        <f t="shared" si="6"/>
        <v>46.908998099916531</v>
      </c>
      <c r="BJ36">
        <f t="shared" ref="BJ36:BP36" si="54">$BQ36+$AG$7*SIN(BK36)</f>
        <v>40.768191490963709</v>
      </c>
      <c r="BK36">
        <f t="shared" si="54"/>
        <v>40.767506666382012</v>
      </c>
      <c r="BL36">
        <f t="shared" si="54"/>
        <v>40.768917926236171</v>
      </c>
      <c r="BM36">
        <f t="shared" si="54"/>
        <v>40.76600949712919</v>
      </c>
      <c r="BN36">
        <f t="shared" si="54"/>
        <v>40.772002739546579</v>
      </c>
      <c r="BO36">
        <f t="shared" si="54"/>
        <v>40.759649845694291</v>
      </c>
      <c r="BP36">
        <f t="shared" si="54"/>
        <v>40.785099421548111</v>
      </c>
      <c r="BQ36">
        <f t="shared" si="46"/>
        <v>40.73260994247962</v>
      </c>
    </row>
    <row r="37" spans="1:69">
      <c r="A37" s="17" t="s">
        <v>54</v>
      </c>
      <c r="B37" s="99"/>
      <c r="C37" s="18">
        <v>50571.409500000002</v>
      </c>
      <c r="D37" s="18">
        <v>6.9999999999999999E-4</v>
      </c>
      <c r="E37" s="17">
        <f t="shared" si="14"/>
        <v>6769.9850741224664</v>
      </c>
      <c r="F37">
        <f t="shared" si="15"/>
        <v>6770</v>
      </c>
      <c r="G37">
        <f t="shared" si="39"/>
        <v>-6.3289592872024514E-3</v>
      </c>
      <c r="J37">
        <f t="shared" si="40"/>
        <v>-6.3289592872024514E-3</v>
      </c>
      <c r="L37">
        <f t="shared" si="18"/>
        <v>-1.3965242867948584E-2</v>
      </c>
      <c r="M37" s="2">
        <f t="shared" si="19"/>
        <v>35552.909500000002</v>
      </c>
      <c r="N37">
        <f t="shared" si="20"/>
        <v>5.8312826925572972E-5</v>
      </c>
      <c r="O37" s="6">
        <v>0.8</v>
      </c>
      <c r="P37">
        <f t="shared" si="21"/>
        <v>4.6650261540458381E-5</v>
      </c>
      <c r="S37" s="175"/>
      <c r="AA37" s="6"/>
      <c r="AE37">
        <f t="shared" si="22"/>
        <v>6770</v>
      </c>
      <c r="AF37" s="127">
        <f t="shared" si="23"/>
        <v>-8.4950126937644935E-3</v>
      </c>
      <c r="AG37" s="127">
        <f t="shared" si="24"/>
        <v>-1.1799189461386542E-2</v>
      </c>
      <c r="AH37" s="127">
        <f t="shared" si="25"/>
        <v>7.6362835807461324E-3</v>
      </c>
      <c r="AI37" s="127">
        <f t="shared" si="26"/>
        <v>2.1660534065620421E-3</v>
      </c>
      <c r="AJ37" s="127">
        <f t="shared" si="27"/>
        <v>3.7534298880632216E-6</v>
      </c>
      <c r="AK37">
        <f t="shared" si="28"/>
        <v>7.6362835807461324E-3</v>
      </c>
      <c r="AL37" s="113">
        <f t="shared" si="29"/>
        <v>4.6917873600790269E-6</v>
      </c>
      <c r="AM37">
        <f t="shared" si="30"/>
        <v>5.4702301741840912E-3</v>
      </c>
      <c r="AN37">
        <f t="shared" si="31"/>
        <v>0.53138767609803805</v>
      </c>
      <c r="AO37">
        <f t="shared" si="32"/>
        <v>0.89436660555920156</v>
      </c>
      <c r="AP37">
        <f t="shared" si="33"/>
        <v>0.13084063911034327</v>
      </c>
      <c r="AQ37">
        <f t="shared" si="34"/>
        <v>2.8693178707436586</v>
      </c>
      <c r="AR37">
        <f t="shared" si="35"/>
        <v>7.3000852053348764</v>
      </c>
      <c r="AS37" s="127">
        <f t="shared" si="48"/>
        <v>40.382721685207038</v>
      </c>
      <c r="AT37" s="127">
        <f t="shared" si="48"/>
        <v>40.380691623389247</v>
      </c>
      <c r="AU37" s="127">
        <f t="shared" si="48"/>
        <v>40.385342828468268</v>
      </c>
      <c r="AV37" s="127">
        <f t="shared" si="48"/>
        <v>40.374670237055469</v>
      </c>
      <c r="AW37" s="127">
        <f t="shared" si="48"/>
        <v>40.399077299344732</v>
      </c>
      <c r="AX37" s="127">
        <f t="shared" si="48"/>
        <v>40.342810677082042</v>
      </c>
      <c r="AY37" s="127">
        <f t="shared" si="48"/>
        <v>40.470368564275525</v>
      </c>
      <c r="AZ37" s="127">
        <f t="shared" si="37"/>
        <v>40.166719563250062</v>
      </c>
      <c r="BB37">
        <v>8750</v>
      </c>
      <c r="BC37">
        <f t="shared" si="41"/>
        <v>-6.9139575343227493E-3</v>
      </c>
      <c r="BD37">
        <f t="shared" si="42"/>
        <v>-1.1361714495774531E-2</v>
      </c>
      <c r="BE37">
        <f t="shared" si="43"/>
        <v>4.4477569614517817E-3</v>
      </c>
      <c r="BF37">
        <f t="shared" si="44"/>
        <v>0.51349068518197405</v>
      </c>
      <c r="BG37">
        <f t="shared" si="4"/>
        <v>0.74804509291116095</v>
      </c>
      <c r="BH37">
        <f t="shared" si="5"/>
        <v>3.1312196648406689</v>
      </c>
      <c r="BI37">
        <f t="shared" si="6"/>
        <v>192.806732484641</v>
      </c>
      <c r="BJ37">
        <f t="shared" ref="BJ37:BP37" si="55">$BQ37+$AG$7*SIN(BK37)</f>
        <v>40.823055137030181</v>
      </c>
      <c r="BK37">
        <f t="shared" si="55"/>
        <v>40.822885473900826</v>
      </c>
      <c r="BL37">
        <f t="shared" si="55"/>
        <v>40.823234245055318</v>
      </c>
      <c r="BM37">
        <f t="shared" si="55"/>
        <v>40.822517284818353</v>
      </c>
      <c r="BN37">
        <f t="shared" si="55"/>
        <v>40.82399111250902</v>
      </c>
      <c r="BO37">
        <f t="shared" si="55"/>
        <v>40.820961378455458</v>
      </c>
      <c r="BP37">
        <f t="shared" si="55"/>
        <v>40.827189409017663</v>
      </c>
      <c r="BQ37">
        <f t="shared" si="46"/>
        <v>40.81438600884227</v>
      </c>
    </row>
    <row r="38" spans="1:69">
      <c r="A38" s="22" t="s">
        <v>52</v>
      </c>
      <c r="B38" s="20"/>
      <c r="C38" s="39">
        <v>49465.55</v>
      </c>
      <c r="D38" s="40"/>
      <c r="E38">
        <f t="shared" si="14"/>
        <v>4161.9854452313602</v>
      </c>
      <c r="F38">
        <f t="shared" si="15"/>
        <v>4162</v>
      </c>
      <c r="G38">
        <f t="shared" si="39"/>
        <v>-6.1715994888800196E-3</v>
      </c>
      <c r="J38">
        <f t="shared" si="40"/>
        <v>-6.1715994888800196E-3</v>
      </c>
      <c r="L38">
        <f t="shared" si="18"/>
        <v>-1.277534176634738E-2</v>
      </c>
      <c r="M38" s="2">
        <f t="shared" si="19"/>
        <v>34447.050000000003</v>
      </c>
      <c r="N38">
        <f t="shared" si="20"/>
        <v>4.3609412067209804E-5</v>
      </c>
      <c r="O38" s="6">
        <v>1</v>
      </c>
      <c r="P38">
        <f t="shared" si="21"/>
        <v>4.3609412067209804E-5</v>
      </c>
      <c r="S38" s="175"/>
      <c r="AA38" s="6"/>
      <c r="AE38">
        <f t="shared" si="22"/>
        <v>4162</v>
      </c>
      <c r="AF38" s="127">
        <f t="shared" si="23"/>
        <v>-7.6784992495651317E-3</v>
      </c>
      <c r="AG38" s="127">
        <f t="shared" si="24"/>
        <v>-1.1268442005662269E-2</v>
      </c>
      <c r="AH38" s="127">
        <f t="shared" si="25"/>
        <v>6.6037422774673608E-3</v>
      </c>
      <c r="AI38" s="127">
        <f t="shared" si="26"/>
        <v>1.506899760685112E-3</v>
      </c>
      <c r="AJ38" s="127">
        <f t="shared" si="27"/>
        <v>2.2707468887528479E-6</v>
      </c>
      <c r="AK38">
        <f t="shared" si="28"/>
        <v>6.6037422774673608E-3</v>
      </c>
      <c r="AL38" s="113">
        <f t="shared" si="29"/>
        <v>2.2707468887528479E-6</v>
      </c>
      <c r="AM38">
        <f t="shared" si="30"/>
        <v>5.0968425167822488E-3</v>
      </c>
      <c r="AN38">
        <f t="shared" si="31"/>
        <v>0.62410312544537394</v>
      </c>
      <c r="AO38">
        <f t="shared" si="32"/>
        <v>0.99883926647662336</v>
      </c>
      <c r="AP38">
        <f t="shared" si="33"/>
        <v>0.30889856369958096</v>
      </c>
      <c r="AQ38">
        <f t="shared" si="34"/>
        <v>2.4537210735031016</v>
      </c>
      <c r="AR38">
        <f t="shared" si="35"/>
        <v>2.7919597752399978</v>
      </c>
      <c r="AS38" s="127">
        <f t="shared" si="48"/>
        <v>39.746056670297463</v>
      </c>
      <c r="AT38" s="127">
        <f t="shared" si="48"/>
        <v>39.746018997361581</v>
      </c>
      <c r="AU38" s="127">
        <f t="shared" si="48"/>
        <v>39.746187912786901</v>
      </c>
      <c r="AV38" s="127">
        <f t="shared" si="48"/>
        <v>39.745430108287131</v>
      </c>
      <c r="AW38" s="127">
        <f t="shared" si="48"/>
        <v>39.748821185020297</v>
      </c>
      <c r="AX38" s="127">
        <f t="shared" si="48"/>
        <v>39.733468566423035</v>
      </c>
      <c r="AY38" s="127">
        <f t="shared" si="48"/>
        <v>39.7997021378604</v>
      </c>
      <c r="AZ38" s="127">
        <f t="shared" si="37"/>
        <v>39.313631638954874</v>
      </c>
      <c r="BB38">
        <v>9000</v>
      </c>
      <c r="BC38">
        <f t="shared" si="41"/>
        <v>-6.5627496538819396E-3</v>
      </c>
      <c r="BD38">
        <f t="shared" si="42"/>
        <v>-1.0817767380866809E-2</v>
      </c>
      <c r="BE38">
        <f t="shared" si="43"/>
        <v>4.2550177269848697E-3</v>
      </c>
      <c r="BF38">
        <f t="shared" si="44"/>
        <v>0.51358075882730547</v>
      </c>
      <c r="BG38">
        <f t="shared" si="4"/>
        <v>0.72626851964005146</v>
      </c>
      <c r="BH38">
        <f t="shared" si="5"/>
        <v>-3.1197321314316357</v>
      </c>
      <c r="BI38">
        <f t="shared" si="6"/>
        <v>-91.485479524459521</v>
      </c>
      <c r="BJ38">
        <f t="shared" ref="BJ38:BP38" si="56">$BQ38+$AG$7*SIN(BK38)</f>
        <v>40.877897408838727</v>
      </c>
      <c r="BK38">
        <f t="shared" si="56"/>
        <v>40.878253574677188</v>
      </c>
      <c r="BL38">
        <f t="shared" si="56"/>
        <v>40.877521023391225</v>
      </c>
      <c r="BM38">
        <f t="shared" si="56"/>
        <v>40.879027734970037</v>
      </c>
      <c r="BN38">
        <f t="shared" si="56"/>
        <v>40.875928821203182</v>
      </c>
      <c r="BO38">
        <f t="shared" si="56"/>
        <v>40.882302881484058</v>
      </c>
      <c r="BP38">
        <f t="shared" si="56"/>
        <v>40.869193823692456</v>
      </c>
      <c r="BQ38">
        <f t="shared" si="46"/>
        <v>40.89616207520492</v>
      </c>
    </row>
    <row r="39" spans="1:69">
      <c r="A39" t="s">
        <v>48</v>
      </c>
      <c r="B39" s="17"/>
      <c r="C39" s="18">
        <v>48475.449800000002</v>
      </c>
      <c r="D39" s="18" t="s">
        <v>30</v>
      </c>
      <c r="E39">
        <f t="shared" si="14"/>
        <v>1826.9863299142569</v>
      </c>
      <c r="F39">
        <f t="shared" si="15"/>
        <v>1827</v>
      </c>
      <c r="G39">
        <f t="shared" si="39"/>
        <v>-5.7964709849329665E-3</v>
      </c>
      <c r="J39">
        <f t="shared" si="40"/>
        <v>-5.7964709849329665E-3</v>
      </c>
      <c r="L39">
        <f t="shared" si="18"/>
        <v>-7.2543292781341532E-3</v>
      </c>
      <c r="M39" s="2">
        <f t="shared" si="19"/>
        <v>33456.949800000002</v>
      </c>
      <c r="N39">
        <f t="shared" si="20"/>
        <v>2.1253508030554772E-6</v>
      </c>
      <c r="O39" s="6">
        <v>1</v>
      </c>
      <c r="P39">
        <f t="shared" si="21"/>
        <v>2.1253508030554772E-6</v>
      </c>
      <c r="S39" s="175"/>
      <c r="AA39" s="6"/>
      <c r="AE39">
        <f t="shared" si="22"/>
        <v>1827</v>
      </c>
      <c r="AF39" s="127">
        <f t="shared" si="23"/>
        <v>-4.9676998143746926E-3</v>
      </c>
      <c r="AG39" s="127">
        <f t="shared" si="24"/>
        <v>-8.0831004486924263E-3</v>
      </c>
      <c r="AH39" s="127">
        <f t="shared" si="25"/>
        <v>1.4578582932011867E-3</v>
      </c>
      <c r="AI39" s="127">
        <f t="shared" si="26"/>
        <v>-8.2877117055827395E-4</v>
      </c>
      <c r="AJ39" s="127">
        <f t="shared" si="27"/>
        <v>6.8686165314853163E-7</v>
      </c>
      <c r="AK39">
        <f t="shared" si="28"/>
        <v>1.4578582932011867E-3</v>
      </c>
      <c r="AL39" s="113">
        <f t="shared" si="29"/>
        <v>6.8686165314853163E-7</v>
      </c>
      <c r="AM39">
        <f t="shared" si="30"/>
        <v>2.2866294637594606E-3</v>
      </c>
      <c r="AN39">
        <f t="shared" si="31"/>
        <v>0.86702262870800606</v>
      </c>
      <c r="AO39">
        <f t="shared" si="32"/>
        <v>0.84836816441445517</v>
      </c>
      <c r="AP39">
        <f t="shared" si="33"/>
        <v>0.46801047176304877</v>
      </c>
      <c r="AQ39">
        <f t="shared" si="34"/>
        <v>1.8476337328971557</v>
      </c>
      <c r="AR39">
        <f t="shared" si="35"/>
        <v>1.3237158110634415</v>
      </c>
      <c r="AS39" s="127">
        <f t="shared" si="48"/>
        <v>39.021436537982964</v>
      </c>
      <c r="AT39" s="127">
        <f t="shared" si="48"/>
        <v>39.021433686519501</v>
      </c>
      <c r="AU39" s="127">
        <f t="shared" si="48"/>
        <v>39.021409856237199</v>
      </c>
      <c r="AV39" s="127">
        <f t="shared" si="48"/>
        <v>39.02121078897283</v>
      </c>
      <c r="AW39" s="127">
        <f t="shared" si="48"/>
        <v>39.019553928096862</v>
      </c>
      <c r="AX39" s="127">
        <f t="shared" si="48"/>
        <v>39.006158784161279</v>
      </c>
      <c r="AY39" s="127">
        <f t="shared" si="48"/>
        <v>38.915602497166809</v>
      </c>
      <c r="AZ39" s="127">
        <f t="shared" si="37"/>
        <v>38.549843179127699</v>
      </c>
      <c r="BB39">
        <v>9250</v>
      </c>
      <c r="BC39">
        <f t="shared" si="41"/>
        <v>-6.1762547051193925E-3</v>
      </c>
      <c r="BD39">
        <f t="shared" si="42"/>
        <v>-1.0225564932979776E-2</v>
      </c>
      <c r="BE39">
        <f t="shared" si="43"/>
        <v>4.0493102278603837E-3</v>
      </c>
      <c r="BF39">
        <f t="shared" si="44"/>
        <v>0.51417744159124168</v>
      </c>
      <c r="BG39">
        <f t="shared" si="4"/>
        <v>0.70370330501664946</v>
      </c>
      <c r="BH39">
        <f t="shared" si="5"/>
        <v>-3.0874506045394221</v>
      </c>
      <c r="BI39">
        <f t="shared" si="6"/>
        <v>-36.930841202982016</v>
      </c>
      <c r="BJ39">
        <f t="shared" ref="BJ39:BP39" si="57">$BQ39+$AG$7*SIN(BK39)</f>
        <v>40.932784687914022</v>
      </c>
      <c r="BK39">
        <f t="shared" si="57"/>
        <v>40.93364432255715</v>
      </c>
      <c r="BL39">
        <f t="shared" si="57"/>
        <v>40.931869961145601</v>
      </c>
      <c r="BM39">
        <f t="shared" si="57"/>
        <v>40.935532721408883</v>
      </c>
      <c r="BN39">
        <f t="shared" si="57"/>
        <v>40.927973142465163</v>
      </c>
      <c r="BO39">
        <f t="shared" si="57"/>
        <v>40.943581356456441</v>
      </c>
      <c r="BP39">
        <f t="shared" si="57"/>
        <v>40.91137848335061</v>
      </c>
      <c r="BQ39">
        <f t="shared" si="46"/>
        <v>40.977938141567577</v>
      </c>
    </row>
    <row r="40" spans="1:69">
      <c r="A40" s="18" t="s">
        <v>68</v>
      </c>
      <c r="B40" s="99" t="s">
        <v>60</v>
      </c>
      <c r="C40" s="18">
        <v>52509.421000000002</v>
      </c>
      <c r="D40" s="18">
        <v>5.9999999999999995E-4</v>
      </c>
      <c r="E40" s="17">
        <f t="shared" si="14"/>
        <v>11340.487269732941</v>
      </c>
      <c r="F40">
        <f t="shared" si="15"/>
        <v>11340.5</v>
      </c>
      <c r="G40">
        <f t="shared" si="39"/>
        <v>-5.3979634831193835E-3</v>
      </c>
      <c r="J40">
        <f t="shared" si="40"/>
        <v>-5.3979634831193835E-3</v>
      </c>
      <c r="L40">
        <f t="shared" si="18"/>
        <v>-3.384732630988041E-3</v>
      </c>
      <c r="M40" s="2">
        <f t="shared" si="19"/>
        <v>37490.921000000002</v>
      </c>
      <c r="N40">
        <f t="shared" si="20"/>
        <v>4.053098463973491E-6</v>
      </c>
      <c r="O40" s="6">
        <v>0.8</v>
      </c>
      <c r="P40">
        <f t="shared" si="21"/>
        <v>3.242478771178793E-6</v>
      </c>
      <c r="S40" s="175"/>
      <c r="AA40" s="6"/>
      <c r="AE40">
        <f t="shared" si="22"/>
        <v>11340.5</v>
      </c>
      <c r="AF40" s="127">
        <f t="shared" si="23"/>
        <v>-1.519243147685229E-3</v>
      </c>
      <c r="AG40" s="127">
        <f t="shared" si="24"/>
        <v>-7.2634529664221958E-3</v>
      </c>
      <c r="AH40" s="127">
        <f t="shared" si="25"/>
        <v>-2.0132308521313425E-3</v>
      </c>
      <c r="AI40" s="127">
        <f t="shared" si="26"/>
        <v>-3.8787203354341544E-3</v>
      </c>
      <c r="AJ40" s="127">
        <f t="shared" si="27"/>
        <v>1.2035577152408353E-5</v>
      </c>
      <c r="AK40">
        <f t="shared" si="28"/>
        <v>-2.0132308521313425E-3</v>
      </c>
      <c r="AL40" s="113">
        <f t="shared" si="29"/>
        <v>1.504447144051044E-5</v>
      </c>
      <c r="AM40">
        <f t="shared" si="30"/>
        <v>1.865489483302812E-3</v>
      </c>
      <c r="AN40">
        <f t="shared" si="31"/>
        <v>0.54061979539493787</v>
      </c>
      <c r="AO40">
        <f t="shared" si="32"/>
        <v>0.47859878812411399</v>
      </c>
      <c r="AP40">
        <f t="shared" si="33"/>
        <v>-0.16027042950155082</v>
      </c>
      <c r="AQ40">
        <f t="shared" si="34"/>
        <v>-2.8059123384670661</v>
      </c>
      <c r="AR40">
        <f t="shared" si="35"/>
        <v>-5.9019976265797878</v>
      </c>
      <c r="AS40" s="127">
        <f t="shared" si="48"/>
        <v>41.402067887490688</v>
      </c>
      <c r="AT40" s="127">
        <f t="shared" si="48"/>
        <v>41.403717353319784</v>
      </c>
      <c r="AU40" s="127">
        <f t="shared" si="48"/>
        <v>41.399713386763779</v>
      </c>
      <c r="AV40" s="127">
        <f t="shared" si="48"/>
        <v>41.409450354341409</v>
      </c>
      <c r="AW40" s="127">
        <f t="shared" si="48"/>
        <v>41.385873846882077</v>
      </c>
      <c r="AX40" s="127">
        <f t="shared" si="48"/>
        <v>41.443589041765158</v>
      </c>
      <c r="AY40" s="127">
        <f t="shared" si="48"/>
        <v>41.305674509792794</v>
      </c>
      <c r="AZ40" s="127">
        <f t="shared" si="37"/>
        <v>41.661749608492073</v>
      </c>
      <c r="BB40">
        <v>9500</v>
      </c>
      <c r="BC40">
        <f t="shared" si="41"/>
        <v>-5.7541523993751616E-3</v>
      </c>
      <c r="BD40">
        <f t="shared" si="42"/>
        <v>-9.5851071521134146E-3</v>
      </c>
      <c r="BE40">
        <f t="shared" si="43"/>
        <v>3.8309547527382534E-3</v>
      </c>
      <c r="BF40">
        <f t="shared" si="44"/>
        <v>0.51528534849990959</v>
      </c>
      <c r="BG40">
        <f t="shared" si="4"/>
        <v>0.6803177374168391</v>
      </c>
      <c r="BH40">
        <f t="shared" si="5"/>
        <v>-3.0550502451780068</v>
      </c>
      <c r="BI40">
        <f t="shared" si="6"/>
        <v>-23.095631564850546</v>
      </c>
      <c r="BJ40">
        <f t="shared" ref="BJ40:BP40" si="58">$BQ40+$AG$7*SIN(BK40)</f>
        <v>40.987782829852314</v>
      </c>
      <c r="BK40">
        <f t="shared" si="58"/>
        <v>40.989092508371137</v>
      </c>
      <c r="BL40">
        <f t="shared" si="58"/>
        <v>40.986371302444184</v>
      </c>
      <c r="BM40">
        <f t="shared" si="58"/>
        <v>40.992026573039922</v>
      </c>
      <c r="BN40">
        <f t="shared" si="58"/>
        <v>40.980278911029451</v>
      </c>
      <c r="BO40">
        <f t="shared" si="58"/>
        <v>41.00470590495101</v>
      </c>
      <c r="BP40">
        <f t="shared" si="58"/>
        <v>40.954008001085001</v>
      </c>
      <c r="BQ40">
        <f t="shared" si="46"/>
        <v>41.059714207930227</v>
      </c>
    </row>
    <row r="41" spans="1:69">
      <c r="A41" s="22" t="s">
        <v>55</v>
      </c>
      <c r="B41" s="100" t="s">
        <v>60</v>
      </c>
      <c r="C41" s="22">
        <v>50301.517999999996</v>
      </c>
      <c r="D41" s="22">
        <v>5.9999999999999995E-4</v>
      </c>
      <c r="E41" s="17">
        <f t="shared" si="14"/>
        <v>6133.4874613236634</v>
      </c>
      <c r="F41">
        <f t="shared" si="15"/>
        <v>6133.5</v>
      </c>
      <c r="G41">
        <f t="shared" si="39"/>
        <v>-5.3167240475886501E-3</v>
      </c>
      <c r="J41">
        <f t="shared" si="40"/>
        <v>-5.3167240475886501E-3</v>
      </c>
      <c r="L41">
        <f t="shared" si="18"/>
        <v>-1.4159268874724136E-2</v>
      </c>
      <c r="M41" s="2">
        <f t="shared" si="19"/>
        <v>35283.017999999996</v>
      </c>
      <c r="N41">
        <f t="shared" si="20"/>
        <v>7.8190599019900545E-5</v>
      </c>
      <c r="O41" s="6">
        <v>0.8</v>
      </c>
      <c r="P41">
        <f t="shared" si="21"/>
        <v>6.2552479215920439E-5</v>
      </c>
      <c r="S41" s="175"/>
      <c r="T41">
        <v>2.8992255798375266E-23</v>
      </c>
      <c r="U41">
        <v>4.4295819076168095E-17</v>
      </c>
      <c r="V41">
        <v>1.756088908509077E-26</v>
      </c>
      <c r="W41">
        <v>2.0414398482017494E-9</v>
      </c>
      <c r="X41">
        <v>2.0097145096149139E-4</v>
      </c>
      <c r="Y41">
        <v>1.1639367870806894E-3</v>
      </c>
      <c r="Z41">
        <v>3.2246976245244247E-5</v>
      </c>
      <c r="AA41" s="6">
        <v>103.55079285392419</v>
      </c>
      <c r="AB41">
        <v>6.1283476652127411E-5</v>
      </c>
      <c r="AC41">
        <v>1.8734738646639834E-9</v>
      </c>
      <c r="AD41">
        <v>5.2116867410159176E-20</v>
      </c>
      <c r="AE41">
        <f t="shared" si="22"/>
        <v>6133.5</v>
      </c>
      <c r="AF41" s="127">
        <f t="shared" si="23"/>
        <v>-8.576013095381415E-3</v>
      </c>
      <c r="AG41" s="127">
        <f t="shared" si="24"/>
        <v>-1.0899979826931371E-2</v>
      </c>
      <c r="AH41" s="127">
        <f t="shared" si="25"/>
        <v>8.8425448271354859E-3</v>
      </c>
      <c r="AI41" s="127">
        <f t="shared" si="26"/>
        <v>3.2592890477927648E-3</v>
      </c>
      <c r="AJ41" s="127">
        <f t="shared" si="27"/>
        <v>8.4983720776494939E-6</v>
      </c>
      <c r="AK41">
        <f t="shared" si="28"/>
        <v>8.8425448271354859E-3</v>
      </c>
      <c r="AL41" s="113">
        <f t="shared" si="29"/>
        <v>1.0622965097061867E-5</v>
      </c>
      <c r="AM41">
        <f t="shared" si="30"/>
        <v>5.5832557793427202E-3</v>
      </c>
      <c r="AN41">
        <f t="shared" si="31"/>
        <v>0.54512468002482328</v>
      </c>
      <c r="AO41">
        <f t="shared" si="32"/>
        <v>0.93112321674126475</v>
      </c>
      <c r="AP41">
        <f t="shared" si="33"/>
        <v>0.17264190173037622</v>
      </c>
      <c r="AQ41">
        <f t="shared" si="34"/>
        <v>2.7788505009970286</v>
      </c>
      <c r="AR41">
        <f t="shared" si="35"/>
        <v>5.452968256625442</v>
      </c>
      <c r="AS41" s="127">
        <f t="shared" ref="AS41:AY50" si="59">$AZ41+$AG$7*SIN(AT41)</f>
        <v>40.235787178894135</v>
      </c>
      <c r="AT41" s="127">
        <f t="shared" si="59"/>
        <v>40.234338090259193</v>
      </c>
      <c r="AU41" s="127">
        <f t="shared" si="59"/>
        <v>40.237958106266312</v>
      </c>
      <c r="AV41" s="127">
        <f t="shared" si="59"/>
        <v>40.228897739190629</v>
      </c>
      <c r="AW41" s="127">
        <f t="shared" si="59"/>
        <v>40.251469464406689</v>
      </c>
      <c r="AX41" s="127">
        <f t="shared" si="59"/>
        <v>40.194553276822951</v>
      </c>
      <c r="AY41" s="127">
        <f t="shared" si="59"/>
        <v>40.334186519335681</v>
      </c>
      <c r="AZ41" s="127">
        <f t="shared" si="37"/>
        <v>39.958517698290748</v>
      </c>
      <c r="BB41">
        <v>9750</v>
      </c>
      <c r="BC41">
        <f t="shared" si="41"/>
        <v>-5.2961312762445402E-3</v>
      </c>
      <c r="BD41">
        <f t="shared" si="42"/>
        <v>-8.8963940382677381E-3</v>
      </c>
      <c r="BE41">
        <f t="shared" si="43"/>
        <v>3.6002627620231975E-3</v>
      </c>
      <c r="BF41">
        <f t="shared" si="44"/>
        <v>0.5169130189809571</v>
      </c>
      <c r="BG41">
        <f t="shared" si="4"/>
        <v>0.65607486596281583</v>
      </c>
      <c r="BH41">
        <f t="shared" si="5"/>
        <v>-3.0224601511612867</v>
      </c>
      <c r="BI41">
        <f t="shared" si="6"/>
        <v>-16.768169676981326</v>
      </c>
      <c r="BJ41">
        <f t="shared" ref="BJ41:BP41" si="60">$BQ41+$AG$7*SIN(BK41)</f>
        <v>41.042956478481223</v>
      </c>
      <c r="BK41">
        <f t="shared" si="60"/>
        <v>41.044636378917033</v>
      </c>
      <c r="BL41">
        <f t="shared" si="60"/>
        <v>41.041111812244466</v>
      </c>
      <c r="BM41">
        <f t="shared" si="60"/>
        <v>41.048509600969339</v>
      </c>
      <c r="BN41">
        <f t="shared" si="60"/>
        <v>41.032995008048275</v>
      </c>
      <c r="BO41">
        <f t="shared" si="60"/>
        <v>41.065590856672387</v>
      </c>
      <c r="BP41">
        <f t="shared" si="60"/>
        <v>40.99734401673544</v>
      </c>
      <c r="BQ41">
        <f t="shared" si="46"/>
        <v>41.141490274292877</v>
      </c>
    </row>
    <row r="42" spans="1:69">
      <c r="A42" t="s">
        <v>48</v>
      </c>
      <c r="B42" s="17"/>
      <c r="C42" s="18">
        <v>48491.563399999999</v>
      </c>
      <c r="D42" s="18" t="s">
        <v>30</v>
      </c>
      <c r="E42">
        <f t="shared" si="14"/>
        <v>1864.987778398528</v>
      </c>
      <c r="F42">
        <f t="shared" si="15"/>
        <v>1865</v>
      </c>
      <c r="G42">
        <f t="shared" si="39"/>
        <v>-5.1822760797222145E-3</v>
      </c>
      <c r="J42">
        <f t="shared" si="40"/>
        <v>-5.1822760797222145E-3</v>
      </c>
      <c r="L42">
        <f t="shared" si="18"/>
        <v>-7.3778748518592537E-3</v>
      </c>
      <c r="M42" s="2">
        <f t="shared" si="19"/>
        <v>33473.063399999999</v>
      </c>
      <c r="N42">
        <f t="shared" si="20"/>
        <v>4.8206539682096739E-6</v>
      </c>
      <c r="O42" s="6">
        <v>1</v>
      </c>
      <c r="P42">
        <f t="shared" si="21"/>
        <v>4.8206539682096739E-6</v>
      </c>
      <c r="S42" s="175"/>
      <c r="AA42" s="6"/>
      <c r="AE42">
        <f t="shared" si="22"/>
        <v>1865</v>
      </c>
      <c r="AF42" s="127">
        <f t="shared" si="23"/>
        <v>-5.0196465149404332E-3</v>
      </c>
      <c r="AG42" s="127">
        <f t="shared" si="24"/>
        <v>-7.5405044166410359E-3</v>
      </c>
      <c r="AH42" s="127">
        <f t="shared" si="25"/>
        <v>2.1955987721370392E-3</v>
      </c>
      <c r="AI42" s="127">
        <f t="shared" si="26"/>
        <v>-1.6262956478178131E-4</v>
      </c>
      <c r="AJ42" s="127">
        <f t="shared" si="27"/>
        <v>2.6448375341111603E-8</v>
      </c>
      <c r="AK42">
        <f t="shared" si="28"/>
        <v>2.1955987721370392E-3</v>
      </c>
      <c r="AL42" s="113">
        <f t="shared" si="29"/>
        <v>2.6448375341111603E-8</v>
      </c>
      <c r="AM42">
        <f t="shared" si="30"/>
        <v>2.3582283369188209E-3</v>
      </c>
      <c r="AN42">
        <f t="shared" si="31"/>
        <v>0.86052701551582123</v>
      </c>
      <c r="AO42">
        <f t="shared" si="32"/>
        <v>0.85564841530284652</v>
      </c>
      <c r="AP42">
        <f t="shared" si="33"/>
        <v>0.4661159400349621</v>
      </c>
      <c r="AQ42">
        <f t="shared" si="34"/>
        <v>1.8615408624199052</v>
      </c>
      <c r="AR42">
        <f t="shared" si="35"/>
        <v>1.3430316808329652</v>
      </c>
      <c r="AS42" s="127">
        <f t="shared" si="59"/>
        <v>39.035502938073776</v>
      </c>
      <c r="AT42" s="127">
        <f t="shared" si="59"/>
        <v>39.035500813404994</v>
      </c>
      <c r="AU42" s="127">
        <f t="shared" si="59"/>
        <v>39.035482012754706</v>
      </c>
      <c r="AV42" s="127">
        <f t="shared" si="59"/>
        <v>39.035315715059198</v>
      </c>
      <c r="AW42" s="127">
        <f t="shared" si="59"/>
        <v>39.033849766575877</v>
      </c>
      <c r="AX42" s="127">
        <f t="shared" si="59"/>
        <v>39.021293873129629</v>
      </c>
      <c r="AY42" s="127">
        <f t="shared" si="59"/>
        <v>38.931992103183696</v>
      </c>
      <c r="AZ42" s="127">
        <f t="shared" si="37"/>
        <v>38.562273141214824</v>
      </c>
      <c r="BB42">
        <v>10000</v>
      </c>
      <c r="BC42">
        <f t="shared" si="41"/>
        <v>-4.8018788954752476E-3</v>
      </c>
      <c r="BD42">
        <f t="shared" si="42"/>
        <v>-8.1594255914427469E-3</v>
      </c>
      <c r="BE42">
        <f t="shared" si="43"/>
        <v>3.3575466959674992E-3</v>
      </c>
      <c r="BF42">
        <f t="shared" si="44"/>
        <v>0.51907294102325041</v>
      </c>
      <c r="BG42">
        <f t="shared" si="4"/>
        <v>0.63093281808499746</v>
      </c>
      <c r="BH42">
        <f t="shared" si="5"/>
        <v>-2.9896091350636884</v>
      </c>
      <c r="BI42">
        <f t="shared" si="6"/>
        <v>-13.133981268308164</v>
      </c>
      <c r="BJ42">
        <f t="shared" ref="BJ42:BP42" si="61">$BQ42+$AG$7*SIN(BK42)</f>
        <v>41.098368598825651</v>
      </c>
      <c r="BK42">
        <f t="shared" si="61"/>
        <v>41.100319410100937</v>
      </c>
      <c r="BL42">
        <f t="shared" si="61"/>
        <v>41.096173059487832</v>
      </c>
      <c r="BM42">
        <f t="shared" si="61"/>
        <v>41.104991389851016</v>
      </c>
      <c r="BN42">
        <f t="shared" si="61"/>
        <v>41.086261075712876</v>
      </c>
      <c r="BO42">
        <f t="shared" si="61"/>
        <v>41.126158976148439</v>
      </c>
      <c r="BP42">
        <f t="shared" si="61"/>
        <v>41.041643448192879</v>
      </c>
      <c r="BQ42">
        <f t="shared" si="46"/>
        <v>41.223266340655535</v>
      </c>
    </row>
    <row r="43" spans="1:69">
      <c r="A43" t="s">
        <v>48</v>
      </c>
      <c r="B43" s="17"/>
      <c r="C43" s="18">
        <v>48488.383499999996</v>
      </c>
      <c r="D43" s="18" t="s">
        <v>30</v>
      </c>
      <c r="E43">
        <f t="shared" si="14"/>
        <v>1857.4884730890215</v>
      </c>
      <c r="F43">
        <f t="shared" si="15"/>
        <v>1857.5</v>
      </c>
      <c r="G43">
        <f t="shared" si="39"/>
        <v>-4.8877092922339216E-3</v>
      </c>
      <c r="J43">
        <f t="shared" si="40"/>
        <v>-4.8877092922339216E-3</v>
      </c>
      <c r="L43">
        <f t="shared" si="18"/>
        <v>-7.3535791643044414E-3</v>
      </c>
      <c r="M43" s="2">
        <f t="shared" si="19"/>
        <v>33469.883499999996</v>
      </c>
      <c r="N43">
        <f t="shared" si="20"/>
        <v>6.0805142259850823E-6</v>
      </c>
      <c r="O43" s="6">
        <v>1</v>
      </c>
      <c r="P43">
        <f t="shared" si="21"/>
        <v>6.0805142259850823E-6</v>
      </c>
      <c r="S43" s="175"/>
      <c r="T43">
        <v>1.9020516384402208E-23</v>
      </c>
      <c r="U43">
        <v>1.6248176179461105E-19</v>
      </c>
      <c r="V43">
        <v>6.2261745151684231E-26</v>
      </c>
      <c r="W43">
        <v>1.8946467396013856E-9</v>
      </c>
      <c r="X43">
        <v>2.0796981845062958E-4</v>
      </c>
      <c r="Y43">
        <v>3.6492641725946592E-4</v>
      </c>
      <c r="Z43">
        <v>5.2567791640771794E-4</v>
      </c>
      <c r="AA43" s="6">
        <v>2.0867760053528452</v>
      </c>
      <c r="AB43">
        <v>5.6876786907374787E-5</v>
      </c>
      <c r="AC43">
        <v>2.7058333627607596E-9</v>
      </c>
      <c r="AD43">
        <v>1.8477920457615115E-19</v>
      </c>
      <c r="AE43">
        <f t="shared" si="22"/>
        <v>1857.5</v>
      </c>
      <c r="AF43" s="127">
        <f t="shared" si="23"/>
        <v>-5.0094031766894764E-3</v>
      </c>
      <c r="AG43" s="127">
        <f t="shared" si="24"/>
        <v>-7.2318852798488875E-3</v>
      </c>
      <c r="AH43" s="127">
        <f t="shared" si="25"/>
        <v>2.4658698720705198E-3</v>
      </c>
      <c r="AI43" s="127">
        <f t="shared" si="26"/>
        <v>1.2169388445555478E-4</v>
      </c>
      <c r="AJ43" s="127">
        <f t="shared" si="27"/>
        <v>1.4809401513881916E-8</v>
      </c>
      <c r="AK43">
        <f t="shared" si="28"/>
        <v>2.4658698720705198E-3</v>
      </c>
      <c r="AL43" s="113">
        <f t="shared" si="29"/>
        <v>1.4809401513881916E-8</v>
      </c>
      <c r="AM43">
        <f t="shared" si="30"/>
        <v>2.3441759876149655E-3</v>
      </c>
      <c r="AN43">
        <f t="shared" si="31"/>
        <v>0.86179923839887351</v>
      </c>
      <c r="AO43">
        <f t="shared" si="32"/>
        <v>0.85423317891309347</v>
      </c>
      <c r="AP43">
        <f t="shared" si="33"/>
        <v>0.46649472928262437</v>
      </c>
      <c r="AQ43">
        <f t="shared" si="34"/>
        <v>1.8588125597406757</v>
      </c>
      <c r="AR43">
        <f t="shared" si="35"/>
        <v>1.3392139552913276</v>
      </c>
      <c r="AS43" s="127">
        <f t="shared" si="59"/>
        <v>39.032735039942182</v>
      </c>
      <c r="AT43" s="127">
        <f t="shared" si="59"/>
        <v>39.032732785415952</v>
      </c>
      <c r="AU43" s="127">
        <f t="shared" si="59"/>
        <v>39.032713064241875</v>
      </c>
      <c r="AV43" s="127">
        <f t="shared" si="59"/>
        <v>39.032540624381014</v>
      </c>
      <c r="AW43" s="127">
        <f t="shared" si="59"/>
        <v>39.031038031496799</v>
      </c>
      <c r="AX43" s="127">
        <f t="shared" si="59"/>
        <v>39.018317161538654</v>
      </c>
      <c r="AY43" s="127">
        <f t="shared" si="59"/>
        <v>38.928761817797664</v>
      </c>
      <c r="AZ43" s="127">
        <f t="shared" si="37"/>
        <v>38.559819859223943</v>
      </c>
      <c r="BB43">
        <v>10250</v>
      </c>
      <c r="BC43">
        <f t="shared" si="41"/>
        <v>-4.2710726098401704E-3</v>
      </c>
      <c r="BD43">
        <f t="shared" si="42"/>
        <v>-7.3742018116384339E-3</v>
      </c>
      <c r="BE43">
        <f t="shared" si="43"/>
        <v>3.103129201798263E-3</v>
      </c>
      <c r="BF43">
        <f t="shared" si="44"/>
        <v>0.52178161108573673</v>
      </c>
      <c r="BG43">
        <f t="shared" si="4"/>
        <v>0.60484495674916872</v>
      </c>
      <c r="BH43">
        <f t="shared" si="5"/>
        <v>-2.956425332487266</v>
      </c>
      <c r="BI43">
        <f t="shared" si="6"/>
        <v>-10.77016306360705</v>
      </c>
      <c r="BJ43">
        <f t="shared" ref="BJ43:BP43" si="62">$BQ43+$AG$7*SIN(BK43)</f>
        <v>41.154080331818051</v>
      </c>
      <c r="BK43">
        <f t="shared" si="62"/>
        <v>41.156191713150044</v>
      </c>
      <c r="BL43">
        <f t="shared" si="62"/>
        <v>41.1516301681052</v>
      </c>
      <c r="BM43">
        <f t="shared" si="62"/>
        <v>41.161493717006323</v>
      </c>
      <c r="BN43">
        <f t="shared" si="62"/>
        <v>41.140204587009023</v>
      </c>
      <c r="BO43">
        <f t="shared" si="62"/>
        <v>41.186344787308819</v>
      </c>
      <c r="BP43">
        <f t="shared" si="62"/>
        <v>41.08715677426315</v>
      </c>
      <c r="BQ43">
        <f t="shared" si="46"/>
        <v>41.305042407018185</v>
      </c>
    </row>
    <row r="44" spans="1:69">
      <c r="A44" s="23" t="s">
        <v>45</v>
      </c>
      <c r="B44" s="98" t="s">
        <v>60</v>
      </c>
      <c r="C44" s="23">
        <v>48488.383499999996</v>
      </c>
      <c r="D44" s="23" t="s">
        <v>152</v>
      </c>
      <c r="E44">
        <f t="shared" si="14"/>
        <v>1857.4884730890215</v>
      </c>
      <c r="F44">
        <f t="shared" si="15"/>
        <v>1857.5</v>
      </c>
      <c r="G44">
        <f t="shared" si="39"/>
        <v>-4.8877092922339216E-3</v>
      </c>
      <c r="J44">
        <f t="shared" si="40"/>
        <v>-4.8877092922339216E-3</v>
      </c>
      <c r="L44">
        <f t="shared" si="18"/>
        <v>-7.3535791643044414E-3</v>
      </c>
      <c r="M44" s="2">
        <f t="shared" si="19"/>
        <v>33469.883499999996</v>
      </c>
      <c r="N44">
        <f t="shared" si="20"/>
        <v>6.0805142259850823E-6</v>
      </c>
      <c r="O44" s="6">
        <v>1</v>
      </c>
      <c r="P44">
        <f t="shared" si="21"/>
        <v>6.0805142259850823E-6</v>
      </c>
      <c r="S44" s="175"/>
      <c r="AA44" s="6"/>
      <c r="AE44">
        <f t="shared" si="22"/>
        <v>1857.5</v>
      </c>
      <c r="AF44" s="127">
        <f t="shared" si="23"/>
        <v>-5.0094031766894764E-3</v>
      </c>
      <c r="AG44" s="127">
        <f t="shared" si="24"/>
        <v>-7.2318852798488875E-3</v>
      </c>
      <c r="AH44" s="127">
        <f t="shared" si="25"/>
        <v>2.4658698720705198E-3</v>
      </c>
      <c r="AI44" s="127">
        <f t="shared" si="26"/>
        <v>1.2169388445555478E-4</v>
      </c>
      <c r="AJ44" s="127">
        <f t="shared" si="27"/>
        <v>1.4809401513881916E-8</v>
      </c>
      <c r="AK44">
        <f t="shared" si="28"/>
        <v>2.4658698720705198E-3</v>
      </c>
      <c r="AL44" s="113">
        <f t="shared" si="29"/>
        <v>1.4809401513881916E-8</v>
      </c>
      <c r="AM44">
        <f t="shared" si="30"/>
        <v>2.3441759876149655E-3</v>
      </c>
      <c r="AN44">
        <f t="shared" si="31"/>
        <v>0.86179923839887351</v>
      </c>
      <c r="AO44">
        <f t="shared" si="32"/>
        <v>0.85423317891309347</v>
      </c>
      <c r="AP44">
        <f t="shared" si="33"/>
        <v>0.46649472928262437</v>
      </c>
      <c r="AQ44">
        <f t="shared" si="34"/>
        <v>1.8588125597406757</v>
      </c>
      <c r="AR44">
        <f t="shared" si="35"/>
        <v>1.3392139552913276</v>
      </c>
      <c r="AS44" s="127">
        <f t="shared" si="59"/>
        <v>39.032735039942182</v>
      </c>
      <c r="AT44" s="127">
        <f t="shared" si="59"/>
        <v>39.032732785415952</v>
      </c>
      <c r="AU44" s="127">
        <f t="shared" si="59"/>
        <v>39.032713064241875</v>
      </c>
      <c r="AV44" s="127">
        <f t="shared" si="59"/>
        <v>39.032540624381014</v>
      </c>
      <c r="AW44" s="127">
        <f t="shared" si="59"/>
        <v>39.031038031496799</v>
      </c>
      <c r="AX44" s="127">
        <f t="shared" si="59"/>
        <v>39.018317161538654</v>
      </c>
      <c r="AY44" s="127">
        <f t="shared" si="59"/>
        <v>38.928761817797664</v>
      </c>
      <c r="AZ44" s="127">
        <f t="shared" si="37"/>
        <v>38.559819859223943</v>
      </c>
      <c r="BB44">
        <v>10500</v>
      </c>
      <c r="BC44">
        <f t="shared" si="41"/>
        <v>-3.7033717714380458E-3</v>
      </c>
      <c r="BD44">
        <f t="shared" si="42"/>
        <v>-6.5407226988547992E-3</v>
      </c>
      <c r="BE44">
        <f t="shared" si="43"/>
        <v>2.8373509274167534E-3</v>
      </c>
      <c r="BF44">
        <f t="shared" si="44"/>
        <v>0.5250596549122124</v>
      </c>
      <c r="BG44">
        <f t="shared" si="4"/>
        <v>0.57775982130737702</v>
      </c>
      <c r="BH44">
        <f t="shared" si="5"/>
        <v>-2.9228355679907358</v>
      </c>
      <c r="BI44">
        <f t="shared" si="6"/>
        <v>-9.1060723765948257</v>
      </c>
      <c r="BJ44">
        <f t="shared" ref="BJ44:BP44" si="63">$BQ44+$AG$7*SIN(BK44)</f>
        <v>41.21015123899312</v>
      </c>
      <c r="BK44">
        <f t="shared" si="63"/>
        <v>41.212310986446937</v>
      </c>
      <c r="BL44">
        <f t="shared" si="63"/>
        <v>41.20755116893389</v>
      </c>
      <c r="BM44">
        <f t="shared" si="63"/>
        <v>41.218052969825699</v>
      </c>
      <c r="BN44">
        <f t="shared" si="63"/>
        <v>41.194938392325192</v>
      </c>
      <c r="BO44">
        <f t="shared" si="63"/>
        <v>41.246098044878899</v>
      </c>
      <c r="BP44">
        <f t="shared" si="63"/>
        <v>41.134126360567087</v>
      </c>
      <c r="BQ44">
        <f t="shared" si="46"/>
        <v>41.386818473380835</v>
      </c>
    </row>
    <row r="45" spans="1:69">
      <c r="A45" s="17" t="s">
        <v>56</v>
      </c>
      <c r="B45" s="99"/>
      <c r="C45" s="18">
        <v>51968.5766</v>
      </c>
      <c r="D45" s="18">
        <v>1E-4</v>
      </c>
      <c r="E45" s="17">
        <f t="shared" si="14"/>
        <v>10064.988895402532</v>
      </c>
      <c r="F45">
        <f t="shared" si="15"/>
        <v>10065</v>
      </c>
      <c r="G45">
        <f t="shared" si="39"/>
        <v>-4.7086374033824541E-3</v>
      </c>
      <c r="J45">
        <f t="shared" si="40"/>
        <v>-4.7086374033824541E-3</v>
      </c>
      <c r="L45">
        <f t="shared" si="18"/>
        <v>-7.9599095717262369E-3</v>
      </c>
      <c r="M45" s="2">
        <f t="shared" si="19"/>
        <v>36950.0766</v>
      </c>
      <c r="N45">
        <f t="shared" si="20"/>
        <v>1.0570770712646884E-5</v>
      </c>
      <c r="O45" s="6">
        <v>1</v>
      </c>
      <c r="P45">
        <f t="shared" si="21"/>
        <v>1.0570770712646884E-5</v>
      </c>
      <c r="S45" s="175"/>
      <c r="AA45" s="6"/>
      <c r="AE45">
        <f t="shared" si="22"/>
        <v>10065</v>
      </c>
      <c r="AF45" s="127">
        <f t="shared" si="23"/>
        <v>-4.6673991401959295E-3</v>
      </c>
      <c r="AG45" s="127">
        <f t="shared" si="24"/>
        <v>-8.0011478349127606E-3</v>
      </c>
      <c r="AH45" s="127">
        <f t="shared" si="25"/>
        <v>3.2512721683437829E-3</v>
      </c>
      <c r="AI45" s="127">
        <f t="shared" si="26"/>
        <v>-4.1238263186524522E-5</v>
      </c>
      <c r="AJ45" s="127">
        <f t="shared" si="27"/>
        <v>1.7005943506410637E-9</v>
      </c>
      <c r="AK45">
        <f t="shared" si="28"/>
        <v>3.2512721683437829E-3</v>
      </c>
      <c r="AL45" s="113">
        <f t="shared" si="29"/>
        <v>1.7005943506410637E-9</v>
      </c>
      <c r="AM45">
        <f t="shared" si="30"/>
        <v>3.2925104315303074E-3</v>
      </c>
      <c r="AN45">
        <f t="shared" si="31"/>
        <v>0.51972364619008871</v>
      </c>
      <c r="AO45">
        <f t="shared" si="32"/>
        <v>0.62424295429562837</v>
      </c>
      <c r="AP45">
        <f t="shared" si="33"/>
        <v>-7.7790789471873234E-2</v>
      </c>
      <c r="AQ45">
        <f t="shared" si="34"/>
        <v>-2.9810162878054425</v>
      </c>
      <c r="AR45">
        <f t="shared" si="35"/>
        <v>-12.428358810826774</v>
      </c>
      <c r="AS45" s="127">
        <f t="shared" si="59"/>
        <v>41.112822396119789</v>
      </c>
      <c r="AT45" s="127">
        <f t="shared" si="59"/>
        <v>41.114825808486074</v>
      </c>
      <c r="AU45" s="127">
        <f t="shared" si="59"/>
        <v>41.110550950215071</v>
      </c>
      <c r="AV45" s="127">
        <f t="shared" si="59"/>
        <v>41.119678822432199</v>
      </c>
      <c r="AW45" s="127">
        <f t="shared" si="59"/>
        <v>41.100216384835136</v>
      </c>
      <c r="AX45" s="127">
        <f t="shared" si="59"/>
        <v>41.141846391176614</v>
      </c>
      <c r="AY45" s="127">
        <f t="shared" si="59"/>
        <v>41.053350188089631</v>
      </c>
      <c r="AZ45" s="127">
        <f t="shared" si="37"/>
        <v>41.244528117909823</v>
      </c>
      <c r="BB45">
        <v>10750</v>
      </c>
      <c r="BC45">
        <f t="shared" si="41"/>
        <v>-3.0984119893098794E-3</v>
      </c>
      <c r="BD45">
        <f t="shared" si="42"/>
        <v>-5.6589882530918428E-3</v>
      </c>
      <c r="BE45">
        <f t="shared" si="43"/>
        <v>2.5605762637819635E-3</v>
      </c>
      <c r="BF45">
        <f t="shared" si="44"/>
        <v>0.52893203871701244</v>
      </c>
      <c r="BG45">
        <f t="shared" si="4"/>
        <v>0.54962080764367072</v>
      </c>
      <c r="BH45">
        <f t="shared" si="5"/>
        <v>-2.8887644461187789</v>
      </c>
      <c r="BI45">
        <f t="shared" si="6"/>
        <v>-7.8683267533726751</v>
      </c>
      <c r="BJ45">
        <f t="shared" ref="BJ45:BP45" si="64">$BQ45+$AG$7*SIN(BK45)</f>
        <v>41.266639963286998</v>
      </c>
      <c r="BK45">
        <f t="shared" si="64"/>
        <v>41.268742969055879</v>
      </c>
      <c r="BL45">
        <f t="shared" si="64"/>
        <v>41.263997048868333</v>
      </c>
      <c r="BM45">
        <f t="shared" si="64"/>
        <v>41.274721943903252</v>
      </c>
      <c r="BN45">
        <f t="shared" si="64"/>
        <v>41.250558855565636</v>
      </c>
      <c r="BO45">
        <f t="shared" si="64"/>
        <v>41.305387366553518</v>
      </c>
      <c r="BP45">
        <f t="shared" si="64"/>
        <v>41.182784839665828</v>
      </c>
      <c r="BQ45">
        <f t="shared" si="46"/>
        <v>41.468594539743492</v>
      </c>
    </row>
    <row r="46" spans="1:69">
      <c r="A46" s="17" t="s">
        <v>58</v>
      </c>
      <c r="B46" s="99" t="s">
        <v>59</v>
      </c>
      <c r="C46" s="18">
        <v>52401.507299999997</v>
      </c>
      <c r="D46" s="18">
        <v>2.9999999999999997E-4</v>
      </c>
      <c r="E46" s="17">
        <f t="shared" si="14"/>
        <v>11085.989397668473</v>
      </c>
      <c r="F46">
        <f t="shared" si="15"/>
        <v>11086</v>
      </c>
      <c r="G46">
        <f t="shared" si="39"/>
        <v>-4.4956636120332405E-3</v>
      </c>
      <c r="J46">
        <f t="shared" si="40"/>
        <v>-4.4956636120332405E-3</v>
      </c>
      <c r="L46">
        <f t="shared" si="18"/>
        <v>-4.3979269016480721E-3</v>
      </c>
      <c r="M46" s="2">
        <f t="shared" si="19"/>
        <v>37383.007299999997</v>
      </c>
      <c r="N46">
        <f t="shared" si="20"/>
        <v>9.5524645569142854E-9</v>
      </c>
      <c r="O46" s="6">
        <v>1</v>
      </c>
      <c r="P46">
        <f t="shared" si="21"/>
        <v>9.5524645569142854E-9</v>
      </c>
      <c r="S46" s="175"/>
      <c r="T46">
        <v>6.5762402157940545E-23</v>
      </c>
      <c r="U46">
        <v>7.1667941660688435E-17</v>
      </c>
      <c r="V46">
        <v>1.9770243956694161E-25</v>
      </c>
      <c r="W46">
        <v>1.5592974718162915E-11</v>
      </c>
      <c r="X46">
        <v>2.0956744728504453E-7</v>
      </c>
      <c r="Y46">
        <v>3.3681986015599693E-5</v>
      </c>
      <c r="Z46">
        <v>1.2119388738831595E-3</v>
      </c>
      <c r="AA46" s="6">
        <v>0.82969789363530344</v>
      </c>
      <c r="AB46">
        <v>4.680969184176161E-7</v>
      </c>
      <c r="AC46">
        <v>2.9994737128681592E-11</v>
      </c>
      <c r="AD46">
        <v>5.8673748120859524E-19</v>
      </c>
      <c r="AE46">
        <f t="shared" si="22"/>
        <v>11086</v>
      </c>
      <c r="AF46" s="127">
        <f t="shared" si="23"/>
        <v>-2.2259651593292693E-3</v>
      </c>
      <c r="AG46" s="127">
        <f t="shared" si="24"/>
        <v>-6.6676253543520433E-3</v>
      </c>
      <c r="AH46" s="127">
        <f t="shared" si="25"/>
        <v>-9.7736710385168402E-5</v>
      </c>
      <c r="AI46" s="127">
        <f t="shared" si="26"/>
        <v>-2.2696984527039712E-3</v>
      </c>
      <c r="AJ46" s="127">
        <f t="shared" si="27"/>
        <v>5.1515310662068009E-6</v>
      </c>
      <c r="AK46">
        <f t="shared" si="28"/>
        <v>-9.7736710385168402E-5</v>
      </c>
      <c r="AL46" s="113">
        <f t="shared" si="29"/>
        <v>5.1515310662068009E-6</v>
      </c>
      <c r="AM46">
        <f t="shared" si="30"/>
        <v>2.1719617423188028E-3</v>
      </c>
      <c r="AN46">
        <f t="shared" si="31"/>
        <v>0.53512551551574461</v>
      </c>
      <c r="AO46">
        <f t="shared" si="32"/>
        <v>0.51003147346265043</v>
      </c>
      <c r="AP46">
        <f t="shared" si="33"/>
        <v>-0.14355659730955658</v>
      </c>
      <c r="AQ46">
        <f t="shared" si="34"/>
        <v>-2.8420755537601563</v>
      </c>
      <c r="AR46">
        <f t="shared" si="35"/>
        <v>-6.6274207681079824</v>
      </c>
      <c r="AS46" s="127">
        <f t="shared" si="59"/>
        <v>41.343322350619879</v>
      </c>
      <c r="AT46" s="127">
        <f t="shared" si="59"/>
        <v>41.34521075005199</v>
      </c>
      <c r="AU46" s="127">
        <f t="shared" si="59"/>
        <v>41.340782450364784</v>
      </c>
      <c r="AV46" s="127">
        <f t="shared" si="59"/>
        <v>41.351183968509062</v>
      </c>
      <c r="AW46" s="127">
        <f t="shared" si="59"/>
        <v>41.326844854637805</v>
      </c>
      <c r="AX46" s="127">
        <f t="shared" si="59"/>
        <v>41.384330037843995</v>
      </c>
      <c r="AY46" s="127">
        <f t="shared" si="59"/>
        <v>41.251228859917099</v>
      </c>
      <c r="AZ46" s="127">
        <f t="shared" si="37"/>
        <v>41.578501572934897</v>
      </c>
      <c r="BB46">
        <v>11000</v>
      </c>
      <c r="BC46">
        <f t="shared" si="41"/>
        <v>-2.4558017049174491E-3</v>
      </c>
      <c r="BD46">
        <f t="shared" si="42"/>
        <v>-4.7289984743495717E-3</v>
      </c>
      <c r="BE46">
        <f t="shared" si="43"/>
        <v>2.2731967694321225E-3</v>
      </c>
      <c r="BF46">
        <f t="shared" si="44"/>
        <v>0.53342840208477216</v>
      </c>
      <c r="BG46">
        <f t="shared" si="4"/>
        <v>0.52036556074871754</v>
      </c>
      <c r="BH46">
        <f t="shared" si="5"/>
        <v>-2.8541331536974388</v>
      </c>
      <c r="BI46">
        <f t="shared" si="6"/>
        <v>-6.9095258129534569</v>
      </c>
      <c r="BJ46">
        <f t="shared" ref="BJ46:BP46" si="65">$BQ46+$AG$7*SIN(BK46)</f>
        <v>41.323605287196685</v>
      </c>
      <c r="BK46">
        <f t="shared" si="65"/>
        <v>41.325561402676904</v>
      </c>
      <c r="BL46">
        <f t="shared" si="65"/>
        <v>41.321022550084635</v>
      </c>
      <c r="BM46">
        <f t="shared" si="65"/>
        <v>41.331570923070856</v>
      </c>
      <c r="BN46">
        <f t="shared" si="65"/>
        <v>41.307144682474075</v>
      </c>
      <c r="BO46">
        <f t="shared" si="65"/>
        <v>41.364204020043118</v>
      </c>
      <c r="BP46">
        <f t="shared" si="65"/>
        <v>41.233353556238029</v>
      </c>
      <c r="BQ46">
        <f t="shared" si="46"/>
        <v>41.550370606106142</v>
      </c>
    </row>
    <row r="47" spans="1:69">
      <c r="A47" s="17" t="s">
        <v>58</v>
      </c>
      <c r="B47" s="99" t="s">
        <v>59</v>
      </c>
      <c r="C47" s="18">
        <v>52352.320299999999</v>
      </c>
      <c r="D47" s="18">
        <v>1E-4</v>
      </c>
      <c r="E47" s="17">
        <f t="shared" si="14"/>
        <v>10969.989419600497</v>
      </c>
      <c r="F47">
        <f t="shared" si="15"/>
        <v>10970</v>
      </c>
      <c r="G47">
        <f t="shared" si="39"/>
        <v>-4.4863638686365448E-3</v>
      </c>
      <c r="J47">
        <f t="shared" si="40"/>
        <v>-4.4863638686365448E-3</v>
      </c>
      <c r="L47">
        <f t="shared" si="18"/>
        <v>-4.8431451293799582E-3</v>
      </c>
      <c r="M47" s="2">
        <f t="shared" si="19"/>
        <v>37333.820299999999</v>
      </c>
      <c r="N47">
        <f t="shared" si="20"/>
        <v>1.2729286801765955E-7</v>
      </c>
      <c r="O47" s="6">
        <v>1</v>
      </c>
      <c r="P47">
        <f t="shared" si="21"/>
        <v>1.2729286801765955E-7</v>
      </c>
      <c r="S47" s="175"/>
      <c r="AA47" s="6"/>
      <c r="AE47">
        <f t="shared" si="22"/>
        <v>10970</v>
      </c>
      <c r="AF47" s="127">
        <f t="shared" si="23"/>
        <v>-2.534916518329748E-3</v>
      </c>
      <c r="AG47" s="127">
        <f t="shared" si="24"/>
        <v>-6.7945924796867551E-3</v>
      </c>
      <c r="AH47" s="127">
        <f t="shared" si="25"/>
        <v>3.5678126074341343E-4</v>
      </c>
      <c r="AI47" s="127">
        <f t="shared" si="26"/>
        <v>-1.9514473503067968E-3</v>
      </c>
      <c r="AJ47" s="127">
        <f t="shared" si="27"/>
        <v>3.8081467610194184E-6</v>
      </c>
      <c r="AK47">
        <f t="shared" si="28"/>
        <v>3.5678126074341343E-4</v>
      </c>
      <c r="AL47" s="113">
        <f t="shared" si="29"/>
        <v>3.8081467610194184E-6</v>
      </c>
      <c r="AM47">
        <f t="shared" si="30"/>
        <v>2.3082286110502103E-3</v>
      </c>
      <c r="AN47">
        <f t="shared" si="31"/>
        <v>0.53285479193228324</v>
      </c>
      <c r="AO47">
        <f t="shared" si="32"/>
        <v>0.52393734336169828</v>
      </c>
      <c r="AP47">
        <f t="shared" si="33"/>
        <v>-0.13598579901949329</v>
      </c>
      <c r="AQ47">
        <f t="shared" si="34"/>
        <v>-2.8583212014477861</v>
      </c>
      <c r="AR47">
        <f t="shared" si="35"/>
        <v>-7.0130903731721483</v>
      </c>
      <c r="AS47" s="127">
        <f t="shared" si="59"/>
        <v>41.316742310716876</v>
      </c>
      <c r="AT47" s="127">
        <f t="shared" si="59"/>
        <v>41.318720162835319</v>
      </c>
      <c r="AU47" s="127">
        <f t="shared" si="59"/>
        <v>41.31414719719519</v>
      </c>
      <c r="AV47" s="127">
        <f t="shared" si="59"/>
        <v>41.324736790918728</v>
      </c>
      <c r="AW47" s="127">
        <f t="shared" si="59"/>
        <v>41.300301238567727</v>
      </c>
      <c r="AX47" s="127">
        <f t="shared" si="59"/>
        <v>41.357170655839539</v>
      </c>
      <c r="AY47" s="127">
        <f t="shared" si="59"/>
        <v>41.227177422406982</v>
      </c>
      <c r="AZ47" s="127">
        <f t="shared" si="37"/>
        <v>41.540557478142624</v>
      </c>
      <c r="BB47">
        <v>11250</v>
      </c>
      <c r="BC47">
        <f t="shared" si="41"/>
        <v>-1.7751209285521664E-3</v>
      </c>
      <c r="BD47">
        <f t="shared" si="42"/>
        <v>-3.7507533626279857E-3</v>
      </c>
      <c r="BE47">
        <f t="shared" si="43"/>
        <v>1.9756324340758193E-3</v>
      </c>
      <c r="BF47">
        <f t="shared" si="44"/>
        <v>0.53858354340364434</v>
      </c>
      <c r="BG47">
        <f t="shared" si="4"/>
        <v>0.4899250742922438</v>
      </c>
      <c r="BH47">
        <f t="shared" si="5"/>
        <v>-2.818857977132351</v>
      </c>
      <c r="BI47">
        <f t="shared" si="6"/>
        <v>-6.1431582107078988</v>
      </c>
      <c r="BJ47">
        <f t="shared" ref="BJ47:BP47" si="66">$BQ47+$AG$7*SIN(BK47)</f>
        <v>41.381107527201138</v>
      </c>
      <c r="BK47">
        <f t="shared" si="66"/>
        <v>41.382847562918435</v>
      </c>
      <c r="BL47">
        <f t="shared" si="66"/>
        <v>41.37867772393593</v>
      </c>
      <c r="BM47">
        <f t="shared" si="66"/>
        <v>41.388687969694324</v>
      </c>
      <c r="BN47">
        <f t="shared" si="66"/>
        <v>41.364756534064682</v>
      </c>
      <c r="BO47">
        <f t="shared" si="66"/>
        <v>41.422565833984741</v>
      </c>
      <c r="BP47">
        <f t="shared" si="66"/>
        <v>41.286041087700767</v>
      </c>
      <c r="BQ47">
        <f t="shared" si="46"/>
        <v>41.632146672468792</v>
      </c>
    </row>
    <row r="48" spans="1:69">
      <c r="A48" s="17" t="s">
        <v>58</v>
      </c>
      <c r="B48" s="99" t="s">
        <v>60</v>
      </c>
      <c r="C48" s="18">
        <v>52189.282399999996</v>
      </c>
      <c r="D48" s="18">
        <v>2.0000000000000001E-4</v>
      </c>
      <c r="E48" s="17">
        <f t="shared" si="14"/>
        <v>10585.489595983488</v>
      </c>
      <c r="F48">
        <f t="shared" si="15"/>
        <v>10585.5</v>
      </c>
      <c r="G48">
        <f t="shared" si="39"/>
        <v>-4.4115729033364914E-3</v>
      </c>
      <c r="J48">
        <f t="shared" si="40"/>
        <v>-4.4115729033364914E-3</v>
      </c>
      <c r="L48">
        <f t="shared" si="18"/>
        <v>-6.2445991119600419E-3</v>
      </c>
      <c r="M48" s="2">
        <f t="shared" si="19"/>
        <v>37170.782399999996</v>
      </c>
      <c r="N48">
        <f t="shared" si="20"/>
        <v>3.3599850815008281E-6</v>
      </c>
      <c r="O48" s="6">
        <v>1</v>
      </c>
      <c r="P48">
        <f t="shared" si="21"/>
        <v>3.3599850815008281E-6</v>
      </c>
      <c r="S48" s="175"/>
      <c r="AA48" s="6"/>
      <c r="AE48">
        <f t="shared" si="22"/>
        <v>10585.5</v>
      </c>
      <c r="AF48" s="127">
        <f t="shared" si="23"/>
        <v>-3.5006869484391734E-3</v>
      </c>
      <c r="AG48" s="127">
        <f t="shared" si="24"/>
        <v>-7.1554850668573595E-3</v>
      </c>
      <c r="AH48" s="127">
        <f t="shared" si="25"/>
        <v>1.8330262086235505E-3</v>
      </c>
      <c r="AI48" s="127">
        <f t="shared" si="26"/>
        <v>-9.1088595489731807E-4</v>
      </c>
      <c r="AJ48" s="127">
        <f t="shared" si="27"/>
        <v>8.2971322282919896E-7</v>
      </c>
      <c r="AK48">
        <f t="shared" si="28"/>
        <v>1.8330262086235505E-3</v>
      </c>
      <c r="AL48" s="113">
        <f t="shared" si="29"/>
        <v>8.2971322282919896E-7</v>
      </c>
      <c r="AM48">
        <f t="shared" si="30"/>
        <v>2.7439121635208685E-3</v>
      </c>
      <c r="AN48">
        <f t="shared" si="31"/>
        <v>0.52631574589959351</v>
      </c>
      <c r="AO48">
        <f t="shared" si="32"/>
        <v>0.56825786989560234</v>
      </c>
      <c r="AP48">
        <f t="shared" si="33"/>
        <v>-0.11108559930495887</v>
      </c>
      <c r="AQ48">
        <f t="shared" si="34"/>
        <v>-2.911241288002071</v>
      </c>
      <c r="AR48">
        <f t="shared" si="35"/>
        <v>-8.6439624040589358</v>
      </c>
      <c r="AS48" s="127">
        <f t="shared" si="59"/>
        <v>41.229420427304987</v>
      </c>
      <c r="AT48" s="127">
        <f t="shared" si="59"/>
        <v>41.231571991484202</v>
      </c>
      <c r="AU48" s="127">
        <f t="shared" si="59"/>
        <v>41.226793727864475</v>
      </c>
      <c r="AV48" s="127">
        <f t="shared" si="59"/>
        <v>41.237418246968886</v>
      </c>
      <c r="AW48" s="127">
        <f t="shared" si="59"/>
        <v>41.213856488515709</v>
      </c>
      <c r="AX48" s="127">
        <f t="shared" si="59"/>
        <v>41.266428143879899</v>
      </c>
      <c r="AY48" s="127">
        <f t="shared" si="59"/>
        <v>41.150566138322077</v>
      </c>
      <c r="AZ48" s="127">
        <f t="shared" si="37"/>
        <v>41.414785888076864</v>
      </c>
      <c r="BB48">
        <v>11500</v>
      </c>
      <c r="BC48">
        <f t="shared" si="41"/>
        <v>-1.05592154272996E-3</v>
      </c>
      <c r="BD48">
        <f t="shared" si="42"/>
        <v>-2.7242529179270711E-3</v>
      </c>
      <c r="BE48">
        <f t="shared" si="43"/>
        <v>1.6683313751971111E-3</v>
      </c>
      <c r="BF48">
        <f t="shared" si="44"/>
        <v>0.54443808613138289</v>
      </c>
      <c r="BG48">
        <f t="shared" si="4"/>
        <v>0.45822251482032705</v>
      </c>
      <c r="BH48">
        <f t="shared" si="5"/>
        <v>-2.7828485523294222</v>
      </c>
      <c r="BI48">
        <f t="shared" si="6"/>
        <v>-5.5150852327368511</v>
      </c>
      <c r="BJ48">
        <f t="shared" ref="BJ48:BP48" si="67">$BQ48+$AG$7*SIN(BK48)</f>
        <v>41.439210168892146</v>
      </c>
      <c r="BK48">
        <f t="shared" si="67"/>
        <v>41.440689473933595</v>
      </c>
      <c r="BL48">
        <f t="shared" si="67"/>
        <v>41.437010193295173</v>
      </c>
      <c r="BM48">
        <f t="shared" si="67"/>
        <v>41.446178390590624</v>
      </c>
      <c r="BN48">
        <f t="shared" si="67"/>
        <v>41.423437509448675</v>
      </c>
      <c r="BO48">
        <f t="shared" si="67"/>
        <v>41.480521171271441</v>
      </c>
      <c r="BP48">
        <f t="shared" si="67"/>
        <v>41.341041850161687</v>
      </c>
      <c r="BQ48">
        <f t="shared" si="46"/>
        <v>41.71392273883145</v>
      </c>
    </row>
    <row r="49" spans="1:69">
      <c r="A49" s="17" t="s">
        <v>58</v>
      </c>
      <c r="B49" s="99" t="s">
        <v>59</v>
      </c>
      <c r="C49" s="18">
        <v>52348.504300000001</v>
      </c>
      <c r="D49" s="18">
        <v>2.0000000000000001E-4</v>
      </c>
      <c r="E49" s="17">
        <f t="shared" si="14"/>
        <v>10960.989970227547</v>
      </c>
      <c r="F49">
        <f t="shared" si="15"/>
        <v>10961</v>
      </c>
      <c r="G49">
        <f t="shared" si="39"/>
        <v>-4.2528837147983722E-3</v>
      </c>
      <c r="J49">
        <f t="shared" si="40"/>
        <v>-4.2528837147983722E-3</v>
      </c>
      <c r="L49">
        <f t="shared" si="18"/>
        <v>-4.8772536249140699E-3</v>
      </c>
      <c r="M49" s="2">
        <f t="shared" si="19"/>
        <v>37330.004300000001</v>
      </c>
      <c r="N49">
        <f t="shared" si="20"/>
        <v>3.8983778465788441E-7</v>
      </c>
      <c r="O49" s="6">
        <v>1</v>
      </c>
      <c r="P49">
        <f t="shared" si="21"/>
        <v>3.8983778465788441E-7</v>
      </c>
      <c r="S49" s="175"/>
      <c r="AA49" s="6"/>
      <c r="AE49">
        <f t="shared" si="22"/>
        <v>10961</v>
      </c>
      <c r="AF49" s="127">
        <f t="shared" si="23"/>
        <v>-2.5585441788211075E-3</v>
      </c>
      <c r="AG49" s="127">
        <f t="shared" si="24"/>
        <v>-6.5715931608913347E-3</v>
      </c>
      <c r="AH49" s="127">
        <f t="shared" si="25"/>
        <v>6.243699101156977E-4</v>
      </c>
      <c r="AI49" s="127">
        <f t="shared" si="26"/>
        <v>-1.6943395359772647E-3</v>
      </c>
      <c r="AJ49" s="127">
        <f t="shared" si="27"/>
        <v>2.8707864631756528E-6</v>
      </c>
      <c r="AK49">
        <f t="shared" si="28"/>
        <v>6.243699101156977E-4</v>
      </c>
      <c r="AL49" s="113">
        <f t="shared" si="29"/>
        <v>2.8707864631756528E-6</v>
      </c>
      <c r="AM49">
        <f t="shared" si="30"/>
        <v>2.3187094460929624E-3</v>
      </c>
      <c r="AN49">
        <f t="shared" si="31"/>
        <v>0.5326845477630977</v>
      </c>
      <c r="AO49">
        <f t="shared" si="32"/>
        <v>0.52500557046648344</v>
      </c>
      <c r="AP49">
        <f t="shared" si="33"/>
        <v>-0.13539959769593032</v>
      </c>
      <c r="AQ49">
        <f t="shared" si="34"/>
        <v>-2.859575831570957</v>
      </c>
      <c r="AR49">
        <f t="shared" si="35"/>
        <v>-7.0447103122344501</v>
      </c>
      <c r="AS49" s="127">
        <f t="shared" si="59"/>
        <v>41.314684908857295</v>
      </c>
      <c r="AT49" s="127">
        <f t="shared" si="59"/>
        <v>41.316669080839944</v>
      </c>
      <c r="AU49" s="127">
        <f t="shared" si="59"/>
        <v>41.312086347552672</v>
      </c>
      <c r="AV49" s="127">
        <f t="shared" si="59"/>
        <v>41.32268727514144</v>
      </c>
      <c r="AW49" s="127">
        <f t="shared" si="59"/>
        <v>41.298251077031644</v>
      </c>
      <c r="AX49" s="127">
        <f t="shared" si="59"/>
        <v>41.355059354359128</v>
      </c>
      <c r="AY49" s="127">
        <f t="shared" si="59"/>
        <v>41.22533048287567</v>
      </c>
      <c r="AZ49" s="127">
        <f t="shared" si="37"/>
        <v>41.537613539753565</v>
      </c>
      <c r="BB49">
        <v>11750</v>
      </c>
      <c r="BC49">
        <f t="shared" si="41"/>
        <v>-2.9772819355909164E-4</v>
      </c>
      <c r="BD49">
        <f t="shared" si="42"/>
        <v>-1.6494971402468417E-3</v>
      </c>
      <c r="BE49">
        <f t="shared" si="43"/>
        <v>1.35176894668775E-3</v>
      </c>
      <c r="BF49">
        <f t="shared" si="44"/>
        <v>0.55103935050524</v>
      </c>
      <c r="BG49">
        <f t="shared" si="4"/>
        <v>0.42517181010527388</v>
      </c>
      <c r="BH49">
        <f t="shared" si="5"/>
        <v>-2.7460058723962617</v>
      </c>
      <c r="BI49">
        <f t="shared" si="6"/>
        <v>-4.9896769342012686</v>
      </c>
      <c r="BJ49">
        <f t="shared" ref="BJ49:BP49" si="68">$BQ49+$AG$7*SIN(BK49)</f>
        <v>41.497981625748594</v>
      </c>
      <c r="BK49">
        <f t="shared" si="68"/>
        <v>41.499180967511705</v>
      </c>
      <c r="BL49">
        <f t="shared" si="68"/>
        <v>41.496068026126963</v>
      </c>
      <c r="BM49">
        <f t="shared" si="68"/>
        <v>41.504163391379215</v>
      </c>
      <c r="BN49">
        <f t="shared" si="68"/>
        <v>41.483214575882769</v>
      </c>
      <c r="BO49">
        <f t="shared" si="68"/>
        <v>41.538152867833688</v>
      </c>
      <c r="BP49">
        <f t="shared" si="68"/>
        <v>41.398534799019643</v>
      </c>
      <c r="BQ49">
        <f t="shared" si="46"/>
        <v>41.7956988051941</v>
      </c>
    </row>
    <row r="50" spans="1:69">
      <c r="A50" s="23" t="s">
        <v>45</v>
      </c>
      <c r="B50" s="98" t="s">
        <v>60</v>
      </c>
      <c r="C50" s="23">
        <v>48909.441999999995</v>
      </c>
      <c r="D50" s="23" t="s">
        <v>152</v>
      </c>
      <c r="E50">
        <f t="shared" si="14"/>
        <v>2850.4902167476371</v>
      </c>
      <c r="F50">
        <f t="shared" si="15"/>
        <v>2850.5</v>
      </c>
      <c r="G50">
        <f t="shared" si="39"/>
        <v>-4.14835280389525E-3</v>
      </c>
      <c r="J50">
        <f t="shared" si="40"/>
        <v>-4.14835280389525E-3</v>
      </c>
      <c r="L50">
        <f t="shared" si="18"/>
        <v>-1.0192546266669099E-2</v>
      </c>
      <c r="M50" s="2">
        <f t="shared" si="19"/>
        <v>33890.941999999995</v>
      </c>
      <c r="N50">
        <f t="shared" si="20"/>
        <v>3.6532274615438125E-5</v>
      </c>
      <c r="O50" s="6">
        <v>1</v>
      </c>
      <c r="P50">
        <f t="shared" si="21"/>
        <v>3.6532274615438125E-5</v>
      </c>
      <c r="S50" s="175"/>
      <c r="AA50" s="6"/>
      <c r="AE50">
        <f t="shared" si="22"/>
        <v>2850.5</v>
      </c>
      <c r="AF50" s="127">
        <f t="shared" si="23"/>
        <v>-6.3042258311069542E-3</v>
      </c>
      <c r="AG50" s="127">
        <f t="shared" si="24"/>
        <v>-8.0366732394573943E-3</v>
      </c>
      <c r="AH50" s="127">
        <f t="shared" si="25"/>
        <v>6.0441934627738485E-3</v>
      </c>
      <c r="AI50" s="127">
        <f t="shared" si="26"/>
        <v>2.1558730272117042E-3</v>
      </c>
      <c r="AJ50" s="127">
        <f t="shared" si="27"/>
        <v>4.6477885094589575E-6</v>
      </c>
      <c r="AK50">
        <f t="shared" si="28"/>
        <v>6.0441934627738485E-3</v>
      </c>
      <c r="AL50" s="113">
        <f t="shared" si="29"/>
        <v>4.6477885094589575E-6</v>
      </c>
      <c r="AM50">
        <f t="shared" si="30"/>
        <v>3.8883204355621439E-3</v>
      </c>
      <c r="AN50">
        <f t="shared" si="31"/>
        <v>0.72830098573907331</v>
      </c>
      <c r="AO50">
        <f t="shared" si="32"/>
        <v>0.97080331420995081</v>
      </c>
      <c r="AP50">
        <f t="shared" si="33"/>
        <v>0.40360429705993112</v>
      </c>
      <c r="AQ50">
        <f t="shared" si="34"/>
        <v>2.1632957644472564</v>
      </c>
      <c r="AR50">
        <f t="shared" si="35"/>
        <v>1.8786581552979615</v>
      </c>
      <c r="AS50" s="127">
        <f t="shared" si="59"/>
        <v>39.36879309450854</v>
      </c>
      <c r="AT50" s="127">
        <f t="shared" si="59"/>
        <v>39.368793101977737</v>
      </c>
      <c r="AU50" s="127">
        <f t="shared" si="59"/>
        <v>39.368792946475189</v>
      </c>
      <c r="AV50" s="127">
        <f t="shared" si="59"/>
        <v>39.36879618386088</v>
      </c>
      <c r="AW50" s="127">
        <f t="shared" si="59"/>
        <v>39.368728763371585</v>
      </c>
      <c r="AX50" s="127">
        <f t="shared" si="59"/>
        <v>39.370123502648646</v>
      </c>
      <c r="AY50" s="127">
        <f t="shared" si="59"/>
        <v>39.335504682461497</v>
      </c>
      <c r="AZ50" s="127">
        <f t="shared" si="37"/>
        <v>38.884634394816395</v>
      </c>
      <c r="BB50">
        <v>12000</v>
      </c>
      <c r="BC50">
        <f t="shared" si="41"/>
        <v>4.9996147936425418E-4</v>
      </c>
      <c r="BD50">
        <f t="shared" si="42"/>
        <v>-5.2648602958730445E-4</v>
      </c>
      <c r="BE50">
        <f t="shared" si="43"/>
        <v>1.0264475089515586E-3</v>
      </c>
      <c r="BF50">
        <f t="shared" si="44"/>
        <v>0.55844245170918272</v>
      </c>
      <c r="BG50">
        <f t="shared" si="4"/>
        <v>0.39067605896790442</v>
      </c>
      <c r="BH50">
        <f t="shared" si="5"/>
        <v>-2.7082200768303677</v>
      </c>
      <c r="BI50">
        <f t="shared" si="6"/>
        <v>-4.542510807121193</v>
      </c>
      <c r="BJ50">
        <f t="shared" ref="BJ50:BP50" si="69">$BQ50+$AG$7*SIN(BK50)</f>
        <v>41.557497000044037</v>
      </c>
      <c r="BK50">
        <f t="shared" si="69"/>
        <v>41.558420783298232</v>
      </c>
      <c r="BL50">
        <f t="shared" si="69"/>
        <v>41.555903074652704</v>
      </c>
      <c r="BM50">
        <f t="shared" si="69"/>
        <v>41.562777989808218</v>
      </c>
      <c r="BN50">
        <f t="shared" si="69"/>
        <v>41.544101020118816</v>
      </c>
      <c r="BO50">
        <f t="shared" si="69"/>
        <v>41.595582000093074</v>
      </c>
      <c r="BP50">
        <f t="shared" si="69"/>
        <v>41.458682232898568</v>
      </c>
      <c r="BQ50">
        <f t="shared" si="46"/>
        <v>41.87747487155675</v>
      </c>
    </row>
    <row r="51" spans="1:69">
      <c r="A51" s="17" t="s">
        <v>56</v>
      </c>
      <c r="B51" s="99"/>
      <c r="C51" s="18">
        <v>51968.5772</v>
      </c>
      <c r="D51" s="18">
        <v>1E-4</v>
      </c>
      <c r="E51" s="17">
        <f t="shared" si="14"/>
        <v>10064.990310410294</v>
      </c>
      <c r="F51">
        <f t="shared" si="15"/>
        <v>10065</v>
      </c>
      <c r="G51">
        <f t="shared" si="39"/>
        <v>-4.1086374039878137E-3</v>
      </c>
      <c r="J51">
        <f t="shared" si="40"/>
        <v>-4.1086374039878137E-3</v>
      </c>
      <c r="L51">
        <f t="shared" si="18"/>
        <v>-7.9599095717262369E-3</v>
      </c>
      <c r="M51" s="2">
        <f t="shared" si="19"/>
        <v>36950.0772</v>
      </c>
      <c r="N51">
        <f t="shared" si="20"/>
        <v>1.4832297309996614E-5</v>
      </c>
      <c r="O51" s="6">
        <v>1</v>
      </c>
      <c r="P51">
        <f t="shared" si="21"/>
        <v>1.4832297309996614E-5</v>
      </c>
      <c r="S51" s="175"/>
      <c r="T51">
        <v>2.6168284718080111E-23</v>
      </c>
      <c r="U51">
        <v>5.2597934739796008E-17</v>
      </c>
      <c r="V51">
        <v>6.3338850847599276E-26</v>
      </c>
      <c r="W51">
        <v>5.8003512782751374E-10</v>
      </c>
      <c r="X51">
        <v>4.1029343144674584E-5</v>
      </c>
      <c r="Y51">
        <v>2.4740623012445783E-4</v>
      </c>
      <c r="Z51">
        <v>3.8785101998391105E-4</v>
      </c>
      <c r="AA51" s="6">
        <v>15.085747006483748</v>
      </c>
      <c r="AB51">
        <v>1.7412498950162604E-5</v>
      </c>
      <c r="AC51">
        <v>5.5197686938453617E-10</v>
      </c>
      <c r="AD51">
        <v>1.8797581805449224E-19</v>
      </c>
      <c r="AE51">
        <f t="shared" si="22"/>
        <v>10065</v>
      </c>
      <c r="AF51" s="127">
        <f t="shared" si="23"/>
        <v>-4.6673991401959295E-3</v>
      </c>
      <c r="AG51" s="127">
        <f t="shared" si="24"/>
        <v>-7.4011478355181211E-3</v>
      </c>
      <c r="AH51" s="127">
        <f t="shared" si="25"/>
        <v>3.8512721677384232E-3</v>
      </c>
      <c r="AI51" s="127">
        <f t="shared" si="26"/>
        <v>5.587617362081158E-4</v>
      </c>
      <c r="AJ51" s="127">
        <f t="shared" si="27"/>
        <v>3.1221467785030799E-7</v>
      </c>
      <c r="AK51">
        <f t="shared" si="28"/>
        <v>3.8512721677384232E-3</v>
      </c>
      <c r="AL51" s="113">
        <f t="shared" si="29"/>
        <v>3.1221467785030799E-7</v>
      </c>
      <c r="AM51">
        <f t="shared" si="30"/>
        <v>3.2925104315303074E-3</v>
      </c>
      <c r="AN51">
        <f t="shared" si="31"/>
        <v>0.51972364619008871</v>
      </c>
      <c r="AO51">
        <f t="shared" si="32"/>
        <v>0.62424295429562837</v>
      </c>
      <c r="AP51">
        <f t="shared" si="33"/>
        <v>-7.7790789471873234E-2</v>
      </c>
      <c r="AQ51">
        <f t="shared" si="34"/>
        <v>-2.9810162878054425</v>
      </c>
      <c r="AR51">
        <f t="shared" si="35"/>
        <v>-12.428358810826774</v>
      </c>
      <c r="AS51" s="127">
        <f t="shared" ref="AS51:AY60" si="70">$AZ51+$AG$7*SIN(AT51)</f>
        <v>41.112822396119789</v>
      </c>
      <c r="AT51" s="127">
        <f t="shared" si="70"/>
        <v>41.114825808486074</v>
      </c>
      <c r="AU51" s="127">
        <f t="shared" si="70"/>
        <v>41.110550950215071</v>
      </c>
      <c r="AV51" s="127">
        <f t="shared" si="70"/>
        <v>41.119678822432199</v>
      </c>
      <c r="AW51" s="127">
        <f t="shared" si="70"/>
        <v>41.100216384835136</v>
      </c>
      <c r="AX51" s="127">
        <f t="shared" si="70"/>
        <v>41.141846391176614</v>
      </c>
      <c r="AY51" s="127">
        <f t="shared" si="70"/>
        <v>41.053350188089631</v>
      </c>
      <c r="AZ51" s="127">
        <f t="shared" si="37"/>
        <v>41.244528117909823</v>
      </c>
      <c r="BB51">
        <v>12250</v>
      </c>
      <c r="BC51">
        <f t="shared" si="41"/>
        <v>1.3376786310458431E-3</v>
      </c>
      <c r="BD51">
        <f t="shared" si="42"/>
        <v>6.4478041405156145E-4</v>
      </c>
      <c r="BE51">
        <f t="shared" si="43"/>
        <v>6.9289821699428165E-4</v>
      </c>
      <c r="BF51">
        <f t="shared" si="44"/>
        <v>0.56671164365370941</v>
      </c>
      <c r="BG51">
        <f t="shared" si="4"/>
        <v>0.35462583085841171</v>
      </c>
      <c r="BH51">
        <f t="shared" si="5"/>
        <v>-2.6693680329968199</v>
      </c>
      <c r="BI51">
        <f t="shared" si="6"/>
        <v>-4.1562744301068912</v>
      </c>
      <c r="BJ51">
        <f t="shared" ref="BJ51:BP51" si="71">$BQ51+$AG$7*SIN(BK51)</f>
        <v>41.617839739637645</v>
      </c>
      <c r="BK51">
        <f t="shared" si="71"/>
        <v>41.618511925835286</v>
      </c>
      <c r="BL51">
        <f t="shared" si="71"/>
        <v>41.616574591977283</v>
      </c>
      <c r="BM51">
        <f t="shared" si="71"/>
        <v>41.622168325504603</v>
      </c>
      <c r="BN51">
        <f t="shared" si="71"/>
        <v>41.606099993926343</v>
      </c>
      <c r="BO51">
        <f t="shared" si="71"/>
        <v>41.65297130167837</v>
      </c>
      <c r="BP51">
        <f t="shared" si="71"/>
        <v>41.521628708908544</v>
      </c>
      <c r="BQ51">
        <f t="shared" si="46"/>
        <v>41.959250937919407</v>
      </c>
    </row>
    <row r="52" spans="1:69">
      <c r="A52" s="17" t="s">
        <v>58</v>
      </c>
      <c r="B52" s="99" t="s">
        <v>60</v>
      </c>
      <c r="C52" s="18">
        <v>52203.275699999998</v>
      </c>
      <c r="D52" s="18">
        <v>1E-4</v>
      </c>
      <c r="E52" s="17">
        <f t="shared" si="14"/>
        <v>10618.490642867804</v>
      </c>
      <c r="F52">
        <f t="shared" si="15"/>
        <v>10618.5</v>
      </c>
      <c r="G52">
        <f t="shared" si="39"/>
        <v>-3.9676667947787791E-3</v>
      </c>
      <c r="J52">
        <f t="shared" si="40"/>
        <v>-3.9676667947787791E-3</v>
      </c>
      <c r="L52">
        <f t="shared" si="18"/>
        <v>-6.1287961778830266E-3</v>
      </c>
      <c r="M52" s="2">
        <f t="shared" si="19"/>
        <v>37184.775699999998</v>
      </c>
      <c r="N52">
        <f t="shared" si="20"/>
        <v>4.6704802105165448E-6</v>
      </c>
      <c r="O52" s="6">
        <v>1</v>
      </c>
      <c r="P52">
        <f t="shared" si="21"/>
        <v>4.6704802105165448E-6</v>
      </c>
      <c r="S52" s="175"/>
      <c r="AA52" s="6"/>
      <c r="AE52">
        <f t="shared" si="22"/>
        <v>10618.5</v>
      </c>
      <c r="AF52" s="127">
        <f t="shared" si="23"/>
        <v>-3.4212889333711072E-3</v>
      </c>
      <c r="AG52" s="127">
        <f t="shared" si="24"/>
        <v>-6.6751740392906982E-3</v>
      </c>
      <c r="AH52" s="127">
        <f t="shared" si="25"/>
        <v>2.1611293831042475E-3</v>
      </c>
      <c r="AI52" s="127">
        <f t="shared" si="26"/>
        <v>-5.4637786140767199E-4</v>
      </c>
      <c r="AJ52" s="127">
        <f t="shared" si="27"/>
        <v>2.9852876743642122E-7</v>
      </c>
      <c r="AK52">
        <f t="shared" si="28"/>
        <v>2.1611293831042475E-3</v>
      </c>
      <c r="AL52" s="113">
        <f t="shared" si="29"/>
        <v>2.9852876743642122E-7</v>
      </c>
      <c r="AM52">
        <f t="shared" si="30"/>
        <v>2.7075072445119194E-3</v>
      </c>
      <c r="AN52">
        <f t="shared" si="31"/>
        <v>0.52681937178441696</v>
      </c>
      <c r="AO52">
        <f t="shared" si="32"/>
        <v>0.5645569832949503</v>
      </c>
      <c r="AP52">
        <f t="shared" si="33"/>
        <v>-0.11321164267471151</v>
      </c>
      <c r="AQ52">
        <f t="shared" si="34"/>
        <v>-2.9067505949019576</v>
      </c>
      <c r="AR52">
        <f t="shared" si="35"/>
        <v>-8.4771856980922742</v>
      </c>
      <c r="AS52" s="127">
        <f t="shared" si="70"/>
        <v>41.236871225874339</v>
      </c>
      <c r="AT52" s="127">
        <f t="shared" si="70"/>
        <v>41.239016429966732</v>
      </c>
      <c r="AU52" s="127">
        <f t="shared" si="70"/>
        <v>41.234237598981458</v>
      </c>
      <c r="AV52" s="127">
        <f t="shared" si="70"/>
        <v>41.244896496518926</v>
      </c>
      <c r="AW52" s="127">
        <f t="shared" si="70"/>
        <v>41.221186717454273</v>
      </c>
      <c r="AX52" s="127">
        <f t="shared" si="70"/>
        <v>41.274260127380856</v>
      </c>
      <c r="AY52" s="127">
        <f t="shared" si="70"/>
        <v>41.156966100151379</v>
      </c>
      <c r="AZ52" s="127">
        <f t="shared" si="37"/>
        <v>41.425580328836737</v>
      </c>
      <c r="BB52">
        <v>12500</v>
      </c>
      <c r="BC52">
        <f t="shared" si="41"/>
        <v>2.2159882941387944E-3</v>
      </c>
      <c r="BD52">
        <f t="shared" si="42"/>
        <v>1.8643021906697491E-3</v>
      </c>
      <c r="BE52">
        <f t="shared" si="43"/>
        <v>3.5168610346904511E-4</v>
      </c>
      <c r="BF52">
        <f t="shared" si="44"/>
        <v>0.57592192932132225</v>
      </c>
      <c r="BG52">
        <f t="shared" si="4"/>
        <v>0.31689742575197738</v>
      </c>
      <c r="BH52">
        <f t="shared" si="5"/>
        <v>-2.629310694318296</v>
      </c>
      <c r="BI52">
        <f t="shared" si="6"/>
        <v>-3.8183438867909398</v>
      </c>
      <c r="BJ52">
        <f t="shared" ref="BJ52:BP52" si="72">$BQ52+$AG$7*SIN(BK52)</f>
        <v>41.679103119876515</v>
      </c>
      <c r="BK52">
        <f t="shared" si="72"/>
        <v>41.679561492320957</v>
      </c>
      <c r="BL52">
        <f t="shared" si="72"/>
        <v>41.678152905725767</v>
      </c>
      <c r="BM52">
        <f t="shared" si="72"/>
        <v>41.682488577738077</v>
      </c>
      <c r="BN52">
        <f t="shared" si="72"/>
        <v>41.669209226562316</v>
      </c>
      <c r="BO52">
        <f t="shared" si="72"/>
        <v>41.710528006847483</v>
      </c>
      <c r="BP52">
        <f t="shared" si="72"/>
        <v>41.587500076483941</v>
      </c>
      <c r="BQ52">
        <f t="shared" si="46"/>
        <v>42.041027004282057</v>
      </c>
    </row>
    <row r="53" spans="1:69">
      <c r="A53" s="17" t="s">
        <v>55</v>
      </c>
      <c r="B53" s="99"/>
      <c r="C53" s="18">
        <v>50301.519399999997</v>
      </c>
      <c r="D53" s="18">
        <v>6.9999999999999999E-4</v>
      </c>
      <c r="E53" s="17">
        <f t="shared" ref="E53:E84" si="73">+(C53-C$7)/C$8</f>
        <v>6133.4907630084463</v>
      </c>
      <c r="F53">
        <f t="shared" ref="F53:F84" si="74">ROUND(2*E53,0)/2</f>
        <v>6133.5</v>
      </c>
      <c r="G53">
        <f t="shared" si="39"/>
        <v>-3.9167240465758368E-3</v>
      </c>
      <c r="J53">
        <f t="shared" si="40"/>
        <v>-3.9167240465758368E-3</v>
      </c>
      <c r="L53">
        <f t="shared" ref="L53:L84" si="75">+D$11+D$12*F53+D$13*F53^2</f>
        <v>-1.4159268874724136E-2</v>
      </c>
      <c r="M53" s="2">
        <f t="shared" ref="M53:M84" si="76">+C53-15018.5</f>
        <v>35283.019399999997</v>
      </c>
      <c r="N53">
        <f t="shared" ref="N53:N84" si="77">+(L53-G53)^2</f>
        <v>1.0490972455662747E-4</v>
      </c>
      <c r="O53" s="6">
        <v>0.8</v>
      </c>
      <c r="P53">
        <f t="shared" ref="P53:P84" si="78">O53*N53</f>
        <v>8.3927779645301984E-5</v>
      </c>
      <c r="S53" s="175"/>
      <c r="AA53" s="6"/>
      <c r="AE53">
        <f t="shared" ref="AE53:AE83" si="79">F53</f>
        <v>6133.5</v>
      </c>
      <c r="AF53" s="127">
        <f t="shared" ref="AF53:AF83" si="80">AG$3+AG$4*AE53+AG$5*AE53^2+AM53</f>
        <v>-8.576013095381415E-3</v>
      </c>
      <c r="AG53" s="127">
        <f t="shared" ref="AG53:AG84" si="81">IF(N53&lt;&gt;0,G53-AM53, -9999)</f>
        <v>-9.4999798259185579E-3</v>
      </c>
      <c r="AH53" s="127">
        <f t="shared" ref="AH53:AH84" si="82">+G53-L53</f>
        <v>1.0242544828148299E-2</v>
      </c>
      <c r="AI53" s="127">
        <f t="shared" ref="AI53:AI84" si="83">IF(N53&lt;&gt;0,G53-AF53, -9999)</f>
        <v>4.6592890488055781E-3</v>
      </c>
      <c r="AJ53" s="127">
        <f t="shared" ref="AJ53:AJ84" si="84">+(G53-AF53)^2*O53</f>
        <v>1.7367179552255671E-5</v>
      </c>
      <c r="AK53">
        <f t="shared" ref="AK53:AK84" si="85">IF(N53&lt;&gt;0,G53-L53, -9999)</f>
        <v>1.0242544828148299E-2</v>
      </c>
      <c r="AL53" s="113">
        <f t="shared" ref="AL53:AL84" si="86">+(G53-AF53)^2</f>
        <v>2.1708974440319589E-5</v>
      </c>
      <c r="AM53">
        <f t="shared" ref="AM53:AM83" si="87">$AG$6*($AG$11/AN53*AO53+$AG$12)</f>
        <v>5.5832557793427202E-3</v>
      </c>
      <c r="AN53">
        <f t="shared" ref="AN53:AN83" si="88">1+$AG$7*COS(AQ53)</f>
        <v>0.54512468002482328</v>
      </c>
      <c r="AO53">
        <f t="shared" ref="AO53:AO83" si="89">SIN(AQ53+RADIANS($AG$9))</f>
        <v>0.93112321674126475</v>
      </c>
      <c r="AP53">
        <f t="shared" ref="AP53:AP83" si="90">$AG$7*SIN(AQ53)</f>
        <v>0.17264190173037622</v>
      </c>
      <c r="AQ53">
        <f t="shared" ref="AQ53:AQ83" si="91">2*ATAN(AR53)</f>
        <v>2.7788505009970286</v>
      </c>
      <c r="AR53">
        <f t="shared" ref="AR53:AR83" si="92">SQRT((1+$AG$7)/(1-$AG$7))*TAN(AS53/2)</f>
        <v>5.452968256625442</v>
      </c>
      <c r="AS53" s="127">
        <f t="shared" si="70"/>
        <v>40.235787178894135</v>
      </c>
      <c r="AT53" s="127">
        <f t="shared" si="70"/>
        <v>40.234338090259193</v>
      </c>
      <c r="AU53" s="127">
        <f t="shared" si="70"/>
        <v>40.237958106266312</v>
      </c>
      <c r="AV53" s="127">
        <f t="shared" si="70"/>
        <v>40.228897739190629</v>
      </c>
      <c r="AW53" s="127">
        <f t="shared" si="70"/>
        <v>40.251469464406689</v>
      </c>
      <c r="AX53" s="127">
        <f t="shared" si="70"/>
        <v>40.194553276822951</v>
      </c>
      <c r="AY53" s="127">
        <f t="shared" si="70"/>
        <v>40.334186519335681</v>
      </c>
      <c r="AZ53" s="127">
        <f t="shared" ref="AZ53:AZ84" si="93">RADIANS($AG$9)+$AG$18*(F53-AG$15)</f>
        <v>39.958517698290748</v>
      </c>
      <c r="BB53">
        <v>12750</v>
      </c>
      <c r="BC53">
        <f t="shared" si="41"/>
        <v>3.1354987800448373E-3</v>
      </c>
      <c r="BD53">
        <f t="shared" si="42"/>
        <v>3.1320793002672515E-3</v>
      </c>
      <c r="BE53">
        <f t="shared" si="43"/>
        <v>3.4194797775858468E-6</v>
      </c>
      <c r="BF53">
        <f t="shared" si="44"/>
        <v>0.58616096604653267</v>
      </c>
      <c r="BG53">
        <f t="shared" si="4"/>
        <v>0.27735115832388962</v>
      </c>
      <c r="BH53">
        <f t="shared" si="5"/>
        <v>-2.5878901784639998</v>
      </c>
      <c r="BI53">
        <f t="shared" si="6"/>
        <v>-3.5192893846527546</v>
      </c>
      <c r="BJ53">
        <f t="shared" ref="BJ53:BP53" si="94">$BQ53+$AG$7*SIN(BK53)</f>
        <v>41.741391533344398</v>
      </c>
      <c r="BK53">
        <f t="shared" si="94"/>
        <v>41.741681159638205</v>
      </c>
      <c r="BL53">
        <f t="shared" si="94"/>
        <v>41.740722911596578</v>
      </c>
      <c r="BM53">
        <f t="shared" si="94"/>
        <v>41.743897781454912</v>
      </c>
      <c r="BN53">
        <f t="shared" si="94"/>
        <v>41.73342697466839</v>
      </c>
      <c r="BO53">
        <f t="shared" si="94"/>
        <v>41.768505857601511</v>
      </c>
      <c r="BP53">
        <f t="shared" si="94"/>
        <v>41.656402636256352</v>
      </c>
      <c r="BQ53">
        <f t="shared" si="46"/>
        <v>42.122803070644707</v>
      </c>
    </row>
    <row r="54" spans="1:69">
      <c r="A54" s="17" t="s">
        <v>45</v>
      </c>
      <c r="B54" s="17"/>
      <c r="C54" s="18">
        <v>48467.395600000003</v>
      </c>
      <c r="D54" s="18" t="s">
        <v>30</v>
      </c>
      <c r="E54">
        <f t="shared" si="73"/>
        <v>1807.9917373724272</v>
      </c>
      <c r="F54">
        <f t="shared" si="74"/>
        <v>1808</v>
      </c>
      <c r="G54">
        <f t="shared" si="39"/>
        <v>-3.5035684413742274E-3</v>
      </c>
      <c r="J54">
        <f t="shared" si="40"/>
        <v>-3.5035684413742274E-3</v>
      </c>
      <c r="L54">
        <f t="shared" si="75"/>
        <v>-7.1921384070666701E-3</v>
      </c>
      <c r="M54" s="2">
        <f t="shared" si="76"/>
        <v>33448.895600000003</v>
      </c>
      <c r="N54">
        <f t="shared" si="77"/>
        <v>1.3605548391808348E-5</v>
      </c>
      <c r="O54" s="6">
        <v>1</v>
      </c>
      <c r="P54">
        <f t="shared" si="78"/>
        <v>1.3605548391808348E-5</v>
      </c>
      <c r="S54" s="175"/>
      <c r="T54">
        <v>1.8514710515599415E-23</v>
      </c>
      <c r="U54">
        <v>9.3710612364232353E-20</v>
      </c>
      <c r="V54">
        <v>6.2335701086782533E-26</v>
      </c>
      <c r="W54">
        <v>1.8239931187554886E-9</v>
      </c>
      <c r="X54">
        <v>2.1853486905634188E-4</v>
      </c>
      <c r="Y54">
        <v>3.7479195022276036E-4</v>
      </c>
      <c r="Z54">
        <v>4.9492393603709883E-4</v>
      </c>
      <c r="AA54" s="6">
        <v>2.1549858762281531</v>
      </c>
      <c r="AB54">
        <v>5.4755784161538607E-5</v>
      </c>
      <c r="AC54">
        <v>2.6166454496654913E-9</v>
      </c>
      <c r="AD54">
        <v>1.8499868957179043E-19</v>
      </c>
      <c r="AE54">
        <f t="shared" si="79"/>
        <v>1808</v>
      </c>
      <c r="AF54" s="127">
        <f t="shared" si="80"/>
        <v>-4.9416834925315239E-3</v>
      </c>
      <c r="AG54" s="127">
        <f t="shared" si="81"/>
        <v>-5.7540233559093736E-3</v>
      </c>
      <c r="AH54" s="127">
        <f t="shared" si="82"/>
        <v>3.6885699656924427E-3</v>
      </c>
      <c r="AI54" s="127">
        <f t="shared" si="83"/>
        <v>1.4381150511572965E-3</v>
      </c>
      <c r="AJ54" s="127">
        <f t="shared" si="84"/>
        <v>2.0681749003651537E-6</v>
      </c>
      <c r="AK54">
        <f t="shared" si="85"/>
        <v>3.6885699656924427E-3</v>
      </c>
      <c r="AL54" s="113">
        <f t="shared" si="86"/>
        <v>2.0681749003651537E-6</v>
      </c>
      <c r="AM54">
        <f t="shared" si="87"/>
        <v>2.2504549145351462E-3</v>
      </c>
      <c r="AN54">
        <f t="shared" si="88"/>
        <v>0.87031727507164647</v>
      </c>
      <c r="AO54">
        <f t="shared" si="89"/>
        <v>0.8446240480887498</v>
      </c>
      <c r="AP54">
        <f t="shared" si="90"/>
        <v>0.46893408258598279</v>
      </c>
      <c r="AQ54">
        <f t="shared" si="91"/>
        <v>1.8406010162456772</v>
      </c>
      <c r="AR54">
        <f t="shared" si="92"/>
        <v>1.3140828055281717</v>
      </c>
      <c r="AS54" s="127">
        <f t="shared" si="70"/>
        <v>39.01436340263222</v>
      </c>
      <c r="AT54" s="127">
        <f t="shared" si="70"/>
        <v>39.014360118024797</v>
      </c>
      <c r="AU54" s="127">
        <f t="shared" si="70"/>
        <v>39.014333411866019</v>
      </c>
      <c r="AV54" s="127">
        <f t="shared" si="70"/>
        <v>39.014116373327624</v>
      </c>
      <c r="AW54" s="127">
        <f t="shared" si="70"/>
        <v>39.012359155351767</v>
      </c>
      <c r="AX54" s="127">
        <f t="shared" si="70"/>
        <v>38.99854156536972</v>
      </c>
      <c r="AY54" s="127">
        <f t="shared" si="70"/>
        <v>38.907386464129942</v>
      </c>
      <c r="AZ54" s="127">
        <f t="shared" si="93"/>
        <v>38.543628198084136</v>
      </c>
      <c r="BB54">
        <v>13000</v>
      </c>
      <c r="BC54">
        <f t="shared" si="41"/>
        <v>4.0968760472148589E-3</v>
      </c>
      <c r="BD54">
        <f t="shared" si="42"/>
        <v>4.4481117428440825E-3</v>
      </c>
      <c r="BE54">
        <f t="shared" si="43"/>
        <v>-3.512356956292232E-4</v>
      </c>
      <c r="BF54">
        <f t="shared" si="44"/>
        <v>0.59753130878485627</v>
      </c>
      <c r="BG54">
        <f t="shared" si="4"/>
        <v>0.23582971758251897</v>
      </c>
      <c r="BH54">
        <f t="shared" si="5"/>
        <v>-2.5449264527381237</v>
      </c>
      <c r="BI54">
        <f t="shared" si="6"/>
        <v>-3.2519184567637818</v>
      </c>
      <c r="BJ54">
        <f t="shared" ref="BJ54:BP54" si="95">$BQ54+$AG$7*SIN(BK54)</f>
        <v>41.804821636404711</v>
      </c>
      <c r="BK54">
        <f t="shared" si="95"/>
        <v>41.804988469790104</v>
      </c>
      <c r="BL54">
        <f t="shared" si="95"/>
        <v>41.804387155723212</v>
      </c>
      <c r="BM54">
        <f t="shared" si="95"/>
        <v>41.806556911615829</v>
      </c>
      <c r="BN54">
        <f t="shared" si="95"/>
        <v>41.798759269696077</v>
      </c>
      <c r="BO54">
        <f t="shared" si="95"/>
        <v>41.82720597782518</v>
      </c>
      <c r="BP54">
        <f t="shared" si="95"/>
        <v>41.728422429583709</v>
      </c>
      <c r="BQ54">
        <f t="shared" si="46"/>
        <v>42.204579137007364</v>
      </c>
    </row>
    <row r="55" spans="1:69">
      <c r="A55" s="18" t="s">
        <v>64</v>
      </c>
      <c r="B55" s="99" t="s">
        <v>60</v>
      </c>
      <c r="C55" s="18">
        <v>51680.452599999997</v>
      </c>
      <c r="D55" s="18">
        <v>5.0000000000000001E-4</v>
      </c>
      <c r="E55" s="17">
        <f t="shared" si="73"/>
        <v>9385.4927342042702</v>
      </c>
      <c r="F55">
        <f t="shared" si="74"/>
        <v>9385.5</v>
      </c>
      <c r="G55">
        <f t="shared" si="39"/>
        <v>-3.0808858791715465E-3</v>
      </c>
      <c r="J55">
        <f t="shared" si="40"/>
        <v>-3.0808858791715465E-3</v>
      </c>
      <c r="L55">
        <f t="shared" si="75"/>
        <v>-9.8844261711689349E-3</v>
      </c>
      <c r="M55" s="2">
        <f t="shared" si="76"/>
        <v>36661.952599999997</v>
      </c>
      <c r="N55">
        <f t="shared" si="77"/>
        <v>4.6288160504831907E-5</v>
      </c>
      <c r="O55" s="6">
        <v>1</v>
      </c>
      <c r="P55">
        <f t="shared" si="78"/>
        <v>4.6288160504831907E-5</v>
      </c>
      <c r="S55" s="175"/>
      <c r="AA55" s="6"/>
      <c r="AE55">
        <f t="shared" si="79"/>
        <v>9385.5</v>
      </c>
      <c r="AF55" s="127">
        <f t="shared" si="80"/>
        <v>-5.9519147282350261E-3</v>
      </c>
      <c r="AG55" s="127">
        <f t="shared" si="81"/>
        <v>-7.0133973221054554E-3</v>
      </c>
      <c r="AH55" s="127">
        <f t="shared" si="82"/>
        <v>6.8035402919973884E-3</v>
      </c>
      <c r="AI55" s="127">
        <f t="shared" si="83"/>
        <v>2.8710288490634795E-3</v>
      </c>
      <c r="AJ55" s="127">
        <f t="shared" si="84"/>
        <v>8.2428066521547674E-6</v>
      </c>
      <c r="AK55">
        <f t="shared" si="85"/>
        <v>6.8035402919973884E-3</v>
      </c>
      <c r="AL55" s="113">
        <f t="shared" si="86"/>
        <v>8.2428066521547674E-6</v>
      </c>
      <c r="AM55">
        <f t="shared" si="87"/>
        <v>3.9325114429339088E-3</v>
      </c>
      <c r="AN55">
        <f t="shared" si="88"/>
        <v>0.51471402165307656</v>
      </c>
      <c r="AO55">
        <f t="shared" si="89"/>
        <v>0.69113238784408726</v>
      </c>
      <c r="AP55">
        <f t="shared" si="90"/>
        <v>-3.4846838816020242E-2</v>
      </c>
      <c r="AQ55">
        <f t="shared" si="91"/>
        <v>-3.0699088787736075</v>
      </c>
      <c r="AR55">
        <f t="shared" si="92"/>
        <v>-27.88836810712823</v>
      </c>
      <c r="AS55" s="127">
        <f t="shared" si="70"/>
        <v>40.962575761664596</v>
      </c>
      <c r="AT55" s="127">
        <f t="shared" si="70"/>
        <v>40.963687773013589</v>
      </c>
      <c r="AU55" s="127">
        <f t="shared" si="70"/>
        <v>40.961385133686335</v>
      </c>
      <c r="AV55" s="127">
        <f t="shared" si="70"/>
        <v>40.966153930677578</v>
      </c>
      <c r="AW55" s="127">
        <f t="shared" si="70"/>
        <v>40.956280741889273</v>
      </c>
      <c r="AX55" s="127">
        <f t="shared" si="70"/>
        <v>40.976735591264266</v>
      </c>
      <c r="AY55" s="127">
        <f t="shared" si="70"/>
        <v>40.934411685383836</v>
      </c>
      <c r="AZ55" s="127">
        <f t="shared" si="93"/>
        <v>41.022260769536132</v>
      </c>
      <c r="BB55">
        <v>13250</v>
      </c>
      <c r="BC55">
        <f t="shared" si="41"/>
        <v>5.100863288482708E-3</v>
      </c>
      <c r="BD55">
        <f t="shared" si="42"/>
        <v>5.8123995184002214E-3</v>
      </c>
      <c r="BE55">
        <f t="shared" si="43"/>
        <v>-7.1153622991751366E-4</v>
      </c>
      <c r="BF55">
        <f t="shared" si="44"/>
        <v>0.61015305720208413</v>
      </c>
      <c r="BG55">
        <f t="shared" si="4"/>
        <v>0.19215664107771385</v>
      </c>
      <c r="BH55">
        <f t="shared" si="5"/>
        <v>-2.5002134440136556</v>
      </c>
      <c r="BI55">
        <f t="shared" si="6"/>
        <v>-3.0106433763370548</v>
      </c>
      <c r="BJ55">
        <f t="shared" ref="BJ55:BP55" si="96">$BQ55+$AG$7*SIN(BK55)</f>
        <v>41.869523471838541</v>
      </c>
      <c r="BK55">
        <f t="shared" si="96"/>
        <v>41.869608981933226</v>
      </c>
      <c r="BL55">
        <f t="shared" si="96"/>
        <v>41.869268311636382</v>
      </c>
      <c r="BM55">
        <f t="shared" si="96"/>
        <v>41.870626682456404</v>
      </c>
      <c r="BN55">
        <f t="shared" si="96"/>
        <v>41.865228495376854</v>
      </c>
      <c r="BO55">
        <f t="shared" si="96"/>
        <v>41.886976295857394</v>
      </c>
      <c r="BP55">
        <f t="shared" si="96"/>
        <v>41.803624663484328</v>
      </c>
      <c r="BQ55">
        <f t="shared" si="46"/>
        <v>42.286355203370015</v>
      </c>
    </row>
    <row r="56" spans="1:69">
      <c r="A56" s="17" t="s">
        <v>58</v>
      </c>
      <c r="B56" s="99" t="s">
        <v>59</v>
      </c>
      <c r="C56" s="18">
        <v>52252.251600000003</v>
      </c>
      <c r="D56" s="18">
        <v>8.0000000000000004E-4</v>
      </c>
      <c r="E56" s="17">
        <f t="shared" si="73"/>
        <v>10733.992774037832</v>
      </c>
      <c r="F56">
        <f t="shared" si="74"/>
        <v>10734</v>
      </c>
      <c r="G56">
        <f t="shared" si="39"/>
        <v>-3.0639954202342778E-3</v>
      </c>
      <c r="J56">
        <f t="shared" si="40"/>
        <v>-3.0639954202342778E-3</v>
      </c>
      <c r="L56">
        <f t="shared" si="75"/>
        <v>-5.7168646013540728E-3</v>
      </c>
      <c r="M56" s="2">
        <f t="shared" si="76"/>
        <v>37233.751600000003</v>
      </c>
      <c r="N56">
        <f t="shared" si="77"/>
        <v>7.0377148921352117E-6</v>
      </c>
      <c r="O56" s="6">
        <v>0.8</v>
      </c>
      <c r="P56">
        <f t="shared" si="78"/>
        <v>5.6301719137081695E-6</v>
      </c>
      <c r="S56" s="175"/>
      <c r="AA56" s="6"/>
      <c r="AE56">
        <f t="shared" si="79"/>
        <v>10734</v>
      </c>
      <c r="AF56" s="127">
        <f t="shared" si="80"/>
        <v>-3.1382528182032198E-3</v>
      </c>
      <c r="AG56" s="127">
        <f t="shared" si="81"/>
        <v>-5.6426072033851308E-3</v>
      </c>
      <c r="AH56" s="127">
        <f t="shared" si="82"/>
        <v>2.6528691811197949E-3</v>
      </c>
      <c r="AI56" s="127">
        <f t="shared" si="83"/>
        <v>7.4257397968941971E-5</v>
      </c>
      <c r="AJ56" s="127">
        <f t="shared" si="84"/>
        <v>4.4113289224942623E-9</v>
      </c>
      <c r="AK56">
        <f t="shared" si="85"/>
        <v>2.6528691811197949E-3</v>
      </c>
      <c r="AL56" s="113">
        <f t="shared" si="86"/>
        <v>5.5141611531178272E-9</v>
      </c>
      <c r="AM56">
        <f t="shared" si="87"/>
        <v>2.5786117831508529E-3</v>
      </c>
      <c r="AN56">
        <f t="shared" si="88"/>
        <v>0.52866585689632917</v>
      </c>
      <c r="AO56">
        <f t="shared" si="89"/>
        <v>0.55145444355248274</v>
      </c>
      <c r="AP56">
        <f t="shared" si="90"/>
        <v>-0.12066858953484384</v>
      </c>
      <c r="AQ56">
        <f t="shared" si="91"/>
        <v>-2.890960917155891</v>
      </c>
      <c r="AR56">
        <f t="shared" si="92"/>
        <v>-7.9380196347707672</v>
      </c>
      <c r="AS56" s="127">
        <f t="shared" si="70"/>
        <v>41.263011038893218</v>
      </c>
      <c r="AT56" s="127">
        <f t="shared" si="70"/>
        <v>41.265120570667179</v>
      </c>
      <c r="AU56" s="127">
        <f t="shared" si="70"/>
        <v>41.260367705076433</v>
      </c>
      <c r="AV56" s="127">
        <f t="shared" si="70"/>
        <v>41.271090576315828</v>
      </c>
      <c r="AW56" s="127">
        <f t="shared" si="70"/>
        <v>41.246970974611685</v>
      </c>
      <c r="AX56" s="127">
        <f t="shared" si="70"/>
        <v>41.301607042723653</v>
      </c>
      <c r="AY56" s="127">
        <f t="shared" si="70"/>
        <v>41.179615770322386</v>
      </c>
      <c r="AZ56" s="127">
        <f t="shared" si="93"/>
        <v>41.463360871496278</v>
      </c>
      <c r="BB56">
        <v>13500</v>
      </c>
      <c r="BC56">
        <f t="shared" si="41"/>
        <v>6.1483056999535532E-3</v>
      </c>
      <c r="BD56">
        <f t="shared" si="42"/>
        <v>7.2249426269356959E-3</v>
      </c>
      <c r="BE56">
        <f t="shared" si="43"/>
        <v>-1.0766369269821427E-3</v>
      </c>
      <c r="BF56">
        <f t="shared" si="44"/>
        <v>0.62416700255033086</v>
      </c>
      <c r="BG56">
        <f t="shared" si="4"/>
        <v>0.14613494436605134</v>
      </c>
      <c r="BH56">
        <f t="shared" si="5"/>
        <v>-2.4535143096075189</v>
      </c>
      <c r="BI56">
        <f t="shared" si="6"/>
        <v>-2.7910507893021754</v>
      </c>
      <c r="BJ56">
        <f t="shared" ref="BJ56:BP56" si="97">$BQ56+$AG$7*SIN(BK56)</f>
        <v>41.935641749996456</v>
      </c>
      <c r="BK56">
        <f t="shared" si="97"/>
        <v>41.935679273276023</v>
      </c>
      <c r="BL56">
        <f t="shared" si="97"/>
        <v>41.935510934355932</v>
      </c>
      <c r="BM56">
        <f t="shared" si="97"/>
        <v>41.936266575881398</v>
      </c>
      <c r="BN56">
        <f t="shared" si="97"/>
        <v>41.932883270225211</v>
      </c>
      <c r="BO56">
        <f t="shared" si="97"/>
        <v>41.948209192149577</v>
      </c>
      <c r="BP56">
        <f t="shared" si="97"/>
        <v>41.882053274819391</v>
      </c>
      <c r="BQ56">
        <f t="shared" si="46"/>
        <v>42.368131269732665</v>
      </c>
    </row>
    <row r="57" spans="1:69">
      <c r="A57" s="17" t="s">
        <v>58</v>
      </c>
      <c r="B57" s="99" t="s">
        <v>59</v>
      </c>
      <c r="C57" s="18">
        <v>52139.460700000003</v>
      </c>
      <c r="D57" s="18">
        <v>1E-4</v>
      </c>
      <c r="E57" s="17">
        <f t="shared" si="73"/>
        <v>10467.992775536852</v>
      </c>
      <c r="F57">
        <f t="shared" si="74"/>
        <v>10468</v>
      </c>
      <c r="G57">
        <f t="shared" si="39"/>
        <v>-3.0633597925771028E-3</v>
      </c>
      <c r="J57">
        <f t="shared" si="40"/>
        <v>-3.0633597925771028E-3</v>
      </c>
      <c r="L57">
        <f t="shared" si="75"/>
        <v>-6.6501010589140111E-3</v>
      </c>
      <c r="M57" s="2">
        <f t="shared" si="76"/>
        <v>37120.960700000003</v>
      </c>
      <c r="N57">
        <f t="shared" si="77"/>
        <v>1.2864712911644089E-5</v>
      </c>
      <c r="O57" s="6">
        <v>1</v>
      </c>
      <c r="P57">
        <f t="shared" si="78"/>
        <v>1.2864712911644089E-5</v>
      </c>
      <c r="S57" s="175"/>
      <c r="AA57" s="6"/>
      <c r="AE57">
        <f t="shared" si="79"/>
        <v>10468</v>
      </c>
      <c r="AF57" s="127">
        <f t="shared" si="80"/>
        <v>-3.7781089224349028E-3</v>
      </c>
      <c r="AG57" s="127">
        <f t="shared" si="81"/>
        <v>-5.9353519290562106E-3</v>
      </c>
      <c r="AH57" s="127">
        <f t="shared" si="82"/>
        <v>3.5867412663369083E-3</v>
      </c>
      <c r="AI57" s="127">
        <f t="shared" si="83"/>
        <v>7.1474912985780006E-4</v>
      </c>
      <c r="AJ57" s="127">
        <f t="shared" si="84"/>
        <v>5.1086631863248231E-7</v>
      </c>
      <c r="AK57">
        <f t="shared" si="85"/>
        <v>3.5867412663369083E-3</v>
      </c>
      <c r="AL57" s="113">
        <f t="shared" si="86"/>
        <v>5.1086631863248231E-7</v>
      </c>
      <c r="AM57">
        <f t="shared" si="87"/>
        <v>2.8719921364791083E-3</v>
      </c>
      <c r="AN57">
        <f t="shared" si="88"/>
        <v>0.5246074644878882</v>
      </c>
      <c r="AO57">
        <f t="shared" si="89"/>
        <v>0.58128429236364787</v>
      </c>
      <c r="AP57">
        <f t="shared" si="90"/>
        <v>-0.10353125197236729</v>
      </c>
      <c r="AQ57">
        <f t="shared" si="91"/>
        <v>-2.9271603113778979</v>
      </c>
      <c r="AR57">
        <f t="shared" si="92"/>
        <v>-9.2911850973546315</v>
      </c>
      <c r="AS57" s="127">
        <f t="shared" si="70"/>
        <v>41.202952072092607</v>
      </c>
      <c r="AT57" s="127">
        <f t="shared" si="70"/>
        <v>41.205111726927569</v>
      </c>
      <c r="AU57" s="127">
        <f t="shared" si="70"/>
        <v>41.20036520191838</v>
      </c>
      <c r="AV57" s="127">
        <f t="shared" si="70"/>
        <v>41.210808538751138</v>
      </c>
      <c r="AW57" s="127">
        <f t="shared" si="70"/>
        <v>41.187884834715746</v>
      </c>
      <c r="AX57" s="127">
        <f t="shared" si="70"/>
        <v>41.238475067040966</v>
      </c>
      <c r="AY57" s="127">
        <f t="shared" si="70"/>
        <v>41.128024776812964</v>
      </c>
      <c r="AZ57" s="127">
        <f t="shared" si="93"/>
        <v>41.37635113688642</v>
      </c>
      <c r="BB57">
        <v>13750</v>
      </c>
      <c r="BC57">
        <f t="shared" si="41"/>
        <v>7.240180360042466E-3</v>
      </c>
      <c r="BD57">
        <f t="shared" si="42"/>
        <v>8.6857410684504782E-3</v>
      </c>
      <c r="BE57">
        <f t="shared" si="43"/>
        <v>-1.4455607084080124E-3</v>
      </c>
      <c r="BF57">
        <f t="shared" si="44"/>
        <v>0.63973840453057529</v>
      </c>
      <c r="BG57">
        <f t="shared" si="4"/>
        <v>9.7545982530696462E-2</v>
      </c>
      <c r="BH57">
        <f t="shared" si="5"/>
        <v>-2.4045555173727204</v>
      </c>
      <c r="BI57">
        <f t="shared" si="6"/>
        <v>-2.5896012130132018</v>
      </c>
      <c r="BJ57">
        <f t="shared" ref="BJ57:BP57" si="98">$BQ57+$AG$7*SIN(BK57)</f>
        <v>42.003337513845082</v>
      </c>
      <c r="BK57">
        <f t="shared" si="98"/>
        <v>42.003350681857313</v>
      </c>
      <c r="BL57">
        <f t="shared" si="98"/>
        <v>42.003282498698532</v>
      </c>
      <c r="BM57">
        <f t="shared" si="98"/>
        <v>42.003635663273386</v>
      </c>
      <c r="BN57">
        <f t="shared" si="98"/>
        <v>42.001809506449476</v>
      </c>
      <c r="BO57">
        <f t="shared" si="98"/>
        <v>42.011337066701813</v>
      </c>
      <c r="BP57">
        <f t="shared" si="98"/>
        <v>41.963730636636541</v>
      </c>
      <c r="BQ57">
        <f t="shared" si="46"/>
        <v>42.449907336095322</v>
      </c>
    </row>
    <row r="58" spans="1:69">
      <c r="A58" s="18" t="s">
        <v>65</v>
      </c>
      <c r="B58" s="99" t="s">
        <v>60</v>
      </c>
      <c r="C58" s="18">
        <v>52369.4948</v>
      </c>
      <c r="D58" s="18">
        <v>2.9999999999999997E-4</v>
      </c>
      <c r="E58" s="17">
        <f t="shared" si="73"/>
        <v>11010.492837644464</v>
      </c>
      <c r="F58">
        <f t="shared" si="74"/>
        <v>11010.5</v>
      </c>
      <c r="G58">
        <f t="shared" si="39"/>
        <v>-3.0370245513040572E-3</v>
      </c>
      <c r="J58">
        <f t="shared" si="40"/>
        <v>-3.0370245513040572E-3</v>
      </c>
      <c r="L58">
        <f t="shared" si="75"/>
        <v>-4.6888829804461463E-3</v>
      </c>
      <c r="M58" s="2">
        <f t="shared" si="76"/>
        <v>37350.9948</v>
      </c>
      <c r="N58">
        <f t="shared" si="77"/>
        <v>2.7286362699277698E-6</v>
      </c>
      <c r="O58" s="6">
        <v>1</v>
      </c>
      <c r="P58">
        <f t="shared" si="78"/>
        <v>2.7286362699277698E-6</v>
      </c>
      <c r="S58" s="175"/>
      <c r="T58">
        <v>5.806826024999293E-23</v>
      </c>
      <c r="U58">
        <v>6.7603638536607309E-17</v>
      </c>
      <c r="V58">
        <v>1.7151573204798833E-25</v>
      </c>
      <c r="W58">
        <v>3.5615897241508394E-11</v>
      </c>
      <c r="X58">
        <v>1.2221315483850929E-7</v>
      </c>
      <c r="Y58">
        <v>7.4008397560347471E-6</v>
      </c>
      <c r="Z58">
        <v>1.0654160066665742E-3</v>
      </c>
      <c r="AA58" s="6">
        <v>9.7667849257670025E-2</v>
      </c>
      <c r="AB58">
        <v>1.0691796816681827E-6</v>
      </c>
      <c r="AC58">
        <v>5.0404535329866157E-11</v>
      </c>
      <c r="AD58">
        <v>5.0902107647191288E-19</v>
      </c>
      <c r="AE58">
        <f t="shared" si="79"/>
        <v>11010.5</v>
      </c>
      <c r="AF58" s="127">
        <f t="shared" si="80"/>
        <v>-2.4279820507305404E-3</v>
      </c>
      <c r="AG58" s="127">
        <f t="shared" si="81"/>
        <v>-5.2979254810196635E-3</v>
      </c>
      <c r="AH58" s="127">
        <f t="shared" si="82"/>
        <v>1.651858429142089E-3</v>
      </c>
      <c r="AI58" s="127">
        <f t="shared" si="83"/>
        <v>-6.0904250057351684E-4</v>
      </c>
      <c r="AJ58" s="127">
        <f t="shared" si="84"/>
        <v>3.7093276750484226E-7</v>
      </c>
      <c r="AK58">
        <f t="shared" si="85"/>
        <v>1.651858429142089E-3</v>
      </c>
      <c r="AL58" s="113">
        <f t="shared" si="86"/>
        <v>3.7093276750484226E-7</v>
      </c>
      <c r="AM58">
        <f t="shared" si="87"/>
        <v>2.2609009297156059E-3</v>
      </c>
      <c r="AN58">
        <f t="shared" si="88"/>
        <v>0.53363140185660418</v>
      </c>
      <c r="AO58">
        <f t="shared" si="89"/>
        <v>0.51911141325572929</v>
      </c>
      <c r="AP58">
        <f t="shared" si="90"/>
        <v>-0.13862580431277624</v>
      </c>
      <c r="AQ58">
        <f t="shared" si="91"/>
        <v>-2.8526651560037597</v>
      </c>
      <c r="AR58">
        <f t="shared" si="92"/>
        <v>-6.8739300939773686</v>
      </c>
      <c r="AS58" s="127">
        <f t="shared" si="70"/>
        <v>41.326009149232128</v>
      </c>
      <c r="AT58" s="127">
        <f t="shared" si="70"/>
        <v>41.327957418422059</v>
      </c>
      <c r="AU58" s="127">
        <f t="shared" si="70"/>
        <v>41.32343106218363</v>
      </c>
      <c r="AV58" s="127">
        <f t="shared" si="70"/>
        <v>41.333963767851699</v>
      </c>
      <c r="AW58" s="127">
        <f t="shared" si="70"/>
        <v>41.309543378767813</v>
      </c>
      <c r="AX58" s="127">
        <f t="shared" si="70"/>
        <v>41.366664138749414</v>
      </c>
      <c r="AY58" s="127">
        <f t="shared" si="70"/>
        <v>41.235522397408232</v>
      </c>
      <c r="AZ58" s="127">
        <f t="shared" si="93"/>
        <v>41.553805200893372</v>
      </c>
      <c r="BB58">
        <v>14000</v>
      </c>
      <c r="BC58">
        <f t="shared" si="41"/>
        <v>8.377631501799019E-3</v>
      </c>
      <c r="BD58">
        <f t="shared" si="42"/>
        <v>1.0194794842944582E-2</v>
      </c>
      <c r="BE58">
        <f t="shared" si="43"/>
        <v>-1.8171633411455637E-3</v>
      </c>
      <c r="BF58">
        <f t="shared" si="44"/>
        <v>0.65706155959107848</v>
      </c>
      <c r="BG58">
        <f t="shared" si="4"/>
        <v>4.6148722644467552E-2</v>
      </c>
      <c r="BH58">
        <f t="shared" si="5"/>
        <v>-2.3530192923455817</v>
      </c>
      <c r="BI58">
        <f t="shared" si="6"/>
        <v>-2.4034141417982338</v>
      </c>
      <c r="BJ58">
        <f t="shared" ref="BJ58:BP58" si="99">$BQ58+$AG$7*SIN(BK58)</f>
        <v>42.072790423955524</v>
      </c>
      <c r="BK58">
        <f t="shared" si="99"/>
        <v>42.072793609373463</v>
      </c>
      <c r="BL58">
        <f t="shared" si="99"/>
        <v>42.072773905519057</v>
      </c>
      <c r="BM58">
        <f t="shared" si="99"/>
        <v>42.072895804185457</v>
      </c>
      <c r="BN58">
        <f t="shared" si="99"/>
        <v>42.07214234872955</v>
      </c>
      <c r="BO58">
        <f t="shared" si="99"/>
        <v>42.07682556691924</v>
      </c>
      <c r="BP58">
        <f t="shared" si="99"/>
        <v>42.048657408637375</v>
      </c>
      <c r="BQ58">
        <f t="shared" si="46"/>
        <v>42.531683402457972</v>
      </c>
    </row>
    <row r="59" spans="1:69">
      <c r="A59" s="17" t="s">
        <v>58</v>
      </c>
      <c r="B59" s="99" t="s">
        <v>60</v>
      </c>
      <c r="C59" s="18">
        <v>52321.579899999997</v>
      </c>
      <c r="D59" s="18">
        <v>1E-4</v>
      </c>
      <c r="E59" s="17">
        <f t="shared" si="73"/>
        <v>10897.492911868754</v>
      </c>
      <c r="F59">
        <f t="shared" si="74"/>
        <v>10897.5</v>
      </c>
      <c r="G59">
        <f t="shared" si="39"/>
        <v>-3.0055515308049507E-3</v>
      </c>
      <c r="J59">
        <f t="shared" si="40"/>
        <v>-3.0055515308049507E-3</v>
      </c>
      <c r="L59">
        <f t="shared" si="75"/>
        <v>-5.1161307661577587E-3</v>
      </c>
      <c r="M59" s="2">
        <f t="shared" si="76"/>
        <v>37303.079899999997</v>
      </c>
      <c r="N59">
        <f t="shared" si="77"/>
        <v>4.4545447087024438E-6</v>
      </c>
      <c r="O59" s="6">
        <v>1</v>
      </c>
      <c r="P59">
        <f t="shared" si="78"/>
        <v>4.4545447087024438E-6</v>
      </c>
      <c r="S59" s="175"/>
      <c r="AA59" s="6"/>
      <c r="AE59">
        <f t="shared" si="79"/>
        <v>10897.5</v>
      </c>
      <c r="AF59" s="127">
        <f t="shared" si="80"/>
        <v>-2.7238520283285085E-3</v>
      </c>
      <c r="AG59" s="127">
        <f t="shared" si="81"/>
        <v>-5.397830268634201E-3</v>
      </c>
      <c r="AH59" s="127">
        <f t="shared" si="82"/>
        <v>2.110579235352808E-3</v>
      </c>
      <c r="AI59" s="127">
        <f t="shared" si="83"/>
        <v>-2.8169950247644224E-4</v>
      </c>
      <c r="AJ59" s="127">
        <f t="shared" si="84"/>
        <v>7.9354609695475085E-8</v>
      </c>
      <c r="AK59">
        <f t="shared" si="85"/>
        <v>2.110579235352808E-3</v>
      </c>
      <c r="AL59" s="113">
        <f t="shared" si="86"/>
        <v>7.9354609695475085E-8</v>
      </c>
      <c r="AM59">
        <f t="shared" si="87"/>
        <v>2.3922787378292502E-3</v>
      </c>
      <c r="AN59">
        <f t="shared" si="88"/>
        <v>0.53150731553321418</v>
      </c>
      <c r="AO59">
        <f t="shared" si="89"/>
        <v>0.53249948109345346</v>
      </c>
      <c r="AP59">
        <f t="shared" si="90"/>
        <v>-0.13126837988146639</v>
      </c>
      <c r="AQ59">
        <f t="shared" si="91"/>
        <v>-2.8684049725356728</v>
      </c>
      <c r="AR59">
        <f t="shared" si="92"/>
        <v>-7.2753863135446393</v>
      </c>
      <c r="AS59" s="127">
        <f t="shared" si="70"/>
        <v>41.300188046111138</v>
      </c>
      <c r="AT59" s="127">
        <f t="shared" si="70"/>
        <v>41.3022140557824</v>
      </c>
      <c r="AU59" s="127">
        <f t="shared" si="70"/>
        <v>41.297568698261465</v>
      </c>
      <c r="AV59" s="127">
        <f t="shared" si="70"/>
        <v>41.308235824270781</v>
      </c>
      <c r="AW59" s="127">
        <f t="shared" si="70"/>
        <v>41.283823437746278</v>
      </c>
      <c r="AX59" s="127">
        <f t="shared" si="70"/>
        <v>41.340145865043937</v>
      </c>
      <c r="AY59" s="127">
        <f t="shared" si="70"/>
        <v>41.212375663441762</v>
      </c>
      <c r="AZ59" s="127">
        <f t="shared" si="93"/>
        <v>41.516842418897454</v>
      </c>
      <c r="BB59">
        <v>14250</v>
      </c>
      <c r="BC59">
        <f t="shared" si="41"/>
        <v>9.5620122828368442E-3</v>
      </c>
      <c r="BD59">
        <f t="shared" si="42"/>
        <v>1.1752103950417994E-2</v>
      </c>
      <c r="BE59">
        <f t="shared" si="43"/>
        <v>-2.19009166758115E-3</v>
      </c>
      <c r="BF59">
        <f t="shared" si="44"/>
        <v>0.67636533773075358</v>
      </c>
      <c r="BG59">
        <f t="shared" si="4"/>
        <v>-8.3201808231126058E-3</v>
      </c>
      <c r="BH59">
        <f t="shared" si="5"/>
        <v>-2.2985338966373701</v>
      </c>
      <c r="BI59">
        <f t="shared" si="6"/>
        <v>-2.2301109706265598</v>
      </c>
      <c r="BJ59">
        <f t="shared" ref="BJ59:BP59" si="100">$BQ59+$AG$7*SIN(BK59)</f>
        <v>42.144201870045407</v>
      </c>
      <c r="BK59">
        <f t="shared" si="100"/>
        <v>42.144202165771539</v>
      </c>
      <c r="BL59">
        <f t="shared" si="100"/>
        <v>42.144199864538713</v>
      </c>
      <c r="BM59">
        <f t="shared" si="100"/>
        <v>42.144217772403259</v>
      </c>
      <c r="BN59">
        <f t="shared" si="100"/>
        <v>42.144078446850607</v>
      </c>
      <c r="BO59">
        <f t="shared" si="100"/>
        <v>42.145164294358828</v>
      </c>
      <c r="BP59">
        <f t="shared" si="100"/>
        <v>42.136812532768325</v>
      </c>
      <c r="BQ59">
        <f t="shared" si="46"/>
        <v>42.613459468820622</v>
      </c>
    </row>
    <row r="60" spans="1:69">
      <c r="A60" s="18" t="s">
        <v>68</v>
      </c>
      <c r="B60" s="99" t="s">
        <v>60</v>
      </c>
      <c r="C60" s="18">
        <v>52511.543899999997</v>
      </c>
      <c r="D60" s="18">
        <v>5.9999999999999995E-4</v>
      </c>
      <c r="E60" s="17">
        <f t="shared" si="73"/>
        <v>11345.493803033203</v>
      </c>
      <c r="F60">
        <f t="shared" si="74"/>
        <v>11345.5</v>
      </c>
      <c r="G60">
        <f t="shared" si="39"/>
        <v>-2.6276746866642497E-3</v>
      </c>
      <c r="J60">
        <f t="shared" si="40"/>
        <v>-2.6276746866642497E-3</v>
      </c>
      <c r="L60">
        <f t="shared" si="75"/>
        <v>-3.3643261557464513E-3</v>
      </c>
      <c r="M60" s="2">
        <f t="shared" si="76"/>
        <v>37493.043899999997</v>
      </c>
      <c r="N60">
        <f t="shared" si="77"/>
        <v>5.4265538690096571E-7</v>
      </c>
      <c r="O60" s="6">
        <v>0.8</v>
      </c>
      <c r="P60">
        <f t="shared" si="78"/>
        <v>4.3412430952077257E-7</v>
      </c>
      <c r="S60" s="175"/>
      <c r="AA60" s="6"/>
      <c r="AE60">
        <f t="shared" si="79"/>
        <v>11345.5</v>
      </c>
      <c r="AF60" s="127">
        <f t="shared" si="80"/>
        <v>-1.5049586800587691E-3</v>
      </c>
      <c r="AG60" s="127">
        <f t="shared" si="81"/>
        <v>-4.4870421623519324E-3</v>
      </c>
      <c r="AH60" s="127">
        <f t="shared" si="82"/>
        <v>7.3665146908220153E-4</v>
      </c>
      <c r="AI60" s="127">
        <f t="shared" si="83"/>
        <v>-1.1227160066054807E-3</v>
      </c>
      <c r="AJ60" s="127">
        <f t="shared" si="84"/>
        <v>1.0083929851905261E-6</v>
      </c>
      <c r="AK60">
        <f t="shared" si="85"/>
        <v>7.3665146908220153E-4</v>
      </c>
      <c r="AL60" s="113">
        <f t="shared" si="86"/>
        <v>1.2604912314881577E-6</v>
      </c>
      <c r="AM60">
        <f t="shared" si="87"/>
        <v>1.8593674756876822E-3</v>
      </c>
      <c r="AN60">
        <f t="shared" si="88"/>
        <v>0.54073500741443614</v>
      </c>
      <c r="AO60">
        <f t="shared" si="89"/>
        <v>0.47796813022825269</v>
      </c>
      <c r="AP60">
        <f t="shared" si="90"/>
        <v>-0.1606002787699396</v>
      </c>
      <c r="AQ60">
        <f t="shared" si="91"/>
        <v>-2.8051942173573661</v>
      </c>
      <c r="AR60">
        <f t="shared" si="92"/>
        <v>-5.8891584108919295</v>
      </c>
      <c r="AS60" s="127">
        <f t="shared" si="70"/>
        <v>41.403228273141245</v>
      </c>
      <c r="AT60" s="127">
        <f t="shared" si="70"/>
        <v>41.404872588659643</v>
      </c>
      <c r="AU60" s="127">
        <f t="shared" si="70"/>
        <v>41.400878209899624</v>
      </c>
      <c r="AV60" s="127">
        <f t="shared" si="70"/>
        <v>41.410598978413532</v>
      </c>
      <c r="AW60" s="127">
        <f t="shared" si="70"/>
        <v>41.387044669083906</v>
      </c>
      <c r="AX60" s="127">
        <f t="shared" si="70"/>
        <v>41.444749047072314</v>
      </c>
      <c r="AY60" s="127">
        <f t="shared" si="70"/>
        <v>41.306768245806133</v>
      </c>
      <c r="AZ60" s="127">
        <f t="shared" si="93"/>
        <v>41.663385129819325</v>
      </c>
      <c r="BB60">
        <v>14500</v>
      </c>
      <c r="BC60">
        <f t="shared" si="41"/>
        <v>1.0794935424876025E-2</v>
      </c>
      <c r="BD60">
        <f t="shared" si="42"/>
        <v>1.3357668390870714E-2</v>
      </c>
      <c r="BE60">
        <f t="shared" si="43"/>
        <v>-2.5627329659946877E-3</v>
      </c>
      <c r="BF60">
        <f t="shared" si="44"/>
        <v>0.69791984412209163</v>
      </c>
      <c r="BG60">
        <f t="shared" si="4"/>
        <v>-6.6144728265043015E-2</v>
      </c>
      <c r="BH60">
        <f t="shared" si="5"/>
        <v>-2.2406611180758711</v>
      </c>
      <c r="BI60">
        <f t="shared" si="6"/>
        <v>-2.0676978931067489</v>
      </c>
      <c r="BJ60">
        <f t="shared" ref="BJ60:BP60" si="101">$BQ60+$AG$7*SIN(BK60)</f>
        <v>42.217799047228219</v>
      </c>
      <c r="BK60">
        <f t="shared" si="101"/>
        <v>42.217798967616488</v>
      </c>
      <c r="BL60">
        <f t="shared" si="101"/>
        <v>42.217799817675143</v>
      </c>
      <c r="BM60">
        <f t="shared" si="101"/>
        <v>42.21779074131662</v>
      </c>
      <c r="BN60">
        <f t="shared" si="101"/>
        <v>42.217887674317609</v>
      </c>
      <c r="BO60">
        <f t="shared" si="101"/>
        <v>42.216854920481509</v>
      </c>
      <c r="BP60">
        <f t="shared" si="101"/>
        <v>42.228153373964204</v>
      </c>
      <c r="BQ60">
        <f t="shared" si="46"/>
        <v>42.695235535183279</v>
      </c>
    </row>
    <row r="61" spans="1:69">
      <c r="A61" s="17" t="s">
        <v>58</v>
      </c>
      <c r="B61" s="99" t="s">
        <v>59</v>
      </c>
      <c r="C61" s="18">
        <v>52550.342299999997</v>
      </c>
      <c r="D61" s="18">
        <v>2.0000000000000001E-4</v>
      </c>
      <c r="E61" s="17">
        <f t="shared" si="73"/>
        <v>11436.993865022603</v>
      </c>
      <c r="F61">
        <f t="shared" si="74"/>
        <v>11437</v>
      </c>
      <c r="G61">
        <f t="shared" ref="G61:G79" si="102">+C61-(C$7+F61*C$8)+J$9*S61</f>
        <v>-2.6013895694632083E-3</v>
      </c>
      <c r="J61">
        <f t="shared" ref="J61:J79" si="103">G61</f>
        <v>-2.6013895694632083E-3</v>
      </c>
      <c r="L61">
        <f t="shared" si="75"/>
        <v>-2.9874789986143388E-3</v>
      </c>
      <c r="M61" s="2">
        <f t="shared" si="76"/>
        <v>37531.842299999997</v>
      </c>
      <c r="N61">
        <f t="shared" si="77"/>
        <v>1.4906504730224579E-7</v>
      </c>
      <c r="O61" s="6">
        <v>1</v>
      </c>
      <c r="P61">
        <f t="shared" si="78"/>
        <v>1.4906504730224579E-7</v>
      </c>
      <c r="S61" s="175"/>
      <c r="AA61" s="6"/>
      <c r="AE61">
        <f t="shared" si="79"/>
        <v>11437</v>
      </c>
      <c r="AF61" s="127">
        <f t="shared" si="80"/>
        <v>-1.2408157329331102E-3</v>
      </c>
      <c r="AG61" s="127">
        <f t="shared" si="81"/>
        <v>-4.3480528351444369E-3</v>
      </c>
      <c r="AH61" s="127">
        <f t="shared" si="82"/>
        <v>3.8608942915113048E-4</v>
      </c>
      <c r="AI61" s="127">
        <f t="shared" si="83"/>
        <v>-1.3605738365300981E-3</v>
      </c>
      <c r="AJ61" s="127">
        <f t="shared" si="84"/>
        <v>1.8511611646502302E-6</v>
      </c>
      <c r="AK61">
        <f t="shared" si="85"/>
        <v>3.8608942915113048E-4</v>
      </c>
      <c r="AL61" s="113">
        <f t="shared" si="86"/>
        <v>1.8511611646502302E-6</v>
      </c>
      <c r="AM61">
        <f t="shared" si="87"/>
        <v>1.7466632656812286E-3</v>
      </c>
      <c r="AN61">
        <f t="shared" si="88"/>
        <v>0.54289435022300325</v>
      </c>
      <c r="AO61">
        <f t="shared" si="89"/>
        <v>0.46633506102192968</v>
      </c>
      <c r="AP61">
        <f t="shared" si="90"/>
        <v>-0.16664695586043538</v>
      </c>
      <c r="AQ61">
        <f t="shared" si="91"/>
        <v>-2.7919973970856158</v>
      </c>
      <c r="AR61">
        <f t="shared" si="92"/>
        <v>-5.6625165148008909</v>
      </c>
      <c r="AS61" s="127">
        <f t="shared" ref="AS61:AY70" si="104">$AZ61+$AG$7*SIN(AT61)</f>
        <v>41.424508061142078</v>
      </c>
      <c r="AT61" s="127">
        <f t="shared" si="104"/>
        <v>41.42605587194614</v>
      </c>
      <c r="AU61" s="127">
        <f t="shared" si="104"/>
        <v>41.422243975480846</v>
      </c>
      <c r="AV61" s="127">
        <f t="shared" si="104"/>
        <v>41.43164921470423</v>
      </c>
      <c r="AW61" s="127">
        <f t="shared" si="104"/>
        <v>41.408547402077346</v>
      </c>
      <c r="AX61" s="127">
        <f t="shared" si="104"/>
        <v>41.465950815980683</v>
      </c>
      <c r="AY61" s="127">
        <f t="shared" si="104"/>
        <v>41.326953535833958</v>
      </c>
      <c r="AZ61" s="127">
        <f t="shared" si="93"/>
        <v>41.693315170108058</v>
      </c>
      <c r="BB61">
        <v>14750</v>
      </c>
      <c r="BC61">
        <f t="shared" si="41"/>
        <v>1.2078336660247702E-2</v>
      </c>
      <c r="BD61">
        <f t="shared" si="42"/>
        <v>1.5011488164302769E-2</v>
      </c>
      <c r="BE61">
        <f t="shared" si="43"/>
        <v>-2.9331515040550674E-3</v>
      </c>
      <c r="BF61">
        <f t="shared" si="44"/>
        <v>0.72204427163987295</v>
      </c>
      <c r="BG61">
        <f t="shared" si="4"/>
        <v>-0.12762490429421292</v>
      </c>
      <c r="BH61">
        <f t="shared" si="5"/>
        <v>-2.1788802432792389</v>
      </c>
      <c r="BI61">
        <f t="shared" si="6"/>
        <v>-1.9144770615607158</v>
      </c>
      <c r="BJ61">
        <f t="shared" ref="BJ61:BP61" si="105">$BQ61+$AG$7*SIN(BK61)</f>
        <v>42.29384004212379</v>
      </c>
      <c r="BK61">
        <f t="shared" si="105"/>
        <v>42.293840025795568</v>
      </c>
      <c r="BL61">
        <f t="shared" si="105"/>
        <v>42.293840311683326</v>
      </c>
      <c r="BM61">
        <f t="shared" si="105"/>
        <v>42.293835306227635</v>
      </c>
      <c r="BN61">
        <f t="shared" si="105"/>
        <v>42.293922974726364</v>
      </c>
      <c r="BO61">
        <f t="shared" si="105"/>
        <v>42.29239678607555</v>
      </c>
      <c r="BP61">
        <f t="shared" si="105"/>
        <v>42.322616005103896</v>
      </c>
      <c r="BQ61">
        <f t="shared" si="46"/>
        <v>42.777011601545929</v>
      </c>
    </row>
    <row r="62" spans="1:69">
      <c r="A62" s="17" t="s">
        <v>58</v>
      </c>
      <c r="B62" s="99" t="s">
        <v>59</v>
      </c>
      <c r="C62" s="18">
        <v>52031.334600000002</v>
      </c>
      <c r="D62" s="18">
        <v>2.0000000000000001E-4</v>
      </c>
      <c r="E62" s="17">
        <f t="shared" si="73"/>
        <v>10212.993990724273</v>
      </c>
      <c r="F62">
        <f t="shared" si="74"/>
        <v>10213</v>
      </c>
      <c r="G62">
        <f t="shared" si="102"/>
        <v>-2.548088799812831E-3</v>
      </c>
      <c r="J62">
        <f t="shared" si="103"/>
        <v>-2.548088799812831E-3</v>
      </c>
      <c r="L62">
        <f t="shared" si="75"/>
        <v>-7.4934573332831531E-3</v>
      </c>
      <c r="M62" s="2">
        <f t="shared" si="76"/>
        <v>37012.834600000002</v>
      </c>
      <c r="N62">
        <f t="shared" si="77"/>
        <v>2.4456669931838405E-5</v>
      </c>
      <c r="O62" s="6">
        <v>1</v>
      </c>
      <c r="P62">
        <f t="shared" si="78"/>
        <v>2.4456669931838405E-5</v>
      </c>
      <c r="S62" s="175"/>
      <c r="T62">
        <v>2.7010524684468971E-23</v>
      </c>
      <c r="U62">
        <v>5.1450462616541965E-17</v>
      </c>
      <c r="V62">
        <v>6.7152831954197158E-26</v>
      </c>
      <c r="W62">
        <v>4.8801876094766422E-10</v>
      </c>
      <c r="X62">
        <v>3.1101235772478824E-5</v>
      </c>
      <c r="Y62">
        <v>1.9174218669625845E-4</v>
      </c>
      <c r="Z62">
        <v>4.2142622866485428E-4</v>
      </c>
      <c r="AA62" s="6">
        <v>11.186341189189916</v>
      </c>
      <c r="AB62">
        <v>1.4650192298677865E-5</v>
      </c>
      <c r="AC62">
        <v>4.6909686662835473E-10</v>
      </c>
      <c r="AD62">
        <v>1.9929487750955195E-19</v>
      </c>
      <c r="AE62">
        <f t="shared" si="79"/>
        <v>10213</v>
      </c>
      <c r="AF62" s="127">
        <f t="shared" si="80"/>
        <v>-4.3519496064027864E-3</v>
      </c>
      <c r="AG62" s="127">
        <f t="shared" si="81"/>
        <v>-5.6895965266931976E-3</v>
      </c>
      <c r="AH62" s="127">
        <f t="shared" si="82"/>
        <v>4.9453685334703221E-3</v>
      </c>
      <c r="AI62" s="127">
        <f t="shared" si="83"/>
        <v>1.8038608065899554E-3</v>
      </c>
      <c r="AJ62" s="127">
        <f t="shared" si="84"/>
        <v>3.2539138095513646E-6</v>
      </c>
      <c r="AK62">
        <f t="shared" si="85"/>
        <v>4.9453685334703221E-3</v>
      </c>
      <c r="AL62" s="113">
        <f t="shared" si="86"/>
        <v>3.2539138095513646E-6</v>
      </c>
      <c r="AM62">
        <f t="shared" si="87"/>
        <v>3.1415077268803671E-3</v>
      </c>
      <c r="AN62">
        <f t="shared" si="88"/>
        <v>0.52134537489029587</v>
      </c>
      <c r="AO62">
        <f t="shared" si="89"/>
        <v>0.60876753952427964</v>
      </c>
      <c r="AP62">
        <f t="shared" si="90"/>
        <v>-8.7215439095890093E-2</v>
      </c>
      <c r="AQ62">
        <f t="shared" si="91"/>
        <v>-2.9613603451150627</v>
      </c>
      <c r="AR62">
        <f t="shared" si="92"/>
        <v>-11.066734571760017</v>
      </c>
      <c r="AS62" s="127">
        <f t="shared" si="104"/>
        <v>41.145813772744795</v>
      </c>
      <c r="AT62" s="127">
        <f t="shared" si="104"/>
        <v>41.147908522167725</v>
      </c>
      <c r="AU62" s="127">
        <f t="shared" si="104"/>
        <v>41.143394829290685</v>
      </c>
      <c r="AV62" s="127">
        <f t="shared" si="104"/>
        <v>41.153128837640608</v>
      </c>
      <c r="AW62" s="127">
        <f t="shared" si="104"/>
        <v>41.132173666853319</v>
      </c>
      <c r="AX62" s="127">
        <f t="shared" si="104"/>
        <v>41.177463539568045</v>
      </c>
      <c r="AY62" s="127">
        <f t="shared" si="104"/>
        <v>41.080334734024532</v>
      </c>
      <c r="AZ62" s="127">
        <f t="shared" si="93"/>
        <v>41.292939549196511</v>
      </c>
      <c r="BB62">
        <v>15000</v>
      </c>
      <c r="BC62">
        <f t="shared" si="41"/>
        <v>1.3414556517288803E-2</v>
      </c>
      <c r="BD62">
        <f t="shared" si="42"/>
        <v>1.6713563270714146E-2</v>
      </c>
      <c r="BE62">
        <f t="shared" si="43"/>
        <v>-3.2990067534253427E-3</v>
      </c>
      <c r="BF62">
        <f t="shared" si="44"/>
        <v>0.74911579674008688</v>
      </c>
      <c r="BG62">
        <f t="shared" si="4"/>
        <v>-0.19306651662987898</v>
      </c>
      <c r="BH62">
        <f t="shared" si="5"/>
        <v>-2.1125676648544189</v>
      </c>
      <c r="BI62">
        <f t="shared" si="6"/>
        <v>-1.7689781069142465</v>
      </c>
      <c r="BJ62">
        <f t="shared" ref="BJ62:BP62" si="106">$BQ62+$AG$7*SIN(BK62)</f>
        <v>42.372619886147042</v>
      </c>
      <c r="BK62">
        <f t="shared" si="106"/>
        <v>42.372619886101269</v>
      </c>
      <c r="BL62">
        <f t="shared" si="106"/>
        <v>42.372619888521804</v>
      </c>
      <c r="BM62">
        <f t="shared" si="106"/>
        <v>42.372619760533738</v>
      </c>
      <c r="BN62">
        <f t="shared" si="106"/>
        <v>42.372626528591049</v>
      </c>
      <c r="BO62">
        <f t="shared" si="106"/>
        <v>42.372270231980167</v>
      </c>
      <c r="BP62">
        <f t="shared" si="106"/>
        <v>42.420115634273621</v>
      </c>
      <c r="BQ62">
        <f t="shared" si="46"/>
        <v>42.85878766790858</v>
      </c>
    </row>
    <row r="63" spans="1:69">
      <c r="A63" s="17" t="s">
        <v>49</v>
      </c>
      <c r="C63" s="41">
        <v>47716.870999999999</v>
      </c>
      <c r="D63" s="41" t="s">
        <v>30</v>
      </c>
      <c r="E63">
        <f t="shared" si="73"/>
        <v>37.994845114722636</v>
      </c>
      <c r="F63">
        <f t="shared" si="74"/>
        <v>38</v>
      </c>
      <c r="G63">
        <f t="shared" si="102"/>
        <v>-2.1858050895389169E-3</v>
      </c>
      <c r="J63">
        <f t="shared" si="103"/>
        <v>-2.1858050895389169E-3</v>
      </c>
      <c r="L63">
        <f t="shared" si="75"/>
        <v>-1.7615211025757236E-4</v>
      </c>
      <c r="M63" s="2">
        <f t="shared" si="76"/>
        <v>32698.370999999999</v>
      </c>
      <c r="N63">
        <f t="shared" si="77"/>
        <v>4.0387050971343845E-6</v>
      </c>
      <c r="O63" s="6">
        <v>1</v>
      </c>
      <c r="P63">
        <f t="shared" si="78"/>
        <v>4.0387050971343845E-6</v>
      </c>
      <c r="S63" s="175"/>
      <c r="AA63" s="6"/>
      <c r="AE63">
        <f t="shared" si="79"/>
        <v>38</v>
      </c>
      <c r="AF63" s="127">
        <f t="shared" si="80"/>
        <v>-2.3758410389727582E-3</v>
      </c>
      <c r="AG63" s="127">
        <f t="shared" si="81"/>
        <v>1.3883839176268963E-5</v>
      </c>
      <c r="AH63" s="127">
        <f t="shared" si="82"/>
        <v>-2.0096529792813446E-3</v>
      </c>
      <c r="AI63" s="127">
        <f t="shared" si="83"/>
        <v>1.900359494338413E-4</v>
      </c>
      <c r="AJ63" s="127">
        <f t="shared" si="84"/>
        <v>3.6113662077221486E-8</v>
      </c>
      <c r="AK63">
        <f t="shared" si="85"/>
        <v>-2.0096529792813446E-3</v>
      </c>
      <c r="AL63" s="113">
        <f t="shared" si="86"/>
        <v>3.6113662077221486E-8</v>
      </c>
      <c r="AM63">
        <f t="shared" si="87"/>
        <v>-2.1996889287151859E-3</v>
      </c>
      <c r="AN63">
        <f t="shared" si="88"/>
        <v>1.333521978213783</v>
      </c>
      <c r="AO63">
        <f t="shared" si="89"/>
        <v>-1.9236551789695553E-2</v>
      </c>
      <c r="AP63">
        <f t="shared" si="90"/>
        <v>0.35423138342609495</v>
      </c>
      <c r="AQ63">
        <f t="shared" si="91"/>
        <v>0.81550074174630316</v>
      </c>
      <c r="AR63">
        <f t="shared" si="92"/>
        <v>0.43195921894411943</v>
      </c>
      <c r="AS63" s="127">
        <f t="shared" si="104"/>
        <v>38.196346050133307</v>
      </c>
      <c r="AT63" s="127">
        <f t="shared" si="104"/>
        <v>38.195449856610239</v>
      </c>
      <c r="AU63" s="127">
        <f t="shared" si="104"/>
        <v>38.193356282082611</v>
      </c>
      <c r="AV63" s="127">
        <f t="shared" si="104"/>
        <v>38.188474699986244</v>
      </c>
      <c r="AW63" s="127">
        <f t="shared" si="104"/>
        <v>38.177141130430101</v>
      </c>
      <c r="AX63" s="127">
        <f t="shared" si="104"/>
        <v>38.151078800235645</v>
      </c>
      <c r="AY63" s="127">
        <f t="shared" si="104"/>
        <v>38.092336189177502</v>
      </c>
      <c r="AZ63" s="127">
        <f t="shared" si="93"/>
        <v>37.964653648236556</v>
      </c>
      <c r="BB63">
        <v>15250</v>
      </c>
      <c r="BC63">
        <f t="shared" si="41"/>
        <v>1.4806447292973274E-2</v>
      </c>
      <c r="BD63">
        <f t="shared" si="42"/>
        <v>1.8463893710104845E-2</v>
      </c>
      <c r="BE63">
        <f t="shared" si="43"/>
        <v>-3.6574464171315714E-3</v>
      </c>
      <c r="BF63">
        <f t="shared" si="44"/>
        <v>0.77957894043710207</v>
      </c>
      <c r="BG63">
        <f t="shared" si="4"/>
        <v>-0.26276141540673814</v>
      </c>
      <c r="BH63">
        <f t="shared" si="5"/>
        <v>-2.0409710980135145</v>
      </c>
      <c r="BI63">
        <f t="shared" si="6"/>
        <v>-1.6299044613122167</v>
      </c>
      <c r="BJ63">
        <f t="shared" ref="BJ63:BP63" si="107">$BQ63+$AG$7*SIN(BK63)</f>
        <v>42.45447748922124</v>
      </c>
      <c r="BK63">
        <f t="shared" si="107"/>
        <v>42.454477489690703</v>
      </c>
      <c r="BL63">
        <f t="shared" si="107"/>
        <v>42.454477512149545</v>
      </c>
      <c r="BM63">
        <f t="shared" si="107"/>
        <v>42.454478586555041</v>
      </c>
      <c r="BN63">
        <f t="shared" si="107"/>
        <v>42.454529953566137</v>
      </c>
      <c r="BO63">
        <f t="shared" si="107"/>
        <v>42.456918101556361</v>
      </c>
      <c r="BP63">
        <f t="shared" si="107"/>
        <v>42.520547171482107</v>
      </c>
      <c r="BQ63">
        <f t="shared" si="46"/>
        <v>42.940563734271237</v>
      </c>
    </row>
    <row r="64" spans="1:69">
      <c r="A64" s="17" t="s">
        <v>57</v>
      </c>
      <c r="B64" s="99"/>
      <c r="C64" s="18">
        <v>51331.481</v>
      </c>
      <c r="D64" s="18">
        <v>3.0000000000000001E-3</v>
      </c>
      <c r="E64" s="17">
        <f t="shared" si="73"/>
        <v>8562.4968624018129</v>
      </c>
      <c r="F64">
        <f t="shared" si="74"/>
        <v>8562.5</v>
      </c>
      <c r="G64">
        <f t="shared" si="102"/>
        <v>-1.3304230305948295E-3</v>
      </c>
      <c r="J64">
        <f t="shared" si="103"/>
        <v>-1.3304230305948295E-3</v>
      </c>
      <c r="L64">
        <f t="shared" si="75"/>
        <v>-1.1738007269687642E-2</v>
      </c>
      <c r="M64" s="2">
        <f t="shared" si="76"/>
        <v>36312.981</v>
      </c>
      <c r="N64">
        <f t="shared" si="77"/>
        <v>1.0831780969381312E-4</v>
      </c>
      <c r="O64" s="6">
        <v>0.1</v>
      </c>
      <c r="P64">
        <f t="shared" si="78"/>
        <v>1.0831780969381312E-5</v>
      </c>
      <c r="S64" s="175"/>
      <c r="AA64" s="6"/>
      <c r="AE64">
        <f t="shared" si="79"/>
        <v>8562.5</v>
      </c>
      <c r="AF64" s="127">
        <f t="shared" si="80"/>
        <v>-7.1544090437189014E-3</v>
      </c>
      <c r="AG64" s="127">
        <f t="shared" si="81"/>
        <v>-5.9140212565635701E-3</v>
      </c>
      <c r="AH64" s="127">
        <f t="shared" si="82"/>
        <v>1.0407584239092812E-2</v>
      </c>
      <c r="AI64" s="127">
        <f t="shared" si="83"/>
        <v>5.8239860131240719E-3</v>
      </c>
      <c r="AJ64" s="127">
        <f t="shared" si="84"/>
        <v>3.3918813081064822E-6</v>
      </c>
      <c r="AK64">
        <f t="shared" si="85"/>
        <v>1.0407584239092812E-2</v>
      </c>
      <c r="AL64" s="113">
        <f t="shared" si="86"/>
        <v>3.3918813081064821E-5</v>
      </c>
      <c r="AM64">
        <f t="shared" si="87"/>
        <v>4.5835982259687406E-3</v>
      </c>
      <c r="AN64">
        <f t="shared" si="88"/>
        <v>0.51375502520803029</v>
      </c>
      <c r="AO64">
        <f t="shared" si="89"/>
        <v>0.76387587644786692</v>
      </c>
      <c r="AP64">
        <f t="shared" si="90"/>
        <v>1.6810932310765705E-2</v>
      </c>
      <c r="AQ64">
        <f t="shared" si="91"/>
        <v>3.107033449894621</v>
      </c>
      <c r="AR64">
        <f t="shared" si="92"/>
        <v>57.865943823533129</v>
      </c>
      <c r="AS64" s="127">
        <f t="shared" si="104"/>
        <v>40.781913034386825</v>
      </c>
      <c r="AT64" s="127">
        <f t="shared" si="104"/>
        <v>40.781354201863749</v>
      </c>
      <c r="AU64" s="127">
        <f t="shared" si="104"/>
        <v>40.782504784299405</v>
      </c>
      <c r="AV64" s="127">
        <f t="shared" si="104"/>
        <v>40.780135759899672</v>
      </c>
      <c r="AW64" s="127">
        <f t="shared" si="104"/>
        <v>40.785013173839459</v>
      </c>
      <c r="AX64" s="127">
        <f t="shared" si="104"/>
        <v>40.774969841662802</v>
      </c>
      <c r="AY64" s="127">
        <f t="shared" si="104"/>
        <v>40.795644472970508</v>
      </c>
      <c r="AZ64" s="127">
        <f t="shared" si="93"/>
        <v>40.753053959070279</v>
      </c>
      <c r="BB64">
        <v>15500</v>
      </c>
      <c r="BC64">
        <f t="shared" si="41"/>
        <v>1.6257512921234001E-2</v>
      </c>
      <c r="BD64">
        <f t="shared" si="42"/>
        <v>2.0262479482474866E-2</v>
      </c>
      <c r="BE64">
        <f t="shared" si="43"/>
        <v>-4.0049665612408641E-3</v>
      </c>
      <c r="BF64">
        <f t="shared" si="44"/>
        <v>0.81395399201630259</v>
      </c>
      <c r="BG64">
        <f t="shared" si="4"/>
        <v>-0.33695135375503199</v>
      </c>
      <c r="BH64">
        <f t="shared" si="5"/>
        <v>-1.9631771575843464</v>
      </c>
      <c r="BI64">
        <f t="shared" si="6"/>
        <v>-1.4960903461744288</v>
      </c>
      <c r="BJ64">
        <f t="shared" ref="BJ64:BP64" si="108">$BQ64+$AG$7*SIN(BK64)</f>
        <v>42.539803390346769</v>
      </c>
      <c r="BK64">
        <f t="shared" si="108"/>
        <v>42.539803490641646</v>
      </c>
      <c r="BL64">
        <f t="shared" si="108"/>
        <v>42.539805101725037</v>
      </c>
      <c r="BM64">
        <f t="shared" si="108"/>
        <v>42.53983097855177</v>
      </c>
      <c r="BN64">
        <f t="shared" si="108"/>
        <v>42.540245897068289</v>
      </c>
      <c r="BO64">
        <f t="shared" si="108"/>
        <v>42.546726055328577</v>
      </c>
      <c r="BP64">
        <f t="shared" si="108"/>
        <v>42.623785931039919</v>
      </c>
      <c r="BQ64">
        <f t="shared" si="46"/>
        <v>43.022339800633887</v>
      </c>
    </row>
    <row r="65" spans="1:69">
      <c r="A65" s="18" t="s">
        <v>68</v>
      </c>
      <c r="B65" s="99" t="s">
        <v>59</v>
      </c>
      <c r="C65" s="18">
        <v>52510.485399999998</v>
      </c>
      <c r="D65" s="18">
        <v>8.9999999999999998E-4</v>
      </c>
      <c r="E65" s="17">
        <f t="shared" si="73"/>
        <v>11342.99749350457</v>
      </c>
      <c r="F65">
        <f t="shared" si="74"/>
        <v>11343</v>
      </c>
      <c r="G65">
        <f t="shared" si="102"/>
        <v>-1.0628190866555087E-3</v>
      </c>
      <c r="J65">
        <f t="shared" si="103"/>
        <v>-1.0628190866555087E-3</v>
      </c>
      <c r="L65">
        <f t="shared" si="75"/>
        <v>-3.3745318061338958E-3</v>
      </c>
      <c r="M65" s="2">
        <f t="shared" si="76"/>
        <v>37491.985399999998</v>
      </c>
      <c r="N65">
        <f t="shared" si="77"/>
        <v>5.3440156973981602E-6</v>
      </c>
      <c r="O65" s="6">
        <v>0.6</v>
      </c>
      <c r="P65">
        <f t="shared" si="78"/>
        <v>3.206409418438896E-6</v>
      </c>
      <c r="S65" s="175"/>
      <c r="AA65" s="6"/>
      <c r="AE65">
        <f t="shared" si="79"/>
        <v>11343</v>
      </c>
      <c r="AF65" s="127">
        <f t="shared" si="80"/>
        <v>-1.5121028483751871E-3</v>
      </c>
      <c r="AG65" s="127">
        <f t="shared" si="81"/>
        <v>-2.9252480444142172E-3</v>
      </c>
      <c r="AH65" s="127">
        <f t="shared" si="82"/>
        <v>2.3117127194783871E-3</v>
      </c>
      <c r="AI65" s="127">
        <f t="shared" si="83"/>
        <v>4.4928376171967841E-4</v>
      </c>
      <c r="AJ65" s="127">
        <f t="shared" si="84"/>
        <v>1.2111353912699086E-7</v>
      </c>
      <c r="AK65">
        <f t="shared" si="85"/>
        <v>2.3117127194783871E-3</v>
      </c>
      <c r="AL65" s="113">
        <f t="shared" si="86"/>
        <v>2.0185589854498476E-7</v>
      </c>
      <c r="AM65">
        <f t="shared" si="87"/>
        <v>1.8624289577587087E-3</v>
      </c>
      <c r="AN65">
        <f t="shared" si="88"/>
        <v>0.54067736562560764</v>
      </c>
      <c r="AO65">
        <f t="shared" si="89"/>
        <v>0.47828352378193262</v>
      </c>
      <c r="AP65">
        <f t="shared" si="90"/>
        <v>-0.16043534681287844</v>
      </c>
      <c r="AQ65">
        <f t="shared" si="91"/>
        <v>-2.8055533163707822</v>
      </c>
      <c r="AR65">
        <f t="shared" si="92"/>
        <v>-5.8955719116037129</v>
      </c>
      <c r="AS65" s="127">
        <f t="shared" si="104"/>
        <v>41.402648049080248</v>
      </c>
      <c r="AT65" s="127">
        <f t="shared" si="104"/>
        <v>41.404294941510933</v>
      </c>
      <c r="AU65" s="127">
        <f t="shared" si="104"/>
        <v>41.400295763590577</v>
      </c>
      <c r="AV65" s="127">
        <f t="shared" si="104"/>
        <v>41.4100246456061</v>
      </c>
      <c r="AW65" s="127">
        <f t="shared" si="104"/>
        <v>41.386459203871887</v>
      </c>
      <c r="AX65" s="127">
        <f t="shared" si="104"/>
        <v>41.444169063563201</v>
      </c>
      <c r="AY65" s="127">
        <f t="shared" si="104"/>
        <v>41.306221258649359</v>
      </c>
      <c r="AZ65" s="127">
        <f t="shared" si="93"/>
        <v>41.662567369155703</v>
      </c>
      <c r="BB65">
        <v>15750</v>
      </c>
      <c r="BC65">
        <f t="shared" si="41"/>
        <v>1.7772090001179353E-2</v>
      </c>
      <c r="BD65">
        <f t="shared" si="42"/>
        <v>2.2109320587824194E-2</v>
      </c>
      <c r="BE65">
        <f t="shared" si="43"/>
        <v>-4.3372305866448396E-3</v>
      </c>
      <c r="BF65">
        <f t="shared" si="44"/>
        <v>0.85284152192561558</v>
      </c>
      <c r="BG65">
        <f t="shared" si="4"/>
        <v>-0.41576456083417163</v>
      </c>
      <c r="BH65">
        <f t="shared" si="5"/>
        <v>-1.8780708676098103</v>
      </c>
      <c r="BI65">
        <f t="shared" si="6"/>
        <v>-1.3664651998131161</v>
      </c>
      <c r="BJ65">
        <f t="shared" ref="BJ65:BP65" si="109">$BQ65+$AG$7*SIN(BK65)</f>
        <v>42.629048304765263</v>
      </c>
      <c r="BK65">
        <f t="shared" si="109"/>
        <v>42.629049761053984</v>
      </c>
      <c r="BL65">
        <f t="shared" si="109"/>
        <v>42.629063628403863</v>
      </c>
      <c r="BM65">
        <f t="shared" si="109"/>
        <v>42.62919563516953</v>
      </c>
      <c r="BN65">
        <f t="shared" si="109"/>
        <v>42.630448318848323</v>
      </c>
      <c r="BO65">
        <f t="shared" si="109"/>
        <v>42.6420025289611</v>
      </c>
      <c r="BP65">
        <f t="shared" si="109"/>
        <v>42.729688464908698</v>
      </c>
      <c r="BQ65">
        <f t="shared" si="46"/>
        <v>43.104115866996537</v>
      </c>
    </row>
    <row r="66" spans="1:69">
      <c r="A66" s="17" t="s">
        <v>49</v>
      </c>
      <c r="C66" s="41">
        <v>47730.864999999998</v>
      </c>
      <c r="D66" s="41" t="s">
        <v>30</v>
      </c>
      <c r="E66">
        <f t="shared" si="73"/>
        <v>70.997542841422089</v>
      </c>
      <c r="F66">
        <f t="shared" si="74"/>
        <v>71</v>
      </c>
      <c r="G66">
        <f t="shared" si="102"/>
        <v>-1.0418989841127768E-3</v>
      </c>
      <c r="J66">
        <f t="shared" si="103"/>
        <v>-1.0418989841127768E-3</v>
      </c>
      <c r="L66">
        <f t="shared" si="75"/>
        <v>-3.2908698596902948E-4</v>
      </c>
      <c r="M66" s="2">
        <f t="shared" si="76"/>
        <v>32712.364999999998</v>
      </c>
      <c r="N66">
        <f t="shared" si="77"/>
        <v>5.0810094469768176E-7</v>
      </c>
      <c r="O66" s="6">
        <v>1</v>
      </c>
      <c r="P66">
        <f t="shared" si="78"/>
        <v>5.0810094469768176E-7</v>
      </c>
      <c r="S66" s="175"/>
      <c r="T66">
        <v>2.2981040955894457E-23</v>
      </c>
      <c r="U66">
        <v>1.1371374637568813E-18</v>
      </c>
      <c r="V66">
        <v>9.8703915218393547E-28</v>
      </c>
      <c r="W66">
        <v>2.7536074706148146E-10</v>
      </c>
      <c r="X66">
        <v>7.1177144798044748E-6</v>
      </c>
      <c r="Y66">
        <v>4.5254927834436536E-3</v>
      </c>
      <c r="Z66">
        <v>4.932820354169381E-4</v>
      </c>
      <c r="AA66" s="6">
        <v>595.36974569927179</v>
      </c>
      <c r="AB66">
        <v>8.2662557646845102E-6</v>
      </c>
      <c r="AC66">
        <v>9.6823123747417383E-10</v>
      </c>
      <c r="AD66">
        <v>2.9293157296191314E-21</v>
      </c>
      <c r="AE66">
        <f t="shared" si="79"/>
        <v>71</v>
      </c>
      <c r="AF66" s="127">
        <f t="shared" si="80"/>
        <v>-2.4316668837647964E-3</v>
      </c>
      <c r="AG66" s="127">
        <f t="shared" si="81"/>
        <v>1.06068091368299E-3</v>
      </c>
      <c r="AH66" s="127">
        <f t="shared" si="82"/>
        <v>-7.1281199814374739E-4</v>
      </c>
      <c r="AI66" s="127">
        <f t="shared" si="83"/>
        <v>1.3897678996520196E-3</v>
      </c>
      <c r="AJ66" s="127">
        <f t="shared" si="84"/>
        <v>1.931454814903186E-6</v>
      </c>
      <c r="AK66">
        <f t="shared" si="85"/>
        <v>-7.1281199814374739E-4</v>
      </c>
      <c r="AL66" s="113">
        <f t="shared" si="86"/>
        <v>1.931454814903186E-6</v>
      </c>
      <c r="AM66">
        <f t="shared" si="87"/>
        <v>-2.1025798977957668E-3</v>
      </c>
      <c r="AN66">
        <f t="shared" si="88"/>
        <v>1.323259938564171</v>
      </c>
      <c r="AO66">
        <f t="shared" si="89"/>
        <v>9.3511486403696827E-3</v>
      </c>
      <c r="AP66">
        <f t="shared" si="90"/>
        <v>0.36362039969601373</v>
      </c>
      <c r="AQ66">
        <f t="shared" si="91"/>
        <v>0.84408976506100974</v>
      </c>
      <c r="AR66">
        <f t="shared" si="92"/>
        <v>0.44902747892126316</v>
      </c>
      <c r="AS66" s="127">
        <f t="shared" si="104"/>
        <v>38.215148355916945</v>
      </c>
      <c r="AT66" s="127">
        <f t="shared" si="104"/>
        <v>38.214264373337208</v>
      </c>
      <c r="AU66" s="127">
        <f t="shared" si="104"/>
        <v>38.212177744551212</v>
      </c>
      <c r="AV66" s="127">
        <f t="shared" si="104"/>
        <v>38.207261971882588</v>
      </c>
      <c r="AW66" s="127">
        <f t="shared" si="104"/>
        <v>38.19573382772024</v>
      </c>
      <c r="AX66" s="127">
        <f t="shared" si="104"/>
        <v>38.168974653735994</v>
      </c>
      <c r="AY66" s="127">
        <f t="shared" si="104"/>
        <v>38.108190895385007</v>
      </c>
      <c r="AZ66" s="127">
        <f t="shared" si="93"/>
        <v>37.97544808899643</v>
      </c>
      <c r="BB66">
        <v>16000</v>
      </c>
      <c r="BC66">
        <f t="shared" si="41"/>
        <v>1.9355578976252053E-2</v>
      </c>
      <c r="BD66">
        <f t="shared" si="42"/>
        <v>2.4004417026152844E-2</v>
      </c>
      <c r="BE66">
        <f t="shared" si="43"/>
        <v>-4.6488380499007907E-3</v>
      </c>
      <c r="BF66">
        <f t="shared" si="44"/>
        <v>0.89691697014050908</v>
      </c>
      <c r="BG66">
        <f t="shared" ref="BG66:BG109" si="110">SIN(BH66+RADIANS($AG$9))</f>
        <v>-0.49910727691385992</v>
      </c>
      <c r="BH66">
        <f t="shared" ref="BH66:BH109" si="111">2*ATAN(BI66)</f>
        <v>-1.7842859193048277</v>
      </c>
      <c r="BI66">
        <f t="shared" ref="BI66:BI109" si="112">SQRT((1+$AG$7)/(1-$AG$7))*TAN(BJ66/2)</f>
        <v>-1.2400231523240832</v>
      </c>
      <c r="BJ66">
        <f t="shared" ref="BJ66:BP66" si="113">$BQ66+$AG$7*SIN(BK66)</f>
        <v>42.722732292514493</v>
      </c>
      <c r="BK66">
        <f t="shared" si="113"/>
        <v>42.722741091127318</v>
      </c>
      <c r="BL66">
        <f t="shared" si="113"/>
        <v>42.722800138224081</v>
      </c>
      <c r="BM66">
        <f t="shared" si="113"/>
        <v>42.72319612063518</v>
      </c>
      <c r="BN66">
        <f t="shared" si="113"/>
        <v>42.725839193318848</v>
      </c>
      <c r="BO66">
        <f t="shared" si="113"/>
        <v>42.742959328205693</v>
      </c>
      <c r="BP66">
        <f t="shared" si="113"/>
        <v>42.838093521450318</v>
      </c>
      <c r="BQ66">
        <f t="shared" si="46"/>
        <v>43.185891933359194</v>
      </c>
    </row>
    <row r="67" spans="1:69">
      <c r="A67" s="18" t="s">
        <v>65</v>
      </c>
      <c r="B67" s="99" t="s">
        <v>60</v>
      </c>
      <c r="C67" s="18">
        <v>52718.470200000003</v>
      </c>
      <c r="D67" s="18">
        <v>4.0000000000000002E-4</v>
      </c>
      <c r="E67" s="17">
        <f t="shared" si="73"/>
        <v>11833.497671162768</v>
      </c>
      <c r="F67">
        <f t="shared" si="74"/>
        <v>11833.5</v>
      </c>
      <c r="G67">
        <f t="shared" si="102"/>
        <v>-9.8748740128939971E-4</v>
      </c>
      <c r="J67">
        <f t="shared" si="103"/>
        <v>-9.8748740128939971E-4</v>
      </c>
      <c r="L67">
        <f t="shared" si="75"/>
        <v>-1.2797784839311821E-3</v>
      </c>
      <c r="M67" s="2">
        <f t="shared" si="76"/>
        <v>37699.970200000003</v>
      </c>
      <c r="N67">
        <f t="shared" si="77"/>
        <v>8.5434076991905261E-8</v>
      </c>
      <c r="O67" s="6">
        <v>1</v>
      </c>
      <c r="P67">
        <f t="shared" si="78"/>
        <v>8.5434076991905261E-8</v>
      </c>
      <c r="S67" s="175"/>
      <c r="T67">
        <v>5.0685911896245632E-23</v>
      </c>
      <c r="U67">
        <v>2.9351473331275779E-17</v>
      </c>
      <c r="V67">
        <v>1.358746539194165E-25</v>
      </c>
      <c r="W67">
        <v>2.4391004961982781E-13</v>
      </c>
      <c r="X67">
        <v>6.6621774514994523E-5</v>
      </c>
      <c r="Y67">
        <v>3.9730936142240447E-4</v>
      </c>
      <c r="Z67">
        <v>8.2648187312051675E-4</v>
      </c>
      <c r="AA67" s="6">
        <v>31.990802932616425</v>
      </c>
      <c r="AB67">
        <v>7.3221142637685207E-9</v>
      </c>
      <c r="AC67">
        <v>1.9605739371430209E-11</v>
      </c>
      <c r="AD67">
        <v>4.0324617326620972E-19</v>
      </c>
      <c r="AE67">
        <f t="shared" si="79"/>
        <v>11833.5</v>
      </c>
      <c r="AF67" s="127">
        <f t="shared" si="80"/>
        <v>-3.571834656341112E-5</v>
      </c>
      <c r="AG67" s="127">
        <f t="shared" si="81"/>
        <v>-2.2315475386571705E-3</v>
      </c>
      <c r="AH67" s="127">
        <f t="shared" si="82"/>
        <v>2.9229108264178238E-4</v>
      </c>
      <c r="AI67" s="127">
        <f t="shared" si="83"/>
        <v>-9.5176905472598859E-4</v>
      </c>
      <c r="AJ67" s="127">
        <f t="shared" si="84"/>
        <v>9.0586433353400184E-7</v>
      </c>
      <c r="AK67">
        <f t="shared" si="85"/>
        <v>2.9229108264178238E-4</v>
      </c>
      <c r="AL67" s="113">
        <f t="shared" si="86"/>
        <v>9.0586433353400184E-7</v>
      </c>
      <c r="AM67">
        <f t="shared" si="87"/>
        <v>1.244060137367771E-3</v>
      </c>
      <c r="AN67">
        <f t="shared" si="88"/>
        <v>0.55341982916764088</v>
      </c>
      <c r="AO67">
        <f t="shared" si="89"/>
        <v>0.41381608746278187</v>
      </c>
      <c r="AP67">
        <f t="shared" si="90"/>
        <v>-0.19308789183928979</v>
      </c>
      <c r="AQ67">
        <f t="shared" si="91"/>
        <v>-2.7334961038529046</v>
      </c>
      <c r="AR67">
        <f t="shared" si="92"/>
        <v>-4.8325954148021921</v>
      </c>
      <c r="AS67" s="127">
        <f t="shared" si="104"/>
        <v>41.517773080717795</v>
      </c>
      <c r="AT67" s="127">
        <f t="shared" si="104"/>
        <v>41.518878825591173</v>
      </c>
      <c r="AU67" s="127">
        <f t="shared" si="104"/>
        <v>41.51596374639113</v>
      </c>
      <c r="AV67" s="127">
        <f t="shared" si="104"/>
        <v>41.523663615177767</v>
      </c>
      <c r="AW67" s="127">
        <f t="shared" si="104"/>
        <v>41.503426936575124</v>
      </c>
      <c r="AX67" s="127">
        <f t="shared" si="104"/>
        <v>41.557349567719449</v>
      </c>
      <c r="AY67" s="127">
        <f t="shared" si="104"/>
        <v>41.418321280219118</v>
      </c>
      <c r="AZ67" s="127">
        <f t="shared" si="93"/>
        <v>41.823012011359225</v>
      </c>
      <c r="BB67">
        <v>16250</v>
      </c>
      <c r="BC67">
        <f t="shared" si="41"/>
        <v>2.1014735341859301E-2</v>
      </c>
      <c r="BD67">
        <f t="shared" si="42"/>
        <v>2.5947768797460816E-2</v>
      </c>
      <c r="BE67">
        <f t="shared" si="43"/>
        <v>-4.9330334556015156E-3</v>
      </c>
      <c r="BF67">
        <f t="shared" si="44"/>
        <v>0.94690336939053543</v>
      </c>
      <c r="BG67">
        <f t="shared" si="110"/>
        <v>-0.58648152148596633</v>
      </c>
      <c r="BH67">
        <f t="shared" si="111"/>
        <v>-1.6801462010492154</v>
      </c>
      <c r="BI67">
        <f t="shared" si="112"/>
        <v>-1.1157964459798371</v>
      </c>
      <c r="BJ67">
        <f t="shared" ref="BJ67:BP67" si="114">$BQ67+$AG$7*SIN(BK67)</f>
        <v>42.821453488763879</v>
      </c>
      <c r="BK67">
        <f t="shared" si="114"/>
        <v>42.821486993486708</v>
      </c>
      <c r="BL67">
        <f t="shared" si="114"/>
        <v>42.821659724998909</v>
      </c>
      <c r="BM67">
        <f t="shared" si="114"/>
        <v>42.822549145140975</v>
      </c>
      <c r="BN67">
        <f t="shared" si="114"/>
        <v>42.82710048180283</v>
      </c>
      <c r="BO67">
        <f t="shared" si="114"/>
        <v>42.849693968650627</v>
      </c>
      <c r="BP67">
        <f t="shared" si="114"/>
        <v>42.948823123168175</v>
      </c>
      <c r="BQ67">
        <f t="shared" si="46"/>
        <v>43.267667999721844</v>
      </c>
    </row>
    <row r="68" spans="1:69">
      <c r="A68" s="17" t="s">
        <v>58</v>
      </c>
      <c r="B68" s="99" t="s">
        <v>60</v>
      </c>
      <c r="C68" s="18">
        <v>52352.536</v>
      </c>
      <c r="D68" s="18">
        <v>2.9999999999999997E-4</v>
      </c>
      <c r="E68" s="17">
        <f t="shared" si="73"/>
        <v>10970.498114891312</v>
      </c>
      <c r="F68">
        <f t="shared" si="74"/>
        <v>10970.5</v>
      </c>
      <c r="G68">
        <f t="shared" si="102"/>
        <v>-7.9933498636819422E-4</v>
      </c>
      <c r="J68">
        <f t="shared" si="103"/>
        <v>-7.9933498636819422E-4</v>
      </c>
      <c r="L68">
        <f t="shared" si="75"/>
        <v>-4.8412483792587419E-3</v>
      </c>
      <c r="M68" s="2">
        <f t="shared" si="76"/>
        <v>37334.036</v>
      </c>
      <c r="N68">
        <f t="shared" si="77"/>
        <v>1.6337063875627979E-5</v>
      </c>
      <c r="O68" s="6">
        <v>1</v>
      </c>
      <c r="P68">
        <f t="shared" si="78"/>
        <v>1.6337063875627979E-5</v>
      </c>
      <c r="S68" s="175"/>
      <c r="AA68" s="6"/>
      <c r="AE68">
        <f t="shared" si="79"/>
        <v>10970.5</v>
      </c>
      <c r="AF68" s="127">
        <f t="shared" si="80"/>
        <v>-2.5336024260933141E-3</v>
      </c>
      <c r="AG68" s="127">
        <f t="shared" si="81"/>
        <v>-3.106980939533622E-3</v>
      </c>
      <c r="AH68" s="127">
        <f t="shared" si="82"/>
        <v>4.0419133928905476E-3</v>
      </c>
      <c r="AI68" s="127">
        <f t="shared" si="83"/>
        <v>1.7342674397251199E-3</v>
      </c>
      <c r="AJ68" s="127">
        <f t="shared" si="84"/>
        <v>3.0076835524907223E-6</v>
      </c>
      <c r="AK68">
        <f t="shared" si="85"/>
        <v>4.0419133928905476E-3</v>
      </c>
      <c r="AL68" s="113">
        <f t="shared" si="86"/>
        <v>3.0076835524907223E-6</v>
      </c>
      <c r="AM68">
        <f t="shared" si="87"/>
        <v>2.3076459531654278E-3</v>
      </c>
      <c r="AN68">
        <f t="shared" si="88"/>
        <v>0.53286427477153109</v>
      </c>
      <c r="AO68">
        <f t="shared" si="89"/>
        <v>0.52387795275675897</v>
      </c>
      <c r="AP68">
        <f t="shared" si="90"/>
        <v>-0.13601837071099157</v>
      </c>
      <c r="AQ68">
        <f t="shared" si="91"/>
        <v>-2.8582514757575268</v>
      </c>
      <c r="AR68">
        <f t="shared" si="92"/>
        <v>-7.0113412634446224</v>
      </c>
      <c r="AS68" s="127">
        <f t="shared" si="104"/>
        <v>41.316856630907253</v>
      </c>
      <c r="AT68" s="127">
        <f t="shared" si="104"/>
        <v>41.318834129165886</v>
      </c>
      <c r="AU68" s="127">
        <f t="shared" si="104"/>
        <v>41.314261712536151</v>
      </c>
      <c r="AV68" s="127">
        <f t="shared" si="104"/>
        <v>41.324850662559996</v>
      </c>
      <c r="AW68" s="127">
        <f t="shared" si="104"/>
        <v>41.300415175212201</v>
      </c>
      <c r="AX68" s="127">
        <f t="shared" si="104"/>
        <v>41.357287932835419</v>
      </c>
      <c r="AY68" s="127">
        <f t="shared" si="104"/>
        <v>41.227280109706641</v>
      </c>
      <c r="AZ68" s="127">
        <f t="shared" si="93"/>
        <v>41.54072103027535</v>
      </c>
      <c r="BB68">
        <v>16500</v>
      </c>
      <c r="BC68">
        <f t="shared" si="41"/>
        <v>2.2758028631429929E-2</v>
      </c>
      <c r="BD68">
        <f t="shared" si="42"/>
        <v>2.7939375901748109E-2</v>
      </c>
      <c r="BE68">
        <f t="shared" si="43"/>
        <v>-5.1813472703181821E-3</v>
      </c>
      <c r="BF68">
        <f t="shared" si="44"/>
        <v>1.0034989632846421</v>
      </c>
      <c r="BG68">
        <f t="shared" si="110"/>
        <v>-0.67668399928664591</v>
      </c>
      <c r="BH68">
        <f t="shared" si="111"/>
        <v>-1.5636046757884239</v>
      </c>
      <c r="BI68">
        <f t="shared" si="112"/>
        <v>-0.9928340854866633</v>
      </c>
      <c r="BJ68">
        <f t="shared" ref="BJ68:BP68" si="115">$BQ68+$AG$7*SIN(BK68)</f>
        <v>42.925892765407319</v>
      </c>
      <c r="BK68">
        <f t="shared" si="115"/>
        <v>42.925987291871131</v>
      </c>
      <c r="BL68">
        <f t="shared" si="115"/>
        <v>42.926381971449082</v>
      </c>
      <c r="BM68">
        <f t="shared" si="115"/>
        <v>42.928026925257953</v>
      </c>
      <c r="BN68">
        <f t="shared" si="115"/>
        <v>42.934832149794303</v>
      </c>
      <c r="BO68">
        <f t="shared" si="115"/>
        <v>42.962174915196954</v>
      </c>
      <c r="BP68">
        <f t="shared" si="115"/>
        <v>43.061683756237493</v>
      </c>
      <c r="BQ68">
        <f t="shared" si="46"/>
        <v>43.349444066084494</v>
      </c>
    </row>
    <row r="69" spans="1:69">
      <c r="A69" s="17" t="s">
        <v>49</v>
      </c>
      <c r="C69" s="41">
        <v>47727.897100000002</v>
      </c>
      <c r="D69" s="41" t="s">
        <v>30</v>
      </c>
      <c r="E69">
        <f t="shared" si="73"/>
        <v>63.998206941540133</v>
      </c>
      <c r="F69">
        <f t="shared" si="74"/>
        <v>64</v>
      </c>
      <c r="G69">
        <f t="shared" si="102"/>
        <v>-7.603033009218052E-4</v>
      </c>
      <c r="J69">
        <f t="shared" si="103"/>
        <v>-7.603033009218052E-4</v>
      </c>
      <c r="L69">
        <f t="shared" si="75"/>
        <v>-2.9671651452232615E-4</v>
      </c>
      <c r="M69" s="2">
        <f t="shared" si="76"/>
        <v>32709.397100000002</v>
      </c>
      <c r="N69">
        <f t="shared" si="77"/>
        <v>2.1491270852419623E-7</v>
      </c>
      <c r="O69" s="6">
        <v>1</v>
      </c>
      <c r="P69">
        <f t="shared" si="78"/>
        <v>2.1491270852419623E-7</v>
      </c>
      <c r="S69" s="175"/>
      <c r="AA69" s="6"/>
      <c r="AE69">
        <f t="shared" si="79"/>
        <v>64</v>
      </c>
      <c r="AF69" s="127">
        <f t="shared" si="80"/>
        <v>-2.4198966652780639E-3</v>
      </c>
      <c r="AG69" s="127">
        <f t="shared" si="81"/>
        <v>1.3628768498339327E-3</v>
      </c>
      <c r="AH69" s="127">
        <f t="shared" si="82"/>
        <v>-4.6358678639947905E-4</v>
      </c>
      <c r="AI69" s="127">
        <f t="shared" si="83"/>
        <v>1.6595933643562587E-3</v>
      </c>
      <c r="AJ69" s="127">
        <f t="shared" si="84"/>
        <v>2.7542501350153259E-6</v>
      </c>
      <c r="AK69">
        <f t="shared" si="85"/>
        <v>-4.6358678639947905E-4</v>
      </c>
      <c r="AL69" s="113">
        <f t="shared" si="86"/>
        <v>2.7542501350153259E-6</v>
      </c>
      <c r="AM69">
        <f t="shared" si="87"/>
        <v>-2.1231801507557379E-3</v>
      </c>
      <c r="AN69">
        <f t="shared" si="88"/>
        <v>1.3254458496565007</v>
      </c>
      <c r="AO69">
        <f t="shared" si="89"/>
        <v>3.3235727484055844E-3</v>
      </c>
      <c r="AP69">
        <f t="shared" si="90"/>
        <v>0.3616652898702869</v>
      </c>
      <c r="AQ69">
        <f t="shared" si="91"/>
        <v>0.83806205899887354</v>
      </c>
      <c r="AR69">
        <f t="shared" si="92"/>
        <v>0.44541083919136637</v>
      </c>
      <c r="AS69" s="127">
        <f t="shared" si="104"/>
        <v>38.21117194759281</v>
      </c>
      <c r="AT69" s="127">
        <f t="shared" si="104"/>
        <v>38.210285114907443</v>
      </c>
      <c r="AU69" s="127">
        <f t="shared" si="104"/>
        <v>38.208196437126873</v>
      </c>
      <c r="AV69" s="127">
        <f t="shared" si="104"/>
        <v>38.20328673952578</v>
      </c>
      <c r="AW69" s="127">
        <f t="shared" si="104"/>
        <v>38.191797721352224</v>
      </c>
      <c r="AX69" s="127">
        <f t="shared" si="104"/>
        <v>38.165183137417223</v>
      </c>
      <c r="AY69" s="127">
        <f t="shared" si="104"/>
        <v>38.104829048476432</v>
      </c>
      <c r="AZ69" s="127">
        <f t="shared" si="93"/>
        <v>37.973158359138274</v>
      </c>
      <c r="BB69">
        <v>16750</v>
      </c>
      <c r="BC69">
        <f t="shared" si="41"/>
        <v>2.459605986036114E-2</v>
      </c>
      <c r="BD69">
        <f t="shared" si="42"/>
        <v>2.997923833901471E-2</v>
      </c>
      <c r="BE69">
        <f t="shared" si="43"/>
        <v>-5.3831784786535688E-3</v>
      </c>
      <c r="BF69">
        <f t="shared" si="44"/>
        <v>1.0672165283911346</v>
      </c>
      <c r="BG69">
        <f t="shared" si="110"/>
        <v>-0.76732201201363615</v>
      </c>
      <c r="BH69">
        <f t="shared" si="111"/>
        <v>-1.432199642271766</v>
      </c>
      <c r="BI69">
        <f t="shared" si="112"/>
        <v>-0.87019100490064638</v>
      </c>
      <c r="BJ69">
        <f t="shared" ref="BJ69:BP69" si="116">$BQ69+$AG$7*SIN(BK69)</f>
        <v>43.036805201122426</v>
      </c>
      <c r="BK69">
        <f t="shared" si="116"/>
        <v>43.03701845502188</v>
      </c>
      <c r="BL69">
        <f t="shared" si="116"/>
        <v>43.037766655742509</v>
      </c>
      <c r="BM69">
        <f t="shared" si="116"/>
        <v>43.040385620441207</v>
      </c>
      <c r="BN69">
        <f t="shared" si="116"/>
        <v>43.049479679884378</v>
      </c>
      <c r="BO69">
        <f t="shared" si="116"/>
        <v>43.080230841023607</v>
      </c>
      <c r="BP69">
        <f t="shared" si="116"/>
        <v>43.176467663874107</v>
      </c>
      <c r="BQ69">
        <f t="shared" si="46"/>
        <v>43.431220132447152</v>
      </c>
    </row>
    <row r="70" spans="1:69">
      <c r="A70" s="17" t="s">
        <v>49</v>
      </c>
      <c r="C70" s="41">
        <v>47715.8125</v>
      </c>
      <c r="D70" s="41" t="s">
        <v>30</v>
      </c>
      <c r="E70">
        <f t="shared" si="73"/>
        <v>35.49853558608983</v>
      </c>
      <c r="F70">
        <f t="shared" si="74"/>
        <v>35.5</v>
      </c>
      <c r="G70">
        <f t="shared" si="102"/>
        <v>-6.2094948953017592E-4</v>
      </c>
      <c r="J70">
        <f t="shared" si="103"/>
        <v>-6.2094948953017592E-4</v>
      </c>
      <c r="L70">
        <f t="shared" si="75"/>
        <v>-1.645318735384709E-4</v>
      </c>
      <c r="M70" s="2">
        <f t="shared" si="76"/>
        <v>32697.3125</v>
      </c>
      <c r="N70">
        <f t="shared" si="77"/>
        <v>2.0831704018755148E-7</v>
      </c>
      <c r="O70" s="6">
        <v>1</v>
      </c>
      <c r="P70">
        <f t="shared" si="78"/>
        <v>2.0831704018755148E-7</v>
      </c>
      <c r="S70" s="175"/>
      <c r="AA70" s="6"/>
      <c r="AE70">
        <f t="shared" si="79"/>
        <v>35.5</v>
      </c>
      <c r="AF70" s="127">
        <f t="shared" si="80"/>
        <v>-2.3715761579107754E-3</v>
      </c>
      <c r="AG70" s="127">
        <f t="shared" si="81"/>
        <v>1.5860947948421284E-3</v>
      </c>
      <c r="AH70" s="127">
        <f t="shared" si="82"/>
        <v>-4.56417615991705E-4</v>
      </c>
      <c r="AI70" s="127">
        <f t="shared" si="83"/>
        <v>1.7506266683805995E-3</v>
      </c>
      <c r="AJ70" s="127">
        <f t="shared" si="84"/>
        <v>3.0646937320453575E-6</v>
      </c>
      <c r="AK70">
        <f t="shared" si="85"/>
        <v>-4.56417615991705E-4</v>
      </c>
      <c r="AL70" s="113">
        <f t="shared" si="86"/>
        <v>3.0646937320453575E-6</v>
      </c>
      <c r="AM70">
        <f t="shared" si="87"/>
        <v>-2.2070442843723044E-3</v>
      </c>
      <c r="AN70">
        <f t="shared" si="88"/>
        <v>1.3342947087320001</v>
      </c>
      <c r="AO70">
        <f t="shared" si="89"/>
        <v>-2.1419775422897275E-2</v>
      </c>
      <c r="AP70">
        <f t="shared" si="90"/>
        <v>0.35350223573463813</v>
      </c>
      <c r="AQ70">
        <f t="shared" si="91"/>
        <v>0.8133170664474717</v>
      </c>
      <c r="AR70">
        <f t="shared" si="92"/>
        <v>0.43066426687693132</v>
      </c>
      <c r="AS70" s="127">
        <f t="shared" si="104"/>
        <v>38.194915823378288</v>
      </c>
      <c r="AT70" s="127">
        <f t="shared" si="104"/>
        <v>38.194018834372628</v>
      </c>
      <c r="AU70" s="127">
        <f t="shared" si="104"/>
        <v>38.191925018142541</v>
      </c>
      <c r="AV70" s="127">
        <f t="shared" si="104"/>
        <v>38.187046603816576</v>
      </c>
      <c r="AW70" s="127">
        <f t="shared" si="104"/>
        <v>38.175728821343696</v>
      </c>
      <c r="AX70" s="127">
        <f t="shared" si="104"/>
        <v>38.149720845849266</v>
      </c>
      <c r="AY70" s="127">
        <f t="shared" si="104"/>
        <v>38.09113446142657</v>
      </c>
      <c r="AZ70" s="127">
        <f t="shared" si="93"/>
        <v>37.963835887572934</v>
      </c>
      <c r="BB70">
        <v>17000</v>
      </c>
      <c r="BC70">
        <f t="shared" si="41"/>
        <v>2.6541968270753252E-2</v>
      </c>
      <c r="BD70">
        <f t="shared" si="42"/>
        <v>3.2067356109260647E-2</v>
      </c>
      <c r="BE70">
        <f t="shared" si="43"/>
        <v>-5.5253878385073943E-3</v>
      </c>
      <c r="BF70">
        <f t="shared" si="44"/>
        <v>1.138061971633942</v>
      </c>
      <c r="BG70">
        <f t="shared" si="110"/>
        <v>-0.85407847195607312</v>
      </c>
      <c r="BH70">
        <f t="shared" si="111"/>
        <v>-1.2830775974318103</v>
      </c>
      <c r="BI70">
        <f t="shared" si="112"/>
        <v>-0.74693839244187976</v>
      </c>
      <c r="BJ70">
        <f t="shared" ref="BJ70:BP70" si="117">$BQ70+$AG$7*SIN(BK70)</f>
        <v>43.154980238129973</v>
      </c>
      <c r="BK70">
        <f t="shared" si="117"/>
        <v>43.155379633253212</v>
      </c>
      <c r="BL70">
        <f t="shared" si="117"/>
        <v>43.156591122216959</v>
      </c>
      <c r="BM70">
        <f t="shared" si="117"/>
        <v>43.160256256116064</v>
      </c>
      <c r="BN70">
        <f t="shared" si="117"/>
        <v>43.171257645556167</v>
      </c>
      <c r="BO70">
        <f t="shared" si="117"/>
        <v>43.20354489933527</v>
      </c>
      <c r="BP70">
        <f t="shared" si="117"/>
        <v>43.29295423489755</v>
      </c>
      <c r="BQ70">
        <f t="shared" si="46"/>
        <v>43.512996198809802</v>
      </c>
    </row>
    <row r="71" spans="1:69">
      <c r="A71" s="17" t="s">
        <v>49</v>
      </c>
      <c r="C71" s="41">
        <v>47701.820099999997</v>
      </c>
      <c r="D71" s="41" t="s">
        <v>30</v>
      </c>
      <c r="E71">
        <f t="shared" si="73"/>
        <v>2.4996112134156308</v>
      </c>
      <c r="F71">
        <f t="shared" si="74"/>
        <v>2.5</v>
      </c>
      <c r="G71">
        <f t="shared" si="102"/>
        <v>-1.6485559899592772E-4</v>
      </c>
      <c r="J71">
        <f t="shared" si="103"/>
        <v>-1.6485559899592772E-4</v>
      </c>
      <c r="L71">
        <f t="shared" si="75"/>
        <v>-1.0692499865649429E-5</v>
      </c>
      <c r="M71" s="2">
        <f t="shared" si="76"/>
        <v>32683.320099999997</v>
      </c>
      <c r="N71">
        <f t="shared" si="77"/>
        <v>2.3766261133452009E-8</v>
      </c>
      <c r="O71" s="6">
        <v>1</v>
      </c>
      <c r="P71">
        <f t="shared" si="78"/>
        <v>2.3766261133452009E-8</v>
      </c>
      <c r="S71" s="175"/>
      <c r="T71">
        <v>2.1445411385721368E-23</v>
      </c>
      <c r="U71">
        <v>1.8569081750105264E-18</v>
      </c>
      <c r="V71">
        <v>2.5293621701601671E-27</v>
      </c>
      <c r="W71">
        <v>4.1127065360451393E-10</v>
      </c>
      <c r="X71">
        <v>2.3023837848632602E-5</v>
      </c>
      <c r="Y71">
        <v>5.5215414772135738E-3</v>
      </c>
      <c r="Z71">
        <v>4.712537023347852E-4</v>
      </c>
      <c r="AA71" s="6">
        <v>672.77727602927735</v>
      </c>
      <c r="AB71">
        <v>1.234623470296232E-5</v>
      </c>
      <c r="AC71">
        <v>1.3294648102526338E-9</v>
      </c>
      <c r="AD71">
        <v>7.506592189915808E-21</v>
      </c>
      <c r="AE71">
        <f t="shared" si="79"/>
        <v>2.5</v>
      </c>
      <c r="AF71" s="127">
        <f t="shared" si="80"/>
        <v>-2.3147857662520698E-3</v>
      </c>
      <c r="AG71" s="127">
        <f t="shared" si="81"/>
        <v>2.1392376673904927E-3</v>
      </c>
      <c r="AH71" s="127">
        <f t="shared" si="82"/>
        <v>-1.5416309913027828E-4</v>
      </c>
      <c r="AI71" s="127">
        <f t="shared" si="83"/>
        <v>2.1499301672561421E-3</v>
      </c>
      <c r="AJ71" s="127">
        <f t="shared" si="84"/>
        <v>4.6221997240780234E-6</v>
      </c>
      <c r="AK71">
        <f t="shared" si="85"/>
        <v>-1.5416309913027828E-4</v>
      </c>
      <c r="AL71" s="113">
        <f t="shared" si="86"/>
        <v>4.6221997240780234E-6</v>
      </c>
      <c r="AM71">
        <f t="shared" si="87"/>
        <v>-2.3040932663864204E-3</v>
      </c>
      <c r="AN71">
        <f t="shared" si="88"/>
        <v>1.3444245814457871</v>
      </c>
      <c r="AO71">
        <f t="shared" si="89"/>
        <v>-5.0459065284518233E-2</v>
      </c>
      <c r="AP71">
        <f t="shared" si="90"/>
        <v>0.3436400597303737</v>
      </c>
      <c r="AQ71">
        <f t="shared" si="91"/>
        <v>0.7842579778269374</v>
      </c>
      <c r="AR71">
        <f t="shared" si="92"/>
        <v>0.41354581473920665</v>
      </c>
      <c r="AS71" s="127">
        <f t="shared" ref="AS71:AY79" si="118">$AZ71+$AG$7*SIN(AT71)</f>
        <v>38.175960903069544</v>
      </c>
      <c r="AT71" s="127">
        <f t="shared" si="118"/>
        <v>38.175055212248218</v>
      </c>
      <c r="AU71" s="127">
        <f t="shared" si="118"/>
        <v>38.172962074853501</v>
      </c>
      <c r="AV71" s="127">
        <f t="shared" si="118"/>
        <v>38.1681331957815</v>
      </c>
      <c r="AW71" s="127">
        <f t="shared" si="118"/>
        <v>38.157037584076178</v>
      </c>
      <c r="AX71" s="127">
        <f t="shared" si="118"/>
        <v>38.131767421115462</v>
      </c>
      <c r="AY71" s="127">
        <f t="shared" si="118"/>
        <v>38.07526377479811</v>
      </c>
      <c r="AZ71" s="127">
        <f t="shared" si="93"/>
        <v>37.95304144681306</v>
      </c>
      <c r="BB71">
        <v>17250</v>
      </c>
      <c r="BC71">
        <f t="shared" si="41"/>
        <v>2.8611613403263285E-2</v>
      </c>
      <c r="BD71">
        <f t="shared" si="42"/>
        <v>3.4203729212485892E-2</v>
      </c>
      <c r="BE71">
        <f t="shared" si="43"/>
        <v>-5.5921158092226081E-3</v>
      </c>
      <c r="BF71">
        <f t="shared" si="44"/>
        <v>1.2149561297868774</v>
      </c>
      <c r="BG71">
        <f t="shared" si="110"/>
        <v>-0.92972775315908507</v>
      </c>
      <c r="BH71">
        <f t="shared" si="111"/>
        <v>-1.1131813240595414</v>
      </c>
      <c r="BI71">
        <f t="shared" si="112"/>
        <v>-0.62221021505277352</v>
      </c>
      <c r="BJ71">
        <f t="shared" ref="BJ71:BP71" si="119">$BQ71+$AG$7*SIN(BK71)</f>
        <v>43.281142384417592</v>
      </c>
      <c r="BK71">
        <f t="shared" si="119"/>
        <v>43.281772711138991</v>
      </c>
      <c r="BL71">
        <f t="shared" si="119"/>
        <v>43.283466118971972</v>
      </c>
      <c r="BM71">
        <f t="shared" si="119"/>
        <v>43.288003679412029</v>
      </c>
      <c r="BN71">
        <f t="shared" si="119"/>
        <v>43.300078857731158</v>
      </c>
      <c r="BO71">
        <f t="shared" si="119"/>
        <v>43.331654782558608</v>
      </c>
      <c r="BP71">
        <f t="shared" si="119"/>
        <v>43.41091147820778</v>
      </c>
      <c r="BQ71">
        <f t="shared" si="46"/>
        <v>43.594772265172452</v>
      </c>
    </row>
    <row r="72" spans="1:69">
      <c r="A72" t="s">
        <v>28</v>
      </c>
      <c r="C72" s="41">
        <v>47700.760199999997</v>
      </c>
      <c r="D72" s="41" t="s">
        <v>30</v>
      </c>
      <c r="E72">
        <f t="shared" si="73"/>
        <v>0</v>
      </c>
      <c r="F72">
        <f t="shared" si="74"/>
        <v>0</v>
      </c>
      <c r="G72">
        <f t="shared" si="102"/>
        <v>0</v>
      </c>
      <c r="J72">
        <f t="shared" si="103"/>
        <v>0</v>
      </c>
      <c r="L72">
        <f t="shared" si="75"/>
        <v>9.9625942628266451E-7</v>
      </c>
      <c r="M72" s="2">
        <f t="shared" si="76"/>
        <v>32682.260199999997</v>
      </c>
      <c r="N72">
        <f t="shared" si="77"/>
        <v>9.9253284445706377E-13</v>
      </c>
      <c r="O72" s="6">
        <v>1</v>
      </c>
      <c r="P72">
        <f t="shared" si="78"/>
        <v>9.9253284445706377E-13</v>
      </c>
      <c r="S72" s="175"/>
      <c r="AA72" s="6"/>
      <c r="AE72">
        <f t="shared" si="79"/>
        <v>0</v>
      </c>
      <c r="AF72" s="127">
        <f t="shared" si="80"/>
        <v>-2.3104450378174926E-3</v>
      </c>
      <c r="AG72" s="127">
        <f t="shared" si="81"/>
        <v>2.3114412972437752E-3</v>
      </c>
      <c r="AH72" s="127">
        <f t="shared" si="82"/>
        <v>-9.9625942628266451E-7</v>
      </c>
      <c r="AI72" s="127">
        <f t="shared" si="83"/>
        <v>2.3104450378174926E-3</v>
      </c>
      <c r="AJ72" s="127">
        <f t="shared" si="84"/>
        <v>5.3381562727754745E-6</v>
      </c>
      <c r="AK72">
        <f t="shared" si="85"/>
        <v>-9.9625942628266451E-7</v>
      </c>
      <c r="AL72" s="113">
        <f t="shared" si="86"/>
        <v>5.3381562727754745E-6</v>
      </c>
      <c r="AM72">
        <f t="shared" si="87"/>
        <v>-2.3114412972437752E-3</v>
      </c>
      <c r="AN72">
        <f t="shared" si="88"/>
        <v>1.3451863281729011</v>
      </c>
      <c r="AO72">
        <f t="shared" si="89"/>
        <v>-5.2675281519630482E-2</v>
      </c>
      <c r="AP72">
        <f t="shared" si="90"/>
        <v>0.34287487775879799</v>
      </c>
      <c r="AQ72">
        <f t="shared" si="91"/>
        <v>0.78203880859142261</v>
      </c>
      <c r="AR72">
        <f t="shared" si="92"/>
        <v>0.41224706422075019</v>
      </c>
      <c r="AS72" s="127">
        <f t="shared" si="118"/>
        <v>38.174519206770285</v>
      </c>
      <c r="AT72" s="127">
        <f t="shared" si="118"/>
        <v>38.173612996544328</v>
      </c>
      <c r="AU72" s="127">
        <f t="shared" si="118"/>
        <v>38.171520208201201</v>
      </c>
      <c r="AV72" s="127">
        <f t="shared" si="118"/>
        <v>38.166695670219916</v>
      </c>
      <c r="AW72" s="127">
        <f t="shared" si="118"/>
        <v>38.155617931506555</v>
      </c>
      <c r="AX72" s="127">
        <f t="shared" si="118"/>
        <v>38.130405190035951</v>
      </c>
      <c r="AY72" s="127">
        <f t="shared" si="118"/>
        <v>38.074060862311185</v>
      </c>
      <c r="AZ72" s="127">
        <f t="shared" si="93"/>
        <v>37.952223686149438</v>
      </c>
      <c r="BB72">
        <v>17500</v>
      </c>
      <c r="BC72">
        <f t="shared" si="41"/>
        <v>3.0823069704196536E-2</v>
      </c>
      <c r="BD72">
        <f t="shared" si="42"/>
        <v>3.6388357648690459E-2</v>
      </c>
      <c r="BE72">
        <f t="shared" si="43"/>
        <v>-5.5652879444939218E-3</v>
      </c>
      <c r="BF72">
        <f t="shared" si="44"/>
        <v>1.2948462128765623</v>
      </c>
      <c r="BG72">
        <f t="shared" si="110"/>
        <v>-0.9831743050617886</v>
      </c>
      <c r="BH72">
        <f t="shared" si="111"/>
        <v>-0.91975919014987539</v>
      </c>
      <c r="BI72">
        <f t="shared" si="112"/>
        <v>-0.49529881740436882</v>
      </c>
      <c r="BJ72">
        <f t="shared" ref="BJ72:BP72" si="120">$BQ72+$AG$7*SIN(BK72)</f>
        <v>43.415762641714664</v>
      </c>
      <c r="BK72">
        <f t="shared" si="120"/>
        <v>43.41659882606104</v>
      </c>
      <c r="BL72">
        <f t="shared" si="120"/>
        <v>43.418633311544944</v>
      </c>
      <c r="BM72">
        <f t="shared" si="120"/>
        <v>43.423572458200908</v>
      </c>
      <c r="BN72">
        <f t="shared" si="120"/>
        <v>43.435500535509206</v>
      </c>
      <c r="BO72">
        <f t="shared" si="120"/>
        <v>43.463959041516773</v>
      </c>
      <c r="BP72">
        <f t="shared" si="120"/>
        <v>43.530097573320695</v>
      </c>
      <c r="BQ72">
        <f t="shared" si="46"/>
        <v>43.676548331535109</v>
      </c>
    </row>
    <row r="73" spans="1:69">
      <c r="A73" s="18" t="s">
        <v>68</v>
      </c>
      <c r="B73" s="99" t="s">
        <v>59</v>
      </c>
      <c r="C73" s="18">
        <v>52511.334900000002</v>
      </c>
      <c r="D73" s="18">
        <v>5.0000000000000001E-4</v>
      </c>
      <c r="E73" s="17">
        <f t="shared" si="73"/>
        <v>11345.00090866242</v>
      </c>
      <c r="F73">
        <f t="shared" si="74"/>
        <v>11345</v>
      </c>
      <c r="G73">
        <f t="shared" si="102"/>
        <v>3.8529643643414602E-4</v>
      </c>
      <c r="J73">
        <f t="shared" si="103"/>
        <v>3.8529643643414602E-4</v>
      </c>
      <c r="L73">
        <f t="shared" si="75"/>
        <v>-3.3663676718665991E-3</v>
      </c>
      <c r="M73" s="2">
        <f t="shared" si="76"/>
        <v>37492.834900000002</v>
      </c>
      <c r="N73">
        <f t="shared" si="77"/>
        <v>1.4074983581512025E-5</v>
      </c>
      <c r="O73" s="6">
        <v>1</v>
      </c>
      <c r="P73">
        <f t="shared" si="78"/>
        <v>1.4074983581512025E-5</v>
      </c>
      <c r="S73" s="175"/>
      <c r="AA73" s="6"/>
      <c r="AE73">
        <f t="shared" si="79"/>
        <v>11345</v>
      </c>
      <c r="AF73" s="127">
        <f t="shared" si="80"/>
        <v>-1.5063878232652451E-3</v>
      </c>
      <c r="AG73" s="127">
        <f t="shared" si="81"/>
        <v>-1.474683412167208E-3</v>
      </c>
      <c r="AH73" s="127">
        <f t="shared" si="82"/>
        <v>3.7516641083007451E-3</v>
      </c>
      <c r="AI73" s="127">
        <f t="shared" si="83"/>
        <v>1.8916842596993911E-3</v>
      </c>
      <c r="AJ73" s="127">
        <f t="shared" si="84"/>
        <v>3.5784693383944337E-6</v>
      </c>
      <c r="AK73">
        <f t="shared" si="85"/>
        <v>3.7516641083007451E-3</v>
      </c>
      <c r="AL73" s="113">
        <f t="shared" si="86"/>
        <v>3.5784693383944337E-6</v>
      </c>
      <c r="AM73">
        <f t="shared" si="87"/>
        <v>1.859979848601354E-3</v>
      </c>
      <c r="AN73">
        <f t="shared" si="88"/>
        <v>0.54072347332979609</v>
      </c>
      <c r="AO73">
        <f t="shared" si="89"/>
        <v>0.47803121927996717</v>
      </c>
      <c r="AP73">
        <f t="shared" si="90"/>
        <v>-0.16056729120637803</v>
      </c>
      <c r="AQ73">
        <f t="shared" si="91"/>
        <v>-2.8052660433181003</v>
      </c>
      <c r="AR73">
        <f t="shared" si="92"/>
        <v>-5.8904401356473075</v>
      </c>
      <c r="AS73" s="127">
        <f t="shared" si="118"/>
        <v>41.403112223328094</v>
      </c>
      <c r="AT73" s="127">
        <f t="shared" si="118"/>
        <v>41.404757054508821</v>
      </c>
      <c r="AU73" s="127">
        <f t="shared" si="118"/>
        <v>41.400761715076953</v>
      </c>
      <c r="AV73" s="127">
        <f t="shared" si="118"/>
        <v>41.410484108522887</v>
      </c>
      <c r="AW73" s="127">
        <f t="shared" si="118"/>
        <v>41.386927567382344</v>
      </c>
      <c r="AX73" s="127">
        <f t="shared" si="118"/>
        <v>41.444633053429875</v>
      </c>
      <c r="AY73" s="127">
        <f t="shared" si="118"/>
        <v>41.306658829302066</v>
      </c>
      <c r="AZ73" s="127">
        <f t="shared" si="93"/>
        <v>41.663221577686599</v>
      </c>
      <c r="BB73">
        <v>17750</v>
      </c>
      <c r="BC73">
        <f t="shared" si="41"/>
        <v>3.3194728887935399E-2</v>
      </c>
      <c r="BD73">
        <f t="shared" si="42"/>
        <v>3.8621241417874333E-2</v>
      </c>
      <c r="BE73">
        <f t="shared" si="43"/>
        <v>-5.4265125299389344E-3</v>
      </c>
      <c r="BF73">
        <f t="shared" si="44"/>
        <v>1.3716981259923307</v>
      </c>
      <c r="BG73">
        <f t="shared" si="110"/>
        <v>-0.99939788312527755</v>
      </c>
      <c r="BH73">
        <f t="shared" si="111"/>
        <v>-0.70135403394624041</v>
      </c>
      <c r="BI73">
        <f t="shared" si="112"/>
        <v>-0.36579591124236194</v>
      </c>
      <c r="BJ73">
        <f t="shared" ref="BJ73:BP73" si="121">$BQ73+$AG$7*SIN(BK73)</f>
        <v>43.558775149472226</v>
      </c>
      <c r="BK73">
        <f t="shared" si="121"/>
        <v>43.559686021847391</v>
      </c>
      <c r="BL73">
        <f t="shared" si="121"/>
        <v>43.561737836366561</v>
      </c>
      <c r="BM73">
        <f t="shared" si="121"/>
        <v>43.566352846096919</v>
      </c>
      <c r="BN73">
        <f t="shared" si="121"/>
        <v>43.576699006499574</v>
      </c>
      <c r="BO73">
        <f t="shared" si="121"/>
        <v>43.599729769860197</v>
      </c>
      <c r="BP73">
        <f t="shared" si="121"/>
        <v>43.65026248659926</v>
      </c>
      <c r="BQ73">
        <f t="shared" si="46"/>
        <v>43.758324397897759</v>
      </c>
    </row>
    <row r="74" spans="1:69">
      <c r="A74" s="24" t="s">
        <v>69</v>
      </c>
      <c r="B74" s="99" t="s">
        <v>60</v>
      </c>
      <c r="C74" s="18">
        <v>52835.506699999998</v>
      </c>
      <c r="D74" s="18">
        <v>3.5999999999999999E-3</v>
      </c>
      <c r="E74" s="17">
        <f t="shared" si="73"/>
        <v>12109.510264595026</v>
      </c>
      <c r="F74">
        <f t="shared" si="74"/>
        <v>12109.5</v>
      </c>
      <c r="G74">
        <f t="shared" si="102"/>
        <v>4.3524545762920752E-3</v>
      </c>
      <c r="J74">
        <f t="shared" si="103"/>
        <v>4.3524545762920752E-3</v>
      </c>
      <c r="L74">
        <f t="shared" si="75"/>
        <v>-1.9410497145905259E-5</v>
      </c>
      <c r="M74" s="2">
        <f t="shared" si="76"/>
        <v>37817.006699999998</v>
      </c>
      <c r="N74">
        <f t="shared" si="77"/>
        <v>1.9113204220346879E-5</v>
      </c>
      <c r="O74" s="6">
        <v>0.1</v>
      </c>
      <c r="P74">
        <f t="shared" si="78"/>
        <v>1.9113204220346881E-6</v>
      </c>
      <c r="S74" s="175"/>
      <c r="AA74" s="6"/>
      <c r="AE74">
        <f t="shared" si="79"/>
        <v>12109.5</v>
      </c>
      <c r="AF74" s="127">
        <f t="shared" si="80"/>
        <v>8.6192261884393475E-4</v>
      </c>
      <c r="AG74" s="127">
        <f t="shared" si="81"/>
        <v>3.4711214603022353E-3</v>
      </c>
      <c r="AH74" s="127">
        <f t="shared" si="82"/>
        <v>4.3718650734379805E-3</v>
      </c>
      <c r="AI74" s="127">
        <f t="shared" si="83"/>
        <v>3.4905319574481406E-3</v>
      </c>
      <c r="AJ74" s="127">
        <f t="shared" si="84"/>
        <v>1.2183813345966749E-6</v>
      </c>
      <c r="AK74">
        <f t="shared" si="85"/>
        <v>4.3718650734379805E-3</v>
      </c>
      <c r="AL74" s="113">
        <f t="shared" si="86"/>
        <v>1.2183813345966747E-5</v>
      </c>
      <c r="AM74">
        <f t="shared" si="87"/>
        <v>8.8133311598984001E-4</v>
      </c>
      <c r="AN74">
        <f t="shared" si="88"/>
        <v>0.56195360377433479</v>
      </c>
      <c r="AO74">
        <f t="shared" si="89"/>
        <v>0.37508433044134915</v>
      </c>
      <c r="AP74">
        <f t="shared" si="90"/>
        <v>-0.21173600947715021</v>
      </c>
      <c r="AQ74">
        <f t="shared" si="91"/>
        <v>-2.6913419185428595</v>
      </c>
      <c r="AR74">
        <f t="shared" si="92"/>
        <v>-4.3666728603830478</v>
      </c>
      <c r="AS74" s="127">
        <f t="shared" si="118"/>
        <v>41.583820028475621</v>
      </c>
      <c r="AT74" s="127">
        <f t="shared" si="118"/>
        <v>41.584629702097175</v>
      </c>
      <c r="AU74" s="127">
        <f t="shared" si="118"/>
        <v>41.582370395132109</v>
      </c>
      <c r="AV74" s="127">
        <f t="shared" si="118"/>
        <v>41.588686533934201</v>
      </c>
      <c r="AW74" s="127">
        <f t="shared" si="118"/>
        <v>41.571119712515134</v>
      </c>
      <c r="AX74" s="127">
        <f t="shared" si="118"/>
        <v>41.620712243019881</v>
      </c>
      <c r="AY74" s="127">
        <f t="shared" si="118"/>
        <v>41.485900423303107</v>
      </c>
      <c r="AZ74" s="127">
        <f t="shared" si="93"/>
        <v>41.913292788623593</v>
      </c>
      <c r="BB74">
        <v>18000</v>
      </c>
      <c r="BC74">
        <f t="shared" si="41"/>
        <v>3.5741437993529163E-2</v>
      </c>
      <c r="BD74">
        <f t="shared" si="42"/>
        <v>4.0902380520037557E-2</v>
      </c>
      <c r="BE74">
        <f t="shared" si="43"/>
        <v>-5.160942526508395E-3</v>
      </c>
      <c r="BF74">
        <f t="shared" si="44"/>
        <v>1.4361258163442945</v>
      </c>
      <c r="BG74">
        <f t="shared" si="110"/>
        <v>-0.96192941431052259</v>
      </c>
      <c r="BH74">
        <f t="shared" si="111"/>
        <v>-0.45923794107619209</v>
      </c>
      <c r="BI74">
        <f t="shared" si="112"/>
        <v>-0.23374147950262139</v>
      </c>
      <c r="BJ74">
        <f t="shared" ref="BJ74:BP74" si="122">$BQ74+$AG$7*SIN(BK74)</f>
        <v>43.709258886727376</v>
      </c>
      <c r="BK74">
        <f t="shared" si="122"/>
        <v>43.710020364853833</v>
      </c>
      <c r="BL74">
        <f t="shared" si="122"/>
        <v>43.71164496195064</v>
      </c>
      <c r="BM74">
        <f t="shared" si="122"/>
        <v>43.715108564624551</v>
      </c>
      <c r="BN74">
        <f t="shared" si="122"/>
        <v>43.722481994219244</v>
      </c>
      <c r="BO74">
        <f t="shared" si="122"/>
        <v>43.738131353759726</v>
      </c>
      <c r="BP74">
        <f t="shared" si="122"/>
        <v>43.771149642378198</v>
      </c>
      <c r="BQ74">
        <f t="shared" si="46"/>
        <v>43.840100464260409</v>
      </c>
    </row>
    <row r="75" spans="1:69">
      <c r="A75" s="23" t="s">
        <v>155</v>
      </c>
      <c r="B75" s="98" t="s">
        <v>59</v>
      </c>
      <c r="C75" s="23">
        <v>54943.575700000001</v>
      </c>
      <c r="D75" s="23">
        <v>1E-3</v>
      </c>
      <c r="E75" s="17">
        <f t="shared" si="73"/>
        <v>17081.066931311601</v>
      </c>
      <c r="F75">
        <f t="shared" si="74"/>
        <v>17081</v>
      </c>
      <c r="G75">
        <f t="shared" si="102"/>
        <v>2.8380612464388832E-2</v>
      </c>
      <c r="J75">
        <f t="shared" si="103"/>
        <v>2.8380612464388832E-2</v>
      </c>
      <c r="L75">
        <f t="shared" si="75"/>
        <v>3.2754256456680397E-2</v>
      </c>
      <c r="M75" s="2">
        <f t="shared" si="76"/>
        <v>39925.075700000001</v>
      </c>
      <c r="N75">
        <f t="shared" si="77"/>
        <v>1.9128761771308099E-5</v>
      </c>
      <c r="O75" s="6">
        <v>0.4</v>
      </c>
      <c r="P75">
        <f t="shared" si="78"/>
        <v>7.6515047085232403E-6</v>
      </c>
      <c r="S75" s="175"/>
      <c r="T75">
        <v>2.0627477259799122E-23</v>
      </c>
      <c r="U75">
        <v>5.3427938640276981E-19</v>
      </c>
      <c r="V75">
        <v>6.6564607389347059E-26</v>
      </c>
      <c r="W75">
        <v>8.0217429878751634E-10</v>
      </c>
      <c r="X75">
        <v>1.5673501621554751E-4</v>
      </c>
      <c r="Y75">
        <v>3.0648650573145792E-3</v>
      </c>
      <c r="Z75">
        <v>3.8642873454217624E-4</v>
      </c>
      <c r="AA75" s="6">
        <v>93.84984267623777</v>
      </c>
      <c r="AB75">
        <v>2.4081057276306187E-5</v>
      </c>
      <c r="AC75">
        <v>1.7282523989641815E-9</v>
      </c>
      <c r="AD75">
        <v>1.9754945294206987E-19</v>
      </c>
      <c r="AE75">
        <f t="shared" si="79"/>
        <v>17081</v>
      </c>
      <c r="AF75" s="127">
        <f t="shared" si="80"/>
        <v>2.7198143465585734E-2</v>
      </c>
      <c r="AG75" s="127">
        <f t="shared" si="81"/>
        <v>3.3936725455483492E-2</v>
      </c>
      <c r="AH75" s="127">
        <f t="shared" si="82"/>
        <v>-4.3736439922915649E-3</v>
      </c>
      <c r="AI75" s="127">
        <f t="shared" si="83"/>
        <v>1.1824689988030983E-3</v>
      </c>
      <c r="AJ75" s="127">
        <f t="shared" si="84"/>
        <v>5.5929317325216075E-7</v>
      </c>
      <c r="AK75">
        <f t="shared" si="85"/>
        <v>-4.3736439922915649E-3</v>
      </c>
      <c r="AL75" s="113">
        <f t="shared" si="86"/>
        <v>1.3982329331304017E-6</v>
      </c>
      <c r="AM75">
        <f t="shared" si="87"/>
        <v>-5.5561129910946623E-3</v>
      </c>
      <c r="AN75">
        <f t="shared" si="88"/>
        <v>1.1624110181790859</v>
      </c>
      <c r="AO75">
        <f t="shared" si="89"/>
        <v>-0.88025612221025407</v>
      </c>
      <c r="AP75">
        <f t="shared" si="90"/>
        <v>-0.45862778386141528</v>
      </c>
      <c r="AQ75">
        <f t="shared" si="91"/>
        <v>-1.2304524688166516</v>
      </c>
      <c r="AR75">
        <f t="shared" si="92"/>
        <v>-0.70672663791967261</v>
      </c>
      <c r="AS75" s="127">
        <f t="shared" si="118"/>
        <v>43.194951881989809</v>
      </c>
      <c r="AT75" s="127">
        <f t="shared" si="118"/>
        <v>43.195423566125889</v>
      </c>
      <c r="AU75" s="127">
        <f t="shared" si="118"/>
        <v>43.196795694865457</v>
      </c>
      <c r="AV75" s="127">
        <f t="shared" si="118"/>
        <v>43.200776561150626</v>
      </c>
      <c r="AW75" s="127">
        <f t="shared" si="118"/>
        <v>43.212238218058403</v>
      </c>
      <c r="AX75" s="127">
        <f t="shared" si="118"/>
        <v>43.244553645098719</v>
      </c>
      <c r="AY75" s="127">
        <f t="shared" si="118"/>
        <v>43.331022828869244</v>
      </c>
      <c r="AZ75" s="127">
        <f t="shared" si="93"/>
        <v>43.539491644311298</v>
      </c>
      <c r="BB75">
        <v>18250</v>
      </c>
      <c r="BC75">
        <f t="shared" si="41"/>
        <v>3.8469100324103646E-2</v>
      </c>
      <c r="BD75">
        <f t="shared" si="42"/>
        <v>4.3231774955180075E-2</v>
      </c>
      <c r="BE75">
        <f t="shared" si="43"/>
        <v>-4.7626746310764304E-3</v>
      </c>
      <c r="BF75">
        <f t="shared" si="44"/>
        <v>1.4769570196517929</v>
      </c>
      <c r="BG75">
        <f t="shared" si="110"/>
        <v>-0.85909292775800739</v>
      </c>
      <c r="BH75">
        <f t="shared" si="111"/>
        <v>-0.19875629777493997</v>
      </c>
      <c r="BI75">
        <f t="shared" si="112"/>
        <v>-9.9706599875396817E-2</v>
      </c>
      <c r="BJ75">
        <f t="shared" ref="BJ75:BP75" si="123">$BQ75+$AG$7*SIN(BK75)</f>
        <v>43.865232677827905</v>
      </c>
      <c r="BK75">
        <f t="shared" si="123"/>
        <v>43.86560966919351</v>
      </c>
      <c r="BL75">
        <f t="shared" si="123"/>
        <v>43.86638978750107</v>
      </c>
      <c r="BM75">
        <f t="shared" si="123"/>
        <v>43.868003882720082</v>
      </c>
      <c r="BN75">
        <f t="shared" si="123"/>
        <v>43.871342564278358</v>
      </c>
      <c r="BO75">
        <f t="shared" si="123"/>
        <v>43.878244577056854</v>
      </c>
      <c r="BP75">
        <f t="shared" si="123"/>
        <v>43.892497637812873</v>
      </c>
      <c r="BQ75">
        <f t="shared" si="46"/>
        <v>43.921876530623067</v>
      </c>
    </row>
    <row r="76" spans="1:69">
      <c r="A76" s="23" t="s">
        <v>157</v>
      </c>
      <c r="B76" s="98" t="s">
        <v>59</v>
      </c>
      <c r="C76" s="23">
        <v>55628.394200000002</v>
      </c>
      <c r="D76" s="23">
        <v>4.1999999999999997E-3</v>
      </c>
      <c r="E76" s="17">
        <f t="shared" si="73"/>
        <v>18696.10608760385</v>
      </c>
      <c r="F76">
        <f t="shared" si="74"/>
        <v>18696</v>
      </c>
      <c r="G76">
        <f t="shared" si="102"/>
        <v>4.4983896186749917E-2</v>
      </c>
      <c r="J76">
        <f t="shared" si="103"/>
        <v>4.4983896186749917E-2</v>
      </c>
      <c r="L76">
        <f t="shared" si="75"/>
        <v>4.7507248447011208E-2</v>
      </c>
      <c r="M76" s="2">
        <f t="shared" si="76"/>
        <v>40609.894200000002</v>
      </c>
      <c r="N76">
        <f t="shared" si="77"/>
        <v>6.3673066293657668E-6</v>
      </c>
      <c r="O76" s="6">
        <v>0.1</v>
      </c>
      <c r="P76">
        <f t="shared" si="78"/>
        <v>6.3673066293657675E-7</v>
      </c>
      <c r="S76" s="175"/>
      <c r="AA76" s="6"/>
      <c r="AE76">
        <f t="shared" si="79"/>
        <v>18696</v>
      </c>
      <c r="AF76" s="127">
        <f t="shared" si="80"/>
        <v>4.3751059041291354E-2</v>
      </c>
      <c r="AG76" s="127">
        <f t="shared" si="81"/>
        <v>4.874008559246977E-2</v>
      </c>
      <c r="AH76" s="127">
        <f t="shared" si="82"/>
        <v>-2.5233522602612912E-3</v>
      </c>
      <c r="AI76" s="127">
        <f t="shared" si="83"/>
        <v>1.2328371454585624E-3</v>
      </c>
      <c r="AJ76" s="127">
        <f t="shared" si="84"/>
        <v>1.5198874272224166E-7</v>
      </c>
      <c r="AK76">
        <f t="shared" si="85"/>
        <v>-2.5233522602612912E-3</v>
      </c>
      <c r="AL76" s="113">
        <f t="shared" si="86"/>
        <v>1.5198874272224165E-6</v>
      </c>
      <c r="AM76">
        <f t="shared" si="87"/>
        <v>-3.7561894057198549E-3</v>
      </c>
      <c r="AN76">
        <f t="shared" si="88"/>
        <v>1.4675892266521877</v>
      </c>
      <c r="AO76">
        <f t="shared" si="89"/>
        <v>-0.52673143601854822</v>
      </c>
      <c r="AP76">
        <f t="shared" si="90"/>
        <v>0.13445109919375678</v>
      </c>
      <c r="AQ76">
        <f t="shared" si="91"/>
        <v>0.27998774205343602</v>
      </c>
      <c r="AR76">
        <f t="shared" si="92"/>
        <v>0.14091564431558123</v>
      </c>
      <c r="AS76" s="127">
        <f t="shared" si="118"/>
        <v>44.147556787194674</v>
      </c>
      <c r="AT76" s="127">
        <f t="shared" si="118"/>
        <v>44.147041212593024</v>
      </c>
      <c r="AU76" s="127">
        <f t="shared" si="118"/>
        <v>44.145967078109834</v>
      </c>
      <c r="AV76" s="127">
        <f t="shared" si="118"/>
        <v>44.143729865087657</v>
      </c>
      <c r="AW76" s="127">
        <f t="shared" si="118"/>
        <v>44.139072787743167</v>
      </c>
      <c r="AX76" s="127">
        <f t="shared" si="118"/>
        <v>44.129389281574973</v>
      </c>
      <c r="AY76" s="127">
        <f t="shared" si="118"/>
        <v>44.109297583886459</v>
      </c>
      <c r="AZ76" s="127">
        <f t="shared" si="93"/>
        <v>44.067765033014034</v>
      </c>
      <c r="BB76">
        <v>18500</v>
      </c>
      <c r="BC76">
        <f t="shared" si="41"/>
        <v>4.1369910030303547E-2</v>
      </c>
      <c r="BD76">
        <f t="shared" si="42"/>
        <v>4.56094247233019E-2</v>
      </c>
      <c r="BE76">
        <f t="shared" si="43"/>
        <v>-4.2395146929983547E-3</v>
      </c>
      <c r="BF76">
        <f t="shared" si="44"/>
        <v>1.4853266271820154</v>
      </c>
      <c r="BG76">
        <f t="shared" si="110"/>
        <v>-0.69198193351942006</v>
      </c>
      <c r="BH76">
        <f t="shared" si="111"/>
        <v>7.0507642610836932E-2</v>
      </c>
      <c r="BI76">
        <f t="shared" si="112"/>
        <v>3.5268433427726814E-2</v>
      </c>
      <c r="BJ76">
        <f t="shared" ref="BJ76:BP76" si="124">$BQ76+$AG$7*SIN(BK76)</f>
        <v>44.02374686575336</v>
      </c>
      <c r="BK76">
        <f t="shared" si="124"/>
        <v>44.023609626337993</v>
      </c>
      <c r="BL76">
        <f t="shared" si="124"/>
        <v>44.023327312269245</v>
      </c>
      <c r="BM76">
        <f t="shared" si="124"/>
        <v>44.022746576591409</v>
      </c>
      <c r="BN76">
        <f t="shared" si="124"/>
        <v>44.021552013830629</v>
      </c>
      <c r="BO76">
        <f t="shared" si="124"/>
        <v>44.019094994192969</v>
      </c>
      <c r="BP76">
        <f t="shared" si="124"/>
        <v>44.014041989991064</v>
      </c>
      <c r="BQ76">
        <f t="shared" si="46"/>
        <v>44.003652596985717</v>
      </c>
    </row>
    <row r="77" spans="1:69">
      <c r="A77" s="93" t="s">
        <v>187</v>
      </c>
      <c r="B77" s="104" t="s">
        <v>60</v>
      </c>
      <c r="C77" s="94">
        <v>56001.332900000001</v>
      </c>
      <c r="D77" s="94">
        <v>5.5999999999999999E-3</v>
      </c>
      <c r="E77" s="17">
        <f t="shared" si="73"/>
        <v>19575.624680335684</v>
      </c>
      <c r="F77">
        <f t="shared" si="74"/>
        <v>19575.5</v>
      </c>
      <c r="G77">
        <f t="shared" si="102"/>
        <v>5.2867696816974785E-2</v>
      </c>
      <c r="J77">
        <f t="shared" si="103"/>
        <v>5.2867696816974785E-2</v>
      </c>
      <c r="L77">
        <f t="shared" si="75"/>
        <v>5.638840689276868E-2</v>
      </c>
      <c r="M77" s="2">
        <f t="shared" si="76"/>
        <v>40982.832900000001</v>
      </c>
      <c r="N77">
        <f t="shared" si="77"/>
        <v>1.2395399437796655E-5</v>
      </c>
      <c r="O77" s="6">
        <v>0.1</v>
      </c>
      <c r="P77">
        <f t="shared" si="78"/>
        <v>1.2395399437796656E-6</v>
      </c>
      <c r="S77" s="175"/>
      <c r="AA77" s="6"/>
      <c r="AE77">
        <f t="shared" si="79"/>
        <v>19575.5</v>
      </c>
      <c r="AF77" s="127">
        <f t="shared" si="80"/>
        <v>5.5150083765235745E-2</v>
      </c>
      <c r="AG77" s="127">
        <f t="shared" si="81"/>
        <v>5.410601994450772E-2</v>
      </c>
      <c r="AH77" s="127">
        <f t="shared" si="82"/>
        <v>-3.5207100757938953E-3</v>
      </c>
      <c r="AI77" s="127">
        <f t="shared" si="83"/>
        <v>-2.2823869482609602E-3</v>
      </c>
      <c r="AJ77" s="127">
        <f t="shared" si="84"/>
        <v>5.2092901815919791E-7</v>
      </c>
      <c r="AK77">
        <f t="shared" si="85"/>
        <v>-3.5207100757938953E-3</v>
      </c>
      <c r="AL77" s="113">
        <f t="shared" si="86"/>
        <v>5.2092901815919787E-6</v>
      </c>
      <c r="AM77">
        <f t="shared" si="87"/>
        <v>-1.2383231275329321E-3</v>
      </c>
      <c r="AN77">
        <f t="shared" si="88"/>
        <v>1.2289041022992413</v>
      </c>
      <c r="AO77">
        <f t="shared" si="89"/>
        <v>0.24374531735944582</v>
      </c>
      <c r="AP77">
        <f t="shared" si="90"/>
        <v>0.42932469636183157</v>
      </c>
      <c r="AQ77">
        <f t="shared" si="91"/>
        <v>1.0809642603000624</v>
      </c>
      <c r="AR77">
        <f t="shared" si="92"/>
        <v>0.60008517983704113</v>
      </c>
      <c r="AS77" s="127">
        <f t="shared" si="118"/>
        <v>44.660417334020259</v>
      </c>
      <c r="AT77" s="127">
        <f t="shared" si="118"/>
        <v>44.65974630296563</v>
      </c>
      <c r="AU77" s="127">
        <f t="shared" si="118"/>
        <v>44.657977477781664</v>
      </c>
      <c r="AV77" s="127">
        <f t="shared" si="118"/>
        <v>44.65332684696088</v>
      </c>
      <c r="AW77" s="127">
        <f t="shared" si="118"/>
        <v>44.641180201787719</v>
      </c>
      <c r="AX77" s="127">
        <f t="shared" si="118"/>
        <v>44.609977087974379</v>
      </c>
      <c r="AY77" s="127">
        <f t="shared" si="118"/>
        <v>44.532822729648089</v>
      </c>
      <c r="AZ77" s="127">
        <f t="shared" si="93"/>
        <v>44.355453234477849</v>
      </c>
      <c r="BB77">
        <v>18750</v>
      </c>
      <c r="BC77">
        <f t="shared" si="41"/>
        <v>4.4421375873494859E-2</v>
      </c>
      <c r="BD77">
        <f t="shared" si="42"/>
        <v>4.8035329824403061E-2</v>
      </c>
      <c r="BE77">
        <f t="shared" si="43"/>
        <v>-3.6139539509082016E-3</v>
      </c>
      <c r="BF77">
        <f t="shared" si="44"/>
        <v>1.4592336258703438</v>
      </c>
      <c r="BG77">
        <f t="shared" si="110"/>
        <v>-0.47779661383731048</v>
      </c>
      <c r="BH77">
        <f t="shared" si="111"/>
        <v>0.33659369094218305</v>
      </c>
      <c r="BI77">
        <f t="shared" si="112"/>
        <v>0.16990399313878932</v>
      </c>
      <c r="BJ77">
        <f t="shared" ref="BJ77:BP77" si="125">$BQ77+$AG$7*SIN(BK77)</f>
        <v>44.181347934540305</v>
      </c>
      <c r="BK77">
        <f t="shared" si="125"/>
        <v>44.180744643760185</v>
      </c>
      <c r="BL77">
        <f t="shared" si="125"/>
        <v>44.179480008318272</v>
      </c>
      <c r="BM77">
        <f t="shared" si="125"/>
        <v>44.176830077143421</v>
      </c>
      <c r="BN77">
        <f t="shared" si="125"/>
        <v>44.171281841932711</v>
      </c>
      <c r="BO77">
        <f t="shared" si="125"/>
        <v>44.159684172705155</v>
      </c>
      <c r="BP77">
        <f t="shared" si="125"/>
        <v>44.135516903630808</v>
      </c>
      <c r="BQ77">
        <f t="shared" si="46"/>
        <v>44.085428663348367</v>
      </c>
    </row>
    <row r="78" spans="1:69">
      <c r="A78" s="93" t="s">
        <v>187</v>
      </c>
      <c r="B78" s="104" t="s">
        <v>59</v>
      </c>
      <c r="C78" s="94">
        <v>56001.546900000001</v>
      </c>
      <c r="D78" s="94">
        <v>4.0000000000000001E-3</v>
      </c>
      <c r="E78" s="17">
        <f t="shared" si="73"/>
        <v>19576.129366437839</v>
      </c>
      <c r="F78">
        <f t="shared" si="74"/>
        <v>19576</v>
      </c>
      <c r="G78">
        <f t="shared" si="102"/>
        <v>5.4854725698533002E-2</v>
      </c>
      <c r="J78">
        <f t="shared" si="103"/>
        <v>5.4854725698533002E-2</v>
      </c>
      <c r="L78">
        <f t="shared" si="75"/>
        <v>5.6393625733033526E-2</v>
      </c>
      <c r="M78" s="2">
        <f t="shared" si="76"/>
        <v>40983.046900000001</v>
      </c>
      <c r="N78">
        <f t="shared" si="77"/>
        <v>2.3682133161857116E-6</v>
      </c>
      <c r="O78" s="6">
        <v>0.1</v>
      </c>
      <c r="P78">
        <f t="shared" si="78"/>
        <v>2.3682133161857118E-7</v>
      </c>
      <c r="S78" s="175"/>
      <c r="T78">
        <v>1.5015935070890399E-23</v>
      </c>
      <c r="U78">
        <v>1.2932021205719465E-19</v>
      </c>
      <c r="V78">
        <v>2.0475327522947501E-28</v>
      </c>
      <c r="W78">
        <v>5.4808562182149379E-12</v>
      </c>
      <c r="X78">
        <v>5.6939084295723272E-6</v>
      </c>
      <c r="Y78">
        <v>1.1217921566807099E-4</v>
      </c>
      <c r="Z78">
        <v>1.7606000298325454E-7</v>
      </c>
      <c r="AA78" s="6">
        <v>4.0979129650798143</v>
      </c>
      <c r="AB78">
        <v>1.6453383349924875E-7</v>
      </c>
      <c r="AC78">
        <v>2.1529843544169728E-11</v>
      </c>
      <c r="AD78">
        <v>6.0766281509196373E-22</v>
      </c>
      <c r="AE78">
        <f t="shared" si="79"/>
        <v>19576</v>
      </c>
      <c r="AF78" s="127">
        <f t="shared" si="80"/>
        <v>5.515674128434734E-2</v>
      </c>
      <c r="AG78" s="127">
        <f t="shared" si="81"/>
        <v>5.6091610147219188E-2</v>
      </c>
      <c r="AH78" s="127">
        <f t="shared" si="82"/>
        <v>-1.5389000345005233E-3</v>
      </c>
      <c r="AI78" s="127">
        <f t="shared" si="83"/>
        <v>-3.0201558581433724E-4</v>
      </c>
      <c r="AJ78" s="127">
        <f t="shared" si="84"/>
        <v>9.1213414074777316E-9</v>
      </c>
      <c r="AK78">
        <f t="shared" si="85"/>
        <v>-1.5389000345005233E-3</v>
      </c>
      <c r="AL78" s="113">
        <f t="shared" si="86"/>
        <v>9.1213414074777303E-8</v>
      </c>
      <c r="AM78">
        <f t="shared" si="87"/>
        <v>-1.2368844486861832E-3</v>
      </c>
      <c r="AN78">
        <f t="shared" si="88"/>
        <v>1.2287448669004843</v>
      </c>
      <c r="AO78">
        <f t="shared" si="89"/>
        <v>0.24410497586966021</v>
      </c>
      <c r="AP78">
        <f t="shared" si="90"/>
        <v>0.42940955837321559</v>
      </c>
      <c r="AQ78">
        <f t="shared" si="91"/>
        <v>1.0813351210082591</v>
      </c>
      <c r="AR78">
        <f t="shared" si="92"/>
        <v>0.60033741214366354</v>
      </c>
      <c r="AS78" s="127">
        <f t="shared" si="118"/>
        <v>44.660681005904927</v>
      </c>
      <c r="AT78" s="127">
        <f t="shared" si="118"/>
        <v>44.660010432432713</v>
      </c>
      <c r="AU78" s="127">
        <f t="shared" si="118"/>
        <v>44.658242437793781</v>
      </c>
      <c r="AV78" s="127">
        <f t="shared" si="118"/>
        <v>44.65359300554028</v>
      </c>
      <c r="AW78" s="127">
        <f t="shared" si="118"/>
        <v>44.641446952826207</v>
      </c>
      <c r="AX78" s="127">
        <f t="shared" si="118"/>
        <v>44.61023917339373</v>
      </c>
      <c r="AY78" s="127">
        <f t="shared" si="118"/>
        <v>44.533060377160908</v>
      </c>
      <c r="AZ78" s="127">
        <f t="shared" si="93"/>
        <v>44.355616786610575</v>
      </c>
      <c r="BB78">
        <v>19000</v>
      </c>
      <c r="BC78">
        <f t="shared" si="41"/>
        <v>4.7590690733832257E-2</v>
      </c>
      <c r="BD78">
        <f t="shared" si="42"/>
        <v>5.0509490258483558E-2</v>
      </c>
      <c r="BE78">
        <f t="shared" si="43"/>
        <v>-2.9187995246513021E-3</v>
      </c>
      <c r="BF78">
        <f t="shared" si="44"/>
        <v>1.4047070423227523</v>
      </c>
      <c r="BG78">
        <f t="shared" si="110"/>
        <v>-0.24382705930480217</v>
      </c>
      <c r="BH78">
        <f t="shared" si="111"/>
        <v>0.5884284150582294</v>
      </c>
      <c r="BI78">
        <f t="shared" si="112"/>
        <v>0.30300807620223291</v>
      </c>
      <c r="BJ78">
        <f t="shared" ref="BJ78:BP78" si="126">$BQ78+$AG$7*SIN(BK78)</f>
        <v>44.334767568299483</v>
      </c>
      <c r="BK78">
        <f t="shared" si="126"/>
        <v>44.333896796994942</v>
      </c>
      <c r="BL78">
        <f t="shared" si="126"/>
        <v>44.331991097808178</v>
      </c>
      <c r="BM78">
        <f t="shared" si="126"/>
        <v>44.327825044138365</v>
      </c>
      <c r="BN78">
        <f t="shared" si="126"/>
        <v>44.318739212305907</v>
      </c>
      <c r="BO78">
        <f t="shared" si="126"/>
        <v>44.299022194011641</v>
      </c>
      <c r="BP78">
        <f t="shared" si="126"/>
        <v>44.256657047549524</v>
      </c>
      <c r="BQ78">
        <f t="shared" si="46"/>
        <v>44.167204729711024</v>
      </c>
    </row>
    <row r="79" spans="1:69">
      <c r="A79" s="93" t="s">
        <v>188</v>
      </c>
      <c r="B79" s="104" t="s">
        <v>59</v>
      </c>
      <c r="C79" s="94">
        <v>56181.337800000001</v>
      </c>
      <c r="D79" s="94">
        <v>4.0000000000000002E-4</v>
      </c>
      <c r="E79" s="17">
        <f t="shared" si="73"/>
        <v>20000.138565145266</v>
      </c>
      <c r="F79">
        <f t="shared" si="74"/>
        <v>20000</v>
      </c>
      <c r="G79">
        <f t="shared" si="102"/>
        <v>5.8755216283316258E-2</v>
      </c>
      <c r="J79">
        <f t="shared" si="103"/>
        <v>5.8755216283316258E-2</v>
      </c>
      <c r="L79">
        <f t="shared" si="75"/>
        <v>6.0888685324598651E-2</v>
      </c>
      <c r="M79" s="2">
        <f t="shared" si="76"/>
        <v>41162.837800000001</v>
      </c>
      <c r="N79">
        <f t="shared" si="77"/>
        <v>4.5516901501104133E-6</v>
      </c>
      <c r="O79" s="6">
        <v>1</v>
      </c>
      <c r="P79">
        <f t="shared" si="78"/>
        <v>4.5516901501104133E-6</v>
      </c>
      <c r="S79" s="175"/>
      <c r="AA79" s="6"/>
      <c r="AE79">
        <f t="shared" si="79"/>
        <v>20000</v>
      </c>
      <c r="AF79" s="127">
        <f t="shared" si="80"/>
        <v>6.0825431603169534E-2</v>
      </c>
      <c r="AG79" s="127">
        <f t="shared" si="81"/>
        <v>5.8818470004745375E-2</v>
      </c>
      <c r="AH79" s="127">
        <f t="shared" si="82"/>
        <v>-2.1334690412823931E-3</v>
      </c>
      <c r="AI79" s="127">
        <f t="shared" si="83"/>
        <v>-2.0702153198532761E-3</v>
      </c>
      <c r="AJ79" s="127">
        <f t="shared" si="84"/>
        <v>4.2857914705552024E-6</v>
      </c>
      <c r="AK79">
        <f t="shared" si="85"/>
        <v>-2.1334690412823931E-3</v>
      </c>
      <c r="AL79" s="113">
        <f t="shared" si="86"/>
        <v>4.2857914705552024E-6</v>
      </c>
      <c r="AM79">
        <f t="shared" si="87"/>
        <v>-6.3253721429116301E-5</v>
      </c>
      <c r="AN79">
        <f t="shared" si="88"/>
        <v>1.1002029395643418</v>
      </c>
      <c r="AO79">
        <f t="shared" si="89"/>
        <v>0.50434341255912696</v>
      </c>
      <c r="AP79">
        <f t="shared" si="90"/>
        <v>0.47610519200935542</v>
      </c>
      <c r="AQ79">
        <f t="shared" si="91"/>
        <v>1.3633599000476258</v>
      </c>
      <c r="AR79">
        <f t="shared" si="92"/>
        <v>0.81144368270632272</v>
      </c>
      <c r="AS79" s="127">
        <f t="shared" si="118"/>
        <v>44.872289556922055</v>
      </c>
      <c r="AT79" s="127">
        <f t="shared" si="118"/>
        <v>44.871995403109025</v>
      </c>
      <c r="AU79" s="127">
        <f t="shared" si="118"/>
        <v>44.871035767814689</v>
      </c>
      <c r="AV79" s="127">
        <f t="shared" si="118"/>
        <v>44.867912942732175</v>
      </c>
      <c r="AW79" s="127">
        <f t="shared" si="118"/>
        <v>44.85783214349734</v>
      </c>
      <c r="AX79" s="127">
        <f t="shared" si="118"/>
        <v>44.826086120507384</v>
      </c>
      <c r="AY79" s="127">
        <f t="shared" si="118"/>
        <v>44.732678341843481</v>
      </c>
      <c r="AZ79" s="127">
        <f t="shared" si="93"/>
        <v>44.494308995161632</v>
      </c>
      <c r="BB79">
        <v>19250</v>
      </c>
      <c r="BC79">
        <f t="shared" si="41"/>
        <v>5.0842487897739874E-2</v>
      </c>
      <c r="BD79">
        <f t="shared" si="42"/>
        <v>5.3031906025543335E-2</v>
      </c>
      <c r="BE79">
        <f t="shared" si="43"/>
        <v>-2.1894181278034586E-3</v>
      </c>
      <c r="BF79">
        <f t="shared" si="44"/>
        <v>1.3324418445421564</v>
      </c>
      <c r="BG79">
        <f t="shared" si="110"/>
        <v>-1.6192158639618655E-2</v>
      </c>
      <c r="BH79">
        <f t="shared" si="111"/>
        <v>0.81854561384899327</v>
      </c>
      <c r="BI79">
        <f t="shared" si="112"/>
        <v>0.43376691465294553</v>
      </c>
      <c r="BJ79">
        <f t="shared" ref="BJ79:BP79" si="127">$BQ79+$AG$7*SIN(BK79)</f>
        <v>44.481527022106</v>
      </c>
      <c r="BK79">
        <f t="shared" si="127"/>
        <v>44.480631970540564</v>
      </c>
      <c r="BL79">
        <f t="shared" si="127"/>
        <v>44.478538801443158</v>
      </c>
      <c r="BM79">
        <f t="shared" si="127"/>
        <v>44.473652933075513</v>
      </c>
      <c r="BN79">
        <f t="shared" si="127"/>
        <v>44.462297566410967</v>
      </c>
      <c r="BO79">
        <f t="shared" si="127"/>
        <v>44.436159706762275</v>
      </c>
      <c r="BP79">
        <f t="shared" si="127"/>
        <v>44.377199328031196</v>
      </c>
      <c r="BQ79">
        <f t="shared" si="46"/>
        <v>44.248980796073674</v>
      </c>
    </row>
    <row r="80" spans="1:69">
      <c r="A80" s="17" t="s">
        <v>61</v>
      </c>
      <c r="B80" t="s">
        <v>60</v>
      </c>
      <c r="C80" s="41">
        <v>47734.890200000002</v>
      </c>
      <c r="D80" s="41"/>
      <c r="E80">
        <f t="shared" si="73"/>
        <v>80.490358254430774</v>
      </c>
      <c r="F80">
        <f t="shared" si="74"/>
        <v>80.5</v>
      </c>
      <c r="G80">
        <f t="shared" ref="G80:G111" si="128">+C80-(C$7+F80*C$8)+K$9*S80</f>
        <v>-4.0883502515498549E-3</v>
      </c>
      <c r="K80">
        <f t="shared" ref="K80:K111" si="129">G80</f>
        <v>-4.0883502515498549E-3</v>
      </c>
      <c r="L80">
        <f t="shared" si="75"/>
        <v>-3.7295782788771361E-4</v>
      </c>
      <c r="M80" s="2">
        <f t="shared" si="76"/>
        <v>32716.390200000002</v>
      </c>
      <c r="N80">
        <f t="shared" si="77"/>
        <v>1.3804140861806042E-5</v>
      </c>
      <c r="O80" s="6">
        <v>1</v>
      </c>
      <c r="P80">
        <f t="shared" si="78"/>
        <v>1.3804140861806042E-5</v>
      </c>
      <c r="S80" s="175"/>
      <c r="AA80" s="6"/>
      <c r="AE80">
        <f t="shared" si="79"/>
        <v>80.5</v>
      </c>
      <c r="AF80" s="127">
        <f t="shared" si="80"/>
        <v>-2.4475809353964742E-3</v>
      </c>
      <c r="AG80" s="127">
        <f t="shared" si="81"/>
        <v>-2.0137271440410945E-3</v>
      </c>
      <c r="AH80" s="127">
        <f t="shared" si="82"/>
        <v>-3.7153924236621415E-3</v>
      </c>
      <c r="AI80" s="127">
        <f t="shared" si="83"/>
        <v>-1.6407693161533806E-3</v>
      </c>
      <c r="AJ80" s="127">
        <f t="shared" si="84"/>
        <v>2.6921239488304324E-6</v>
      </c>
      <c r="AK80">
        <f t="shared" si="85"/>
        <v>-3.7153924236621415E-3</v>
      </c>
      <c r="AL80" s="113">
        <f t="shared" si="86"/>
        <v>2.6921239488304324E-6</v>
      </c>
      <c r="AM80">
        <f t="shared" si="87"/>
        <v>-2.0746231075087604E-3</v>
      </c>
      <c r="AN80">
        <f t="shared" si="88"/>
        <v>1.3202861473855996</v>
      </c>
      <c r="AO80">
        <f t="shared" si="89"/>
        <v>1.7499250156398735E-2</v>
      </c>
      <c r="AP80">
        <f t="shared" si="90"/>
        <v>0.36624249719071417</v>
      </c>
      <c r="AQ80">
        <f t="shared" si="91"/>
        <v>0.85223862352551027</v>
      </c>
      <c r="AR80">
        <f t="shared" si="92"/>
        <v>0.45393241858506389</v>
      </c>
      <c r="AS80" s="127">
        <f t="shared" ref="AS80:AY89" si="130">$AZ80+$AG$7*SIN(AT80)</f>
        <v>38.220534554224947</v>
      </c>
      <c r="AT80" s="127">
        <f t="shared" si="130"/>
        <v>38.219654655858299</v>
      </c>
      <c r="AU80" s="127">
        <f t="shared" si="130"/>
        <v>38.217571293353529</v>
      </c>
      <c r="AV80" s="127">
        <f t="shared" si="130"/>
        <v>38.212648280484871</v>
      </c>
      <c r="AW80" s="127">
        <f t="shared" si="130"/>
        <v>38.201068886845547</v>
      </c>
      <c r="AX80" s="127">
        <f t="shared" si="130"/>
        <v>38.174116284936822</v>
      </c>
      <c r="AY80" s="127">
        <f t="shared" si="130"/>
        <v>38.112752287665884</v>
      </c>
      <c r="AZ80" s="127">
        <f t="shared" si="93"/>
        <v>37.978555579518208</v>
      </c>
      <c r="BB80">
        <v>19500</v>
      </c>
      <c r="BC80">
        <f t="shared" si="41"/>
        <v>5.4145936556991237E-2</v>
      </c>
      <c r="BD80">
        <f t="shared" si="42"/>
        <v>5.5602577125582475E-2</v>
      </c>
      <c r="BE80">
        <f t="shared" si="43"/>
        <v>-1.4566405685912385E-3</v>
      </c>
      <c r="BF80">
        <f t="shared" si="44"/>
        <v>1.2530374424321138</v>
      </c>
      <c r="BG80">
        <f t="shared" si="110"/>
        <v>0.18798786033981732</v>
      </c>
      <c r="BH80">
        <f t="shared" si="111"/>
        <v>1.0238515588346375</v>
      </c>
      <c r="BI80">
        <f t="shared" si="112"/>
        <v>0.56188976669152257</v>
      </c>
      <c r="BJ80">
        <f t="shared" ref="BJ80:BP80" si="131">$BQ80+$AG$7*SIN(BK80)</f>
        <v>44.620210047409216</v>
      </c>
      <c r="BK80">
        <f t="shared" si="131"/>
        <v>44.619472193786279</v>
      </c>
      <c r="BL80">
        <f t="shared" si="131"/>
        <v>44.617586739396884</v>
      </c>
      <c r="BM80">
        <f t="shared" si="131"/>
        <v>44.612780641892499</v>
      </c>
      <c r="BN80">
        <f t="shared" si="131"/>
        <v>44.600605041125988</v>
      </c>
      <c r="BO80">
        <f t="shared" si="131"/>
        <v>44.57021786068379</v>
      </c>
      <c r="BP80">
        <f t="shared" si="131"/>
        <v>44.496884647239447</v>
      </c>
      <c r="BQ80">
        <f t="shared" si="46"/>
        <v>44.330756862436324</v>
      </c>
    </row>
    <row r="81" spans="1:69">
      <c r="A81" s="17" t="s">
        <v>61</v>
      </c>
      <c r="B81" t="s">
        <v>59</v>
      </c>
      <c r="C81" s="41">
        <v>47752.487200000003</v>
      </c>
      <c r="D81" s="41"/>
      <c r="E81">
        <f t="shared" si="73"/>
        <v>121.99017759820903</v>
      </c>
      <c r="F81">
        <f t="shared" si="74"/>
        <v>122</v>
      </c>
      <c r="G81">
        <f t="shared" si="128"/>
        <v>-4.1649531776783988E-3</v>
      </c>
      <c r="I81" s="11"/>
      <c r="K81">
        <f t="shared" si="129"/>
        <v>-4.1649531776783988E-3</v>
      </c>
      <c r="L81">
        <f t="shared" si="75"/>
        <v>-5.6378707802395953E-4</v>
      </c>
      <c r="M81" s="2">
        <f t="shared" si="76"/>
        <v>32733.987200000003</v>
      </c>
      <c r="N81">
        <f t="shared" si="77"/>
        <v>1.2968397277300368E-5</v>
      </c>
      <c r="O81" s="6">
        <v>1</v>
      </c>
      <c r="P81">
        <f t="shared" si="78"/>
        <v>1.2968397277300368E-5</v>
      </c>
      <c r="S81" s="175"/>
      <c r="T81">
        <v>7.3420492532797547E-25</v>
      </c>
      <c r="U81">
        <v>8.6255615195357348E-19</v>
      </c>
      <c r="V81">
        <v>1.0997473620920117E-27</v>
      </c>
      <c r="W81">
        <v>2.6594595959096373E-10</v>
      </c>
      <c r="X81">
        <v>3.7964154065960875E-6</v>
      </c>
      <c r="Y81">
        <v>3.8039425959425655E-3</v>
      </c>
      <c r="Z81">
        <v>5.4056453122933271E-6</v>
      </c>
      <c r="AA81" s="6">
        <v>567.92770751650221</v>
      </c>
      <c r="AB81">
        <v>7.9836263702188587E-6</v>
      </c>
      <c r="AC81">
        <v>8.8416214187659404E-10</v>
      </c>
      <c r="AD81">
        <v>3.2638089778439928E-21</v>
      </c>
      <c r="AE81">
        <f t="shared" si="79"/>
        <v>122</v>
      </c>
      <c r="AF81" s="127">
        <f t="shared" si="80"/>
        <v>-2.5163260924158373E-3</v>
      </c>
      <c r="AG81" s="127">
        <f t="shared" si="81"/>
        <v>-2.2124141632865212E-3</v>
      </c>
      <c r="AH81" s="127">
        <f t="shared" si="82"/>
        <v>-3.6011660996544395E-3</v>
      </c>
      <c r="AI81" s="127">
        <f t="shared" si="83"/>
        <v>-1.6486270852625615E-3</v>
      </c>
      <c r="AJ81" s="127">
        <f t="shared" si="84"/>
        <v>2.7179712662613294E-6</v>
      </c>
      <c r="AK81">
        <f t="shared" si="85"/>
        <v>-3.6011660996544395E-3</v>
      </c>
      <c r="AL81" s="113">
        <f t="shared" si="86"/>
        <v>2.7179712662613294E-6</v>
      </c>
      <c r="AM81">
        <f t="shared" si="87"/>
        <v>-1.9525390143918775E-3</v>
      </c>
      <c r="AN81">
        <f t="shared" si="88"/>
        <v>1.3072098309900984</v>
      </c>
      <c r="AO81">
        <f t="shared" si="89"/>
        <v>5.2646212168317164E-2</v>
      </c>
      <c r="AP81">
        <f t="shared" si="90"/>
        <v>0.37727828283461479</v>
      </c>
      <c r="AQ81">
        <f t="shared" si="91"/>
        <v>0.88740904192966497</v>
      </c>
      <c r="AR81">
        <f t="shared" si="92"/>
        <v>0.47531402440284548</v>
      </c>
      <c r="AS81" s="127">
        <f t="shared" si="130"/>
        <v>38.24392299234119</v>
      </c>
      <c r="AT81" s="127">
        <f t="shared" si="130"/>
        <v>38.243063710375743</v>
      </c>
      <c r="AU81" s="127">
        <f t="shared" si="130"/>
        <v>38.241000971499041</v>
      </c>
      <c r="AV81" s="127">
        <f t="shared" si="130"/>
        <v>38.23605969585909</v>
      </c>
      <c r="AW81" s="127">
        <f t="shared" si="130"/>
        <v>38.224281382773704</v>
      </c>
      <c r="AX81" s="127">
        <f t="shared" si="130"/>
        <v>38.196522038276754</v>
      </c>
      <c r="AY81" s="127">
        <f t="shared" si="130"/>
        <v>38.132662990104187</v>
      </c>
      <c r="AZ81" s="127">
        <f t="shared" si="93"/>
        <v>37.992130406534407</v>
      </c>
      <c r="BB81">
        <v>19750</v>
      </c>
      <c r="BC81">
        <f t="shared" si="41"/>
        <v>5.7478373603277871E-2</v>
      </c>
      <c r="BD81">
        <f t="shared" si="42"/>
        <v>5.8221503558600896E-2</v>
      </c>
      <c r="BE81">
        <f t="shared" si="43"/>
        <v>-7.4312995532302612E-4</v>
      </c>
      <c r="BF81">
        <f t="shared" si="44"/>
        <v>1.1741697065238654</v>
      </c>
      <c r="BG81">
        <f t="shared" si="110"/>
        <v>0.36157330075819138</v>
      </c>
      <c r="BH81">
        <f t="shared" si="111"/>
        <v>1.2046932912419799</v>
      </c>
      <c r="BI81">
        <f t="shared" si="112"/>
        <v>0.68758733131917782</v>
      </c>
      <c r="BJ81">
        <f t="shared" ref="BJ81:BP81" si="132">$BQ81+$AG$7*SIN(BK81)</f>
        <v>44.750379403539121</v>
      </c>
      <c r="BK81">
        <f t="shared" si="132"/>
        <v>44.749872139603767</v>
      </c>
      <c r="BL81">
        <f t="shared" si="132"/>
        <v>44.748424277591596</v>
      </c>
      <c r="BM81">
        <f t="shared" si="132"/>
        <v>44.744302746861635</v>
      </c>
      <c r="BN81">
        <f t="shared" si="132"/>
        <v>44.732657808243964</v>
      </c>
      <c r="BO81">
        <f t="shared" si="132"/>
        <v>44.700414607217986</v>
      </c>
      <c r="BP81">
        <f t="shared" si="132"/>
        <v>44.615459634923511</v>
      </c>
      <c r="BQ81">
        <f t="shared" si="46"/>
        <v>44.412532928798981</v>
      </c>
    </row>
    <row r="82" spans="1:69">
      <c r="A82" s="17" t="s">
        <v>61</v>
      </c>
      <c r="B82" t="s">
        <v>60</v>
      </c>
      <c r="C82" s="41">
        <v>47759.4876</v>
      </c>
      <c r="D82" s="41"/>
      <c r="E82">
        <f t="shared" si="73"/>
        <v>138.49954483887743</v>
      </c>
      <c r="F82">
        <f t="shared" si="74"/>
        <v>138.5</v>
      </c>
      <c r="G82">
        <f t="shared" si="128"/>
        <v>-1.930001235450618E-4</v>
      </c>
      <c r="I82" s="11"/>
      <c r="K82">
        <f t="shared" si="129"/>
        <v>-1.930001235450618E-4</v>
      </c>
      <c r="L82">
        <f t="shared" si="75"/>
        <v>-6.3928950573076773E-4</v>
      </c>
      <c r="M82" s="2">
        <f t="shared" si="76"/>
        <v>32740.9876</v>
      </c>
      <c r="N82">
        <f t="shared" si="77"/>
        <v>1.9917421265169908E-7</v>
      </c>
      <c r="O82" s="6">
        <v>1</v>
      </c>
      <c r="P82">
        <f t="shared" si="78"/>
        <v>1.9917421265169908E-7</v>
      </c>
      <c r="S82" s="175"/>
      <c r="AA82" s="6"/>
      <c r="AE82">
        <f t="shared" si="79"/>
        <v>138.5</v>
      </c>
      <c r="AF82" s="127">
        <f t="shared" si="80"/>
        <v>-2.5433256641545251E-3</v>
      </c>
      <c r="AG82" s="127">
        <f t="shared" si="81"/>
        <v>1.7110360348786956E-3</v>
      </c>
      <c r="AH82" s="127">
        <f t="shared" si="82"/>
        <v>4.4628938218570593E-4</v>
      </c>
      <c r="AI82" s="127">
        <f t="shared" si="83"/>
        <v>2.3503255406094633E-3</v>
      </c>
      <c r="AJ82" s="127">
        <f t="shared" si="84"/>
        <v>5.5240301468411662E-6</v>
      </c>
      <c r="AK82">
        <f t="shared" si="85"/>
        <v>4.4628938218570593E-4</v>
      </c>
      <c r="AL82" s="113">
        <f t="shared" si="86"/>
        <v>5.5240301468411662E-6</v>
      </c>
      <c r="AM82">
        <f t="shared" si="87"/>
        <v>-1.9040361584237574E-3</v>
      </c>
      <c r="AN82">
        <f t="shared" si="88"/>
        <v>1.3019780748566749</v>
      </c>
      <c r="AO82">
        <f t="shared" si="89"/>
        <v>6.6411761116962426E-2</v>
      </c>
      <c r="AP82">
        <f t="shared" si="90"/>
        <v>0.38147873500557894</v>
      </c>
      <c r="AQ82">
        <f t="shared" si="91"/>
        <v>0.90119915681779605</v>
      </c>
      <c r="AR82">
        <f t="shared" si="92"/>
        <v>0.48379476529573778</v>
      </c>
      <c r="AS82" s="127">
        <f t="shared" si="130"/>
        <v>38.253157938228448</v>
      </c>
      <c r="AT82" s="127">
        <f t="shared" si="130"/>
        <v>38.252308030281483</v>
      </c>
      <c r="AU82" s="127">
        <f t="shared" si="130"/>
        <v>38.250256254724995</v>
      </c>
      <c r="AV82" s="127">
        <f t="shared" si="130"/>
        <v>38.24531364743553</v>
      </c>
      <c r="AW82" s="127">
        <f t="shared" si="130"/>
        <v>38.233467506388465</v>
      </c>
      <c r="AX82" s="127">
        <f t="shared" si="130"/>
        <v>38.205404896046772</v>
      </c>
      <c r="AY82" s="127">
        <f t="shared" si="130"/>
        <v>38.140572163563313</v>
      </c>
      <c r="AZ82" s="127">
        <f t="shared" si="93"/>
        <v>37.997527626914341</v>
      </c>
      <c r="BB82">
        <v>20000</v>
      </c>
      <c r="BC82">
        <f t="shared" si="41"/>
        <v>6.0825431603169534E-2</v>
      </c>
      <c r="BD82">
        <f t="shared" si="42"/>
        <v>6.0888685324598651E-2</v>
      </c>
      <c r="BE82">
        <f t="shared" si="43"/>
        <v>-6.3253721429116301E-5</v>
      </c>
      <c r="BF82">
        <f t="shared" si="44"/>
        <v>1.1002029395643418</v>
      </c>
      <c r="BG82">
        <f t="shared" si="110"/>
        <v>0.50434341255912696</v>
      </c>
      <c r="BH82">
        <f t="shared" si="111"/>
        <v>1.3633599000476258</v>
      </c>
      <c r="BI82">
        <f t="shared" si="112"/>
        <v>0.81144368270632272</v>
      </c>
      <c r="BJ82">
        <f t="shared" ref="BJ82:BP82" si="133">$BQ82+$AG$7*SIN(BK82)</f>
        <v>44.872289556922055</v>
      </c>
      <c r="BK82">
        <f t="shared" si="133"/>
        <v>44.871995403109025</v>
      </c>
      <c r="BL82">
        <f t="shared" si="133"/>
        <v>44.871035767814689</v>
      </c>
      <c r="BM82">
        <f t="shared" si="133"/>
        <v>44.867912942732175</v>
      </c>
      <c r="BN82">
        <f t="shared" si="133"/>
        <v>44.85783214349734</v>
      </c>
      <c r="BO82">
        <f t="shared" si="133"/>
        <v>44.826086120507384</v>
      </c>
      <c r="BP82">
        <f t="shared" si="133"/>
        <v>44.732678341843481</v>
      </c>
      <c r="BQ82">
        <f t="shared" si="46"/>
        <v>44.494308995161632</v>
      </c>
    </row>
    <row r="83" spans="1:69">
      <c r="A83" s="17" t="s">
        <v>61</v>
      </c>
      <c r="B83" t="s">
        <v>60</v>
      </c>
      <c r="C83" s="41">
        <v>47760.330499999996</v>
      </c>
      <c r="D83" s="41"/>
      <c r="E83">
        <f t="shared" si="73"/>
        <v>140.48739491131602</v>
      </c>
      <c r="F83">
        <f t="shared" si="74"/>
        <v>140.5</v>
      </c>
      <c r="G83">
        <f t="shared" si="128"/>
        <v>-5.3448846083483659E-3</v>
      </c>
      <c r="I83" s="11"/>
      <c r="K83">
        <f t="shared" si="129"/>
        <v>-5.3448846083483659E-3</v>
      </c>
      <c r="L83">
        <f t="shared" si="75"/>
        <v>-6.484270315712128E-4</v>
      </c>
      <c r="M83" s="2">
        <f t="shared" si="76"/>
        <v>32741.830499999996</v>
      </c>
      <c r="N83">
        <f t="shared" si="77"/>
        <v>2.2056713770467529E-5</v>
      </c>
      <c r="O83" s="6">
        <v>1</v>
      </c>
      <c r="P83">
        <f t="shared" si="78"/>
        <v>2.2056713770467529E-5</v>
      </c>
      <c r="S83" s="175"/>
      <c r="AA83" s="6"/>
      <c r="AE83">
        <f t="shared" si="79"/>
        <v>140.5</v>
      </c>
      <c r="AF83" s="127">
        <f t="shared" si="80"/>
        <v>-2.546586046883442E-3</v>
      </c>
      <c r="AG83" s="127">
        <f t="shared" si="81"/>
        <v>-3.446725593036137E-3</v>
      </c>
      <c r="AH83" s="127">
        <f t="shared" si="82"/>
        <v>-4.6964575767771532E-3</v>
      </c>
      <c r="AI83" s="127">
        <f t="shared" si="83"/>
        <v>-2.7982985614649239E-3</v>
      </c>
      <c r="AJ83" s="127">
        <f t="shared" si="84"/>
        <v>7.8304748390966631E-6</v>
      </c>
      <c r="AK83">
        <f t="shared" si="85"/>
        <v>-4.6964575767771532E-3</v>
      </c>
      <c r="AL83" s="113">
        <f t="shared" si="86"/>
        <v>7.8304748390966631E-6</v>
      </c>
      <c r="AM83">
        <f t="shared" si="87"/>
        <v>-1.8981590153122291E-3</v>
      </c>
      <c r="AN83">
        <f t="shared" si="88"/>
        <v>1.3013428550517987</v>
      </c>
      <c r="AO83">
        <f t="shared" si="89"/>
        <v>6.8072050717451191E-2</v>
      </c>
      <c r="AP83">
        <f t="shared" si="90"/>
        <v>0.38198071504309095</v>
      </c>
      <c r="AQ83">
        <f t="shared" si="91"/>
        <v>0.90286321286754323</v>
      </c>
      <c r="AR83">
        <f t="shared" si="92"/>
        <v>0.48482194932622186</v>
      </c>
      <c r="AS83" s="127">
        <f t="shared" si="130"/>
        <v>38.2542748351093</v>
      </c>
      <c r="AT83" s="127">
        <f t="shared" si="130"/>
        <v>38.253426106213887</v>
      </c>
      <c r="AU83" s="127">
        <f t="shared" si="130"/>
        <v>38.25137576247522</v>
      </c>
      <c r="AV83" s="127">
        <f t="shared" si="130"/>
        <v>38.246433218808519</v>
      </c>
      <c r="AW83" s="127">
        <f t="shared" si="130"/>
        <v>38.234579290215756</v>
      </c>
      <c r="AX83" s="127">
        <f t="shared" si="130"/>
        <v>38.206480602922419</v>
      </c>
      <c r="AY83" s="127">
        <f t="shared" si="130"/>
        <v>38.141530569562015</v>
      </c>
      <c r="AZ83" s="127">
        <f t="shared" si="93"/>
        <v>37.998181835445244</v>
      </c>
      <c r="BB83">
        <v>20250</v>
      </c>
      <c r="BC83">
        <f t="shared" si="41"/>
        <v>6.4179259989223261E-2</v>
      </c>
      <c r="BD83">
        <f t="shared" si="42"/>
        <v>6.3604122423575743E-2</v>
      </c>
      <c r="BE83">
        <f t="shared" si="43"/>
        <v>5.7513756564752142E-4</v>
      </c>
      <c r="BF83">
        <f t="shared" si="44"/>
        <v>1.0330315223175981</v>
      </c>
      <c r="BG83">
        <f t="shared" si="110"/>
        <v>0.61950682600707607</v>
      </c>
      <c r="BH83">
        <f t="shared" si="111"/>
        <v>1.5028527733552735</v>
      </c>
      <c r="BI83">
        <f t="shared" si="112"/>
        <v>0.93426431452856784</v>
      </c>
      <c r="BJ83">
        <f t="shared" ref="BJ83:BP83" si="134">$BQ83+$AG$7*SIN(BK83)</f>
        <v>44.986573678105202</v>
      </c>
      <c r="BK83">
        <f t="shared" si="134"/>
        <v>44.98643072823824</v>
      </c>
      <c r="BL83">
        <f t="shared" si="134"/>
        <v>44.985883643790636</v>
      </c>
      <c r="BM83">
        <f t="shared" si="134"/>
        <v>44.98379421721927</v>
      </c>
      <c r="BN83">
        <f t="shared" si="134"/>
        <v>44.97587620426301</v>
      </c>
      <c r="BO83">
        <f t="shared" si="134"/>
        <v>44.94670244217572</v>
      </c>
      <c r="BP83">
        <f t="shared" si="134"/>
        <v>44.848303883596444</v>
      </c>
      <c r="BQ83">
        <f t="shared" si="46"/>
        <v>44.576085061524282</v>
      </c>
    </row>
    <row r="84" spans="1:69">
      <c r="A84" s="17" t="s">
        <v>61</v>
      </c>
      <c r="B84" t="s">
        <v>59</v>
      </c>
      <c r="C84" s="41">
        <v>47763.5069</v>
      </c>
      <c r="D84" s="41"/>
      <c r="E84">
        <f t="shared" si="73"/>
        <v>147.97844600887402</v>
      </c>
      <c r="F84">
        <f t="shared" si="74"/>
        <v>148</v>
      </c>
      <c r="G84">
        <f t="shared" si="128"/>
        <v>-9.1394513947307132E-3</v>
      </c>
      <c r="I84" s="11"/>
      <c r="K84">
        <f t="shared" si="129"/>
        <v>-9.1394513947307132E-3</v>
      </c>
      <c r="L84">
        <f t="shared" si="75"/>
        <v>-6.8266524793308395E-4</v>
      </c>
      <c r="M84" s="2">
        <f t="shared" si="76"/>
        <v>32745.0069</v>
      </c>
      <c r="N84">
        <f t="shared" si="77"/>
        <v>7.1517231932668288E-5</v>
      </c>
      <c r="O84" s="6">
        <v>1</v>
      </c>
      <c r="P84">
        <f t="shared" si="78"/>
        <v>7.1517231932668288E-5</v>
      </c>
      <c r="S84" s="175"/>
      <c r="AA84" s="6"/>
      <c r="AE84">
        <f t="shared" ref="AE84:AE115" si="135">F84</f>
        <v>148</v>
      </c>
      <c r="AF84" s="127">
        <f t="shared" ref="AF84:AF115" si="136">AG$3+AG$4*AE84+AG$5*AE84^2+AM84</f>
        <v>-2.5587892788690781E-3</v>
      </c>
      <c r="AG84" s="127">
        <f t="shared" si="81"/>
        <v>-7.2633273637947192E-3</v>
      </c>
      <c r="AH84" s="127">
        <f t="shared" si="82"/>
        <v>-8.4567861467976287E-3</v>
      </c>
      <c r="AI84" s="127">
        <f t="shared" si="83"/>
        <v>-6.5806621158616355E-3</v>
      </c>
      <c r="AJ84" s="127">
        <f t="shared" si="84"/>
        <v>4.3305113883136536E-5</v>
      </c>
      <c r="AK84">
        <f t="shared" si="85"/>
        <v>-8.4567861467976287E-3</v>
      </c>
      <c r="AL84" s="113">
        <f t="shared" si="86"/>
        <v>4.3305113883136536E-5</v>
      </c>
      <c r="AM84">
        <f t="shared" ref="AM84:AM115" si="137">$AG$6*($AG$11/AN84*AO84+$AG$12)</f>
        <v>-1.8761240309359941E-3</v>
      </c>
      <c r="AN84">
        <f t="shared" ref="AN84:AN115" si="138">1+$AG$7*COS(AQ84)</f>
        <v>1.2989588855690473</v>
      </c>
      <c r="AO84">
        <f t="shared" ref="AO84:AO115" si="139">SIN(AQ84+RADIANS($AG$9))</f>
        <v>7.4282073965112869E-2</v>
      </c>
      <c r="AP84">
        <f t="shared" ref="AP84:AP115" si="140">$AG$7*SIN(AQ84)</f>
        <v>0.38384940757400382</v>
      </c>
      <c r="AQ84">
        <f t="shared" ref="AQ84:AQ115" si="141">2*ATAN(AR84)</f>
        <v>0.90908903687718767</v>
      </c>
      <c r="AR84">
        <f t="shared" ref="AR84:AR115" si="142">SQRT((1+$AG$7)/(1-$AG$7))*TAN(AS84/2)</f>
        <v>0.4886723820690102</v>
      </c>
      <c r="AS84" s="127">
        <f t="shared" si="130"/>
        <v>38.258458392618756</v>
      </c>
      <c r="AT84" s="127">
        <f t="shared" si="130"/>
        <v>38.25761416531688</v>
      </c>
      <c r="AU84" s="127">
        <f t="shared" si="130"/>
        <v>38.255569385736898</v>
      </c>
      <c r="AV84" s="127">
        <f t="shared" si="130"/>
        <v>38.25062751025164</v>
      </c>
      <c r="AW84" s="127">
        <f t="shared" si="130"/>
        <v>38.238745212673294</v>
      </c>
      <c r="AX84" s="127">
        <f t="shared" si="130"/>
        <v>38.210512556195205</v>
      </c>
      <c r="AY84" s="127">
        <f t="shared" si="130"/>
        <v>38.145124044581408</v>
      </c>
      <c r="AZ84" s="127">
        <f t="shared" si="93"/>
        <v>38.000635117436126</v>
      </c>
      <c r="BB84">
        <v>20500</v>
      </c>
      <c r="BC84">
        <f t="shared" si="41"/>
        <v>6.7536386068807616E-2</v>
      </c>
      <c r="BD84">
        <f t="shared" si="42"/>
        <v>6.6367814855532115E-2</v>
      </c>
      <c r="BE84">
        <f t="shared" si="43"/>
        <v>1.1685712132754966E-3</v>
      </c>
      <c r="BF84">
        <f t="shared" si="44"/>
        <v>0.97307652487564777</v>
      </c>
      <c r="BG84">
        <f t="shared" si="110"/>
        <v>0.71135430232667618</v>
      </c>
      <c r="BH84">
        <f t="shared" si="111"/>
        <v>1.6261617327807159</v>
      </c>
      <c r="BI84">
        <f t="shared" si="112"/>
        <v>1.0569566705644884</v>
      </c>
      <c r="BJ84">
        <f t="shared" ref="BJ84:BP84" si="143">$BQ84+$AG$7*SIN(BK84)</f>
        <v>45.094007469966897</v>
      </c>
      <c r="BK84">
        <f t="shared" si="143"/>
        <v>45.093950719643516</v>
      </c>
      <c r="BL84">
        <f t="shared" si="143"/>
        <v>45.093687596954965</v>
      </c>
      <c r="BM84">
        <f t="shared" si="143"/>
        <v>45.0924694533619</v>
      </c>
      <c r="BN84">
        <f t="shared" si="143"/>
        <v>45.086868481820318</v>
      </c>
      <c r="BO84">
        <f t="shared" si="143"/>
        <v>45.061876852488354</v>
      </c>
      <c r="BP84">
        <f t="shared" si="143"/>
        <v>44.962110023856859</v>
      </c>
      <c r="BQ84">
        <f t="shared" si="46"/>
        <v>44.657861127886932</v>
      </c>
    </row>
    <row r="85" spans="1:69">
      <c r="A85" s="17" t="s">
        <v>61</v>
      </c>
      <c r="B85" t="s">
        <v>59</v>
      </c>
      <c r="C85" s="41">
        <v>47792.348100000003</v>
      </c>
      <c r="D85" s="41"/>
      <c r="E85">
        <f t="shared" ref="E85:E116" si="144">+(C85-C$7)/C$8</f>
        <v>215.99598250133167</v>
      </c>
      <c r="F85">
        <f t="shared" ref="F85:F116" si="145">ROUND(2*E85,0)/2</f>
        <v>216</v>
      </c>
      <c r="G85">
        <f t="shared" si="128"/>
        <v>-1.7035236596711911E-3</v>
      </c>
      <c r="I85" s="11"/>
      <c r="K85">
        <f t="shared" si="129"/>
        <v>-1.7035236596711911E-3</v>
      </c>
      <c r="L85">
        <f t="shared" ref="L85:L116" si="146">+D$11+D$12*F85+D$13*F85^2</f>
        <v>-9.9110979991125616E-4</v>
      </c>
      <c r="M85" s="2">
        <f t="shared" ref="M85:M116" si="147">+C85-15018.5</f>
        <v>32773.848100000003</v>
      </c>
      <c r="N85">
        <f t="shared" ref="N85:N116" si="148">+(L85-G85)^2</f>
        <v>5.0753350757804833E-7</v>
      </c>
      <c r="O85" s="6">
        <v>1</v>
      </c>
      <c r="P85">
        <f t="shared" ref="P85:P116" si="149">O85*N85</f>
        <v>5.0753350757804833E-7</v>
      </c>
      <c r="S85" s="175"/>
      <c r="T85">
        <v>6.9767547830490742E-25</v>
      </c>
      <c r="U85">
        <v>9.0050794583567673E-19</v>
      </c>
      <c r="V85">
        <v>1.6665172515866714E-27</v>
      </c>
      <c r="W85">
        <v>1.3615492560943807E-10</v>
      </c>
      <c r="X85">
        <v>5.5615255546396447E-6</v>
      </c>
      <c r="Y85">
        <v>3.5364528914139225E-3</v>
      </c>
      <c r="Z85">
        <v>3.9460109825827132E-6</v>
      </c>
      <c r="AA85" s="6">
        <v>546.50029049472744</v>
      </c>
      <c r="AB85">
        <v>4.0873343449269826E-6</v>
      </c>
      <c r="AC85">
        <v>5.8865271225202114E-10</v>
      </c>
      <c r="AD85" s="6">
        <f>(AD83-AD81)^2</f>
        <v>1.065244904385505E-41</v>
      </c>
      <c r="AE85">
        <f t="shared" si="135"/>
        <v>216</v>
      </c>
      <c r="AF85" s="127">
        <f t="shared" si="136"/>
        <v>-2.6678569584562672E-3</v>
      </c>
      <c r="AG85" s="127">
        <f t="shared" ref="AG85:AG116" si="150">IF(N85&lt;&gt;0,G85-AM85, -9999)</f>
        <v>-2.6776501126180106E-5</v>
      </c>
      <c r="AH85" s="127">
        <f t="shared" ref="AH85:AH116" si="151">+G85-L85</f>
        <v>-7.1241385975993497E-4</v>
      </c>
      <c r="AI85" s="127">
        <f t="shared" ref="AI85:AI116" si="152">IF(N85&lt;&gt;0,G85-AF85, -9999)</f>
        <v>9.6433329878507605E-4</v>
      </c>
      <c r="AJ85" s="127">
        <f t="shared" ref="AJ85:AJ116" si="153">+(G85-AF85)^2*O85</f>
        <v>9.2993871114570672E-7</v>
      </c>
      <c r="AK85">
        <f t="shared" ref="AK85:AK116" si="154">IF(N85&lt;&gt;0,G85-L85, -9999)</f>
        <v>-7.1241385975993497E-4</v>
      </c>
      <c r="AL85" s="113">
        <f t="shared" ref="AL85:AL116" si="155">+(G85-AF85)^2</f>
        <v>9.2993871114570672E-7</v>
      </c>
      <c r="AM85">
        <f t="shared" si="137"/>
        <v>-1.676747158545011E-3</v>
      </c>
      <c r="AN85">
        <f t="shared" si="138"/>
        <v>1.2772406790071338</v>
      </c>
      <c r="AO85">
        <f t="shared" si="139"/>
        <v>0.12939961361840616</v>
      </c>
      <c r="AP85">
        <f t="shared" si="140"/>
        <v>0.39981794464388887</v>
      </c>
      <c r="AQ85">
        <f t="shared" si="141"/>
        <v>0.96450195896344704</v>
      </c>
      <c r="AR85">
        <f t="shared" si="142"/>
        <v>0.52347528098894025</v>
      </c>
      <c r="AS85" s="127">
        <f t="shared" si="130"/>
        <v>38.296041252921398</v>
      </c>
      <c r="AT85" s="127">
        <f t="shared" si="130"/>
        <v>38.29524312086523</v>
      </c>
      <c r="AU85" s="127">
        <f t="shared" si="130"/>
        <v>38.29326207987534</v>
      </c>
      <c r="AV85" s="127">
        <f t="shared" si="130"/>
        <v>38.288356347783768</v>
      </c>
      <c r="AW85" s="127">
        <f t="shared" si="130"/>
        <v>38.276276529428443</v>
      </c>
      <c r="AX85" s="127">
        <f t="shared" si="130"/>
        <v>38.246925261426938</v>
      </c>
      <c r="AY85" s="127">
        <f t="shared" si="130"/>
        <v>38.177664358910867</v>
      </c>
      <c r="AZ85" s="127">
        <f t="shared" ref="AZ85:AZ116" si="156">RADIANS($AG$9)+$AG$18*(F85-AG$15)</f>
        <v>38.022878207486769</v>
      </c>
      <c r="BB85">
        <v>20750</v>
      </c>
      <c r="BC85">
        <f t="shared" si="41"/>
        <v>7.0895995556363084E-2</v>
      </c>
      <c r="BD85">
        <f t="shared" si="42"/>
        <v>6.917976262046785E-2</v>
      </c>
      <c r="BE85">
        <f t="shared" si="43"/>
        <v>1.7162329358952344E-3</v>
      </c>
      <c r="BF85">
        <f t="shared" si="44"/>
        <v>0.92001375115183426</v>
      </c>
      <c r="BG85">
        <f t="shared" si="110"/>
        <v>0.78407672375235971</v>
      </c>
      <c r="BH85">
        <f t="shared" si="111"/>
        <v>1.7359456439397711</v>
      </c>
      <c r="BI85">
        <f t="shared" si="112"/>
        <v>1.1804611873096129</v>
      </c>
      <c r="BJ85">
        <f t="shared" ref="BJ85:BP85" si="157">$BQ85+$AG$7*SIN(BK85)</f>
        <v>45.195370297546852</v>
      </c>
      <c r="BK85">
        <f t="shared" si="157"/>
        <v>45.195352870197802</v>
      </c>
      <c r="BL85">
        <f t="shared" si="157"/>
        <v>45.195250589806655</v>
      </c>
      <c r="BM85">
        <f t="shared" si="157"/>
        <v>45.194650873381292</v>
      </c>
      <c r="BN85">
        <f t="shared" si="157"/>
        <v>45.191153595273065</v>
      </c>
      <c r="BO85">
        <f t="shared" si="157"/>
        <v>45.171368882368682</v>
      </c>
      <c r="BP85">
        <f t="shared" si="157"/>
        <v>45.073882686449508</v>
      </c>
      <c r="BQ85">
        <f t="shared" si="46"/>
        <v>44.739637194249589</v>
      </c>
    </row>
    <row r="86" spans="1:69">
      <c r="A86" s="17" t="s">
        <v>61</v>
      </c>
      <c r="B86" s="17" t="s">
        <v>59</v>
      </c>
      <c r="C86" s="18">
        <v>47820.333500000001</v>
      </c>
      <c r="D86" s="18"/>
      <c r="E86">
        <f t="shared" si="144"/>
        <v>281.9952462544245</v>
      </c>
      <c r="F86">
        <f t="shared" si="145"/>
        <v>282</v>
      </c>
      <c r="G86">
        <f t="shared" si="128"/>
        <v>-2.0157114486210048E-3</v>
      </c>
      <c r="I86" s="11"/>
      <c r="K86">
        <f t="shared" si="129"/>
        <v>-2.0157114486210048E-3</v>
      </c>
      <c r="L86">
        <f t="shared" si="146"/>
        <v>-1.287068291982882E-3</v>
      </c>
      <c r="M86" s="2">
        <f t="shared" si="147"/>
        <v>32801.833500000001</v>
      </c>
      <c r="N86">
        <f t="shared" si="148"/>
        <v>5.3092084971556793E-7</v>
      </c>
      <c r="O86" s="6">
        <v>1</v>
      </c>
      <c r="P86">
        <f t="shared" si="149"/>
        <v>5.3092084971556793E-7</v>
      </c>
      <c r="S86" s="175"/>
      <c r="AA86" s="6"/>
      <c r="AE86">
        <f t="shared" si="135"/>
        <v>282</v>
      </c>
      <c r="AF86" s="127">
        <f t="shared" si="136"/>
        <v>-2.7712914210984456E-3</v>
      </c>
      <c r="AG86" s="127">
        <f t="shared" si="150"/>
        <v>-5.314883195054413E-4</v>
      </c>
      <c r="AH86" s="127">
        <f t="shared" si="151"/>
        <v>-7.2864315663812278E-4</v>
      </c>
      <c r="AI86" s="127">
        <f t="shared" si="152"/>
        <v>7.5557997247744074E-4</v>
      </c>
      <c r="AJ86" s="127">
        <f t="shared" si="153"/>
        <v>5.7090109480901012E-7</v>
      </c>
      <c r="AK86">
        <f t="shared" si="154"/>
        <v>-7.2864315663812278E-4</v>
      </c>
      <c r="AL86" s="113">
        <f t="shared" si="155"/>
        <v>5.7090109480901012E-7</v>
      </c>
      <c r="AM86">
        <f t="shared" si="137"/>
        <v>-1.4842231291155635E-3</v>
      </c>
      <c r="AN86">
        <f t="shared" si="138"/>
        <v>1.2560796480564589</v>
      </c>
      <c r="AO86">
        <f t="shared" si="139"/>
        <v>0.18077645711750712</v>
      </c>
      <c r="AP86">
        <f t="shared" si="140"/>
        <v>0.41369070186176604</v>
      </c>
      <c r="AQ86">
        <f t="shared" si="141"/>
        <v>1.0165143383529067</v>
      </c>
      <c r="AR86">
        <f t="shared" si="142"/>
        <v>0.55707281026722633</v>
      </c>
      <c r="AS86" s="127">
        <f t="shared" si="130"/>
        <v>38.331915182493042</v>
      </c>
      <c r="AT86" s="127">
        <f t="shared" si="130"/>
        <v>38.331169327804886</v>
      </c>
      <c r="AU86" s="127">
        <f t="shared" si="130"/>
        <v>38.32927059037317</v>
      </c>
      <c r="AV86" s="127">
        <f t="shared" si="130"/>
        <v>38.324448745940302</v>
      </c>
      <c r="AW86" s="127">
        <f t="shared" si="130"/>
        <v>38.312278203044279</v>
      </c>
      <c r="AX86" s="127">
        <f t="shared" si="130"/>
        <v>38.282009215977446</v>
      </c>
      <c r="AY86" s="127">
        <f t="shared" si="130"/>
        <v>38.209174419923713</v>
      </c>
      <c r="AZ86" s="127">
        <f t="shared" si="156"/>
        <v>38.04446708900651</v>
      </c>
      <c r="BB86">
        <v>21000</v>
      </c>
      <c r="BC86">
        <f t="shared" si="41"/>
        <v>7.4258784399449773E-2</v>
      </c>
      <c r="BD86">
        <f t="shared" si="42"/>
        <v>7.2039965718382865E-2</v>
      </c>
      <c r="BE86">
        <f t="shared" si="43"/>
        <v>2.2188186810669099E-3</v>
      </c>
      <c r="BF86">
        <f t="shared" si="44"/>
        <v>0.87320570687315757</v>
      </c>
      <c r="BG86">
        <f t="shared" si="110"/>
        <v>0.84131327019243662</v>
      </c>
      <c r="BH86">
        <f t="shared" si="111"/>
        <v>1.834446645758427</v>
      </c>
      <c r="BI86">
        <f t="shared" si="112"/>
        <v>1.3057256620992492</v>
      </c>
      <c r="BJ86">
        <f t="shared" ref="BJ86:BP86" si="158">$BQ86+$AG$7*SIN(BK86)</f>
        <v>45.291380922179918</v>
      </c>
      <c r="BK86">
        <f t="shared" si="158"/>
        <v>45.29137721886751</v>
      </c>
      <c r="BL86">
        <f t="shared" si="158"/>
        <v>45.2913478024008</v>
      </c>
      <c r="BM86">
        <f t="shared" si="158"/>
        <v>45.291114253646384</v>
      </c>
      <c r="BN86">
        <f t="shared" si="158"/>
        <v>45.289267187505395</v>
      </c>
      <c r="BO86">
        <f t="shared" si="158"/>
        <v>45.275081270001877</v>
      </c>
      <c r="BP86">
        <f t="shared" si="158"/>
        <v>45.183421386148787</v>
      </c>
      <c r="BQ86">
        <f t="shared" si="46"/>
        <v>44.821413260612239</v>
      </c>
    </row>
    <row r="87" spans="1:69">
      <c r="A87" s="17" t="s">
        <v>61</v>
      </c>
      <c r="B87" s="17" t="s">
        <v>60</v>
      </c>
      <c r="C87" s="18">
        <v>49132.478900000002</v>
      </c>
      <c r="D87" s="18"/>
      <c r="E87">
        <f t="shared" si="144"/>
        <v>3376.4884583226653</v>
      </c>
      <c r="F87">
        <f t="shared" si="145"/>
        <v>3376.5</v>
      </c>
      <c r="G87">
        <f t="shared" si="128"/>
        <v>-4.8939706102828495E-3</v>
      </c>
      <c r="K87">
        <f t="shared" si="129"/>
        <v>-4.8939706102828495E-3</v>
      </c>
      <c r="L87">
        <f t="shared" si="146"/>
        <v>-1.1387923954585533E-2</v>
      </c>
      <c r="M87" s="2">
        <f t="shared" si="147"/>
        <v>34113.978900000002</v>
      </c>
      <c r="N87">
        <f t="shared" si="148"/>
        <v>4.2171430037980012E-5</v>
      </c>
      <c r="O87" s="6">
        <v>1</v>
      </c>
      <c r="P87">
        <f t="shared" si="149"/>
        <v>4.2171430037980012E-5</v>
      </c>
      <c r="S87" s="175"/>
      <c r="AA87" s="6"/>
      <c r="AE87">
        <f t="shared" si="135"/>
        <v>3376.5</v>
      </c>
      <c r="AF87" s="127">
        <f t="shared" si="136"/>
        <v>-6.9136517319513214E-3</v>
      </c>
      <c r="AG87" s="127">
        <f t="shared" si="150"/>
        <v>-9.3682428329170606E-3</v>
      </c>
      <c r="AH87" s="127">
        <f t="shared" si="151"/>
        <v>6.4939533443026838E-3</v>
      </c>
      <c r="AI87" s="127">
        <f t="shared" si="152"/>
        <v>2.0196811216684719E-3</v>
      </c>
      <c r="AJ87" s="127">
        <f t="shared" si="153"/>
        <v>4.079111833224017E-6</v>
      </c>
      <c r="AK87">
        <f t="shared" si="154"/>
        <v>6.4939533443026838E-3</v>
      </c>
      <c r="AL87" s="113">
        <f t="shared" si="155"/>
        <v>4.079111833224017E-6</v>
      </c>
      <c r="AM87">
        <f t="shared" si="137"/>
        <v>4.4742722226342119E-3</v>
      </c>
      <c r="AN87">
        <f t="shared" si="138"/>
        <v>0.67919255839887871</v>
      </c>
      <c r="AO87">
        <f t="shared" si="139"/>
        <v>0.99342269209411327</v>
      </c>
      <c r="AP87">
        <f t="shared" si="140"/>
        <v>0.3657859597755817</v>
      </c>
      <c r="AQ87">
        <f t="shared" si="141"/>
        <v>2.2907782755903727</v>
      </c>
      <c r="AR87">
        <f t="shared" si="142"/>
        <v>2.207145763660419</v>
      </c>
      <c r="AS87" s="127">
        <f t="shared" si="130"/>
        <v>39.527210046537434</v>
      </c>
      <c r="AT87" s="127">
        <f t="shared" si="130"/>
        <v>39.527209881715564</v>
      </c>
      <c r="AU87" s="127">
        <f t="shared" si="130"/>
        <v>39.527211212964168</v>
      </c>
      <c r="AV87" s="127">
        <f t="shared" si="130"/>
        <v>39.527200460418925</v>
      </c>
      <c r="AW87" s="127">
        <f t="shared" si="130"/>
        <v>39.527287296578677</v>
      </c>
      <c r="AX87" s="127">
        <f t="shared" si="130"/>
        <v>39.526585198264584</v>
      </c>
      <c r="AY87" s="127">
        <f t="shared" si="130"/>
        <v>39.532209255794129</v>
      </c>
      <c r="AZ87" s="127">
        <f t="shared" si="156"/>
        <v>39.05669123844342</v>
      </c>
      <c r="BB87">
        <v>21250</v>
      </c>
      <c r="BC87">
        <f t="shared" si="41"/>
        <v>7.7626260583572929E-2</v>
      </c>
      <c r="BD87">
        <f t="shared" si="42"/>
        <v>7.4948424149277215E-2</v>
      </c>
      <c r="BE87">
        <f t="shared" si="43"/>
        <v>2.6778364342957108E-3</v>
      </c>
      <c r="BF87">
        <f t="shared" si="44"/>
        <v>0.83192805782692925</v>
      </c>
      <c r="BG87">
        <f t="shared" si="110"/>
        <v>0.88605844989112059</v>
      </c>
      <c r="BH87">
        <f t="shared" si="111"/>
        <v>1.923510773157223</v>
      </c>
      <c r="BI87">
        <f t="shared" si="112"/>
        <v>1.4337076462351823</v>
      </c>
      <c r="BJ87">
        <f t="shared" ref="BJ87:BP87" si="159">$BQ87+$AG$7*SIN(BK87)</f>
        <v>45.382676930724699</v>
      </c>
      <c r="BK87">
        <f t="shared" si="159"/>
        <v>45.38267650883045</v>
      </c>
      <c r="BL87">
        <f t="shared" si="159"/>
        <v>45.382671395852064</v>
      </c>
      <c r="BM87">
        <f t="shared" si="159"/>
        <v>45.38260944322986</v>
      </c>
      <c r="BN87">
        <f t="shared" si="159"/>
        <v>45.381860543416018</v>
      </c>
      <c r="BO87">
        <f t="shared" si="159"/>
        <v>45.373051501868495</v>
      </c>
      <c r="BP87">
        <f t="shared" si="159"/>
        <v>45.29054056864166</v>
      </c>
      <c r="BQ87">
        <f t="shared" si="46"/>
        <v>44.903189326974896</v>
      </c>
    </row>
    <row r="88" spans="1:69">
      <c r="A88" s="17" t="s">
        <v>61</v>
      </c>
      <c r="B88" s="17" t="s">
        <v>60</v>
      </c>
      <c r="C88" s="18">
        <v>49416.570699999997</v>
      </c>
      <c r="D88" s="18"/>
      <c r="E88">
        <f t="shared" si="144"/>
        <v>4046.4752956840061</v>
      </c>
      <c r="F88">
        <f t="shared" si="145"/>
        <v>4046.5</v>
      </c>
      <c r="G88">
        <f t="shared" si="128"/>
        <v>-1.0475270864844788E-2</v>
      </c>
      <c r="K88">
        <f t="shared" si="129"/>
        <v>-1.0475270864844788E-2</v>
      </c>
      <c r="L88">
        <f t="shared" si="146"/>
        <v>-1.2601209621543858E-2</v>
      </c>
      <c r="M88" s="2">
        <f t="shared" si="147"/>
        <v>34398.070699999997</v>
      </c>
      <c r="N88">
        <f t="shared" si="148"/>
        <v>4.5196155972351902E-6</v>
      </c>
      <c r="O88" s="6">
        <v>1</v>
      </c>
      <c r="P88">
        <f t="shared" si="149"/>
        <v>4.5196155972351902E-6</v>
      </c>
      <c r="S88" s="175"/>
      <c r="AA88" s="6"/>
      <c r="AE88">
        <f t="shared" si="135"/>
        <v>4046.5</v>
      </c>
      <c r="AF88" s="127">
        <f t="shared" si="136"/>
        <v>-7.5785041361823187E-3</v>
      </c>
      <c r="AG88" s="127">
        <f t="shared" si="150"/>
        <v>-1.5497976350206328E-2</v>
      </c>
      <c r="AH88" s="127">
        <f t="shared" si="151"/>
        <v>2.1259387566990706E-3</v>
      </c>
      <c r="AI88" s="127">
        <f t="shared" si="152"/>
        <v>-2.8967667286624692E-3</v>
      </c>
      <c r="AJ88" s="127">
        <f t="shared" si="153"/>
        <v>8.391257480285863E-6</v>
      </c>
      <c r="AK88">
        <f t="shared" si="154"/>
        <v>2.1259387566990706E-3</v>
      </c>
      <c r="AL88" s="113">
        <f t="shared" si="155"/>
        <v>8.391257480285863E-6</v>
      </c>
      <c r="AM88">
        <f t="shared" si="137"/>
        <v>5.0227054853615397E-3</v>
      </c>
      <c r="AN88">
        <f t="shared" si="138"/>
        <v>0.63108932956390085</v>
      </c>
      <c r="AO88">
        <f t="shared" si="139"/>
        <v>0.99966536706826847</v>
      </c>
      <c r="AP88">
        <f t="shared" si="140"/>
        <v>0.3172092372456834</v>
      </c>
      <c r="AQ88">
        <f t="shared" si="141"/>
        <v>2.4314057016384507</v>
      </c>
      <c r="AR88">
        <f t="shared" si="142"/>
        <v>2.6967883022194497</v>
      </c>
      <c r="AS88" s="127">
        <f t="shared" si="130"/>
        <v>39.714990920488425</v>
      </c>
      <c r="AT88" s="127">
        <f t="shared" si="130"/>
        <v>39.714966887204078</v>
      </c>
      <c r="AU88" s="127">
        <f t="shared" si="130"/>
        <v>39.715081613307611</v>
      </c>
      <c r="AV88" s="127">
        <f t="shared" si="130"/>
        <v>39.714533704093036</v>
      </c>
      <c r="AW88" s="127">
        <f t="shared" si="130"/>
        <v>39.717144763038398</v>
      </c>
      <c r="AX88" s="127">
        <f t="shared" si="130"/>
        <v>39.704570506147569</v>
      </c>
      <c r="AY88" s="127">
        <f t="shared" si="130"/>
        <v>39.762377994423318</v>
      </c>
      <c r="AZ88" s="127">
        <f t="shared" si="156"/>
        <v>39.275851096295327</v>
      </c>
      <c r="BB88">
        <v>21500</v>
      </c>
      <c r="BC88">
        <f t="shared" si="41"/>
        <v>8.1000334155531387E-2</v>
      </c>
      <c r="BD88">
        <f t="shared" si="42"/>
        <v>7.7905137913150901E-2</v>
      </c>
      <c r="BE88">
        <f t="shared" si="43"/>
        <v>3.0951962423804839E-3</v>
      </c>
      <c r="BF88">
        <f t="shared" si="44"/>
        <v>0.79547717875154045</v>
      </c>
      <c r="BG88">
        <f t="shared" si="110"/>
        <v>0.92071397596913374</v>
      </c>
      <c r="BH88">
        <f t="shared" si="111"/>
        <v>2.0046446250666006</v>
      </c>
      <c r="BI88">
        <f t="shared" si="112"/>
        <v>1.5653917407880797</v>
      </c>
      <c r="BJ88">
        <f t="shared" ref="BJ88:BP88" si="160">$BQ88+$AG$7*SIN(BK88)</f>
        <v>45.469814709951272</v>
      </c>
      <c r="BK88">
        <f t="shared" si="160"/>
        <v>45.469814698378499</v>
      </c>
      <c r="BL88">
        <f t="shared" si="160"/>
        <v>45.469814412428612</v>
      </c>
      <c r="BM88">
        <f t="shared" si="160"/>
        <v>45.469807347247411</v>
      </c>
      <c r="BN88">
        <f t="shared" si="160"/>
        <v>45.469632971953558</v>
      </c>
      <c r="BO88">
        <f t="shared" si="160"/>
        <v>45.465438838257242</v>
      </c>
      <c r="BP88">
        <f t="shared" si="160"/>
        <v>45.395070850698239</v>
      </c>
      <c r="BQ88">
        <f t="shared" si="46"/>
        <v>44.984965393337546</v>
      </c>
    </row>
    <row r="89" spans="1:69">
      <c r="A89" s="23" t="s">
        <v>160</v>
      </c>
      <c r="B89" s="98" t="s">
        <v>60</v>
      </c>
      <c r="C89" s="23">
        <v>51705.458700000003</v>
      </c>
      <c r="D89" s="23" t="s">
        <v>161</v>
      </c>
      <c r="E89" s="17">
        <f t="shared" si="144"/>
        <v>9444.4657769099922</v>
      </c>
      <c r="F89">
        <f t="shared" si="145"/>
        <v>9444.5</v>
      </c>
      <c r="G89">
        <f t="shared" si="128"/>
        <v>-1.451147798798047E-2</v>
      </c>
      <c r="K89">
        <f t="shared" si="129"/>
        <v>-1.451147798798047E-2</v>
      </c>
      <c r="L89">
        <f t="shared" si="146"/>
        <v>-9.7314560135111777E-3</v>
      </c>
      <c r="M89" s="2">
        <f t="shared" si="147"/>
        <v>36686.958700000003</v>
      </c>
      <c r="N89">
        <f t="shared" si="148"/>
        <v>2.2848610076409312E-5</v>
      </c>
      <c r="O89" s="6">
        <v>1</v>
      </c>
      <c r="P89">
        <f t="shared" si="149"/>
        <v>2.2848610076409312E-5</v>
      </c>
      <c r="S89" s="175"/>
      <c r="AA89" s="6"/>
      <c r="AE89">
        <f t="shared" si="135"/>
        <v>9444.5</v>
      </c>
      <c r="AF89" s="127">
        <f t="shared" si="136"/>
        <v>-5.8509500847439676E-3</v>
      </c>
      <c r="AG89" s="127">
        <f t="shared" si="150"/>
        <v>-1.8391983916747682E-2</v>
      </c>
      <c r="AH89" s="127">
        <f t="shared" si="151"/>
        <v>-4.7800219744692923E-3</v>
      </c>
      <c r="AI89" s="127">
        <f t="shared" si="152"/>
        <v>-8.6605279032365024E-3</v>
      </c>
      <c r="AJ89" s="127">
        <f t="shared" si="153"/>
        <v>7.5004743562738049E-5</v>
      </c>
      <c r="AK89">
        <f t="shared" si="154"/>
        <v>-4.7800219744692923E-3</v>
      </c>
      <c r="AL89" s="113">
        <f t="shared" si="155"/>
        <v>7.5004743562738049E-5</v>
      </c>
      <c r="AM89">
        <f t="shared" si="137"/>
        <v>3.8805059287672105E-3</v>
      </c>
      <c r="AN89">
        <f t="shared" si="138"/>
        <v>0.51499486930016802</v>
      </c>
      <c r="AO89">
        <f t="shared" si="139"/>
        <v>0.68558198993271291</v>
      </c>
      <c r="AP89">
        <f t="shared" si="140"/>
        <v>-3.8559125384781012E-2</v>
      </c>
      <c r="AQ89">
        <f t="shared" si="141"/>
        <v>-3.0622570134293965</v>
      </c>
      <c r="AR89">
        <f t="shared" si="142"/>
        <v>-25.196127010891864</v>
      </c>
      <c r="AS89" s="127">
        <f t="shared" si="130"/>
        <v>40.97556033597008</v>
      </c>
      <c r="AT89" s="127">
        <f t="shared" si="130"/>
        <v>40.976776163828802</v>
      </c>
      <c r="AU89" s="127">
        <f t="shared" si="130"/>
        <v>40.974254332051309</v>
      </c>
      <c r="AV89" s="127">
        <f t="shared" si="130"/>
        <v>40.979486006764105</v>
      </c>
      <c r="AW89" s="127">
        <f t="shared" si="130"/>
        <v>40.968636709793181</v>
      </c>
      <c r="AX89" s="127">
        <f t="shared" si="130"/>
        <v>40.991154041980458</v>
      </c>
      <c r="AY89" s="127">
        <f t="shared" si="130"/>
        <v>40.944492378207165</v>
      </c>
      <c r="AZ89" s="127">
        <f t="shared" si="156"/>
        <v>41.041559921197717</v>
      </c>
      <c r="BB89">
        <v>21750</v>
      </c>
      <c r="BC89">
        <f t="shared" si="41"/>
        <v>8.4383076739478743E-2</v>
      </c>
      <c r="BD89">
        <f t="shared" si="42"/>
        <v>8.0910107010003895E-2</v>
      </c>
      <c r="BE89">
        <f t="shared" si="43"/>
        <v>3.4729697294748505E-3</v>
      </c>
      <c r="BF89">
        <f t="shared" si="44"/>
        <v>0.76321509098973217</v>
      </c>
      <c r="BG89">
        <f t="shared" si="110"/>
        <v>0.94718405271101491</v>
      </c>
      <c r="BH89">
        <f t="shared" si="111"/>
        <v>2.0790764501391958</v>
      </c>
      <c r="BI89">
        <f t="shared" si="112"/>
        <v>1.7018140430352349</v>
      </c>
      <c r="BJ89">
        <f t="shared" ref="BJ89:BP89" si="161">$BQ89+$AG$7*SIN(BK89)</f>
        <v>45.553276941436017</v>
      </c>
      <c r="BK89">
        <f t="shared" si="161"/>
        <v>45.553276941436017</v>
      </c>
      <c r="BL89">
        <f t="shared" si="161"/>
        <v>45.553276941436017</v>
      </c>
      <c r="BM89">
        <f t="shared" si="161"/>
        <v>45.553276941442732</v>
      </c>
      <c r="BN89">
        <f t="shared" si="161"/>
        <v>45.553276866205948</v>
      </c>
      <c r="BO89">
        <f t="shared" si="161"/>
        <v>45.552507894258198</v>
      </c>
      <c r="BP89">
        <f t="shared" si="161"/>
        <v>45.496860152261476</v>
      </c>
      <c r="BQ89">
        <f t="shared" si="46"/>
        <v>45.066741459700197</v>
      </c>
    </row>
    <row r="90" spans="1:69">
      <c r="A90" s="23" t="s">
        <v>160</v>
      </c>
      <c r="B90" s="98" t="s">
        <v>60</v>
      </c>
      <c r="C90" s="23">
        <v>51705.4594</v>
      </c>
      <c r="D90" s="23" t="s">
        <v>161</v>
      </c>
      <c r="E90" s="17">
        <f t="shared" si="144"/>
        <v>9444.4674277523754</v>
      </c>
      <c r="F90">
        <f t="shared" si="145"/>
        <v>9444.5</v>
      </c>
      <c r="G90">
        <f t="shared" si="128"/>
        <v>-1.3811477991112042E-2</v>
      </c>
      <c r="K90">
        <f t="shared" si="129"/>
        <v>-1.3811477991112042E-2</v>
      </c>
      <c r="L90">
        <f t="shared" si="146"/>
        <v>-9.7314560135111777E-3</v>
      </c>
      <c r="M90" s="2">
        <f t="shared" si="147"/>
        <v>36686.9594</v>
      </c>
      <c r="N90">
        <f t="shared" si="148"/>
        <v>1.664657933770607E-5</v>
      </c>
      <c r="O90" s="6">
        <v>1</v>
      </c>
      <c r="P90">
        <f t="shared" si="149"/>
        <v>1.664657933770607E-5</v>
      </c>
      <c r="S90" s="175"/>
      <c r="AA90" s="6"/>
      <c r="AE90">
        <f t="shared" si="135"/>
        <v>9444.5</v>
      </c>
      <c r="AF90" s="127">
        <f t="shared" si="136"/>
        <v>-5.8509500847439676E-3</v>
      </c>
      <c r="AG90" s="127">
        <f t="shared" si="150"/>
        <v>-1.7691983919879254E-2</v>
      </c>
      <c r="AH90" s="127">
        <f t="shared" si="151"/>
        <v>-4.0800219776008645E-3</v>
      </c>
      <c r="AI90" s="127">
        <f t="shared" si="152"/>
        <v>-7.9605279063680746E-3</v>
      </c>
      <c r="AJ90" s="127">
        <f t="shared" si="153"/>
        <v>6.3370004548064885E-5</v>
      </c>
      <c r="AK90">
        <f t="shared" si="154"/>
        <v>-4.0800219776008645E-3</v>
      </c>
      <c r="AL90" s="113">
        <f t="shared" si="155"/>
        <v>6.3370004548064885E-5</v>
      </c>
      <c r="AM90">
        <f t="shared" si="137"/>
        <v>3.8805059287672105E-3</v>
      </c>
      <c r="AN90">
        <f t="shared" si="138"/>
        <v>0.51499486930016802</v>
      </c>
      <c r="AO90">
        <f t="shared" si="139"/>
        <v>0.68558198993271291</v>
      </c>
      <c r="AP90">
        <f t="shared" si="140"/>
        <v>-3.8559125384781012E-2</v>
      </c>
      <c r="AQ90">
        <f t="shared" si="141"/>
        <v>-3.0622570134293965</v>
      </c>
      <c r="AR90">
        <f t="shared" si="142"/>
        <v>-25.196127010891864</v>
      </c>
      <c r="AS90" s="127">
        <f t="shared" ref="AS90:AY99" si="162">$AZ90+$AG$7*SIN(AT90)</f>
        <v>40.97556033597008</v>
      </c>
      <c r="AT90" s="127">
        <f t="shared" si="162"/>
        <v>40.976776163828802</v>
      </c>
      <c r="AU90" s="127">
        <f t="shared" si="162"/>
        <v>40.974254332051309</v>
      </c>
      <c r="AV90" s="127">
        <f t="shared" si="162"/>
        <v>40.979486006764105</v>
      </c>
      <c r="AW90" s="127">
        <f t="shared" si="162"/>
        <v>40.968636709793181</v>
      </c>
      <c r="AX90" s="127">
        <f t="shared" si="162"/>
        <v>40.991154041980458</v>
      </c>
      <c r="AY90" s="127">
        <f t="shared" si="162"/>
        <v>40.944492378207165</v>
      </c>
      <c r="AZ90" s="127">
        <f t="shared" si="156"/>
        <v>41.041559921197717</v>
      </c>
      <c r="BB90">
        <v>22000</v>
      </c>
      <c r="BC90">
        <f t="shared" si="41"/>
        <v>8.7776580178976327E-2</v>
      </c>
      <c r="BD90">
        <f t="shared" si="42"/>
        <v>8.3963331439836197E-2</v>
      </c>
      <c r="BE90">
        <f t="shared" si="43"/>
        <v>3.8132487391401263E-3</v>
      </c>
      <c r="BF90">
        <f t="shared" si="44"/>
        <v>0.73458329789088739</v>
      </c>
      <c r="BG90">
        <f t="shared" si="110"/>
        <v>0.96697246951451687</v>
      </c>
      <c r="BH90">
        <f t="shared" si="111"/>
        <v>2.147810334482108</v>
      </c>
      <c r="BI90">
        <f t="shared" si="112"/>
        <v>1.844090762710934</v>
      </c>
      <c r="BJ90">
        <f t="shared" ref="BJ90:BP90" si="163">$BQ90+$AG$7*SIN(BK90)</f>
        <v>45.633481797505581</v>
      </c>
      <c r="BK90">
        <f t="shared" si="163"/>
        <v>45.633481800255225</v>
      </c>
      <c r="BL90">
        <f t="shared" si="163"/>
        <v>45.633481729877232</v>
      </c>
      <c r="BM90">
        <f t="shared" si="163"/>
        <v>45.633483531205201</v>
      </c>
      <c r="BN90">
        <f t="shared" si="163"/>
        <v>45.633437413451503</v>
      </c>
      <c r="BO90">
        <f t="shared" si="163"/>
        <v>45.634609925351732</v>
      </c>
      <c r="BP90">
        <f t="shared" si="163"/>
        <v>45.595774712889238</v>
      </c>
      <c r="BQ90">
        <f t="shared" si="46"/>
        <v>45.148517526062847</v>
      </c>
    </row>
    <row r="91" spans="1:69">
      <c r="A91" s="17" t="s">
        <v>61</v>
      </c>
      <c r="B91" s="99" t="s">
        <v>60</v>
      </c>
      <c r="C91" s="18">
        <v>51789.425199999998</v>
      </c>
      <c r="D91" s="18"/>
      <c r="E91" s="17">
        <f t="shared" si="144"/>
        <v>9642.4878591358738</v>
      </c>
      <c r="F91">
        <f t="shared" si="145"/>
        <v>9642.5</v>
      </c>
      <c r="G91">
        <f t="shared" si="128"/>
        <v>-5.1480413530953228E-3</v>
      </c>
      <c r="K91">
        <f t="shared" si="129"/>
        <v>-5.1480413530953228E-3</v>
      </c>
      <c r="L91">
        <f t="shared" si="146"/>
        <v>-9.1984543682779932E-3</v>
      </c>
      <c r="M91" s="2">
        <f t="shared" si="147"/>
        <v>36770.925199999998</v>
      </c>
      <c r="N91">
        <f t="shared" si="148"/>
        <v>1.6405845593561171E-5</v>
      </c>
      <c r="O91" s="6">
        <v>1</v>
      </c>
      <c r="P91">
        <f t="shared" si="149"/>
        <v>1.6405845593561171E-5</v>
      </c>
      <c r="S91" s="175"/>
      <c r="AA91" s="6"/>
      <c r="AE91">
        <f t="shared" si="135"/>
        <v>9642.5</v>
      </c>
      <c r="AF91" s="127">
        <f t="shared" si="136"/>
        <v>-5.4975021122295221E-3</v>
      </c>
      <c r="AG91" s="127">
        <f t="shared" si="150"/>
        <v>-8.8489936091437939E-3</v>
      </c>
      <c r="AH91" s="127">
        <f t="shared" si="151"/>
        <v>4.0504130151826703E-3</v>
      </c>
      <c r="AI91" s="127">
        <f t="shared" si="152"/>
        <v>3.494607591341993E-4</v>
      </c>
      <c r="AJ91" s="127">
        <f t="shared" si="153"/>
        <v>1.2212282217465087E-7</v>
      </c>
      <c r="AK91">
        <f t="shared" si="154"/>
        <v>4.0504130151826703E-3</v>
      </c>
      <c r="AL91" s="113">
        <f t="shared" si="155"/>
        <v>1.2212282217465087E-7</v>
      </c>
      <c r="AM91">
        <f t="shared" si="137"/>
        <v>3.7009522560484706E-3</v>
      </c>
      <c r="AN91">
        <f t="shared" si="138"/>
        <v>0.51614871375019189</v>
      </c>
      <c r="AO91">
        <f t="shared" si="139"/>
        <v>0.66660693867022225</v>
      </c>
      <c r="AP91">
        <f t="shared" si="140"/>
        <v>-5.1036415920463596E-2</v>
      </c>
      <c r="AQ91">
        <f t="shared" si="141"/>
        <v>-3.036501699040409</v>
      </c>
      <c r="AR91">
        <f t="shared" si="142"/>
        <v>-19.013615252413029</v>
      </c>
      <c r="AS91" s="127">
        <f t="shared" si="162"/>
        <v>41.019206221048563</v>
      </c>
      <c r="AT91" s="127">
        <f t="shared" si="162"/>
        <v>41.020738138583681</v>
      </c>
      <c r="AU91" s="127">
        <f t="shared" si="162"/>
        <v>41.017538715101779</v>
      </c>
      <c r="AV91" s="127">
        <f t="shared" si="162"/>
        <v>41.024222859825265</v>
      </c>
      <c r="AW91" s="127">
        <f t="shared" si="162"/>
        <v>41.010267596331197</v>
      </c>
      <c r="AX91" s="127">
        <f t="shared" si="162"/>
        <v>41.039444875403454</v>
      </c>
      <c r="AY91" s="127">
        <f t="shared" si="162"/>
        <v>40.978606342705085</v>
      </c>
      <c r="AZ91" s="127">
        <f t="shared" si="156"/>
        <v>41.106326565756937</v>
      </c>
      <c r="BB91">
        <v>22250</v>
      </c>
      <c r="BC91">
        <f t="shared" si="41"/>
        <v>9.1182875493630716E-2</v>
      </c>
      <c r="BD91">
        <f t="shared" si="42"/>
        <v>8.7064811202647807E-2</v>
      </c>
      <c r="BE91">
        <f t="shared" si="43"/>
        <v>4.1180642909829117E-3</v>
      </c>
      <c r="BF91">
        <f t="shared" si="44"/>
        <v>0.70910198894165744</v>
      </c>
      <c r="BG91">
        <f t="shared" si="110"/>
        <v>0.98126719547082564</v>
      </c>
      <c r="BH91">
        <f t="shared" si="111"/>
        <v>2.2116710156131423</v>
      </c>
      <c r="BI91">
        <f t="shared" si="112"/>
        <v>1.9934511463379299</v>
      </c>
      <c r="BJ91">
        <f t="shared" ref="BJ91:BP91" si="164">$BQ91+$AG$7*SIN(BK91)</f>
        <v>45.710791835485701</v>
      </c>
      <c r="BK91">
        <f t="shared" si="164"/>
        <v>45.71079188599218</v>
      </c>
      <c r="BL91">
        <f t="shared" si="164"/>
        <v>45.7107912249826</v>
      </c>
      <c r="BM91">
        <f t="shared" si="164"/>
        <v>45.710799875806465</v>
      </c>
      <c r="BN91">
        <f t="shared" si="164"/>
        <v>45.710686622720992</v>
      </c>
      <c r="BO91">
        <f t="shared" si="164"/>
        <v>45.712162957338371</v>
      </c>
      <c r="BP91">
        <f t="shared" si="164"/>
        <v>45.691699985755534</v>
      </c>
      <c r="BQ91">
        <f t="shared" si="46"/>
        <v>45.230293592425504</v>
      </c>
    </row>
    <row r="92" spans="1:69">
      <c r="A92" s="17" t="s">
        <v>61</v>
      </c>
      <c r="B92" s="99" t="s">
        <v>59</v>
      </c>
      <c r="C92" s="18">
        <v>51796.421699999999</v>
      </c>
      <c r="D92" s="18"/>
      <c r="E92" s="17">
        <f t="shared" si="144"/>
        <v>9658.988028826092</v>
      </c>
      <c r="F92">
        <f t="shared" si="145"/>
        <v>9659</v>
      </c>
      <c r="G92">
        <f t="shared" si="128"/>
        <v>-5.076088295027148E-3</v>
      </c>
      <c r="K92">
        <f t="shared" si="129"/>
        <v>-5.076088295027148E-3</v>
      </c>
      <c r="L92">
        <f t="shared" si="146"/>
        <v>-9.1526712630105936E-3</v>
      </c>
      <c r="M92" s="2">
        <f t="shared" si="147"/>
        <v>36777.921699999999</v>
      </c>
      <c r="N92">
        <f t="shared" si="148"/>
        <v>1.6618528694852718E-5</v>
      </c>
      <c r="O92" s="6">
        <v>1</v>
      </c>
      <c r="P92">
        <f t="shared" si="149"/>
        <v>1.6618528694852718E-5</v>
      </c>
      <c r="S92" s="175"/>
      <c r="T92">
        <v>2.8165879320324951E-23</v>
      </c>
      <c r="U92">
        <v>8.0101452212760492E-17</v>
      </c>
      <c r="V92">
        <v>7.824034100341305E-26</v>
      </c>
      <c r="W92">
        <v>1.1383518733992534E-9</v>
      </c>
      <c r="X92">
        <v>1.0702286946765835E-4</v>
      </c>
      <c r="Y92">
        <v>6.2902413492537898E-4</v>
      </c>
      <c r="Z92">
        <v>4.4082092853126476E-4</v>
      </c>
      <c r="AA92" s="6">
        <v>41.965742552772753</v>
      </c>
      <c r="AB92">
        <v>3.4173017890695394E-5</v>
      </c>
      <c r="AC92">
        <v>1.0467728843146042E-9</v>
      </c>
      <c r="AD92">
        <v>2.3220017269277594E-19</v>
      </c>
      <c r="AE92">
        <f t="shared" si="135"/>
        <v>9659</v>
      </c>
      <c r="AF92" s="127">
        <f t="shared" si="136"/>
        <v>-5.467028231769356E-3</v>
      </c>
      <c r="AG92" s="127">
        <f t="shared" si="150"/>
        <v>-8.7617313262683856E-3</v>
      </c>
      <c r="AH92" s="127">
        <f t="shared" si="151"/>
        <v>4.0765829679834456E-3</v>
      </c>
      <c r="AI92" s="127">
        <f t="shared" si="152"/>
        <v>3.9093993674220798E-4</v>
      </c>
      <c r="AJ92" s="127">
        <f t="shared" si="153"/>
        <v>1.5283403414000157E-7</v>
      </c>
      <c r="AK92">
        <f t="shared" si="154"/>
        <v>4.0765829679834456E-3</v>
      </c>
      <c r="AL92" s="113">
        <f t="shared" si="155"/>
        <v>1.5283403414000157E-7</v>
      </c>
      <c r="AM92">
        <f t="shared" si="137"/>
        <v>3.6856430312412376E-3</v>
      </c>
      <c r="AN92">
        <f t="shared" si="138"/>
        <v>0.51625968042823445</v>
      </c>
      <c r="AO92">
        <f t="shared" si="139"/>
        <v>0.66500104564753659</v>
      </c>
      <c r="AP92">
        <f t="shared" si="140"/>
        <v>-5.2077693652912295E-2</v>
      </c>
      <c r="AQ92">
        <f t="shared" si="141"/>
        <v>-3.0343493915499069</v>
      </c>
      <c r="AR92">
        <f t="shared" si="142"/>
        <v>-18.63131297561829</v>
      </c>
      <c r="AS92" s="127">
        <f t="shared" si="162"/>
        <v>41.022848941141156</v>
      </c>
      <c r="AT92" s="127">
        <f t="shared" si="162"/>
        <v>41.024404720387949</v>
      </c>
      <c r="AU92" s="127">
        <f t="shared" si="162"/>
        <v>41.021153305082507</v>
      </c>
      <c r="AV92" s="127">
        <f t="shared" si="162"/>
        <v>41.027950661366077</v>
      </c>
      <c r="AW92" s="127">
        <f t="shared" si="162"/>
        <v>41.01374980370025</v>
      </c>
      <c r="AX92" s="127">
        <f t="shared" si="162"/>
        <v>41.043461562100006</v>
      </c>
      <c r="AY92" s="127">
        <f t="shared" si="162"/>
        <v>40.981471589660465</v>
      </c>
      <c r="AZ92" s="127">
        <f t="shared" si="156"/>
        <v>41.111723786136878</v>
      </c>
      <c r="BB92">
        <v>22500</v>
      </c>
      <c r="BC92">
        <f t="shared" si="41"/>
        <v>9.4603889821654102E-2</v>
      </c>
      <c r="BD92">
        <f t="shared" si="42"/>
        <v>9.0214546298438753E-2</v>
      </c>
      <c r="BE92">
        <f t="shared" si="43"/>
        <v>4.3893435232153491E-3</v>
      </c>
      <c r="BF92">
        <f t="shared" si="44"/>
        <v>0.68636297292623005</v>
      </c>
      <c r="BG92">
        <f t="shared" si="110"/>
        <v>0.99100937831746894</v>
      </c>
      <c r="BH92">
        <f t="shared" si="111"/>
        <v>2.2713399787498023</v>
      </c>
      <c r="BI92">
        <f t="shared" si="112"/>
        <v>2.1512765802859168</v>
      </c>
      <c r="BJ92">
        <f t="shared" ref="BJ92:BP92" si="165">$BQ92+$AG$7*SIN(BK92)</f>
        <v>45.78552213196388</v>
      </c>
      <c r="BK92">
        <f t="shared" si="165"/>
        <v>45.785522151208326</v>
      </c>
      <c r="BL92">
        <f t="shared" si="165"/>
        <v>45.785521979489168</v>
      </c>
      <c r="BM92">
        <f t="shared" si="165"/>
        <v>45.785523511743349</v>
      </c>
      <c r="BN92">
        <f t="shared" si="165"/>
        <v>45.785509839051699</v>
      </c>
      <c r="BO92">
        <f t="shared" si="165"/>
        <v>45.785631816032378</v>
      </c>
      <c r="BP92">
        <f t="shared" si="165"/>
        <v>45.784541403235551</v>
      </c>
      <c r="BQ92">
        <f t="shared" si="46"/>
        <v>45.312069658788154</v>
      </c>
    </row>
    <row r="93" spans="1:69">
      <c r="A93" s="17" t="s">
        <v>61</v>
      </c>
      <c r="B93" s="99" t="s">
        <v>60</v>
      </c>
      <c r="C93" s="18">
        <v>51798.330399999999</v>
      </c>
      <c r="D93" s="18"/>
      <c r="E93" s="17">
        <f t="shared" si="144"/>
        <v>9663.4894043549575</v>
      </c>
      <c r="F93">
        <f t="shared" si="145"/>
        <v>9663.5</v>
      </c>
      <c r="G93">
        <f t="shared" si="128"/>
        <v>-4.4928283750778064E-3</v>
      </c>
      <c r="K93">
        <f t="shared" si="129"/>
        <v>-4.4928283750778064E-3</v>
      </c>
      <c r="L93">
        <f t="shared" si="146"/>
        <v>-9.1401484805422942E-3</v>
      </c>
      <c r="M93" s="2">
        <f t="shared" si="147"/>
        <v>36779.830399999999</v>
      </c>
      <c r="N93">
        <f t="shared" si="148"/>
        <v>2.1597584162654457E-5</v>
      </c>
      <c r="O93" s="6">
        <v>1</v>
      </c>
      <c r="P93">
        <f t="shared" si="149"/>
        <v>2.1597584162654457E-5</v>
      </c>
      <c r="S93" s="175"/>
      <c r="T93">
        <v>2.8153410246423447E-23</v>
      </c>
      <c r="U93">
        <v>8.0016044680651974E-17</v>
      </c>
      <c r="V93">
        <v>7.8314779016391261E-26</v>
      </c>
      <c r="W93">
        <v>1.1342026775833156E-9</v>
      </c>
      <c r="X93">
        <v>1.064166254368927E-4</v>
      </c>
      <c r="Y93">
        <v>6.2585808191768409E-4</v>
      </c>
      <c r="Z93">
        <v>4.4181885838946749E-4</v>
      </c>
      <c r="AA93" s="6">
        <v>41.721134861890633</v>
      </c>
      <c r="AB93">
        <v>3.4048460145271085E-5</v>
      </c>
      <c r="AC93">
        <v>1.0431637691883061E-9</v>
      </c>
      <c r="AD93" s="6">
        <v>2.324210883898674E-19</v>
      </c>
      <c r="AE93">
        <f t="shared" si="135"/>
        <v>9663.5</v>
      </c>
      <c r="AF93" s="127">
        <f t="shared" si="136"/>
        <v>-5.4586898733767313E-3</v>
      </c>
      <c r="AG93" s="127">
        <f t="shared" si="150"/>
        <v>-8.1742869822433693E-3</v>
      </c>
      <c r="AH93" s="127">
        <f t="shared" si="151"/>
        <v>4.6473201054644878E-3</v>
      </c>
      <c r="AI93" s="127">
        <f t="shared" si="152"/>
        <v>9.6586149829892484E-4</v>
      </c>
      <c r="AJ93" s="127">
        <f t="shared" si="153"/>
        <v>9.3288843389624404E-7</v>
      </c>
      <c r="AK93">
        <f t="shared" si="154"/>
        <v>4.6473201054644878E-3</v>
      </c>
      <c r="AL93" s="113">
        <f t="shared" si="155"/>
        <v>9.3288843389624404E-7</v>
      </c>
      <c r="AM93">
        <f t="shared" si="137"/>
        <v>3.6814586071655634E-3</v>
      </c>
      <c r="AN93">
        <f t="shared" si="138"/>
        <v>0.5162903422587648</v>
      </c>
      <c r="AO93">
        <f t="shared" si="139"/>
        <v>0.66456240780276443</v>
      </c>
      <c r="AP93">
        <f t="shared" si="140"/>
        <v>-5.236172231179357E-2</v>
      </c>
      <c r="AQ93">
        <f t="shared" si="141"/>
        <v>-3.0337622218617959</v>
      </c>
      <c r="AR93">
        <f t="shared" si="142"/>
        <v>-18.529664511182791</v>
      </c>
      <c r="AS93" s="127">
        <f t="shared" si="162"/>
        <v>41.023842572732974</v>
      </c>
      <c r="AT93" s="127">
        <f t="shared" si="162"/>
        <v>41.025404789028691</v>
      </c>
      <c r="AU93" s="127">
        <f t="shared" si="162"/>
        <v>41.022139322310331</v>
      </c>
      <c r="AV93" s="127">
        <f t="shared" si="162"/>
        <v>41.028967329145786</v>
      </c>
      <c r="AW93" s="127">
        <f t="shared" si="162"/>
        <v>41.014699873953077</v>
      </c>
      <c r="AX93" s="127">
        <f t="shared" si="162"/>
        <v>41.044556803204593</v>
      </c>
      <c r="AY93" s="127">
        <f t="shared" si="162"/>
        <v>40.982253676051442</v>
      </c>
      <c r="AZ93" s="127">
        <f t="shared" si="156"/>
        <v>41.113195755331404</v>
      </c>
      <c r="BB93">
        <v>22750</v>
      </c>
      <c r="BC93">
        <f t="shared" ref="BC93:BC109" si="166">AG$3+AG$4*BB93+AG$5*BB93^2+BE93</f>
        <v>9.8041427062352221E-2</v>
      </c>
      <c r="BD93">
        <f t="shared" ref="BD93:BD109" si="167">AG$3+AG$4*BB93+AG$5*BB93^2</f>
        <v>9.3412536727209033E-2</v>
      </c>
      <c r="BE93">
        <f t="shared" ref="BE93:BE109" si="168">$AG$6*($AG$11/BF93*BG93+$AG$12)</f>
        <v>4.6288903351431824E-3</v>
      </c>
      <c r="BF93">
        <f t="shared" ref="BF93:BF109" si="169">1+$AG$7*COS(BH93)</f>
        <v>0.66602051659989581</v>
      </c>
      <c r="BG93">
        <f t="shared" si="110"/>
        <v>0.99694779850488691</v>
      </c>
      <c r="BH93">
        <f t="shared" si="111"/>
        <v>2.3273842417878061</v>
      </c>
      <c r="BI93">
        <f t="shared" si="112"/>
        <v>2.3191487202914987</v>
      </c>
      <c r="BJ93">
        <f t="shared" ref="BJ93:BP93" si="170">$BQ93+$AG$7*SIN(BK93)</f>
        <v>45.857947611077144</v>
      </c>
      <c r="BK93">
        <f t="shared" si="170"/>
        <v>45.857946344362674</v>
      </c>
      <c r="BL93">
        <f t="shared" si="170"/>
        <v>45.85795501828995</v>
      </c>
      <c r="BM93">
        <f t="shared" si="170"/>
        <v>45.857895618100443</v>
      </c>
      <c r="BN93">
        <f t="shared" si="170"/>
        <v>45.858302174096913</v>
      </c>
      <c r="BO93">
        <f t="shared" si="170"/>
        <v>45.855508970254178</v>
      </c>
      <c r="BP93">
        <f t="shared" si="170"/>
        <v>45.874225008957779</v>
      </c>
      <c r="BQ93">
        <f t="shared" ref="BQ93:BQ109" si="171">RADIANS($AG$9)+$AG$18*(BB93-AG$15)</f>
        <v>45.393845725150811</v>
      </c>
    </row>
    <row r="94" spans="1:69">
      <c r="A94" s="23" t="s">
        <v>67</v>
      </c>
      <c r="B94" s="100" t="s">
        <v>59</v>
      </c>
      <c r="C94" s="22">
        <v>52277.693800000001</v>
      </c>
      <c r="D94" s="22">
        <v>6.9999999999999999E-4</v>
      </c>
      <c r="E94" s="17">
        <f t="shared" si="144"/>
        <v>10793.994291552641</v>
      </c>
      <c r="F94">
        <f t="shared" si="145"/>
        <v>10794</v>
      </c>
      <c r="G94">
        <f t="shared" si="128"/>
        <v>-2.4205297740991227E-3</v>
      </c>
      <c r="K94">
        <f t="shared" si="129"/>
        <v>-2.4205297740991227E-3</v>
      </c>
      <c r="L94">
        <f t="shared" si="146"/>
        <v>-5.4988091427382035E-3</v>
      </c>
      <c r="M94" s="2">
        <f t="shared" si="147"/>
        <v>37259.193800000001</v>
      </c>
      <c r="N94">
        <f t="shared" si="148"/>
        <v>9.4758038713890187E-6</v>
      </c>
      <c r="O94" s="6">
        <v>0.8</v>
      </c>
      <c r="P94">
        <f t="shared" si="149"/>
        <v>7.5806430971112153E-6</v>
      </c>
      <c r="S94" s="175"/>
      <c r="AA94" s="6"/>
      <c r="AE94">
        <f t="shared" si="135"/>
        <v>10794</v>
      </c>
      <c r="AF94" s="127">
        <f t="shared" si="136"/>
        <v>-2.9880542605765447E-3</v>
      </c>
      <c r="AG94" s="127">
        <f t="shared" si="150"/>
        <v>-4.9312846562607811E-3</v>
      </c>
      <c r="AH94" s="127">
        <f t="shared" si="151"/>
        <v>3.0782793686390808E-3</v>
      </c>
      <c r="AI94" s="127">
        <f t="shared" si="152"/>
        <v>5.6752448647742195E-4</v>
      </c>
      <c r="AJ94" s="127">
        <f t="shared" si="153"/>
        <v>2.5766723420116924E-7</v>
      </c>
      <c r="AK94">
        <f t="shared" si="154"/>
        <v>3.0782793686390808E-3</v>
      </c>
      <c r="AL94" s="113">
        <f t="shared" si="155"/>
        <v>3.2208404275146151E-7</v>
      </c>
      <c r="AM94">
        <f t="shared" si="137"/>
        <v>2.5107548821616588E-3</v>
      </c>
      <c r="AN94">
        <f t="shared" si="138"/>
        <v>0.52967723364277619</v>
      </c>
      <c r="AO94">
        <f t="shared" si="139"/>
        <v>0.54455469382933774</v>
      </c>
      <c r="AP94">
        <f t="shared" si="140"/>
        <v>-0.12455231190824473</v>
      </c>
      <c r="AQ94">
        <f t="shared" si="141"/>
        <v>-2.8827122645658383</v>
      </c>
      <c r="AR94">
        <f t="shared" si="142"/>
        <v>-7.6823805324957446</v>
      </c>
      <c r="AS94" s="127">
        <f t="shared" si="162"/>
        <v>41.276629615225943</v>
      </c>
      <c r="AT94" s="127">
        <f t="shared" si="162"/>
        <v>41.278712774695435</v>
      </c>
      <c r="AU94" s="127">
        <f t="shared" si="162"/>
        <v>41.273990035057054</v>
      </c>
      <c r="AV94" s="127">
        <f t="shared" si="162"/>
        <v>41.284712038191095</v>
      </c>
      <c r="AW94" s="127">
        <f t="shared" si="162"/>
        <v>41.260446002808671</v>
      </c>
      <c r="AX94" s="127">
        <f t="shared" si="162"/>
        <v>41.315773231525782</v>
      </c>
      <c r="AY94" s="127">
        <f t="shared" si="162"/>
        <v>41.191540316304717</v>
      </c>
      <c r="AZ94" s="127">
        <f t="shared" si="156"/>
        <v>41.482987127423314</v>
      </c>
      <c r="BB94">
        <v>23000</v>
      </c>
      <c r="BC94">
        <f t="shared" si="166"/>
        <v>0.1014971623999114</v>
      </c>
      <c r="BD94">
        <f t="shared" si="167"/>
        <v>9.6658782488958622E-2</v>
      </c>
      <c r="BE94">
        <f t="shared" si="168"/>
        <v>4.838379910952771E-3</v>
      </c>
      <c r="BF94">
        <f t="shared" si="169"/>
        <v>0.64778211595397561</v>
      </c>
      <c r="BG94">
        <f t="shared" si="110"/>
        <v>0.99968109366752533</v>
      </c>
      <c r="BH94">
        <f t="shared" si="111"/>
        <v>2.3802791824391529</v>
      </c>
      <c r="BI94">
        <f t="shared" si="112"/>
        <v>2.4989103107453667</v>
      </c>
      <c r="BJ94">
        <f t="shared" ref="BJ94:BP94" si="172">$BQ94+$AG$7*SIN(BK94)</f>
        <v>45.928309529346102</v>
      </c>
      <c r="BK94">
        <f t="shared" si="172"/>
        <v>45.928302416630487</v>
      </c>
      <c r="BL94">
        <f t="shared" si="172"/>
        <v>45.92834230663864</v>
      </c>
      <c r="BM94">
        <f t="shared" si="172"/>
        <v>45.928118540592202</v>
      </c>
      <c r="BN94">
        <f t="shared" si="172"/>
        <v>45.929372134358637</v>
      </c>
      <c r="BO94">
        <f t="shared" si="172"/>
        <v>45.922296921939633</v>
      </c>
      <c r="BP94">
        <f t="shared" si="172"/>
        <v>45.960697952098727</v>
      </c>
      <c r="BQ94">
        <f t="shared" si="171"/>
        <v>45.475621791513461</v>
      </c>
    </row>
    <row r="95" spans="1:69">
      <c r="A95" s="24" t="s">
        <v>70</v>
      </c>
      <c r="B95" s="102" t="s">
        <v>59</v>
      </c>
      <c r="C95" s="103">
        <v>52908.437400000003</v>
      </c>
      <c r="D95" s="103">
        <v>1E-4</v>
      </c>
      <c r="E95" s="17">
        <f t="shared" si="144"/>
        <v>12281.506109035283</v>
      </c>
      <c r="F95">
        <f t="shared" si="145"/>
        <v>12281.5</v>
      </c>
      <c r="G95">
        <f t="shared" si="128"/>
        <v>2.5903894420480356E-3</v>
      </c>
      <c r="K95">
        <f t="shared" si="129"/>
        <v>2.5903894420480356E-3</v>
      </c>
      <c r="L95">
        <f t="shared" si="146"/>
        <v>7.9578312276094854E-4</v>
      </c>
      <c r="M95" s="2">
        <f t="shared" si="147"/>
        <v>37889.937400000003</v>
      </c>
      <c r="N95">
        <f t="shared" si="148"/>
        <v>3.2206118412251462E-6</v>
      </c>
      <c r="O95" s="6">
        <v>1</v>
      </c>
      <c r="P95">
        <f t="shared" si="149"/>
        <v>3.2206118412251462E-6</v>
      </c>
      <c r="S95" s="175"/>
      <c r="AA95" s="6"/>
      <c r="AE95">
        <f t="shared" si="135"/>
        <v>12281.5</v>
      </c>
      <c r="AF95" s="127">
        <f t="shared" si="136"/>
        <v>1.4460984400132978E-3</v>
      </c>
      <c r="AG95" s="127">
        <f t="shared" si="150"/>
        <v>1.9400741247956863E-3</v>
      </c>
      <c r="AH95" s="127">
        <f t="shared" si="151"/>
        <v>1.794606319287087E-3</v>
      </c>
      <c r="AI95" s="127">
        <f t="shared" si="152"/>
        <v>1.1442910020347378E-3</v>
      </c>
      <c r="AJ95" s="127">
        <f t="shared" si="153"/>
        <v>1.3094018973376643E-6</v>
      </c>
      <c r="AK95">
        <f t="shared" si="154"/>
        <v>1.794606319287087E-3</v>
      </c>
      <c r="AL95" s="113">
        <f t="shared" si="155"/>
        <v>1.3094018973376643E-6</v>
      </c>
      <c r="AM95">
        <f t="shared" si="137"/>
        <v>6.5031531725234933E-4</v>
      </c>
      <c r="AN95">
        <f t="shared" si="138"/>
        <v>0.56781864061127996</v>
      </c>
      <c r="AO95">
        <f t="shared" si="139"/>
        <v>0.34996718070304417</v>
      </c>
      <c r="AP95">
        <f t="shared" si="140"/>
        <v>-0.2234637678741643</v>
      </c>
      <c r="AQ95">
        <f t="shared" si="141"/>
        <v>-2.664390242043404</v>
      </c>
      <c r="AR95">
        <f t="shared" si="142"/>
        <v>-4.1112564155370244</v>
      </c>
      <c r="AS95" s="127">
        <f t="shared" si="162"/>
        <v>41.625506188360141</v>
      </c>
      <c r="AT95" s="127">
        <f t="shared" si="162"/>
        <v>41.626149138456512</v>
      </c>
      <c r="AU95" s="127">
        <f t="shared" si="162"/>
        <v>41.624281929726024</v>
      </c>
      <c r="AV95" s="127">
        <f t="shared" si="162"/>
        <v>41.629714221629129</v>
      </c>
      <c r="AW95" s="127">
        <f t="shared" si="162"/>
        <v>41.613990692535893</v>
      </c>
      <c r="AX95" s="127">
        <f t="shared" si="162"/>
        <v>41.660209441377219</v>
      </c>
      <c r="AY95" s="127">
        <f t="shared" si="162"/>
        <v>41.529765061505991</v>
      </c>
      <c r="AZ95" s="127">
        <f t="shared" si="156"/>
        <v>41.969554722281096</v>
      </c>
      <c r="BB95">
        <v>23250</v>
      </c>
      <c r="BC95">
        <f t="shared" si="166"/>
        <v>0.10497264408969677</v>
      </c>
      <c r="BD95">
        <f t="shared" si="167"/>
        <v>9.9953283583687519E-2</v>
      </c>
      <c r="BE95">
        <f t="shared" si="168"/>
        <v>5.0193605060092445E-3</v>
      </c>
      <c r="BF95">
        <f t="shared" si="169"/>
        <v>0.63140010695804605</v>
      </c>
      <c r="BG95">
        <f t="shared" si="110"/>
        <v>0.99969021692383719</v>
      </c>
      <c r="BH95">
        <f t="shared" si="111"/>
        <v>2.4304265353415704</v>
      </c>
      <c r="BI95">
        <f t="shared" si="112"/>
        <v>2.6927434838506779</v>
      </c>
      <c r="BJ95">
        <f t="shared" ref="BJ95:BP95" si="173">$BQ95+$AG$7*SIN(BK95)</f>
        <v>45.996821033310034</v>
      </c>
      <c r="BK95">
        <f t="shared" si="173"/>
        <v>45.996797492373368</v>
      </c>
      <c r="BL95">
        <f t="shared" si="173"/>
        <v>45.99691018856425</v>
      </c>
      <c r="BM95">
        <f t="shared" si="173"/>
        <v>45.996370442027789</v>
      </c>
      <c r="BN95">
        <f t="shared" si="173"/>
        <v>45.998949966066078</v>
      </c>
      <c r="BO95">
        <f t="shared" si="173"/>
        <v>45.986492679381186</v>
      </c>
      <c r="BP95">
        <f t="shared" si="173"/>
        <v>46.04392884061668</v>
      </c>
      <c r="BQ95">
        <f t="shared" si="171"/>
        <v>45.557397857876111</v>
      </c>
    </row>
    <row r="96" spans="1:69">
      <c r="A96" s="24" t="s">
        <v>70</v>
      </c>
      <c r="B96" s="102" t="s">
        <v>59</v>
      </c>
      <c r="C96" s="103">
        <v>52909.496800000001</v>
      </c>
      <c r="D96" s="103">
        <v>2.0000000000000001E-4</v>
      </c>
      <c r="E96" s="17">
        <f t="shared" si="144"/>
        <v>12284.004541075557</v>
      </c>
      <c r="F96">
        <f t="shared" si="145"/>
        <v>12284</v>
      </c>
      <c r="G96">
        <f t="shared" si="128"/>
        <v>1.925533841131255E-3</v>
      </c>
      <c r="K96">
        <f t="shared" si="129"/>
        <v>1.925533841131255E-3</v>
      </c>
      <c r="L96">
        <f t="shared" si="146"/>
        <v>8.0780027834843893E-4</v>
      </c>
      <c r="M96" s="2">
        <f t="shared" si="147"/>
        <v>37890.996800000001</v>
      </c>
      <c r="N96">
        <f t="shared" si="148"/>
        <v>1.2493283173711675E-6</v>
      </c>
      <c r="O96" s="6">
        <v>1</v>
      </c>
      <c r="P96">
        <f t="shared" si="149"/>
        <v>1.2493283173711675E-6</v>
      </c>
      <c r="S96" s="175"/>
      <c r="AA96" s="6"/>
      <c r="AE96">
        <f t="shared" si="135"/>
        <v>12284</v>
      </c>
      <c r="AF96" s="127">
        <f t="shared" si="136"/>
        <v>1.4547308220407085E-3</v>
      </c>
      <c r="AG96" s="127">
        <f t="shared" si="150"/>
        <v>1.2786032974389855E-3</v>
      </c>
      <c r="AH96" s="127">
        <f t="shared" si="151"/>
        <v>1.1177335627828161E-3</v>
      </c>
      <c r="AI96" s="127">
        <f t="shared" si="152"/>
        <v>4.7080301909054652E-4</v>
      </c>
      <c r="AJ96" s="127">
        <f t="shared" si="153"/>
        <v>2.2165548278477352E-7</v>
      </c>
      <c r="AK96">
        <f t="shared" si="154"/>
        <v>1.1177335627828161E-3</v>
      </c>
      <c r="AL96" s="113">
        <f t="shared" si="155"/>
        <v>2.2165548278477352E-7</v>
      </c>
      <c r="AM96">
        <f t="shared" si="137"/>
        <v>6.4693054369226947E-4</v>
      </c>
      <c r="AN96">
        <f t="shared" si="138"/>
        <v>0.56790714157815003</v>
      </c>
      <c r="AO96">
        <f t="shared" si="139"/>
        <v>0.3495962984671972</v>
      </c>
      <c r="AP96">
        <f t="shared" si="140"/>
        <v>-0.22363484669531142</v>
      </c>
      <c r="AQ96">
        <f t="shared" si="141"/>
        <v>-2.6639943519071783</v>
      </c>
      <c r="AR96">
        <f t="shared" si="142"/>
        <v>-4.1077155994273014</v>
      </c>
      <c r="AS96" s="127">
        <f t="shared" si="162"/>
        <v>41.626115267960223</v>
      </c>
      <c r="AT96" s="127">
        <f t="shared" si="162"/>
        <v>41.626755924413622</v>
      </c>
      <c r="AU96" s="127">
        <f t="shared" si="162"/>
        <v>41.624894243593623</v>
      </c>
      <c r="AV96" s="127">
        <f t="shared" si="162"/>
        <v>41.630313743704761</v>
      </c>
      <c r="AW96" s="127">
        <f t="shared" si="162"/>
        <v>41.614617693197836</v>
      </c>
      <c r="AX96" s="127">
        <f t="shared" si="162"/>
        <v>41.66078402190125</v>
      </c>
      <c r="AY96" s="127">
        <f t="shared" si="162"/>
        <v>41.53041280065829</v>
      </c>
      <c r="AZ96" s="127">
        <f t="shared" si="156"/>
        <v>41.970372482944725</v>
      </c>
      <c r="BB96">
        <v>23500</v>
      </c>
      <c r="BC96">
        <f t="shared" si="166"/>
        <v>0.10846929850397968</v>
      </c>
      <c r="BD96">
        <f t="shared" si="167"/>
        <v>0.10329604001139575</v>
      </c>
      <c r="BE96">
        <f t="shared" si="168"/>
        <v>5.1732584925839268E-3</v>
      </c>
      <c r="BF96">
        <f t="shared" si="169"/>
        <v>0.61666443385672598</v>
      </c>
      <c r="BG96">
        <f t="shared" si="110"/>
        <v>0.9973633338439335</v>
      </c>
      <c r="BH96">
        <f t="shared" si="111"/>
        <v>2.4781684856093791</v>
      </c>
      <c r="BI96">
        <f t="shared" si="112"/>
        <v>2.9032721757924769</v>
      </c>
      <c r="BJ96">
        <f t="shared" ref="BJ96:BP96" si="174">$BQ96+$AG$7*SIN(BK96)</f>
        <v>46.063671718518165</v>
      </c>
      <c r="BK96">
        <f t="shared" si="174"/>
        <v>46.063612706593666</v>
      </c>
      <c r="BL96">
        <f t="shared" si="174"/>
        <v>46.063860876215124</v>
      </c>
      <c r="BM96">
        <f t="shared" si="174"/>
        <v>46.062816477672662</v>
      </c>
      <c r="BN96">
        <f t="shared" si="174"/>
        <v>46.067198673105061</v>
      </c>
      <c r="BO96">
        <f t="shared" si="174"/>
        <v>46.048574651549508</v>
      </c>
      <c r="BP96">
        <f t="shared" si="174"/>
        <v>46.123907951063487</v>
      </c>
      <c r="BQ96">
        <f t="shared" si="171"/>
        <v>45.639173924238762</v>
      </c>
    </row>
    <row r="97" spans="1:69">
      <c r="A97" s="24" t="s">
        <v>70</v>
      </c>
      <c r="B97" s="102" t="s">
        <v>60</v>
      </c>
      <c r="C97" s="103">
        <v>53082.501300000004</v>
      </c>
      <c r="D97" s="103">
        <v>1E-4</v>
      </c>
      <c r="E97" s="17">
        <f t="shared" si="144"/>
        <v>12692.009058644471</v>
      </c>
      <c r="F97">
        <f t="shared" si="145"/>
        <v>12692</v>
      </c>
      <c r="G97">
        <f t="shared" si="128"/>
        <v>3.8411002606153488E-3</v>
      </c>
      <c r="K97">
        <f t="shared" si="129"/>
        <v>3.8411002606153488E-3</v>
      </c>
      <c r="L97">
        <f t="shared" si="146"/>
        <v>2.8336560397361696E-3</v>
      </c>
      <c r="M97" s="2">
        <f t="shared" si="147"/>
        <v>38064.001300000004</v>
      </c>
      <c r="N97">
        <f t="shared" si="148"/>
        <v>1.0149438581828565E-6</v>
      </c>
      <c r="O97" s="6">
        <v>1</v>
      </c>
      <c r="P97">
        <f t="shared" si="149"/>
        <v>1.0149438581828565E-6</v>
      </c>
      <c r="S97" s="175"/>
      <c r="T97">
        <v>2.253748569859766E-23</v>
      </c>
      <c r="U97">
        <v>4.8227601489786674E-18</v>
      </c>
      <c r="V97">
        <v>3.7868846604876742E-26</v>
      </c>
      <c r="W97">
        <v>2.0381173688020073E-11</v>
      </c>
      <c r="X97">
        <v>1.7135940808350411E-4</v>
      </c>
      <c r="Y97">
        <v>3.1025247860376226E-4</v>
      </c>
      <c r="Z97">
        <v>2.6574098761746056E-4</v>
      </c>
      <c r="AA97" s="6">
        <v>62.834601485176414</v>
      </c>
      <c r="AB97">
        <v>6.1183736711736534E-7</v>
      </c>
      <c r="AC97">
        <v>2.3608516838238895E-12</v>
      </c>
      <c r="AD97">
        <v>1.1238643145672833E-19</v>
      </c>
      <c r="AE97">
        <f t="shared" si="135"/>
        <v>12692</v>
      </c>
      <c r="AF97" s="127">
        <f t="shared" si="136"/>
        <v>2.9184679740070982E-3</v>
      </c>
      <c r="AG97" s="127">
        <f t="shared" si="150"/>
        <v>3.7562883263444202E-3</v>
      </c>
      <c r="AH97" s="127">
        <f t="shared" si="151"/>
        <v>1.0074442208791792E-3</v>
      </c>
      <c r="AI97" s="127">
        <f t="shared" si="152"/>
        <v>9.2263228660825064E-4</v>
      </c>
      <c r="AJ97" s="127">
        <f t="shared" si="153"/>
        <v>8.5125033629196914E-7</v>
      </c>
      <c r="AK97">
        <f t="shared" si="154"/>
        <v>1.0074442208791792E-3</v>
      </c>
      <c r="AL97" s="113">
        <f t="shared" si="155"/>
        <v>8.5125033629196914E-7</v>
      </c>
      <c r="AM97">
        <f t="shared" si="137"/>
        <v>8.4811934270928794E-5</v>
      </c>
      <c r="AN97">
        <f t="shared" si="138"/>
        <v>0.58368873886825989</v>
      </c>
      <c r="AO97">
        <f t="shared" si="139"/>
        <v>0.28669580218631208</v>
      </c>
      <c r="AP97">
        <f t="shared" si="140"/>
        <v>-0.25179697537996859</v>
      </c>
      <c r="AQ97">
        <f t="shared" si="141"/>
        <v>-2.5976302423558248</v>
      </c>
      <c r="AR97">
        <f t="shared" si="142"/>
        <v>-3.5856139641603466</v>
      </c>
      <c r="AS97" s="127">
        <f t="shared" si="162"/>
        <v>41.726843386663163</v>
      </c>
      <c r="AT97" s="127">
        <f t="shared" si="162"/>
        <v>41.727168003614246</v>
      </c>
      <c r="AU97" s="127">
        <f t="shared" si="162"/>
        <v>41.7261132483304</v>
      </c>
      <c r="AV97" s="127">
        <f t="shared" si="162"/>
        <v>41.729545390502004</v>
      </c>
      <c r="AW97" s="127">
        <f t="shared" si="162"/>
        <v>41.718429583085658</v>
      </c>
      <c r="AX97" s="127">
        <f t="shared" si="162"/>
        <v>41.755002433894283</v>
      </c>
      <c r="AY97" s="127">
        <f t="shared" si="162"/>
        <v>41.640142348935122</v>
      </c>
      <c r="AZ97" s="127">
        <f t="shared" si="156"/>
        <v>42.103831023248574</v>
      </c>
      <c r="BB97">
        <v>23750</v>
      </c>
      <c r="BC97">
        <f t="shared" si="166"/>
        <v>0.11198843647680103</v>
      </c>
      <c r="BD97">
        <f t="shared" si="167"/>
        <v>0.10668705177208329</v>
      </c>
      <c r="BE97">
        <f t="shared" si="168"/>
        <v>5.3013847047177305E-3</v>
      </c>
      <c r="BF97">
        <f t="shared" si="169"/>
        <v>0.60339659110432731</v>
      </c>
      <c r="BG97">
        <f t="shared" si="110"/>
        <v>0.99301497998286459</v>
      </c>
      <c r="BH97">
        <f t="shared" si="111"/>
        <v>2.5237986386654758</v>
      </c>
      <c r="BI97">
        <f t="shared" si="112"/>
        <v>3.1336983254603195</v>
      </c>
      <c r="BJ97">
        <f t="shared" ref="BJ97:BP97" si="175">$BQ97+$AG$7*SIN(BK97)</f>
        <v>46.129031190099845</v>
      </c>
      <c r="BK97">
        <f t="shared" si="175"/>
        <v>46.128907941277902</v>
      </c>
      <c r="BL97">
        <f t="shared" si="175"/>
        <v>46.129372992105317</v>
      </c>
      <c r="BM97">
        <f t="shared" si="175"/>
        <v>46.127616483936201</v>
      </c>
      <c r="BN97">
        <f t="shared" si="175"/>
        <v>46.134226160319571</v>
      </c>
      <c r="BO97">
        <f t="shared" si="175"/>
        <v>46.108992117670716</v>
      </c>
      <c r="BP97">
        <f t="shared" si="175"/>
        <v>46.200647293572224</v>
      </c>
      <c r="BQ97">
        <f t="shared" si="171"/>
        <v>45.720949990601419</v>
      </c>
    </row>
    <row r="98" spans="1:69">
      <c r="A98" s="24" t="s">
        <v>70</v>
      </c>
      <c r="B98" s="102" t="s">
        <v>60</v>
      </c>
      <c r="C98" s="103">
        <v>53084.409200000002</v>
      </c>
      <c r="D98" s="103">
        <v>1E-4</v>
      </c>
      <c r="E98" s="17">
        <f t="shared" si="144"/>
        <v>12696.508547496316</v>
      </c>
      <c r="F98">
        <f t="shared" si="145"/>
        <v>12696.5</v>
      </c>
      <c r="G98">
        <f t="shared" si="128"/>
        <v>3.6243601789465174E-3</v>
      </c>
      <c r="K98">
        <f t="shared" si="129"/>
        <v>3.6243601789465174E-3</v>
      </c>
      <c r="L98">
        <f t="shared" si="146"/>
        <v>2.8567166287991677E-3</v>
      </c>
      <c r="M98" s="2">
        <f t="shared" si="147"/>
        <v>38065.909200000002</v>
      </c>
      <c r="N98">
        <f t="shared" si="148"/>
        <v>5.892766200828266E-7</v>
      </c>
      <c r="O98" s="6">
        <v>1</v>
      </c>
      <c r="P98">
        <f t="shared" si="149"/>
        <v>5.892766200828266E-7</v>
      </c>
      <c r="S98" s="175"/>
      <c r="AA98" s="6"/>
      <c r="AE98">
        <f t="shared" si="135"/>
        <v>12696.5</v>
      </c>
      <c r="AF98" s="127">
        <f t="shared" si="136"/>
        <v>2.9352261462461068E-3</v>
      </c>
      <c r="AG98" s="127">
        <f t="shared" si="150"/>
        <v>3.5458506614995783E-3</v>
      </c>
      <c r="AH98" s="127">
        <f t="shared" si="151"/>
        <v>7.676435501473497E-4</v>
      </c>
      <c r="AI98" s="127">
        <f t="shared" si="152"/>
        <v>6.8913403270041062E-4</v>
      </c>
      <c r="AJ98" s="127">
        <f t="shared" si="153"/>
        <v>4.7490571502593062E-7</v>
      </c>
      <c r="AK98">
        <f t="shared" si="154"/>
        <v>7.676435501473497E-4</v>
      </c>
      <c r="AL98" s="113">
        <f t="shared" si="155"/>
        <v>4.7490571502593062E-7</v>
      </c>
      <c r="AM98">
        <f t="shared" si="137"/>
        <v>7.8509517446939195E-5</v>
      </c>
      <c r="AN98">
        <f t="shared" si="138"/>
        <v>0.58387840476434749</v>
      </c>
      <c r="AO98">
        <f t="shared" si="139"/>
        <v>0.28597454059777555</v>
      </c>
      <c r="AP98">
        <f t="shared" si="140"/>
        <v>-0.25211029517680583</v>
      </c>
      <c r="AQ98">
        <f t="shared" si="141"/>
        <v>-2.5968774614446808</v>
      </c>
      <c r="AR98">
        <f t="shared" si="142"/>
        <v>-3.5804054908849703</v>
      </c>
      <c r="AS98" s="127">
        <f t="shared" si="162"/>
        <v>41.727969960350563</v>
      </c>
      <c r="AT98" s="127">
        <f t="shared" si="162"/>
        <v>41.728291772641775</v>
      </c>
      <c r="AU98" s="127">
        <f t="shared" si="162"/>
        <v>41.727244684039881</v>
      </c>
      <c r="AV98" s="127">
        <f t="shared" si="162"/>
        <v>41.730656576835742</v>
      </c>
      <c r="AW98" s="127">
        <f t="shared" si="162"/>
        <v>41.719591032823736</v>
      </c>
      <c r="AX98" s="127">
        <f t="shared" si="162"/>
        <v>41.756048821670483</v>
      </c>
      <c r="AY98" s="127">
        <f t="shared" si="162"/>
        <v>41.641397938001532</v>
      </c>
      <c r="AZ98" s="127">
        <f t="shared" si="156"/>
        <v>42.1053029924431</v>
      </c>
      <c r="BB98">
        <v>24000</v>
      </c>
      <c r="BC98">
        <f t="shared" si="166"/>
        <v>0.11553126035431351</v>
      </c>
      <c r="BD98">
        <f t="shared" si="167"/>
        <v>0.11012631886575013</v>
      </c>
      <c r="BE98">
        <f t="shared" si="168"/>
        <v>5.4049414885633867E-3</v>
      </c>
      <c r="BF98">
        <f t="shared" si="169"/>
        <v>0.59144461437712481</v>
      </c>
      <c r="BG98">
        <f t="shared" si="110"/>
        <v>0.98690090916807527</v>
      </c>
      <c r="BH98">
        <f t="shared" si="111"/>
        <v>2.5675705366013175</v>
      </c>
      <c r="BI98">
        <f t="shared" si="112"/>
        <v>3.387986406310846</v>
      </c>
      <c r="BJ98">
        <f t="shared" ref="BJ98:BP98" si="176">$BQ98+$AG$7*SIN(BK98)</f>
        <v>46.193051720217305</v>
      </c>
      <c r="BK98">
        <f t="shared" si="176"/>
        <v>46.192826318758378</v>
      </c>
      <c r="BL98">
        <f t="shared" si="176"/>
        <v>46.193601950107279</v>
      </c>
      <c r="BM98">
        <f t="shared" si="176"/>
        <v>46.190929511616538</v>
      </c>
      <c r="BN98">
        <f t="shared" si="176"/>
        <v>46.200097418686909</v>
      </c>
      <c r="BO98">
        <f t="shared" si="176"/>
        <v>46.168157267307443</v>
      </c>
      <c r="BP98">
        <f t="shared" si="176"/>
        <v>46.274180531586232</v>
      </c>
      <c r="BQ98">
        <f t="shared" si="171"/>
        <v>45.802726056964069</v>
      </c>
    </row>
    <row r="99" spans="1:69">
      <c r="A99" s="24" t="s">
        <v>70</v>
      </c>
      <c r="B99" s="102" t="s">
        <v>60</v>
      </c>
      <c r="C99" s="103">
        <v>53098.404900000001</v>
      </c>
      <c r="D99" s="103">
        <v>2.0000000000000001E-4</v>
      </c>
      <c r="E99" s="17">
        <f t="shared" si="144"/>
        <v>12729.515254411679</v>
      </c>
      <c r="F99">
        <f t="shared" si="145"/>
        <v>12729.5</v>
      </c>
      <c r="G99">
        <f t="shared" si="128"/>
        <v>6.468266285082791E-3</v>
      </c>
      <c r="K99">
        <f t="shared" si="129"/>
        <v>6.468266285082791E-3</v>
      </c>
      <c r="L99">
        <f t="shared" si="146"/>
        <v>3.0263053430575823E-3</v>
      </c>
      <c r="M99" s="2">
        <f t="shared" si="147"/>
        <v>38079.904900000001</v>
      </c>
      <c r="N99">
        <f t="shared" si="148"/>
        <v>1.1847095126427062E-5</v>
      </c>
      <c r="O99" s="6">
        <v>1</v>
      </c>
      <c r="P99">
        <f t="shared" si="149"/>
        <v>1.1847095126427062E-5</v>
      </c>
      <c r="S99" s="175"/>
      <c r="AA99" s="6"/>
      <c r="AE99">
        <f t="shared" si="135"/>
        <v>12729.5</v>
      </c>
      <c r="AF99" s="127">
        <f t="shared" si="136"/>
        <v>3.0585326212549274E-3</v>
      </c>
      <c r="AG99" s="127">
        <f t="shared" si="150"/>
        <v>6.4360390068854464E-3</v>
      </c>
      <c r="AH99" s="127">
        <f t="shared" si="151"/>
        <v>3.4419609420252087E-3</v>
      </c>
      <c r="AI99" s="127">
        <f t="shared" si="152"/>
        <v>3.4097336638278636E-3</v>
      </c>
      <c r="AJ99" s="127">
        <f t="shared" si="153"/>
        <v>1.1626283658240987E-5</v>
      </c>
      <c r="AK99">
        <f t="shared" si="154"/>
        <v>3.4419609420252087E-3</v>
      </c>
      <c r="AL99" s="113">
        <f t="shared" si="155"/>
        <v>1.1626283658240987E-5</v>
      </c>
      <c r="AM99">
        <f t="shared" si="137"/>
        <v>3.2227278197344869E-5</v>
      </c>
      <c r="AN99">
        <f t="shared" si="138"/>
        <v>0.58528028353158368</v>
      </c>
      <c r="AO99">
        <f t="shared" si="139"/>
        <v>0.28066603766511006</v>
      </c>
      <c r="AP99">
        <f t="shared" si="140"/>
        <v>-0.25440978701291495</v>
      </c>
      <c r="AQ99">
        <f t="shared" si="141"/>
        <v>-2.5913421421667628</v>
      </c>
      <c r="AR99">
        <f t="shared" si="142"/>
        <v>-3.5425335517720415</v>
      </c>
      <c r="AS99" s="127">
        <f t="shared" si="162"/>
        <v>41.736242580114045</v>
      </c>
      <c r="AT99" s="127">
        <f t="shared" si="162"/>
        <v>41.736544287219608</v>
      </c>
      <c r="AU99" s="127">
        <f t="shared" si="162"/>
        <v>41.735552503427336</v>
      </c>
      <c r="AV99" s="127">
        <f t="shared" si="162"/>
        <v>41.7388173701802</v>
      </c>
      <c r="AW99" s="127">
        <f t="shared" si="162"/>
        <v>41.72811933331549</v>
      </c>
      <c r="AX99" s="127">
        <f t="shared" si="162"/>
        <v>41.763728885123335</v>
      </c>
      <c r="AY99" s="127">
        <f t="shared" si="162"/>
        <v>41.650636333674498</v>
      </c>
      <c r="AZ99" s="127">
        <f t="shared" si="156"/>
        <v>42.116097433202974</v>
      </c>
      <c r="BB99">
        <v>24250</v>
      </c>
      <c r="BC99">
        <f t="shared" si="166"/>
        <v>0.11909887184697465</v>
      </c>
      <c r="BD99">
        <f t="shared" si="167"/>
        <v>0.11361384129239631</v>
      </c>
      <c r="BE99">
        <f t="shared" si="168"/>
        <v>5.4850305545783495E-3</v>
      </c>
      <c r="BF99">
        <f t="shared" si="169"/>
        <v>0.58067894729432901</v>
      </c>
      <c r="BG99">
        <f t="shared" si="110"/>
        <v>0.97922971127763681</v>
      </c>
      <c r="BH99">
        <f t="shared" si="111"/>
        <v>2.6097042975790981</v>
      </c>
      <c r="BI99">
        <f t="shared" si="112"/>
        <v>3.671118720214702</v>
      </c>
      <c r="BJ99">
        <f t="shared" ref="BJ99:BP99" si="177">$BQ99+$AG$7*SIN(BK99)</f>
        <v>46.255870180645204</v>
      </c>
      <c r="BK99">
        <f t="shared" si="177"/>
        <v>46.255498238170013</v>
      </c>
      <c r="BL99">
        <f t="shared" si="177"/>
        <v>46.256680703853867</v>
      </c>
      <c r="BM99">
        <f t="shared" si="177"/>
        <v>46.252915710869729</v>
      </c>
      <c r="BN99">
        <f t="shared" si="177"/>
        <v>46.264846054791548</v>
      </c>
      <c r="BO99">
        <f t="shared" si="177"/>
        <v>46.226439678509152</v>
      </c>
      <c r="BP99">
        <f t="shared" si="177"/>
        <v>46.34456275686621</v>
      </c>
      <c r="BQ99">
        <f t="shared" si="171"/>
        <v>45.884502123326726</v>
      </c>
    </row>
    <row r="100" spans="1:69">
      <c r="A100" s="24" t="s">
        <v>70</v>
      </c>
      <c r="B100" s="102" t="s">
        <v>60</v>
      </c>
      <c r="C100" s="103">
        <v>53285.399100000002</v>
      </c>
      <c r="D100" s="103">
        <v>5.0000000000000001E-4</v>
      </c>
      <c r="E100" s="17">
        <f t="shared" si="144"/>
        <v>13170.512328818322</v>
      </c>
      <c r="F100">
        <f t="shared" si="145"/>
        <v>13170.5</v>
      </c>
      <c r="G100">
        <f t="shared" si="128"/>
        <v>5.2277388094807975E-3</v>
      </c>
      <c r="K100">
        <f t="shared" si="129"/>
        <v>5.2277388094807975E-3</v>
      </c>
      <c r="L100">
        <f t="shared" si="146"/>
        <v>5.3733232939757597E-3</v>
      </c>
      <c r="M100" s="2">
        <f t="shared" si="147"/>
        <v>38266.899100000002</v>
      </c>
      <c r="N100">
        <f t="shared" si="148"/>
        <v>2.1194842125663887E-8</v>
      </c>
      <c r="O100" s="6">
        <v>1</v>
      </c>
      <c r="P100">
        <f t="shared" si="149"/>
        <v>2.1194842125663887E-8</v>
      </c>
      <c r="S100" s="175"/>
      <c r="T100">
        <v>1.7434498128039347E-23</v>
      </c>
      <c r="U100">
        <v>4.1193113915270787E-19</v>
      </c>
      <c r="V100">
        <v>1.0994024165890831E-26</v>
      </c>
      <c r="W100">
        <v>1.2462590508402402E-10</v>
      </c>
      <c r="X100">
        <v>2.1120977784964539E-4</v>
      </c>
      <c r="Y100">
        <v>2.1153125025881735E-4</v>
      </c>
      <c r="Z100">
        <v>8.563975535189442E-5</v>
      </c>
      <c r="AA100" s="6">
        <v>70.792411551859146</v>
      </c>
      <c r="AB100">
        <v>3.7412362412704207E-6</v>
      </c>
      <c r="AC100">
        <v>8.9016068459721289E-11</v>
      </c>
      <c r="AD100">
        <v>3.2627852552409807E-20</v>
      </c>
      <c r="AE100">
        <f t="shared" si="135"/>
        <v>13170.5</v>
      </c>
      <c r="AF100" s="127">
        <f t="shared" si="136"/>
        <v>4.7769257626973744E-3</v>
      </c>
      <c r="AG100" s="127">
        <f t="shared" si="150"/>
        <v>5.8241363407591827E-3</v>
      </c>
      <c r="AH100" s="127">
        <f t="shared" si="151"/>
        <v>-1.455844844949622E-4</v>
      </c>
      <c r="AI100" s="127">
        <f t="shared" si="152"/>
        <v>4.5081304678342305E-4</v>
      </c>
      <c r="AJ100" s="127">
        <f t="shared" si="153"/>
        <v>2.0323240315015277E-7</v>
      </c>
      <c r="AK100">
        <f t="shared" si="154"/>
        <v>-1.455844844949622E-4</v>
      </c>
      <c r="AL100" s="113">
        <f t="shared" si="155"/>
        <v>2.0323240315015277E-7</v>
      </c>
      <c r="AM100">
        <f t="shared" si="137"/>
        <v>-5.9639753127838546E-4</v>
      </c>
      <c r="AN100">
        <f t="shared" si="138"/>
        <v>0.60599553366150927</v>
      </c>
      <c r="AO100">
        <f t="shared" si="139"/>
        <v>0.20628955009438532</v>
      </c>
      <c r="AP100">
        <f t="shared" si="140"/>
        <v>-0.28544222438336175</v>
      </c>
      <c r="AQ100">
        <f t="shared" si="141"/>
        <v>-2.5146355948120362</v>
      </c>
      <c r="AR100">
        <f t="shared" si="142"/>
        <v>-3.0848272646582946</v>
      </c>
      <c r="AS100" s="127">
        <f t="shared" ref="AS100:AY109" si="178">$AZ100+$AG$7*SIN(AT100)</f>
        <v>41.848801895624426</v>
      </c>
      <c r="AT100" s="127">
        <f t="shared" si="178"/>
        <v>41.848909212714361</v>
      </c>
      <c r="AU100" s="127">
        <f t="shared" si="178"/>
        <v>41.848495808241154</v>
      </c>
      <c r="AV100" s="127">
        <f t="shared" si="178"/>
        <v>41.850089807585235</v>
      </c>
      <c r="AW100" s="127">
        <f t="shared" si="178"/>
        <v>41.84396567920377</v>
      </c>
      <c r="AX100" s="127">
        <f t="shared" si="178"/>
        <v>41.867830280962323</v>
      </c>
      <c r="AY100" s="127">
        <f t="shared" si="178"/>
        <v>41.779362154506927</v>
      </c>
      <c r="AZ100" s="127">
        <f t="shared" si="156"/>
        <v>42.260350414266689</v>
      </c>
      <c r="BB100">
        <v>24500</v>
      </c>
      <c r="BC100">
        <f t="shared" si="166"/>
        <v>0.12269228091944008</v>
      </c>
      <c r="BD100">
        <f t="shared" si="167"/>
        <v>0.1171496190520218</v>
      </c>
      <c r="BE100">
        <f t="shared" si="168"/>
        <v>5.5426618674182864E-3</v>
      </c>
      <c r="BF100">
        <f t="shared" si="169"/>
        <v>0.57098901193883012</v>
      </c>
      <c r="BG100">
        <f t="shared" si="110"/>
        <v>0.97017198668570837</v>
      </c>
      <c r="BH100">
        <f t="shared" si="111"/>
        <v>2.6503918643567297</v>
      </c>
      <c r="BI100">
        <f t="shared" si="112"/>
        <v>3.989456783515918</v>
      </c>
      <c r="BJ100">
        <f t="shared" ref="BJ100:BP100" si="179">$BQ100+$AG$7*SIN(BK100)</f>
        <v>46.317609477663325</v>
      </c>
      <c r="BK100">
        <f t="shared" si="179"/>
        <v>46.317044749283106</v>
      </c>
      <c r="BL100">
        <f t="shared" si="179"/>
        <v>46.318721148381655</v>
      </c>
      <c r="BM100">
        <f t="shared" si="179"/>
        <v>46.313736143839172</v>
      </c>
      <c r="BN100">
        <f t="shared" si="179"/>
        <v>46.328484759954641</v>
      </c>
      <c r="BO100">
        <f t="shared" si="179"/>
        <v>46.284163007699924</v>
      </c>
      <c r="BP100">
        <f t="shared" si="179"/>
        <v>46.411870121278923</v>
      </c>
      <c r="BQ100">
        <f t="shared" si="171"/>
        <v>45.966278189689376</v>
      </c>
    </row>
    <row r="101" spans="1:69">
      <c r="A101" s="101" t="s">
        <v>76</v>
      </c>
      <c r="B101" s="102" t="s">
        <v>59</v>
      </c>
      <c r="C101" s="103">
        <v>53410.277600000001</v>
      </c>
      <c r="D101" s="103">
        <v>2.9999999999999997E-4</v>
      </c>
      <c r="E101" s="17">
        <f t="shared" si="144"/>
        <v>13465.01907371356</v>
      </c>
      <c r="F101">
        <f t="shared" si="145"/>
        <v>13465</v>
      </c>
      <c r="G101">
        <f t="shared" si="128"/>
        <v>8.0877493601292372E-3</v>
      </c>
      <c r="K101">
        <f t="shared" si="129"/>
        <v>8.0877493601292372E-3</v>
      </c>
      <c r="L101">
        <f t="shared" si="146"/>
        <v>7.0242816206953773E-3</v>
      </c>
      <c r="M101" s="2">
        <f t="shared" si="147"/>
        <v>38391.777600000001</v>
      </c>
      <c r="N101">
        <f t="shared" si="148"/>
        <v>1.130963632816564E-6</v>
      </c>
      <c r="O101" s="6">
        <v>1</v>
      </c>
      <c r="P101">
        <f t="shared" si="149"/>
        <v>1.130963632816564E-6</v>
      </c>
      <c r="S101" s="175"/>
      <c r="AA101" s="6"/>
      <c r="AE101">
        <f t="shared" si="135"/>
        <v>13465</v>
      </c>
      <c r="AF101" s="127">
        <f t="shared" si="136"/>
        <v>5.9990128976021746E-3</v>
      </c>
      <c r="AG101" s="127">
        <f t="shared" si="150"/>
        <v>9.1130180832224399E-3</v>
      </c>
      <c r="AH101" s="127">
        <f t="shared" si="151"/>
        <v>1.0634677394338599E-3</v>
      </c>
      <c r="AI101" s="127">
        <f t="shared" si="152"/>
        <v>2.0887364625270625E-3</v>
      </c>
      <c r="AJ101" s="127">
        <f t="shared" si="153"/>
        <v>4.3628200098900673E-6</v>
      </c>
      <c r="AK101">
        <f t="shared" si="154"/>
        <v>1.0634677394338599E-3</v>
      </c>
      <c r="AL101" s="113">
        <f t="shared" si="155"/>
        <v>4.3628200098900673E-6</v>
      </c>
      <c r="AM101">
        <f t="shared" si="137"/>
        <v>-1.0252687230932031E-3</v>
      </c>
      <c r="AN101">
        <f t="shared" si="138"/>
        <v>0.62211535793994588</v>
      </c>
      <c r="AO101">
        <f t="shared" si="139"/>
        <v>0.15272729348398348</v>
      </c>
      <c r="AP101">
        <f t="shared" si="140"/>
        <v>-0.30646366872884806</v>
      </c>
      <c r="AQ101">
        <f t="shared" si="141"/>
        <v>-2.4601815304078891</v>
      </c>
      <c r="AR101">
        <f t="shared" si="142"/>
        <v>-2.8206284143550038</v>
      </c>
      <c r="AS101" s="127">
        <f t="shared" si="178"/>
        <v>41.926294096456296</v>
      </c>
      <c r="AT101" s="127">
        <f t="shared" si="178"/>
        <v>41.926336689478561</v>
      </c>
      <c r="AU101" s="127">
        <f t="shared" si="178"/>
        <v>41.926149003711224</v>
      </c>
      <c r="AV101" s="127">
        <f t="shared" si="178"/>
        <v>41.926976541487967</v>
      </c>
      <c r="AW101" s="127">
        <f t="shared" si="178"/>
        <v>41.923337493051079</v>
      </c>
      <c r="AX101" s="127">
        <f t="shared" si="178"/>
        <v>41.939532790395425</v>
      </c>
      <c r="AY101" s="127">
        <f t="shared" si="178"/>
        <v>41.870877975653421</v>
      </c>
      <c r="AZ101" s="127">
        <f t="shared" si="156"/>
        <v>42.356682620441894</v>
      </c>
      <c r="BB101">
        <v>24750</v>
      </c>
      <c r="BC101">
        <f t="shared" si="166"/>
        <v>0.12631241574234844</v>
      </c>
      <c r="BD101">
        <f t="shared" si="167"/>
        <v>0.12073365214462663</v>
      </c>
      <c r="BE101">
        <f t="shared" si="168"/>
        <v>5.5787635977218126E-3</v>
      </c>
      <c r="BF101">
        <f t="shared" si="169"/>
        <v>0.56228033705475866</v>
      </c>
      <c r="BG101">
        <f t="shared" si="110"/>
        <v>0.95986763747285653</v>
      </c>
      <c r="BH101">
        <f t="shared" si="111"/>
        <v>2.6898012569964442</v>
      </c>
      <c r="BI101">
        <f t="shared" si="112"/>
        <v>4.3512658148446315</v>
      </c>
      <c r="BJ101">
        <f t="shared" ref="BJ101:BP101" si="180">$BQ101+$AG$7*SIN(BK101)</f>
        <v>46.378379724397952</v>
      </c>
      <c r="BK101">
        <f t="shared" si="180"/>
        <v>46.377580117840267</v>
      </c>
      <c r="BL101">
        <f t="shared" si="180"/>
        <v>46.379816259966631</v>
      </c>
      <c r="BM101">
        <f t="shared" si="180"/>
        <v>46.373551103324438</v>
      </c>
      <c r="BN101">
        <f t="shared" si="180"/>
        <v>46.391014519333574</v>
      </c>
      <c r="BO101">
        <f t="shared" si="180"/>
        <v>46.341603604182815</v>
      </c>
      <c r="BP101">
        <f t="shared" si="180"/>
        <v>46.476199327828674</v>
      </c>
      <c r="BQ101">
        <f t="shared" si="171"/>
        <v>46.048054256052026</v>
      </c>
    </row>
    <row r="102" spans="1:69">
      <c r="A102" s="24" t="s">
        <v>70</v>
      </c>
      <c r="B102" s="102" t="s">
        <v>60</v>
      </c>
      <c r="C102" s="103">
        <v>53452.463600000003</v>
      </c>
      <c r="D102" s="103">
        <v>2.9999999999999997E-4</v>
      </c>
      <c r="E102" s="17">
        <f t="shared" si="144"/>
        <v>13564.508269533104</v>
      </c>
      <c r="F102">
        <f t="shared" si="145"/>
        <v>13564.5</v>
      </c>
      <c r="G102">
        <f t="shared" si="128"/>
        <v>3.5064965632045642E-3</v>
      </c>
      <c r="K102">
        <f t="shared" si="129"/>
        <v>3.5064965632045642E-3</v>
      </c>
      <c r="L102">
        <f t="shared" si="146"/>
        <v>7.5972097208843875E-3</v>
      </c>
      <c r="M102" s="2">
        <f t="shared" si="147"/>
        <v>38433.963600000003</v>
      </c>
      <c r="N102">
        <f t="shared" si="148"/>
        <v>1.6733934138414832E-5</v>
      </c>
      <c r="O102" s="6">
        <v>1</v>
      </c>
      <c r="P102">
        <f t="shared" si="149"/>
        <v>1.6733934138414832E-5</v>
      </c>
      <c r="S102" s="175"/>
      <c r="AA102" s="6"/>
      <c r="AE102">
        <f t="shared" si="135"/>
        <v>13564.5</v>
      </c>
      <c r="AF102" s="127">
        <f t="shared" si="136"/>
        <v>6.4257136946577597E-3</v>
      </c>
      <c r="AG102" s="127">
        <f t="shared" si="150"/>
        <v>4.677992589431192E-3</v>
      </c>
      <c r="AH102" s="127">
        <f t="shared" si="151"/>
        <v>-4.0907131576798234E-3</v>
      </c>
      <c r="AI102" s="127">
        <f t="shared" si="152"/>
        <v>-2.9192171314531955E-3</v>
      </c>
      <c r="AJ102" s="127">
        <f t="shared" si="153"/>
        <v>8.5218286605698233E-6</v>
      </c>
      <c r="AK102">
        <f t="shared" si="154"/>
        <v>-4.0907131576798234E-3</v>
      </c>
      <c r="AL102" s="113">
        <f t="shared" si="155"/>
        <v>8.5218286605698233E-6</v>
      </c>
      <c r="AM102">
        <f t="shared" si="137"/>
        <v>-1.1714960262266274E-3</v>
      </c>
      <c r="AN102">
        <f t="shared" si="138"/>
        <v>0.6280280964834366</v>
      </c>
      <c r="AO102">
        <f t="shared" si="139"/>
        <v>0.13385400564610506</v>
      </c>
      <c r="AP102">
        <f t="shared" si="140"/>
        <v>-0.31361391223902163</v>
      </c>
      <c r="AQ102">
        <f t="shared" si="141"/>
        <v>-2.4411111446088429</v>
      </c>
      <c r="AR102">
        <f t="shared" si="142"/>
        <v>-2.7374659093129265</v>
      </c>
      <c r="AS102" s="127">
        <f t="shared" si="178"/>
        <v>41.95294939884073</v>
      </c>
      <c r="AT102" s="127">
        <f t="shared" si="178"/>
        <v>41.952978770443643</v>
      </c>
      <c r="AU102" s="127">
        <f t="shared" si="178"/>
        <v>41.952842400437191</v>
      </c>
      <c r="AV102" s="127">
        <f t="shared" si="178"/>
        <v>41.953475874439611</v>
      </c>
      <c r="AW102" s="127">
        <f t="shared" si="178"/>
        <v>41.95054007047343</v>
      </c>
      <c r="AX102" s="127">
        <f t="shared" si="178"/>
        <v>41.964296627333134</v>
      </c>
      <c r="AY102" s="127">
        <f t="shared" si="178"/>
        <v>41.902814663682427</v>
      </c>
      <c r="AZ102" s="127">
        <f t="shared" si="156"/>
        <v>42.389229494854234</v>
      </c>
      <c r="BB102">
        <v>25000</v>
      </c>
      <c r="BC102">
        <f t="shared" si="166"/>
        <v>0.12996013337634305</v>
      </c>
      <c r="BD102">
        <f t="shared" si="167"/>
        <v>0.12436594057021076</v>
      </c>
      <c r="BE102">
        <f t="shared" si="168"/>
        <v>5.5941928061322846E-3</v>
      </c>
      <c r="BF102">
        <f t="shared" si="169"/>
        <v>0.55447213178483379</v>
      </c>
      <c r="BG102">
        <f t="shared" si="110"/>
        <v>0.94843166900004683</v>
      </c>
      <c r="BH102">
        <f t="shared" si="111"/>
        <v>2.7280801348344621</v>
      </c>
      <c r="BI102">
        <f t="shared" si="112"/>
        <v>4.7674969761199062</v>
      </c>
      <c r="BJ102">
        <f t="shared" ref="BJ102:BP102" si="181">$BQ102+$AG$7*SIN(BK102)</f>
        <v>46.438279356868009</v>
      </c>
      <c r="BK102">
        <f t="shared" si="181"/>
        <v>46.437213521503608</v>
      </c>
      <c r="BL102">
        <f t="shared" si="181"/>
        <v>46.440042909827319</v>
      </c>
      <c r="BM102">
        <f t="shared" si="181"/>
        <v>46.432517478482552</v>
      </c>
      <c r="BN102">
        <f t="shared" si="181"/>
        <v>46.452432493327812</v>
      </c>
      <c r="BO102">
        <f t="shared" si="181"/>
        <v>46.398990731356413</v>
      </c>
      <c r="BP102">
        <f t="shared" si="181"/>
        <v>46.537666984333192</v>
      </c>
      <c r="BQ102">
        <f t="shared" si="171"/>
        <v>46.129830322414676</v>
      </c>
    </row>
    <row r="103" spans="1:69">
      <c r="A103" s="23" t="s">
        <v>160</v>
      </c>
      <c r="B103" s="98" t="s">
        <v>59</v>
      </c>
      <c r="C103" s="23">
        <v>53458.615870000001</v>
      </c>
      <c r="D103" s="23">
        <v>8.0000000000000004E-4</v>
      </c>
      <c r="E103" s="17">
        <f t="shared" si="144"/>
        <v>13579.017452550328</v>
      </c>
      <c r="F103">
        <f t="shared" si="145"/>
        <v>13579</v>
      </c>
      <c r="G103">
        <f t="shared" si="128"/>
        <v>7.4003340996569023E-3</v>
      </c>
      <c r="K103">
        <f t="shared" si="129"/>
        <v>7.4003340996569023E-3</v>
      </c>
      <c r="L103">
        <f t="shared" si="146"/>
        <v>7.681339884108615E-3</v>
      </c>
      <c r="M103" s="2">
        <f t="shared" si="147"/>
        <v>38440.115870000001</v>
      </c>
      <c r="N103">
        <f t="shared" si="148"/>
        <v>7.8964250895322453E-8</v>
      </c>
      <c r="O103" s="6">
        <v>0.8</v>
      </c>
      <c r="P103">
        <f t="shared" si="149"/>
        <v>6.3171400716257968E-8</v>
      </c>
      <c r="S103" s="175"/>
      <c r="AA103" s="6"/>
      <c r="AE103">
        <f t="shared" si="135"/>
        <v>13579</v>
      </c>
      <c r="AF103" s="127">
        <f t="shared" si="136"/>
        <v>6.4884856573695117E-3</v>
      </c>
      <c r="AG103" s="127">
        <f t="shared" si="150"/>
        <v>8.5931883263960056E-3</v>
      </c>
      <c r="AH103" s="127">
        <f t="shared" si="151"/>
        <v>-2.8100578445171276E-4</v>
      </c>
      <c r="AI103" s="127">
        <f t="shared" si="152"/>
        <v>9.1184844228739056E-4</v>
      </c>
      <c r="AJ103" s="127">
        <f t="shared" si="153"/>
        <v>6.6517406536155257E-7</v>
      </c>
      <c r="AK103">
        <f t="shared" si="154"/>
        <v>-2.8100578445171276E-4</v>
      </c>
      <c r="AL103" s="113">
        <f t="shared" si="155"/>
        <v>8.3146758170194068E-7</v>
      </c>
      <c r="AM103">
        <f t="shared" si="137"/>
        <v>-1.1928542267391033E-3</v>
      </c>
      <c r="AN103">
        <f t="shared" si="138"/>
        <v>0.62891066336506896</v>
      </c>
      <c r="AO103">
        <f t="shared" si="139"/>
        <v>0.13106925815007966</v>
      </c>
      <c r="AP103">
        <f t="shared" si="140"/>
        <v>-0.31465773022674509</v>
      </c>
      <c r="AQ103">
        <f t="shared" si="141"/>
        <v>-2.4383016391610512</v>
      </c>
      <c r="AR103">
        <f t="shared" si="142"/>
        <v>-2.7255800324401158</v>
      </c>
      <c r="AS103" s="127">
        <f t="shared" si="178"/>
        <v>41.956855008646571</v>
      </c>
      <c r="AT103" s="127">
        <f t="shared" si="178"/>
        <v>41.956882746552857</v>
      </c>
      <c r="AU103" s="127">
        <f t="shared" si="178"/>
        <v>41.956752933297253</v>
      </c>
      <c r="AV103" s="127">
        <f t="shared" si="178"/>
        <v>41.957360755852811</v>
      </c>
      <c r="AW103" s="127">
        <f t="shared" si="178"/>
        <v>41.954521240693929</v>
      </c>
      <c r="AX103" s="127">
        <f t="shared" si="178"/>
        <v>41.967931319534515</v>
      </c>
      <c r="AY103" s="127">
        <f t="shared" si="178"/>
        <v>41.907511756906963</v>
      </c>
      <c r="AZ103" s="127">
        <f t="shared" si="156"/>
        <v>42.393972506703264</v>
      </c>
      <c r="BB103">
        <v>25250</v>
      </c>
      <c r="BC103">
        <f t="shared" si="166"/>
        <v>0.13363623053465573</v>
      </c>
      <c r="BD103">
        <f t="shared" si="167"/>
        <v>0.12804648432877419</v>
      </c>
      <c r="BE103">
        <f t="shared" si="168"/>
        <v>5.5897462058815406E-3</v>
      </c>
      <c r="BF103">
        <f t="shared" si="169"/>
        <v>0.54749522551029894</v>
      </c>
      <c r="BG103">
        <f t="shared" si="110"/>
        <v>0.935958780946473</v>
      </c>
      <c r="BH103">
        <f t="shared" si="111"/>
        <v>2.7653588878701987</v>
      </c>
      <c r="BI103">
        <f t="shared" si="112"/>
        <v>5.2529899208628272</v>
      </c>
      <c r="BJ103">
        <f t="shared" ref="BJ103:BP103" si="182">$BQ103+$AG$7*SIN(BK103)</f>
        <v>46.497396344870303</v>
      </c>
      <c r="BK103">
        <f t="shared" si="182"/>
        <v>46.496049904841882</v>
      </c>
      <c r="BL103">
        <f t="shared" si="182"/>
        <v>46.499465188637636</v>
      </c>
      <c r="BM103">
        <f t="shared" si="182"/>
        <v>46.490785648032372</v>
      </c>
      <c r="BN103">
        <f t="shared" si="182"/>
        <v>46.512738580982408</v>
      </c>
      <c r="BO103">
        <f t="shared" si="182"/>
        <v>46.456508071289768</v>
      </c>
      <c r="BP103">
        <f t="shared" si="182"/>
        <v>46.596408824063694</v>
      </c>
      <c r="BQ103">
        <f t="shared" si="171"/>
        <v>46.211606388777334</v>
      </c>
    </row>
    <row r="104" spans="1:69">
      <c r="A104" s="24" t="s">
        <v>70</v>
      </c>
      <c r="B104" s="102" t="s">
        <v>60</v>
      </c>
      <c r="C104" s="103">
        <v>53466.4614</v>
      </c>
      <c r="D104" s="103">
        <v>2.0000000000000001E-4</v>
      </c>
      <c r="E104" s="17">
        <f t="shared" si="144"/>
        <v>13597.519928975633</v>
      </c>
      <c r="F104">
        <f t="shared" si="145"/>
        <v>13597.5</v>
      </c>
      <c r="G104">
        <f t="shared" si="128"/>
        <v>8.4504026744980365E-3</v>
      </c>
      <c r="K104">
        <f t="shared" si="129"/>
        <v>8.4504026744980365E-3</v>
      </c>
      <c r="L104">
        <f t="shared" si="146"/>
        <v>7.7889140472685581E-3</v>
      </c>
      <c r="M104" s="2">
        <f t="shared" si="147"/>
        <v>38447.9614</v>
      </c>
      <c r="N104">
        <f t="shared" si="148"/>
        <v>4.3756720395393987E-7</v>
      </c>
      <c r="O104" s="6">
        <v>1</v>
      </c>
      <c r="P104">
        <f t="shared" si="149"/>
        <v>4.3756720395393987E-7</v>
      </c>
      <c r="S104" s="175"/>
      <c r="AA104" s="6"/>
      <c r="AE104">
        <f t="shared" si="135"/>
        <v>13597.5</v>
      </c>
      <c r="AF104" s="127">
        <f t="shared" si="136"/>
        <v>6.5687926558629251E-3</v>
      </c>
      <c r="AG104" s="127">
        <f t="shared" si="150"/>
        <v>9.6705240659036695E-3</v>
      </c>
      <c r="AH104" s="127">
        <f t="shared" si="151"/>
        <v>6.6148862722947843E-4</v>
      </c>
      <c r="AI104" s="127">
        <f t="shared" si="152"/>
        <v>1.8816100186351114E-3</v>
      </c>
      <c r="AJ104" s="127">
        <f t="shared" si="153"/>
        <v>3.5404562622280244E-6</v>
      </c>
      <c r="AK104">
        <f t="shared" si="154"/>
        <v>6.6148862722947843E-4</v>
      </c>
      <c r="AL104" s="113">
        <f t="shared" si="155"/>
        <v>3.5404562622280244E-6</v>
      </c>
      <c r="AM104">
        <f t="shared" si="137"/>
        <v>-1.220121391405633E-3</v>
      </c>
      <c r="AN104">
        <f t="shared" si="138"/>
        <v>0.6300445794739713</v>
      </c>
      <c r="AO104">
        <f t="shared" si="139"/>
        <v>0.12750340881890188</v>
      </c>
      <c r="AP104">
        <f t="shared" si="140"/>
        <v>-0.31599014190162583</v>
      </c>
      <c r="AQ104">
        <f t="shared" si="141"/>
        <v>-2.4347056074067721</v>
      </c>
      <c r="AR104">
        <f t="shared" si="142"/>
        <v>-2.7104988316904062</v>
      </c>
      <c r="AS104" s="127">
        <f t="shared" si="178"/>
        <v>41.961845996035592</v>
      </c>
      <c r="AT104" s="127">
        <f t="shared" si="178"/>
        <v>41.961871749349825</v>
      </c>
      <c r="AU104" s="127">
        <f t="shared" si="178"/>
        <v>41.961749978703423</v>
      </c>
      <c r="AV104" s="127">
        <f t="shared" si="178"/>
        <v>41.962326023863774</v>
      </c>
      <c r="AW104" s="127">
        <f t="shared" si="178"/>
        <v>41.959607036044467</v>
      </c>
      <c r="AX104" s="127">
        <f t="shared" si="178"/>
        <v>41.972578643008497</v>
      </c>
      <c r="AY104" s="127">
        <f t="shared" si="178"/>
        <v>41.913520488311441</v>
      </c>
      <c r="AZ104" s="127">
        <f t="shared" si="156"/>
        <v>42.400023935614101</v>
      </c>
      <c r="BB104">
        <v>25500</v>
      </c>
      <c r="BC104">
        <f t="shared" si="166"/>
        <v>0.13734145358824695</v>
      </c>
      <c r="BD104">
        <f t="shared" si="167"/>
        <v>0.13177528342031697</v>
      </c>
      <c r="BE104">
        <f t="shared" si="168"/>
        <v>5.5661701679299951E-3</v>
      </c>
      <c r="BF104">
        <f t="shared" si="169"/>
        <v>0.54129032086892104</v>
      </c>
      <c r="BG104">
        <f t="shared" si="110"/>
        <v>0.92252695374264482</v>
      </c>
      <c r="BH104">
        <f t="shared" si="111"/>
        <v>2.8017534021569857</v>
      </c>
      <c r="BI104">
        <f t="shared" si="112"/>
        <v>5.8283861748693848</v>
      </c>
      <c r="BJ104">
        <f t="shared" ref="BJ104:BP104" si="183">$BQ104+$AG$7*SIN(BK104)</f>
        <v>46.555809580386772</v>
      </c>
      <c r="BK104">
        <f t="shared" si="183"/>
        <v>46.554190100992841</v>
      </c>
      <c r="BL104">
        <f t="shared" si="183"/>
        <v>46.558138023965618</v>
      </c>
      <c r="BM104">
        <f t="shared" si="183"/>
        <v>46.548496308290204</v>
      </c>
      <c r="BN104">
        <f t="shared" si="183"/>
        <v>46.571940715155776</v>
      </c>
      <c r="BO104">
        <f t="shared" si="183"/>
        <v>46.514296203724335</v>
      </c>
      <c r="BP104">
        <f t="shared" si="183"/>
        <v>46.65257879855811</v>
      </c>
      <c r="BQ104">
        <f t="shared" si="171"/>
        <v>46.293382455139984</v>
      </c>
    </row>
    <row r="105" spans="1:69">
      <c r="A105" s="23" t="s">
        <v>153</v>
      </c>
      <c r="B105" s="98" t="s">
        <v>59</v>
      </c>
      <c r="C105" s="23">
        <v>53507.805500000002</v>
      </c>
      <c r="D105" s="23">
        <v>2.9999999999999997E-4</v>
      </c>
      <c r="E105" s="17">
        <f t="shared" si="144"/>
        <v>13695.023633069004</v>
      </c>
      <c r="F105">
        <f t="shared" si="145"/>
        <v>13695</v>
      </c>
      <c r="G105">
        <f t="shared" si="128"/>
        <v>1.0021034351666458E-2</v>
      </c>
      <c r="K105">
        <f t="shared" si="129"/>
        <v>1.0021034351666458E-2</v>
      </c>
      <c r="L105">
        <f t="shared" si="146"/>
        <v>8.3602251037475928E-3</v>
      </c>
      <c r="M105" s="2">
        <f t="shared" si="147"/>
        <v>38489.305500000002</v>
      </c>
      <c r="N105">
        <f t="shared" si="148"/>
        <v>2.7582873579728268E-6</v>
      </c>
      <c r="O105" s="6">
        <v>1</v>
      </c>
      <c r="P105">
        <f t="shared" si="149"/>
        <v>2.7582873579728268E-6</v>
      </c>
      <c r="S105" s="175"/>
      <c r="AA105" s="6"/>
      <c r="AE105">
        <f t="shared" si="135"/>
        <v>13695</v>
      </c>
      <c r="AF105" s="127">
        <f t="shared" si="136"/>
        <v>6.9961003294523828E-3</v>
      </c>
      <c r="AG105" s="127">
        <f t="shared" si="150"/>
        <v>1.1385159125961667E-2</v>
      </c>
      <c r="AH105" s="127">
        <f t="shared" si="151"/>
        <v>1.6608092479188652E-3</v>
      </c>
      <c r="AI105" s="127">
        <f t="shared" si="152"/>
        <v>3.0249340222140752E-3</v>
      </c>
      <c r="AJ105" s="127">
        <f t="shared" si="153"/>
        <v>9.1502258387482223E-6</v>
      </c>
      <c r="AK105">
        <f t="shared" si="154"/>
        <v>1.6608092479188652E-3</v>
      </c>
      <c r="AL105" s="113">
        <f t="shared" si="155"/>
        <v>9.1502258387482223E-6</v>
      </c>
      <c r="AM105">
        <f t="shared" si="137"/>
        <v>-1.3641247742952097E-3</v>
      </c>
      <c r="AN105">
        <f t="shared" si="138"/>
        <v>0.63616967032642946</v>
      </c>
      <c r="AO105">
        <f t="shared" si="139"/>
        <v>0.10846774546054039</v>
      </c>
      <c r="AP105">
        <f t="shared" si="140"/>
        <v>-0.32302364335327105</v>
      </c>
      <c r="AQ105">
        <f t="shared" si="141"/>
        <v>-2.4155357446586301</v>
      </c>
      <c r="AR105">
        <f t="shared" si="142"/>
        <v>-2.632518817415455</v>
      </c>
      <c r="AS105" s="127">
        <f t="shared" si="178"/>
        <v>41.988300264363488</v>
      </c>
      <c r="AT105" s="127">
        <f t="shared" si="178"/>
        <v>41.98831725668223</v>
      </c>
      <c r="AU105" s="127">
        <f t="shared" si="178"/>
        <v>41.988232219441912</v>
      </c>
      <c r="AV105" s="127">
        <f t="shared" si="178"/>
        <v>41.988657945217966</v>
      </c>
      <c r="AW105" s="127">
        <f t="shared" si="178"/>
        <v>41.986530633720548</v>
      </c>
      <c r="AX105" s="127">
        <f t="shared" si="178"/>
        <v>41.997263084253042</v>
      </c>
      <c r="AY105" s="127">
        <f t="shared" si="178"/>
        <v>41.945482503017146</v>
      </c>
      <c r="AZ105" s="127">
        <f t="shared" si="156"/>
        <v>42.431916601495537</v>
      </c>
      <c r="BB105">
        <v>25750</v>
      </c>
      <c r="BC105">
        <f t="shared" si="166"/>
        <v>0.14107650698470833</v>
      </c>
      <c r="BD105">
        <f t="shared" si="167"/>
        <v>0.13555233784483905</v>
      </c>
      <c r="BE105">
        <f t="shared" si="168"/>
        <v>5.5241691398692687E-3</v>
      </c>
      <c r="BF105">
        <f t="shared" si="169"/>
        <v>0.53580652555084196</v>
      </c>
      <c r="BG105">
        <f t="shared" si="110"/>
        <v>0.90820019352178061</v>
      </c>
      <c r="BH105">
        <f t="shared" si="111"/>
        <v>2.8373675808733463</v>
      </c>
      <c r="BI105">
        <f t="shared" si="112"/>
        <v>6.5232975464329002</v>
      </c>
      <c r="BJ105">
        <f t="shared" ref="BJ105:BP105" si="184">$BQ105+$AG$7*SIN(BK105)</f>
        <v>46.613590456746472</v>
      </c>
      <c r="BK105">
        <f t="shared" si="184"/>
        <v>46.611730387874438</v>
      </c>
      <c r="BL105">
        <f t="shared" si="184"/>
        <v>46.61611085309859</v>
      </c>
      <c r="BM105">
        <f t="shared" si="184"/>
        <v>46.605777564504336</v>
      </c>
      <c r="BN105">
        <f t="shared" si="184"/>
        <v>46.630058956460601</v>
      </c>
      <c r="BO105">
        <f t="shared" si="184"/>
        <v>46.572455779278862</v>
      </c>
      <c r="BP105">
        <f t="shared" si="184"/>
        <v>46.706348048670741</v>
      </c>
      <c r="BQ105">
        <f t="shared" si="171"/>
        <v>46.375158521502641</v>
      </c>
    </row>
    <row r="106" spans="1:69">
      <c r="A106" s="23" t="s">
        <v>77</v>
      </c>
      <c r="B106" s="100" t="s">
        <v>60</v>
      </c>
      <c r="C106" s="22">
        <v>53848.513599999998</v>
      </c>
      <c r="D106" s="22">
        <v>2.9999999999999997E-4</v>
      </c>
      <c r="E106" s="17">
        <f t="shared" si="144"/>
        <v>14498.531310454951</v>
      </c>
      <c r="F106">
        <f t="shared" si="145"/>
        <v>14498.5</v>
      </c>
      <c r="G106">
        <f t="shared" si="128"/>
        <v>1.3276445162773598E-2</v>
      </c>
      <c r="K106">
        <f t="shared" si="129"/>
        <v>1.3276445162773598E-2</v>
      </c>
      <c r="L106">
        <f t="shared" si="146"/>
        <v>1.3347891106825063E-2</v>
      </c>
      <c r="M106" s="2">
        <f t="shared" si="147"/>
        <v>38830.013599999998</v>
      </c>
      <c r="N106">
        <f t="shared" si="148"/>
        <v>5.1045229214051117E-9</v>
      </c>
      <c r="O106" s="6">
        <v>1</v>
      </c>
      <c r="P106">
        <f t="shared" si="149"/>
        <v>5.1045229214051117E-9</v>
      </c>
      <c r="S106" s="175"/>
      <c r="AA106" s="6"/>
      <c r="AE106">
        <f t="shared" si="135"/>
        <v>14498.5</v>
      </c>
      <c r="AF106" s="127">
        <f t="shared" si="136"/>
        <v>1.0787389479242208E-2</v>
      </c>
      <c r="AG106" s="127">
        <f t="shared" si="150"/>
        <v>1.5836946790356451E-2</v>
      </c>
      <c r="AH106" s="127">
        <f t="shared" si="151"/>
        <v>-7.1445944051465315E-5</v>
      </c>
      <c r="AI106" s="127">
        <f t="shared" si="152"/>
        <v>2.4890556835313899E-3</v>
      </c>
      <c r="AJ106" s="127">
        <f t="shared" si="153"/>
        <v>6.1953981957199148E-6</v>
      </c>
      <c r="AK106">
        <f t="shared" si="154"/>
        <v>-7.1445944051465315E-5</v>
      </c>
      <c r="AL106" s="113">
        <f t="shared" si="155"/>
        <v>6.1953981957199148E-6</v>
      </c>
      <c r="AM106">
        <f t="shared" si="137"/>
        <v>-2.5605016275828552E-3</v>
      </c>
      <c r="AN106">
        <f t="shared" si="138"/>
        <v>0.6977831998010775</v>
      </c>
      <c r="AO106">
        <f t="shared" si="139"/>
        <v>-6.5787185543128623E-2</v>
      </c>
      <c r="AP106">
        <f t="shared" si="140"/>
        <v>-0.38128963876969546</v>
      </c>
      <c r="AQ106">
        <f t="shared" si="141"/>
        <v>-2.2410194412727411</v>
      </c>
      <c r="AR106">
        <f t="shared" si="142"/>
        <v>-2.0686433879189523</v>
      </c>
      <c r="AS106" s="127">
        <f t="shared" si="178"/>
        <v>42.217350451892003</v>
      </c>
      <c r="AT106" s="127">
        <f t="shared" si="178"/>
        <v>42.217350372170664</v>
      </c>
      <c r="AU106" s="127">
        <f t="shared" si="178"/>
        <v>42.217351221457641</v>
      </c>
      <c r="AV106" s="127">
        <f t="shared" si="178"/>
        <v>42.217342174026861</v>
      </c>
      <c r="AW106" s="127">
        <f t="shared" si="178"/>
        <v>42.217438577471846</v>
      </c>
      <c r="AX106" s="127">
        <f t="shared" si="178"/>
        <v>42.216413785719659</v>
      </c>
      <c r="AY106" s="127">
        <f t="shared" si="178"/>
        <v>42.227595945314363</v>
      </c>
      <c r="AZ106" s="127">
        <f t="shared" si="156"/>
        <v>42.694744878785102</v>
      </c>
      <c r="BB106">
        <v>26000</v>
      </c>
      <c r="BC106">
        <f t="shared" si="166"/>
        <v>0.14484205944153927</v>
      </c>
      <c r="BD106">
        <f t="shared" si="167"/>
        <v>0.1393776476023405</v>
      </c>
      <c r="BE106">
        <f t="shared" si="168"/>
        <v>5.4644118391987762E-3</v>
      </c>
      <c r="BF106">
        <f t="shared" si="169"/>
        <v>0.53100013919139133</v>
      </c>
      <c r="BG106">
        <f t="shared" si="110"/>
        <v>0.89303057616433212</v>
      </c>
      <c r="BH106">
        <f t="shared" si="111"/>
        <v>2.872295654421074</v>
      </c>
      <c r="BI106">
        <f t="shared" si="112"/>
        <v>7.3818072962880823</v>
      </c>
      <c r="BJ106">
        <f t="shared" ref="BJ106:BP106" si="185">$BQ106+$AG$7*SIN(BK106)</f>
        <v>46.670804591332313</v>
      </c>
      <c r="BK106">
        <f t="shared" si="185"/>
        <v>46.668761683765069</v>
      </c>
      <c r="BL106">
        <f t="shared" si="185"/>
        <v>46.673431120504837</v>
      </c>
      <c r="BM106">
        <f t="shared" si="185"/>
        <v>46.66274253428579</v>
      </c>
      <c r="BN106">
        <f t="shared" si="185"/>
        <v>46.687128458223349</v>
      </c>
      <c r="BO106">
        <f t="shared" si="185"/>
        <v>46.631051144405987</v>
      </c>
      <c r="BP106">
        <f t="shared" si="185"/>
        <v>46.757903760735346</v>
      </c>
      <c r="BQ106">
        <f t="shared" si="171"/>
        <v>46.456934587865291</v>
      </c>
    </row>
    <row r="107" spans="1:69">
      <c r="A107" s="23" t="s">
        <v>77</v>
      </c>
      <c r="B107" s="100" t="s">
        <v>59</v>
      </c>
      <c r="C107" s="22">
        <v>53911.479099999997</v>
      </c>
      <c r="D107" s="22">
        <v>5.9999999999999995E-4</v>
      </c>
      <c r="E107" s="17">
        <f t="shared" si="144"/>
        <v>14647.025762628069</v>
      </c>
      <c r="F107">
        <f t="shared" si="145"/>
        <v>14647</v>
      </c>
      <c r="G107">
        <f t="shared" si="128"/>
        <v>1.0924022644758224E-2</v>
      </c>
      <c r="K107">
        <f t="shared" si="129"/>
        <v>1.0924022644758224E-2</v>
      </c>
      <c r="L107">
        <f t="shared" si="146"/>
        <v>1.4324269345675655E-2</v>
      </c>
      <c r="M107" s="2">
        <f t="shared" si="147"/>
        <v>38892.979099999997</v>
      </c>
      <c r="N107">
        <f t="shared" si="148"/>
        <v>1.1561677627099872E-5</v>
      </c>
      <c r="O107" s="6">
        <v>0.8</v>
      </c>
      <c r="P107">
        <f t="shared" si="149"/>
        <v>9.2493421016798979E-6</v>
      </c>
      <c r="S107" s="175"/>
      <c r="AA107" s="6"/>
      <c r="AE107">
        <f t="shared" si="135"/>
        <v>14647</v>
      </c>
      <c r="AF107" s="127">
        <f t="shared" si="136"/>
        <v>1.15433212514078E-2</v>
      </c>
      <c r="AG107" s="127">
        <f t="shared" si="150"/>
        <v>1.370497073902608E-2</v>
      </c>
      <c r="AH107" s="127">
        <f t="shared" si="151"/>
        <v>-3.4002467009174309E-3</v>
      </c>
      <c r="AI107" s="127">
        <f t="shared" si="152"/>
        <v>-6.1929860664957509E-4</v>
      </c>
      <c r="AJ107" s="127">
        <f t="shared" si="153"/>
        <v>3.0682461135848413E-7</v>
      </c>
      <c r="AK107">
        <f t="shared" si="154"/>
        <v>-3.4002467009174309E-3</v>
      </c>
      <c r="AL107" s="113">
        <f t="shared" si="155"/>
        <v>3.8353076419810514E-7</v>
      </c>
      <c r="AM107">
        <f t="shared" si="137"/>
        <v>-2.7809480942678549E-3</v>
      </c>
      <c r="AN107">
        <f t="shared" si="138"/>
        <v>0.7117709567319348</v>
      </c>
      <c r="AO107">
        <f t="shared" si="139"/>
        <v>-0.10183262359530677</v>
      </c>
      <c r="AP107">
        <f t="shared" si="140"/>
        <v>-0.3919704090519795</v>
      </c>
      <c r="AQ107">
        <f t="shared" si="141"/>
        <v>-2.2048447247325504</v>
      </c>
      <c r="AR107">
        <f t="shared" si="142"/>
        <v>-1.976589342715759</v>
      </c>
      <c r="AS107" s="127">
        <f t="shared" si="178"/>
        <v>42.262197134397994</v>
      </c>
      <c r="AT107" s="127">
        <f t="shared" si="178"/>
        <v>42.262197092394146</v>
      </c>
      <c r="AU107" s="127">
        <f t="shared" si="178"/>
        <v>42.262197672783557</v>
      </c>
      <c r="AV107" s="127">
        <f t="shared" si="178"/>
        <v>42.262189653434596</v>
      </c>
      <c r="AW107" s="127">
        <f t="shared" si="178"/>
        <v>42.262300496161664</v>
      </c>
      <c r="AX107" s="127">
        <f t="shared" si="178"/>
        <v>42.260775606998635</v>
      </c>
      <c r="AY107" s="127">
        <f t="shared" si="178"/>
        <v>42.283324235263372</v>
      </c>
      <c r="AZ107" s="127">
        <f t="shared" si="156"/>
        <v>42.743319862204515</v>
      </c>
      <c r="BB107">
        <v>26250</v>
      </c>
      <c r="BC107">
        <f t="shared" si="166"/>
        <v>0.14863874759886564</v>
      </c>
      <c r="BD107">
        <f t="shared" si="167"/>
        <v>0.14325121269282121</v>
      </c>
      <c r="BE107">
        <f t="shared" si="168"/>
        <v>5.3875349060444342E-3</v>
      </c>
      <c r="BF107">
        <f t="shared" si="169"/>
        <v>0.5268336759257497</v>
      </c>
      <c r="BG107">
        <f t="shared" si="110"/>
        <v>0.87705972016218758</v>
      </c>
      <c r="BH107">
        <f t="shared" si="111"/>
        <v>2.9066242795681183</v>
      </c>
      <c r="BI107">
        <f t="shared" si="112"/>
        <v>8.4725863238801882</v>
      </c>
      <c r="BJ107">
        <f t="shared" ref="BJ107:BP107" si="186">$BQ107+$AG$7*SIN(BK107)</f>
        <v>46.727513600073841</v>
      </c>
      <c r="BK107">
        <f t="shared" si="186"/>
        <v>46.72536859989625</v>
      </c>
      <c r="BL107">
        <f t="shared" si="186"/>
        <v>46.730147394785796</v>
      </c>
      <c r="BM107">
        <f t="shared" si="186"/>
        <v>46.719487635249685</v>
      </c>
      <c r="BN107">
        <f t="shared" si="186"/>
        <v>46.743201375300657</v>
      </c>
      <c r="BO107">
        <f t="shared" si="186"/>
        <v>46.690114217968436</v>
      </c>
      <c r="BP107">
        <f t="shared" si="186"/>
        <v>46.807447915486755</v>
      </c>
      <c r="BQ107">
        <f t="shared" si="171"/>
        <v>46.538710654227941</v>
      </c>
    </row>
    <row r="108" spans="1:69">
      <c r="A108" s="23" t="s">
        <v>160</v>
      </c>
      <c r="B108" s="98" t="s">
        <v>59</v>
      </c>
      <c r="C108" s="23">
        <v>54091.69356</v>
      </c>
      <c r="D108" s="23">
        <v>4.0000000000000002E-4</v>
      </c>
      <c r="E108" s="17">
        <f t="shared" si="144"/>
        <v>15072.033862482363</v>
      </c>
      <c r="F108">
        <f t="shared" si="145"/>
        <v>15072</v>
      </c>
      <c r="G108">
        <f t="shared" si="128"/>
        <v>1.4358570988406427E-2</v>
      </c>
      <c r="K108">
        <f t="shared" si="129"/>
        <v>1.4358570988406427E-2</v>
      </c>
      <c r="L108">
        <f t="shared" si="146"/>
        <v>1.7212710914478971E-2</v>
      </c>
      <c r="M108" s="2">
        <f t="shared" si="147"/>
        <v>39073.19356</v>
      </c>
      <c r="N108">
        <f t="shared" si="148"/>
        <v>8.1461147176013847E-6</v>
      </c>
      <c r="O108" s="6">
        <v>1</v>
      </c>
      <c r="P108">
        <f t="shared" si="149"/>
        <v>8.1461147176013847E-6</v>
      </c>
      <c r="S108" s="175"/>
      <c r="T108">
        <v>1.1880988737880086E-23</v>
      </c>
      <c r="U108">
        <v>1.5195872632713355E-17</v>
      </c>
      <c r="V108">
        <v>1.0098632686024415E-25</v>
      </c>
      <c r="W108">
        <v>1.7575933724821526E-9</v>
      </c>
      <c r="X108">
        <v>1.1115800404016517E-4</v>
      </c>
      <c r="Y108">
        <v>6.063089925884928E-4</v>
      </c>
      <c r="Z108">
        <v>6.0253483341230548E-4</v>
      </c>
      <c r="AA108" s="6">
        <v>15.207073232889924</v>
      </c>
      <c r="AB108">
        <v>5.2762481589318717E-5</v>
      </c>
      <c r="AC108">
        <v>2.5455518754610084E-9</v>
      </c>
      <c r="AD108">
        <v>2.9970527014364538E-19</v>
      </c>
      <c r="AE108">
        <f t="shared" si="135"/>
        <v>15072</v>
      </c>
      <c r="AF108" s="127">
        <f t="shared" si="136"/>
        <v>1.3809572655637183E-2</v>
      </c>
      <c r="AG108" s="127">
        <f t="shared" si="150"/>
        <v>1.7761709247248215E-2</v>
      </c>
      <c r="AH108" s="127">
        <f t="shared" si="151"/>
        <v>-2.8541399260725436E-3</v>
      </c>
      <c r="AI108" s="127">
        <f t="shared" si="152"/>
        <v>5.4899833276924465E-4</v>
      </c>
      <c r="AJ108" s="127">
        <f t="shared" si="153"/>
        <v>3.013991693834103E-7</v>
      </c>
      <c r="AK108">
        <f t="shared" si="154"/>
        <v>-2.8541399260725436E-3</v>
      </c>
      <c r="AL108" s="113">
        <f t="shared" si="155"/>
        <v>3.013991693834103E-7</v>
      </c>
      <c r="AM108">
        <f t="shared" si="137"/>
        <v>-3.4031382588417878E-3</v>
      </c>
      <c r="AN108">
        <f t="shared" si="138"/>
        <v>0.75752003303276982</v>
      </c>
      <c r="AO108">
        <f t="shared" si="139"/>
        <v>-0.21269056590158095</v>
      </c>
      <c r="AP108">
        <f t="shared" si="140"/>
        <v>-0.42180593710280001</v>
      </c>
      <c r="AQ108">
        <f t="shared" si="141"/>
        <v>-2.0925264662979979</v>
      </c>
      <c r="AR108">
        <f t="shared" si="142"/>
        <v>-1.7283195724994571</v>
      </c>
      <c r="AS108" s="127">
        <f t="shared" si="178"/>
        <v>42.395863171643612</v>
      </c>
      <c r="AT108" s="127">
        <f t="shared" si="178"/>
        <v>42.395863171644542</v>
      </c>
      <c r="AU108" s="127">
        <f t="shared" si="178"/>
        <v>42.395863171522322</v>
      </c>
      <c r="AV108" s="127">
        <f t="shared" si="178"/>
        <v>42.395863187587381</v>
      </c>
      <c r="AW108" s="127">
        <f t="shared" si="178"/>
        <v>42.395861076116141</v>
      </c>
      <c r="AX108" s="127">
        <f t="shared" si="178"/>
        <v>42.396141079620477</v>
      </c>
      <c r="AY108" s="127">
        <f t="shared" si="178"/>
        <v>42.448744440323367</v>
      </c>
      <c r="AZ108" s="127">
        <f t="shared" si="156"/>
        <v>42.882339175021023</v>
      </c>
      <c r="BB108">
        <v>26500</v>
      </c>
      <c r="BC108">
        <f t="shared" si="166"/>
        <v>0.15246717720679012</v>
      </c>
      <c r="BD108">
        <f t="shared" si="167"/>
        <v>0.14717303311628127</v>
      </c>
      <c r="BE108">
        <f t="shared" si="168"/>
        <v>5.2941440905088632E-3</v>
      </c>
      <c r="BF108">
        <f t="shared" si="169"/>
        <v>0.52327510281014367</v>
      </c>
      <c r="BG108">
        <f t="shared" si="110"/>
        <v>0.86031981216298448</v>
      </c>
      <c r="BH108">
        <f t="shared" si="111"/>
        <v>2.9404344085277674</v>
      </c>
      <c r="BI108">
        <f t="shared" si="112"/>
        <v>9.9088721921829102</v>
      </c>
      <c r="BJ108">
        <f t="shared" ref="BJ108:BP108" si="187">$BQ108+$AG$7*SIN(BK108)</f>
        <v>46.783776806959523</v>
      </c>
      <c r="BK108">
        <f t="shared" si="187"/>
        <v>46.781628558171128</v>
      </c>
      <c r="BL108">
        <f t="shared" si="187"/>
        <v>46.78631193820722</v>
      </c>
      <c r="BM108">
        <f t="shared" si="187"/>
        <v>46.776091658326344</v>
      </c>
      <c r="BN108">
        <f t="shared" si="187"/>
        <v>46.798347789989926</v>
      </c>
      <c r="BO108">
        <f t="shared" si="187"/>
        <v>46.749648462520717</v>
      </c>
      <c r="BP108">
        <f t="shared" si="187"/>
        <v>46.855195938102575</v>
      </c>
      <c r="BQ108">
        <f t="shared" si="171"/>
        <v>46.620486720590591</v>
      </c>
    </row>
    <row r="109" spans="1:69">
      <c r="A109" s="23" t="s">
        <v>160</v>
      </c>
      <c r="B109" s="98" t="s">
        <v>60</v>
      </c>
      <c r="C109" s="23">
        <v>54270.421569999999</v>
      </c>
      <c r="D109" s="23">
        <v>2.9999999999999997E-4</v>
      </c>
      <c r="E109" s="17">
        <f t="shared" si="144"/>
        <v>15493.536398521022</v>
      </c>
      <c r="F109">
        <f t="shared" si="145"/>
        <v>15493.5</v>
      </c>
      <c r="G109">
        <f t="shared" si="128"/>
        <v>1.5433917171321809E-2</v>
      </c>
      <c r="K109">
        <f t="shared" si="129"/>
        <v>1.5433917171321809E-2</v>
      </c>
      <c r="L109">
        <f t="shared" si="146"/>
        <v>2.021510524336706E-2</v>
      </c>
      <c r="M109" s="2">
        <f t="shared" si="147"/>
        <v>39251.921569999999</v>
      </c>
      <c r="N109">
        <f t="shared" si="148"/>
        <v>2.285975938026778E-5</v>
      </c>
      <c r="O109" s="6">
        <v>1</v>
      </c>
      <c r="P109">
        <f t="shared" si="149"/>
        <v>2.285975938026778E-5</v>
      </c>
      <c r="S109" s="175"/>
      <c r="AA109" s="6"/>
      <c r="AE109">
        <f t="shared" si="135"/>
        <v>15493.5</v>
      </c>
      <c r="AF109" s="127">
        <f t="shared" si="136"/>
        <v>1.621900186155547E-2</v>
      </c>
      <c r="AG109" s="127">
        <f t="shared" si="150"/>
        <v>1.9430020553133399E-2</v>
      </c>
      <c r="AH109" s="127">
        <f t="shared" si="151"/>
        <v>-4.7811880720452504E-3</v>
      </c>
      <c r="AI109" s="127">
        <f t="shared" si="152"/>
        <v>-7.8508469023366029E-4</v>
      </c>
      <c r="AJ109" s="127">
        <f t="shared" si="153"/>
        <v>6.1635797083928232E-7</v>
      </c>
      <c r="AK109">
        <f t="shared" si="154"/>
        <v>-4.7811880720452504E-3</v>
      </c>
      <c r="AL109" s="113">
        <f t="shared" si="155"/>
        <v>6.1635797083928232E-7</v>
      </c>
      <c r="AM109">
        <f t="shared" si="137"/>
        <v>-3.9961033818115893E-3</v>
      </c>
      <c r="AN109">
        <f t="shared" si="138"/>
        <v>0.81300587548772496</v>
      </c>
      <c r="AO109">
        <f t="shared" si="139"/>
        <v>-0.33496407539000056</v>
      </c>
      <c r="AP109">
        <f t="shared" si="140"/>
        <v>-0.44916587175951839</v>
      </c>
      <c r="AQ109">
        <f t="shared" si="141"/>
        <v>-1.9652870707977932</v>
      </c>
      <c r="AR109">
        <f t="shared" si="142"/>
        <v>-1.4995119994265595</v>
      </c>
      <c r="AS109" s="127">
        <f t="shared" si="178"/>
        <v>42.537537386253177</v>
      </c>
      <c r="AT109" s="127">
        <f t="shared" si="178"/>
        <v>42.537537477932339</v>
      </c>
      <c r="AU109" s="127">
        <f t="shared" si="178"/>
        <v>42.537538976951232</v>
      </c>
      <c r="AV109" s="127">
        <f t="shared" si="178"/>
        <v>42.537563484450565</v>
      </c>
      <c r="AW109" s="127">
        <f t="shared" si="178"/>
        <v>42.537963488222054</v>
      </c>
      <c r="AX109" s="127">
        <f t="shared" si="178"/>
        <v>42.544322951547308</v>
      </c>
      <c r="AY109" s="127">
        <f t="shared" si="178"/>
        <v>42.621067334463319</v>
      </c>
      <c r="AZ109" s="127">
        <f t="shared" si="156"/>
        <v>43.020213622908457</v>
      </c>
      <c r="BB109">
        <v>26750</v>
      </c>
      <c r="BC109">
        <f t="shared" si="166"/>
        <v>0.15632792230335418</v>
      </c>
      <c r="BD109">
        <f t="shared" si="167"/>
        <v>0.15114310887272067</v>
      </c>
      <c r="BE109">
        <f t="shared" si="168"/>
        <v>5.1848134306335227E-3</v>
      </c>
      <c r="BF109">
        <f t="shared" si="169"/>
        <v>0.52029727132166237</v>
      </c>
      <c r="BG109">
        <f t="shared" si="110"/>
        <v>0.84283430333665132</v>
      </c>
      <c r="BH109">
        <f t="shared" si="111"/>
        <v>2.9738029022298584</v>
      </c>
      <c r="BI109">
        <f t="shared" si="112"/>
        <v>11.891701055649321</v>
      </c>
      <c r="BJ109">
        <f t="shared" ref="BJ109:BP109" si="188">$BQ109+$AG$7*SIN(BK109)</f>
        <v>46.839652767045628</v>
      </c>
      <c r="BK109">
        <f t="shared" si="188"/>
        <v>46.837611153853956</v>
      </c>
      <c r="BL109">
        <f t="shared" si="188"/>
        <v>46.841982607952069</v>
      </c>
      <c r="BM109">
        <f t="shared" si="188"/>
        <v>46.832615665896434</v>
      </c>
      <c r="BN109">
        <f t="shared" si="188"/>
        <v>46.852655730719867</v>
      </c>
      <c r="BO109">
        <f t="shared" si="188"/>
        <v>46.809632834773488</v>
      </c>
      <c r="BP109">
        <f t="shared" si="188"/>
        <v>46.90137525838766</v>
      </c>
      <c r="BQ109">
        <f t="shared" si="171"/>
        <v>46.702262786953249</v>
      </c>
    </row>
    <row r="110" spans="1:69">
      <c r="A110" s="23" t="s">
        <v>160</v>
      </c>
      <c r="B110" s="98" t="s">
        <v>59</v>
      </c>
      <c r="C110" s="23">
        <v>54279.537680000001</v>
      </c>
      <c r="D110" s="23">
        <v>4.0000000000000002E-4</v>
      </c>
      <c r="E110" s="17">
        <f t="shared" si="144"/>
        <v>15515.035342552283</v>
      </c>
      <c r="F110">
        <f t="shared" si="145"/>
        <v>15515</v>
      </c>
      <c r="G110">
        <f t="shared" si="128"/>
        <v>1.4986159032559954E-2</v>
      </c>
      <c r="K110">
        <f t="shared" si="129"/>
        <v>1.4986159032559954E-2</v>
      </c>
      <c r="L110">
        <f t="shared" si="146"/>
        <v>2.0371929148405812E-2</v>
      </c>
      <c r="M110" s="2">
        <f t="shared" si="147"/>
        <v>39261.037680000001</v>
      </c>
      <c r="N110">
        <f t="shared" si="148"/>
        <v>2.9006519740738315E-5</v>
      </c>
      <c r="O110" s="6">
        <v>1</v>
      </c>
      <c r="P110">
        <f t="shared" si="149"/>
        <v>2.9006519740738315E-5</v>
      </c>
      <c r="S110" s="175"/>
      <c r="AA110" s="6"/>
      <c r="AE110">
        <f t="shared" si="135"/>
        <v>15515</v>
      </c>
      <c r="AF110" s="127">
        <f t="shared" si="136"/>
        <v>1.6346548371036877E-2</v>
      </c>
      <c r="AG110" s="127">
        <f t="shared" si="150"/>
        <v>1.9011539809928889E-2</v>
      </c>
      <c r="AH110" s="127">
        <f t="shared" si="151"/>
        <v>-5.3857701158458587E-3</v>
      </c>
      <c r="AI110" s="127">
        <f t="shared" si="152"/>
        <v>-1.3603893384769236E-3</v>
      </c>
      <c r="AJ110" s="127">
        <f t="shared" si="153"/>
        <v>1.8506591522416818E-6</v>
      </c>
      <c r="AK110">
        <f t="shared" si="154"/>
        <v>-5.3857701158458587E-3</v>
      </c>
      <c r="AL110" s="113">
        <f t="shared" si="155"/>
        <v>1.8506591522416818E-6</v>
      </c>
      <c r="AM110">
        <f t="shared" si="137"/>
        <v>-4.025380777368936E-3</v>
      </c>
      <c r="AN110">
        <f t="shared" si="138"/>
        <v>0.81615359754855765</v>
      </c>
      <c r="AO110">
        <f t="shared" si="139"/>
        <v>-0.34154935585583551</v>
      </c>
      <c r="AP110">
        <f t="shared" si="140"/>
        <v>-0.45046340945881785</v>
      </c>
      <c r="AQ110">
        <f t="shared" si="141"/>
        <v>-1.9582892789707669</v>
      </c>
      <c r="AR110">
        <f t="shared" si="142"/>
        <v>-1.4882049869063645</v>
      </c>
      <c r="AS110" s="127">
        <f t="shared" ref="AS110:AY119" si="189">$AZ110+$AG$7*SIN(AT110)</f>
        <v>42.545042740870848</v>
      </c>
      <c r="AT110" s="127">
        <f t="shared" si="189"/>
        <v>42.545042863609169</v>
      </c>
      <c r="AU110" s="127">
        <f t="shared" si="189"/>
        <v>42.545044758290466</v>
      </c>
      <c r="AV110" s="127">
        <f t="shared" si="189"/>
        <v>42.545074002631807</v>
      </c>
      <c r="AW110" s="127">
        <f t="shared" si="189"/>
        <v>42.545524583495727</v>
      </c>
      <c r="AX110" s="127">
        <f t="shared" si="189"/>
        <v>42.552285816732308</v>
      </c>
      <c r="AY110" s="127">
        <f t="shared" si="189"/>
        <v>42.630066487343804</v>
      </c>
      <c r="AZ110" s="127">
        <f t="shared" si="156"/>
        <v>43.02724636461565</v>
      </c>
    </row>
    <row r="111" spans="1:69">
      <c r="A111" s="23" t="s">
        <v>154</v>
      </c>
      <c r="B111" s="98" t="s">
        <v>59</v>
      </c>
      <c r="C111" s="23">
        <v>54570.424800000001</v>
      </c>
      <c r="D111" s="23">
        <v>5.0000000000000001E-4</v>
      </c>
      <c r="E111" s="17">
        <f t="shared" si="144"/>
        <v>16201.047897500901</v>
      </c>
      <c r="F111">
        <f t="shared" si="145"/>
        <v>16201</v>
      </c>
      <c r="G111">
        <f t="shared" si="128"/>
        <v>2.0309782950789668E-2</v>
      </c>
      <c r="K111">
        <f t="shared" si="129"/>
        <v>2.0309782950789668E-2</v>
      </c>
      <c r="L111">
        <f t="shared" si="146"/>
        <v>2.5563069716088349E-2</v>
      </c>
      <c r="M111" s="2">
        <f t="shared" si="147"/>
        <v>39551.924800000001</v>
      </c>
      <c r="N111">
        <f t="shared" si="148"/>
        <v>2.7597021838462283E-5</v>
      </c>
      <c r="O111" s="6">
        <v>1</v>
      </c>
      <c r="P111">
        <f t="shared" si="149"/>
        <v>2.7597021838462283E-5</v>
      </c>
      <c r="S111" s="175"/>
      <c r="T111">
        <v>1.8071082194499473E-19</v>
      </c>
      <c r="U111">
        <v>3.9051422867989579E-16</v>
      </c>
      <c r="V111">
        <v>6.4096822924401776E-27</v>
      </c>
      <c r="W111">
        <v>3.5103277010678686E-9</v>
      </c>
      <c r="X111">
        <v>6.0184048130574729E-4</v>
      </c>
      <c r="Y111">
        <v>2.5780786334769632E-2</v>
      </c>
      <c r="Z111">
        <v>17.972757738569715</v>
      </c>
      <c r="AA111" s="6">
        <v>19811.09388537132</v>
      </c>
      <c r="AB111">
        <v>1.0537909598424423E-4</v>
      </c>
      <c r="AC111">
        <v>8.9024088485866971E-9</v>
      </c>
      <c r="AD111">
        <v>1.0864671007484634E-19</v>
      </c>
      <c r="AE111">
        <f t="shared" si="135"/>
        <v>16201</v>
      </c>
      <c r="AF111" s="127">
        <f t="shared" si="136"/>
        <v>2.0683204898544701E-2</v>
      </c>
      <c r="AG111" s="127">
        <f t="shared" si="150"/>
        <v>2.5189647768333316E-2</v>
      </c>
      <c r="AH111" s="127">
        <f t="shared" si="151"/>
        <v>-5.2532867652986814E-3</v>
      </c>
      <c r="AI111" s="127">
        <f t="shared" si="152"/>
        <v>-3.7342194775503296E-4</v>
      </c>
      <c r="AJ111" s="127">
        <f t="shared" si="153"/>
        <v>1.3944395106516256E-7</v>
      </c>
      <c r="AK111">
        <f t="shared" si="154"/>
        <v>-5.2532867652986814E-3</v>
      </c>
      <c r="AL111" s="113">
        <f t="shared" si="155"/>
        <v>1.3944395106516256E-7</v>
      </c>
      <c r="AM111">
        <f t="shared" si="137"/>
        <v>-4.8798648175436493E-3</v>
      </c>
      <c r="AN111">
        <f t="shared" si="138"/>
        <v>0.93660593923140256</v>
      </c>
      <c r="AO111">
        <f t="shared" si="139"/>
        <v>-0.5690823409560366</v>
      </c>
      <c r="AP111">
        <f t="shared" si="140"/>
        <v>-0.48238778593043558</v>
      </c>
      <c r="AQ111">
        <f t="shared" si="141"/>
        <v>-1.7014647424349205</v>
      </c>
      <c r="AR111">
        <f t="shared" si="142"/>
        <v>-1.1400154952760682</v>
      </c>
      <c r="AS111" s="127">
        <f t="shared" si="189"/>
        <v>42.801676147257936</v>
      </c>
      <c r="AT111" s="127">
        <f t="shared" si="189"/>
        <v>42.801702634090134</v>
      </c>
      <c r="AU111" s="127">
        <f t="shared" si="189"/>
        <v>42.801845730228898</v>
      </c>
      <c r="AV111" s="127">
        <f t="shared" si="189"/>
        <v>42.802617953661688</v>
      </c>
      <c r="AW111" s="127">
        <f t="shared" si="189"/>
        <v>42.806760585770277</v>
      </c>
      <c r="AX111" s="127">
        <f t="shared" si="189"/>
        <v>42.828318298675882</v>
      </c>
      <c r="AY111" s="127">
        <f t="shared" si="189"/>
        <v>42.92694592429077</v>
      </c>
      <c r="AZ111" s="127">
        <f t="shared" si="156"/>
        <v>43.251639890714763</v>
      </c>
    </row>
    <row r="112" spans="1:69">
      <c r="A112" s="11" t="s">
        <v>212</v>
      </c>
      <c r="B112" s="27" t="s">
        <v>59</v>
      </c>
      <c r="C112" s="80">
        <v>55087.320319999999</v>
      </c>
      <c r="D112" s="80">
        <v>6.4000000000000005E-4</v>
      </c>
      <c r="E112" s="17">
        <f t="shared" si="144"/>
        <v>17420.066519970998</v>
      </c>
      <c r="F112">
        <f t="shared" si="145"/>
        <v>17420</v>
      </c>
      <c r="G112">
        <f t="shared" ref="G112:G140" si="190">+C112-(C$7+F112*C$8)+K$9*S112</f>
        <v>2.820619338308461E-2</v>
      </c>
      <c r="K112">
        <f t="shared" ref="K112:K140" si="191">G112</f>
        <v>2.820619338308461E-2</v>
      </c>
      <c r="L112">
        <f t="shared" si="146"/>
        <v>3.5684026368876853E-2</v>
      </c>
      <c r="M112" s="2">
        <f t="shared" si="147"/>
        <v>40068.820319999999</v>
      </c>
      <c r="N112">
        <f t="shared" si="148"/>
        <v>5.5917986163402533E-5</v>
      </c>
      <c r="O112" s="6">
        <v>0.8</v>
      </c>
      <c r="P112">
        <f t="shared" si="149"/>
        <v>4.4734388930722029E-5</v>
      </c>
      <c r="S112" s="175"/>
      <c r="AA112" s="6"/>
      <c r="AE112">
        <f t="shared" si="135"/>
        <v>17420</v>
      </c>
      <c r="AF112" s="127">
        <f t="shared" si="136"/>
        <v>3.0098827486655023E-2</v>
      </c>
      <c r="AG112" s="127">
        <f t="shared" si="150"/>
        <v>3.379139226530644E-2</v>
      </c>
      <c r="AH112" s="127">
        <f t="shared" si="151"/>
        <v>-7.4778329857922432E-3</v>
      </c>
      <c r="AI112" s="127">
        <f t="shared" si="152"/>
        <v>-1.8926341035704133E-3</v>
      </c>
      <c r="AJ112" s="127">
        <f t="shared" si="153"/>
        <v>2.8656510799982258E-6</v>
      </c>
      <c r="AK112">
        <f t="shared" si="154"/>
        <v>-7.4778329857922432E-3</v>
      </c>
      <c r="AL112" s="113">
        <f t="shared" si="155"/>
        <v>3.582063849997782E-6</v>
      </c>
      <c r="AM112">
        <f t="shared" si="137"/>
        <v>-5.5851988822218316E-3</v>
      </c>
      <c r="AN112">
        <f t="shared" si="138"/>
        <v>1.2692538783837379</v>
      </c>
      <c r="AO112">
        <f t="shared" si="139"/>
        <v>-0.96933528801020874</v>
      </c>
      <c r="AP112">
        <f t="shared" si="140"/>
        <v>-0.4052395981773198</v>
      </c>
      <c r="AQ112">
        <f t="shared" si="141"/>
        <v>-0.98434287265878151</v>
      </c>
      <c r="AR112">
        <f t="shared" si="142"/>
        <v>-0.53618060159362968</v>
      </c>
      <c r="AS112" s="127">
        <f t="shared" si="189"/>
        <v>43.371753602854568</v>
      </c>
      <c r="AT112" s="127">
        <f t="shared" si="189"/>
        <v>43.372532752174934</v>
      </c>
      <c r="AU112" s="127">
        <f t="shared" si="189"/>
        <v>43.374484894754517</v>
      </c>
      <c r="AV112" s="127">
        <f t="shared" si="189"/>
        <v>43.379364361299395</v>
      </c>
      <c r="AW112" s="127">
        <f t="shared" si="189"/>
        <v>43.391489955630696</v>
      </c>
      <c r="AX112" s="127">
        <f t="shared" si="189"/>
        <v>43.421207315849912</v>
      </c>
      <c r="AY112" s="127">
        <f t="shared" si="189"/>
        <v>43.491839410527284</v>
      </c>
      <c r="AZ112" s="127">
        <f t="shared" si="156"/>
        <v>43.650379990299058</v>
      </c>
    </row>
    <row r="113" spans="1:52">
      <c r="A113" s="11" t="s">
        <v>212</v>
      </c>
      <c r="B113" s="27" t="s">
        <v>59</v>
      </c>
      <c r="C113" s="80">
        <v>55103.007129999998</v>
      </c>
      <c r="D113" s="80">
        <v>5.1999999999999995E-4</v>
      </c>
      <c r="E113" s="17">
        <f t="shared" si="144"/>
        <v>17457.06144984996</v>
      </c>
      <c r="F113">
        <f t="shared" si="145"/>
        <v>17457</v>
      </c>
      <c r="G113">
        <f t="shared" si="190"/>
        <v>2.6056330527353566E-2</v>
      </c>
      <c r="K113">
        <f t="shared" si="191"/>
        <v>2.6056330527353566E-2</v>
      </c>
      <c r="L113">
        <f t="shared" si="146"/>
        <v>3.6009165391912484E-2</v>
      </c>
      <c r="M113" s="2">
        <f t="shared" si="147"/>
        <v>40084.507129999998</v>
      </c>
      <c r="N113">
        <f t="shared" si="148"/>
        <v>9.9058921841179535E-5</v>
      </c>
      <c r="O113" s="6">
        <v>1</v>
      </c>
      <c r="P113">
        <f t="shared" si="149"/>
        <v>9.9058921841179535E-5</v>
      </c>
      <c r="S113" s="175"/>
      <c r="AA113" s="6"/>
      <c r="AE113">
        <f t="shared" si="135"/>
        <v>17457</v>
      </c>
      <c r="AF113" s="127">
        <f t="shared" si="136"/>
        <v>3.0431784782586152E-2</v>
      </c>
      <c r="AG113" s="127">
        <f t="shared" si="150"/>
        <v>3.1633711136679898E-2</v>
      </c>
      <c r="AH113" s="127">
        <f t="shared" si="151"/>
        <v>-9.9528348645589182E-3</v>
      </c>
      <c r="AI113" s="127">
        <f t="shared" si="152"/>
        <v>-4.3754542552325859E-3</v>
      </c>
      <c r="AJ113" s="127">
        <f t="shared" si="153"/>
        <v>1.9144599939632944E-5</v>
      </c>
      <c r="AK113">
        <f t="shared" si="154"/>
        <v>-9.9528348645589182E-3</v>
      </c>
      <c r="AL113" s="113">
        <f t="shared" si="155"/>
        <v>1.9144599939632944E-5</v>
      </c>
      <c r="AM113">
        <f t="shared" si="137"/>
        <v>-5.5773806093263332E-3</v>
      </c>
      <c r="AN113">
        <f t="shared" si="138"/>
        <v>1.2811096639483188</v>
      </c>
      <c r="AO113">
        <f t="shared" si="139"/>
        <v>-0.97617285775660168</v>
      </c>
      <c r="AP113">
        <f t="shared" si="140"/>
        <v>-0.39710721447798403</v>
      </c>
      <c r="AQ113">
        <f t="shared" si="141"/>
        <v>-0.95479225285103453</v>
      </c>
      <c r="AR113">
        <f t="shared" si="142"/>
        <v>-0.51730570104533868</v>
      </c>
      <c r="AS113" s="127">
        <f t="shared" si="189"/>
        <v>43.391999343223858</v>
      </c>
      <c r="AT113" s="127">
        <f t="shared" si="189"/>
        <v>43.392806306777352</v>
      </c>
      <c r="AU113" s="127">
        <f t="shared" si="189"/>
        <v>43.394800339074173</v>
      </c>
      <c r="AV113" s="127">
        <f t="shared" si="189"/>
        <v>43.39971635369222</v>
      </c>
      <c r="AW113" s="127">
        <f t="shared" si="189"/>
        <v>43.411768878536492</v>
      </c>
      <c r="AX113" s="127">
        <f t="shared" si="189"/>
        <v>43.440934131448557</v>
      </c>
      <c r="AY113" s="127">
        <f t="shared" si="189"/>
        <v>43.509520817168088</v>
      </c>
      <c r="AZ113" s="127">
        <f t="shared" si="156"/>
        <v>43.662482848120732</v>
      </c>
    </row>
    <row r="114" spans="1:52">
      <c r="A114" s="11" t="s">
        <v>212</v>
      </c>
      <c r="B114" s="27" t="s">
        <v>60</v>
      </c>
      <c r="C114" s="80">
        <v>55118.064989999999</v>
      </c>
      <c r="D114" s="80">
        <v>9.8999999999999999E-4</v>
      </c>
      <c r="E114" s="17">
        <f t="shared" si="144"/>
        <v>17492.573097841316</v>
      </c>
      <c r="F114">
        <f t="shared" si="145"/>
        <v>17492.5</v>
      </c>
      <c r="G114">
        <f t="shared" si="190"/>
        <v>3.0995381042885128E-2</v>
      </c>
      <c r="K114">
        <f t="shared" si="191"/>
        <v>3.0995381042885128E-2</v>
      </c>
      <c r="L114">
        <f t="shared" si="146"/>
        <v>3.632211668050947E-2</v>
      </c>
      <c r="M114" s="2">
        <f t="shared" si="147"/>
        <v>40099.564989999999</v>
      </c>
      <c r="N114">
        <f t="shared" si="148"/>
        <v>2.8374112553137197E-5</v>
      </c>
      <c r="O114" s="6">
        <v>0.6</v>
      </c>
      <c r="P114">
        <f t="shared" si="149"/>
        <v>1.7024467531882317E-5</v>
      </c>
      <c r="S114" s="175"/>
      <c r="AA114" s="6"/>
      <c r="AE114">
        <f t="shared" si="135"/>
        <v>17492.5</v>
      </c>
      <c r="AF114" s="127">
        <f t="shared" si="136"/>
        <v>3.0754483096061672E-2</v>
      </c>
      <c r="AG114" s="127">
        <f t="shared" si="150"/>
        <v>3.6563014627332927E-2</v>
      </c>
      <c r="AH114" s="127">
        <f t="shared" si="151"/>
        <v>-5.3267356376243413E-3</v>
      </c>
      <c r="AI114" s="127">
        <f t="shared" si="152"/>
        <v>2.4089794682345678E-4</v>
      </c>
      <c r="AJ114" s="127">
        <f t="shared" si="153"/>
        <v>3.4819092470254202E-8</v>
      </c>
      <c r="AK114">
        <f t="shared" si="154"/>
        <v>-5.3267356376243413E-3</v>
      </c>
      <c r="AL114" s="113">
        <f t="shared" si="155"/>
        <v>5.8031820783757007E-8</v>
      </c>
      <c r="AM114">
        <f t="shared" si="137"/>
        <v>-5.5676335844477981E-3</v>
      </c>
      <c r="AN114">
        <f t="shared" si="138"/>
        <v>1.2924550402136832</v>
      </c>
      <c r="AO114">
        <f t="shared" si="139"/>
        <v>-0.9820296519541446</v>
      </c>
      <c r="AP114">
        <f t="shared" si="140"/>
        <v>-0.38882750984107767</v>
      </c>
      <c r="AQ114">
        <f t="shared" si="141"/>
        <v>-0.9259232184464975</v>
      </c>
      <c r="AR114">
        <f t="shared" si="142"/>
        <v>-0.4991427941650935</v>
      </c>
      <c r="AS114" s="127">
        <f t="shared" si="189"/>
        <v>43.411599796253704</v>
      </c>
      <c r="AT114" s="127">
        <f t="shared" si="189"/>
        <v>43.412431148283922</v>
      </c>
      <c r="AU114" s="127">
        <f t="shared" si="189"/>
        <v>43.414459252745459</v>
      </c>
      <c r="AV114" s="127">
        <f t="shared" si="189"/>
        <v>43.419395908125203</v>
      </c>
      <c r="AW114" s="127">
        <f t="shared" si="189"/>
        <v>43.431348778645585</v>
      </c>
      <c r="AX114" s="127">
        <f t="shared" si="189"/>
        <v>43.459935553800328</v>
      </c>
      <c r="AY114" s="127">
        <f t="shared" si="189"/>
        <v>43.526506481831426</v>
      </c>
      <c r="AZ114" s="127">
        <f t="shared" si="156"/>
        <v>43.674095049544228</v>
      </c>
    </row>
    <row r="115" spans="1:52">
      <c r="A115" s="11" t="s">
        <v>212</v>
      </c>
      <c r="B115" s="27" t="s">
        <v>60</v>
      </c>
      <c r="C115" s="80">
        <v>55165.983780000002</v>
      </c>
      <c r="D115" s="80">
        <v>6.9999999999999999E-4</v>
      </c>
      <c r="E115" s="17">
        <f t="shared" si="144"/>
        <v>17605.582197584023</v>
      </c>
      <c r="F115">
        <f t="shared" si="145"/>
        <v>17605.5</v>
      </c>
      <c r="G115">
        <f t="shared" si="190"/>
        <v>3.4853908015065826E-2</v>
      </c>
      <c r="K115">
        <f t="shared" si="191"/>
        <v>3.4853908015065826E-2</v>
      </c>
      <c r="L115">
        <f t="shared" si="146"/>
        <v>3.7324749475386568E-2</v>
      </c>
      <c r="M115" s="2">
        <f t="shared" si="147"/>
        <v>40147.483780000002</v>
      </c>
      <c r="N115">
        <f t="shared" si="148"/>
        <v>6.1050575220399334E-6</v>
      </c>
      <c r="O115" s="6">
        <v>0.8</v>
      </c>
      <c r="P115">
        <f t="shared" si="149"/>
        <v>4.8840460176319473E-6</v>
      </c>
      <c r="S115" s="175"/>
      <c r="T115">
        <v>1.7336396341876478E-19</v>
      </c>
      <c r="U115">
        <v>7.4520614148345258E-16</v>
      </c>
      <c r="V115">
        <v>7.1414898916099184E-26</v>
      </c>
      <c r="W115">
        <v>3.6879678191426619E-9</v>
      </c>
      <c r="X115">
        <v>2.2846334712528218E-3</v>
      </c>
      <c r="Y115">
        <v>3.7303701435572337E-2</v>
      </c>
      <c r="Z115">
        <v>19.732819096062695</v>
      </c>
      <c r="AA115" s="6">
        <v>18748.538399018908</v>
      </c>
      <c r="AB115">
        <v>1.1071180467909497E-4</v>
      </c>
      <c r="AC115">
        <v>1.0416320047618435E-8</v>
      </c>
      <c r="AD115">
        <v>2.1194375751039934E-19</v>
      </c>
      <c r="AE115">
        <f t="shared" si="135"/>
        <v>17605.5</v>
      </c>
      <c r="AF115" s="127">
        <f t="shared" si="136"/>
        <v>3.180337730055964E-2</v>
      </c>
      <c r="AG115" s="127">
        <f t="shared" si="150"/>
        <v>4.0375280189892754E-2</v>
      </c>
      <c r="AH115" s="127">
        <f t="shared" si="151"/>
        <v>-2.4708414603207413E-3</v>
      </c>
      <c r="AI115" s="127">
        <f t="shared" si="152"/>
        <v>3.0505307145061861E-3</v>
      </c>
      <c r="AJ115" s="127">
        <f t="shared" si="153"/>
        <v>7.4445901121164979E-6</v>
      </c>
      <c r="AK115">
        <f t="shared" si="154"/>
        <v>-2.4708414603207413E-3</v>
      </c>
      <c r="AL115" s="113">
        <f t="shared" si="155"/>
        <v>9.3057376401456218E-6</v>
      </c>
      <c r="AM115">
        <f t="shared" si="137"/>
        <v>-5.5213721748269256E-3</v>
      </c>
      <c r="AN115">
        <f t="shared" si="138"/>
        <v>1.3281192990100263</v>
      </c>
      <c r="AO115">
        <f t="shared" si="139"/>
        <v>-0.99552995175573633</v>
      </c>
      <c r="AP115">
        <f t="shared" si="140"/>
        <v>-0.35924157411520358</v>
      </c>
      <c r="AQ115">
        <f t="shared" si="141"/>
        <v>-0.83064518663564513</v>
      </c>
      <c r="AR115">
        <f t="shared" si="142"/>
        <v>-0.44097399167721596</v>
      </c>
      <c r="AS115" s="127">
        <f t="shared" si="189"/>
        <v>43.475120909717781</v>
      </c>
      <c r="AT115" s="127">
        <f t="shared" si="189"/>
        <v>43.47601104829841</v>
      </c>
      <c r="AU115" s="127">
        <f t="shared" si="189"/>
        <v>43.478101818708033</v>
      </c>
      <c r="AV115" s="127">
        <f t="shared" si="189"/>
        <v>43.483003206384595</v>
      </c>
      <c r="AW115" s="127">
        <f t="shared" si="189"/>
        <v>43.494442678101187</v>
      </c>
      <c r="AX115" s="127">
        <f t="shared" si="189"/>
        <v>43.520877617170299</v>
      </c>
      <c r="AY115" s="127">
        <f t="shared" si="189"/>
        <v>43.580702493737725</v>
      </c>
      <c r="AZ115" s="127">
        <f t="shared" si="156"/>
        <v>43.711057831540145</v>
      </c>
    </row>
    <row r="116" spans="1:52">
      <c r="A116" s="23" t="s">
        <v>151</v>
      </c>
      <c r="B116" s="98" t="s">
        <v>59</v>
      </c>
      <c r="C116" s="23">
        <v>55327.749400000001</v>
      </c>
      <c r="D116" s="23">
        <v>5.9999999999999995E-4</v>
      </c>
      <c r="E116" s="17">
        <f t="shared" si="144"/>
        <v>17987.081544406414</v>
      </c>
      <c r="F116">
        <f t="shared" si="145"/>
        <v>17987</v>
      </c>
      <c r="G116">
        <f t="shared" si="190"/>
        <v>3.457694376265863E-2</v>
      </c>
      <c r="K116">
        <f t="shared" si="191"/>
        <v>3.457694376265863E-2</v>
      </c>
      <c r="L116">
        <f t="shared" si="146"/>
        <v>4.078257188927778E-2</v>
      </c>
      <c r="M116" s="2">
        <f t="shared" si="147"/>
        <v>40309.249400000001</v>
      </c>
      <c r="N116">
        <f t="shared" si="148"/>
        <v>3.8509820445886705E-5</v>
      </c>
      <c r="O116" s="6">
        <v>0.8</v>
      </c>
      <c r="P116">
        <f t="shared" si="149"/>
        <v>3.0807856356709365E-5</v>
      </c>
      <c r="S116" s="175"/>
      <c r="AA116" s="6"/>
      <c r="AE116">
        <f t="shared" ref="AE116:AE140" si="192">F116</f>
        <v>17987</v>
      </c>
      <c r="AF116" s="127">
        <f t="shared" ref="AF116:AF140" si="193">AG$3+AG$4*AE116+AG$5*AE116^2+AM116</f>
        <v>3.5604548452457793E-2</v>
      </c>
      <c r="AG116" s="127">
        <f t="shared" si="150"/>
        <v>3.9754967199478616E-2</v>
      </c>
      <c r="AH116" s="127">
        <f t="shared" si="151"/>
        <v>-6.2056281266191504E-3</v>
      </c>
      <c r="AI116" s="127">
        <f t="shared" si="152"/>
        <v>-1.0276046897991636E-3</v>
      </c>
      <c r="AJ116" s="127">
        <f t="shared" si="153"/>
        <v>8.447771187977883E-7</v>
      </c>
      <c r="AK116">
        <f t="shared" si="154"/>
        <v>-6.2056281266191504E-3</v>
      </c>
      <c r="AL116" s="113">
        <f t="shared" si="155"/>
        <v>1.0559713984972354E-6</v>
      </c>
      <c r="AM116">
        <f t="shared" ref="AM116:AM140" si="194">$AG$6*($AG$11/AN116*AO116+$AG$12)</f>
        <v>-5.1780234368199859E-3</v>
      </c>
      <c r="AN116">
        <f t="shared" ref="AN116:AN140" si="195">1+$AG$7*COS(AQ116)</f>
        <v>1.433261491197122</v>
      </c>
      <c r="AO116">
        <f t="shared" ref="AO116:AO140" si="196">SIN(AQ116+RADIANS($AG$9))</f>
        <v>-0.96542907880960449</v>
      </c>
      <c r="AP116">
        <f t="shared" ref="AP116:AP140" si="197">$AG$7*SIN(AQ116)</f>
        <v>-0.22136228947417091</v>
      </c>
      <c r="AQ116">
        <f t="shared" ref="AQ116:AQ140" si="198">2*ATAN(AR116)</f>
        <v>-0.47234599781940173</v>
      </c>
      <c r="AR116">
        <f t="shared" ref="AR116:AR140" si="199">SQRT((1+$AG$7)/(1-$AG$7))*TAN(AS116/2)</f>
        <v>-0.24066429224887598</v>
      </c>
      <c r="AS116" s="127">
        <f t="shared" si="189"/>
        <v>43.701276729973102</v>
      </c>
      <c r="AT116" s="127">
        <f t="shared" si="189"/>
        <v>43.702052165124158</v>
      </c>
      <c r="AU116" s="127">
        <f t="shared" si="189"/>
        <v>43.703710261265677</v>
      </c>
      <c r="AV116" s="127">
        <f t="shared" si="189"/>
        <v>43.707253102235974</v>
      </c>
      <c r="AW116" s="127">
        <f t="shared" si="189"/>
        <v>43.714811274312282</v>
      </c>
      <c r="AX116" s="127">
        <f t="shared" si="189"/>
        <v>43.730884053421391</v>
      </c>
      <c r="AY116" s="127">
        <f t="shared" si="189"/>
        <v>43.764849876131727</v>
      </c>
      <c r="AZ116" s="127">
        <f t="shared" si="156"/>
        <v>43.835848108809557</v>
      </c>
    </row>
    <row r="117" spans="1:52">
      <c r="A117" s="93" t="s">
        <v>186</v>
      </c>
      <c r="B117" s="104" t="s">
        <v>59</v>
      </c>
      <c r="C117" s="94">
        <v>55644.506439999997</v>
      </c>
      <c r="D117" s="94">
        <v>5.9999999999999995E-4</v>
      </c>
      <c r="E117" s="17">
        <f t="shared" ref="E117:E140" si="200">+(C117-C$7)/C$8</f>
        <v>18734.104328737187</v>
      </c>
      <c r="F117">
        <f t="shared" ref="F117:F140" si="201">ROUND(2*E117,0)/2</f>
        <v>18734</v>
      </c>
      <c r="G117">
        <f t="shared" si="190"/>
        <v>4.423809108993737E-2</v>
      </c>
      <c r="K117">
        <f t="shared" si="191"/>
        <v>4.423809108993737E-2</v>
      </c>
      <c r="L117">
        <f t="shared" ref="L117:L140" si="202">+D$11+D$12*F117+D$13*F117^2</f>
        <v>4.7878626554199208E-2</v>
      </c>
      <c r="M117" s="2">
        <f t="shared" ref="M117:M140" si="203">+C117-15018.5</f>
        <v>40626.006439999997</v>
      </c>
      <c r="N117">
        <f t="shared" ref="N117:N140" si="204">+(L117-G117)^2</f>
        <v>1.3253498466548154E-5</v>
      </c>
      <c r="O117" s="6">
        <v>0.8</v>
      </c>
      <c r="P117">
        <f t="shared" ref="P117:P140" si="205">O117*N117</f>
        <v>1.0602798773238523E-5</v>
      </c>
      <c r="S117" s="175"/>
      <c r="AA117" s="6"/>
      <c r="AE117">
        <f t="shared" si="192"/>
        <v>18734</v>
      </c>
      <c r="AF117" s="127">
        <f t="shared" si="193"/>
        <v>4.4222172919853954E-2</v>
      </c>
      <c r="AG117" s="127">
        <f t="shared" ref="AG117:AG140" si="206">IF(N117&lt;&gt;0,G117-AM117, -9999)</f>
        <v>4.7894544724282624E-2</v>
      </c>
      <c r="AH117" s="127">
        <f t="shared" ref="AH117:AH140" si="207">+G117-L117</f>
        <v>-3.6405354642618376E-3</v>
      </c>
      <c r="AI117" s="127">
        <f t="shared" ref="AI117:AI140" si="208">IF(N117&lt;&gt;0,G117-AF117, -9999)</f>
        <v>1.5918170083416283E-5</v>
      </c>
      <c r="AJ117" s="127">
        <f t="shared" ref="AJ117:AJ140" si="209">+(G117-AF117)^2*O117</f>
        <v>2.0271051104365534E-10</v>
      </c>
      <c r="AK117">
        <f t="shared" ref="AK117:AK140" si="210">IF(N117&lt;&gt;0,G117-L117, -9999)</f>
        <v>-3.6405354642618376E-3</v>
      </c>
      <c r="AL117" s="113">
        <f t="shared" ref="AL117:AL140" si="211">+(G117-AF117)^2</f>
        <v>2.5338813880456915E-10</v>
      </c>
      <c r="AM117">
        <f t="shared" si="194"/>
        <v>-3.656453634345253E-3</v>
      </c>
      <c r="AN117">
        <f t="shared" si="195"/>
        <v>1.4618538669240688</v>
      </c>
      <c r="AO117">
        <f t="shared" si="196"/>
        <v>-0.49240477025664264</v>
      </c>
      <c r="AP117">
        <f t="shared" si="197"/>
        <v>0.15299604100395836</v>
      </c>
      <c r="AQ117">
        <f t="shared" si="198"/>
        <v>0.31988793936012683</v>
      </c>
      <c r="AR117">
        <f t="shared" si="199"/>
        <v>0.16132197171890653</v>
      </c>
      <c r="AS117" s="127">
        <f t="shared" si="189"/>
        <v>44.17135504152823</v>
      </c>
      <c r="AT117" s="127">
        <f t="shared" si="189"/>
        <v>44.170776779413011</v>
      </c>
      <c r="AU117" s="127">
        <f t="shared" si="189"/>
        <v>44.169566960450588</v>
      </c>
      <c r="AV117" s="127">
        <f t="shared" si="189"/>
        <v>44.167036715844709</v>
      </c>
      <c r="AW117" s="127">
        <f t="shared" si="189"/>
        <v>44.161748745893703</v>
      </c>
      <c r="AX117" s="127">
        <f t="shared" si="189"/>
        <v>44.150713566070742</v>
      </c>
      <c r="AY117" s="127">
        <f t="shared" si="189"/>
        <v>44.12774972532408</v>
      </c>
      <c r="AZ117" s="127">
        <f t="shared" ref="AZ117:AZ140" si="212">RADIANS($AG$9)+$AG$18*(F117-AG$15)</f>
        <v>44.080194995101159</v>
      </c>
    </row>
    <row r="118" spans="1:52">
      <c r="A118" s="93" t="s">
        <v>186</v>
      </c>
      <c r="B118" s="104" t="s">
        <v>59</v>
      </c>
      <c r="C118" s="94">
        <v>55644.506650000003</v>
      </c>
      <c r="D118" s="94">
        <v>5.0000000000000001E-4</v>
      </c>
      <c r="E118" s="17">
        <f t="shared" si="200"/>
        <v>18734.104823989917</v>
      </c>
      <c r="F118">
        <f t="shared" si="201"/>
        <v>18734</v>
      </c>
      <c r="G118">
        <f t="shared" si="190"/>
        <v>4.444809109554626E-2</v>
      </c>
      <c r="K118">
        <f t="shared" si="191"/>
        <v>4.444809109554626E-2</v>
      </c>
      <c r="L118">
        <f t="shared" si="202"/>
        <v>4.7878626554199208E-2</v>
      </c>
      <c r="M118" s="2">
        <f t="shared" si="203"/>
        <v>40626.006650000003</v>
      </c>
      <c r="N118">
        <f t="shared" si="204"/>
        <v>1.1768573533075188E-5</v>
      </c>
      <c r="O118" s="6">
        <v>1</v>
      </c>
      <c r="P118">
        <f t="shared" si="205"/>
        <v>1.1768573533075188E-5</v>
      </c>
      <c r="S118" s="175"/>
      <c r="AA118" s="6"/>
      <c r="AE118">
        <f t="shared" si="192"/>
        <v>18734</v>
      </c>
      <c r="AF118" s="127">
        <f t="shared" si="193"/>
        <v>4.4222172919853954E-2</v>
      </c>
      <c r="AG118" s="127">
        <f t="shared" si="206"/>
        <v>4.8104544729891514E-2</v>
      </c>
      <c r="AH118" s="127">
        <f t="shared" si="207"/>
        <v>-3.4305354586529474E-3</v>
      </c>
      <c r="AI118" s="127">
        <f t="shared" si="208"/>
        <v>2.2591817569230649E-4</v>
      </c>
      <c r="AJ118" s="127">
        <f t="shared" si="209"/>
        <v>5.1039022108139861E-8</v>
      </c>
      <c r="AK118">
        <f t="shared" si="210"/>
        <v>-3.4305354586529474E-3</v>
      </c>
      <c r="AL118" s="113">
        <f t="shared" si="211"/>
        <v>5.1039022108139861E-8</v>
      </c>
      <c r="AM118">
        <f t="shared" si="194"/>
        <v>-3.656453634345253E-3</v>
      </c>
      <c r="AN118">
        <f t="shared" si="195"/>
        <v>1.4618538669240688</v>
      </c>
      <c r="AO118">
        <f t="shared" si="196"/>
        <v>-0.49240477025664264</v>
      </c>
      <c r="AP118">
        <f t="shared" si="197"/>
        <v>0.15299604100395836</v>
      </c>
      <c r="AQ118">
        <f t="shared" si="198"/>
        <v>0.31988793936012683</v>
      </c>
      <c r="AR118">
        <f t="shared" si="199"/>
        <v>0.16132197171890653</v>
      </c>
      <c r="AS118" s="127">
        <f t="shared" si="189"/>
        <v>44.17135504152823</v>
      </c>
      <c r="AT118" s="127">
        <f t="shared" si="189"/>
        <v>44.170776779413011</v>
      </c>
      <c r="AU118" s="127">
        <f t="shared" si="189"/>
        <v>44.169566960450588</v>
      </c>
      <c r="AV118" s="127">
        <f t="shared" si="189"/>
        <v>44.167036715844709</v>
      </c>
      <c r="AW118" s="127">
        <f t="shared" si="189"/>
        <v>44.161748745893703</v>
      </c>
      <c r="AX118" s="127">
        <f t="shared" si="189"/>
        <v>44.150713566070742</v>
      </c>
      <c r="AY118" s="127">
        <f t="shared" si="189"/>
        <v>44.12774972532408</v>
      </c>
      <c r="AZ118" s="127">
        <f t="shared" si="212"/>
        <v>44.080194995101159</v>
      </c>
    </row>
    <row r="119" spans="1:52">
      <c r="A119" s="93" t="s">
        <v>186</v>
      </c>
      <c r="B119" s="104" t="s">
        <v>59</v>
      </c>
      <c r="C119" s="94">
        <v>55644.507510000003</v>
      </c>
      <c r="D119" s="94">
        <v>5.9999999999999995E-4</v>
      </c>
      <c r="E119" s="17">
        <f t="shared" si="200"/>
        <v>18734.106852167712</v>
      </c>
      <c r="F119">
        <f t="shared" si="201"/>
        <v>18734</v>
      </c>
      <c r="G119">
        <f t="shared" si="190"/>
        <v>4.5308091095648706E-2</v>
      </c>
      <c r="K119">
        <f t="shared" si="191"/>
        <v>4.5308091095648706E-2</v>
      </c>
      <c r="L119">
        <f t="shared" si="202"/>
        <v>4.7878626554199208E-2</v>
      </c>
      <c r="M119" s="2">
        <f t="shared" si="203"/>
        <v>40626.007510000003</v>
      </c>
      <c r="N119">
        <f t="shared" si="204"/>
        <v>6.607652543665439E-6</v>
      </c>
      <c r="O119" s="6">
        <v>0.8</v>
      </c>
      <c r="P119">
        <f t="shared" si="205"/>
        <v>5.2861220349323514E-6</v>
      </c>
      <c r="S119" s="175"/>
      <c r="AA119" s="6"/>
      <c r="AE119">
        <f t="shared" si="192"/>
        <v>18734</v>
      </c>
      <c r="AF119" s="127">
        <f t="shared" si="193"/>
        <v>4.4222172919853954E-2</v>
      </c>
      <c r="AG119" s="127">
        <f t="shared" si="206"/>
        <v>4.896454472999396E-2</v>
      </c>
      <c r="AH119" s="127">
        <f t="shared" si="207"/>
        <v>-2.5705354585505019E-3</v>
      </c>
      <c r="AI119" s="127">
        <f t="shared" si="208"/>
        <v>1.085918175794752E-3</v>
      </c>
      <c r="AJ119" s="127">
        <f t="shared" si="209"/>
        <v>9.4337462761712154E-7</v>
      </c>
      <c r="AK119">
        <f t="shared" si="210"/>
        <v>-2.5705354585505019E-3</v>
      </c>
      <c r="AL119" s="113">
        <f t="shared" si="211"/>
        <v>1.1792182845214018E-6</v>
      </c>
      <c r="AM119">
        <f t="shared" si="194"/>
        <v>-3.656453634345253E-3</v>
      </c>
      <c r="AN119">
        <f t="shared" si="195"/>
        <v>1.4618538669240688</v>
      </c>
      <c r="AO119">
        <f t="shared" si="196"/>
        <v>-0.49240477025664264</v>
      </c>
      <c r="AP119">
        <f t="shared" si="197"/>
        <v>0.15299604100395836</v>
      </c>
      <c r="AQ119">
        <f t="shared" si="198"/>
        <v>0.31988793936012683</v>
      </c>
      <c r="AR119">
        <f t="shared" si="199"/>
        <v>0.16132197171890653</v>
      </c>
      <c r="AS119" s="127">
        <f t="shared" si="189"/>
        <v>44.17135504152823</v>
      </c>
      <c r="AT119" s="127">
        <f t="shared" si="189"/>
        <v>44.170776779413011</v>
      </c>
      <c r="AU119" s="127">
        <f t="shared" si="189"/>
        <v>44.169566960450588</v>
      </c>
      <c r="AV119" s="127">
        <f t="shared" si="189"/>
        <v>44.167036715844709</v>
      </c>
      <c r="AW119" s="127">
        <f t="shared" si="189"/>
        <v>44.161748745893703</v>
      </c>
      <c r="AX119" s="127">
        <f t="shared" si="189"/>
        <v>44.150713566070742</v>
      </c>
      <c r="AY119" s="127">
        <f t="shared" si="189"/>
        <v>44.12774972532408</v>
      </c>
      <c r="AZ119" s="127">
        <f t="shared" si="212"/>
        <v>44.080194995101159</v>
      </c>
    </row>
    <row r="120" spans="1:52">
      <c r="A120" s="93" t="s">
        <v>186</v>
      </c>
      <c r="B120" s="104" t="s">
        <v>59</v>
      </c>
      <c r="C120" s="94">
        <v>55644.508269999998</v>
      </c>
      <c r="D120" s="94">
        <v>8.9999999999999998E-4</v>
      </c>
      <c r="E120" s="17">
        <f t="shared" si="200"/>
        <v>18734.108644510867</v>
      </c>
      <c r="F120">
        <f t="shared" si="201"/>
        <v>18734</v>
      </c>
      <c r="G120">
        <f t="shared" si="190"/>
        <v>4.6068091091001406E-2</v>
      </c>
      <c r="K120">
        <f t="shared" si="191"/>
        <v>4.6068091091001406E-2</v>
      </c>
      <c r="L120">
        <f t="shared" si="202"/>
        <v>4.7878626554199208E-2</v>
      </c>
      <c r="M120" s="2">
        <f t="shared" si="203"/>
        <v>40626.008269999998</v>
      </c>
      <c r="N120">
        <f t="shared" si="204"/>
        <v>3.278038663496878E-6</v>
      </c>
      <c r="O120" s="6">
        <v>0.6</v>
      </c>
      <c r="P120">
        <f t="shared" si="205"/>
        <v>1.9668231980981267E-6</v>
      </c>
      <c r="S120" s="175"/>
      <c r="T120">
        <v>3.3445620925021326E-23</v>
      </c>
      <c r="U120">
        <v>8.3128106335185098E-17</v>
      </c>
      <c r="V120">
        <v>1.7481550608539196E-25</v>
      </c>
      <c r="W120">
        <v>1.8071483990863319E-9</v>
      </c>
      <c r="X120">
        <v>6.6455458710189529E-5</v>
      </c>
      <c r="Y120">
        <v>1.0785381633500312E-4</v>
      </c>
      <c r="Z120">
        <v>1.0899698450685002E-4</v>
      </c>
      <c r="AA120" s="6">
        <v>4.9340150211294853</v>
      </c>
      <c r="AB120">
        <v>5.42501101954522E-5</v>
      </c>
      <c r="AC120">
        <v>1.9738612334705777E-9</v>
      </c>
      <c r="AD120">
        <v>5.1881408211951744E-19</v>
      </c>
      <c r="AE120">
        <f t="shared" si="192"/>
        <v>18734</v>
      </c>
      <c r="AF120" s="127">
        <f t="shared" si="193"/>
        <v>4.4222172919853954E-2</v>
      </c>
      <c r="AG120" s="127">
        <f t="shared" si="206"/>
        <v>4.972454472534666E-2</v>
      </c>
      <c r="AH120" s="127">
        <f t="shared" si="207"/>
        <v>-1.8105354631978016E-3</v>
      </c>
      <c r="AI120" s="127">
        <f t="shared" si="208"/>
        <v>1.8459181711474523E-3</v>
      </c>
      <c r="AJ120" s="127">
        <f t="shared" si="209"/>
        <v>2.0444483367434127E-6</v>
      </c>
      <c r="AK120">
        <f t="shared" si="210"/>
        <v>-1.8105354631978016E-3</v>
      </c>
      <c r="AL120" s="113">
        <f t="shared" si="211"/>
        <v>3.407413894572355E-6</v>
      </c>
      <c r="AM120">
        <f t="shared" si="194"/>
        <v>-3.656453634345253E-3</v>
      </c>
      <c r="AN120">
        <f t="shared" si="195"/>
        <v>1.4618538669240688</v>
      </c>
      <c r="AO120">
        <f t="shared" si="196"/>
        <v>-0.49240477025664264</v>
      </c>
      <c r="AP120">
        <f t="shared" si="197"/>
        <v>0.15299604100395836</v>
      </c>
      <c r="AQ120">
        <f t="shared" si="198"/>
        <v>0.31988793936012683</v>
      </c>
      <c r="AR120">
        <f t="shared" si="199"/>
        <v>0.16132197171890653</v>
      </c>
      <c r="AS120" s="127">
        <f t="shared" ref="AS120:AY129" si="213">$AZ120+$AG$7*SIN(AT120)</f>
        <v>44.17135504152823</v>
      </c>
      <c r="AT120" s="127">
        <f t="shared" si="213"/>
        <v>44.170776779413011</v>
      </c>
      <c r="AU120" s="127">
        <f t="shared" si="213"/>
        <v>44.169566960450588</v>
      </c>
      <c r="AV120" s="127">
        <f t="shared" si="213"/>
        <v>44.167036715844709</v>
      </c>
      <c r="AW120" s="127">
        <f t="shared" si="213"/>
        <v>44.161748745893703</v>
      </c>
      <c r="AX120" s="127">
        <f t="shared" si="213"/>
        <v>44.150713566070742</v>
      </c>
      <c r="AY120" s="127">
        <f t="shared" si="213"/>
        <v>44.12774972532408</v>
      </c>
      <c r="AZ120" s="127">
        <f t="shared" si="212"/>
        <v>44.080194995101159</v>
      </c>
    </row>
    <row r="121" spans="1:52">
      <c r="A121" s="11" t="s">
        <v>212</v>
      </c>
      <c r="B121" s="27" t="s">
        <v>60</v>
      </c>
      <c r="C121" s="80">
        <v>55675.249530000001</v>
      </c>
      <c r="D121" s="80">
        <v>3.3E-4</v>
      </c>
      <c r="E121" s="17">
        <f t="shared" si="200"/>
        <v>18806.607180420404</v>
      </c>
      <c r="F121">
        <f t="shared" si="201"/>
        <v>18806.5</v>
      </c>
      <c r="G121">
        <f t="shared" si="190"/>
        <v>4.5447278753272258E-2</v>
      </c>
      <c r="K121">
        <f t="shared" si="191"/>
        <v>4.5447278753272258E-2</v>
      </c>
      <c r="L121">
        <f t="shared" si="202"/>
        <v>4.8590269574572215E-2</v>
      </c>
      <c r="M121" s="2">
        <f t="shared" si="203"/>
        <v>40656.749530000001</v>
      </c>
      <c r="N121">
        <f t="shared" si="204"/>
        <v>9.8783913027757781E-6</v>
      </c>
      <c r="O121" s="6">
        <v>1</v>
      </c>
      <c r="P121">
        <f t="shared" si="205"/>
        <v>9.8783913027757781E-6</v>
      </c>
      <c r="S121" s="175"/>
      <c r="AA121" s="6"/>
      <c r="AE121">
        <f t="shared" si="192"/>
        <v>18806.5</v>
      </c>
      <c r="AF121" s="127">
        <f t="shared" si="193"/>
        <v>4.5128615606175648E-2</v>
      </c>
      <c r="AG121" s="127">
        <f t="shared" si="206"/>
        <v>4.8908932721668824E-2</v>
      </c>
      <c r="AH121" s="127">
        <f t="shared" si="207"/>
        <v>-3.1429908212999569E-3</v>
      </c>
      <c r="AI121" s="127">
        <f t="shared" si="208"/>
        <v>3.1866314709660948E-4</v>
      </c>
      <c r="AJ121" s="127">
        <f t="shared" si="209"/>
        <v>1.0154620131751537E-7</v>
      </c>
      <c r="AK121">
        <f t="shared" si="210"/>
        <v>-3.1429908212999569E-3</v>
      </c>
      <c r="AL121" s="113">
        <f t="shared" si="211"/>
        <v>1.0154620131751537E-7</v>
      </c>
      <c r="AM121">
        <f t="shared" si="194"/>
        <v>-3.4616539683965685E-3</v>
      </c>
      <c r="AN121">
        <f t="shared" si="195"/>
        <v>1.4490534734122704</v>
      </c>
      <c r="AO121">
        <f t="shared" si="196"/>
        <v>-0.42562014247961261</v>
      </c>
      <c r="AP121">
        <f t="shared" si="197"/>
        <v>0.18726388058559401</v>
      </c>
      <c r="AQ121">
        <f t="shared" si="198"/>
        <v>0.39509139030751889</v>
      </c>
      <c r="AR121">
        <f t="shared" si="199"/>
        <v>0.20015614540579463</v>
      </c>
      <c r="AS121" s="127">
        <f t="shared" si="213"/>
        <v>44.216490822383584</v>
      </c>
      <c r="AT121" s="127">
        <f t="shared" si="213"/>
        <v>44.215806157258932</v>
      </c>
      <c r="AU121" s="127">
        <f t="shared" si="213"/>
        <v>44.214359923130267</v>
      </c>
      <c r="AV121" s="127">
        <f t="shared" si="213"/>
        <v>44.211306628939006</v>
      </c>
      <c r="AW121" s="127">
        <f t="shared" si="213"/>
        <v>44.204867596010992</v>
      </c>
      <c r="AX121" s="127">
        <f t="shared" si="213"/>
        <v>44.191318790375512</v>
      </c>
      <c r="AY121" s="127">
        <f t="shared" si="213"/>
        <v>44.162933307437257</v>
      </c>
      <c r="AZ121" s="127">
        <f t="shared" si="212"/>
        <v>44.103910054346329</v>
      </c>
    </row>
    <row r="122" spans="1:52">
      <c r="A122" s="11" t="s">
        <v>212</v>
      </c>
      <c r="B122" s="27" t="s">
        <v>60</v>
      </c>
      <c r="C122" s="80">
        <v>55678.217989999997</v>
      </c>
      <c r="D122" s="80">
        <v>2.5000000000000001E-4</v>
      </c>
      <c r="E122" s="17">
        <f t="shared" si="200"/>
        <v>18813.607836994201</v>
      </c>
      <c r="F122">
        <f t="shared" si="201"/>
        <v>18813.5</v>
      </c>
      <c r="G122">
        <f t="shared" si="190"/>
        <v>4.5725683070486411E-2</v>
      </c>
      <c r="K122">
        <f t="shared" si="191"/>
        <v>4.5725683070486411E-2</v>
      </c>
      <c r="L122">
        <f t="shared" si="202"/>
        <v>4.865919476790237E-2</v>
      </c>
      <c r="M122" s="2">
        <f t="shared" si="203"/>
        <v>40659.717989999997</v>
      </c>
      <c r="N122">
        <f t="shared" si="204"/>
        <v>8.6054908788762549E-6</v>
      </c>
      <c r="O122" s="6">
        <v>1</v>
      </c>
      <c r="P122">
        <f t="shared" si="205"/>
        <v>8.6054908788762549E-6</v>
      </c>
      <c r="S122" s="175"/>
      <c r="AA122" s="6"/>
      <c r="AE122">
        <f t="shared" si="192"/>
        <v>18813.5</v>
      </c>
      <c r="AF122" s="127">
        <f t="shared" si="193"/>
        <v>4.5216637337962821E-2</v>
      </c>
      <c r="AG122" s="127">
        <f t="shared" si="206"/>
        <v>4.916824050042596E-2</v>
      </c>
      <c r="AH122" s="127">
        <f t="shared" si="207"/>
        <v>-2.9335116974159581E-3</v>
      </c>
      <c r="AI122" s="127">
        <f t="shared" si="208"/>
        <v>5.0904573252359003E-4</v>
      </c>
      <c r="AJ122" s="127">
        <f t="shared" si="209"/>
        <v>2.5912755780047837E-7</v>
      </c>
      <c r="AK122">
        <f t="shared" si="210"/>
        <v>-2.9335116974159581E-3</v>
      </c>
      <c r="AL122" s="113">
        <f t="shared" si="211"/>
        <v>2.5912755780047837E-7</v>
      </c>
      <c r="AM122">
        <f t="shared" si="194"/>
        <v>-3.4425574299395494E-3</v>
      </c>
      <c r="AN122">
        <f t="shared" si="195"/>
        <v>1.4476953868659566</v>
      </c>
      <c r="AO122">
        <f t="shared" si="196"/>
        <v>-0.41910264848628864</v>
      </c>
      <c r="AP122">
        <f t="shared" si="197"/>
        <v>0.19048785665900575</v>
      </c>
      <c r="AQ122">
        <f t="shared" si="198"/>
        <v>0.40228172491734698</v>
      </c>
      <c r="AR122">
        <f t="shared" si="199"/>
        <v>0.20389805281701298</v>
      </c>
      <c r="AS122" s="127">
        <f t="shared" si="213"/>
        <v>44.220828033491095</v>
      </c>
      <c r="AT122" s="127">
        <f t="shared" si="213"/>
        <v>44.220134083118566</v>
      </c>
      <c r="AU122" s="127">
        <f t="shared" si="213"/>
        <v>44.218666719910317</v>
      </c>
      <c r="AV122" s="127">
        <f t="shared" si="213"/>
        <v>44.215565672171167</v>
      </c>
      <c r="AW122" s="127">
        <f t="shared" si="213"/>
        <v>44.209019550700823</v>
      </c>
      <c r="AX122" s="127">
        <f t="shared" si="213"/>
        <v>44.195233108372506</v>
      </c>
      <c r="AY122" s="127">
        <f t="shared" si="213"/>
        <v>44.166328688470749</v>
      </c>
      <c r="AZ122" s="127">
        <f t="shared" si="212"/>
        <v>44.106199784204485</v>
      </c>
    </row>
    <row r="123" spans="1:52">
      <c r="A123" s="11" t="s">
        <v>212</v>
      </c>
      <c r="B123" s="27" t="s">
        <v>60</v>
      </c>
      <c r="C123" s="80">
        <v>55709.171399999999</v>
      </c>
      <c r="D123" s="80">
        <v>5.0000000000000002E-5</v>
      </c>
      <c r="E123" s="17">
        <f t="shared" si="200"/>
        <v>18886.606696065282</v>
      </c>
      <c r="F123">
        <f t="shared" si="201"/>
        <v>18886.5</v>
      </c>
      <c r="G123">
        <f t="shared" si="190"/>
        <v>4.5241899613756686E-2</v>
      </c>
      <c r="K123">
        <f t="shared" si="191"/>
        <v>4.5241899613756686E-2</v>
      </c>
      <c r="L123">
        <f t="shared" si="202"/>
        <v>4.9380240558930893E-2</v>
      </c>
      <c r="M123" s="2">
        <f t="shared" si="203"/>
        <v>40690.671399999999</v>
      </c>
      <c r="N123">
        <f t="shared" si="204"/>
        <v>1.7125865778505348E-5</v>
      </c>
      <c r="O123" s="6">
        <v>1</v>
      </c>
      <c r="P123">
        <f t="shared" si="205"/>
        <v>1.7125865778505348E-5</v>
      </c>
      <c r="S123" s="175"/>
      <c r="AA123" s="6"/>
      <c r="AE123">
        <f t="shared" si="192"/>
        <v>18886.5</v>
      </c>
      <c r="AF123" s="127">
        <f t="shared" si="193"/>
        <v>4.6139511695959638E-2</v>
      </c>
      <c r="AG123" s="127">
        <f t="shared" si="206"/>
        <v>4.8482628476727942E-2</v>
      </c>
      <c r="AH123" s="127">
        <f t="shared" si="207"/>
        <v>-4.138340945174207E-3</v>
      </c>
      <c r="AI123" s="127">
        <f t="shared" si="208"/>
        <v>-8.976120822029518E-4</v>
      </c>
      <c r="AJ123" s="127">
        <f t="shared" si="209"/>
        <v>8.057074501167187E-7</v>
      </c>
      <c r="AK123">
        <f t="shared" si="210"/>
        <v>-4.138340945174207E-3</v>
      </c>
      <c r="AL123" s="113">
        <f t="shared" si="211"/>
        <v>8.057074501167187E-7</v>
      </c>
      <c r="AM123">
        <f t="shared" si="194"/>
        <v>-3.2407288629712565E-3</v>
      </c>
      <c r="AN123">
        <f t="shared" si="195"/>
        <v>1.4323511644914011</v>
      </c>
      <c r="AO123">
        <f t="shared" si="196"/>
        <v>-0.35067942773270538</v>
      </c>
      <c r="AP123">
        <f t="shared" si="197"/>
        <v>0.2231350566776315</v>
      </c>
      <c r="AQ123">
        <f t="shared" si="198"/>
        <v>0.4764419747285415</v>
      </c>
      <c r="AR123">
        <f t="shared" si="199"/>
        <v>0.24283197019504807</v>
      </c>
      <c r="AS123" s="127">
        <f t="shared" si="213"/>
        <v>44.265815111945052</v>
      </c>
      <c r="AT123" s="127">
        <f t="shared" si="213"/>
        <v>44.265035441967086</v>
      </c>
      <c r="AU123" s="127">
        <f t="shared" si="213"/>
        <v>44.263367094364909</v>
      </c>
      <c r="AV123" s="127">
        <f t="shared" si="213"/>
        <v>44.259799834082443</v>
      </c>
      <c r="AW123" s="127">
        <f t="shared" si="213"/>
        <v>44.252184397182681</v>
      </c>
      <c r="AX123" s="127">
        <f t="shared" si="213"/>
        <v>44.235979749638695</v>
      </c>
      <c r="AY123" s="127">
        <f t="shared" si="213"/>
        <v>44.201717791252214</v>
      </c>
      <c r="AZ123" s="127">
        <f t="shared" si="212"/>
        <v>44.130078395582373</v>
      </c>
    </row>
    <row r="124" spans="1:52">
      <c r="A124" s="11" t="s">
        <v>212</v>
      </c>
      <c r="B124" s="27" t="s">
        <v>60</v>
      </c>
      <c r="C124" s="80">
        <v>55712.142110000001</v>
      </c>
      <c r="D124" s="80">
        <v>2.9E-4</v>
      </c>
      <c r="E124" s="17">
        <f t="shared" si="200"/>
        <v>18893.612658918202</v>
      </c>
      <c r="F124">
        <f t="shared" si="201"/>
        <v>18893.5</v>
      </c>
      <c r="G124">
        <f t="shared" si="190"/>
        <v>4.7770303943252657E-2</v>
      </c>
      <c r="K124">
        <f t="shared" si="191"/>
        <v>4.7770303943252657E-2</v>
      </c>
      <c r="L124">
        <f t="shared" si="202"/>
        <v>4.9449598120044541E-2</v>
      </c>
      <c r="M124" s="2">
        <f t="shared" si="203"/>
        <v>40693.642110000001</v>
      </c>
      <c r="N124">
        <f t="shared" si="204"/>
        <v>2.820028932207133E-6</v>
      </c>
      <c r="O124" s="6">
        <v>1</v>
      </c>
      <c r="P124">
        <f t="shared" si="205"/>
        <v>2.820028932207133E-6</v>
      </c>
      <c r="S124" s="175"/>
      <c r="T124">
        <v>2.2295882766372311E-22</v>
      </c>
      <c r="U124">
        <v>4.0654123913180273E-16</v>
      </c>
      <c r="V124">
        <v>1.7843659888004323E-24</v>
      </c>
      <c r="W124">
        <v>6.1218035911410896E-9</v>
      </c>
      <c r="X124">
        <v>5.0659945947351322E-6</v>
      </c>
      <c r="Y124">
        <v>8.1800852947768506E-3</v>
      </c>
      <c r="Z124">
        <v>1.2493776060032175E-3</v>
      </c>
      <c r="AA124" s="6">
        <v>96.760887202961143</v>
      </c>
      <c r="AB124">
        <v>1.8377490170825992E-4</v>
      </c>
      <c r="AC124">
        <v>4.608261899255658E-9</v>
      </c>
      <c r="AD124">
        <v>5.2956069136846719E-18</v>
      </c>
      <c r="AE124">
        <f t="shared" si="192"/>
        <v>18893.5</v>
      </c>
      <c r="AF124" s="127">
        <f t="shared" si="193"/>
        <v>4.6228460633678206E-2</v>
      </c>
      <c r="AG124" s="127">
        <f t="shared" si="206"/>
        <v>5.0991441429618992E-2</v>
      </c>
      <c r="AH124" s="127">
        <f t="shared" si="207"/>
        <v>-1.6792941767918845E-3</v>
      </c>
      <c r="AI124" s="127">
        <f t="shared" si="208"/>
        <v>1.5418433095744505E-3</v>
      </c>
      <c r="AJ124" s="127">
        <f t="shared" si="209"/>
        <v>2.3772807912794946E-6</v>
      </c>
      <c r="AK124">
        <f t="shared" si="210"/>
        <v>-1.6792941767918845E-3</v>
      </c>
      <c r="AL124" s="113">
        <f t="shared" si="211"/>
        <v>2.3772807912794946E-6</v>
      </c>
      <c r="AM124">
        <f t="shared" si="194"/>
        <v>-3.2211374863663385E-3</v>
      </c>
      <c r="AN124">
        <f t="shared" si="195"/>
        <v>1.4307723031298794</v>
      </c>
      <c r="AO124">
        <f t="shared" si="196"/>
        <v>-0.34408911557803989</v>
      </c>
      <c r="AP124">
        <f t="shared" si="197"/>
        <v>0.22616809193999871</v>
      </c>
      <c r="AQ124">
        <f t="shared" si="198"/>
        <v>0.48346999074689295</v>
      </c>
      <c r="AR124">
        <f t="shared" si="199"/>
        <v>0.24655638342179761</v>
      </c>
      <c r="AS124" s="127">
        <f t="shared" si="213"/>
        <v>44.270104200602788</v>
      </c>
      <c r="AT124" s="127">
        <f t="shared" si="213"/>
        <v>44.269317406311792</v>
      </c>
      <c r="AU124" s="127">
        <f t="shared" si="213"/>
        <v>44.267631712381309</v>
      </c>
      <c r="AV124" s="127">
        <f t="shared" si="213"/>
        <v>44.264022937553761</v>
      </c>
      <c r="AW124" s="127">
        <f t="shared" si="213"/>
        <v>44.256309768292873</v>
      </c>
      <c r="AX124" s="127">
        <f t="shared" si="213"/>
        <v>44.239879357864737</v>
      </c>
      <c r="AY124" s="127">
        <f t="shared" si="213"/>
        <v>44.205109224442857</v>
      </c>
      <c r="AZ124" s="127">
        <f t="shared" si="212"/>
        <v>44.132368125440529</v>
      </c>
    </row>
    <row r="125" spans="1:52">
      <c r="A125" s="11" t="s">
        <v>212</v>
      </c>
      <c r="B125" s="27" t="s">
        <v>59</v>
      </c>
      <c r="C125" s="80">
        <v>55713.201050000003</v>
      </c>
      <c r="D125" s="80">
        <v>1.2999999999999999E-4</v>
      </c>
      <c r="E125" s="17">
        <f t="shared" si="200"/>
        <v>18896.110006119201</v>
      </c>
      <c r="F125">
        <f t="shared" si="201"/>
        <v>18896</v>
      </c>
      <c r="G125">
        <f t="shared" si="190"/>
        <v>4.6645448346680496E-2</v>
      </c>
      <c r="K125">
        <f t="shared" si="191"/>
        <v>4.6645448346680496E-2</v>
      </c>
      <c r="L125">
        <f t="shared" si="202"/>
        <v>4.94743778460984E-2</v>
      </c>
      <c r="M125" s="2">
        <f t="shared" si="203"/>
        <v>40694.701050000003</v>
      </c>
      <c r="N125">
        <f t="shared" si="204"/>
        <v>8.0028421126768311E-6</v>
      </c>
      <c r="O125" s="6">
        <v>1</v>
      </c>
      <c r="P125">
        <f t="shared" si="205"/>
        <v>8.0028421126768311E-6</v>
      </c>
      <c r="S125" s="175"/>
      <c r="T125">
        <v>2.2207192874768944E-22</v>
      </c>
      <c r="U125">
        <v>4.0506517263608943E-16</v>
      </c>
      <c r="V125">
        <v>1.7851708324112372E-24</v>
      </c>
      <c r="W125">
        <v>6.0871113652470084E-9</v>
      </c>
      <c r="X125">
        <v>5.6895377390309846E-6</v>
      </c>
      <c r="Y125">
        <v>8.2526252904841085E-3</v>
      </c>
      <c r="Z125">
        <v>1.2621219769387629E-3</v>
      </c>
      <c r="AA125" s="6">
        <v>98.482044919822783</v>
      </c>
      <c r="AB125">
        <v>1.827334503926836E-4</v>
      </c>
      <c r="AC125">
        <v>4.5655409775046738E-9</v>
      </c>
      <c r="AD125">
        <v>5.2979955130054765E-18</v>
      </c>
      <c r="AE125">
        <f t="shared" si="192"/>
        <v>18896</v>
      </c>
      <c r="AF125" s="127">
        <f t="shared" si="193"/>
        <v>4.626024661265446E-2</v>
      </c>
      <c r="AG125" s="127">
        <f t="shared" si="206"/>
        <v>4.9859579580124436E-2</v>
      </c>
      <c r="AH125" s="127">
        <f t="shared" si="207"/>
        <v>-2.8289294994179037E-3</v>
      </c>
      <c r="AI125" s="127">
        <f t="shared" si="208"/>
        <v>3.8520173402603608E-4</v>
      </c>
      <c r="AJ125" s="127">
        <f t="shared" si="209"/>
        <v>1.4838037589666505E-7</v>
      </c>
      <c r="AK125">
        <f t="shared" si="210"/>
        <v>-2.8289294994179037E-3</v>
      </c>
      <c r="AL125" s="113">
        <f t="shared" si="211"/>
        <v>1.4838037589666505E-7</v>
      </c>
      <c r="AM125">
        <f t="shared" si="194"/>
        <v>-3.2141312334439415E-3</v>
      </c>
      <c r="AN125">
        <f t="shared" si="195"/>
        <v>1.430204101910598</v>
      </c>
      <c r="AO125">
        <f t="shared" si="196"/>
        <v>-0.34173476396444763</v>
      </c>
      <c r="AP125">
        <f t="shared" si="197"/>
        <v>0.2272470322246169</v>
      </c>
      <c r="AQ125">
        <f t="shared" si="198"/>
        <v>0.48597630732771979</v>
      </c>
      <c r="AR125">
        <f t="shared" si="199"/>
        <v>0.24788613282190855</v>
      </c>
      <c r="AS125" s="127">
        <f t="shared" si="213"/>
        <v>44.271634915964775</v>
      </c>
      <c r="AT125" s="127">
        <f t="shared" si="213"/>
        <v>44.270845624684839</v>
      </c>
      <c r="AU125" s="127">
        <f t="shared" si="213"/>
        <v>44.269153819768995</v>
      </c>
      <c r="AV125" s="127">
        <f t="shared" si="213"/>
        <v>44.265530358925979</v>
      </c>
      <c r="AW125" s="127">
        <f t="shared" si="213"/>
        <v>44.257782498754089</v>
      </c>
      <c r="AX125" s="127">
        <f t="shared" si="213"/>
        <v>44.241271732667947</v>
      </c>
      <c r="AY125" s="127">
        <f t="shared" si="213"/>
        <v>44.206320358458072</v>
      </c>
      <c r="AZ125" s="127">
        <f t="shared" si="212"/>
        <v>44.133185886104158</v>
      </c>
    </row>
    <row r="126" spans="1:52">
      <c r="A126" s="11" t="s">
        <v>212</v>
      </c>
      <c r="B126" s="27" t="s">
        <v>60</v>
      </c>
      <c r="C126" s="80">
        <v>55714.2618</v>
      </c>
      <c r="D126" s="80">
        <v>5.8E-4</v>
      </c>
      <c r="E126" s="17">
        <f t="shared" si="200"/>
        <v>18898.611621926942</v>
      </c>
      <c r="F126">
        <f t="shared" si="201"/>
        <v>18898.5</v>
      </c>
      <c r="G126">
        <f t="shared" si="190"/>
        <v>4.7330592744401656E-2</v>
      </c>
      <c r="K126">
        <f t="shared" si="191"/>
        <v>4.7330592744401656E-2</v>
      </c>
      <c r="L126">
        <f t="shared" si="202"/>
        <v>4.949916239768555E-2</v>
      </c>
      <c r="M126" s="2">
        <f t="shared" si="203"/>
        <v>40695.7618</v>
      </c>
      <c r="N126">
        <f t="shared" si="204"/>
        <v>4.70269434114383E-6</v>
      </c>
      <c r="O126" s="6">
        <v>1</v>
      </c>
      <c r="P126">
        <f t="shared" si="205"/>
        <v>4.70269434114383E-6</v>
      </c>
      <c r="S126" s="175"/>
      <c r="AA126" s="6"/>
      <c r="AE126">
        <f t="shared" si="192"/>
        <v>18898.5</v>
      </c>
      <c r="AF126" s="127">
        <f t="shared" si="193"/>
        <v>4.6292042271262213E-2</v>
      </c>
      <c r="AG126" s="127">
        <f t="shared" si="206"/>
        <v>5.0537712870824994E-2</v>
      </c>
      <c r="AH126" s="127">
        <f t="shared" si="207"/>
        <v>-2.1685696532838944E-3</v>
      </c>
      <c r="AI126" s="127">
        <f t="shared" si="208"/>
        <v>1.0385504731394435E-3</v>
      </c>
      <c r="AJ126" s="127">
        <f t="shared" si="209"/>
        <v>1.0785870852581619E-6</v>
      </c>
      <c r="AK126">
        <f t="shared" si="210"/>
        <v>-2.1685696532838944E-3</v>
      </c>
      <c r="AL126" s="113">
        <f t="shared" si="211"/>
        <v>1.0785870852581619E-6</v>
      </c>
      <c r="AM126">
        <f t="shared" si="194"/>
        <v>-3.207120126423337E-3</v>
      </c>
      <c r="AN126">
        <f t="shared" si="195"/>
        <v>1.4296336442711006</v>
      </c>
      <c r="AO126">
        <f t="shared" si="196"/>
        <v>-0.33938010296180005</v>
      </c>
      <c r="AP126">
        <f t="shared" si="197"/>
        <v>0.22832370587815379</v>
      </c>
      <c r="AQ126">
        <f t="shared" si="198"/>
        <v>0.48848067072788759</v>
      </c>
      <c r="AR126">
        <f t="shared" si="199"/>
        <v>0.24921567138227574</v>
      </c>
      <c r="AS126" s="127">
        <f t="shared" si="213"/>
        <v>44.273165047423184</v>
      </c>
      <c r="AT126" s="127">
        <f t="shared" si="213"/>
        <v>44.272373284161262</v>
      </c>
      <c r="AU126" s="127">
        <f t="shared" si="213"/>
        <v>44.270675412700989</v>
      </c>
      <c r="AV126" s="127">
        <f t="shared" si="213"/>
        <v>44.267037340218046</v>
      </c>
      <c r="AW126" s="127">
        <f t="shared" si="213"/>
        <v>44.259254902216504</v>
      </c>
      <c r="AX126" s="127">
        <f t="shared" si="213"/>
        <v>44.242663925731762</v>
      </c>
      <c r="AY126" s="127">
        <f t="shared" si="213"/>
        <v>44.207531443565884</v>
      </c>
      <c r="AZ126" s="127">
        <f t="shared" si="212"/>
        <v>44.134003646767781</v>
      </c>
    </row>
    <row r="127" spans="1:52">
      <c r="A127" s="23" t="s">
        <v>156</v>
      </c>
      <c r="B127" s="98" t="s">
        <v>60</v>
      </c>
      <c r="C127" s="23">
        <v>55754.543100000003</v>
      </c>
      <c r="D127" s="23">
        <v>8.9999999999999998E-4</v>
      </c>
      <c r="E127" s="17">
        <f t="shared" si="200"/>
        <v>18993.608875602709</v>
      </c>
      <c r="F127">
        <f t="shared" si="201"/>
        <v>18993.5</v>
      </c>
      <c r="G127">
        <f t="shared" si="190"/>
        <v>4.6166080028342549E-2</v>
      </c>
      <c r="K127">
        <f t="shared" si="191"/>
        <v>4.6166080028342549E-2</v>
      </c>
      <c r="L127">
        <f t="shared" si="202"/>
        <v>5.0444551078171279E-2</v>
      </c>
      <c r="M127" s="2">
        <f t="shared" si="203"/>
        <v>40736.043100000003</v>
      </c>
      <c r="N127">
        <f t="shared" si="204"/>
        <v>1.8305314524222559E-5</v>
      </c>
      <c r="O127" s="6">
        <v>0.6</v>
      </c>
      <c r="P127">
        <f t="shared" si="205"/>
        <v>1.0983188714533536E-5</v>
      </c>
      <c r="S127" s="175"/>
      <c r="AA127" s="6"/>
      <c r="AE127">
        <f t="shared" si="192"/>
        <v>18993.5</v>
      </c>
      <c r="AF127" s="127">
        <f t="shared" si="193"/>
        <v>4.7507095780038401E-2</v>
      </c>
      <c r="AG127" s="127">
        <f t="shared" si="206"/>
        <v>4.9103535326475427E-2</v>
      </c>
      <c r="AH127" s="127">
        <f t="shared" si="207"/>
        <v>-4.2784710498287304E-3</v>
      </c>
      <c r="AI127" s="127">
        <f t="shared" si="208"/>
        <v>-1.3410157516958524E-3</v>
      </c>
      <c r="AJ127" s="127">
        <f t="shared" si="209"/>
        <v>1.0789939477778351E-6</v>
      </c>
      <c r="AK127">
        <f t="shared" si="210"/>
        <v>-4.2784710498287304E-3</v>
      </c>
      <c r="AL127" s="113">
        <f t="shared" si="211"/>
        <v>1.7983232462963919E-6</v>
      </c>
      <c r="AM127">
        <f t="shared" si="194"/>
        <v>-2.9374552981328772E-3</v>
      </c>
      <c r="AN127">
        <f t="shared" si="195"/>
        <v>1.4063991202321713</v>
      </c>
      <c r="AO127">
        <f t="shared" si="196"/>
        <v>-0.24992763057019893</v>
      </c>
      <c r="AP127">
        <f t="shared" si="197"/>
        <v>0.26750053837350951</v>
      </c>
      <c r="AQ127">
        <f t="shared" si="198"/>
        <v>0.58213296709416074</v>
      </c>
      <c r="AR127">
        <f t="shared" si="199"/>
        <v>0.29957461087404857</v>
      </c>
      <c r="AS127" s="127">
        <f t="shared" si="213"/>
        <v>44.330854459868505</v>
      </c>
      <c r="AT127" s="127">
        <f t="shared" si="213"/>
        <v>44.329987494517191</v>
      </c>
      <c r="AU127" s="127">
        <f t="shared" si="213"/>
        <v>44.328092815620721</v>
      </c>
      <c r="AV127" s="127">
        <f t="shared" si="213"/>
        <v>44.323956641978647</v>
      </c>
      <c r="AW127" s="127">
        <f t="shared" si="213"/>
        <v>44.31494815274538</v>
      </c>
      <c r="AX127" s="127">
        <f t="shared" si="213"/>
        <v>44.29542328326518</v>
      </c>
      <c r="AY127" s="127">
        <f t="shared" si="213"/>
        <v>44.253513841678433</v>
      </c>
      <c r="AZ127" s="127">
        <f t="shared" si="212"/>
        <v>44.165078551985594</v>
      </c>
    </row>
    <row r="128" spans="1:52">
      <c r="A128" s="93" t="s">
        <v>186</v>
      </c>
      <c r="B128" s="104" t="s">
        <v>59</v>
      </c>
      <c r="C128" s="94">
        <v>55996.458850000003</v>
      </c>
      <c r="D128" s="94">
        <v>2.0000000000000001E-4</v>
      </c>
      <c r="E128" s="17">
        <f t="shared" si="200"/>
        <v>19564.129982689923</v>
      </c>
      <c r="F128">
        <f t="shared" si="201"/>
        <v>19564</v>
      </c>
      <c r="G128">
        <f t="shared" si="190"/>
        <v>5.5116032570367679E-2</v>
      </c>
      <c r="K128">
        <f t="shared" si="191"/>
        <v>5.5116032570367679E-2</v>
      </c>
      <c r="L128">
        <f t="shared" si="202"/>
        <v>5.6268426840564892E-2</v>
      </c>
      <c r="M128" s="2">
        <f t="shared" si="203"/>
        <v>40977.958850000003</v>
      </c>
      <c r="N128">
        <f t="shared" si="204"/>
        <v>1.3280125539833669E-6</v>
      </c>
      <c r="O128" s="6">
        <v>1</v>
      </c>
      <c r="P128">
        <f t="shared" si="205"/>
        <v>1.3280125539833669E-6</v>
      </c>
      <c r="S128" s="175"/>
      <c r="T128">
        <v>9.2154531992734181E-24</v>
      </c>
      <c r="U128">
        <v>1.2765124991203608E-17</v>
      </c>
      <c r="V128">
        <v>7.2188647493287204E-27</v>
      </c>
      <c r="W128">
        <v>6.5088451366207277E-10</v>
      </c>
      <c r="X128">
        <v>4.7709693830430083E-4</v>
      </c>
      <c r="Y128">
        <v>9.2099458994514948E-3</v>
      </c>
      <c r="Z128">
        <v>1.4440817080342577E-5</v>
      </c>
      <c r="AA128" s="6">
        <v>300.30022774606215</v>
      </c>
      <c r="AB128">
        <v>1.9539378508448092E-5</v>
      </c>
      <c r="AC128">
        <v>2.2289975197609049E-9</v>
      </c>
      <c r="AD128" s="6">
        <f>(AD126-AD124)^2</f>
        <v>2.8043452584264897E-35</v>
      </c>
      <c r="AE128">
        <f t="shared" si="192"/>
        <v>19564</v>
      </c>
      <c r="AF128" s="127">
        <f t="shared" si="193"/>
        <v>5.4996986655479696E-2</v>
      </c>
      <c r="AG128" s="127">
        <f t="shared" si="206"/>
        <v>5.6387472755452875E-2</v>
      </c>
      <c r="AH128" s="127">
        <f t="shared" si="207"/>
        <v>-1.1523942701972129E-3</v>
      </c>
      <c r="AI128" s="127">
        <f t="shared" si="208"/>
        <v>1.19045914887983E-4</v>
      </c>
      <c r="AJ128" s="127">
        <f t="shared" si="209"/>
        <v>1.4171929851516892E-8</v>
      </c>
      <c r="AK128">
        <f t="shared" si="210"/>
        <v>-1.1523942701972129E-3</v>
      </c>
      <c r="AL128" s="113">
        <f t="shared" si="211"/>
        <v>1.4171929851516892E-8</v>
      </c>
      <c r="AM128">
        <f t="shared" si="194"/>
        <v>-1.2714401850851956E-3</v>
      </c>
      <c r="AN128">
        <f t="shared" si="195"/>
        <v>1.2325691367509495</v>
      </c>
      <c r="AO128">
        <f t="shared" si="196"/>
        <v>0.23543819825540557</v>
      </c>
      <c r="AP128">
        <f t="shared" si="197"/>
        <v>0.42735041779144023</v>
      </c>
      <c r="AQ128">
        <f t="shared" si="198"/>
        <v>1.072407896210692</v>
      </c>
      <c r="AR128">
        <f t="shared" si="199"/>
        <v>0.59428127971787248</v>
      </c>
      <c r="AS128" s="127">
        <f t="shared" si="213"/>
        <v>44.654343445532433</v>
      </c>
      <c r="AT128" s="127">
        <f t="shared" si="213"/>
        <v>44.653661934780239</v>
      </c>
      <c r="AU128" s="127">
        <f t="shared" si="213"/>
        <v>44.651874200002659</v>
      </c>
      <c r="AV128" s="127">
        <f t="shared" si="213"/>
        <v>44.64719658853091</v>
      </c>
      <c r="AW128" s="127">
        <f t="shared" si="213"/>
        <v>44.635037745918346</v>
      </c>
      <c r="AX128" s="127">
        <f t="shared" si="213"/>
        <v>44.603944624098169</v>
      </c>
      <c r="AY128" s="127">
        <f t="shared" si="213"/>
        <v>44.527355531381701</v>
      </c>
      <c r="AZ128" s="127">
        <f t="shared" si="212"/>
        <v>44.351691535425168</v>
      </c>
    </row>
    <row r="129" spans="1:52">
      <c r="A129" s="93" t="s">
        <v>186</v>
      </c>
      <c r="B129" s="104" t="s">
        <v>59</v>
      </c>
      <c r="C129" s="94">
        <v>55996.459519999997</v>
      </c>
      <c r="D129" s="94">
        <v>2.9999999999999997E-4</v>
      </c>
      <c r="E129" s="17">
        <f t="shared" si="200"/>
        <v>19564.131562781913</v>
      </c>
      <c r="F129">
        <f t="shared" si="201"/>
        <v>19564</v>
      </c>
      <c r="G129">
        <f t="shared" si="190"/>
        <v>5.5786032564355992E-2</v>
      </c>
      <c r="K129">
        <f t="shared" si="191"/>
        <v>5.5786032564355992E-2</v>
      </c>
      <c r="L129">
        <f t="shared" si="202"/>
        <v>5.6268426840564892E-2</v>
      </c>
      <c r="M129" s="2">
        <f t="shared" si="203"/>
        <v>40977.959519999997</v>
      </c>
      <c r="N129">
        <f t="shared" si="204"/>
        <v>2.3270423771910858E-7</v>
      </c>
      <c r="O129" s="6">
        <v>1</v>
      </c>
      <c r="P129">
        <f t="shared" si="205"/>
        <v>2.3270423771910858E-7</v>
      </c>
      <c r="S129" s="175"/>
      <c r="AA129" s="6"/>
      <c r="AE129">
        <f t="shared" si="192"/>
        <v>19564</v>
      </c>
      <c r="AF129" s="127">
        <f t="shared" si="193"/>
        <v>5.4996986655479696E-2</v>
      </c>
      <c r="AG129" s="127">
        <f t="shared" si="206"/>
        <v>5.7057472749441188E-2</v>
      </c>
      <c r="AH129" s="127">
        <f t="shared" si="207"/>
        <v>-4.8239427620890007E-4</v>
      </c>
      <c r="AI129" s="127">
        <f t="shared" si="208"/>
        <v>7.8904590887629578E-4</v>
      </c>
      <c r="AJ129" s="127">
        <f t="shared" si="209"/>
        <v>6.2259344631441961E-7</v>
      </c>
      <c r="AK129">
        <f t="shared" si="210"/>
        <v>-4.8239427620890007E-4</v>
      </c>
      <c r="AL129" s="113">
        <f t="shared" si="211"/>
        <v>6.2259344631441961E-7</v>
      </c>
      <c r="AM129">
        <f t="shared" si="194"/>
        <v>-1.2714401850851956E-3</v>
      </c>
      <c r="AN129">
        <f t="shared" si="195"/>
        <v>1.2325691367509495</v>
      </c>
      <c r="AO129">
        <f t="shared" si="196"/>
        <v>0.23543819825540557</v>
      </c>
      <c r="AP129">
        <f t="shared" si="197"/>
        <v>0.42735041779144023</v>
      </c>
      <c r="AQ129">
        <f t="shared" si="198"/>
        <v>1.072407896210692</v>
      </c>
      <c r="AR129">
        <f t="shared" si="199"/>
        <v>0.59428127971787248</v>
      </c>
      <c r="AS129" s="127">
        <f t="shared" si="213"/>
        <v>44.654343445532433</v>
      </c>
      <c r="AT129" s="127">
        <f t="shared" si="213"/>
        <v>44.653661934780239</v>
      </c>
      <c r="AU129" s="127">
        <f t="shared" si="213"/>
        <v>44.651874200002659</v>
      </c>
      <c r="AV129" s="127">
        <f t="shared" si="213"/>
        <v>44.64719658853091</v>
      </c>
      <c r="AW129" s="127">
        <f t="shared" si="213"/>
        <v>44.635037745918346</v>
      </c>
      <c r="AX129" s="127">
        <f t="shared" si="213"/>
        <v>44.603944624098169</v>
      </c>
      <c r="AY129" s="127">
        <f t="shared" si="213"/>
        <v>44.527355531381701</v>
      </c>
      <c r="AZ129" s="127">
        <f t="shared" si="212"/>
        <v>44.351691535425168</v>
      </c>
    </row>
    <row r="130" spans="1:52">
      <c r="A130" s="93" t="s">
        <v>186</v>
      </c>
      <c r="B130" s="104" t="s">
        <v>59</v>
      </c>
      <c r="C130" s="94">
        <v>55996.459669999997</v>
      </c>
      <c r="D130" s="94">
        <v>2.9999999999999997E-4</v>
      </c>
      <c r="E130" s="17">
        <f t="shared" si="200"/>
        <v>19564.131916533854</v>
      </c>
      <c r="F130">
        <f t="shared" si="201"/>
        <v>19564</v>
      </c>
      <c r="G130">
        <f t="shared" si="190"/>
        <v>5.5936032564204652E-2</v>
      </c>
      <c r="K130">
        <f t="shared" si="191"/>
        <v>5.5936032564204652E-2</v>
      </c>
      <c r="L130">
        <f t="shared" si="202"/>
        <v>5.6268426840564892E-2</v>
      </c>
      <c r="M130" s="2">
        <f t="shared" si="203"/>
        <v>40977.959669999997</v>
      </c>
      <c r="N130">
        <f t="shared" si="204"/>
        <v>1.104859549570476E-7</v>
      </c>
      <c r="O130" s="6">
        <v>1</v>
      </c>
      <c r="P130">
        <f t="shared" si="205"/>
        <v>1.104859549570476E-7</v>
      </c>
      <c r="S130" s="175"/>
      <c r="AA130" s="6"/>
      <c r="AE130">
        <f t="shared" si="192"/>
        <v>19564</v>
      </c>
      <c r="AF130" s="127">
        <f t="shared" si="193"/>
        <v>5.4996986655479696E-2</v>
      </c>
      <c r="AG130" s="127">
        <f t="shared" si="206"/>
        <v>5.7207472749289848E-2</v>
      </c>
      <c r="AH130" s="127">
        <f t="shared" si="207"/>
        <v>-3.3239427636023999E-4</v>
      </c>
      <c r="AI130" s="127">
        <f t="shared" si="208"/>
        <v>9.3904590872495586E-4</v>
      </c>
      <c r="AJ130" s="127">
        <f t="shared" si="209"/>
        <v>8.8180721869307814E-7</v>
      </c>
      <c r="AK130">
        <f t="shared" si="210"/>
        <v>-3.3239427636023999E-4</v>
      </c>
      <c r="AL130" s="113">
        <f t="shared" si="211"/>
        <v>8.8180721869307814E-7</v>
      </c>
      <c r="AM130">
        <f t="shared" si="194"/>
        <v>-1.2714401850851956E-3</v>
      </c>
      <c r="AN130">
        <f t="shared" si="195"/>
        <v>1.2325691367509495</v>
      </c>
      <c r="AO130">
        <f t="shared" si="196"/>
        <v>0.23543819825540557</v>
      </c>
      <c r="AP130">
        <f t="shared" si="197"/>
        <v>0.42735041779144023</v>
      </c>
      <c r="AQ130">
        <f t="shared" si="198"/>
        <v>1.072407896210692</v>
      </c>
      <c r="AR130">
        <f t="shared" si="199"/>
        <v>0.59428127971787248</v>
      </c>
      <c r="AS130" s="127">
        <f t="shared" ref="AS130:AY139" si="214">$AZ130+$AG$7*SIN(AT130)</f>
        <v>44.654343445532433</v>
      </c>
      <c r="AT130" s="127">
        <f t="shared" si="214"/>
        <v>44.653661934780239</v>
      </c>
      <c r="AU130" s="127">
        <f t="shared" si="214"/>
        <v>44.651874200002659</v>
      </c>
      <c r="AV130" s="127">
        <f t="shared" si="214"/>
        <v>44.64719658853091</v>
      </c>
      <c r="AW130" s="127">
        <f t="shared" si="214"/>
        <v>44.635037745918346</v>
      </c>
      <c r="AX130" s="127">
        <f t="shared" si="214"/>
        <v>44.603944624098169</v>
      </c>
      <c r="AY130" s="127">
        <f t="shared" si="214"/>
        <v>44.527355531381701</v>
      </c>
      <c r="AZ130" s="127">
        <f t="shared" si="212"/>
        <v>44.351691535425168</v>
      </c>
    </row>
    <row r="131" spans="1:52">
      <c r="A131" s="93" t="s">
        <v>186</v>
      </c>
      <c r="B131" s="104" t="s">
        <v>59</v>
      </c>
      <c r="C131" s="94">
        <v>55996.459719999999</v>
      </c>
      <c r="D131" s="94">
        <v>4.0000000000000002E-4</v>
      </c>
      <c r="E131" s="17">
        <f t="shared" si="200"/>
        <v>19564.132034451173</v>
      </c>
      <c r="F131">
        <f t="shared" si="201"/>
        <v>19564</v>
      </c>
      <c r="G131">
        <f t="shared" si="190"/>
        <v>5.5986032566579524E-2</v>
      </c>
      <c r="K131">
        <f t="shared" si="191"/>
        <v>5.5986032566579524E-2</v>
      </c>
      <c r="L131">
        <f t="shared" si="202"/>
        <v>5.6268426840564892E-2</v>
      </c>
      <c r="M131" s="2">
        <f t="shared" si="203"/>
        <v>40977.959719999999</v>
      </c>
      <c r="N131">
        <f t="shared" si="204"/>
        <v>7.9746525979722766E-8</v>
      </c>
      <c r="O131" s="6">
        <v>1</v>
      </c>
      <c r="P131">
        <f t="shared" si="205"/>
        <v>7.9746525979722766E-8</v>
      </c>
      <c r="S131" s="175"/>
      <c r="AA131" s="6"/>
      <c r="AE131">
        <f t="shared" si="192"/>
        <v>19564</v>
      </c>
      <c r="AF131" s="127">
        <f t="shared" si="193"/>
        <v>5.4996986655479696E-2</v>
      </c>
      <c r="AG131" s="127">
        <f t="shared" si="206"/>
        <v>5.725747275166472E-2</v>
      </c>
      <c r="AH131" s="127">
        <f t="shared" si="207"/>
        <v>-2.8239427398536743E-4</v>
      </c>
      <c r="AI131" s="127">
        <f t="shared" si="208"/>
        <v>9.8904591109982842E-4</v>
      </c>
      <c r="AJ131" s="127">
        <f t="shared" si="209"/>
        <v>9.7821181426328969E-7</v>
      </c>
      <c r="AK131">
        <f t="shared" si="210"/>
        <v>-2.8239427398536743E-4</v>
      </c>
      <c r="AL131" s="113">
        <f t="shared" si="211"/>
        <v>9.7821181426328969E-7</v>
      </c>
      <c r="AM131">
        <f t="shared" si="194"/>
        <v>-1.2714401850851956E-3</v>
      </c>
      <c r="AN131">
        <f t="shared" si="195"/>
        <v>1.2325691367509495</v>
      </c>
      <c r="AO131">
        <f t="shared" si="196"/>
        <v>0.23543819825540557</v>
      </c>
      <c r="AP131">
        <f t="shared" si="197"/>
        <v>0.42735041779144023</v>
      </c>
      <c r="AQ131">
        <f t="shared" si="198"/>
        <v>1.072407896210692</v>
      </c>
      <c r="AR131">
        <f t="shared" si="199"/>
        <v>0.59428127971787248</v>
      </c>
      <c r="AS131" s="127">
        <f t="shared" si="214"/>
        <v>44.654343445532433</v>
      </c>
      <c r="AT131" s="127">
        <f t="shared" si="214"/>
        <v>44.653661934780239</v>
      </c>
      <c r="AU131" s="127">
        <f t="shared" si="214"/>
        <v>44.651874200002659</v>
      </c>
      <c r="AV131" s="127">
        <f t="shared" si="214"/>
        <v>44.64719658853091</v>
      </c>
      <c r="AW131" s="127">
        <f t="shared" si="214"/>
        <v>44.635037745918346</v>
      </c>
      <c r="AX131" s="127">
        <f t="shared" si="214"/>
        <v>44.603944624098169</v>
      </c>
      <c r="AY131" s="127">
        <f t="shared" si="214"/>
        <v>44.527355531381701</v>
      </c>
      <c r="AZ131" s="127">
        <f t="shared" si="212"/>
        <v>44.351691535425168</v>
      </c>
    </row>
    <row r="132" spans="1:52">
      <c r="A132" s="93" t="s">
        <v>186</v>
      </c>
      <c r="B132" s="104" t="s">
        <v>59</v>
      </c>
      <c r="C132" s="94">
        <v>56004.51367</v>
      </c>
      <c r="D132" s="94">
        <v>5.0000000000000001E-4</v>
      </c>
      <c r="E132" s="17">
        <f t="shared" si="200"/>
        <v>19583.12603740644</v>
      </c>
      <c r="F132">
        <f t="shared" si="201"/>
        <v>19583</v>
      </c>
      <c r="G132">
        <f t="shared" si="190"/>
        <v>5.344313001842238E-2</v>
      </c>
      <c r="K132">
        <f t="shared" si="191"/>
        <v>5.344313001842238E-2</v>
      </c>
      <c r="L132">
        <f t="shared" si="202"/>
        <v>5.6466709763981174E-2</v>
      </c>
      <c r="M132" s="2">
        <f t="shared" si="203"/>
        <v>40986.01367</v>
      </c>
      <c r="N132">
        <f t="shared" si="204"/>
        <v>9.1420344777533802E-6</v>
      </c>
      <c r="O132" s="6">
        <v>1</v>
      </c>
      <c r="P132">
        <f t="shared" si="205"/>
        <v>9.1420344777533802E-6</v>
      </c>
      <c r="S132" s="175"/>
      <c r="AA132" s="6"/>
      <c r="AE132">
        <f t="shared" si="192"/>
        <v>19583</v>
      </c>
      <c r="AF132" s="127">
        <f t="shared" si="193"/>
        <v>5.5249956211378889E-2</v>
      </c>
      <c r="AG132" s="127">
        <f t="shared" si="206"/>
        <v>5.4659883571024664E-2</v>
      </c>
      <c r="AH132" s="127">
        <f t="shared" si="207"/>
        <v>-3.0235797455587937E-3</v>
      </c>
      <c r="AI132" s="127">
        <f t="shared" si="208"/>
        <v>-1.8068261929565094E-3</v>
      </c>
      <c r="AJ132" s="127">
        <f t="shared" si="209"/>
        <v>3.2646208915537132E-6</v>
      </c>
      <c r="AK132">
        <f t="shared" si="210"/>
        <v>-3.0235797455587937E-3</v>
      </c>
      <c r="AL132" s="113">
        <f t="shared" si="211"/>
        <v>3.2646208915537132E-6</v>
      </c>
      <c r="AM132">
        <f t="shared" si="194"/>
        <v>-1.2167535526022861E-3</v>
      </c>
      <c r="AN132">
        <f t="shared" si="195"/>
        <v>1.2265166199946662</v>
      </c>
      <c r="AO132">
        <f t="shared" si="196"/>
        <v>0.24912688114484671</v>
      </c>
      <c r="AP132">
        <f t="shared" si="197"/>
        <v>0.43058913574519303</v>
      </c>
      <c r="AQ132">
        <f t="shared" si="198"/>
        <v>1.0865170868294589</v>
      </c>
      <c r="AR132">
        <f t="shared" si="199"/>
        <v>0.60386769740334889</v>
      </c>
      <c r="AS132" s="127">
        <f t="shared" si="214"/>
        <v>44.664368824789783</v>
      </c>
      <c r="AT132" s="127">
        <f t="shared" si="214"/>
        <v>44.663704673383194</v>
      </c>
      <c r="AU132" s="127">
        <f t="shared" si="214"/>
        <v>44.661948377721934</v>
      </c>
      <c r="AV132" s="127">
        <f t="shared" si="214"/>
        <v>44.657315945354505</v>
      </c>
      <c r="AW132" s="127">
        <f t="shared" si="214"/>
        <v>44.645178727632974</v>
      </c>
      <c r="AX132" s="127">
        <f t="shared" si="214"/>
        <v>44.613906650245973</v>
      </c>
      <c r="AY132" s="127">
        <f t="shared" si="214"/>
        <v>44.536386943057146</v>
      </c>
      <c r="AZ132" s="127">
        <f t="shared" si="212"/>
        <v>44.357906516468724</v>
      </c>
    </row>
    <row r="133" spans="1:52">
      <c r="A133" s="93" t="s">
        <v>186</v>
      </c>
      <c r="B133" s="104" t="s">
        <v>59</v>
      </c>
      <c r="C133" s="94">
        <v>56004.514369999997</v>
      </c>
      <c r="D133" s="94">
        <v>4.0000000000000002E-4</v>
      </c>
      <c r="E133" s="17">
        <f t="shared" si="200"/>
        <v>19583.127688248824</v>
      </c>
      <c r="F133">
        <f t="shared" si="201"/>
        <v>19583</v>
      </c>
      <c r="G133">
        <f t="shared" si="190"/>
        <v>5.4143130015290808E-2</v>
      </c>
      <c r="K133">
        <f t="shared" si="191"/>
        <v>5.4143130015290808E-2</v>
      </c>
      <c r="L133">
        <f t="shared" si="202"/>
        <v>5.6466709763981174E-2</v>
      </c>
      <c r="M133" s="2">
        <f t="shared" si="203"/>
        <v>40986.014369999997</v>
      </c>
      <c r="N133">
        <f t="shared" si="204"/>
        <v>5.3990228485239841E-6</v>
      </c>
      <c r="O133" s="6">
        <v>1</v>
      </c>
      <c r="P133">
        <f t="shared" si="205"/>
        <v>5.3990228485239841E-6</v>
      </c>
      <c r="S133" s="175"/>
      <c r="AA133" s="6"/>
      <c r="AE133">
        <f t="shared" si="192"/>
        <v>19583</v>
      </c>
      <c r="AF133" s="127">
        <f t="shared" si="193"/>
        <v>5.5249956211378889E-2</v>
      </c>
      <c r="AG133" s="127">
        <f t="shared" si="206"/>
        <v>5.5359883567893092E-2</v>
      </c>
      <c r="AH133" s="127">
        <f t="shared" si="207"/>
        <v>-2.3235797486903659E-3</v>
      </c>
      <c r="AI133" s="127">
        <f t="shared" si="208"/>
        <v>-1.1068261960880815E-3</v>
      </c>
      <c r="AJ133" s="127">
        <f t="shared" si="209"/>
        <v>1.2250642283468123E-6</v>
      </c>
      <c r="AK133">
        <f t="shared" si="210"/>
        <v>-2.3235797486903659E-3</v>
      </c>
      <c r="AL133" s="113">
        <f t="shared" si="211"/>
        <v>1.2250642283468123E-6</v>
      </c>
      <c r="AM133">
        <f t="shared" si="194"/>
        <v>-1.2167535526022861E-3</v>
      </c>
      <c r="AN133">
        <f t="shared" si="195"/>
        <v>1.2265166199946662</v>
      </c>
      <c r="AO133">
        <f t="shared" si="196"/>
        <v>0.24912688114484671</v>
      </c>
      <c r="AP133">
        <f t="shared" si="197"/>
        <v>0.43058913574519303</v>
      </c>
      <c r="AQ133">
        <f t="shared" si="198"/>
        <v>1.0865170868294589</v>
      </c>
      <c r="AR133">
        <f t="shared" si="199"/>
        <v>0.60386769740334889</v>
      </c>
      <c r="AS133" s="127">
        <f t="shared" si="214"/>
        <v>44.664368824789783</v>
      </c>
      <c r="AT133" s="127">
        <f t="shared" si="214"/>
        <v>44.663704673383194</v>
      </c>
      <c r="AU133" s="127">
        <f t="shared" si="214"/>
        <v>44.661948377721934</v>
      </c>
      <c r="AV133" s="127">
        <f t="shared" si="214"/>
        <v>44.657315945354505</v>
      </c>
      <c r="AW133" s="127">
        <f t="shared" si="214"/>
        <v>44.645178727632974</v>
      </c>
      <c r="AX133" s="127">
        <f t="shared" si="214"/>
        <v>44.613906650245973</v>
      </c>
      <c r="AY133" s="127">
        <f t="shared" si="214"/>
        <v>44.536386943057146</v>
      </c>
      <c r="AZ133" s="127">
        <f t="shared" si="212"/>
        <v>44.357906516468724</v>
      </c>
    </row>
    <row r="134" spans="1:52">
      <c r="A134" s="93" t="s">
        <v>186</v>
      </c>
      <c r="B134" s="104" t="s">
        <v>59</v>
      </c>
      <c r="C134" s="94">
        <v>56004.514470000002</v>
      </c>
      <c r="D134" s="94">
        <v>5.0000000000000001E-4</v>
      </c>
      <c r="E134" s="17">
        <f t="shared" si="200"/>
        <v>19583.127924083459</v>
      </c>
      <c r="F134">
        <f t="shared" si="201"/>
        <v>19583</v>
      </c>
      <c r="G134">
        <f t="shared" si="190"/>
        <v>5.4243130020040553E-2</v>
      </c>
      <c r="K134">
        <f t="shared" si="191"/>
        <v>5.4243130020040553E-2</v>
      </c>
      <c r="L134">
        <f t="shared" si="202"/>
        <v>5.6466709763981174E-2</v>
      </c>
      <c r="M134" s="2">
        <f t="shared" si="203"/>
        <v>40986.014470000002</v>
      </c>
      <c r="N134">
        <f t="shared" si="204"/>
        <v>4.9443068776630367E-6</v>
      </c>
      <c r="O134" s="6">
        <v>1</v>
      </c>
      <c r="P134">
        <f t="shared" si="205"/>
        <v>4.9443068776630367E-6</v>
      </c>
      <c r="S134" s="175"/>
      <c r="AA134" s="6"/>
      <c r="AE134">
        <f t="shared" si="192"/>
        <v>19583</v>
      </c>
      <c r="AF134" s="127">
        <f t="shared" si="193"/>
        <v>5.5249956211378889E-2</v>
      </c>
      <c r="AG134" s="127">
        <f t="shared" si="206"/>
        <v>5.5459883572642837E-2</v>
      </c>
      <c r="AH134" s="127">
        <f t="shared" si="207"/>
        <v>-2.2235797439406207E-3</v>
      </c>
      <c r="AI134" s="127">
        <f t="shared" si="208"/>
        <v>-1.0068261913383364E-3</v>
      </c>
      <c r="AJ134" s="127">
        <f t="shared" si="209"/>
        <v>1.0136989795648604E-6</v>
      </c>
      <c r="AK134">
        <f t="shared" si="210"/>
        <v>-2.2235797439406207E-3</v>
      </c>
      <c r="AL134" s="113">
        <f t="shared" si="211"/>
        <v>1.0136989795648604E-6</v>
      </c>
      <c r="AM134">
        <f t="shared" si="194"/>
        <v>-1.2167535526022861E-3</v>
      </c>
      <c r="AN134">
        <f t="shared" si="195"/>
        <v>1.2265166199946662</v>
      </c>
      <c r="AO134">
        <f t="shared" si="196"/>
        <v>0.24912688114484671</v>
      </c>
      <c r="AP134">
        <f t="shared" si="197"/>
        <v>0.43058913574519303</v>
      </c>
      <c r="AQ134">
        <f t="shared" si="198"/>
        <v>1.0865170868294589</v>
      </c>
      <c r="AR134">
        <f t="shared" si="199"/>
        <v>0.60386769740334889</v>
      </c>
      <c r="AS134" s="127">
        <f t="shared" si="214"/>
        <v>44.664368824789783</v>
      </c>
      <c r="AT134" s="127">
        <f t="shared" si="214"/>
        <v>44.663704673383194</v>
      </c>
      <c r="AU134" s="127">
        <f t="shared" si="214"/>
        <v>44.661948377721934</v>
      </c>
      <c r="AV134" s="127">
        <f t="shared" si="214"/>
        <v>44.657315945354505</v>
      </c>
      <c r="AW134" s="127">
        <f t="shared" si="214"/>
        <v>44.645178727632974</v>
      </c>
      <c r="AX134" s="127">
        <f t="shared" si="214"/>
        <v>44.613906650245973</v>
      </c>
      <c r="AY134" s="127">
        <f t="shared" si="214"/>
        <v>44.536386943057146</v>
      </c>
      <c r="AZ134" s="127">
        <f t="shared" si="212"/>
        <v>44.357906516468724</v>
      </c>
    </row>
    <row r="135" spans="1:52">
      <c r="A135" s="93" t="s">
        <v>186</v>
      </c>
      <c r="B135" s="104" t="s">
        <v>60</v>
      </c>
      <c r="C135" s="94">
        <v>56009.390939999997</v>
      </c>
      <c r="D135" s="94">
        <v>5.9999999999999995E-4</v>
      </c>
      <c r="E135" s="17">
        <f t="shared" si="200"/>
        <v>19594.628328927192</v>
      </c>
      <c r="F135">
        <f t="shared" si="201"/>
        <v>19594.5</v>
      </c>
      <c r="G135">
        <f t="shared" si="190"/>
        <v>5.4414794270996936E-2</v>
      </c>
      <c r="K135">
        <f t="shared" si="191"/>
        <v>5.4414794270996936E-2</v>
      </c>
      <c r="L135">
        <f t="shared" si="202"/>
        <v>5.6586858516829056E-2</v>
      </c>
      <c r="M135" s="2">
        <f t="shared" si="203"/>
        <v>40990.890939999997</v>
      </c>
      <c r="N135">
        <f t="shared" si="204"/>
        <v>4.7178630880222559E-6</v>
      </c>
      <c r="O135" s="6">
        <v>0.8</v>
      </c>
      <c r="P135">
        <f t="shared" si="205"/>
        <v>3.7742904704178049E-6</v>
      </c>
      <c r="S135" s="175"/>
      <c r="AA135" s="6"/>
      <c r="AE135">
        <f t="shared" si="192"/>
        <v>19594.5</v>
      </c>
      <c r="AF135" s="127">
        <f t="shared" si="193"/>
        <v>5.540313349742261E-2</v>
      </c>
      <c r="AG135" s="127">
        <f t="shared" si="206"/>
        <v>5.5598519290403381E-2</v>
      </c>
      <c r="AH135" s="127">
        <f t="shared" si="207"/>
        <v>-2.1720642458321199E-3</v>
      </c>
      <c r="AI135" s="127">
        <f t="shared" si="208"/>
        <v>-9.8833922642567462E-4</v>
      </c>
      <c r="AJ135" s="127">
        <f t="shared" si="209"/>
        <v>7.8145154119336071E-7</v>
      </c>
      <c r="AK135">
        <f t="shared" si="210"/>
        <v>-2.1720642458321199E-3</v>
      </c>
      <c r="AL135" s="113">
        <f t="shared" si="211"/>
        <v>9.7681442649170086E-7</v>
      </c>
      <c r="AM135">
        <f t="shared" si="194"/>
        <v>-1.1837250194064442E-3</v>
      </c>
      <c r="AN135">
        <f t="shared" si="195"/>
        <v>1.2228603840757717</v>
      </c>
      <c r="AO135">
        <f t="shared" si="196"/>
        <v>0.25732317304470448</v>
      </c>
      <c r="AP135">
        <f t="shared" si="197"/>
        <v>0.43249281169193998</v>
      </c>
      <c r="AQ135">
        <f t="shared" si="198"/>
        <v>1.094989547778388</v>
      </c>
      <c r="AR135">
        <f t="shared" si="199"/>
        <v>0.60966355675769079</v>
      </c>
      <c r="AS135" s="127">
        <f t="shared" si="214"/>
        <v>44.67041285515905</v>
      </c>
      <c r="AT135" s="127">
        <f t="shared" si="214"/>
        <v>44.669759314390532</v>
      </c>
      <c r="AU135" s="127">
        <f t="shared" si="214"/>
        <v>44.668022519302873</v>
      </c>
      <c r="AV135" s="127">
        <f t="shared" si="214"/>
        <v>44.663418893810906</v>
      </c>
      <c r="AW135" s="127">
        <f t="shared" si="214"/>
        <v>44.651298368390194</v>
      </c>
      <c r="AX135" s="127">
        <f t="shared" si="214"/>
        <v>44.619924795031203</v>
      </c>
      <c r="AY135" s="127">
        <f t="shared" si="214"/>
        <v>44.541849981641761</v>
      </c>
      <c r="AZ135" s="127">
        <f t="shared" si="212"/>
        <v>44.361668215521405</v>
      </c>
    </row>
    <row r="136" spans="1:52">
      <c r="A136" s="93" t="s">
        <v>186</v>
      </c>
      <c r="B136" s="104" t="s">
        <v>60</v>
      </c>
      <c r="C136" s="94">
        <v>56009.391969999997</v>
      </c>
      <c r="D136" s="94">
        <v>5.0000000000000001E-4</v>
      </c>
      <c r="E136" s="17">
        <f t="shared" si="200"/>
        <v>19594.63075802385</v>
      </c>
      <c r="F136">
        <f t="shared" si="201"/>
        <v>19594.5</v>
      </c>
      <c r="G136">
        <f t="shared" si="190"/>
        <v>5.5444794270442799E-2</v>
      </c>
      <c r="K136">
        <f t="shared" si="191"/>
        <v>5.5444794270442799E-2</v>
      </c>
      <c r="L136">
        <f t="shared" si="202"/>
        <v>5.6586858516829056E-2</v>
      </c>
      <c r="M136" s="2">
        <f t="shared" si="203"/>
        <v>40990.891969999997</v>
      </c>
      <c r="N136">
        <f t="shared" si="204"/>
        <v>1.3043107428738087E-6</v>
      </c>
      <c r="O136" s="6">
        <v>1</v>
      </c>
      <c r="P136">
        <f t="shared" si="205"/>
        <v>1.3043107428738087E-6</v>
      </c>
      <c r="S136" s="175"/>
      <c r="T136">
        <v>7.9811190570079305E-24</v>
      </c>
      <c r="U136">
        <v>1.9056833083986871E-17</v>
      </c>
      <c r="V136">
        <v>8.9021318796481737E-28</v>
      </c>
      <c r="W136">
        <v>8.5315934740714176E-10</v>
      </c>
      <c r="X136">
        <v>4.7734568888991121E-4</v>
      </c>
      <c r="Y136">
        <v>8.781952986054567E-3</v>
      </c>
      <c r="Z136">
        <v>6.1630596141504014E-6</v>
      </c>
      <c r="AA136" s="6">
        <v>292.18931818367867</v>
      </c>
      <c r="AB136">
        <v>2.5611614759763135E-5</v>
      </c>
      <c r="AC136">
        <v>2.5906595599528113E-9</v>
      </c>
      <c r="AD136">
        <v>2.6419575033539153E-21</v>
      </c>
      <c r="AE136">
        <f t="shared" si="192"/>
        <v>19594.5</v>
      </c>
      <c r="AF136" s="127">
        <f t="shared" si="193"/>
        <v>5.540313349742261E-2</v>
      </c>
      <c r="AG136" s="127">
        <f t="shared" si="206"/>
        <v>5.6628519289849244E-2</v>
      </c>
      <c r="AH136" s="127">
        <f t="shared" si="207"/>
        <v>-1.1420642463862568E-3</v>
      </c>
      <c r="AI136" s="127">
        <f t="shared" si="208"/>
        <v>4.1660773020188446E-5</v>
      </c>
      <c r="AJ136" s="127">
        <f t="shared" si="209"/>
        <v>1.7356200086396615E-9</v>
      </c>
      <c r="AK136">
        <f t="shared" si="210"/>
        <v>-1.1420642463862568E-3</v>
      </c>
      <c r="AL136" s="113">
        <f t="shared" si="211"/>
        <v>1.7356200086396615E-9</v>
      </c>
      <c r="AM136">
        <f t="shared" si="194"/>
        <v>-1.1837250194064442E-3</v>
      </c>
      <c r="AN136">
        <f t="shared" si="195"/>
        <v>1.2228603840757717</v>
      </c>
      <c r="AO136">
        <f t="shared" si="196"/>
        <v>0.25732317304470448</v>
      </c>
      <c r="AP136">
        <f t="shared" si="197"/>
        <v>0.43249281169193998</v>
      </c>
      <c r="AQ136">
        <f t="shared" si="198"/>
        <v>1.094989547778388</v>
      </c>
      <c r="AR136">
        <f t="shared" si="199"/>
        <v>0.60966355675769079</v>
      </c>
      <c r="AS136" s="127">
        <f t="shared" si="214"/>
        <v>44.67041285515905</v>
      </c>
      <c r="AT136" s="127">
        <f t="shared" si="214"/>
        <v>44.669759314390532</v>
      </c>
      <c r="AU136" s="127">
        <f t="shared" si="214"/>
        <v>44.668022519302873</v>
      </c>
      <c r="AV136" s="127">
        <f t="shared" si="214"/>
        <v>44.663418893810906</v>
      </c>
      <c r="AW136" s="127">
        <f t="shared" si="214"/>
        <v>44.651298368390194</v>
      </c>
      <c r="AX136" s="127">
        <f t="shared" si="214"/>
        <v>44.619924795031203</v>
      </c>
      <c r="AY136" s="127">
        <f t="shared" si="214"/>
        <v>44.541849981641761</v>
      </c>
      <c r="AZ136" s="127">
        <f t="shared" si="212"/>
        <v>44.361668215521405</v>
      </c>
    </row>
    <row r="137" spans="1:52">
      <c r="A137" s="93" t="s">
        <v>186</v>
      </c>
      <c r="B137" s="104" t="s">
        <v>60</v>
      </c>
      <c r="C137" s="94">
        <v>56009.392189999999</v>
      </c>
      <c r="D137" s="94">
        <v>6.9999999999999999E-4</v>
      </c>
      <c r="E137" s="17">
        <f t="shared" si="200"/>
        <v>19594.631276860036</v>
      </c>
      <c r="F137">
        <f t="shared" si="201"/>
        <v>19594.5</v>
      </c>
      <c r="G137">
        <f t="shared" si="190"/>
        <v>5.5664794272161089E-2</v>
      </c>
      <c r="K137">
        <f t="shared" si="191"/>
        <v>5.5664794272161089E-2</v>
      </c>
      <c r="L137">
        <f t="shared" si="202"/>
        <v>5.6586858516829056E-2</v>
      </c>
      <c r="M137" s="2">
        <f t="shared" si="203"/>
        <v>40990.892189999999</v>
      </c>
      <c r="N137">
        <f t="shared" si="204"/>
        <v>8.5020247129510786E-7</v>
      </c>
      <c r="O137" s="6">
        <v>0.8</v>
      </c>
      <c r="P137">
        <f t="shared" si="205"/>
        <v>6.8016197703608635E-7</v>
      </c>
      <c r="S137" s="175"/>
      <c r="AA137" s="6"/>
      <c r="AE137">
        <f t="shared" si="192"/>
        <v>19594.5</v>
      </c>
      <c r="AF137" s="127">
        <f t="shared" si="193"/>
        <v>5.540313349742261E-2</v>
      </c>
      <c r="AG137" s="127">
        <f t="shared" si="206"/>
        <v>5.6848519291567534E-2</v>
      </c>
      <c r="AH137" s="127">
        <f t="shared" si="207"/>
        <v>-9.2206424466796666E-4</v>
      </c>
      <c r="AI137" s="127">
        <f t="shared" si="208"/>
        <v>2.616607747384786E-4</v>
      </c>
      <c r="AJ137" s="127">
        <f t="shared" si="209"/>
        <v>5.4773088829392671E-8</v>
      </c>
      <c r="AK137">
        <f t="shared" si="210"/>
        <v>-9.2206424466796666E-4</v>
      </c>
      <c r="AL137" s="113">
        <f t="shared" si="211"/>
        <v>6.8466361036740833E-8</v>
      </c>
      <c r="AM137">
        <f t="shared" si="194"/>
        <v>-1.1837250194064442E-3</v>
      </c>
      <c r="AN137">
        <f t="shared" si="195"/>
        <v>1.2228603840757717</v>
      </c>
      <c r="AO137">
        <f t="shared" si="196"/>
        <v>0.25732317304470448</v>
      </c>
      <c r="AP137">
        <f t="shared" si="197"/>
        <v>0.43249281169193998</v>
      </c>
      <c r="AQ137">
        <f t="shared" si="198"/>
        <v>1.094989547778388</v>
      </c>
      <c r="AR137">
        <f t="shared" si="199"/>
        <v>0.60966355675769079</v>
      </c>
      <c r="AS137" s="127">
        <f t="shared" si="214"/>
        <v>44.67041285515905</v>
      </c>
      <c r="AT137" s="127">
        <f t="shared" si="214"/>
        <v>44.669759314390532</v>
      </c>
      <c r="AU137" s="127">
        <f t="shared" si="214"/>
        <v>44.668022519302873</v>
      </c>
      <c r="AV137" s="127">
        <f t="shared" si="214"/>
        <v>44.663418893810906</v>
      </c>
      <c r="AW137" s="127">
        <f t="shared" si="214"/>
        <v>44.651298368390194</v>
      </c>
      <c r="AX137" s="127">
        <f t="shared" si="214"/>
        <v>44.619924795031203</v>
      </c>
      <c r="AY137" s="127">
        <f t="shared" si="214"/>
        <v>44.541849981641761</v>
      </c>
      <c r="AZ137" s="127">
        <f t="shared" si="212"/>
        <v>44.361668215521405</v>
      </c>
    </row>
    <row r="138" spans="1:52">
      <c r="A138" s="93" t="s">
        <v>186</v>
      </c>
      <c r="B138" s="104" t="s">
        <v>60</v>
      </c>
      <c r="C138" s="94">
        <v>56009.393089999998</v>
      </c>
      <c r="D138" s="94">
        <v>8.0000000000000004E-4</v>
      </c>
      <c r="E138" s="17">
        <f t="shared" si="200"/>
        <v>19594.633399371676</v>
      </c>
      <c r="F138">
        <f t="shared" si="201"/>
        <v>19594.5</v>
      </c>
      <c r="G138">
        <f t="shared" si="190"/>
        <v>5.6564794271253049E-2</v>
      </c>
      <c r="K138">
        <f t="shared" si="191"/>
        <v>5.6564794271253049E-2</v>
      </c>
      <c r="L138">
        <f t="shared" si="202"/>
        <v>5.6586858516829056E-2</v>
      </c>
      <c r="M138" s="2">
        <f t="shared" si="203"/>
        <v>40990.893089999998</v>
      </c>
      <c r="N138">
        <f t="shared" si="204"/>
        <v>4.868309328383078E-10</v>
      </c>
      <c r="O138" s="6">
        <v>0.8</v>
      </c>
      <c r="P138">
        <f t="shared" si="205"/>
        <v>3.8946474627064626E-10</v>
      </c>
      <c r="S138" s="175"/>
      <c r="AA138" s="6"/>
      <c r="AE138">
        <f t="shared" si="192"/>
        <v>19594.5</v>
      </c>
      <c r="AF138" s="127">
        <f t="shared" si="193"/>
        <v>5.540313349742261E-2</v>
      </c>
      <c r="AG138" s="127">
        <f t="shared" si="206"/>
        <v>5.7748519290659495E-2</v>
      </c>
      <c r="AH138" s="127">
        <f t="shared" si="207"/>
        <v>-2.206424557600617E-5</v>
      </c>
      <c r="AI138" s="127">
        <f t="shared" si="208"/>
        <v>1.1616607738304391E-3</v>
      </c>
      <c r="AJ138" s="127">
        <f t="shared" si="209"/>
        <v>1.0795646027650678E-6</v>
      </c>
      <c r="AK138">
        <f t="shared" si="210"/>
        <v>-2.206424557600617E-5</v>
      </c>
      <c r="AL138" s="113">
        <f t="shared" si="211"/>
        <v>1.3494557534563346E-6</v>
      </c>
      <c r="AM138">
        <f t="shared" si="194"/>
        <v>-1.1837250194064442E-3</v>
      </c>
      <c r="AN138">
        <f t="shared" si="195"/>
        <v>1.2228603840757717</v>
      </c>
      <c r="AO138">
        <f t="shared" si="196"/>
        <v>0.25732317304470448</v>
      </c>
      <c r="AP138">
        <f t="shared" si="197"/>
        <v>0.43249281169193998</v>
      </c>
      <c r="AQ138">
        <f t="shared" si="198"/>
        <v>1.094989547778388</v>
      </c>
      <c r="AR138">
        <f t="shared" si="199"/>
        <v>0.60966355675769079</v>
      </c>
      <c r="AS138" s="127">
        <f t="shared" si="214"/>
        <v>44.67041285515905</v>
      </c>
      <c r="AT138" s="127">
        <f t="shared" si="214"/>
        <v>44.669759314390532</v>
      </c>
      <c r="AU138" s="127">
        <f t="shared" si="214"/>
        <v>44.668022519302873</v>
      </c>
      <c r="AV138" s="127">
        <f t="shared" si="214"/>
        <v>44.663418893810906</v>
      </c>
      <c r="AW138" s="127">
        <f t="shared" si="214"/>
        <v>44.651298368390194</v>
      </c>
      <c r="AX138" s="127">
        <f t="shared" si="214"/>
        <v>44.619924795031203</v>
      </c>
      <c r="AY138" s="127">
        <f t="shared" si="214"/>
        <v>44.541849981641761</v>
      </c>
      <c r="AZ138" s="127">
        <f t="shared" si="212"/>
        <v>44.361668215521405</v>
      </c>
    </row>
    <row r="139" spans="1:52">
      <c r="A139" s="93" t="s">
        <v>186</v>
      </c>
      <c r="B139" s="104" t="s">
        <v>59</v>
      </c>
      <c r="C139" s="94">
        <v>56398.447899999999</v>
      </c>
      <c r="D139" s="94">
        <v>2.0000000000000001E-4</v>
      </c>
      <c r="E139" s="17">
        <f t="shared" si="200"/>
        <v>20512.159360036938</v>
      </c>
      <c r="F139">
        <f t="shared" si="201"/>
        <v>20512</v>
      </c>
      <c r="G139">
        <f t="shared" si="190"/>
        <v>6.7572789819678292E-2</v>
      </c>
      <c r="K139">
        <f t="shared" si="191"/>
        <v>6.7572789819678292E-2</v>
      </c>
      <c r="L139">
        <f t="shared" si="202"/>
        <v>6.6501685810401126E-2</v>
      </c>
      <c r="M139" s="2">
        <f t="shared" si="203"/>
        <v>41379.947899999999</v>
      </c>
      <c r="N139">
        <f t="shared" si="204"/>
        <v>1.1472637986896186E-6</v>
      </c>
      <c r="O139" s="6">
        <v>1</v>
      </c>
      <c r="P139">
        <f t="shared" si="205"/>
        <v>1.1472637986896186E-6</v>
      </c>
      <c r="S139" s="175"/>
      <c r="AA139" s="6"/>
      <c r="AE139">
        <f t="shared" si="192"/>
        <v>20512</v>
      </c>
      <c r="AF139" s="127">
        <f t="shared" si="193"/>
        <v>6.7697589503117328E-2</v>
      </c>
      <c r="AG139" s="127">
        <f t="shared" si="206"/>
        <v>6.637688612696209E-2</v>
      </c>
      <c r="AH139" s="127">
        <f t="shared" si="207"/>
        <v>1.0711040092771656E-3</v>
      </c>
      <c r="AI139" s="127">
        <f t="shared" si="208"/>
        <v>-1.2479968343903636E-4</v>
      </c>
      <c r="AJ139" s="127">
        <f t="shared" si="209"/>
        <v>1.5574960986483686E-8</v>
      </c>
      <c r="AK139">
        <f t="shared" si="210"/>
        <v>1.0711040092771656E-3</v>
      </c>
      <c r="AL139" s="113">
        <f t="shared" si="211"/>
        <v>1.5574960986483686E-8</v>
      </c>
      <c r="AM139">
        <f t="shared" si="194"/>
        <v>1.195903692716204E-3</v>
      </c>
      <c r="AN139">
        <f t="shared" si="195"/>
        <v>0.97037639430317757</v>
      </c>
      <c r="AO139">
        <f t="shared" si="196"/>
        <v>0.71525042050380305</v>
      </c>
      <c r="AP139">
        <f t="shared" si="197"/>
        <v>0.48563280875690384</v>
      </c>
      <c r="AQ139">
        <f t="shared" si="198"/>
        <v>1.6317208438832882</v>
      </c>
      <c r="AR139">
        <f t="shared" si="199"/>
        <v>1.0628587820128381</v>
      </c>
      <c r="AS139" s="127">
        <f t="shared" si="214"/>
        <v>45.099005564820857</v>
      </c>
      <c r="AT139" s="127">
        <f t="shared" si="214"/>
        <v>45.09895159319354</v>
      </c>
      <c r="AU139" s="127">
        <f t="shared" si="214"/>
        <v>45.098698791781182</v>
      </c>
      <c r="AV139" s="127">
        <f t="shared" si="214"/>
        <v>45.097516414984554</v>
      </c>
      <c r="AW139" s="127">
        <f t="shared" si="214"/>
        <v>45.092023758016431</v>
      </c>
      <c r="AX139" s="127">
        <f t="shared" si="214"/>
        <v>45.067263625530884</v>
      </c>
      <c r="AY139" s="127">
        <f t="shared" si="214"/>
        <v>44.967523227894574</v>
      </c>
      <c r="AZ139" s="127">
        <f t="shared" si="212"/>
        <v>44.661786379072339</v>
      </c>
    </row>
    <row r="140" spans="1:52">
      <c r="A140" s="115" t="s">
        <v>214</v>
      </c>
      <c r="B140" s="17"/>
      <c r="C140" s="18">
        <v>57159.811600000001</v>
      </c>
      <c r="D140" s="18">
        <v>2.9999999999999997E-4</v>
      </c>
      <c r="E140" s="17">
        <f t="shared" si="200"/>
        <v>22307.718603368634</v>
      </c>
      <c r="F140">
        <f t="shared" si="201"/>
        <v>22307.5</v>
      </c>
      <c r="G140">
        <f t="shared" si="190"/>
        <v>9.2693499362212606E-2</v>
      </c>
      <c r="K140">
        <f t="shared" si="191"/>
        <v>9.2693499362212606E-2</v>
      </c>
      <c r="L140">
        <f t="shared" si="202"/>
        <v>8.77849772649444E-2</v>
      </c>
      <c r="M140" s="2">
        <f t="shared" si="203"/>
        <v>42141.311600000001</v>
      </c>
      <c r="N140">
        <f t="shared" si="204"/>
        <v>2.4093589179370268E-5</v>
      </c>
      <c r="O140" s="6">
        <v>1</v>
      </c>
      <c r="P140">
        <f t="shared" si="205"/>
        <v>2.4093589179370268E-5</v>
      </c>
      <c r="S140" s="175"/>
      <c r="AA140" s="6"/>
      <c r="AE140">
        <f t="shared" si="192"/>
        <v>22307.5</v>
      </c>
      <c r="AF140" s="127">
        <f t="shared" si="193"/>
        <v>9.1968337876141948E-2</v>
      </c>
      <c r="AG140" s="127">
        <f t="shared" si="206"/>
        <v>8.8510138751015058E-2</v>
      </c>
      <c r="AH140" s="127">
        <f t="shared" si="207"/>
        <v>4.9085220972682059E-3</v>
      </c>
      <c r="AI140" s="127">
        <f t="shared" si="208"/>
        <v>7.2516148607065789E-4</v>
      </c>
      <c r="AJ140" s="127">
        <f t="shared" si="209"/>
        <v>5.2585918088020494E-7</v>
      </c>
      <c r="AK140">
        <f t="shared" si="210"/>
        <v>4.9085220972682059E-3</v>
      </c>
      <c r="AL140" s="113">
        <f t="shared" si="211"/>
        <v>5.2585918088020494E-7</v>
      </c>
      <c r="AM140">
        <f t="shared" si="194"/>
        <v>4.1833606111975445E-3</v>
      </c>
      <c r="AN140">
        <f t="shared" si="195"/>
        <v>0.70364267277807346</v>
      </c>
      <c r="AO140">
        <f t="shared" si="196"/>
        <v>0.98388108909038274</v>
      </c>
      <c r="AP140">
        <f t="shared" si="197"/>
        <v>0.38586152640225263</v>
      </c>
      <c r="AQ140">
        <f t="shared" si="198"/>
        <v>2.2257438103339688</v>
      </c>
      <c r="AR140">
        <f t="shared" si="199"/>
        <v>2.0289475979779104</v>
      </c>
      <c r="AS140" s="127">
        <f t="shared" ref="AS140:AY140" si="215">$AZ140+$AG$7*SIN(AT140)</f>
        <v>45.728197662833658</v>
      </c>
      <c r="AT140" s="127">
        <f t="shared" si="215"/>
        <v>45.728197730634953</v>
      </c>
      <c r="AU140" s="127">
        <f t="shared" si="215"/>
        <v>45.728196930709778</v>
      </c>
      <c r="AV140" s="127">
        <f t="shared" si="215"/>
        <v>45.728206368061656</v>
      </c>
      <c r="AW140" s="127">
        <f t="shared" si="215"/>
        <v>45.728094996049933</v>
      </c>
      <c r="AX140" s="127">
        <f t="shared" si="215"/>
        <v>45.729404880889284</v>
      </c>
      <c r="AY140" s="127">
        <f t="shared" si="215"/>
        <v>45.713329607320063</v>
      </c>
      <c r="AZ140" s="127">
        <f t="shared" si="212"/>
        <v>45.249102087688911</v>
      </c>
    </row>
    <row r="141" spans="1:52">
      <c r="A141" s="17"/>
      <c r="B141" s="17"/>
      <c r="C141" s="18"/>
      <c r="D141" s="18"/>
      <c r="E141" s="17"/>
      <c r="O141" s="6"/>
      <c r="AF141" s="127"/>
      <c r="AG141" s="127"/>
      <c r="AH141" s="127"/>
      <c r="AI141" s="127"/>
      <c r="AJ141" s="127"/>
      <c r="AL141" s="113"/>
      <c r="AS141" s="127"/>
      <c r="AT141" s="127"/>
      <c r="AU141" s="127"/>
      <c r="AV141" s="127"/>
      <c r="AW141" s="127"/>
      <c r="AX141" s="127"/>
      <c r="AY141" s="127"/>
      <c r="AZ141" s="127"/>
    </row>
    <row r="142" spans="1:52">
      <c r="A142" s="17"/>
      <c r="B142" s="17"/>
      <c r="C142" s="18"/>
      <c r="D142" s="18"/>
      <c r="E142" s="17"/>
      <c r="O142" s="6"/>
      <c r="AF142" s="127"/>
      <c r="AG142" s="127"/>
      <c r="AH142" s="127"/>
      <c r="AI142" s="127"/>
      <c r="AJ142" s="127"/>
      <c r="AL142" s="113"/>
      <c r="AS142" s="127"/>
      <c r="AT142" s="127"/>
      <c r="AU142" s="127"/>
      <c r="AV142" s="127"/>
      <c r="AW142" s="127"/>
      <c r="AX142" s="127"/>
      <c r="AY142" s="127"/>
      <c r="AZ142" s="127"/>
    </row>
    <row r="143" spans="1:52">
      <c r="A143" s="17"/>
      <c r="B143" s="17"/>
      <c r="C143" s="18"/>
      <c r="D143" s="18"/>
      <c r="E143" s="17"/>
      <c r="O143" s="6"/>
      <c r="AF143" s="127"/>
      <c r="AG143" s="127"/>
      <c r="AH143" s="127"/>
      <c r="AI143" s="127"/>
      <c r="AJ143" s="127"/>
      <c r="AL143" s="113"/>
      <c r="AS143" s="127"/>
      <c r="AT143" s="127"/>
      <c r="AU143" s="127"/>
      <c r="AV143" s="127"/>
      <c r="AW143" s="127"/>
      <c r="AX143" s="127"/>
      <c r="AY143" s="127"/>
      <c r="AZ143" s="127"/>
    </row>
    <row r="144" spans="1:52">
      <c r="A144" s="17"/>
      <c r="B144" s="17"/>
      <c r="C144" s="18"/>
      <c r="D144" s="18"/>
      <c r="E144" s="17"/>
      <c r="O144" s="6"/>
      <c r="AF144" s="127"/>
      <c r="AG144" s="127"/>
      <c r="AH144" s="127"/>
      <c r="AI144" s="127"/>
      <c r="AJ144" s="127"/>
      <c r="AL144" s="113"/>
      <c r="AS144" s="127"/>
      <c r="AT144" s="127"/>
      <c r="AU144" s="127"/>
      <c r="AV144" s="127"/>
      <c r="AW144" s="127"/>
      <c r="AX144" s="127"/>
      <c r="AY144" s="127"/>
      <c r="AZ144" s="127"/>
    </row>
    <row r="145" spans="1:52">
      <c r="A145" s="17"/>
      <c r="B145" s="17"/>
      <c r="C145" s="18"/>
      <c r="D145" s="18"/>
      <c r="E145" s="17"/>
      <c r="O145" s="6"/>
      <c r="AF145" s="127"/>
      <c r="AG145" s="127"/>
      <c r="AH145" s="127"/>
      <c r="AI145" s="127"/>
      <c r="AJ145" s="127"/>
      <c r="AL145" s="113"/>
      <c r="AS145" s="127"/>
      <c r="AT145" s="127"/>
      <c r="AU145" s="127"/>
      <c r="AV145" s="127"/>
      <c r="AW145" s="127"/>
      <c r="AX145" s="127"/>
      <c r="AY145" s="127"/>
      <c r="AZ145" s="127"/>
    </row>
    <row r="146" spans="1:52">
      <c r="A146" s="17"/>
      <c r="B146" s="17"/>
      <c r="C146" s="18"/>
      <c r="D146" s="18"/>
      <c r="E146" s="17"/>
      <c r="O146" s="6"/>
      <c r="AF146" s="127"/>
      <c r="AG146" s="127"/>
      <c r="AH146" s="127"/>
      <c r="AI146" s="127"/>
      <c r="AJ146" s="127"/>
      <c r="AL146" s="113"/>
      <c r="AS146" s="127"/>
      <c r="AT146" s="127"/>
      <c r="AU146" s="127"/>
      <c r="AV146" s="127"/>
      <c r="AW146" s="127"/>
      <c r="AX146" s="127"/>
      <c r="AY146" s="127"/>
      <c r="AZ146" s="127"/>
    </row>
    <row r="147" spans="1:52">
      <c r="A147" s="17"/>
      <c r="B147" s="17"/>
      <c r="C147" s="18"/>
      <c r="D147" s="18"/>
      <c r="E147" s="17"/>
      <c r="O147" s="6"/>
      <c r="AF147" s="127"/>
      <c r="AG147" s="127"/>
      <c r="AH147" s="127"/>
      <c r="AI147" s="127"/>
      <c r="AJ147" s="127"/>
      <c r="AL147" s="113"/>
      <c r="AS147" s="127"/>
      <c r="AT147" s="127"/>
      <c r="AU147" s="127"/>
      <c r="AV147" s="127"/>
      <c r="AW147" s="127"/>
      <c r="AX147" s="127"/>
      <c r="AY147" s="127"/>
      <c r="AZ147" s="127"/>
    </row>
    <row r="148" spans="1:52">
      <c r="A148" s="17"/>
      <c r="B148" s="17"/>
      <c r="C148" s="18"/>
      <c r="D148" s="18"/>
      <c r="E148" s="17"/>
      <c r="O148" s="6"/>
      <c r="AF148" s="127"/>
      <c r="AG148" s="127"/>
      <c r="AH148" s="127"/>
      <c r="AI148" s="127"/>
      <c r="AJ148" s="127"/>
      <c r="AL148" s="113"/>
      <c r="AS148" s="127"/>
      <c r="AT148" s="127"/>
      <c r="AU148" s="127"/>
      <c r="AV148" s="127"/>
      <c r="AW148" s="127"/>
      <c r="AX148" s="127"/>
      <c r="AY148" s="127"/>
      <c r="AZ148" s="127"/>
    </row>
    <row r="149" spans="1:52">
      <c r="A149" s="17"/>
      <c r="B149" s="17"/>
      <c r="C149" s="18"/>
      <c r="D149" s="18"/>
      <c r="E149" s="17"/>
      <c r="O149" s="6"/>
      <c r="AF149" s="127"/>
      <c r="AG149" s="127"/>
      <c r="AH149" s="127"/>
      <c r="AI149" s="127"/>
      <c r="AJ149" s="127"/>
      <c r="AL149" s="113"/>
      <c r="AS149" s="127"/>
      <c r="AT149" s="127"/>
      <c r="AU149" s="127"/>
      <c r="AV149" s="127"/>
      <c r="AW149" s="127"/>
      <c r="AX149" s="127"/>
      <c r="AY149" s="127"/>
      <c r="AZ149" s="127"/>
    </row>
    <row r="150" spans="1:52">
      <c r="A150" s="17"/>
      <c r="B150" s="17"/>
      <c r="C150" s="18"/>
      <c r="D150" s="18"/>
      <c r="E150" s="17"/>
      <c r="O150" s="6"/>
      <c r="AF150" s="127"/>
      <c r="AG150" s="127"/>
      <c r="AH150" s="127"/>
      <c r="AI150" s="127"/>
      <c r="AJ150" s="127"/>
      <c r="AL150" s="113"/>
      <c r="AS150" s="127"/>
      <c r="AT150" s="127"/>
      <c r="AU150" s="127"/>
      <c r="AV150" s="127"/>
      <c r="AW150" s="127"/>
      <c r="AX150" s="127"/>
      <c r="AY150" s="127"/>
      <c r="AZ150" s="127"/>
    </row>
    <row r="151" spans="1:52">
      <c r="A151" s="17"/>
      <c r="B151" s="17"/>
      <c r="C151" s="18"/>
      <c r="D151" s="18"/>
      <c r="E151" s="17"/>
      <c r="O151" s="6"/>
      <c r="AF151" s="127"/>
      <c r="AG151" s="127"/>
      <c r="AH151" s="127"/>
      <c r="AI151" s="127"/>
      <c r="AJ151" s="127"/>
      <c r="AL151" s="113"/>
      <c r="AS151" s="127"/>
      <c r="AT151" s="127"/>
      <c r="AU151" s="127"/>
      <c r="AV151" s="127"/>
      <c r="AW151" s="127"/>
      <c r="AX151" s="127"/>
      <c r="AY151" s="127"/>
      <c r="AZ151" s="127"/>
    </row>
    <row r="152" spans="1:52">
      <c r="A152" s="17"/>
      <c r="B152" s="17"/>
      <c r="C152" s="18"/>
      <c r="D152" s="18"/>
      <c r="E152" s="17"/>
      <c r="O152" s="6"/>
      <c r="AF152" s="127"/>
      <c r="AG152" s="127"/>
      <c r="AH152" s="127"/>
      <c r="AI152" s="127"/>
      <c r="AJ152" s="127"/>
      <c r="AL152" s="113"/>
      <c r="AS152" s="127"/>
      <c r="AT152" s="127"/>
      <c r="AU152" s="127"/>
      <c r="AV152" s="127"/>
      <c r="AW152" s="127"/>
      <c r="AX152" s="127"/>
      <c r="AY152" s="127"/>
      <c r="AZ152" s="127"/>
    </row>
    <row r="153" spans="1:52">
      <c r="A153" s="17"/>
      <c r="B153" s="17"/>
      <c r="C153" s="18"/>
      <c r="D153" s="18"/>
      <c r="E153" s="17"/>
      <c r="O153" s="6"/>
      <c r="AF153" s="127"/>
      <c r="AG153" s="127"/>
      <c r="AH153" s="127"/>
      <c r="AI153" s="127"/>
      <c r="AJ153" s="127"/>
      <c r="AL153" s="113"/>
      <c r="AS153" s="127"/>
      <c r="AT153" s="127"/>
      <c r="AU153" s="127"/>
      <c r="AV153" s="127"/>
      <c r="AW153" s="127"/>
      <c r="AX153" s="127"/>
      <c r="AY153" s="127"/>
      <c r="AZ153" s="127"/>
    </row>
    <row r="154" spans="1:52">
      <c r="A154" s="17"/>
      <c r="B154" s="17"/>
      <c r="C154" s="18"/>
      <c r="D154" s="18"/>
      <c r="E154" s="17"/>
      <c r="O154" s="6"/>
      <c r="AF154" s="127"/>
      <c r="AG154" s="127"/>
      <c r="AH154" s="127"/>
      <c r="AI154" s="127"/>
      <c r="AJ154" s="127"/>
      <c r="AL154" s="113"/>
      <c r="AS154" s="127"/>
      <c r="AT154" s="127"/>
      <c r="AU154" s="127"/>
      <c r="AV154" s="127"/>
      <c r="AW154" s="127"/>
      <c r="AX154" s="127"/>
      <c r="AY154" s="127"/>
      <c r="AZ154" s="127"/>
    </row>
    <row r="155" spans="1:52">
      <c r="A155" s="17"/>
      <c r="B155" s="17"/>
      <c r="C155" s="18"/>
      <c r="D155" s="18"/>
      <c r="E155" s="17"/>
      <c r="O155" s="6"/>
      <c r="AF155" s="127"/>
      <c r="AG155" s="127"/>
      <c r="AH155" s="127"/>
      <c r="AI155" s="127"/>
      <c r="AJ155" s="127"/>
      <c r="AL155" s="113"/>
      <c r="AS155" s="127"/>
      <c r="AT155" s="127"/>
      <c r="AU155" s="127"/>
      <c r="AV155" s="127"/>
      <c r="AW155" s="127"/>
      <c r="AX155" s="127"/>
      <c r="AY155" s="127"/>
      <c r="AZ155" s="127"/>
    </row>
    <row r="156" spans="1:52">
      <c r="A156" s="17"/>
      <c r="B156" s="17"/>
      <c r="C156" s="18"/>
      <c r="D156" s="18"/>
      <c r="E156" s="17"/>
      <c r="O156" s="6"/>
      <c r="AF156" s="127"/>
      <c r="AG156" s="127"/>
      <c r="AH156" s="127"/>
      <c r="AI156" s="127"/>
      <c r="AJ156" s="127"/>
      <c r="AL156" s="113"/>
      <c r="AS156" s="127"/>
      <c r="AT156" s="127"/>
      <c r="AU156" s="127"/>
      <c r="AV156" s="127"/>
      <c r="AW156" s="127"/>
      <c r="AX156" s="127"/>
      <c r="AY156" s="127"/>
      <c r="AZ156" s="127"/>
    </row>
    <row r="157" spans="1:52">
      <c r="A157" s="17"/>
      <c r="B157" s="17"/>
      <c r="C157" s="18"/>
      <c r="D157" s="18"/>
      <c r="E157" s="17"/>
      <c r="O157" s="6"/>
      <c r="AF157" s="127"/>
      <c r="AG157" s="127"/>
      <c r="AH157" s="127"/>
      <c r="AI157" s="127"/>
      <c r="AJ157" s="127"/>
      <c r="AL157" s="113"/>
      <c r="AS157" s="127"/>
      <c r="AT157" s="127"/>
      <c r="AU157" s="127"/>
      <c r="AV157" s="127"/>
      <c r="AW157" s="127"/>
      <c r="AX157" s="127"/>
      <c r="AY157" s="127"/>
      <c r="AZ157" s="127"/>
    </row>
    <row r="158" spans="1:52">
      <c r="A158" s="17"/>
      <c r="B158" s="17"/>
      <c r="C158" s="18"/>
      <c r="D158" s="18"/>
      <c r="E158" s="17"/>
      <c r="O158" s="6"/>
      <c r="AF158" s="127"/>
      <c r="AG158" s="127"/>
      <c r="AH158" s="127"/>
      <c r="AI158" s="127"/>
      <c r="AJ158" s="127"/>
      <c r="AL158" s="113"/>
      <c r="AS158" s="127"/>
      <c r="AT158" s="127"/>
      <c r="AU158" s="127"/>
      <c r="AV158" s="127"/>
      <c r="AW158" s="127"/>
      <c r="AX158" s="127"/>
      <c r="AY158" s="127"/>
      <c r="AZ158" s="127"/>
    </row>
    <row r="159" spans="1:52">
      <c r="A159" s="17"/>
      <c r="B159" s="17"/>
      <c r="C159" s="18"/>
      <c r="D159" s="18"/>
      <c r="E159" s="17"/>
      <c r="O159" s="6"/>
      <c r="AF159" s="127"/>
      <c r="AG159" s="127"/>
      <c r="AH159" s="127"/>
      <c r="AI159" s="127"/>
      <c r="AJ159" s="127"/>
      <c r="AL159" s="113"/>
      <c r="AS159" s="127"/>
      <c r="AT159" s="127"/>
      <c r="AU159" s="127"/>
      <c r="AV159" s="127"/>
      <c r="AW159" s="127"/>
      <c r="AX159" s="127"/>
      <c r="AY159" s="127"/>
      <c r="AZ159" s="127"/>
    </row>
    <row r="160" spans="1:52">
      <c r="A160" s="17"/>
      <c r="B160" s="17"/>
      <c r="C160" s="18"/>
      <c r="D160" s="18"/>
      <c r="E160" s="17"/>
      <c r="O160" s="6"/>
      <c r="AF160" s="127"/>
      <c r="AG160" s="127"/>
      <c r="AH160" s="127"/>
      <c r="AI160" s="127"/>
      <c r="AJ160" s="127"/>
      <c r="AL160" s="113"/>
      <c r="AS160" s="127"/>
      <c r="AT160" s="127"/>
      <c r="AU160" s="127"/>
      <c r="AV160" s="127"/>
      <c r="AW160" s="127"/>
      <c r="AX160" s="127"/>
      <c r="AY160" s="127"/>
      <c r="AZ160" s="127"/>
    </row>
    <row r="161" spans="1:53">
      <c r="A161" s="17"/>
      <c r="B161" s="17"/>
      <c r="C161" s="18"/>
      <c r="D161" s="18"/>
      <c r="E161" s="17"/>
      <c r="O161" s="6"/>
      <c r="AF161" s="127"/>
      <c r="AG161" s="127"/>
      <c r="AH161" s="127"/>
      <c r="AI161" s="127"/>
      <c r="AJ161" s="127"/>
      <c r="AL161" s="113"/>
      <c r="AS161" s="127"/>
      <c r="AT161" s="127"/>
      <c r="AU161" s="127"/>
      <c r="AV161" s="127"/>
      <c r="AW161" s="127"/>
      <c r="AX161" s="127"/>
      <c r="AY161" s="127"/>
      <c r="AZ161" s="127"/>
    </row>
    <row r="162" spans="1:53">
      <c r="A162" s="17"/>
      <c r="B162" s="17"/>
      <c r="C162" s="18"/>
      <c r="D162" s="18"/>
      <c r="E162" s="17"/>
      <c r="O162" s="6"/>
      <c r="AF162" s="127"/>
      <c r="AG162" s="127"/>
      <c r="AH162" s="127"/>
      <c r="AI162" s="127"/>
      <c r="AJ162" s="127"/>
      <c r="AL162" s="113"/>
      <c r="AS162" s="127"/>
      <c r="AT162" s="127"/>
      <c r="AU162" s="127"/>
      <c r="AV162" s="127"/>
      <c r="AW162" s="127"/>
      <c r="AX162" s="127"/>
      <c r="AY162" s="127"/>
      <c r="AZ162" s="127"/>
    </row>
    <row r="163" spans="1:53">
      <c r="A163" s="17"/>
      <c r="B163" s="17"/>
      <c r="C163" s="18"/>
      <c r="D163" s="18"/>
      <c r="E163" s="17"/>
      <c r="O163" s="6"/>
      <c r="AF163" s="127"/>
      <c r="AG163" s="127"/>
      <c r="AH163" s="127"/>
      <c r="AI163" s="127"/>
      <c r="AJ163" s="127"/>
      <c r="AL163" s="113"/>
      <c r="AS163" s="127"/>
      <c r="AT163" s="127"/>
      <c r="AU163" s="127"/>
      <c r="AV163" s="127"/>
      <c r="AW163" s="127"/>
      <c r="AX163" s="127"/>
      <c r="AY163" s="127"/>
      <c r="AZ163" s="127"/>
    </row>
    <row r="164" spans="1:53">
      <c r="A164" s="17"/>
      <c r="B164" s="17"/>
      <c r="C164" s="18"/>
      <c r="D164" s="18"/>
      <c r="E164" s="17"/>
      <c r="O164" s="6"/>
      <c r="AF164" s="127"/>
      <c r="AG164" s="127"/>
      <c r="AH164" s="127"/>
      <c r="AI164" s="127"/>
      <c r="AJ164" s="127"/>
      <c r="AL164" s="113"/>
      <c r="AS164" s="127"/>
      <c r="AT164" s="127"/>
      <c r="AU164" s="127"/>
      <c r="AV164" s="127"/>
      <c r="AW164" s="127"/>
      <c r="AX164" s="127"/>
      <c r="AY164" s="127"/>
      <c r="AZ164" s="127"/>
    </row>
    <row r="165" spans="1:53">
      <c r="A165" s="17"/>
      <c r="B165" s="17"/>
      <c r="C165" s="18"/>
      <c r="D165" s="18"/>
      <c r="E165" s="17"/>
      <c r="O165" s="6"/>
      <c r="AF165" s="127"/>
      <c r="AG165" s="127"/>
      <c r="AH165" s="127"/>
      <c r="AI165" s="127"/>
      <c r="AJ165" s="127"/>
      <c r="AL165" s="113"/>
      <c r="AS165" s="127"/>
      <c r="AT165" s="127"/>
      <c r="AU165" s="127"/>
      <c r="AV165" s="127"/>
      <c r="AW165" s="127"/>
      <c r="AX165" s="127"/>
      <c r="AY165" s="127"/>
      <c r="AZ165" s="127"/>
    </row>
    <row r="166" spans="1:53">
      <c r="A166" s="17"/>
      <c r="B166" s="17"/>
      <c r="C166" s="18"/>
      <c r="D166" s="18"/>
      <c r="E166" s="17"/>
      <c r="O166" s="6"/>
      <c r="AF166" s="127"/>
      <c r="AG166" s="127"/>
      <c r="AH166" s="127"/>
      <c r="AI166" s="127"/>
      <c r="AJ166" s="127"/>
      <c r="AL166" s="113"/>
      <c r="AS166" s="127"/>
      <c r="AT166" s="127"/>
      <c r="AU166" s="127"/>
      <c r="AV166" s="127"/>
      <c r="AW166" s="127"/>
      <c r="AX166" s="127"/>
      <c r="AY166" s="127"/>
      <c r="AZ166" s="127"/>
    </row>
    <row r="167" spans="1:53">
      <c r="A167" s="17"/>
      <c r="B167" s="17"/>
      <c r="C167" s="18"/>
      <c r="D167" s="18"/>
      <c r="E167" s="17"/>
      <c r="O167" s="6"/>
      <c r="AF167" s="127"/>
      <c r="AG167" s="127"/>
      <c r="AH167" s="127"/>
      <c r="AI167" s="127"/>
      <c r="AJ167" s="127"/>
      <c r="AL167" s="113"/>
      <c r="AS167" s="127"/>
      <c r="AT167" s="127"/>
      <c r="AU167" s="127"/>
      <c r="AV167" s="127"/>
      <c r="AW167" s="127"/>
      <c r="AX167" s="127"/>
      <c r="AY167" s="127"/>
      <c r="AZ167" s="127"/>
    </row>
    <row r="168" spans="1:53">
      <c r="A168" s="17"/>
      <c r="B168" s="17"/>
      <c r="C168" s="18"/>
      <c r="D168" s="18"/>
      <c r="E168" s="17"/>
      <c r="O168" s="6"/>
      <c r="AF168" s="127"/>
      <c r="AG168" s="127"/>
      <c r="AH168" s="127"/>
      <c r="AI168" s="127"/>
      <c r="AJ168" s="127"/>
      <c r="AL168" s="113"/>
      <c r="AS168" s="127"/>
      <c r="AT168" s="127"/>
      <c r="AU168" s="127"/>
      <c r="AV168" s="127"/>
      <c r="AW168" s="127"/>
      <c r="AX168" s="127"/>
      <c r="AY168" s="127"/>
      <c r="AZ168" s="127"/>
      <c r="BA168" s="127"/>
    </row>
    <row r="169" spans="1:53">
      <c r="A169" s="17"/>
      <c r="B169" s="17"/>
      <c r="C169" s="18"/>
      <c r="D169" s="18"/>
      <c r="E169" s="17"/>
      <c r="O169" s="6"/>
      <c r="AF169" s="127"/>
      <c r="AG169" s="127"/>
      <c r="AH169" s="127"/>
      <c r="AI169" s="127"/>
      <c r="AJ169" s="127"/>
      <c r="AL169" s="113"/>
      <c r="AS169" s="127"/>
      <c r="AT169" s="127"/>
      <c r="AU169" s="127"/>
      <c r="AV169" s="127"/>
      <c r="AW169" s="127"/>
      <c r="AX169" s="127"/>
      <c r="AY169" s="127"/>
      <c r="AZ169" s="127"/>
    </row>
    <row r="170" spans="1:53">
      <c r="A170" s="17"/>
      <c r="B170" s="17"/>
      <c r="C170" s="18"/>
      <c r="D170" s="18"/>
      <c r="E170" s="17"/>
      <c r="O170" s="6"/>
      <c r="AF170" s="127"/>
      <c r="AG170" s="127"/>
      <c r="AH170" s="127"/>
      <c r="AI170" s="127"/>
      <c r="AJ170" s="127"/>
      <c r="AL170" s="113"/>
      <c r="AS170" s="127"/>
      <c r="AT170" s="127"/>
      <c r="AU170" s="127"/>
      <c r="AV170" s="127"/>
      <c r="AW170" s="127"/>
      <c r="AX170" s="127"/>
      <c r="AY170" s="127"/>
      <c r="AZ170" s="127"/>
    </row>
    <row r="171" spans="1:53">
      <c r="A171" s="17"/>
      <c r="B171" s="17"/>
      <c r="C171" s="18"/>
      <c r="D171" s="18"/>
      <c r="E171" s="17"/>
      <c r="O171" s="6"/>
      <c r="AF171" s="127"/>
      <c r="AG171" s="127"/>
      <c r="AH171" s="127"/>
      <c r="AI171" s="127"/>
      <c r="AJ171" s="127"/>
      <c r="AL171" s="113"/>
      <c r="AS171" s="127"/>
      <c r="AT171" s="127"/>
      <c r="AU171" s="127"/>
      <c r="AV171" s="127"/>
      <c r="AW171" s="127"/>
      <c r="AX171" s="127"/>
      <c r="AY171" s="127"/>
      <c r="AZ171" s="127"/>
      <c r="BA171" s="127"/>
    </row>
    <row r="172" spans="1:53">
      <c r="A172" s="17"/>
      <c r="B172" s="17"/>
      <c r="C172" s="18"/>
      <c r="D172" s="18"/>
      <c r="E172" s="17"/>
      <c r="O172" s="6"/>
      <c r="AF172" s="127"/>
      <c r="AG172" s="127"/>
      <c r="AH172" s="127"/>
      <c r="AI172" s="127"/>
      <c r="AJ172" s="127"/>
      <c r="AL172" s="113"/>
      <c r="AS172" s="127"/>
      <c r="AT172" s="127"/>
      <c r="AU172" s="127"/>
      <c r="AV172" s="127"/>
      <c r="AW172" s="127"/>
      <c r="AX172" s="127"/>
      <c r="AY172" s="127"/>
      <c r="AZ172" s="127"/>
    </row>
    <row r="173" spans="1:53">
      <c r="A173" s="17"/>
      <c r="B173" s="17"/>
      <c r="C173" s="18"/>
      <c r="D173" s="18"/>
      <c r="E173" s="17"/>
      <c r="O173" s="6"/>
      <c r="AF173" s="127"/>
      <c r="AG173" s="127"/>
      <c r="AH173" s="127"/>
      <c r="AI173" s="127"/>
      <c r="AJ173" s="127"/>
      <c r="AL173" s="113"/>
      <c r="AS173" s="127"/>
      <c r="AT173" s="127"/>
      <c r="AU173" s="127"/>
      <c r="AV173" s="127"/>
      <c r="AW173" s="127"/>
      <c r="AX173" s="127"/>
      <c r="AY173" s="127"/>
      <c r="AZ173" s="127"/>
      <c r="BA173" s="127"/>
    </row>
    <row r="174" spans="1:53">
      <c r="A174" s="17"/>
      <c r="B174" s="17"/>
      <c r="C174" s="18"/>
      <c r="D174" s="18"/>
      <c r="E174" s="17"/>
      <c r="O174" s="6"/>
      <c r="AF174" s="127"/>
      <c r="AG174" s="127"/>
      <c r="AH174" s="127"/>
      <c r="AI174" s="127"/>
      <c r="AJ174" s="127"/>
      <c r="AL174" s="113"/>
      <c r="AS174" s="127"/>
      <c r="AT174" s="127"/>
      <c r="AU174" s="127"/>
      <c r="AV174" s="127"/>
      <c r="AW174" s="127"/>
      <c r="AX174" s="127"/>
      <c r="AY174" s="127"/>
      <c r="AZ174" s="127"/>
    </row>
    <row r="175" spans="1:53">
      <c r="A175" s="17"/>
      <c r="B175" s="17"/>
      <c r="C175" s="18"/>
      <c r="D175" s="18"/>
      <c r="E175" s="17"/>
      <c r="O175" s="6"/>
      <c r="AF175" s="127"/>
      <c r="AG175" s="127"/>
      <c r="AH175" s="127"/>
      <c r="AI175" s="127"/>
      <c r="AJ175" s="127"/>
      <c r="AL175" s="113"/>
      <c r="AS175" s="127"/>
      <c r="AT175" s="127"/>
      <c r="AU175" s="127"/>
      <c r="AV175" s="127"/>
      <c r="AW175" s="127"/>
      <c r="AX175" s="127"/>
      <c r="AY175" s="127"/>
      <c r="AZ175" s="127"/>
    </row>
    <row r="176" spans="1:53">
      <c r="A176" s="17"/>
      <c r="B176" s="17"/>
      <c r="C176" s="18"/>
      <c r="D176" s="18"/>
      <c r="E176" s="17"/>
      <c r="O176" s="6"/>
      <c r="AF176" s="127"/>
      <c r="AG176" s="127"/>
      <c r="AH176" s="127"/>
      <c r="AI176" s="127"/>
      <c r="AJ176" s="127"/>
      <c r="AL176" s="113"/>
      <c r="AS176" s="127"/>
      <c r="AT176" s="127"/>
      <c r="AU176" s="127"/>
      <c r="AV176" s="127"/>
      <c r="AW176" s="127"/>
      <c r="AX176" s="127"/>
      <c r="AY176" s="127"/>
      <c r="AZ176" s="127"/>
    </row>
    <row r="177" spans="1:53">
      <c r="A177" s="17"/>
      <c r="B177" s="17"/>
      <c r="C177" s="18"/>
      <c r="D177" s="18"/>
      <c r="E177" s="17"/>
      <c r="O177" s="6"/>
      <c r="AF177" s="127"/>
      <c r="AG177" s="127"/>
      <c r="AH177" s="127"/>
      <c r="AI177" s="127"/>
      <c r="AJ177" s="127"/>
      <c r="AL177" s="113"/>
      <c r="AS177" s="127"/>
      <c r="AT177" s="127"/>
      <c r="AU177" s="127"/>
      <c r="AV177" s="127"/>
      <c r="AW177" s="127"/>
      <c r="AX177" s="127"/>
      <c r="AY177" s="127"/>
      <c r="AZ177" s="127"/>
    </row>
    <row r="178" spans="1:53">
      <c r="A178" s="17"/>
      <c r="B178" s="17"/>
      <c r="C178" s="18"/>
      <c r="D178" s="18"/>
      <c r="E178" s="17"/>
      <c r="O178" s="6"/>
      <c r="AF178" s="127"/>
      <c r="AG178" s="127"/>
      <c r="AH178" s="127"/>
      <c r="AI178" s="127"/>
      <c r="AJ178" s="127"/>
      <c r="AL178" s="113"/>
      <c r="AS178" s="127"/>
      <c r="AT178" s="127"/>
      <c r="AU178" s="127"/>
      <c r="AV178" s="127"/>
      <c r="AW178" s="127"/>
      <c r="AX178" s="127"/>
      <c r="AY178" s="127"/>
      <c r="AZ178" s="127"/>
    </row>
    <row r="179" spans="1:53">
      <c r="A179" s="17"/>
      <c r="B179" s="17"/>
      <c r="C179" s="18"/>
      <c r="D179" s="18"/>
      <c r="E179" s="17"/>
      <c r="O179" s="6"/>
      <c r="AF179" s="127"/>
      <c r="AG179" s="127"/>
      <c r="AH179" s="127"/>
      <c r="AI179" s="127"/>
      <c r="AJ179" s="127"/>
      <c r="AL179" s="113"/>
      <c r="AS179" s="127"/>
      <c r="AT179" s="127"/>
      <c r="AU179" s="127"/>
      <c r="AV179" s="127"/>
      <c r="AW179" s="127"/>
      <c r="AX179" s="127"/>
      <c r="AY179" s="127"/>
      <c r="AZ179" s="127"/>
    </row>
    <row r="180" spans="1:53">
      <c r="A180" s="17"/>
      <c r="B180" s="17"/>
      <c r="C180" s="18"/>
      <c r="D180" s="18"/>
      <c r="E180" s="17"/>
      <c r="O180" s="6"/>
      <c r="AF180" s="127"/>
      <c r="AG180" s="127"/>
      <c r="AH180" s="127"/>
      <c r="AI180" s="127"/>
      <c r="AJ180" s="127"/>
      <c r="AL180" s="113"/>
      <c r="AS180" s="127"/>
      <c r="AT180" s="127"/>
      <c r="AU180" s="127"/>
      <c r="AV180" s="127"/>
      <c r="AW180" s="127"/>
      <c r="AX180" s="127"/>
      <c r="AY180" s="127"/>
      <c r="AZ180" s="127"/>
    </row>
    <row r="181" spans="1:53">
      <c r="A181" s="17"/>
      <c r="B181" s="17"/>
      <c r="C181" s="18"/>
      <c r="D181" s="18"/>
      <c r="E181" s="17"/>
      <c r="O181" s="6"/>
      <c r="AF181" s="127"/>
      <c r="AG181" s="127"/>
      <c r="AH181" s="127"/>
      <c r="AI181" s="127"/>
      <c r="AJ181" s="127"/>
      <c r="AL181" s="113"/>
      <c r="AS181" s="127"/>
      <c r="AT181" s="127"/>
      <c r="AU181" s="127"/>
      <c r="AV181" s="127"/>
      <c r="AW181" s="127"/>
      <c r="AX181" s="127"/>
      <c r="AY181" s="127"/>
      <c r="AZ181" s="127"/>
    </row>
    <row r="182" spans="1:53">
      <c r="A182" s="17"/>
      <c r="B182" s="17"/>
      <c r="C182" s="18"/>
      <c r="D182" s="18"/>
      <c r="E182" s="17"/>
      <c r="O182" s="6"/>
      <c r="AF182" s="127"/>
      <c r="AG182" s="127"/>
      <c r="AH182" s="127"/>
      <c r="AI182" s="127"/>
      <c r="AJ182" s="127"/>
      <c r="AL182" s="113"/>
      <c r="AS182" s="127"/>
      <c r="AT182" s="127"/>
      <c r="AU182" s="127"/>
      <c r="AV182" s="127"/>
      <c r="AW182" s="127"/>
      <c r="AX182" s="127"/>
      <c r="AY182" s="127"/>
      <c r="AZ182" s="127"/>
      <c r="BA182" s="127"/>
    </row>
    <row r="183" spans="1:53">
      <c r="A183" s="17"/>
      <c r="B183" s="17"/>
      <c r="C183" s="18"/>
      <c r="D183" s="18"/>
      <c r="E183" s="17"/>
      <c r="O183" s="6"/>
      <c r="AF183" s="127"/>
      <c r="AG183" s="127"/>
      <c r="AH183" s="127"/>
      <c r="AI183" s="127"/>
      <c r="AJ183" s="127"/>
      <c r="AL183" s="113"/>
      <c r="AS183" s="127"/>
      <c r="AT183" s="127"/>
      <c r="AU183" s="127"/>
      <c r="AV183" s="127"/>
      <c r="AW183" s="127"/>
      <c r="AX183" s="127"/>
      <c r="AY183" s="127"/>
      <c r="AZ183" s="127"/>
    </row>
    <row r="184" spans="1:53">
      <c r="A184" s="17"/>
      <c r="B184" s="17"/>
      <c r="C184" s="18"/>
      <c r="D184" s="18"/>
      <c r="E184" s="17"/>
      <c r="O184" s="6"/>
      <c r="AF184" s="127"/>
      <c r="AG184" s="127"/>
      <c r="AH184" s="127"/>
      <c r="AI184" s="127"/>
      <c r="AJ184" s="127"/>
      <c r="AL184" s="113"/>
      <c r="AS184" s="127"/>
      <c r="AT184" s="127"/>
      <c r="AU184" s="127"/>
      <c r="AV184" s="127"/>
      <c r="AW184" s="127"/>
      <c r="AX184" s="127"/>
      <c r="AY184" s="127"/>
      <c r="AZ184" s="127"/>
    </row>
    <row r="185" spans="1:53">
      <c r="A185" s="17"/>
      <c r="B185" s="17"/>
      <c r="C185" s="18"/>
      <c r="D185" s="18"/>
      <c r="E185" s="17"/>
      <c r="O185" s="6"/>
      <c r="AF185" s="127"/>
      <c r="AG185" s="127"/>
      <c r="AH185" s="127"/>
      <c r="AI185" s="127"/>
      <c r="AJ185" s="127"/>
      <c r="AL185" s="113"/>
      <c r="AS185" s="127"/>
      <c r="AT185" s="127"/>
      <c r="AU185" s="127"/>
      <c r="AV185" s="127"/>
      <c r="AW185" s="127"/>
      <c r="AX185" s="127"/>
      <c r="AY185" s="127"/>
      <c r="AZ185" s="127"/>
    </row>
    <row r="186" spans="1:53">
      <c r="A186" s="17"/>
      <c r="B186" s="17"/>
      <c r="C186" s="18"/>
      <c r="D186" s="18"/>
      <c r="E186" s="17"/>
      <c r="O186" s="6"/>
      <c r="AF186" s="127"/>
      <c r="AG186" s="127"/>
      <c r="AH186" s="127"/>
      <c r="AI186" s="127"/>
      <c r="AJ186" s="127"/>
      <c r="AL186" s="113"/>
      <c r="AS186" s="127"/>
      <c r="AT186" s="127"/>
      <c r="AU186" s="127"/>
      <c r="AV186" s="127"/>
      <c r="AW186" s="127"/>
      <c r="AX186" s="127"/>
      <c r="AY186" s="127"/>
      <c r="AZ186" s="127"/>
    </row>
    <row r="187" spans="1:53">
      <c r="A187" s="17"/>
      <c r="B187" s="17"/>
      <c r="C187" s="18"/>
      <c r="D187" s="18"/>
      <c r="E187" s="17"/>
      <c r="O187" s="6"/>
      <c r="AF187" s="127"/>
      <c r="AG187" s="127"/>
      <c r="AH187" s="127"/>
      <c r="AI187" s="127"/>
      <c r="AJ187" s="127"/>
      <c r="AL187" s="113"/>
      <c r="AS187" s="127"/>
      <c r="AT187" s="127"/>
      <c r="AU187" s="127"/>
      <c r="AV187" s="127"/>
      <c r="AW187" s="127"/>
      <c r="AX187" s="127"/>
      <c r="AY187" s="127"/>
      <c r="AZ187" s="127"/>
    </row>
    <row r="188" spans="1:53">
      <c r="A188" s="17"/>
      <c r="B188" s="17"/>
      <c r="C188" s="18"/>
      <c r="D188" s="18"/>
      <c r="E188" s="17"/>
      <c r="O188" s="6"/>
      <c r="AF188" s="127"/>
      <c r="AG188" s="127"/>
      <c r="AH188" s="127"/>
      <c r="AI188" s="127"/>
      <c r="AJ188" s="127"/>
      <c r="AL188" s="113"/>
      <c r="AS188" s="127"/>
      <c r="AT188" s="127"/>
      <c r="AU188" s="127"/>
      <c r="AV188" s="127"/>
      <c r="AW188" s="127"/>
      <c r="AX188" s="127"/>
      <c r="AY188" s="127"/>
      <c r="AZ188" s="127"/>
    </row>
    <row r="189" spans="1:53">
      <c r="A189" s="17"/>
      <c r="B189" s="17"/>
      <c r="C189" s="18"/>
      <c r="D189" s="18"/>
      <c r="E189" s="17"/>
      <c r="O189" s="6"/>
      <c r="AF189" s="127"/>
      <c r="AG189" s="127"/>
      <c r="AH189" s="127"/>
      <c r="AI189" s="127"/>
      <c r="AJ189" s="127"/>
      <c r="AL189" s="113"/>
      <c r="AS189" s="127"/>
      <c r="AT189" s="127"/>
      <c r="AU189" s="127"/>
      <c r="AV189" s="127"/>
      <c r="AW189" s="127"/>
      <c r="AX189" s="127"/>
      <c r="AY189" s="127"/>
      <c r="AZ189" s="127"/>
      <c r="BA189" s="127"/>
    </row>
    <row r="190" spans="1:53">
      <c r="A190" s="17"/>
      <c r="B190" s="17"/>
      <c r="C190" s="18"/>
      <c r="D190" s="18"/>
      <c r="E190" s="17"/>
      <c r="O190" s="6"/>
      <c r="AF190" s="127"/>
      <c r="AG190" s="127"/>
      <c r="AH190" s="127"/>
      <c r="AI190" s="127"/>
      <c r="AJ190" s="127"/>
      <c r="AL190" s="113"/>
      <c r="AS190" s="127"/>
      <c r="AT190" s="127"/>
      <c r="AU190" s="127"/>
      <c r="AV190" s="127"/>
      <c r="AW190" s="127"/>
      <c r="AX190" s="127"/>
      <c r="AY190" s="127"/>
      <c r="AZ190" s="127"/>
    </row>
    <row r="191" spans="1:53">
      <c r="A191" s="17"/>
      <c r="B191" s="17"/>
      <c r="C191" s="18"/>
      <c r="D191" s="18"/>
      <c r="E191" s="17"/>
      <c r="O191" s="6"/>
      <c r="AF191" s="127"/>
      <c r="AG191" s="127"/>
      <c r="AH191" s="127"/>
      <c r="AI191" s="127"/>
      <c r="AJ191" s="127"/>
      <c r="AL191" s="113"/>
      <c r="AS191" s="127"/>
      <c r="AT191" s="127"/>
      <c r="AU191" s="127"/>
      <c r="AV191" s="127"/>
      <c r="AW191" s="127"/>
      <c r="AX191" s="127"/>
      <c r="AY191" s="127"/>
      <c r="AZ191" s="127"/>
    </row>
    <row r="192" spans="1:53">
      <c r="A192" s="17"/>
      <c r="B192" s="17"/>
      <c r="C192" s="18"/>
      <c r="D192" s="18"/>
      <c r="E192" s="17"/>
      <c r="O192" s="6"/>
      <c r="AF192" s="127"/>
      <c r="AG192" s="127"/>
      <c r="AH192" s="127"/>
      <c r="AI192" s="127"/>
      <c r="AJ192" s="127"/>
      <c r="AL192" s="113"/>
      <c r="AS192" s="127"/>
      <c r="AT192" s="127"/>
      <c r="AU192" s="127"/>
      <c r="AV192" s="127"/>
      <c r="AW192" s="127"/>
      <c r="AX192" s="127"/>
      <c r="AY192" s="127"/>
      <c r="AZ192" s="127"/>
      <c r="BA192" s="127"/>
    </row>
    <row r="193" spans="1:53">
      <c r="A193" s="17"/>
      <c r="B193" s="17"/>
      <c r="C193" s="18"/>
      <c r="D193" s="18"/>
      <c r="E193" s="17"/>
      <c r="O193" s="6"/>
      <c r="AF193" s="127"/>
      <c r="AG193" s="127"/>
      <c r="AH193" s="127"/>
      <c r="AI193" s="127"/>
      <c r="AJ193" s="127"/>
      <c r="AL193" s="113"/>
      <c r="AS193" s="127"/>
      <c r="AT193" s="127"/>
      <c r="AU193" s="127"/>
      <c r="AV193" s="127"/>
      <c r="AW193" s="127"/>
      <c r="AX193" s="127"/>
      <c r="AY193" s="127"/>
      <c r="AZ193" s="127"/>
    </row>
    <row r="194" spans="1:53">
      <c r="A194" s="17"/>
      <c r="B194" s="17"/>
      <c r="C194" s="18"/>
      <c r="D194" s="18"/>
      <c r="E194" s="17"/>
      <c r="O194" s="6"/>
      <c r="AF194" s="127"/>
      <c r="AG194" s="127"/>
      <c r="AH194" s="127"/>
      <c r="AI194" s="127"/>
      <c r="AJ194" s="127"/>
      <c r="AL194" s="113"/>
      <c r="AS194" s="127"/>
      <c r="AT194" s="127"/>
      <c r="AU194" s="127"/>
      <c r="AV194" s="127"/>
      <c r="AW194" s="127"/>
      <c r="AX194" s="127"/>
      <c r="AY194" s="127"/>
      <c r="AZ194" s="127"/>
    </row>
    <row r="195" spans="1:53">
      <c r="A195" s="17"/>
      <c r="B195" s="17"/>
      <c r="C195" s="18"/>
      <c r="D195" s="18"/>
      <c r="E195" s="17"/>
      <c r="O195" s="6"/>
      <c r="AF195" s="127"/>
      <c r="AG195" s="127"/>
      <c r="AH195" s="127"/>
      <c r="AI195" s="127"/>
      <c r="AJ195" s="127"/>
      <c r="AL195" s="113"/>
      <c r="AS195" s="127"/>
      <c r="AT195" s="127"/>
      <c r="AU195" s="127"/>
      <c r="AV195" s="127"/>
      <c r="AW195" s="127"/>
      <c r="AX195" s="127"/>
      <c r="AY195" s="127"/>
      <c r="AZ195" s="127"/>
    </row>
    <row r="196" spans="1:53">
      <c r="A196" s="17"/>
      <c r="B196" s="17"/>
      <c r="C196" s="18"/>
      <c r="D196" s="18"/>
      <c r="E196" s="17"/>
      <c r="O196" s="6"/>
      <c r="AF196" s="127"/>
      <c r="AG196" s="127"/>
      <c r="AH196" s="127"/>
      <c r="AI196" s="127"/>
      <c r="AJ196" s="127"/>
      <c r="AL196" s="113"/>
      <c r="AS196" s="127"/>
      <c r="AT196" s="127"/>
      <c r="AU196" s="127"/>
      <c r="AV196" s="127"/>
      <c r="AW196" s="127"/>
      <c r="AX196" s="127"/>
      <c r="AY196" s="127"/>
      <c r="AZ196" s="127"/>
    </row>
    <row r="197" spans="1:53">
      <c r="A197" s="17"/>
      <c r="B197" s="17"/>
      <c r="C197" s="18"/>
      <c r="D197" s="18"/>
      <c r="E197" s="17"/>
      <c r="O197" s="6"/>
      <c r="AF197" s="127"/>
      <c r="AG197" s="127"/>
      <c r="AH197" s="127"/>
      <c r="AI197" s="127"/>
      <c r="AJ197" s="127"/>
      <c r="AL197" s="113"/>
      <c r="AS197" s="127"/>
      <c r="AT197" s="127"/>
      <c r="AU197" s="127"/>
      <c r="AV197" s="127"/>
      <c r="AW197" s="127"/>
      <c r="AX197" s="127"/>
      <c r="AY197" s="127"/>
      <c r="AZ197" s="127"/>
    </row>
    <row r="198" spans="1:53">
      <c r="A198" s="17"/>
      <c r="B198" s="17"/>
      <c r="C198" s="18"/>
      <c r="D198" s="18"/>
      <c r="E198" s="17"/>
      <c r="O198" s="6"/>
      <c r="AF198" s="127"/>
      <c r="AG198" s="127"/>
      <c r="AH198" s="127"/>
      <c r="AI198" s="127"/>
      <c r="AJ198" s="127"/>
      <c r="AL198" s="113"/>
      <c r="AS198" s="127"/>
      <c r="AT198" s="127"/>
      <c r="AU198" s="127"/>
      <c r="AV198" s="127"/>
      <c r="AW198" s="127"/>
      <c r="AX198" s="127"/>
      <c r="AY198" s="127"/>
      <c r="AZ198" s="127"/>
    </row>
    <row r="199" spans="1:53">
      <c r="A199" s="17"/>
      <c r="B199" s="17"/>
      <c r="C199" s="18"/>
      <c r="D199" s="18"/>
      <c r="E199" s="17"/>
      <c r="O199" s="6"/>
      <c r="AF199" s="127"/>
      <c r="AG199" s="127"/>
      <c r="AH199" s="127"/>
      <c r="AI199" s="127"/>
      <c r="AJ199" s="127"/>
      <c r="AL199" s="113"/>
      <c r="AS199" s="127"/>
      <c r="AT199" s="127"/>
      <c r="AU199" s="127"/>
      <c r="AV199" s="127"/>
      <c r="AW199" s="127"/>
      <c r="AX199" s="127"/>
      <c r="AY199" s="127"/>
      <c r="AZ199" s="127"/>
    </row>
    <row r="200" spans="1:53">
      <c r="A200" s="17"/>
      <c r="B200" s="17"/>
      <c r="C200" s="18"/>
      <c r="D200" s="18"/>
      <c r="E200" s="17"/>
      <c r="O200" s="6"/>
      <c r="AF200" s="127"/>
      <c r="AG200" s="127"/>
      <c r="AH200" s="127"/>
      <c r="AI200" s="127"/>
      <c r="AJ200" s="127"/>
      <c r="AL200" s="113"/>
      <c r="AS200" s="127"/>
      <c r="AT200" s="127"/>
      <c r="AU200" s="127"/>
      <c r="AV200" s="127"/>
      <c r="AW200" s="127"/>
      <c r="AX200" s="127"/>
      <c r="AY200" s="127"/>
      <c r="AZ200" s="127"/>
    </row>
    <row r="201" spans="1:53">
      <c r="A201" s="17"/>
      <c r="B201" s="17"/>
      <c r="C201" s="18"/>
      <c r="D201" s="18"/>
      <c r="E201" s="17"/>
      <c r="O201" s="6"/>
      <c r="AF201" s="127"/>
      <c r="AG201" s="127"/>
      <c r="AH201" s="127"/>
      <c r="AI201" s="127"/>
      <c r="AJ201" s="127"/>
      <c r="AL201" s="113"/>
      <c r="AS201" s="127"/>
      <c r="AT201" s="127"/>
      <c r="AU201" s="127"/>
      <c r="AV201" s="127"/>
      <c r="AW201" s="127"/>
      <c r="AX201" s="127"/>
      <c r="AY201" s="127"/>
      <c r="AZ201" s="127"/>
    </row>
    <row r="202" spans="1:53">
      <c r="A202" s="17"/>
      <c r="B202" s="17"/>
      <c r="C202" s="18"/>
      <c r="D202" s="18"/>
      <c r="E202" s="17"/>
      <c r="O202" s="6"/>
      <c r="AF202" s="127"/>
      <c r="AG202" s="127"/>
      <c r="AH202" s="127"/>
      <c r="AI202" s="127"/>
      <c r="AJ202" s="127"/>
      <c r="AL202" s="113"/>
      <c r="AS202" s="127"/>
      <c r="AT202" s="127"/>
      <c r="AU202" s="127"/>
      <c r="AV202" s="127"/>
      <c r="AW202" s="127"/>
      <c r="AX202" s="127"/>
      <c r="AY202" s="127"/>
      <c r="AZ202" s="127"/>
    </row>
    <row r="203" spans="1:53">
      <c r="A203" s="17"/>
      <c r="B203" s="17"/>
      <c r="C203" s="18"/>
      <c r="D203" s="18"/>
      <c r="E203" s="17"/>
      <c r="O203" s="6"/>
      <c r="AF203" s="127"/>
      <c r="AG203" s="127"/>
      <c r="AH203" s="127"/>
      <c r="AI203" s="127"/>
      <c r="AJ203" s="127"/>
      <c r="AL203" s="113"/>
      <c r="AS203" s="127"/>
      <c r="AT203" s="127"/>
      <c r="AU203" s="127"/>
      <c r="AV203" s="127"/>
      <c r="AW203" s="127"/>
      <c r="AX203" s="127"/>
      <c r="AY203" s="127"/>
      <c r="AZ203" s="127"/>
    </row>
    <row r="204" spans="1:53">
      <c r="A204" s="17"/>
      <c r="B204" s="17"/>
      <c r="C204" s="18"/>
      <c r="D204" s="18"/>
      <c r="E204" s="17"/>
      <c r="O204" s="6"/>
      <c r="AF204" s="127"/>
      <c r="AG204" s="127"/>
      <c r="AH204" s="127"/>
      <c r="AI204" s="127"/>
      <c r="AJ204" s="127"/>
      <c r="AL204" s="113"/>
      <c r="AS204" s="127"/>
      <c r="AT204" s="127"/>
      <c r="AU204" s="127"/>
      <c r="AV204" s="127"/>
      <c r="AW204" s="127"/>
      <c r="AX204" s="127"/>
      <c r="AY204" s="127"/>
      <c r="AZ204" s="127"/>
    </row>
    <row r="205" spans="1:53">
      <c r="A205" s="17"/>
      <c r="B205" s="17"/>
      <c r="C205" s="18"/>
      <c r="D205" s="18"/>
      <c r="E205" s="17"/>
      <c r="O205" s="6"/>
      <c r="AF205" s="127"/>
      <c r="AG205" s="127"/>
      <c r="AH205" s="127"/>
      <c r="AI205" s="127"/>
      <c r="AJ205" s="127"/>
      <c r="AL205" s="113"/>
      <c r="AS205" s="127"/>
      <c r="AT205" s="127"/>
      <c r="AU205" s="127"/>
      <c r="AV205" s="127"/>
      <c r="AW205" s="127"/>
      <c r="AX205" s="127"/>
      <c r="AY205" s="127"/>
      <c r="AZ205" s="127"/>
    </row>
    <row r="206" spans="1:53">
      <c r="A206" s="17"/>
      <c r="B206" s="17"/>
      <c r="C206" s="18"/>
      <c r="D206" s="18"/>
      <c r="E206" s="17"/>
      <c r="O206" s="6"/>
      <c r="AF206" s="127"/>
      <c r="AG206" s="127"/>
      <c r="AH206" s="127"/>
      <c r="AI206" s="127"/>
      <c r="AJ206" s="127"/>
      <c r="AL206" s="113"/>
      <c r="AS206" s="127"/>
      <c r="AT206" s="127"/>
      <c r="AU206" s="127"/>
      <c r="AV206" s="127"/>
      <c r="AW206" s="127"/>
      <c r="AX206" s="127"/>
      <c r="AY206" s="127"/>
      <c r="AZ206" s="127"/>
      <c r="BA206" s="127"/>
    </row>
    <row r="207" spans="1:53">
      <c r="A207" s="17"/>
      <c r="B207" s="17"/>
      <c r="C207" s="18"/>
      <c r="D207" s="18"/>
      <c r="E207" s="17"/>
      <c r="O207" s="6"/>
      <c r="AF207" s="127"/>
      <c r="AG207" s="127"/>
      <c r="AH207" s="127"/>
      <c r="AI207" s="127"/>
      <c r="AJ207" s="127"/>
      <c r="AL207" s="113"/>
      <c r="AS207" s="127"/>
      <c r="AT207" s="127"/>
      <c r="AU207" s="127"/>
      <c r="AV207" s="127"/>
      <c r="AW207" s="127"/>
      <c r="AX207" s="127"/>
      <c r="AY207" s="127"/>
      <c r="AZ207" s="127"/>
      <c r="BA207" s="127"/>
    </row>
    <row r="208" spans="1:53">
      <c r="A208" s="17"/>
      <c r="B208" s="17"/>
      <c r="C208" s="18"/>
      <c r="D208" s="18"/>
      <c r="E208" s="17"/>
      <c r="O208" s="6"/>
      <c r="AF208" s="127"/>
      <c r="AG208" s="127"/>
      <c r="AH208" s="127"/>
      <c r="AI208" s="127"/>
      <c r="AJ208" s="127"/>
      <c r="AL208" s="113"/>
      <c r="AS208" s="127"/>
      <c r="AT208" s="127"/>
      <c r="AU208" s="127"/>
      <c r="AV208" s="127"/>
      <c r="AW208" s="127"/>
      <c r="AX208" s="127"/>
      <c r="AY208" s="127"/>
      <c r="AZ208" s="127"/>
      <c r="BA208" s="127"/>
    </row>
    <row r="209" spans="1:52">
      <c r="A209" s="17"/>
      <c r="B209" s="17"/>
      <c r="C209" s="18"/>
      <c r="D209" s="18"/>
      <c r="E209" s="17"/>
      <c r="O209" s="6"/>
      <c r="AF209" s="127"/>
      <c r="AG209" s="127"/>
      <c r="AH209" s="127"/>
      <c r="AI209" s="127"/>
      <c r="AJ209" s="127"/>
      <c r="AL209" s="113"/>
      <c r="AS209" s="127"/>
      <c r="AT209" s="127"/>
      <c r="AU209" s="127"/>
      <c r="AV209" s="127"/>
      <c r="AW209" s="127"/>
      <c r="AX209" s="127"/>
      <c r="AY209" s="127"/>
      <c r="AZ209" s="127"/>
    </row>
    <row r="210" spans="1:52">
      <c r="A210" s="17"/>
      <c r="B210" s="17"/>
      <c r="C210" s="18"/>
      <c r="D210" s="18"/>
      <c r="E210" s="17"/>
      <c r="O210" s="6"/>
      <c r="AF210" s="127"/>
      <c r="AG210" s="127"/>
      <c r="AH210" s="127"/>
      <c r="AI210" s="127"/>
      <c r="AJ210" s="127"/>
      <c r="AL210" s="113"/>
      <c r="AS210" s="127"/>
      <c r="AT210" s="127"/>
      <c r="AU210" s="127"/>
      <c r="AV210" s="127"/>
      <c r="AW210" s="127"/>
      <c r="AX210" s="127"/>
      <c r="AY210" s="127"/>
      <c r="AZ210" s="127"/>
    </row>
    <row r="211" spans="1:52">
      <c r="A211" s="17"/>
      <c r="B211" s="17"/>
      <c r="C211" s="18"/>
      <c r="D211" s="18"/>
      <c r="E211" s="17"/>
      <c r="O211" s="6"/>
      <c r="AF211" s="127"/>
      <c r="AG211" s="127"/>
      <c r="AH211" s="127"/>
      <c r="AI211" s="127"/>
      <c r="AJ211" s="127"/>
      <c r="AL211" s="113"/>
      <c r="AS211" s="127"/>
      <c r="AT211" s="127"/>
      <c r="AU211" s="127"/>
      <c r="AV211" s="127"/>
      <c r="AW211" s="127"/>
      <c r="AX211" s="127"/>
      <c r="AY211" s="127"/>
      <c r="AZ211" s="127"/>
    </row>
    <row r="212" spans="1:52">
      <c r="A212" s="17"/>
      <c r="B212" s="17"/>
      <c r="C212" s="18"/>
      <c r="D212" s="18"/>
      <c r="E212" s="17"/>
      <c r="O212" s="6"/>
      <c r="AF212" s="127"/>
      <c r="AG212" s="127"/>
      <c r="AH212" s="127"/>
      <c r="AI212" s="127"/>
      <c r="AJ212" s="127"/>
      <c r="AL212" s="113"/>
      <c r="AS212" s="127"/>
      <c r="AT212" s="127"/>
      <c r="AU212" s="127"/>
      <c r="AV212" s="127"/>
      <c r="AW212" s="127"/>
      <c r="AX212" s="127"/>
      <c r="AY212" s="127"/>
      <c r="AZ212" s="127"/>
    </row>
    <row r="213" spans="1:52">
      <c r="A213" s="17"/>
      <c r="B213" s="17"/>
      <c r="C213" s="18"/>
      <c r="D213" s="18"/>
      <c r="E213" s="17"/>
      <c r="O213" s="6"/>
      <c r="AF213" s="127"/>
      <c r="AG213" s="127"/>
      <c r="AH213" s="127"/>
      <c r="AI213" s="127"/>
      <c r="AJ213" s="127"/>
      <c r="AL213" s="113"/>
      <c r="AS213" s="127"/>
      <c r="AT213" s="127"/>
      <c r="AU213" s="127"/>
      <c r="AV213" s="127"/>
      <c r="AW213" s="127"/>
      <c r="AX213" s="127"/>
      <c r="AY213" s="127"/>
      <c r="AZ213" s="127"/>
    </row>
    <row r="214" spans="1:52">
      <c r="A214" s="17"/>
      <c r="B214" s="17"/>
      <c r="C214" s="18"/>
      <c r="D214" s="18"/>
      <c r="E214" s="17"/>
      <c r="O214" s="6"/>
      <c r="AF214" s="127"/>
      <c r="AG214" s="127"/>
      <c r="AH214" s="127"/>
      <c r="AI214" s="127"/>
      <c r="AJ214" s="127"/>
      <c r="AL214" s="113"/>
      <c r="AS214" s="127"/>
      <c r="AT214" s="127"/>
      <c r="AU214" s="127"/>
      <c r="AV214" s="127"/>
      <c r="AW214" s="127"/>
      <c r="AX214" s="127"/>
      <c r="AY214" s="127"/>
      <c r="AZ214" s="127"/>
    </row>
    <row r="215" spans="1:52">
      <c r="A215" s="17"/>
      <c r="B215" s="17"/>
      <c r="C215" s="18"/>
      <c r="D215" s="18"/>
      <c r="E215" s="17"/>
      <c r="O215" s="6"/>
      <c r="AF215" s="127"/>
      <c r="AG215" s="127"/>
      <c r="AH215" s="127"/>
      <c r="AI215" s="127"/>
      <c r="AJ215" s="127"/>
      <c r="AL215" s="113"/>
      <c r="AS215" s="127"/>
      <c r="AT215" s="127"/>
      <c r="AU215" s="127"/>
      <c r="AV215" s="127"/>
      <c r="AW215" s="127"/>
      <c r="AX215" s="127"/>
      <c r="AY215" s="127"/>
      <c r="AZ215" s="127"/>
    </row>
    <row r="216" spans="1:52">
      <c r="A216" s="17"/>
      <c r="B216" s="17"/>
      <c r="C216" s="18"/>
      <c r="D216" s="18"/>
      <c r="E216" s="17"/>
      <c r="O216" s="6"/>
      <c r="AF216" s="127"/>
      <c r="AG216" s="127"/>
      <c r="AH216" s="127"/>
      <c r="AI216" s="127"/>
      <c r="AJ216" s="127"/>
      <c r="AL216" s="113"/>
      <c r="AS216" s="127"/>
      <c r="AT216" s="127"/>
      <c r="AU216" s="127"/>
      <c r="AV216" s="127"/>
      <c r="AW216" s="127"/>
      <c r="AX216" s="127"/>
      <c r="AY216" s="127"/>
      <c r="AZ216" s="127"/>
    </row>
    <row r="217" spans="1:52">
      <c r="A217" s="17"/>
      <c r="B217" s="17"/>
      <c r="C217" s="18"/>
      <c r="D217" s="18"/>
      <c r="E217" s="17"/>
      <c r="O217" s="6"/>
      <c r="AF217" s="127"/>
      <c r="AG217" s="127"/>
      <c r="AH217" s="127"/>
      <c r="AI217" s="127"/>
      <c r="AJ217" s="127"/>
      <c r="AL217" s="113"/>
      <c r="AS217" s="127"/>
      <c r="AT217" s="127"/>
      <c r="AU217" s="127"/>
      <c r="AV217" s="127"/>
      <c r="AW217" s="127"/>
      <c r="AX217" s="127"/>
      <c r="AY217" s="127"/>
      <c r="AZ217" s="127"/>
    </row>
    <row r="218" spans="1:52">
      <c r="A218" s="17"/>
      <c r="B218" s="17"/>
      <c r="C218" s="18"/>
      <c r="D218" s="18"/>
      <c r="E218" s="17"/>
      <c r="O218" s="6"/>
      <c r="AF218" s="127"/>
      <c r="AG218" s="127"/>
      <c r="AH218" s="127"/>
      <c r="AI218" s="127"/>
      <c r="AJ218" s="127"/>
      <c r="AL218" s="113"/>
      <c r="AS218" s="127"/>
      <c r="AT218" s="127"/>
      <c r="AU218" s="127"/>
      <c r="AV218" s="127"/>
      <c r="AW218" s="127"/>
      <c r="AX218" s="127"/>
      <c r="AY218" s="127"/>
      <c r="AZ218" s="127"/>
    </row>
    <row r="219" spans="1:52">
      <c r="A219" s="17"/>
      <c r="B219" s="17"/>
      <c r="C219" s="18"/>
      <c r="D219" s="18"/>
      <c r="E219" s="17"/>
      <c r="O219" s="6"/>
      <c r="AF219" s="127"/>
      <c r="AG219" s="127"/>
      <c r="AH219" s="127"/>
      <c r="AI219" s="127"/>
      <c r="AJ219" s="127"/>
      <c r="AL219" s="113"/>
      <c r="AS219" s="127"/>
      <c r="AT219" s="127"/>
      <c r="AU219" s="127"/>
      <c r="AV219" s="127"/>
      <c r="AW219" s="127"/>
      <c r="AX219" s="127"/>
      <c r="AY219" s="127"/>
      <c r="AZ219" s="127"/>
    </row>
    <row r="220" spans="1:52">
      <c r="A220" s="17"/>
      <c r="B220" s="17"/>
      <c r="C220" s="18"/>
      <c r="D220" s="18"/>
      <c r="E220" s="17"/>
      <c r="O220" s="6"/>
      <c r="AF220" s="127"/>
      <c r="AG220" s="127"/>
      <c r="AH220" s="127"/>
      <c r="AI220" s="127"/>
      <c r="AJ220" s="127"/>
      <c r="AL220" s="113"/>
      <c r="AS220" s="127"/>
      <c r="AT220" s="127"/>
      <c r="AU220" s="127"/>
      <c r="AV220" s="127"/>
      <c r="AW220" s="127"/>
      <c r="AX220" s="127"/>
      <c r="AY220" s="127"/>
      <c r="AZ220" s="127"/>
    </row>
    <row r="221" spans="1:52">
      <c r="A221" s="17"/>
      <c r="B221" s="17"/>
      <c r="C221" s="18"/>
      <c r="D221" s="18"/>
      <c r="E221" s="17"/>
      <c r="O221" s="6"/>
      <c r="AF221" s="127"/>
      <c r="AG221" s="127"/>
      <c r="AH221" s="127"/>
      <c r="AI221" s="127"/>
      <c r="AJ221" s="127"/>
      <c r="AL221" s="113"/>
      <c r="AS221" s="127"/>
      <c r="AT221" s="127"/>
      <c r="AU221" s="127"/>
      <c r="AV221" s="127"/>
      <c r="AW221" s="127"/>
      <c r="AX221" s="127"/>
      <c r="AY221" s="127"/>
      <c r="AZ221" s="127"/>
    </row>
    <row r="222" spans="1:52">
      <c r="A222" s="17"/>
      <c r="B222" s="17"/>
      <c r="C222" s="18"/>
      <c r="D222" s="18"/>
      <c r="E222" s="17"/>
      <c r="O222" s="6"/>
      <c r="AF222" s="127"/>
      <c r="AG222" s="127"/>
      <c r="AH222" s="127"/>
      <c r="AI222" s="127"/>
      <c r="AJ222" s="127"/>
      <c r="AL222" s="113"/>
      <c r="AS222" s="127"/>
      <c r="AT222" s="127"/>
      <c r="AU222" s="127"/>
      <c r="AV222" s="127"/>
      <c r="AW222" s="127"/>
      <c r="AX222" s="127"/>
      <c r="AY222" s="127"/>
      <c r="AZ222" s="127"/>
    </row>
    <row r="223" spans="1:52">
      <c r="A223" s="17"/>
      <c r="B223" s="17"/>
      <c r="C223" s="18"/>
      <c r="D223" s="18"/>
      <c r="E223" s="17"/>
      <c r="O223" s="6"/>
      <c r="AF223" s="127"/>
      <c r="AG223" s="127"/>
      <c r="AH223" s="127"/>
      <c r="AI223" s="127"/>
      <c r="AJ223" s="127"/>
      <c r="AL223" s="113"/>
      <c r="AS223" s="127"/>
      <c r="AT223" s="127"/>
      <c r="AU223" s="127"/>
      <c r="AV223" s="127"/>
      <c r="AW223" s="127"/>
      <c r="AX223" s="127"/>
      <c r="AY223" s="127"/>
      <c r="AZ223" s="127"/>
    </row>
    <row r="224" spans="1:52">
      <c r="A224" s="17"/>
      <c r="B224" s="17"/>
      <c r="C224" s="18"/>
      <c r="D224" s="18"/>
      <c r="E224" s="17"/>
      <c r="O224" s="6"/>
      <c r="AF224" s="127"/>
      <c r="AG224" s="127"/>
      <c r="AH224" s="127"/>
      <c r="AI224" s="127"/>
      <c r="AJ224" s="127"/>
      <c r="AL224" s="113"/>
      <c r="AS224" s="127"/>
      <c r="AT224" s="127"/>
      <c r="AU224" s="127"/>
      <c r="AV224" s="127"/>
      <c r="AW224" s="127"/>
      <c r="AX224" s="127"/>
      <c r="AY224" s="127"/>
      <c r="AZ224" s="127"/>
    </row>
    <row r="225" spans="1:53">
      <c r="A225" s="17"/>
      <c r="B225" s="17"/>
      <c r="C225" s="18"/>
      <c r="D225" s="18"/>
      <c r="E225" s="17"/>
      <c r="O225" s="6"/>
      <c r="AF225" s="127"/>
      <c r="AG225" s="127"/>
      <c r="AH225" s="127"/>
      <c r="AI225" s="127"/>
      <c r="AJ225" s="127"/>
      <c r="AL225" s="113"/>
      <c r="AS225" s="127"/>
      <c r="AT225" s="127"/>
      <c r="AU225" s="127"/>
      <c r="AV225" s="127"/>
      <c r="AW225" s="127"/>
      <c r="AX225" s="127"/>
      <c r="AY225" s="127"/>
      <c r="AZ225" s="127"/>
    </row>
    <row r="226" spans="1:53">
      <c r="A226" s="17"/>
      <c r="B226" s="17"/>
      <c r="C226" s="18"/>
      <c r="D226" s="18"/>
      <c r="E226" s="17"/>
      <c r="O226" s="6"/>
      <c r="AF226" s="127"/>
      <c r="AG226" s="127"/>
      <c r="AH226" s="127"/>
      <c r="AI226" s="127"/>
      <c r="AJ226" s="127"/>
      <c r="AL226" s="113"/>
      <c r="AS226" s="127"/>
      <c r="AT226" s="127"/>
      <c r="AU226" s="127"/>
      <c r="AV226" s="127"/>
      <c r="AW226" s="127"/>
      <c r="AX226" s="127"/>
      <c r="AY226" s="127"/>
      <c r="AZ226" s="127"/>
    </row>
    <row r="227" spans="1:53">
      <c r="A227" s="17"/>
      <c r="B227" s="17"/>
      <c r="C227" s="18"/>
      <c r="D227" s="18"/>
      <c r="E227" s="17"/>
      <c r="O227" s="6"/>
      <c r="AF227" s="127"/>
      <c r="AG227" s="127"/>
      <c r="AH227" s="127"/>
      <c r="AI227" s="127"/>
      <c r="AJ227" s="127"/>
      <c r="AL227" s="113"/>
      <c r="AS227" s="127"/>
      <c r="AT227" s="127"/>
      <c r="AU227" s="127"/>
      <c r="AV227" s="127"/>
      <c r="AW227" s="127"/>
      <c r="AX227" s="127"/>
      <c r="AY227" s="127"/>
      <c r="AZ227" s="127"/>
    </row>
    <row r="228" spans="1:53">
      <c r="A228" s="17"/>
      <c r="B228" s="17"/>
      <c r="C228" s="18"/>
      <c r="D228" s="18"/>
      <c r="E228" s="17"/>
      <c r="O228" s="6"/>
      <c r="AF228" s="127"/>
      <c r="AG228" s="127"/>
      <c r="AH228" s="127"/>
      <c r="AI228" s="127"/>
      <c r="AJ228" s="127"/>
      <c r="AL228" s="113"/>
      <c r="AS228" s="127"/>
      <c r="AT228" s="127"/>
      <c r="AU228" s="127"/>
      <c r="AV228" s="127"/>
      <c r="AW228" s="127"/>
      <c r="AX228" s="127"/>
      <c r="AY228" s="127"/>
      <c r="AZ228" s="127"/>
    </row>
    <row r="229" spans="1:53">
      <c r="A229" s="17"/>
      <c r="B229" s="17"/>
      <c r="C229" s="18"/>
      <c r="D229" s="18"/>
      <c r="E229" s="17"/>
      <c r="O229" s="6"/>
      <c r="AF229" s="127"/>
      <c r="AG229" s="127"/>
      <c r="AH229" s="127"/>
      <c r="AI229" s="127"/>
      <c r="AJ229" s="127"/>
      <c r="AL229" s="113"/>
      <c r="AS229" s="127"/>
      <c r="AT229" s="127"/>
      <c r="AU229" s="127"/>
      <c r="AV229" s="127"/>
      <c r="AW229" s="127"/>
      <c r="AX229" s="127"/>
      <c r="AY229" s="127"/>
      <c r="AZ229" s="127"/>
    </row>
    <row r="230" spans="1:53">
      <c r="A230" s="17"/>
      <c r="B230" s="17"/>
      <c r="C230" s="18"/>
      <c r="D230" s="18"/>
      <c r="E230" s="17"/>
      <c r="O230" s="6"/>
      <c r="AF230" s="127"/>
      <c r="AG230" s="127"/>
      <c r="AH230" s="127"/>
      <c r="AI230" s="127"/>
      <c r="AJ230" s="127"/>
      <c r="AL230" s="113"/>
      <c r="AS230" s="127"/>
      <c r="AT230" s="127"/>
      <c r="AU230" s="127"/>
      <c r="AV230" s="127"/>
      <c r="AW230" s="127"/>
      <c r="AX230" s="127"/>
      <c r="AY230" s="127"/>
      <c r="AZ230" s="127"/>
      <c r="BA230" s="127"/>
    </row>
    <row r="231" spans="1:53">
      <c r="A231" s="17"/>
      <c r="B231" s="17"/>
      <c r="C231" s="18"/>
      <c r="D231" s="18"/>
      <c r="E231" s="17"/>
      <c r="O231" s="6"/>
      <c r="AF231" s="127"/>
      <c r="AG231" s="127"/>
      <c r="AH231" s="127"/>
      <c r="AI231" s="127"/>
      <c r="AJ231" s="127"/>
      <c r="AL231" s="113"/>
      <c r="AS231" s="127"/>
      <c r="AT231" s="127"/>
      <c r="AU231" s="127"/>
      <c r="AV231" s="127"/>
      <c r="AW231" s="127"/>
      <c r="AX231" s="127"/>
      <c r="AY231" s="127"/>
      <c r="AZ231" s="127"/>
    </row>
    <row r="232" spans="1:53">
      <c r="A232" s="17"/>
      <c r="B232" s="17"/>
      <c r="C232" s="18"/>
      <c r="D232" s="18"/>
      <c r="E232" s="17"/>
      <c r="O232" s="6"/>
      <c r="AF232" s="127"/>
      <c r="AG232" s="127"/>
      <c r="AH232" s="127"/>
      <c r="AI232" s="127"/>
      <c r="AJ232" s="127"/>
      <c r="AL232" s="113"/>
      <c r="AS232" s="127"/>
      <c r="AT232" s="127"/>
      <c r="AU232" s="127"/>
      <c r="AV232" s="127"/>
      <c r="AW232" s="127"/>
      <c r="AX232" s="127"/>
      <c r="AY232" s="127"/>
      <c r="AZ232" s="127"/>
    </row>
    <row r="233" spans="1:53">
      <c r="A233" s="17"/>
      <c r="B233" s="17"/>
      <c r="C233" s="18"/>
      <c r="D233" s="18"/>
      <c r="E233" s="17"/>
      <c r="O233" s="6"/>
      <c r="AF233" s="127"/>
      <c r="AG233" s="127"/>
      <c r="AH233" s="127"/>
      <c r="AI233" s="127"/>
      <c r="AJ233" s="127"/>
      <c r="AL233" s="113"/>
      <c r="AS233" s="127"/>
      <c r="AT233" s="127"/>
      <c r="AU233" s="127"/>
      <c r="AV233" s="127"/>
      <c r="AW233" s="127"/>
      <c r="AX233" s="127"/>
      <c r="AY233" s="127"/>
      <c r="AZ233" s="127"/>
    </row>
    <row r="234" spans="1:53">
      <c r="A234" s="17"/>
      <c r="B234" s="17"/>
      <c r="C234" s="18"/>
      <c r="D234" s="18"/>
      <c r="E234" s="17"/>
      <c r="O234" s="6"/>
      <c r="AF234" s="127"/>
      <c r="AG234" s="127"/>
      <c r="AH234" s="127"/>
      <c r="AI234" s="127"/>
      <c r="AJ234" s="127"/>
      <c r="AL234" s="113"/>
      <c r="AS234" s="127"/>
      <c r="AT234" s="127"/>
      <c r="AU234" s="127"/>
      <c r="AV234" s="127"/>
      <c r="AW234" s="127"/>
      <c r="AX234" s="127"/>
      <c r="AY234" s="127"/>
      <c r="AZ234" s="127"/>
    </row>
    <row r="235" spans="1:53">
      <c r="A235" s="17"/>
      <c r="B235" s="17"/>
      <c r="C235" s="18"/>
      <c r="D235" s="18"/>
      <c r="E235" s="17"/>
      <c r="O235" s="6"/>
      <c r="AF235" s="127"/>
      <c r="AG235" s="127"/>
      <c r="AH235" s="127"/>
      <c r="AI235" s="127"/>
      <c r="AJ235" s="127"/>
      <c r="AL235" s="113"/>
      <c r="AS235" s="127"/>
      <c r="AT235" s="127"/>
      <c r="AU235" s="127"/>
      <c r="AV235" s="127"/>
      <c r="AW235" s="127"/>
      <c r="AX235" s="127"/>
      <c r="AY235" s="127"/>
      <c r="AZ235" s="127"/>
    </row>
    <row r="236" spans="1:53">
      <c r="A236" s="17"/>
      <c r="B236" s="17"/>
      <c r="C236" s="18"/>
      <c r="D236" s="18"/>
      <c r="E236" s="17"/>
      <c r="O236" s="6"/>
      <c r="AF236" s="127"/>
      <c r="AG236" s="127"/>
      <c r="AH236" s="127"/>
      <c r="AI236" s="127"/>
      <c r="AJ236" s="127"/>
      <c r="AL236" s="113"/>
      <c r="AS236" s="127"/>
      <c r="AT236" s="127"/>
      <c r="AU236" s="127"/>
      <c r="AV236" s="127"/>
      <c r="AW236" s="127"/>
      <c r="AX236" s="127"/>
      <c r="AY236" s="127"/>
      <c r="AZ236" s="127"/>
    </row>
    <row r="237" spans="1:53">
      <c r="A237" s="17"/>
      <c r="B237" s="17"/>
      <c r="C237" s="18"/>
      <c r="D237" s="18"/>
      <c r="E237" s="17"/>
      <c r="O237" s="6"/>
      <c r="AF237" s="127"/>
      <c r="AG237" s="127"/>
      <c r="AH237" s="127"/>
      <c r="AI237" s="127"/>
      <c r="AJ237" s="127"/>
      <c r="AL237" s="113"/>
      <c r="AS237" s="127"/>
      <c r="AT237" s="127"/>
      <c r="AU237" s="127"/>
      <c r="AV237" s="127"/>
      <c r="AW237" s="127"/>
      <c r="AX237" s="127"/>
      <c r="AY237" s="127"/>
      <c r="AZ237" s="127"/>
    </row>
    <row r="238" spans="1:53">
      <c r="A238" s="17"/>
      <c r="B238" s="17"/>
      <c r="C238" s="18"/>
      <c r="D238" s="18"/>
      <c r="E238" s="17"/>
      <c r="O238" s="6"/>
      <c r="AF238" s="127"/>
      <c r="AG238" s="127"/>
      <c r="AH238" s="127"/>
      <c r="AI238" s="127"/>
      <c r="AJ238" s="127"/>
      <c r="AL238" s="113"/>
      <c r="AS238" s="127"/>
      <c r="AT238" s="127"/>
      <c r="AU238" s="127"/>
      <c r="AV238" s="127"/>
      <c r="AW238" s="127"/>
      <c r="AX238" s="127"/>
      <c r="AY238" s="127"/>
      <c r="AZ238" s="127"/>
    </row>
    <row r="239" spans="1:53">
      <c r="A239" s="17"/>
      <c r="B239" s="17"/>
      <c r="C239" s="18"/>
      <c r="D239" s="18"/>
      <c r="E239" s="17"/>
      <c r="O239" s="6"/>
      <c r="AF239" s="127"/>
      <c r="AG239" s="127"/>
      <c r="AH239" s="127"/>
      <c r="AI239" s="127"/>
      <c r="AJ239" s="127"/>
      <c r="AL239" s="113"/>
      <c r="AS239" s="127"/>
      <c r="AT239" s="127"/>
      <c r="AU239" s="127"/>
      <c r="AV239" s="127"/>
      <c r="AW239" s="127"/>
      <c r="AX239" s="127"/>
      <c r="AY239" s="127"/>
      <c r="AZ239" s="127"/>
    </row>
    <row r="240" spans="1:53">
      <c r="A240" s="17"/>
      <c r="B240" s="17"/>
      <c r="C240" s="18"/>
      <c r="D240" s="18"/>
      <c r="E240" s="17"/>
      <c r="O240" s="6"/>
      <c r="AF240" s="127"/>
      <c r="AG240" s="127"/>
      <c r="AH240" s="127"/>
      <c r="AI240" s="127"/>
      <c r="AJ240" s="127"/>
      <c r="AL240" s="113"/>
      <c r="AS240" s="127"/>
      <c r="AT240" s="127"/>
      <c r="AU240" s="127"/>
      <c r="AV240" s="127"/>
      <c r="AW240" s="127"/>
      <c r="AX240" s="127"/>
      <c r="AY240" s="127"/>
      <c r="AZ240" s="127"/>
    </row>
    <row r="241" spans="1:53">
      <c r="A241" s="17"/>
      <c r="B241" s="17"/>
      <c r="C241" s="18"/>
      <c r="D241" s="18"/>
      <c r="E241" s="17"/>
      <c r="O241" s="6"/>
      <c r="AF241" s="127"/>
      <c r="AG241" s="127"/>
      <c r="AH241" s="127"/>
      <c r="AI241" s="127"/>
      <c r="AJ241" s="127"/>
      <c r="AL241" s="113"/>
      <c r="AS241" s="127"/>
      <c r="AT241" s="127"/>
      <c r="AU241" s="127"/>
      <c r="AV241" s="127"/>
      <c r="AW241" s="127"/>
      <c r="AX241" s="127"/>
      <c r="AY241" s="127"/>
      <c r="AZ241" s="127"/>
    </row>
    <row r="242" spans="1:53">
      <c r="A242" s="17"/>
      <c r="B242" s="17"/>
      <c r="C242" s="18"/>
      <c r="D242" s="18"/>
      <c r="E242" s="17"/>
      <c r="O242" s="6"/>
      <c r="AF242" s="127"/>
      <c r="AG242" s="127"/>
      <c r="AH242" s="127"/>
      <c r="AI242" s="127"/>
      <c r="AJ242" s="127"/>
      <c r="AL242" s="113"/>
      <c r="AS242" s="127"/>
      <c r="AT242" s="127"/>
      <c r="AU242" s="127"/>
      <c r="AV242" s="127"/>
      <c r="AW242" s="127"/>
      <c r="AX242" s="127"/>
      <c r="AY242" s="127"/>
      <c r="AZ242" s="127"/>
    </row>
    <row r="243" spans="1:53">
      <c r="A243" s="17"/>
      <c r="B243" s="17"/>
      <c r="C243" s="18"/>
      <c r="D243" s="18"/>
      <c r="E243" s="17"/>
      <c r="O243" s="6"/>
      <c r="AF243" s="127"/>
      <c r="AG243" s="127"/>
      <c r="AH243" s="127"/>
      <c r="AI243" s="127"/>
      <c r="AJ243" s="127"/>
      <c r="AL243" s="113"/>
      <c r="AS243" s="127"/>
      <c r="AT243" s="127"/>
      <c r="AU243" s="127"/>
      <c r="AV243" s="127"/>
      <c r="AW243" s="127"/>
      <c r="AX243" s="127"/>
      <c r="AY243" s="127"/>
      <c r="AZ243" s="127"/>
    </row>
    <row r="244" spans="1:53">
      <c r="A244" s="17"/>
      <c r="B244" s="17"/>
      <c r="C244" s="18"/>
      <c r="D244" s="18"/>
      <c r="E244" s="17"/>
      <c r="O244" s="6"/>
      <c r="AF244" s="127"/>
      <c r="AG244" s="127"/>
      <c r="AH244" s="127"/>
      <c r="AI244" s="127"/>
      <c r="AJ244" s="127"/>
      <c r="AL244" s="113"/>
      <c r="AS244" s="127"/>
      <c r="AT244" s="127"/>
      <c r="AU244" s="127"/>
      <c r="AV244" s="127"/>
      <c r="AW244" s="127"/>
      <c r="AX244" s="127"/>
      <c r="AY244" s="127"/>
      <c r="AZ244" s="127"/>
    </row>
    <row r="245" spans="1:53">
      <c r="A245" s="17"/>
      <c r="B245" s="17"/>
      <c r="C245" s="18"/>
      <c r="D245" s="18"/>
      <c r="E245" s="17"/>
      <c r="O245" s="6"/>
      <c r="AF245" s="127"/>
      <c r="AG245" s="127"/>
      <c r="AH245" s="127"/>
      <c r="AI245" s="127"/>
      <c r="AJ245" s="127"/>
      <c r="AL245" s="113"/>
      <c r="AS245" s="127"/>
      <c r="AT245" s="127"/>
      <c r="AU245" s="127"/>
      <c r="AV245" s="127"/>
      <c r="AW245" s="127"/>
      <c r="AX245" s="127"/>
      <c r="AY245" s="127"/>
      <c r="AZ245" s="127"/>
    </row>
    <row r="246" spans="1:53">
      <c r="A246" s="17"/>
      <c r="B246" s="17"/>
      <c r="C246" s="18"/>
      <c r="D246" s="18"/>
      <c r="E246" s="17"/>
      <c r="O246" s="6"/>
      <c r="AF246" s="127"/>
      <c r="AG246" s="127"/>
      <c r="AH246" s="127"/>
      <c r="AI246" s="127"/>
      <c r="AJ246" s="127"/>
      <c r="AL246" s="113"/>
      <c r="AS246" s="127"/>
      <c r="AT246" s="127"/>
      <c r="AU246" s="127"/>
      <c r="AV246" s="127"/>
      <c r="AW246" s="127"/>
      <c r="AX246" s="127"/>
      <c r="AY246" s="127"/>
      <c r="AZ246" s="127"/>
    </row>
    <row r="247" spans="1:53">
      <c r="A247" s="17"/>
      <c r="B247" s="17"/>
      <c r="C247" s="18"/>
      <c r="D247" s="18"/>
      <c r="E247" s="17"/>
      <c r="O247" s="6"/>
      <c r="AF247" s="127"/>
      <c r="AG247" s="127"/>
      <c r="AH247" s="127"/>
      <c r="AI247" s="127"/>
      <c r="AJ247" s="127"/>
      <c r="AL247" s="113"/>
      <c r="AS247" s="127"/>
      <c r="AT247" s="127"/>
      <c r="AU247" s="127"/>
      <c r="AV247" s="127"/>
      <c r="AW247" s="127"/>
      <c r="AX247" s="127"/>
      <c r="AY247" s="127"/>
      <c r="AZ247" s="127"/>
    </row>
    <row r="248" spans="1:53">
      <c r="A248" s="17"/>
      <c r="B248" s="17"/>
      <c r="C248" s="18"/>
      <c r="D248" s="18"/>
      <c r="E248" s="17"/>
      <c r="O248" s="6"/>
      <c r="AF248" s="127"/>
      <c r="AG248" s="127"/>
      <c r="AH248" s="127"/>
      <c r="AI248" s="127"/>
      <c r="AJ248" s="127"/>
      <c r="AL248" s="113"/>
      <c r="AS248" s="127"/>
      <c r="AT248" s="127"/>
      <c r="AU248" s="127"/>
      <c r="AV248" s="127"/>
      <c r="AW248" s="127"/>
      <c r="AX248" s="127"/>
      <c r="AY248" s="127"/>
      <c r="AZ248" s="127"/>
    </row>
    <row r="249" spans="1:53">
      <c r="A249" s="17"/>
      <c r="B249" s="17"/>
      <c r="C249" s="18"/>
      <c r="D249" s="18"/>
      <c r="E249" s="17"/>
      <c r="O249" s="6"/>
      <c r="AF249" s="127"/>
      <c r="AG249" s="127"/>
      <c r="AH249" s="127"/>
      <c r="AI249" s="127"/>
      <c r="AJ249" s="127"/>
      <c r="AL249" s="113"/>
      <c r="AS249" s="127"/>
      <c r="AT249" s="127"/>
      <c r="AU249" s="127"/>
      <c r="AV249" s="127"/>
      <c r="AW249" s="127"/>
      <c r="AX249" s="127"/>
      <c r="AY249" s="127"/>
      <c r="AZ249" s="127"/>
    </row>
    <row r="250" spans="1:53">
      <c r="A250" s="17"/>
      <c r="B250" s="17"/>
      <c r="C250" s="18"/>
      <c r="D250" s="18"/>
      <c r="E250" s="17"/>
      <c r="O250" s="6"/>
      <c r="AF250" s="127"/>
      <c r="AG250" s="127"/>
      <c r="AH250" s="127"/>
      <c r="AI250" s="127"/>
      <c r="AJ250" s="127"/>
      <c r="AL250" s="113"/>
      <c r="AS250" s="127"/>
      <c r="AT250" s="127"/>
      <c r="AU250" s="127"/>
      <c r="AV250" s="127"/>
      <c r="AW250" s="127"/>
      <c r="AX250" s="127"/>
      <c r="AY250" s="127"/>
      <c r="AZ250" s="127"/>
    </row>
    <row r="251" spans="1:53">
      <c r="A251" s="17"/>
      <c r="B251" s="17"/>
      <c r="C251" s="18"/>
      <c r="D251" s="18"/>
      <c r="E251" s="17"/>
      <c r="O251" s="6"/>
      <c r="AF251" s="127"/>
      <c r="AG251" s="127"/>
      <c r="AH251" s="127"/>
      <c r="AI251" s="127"/>
      <c r="AJ251" s="127"/>
      <c r="AL251" s="113"/>
      <c r="AS251" s="127"/>
      <c r="AT251" s="127"/>
      <c r="AU251" s="127"/>
      <c r="AV251" s="127"/>
      <c r="AW251" s="127"/>
      <c r="AX251" s="127"/>
      <c r="AY251" s="127"/>
      <c r="AZ251" s="127"/>
      <c r="BA251" s="127"/>
    </row>
    <row r="252" spans="1:53">
      <c r="A252" s="17"/>
      <c r="B252" s="17"/>
      <c r="C252" s="18"/>
      <c r="D252" s="18"/>
      <c r="E252" s="17"/>
      <c r="O252" s="6"/>
      <c r="AF252" s="127"/>
      <c r="AG252" s="127"/>
      <c r="AH252" s="127"/>
      <c r="AI252" s="127"/>
      <c r="AJ252" s="127"/>
      <c r="AL252" s="113"/>
      <c r="AS252" s="127"/>
      <c r="AT252" s="127"/>
      <c r="AU252" s="127"/>
      <c r="AV252" s="127"/>
      <c r="AW252" s="127"/>
      <c r="AX252" s="127"/>
      <c r="AY252" s="127"/>
      <c r="AZ252" s="127"/>
    </row>
    <row r="253" spans="1:53">
      <c r="A253" s="17"/>
      <c r="B253" s="17"/>
      <c r="C253" s="18"/>
      <c r="D253" s="18"/>
      <c r="E253" s="17"/>
      <c r="O253" s="6"/>
      <c r="AF253" s="127"/>
      <c r="AG253" s="127"/>
      <c r="AH253" s="127"/>
      <c r="AI253" s="127"/>
      <c r="AJ253" s="127"/>
      <c r="AL253" s="113"/>
      <c r="AS253" s="127"/>
      <c r="AT253" s="127"/>
      <c r="AU253" s="127"/>
      <c r="AV253" s="127"/>
      <c r="AW253" s="127"/>
      <c r="AX253" s="127"/>
      <c r="AY253" s="127"/>
      <c r="AZ253" s="127"/>
      <c r="BA253" s="127"/>
    </row>
    <row r="254" spans="1:53">
      <c r="A254" s="17"/>
      <c r="B254" s="17"/>
      <c r="C254" s="18"/>
      <c r="D254" s="18"/>
      <c r="E254" s="17"/>
      <c r="O254" s="6"/>
      <c r="AF254" s="127"/>
      <c r="AG254" s="127"/>
      <c r="AH254" s="127"/>
      <c r="AI254" s="127"/>
      <c r="AJ254" s="127"/>
      <c r="AL254" s="113"/>
      <c r="AS254" s="127"/>
      <c r="AT254" s="127"/>
      <c r="AU254" s="127"/>
      <c r="AV254" s="127"/>
      <c r="AW254" s="127"/>
      <c r="AX254" s="127"/>
      <c r="AY254" s="127"/>
      <c r="AZ254" s="127"/>
    </row>
    <row r="255" spans="1:53">
      <c r="A255" s="17"/>
      <c r="B255" s="17"/>
      <c r="C255" s="18"/>
      <c r="D255" s="18"/>
      <c r="E255" s="17"/>
      <c r="O255" s="6"/>
      <c r="AF255" s="127"/>
      <c r="AG255" s="127"/>
      <c r="AH255" s="127"/>
      <c r="AI255" s="127"/>
      <c r="AJ255" s="127"/>
      <c r="AL255" s="113"/>
      <c r="AS255" s="127"/>
      <c r="AT255" s="127"/>
      <c r="AU255" s="127"/>
      <c r="AV255" s="127"/>
      <c r="AW255" s="127"/>
      <c r="AX255" s="127"/>
      <c r="AY255" s="127"/>
      <c r="AZ255" s="127"/>
      <c r="BA255" s="127"/>
    </row>
    <row r="256" spans="1:53">
      <c r="A256" s="17"/>
      <c r="B256" s="17"/>
      <c r="C256" s="18"/>
      <c r="D256" s="18"/>
      <c r="E256" s="17"/>
      <c r="O256" s="6"/>
      <c r="AF256" s="127"/>
      <c r="AG256" s="127"/>
      <c r="AH256" s="127"/>
      <c r="AI256" s="127"/>
      <c r="AJ256" s="127"/>
      <c r="AL256" s="113"/>
      <c r="AS256" s="127"/>
      <c r="AT256" s="127"/>
      <c r="AU256" s="127"/>
      <c r="AV256" s="127"/>
      <c r="AW256" s="127"/>
      <c r="AX256" s="127"/>
      <c r="AY256" s="127"/>
      <c r="AZ256" s="127"/>
      <c r="BA256" s="127"/>
    </row>
    <row r="257" spans="1:53">
      <c r="A257" s="17"/>
      <c r="B257" s="17"/>
      <c r="C257" s="18"/>
      <c r="D257" s="18"/>
      <c r="E257" s="17"/>
      <c r="O257" s="6"/>
      <c r="AF257" s="127"/>
      <c r="AG257" s="127"/>
      <c r="AH257" s="127"/>
      <c r="AI257" s="127"/>
      <c r="AJ257" s="127"/>
      <c r="AL257" s="113"/>
      <c r="AS257" s="127"/>
      <c r="AT257" s="127"/>
      <c r="AU257" s="127"/>
      <c r="AV257" s="127"/>
      <c r="AW257" s="127"/>
      <c r="AX257" s="127"/>
      <c r="AY257" s="127"/>
      <c r="AZ257" s="127"/>
    </row>
    <row r="258" spans="1:53">
      <c r="A258" s="17"/>
      <c r="B258" s="17"/>
      <c r="C258" s="18"/>
      <c r="D258" s="18"/>
      <c r="E258" s="17"/>
      <c r="O258" s="6"/>
      <c r="AF258" s="127"/>
      <c r="AG258" s="127"/>
      <c r="AH258" s="127"/>
      <c r="AI258" s="127"/>
      <c r="AJ258" s="127"/>
      <c r="AL258" s="113"/>
      <c r="AS258" s="127"/>
      <c r="AT258" s="127"/>
      <c r="AU258" s="127"/>
      <c r="AV258" s="127"/>
      <c r="AW258" s="127"/>
      <c r="AX258" s="127"/>
      <c r="AY258" s="127"/>
      <c r="AZ258" s="127"/>
      <c r="BA258" s="127"/>
    </row>
    <row r="259" spans="1:53">
      <c r="A259" s="17"/>
      <c r="B259" s="17"/>
      <c r="C259" s="18"/>
      <c r="D259" s="18"/>
      <c r="E259" s="17"/>
      <c r="O259" s="6"/>
      <c r="AF259" s="127"/>
      <c r="AG259" s="127"/>
      <c r="AH259" s="127"/>
      <c r="AI259" s="127"/>
      <c r="AJ259" s="127"/>
      <c r="AL259" s="113"/>
      <c r="AS259" s="127"/>
      <c r="AT259" s="127"/>
      <c r="AU259" s="127"/>
      <c r="AV259" s="127"/>
      <c r="AW259" s="127"/>
      <c r="AX259" s="127"/>
      <c r="AY259" s="127"/>
      <c r="AZ259" s="127"/>
      <c r="BA259" s="127"/>
    </row>
    <row r="260" spans="1:53">
      <c r="A260" s="17"/>
      <c r="B260" s="17"/>
      <c r="C260" s="18"/>
      <c r="D260" s="18"/>
      <c r="E260" s="17"/>
      <c r="O260" s="6"/>
      <c r="AF260" s="127"/>
      <c r="AG260" s="127"/>
      <c r="AH260" s="127"/>
      <c r="AI260" s="127"/>
      <c r="AJ260" s="127"/>
      <c r="AL260" s="113"/>
      <c r="AS260" s="127"/>
      <c r="AT260" s="127"/>
      <c r="AU260" s="127"/>
      <c r="AV260" s="127"/>
      <c r="AW260" s="127"/>
      <c r="AX260" s="127"/>
      <c r="AY260" s="127"/>
      <c r="AZ260" s="127"/>
    </row>
    <row r="261" spans="1:53">
      <c r="A261" s="17"/>
      <c r="B261" s="17"/>
      <c r="C261" s="18"/>
      <c r="D261" s="18"/>
      <c r="E261" s="17"/>
      <c r="O261" s="6"/>
      <c r="AF261" s="127"/>
      <c r="AG261" s="127"/>
      <c r="AH261" s="127"/>
      <c r="AI261" s="127"/>
      <c r="AJ261" s="127"/>
      <c r="AL261" s="113"/>
      <c r="AS261" s="127"/>
      <c r="AT261" s="127"/>
      <c r="AU261" s="127"/>
      <c r="AV261" s="127"/>
      <c r="AW261" s="127"/>
      <c r="AX261" s="127"/>
      <c r="AY261" s="127"/>
      <c r="AZ261" s="127"/>
      <c r="BA261" s="127"/>
    </row>
    <row r="262" spans="1:53">
      <c r="A262" s="17"/>
      <c r="B262" s="17"/>
      <c r="C262" s="18"/>
      <c r="D262" s="18"/>
      <c r="E262" s="17"/>
      <c r="O262" s="6"/>
      <c r="AF262" s="127"/>
      <c r="AG262" s="127"/>
      <c r="AH262" s="127"/>
      <c r="AI262" s="127"/>
      <c r="AJ262" s="127"/>
      <c r="AL262" s="113"/>
      <c r="AS262" s="127"/>
      <c r="AT262" s="127"/>
      <c r="AU262" s="127"/>
      <c r="AV262" s="127"/>
      <c r="AW262" s="127"/>
      <c r="AX262" s="127"/>
      <c r="AY262" s="127"/>
      <c r="AZ262" s="127"/>
      <c r="BA262" s="127"/>
    </row>
    <row r="263" spans="1:53">
      <c r="A263" s="17"/>
      <c r="B263" s="17"/>
      <c r="C263" s="18"/>
      <c r="D263" s="18"/>
      <c r="E263" s="17"/>
      <c r="O263" s="6"/>
      <c r="AF263" s="127"/>
      <c r="AG263" s="127"/>
      <c r="AH263" s="127"/>
      <c r="AI263" s="127"/>
      <c r="AJ263" s="127"/>
      <c r="AL263" s="113"/>
      <c r="AS263" s="127"/>
      <c r="AT263" s="127"/>
      <c r="AU263" s="127"/>
      <c r="AV263" s="127"/>
      <c r="AW263" s="127"/>
      <c r="AX263" s="127"/>
      <c r="AY263" s="127"/>
      <c r="AZ263" s="127"/>
      <c r="BA263" s="127"/>
    </row>
    <row r="264" spans="1:53">
      <c r="A264" s="17"/>
      <c r="B264" s="17"/>
      <c r="C264" s="18"/>
      <c r="D264" s="18"/>
      <c r="E264" s="17"/>
      <c r="O264" s="6"/>
      <c r="AF264" s="127"/>
      <c r="AG264" s="127"/>
      <c r="AH264" s="127"/>
      <c r="AI264" s="127"/>
      <c r="AJ264" s="127"/>
      <c r="AL264" s="113"/>
      <c r="AS264" s="127"/>
      <c r="AT264" s="127"/>
      <c r="AU264" s="127"/>
      <c r="AV264" s="127"/>
      <c r="AW264" s="127"/>
      <c r="AX264" s="127"/>
      <c r="AY264" s="127"/>
      <c r="AZ264" s="127"/>
      <c r="BA264" s="127"/>
    </row>
    <row r="265" spans="1:53">
      <c r="A265" s="17"/>
      <c r="B265" s="17"/>
      <c r="C265" s="18"/>
      <c r="D265" s="18"/>
      <c r="E265" s="17"/>
      <c r="O265" s="6"/>
      <c r="AF265" s="127"/>
      <c r="AG265" s="127"/>
      <c r="AH265" s="127"/>
      <c r="AI265" s="127"/>
      <c r="AJ265" s="127"/>
      <c r="AL265" s="113"/>
      <c r="AS265" s="127"/>
      <c r="AT265" s="127"/>
      <c r="AU265" s="127"/>
      <c r="AV265" s="127"/>
      <c r="AW265" s="127"/>
      <c r="AX265" s="127"/>
      <c r="AY265" s="127"/>
      <c r="AZ265" s="127"/>
    </row>
    <row r="266" spans="1:53">
      <c r="A266" s="17"/>
      <c r="B266" s="17"/>
      <c r="C266" s="18"/>
      <c r="D266" s="18"/>
      <c r="E266" s="17"/>
      <c r="O266" s="6"/>
      <c r="AF266" s="127"/>
      <c r="AG266" s="127"/>
      <c r="AH266" s="127"/>
      <c r="AI266" s="127"/>
      <c r="AJ266" s="127"/>
      <c r="AL266" s="113"/>
      <c r="AS266" s="127"/>
      <c r="AT266" s="127"/>
      <c r="AU266" s="127"/>
      <c r="AV266" s="127"/>
      <c r="AW266" s="127"/>
      <c r="AX266" s="127"/>
      <c r="AY266" s="127"/>
      <c r="AZ266" s="127"/>
      <c r="BA266" s="127"/>
    </row>
    <row r="267" spans="1:53">
      <c r="A267" s="17"/>
      <c r="B267" s="17"/>
      <c r="C267" s="18"/>
      <c r="D267" s="18"/>
      <c r="E267" s="17"/>
      <c r="O267" s="6"/>
      <c r="AF267" s="127"/>
      <c r="AG267" s="127"/>
      <c r="AH267" s="127"/>
      <c r="AI267" s="127"/>
      <c r="AJ267" s="127"/>
      <c r="AL267" s="113"/>
      <c r="AS267" s="127"/>
      <c r="AT267" s="127"/>
      <c r="AU267" s="127"/>
      <c r="AV267" s="127"/>
      <c r="AW267" s="127"/>
      <c r="AX267" s="127"/>
      <c r="AY267" s="127"/>
      <c r="AZ267" s="127"/>
    </row>
    <row r="268" spans="1:53">
      <c r="A268" s="17"/>
      <c r="B268" s="17"/>
      <c r="C268" s="18"/>
      <c r="D268" s="18"/>
      <c r="E268" s="17"/>
      <c r="O268" s="6"/>
      <c r="AF268" s="127"/>
      <c r="AG268" s="127"/>
      <c r="AH268" s="127"/>
      <c r="AI268" s="127"/>
      <c r="AJ268" s="127"/>
      <c r="AL268" s="113"/>
      <c r="AS268" s="127"/>
      <c r="AT268" s="127"/>
      <c r="AU268" s="127"/>
      <c r="AV268" s="127"/>
      <c r="AW268" s="127"/>
      <c r="AX268" s="127"/>
      <c r="AY268" s="127"/>
      <c r="AZ268" s="127"/>
    </row>
    <row r="269" spans="1:53">
      <c r="A269" s="17"/>
      <c r="B269" s="17"/>
      <c r="C269" s="18"/>
      <c r="D269" s="18"/>
      <c r="E269" s="17"/>
      <c r="O269" s="6"/>
      <c r="AF269" s="127"/>
      <c r="AG269" s="127"/>
      <c r="AH269" s="127"/>
      <c r="AI269" s="127"/>
      <c r="AJ269" s="127"/>
      <c r="AL269" s="113"/>
      <c r="AS269" s="127"/>
      <c r="AT269" s="127"/>
      <c r="AU269" s="127"/>
      <c r="AV269" s="127"/>
      <c r="AW269" s="127"/>
      <c r="AX269" s="127"/>
      <c r="AY269" s="127"/>
      <c r="AZ269" s="127"/>
    </row>
    <row r="270" spans="1:53">
      <c r="A270" s="17"/>
      <c r="B270" s="17"/>
      <c r="C270" s="18"/>
      <c r="D270" s="18"/>
      <c r="E270" s="17"/>
      <c r="O270" s="6"/>
      <c r="AF270" s="127"/>
      <c r="AG270" s="127"/>
      <c r="AH270" s="127"/>
      <c r="AI270" s="127"/>
      <c r="AJ270" s="127"/>
      <c r="AL270" s="113"/>
      <c r="AS270" s="127"/>
      <c r="AT270" s="127"/>
      <c r="AU270" s="127"/>
      <c r="AV270" s="127"/>
      <c r="AW270" s="127"/>
      <c r="AX270" s="127"/>
      <c r="AY270" s="127"/>
      <c r="AZ270" s="127"/>
    </row>
    <row r="271" spans="1:53">
      <c r="A271" s="17"/>
      <c r="B271" s="17"/>
      <c r="C271" s="18"/>
      <c r="D271" s="18"/>
      <c r="E271" s="17"/>
      <c r="O271" s="6"/>
      <c r="AF271" s="127"/>
      <c r="AG271" s="127"/>
      <c r="AH271" s="127"/>
      <c r="AI271" s="127"/>
      <c r="AJ271" s="127"/>
      <c r="AL271" s="113"/>
      <c r="AS271" s="127"/>
      <c r="AT271" s="127"/>
      <c r="AU271" s="127"/>
      <c r="AV271" s="127"/>
      <c r="AW271" s="127"/>
      <c r="AX271" s="127"/>
      <c r="AY271" s="127"/>
      <c r="AZ271" s="127"/>
    </row>
    <row r="272" spans="1:53">
      <c r="A272" s="17"/>
      <c r="B272" s="17"/>
      <c r="C272" s="18"/>
      <c r="D272" s="18"/>
      <c r="E272" s="17"/>
      <c r="O272" s="6"/>
      <c r="AF272" s="127"/>
      <c r="AG272" s="127"/>
      <c r="AH272" s="127"/>
      <c r="AI272" s="127"/>
      <c r="AJ272" s="127"/>
      <c r="AL272" s="113"/>
      <c r="AS272" s="127"/>
      <c r="AT272" s="127"/>
      <c r="AU272" s="127"/>
      <c r="AV272" s="127"/>
      <c r="AW272" s="127"/>
      <c r="AX272" s="127"/>
      <c r="AY272" s="127"/>
      <c r="AZ272" s="127"/>
    </row>
    <row r="273" spans="1:53">
      <c r="A273" s="17"/>
      <c r="B273" s="17"/>
      <c r="C273" s="18"/>
      <c r="D273" s="18"/>
      <c r="E273" s="17"/>
      <c r="O273" s="6"/>
      <c r="AF273" s="127"/>
      <c r="AG273" s="127"/>
      <c r="AH273" s="127"/>
      <c r="AI273" s="127"/>
      <c r="AJ273" s="127"/>
      <c r="AL273" s="113"/>
      <c r="AS273" s="127"/>
      <c r="AT273" s="127"/>
      <c r="AU273" s="127"/>
      <c r="AV273" s="127"/>
      <c r="AW273" s="127"/>
      <c r="AX273" s="127"/>
      <c r="AY273" s="127"/>
      <c r="AZ273" s="127"/>
    </row>
    <row r="274" spans="1:53">
      <c r="A274" s="17"/>
      <c r="B274" s="17"/>
      <c r="C274" s="18"/>
      <c r="D274" s="18"/>
      <c r="E274" s="17"/>
      <c r="O274" s="6"/>
      <c r="AF274" s="127"/>
      <c r="AG274" s="127"/>
      <c r="AH274" s="127"/>
      <c r="AI274" s="127"/>
      <c r="AJ274" s="127"/>
      <c r="AL274" s="113"/>
      <c r="AS274" s="127"/>
      <c r="AT274" s="127"/>
      <c r="AU274" s="127"/>
      <c r="AV274" s="127"/>
      <c r="AW274" s="127"/>
      <c r="AX274" s="127"/>
      <c r="AY274" s="127"/>
      <c r="AZ274" s="127"/>
      <c r="BA274" s="127"/>
    </row>
    <row r="275" spans="1:53">
      <c r="A275" s="17"/>
      <c r="B275" s="17"/>
      <c r="C275" s="18"/>
      <c r="D275" s="18"/>
      <c r="E275" s="17"/>
      <c r="O275" s="6"/>
      <c r="AF275" s="127"/>
      <c r="AG275" s="127"/>
      <c r="AH275" s="127"/>
      <c r="AI275" s="127"/>
      <c r="AJ275" s="127"/>
      <c r="AL275" s="113"/>
      <c r="AS275" s="127"/>
      <c r="AT275" s="127"/>
      <c r="AU275" s="127"/>
      <c r="AV275" s="127"/>
      <c r="AW275" s="127"/>
      <c r="AX275" s="127"/>
      <c r="AY275" s="127"/>
      <c r="AZ275" s="127"/>
    </row>
    <row r="276" spans="1:53">
      <c r="A276" s="17"/>
      <c r="B276" s="17"/>
      <c r="C276" s="18"/>
      <c r="D276" s="18"/>
      <c r="E276" s="17"/>
      <c r="O276" s="6"/>
      <c r="AF276" s="127"/>
      <c r="AG276" s="127"/>
      <c r="AH276" s="127"/>
      <c r="AI276" s="127"/>
      <c r="AJ276" s="127"/>
      <c r="AL276" s="113"/>
      <c r="AS276" s="127"/>
      <c r="AT276" s="127"/>
      <c r="AU276" s="127"/>
      <c r="AV276" s="127"/>
      <c r="AW276" s="127"/>
      <c r="AX276" s="127"/>
      <c r="AY276" s="127"/>
      <c r="AZ276" s="127"/>
    </row>
    <row r="277" spans="1:53">
      <c r="A277" s="17"/>
      <c r="B277" s="17"/>
      <c r="C277" s="18"/>
      <c r="D277" s="18"/>
      <c r="E277" s="17"/>
      <c r="O277" s="6"/>
      <c r="AF277" s="127"/>
      <c r="AG277" s="127"/>
      <c r="AH277" s="127"/>
      <c r="AI277" s="127"/>
      <c r="AJ277" s="127"/>
      <c r="AL277" s="113"/>
      <c r="AS277" s="127"/>
      <c r="AT277" s="127"/>
      <c r="AU277" s="127"/>
      <c r="AV277" s="127"/>
      <c r="AW277" s="127"/>
      <c r="AX277" s="127"/>
      <c r="AY277" s="127"/>
      <c r="AZ277" s="127"/>
    </row>
    <row r="278" spans="1:53">
      <c r="A278" s="17"/>
      <c r="B278" s="17"/>
      <c r="C278" s="18"/>
      <c r="D278" s="18"/>
      <c r="E278" s="17"/>
      <c r="O278" s="6"/>
      <c r="AF278" s="127"/>
      <c r="AG278" s="127"/>
      <c r="AH278" s="127"/>
      <c r="AI278" s="127"/>
      <c r="AJ278" s="127"/>
      <c r="AL278" s="113"/>
      <c r="AS278" s="127"/>
      <c r="AT278" s="127"/>
      <c r="AU278" s="127"/>
      <c r="AV278" s="127"/>
      <c r="AW278" s="127"/>
      <c r="AX278" s="127"/>
      <c r="AY278" s="127"/>
      <c r="AZ278" s="127"/>
    </row>
    <row r="279" spans="1:53">
      <c r="A279" s="17"/>
      <c r="B279" s="17"/>
      <c r="C279" s="18"/>
      <c r="D279" s="18"/>
      <c r="E279" s="17"/>
      <c r="O279" s="6"/>
      <c r="AF279" s="127"/>
      <c r="AG279" s="127"/>
      <c r="AH279" s="127"/>
      <c r="AI279" s="127"/>
      <c r="AJ279" s="127"/>
      <c r="AL279" s="113"/>
      <c r="AS279" s="127"/>
      <c r="AT279" s="127"/>
      <c r="AU279" s="127"/>
      <c r="AV279" s="127"/>
      <c r="AW279" s="127"/>
      <c r="AX279" s="127"/>
      <c r="AY279" s="127"/>
      <c r="AZ279" s="127"/>
      <c r="BA279" s="127"/>
    </row>
    <row r="280" spans="1:53">
      <c r="A280" s="17"/>
      <c r="B280" s="17"/>
      <c r="C280" s="18"/>
      <c r="D280" s="18"/>
      <c r="E280" s="17"/>
      <c r="O280" s="6"/>
      <c r="AF280" s="127"/>
      <c r="AG280" s="127"/>
      <c r="AH280" s="127"/>
      <c r="AI280" s="127"/>
      <c r="AJ280" s="127"/>
      <c r="AL280" s="113"/>
      <c r="AS280" s="127"/>
      <c r="AT280" s="127"/>
      <c r="AU280" s="127"/>
      <c r="AV280" s="127"/>
      <c r="AW280" s="127"/>
      <c r="AX280" s="127"/>
      <c r="AY280" s="127"/>
      <c r="AZ280" s="127"/>
      <c r="BA280" s="127"/>
    </row>
    <row r="281" spans="1:53">
      <c r="A281" s="17"/>
      <c r="B281" s="17"/>
      <c r="C281" s="18"/>
      <c r="D281" s="18"/>
      <c r="E281" s="17"/>
      <c r="O281" s="6"/>
      <c r="AF281" s="127"/>
      <c r="AG281" s="127"/>
      <c r="AH281" s="127"/>
      <c r="AI281" s="127"/>
      <c r="AJ281" s="127"/>
      <c r="AL281" s="113"/>
      <c r="AS281" s="127"/>
      <c r="AT281" s="127"/>
      <c r="AU281" s="127"/>
      <c r="AV281" s="127"/>
      <c r="AW281" s="127"/>
      <c r="AX281" s="127"/>
      <c r="AY281" s="127"/>
      <c r="AZ281" s="127"/>
    </row>
    <row r="282" spans="1:53">
      <c r="A282" s="17"/>
      <c r="B282" s="17"/>
      <c r="C282" s="18"/>
      <c r="D282" s="18"/>
      <c r="E282" s="17"/>
      <c r="O282" s="6"/>
      <c r="AF282" s="127"/>
      <c r="AG282" s="127"/>
      <c r="AH282" s="127"/>
      <c r="AI282" s="127"/>
      <c r="AJ282" s="127"/>
      <c r="AL282" s="113"/>
      <c r="AS282" s="127"/>
      <c r="AT282" s="127"/>
      <c r="AU282" s="127"/>
      <c r="AV282" s="127"/>
      <c r="AW282" s="127"/>
      <c r="AX282" s="127"/>
      <c r="AY282" s="127"/>
      <c r="AZ282" s="127"/>
    </row>
    <row r="283" spans="1:53">
      <c r="A283" s="17"/>
      <c r="B283" s="17"/>
      <c r="C283" s="18"/>
      <c r="D283" s="18"/>
      <c r="E283" s="17"/>
      <c r="O283" s="6"/>
      <c r="AF283" s="127"/>
      <c r="AG283" s="127"/>
      <c r="AH283" s="127"/>
      <c r="AI283" s="127"/>
      <c r="AJ283" s="127"/>
      <c r="AL283" s="113"/>
      <c r="AS283" s="127"/>
      <c r="AT283" s="127"/>
      <c r="AU283" s="127"/>
      <c r="AV283" s="127"/>
      <c r="AW283" s="127"/>
      <c r="AX283" s="127"/>
      <c r="AY283" s="127"/>
      <c r="AZ283" s="127"/>
    </row>
    <row r="284" spans="1:53">
      <c r="A284" s="17"/>
      <c r="B284" s="17"/>
      <c r="C284" s="18"/>
      <c r="D284" s="18"/>
      <c r="E284" s="17"/>
      <c r="O284" s="6"/>
      <c r="AF284" s="127"/>
      <c r="AG284" s="127"/>
      <c r="AH284" s="127"/>
      <c r="AI284" s="127"/>
      <c r="AJ284" s="127"/>
      <c r="AL284" s="113"/>
      <c r="AS284" s="127"/>
      <c r="AT284" s="127"/>
      <c r="AU284" s="127"/>
      <c r="AV284" s="127"/>
      <c r="AW284" s="127"/>
      <c r="AX284" s="127"/>
      <c r="AY284" s="127"/>
      <c r="AZ284" s="127"/>
    </row>
    <row r="285" spans="1:53">
      <c r="A285" s="17"/>
      <c r="B285" s="17"/>
      <c r="C285" s="18"/>
      <c r="D285" s="18"/>
      <c r="E285" s="17"/>
      <c r="O285" s="6"/>
      <c r="AF285" s="127"/>
      <c r="AG285" s="127"/>
      <c r="AH285" s="127"/>
      <c r="AI285" s="127"/>
      <c r="AJ285" s="127"/>
      <c r="AL285" s="113"/>
      <c r="AS285" s="127"/>
      <c r="AT285" s="127"/>
      <c r="AU285" s="127"/>
      <c r="AV285" s="127"/>
      <c r="AW285" s="127"/>
      <c r="AX285" s="127"/>
      <c r="AY285" s="127"/>
      <c r="AZ285" s="127"/>
      <c r="BA285" s="127"/>
    </row>
    <row r="286" spans="1:53">
      <c r="A286" s="17"/>
      <c r="B286" s="17"/>
      <c r="C286" s="18"/>
      <c r="D286" s="18"/>
      <c r="E286" s="17"/>
      <c r="O286" s="6"/>
      <c r="AF286" s="127"/>
      <c r="AG286" s="127"/>
      <c r="AH286" s="127"/>
      <c r="AI286" s="127"/>
      <c r="AJ286" s="127"/>
      <c r="AL286" s="113"/>
      <c r="AS286" s="127"/>
      <c r="AT286" s="127"/>
      <c r="AU286" s="127"/>
      <c r="AV286" s="127"/>
      <c r="AW286" s="127"/>
      <c r="AX286" s="127"/>
      <c r="AY286" s="127"/>
      <c r="AZ286" s="127"/>
      <c r="BA286" s="127"/>
    </row>
    <row r="287" spans="1:53">
      <c r="A287" s="17"/>
      <c r="B287" s="17"/>
      <c r="C287" s="18"/>
      <c r="D287" s="18"/>
      <c r="E287" s="17"/>
      <c r="O287" s="6"/>
      <c r="AF287" s="127"/>
      <c r="AG287" s="127"/>
      <c r="AH287" s="127"/>
      <c r="AI287" s="127"/>
      <c r="AJ287" s="127"/>
      <c r="AL287" s="113"/>
      <c r="AS287" s="127"/>
      <c r="AT287" s="127"/>
      <c r="AU287" s="127"/>
      <c r="AV287" s="127"/>
      <c r="AW287" s="127"/>
      <c r="AX287" s="127"/>
      <c r="AY287" s="127"/>
      <c r="AZ287" s="127"/>
    </row>
    <row r="288" spans="1:53">
      <c r="A288" s="17"/>
      <c r="B288" s="17"/>
      <c r="C288" s="18"/>
      <c r="D288" s="18"/>
      <c r="E288" s="17"/>
      <c r="O288" s="6"/>
      <c r="AF288" s="127"/>
      <c r="AG288" s="127"/>
      <c r="AH288" s="127"/>
      <c r="AI288" s="127"/>
      <c r="AJ288" s="127"/>
      <c r="AL288" s="113"/>
      <c r="AS288" s="127"/>
      <c r="AT288" s="127"/>
      <c r="AU288" s="127"/>
      <c r="AV288" s="127"/>
      <c r="AW288" s="127"/>
      <c r="AX288" s="127"/>
      <c r="AY288" s="127"/>
      <c r="AZ288" s="127"/>
    </row>
    <row r="289" spans="1:53">
      <c r="A289" s="17"/>
      <c r="B289" s="17"/>
      <c r="C289" s="18"/>
      <c r="D289" s="18"/>
      <c r="E289" s="17"/>
      <c r="O289" s="6"/>
      <c r="AF289" s="127"/>
      <c r="AG289" s="127"/>
      <c r="AH289" s="127"/>
      <c r="AI289" s="127"/>
      <c r="AJ289" s="127"/>
      <c r="AL289" s="113"/>
      <c r="AS289" s="127"/>
      <c r="AT289" s="127"/>
      <c r="AU289" s="127"/>
      <c r="AV289" s="127"/>
      <c r="AW289" s="127"/>
      <c r="AX289" s="127"/>
      <c r="AY289" s="127"/>
      <c r="AZ289" s="127"/>
    </row>
    <row r="290" spans="1:53">
      <c r="A290" s="17"/>
      <c r="B290" s="17"/>
      <c r="C290" s="18"/>
      <c r="D290" s="18"/>
      <c r="E290" s="17"/>
      <c r="O290" s="6"/>
      <c r="AF290" s="127"/>
      <c r="AG290" s="127"/>
      <c r="AH290" s="127"/>
      <c r="AI290" s="127"/>
      <c r="AJ290" s="127"/>
      <c r="AL290" s="113"/>
      <c r="AS290" s="127"/>
      <c r="AT290" s="127"/>
      <c r="AU290" s="127"/>
      <c r="AV290" s="127"/>
      <c r="AW290" s="127"/>
      <c r="AX290" s="127"/>
      <c r="AY290" s="127"/>
      <c r="AZ290" s="127"/>
    </row>
    <row r="291" spans="1:53">
      <c r="A291" s="17"/>
      <c r="B291" s="17"/>
      <c r="C291" s="18"/>
      <c r="D291" s="18"/>
      <c r="E291" s="17"/>
      <c r="O291" s="6"/>
      <c r="AF291" s="127"/>
      <c r="AG291" s="127"/>
      <c r="AH291" s="127"/>
      <c r="AI291" s="127"/>
      <c r="AJ291" s="127"/>
      <c r="AL291" s="113"/>
      <c r="AS291" s="127"/>
      <c r="AT291" s="127"/>
      <c r="AU291" s="127"/>
      <c r="AV291" s="127"/>
      <c r="AW291" s="127"/>
      <c r="AX291" s="127"/>
      <c r="AY291" s="127"/>
      <c r="AZ291" s="127"/>
    </row>
    <row r="292" spans="1:53">
      <c r="A292" s="17"/>
      <c r="B292" s="17"/>
      <c r="C292" s="18"/>
      <c r="D292" s="18"/>
      <c r="E292" s="17"/>
      <c r="O292" s="6"/>
      <c r="AF292" s="127"/>
      <c r="AG292" s="127"/>
      <c r="AH292" s="127"/>
      <c r="AI292" s="127"/>
      <c r="AJ292" s="127"/>
      <c r="AL292" s="113"/>
      <c r="AS292" s="127"/>
      <c r="AT292" s="127"/>
      <c r="AU292" s="127"/>
      <c r="AV292" s="127"/>
      <c r="AW292" s="127"/>
      <c r="AX292" s="127"/>
      <c r="AY292" s="127"/>
      <c r="AZ292" s="127"/>
    </row>
    <row r="293" spans="1:53">
      <c r="A293" s="17"/>
      <c r="B293" s="17"/>
      <c r="C293" s="18"/>
      <c r="D293" s="18"/>
      <c r="E293" s="17"/>
      <c r="O293" s="6"/>
      <c r="AF293" s="127"/>
      <c r="AG293" s="127"/>
      <c r="AH293" s="127"/>
      <c r="AI293" s="127"/>
      <c r="AJ293" s="127"/>
      <c r="AL293" s="113"/>
      <c r="AS293" s="127"/>
      <c r="AT293" s="127"/>
      <c r="AU293" s="127"/>
      <c r="AV293" s="127"/>
      <c r="AW293" s="127"/>
      <c r="AX293" s="127"/>
      <c r="AY293" s="127"/>
      <c r="AZ293" s="127"/>
      <c r="BA293" s="127"/>
    </row>
    <row r="294" spans="1:53">
      <c r="A294" s="17"/>
      <c r="B294" s="17"/>
      <c r="C294" s="18"/>
      <c r="D294" s="18"/>
      <c r="E294" s="17"/>
      <c r="O294" s="6"/>
      <c r="AF294" s="127"/>
      <c r="AG294" s="127"/>
      <c r="AH294" s="127"/>
      <c r="AI294" s="127"/>
      <c r="AJ294" s="127"/>
      <c r="AL294" s="113"/>
      <c r="AS294" s="127"/>
      <c r="AT294" s="127"/>
      <c r="AU294" s="127"/>
      <c r="AV294" s="127"/>
      <c r="AW294" s="127"/>
      <c r="AX294" s="127"/>
      <c r="AY294" s="127"/>
      <c r="AZ294" s="127"/>
      <c r="BA294" s="127"/>
    </row>
    <row r="295" spans="1:53">
      <c r="A295" s="17"/>
      <c r="B295" s="17"/>
      <c r="C295" s="18"/>
      <c r="D295" s="18"/>
      <c r="E295" s="17"/>
      <c r="O295" s="6"/>
      <c r="AF295" s="127"/>
      <c r="AG295" s="127"/>
      <c r="AH295" s="127"/>
      <c r="AI295" s="127"/>
      <c r="AJ295" s="127"/>
      <c r="AL295" s="113"/>
      <c r="AS295" s="127"/>
      <c r="AT295" s="127"/>
      <c r="AU295" s="127"/>
      <c r="AV295" s="127"/>
      <c r="AW295" s="127"/>
      <c r="AX295" s="127"/>
      <c r="AY295" s="127"/>
      <c r="AZ295" s="127"/>
      <c r="BA295" s="127"/>
    </row>
    <row r="296" spans="1:53">
      <c r="A296" s="17"/>
      <c r="B296" s="17"/>
      <c r="C296" s="18"/>
      <c r="D296" s="18"/>
      <c r="E296" s="17"/>
      <c r="O296" s="6"/>
      <c r="AF296" s="127"/>
      <c r="AG296" s="127"/>
      <c r="AH296" s="127"/>
      <c r="AI296" s="127"/>
      <c r="AJ296" s="127"/>
      <c r="AL296" s="113"/>
      <c r="AS296" s="127"/>
      <c r="AT296" s="127"/>
      <c r="AU296" s="127"/>
      <c r="AV296" s="127"/>
      <c r="AW296" s="127"/>
      <c r="AX296" s="127"/>
      <c r="AY296" s="127"/>
      <c r="AZ296" s="127"/>
    </row>
    <row r="297" spans="1:53">
      <c r="A297" s="17"/>
      <c r="B297" s="17"/>
      <c r="C297" s="18"/>
      <c r="D297" s="18"/>
      <c r="E297" s="17"/>
      <c r="O297" s="6"/>
      <c r="AF297" s="127"/>
      <c r="AG297" s="127"/>
      <c r="AH297" s="127"/>
      <c r="AI297" s="127"/>
      <c r="AJ297" s="127"/>
      <c r="AL297" s="113"/>
      <c r="AS297" s="127"/>
      <c r="AT297" s="127"/>
      <c r="AU297" s="127"/>
      <c r="AV297" s="127"/>
      <c r="AW297" s="127"/>
      <c r="AX297" s="127"/>
      <c r="AY297" s="127"/>
      <c r="AZ297" s="127"/>
    </row>
    <row r="298" spans="1:53">
      <c r="A298" s="17"/>
      <c r="B298" s="17"/>
      <c r="C298" s="18"/>
      <c r="D298" s="18"/>
      <c r="E298" s="17"/>
      <c r="O298" s="6"/>
      <c r="AF298" s="127"/>
      <c r="AG298" s="127"/>
      <c r="AH298" s="127"/>
      <c r="AI298" s="127"/>
      <c r="AJ298" s="127"/>
      <c r="AL298" s="113"/>
      <c r="AS298" s="127"/>
      <c r="AT298" s="127"/>
      <c r="AU298" s="127"/>
      <c r="AV298" s="127"/>
      <c r="AW298" s="127"/>
      <c r="AX298" s="127"/>
      <c r="AY298" s="127"/>
      <c r="AZ298" s="127"/>
    </row>
    <row r="299" spans="1:53">
      <c r="A299" s="17"/>
      <c r="B299" s="17"/>
      <c r="C299" s="18"/>
      <c r="D299" s="18"/>
      <c r="E299" s="17"/>
      <c r="O299" s="6"/>
      <c r="AF299" s="127"/>
      <c r="AG299" s="127"/>
      <c r="AH299" s="127"/>
      <c r="AI299" s="127"/>
      <c r="AJ299" s="127"/>
      <c r="AL299" s="113"/>
      <c r="AS299" s="127"/>
      <c r="AT299" s="127"/>
      <c r="AU299" s="127"/>
      <c r="AV299" s="127"/>
      <c r="AW299" s="127"/>
      <c r="AX299" s="127"/>
      <c r="AY299" s="127"/>
      <c r="AZ299" s="127"/>
    </row>
    <row r="300" spans="1:53">
      <c r="A300" s="17"/>
      <c r="B300" s="17"/>
      <c r="C300" s="18"/>
      <c r="D300" s="18"/>
      <c r="E300" s="17"/>
      <c r="O300" s="6"/>
      <c r="AF300" s="127"/>
      <c r="AG300" s="127"/>
      <c r="AH300" s="127"/>
      <c r="AI300" s="127"/>
      <c r="AJ300" s="127"/>
      <c r="AL300" s="113"/>
      <c r="AS300" s="127"/>
      <c r="AT300" s="127"/>
      <c r="AU300" s="127"/>
      <c r="AV300" s="127"/>
      <c r="AW300" s="127"/>
      <c r="AX300" s="127"/>
      <c r="AY300" s="127"/>
      <c r="AZ300" s="127"/>
    </row>
    <row r="301" spans="1:53">
      <c r="A301" s="17"/>
      <c r="B301" s="17"/>
      <c r="C301" s="18"/>
      <c r="D301" s="18"/>
      <c r="E301" s="17"/>
      <c r="O301" s="6"/>
      <c r="AF301" s="127"/>
      <c r="AG301" s="127"/>
      <c r="AH301" s="127"/>
      <c r="AI301" s="127"/>
      <c r="AJ301" s="127"/>
      <c r="AL301" s="113"/>
      <c r="AS301" s="127"/>
      <c r="AT301" s="127"/>
      <c r="AU301" s="127"/>
      <c r="AV301" s="127"/>
      <c r="AW301" s="127"/>
      <c r="AX301" s="127"/>
      <c r="AY301" s="127"/>
      <c r="AZ301" s="127"/>
    </row>
    <row r="302" spans="1:53">
      <c r="A302" s="17"/>
      <c r="B302" s="17"/>
      <c r="C302" s="18"/>
      <c r="D302" s="18"/>
      <c r="E302" s="17"/>
      <c r="O302" s="6"/>
      <c r="AF302" s="127"/>
      <c r="AG302" s="127"/>
      <c r="AH302" s="127"/>
      <c r="AI302" s="127"/>
      <c r="AJ302" s="127"/>
      <c r="AL302" s="113"/>
      <c r="AS302" s="127"/>
      <c r="AT302" s="127"/>
      <c r="AU302" s="127"/>
      <c r="AV302" s="127"/>
      <c r="AW302" s="127"/>
      <c r="AX302" s="127"/>
      <c r="AY302" s="127"/>
      <c r="AZ302" s="127"/>
    </row>
    <row r="303" spans="1:53">
      <c r="A303" s="17"/>
      <c r="B303" s="17"/>
      <c r="C303" s="18"/>
      <c r="D303" s="18"/>
      <c r="E303" s="17"/>
      <c r="O303" s="6"/>
      <c r="AF303" s="127"/>
      <c r="AG303" s="127"/>
      <c r="AH303" s="127"/>
      <c r="AI303" s="127"/>
      <c r="AJ303" s="127"/>
      <c r="AL303" s="113"/>
      <c r="AS303" s="127"/>
      <c r="AT303" s="127"/>
      <c r="AU303" s="127"/>
      <c r="AV303" s="127"/>
      <c r="AW303" s="127"/>
      <c r="AX303" s="127"/>
      <c r="AY303" s="127"/>
      <c r="AZ303" s="127"/>
      <c r="BA303" s="127"/>
    </row>
    <row r="304" spans="1:53">
      <c r="A304" s="17"/>
      <c r="B304" s="17"/>
      <c r="C304" s="18"/>
      <c r="D304" s="18"/>
      <c r="E304" s="17"/>
      <c r="O304" s="6"/>
      <c r="AF304" s="127"/>
      <c r="AG304" s="127"/>
      <c r="AH304" s="127"/>
      <c r="AI304" s="127"/>
      <c r="AJ304" s="127"/>
      <c r="AL304" s="113"/>
      <c r="AS304" s="127"/>
      <c r="AT304" s="127"/>
      <c r="AU304" s="127"/>
      <c r="AV304" s="127"/>
      <c r="AW304" s="127"/>
      <c r="AX304" s="127"/>
      <c r="AY304" s="127"/>
      <c r="AZ304" s="127"/>
      <c r="BA304" s="127"/>
    </row>
    <row r="305" spans="1:53">
      <c r="A305" s="17"/>
      <c r="B305" s="17"/>
      <c r="C305" s="18"/>
      <c r="D305" s="18"/>
      <c r="E305" s="17"/>
      <c r="O305" s="6"/>
      <c r="AF305" s="127"/>
      <c r="AG305" s="127"/>
      <c r="AH305" s="127"/>
      <c r="AI305" s="127"/>
      <c r="AJ305" s="127"/>
      <c r="AL305" s="113"/>
      <c r="AS305" s="127"/>
      <c r="AT305" s="127"/>
      <c r="AU305" s="127"/>
      <c r="AV305" s="127"/>
      <c r="AW305" s="127"/>
      <c r="AX305" s="127"/>
      <c r="AY305" s="127"/>
      <c r="AZ305" s="127"/>
      <c r="BA305" s="127"/>
    </row>
    <row r="306" spans="1:53">
      <c r="A306" s="17"/>
      <c r="B306" s="17"/>
      <c r="C306" s="18"/>
      <c r="D306" s="18"/>
      <c r="E306" s="17"/>
      <c r="O306" s="6"/>
      <c r="AF306" s="127"/>
      <c r="AG306" s="127"/>
      <c r="AH306" s="127"/>
      <c r="AI306" s="127"/>
      <c r="AJ306" s="127"/>
      <c r="AL306" s="113"/>
      <c r="AS306" s="127"/>
      <c r="AT306" s="127"/>
      <c r="AU306" s="127"/>
      <c r="AV306" s="127"/>
      <c r="AW306" s="127"/>
      <c r="AX306" s="127"/>
      <c r="AY306" s="127"/>
      <c r="AZ306" s="127"/>
    </row>
    <row r="307" spans="1:53">
      <c r="A307" s="17"/>
      <c r="B307" s="17"/>
      <c r="C307" s="18"/>
      <c r="D307" s="18"/>
      <c r="E307" s="17"/>
      <c r="O307" s="6"/>
      <c r="AF307" s="127"/>
      <c r="AG307" s="127"/>
      <c r="AH307" s="127"/>
      <c r="AI307" s="127"/>
      <c r="AJ307" s="127"/>
      <c r="AL307" s="113"/>
      <c r="AS307" s="127"/>
      <c r="AT307" s="127"/>
      <c r="AU307" s="127"/>
      <c r="AV307" s="127"/>
      <c r="AW307" s="127"/>
      <c r="AX307" s="127"/>
      <c r="AY307" s="127"/>
      <c r="AZ307" s="127"/>
    </row>
    <row r="308" spans="1:53">
      <c r="A308" s="17"/>
      <c r="B308" s="17"/>
      <c r="C308" s="18"/>
      <c r="D308" s="18"/>
      <c r="E308" s="17"/>
      <c r="O308" s="6"/>
      <c r="AF308" s="127"/>
      <c r="AG308" s="127"/>
      <c r="AH308" s="127"/>
      <c r="AI308" s="127"/>
      <c r="AJ308" s="127"/>
      <c r="AL308" s="113"/>
      <c r="AS308" s="127"/>
      <c r="AT308" s="127"/>
      <c r="AU308" s="127"/>
      <c r="AV308" s="127"/>
      <c r="AW308" s="127"/>
      <c r="AX308" s="127"/>
      <c r="AY308" s="127"/>
      <c r="AZ308" s="127"/>
    </row>
    <row r="309" spans="1:53">
      <c r="A309" s="17"/>
      <c r="B309" s="17"/>
      <c r="C309" s="18"/>
      <c r="D309" s="18"/>
      <c r="E309" s="17"/>
      <c r="O309" s="6"/>
      <c r="AF309" s="127"/>
      <c r="AG309" s="127"/>
      <c r="AH309" s="127"/>
      <c r="AI309" s="127"/>
      <c r="AJ309" s="127"/>
      <c r="AL309" s="113"/>
      <c r="AS309" s="127"/>
      <c r="AT309" s="127"/>
      <c r="AU309" s="127"/>
      <c r="AV309" s="127"/>
      <c r="AW309" s="127"/>
      <c r="AX309" s="127"/>
      <c r="AY309" s="127"/>
      <c r="AZ309" s="127"/>
    </row>
    <row r="310" spans="1:53">
      <c r="A310" s="17"/>
      <c r="B310" s="17"/>
      <c r="C310" s="18"/>
      <c r="D310" s="18"/>
      <c r="E310" s="17"/>
      <c r="O310" s="6"/>
      <c r="AF310" s="127"/>
      <c r="AG310" s="127"/>
      <c r="AH310" s="127"/>
      <c r="AI310" s="127"/>
      <c r="AJ310" s="127"/>
      <c r="AL310" s="113"/>
      <c r="AS310" s="127"/>
      <c r="AT310" s="127"/>
      <c r="AU310" s="127"/>
      <c r="AV310" s="127"/>
      <c r="AW310" s="127"/>
      <c r="AX310" s="127"/>
      <c r="AY310" s="127"/>
      <c r="AZ310" s="127"/>
    </row>
    <row r="311" spans="1:53">
      <c r="A311" s="17"/>
      <c r="B311" s="17"/>
      <c r="C311" s="18"/>
      <c r="D311" s="18"/>
      <c r="E311" s="17"/>
      <c r="O311" s="6"/>
      <c r="AF311" s="127"/>
      <c r="AG311" s="127"/>
      <c r="AH311" s="127"/>
      <c r="AI311" s="127"/>
      <c r="AJ311" s="127"/>
      <c r="AL311" s="113"/>
      <c r="AS311" s="127"/>
      <c r="AT311" s="127"/>
      <c r="AU311" s="127"/>
      <c r="AV311" s="127"/>
      <c r="AW311" s="127"/>
      <c r="AX311" s="127"/>
      <c r="AY311" s="127"/>
      <c r="AZ311" s="127"/>
    </row>
    <row r="312" spans="1:53">
      <c r="A312" s="17"/>
      <c r="B312" s="17"/>
      <c r="C312" s="18"/>
      <c r="D312" s="18"/>
      <c r="E312" s="17"/>
      <c r="O312" s="6"/>
      <c r="AF312" s="127"/>
      <c r="AG312" s="127"/>
      <c r="AH312" s="127"/>
      <c r="AI312" s="127"/>
      <c r="AJ312" s="127"/>
      <c r="AL312" s="113"/>
      <c r="AS312" s="127"/>
      <c r="AT312" s="127"/>
      <c r="AU312" s="127"/>
      <c r="AV312" s="127"/>
      <c r="AW312" s="127"/>
      <c r="AX312" s="127"/>
      <c r="AY312" s="127"/>
      <c r="AZ312" s="127"/>
    </row>
    <row r="313" spans="1:53">
      <c r="A313" s="17"/>
      <c r="B313" s="17"/>
      <c r="C313" s="18"/>
      <c r="D313" s="18"/>
      <c r="E313" s="17"/>
      <c r="O313" s="6"/>
      <c r="AF313" s="127"/>
      <c r="AG313" s="127"/>
      <c r="AH313" s="127"/>
      <c r="AI313" s="127"/>
      <c r="AJ313" s="127"/>
      <c r="AL313" s="113"/>
      <c r="AS313" s="127"/>
      <c r="AT313" s="127"/>
      <c r="AU313" s="127"/>
      <c r="AV313" s="127"/>
      <c r="AW313" s="127"/>
      <c r="AX313" s="127"/>
      <c r="AY313" s="127"/>
      <c r="AZ313" s="127"/>
    </row>
    <row r="314" spans="1:53">
      <c r="A314" s="17"/>
      <c r="B314" s="17"/>
      <c r="C314" s="18"/>
      <c r="D314" s="18"/>
      <c r="E314" s="17"/>
      <c r="O314" s="6"/>
      <c r="AF314" s="127"/>
      <c r="AG314" s="127"/>
      <c r="AH314" s="127"/>
      <c r="AI314" s="127"/>
      <c r="AJ314" s="127"/>
      <c r="AL314" s="113"/>
      <c r="AS314" s="127"/>
      <c r="AT314" s="127"/>
      <c r="AU314" s="127"/>
      <c r="AV314" s="127"/>
      <c r="AW314" s="127"/>
      <c r="AX314" s="127"/>
      <c r="AY314" s="127"/>
      <c r="AZ314" s="127"/>
    </row>
    <row r="315" spans="1:53">
      <c r="A315" s="17"/>
      <c r="B315" s="17"/>
      <c r="C315" s="18"/>
      <c r="D315" s="18"/>
      <c r="E315" s="17"/>
      <c r="O315" s="6"/>
      <c r="AF315" s="127"/>
      <c r="AG315" s="127"/>
      <c r="AH315" s="127"/>
      <c r="AI315" s="127"/>
      <c r="AJ315" s="127"/>
      <c r="AL315" s="113"/>
      <c r="AS315" s="127"/>
      <c r="AT315" s="127"/>
      <c r="AU315" s="127"/>
      <c r="AV315" s="127"/>
      <c r="AW315" s="127"/>
      <c r="AX315" s="127"/>
      <c r="AY315" s="127"/>
      <c r="AZ315" s="127"/>
    </row>
    <row r="316" spans="1:53">
      <c r="A316" s="17"/>
      <c r="B316" s="17"/>
      <c r="C316" s="18"/>
      <c r="D316" s="18"/>
      <c r="E316" s="17"/>
      <c r="O316" s="6"/>
      <c r="AF316" s="127"/>
      <c r="AG316" s="127"/>
      <c r="AH316" s="127"/>
      <c r="AI316" s="127"/>
      <c r="AJ316" s="127"/>
      <c r="AL316" s="113"/>
      <c r="AS316" s="127"/>
      <c r="AT316" s="127"/>
      <c r="AU316" s="127"/>
      <c r="AV316" s="127"/>
      <c r="AW316" s="127"/>
      <c r="AX316" s="127"/>
      <c r="AY316" s="127"/>
      <c r="AZ316" s="127"/>
    </row>
    <row r="317" spans="1:53">
      <c r="A317" s="17"/>
      <c r="B317" s="17"/>
      <c r="C317" s="18"/>
      <c r="D317" s="18"/>
      <c r="E317" s="17"/>
      <c r="O317" s="6"/>
      <c r="AF317" s="127"/>
      <c r="AG317" s="127"/>
      <c r="AH317" s="127"/>
      <c r="AI317" s="127"/>
      <c r="AJ317" s="127"/>
      <c r="AL317" s="113"/>
      <c r="AS317" s="127"/>
      <c r="AT317" s="127"/>
      <c r="AU317" s="127"/>
      <c r="AV317" s="127"/>
      <c r="AW317" s="127"/>
      <c r="AX317" s="127"/>
      <c r="AY317" s="127"/>
      <c r="AZ317" s="127"/>
    </row>
    <row r="318" spans="1:53">
      <c r="A318" s="17"/>
      <c r="B318" s="17"/>
      <c r="C318" s="18"/>
      <c r="D318" s="18"/>
      <c r="E318" s="17"/>
      <c r="O318" s="6"/>
      <c r="AF318" s="127"/>
      <c r="AG318" s="127"/>
      <c r="AH318" s="127"/>
      <c r="AI318" s="127"/>
      <c r="AJ318" s="127"/>
      <c r="AL318" s="113"/>
      <c r="AS318" s="127"/>
      <c r="AT318" s="127"/>
      <c r="AU318" s="127"/>
      <c r="AV318" s="127"/>
      <c r="AW318" s="127"/>
      <c r="AX318" s="127"/>
      <c r="AY318" s="127"/>
      <c r="AZ318" s="127"/>
    </row>
    <row r="319" spans="1:53">
      <c r="A319" s="17"/>
      <c r="B319" s="17"/>
      <c r="C319" s="18"/>
      <c r="D319" s="18"/>
      <c r="E319" s="17"/>
      <c r="O319" s="6"/>
      <c r="AF319" s="127"/>
      <c r="AG319" s="127"/>
      <c r="AH319" s="127"/>
      <c r="AI319" s="127"/>
      <c r="AJ319" s="127"/>
      <c r="AL319" s="113"/>
      <c r="AS319" s="127"/>
      <c r="AT319" s="127"/>
      <c r="AU319" s="127"/>
      <c r="AV319" s="127"/>
      <c r="AW319" s="127"/>
      <c r="AX319" s="127"/>
      <c r="AY319" s="127"/>
      <c r="AZ319" s="127"/>
    </row>
    <row r="320" spans="1:53">
      <c r="C320" s="38"/>
      <c r="D320" s="38"/>
      <c r="O320" s="6"/>
      <c r="AF320" s="127"/>
      <c r="AG320" s="127"/>
      <c r="AH320" s="127"/>
      <c r="AI320" s="127"/>
      <c r="AJ320" s="127"/>
      <c r="AL320" s="113"/>
      <c r="AS320" s="127"/>
      <c r="AT320" s="127"/>
      <c r="AU320" s="127"/>
      <c r="AV320" s="127"/>
      <c r="AW320" s="127"/>
      <c r="AX320" s="127"/>
      <c r="AY320" s="127"/>
      <c r="AZ320" s="127"/>
    </row>
    <row r="321" spans="3:53">
      <c r="C321" s="38"/>
      <c r="D321" s="38"/>
      <c r="O321" s="6"/>
      <c r="AF321" s="127"/>
      <c r="AG321" s="127"/>
      <c r="AH321" s="127"/>
      <c r="AI321" s="127"/>
      <c r="AJ321" s="127"/>
      <c r="AL321" s="113"/>
      <c r="AS321" s="127"/>
      <c r="AT321" s="127"/>
      <c r="AU321" s="127"/>
      <c r="AV321" s="127"/>
      <c r="AW321" s="127"/>
      <c r="AX321" s="127"/>
      <c r="AY321" s="127"/>
      <c r="AZ321" s="127"/>
      <c r="BA321" s="127"/>
    </row>
    <row r="322" spans="3:53">
      <c r="C322" s="38"/>
      <c r="D322" s="38"/>
      <c r="O322" s="6"/>
      <c r="AF322" s="127"/>
      <c r="AG322" s="127"/>
      <c r="AH322" s="127"/>
      <c r="AI322" s="127"/>
      <c r="AJ322" s="127"/>
      <c r="AL322" s="113"/>
      <c r="AS322" s="127"/>
      <c r="AT322" s="127"/>
      <c r="AU322" s="127"/>
      <c r="AV322" s="127"/>
      <c r="AW322" s="127"/>
      <c r="AX322" s="127"/>
      <c r="AY322" s="127"/>
      <c r="AZ322" s="127"/>
    </row>
    <row r="323" spans="3:53">
      <c r="C323" s="38"/>
      <c r="D323" s="38"/>
      <c r="O323" s="6"/>
      <c r="AF323" s="127"/>
      <c r="AG323" s="127"/>
      <c r="AH323" s="127"/>
      <c r="AI323" s="127"/>
      <c r="AJ323" s="127"/>
      <c r="AL323" s="113"/>
      <c r="AS323" s="127"/>
      <c r="AT323" s="127"/>
      <c r="AU323" s="127"/>
      <c r="AV323" s="127"/>
      <c r="AW323" s="127"/>
      <c r="AX323" s="127"/>
      <c r="AY323" s="127"/>
      <c r="AZ323" s="127"/>
    </row>
    <row r="324" spans="3:53">
      <c r="C324" s="38"/>
      <c r="D324" s="38"/>
      <c r="O324" s="6"/>
      <c r="AF324" s="127"/>
      <c r="AG324" s="127"/>
      <c r="AH324" s="127"/>
      <c r="AI324" s="127"/>
      <c r="AJ324" s="127"/>
      <c r="AL324" s="113"/>
      <c r="AS324" s="127"/>
      <c r="AT324" s="127"/>
      <c r="AU324" s="127"/>
      <c r="AV324" s="127"/>
      <c r="AW324" s="127"/>
      <c r="AX324" s="127"/>
      <c r="AY324" s="127"/>
      <c r="AZ324" s="127"/>
    </row>
    <row r="325" spans="3:53">
      <c r="C325" s="38"/>
      <c r="D325" s="38"/>
      <c r="O325" s="6"/>
      <c r="AF325" s="127"/>
      <c r="AG325" s="127"/>
      <c r="AH325" s="127"/>
      <c r="AI325" s="127"/>
      <c r="AJ325" s="127"/>
      <c r="AL325" s="113"/>
      <c r="AS325" s="127"/>
      <c r="AT325" s="127"/>
      <c r="AU325" s="127"/>
      <c r="AV325" s="127"/>
      <c r="AW325" s="127"/>
      <c r="AX325" s="127"/>
      <c r="AY325" s="127"/>
      <c r="AZ325" s="127"/>
    </row>
    <row r="326" spans="3:53">
      <c r="C326" s="38"/>
      <c r="D326" s="38"/>
      <c r="O326" s="6"/>
      <c r="AF326" s="127"/>
      <c r="AG326" s="127"/>
      <c r="AH326" s="127"/>
      <c r="AI326" s="127"/>
      <c r="AJ326" s="127"/>
      <c r="AL326" s="113"/>
      <c r="AS326" s="127"/>
      <c r="AT326" s="127"/>
      <c r="AU326" s="127"/>
      <c r="AV326" s="127"/>
      <c r="AW326" s="127"/>
      <c r="AX326" s="127"/>
      <c r="AY326" s="127"/>
      <c r="AZ326" s="127"/>
    </row>
    <row r="327" spans="3:53">
      <c r="C327" s="38"/>
      <c r="D327" s="38"/>
      <c r="O327" s="6"/>
      <c r="AF327" s="127"/>
      <c r="AG327" s="127"/>
      <c r="AH327" s="127"/>
      <c r="AI327" s="127"/>
      <c r="AJ327" s="127"/>
      <c r="AL327" s="113"/>
      <c r="AS327" s="127"/>
      <c r="AT327" s="127"/>
      <c r="AU327" s="127"/>
      <c r="AV327" s="127"/>
      <c r="AW327" s="127"/>
      <c r="AX327" s="127"/>
      <c r="AY327" s="127"/>
      <c r="AZ327" s="127"/>
    </row>
    <row r="328" spans="3:53">
      <c r="C328" s="38"/>
      <c r="D328" s="38"/>
      <c r="O328" s="6"/>
      <c r="AF328" s="127"/>
      <c r="AG328" s="127"/>
      <c r="AH328" s="127"/>
      <c r="AI328" s="127"/>
      <c r="AJ328" s="127"/>
      <c r="AL328" s="113"/>
      <c r="AS328" s="127"/>
      <c r="AT328" s="127"/>
      <c r="AU328" s="127"/>
      <c r="AV328" s="127"/>
      <c r="AW328" s="127"/>
      <c r="AX328" s="127"/>
      <c r="AY328" s="127"/>
      <c r="AZ328" s="127"/>
    </row>
    <row r="329" spans="3:53">
      <c r="C329" s="38"/>
      <c r="D329" s="38"/>
      <c r="O329" s="6"/>
      <c r="AF329" s="127"/>
      <c r="AG329" s="127"/>
      <c r="AH329" s="127"/>
      <c r="AI329" s="127"/>
      <c r="AJ329" s="127"/>
      <c r="AL329" s="113"/>
      <c r="AS329" s="127"/>
      <c r="AT329" s="127"/>
      <c r="AU329" s="127"/>
      <c r="AV329" s="127"/>
      <c r="AW329" s="127"/>
      <c r="AX329" s="127"/>
      <c r="AY329" s="127"/>
      <c r="AZ329" s="127"/>
    </row>
    <row r="330" spans="3:53">
      <c r="C330" s="38"/>
      <c r="D330" s="38"/>
      <c r="O330" s="6"/>
      <c r="AF330" s="127"/>
      <c r="AG330" s="127"/>
      <c r="AH330" s="127"/>
      <c r="AI330" s="127"/>
      <c r="AJ330" s="127"/>
      <c r="AL330" s="113"/>
      <c r="AS330" s="127"/>
      <c r="AT330" s="127"/>
      <c r="AU330" s="127"/>
      <c r="AV330" s="127"/>
      <c r="AW330" s="127"/>
      <c r="AX330" s="127"/>
      <c r="AY330" s="127"/>
      <c r="AZ330" s="127"/>
    </row>
    <row r="331" spans="3:53">
      <c r="C331" s="38"/>
      <c r="D331" s="38"/>
      <c r="O331" s="6"/>
      <c r="AF331" s="127"/>
      <c r="AG331" s="127"/>
      <c r="AH331" s="127"/>
      <c r="AI331" s="127"/>
      <c r="AJ331" s="127"/>
      <c r="AL331" s="113"/>
      <c r="AS331" s="127"/>
      <c r="AT331" s="127"/>
      <c r="AU331" s="127"/>
      <c r="AV331" s="127"/>
      <c r="AW331" s="127"/>
      <c r="AX331" s="127"/>
      <c r="AY331" s="127"/>
      <c r="AZ331" s="127"/>
    </row>
    <row r="332" spans="3:53">
      <c r="C332" s="38"/>
      <c r="D332" s="38"/>
      <c r="O332" s="6"/>
      <c r="AF332" s="127"/>
      <c r="AG332" s="127"/>
      <c r="AH332" s="127"/>
      <c r="AI332" s="127"/>
      <c r="AJ332" s="127"/>
      <c r="AL332" s="113"/>
      <c r="AS332" s="127"/>
      <c r="AT332" s="127"/>
      <c r="AU332" s="127"/>
      <c r="AV332" s="127"/>
      <c r="AW332" s="127"/>
      <c r="AX332" s="127"/>
      <c r="AY332" s="127"/>
      <c r="AZ332" s="127"/>
    </row>
    <row r="333" spans="3:53">
      <c r="C333" s="38"/>
      <c r="D333" s="38"/>
      <c r="O333" s="6"/>
      <c r="AF333" s="127"/>
      <c r="AG333" s="127"/>
      <c r="AH333" s="127"/>
      <c r="AI333" s="127"/>
      <c r="AJ333" s="127"/>
      <c r="AL333" s="113"/>
      <c r="AS333" s="127"/>
      <c r="AT333" s="127"/>
      <c r="AU333" s="127"/>
      <c r="AV333" s="127"/>
      <c r="AW333" s="127"/>
      <c r="AX333" s="127"/>
      <c r="AY333" s="127"/>
      <c r="AZ333" s="127"/>
    </row>
    <row r="334" spans="3:53">
      <c r="C334" s="38"/>
      <c r="D334" s="38"/>
      <c r="O334" s="6"/>
      <c r="AF334" s="127"/>
      <c r="AG334" s="127"/>
      <c r="AH334" s="127"/>
      <c r="AI334" s="127"/>
      <c r="AJ334" s="127"/>
      <c r="AL334" s="113"/>
      <c r="AS334" s="127"/>
      <c r="AT334" s="127"/>
      <c r="AU334" s="127"/>
      <c r="AV334" s="127"/>
      <c r="AW334" s="127"/>
      <c r="AX334" s="127"/>
      <c r="AY334" s="127"/>
      <c r="AZ334" s="127"/>
    </row>
    <row r="335" spans="3:53">
      <c r="C335" s="38"/>
      <c r="D335" s="38"/>
      <c r="O335" s="6"/>
      <c r="AF335" s="127"/>
      <c r="AG335" s="127"/>
      <c r="AH335" s="127"/>
      <c r="AI335" s="127"/>
      <c r="AJ335" s="127"/>
      <c r="AL335" s="113"/>
      <c r="AS335" s="127"/>
      <c r="AT335" s="127"/>
      <c r="AU335" s="127"/>
      <c r="AV335" s="127"/>
      <c r="AW335" s="127"/>
      <c r="AX335" s="127"/>
      <c r="AY335" s="127"/>
      <c r="AZ335" s="127"/>
      <c r="BA335" s="127"/>
    </row>
    <row r="336" spans="3:53">
      <c r="C336" s="38"/>
      <c r="D336" s="38"/>
      <c r="O336" s="6"/>
      <c r="AF336" s="127"/>
      <c r="AG336" s="127"/>
      <c r="AH336" s="127"/>
      <c r="AI336" s="127"/>
      <c r="AJ336" s="127"/>
      <c r="AL336" s="113"/>
      <c r="AS336" s="127"/>
      <c r="AT336" s="127"/>
      <c r="AU336" s="127"/>
      <c r="AV336" s="127"/>
      <c r="AW336" s="127"/>
      <c r="AX336" s="127"/>
      <c r="AY336" s="127"/>
      <c r="AZ336" s="127"/>
    </row>
    <row r="337" spans="3:52">
      <c r="C337" s="38"/>
      <c r="D337" s="38"/>
      <c r="O337" s="6"/>
      <c r="AF337" s="127"/>
      <c r="AG337" s="127"/>
      <c r="AH337" s="127"/>
      <c r="AI337" s="127"/>
      <c r="AJ337" s="127"/>
      <c r="AL337" s="113"/>
      <c r="AS337" s="127"/>
      <c r="AT337" s="127"/>
      <c r="AU337" s="127"/>
      <c r="AV337" s="127"/>
      <c r="AW337" s="127"/>
      <c r="AX337" s="127"/>
      <c r="AY337" s="127"/>
      <c r="AZ337" s="127"/>
    </row>
    <row r="338" spans="3:52">
      <c r="C338" s="38"/>
      <c r="D338" s="38"/>
      <c r="O338" s="6"/>
      <c r="AF338" s="127"/>
      <c r="AG338" s="127"/>
      <c r="AH338" s="127"/>
      <c r="AI338" s="127"/>
      <c r="AJ338" s="127"/>
      <c r="AL338" s="113"/>
      <c r="AS338" s="127"/>
      <c r="AT338" s="127"/>
      <c r="AU338" s="127"/>
      <c r="AV338" s="127"/>
      <c r="AW338" s="127"/>
      <c r="AX338" s="127"/>
      <c r="AY338" s="127"/>
      <c r="AZ338" s="127"/>
    </row>
    <row r="339" spans="3:52">
      <c r="C339" s="38"/>
      <c r="D339" s="38"/>
      <c r="O339" s="6"/>
      <c r="AF339" s="127"/>
      <c r="AG339" s="127"/>
      <c r="AH339" s="127"/>
      <c r="AI339" s="127"/>
      <c r="AJ339" s="127"/>
      <c r="AL339" s="113"/>
      <c r="AS339" s="127"/>
      <c r="AT339" s="127"/>
      <c r="AU339" s="127"/>
      <c r="AV339" s="127"/>
      <c r="AW339" s="127"/>
      <c r="AX339" s="127"/>
      <c r="AY339" s="127"/>
      <c r="AZ339" s="127"/>
    </row>
    <row r="340" spans="3:52">
      <c r="C340" s="38"/>
      <c r="D340" s="38"/>
      <c r="O340" s="6"/>
      <c r="AF340" s="127"/>
      <c r="AG340" s="127"/>
      <c r="AH340" s="127"/>
      <c r="AI340" s="127"/>
      <c r="AJ340" s="127"/>
      <c r="AL340" s="113"/>
      <c r="AS340" s="127"/>
      <c r="AT340" s="127"/>
      <c r="AU340" s="127"/>
      <c r="AV340" s="127"/>
      <c r="AW340" s="127"/>
      <c r="AX340" s="127"/>
      <c r="AY340" s="127"/>
      <c r="AZ340" s="127"/>
    </row>
    <row r="341" spans="3:52">
      <c r="C341" s="38"/>
      <c r="D341" s="38"/>
      <c r="O341" s="6"/>
      <c r="AF341" s="127"/>
      <c r="AG341" s="127"/>
      <c r="AH341" s="127"/>
      <c r="AI341" s="127"/>
      <c r="AJ341" s="127"/>
      <c r="AL341" s="113"/>
      <c r="AS341" s="127"/>
      <c r="AT341" s="127"/>
      <c r="AU341" s="127"/>
      <c r="AV341" s="127"/>
      <c r="AW341" s="127"/>
      <c r="AX341" s="127"/>
      <c r="AY341" s="127"/>
      <c r="AZ341" s="127"/>
    </row>
    <row r="342" spans="3:52">
      <c r="C342" s="38"/>
      <c r="D342" s="38"/>
      <c r="O342" s="6"/>
      <c r="AF342" s="127"/>
      <c r="AG342" s="127"/>
      <c r="AH342" s="127"/>
      <c r="AI342" s="127"/>
      <c r="AJ342" s="127"/>
      <c r="AL342" s="113"/>
      <c r="AS342" s="127"/>
      <c r="AT342" s="127"/>
      <c r="AU342" s="127"/>
      <c r="AV342" s="127"/>
      <c r="AW342" s="127"/>
      <c r="AX342" s="127"/>
      <c r="AY342" s="127"/>
      <c r="AZ342" s="127"/>
    </row>
    <row r="343" spans="3:52">
      <c r="C343" s="38"/>
      <c r="D343" s="38"/>
      <c r="O343" s="6"/>
      <c r="AF343" s="127"/>
      <c r="AG343" s="127"/>
      <c r="AH343" s="127"/>
      <c r="AI343" s="127"/>
      <c r="AJ343" s="127"/>
      <c r="AL343" s="113"/>
      <c r="AS343" s="127"/>
      <c r="AT343" s="127"/>
      <c r="AU343" s="127"/>
      <c r="AV343" s="127"/>
      <c r="AW343" s="127"/>
      <c r="AX343" s="127"/>
      <c r="AY343" s="127"/>
      <c r="AZ343" s="127"/>
    </row>
    <row r="344" spans="3:52">
      <c r="C344" s="38"/>
      <c r="D344" s="38"/>
      <c r="O344" s="6"/>
      <c r="AF344" s="127"/>
      <c r="AG344" s="127"/>
      <c r="AH344" s="127"/>
      <c r="AI344" s="127"/>
      <c r="AJ344" s="127"/>
      <c r="AL344" s="113"/>
      <c r="AS344" s="127"/>
      <c r="AT344" s="127"/>
      <c r="AU344" s="127"/>
      <c r="AV344" s="127"/>
      <c r="AW344" s="127"/>
      <c r="AX344" s="127"/>
      <c r="AY344" s="127"/>
      <c r="AZ344" s="127"/>
    </row>
    <row r="345" spans="3:52">
      <c r="C345" s="38"/>
      <c r="D345" s="38"/>
      <c r="O345" s="6"/>
      <c r="AF345" s="127"/>
      <c r="AG345" s="127"/>
      <c r="AH345" s="127"/>
      <c r="AI345" s="127"/>
      <c r="AJ345" s="127"/>
      <c r="AL345" s="113"/>
      <c r="AS345" s="127"/>
      <c r="AT345" s="127"/>
      <c r="AU345" s="127"/>
      <c r="AV345" s="127"/>
      <c r="AW345" s="127"/>
      <c r="AX345" s="127"/>
      <c r="AY345" s="127"/>
      <c r="AZ345" s="127"/>
    </row>
    <row r="346" spans="3:52">
      <c r="C346" s="38"/>
      <c r="D346" s="38"/>
      <c r="O346" s="6"/>
      <c r="AF346" s="127"/>
      <c r="AG346" s="127"/>
      <c r="AH346" s="127"/>
      <c r="AI346" s="127"/>
      <c r="AJ346" s="127"/>
      <c r="AL346" s="113"/>
      <c r="AS346" s="127"/>
      <c r="AT346" s="127"/>
      <c r="AU346" s="127"/>
      <c r="AV346" s="127"/>
      <c r="AW346" s="127"/>
      <c r="AX346" s="127"/>
      <c r="AY346" s="127"/>
      <c r="AZ346" s="127"/>
    </row>
    <row r="347" spans="3:52">
      <c r="C347" s="38"/>
      <c r="D347" s="38"/>
      <c r="O347" s="6"/>
      <c r="AF347" s="127"/>
      <c r="AG347" s="127"/>
      <c r="AH347" s="127"/>
      <c r="AI347" s="127"/>
      <c r="AJ347" s="127"/>
      <c r="AL347" s="113"/>
      <c r="AS347" s="127"/>
      <c r="AT347" s="127"/>
      <c r="AU347" s="127"/>
      <c r="AV347" s="127"/>
      <c r="AW347" s="127"/>
      <c r="AX347" s="127"/>
      <c r="AY347" s="127"/>
      <c r="AZ347" s="127"/>
    </row>
    <row r="348" spans="3:52">
      <c r="C348" s="38"/>
      <c r="D348" s="38"/>
      <c r="O348" s="6"/>
      <c r="AF348" s="127"/>
      <c r="AG348" s="127"/>
      <c r="AH348" s="127"/>
      <c r="AI348" s="127"/>
      <c r="AJ348" s="127"/>
      <c r="AL348" s="113"/>
      <c r="AS348" s="127"/>
      <c r="AT348" s="127"/>
      <c r="AU348" s="127"/>
      <c r="AV348" s="127"/>
      <c r="AW348" s="127"/>
      <c r="AX348" s="127"/>
      <c r="AY348" s="127"/>
      <c r="AZ348" s="127"/>
    </row>
    <row r="349" spans="3:52">
      <c r="C349" s="38"/>
      <c r="D349" s="38"/>
      <c r="O349" s="6"/>
      <c r="AF349" s="127"/>
      <c r="AG349" s="127"/>
      <c r="AH349" s="127"/>
      <c r="AI349" s="127"/>
      <c r="AJ349" s="127"/>
      <c r="AL349" s="113"/>
      <c r="AS349" s="127"/>
      <c r="AT349" s="127"/>
      <c r="AU349" s="127"/>
      <c r="AV349" s="127"/>
      <c r="AW349" s="127"/>
      <c r="AX349" s="127"/>
      <c r="AY349" s="127"/>
      <c r="AZ349" s="127"/>
    </row>
    <row r="350" spans="3:52">
      <c r="C350" s="38"/>
      <c r="D350" s="38"/>
      <c r="O350" s="6"/>
      <c r="AF350" s="127"/>
      <c r="AG350" s="127"/>
      <c r="AH350" s="127"/>
      <c r="AI350" s="127"/>
      <c r="AJ350" s="127"/>
      <c r="AL350" s="113"/>
      <c r="AS350" s="127"/>
      <c r="AT350" s="127"/>
      <c r="AU350" s="127"/>
      <c r="AV350" s="127"/>
      <c r="AW350" s="127"/>
      <c r="AX350" s="127"/>
      <c r="AY350" s="127"/>
      <c r="AZ350" s="127"/>
    </row>
    <row r="351" spans="3:52">
      <c r="C351" s="38"/>
      <c r="D351" s="38"/>
      <c r="O351" s="6"/>
      <c r="AF351" s="127"/>
      <c r="AG351" s="127"/>
      <c r="AH351" s="127"/>
      <c r="AI351" s="127"/>
      <c r="AJ351" s="127"/>
      <c r="AL351" s="113"/>
      <c r="AS351" s="127"/>
      <c r="AT351" s="127"/>
      <c r="AU351" s="127"/>
      <c r="AV351" s="127"/>
      <c r="AW351" s="127"/>
      <c r="AX351" s="127"/>
      <c r="AY351" s="127"/>
      <c r="AZ351" s="127"/>
    </row>
    <row r="352" spans="3:52">
      <c r="C352" s="38"/>
      <c r="D352" s="38"/>
      <c r="O352" s="6"/>
      <c r="AF352" s="127"/>
      <c r="AG352" s="127"/>
      <c r="AH352" s="127"/>
      <c r="AI352" s="127"/>
      <c r="AJ352" s="127"/>
      <c r="AL352" s="113"/>
      <c r="AS352" s="127"/>
      <c r="AT352" s="127"/>
      <c r="AU352" s="127"/>
      <c r="AV352" s="127"/>
      <c r="AW352" s="127"/>
      <c r="AX352" s="127"/>
      <c r="AY352" s="127"/>
      <c r="AZ352" s="127"/>
    </row>
    <row r="353" spans="3:69">
      <c r="C353" s="38"/>
      <c r="D353" s="38"/>
      <c r="O353" s="6"/>
      <c r="AF353" s="127"/>
      <c r="AG353" s="127"/>
      <c r="AH353" s="127"/>
      <c r="AI353" s="127"/>
      <c r="AJ353" s="127"/>
      <c r="AL353" s="113"/>
      <c r="AS353" s="127"/>
      <c r="AT353" s="127"/>
      <c r="AU353" s="127"/>
      <c r="AV353" s="127"/>
      <c r="AW353" s="127"/>
      <c r="AX353" s="127"/>
      <c r="AY353" s="127"/>
      <c r="AZ353" s="127"/>
      <c r="BA353" s="127"/>
    </row>
    <row r="354" spans="3:69">
      <c r="C354" s="38"/>
      <c r="D354" s="38"/>
      <c r="O354" s="6"/>
      <c r="AF354" s="127"/>
      <c r="AG354" s="127"/>
      <c r="AH354" s="127"/>
      <c r="AI354" s="127"/>
      <c r="AJ354" s="127"/>
      <c r="AL354" s="113"/>
      <c r="AS354" s="127"/>
      <c r="AT354" s="127"/>
      <c r="AU354" s="127"/>
      <c r="AV354" s="127"/>
      <c r="AW354" s="127"/>
      <c r="AX354" s="127"/>
      <c r="AY354" s="127"/>
      <c r="AZ354" s="127"/>
    </row>
    <row r="355" spans="3:69">
      <c r="C355" s="38"/>
      <c r="D355" s="38"/>
      <c r="O355" s="6"/>
      <c r="AF355" s="127"/>
      <c r="AG355" s="127"/>
      <c r="AH355" s="127"/>
      <c r="AI355" s="127"/>
      <c r="AJ355" s="127"/>
      <c r="AL355" s="113"/>
      <c r="AS355" s="127"/>
      <c r="AT355" s="127"/>
      <c r="AU355" s="127"/>
      <c r="AV355" s="127"/>
      <c r="AW355" s="127"/>
      <c r="AX355" s="127"/>
      <c r="AY355" s="127"/>
      <c r="AZ355" s="127"/>
    </row>
    <row r="356" spans="3:69">
      <c r="C356" s="38"/>
      <c r="D356" s="38"/>
      <c r="O356" s="6"/>
      <c r="AF356" s="127"/>
      <c r="AG356" s="127"/>
      <c r="AH356" s="127"/>
      <c r="AI356" s="127"/>
      <c r="AJ356" s="127"/>
      <c r="AL356" s="113"/>
      <c r="AS356" s="127"/>
      <c r="AT356" s="127"/>
      <c r="AU356" s="127"/>
      <c r="AV356" s="127"/>
      <c r="AW356" s="127"/>
      <c r="AX356" s="127"/>
      <c r="AY356" s="127"/>
      <c r="AZ356" s="127"/>
    </row>
    <row r="357" spans="3:69">
      <c r="C357" s="38"/>
      <c r="D357" s="38"/>
      <c r="O357" s="6"/>
      <c r="AF357" s="127"/>
      <c r="AG357" s="127"/>
      <c r="AH357" s="127"/>
      <c r="AI357" s="127"/>
      <c r="AJ357" s="127"/>
      <c r="AL357" s="113"/>
      <c r="AS357" s="127"/>
      <c r="AT357" s="127"/>
      <c r="AU357" s="127"/>
      <c r="AV357" s="127"/>
      <c r="AW357" s="127"/>
      <c r="AX357" s="127"/>
      <c r="AY357" s="127"/>
      <c r="AZ357" s="127"/>
    </row>
    <row r="358" spans="3:69">
      <c r="C358" s="38"/>
      <c r="D358" s="38"/>
      <c r="O358" s="6"/>
      <c r="AF358" s="127"/>
      <c r="AG358" s="127"/>
      <c r="AH358" s="127"/>
      <c r="AI358" s="127"/>
      <c r="AJ358" s="127"/>
      <c r="AL358" s="113"/>
      <c r="AS358" s="127"/>
      <c r="AT358" s="127"/>
      <c r="AU358" s="127"/>
      <c r="AV358" s="127"/>
      <c r="AW358" s="127"/>
      <c r="AX358" s="127"/>
      <c r="AY358" s="127"/>
      <c r="AZ358" s="127"/>
    </row>
    <row r="359" spans="3:69">
      <c r="C359" s="38"/>
      <c r="D359" s="38"/>
      <c r="O359" s="6"/>
      <c r="AF359" s="127"/>
      <c r="AG359" s="127"/>
      <c r="AH359" s="127"/>
      <c r="AI359" s="127"/>
      <c r="AJ359" s="127"/>
      <c r="AL359" s="113"/>
      <c r="AS359" s="127"/>
      <c r="AT359" s="127"/>
      <c r="AU359" s="127"/>
      <c r="AV359" s="127"/>
      <c r="AW359" s="127"/>
      <c r="AX359" s="127"/>
      <c r="AY359" s="127"/>
      <c r="AZ359" s="127"/>
    </row>
    <row r="360" spans="3:69">
      <c r="C360" s="38"/>
      <c r="D360" s="38"/>
      <c r="O360" s="6"/>
      <c r="AF360" s="127"/>
      <c r="AG360" s="127"/>
      <c r="AH360" s="127"/>
      <c r="AI360" s="127"/>
      <c r="AJ360" s="127"/>
      <c r="AL360" s="113"/>
      <c r="AS360" s="127"/>
      <c r="AT360" s="127"/>
      <c r="AU360" s="127"/>
      <c r="AV360" s="127"/>
      <c r="AW360" s="127"/>
      <c r="AX360" s="127"/>
      <c r="AY360" s="127"/>
      <c r="AZ360" s="127"/>
    </row>
    <row r="361" spans="3:69">
      <c r="C361" s="38"/>
      <c r="D361" s="38"/>
      <c r="O361" s="6"/>
      <c r="AF361" s="127"/>
      <c r="AG361" s="127"/>
      <c r="AH361" s="127"/>
      <c r="AI361" s="127"/>
      <c r="AJ361" s="127"/>
      <c r="AL361" s="113"/>
      <c r="AS361" s="127"/>
      <c r="AT361" s="127"/>
      <c r="AU361" s="127"/>
      <c r="AV361" s="127"/>
      <c r="AW361" s="127"/>
      <c r="AX361" s="127"/>
      <c r="AY361" s="127"/>
      <c r="AZ361" s="127"/>
    </row>
    <row r="362" spans="3:69">
      <c r="C362" s="38"/>
      <c r="D362" s="38"/>
      <c r="O362" s="6"/>
      <c r="AF362" s="127"/>
      <c r="AG362" s="127"/>
      <c r="AH362" s="127"/>
      <c r="AI362" s="127"/>
      <c r="AJ362" s="127"/>
      <c r="AL362" s="113"/>
      <c r="AS362" s="127"/>
      <c r="AT362" s="127"/>
      <c r="AU362" s="127"/>
      <c r="AV362" s="127"/>
      <c r="AW362" s="127"/>
      <c r="AX362" s="127"/>
      <c r="AY362" s="127"/>
      <c r="AZ362" s="127"/>
    </row>
    <row r="363" spans="3:69">
      <c r="C363" s="38"/>
      <c r="D363" s="38"/>
      <c r="O363" s="6"/>
      <c r="AF363" s="127"/>
      <c r="AG363" s="127"/>
      <c r="AH363" s="127"/>
      <c r="AI363" s="127"/>
      <c r="AJ363" s="127"/>
      <c r="AL363" s="113"/>
      <c r="AS363" s="127"/>
      <c r="AT363" s="127"/>
      <c r="AU363" s="127"/>
      <c r="AV363" s="127"/>
      <c r="AW363" s="127"/>
      <c r="AX363" s="127"/>
      <c r="AY363" s="127"/>
      <c r="AZ363" s="127"/>
    </row>
    <row r="364" spans="3:69">
      <c r="C364" s="38"/>
      <c r="D364" s="38"/>
      <c r="O364" s="6"/>
      <c r="AF364" s="127"/>
      <c r="AG364" s="127"/>
      <c r="AH364" s="127"/>
      <c r="AI364" s="127"/>
      <c r="AJ364" s="127"/>
      <c r="AL364" s="113"/>
      <c r="AS364" s="127"/>
      <c r="AT364" s="127"/>
      <c r="AU364" s="127"/>
      <c r="AV364" s="127"/>
      <c r="AW364" s="127"/>
      <c r="AX364" s="127"/>
      <c r="AY364" s="127"/>
      <c r="AZ364" s="127"/>
    </row>
    <row r="365" spans="3:69">
      <c r="C365" s="38"/>
      <c r="D365" s="38"/>
      <c r="O365" s="6"/>
      <c r="AF365" s="127"/>
      <c r="AG365" s="127"/>
      <c r="AH365" s="127"/>
      <c r="AI365" s="127"/>
      <c r="AJ365" s="127"/>
      <c r="AL365" s="113"/>
      <c r="AS365" s="127"/>
      <c r="AT365" s="127"/>
      <c r="AU365" s="127"/>
      <c r="AV365" s="127"/>
      <c r="AW365" s="127"/>
      <c r="AX365" s="127"/>
      <c r="AY365" s="127"/>
      <c r="AZ365" s="127"/>
    </row>
    <row r="366" spans="3:69">
      <c r="C366" s="38"/>
      <c r="D366" s="38"/>
      <c r="O366" s="6"/>
      <c r="AF366" s="127"/>
      <c r="AG366" s="127"/>
      <c r="AH366" s="127"/>
      <c r="AI366" s="127"/>
      <c r="AJ366" s="127"/>
      <c r="AL366" s="113"/>
      <c r="AS366" s="127"/>
      <c r="AT366" s="127"/>
      <c r="AU366" s="127"/>
      <c r="AV366" s="127"/>
      <c r="AW366" s="127"/>
      <c r="AX366" s="127"/>
      <c r="AY366" s="127"/>
      <c r="AZ366" s="127"/>
    </row>
    <row r="367" spans="3:69">
      <c r="C367" s="38"/>
      <c r="D367" s="38"/>
      <c r="O367" s="6"/>
      <c r="AF367" s="127"/>
      <c r="AG367" s="127"/>
      <c r="AH367" s="127"/>
      <c r="AI367" s="127"/>
      <c r="AJ367" s="127"/>
      <c r="AL367" s="113"/>
      <c r="AS367" s="127"/>
      <c r="AT367" s="127"/>
      <c r="AU367" s="127"/>
      <c r="AV367" s="127"/>
      <c r="AW367" s="127"/>
      <c r="AX367" s="127"/>
      <c r="AY367" s="127"/>
      <c r="AZ367" s="127"/>
      <c r="BA367" s="127"/>
      <c r="BB367" s="127"/>
      <c r="BC367" s="127"/>
      <c r="BD367" s="127"/>
      <c r="BE367" s="127"/>
      <c r="BF367" s="127"/>
      <c r="BG367" s="127"/>
      <c r="BH367" s="127"/>
      <c r="BI367" s="127"/>
      <c r="BJ367" s="127"/>
      <c r="BK367" s="127"/>
      <c r="BL367" s="127"/>
      <c r="BM367" s="127"/>
      <c r="BN367" s="127"/>
      <c r="BO367" s="127"/>
      <c r="BP367" s="127"/>
      <c r="BQ367" s="127"/>
    </row>
    <row r="368" spans="3:69">
      <c r="C368" s="38"/>
      <c r="D368" s="38"/>
      <c r="O368" s="6"/>
      <c r="AF368" s="127"/>
      <c r="AG368" s="127"/>
      <c r="AH368" s="127"/>
      <c r="AI368" s="127"/>
      <c r="AJ368" s="127"/>
      <c r="AL368" s="113"/>
      <c r="AS368" s="127"/>
      <c r="AT368" s="127"/>
      <c r="AU368" s="127"/>
      <c r="AV368" s="127"/>
      <c r="AW368" s="127"/>
      <c r="AX368" s="127"/>
      <c r="AY368" s="127"/>
      <c r="AZ368" s="127"/>
    </row>
    <row r="369" spans="3:52">
      <c r="C369" s="38"/>
      <c r="D369" s="38"/>
      <c r="O369" s="6"/>
      <c r="AF369" s="127"/>
      <c r="AG369" s="127"/>
      <c r="AH369" s="127"/>
      <c r="AI369" s="127"/>
      <c r="AJ369" s="127"/>
      <c r="AL369" s="113"/>
      <c r="AS369" s="127"/>
      <c r="AT369" s="127"/>
      <c r="AU369" s="127"/>
      <c r="AV369" s="127"/>
      <c r="AW369" s="127"/>
      <c r="AX369" s="127"/>
      <c r="AY369" s="127"/>
      <c r="AZ369" s="127"/>
    </row>
    <row r="370" spans="3:52">
      <c r="C370" s="38"/>
      <c r="D370" s="38"/>
      <c r="O370" s="6"/>
      <c r="AF370" s="127"/>
      <c r="AG370" s="127"/>
      <c r="AH370" s="127"/>
      <c r="AI370" s="127"/>
      <c r="AJ370" s="127"/>
      <c r="AL370" s="113"/>
      <c r="AS370" s="127"/>
      <c r="AT370" s="127"/>
      <c r="AU370" s="127"/>
      <c r="AV370" s="127"/>
      <c r="AW370" s="127"/>
      <c r="AX370" s="127"/>
      <c r="AY370" s="127"/>
      <c r="AZ370" s="127"/>
    </row>
    <row r="371" spans="3:52">
      <c r="C371" s="38"/>
      <c r="D371" s="38"/>
      <c r="O371" s="6"/>
      <c r="AF371" s="127"/>
      <c r="AG371" s="127"/>
      <c r="AH371" s="127"/>
      <c r="AI371" s="127"/>
      <c r="AJ371" s="127"/>
      <c r="AL371" s="113"/>
      <c r="AS371" s="127"/>
      <c r="AT371" s="127"/>
      <c r="AU371" s="127"/>
      <c r="AV371" s="127"/>
      <c r="AW371" s="127"/>
      <c r="AX371" s="127"/>
      <c r="AY371" s="127"/>
      <c r="AZ371" s="127"/>
    </row>
    <row r="372" spans="3:52">
      <c r="C372" s="38"/>
      <c r="D372" s="38"/>
      <c r="O372" s="6"/>
      <c r="AF372" s="127"/>
      <c r="AG372" s="127"/>
      <c r="AH372" s="127"/>
      <c r="AI372" s="127"/>
      <c r="AJ372" s="127"/>
      <c r="AL372" s="113"/>
      <c r="AS372" s="127"/>
      <c r="AT372" s="127"/>
      <c r="AU372" s="127"/>
      <c r="AV372" s="127"/>
      <c r="AW372" s="127"/>
      <c r="AX372" s="127"/>
      <c r="AY372" s="127"/>
      <c r="AZ372" s="127"/>
    </row>
    <row r="373" spans="3:52">
      <c r="C373" s="38"/>
      <c r="D373" s="38"/>
      <c r="O373" s="6"/>
      <c r="AF373" s="127"/>
      <c r="AG373" s="127"/>
      <c r="AH373" s="127"/>
      <c r="AI373" s="127"/>
      <c r="AJ373" s="127"/>
      <c r="AL373" s="113"/>
      <c r="AS373" s="127"/>
      <c r="AT373" s="127"/>
      <c r="AU373" s="127"/>
      <c r="AV373" s="127"/>
      <c r="AW373" s="127"/>
      <c r="AX373" s="127"/>
      <c r="AY373" s="127"/>
      <c r="AZ373" s="127"/>
    </row>
    <row r="374" spans="3:52">
      <c r="C374" s="38"/>
      <c r="D374" s="38"/>
      <c r="O374" s="6"/>
      <c r="AF374" s="127"/>
      <c r="AG374" s="127"/>
      <c r="AH374" s="127"/>
      <c r="AI374" s="127"/>
      <c r="AJ374" s="127"/>
      <c r="AL374" s="113"/>
      <c r="AS374" s="127"/>
      <c r="AT374" s="127"/>
      <c r="AU374" s="127"/>
      <c r="AV374" s="127"/>
      <c r="AW374" s="127"/>
      <c r="AX374" s="127"/>
      <c r="AY374" s="127"/>
      <c r="AZ374" s="127"/>
    </row>
    <row r="375" spans="3:52">
      <c r="C375" s="38"/>
      <c r="D375" s="38"/>
      <c r="O375" s="6"/>
      <c r="AF375" s="127"/>
      <c r="AG375" s="127"/>
      <c r="AH375" s="127"/>
      <c r="AI375" s="127"/>
      <c r="AJ375" s="127"/>
      <c r="AL375" s="113"/>
      <c r="AS375" s="127"/>
      <c r="AT375" s="127"/>
      <c r="AU375" s="127"/>
      <c r="AV375" s="127"/>
      <c r="AW375" s="127"/>
      <c r="AX375" s="127"/>
      <c r="AY375" s="127"/>
      <c r="AZ375" s="127"/>
    </row>
    <row r="376" spans="3:52">
      <c r="C376" s="38"/>
      <c r="D376" s="38"/>
      <c r="O376" s="6"/>
      <c r="AF376" s="127"/>
      <c r="AG376" s="127"/>
      <c r="AH376" s="127"/>
      <c r="AI376" s="127"/>
      <c r="AJ376" s="127"/>
      <c r="AL376" s="113"/>
      <c r="AS376" s="127"/>
      <c r="AT376" s="127"/>
      <c r="AU376" s="127"/>
      <c r="AV376" s="127"/>
      <c r="AW376" s="127"/>
      <c r="AX376" s="127"/>
      <c r="AY376" s="127"/>
      <c r="AZ376" s="127"/>
    </row>
    <row r="377" spans="3:52">
      <c r="C377" s="38"/>
      <c r="D377" s="38"/>
      <c r="O377" s="6"/>
      <c r="AF377" s="127"/>
      <c r="AG377" s="127"/>
      <c r="AH377" s="127"/>
      <c r="AI377" s="127"/>
      <c r="AJ377" s="127"/>
      <c r="AL377" s="113"/>
      <c r="AS377" s="127"/>
      <c r="AT377" s="127"/>
      <c r="AU377" s="127"/>
      <c r="AV377" s="127"/>
      <c r="AW377" s="127"/>
      <c r="AX377" s="127"/>
      <c r="AY377" s="127"/>
      <c r="AZ377" s="127"/>
    </row>
    <row r="378" spans="3:52">
      <c r="C378" s="38"/>
      <c r="D378" s="38"/>
      <c r="O378" s="6"/>
      <c r="AF378" s="127"/>
      <c r="AG378" s="127"/>
      <c r="AH378" s="127"/>
      <c r="AI378" s="127"/>
      <c r="AJ378" s="127"/>
      <c r="AL378" s="113"/>
      <c r="AS378" s="127"/>
      <c r="AT378" s="127"/>
      <c r="AU378" s="127"/>
      <c r="AV378" s="127"/>
      <c r="AW378" s="127"/>
      <c r="AX378" s="127"/>
      <c r="AY378" s="127"/>
      <c r="AZ378" s="127"/>
    </row>
    <row r="379" spans="3:52">
      <c r="C379" s="38"/>
      <c r="D379" s="38"/>
      <c r="O379" s="6"/>
      <c r="AF379" s="127"/>
      <c r="AG379" s="127"/>
      <c r="AH379" s="127"/>
      <c r="AI379" s="127"/>
      <c r="AJ379" s="127"/>
      <c r="AL379" s="113"/>
      <c r="AS379" s="127"/>
      <c r="AT379" s="127"/>
      <c r="AU379" s="127"/>
      <c r="AV379" s="127"/>
      <c r="AW379" s="127"/>
      <c r="AX379" s="127"/>
      <c r="AY379" s="127"/>
      <c r="AZ379" s="127"/>
    </row>
    <row r="380" spans="3:52">
      <c r="C380" s="38"/>
      <c r="D380" s="38"/>
      <c r="O380" s="6"/>
      <c r="AF380" s="127"/>
      <c r="AG380" s="127"/>
      <c r="AH380" s="127"/>
      <c r="AI380" s="127"/>
      <c r="AJ380" s="127"/>
      <c r="AL380" s="113"/>
      <c r="AS380" s="127"/>
      <c r="AT380" s="127"/>
      <c r="AU380" s="127"/>
      <c r="AV380" s="127"/>
      <c r="AW380" s="127"/>
      <c r="AX380" s="127"/>
      <c r="AY380" s="127"/>
      <c r="AZ380" s="127"/>
    </row>
    <row r="381" spans="3:52">
      <c r="C381" s="38"/>
      <c r="D381" s="38"/>
      <c r="O381" s="6"/>
      <c r="AF381" s="127"/>
      <c r="AG381" s="127"/>
      <c r="AH381" s="127"/>
      <c r="AI381" s="127"/>
      <c r="AJ381" s="127"/>
      <c r="AL381" s="113"/>
      <c r="AS381" s="127"/>
      <c r="AT381" s="127"/>
      <c r="AU381" s="127"/>
      <c r="AV381" s="127"/>
      <c r="AW381" s="127"/>
      <c r="AX381" s="127"/>
      <c r="AY381" s="127"/>
      <c r="AZ381" s="127"/>
    </row>
    <row r="382" spans="3:52">
      <c r="C382" s="38"/>
      <c r="D382" s="38"/>
      <c r="O382" s="6"/>
      <c r="AF382" s="127"/>
      <c r="AG382" s="127"/>
      <c r="AH382" s="127"/>
      <c r="AI382" s="127"/>
      <c r="AJ382" s="127"/>
      <c r="AL382" s="113"/>
      <c r="AS382" s="127"/>
      <c r="AT382" s="127"/>
      <c r="AU382" s="127"/>
      <c r="AV382" s="127"/>
      <c r="AW382" s="127"/>
      <c r="AX382" s="127"/>
      <c r="AY382" s="127"/>
      <c r="AZ382" s="127"/>
    </row>
    <row r="383" spans="3:52">
      <c r="C383" s="38"/>
      <c r="D383" s="38"/>
      <c r="AF383" s="127"/>
      <c r="AG383" s="127"/>
      <c r="AH383" s="127"/>
      <c r="AI383" s="127"/>
      <c r="AJ383" s="127"/>
      <c r="AL383" s="113"/>
      <c r="AS383" s="127"/>
      <c r="AT383" s="127"/>
      <c r="AU383" s="127"/>
      <c r="AV383" s="127"/>
      <c r="AW383" s="127"/>
      <c r="AX383" s="127"/>
      <c r="AY383" s="127"/>
      <c r="AZ383" s="127"/>
    </row>
    <row r="384" spans="3:52">
      <c r="C384" s="38"/>
      <c r="D384" s="38"/>
      <c r="AF384" s="127"/>
      <c r="AG384" s="127"/>
      <c r="AH384" s="127"/>
      <c r="AI384" s="127"/>
      <c r="AJ384" s="127"/>
      <c r="AL384" s="113"/>
      <c r="AS384" s="127"/>
      <c r="AT384" s="127"/>
      <c r="AU384" s="127"/>
      <c r="AV384" s="127"/>
      <c r="AW384" s="127"/>
      <c r="AX384" s="127"/>
      <c r="AY384" s="127"/>
      <c r="AZ384" s="127"/>
    </row>
    <row r="385" spans="3:69">
      <c r="C385" s="38"/>
      <c r="D385" s="38"/>
      <c r="AF385" s="127"/>
      <c r="AG385" s="127"/>
      <c r="AH385" s="127"/>
      <c r="AI385" s="127"/>
      <c r="AJ385" s="127"/>
      <c r="AL385" s="113"/>
      <c r="AS385" s="127"/>
      <c r="AT385" s="127"/>
      <c r="AU385" s="127"/>
      <c r="AV385" s="127"/>
      <c r="AW385" s="127"/>
      <c r="AX385" s="127"/>
      <c r="AY385" s="127"/>
      <c r="AZ385" s="127"/>
    </row>
    <row r="386" spans="3:69">
      <c r="C386" s="38"/>
      <c r="D386" s="38"/>
      <c r="AF386" s="127"/>
      <c r="AG386" s="127"/>
      <c r="AH386" s="127"/>
      <c r="AI386" s="127"/>
      <c r="AJ386" s="127"/>
      <c r="AL386" s="113"/>
      <c r="AS386" s="127"/>
      <c r="AT386" s="127"/>
      <c r="AU386" s="127"/>
      <c r="AV386" s="127"/>
      <c r="AW386" s="127"/>
      <c r="AX386" s="127"/>
      <c r="AY386" s="127"/>
      <c r="AZ386" s="127"/>
    </row>
    <row r="387" spans="3:69">
      <c r="C387" s="38"/>
      <c r="D387" s="38"/>
      <c r="AF387" s="127"/>
      <c r="AG387" s="127"/>
      <c r="AH387" s="127"/>
      <c r="AI387" s="127"/>
      <c r="AJ387" s="127"/>
      <c r="AL387" s="113"/>
      <c r="AS387" s="127"/>
      <c r="AT387" s="127"/>
      <c r="AU387" s="127"/>
      <c r="AV387" s="127"/>
      <c r="AW387" s="127"/>
      <c r="AX387" s="127"/>
      <c r="AY387" s="127"/>
      <c r="AZ387" s="127"/>
    </row>
    <row r="388" spans="3:69">
      <c r="C388" s="38"/>
      <c r="D388" s="38"/>
      <c r="AF388" s="127"/>
      <c r="AG388" s="127"/>
      <c r="AH388" s="127"/>
      <c r="AI388" s="127"/>
      <c r="AJ388" s="127"/>
      <c r="AL388" s="113"/>
      <c r="AS388" s="127"/>
      <c r="AT388" s="127"/>
      <c r="AU388" s="127"/>
      <c r="AV388" s="127"/>
      <c r="AW388" s="127"/>
      <c r="AX388" s="127"/>
      <c r="AY388" s="127"/>
      <c r="AZ388" s="127"/>
      <c r="BA388" s="127"/>
      <c r="BB388" s="127"/>
      <c r="BC388" s="127"/>
      <c r="BD388" s="127"/>
      <c r="BE388" s="127"/>
      <c r="BF388" s="127"/>
      <c r="BG388" s="127"/>
      <c r="BH388" s="127"/>
      <c r="BI388" s="127"/>
      <c r="BJ388" s="127"/>
      <c r="BK388" s="127"/>
      <c r="BL388" s="127"/>
      <c r="BM388" s="127"/>
      <c r="BN388" s="127"/>
      <c r="BO388" s="127"/>
      <c r="BP388" s="127"/>
      <c r="BQ388" s="127"/>
    </row>
    <row r="389" spans="3:69">
      <c r="C389" s="38"/>
      <c r="D389" s="38"/>
      <c r="AF389" s="127"/>
      <c r="AG389" s="127"/>
      <c r="AH389" s="127"/>
      <c r="AI389" s="127"/>
      <c r="AJ389" s="127"/>
      <c r="AL389" s="113"/>
      <c r="AS389" s="127"/>
      <c r="AT389" s="127"/>
      <c r="AU389" s="127"/>
      <c r="AV389" s="127"/>
      <c r="AW389" s="127"/>
      <c r="AX389" s="127"/>
      <c r="AY389" s="127"/>
      <c r="AZ389" s="127"/>
    </row>
    <row r="390" spans="3:69">
      <c r="C390" s="38"/>
      <c r="D390" s="38"/>
      <c r="AF390" s="127"/>
      <c r="AG390" s="127"/>
      <c r="AH390" s="127"/>
      <c r="AI390" s="127"/>
      <c r="AJ390" s="127"/>
      <c r="AL390" s="113"/>
      <c r="AS390" s="127"/>
      <c r="AT390" s="127"/>
      <c r="AU390" s="127"/>
      <c r="AV390" s="127"/>
      <c r="AW390" s="127"/>
      <c r="AX390" s="127"/>
      <c r="AY390" s="127"/>
      <c r="AZ390" s="127"/>
      <c r="BA390" s="127"/>
    </row>
    <row r="391" spans="3:69">
      <c r="C391" s="38"/>
      <c r="D391" s="38"/>
      <c r="AF391" s="127"/>
      <c r="AG391" s="127"/>
      <c r="AH391" s="127"/>
      <c r="AI391" s="127"/>
      <c r="AJ391" s="127"/>
      <c r="AL391" s="113"/>
      <c r="AS391" s="127"/>
      <c r="AT391" s="127"/>
      <c r="AU391" s="127"/>
      <c r="AV391" s="127"/>
      <c r="AW391" s="127"/>
      <c r="AX391" s="127"/>
      <c r="AY391" s="127"/>
      <c r="AZ391" s="127"/>
    </row>
    <row r="392" spans="3:69">
      <c r="C392" s="38"/>
      <c r="D392" s="38"/>
      <c r="AF392" s="127"/>
      <c r="AG392" s="127"/>
      <c r="AH392" s="127"/>
      <c r="AI392" s="127"/>
      <c r="AJ392" s="127"/>
      <c r="AL392" s="113"/>
      <c r="AS392" s="127"/>
      <c r="AT392" s="127"/>
      <c r="AU392" s="127"/>
      <c r="AV392" s="127"/>
      <c r="AW392" s="127"/>
      <c r="AX392" s="127"/>
      <c r="AY392" s="127"/>
      <c r="AZ392" s="127"/>
    </row>
    <row r="393" spans="3:69">
      <c r="C393" s="38"/>
      <c r="D393" s="38"/>
      <c r="AF393" s="127"/>
      <c r="AG393" s="127"/>
      <c r="AH393" s="127"/>
      <c r="AI393" s="127"/>
      <c r="AJ393" s="127"/>
      <c r="AL393" s="113"/>
      <c r="AS393" s="127"/>
      <c r="AT393" s="127"/>
      <c r="AU393" s="127"/>
      <c r="AV393" s="127"/>
      <c r="AW393" s="127"/>
      <c r="AX393" s="127"/>
      <c r="AY393" s="127"/>
      <c r="AZ393" s="127"/>
    </row>
    <row r="394" spans="3:69">
      <c r="C394" s="38"/>
      <c r="D394" s="38"/>
      <c r="AF394" s="127"/>
      <c r="AG394" s="127"/>
      <c r="AH394" s="127"/>
      <c r="AI394" s="127"/>
      <c r="AJ394" s="127"/>
      <c r="AL394" s="113"/>
      <c r="AS394" s="127"/>
      <c r="AT394" s="127"/>
      <c r="AU394" s="127"/>
      <c r="AV394" s="127"/>
      <c r="AW394" s="127"/>
      <c r="AX394" s="127"/>
      <c r="AY394" s="127"/>
      <c r="AZ394" s="127"/>
    </row>
    <row r="395" spans="3:69">
      <c r="C395" s="38"/>
      <c r="D395" s="38"/>
      <c r="AF395" s="127"/>
      <c r="AG395" s="127"/>
      <c r="AH395" s="127"/>
      <c r="AI395" s="127"/>
      <c r="AJ395" s="127"/>
      <c r="AL395" s="113"/>
      <c r="AS395" s="127"/>
      <c r="AT395" s="127"/>
      <c r="AU395" s="127"/>
      <c r="AV395" s="127"/>
      <c r="AW395" s="127"/>
      <c r="AX395" s="127"/>
      <c r="AY395" s="127"/>
      <c r="AZ395" s="127"/>
    </row>
    <row r="396" spans="3:69">
      <c r="C396" s="38"/>
      <c r="D396" s="38"/>
      <c r="AF396" s="127"/>
      <c r="AG396" s="127"/>
      <c r="AH396" s="127"/>
      <c r="AI396" s="127"/>
      <c r="AJ396" s="127"/>
      <c r="AL396" s="113"/>
      <c r="AS396" s="127"/>
      <c r="AT396" s="127"/>
      <c r="AU396" s="127"/>
      <c r="AV396" s="127"/>
      <c r="AW396" s="127"/>
      <c r="AX396" s="127"/>
      <c r="AY396" s="127"/>
      <c r="AZ396" s="127"/>
    </row>
    <row r="397" spans="3:69">
      <c r="C397" s="38"/>
      <c r="D397" s="38"/>
      <c r="AF397" s="127"/>
      <c r="AG397" s="127"/>
      <c r="AH397" s="127"/>
      <c r="AI397" s="127"/>
      <c r="AJ397" s="127"/>
      <c r="AL397" s="113"/>
      <c r="AS397" s="127"/>
      <c r="AT397" s="127"/>
      <c r="AU397" s="127"/>
      <c r="AV397" s="127"/>
      <c r="AW397" s="127"/>
      <c r="AX397" s="127"/>
      <c r="AY397" s="127"/>
      <c r="AZ397" s="127"/>
    </row>
    <row r="398" spans="3:69">
      <c r="C398" s="38"/>
      <c r="D398" s="38"/>
      <c r="AF398" s="127"/>
      <c r="AG398" s="127"/>
      <c r="AH398" s="127"/>
      <c r="AI398" s="127"/>
      <c r="AJ398" s="127"/>
      <c r="AL398" s="113"/>
      <c r="AS398" s="127"/>
      <c r="AT398" s="127"/>
      <c r="AU398" s="127"/>
      <c r="AV398" s="127"/>
      <c r="AW398" s="127"/>
      <c r="AX398" s="127"/>
      <c r="AY398" s="127"/>
      <c r="AZ398" s="127"/>
    </row>
    <row r="399" spans="3:69">
      <c r="C399" s="38"/>
      <c r="D399" s="38"/>
      <c r="AF399" s="127"/>
      <c r="AG399" s="127"/>
      <c r="AH399" s="127"/>
      <c r="AI399" s="127"/>
      <c r="AJ399" s="127"/>
      <c r="AL399" s="113"/>
      <c r="AS399" s="127"/>
      <c r="AT399" s="127"/>
      <c r="AU399" s="127"/>
      <c r="AV399" s="127"/>
      <c r="AW399" s="127"/>
      <c r="AX399" s="127"/>
      <c r="AY399" s="127"/>
      <c r="AZ399" s="127"/>
    </row>
    <row r="400" spans="3:69">
      <c r="C400" s="38"/>
      <c r="D400" s="38"/>
      <c r="AF400" s="127"/>
      <c r="AG400" s="127"/>
      <c r="AH400" s="127"/>
      <c r="AI400" s="127"/>
      <c r="AJ400" s="127"/>
      <c r="AL400" s="113"/>
      <c r="AS400" s="127"/>
      <c r="AT400" s="127"/>
      <c r="AU400" s="127"/>
      <c r="AV400" s="127"/>
      <c r="AW400" s="127"/>
      <c r="AX400" s="127"/>
      <c r="AY400" s="127"/>
      <c r="AZ400" s="127"/>
    </row>
    <row r="401" spans="3:69">
      <c r="C401" s="38"/>
      <c r="D401" s="38"/>
      <c r="AF401" s="127"/>
      <c r="AG401" s="127"/>
      <c r="AH401" s="127"/>
      <c r="AI401" s="127"/>
      <c r="AJ401" s="127"/>
      <c r="AL401" s="113"/>
      <c r="AS401" s="127"/>
      <c r="AT401" s="127"/>
      <c r="AU401" s="127"/>
      <c r="AV401" s="127"/>
      <c r="AW401" s="127"/>
      <c r="AX401" s="127"/>
      <c r="AY401" s="127"/>
      <c r="AZ401" s="127"/>
    </row>
    <row r="402" spans="3:69">
      <c r="C402" s="38"/>
      <c r="D402" s="38"/>
      <c r="AF402" s="127"/>
      <c r="AG402" s="127"/>
      <c r="AH402" s="127"/>
      <c r="AI402" s="127"/>
      <c r="AJ402" s="127"/>
      <c r="AL402" s="113"/>
      <c r="AS402" s="127"/>
      <c r="AT402" s="127"/>
      <c r="AU402" s="127"/>
      <c r="AV402" s="127"/>
      <c r="AW402" s="127"/>
      <c r="AX402" s="127"/>
      <c r="AY402" s="127"/>
      <c r="AZ402" s="127"/>
    </row>
    <row r="403" spans="3:69">
      <c r="C403" s="38"/>
      <c r="D403" s="38"/>
      <c r="AF403" s="127"/>
      <c r="AG403" s="127"/>
      <c r="AH403" s="127"/>
      <c r="AI403" s="127"/>
      <c r="AJ403" s="127"/>
      <c r="AL403" s="113"/>
      <c r="AS403" s="127"/>
      <c r="AT403" s="127"/>
      <c r="AU403" s="127"/>
      <c r="AV403" s="127"/>
      <c r="AW403" s="127"/>
      <c r="AX403" s="127"/>
      <c r="AY403" s="127"/>
      <c r="AZ403" s="127"/>
    </row>
    <row r="404" spans="3:69">
      <c r="C404" s="38"/>
      <c r="D404" s="38"/>
      <c r="AF404" s="127"/>
      <c r="AG404" s="127"/>
      <c r="AH404" s="127"/>
      <c r="AI404" s="127"/>
      <c r="AJ404" s="127"/>
      <c r="AL404" s="113"/>
      <c r="AS404" s="127"/>
      <c r="AT404" s="127"/>
      <c r="AU404" s="127"/>
      <c r="AV404" s="127"/>
      <c r="AW404" s="127"/>
      <c r="AX404" s="127"/>
      <c r="AY404" s="127"/>
      <c r="AZ404" s="127"/>
    </row>
    <row r="405" spans="3:69">
      <c r="C405" s="38"/>
      <c r="D405" s="38"/>
      <c r="AF405" s="127"/>
      <c r="AG405" s="127"/>
      <c r="AH405" s="127"/>
      <c r="AI405" s="127"/>
      <c r="AJ405" s="127"/>
      <c r="AL405" s="113"/>
      <c r="AS405" s="127"/>
      <c r="AT405" s="127"/>
      <c r="AU405" s="127"/>
      <c r="AV405" s="127"/>
      <c r="AW405" s="127"/>
      <c r="AX405" s="127"/>
      <c r="AY405" s="127"/>
      <c r="AZ405" s="127"/>
    </row>
    <row r="406" spans="3:69">
      <c r="C406" s="38"/>
      <c r="D406" s="38"/>
      <c r="AF406" s="127"/>
      <c r="AG406" s="127"/>
      <c r="AH406" s="127"/>
      <c r="AI406" s="127"/>
      <c r="AJ406" s="127"/>
      <c r="AL406" s="113"/>
      <c r="AS406" s="127"/>
      <c r="AT406" s="127"/>
      <c r="AU406" s="127"/>
      <c r="AV406" s="127"/>
      <c r="AW406" s="127"/>
      <c r="AX406" s="127"/>
      <c r="AY406" s="127"/>
      <c r="AZ406" s="127"/>
    </row>
    <row r="407" spans="3:69">
      <c r="C407" s="38"/>
      <c r="D407" s="38"/>
      <c r="AF407" s="127"/>
      <c r="AG407" s="127"/>
      <c r="AH407" s="127"/>
      <c r="AI407" s="127"/>
      <c r="AJ407" s="127"/>
      <c r="AL407" s="113"/>
      <c r="AS407" s="127"/>
      <c r="AT407" s="127"/>
      <c r="AU407" s="127"/>
      <c r="AV407" s="127"/>
      <c r="AW407" s="127"/>
      <c r="AX407" s="127"/>
      <c r="AY407" s="127"/>
      <c r="AZ407" s="127"/>
      <c r="BA407" s="127"/>
      <c r="BB407" s="127"/>
      <c r="BC407" s="127"/>
      <c r="BD407" s="127"/>
      <c r="BE407" s="127"/>
      <c r="BF407" s="127"/>
      <c r="BG407" s="127"/>
      <c r="BH407" s="127"/>
      <c r="BI407" s="127"/>
      <c r="BJ407" s="127"/>
      <c r="BK407" s="127"/>
      <c r="BL407" s="127"/>
      <c r="BM407" s="127"/>
      <c r="BN407" s="127"/>
      <c r="BO407" s="127"/>
      <c r="BP407" s="127"/>
      <c r="BQ407" s="127"/>
    </row>
    <row r="408" spans="3:69">
      <c r="C408" s="38"/>
      <c r="D408" s="38"/>
      <c r="AF408" s="127"/>
      <c r="AG408" s="127"/>
      <c r="AH408" s="127"/>
      <c r="AI408" s="127"/>
      <c r="AJ408" s="127"/>
      <c r="AL408" s="113"/>
      <c r="AS408" s="127"/>
      <c r="AT408" s="127"/>
      <c r="AU408" s="127"/>
      <c r="AV408" s="127"/>
      <c r="AW408" s="127"/>
      <c r="AX408" s="127"/>
      <c r="AY408" s="127"/>
      <c r="AZ408" s="127"/>
      <c r="BA408" s="127"/>
    </row>
    <row r="409" spans="3:69">
      <c r="C409" s="38"/>
      <c r="D409" s="38"/>
      <c r="AF409" s="127"/>
      <c r="AG409" s="127"/>
      <c r="AH409" s="127"/>
      <c r="AI409" s="127"/>
      <c r="AJ409" s="127"/>
      <c r="AL409" s="113"/>
      <c r="AS409" s="127"/>
      <c r="AT409" s="127"/>
      <c r="AU409" s="127"/>
      <c r="AV409" s="127"/>
      <c r="AW409" s="127"/>
      <c r="AX409" s="127"/>
      <c r="AY409" s="127"/>
      <c r="AZ409" s="127"/>
      <c r="BA409" s="127"/>
      <c r="BC409" s="127"/>
    </row>
    <row r="410" spans="3:69">
      <c r="C410" s="38"/>
      <c r="D410" s="38"/>
      <c r="AF410" s="127"/>
      <c r="AG410" s="127"/>
      <c r="AH410" s="127"/>
      <c r="AI410" s="127"/>
      <c r="AJ410" s="127"/>
      <c r="AL410" s="113"/>
      <c r="AS410" s="127"/>
      <c r="AT410" s="127"/>
      <c r="AU410" s="127"/>
      <c r="AV410" s="127"/>
      <c r="AW410" s="127"/>
      <c r="AX410" s="127"/>
      <c r="AY410" s="127"/>
      <c r="AZ410" s="127"/>
    </row>
    <row r="411" spans="3:69">
      <c r="C411" s="38"/>
      <c r="D411" s="38"/>
      <c r="AF411" s="127"/>
      <c r="AG411" s="127"/>
      <c r="AH411" s="127"/>
      <c r="AI411" s="127"/>
      <c r="AJ411" s="127"/>
      <c r="AL411" s="113"/>
      <c r="AS411" s="127"/>
      <c r="AT411" s="127"/>
      <c r="AU411" s="127"/>
      <c r="AV411" s="127"/>
      <c r="AW411" s="127"/>
      <c r="AX411" s="127"/>
      <c r="AY411" s="127"/>
      <c r="AZ411" s="127"/>
    </row>
    <row r="412" spans="3:69">
      <c r="C412" s="38"/>
      <c r="D412" s="38"/>
      <c r="AF412" s="127"/>
      <c r="AG412" s="127"/>
      <c r="AH412" s="127"/>
      <c r="AI412" s="127"/>
      <c r="AJ412" s="127"/>
      <c r="AL412" s="113"/>
      <c r="AS412" s="127"/>
      <c r="AT412" s="127"/>
      <c r="AU412" s="127"/>
      <c r="AV412" s="127"/>
      <c r="AW412" s="127"/>
      <c r="AX412" s="127"/>
      <c r="AY412" s="127"/>
      <c r="AZ412" s="127"/>
    </row>
    <row r="413" spans="3:69">
      <c r="C413" s="38"/>
      <c r="D413" s="38"/>
      <c r="AF413" s="127"/>
      <c r="AG413" s="127"/>
      <c r="AH413" s="127"/>
      <c r="AI413" s="127"/>
      <c r="AJ413" s="127"/>
      <c r="AL413" s="113"/>
      <c r="AS413" s="127"/>
      <c r="AT413" s="127"/>
      <c r="AU413" s="127"/>
      <c r="AV413" s="127"/>
      <c r="AW413" s="127"/>
      <c r="AX413" s="127"/>
      <c r="AY413" s="127"/>
      <c r="AZ413" s="127"/>
      <c r="BA413" s="127"/>
    </row>
    <row r="414" spans="3:69">
      <c r="C414" s="38"/>
      <c r="D414" s="38"/>
      <c r="AF414" s="127"/>
      <c r="AG414" s="127"/>
      <c r="AH414" s="127"/>
      <c r="AI414" s="127"/>
      <c r="AJ414" s="127"/>
      <c r="AL414" s="113"/>
      <c r="AS414" s="127"/>
      <c r="AT414" s="127"/>
      <c r="AU414" s="127"/>
      <c r="AV414" s="127"/>
      <c r="AW414" s="127"/>
      <c r="AX414" s="127"/>
      <c r="AY414" s="127"/>
      <c r="AZ414" s="127"/>
    </row>
    <row r="415" spans="3:69">
      <c r="C415" s="38"/>
      <c r="D415" s="38"/>
      <c r="AF415" s="127"/>
      <c r="AG415" s="127"/>
      <c r="AH415" s="127"/>
      <c r="AI415" s="127"/>
      <c r="AJ415" s="127"/>
      <c r="AL415" s="113"/>
      <c r="AS415" s="127"/>
      <c r="AT415" s="127"/>
      <c r="AU415" s="127"/>
      <c r="AV415" s="127"/>
      <c r="AW415" s="127"/>
      <c r="AX415" s="127"/>
      <c r="AY415" s="127"/>
      <c r="AZ415" s="127"/>
    </row>
    <row r="416" spans="3:69">
      <c r="C416" s="38"/>
      <c r="D416" s="38"/>
      <c r="AF416" s="127"/>
      <c r="AG416" s="127"/>
      <c r="AH416" s="127"/>
      <c r="AI416" s="127"/>
      <c r="AJ416" s="127"/>
      <c r="AL416" s="113"/>
      <c r="AS416" s="127"/>
      <c r="AT416" s="127"/>
      <c r="AU416" s="127"/>
      <c r="AV416" s="127"/>
      <c r="AW416" s="127"/>
      <c r="AX416" s="127"/>
      <c r="AY416" s="127"/>
      <c r="AZ416" s="127"/>
    </row>
    <row r="417" spans="3:52">
      <c r="C417" s="38"/>
      <c r="D417" s="38"/>
      <c r="AF417" s="127"/>
      <c r="AG417" s="127"/>
      <c r="AH417" s="127"/>
      <c r="AI417" s="127"/>
      <c r="AJ417" s="127"/>
      <c r="AL417" s="113"/>
      <c r="AS417" s="127"/>
      <c r="AT417" s="127"/>
      <c r="AU417" s="127"/>
      <c r="AV417" s="127"/>
      <c r="AW417" s="127"/>
      <c r="AX417" s="127"/>
      <c r="AY417" s="127"/>
      <c r="AZ417" s="127"/>
    </row>
    <row r="418" spans="3:52">
      <c r="C418" s="38"/>
      <c r="D418" s="38"/>
      <c r="AF418" s="127"/>
      <c r="AG418" s="127"/>
      <c r="AH418" s="127"/>
      <c r="AI418" s="127"/>
      <c r="AJ418" s="127"/>
      <c r="AL418" s="113"/>
      <c r="AS418" s="127"/>
      <c r="AT418" s="127"/>
      <c r="AU418" s="127"/>
      <c r="AV418" s="127"/>
      <c r="AW418" s="127"/>
      <c r="AX418" s="127"/>
      <c r="AY418" s="127"/>
      <c r="AZ418" s="127"/>
    </row>
    <row r="419" spans="3:52">
      <c r="C419" s="38"/>
      <c r="D419" s="38"/>
      <c r="AF419" s="127"/>
      <c r="AG419" s="127"/>
      <c r="AH419" s="127"/>
      <c r="AI419" s="127"/>
      <c r="AJ419" s="127"/>
      <c r="AL419" s="113"/>
      <c r="AS419" s="127"/>
      <c r="AT419" s="127"/>
      <c r="AU419" s="127"/>
      <c r="AV419" s="127"/>
      <c r="AW419" s="127"/>
      <c r="AX419" s="127"/>
      <c r="AY419" s="127"/>
      <c r="AZ419" s="127"/>
    </row>
    <row r="420" spans="3:52">
      <c r="C420" s="38"/>
      <c r="D420" s="38"/>
      <c r="AF420" s="127"/>
      <c r="AG420" s="127"/>
      <c r="AH420" s="127"/>
      <c r="AI420" s="127"/>
      <c r="AJ420" s="127"/>
      <c r="AL420" s="113"/>
      <c r="AS420" s="127"/>
      <c r="AT420" s="127"/>
      <c r="AU420" s="127"/>
      <c r="AV420" s="127"/>
      <c r="AW420" s="127"/>
      <c r="AX420" s="127"/>
      <c r="AY420" s="127"/>
      <c r="AZ420" s="127"/>
    </row>
    <row r="421" spans="3:52">
      <c r="C421" s="38"/>
      <c r="D421" s="38"/>
      <c r="AF421" s="127"/>
      <c r="AG421" s="127"/>
      <c r="AH421" s="127"/>
      <c r="AI421" s="127"/>
      <c r="AJ421" s="127"/>
      <c r="AL421" s="113"/>
      <c r="AS421" s="127"/>
      <c r="AT421" s="127"/>
      <c r="AU421" s="127"/>
      <c r="AV421" s="127"/>
      <c r="AW421" s="127"/>
      <c r="AX421" s="127"/>
      <c r="AY421" s="127"/>
      <c r="AZ421" s="127"/>
    </row>
    <row r="422" spans="3:52">
      <c r="C422" s="38"/>
      <c r="D422" s="38"/>
      <c r="AF422" s="127"/>
      <c r="AG422" s="127"/>
      <c r="AH422" s="127"/>
      <c r="AI422" s="127"/>
      <c r="AJ422" s="127"/>
      <c r="AL422" s="113"/>
      <c r="AS422" s="127"/>
      <c r="AT422" s="127"/>
      <c r="AU422" s="127"/>
      <c r="AV422" s="127"/>
      <c r="AW422" s="127"/>
      <c r="AX422" s="127"/>
      <c r="AY422" s="127"/>
      <c r="AZ422" s="127"/>
    </row>
    <row r="423" spans="3:52">
      <c r="C423" s="38"/>
      <c r="D423" s="38"/>
      <c r="AF423" s="127"/>
      <c r="AG423" s="127"/>
      <c r="AH423" s="127"/>
      <c r="AI423" s="127"/>
      <c r="AJ423" s="127"/>
      <c r="AL423" s="113"/>
      <c r="AS423" s="127"/>
      <c r="AT423" s="127"/>
      <c r="AU423" s="127"/>
      <c r="AV423" s="127"/>
      <c r="AW423" s="127"/>
      <c r="AX423" s="127"/>
      <c r="AY423" s="127"/>
      <c r="AZ423" s="127"/>
    </row>
    <row r="424" spans="3:52">
      <c r="C424" s="38"/>
      <c r="D424" s="38"/>
      <c r="AF424" s="127"/>
      <c r="AG424" s="127"/>
      <c r="AH424" s="127"/>
      <c r="AI424" s="127"/>
      <c r="AJ424" s="127"/>
      <c r="AL424" s="113"/>
      <c r="AS424" s="127"/>
      <c r="AT424" s="127"/>
      <c r="AU424" s="127"/>
      <c r="AV424" s="127"/>
      <c r="AW424" s="127"/>
      <c r="AX424" s="127"/>
      <c r="AY424" s="127"/>
      <c r="AZ424" s="127"/>
    </row>
    <row r="425" spans="3:52">
      <c r="C425" s="38"/>
      <c r="D425" s="38"/>
      <c r="AF425" s="127"/>
      <c r="AG425" s="127"/>
      <c r="AH425" s="127"/>
      <c r="AI425" s="127"/>
      <c r="AJ425" s="127"/>
      <c r="AL425" s="113"/>
      <c r="AS425" s="127"/>
      <c r="AT425" s="127"/>
      <c r="AU425" s="127"/>
      <c r="AV425" s="127"/>
      <c r="AW425" s="127"/>
      <c r="AX425" s="127"/>
      <c r="AY425" s="127"/>
      <c r="AZ425" s="127"/>
    </row>
    <row r="426" spans="3:52">
      <c r="C426" s="38"/>
      <c r="D426" s="38"/>
      <c r="AF426" s="127"/>
      <c r="AG426" s="127"/>
      <c r="AH426" s="127"/>
      <c r="AI426" s="127"/>
      <c r="AJ426" s="127"/>
      <c r="AL426" s="113"/>
      <c r="AS426" s="127"/>
      <c r="AT426" s="127"/>
      <c r="AU426" s="127"/>
      <c r="AV426" s="127"/>
      <c r="AW426" s="127"/>
      <c r="AX426" s="127"/>
      <c r="AY426" s="127"/>
      <c r="AZ426" s="127"/>
    </row>
    <row r="427" spans="3:52">
      <c r="C427" s="38"/>
      <c r="D427" s="38"/>
      <c r="AF427" s="127"/>
      <c r="AG427" s="127"/>
      <c r="AH427" s="127"/>
      <c r="AI427" s="127"/>
      <c r="AJ427" s="127"/>
      <c r="AL427" s="113"/>
      <c r="AS427" s="127"/>
      <c r="AT427" s="127"/>
      <c r="AU427" s="127"/>
      <c r="AV427" s="127"/>
      <c r="AW427" s="127"/>
      <c r="AX427" s="127"/>
      <c r="AY427" s="127"/>
      <c r="AZ427" s="127"/>
    </row>
    <row r="428" spans="3:52">
      <c r="C428" s="38"/>
      <c r="D428" s="38"/>
      <c r="AF428" s="127"/>
      <c r="AG428" s="127"/>
      <c r="AH428" s="127"/>
      <c r="AI428" s="127"/>
      <c r="AJ428" s="127"/>
      <c r="AL428" s="113"/>
      <c r="AS428" s="127"/>
      <c r="AT428" s="127"/>
      <c r="AU428" s="127"/>
      <c r="AV428" s="127"/>
      <c r="AW428" s="127"/>
      <c r="AX428" s="127"/>
      <c r="AY428" s="127"/>
      <c r="AZ428" s="127"/>
    </row>
    <row r="429" spans="3:52">
      <c r="C429" s="38"/>
      <c r="D429" s="38"/>
      <c r="AF429" s="127"/>
      <c r="AG429" s="127"/>
      <c r="AH429" s="127"/>
      <c r="AI429" s="127"/>
      <c r="AJ429" s="127"/>
      <c r="AL429" s="113"/>
      <c r="AS429" s="127"/>
      <c r="AT429" s="127"/>
      <c r="AU429" s="127"/>
      <c r="AV429" s="127"/>
      <c r="AW429" s="127"/>
      <c r="AX429" s="127"/>
      <c r="AY429" s="127"/>
      <c r="AZ429" s="127"/>
    </row>
    <row r="430" spans="3:52">
      <c r="C430" s="38"/>
      <c r="D430" s="38"/>
      <c r="AF430" s="127"/>
      <c r="AG430" s="127"/>
      <c r="AH430" s="127"/>
      <c r="AI430" s="127"/>
      <c r="AJ430" s="127"/>
      <c r="AL430" s="113"/>
      <c r="AS430" s="127"/>
      <c r="AT430" s="127"/>
      <c r="AU430" s="127"/>
      <c r="AV430" s="127"/>
      <c r="AW430" s="127"/>
      <c r="AX430" s="127"/>
      <c r="AY430" s="127"/>
      <c r="AZ430" s="127"/>
    </row>
    <row r="431" spans="3:52">
      <c r="C431" s="38"/>
      <c r="D431" s="38"/>
      <c r="AF431" s="127"/>
      <c r="AG431" s="127"/>
      <c r="AH431" s="127"/>
      <c r="AI431" s="127"/>
      <c r="AJ431" s="127"/>
      <c r="AL431" s="113"/>
      <c r="AS431" s="127"/>
      <c r="AT431" s="127"/>
      <c r="AU431" s="127"/>
      <c r="AV431" s="127"/>
      <c r="AW431" s="127"/>
      <c r="AX431" s="127"/>
      <c r="AY431" s="127"/>
      <c r="AZ431" s="127"/>
    </row>
    <row r="432" spans="3:52">
      <c r="C432" s="38"/>
      <c r="D432" s="38"/>
      <c r="AF432" s="127"/>
      <c r="AG432" s="127"/>
      <c r="AH432" s="127"/>
      <c r="AI432" s="127"/>
      <c r="AJ432" s="127"/>
      <c r="AL432" s="113"/>
      <c r="AS432" s="127"/>
      <c r="AT432" s="127"/>
      <c r="AU432" s="127"/>
      <c r="AV432" s="127"/>
      <c r="AW432" s="127"/>
      <c r="AX432" s="127"/>
      <c r="AY432" s="127"/>
      <c r="AZ432" s="127"/>
    </row>
    <row r="433" spans="3:52">
      <c r="C433" s="38"/>
      <c r="D433" s="38"/>
      <c r="AF433" s="127"/>
      <c r="AG433" s="127"/>
      <c r="AH433" s="127"/>
      <c r="AI433" s="127"/>
      <c r="AJ433" s="127"/>
      <c r="AL433" s="113"/>
      <c r="AS433" s="127"/>
      <c r="AT433" s="127"/>
      <c r="AU433" s="127"/>
      <c r="AV433" s="127"/>
      <c r="AW433" s="127"/>
      <c r="AX433" s="127"/>
      <c r="AY433" s="127"/>
      <c r="AZ433" s="127"/>
    </row>
    <row r="434" spans="3:52">
      <c r="C434" s="38"/>
      <c r="D434" s="38"/>
      <c r="AF434" s="127"/>
      <c r="AG434" s="127"/>
      <c r="AH434" s="127"/>
      <c r="AI434" s="127"/>
      <c r="AJ434" s="127"/>
      <c r="AL434" s="113"/>
      <c r="AS434" s="127"/>
      <c r="AT434" s="127"/>
      <c r="AU434" s="127"/>
      <c r="AV434" s="127"/>
      <c r="AW434" s="127"/>
      <c r="AX434" s="127"/>
      <c r="AY434" s="127"/>
      <c r="AZ434" s="127"/>
    </row>
    <row r="435" spans="3:52">
      <c r="C435" s="38"/>
      <c r="D435" s="38"/>
      <c r="AF435" s="127"/>
      <c r="AG435" s="127"/>
      <c r="AH435" s="127"/>
      <c r="AI435" s="127"/>
      <c r="AJ435" s="127"/>
      <c r="AL435" s="113"/>
      <c r="AS435" s="127"/>
      <c r="AT435" s="127"/>
      <c r="AU435" s="127"/>
      <c r="AV435" s="127"/>
      <c r="AW435" s="127"/>
      <c r="AX435" s="127"/>
      <c r="AY435" s="127"/>
      <c r="AZ435" s="127"/>
    </row>
    <row r="436" spans="3:52">
      <c r="C436" s="38"/>
      <c r="D436" s="38"/>
      <c r="AF436" s="127"/>
      <c r="AG436" s="127"/>
      <c r="AH436" s="127"/>
      <c r="AI436" s="127"/>
      <c r="AJ436" s="127"/>
      <c r="AL436" s="113"/>
      <c r="AS436" s="127"/>
      <c r="AT436" s="127"/>
      <c r="AU436" s="127"/>
      <c r="AV436" s="127"/>
      <c r="AW436" s="127"/>
      <c r="AX436" s="127"/>
      <c r="AY436" s="127"/>
      <c r="AZ436" s="127"/>
    </row>
    <row r="437" spans="3:52">
      <c r="C437" s="38"/>
      <c r="D437" s="38"/>
      <c r="AF437" s="127"/>
      <c r="AG437" s="127"/>
      <c r="AH437" s="127"/>
      <c r="AI437" s="127"/>
      <c r="AJ437" s="127"/>
      <c r="AL437" s="113"/>
      <c r="AS437" s="127"/>
      <c r="AT437" s="127"/>
      <c r="AU437" s="127"/>
      <c r="AV437" s="127"/>
      <c r="AW437" s="127"/>
      <c r="AX437" s="127"/>
      <c r="AY437" s="127"/>
      <c r="AZ437" s="127"/>
    </row>
    <row r="438" spans="3:52">
      <c r="C438" s="38"/>
      <c r="D438" s="38"/>
      <c r="AF438" s="127"/>
      <c r="AG438" s="127"/>
      <c r="AH438" s="127"/>
      <c r="AI438" s="127"/>
      <c r="AJ438" s="127"/>
      <c r="AL438" s="113"/>
      <c r="AS438" s="127"/>
      <c r="AT438" s="127"/>
      <c r="AU438" s="127"/>
      <c r="AV438" s="127"/>
      <c r="AW438" s="127"/>
      <c r="AX438" s="127"/>
      <c r="AY438" s="127"/>
      <c r="AZ438" s="127"/>
    </row>
    <row r="439" spans="3:52">
      <c r="C439" s="38"/>
      <c r="D439" s="38"/>
      <c r="AF439" s="127"/>
      <c r="AG439" s="127"/>
      <c r="AH439" s="127"/>
      <c r="AI439" s="127"/>
      <c r="AJ439" s="127"/>
      <c r="AL439" s="113"/>
      <c r="AS439" s="127"/>
      <c r="AT439" s="127"/>
      <c r="AU439" s="127"/>
      <c r="AV439" s="127"/>
      <c r="AW439" s="127"/>
      <c r="AX439" s="127"/>
      <c r="AY439" s="127"/>
      <c r="AZ439" s="127"/>
    </row>
    <row r="440" spans="3:52">
      <c r="C440" s="38"/>
      <c r="D440" s="38"/>
      <c r="AF440" s="127"/>
      <c r="AG440" s="127"/>
      <c r="AH440" s="127"/>
      <c r="AI440" s="127"/>
      <c r="AJ440" s="127"/>
      <c r="AL440" s="113"/>
      <c r="AS440" s="127"/>
      <c r="AT440" s="127"/>
      <c r="AU440" s="127"/>
      <c r="AV440" s="127"/>
      <c r="AW440" s="127"/>
      <c r="AX440" s="127"/>
      <c r="AY440" s="127"/>
      <c r="AZ440" s="127"/>
    </row>
    <row r="441" spans="3:52">
      <c r="C441" s="38"/>
      <c r="D441" s="38"/>
      <c r="AF441" s="127"/>
      <c r="AG441" s="127"/>
      <c r="AH441" s="127"/>
      <c r="AI441" s="127"/>
      <c r="AJ441" s="127"/>
      <c r="AL441" s="113"/>
      <c r="AS441" s="127"/>
      <c r="AT441" s="127"/>
      <c r="AU441" s="127"/>
      <c r="AV441" s="127"/>
      <c r="AW441" s="127"/>
      <c r="AX441" s="127"/>
      <c r="AY441" s="127"/>
      <c r="AZ441" s="127"/>
    </row>
    <row r="442" spans="3:52">
      <c r="C442" s="38"/>
      <c r="D442" s="38"/>
      <c r="AF442" s="127"/>
      <c r="AG442" s="127"/>
      <c r="AH442" s="127"/>
      <c r="AI442" s="127"/>
      <c r="AJ442" s="127"/>
      <c r="AL442" s="113"/>
      <c r="AS442" s="127"/>
      <c r="AT442" s="127"/>
      <c r="AU442" s="127"/>
      <c r="AV442" s="127"/>
      <c r="AW442" s="127"/>
      <c r="AX442" s="127"/>
      <c r="AY442" s="127"/>
      <c r="AZ442" s="127"/>
    </row>
    <row r="443" spans="3:52">
      <c r="C443" s="38"/>
      <c r="D443" s="38"/>
      <c r="AF443" s="127"/>
      <c r="AG443" s="127"/>
      <c r="AH443" s="127"/>
      <c r="AI443" s="127"/>
      <c r="AJ443" s="127"/>
      <c r="AL443" s="113"/>
      <c r="AS443" s="127"/>
      <c r="AT443" s="127"/>
      <c r="AU443" s="127"/>
      <c r="AV443" s="127"/>
      <c r="AW443" s="127"/>
      <c r="AX443" s="127"/>
      <c r="AY443" s="127"/>
      <c r="AZ443" s="127"/>
    </row>
    <row r="444" spans="3:52">
      <c r="C444" s="38"/>
      <c r="D444" s="38"/>
      <c r="AF444" s="127"/>
      <c r="AG444" s="127"/>
      <c r="AH444" s="127"/>
      <c r="AI444" s="127"/>
      <c r="AJ444" s="127"/>
      <c r="AL444" s="113"/>
      <c r="AS444" s="127"/>
      <c r="AT444" s="127"/>
      <c r="AU444" s="127"/>
      <c r="AV444" s="127"/>
      <c r="AW444" s="127"/>
      <c r="AX444" s="127"/>
      <c r="AY444" s="127"/>
      <c r="AZ444" s="127"/>
    </row>
    <row r="445" spans="3:52">
      <c r="C445" s="38"/>
      <c r="D445" s="38"/>
      <c r="AF445" s="127"/>
      <c r="AG445" s="127"/>
      <c r="AH445" s="127"/>
      <c r="AI445" s="127"/>
      <c r="AJ445" s="127"/>
      <c r="AL445" s="113"/>
      <c r="AS445" s="127"/>
      <c r="AT445" s="127"/>
      <c r="AU445" s="127"/>
      <c r="AV445" s="127"/>
      <c r="AW445" s="127"/>
      <c r="AX445" s="127"/>
      <c r="AY445" s="127"/>
      <c r="AZ445" s="127"/>
    </row>
    <row r="446" spans="3:52">
      <c r="C446" s="38"/>
      <c r="D446" s="38"/>
      <c r="AF446" s="127"/>
      <c r="AG446" s="127"/>
      <c r="AH446" s="127"/>
      <c r="AI446" s="127"/>
      <c r="AJ446" s="127"/>
      <c r="AL446" s="113"/>
      <c r="AS446" s="127"/>
      <c r="AT446" s="127"/>
      <c r="AU446" s="127"/>
      <c r="AV446" s="127"/>
      <c r="AW446" s="127"/>
      <c r="AX446" s="127"/>
      <c r="AY446" s="127"/>
      <c r="AZ446" s="127"/>
    </row>
    <row r="447" spans="3:52">
      <c r="C447" s="38"/>
      <c r="D447" s="38"/>
      <c r="AF447" s="127"/>
      <c r="AG447" s="127"/>
      <c r="AH447" s="127"/>
      <c r="AI447" s="127"/>
      <c r="AJ447" s="127"/>
      <c r="AL447" s="113"/>
      <c r="AS447" s="127"/>
      <c r="AT447" s="127"/>
      <c r="AU447" s="127"/>
      <c r="AV447" s="127"/>
      <c r="AW447" s="127"/>
      <c r="AX447" s="127"/>
      <c r="AY447" s="127"/>
      <c r="AZ447" s="127"/>
    </row>
    <row r="448" spans="3:52">
      <c r="C448" s="38"/>
      <c r="D448" s="38"/>
      <c r="AF448" s="127"/>
      <c r="AG448" s="127"/>
      <c r="AH448" s="127"/>
      <c r="AI448" s="127"/>
      <c r="AJ448" s="127"/>
      <c r="AL448" s="113"/>
      <c r="AS448" s="127"/>
      <c r="AT448" s="127"/>
      <c r="AU448" s="127"/>
      <c r="AV448" s="127"/>
      <c r="AW448" s="127"/>
      <c r="AX448" s="127"/>
      <c r="AY448" s="127"/>
      <c r="AZ448" s="127"/>
    </row>
    <row r="449" spans="3:52">
      <c r="C449" s="38"/>
      <c r="D449" s="38"/>
      <c r="AF449" s="127"/>
      <c r="AG449" s="127"/>
      <c r="AH449" s="127"/>
      <c r="AI449" s="127"/>
      <c r="AJ449" s="127"/>
      <c r="AL449" s="113"/>
      <c r="AS449" s="127"/>
      <c r="AT449" s="127"/>
      <c r="AU449" s="127"/>
      <c r="AV449" s="127"/>
      <c r="AW449" s="127"/>
      <c r="AX449" s="127"/>
      <c r="AY449" s="127"/>
      <c r="AZ449" s="127"/>
    </row>
    <row r="450" spans="3:52">
      <c r="C450" s="38"/>
      <c r="D450" s="38"/>
      <c r="AF450" s="127"/>
      <c r="AG450" s="127"/>
      <c r="AH450" s="127"/>
      <c r="AI450" s="127"/>
      <c r="AJ450" s="127"/>
      <c r="AL450" s="113"/>
      <c r="AS450" s="127"/>
      <c r="AT450" s="127"/>
      <c r="AU450" s="127"/>
      <c r="AV450" s="127"/>
      <c r="AW450" s="127"/>
      <c r="AX450" s="127"/>
      <c r="AY450" s="127"/>
      <c r="AZ450" s="127"/>
    </row>
    <row r="451" spans="3:52">
      <c r="C451" s="38"/>
      <c r="D451" s="38"/>
      <c r="AF451" s="127"/>
      <c r="AG451" s="127"/>
      <c r="AH451" s="127"/>
      <c r="AI451" s="127"/>
      <c r="AJ451" s="127"/>
      <c r="AL451" s="113"/>
      <c r="AS451" s="127"/>
      <c r="AT451" s="127"/>
      <c r="AU451" s="127"/>
      <c r="AV451" s="127"/>
      <c r="AW451" s="127"/>
      <c r="AX451" s="127"/>
      <c r="AY451" s="127"/>
      <c r="AZ451" s="127"/>
    </row>
    <row r="452" spans="3:52">
      <c r="C452" s="38"/>
      <c r="D452" s="38"/>
      <c r="AF452" s="127"/>
      <c r="AG452" s="127"/>
      <c r="AH452" s="127"/>
      <c r="AI452" s="127"/>
      <c r="AJ452" s="127"/>
      <c r="AL452" s="113"/>
      <c r="AS452" s="127"/>
      <c r="AT452" s="127"/>
      <c r="AU452" s="127"/>
      <c r="AV452" s="127"/>
      <c r="AW452" s="127"/>
      <c r="AX452" s="127"/>
      <c r="AY452" s="127"/>
      <c r="AZ452" s="127"/>
    </row>
    <row r="453" spans="3:52">
      <c r="C453" s="38"/>
      <c r="D453" s="38"/>
      <c r="AF453" s="127"/>
      <c r="AG453" s="127"/>
      <c r="AH453" s="127"/>
      <c r="AI453" s="127"/>
      <c r="AJ453" s="127"/>
      <c r="AL453" s="113"/>
      <c r="AS453" s="127"/>
      <c r="AT453" s="127"/>
      <c r="AU453" s="127"/>
      <c r="AV453" s="127"/>
      <c r="AW453" s="127"/>
      <c r="AX453" s="127"/>
      <c r="AY453" s="127"/>
      <c r="AZ453" s="127"/>
    </row>
    <row r="454" spans="3:52">
      <c r="C454" s="38"/>
      <c r="D454" s="38"/>
      <c r="AF454" s="127"/>
      <c r="AG454" s="127"/>
      <c r="AH454" s="127"/>
      <c r="AI454" s="127"/>
      <c r="AJ454" s="127"/>
      <c r="AL454" s="113"/>
      <c r="AS454" s="127"/>
      <c r="AT454" s="127"/>
      <c r="AU454" s="127"/>
      <c r="AV454" s="127"/>
      <c r="AW454" s="127"/>
      <c r="AX454" s="127"/>
      <c r="AY454" s="127"/>
      <c r="AZ454" s="127"/>
    </row>
    <row r="455" spans="3:52">
      <c r="C455" s="38"/>
      <c r="D455" s="38"/>
      <c r="AF455" s="127"/>
      <c r="AG455" s="127"/>
      <c r="AH455" s="127"/>
      <c r="AI455" s="127"/>
      <c r="AJ455" s="127"/>
      <c r="AL455" s="113"/>
      <c r="AS455" s="127"/>
      <c r="AT455" s="127"/>
      <c r="AU455" s="127"/>
      <c r="AV455" s="127"/>
      <c r="AW455" s="127"/>
      <c r="AX455" s="127"/>
      <c r="AY455" s="127"/>
      <c r="AZ455" s="127"/>
    </row>
    <row r="456" spans="3:52">
      <c r="C456" s="38"/>
      <c r="D456" s="38"/>
      <c r="AF456" s="127"/>
      <c r="AG456" s="127"/>
      <c r="AH456" s="127"/>
      <c r="AI456" s="127"/>
      <c r="AJ456" s="127"/>
      <c r="AL456" s="113"/>
      <c r="AS456" s="127"/>
      <c r="AT456" s="127"/>
      <c r="AU456" s="127"/>
      <c r="AV456" s="127"/>
      <c r="AW456" s="127"/>
      <c r="AX456" s="127"/>
      <c r="AY456" s="127"/>
      <c r="AZ456" s="127"/>
    </row>
    <row r="457" spans="3:52">
      <c r="C457" s="38"/>
      <c r="D457" s="38"/>
      <c r="AF457" s="127"/>
      <c r="AG457" s="127"/>
      <c r="AH457" s="127"/>
      <c r="AI457" s="127"/>
      <c r="AJ457" s="127"/>
      <c r="AL457" s="113"/>
      <c r="AS457" s="127"/>
      <c r="AT457" s="127"/>
      <c r="AU457" s="127"/>
      <c r="AV457" s="127"/>
      <c r="AW457" s="127"/>
      <c r="AX457" s="127"/>
      <c r="AY457" s="127"/>
      <c r="AZ457" s="127"/>
    </row>
    <row r="458" spans="3:52">
      <c r="C458" s="38"/>
      <c r="D458" s="38"/>
      <c r="AF458" s="127"/>
      <c r="AG458" s="127"/>
      <c r="AH458" s="127"/>
      <c r="AI458" s="127"/>
      <c r="AJ458" s="127"/>
      <c r="AL458" s="113"/>
      <c r="AS458" s="127"/>
      <c r="AT458" s="127"/>
      <c r="AU458" s="127"/>
      <c r="AV458" s="127"/>
      <c r="AW458" s="127"/>
      <c r="AX458" s="127"/>
      <c r="AY458" s="127"/>
      <c r="AZ458" s="127"/>
    </row>
    <row r="459" spans="3:52">
      <c r="C459" s="38"/>
      <c r="D459" s="38"/>
      <c r="AF459" s="127"/>
      <c r="AG459" s="127"/>
      <c r="AH459" s="127"/>
      <c r="AI459" s="127"/>
      <c r="AJ459" s="127"/>
      <c r="AL459" s="113"/>
      <c r="AS459" s="127"/>
      <c r="AT459" s="127"/>
      <c r="AU459" s="127"/>
      <c r="AV459" s="127"/>
      <c r="AW459" s="127"/>
      <c r="AX459" s="127"/>
      <c r="AY459" s="127"/>
      <c r="AZ459" s="127"/>
    </row>
    <row r="460" spans="3:52">
      <c r="C460" s="38"/>
      <c r="D460" s="38"/>
      <c r="AF460" s="127"/>
      <c r="AG460" s="127"/>
      <c r="AH460" s="127"/>
      <c r="AI460" s="127"/>
      <c r="AJ460" s="127"/>
      <c r="AL460" s="113"/>
      <c r="AS460" s="127"/>
      <c r="AT460" s="127"/>
      <c r="AU460" s="127"/>
      <c r="AV460" s="127"/>
      <c r="AW460" s="127"/>
      <c r="AX460" s="127"/>
      <c r="AY460" s="127"/>
      <c r="AZ460" s="127"/>
    </row>
    <row r="461" spans="3:52">
      <c r="C461" s="38"/>
      <c r="D461" s="38"/>
      <c r="AF461" s="127"/>
      <c r="AG461" s="127"/>
      <c r="AH461" s="127"/>
      <c r="AI461" s="127"/>
      <c r="AJ461" s="127"/>
      <c r="AL461" s="113"/>
      <c r="AS461" s="127"/>
      <c r="AT461" s="127"/>
      <c r="AU461" s="127"/>
      <c r="AV461" s="127"/>
      <c r="AW461" s="127"/>
      <c r="AX461" s="127"/>
      <c r="AY461" s="127"/>
      <c r="AZ461" s="127"/>
    </row>
    <row r="462" spans="3:52">
      <c r="C462" s="38"/>
      <c r="D462" s="38"/>
      <c r="AF462" s="127"/>
      <c r="AG462" s="127"/>
      <c r="AH462" s="127"/>
      <c r="AI462" s="127"/>
      <c r="AJ462" s="127"/>
      <c r="AL462" s="113"/>
      <c r="AS462" s="127"/>
      <c r="AT462" s="127"/>
      <c r="AU462" s="127"/>
      <c r="AV462" s="127"/>
      <c r="AW462" s="127"/>
      <c r="AX462" s="127"/>
      <c r="AY462" s="127"/>
      <c r="AZ462" s="127"/>
    </row>
    <row r="463" spans="3:52">
      <c r="C463" s="38"/>
      <c r="D463" s="38"/>
      <c r="AF463" s="127"/>
      <c r="AG463" s="127"/>
      <c r="AH463" s="127"/>
      <c r="AI463" s="127"/>
      <c r="AJ463" s="127"/>
      <c r="AL463" s="113"/>
      <c r="AS463" s="127"/>
      <c r="AT463" s="127"/>
      <c r="AU463" s="127"/>
      <c r="AV463" s="127"/>
      <c r="AW463" s="127"/>
      <c r="AX463" s="127"/>
      <c r="AY463" s="127"/>
      <c r="AZ463" s="127"/>
    </row>
    <row r="464" spans="3:52">
      <c r="C464" s="38"/>
      <c r="D464" s="38"/>
      <c r="AF464" s="127"/>
      <c r="AG464" s="127"/>
      <c r="AH464" s="127"/>
      <c r="AI464" s="127"/>
      <c r="AJ464" s="127"/>
      <c r="AL464" s="113"/>
      <c r="AS464" s="127"/>
      <c r="AT464" s="127"/>
      <c r="AU464" s="127"/>
      <c r="AV464" s="127"/>
      <c r="AW464" s="127"/>
      <c r="AX464" s="127"/>
      <c r="AY464" s="127"/>
      <c r="AZ464" s="127"/>
    </row>
    <row r="465" spans="3:55">
      <c r="C465" s="38"/>
      <c r="D465" s="38"/>
      <c r="AF465" s="127"/>
      <c r="AG465" s="127"/>
      <c r="AH465" s="127"/>
      <c r="AI465" s="127"/>
      <c r="AJ465" s="127"/>
      <c r="AL465" s="113"/>
      <c r="AS465" s="127"/>
      <c r="AT465" s="127"/>
      <c r="AU465" s="127"/>
      <c r="AV465" s="127"/>
      <c r="AW465" s="127"/>
      <c r="AX465" s="127"/>
      <c r="AY465" s="127"/>
      <c r="AZ465" s="127"/>
    </row>
    <row r="466" spans="3:55">
      <c r="C466" s="38"/>
      <c r="D466" s="38"/>
      <c r="AF466" s="127"/>
      <c r="AG466" s="127"/>
      <c r="AH466" s="127"/>
      <c r="AI466" s="127"/>
      <c r="AJ466" s="127"/>
      <c r="AL466" s="113"/>
      <c r="AS466" s="127"/>
      <c r="AT466" s="127"/>
      <c r="AU466" s="127"/>
      <c r="AV466" s="127"/>
      <c r="AW466" s="127"/>
      <c r="AX466" s="127"/>
      <c r="AY466" s="127"/>
      <c r="AZ466" s="127"/>
    </row>
    <row r="467" spans="3:55">
      <c r="C467" s="38"/>
      <c r="D467" s="38"/>
      <c r="AF467" s="127"/>
      <c r="AG467" s="127"/>
      <c r="AH467" s="127"/>
      <c r="AI467" s="127"/>
      <c r="AJ467" s="127"/>
      <c r="AL467" s="113"/>
      <c r="AS467" s="127"/>
      <c r="AT467" s="127"/>
      <c r="AU467" s="127"/>
      <c r="AV467" s="127"/>
      <c r="AW467" s="127"/>
      <c r="AX467" s="127"/>
      <c r="AY467" s="127"/>
      <c r="AZ467" s="127"/>
    </row>
    <row r="468" spans="3:55">
      <c r="C468" s="38"/>
      <c r="D468" s="38"/>
      <c r="AF468" s="127"/>
      <c r="AG468" s="127"/>
      <c r="AH468" s="127"/>
      <c r="AI468" s="127"/>
      <c r="AJ468" s="127"/>
      <c r="AL468" s="113"/>
      <c r="AS468" s="127"/>
      <c r="AT468" s="127"/>
      <c r="AU468" s="127"/>
      <c r="AV468" s="127"/>
      <c r="AW468" s="127"/>
      <c r="AX468" s="127"/>
      <c r="AY468" s="127"/>
      <c r="AZ468" s="127"/>
    </row>
    <row r="469" spans="3:55">
      <c r="C469" s="38"/>
      <c r="D469" s="38"/>
      <c r="AF469" s="127"/>
      <c r="AG469" s="127"/>
      <c r="AH469" s="127"/>
      <c r="AI469" s="127"/>
      <c r="AJ469" s="127"/>
      <c r="AL469" s="113"/>
      <c r="AS469" s="127"/>
      <c r="AT469" s="127"/>
      <c r="AU469" s="127"/>
      <c r="AV469" s="127"/>
      <c r="AW469" s="127"/>
      <c r="AX469" s="127"/>
      <c r="AY469" s="127"/>
      <c r="AZ469" s="127"/>
    </row>
    <row r="470" spans="3:55">
      <c r="C470" s="38"/>
      <c r="D470" s="38"/>
      <c r="AF470" s="127"/>
      <c r="AG470" s="127"/>
      <c r="AH470" s="127"/>
      <c r="AI470" s="127"/>
      <c r="AJ470" s="127"/>
      <c r="AL470" s="113"/>
      <c r="AS470" s="127"/>
      <c r="AT470" s="127"/>
      <c r="AU470" s="127"/>
      <c r="AV470" s="127"/>
      <c r="AW470" s="127"/>
      <c r="AX470" s="127"/>
      <c r="AY470" s="127"/>
      <c r="AZ470" s="127"/>
    </row>
    <row r="471" spans="3:55">
      <c r="C471" s="38"/>
      <c r="D471" s="38"/>
      <c r="AF471" s="127"/>
      <c r="AG471" s="127"/>
      <c r="AH471" s="127"/>
      <c r="AI471" s="127"/>
      <c r="AJ471" s="127"/>
      <c r="AL471" s="113"/>
      <c r="AS471" s="127"/>
      <c r="AT471" s="127"/>
      <c r="AU471" s="127"/>
      <c r="AV471" s="127"/>
      <c r="AW471" s="127"/>
      <c r="AX471" s="127"/>
      <c r="AY471" s="127"/>
      <c r="AZ471" s="127"/>
      <c r="BA471" s="127"/>
      <c r="BC471" s="127"/>
    </row>
    <row r="472" spans="3:55">
      <c r="C472" s="38"/>
      <c r="D472" s="38"/>
      <c r="AF472" s="127"/>
      <c r="AG472" s="127"/>
      <c r="AH472" s="127"/>
      <c r="AI472" s="127"/>
      <c r="AJ472" s="127"/>
      <c r="AL472" s="113"/>
      <c r="AS472" s="127"/>
      <c r="AT472" s="127"/>
      <c r="AU472" s="127"/>
      <c r="AV472" s="127"/>
      <c r="AW472" s="127"/>
      <c r="AX472" s="127"/>
      <c r="AY472" s="127"/>
      <c r="AZ472" s="127"/>
    </row>
    <row r="473" spans="3:55">
      <c r="C473" s="38"/>
      <c r="D473" s="38"/>
      <c r="AF473" s="127"/>
      <c r="AG473" s="127"/>
      <c r="AH473" s="127"/>
      <c r="AI473" s="127"/>
      <c r="AJ473" s="127"/>
      <c r="AL473" s="113"/>
      <c r="AS473" s="127"/>
      <c r="AT473" s="127"/>
      <c r="AU473" s="127"/>
      <c r="AV473" s="127"/>
      <c r="AW473" s="127"/>
      <c r="AX473" s="127"/>
      <c r="AY473" s="127"/>
      <c r="AZ473" s="127"/>
    </row>
    <row r="474" spans="3:55">
      <c r="C474" s="38"/>
      <c r="D474" s="38"/>
      <c r="AF474" s="127"/>
      <c r="AG474" s="127"/>
      <c r="AH474" s="127"/>
      <c r="AI474" s="127"/>
      <c r="AJ474" s="127"/>
      <c r="AL474" s="113"/>
      <c r="AS474" s="127"/>
      <c r="AT474" s="127"/>
      <c r="AU474" s="127"/>
      <c r="AV474" s="127"/>
      <c r="AW474" s="127"/>
      <c r="AX474" s="127"/>
      <c r="AY474" s="127"/>
      <c r="AZ474" s="127"/>
    </row>
    <row r="475" spans="3:55">
      <c r="C475" s="38"/>
      <c r="D475" s="38"/>
      <c r="AF475" s="127"/>
      <c r="AG475" s="127"/>
      <c r="AH475" s="127"/>
      <c r="AI475" s="127"/>
      <c r="AJ475" s="127"/>
      <c r="AL475" s="113"/>
      <c r="AS475" s="127"/>
      <c r="AT475" s="127"/>
      <c r="AU475" s="127"/>
      <c r="AV475" s="127"/>
      <c r="AW475" s="127"/>
      <c r="AX475" s="127"/>
      <c r="AY475" s="127"/>
      <c r="AZ475" s="127"/>
    </row>
    <row r="476" spans="3:55">
      <c r="C476" s="38"/>
      <c r="D476" s="38"/>
      <c r="AF476" s="127"/>
      <c r="AG476" s="127"/>
      <c r="AH476" s="127"/>
      <c r="AI476" s="127"/>
      <c r="AJ476" s="127"/>
      <c r="AL476" s="113"/>
      <c r="AS476" s="127"/>
      <c r="AT476" s="127"/>
      <c r="AU476" s="127"/>
      <c r="AV476" s="127"/>
      <c r="AW476" s="127"/>
      <c r="AX476" s="127"/>
      <c r="AY476" s="127"/>
      <c r="AZ476" s="127"/>
    </row>
    <row r="477" spans="3:55">
      <c r="C477" s="38"/>
      <c r="D477" s="38"/>
      <c r="AF477" s="127"/>
      <c r="AG477" s="127"/>
      <c r="AH477" s="127"/>
      <c r="AI477" s="127"/>
      <c r="AJ477" s="127"/>
      <c r="AL477" s="113"/>
      <c r="AS477" s="127"/>
      <c r="AT477" s="127"/>
      <c r="AU477" s="127"/>
      <c r="AV477" s="127"/>
      <c r="AW477" s="127"/>
      <c r="AX477" s="127"/>
      <c r="AY477" s="127"/>
      <c r="AZ477" s="127"/>
    </row>
    <row r="478" spans="3:55">
      <c r="C478" s="38"/>
      <c r="D478" s="38"/>
      <c r="AF478" s="127"/>
      <c r="AG478" s="127"/>
      <c r="AH478" s="127"/>
      <c r="AI478" s="127"/>
      <c r="AJ478" s="127"/>
      <c r="AL478" s="113"/>
      <c r="AS478" s="127"/>
      <c r="AT478" s="127"/>
      <c r="AU478" s="127"/>
      <c r="AV478" s="127"/>
      <c r="AW478" s="127"/>
      <c r="AX478" s="127"/>
      <c r="AY478" s="127"/>
      <c r="AZ478" s="127"/>
    </row>
    <row r="479" spans="3:55">
      <c r="C479" s="38"/>
      <c r="D479" s="38"/>
      <c r="AF479" s="127"/>
      <c r="AG479" s="127"/>
      <c r="AH479" s="127"/>
      <c r="AI479" s="127"/>
      <c r="AJ479" s="127"/>
      <c r="AL479" s="113"/>
      <c r="AS479" s="127"/>
      <c r="AT479" s="127"/>
      <c r="AU479" s="127"/>
      <c r="AV479" s="127"/>
      <c r="AW479" s="127"/>
      <c r="AX479" s="127"/>
      <c r="AY479" s="127"/>
      <c r="AZ479" s="127"/>
    </row>
    <row r="480" spans="3:55">
      <c r="C480" s="38"/>
      <c r="D480" s="38"/>
      <c r="AF480" s="127"/>
      <c r="AG480" s="127"/>
      <c r="AH480" s="127"/>
      <c r="AI480" s="127"/>
      <c r="AJ480" s="127"/>
      <c r="AL480" s="113"/>
      <c r="AS480" s="127"/>
      <c r="AT480" s="127"/>
      <c r="AU480" s="127"/>
      <c r="AV480" s="127"/>
      <c r="AW480" s="127"/>
      <c r="AX480" s="127"/>
      <c r="AY480" s="127"/>
      <c r="AZ480" s="127"/>
    </row>
    <row r="481" spans="3:69">
      <c r="C481" s="38"/>
      <c r="D481" s="38"/>
      <c r="AF481" s="127"/>
      <c r="AG481" s="127"/>
      <c r="AH481" s="127"/>
      <c r="AI481" s="127"/>
      <c r="AJ481" s="127"/>
      <c r="AL481" s="113"/>
      <c r="AS481" s="127"/>
      <c r="AT481" s="127"/>
      <c r="AU481" s="127"/>
      <c r="AV481" s="127"/>
      <c r="AW481" s="127"/>
      <c r="AX481" s="127"/>
      <c r="AY481" s="127"/>
      <c r="AZ481" s="127"/>
    </row>
    <row r="482" spans="3:69">
      <c r="C482" s="38"/>
      <c r="D482" s="38"/>
      <c r="AF482" s="127"/>
      <c r="AG482" s="127"/>
      <c r="AH482" s="127"/>
      <c r="AI482" s="127"/>
      <c r="AJ482" s="127"/>
      <c r="AL482" s="113"/>
      <c r="AS482" s="127"/>
      <c r="AT482" s="127"/>
      <c r="AU482" s="127"/>
      <c r="AV482" s="127"/>
      <c r="AW482" s="127"/>
      <c r="AX482" s="127"/>
      <c r="AY482" s="127"/>
      <c r="AZ482" s="127"/>
    </row>
    <row r="483" spans="3:69">
      <c r="C483" s="38"/>
      <c r="D483" s="38"/>
      <c r="AF483" s="127"/>
      <c r="AG483" s="127"/>
      <c r="AH483" s="127"/>
      <c r="AI483" s="127"/>
      <c r="AJ483" s="127"/>
      <c r="AL483" s="113"/>
      <c r="AS483" s="127"/>
      <c r="AT483" s="127"/>
      <c r="AU483" s="127"/>
      <c r="AV483" s="127"/>
      <c r="AW483" s="127"/>
      <c r="AX483" s="127"/>
      <c r="AY483" s="127"/>
      <c r="AZ483" s="127"/>
    </row>
    <row r="484" spans="3:69">
      <c r="C484" s="38"/>
      <c r="D484" s="38"/>
      <c r="AF484" s="127"/>
      <c r="AG484" s="127"/>
      <c r="AH484" s="127"/>
      <c r="AI484" s="127"/>
      <c r="AJ484" s="127"/>
      <c r="AL484" s="113"/>
      <c r="AS484" s="127"/>
      <c r="AT484" s="127"/>
      <c r="AU484" s="127"/>
      <c r="AV484" s="127"/>
      <c r="AW484" s="127"/>
      <c r="AX484" s="127"/>
      <c r="AY484" s="127"/>
      <c r="AZ484" s="127"/>
      <c r="BA484" s="127"/>
      <c r="BB484" s="127"/>
      <c r="BC484" s="127"/>
      <c r="BD484" s="127"/>
      <c r="BE484" s="127"/>
      <c r="BF484" s="127"/>
      <c r="BG484" s="127"/>
      <c r="BH484" s="127"/>
      <c r="BI484" s="127"/>
      <c r="BJ484" s="127"/>
      <c r="BK484" s="127"/>
      <c r="BL484" s="127"/>
      <c r="BM484" s="127"/>
      <c r="BN484" s="127"/>
      <c r="BO484" s="127"/>
      <c r="BP484" s="127"/>
      <c r="BQ484" s="127"/>
    </row>
    <row r="485" spans="3:69">
      <c r="C485" s="38"/>
      <c r="D485" s="38"/>
      <c r="AF485" s="127"/>
      <c r="AG485" s="127"/>
      <c r="AH485" s="127"/>
      <c r="AI485" s="127"/>
      <c r="AJ485" s="127"/>
      <c r="AL485" s="113"/>
      <c r="AS485" s="127"/>
      <c r="AT485" s="127"/>
      <c r="AU485" s="127"/>
      <c r="AV485" s="127"/>
      <c r="AW485" s="127"/>
      <c r="AX485" s="127"/>
      <c r="AY485" s="127"/>
      <c r="AZ485" s="127"/>
    </row>
    <row r="486" spans="3:69">
      <c r="C486" s="38"/>
      <c r="D486" s="38"/>
      <c r="AF486" s="127"/>
      <c r="AG486" s="127"/>
      <c r="AH486" s="127"/>
      <c r="AI486" s="127"/>
      <c r="AJ486" s="127"/>
      <c r="AL486" s="113"/>
      <c r="AS486" s="127"/>
      <c r="AT486" s="127"/>
      <c r="AU486" s="127"/>
      <c r="AV486" s="127"/>
      <c r="AW486" s="127"/>
      <c r="AX486" s="127"/>
      <c r="AY486" s="127"/>
      <c r="AZ486" s="127"/>
    </row>
    <row r="487" spans="3:69">
      <c r="C487" s="38"/>
      <c r="D487" s="38"/>
      <c r="AF487" s="127"/>
      <c r="AG487" s="127"/>
      <c r="AH487" s="127"/>
      <c r="AI487" s="127"/>
      <c r="AJ487" s="127"/>
      <c r="AL487" s="113"/>
      <c r="AS487" s="127"/>
      <c r="AT487" s="127"/>
      <c r="AU487" s="127"/>
      <c r="AV487" s="127"/>
      <c r="AW487" s="127"/>
      <c r="AX487" s="127"/>
      <c r="AY487" s="127"/>
      <c r="AZ487" s="127"/>
    </row>
    <row r="488" spans="3:69">
      <c r="C488" s="38"/>
      <c r="D488" s="38"/>
      <c r="AF488" s="127"/>
      <c r="AG488" s="127"/>
      <c r="AH488" s="127"/>
      <c r="AI488" s="127"/>
      <c r="AJ488" s="127"/>
      <c r="AL488" s="113"/>
      <c r="AS488" s="127"/>
      <c r="AT488" s="127"/>
      <c r="AU488" s="127"/>
      <c r="AV488" s="127"/>
      <c r="AW488" s="127"/>
      <c r="AX488" s="127"/>
      <c r="AY488" s="127"/>
      <c r="AZ488" s="127"/>
    </row>
    <row r="489" spans="3:69">
      <c r="C489" s="38"/>
      <c r="D489" s="38"/>
      <c r="AF489" s="127"/>
      <c r="AG489" s="127"/>
      <c r="AH489" s="127"/>
      <c r="AI489" s="127"/>
      <c r="AJ489" s="127"/>
      <c r="AL489" s="113"/>
      <c r="AS489" s="127"/>
      <c r="AT489" s="127"/>
      <c r="AU489" s="127"/>
      <c r="AV489" s="127"/>
      <c r="AW489" s="127"/>
      <c r="AX489" s="127"/>
      <c r="AY489" s="127"/>
      <c r="AZ489" s="127"/>
    </row>
    <row r="490" spans="3:69">
      <c r="C490" s="38"/>
      <c r="D490" s="38"/>
      <c r="AF490" s="127"/>
      <c r="AG490" s="127"/>
      <c r="AH490" s="127"/>
      <c r="AI490" s="127"/>
      <c r="AJ490" s="127"/>
      <c r="AL490" s="113"/>
      <c r="AS490" s="127"/>
      <c r="AT490" s="127"/>
      <c r="AU490" s="127"/>
      <c r="AV490" s="127"/>
      <c r="AW490" s="127"/>
      <c r="AX490" s="127"/>
      <c r="AY490" s="127"/>
      <c r="AZ490" s="127"/>
    </row>
    <row r="491" spans="3:69">
      <c r="C491" s="38"/>
      <c r="D491" s="38"/>
      <c r="AF491" s="127"/>
      <c r="AG491" s="127"/>
      <c r="AH491" s="127"/>
      <c r="AI491" s="127"/>
      <c r="AJ491" s="127"/>
      <c r="AL491" s="113"/>
      <c r="AS491" s="127"/>
      <c r="AT491" s="127"/>
      <c r="AU491" s="127"/>
      <c r="AV491" s="127"/>
      <c r="AW491" s="127"/>
      <c r="AX491" s="127"/>
      <c r="AY491" s="127"/>
      <c r="AZ491" s="127"/>
    </row>
    <row r="492" spans="3:69">
      <c r="C492" s="38"/>
      <c r="D492" s="38"/>
      <c r="AF492" s="127"/>
      <c r="AG492" s="127"/>
      <c r="AH492" s="127"/>
      <c r="AI492" s="127"/>
      <c r="AJ492" s="127"/>
      <c r="AL492" s="113"/>
      <c r="AS492" s="127"/>
      <c r="AT492" s="127"/>
      <c r="AU492" s="127"/>
      <c r="AV492" s="127"/>
      <c r="AW492" s="127"/>
      <c r="AX492" s="127"/>
      <c r="AY492" s="127"/>
      <c r="AZ492" s="127"/>
    </row>
    <row r="493" spans="3:69">
      <c r="C493" s="38"/>
      <c r="D493" s="38"/>
      <c r="AF493" s="127"/>
      <c r="AG493" s="127"/>
      <c r="AH493" s="127"/>
      <c r="AI493" s="127"/>
      <c r="AJ493" s="127"/>
      <c r="AL493" s="113"/>
      <c r="AS493" s="127"/>
      <c r="AT493" s="127"/>
      <c r="AU493" s="127"/>
      <c r="AV493" s="127"/>
      <c r="AW493" s="127"/>
      <c r="AX493" s="127"/>
      <c r="AY493" s="127"/>
      <c r="AZ493" s="127"/>
    </row>
    <row r="494" spans="3:69">
      <c r="C494" s="38"/>
      <c r="D494" s="38"/>
      <c r="AF494" s="127"/>
      <c r="AG494" s="127"/>
      <c r="AH494" s="127"/>
      <c r="AI494" s="127"/>
      <c r="AJ494" s="127"/>
      <c r="AL494" s="113"/>
      <c r="AS494" s="127"/>
      <c r="AT494" s="127"/>
      <c r="AU494" s="127"/>
      <c r="AV494" s="127"/>
      <c r="AW494" s="127"/>
      <c r="AX494" s="127"/>
      <c r="AY494" s="127"/>
      <c r="AZ494" s="127"/>
    </row>
    <row r="495" spans="3:69">
      <c r="C495" s="38"/>
      <c r="D495" s="38"/>
      <c r="AF495" s="127"/>
      <c r="AG495" s="127"/>
      <c r="AH495" s="127"/>
      <c r="AI495" s="127"/>
      <c r="AJ495" s="127"/>
      <c r="AL495" s="113"/>
      <c r="AS495" s="127"/>
      <c r="AT495" s="127"/>
      <c r="AU495" s="127"/>
      <c r="AV495" s="127"/>
      <c r="AW495" s="127"/>
      <c r="AX495" s="127"/>
      <c r="AY495" s="127"/>
      <c r="AZ495" s="127"/>
    </row>
    <row r="496" spans="3:69">
      <c r="C496" s="38"/>
      <c r="D496" s="38"/>
      <c r="AF496" s="127"/>
      <c r="AG496" s="127"/>
      <c r="AH496" s="127"/>
      <c r="AI496" s="127"/>
      <c r="AJ496" s="127"/>
      <c r="AL496" s="113"/>
      <c r="AS496" s="127"/>
      <c r="AT496" s="127"/>
      <c r="AU496" s="127"/>
      <c r="AV496" s="127"/>
      <c r="AW496" s="127"/>
      <c r="AX496" s="127"/>
      <c r="AY496" s="127"/>
      <c r="AZ496" s="127"/>
    </row>
    <row r="497" spans="3:52">
      <c r="C497" s="38"/>
      <c r="D497" s="38"/>
      <c r="AF497" s="127"/>
      <c r="AG497" s="127"/>
      <c r="AH497" s="127"/>
      <c r="AI497" s="127"/>
      <c r="AJ497" s="127"/>
      <c r="AL497" s="113"/>
      <c r="AS497" s="127"/>
      <c r="AT497" s="127"/>
      <c r="AU497" s="127"/>
      <c r="AV497" s="127"/>
      <c r="AW497" s="127"/>
      <c r="AX497" s="127"/>
      <c r="AY497" s="127"/>
      <c r="AZ497" s="127"/>
    </row>
    <row r="498" spans="3:52">
      <c r="C498" s="38"/>
      <c r="D498" s="38"/>
      <c r="AF498" s="127"/>
      <c r="AG498" s="127"/>
      <c r="AH498" s="127"/>
      <c r="AI498" s="127"/>
      <c r="AJ498" s="127"/>
      <c r="AL498" s="113"/>
      <c r="AS498" s="127"/>
      <c r="AT498" s="127"/>
      <c r="AU498" s="127"/>
      <c r="AV498" s="127"/>
      <c r="AW498" s="127"/>
      <c r="AX498" s="127"/>
      <c r="AY498" s="127"/>
      <c r="AZ498" s="127"/>
    </row>
    <row r="499" spans="3:52">
      <c r="C499" s="38"/>
      <c r="D499" s="38"/>
      <c r="AF499" s="127"/>
      <c r="AG499" s="127"/>
      <c r="AH499" s="127"/>
      <c r="AI499" s="127"/>
      <c r="AJ499" s="127"/>
      <c r="AL499" s="113"/>
      <c r="AS499" s="127"/>
      <c r="AT499" s="127"/>
      <c r="AU499" s="127"/>
      <c r="AV499" s="127"/>
      <c r="AW499" s="127"/>
      <c r="AX499" s="127"/>
      <c r="AY499" s="127"/>
      <c r="AZ499" s="127"/>
    </row>
    <row r="500" spans="3:52">
      <c r="C500" s="38"/>
      <c r="D500" s="38"/>
      <c r="AF500" s="127"/>
      <c r="AG500" s="127"/>
      <c r="AH500" s="127"/>
      <c r="AI500" s="127"/>
      <c r="AJ500" s="127"/>
      <c r="AL500" s="113"/>
      <c r="AS500" s="127"/>
      <c r="AT500" s="127"/>
      <c r="AU500" s="127"/>
      <c r="AV500" s="127"/>
      <c r="AW500" s="127"/>
      <c r="AX500" s="127"/>
      <c r="AY500" s="127"/>
      <c r="AZ500" s="127"/>
    </row>
    <row r="501" spans="3:52">
      <c r="C501" s="38"/>
      <c r="D501" s="38"/>
      <c r="AF501" s="127"/>
      <c r="AG501" s="127"/>
      <c r="AH501" s="127"/>
      <c r="AI501" s="127"/>
      <c r="AJ501" s="127"/>
      <c r="AL501" s="113"/>
      <c r="AS501" s="127"/>
      <c r="AT501" s="127"/>
      <c r="AU501" s="127"/>
      <c r="AV501" s="127"/>
      <c r="AW501" s="127"/>
      <c r="AX501" s="127"/>
      <c r="AY501" s="127"/>
      <c r="AZ501" s="127"/>
    </row>
    <row r="502" spans="3:52">
      <c r="C502" s="38"/>
      <c r="D502" s="38"/>
      <c r="AF502" s="127"/>
      <c r="AG502" s="127"/>
      <c r="AH502" s="127"/>
      <c r="AI502" s="127"/>
      <c r="AJ502" s="127"/>
      <c r="AL502" s="113"/>
      <c r="AS502" s="127"/>
      <c r="AT502" s="127"/>
      <c r="AU502" s="127"/>
      <c r="AV502" s="127"/>
      <c r="AW502" s="127"/>
      <c r="AX502" s="127"/>
      <c r="AY502" s="127"/>
      <c r="AZ502" s="127"/>
    </row>
    <row r="503" spans="3:52">
      <c r="C503" s="38"/>
      <c r="D503" s="38"/>
      <c r="AF503" s="127"/>
      <c r="AG503" s="127"/>
      <c r="AH503" s="127"/>
      <c r="AI503" s="127"/>
      <c r="AJ503" s="127"/>
      <c r="AL503" s="113"/>
      <c r="AS503" s="127"/>
      <c r="AT503" s="127"/>
      <c r="AU503" s="127"/>
      <c r="AV503" s="127"/>
      <c r="AW503" s="127"/>
      <c r="AX503" s="127"/>
      <c r="AY503" s="127"/>
      <c r="AZ503" s="127"/>
    </row>
    <row r="504" spans="3:52">
      <c r="C504" s="38"/>
      <c r="D504" s="38"/>
      <c r="AF504" s="127"/>
      <c r="AG504" s="127"/>
      <c r="AH504" s="127"/>
      <c r="AI504" s="127"/>
      <c r="AJ504" s="127"/>
      <c r="AL504" s="113"/>
      <c r="AS504" s="127"/>
      <c r="AT504" s="127"/>
      <c r="AU504" s="127"/>
      <c r="AV504" s="127"/>
      <c r="AW504" s="127"/>
      <c r="AX504" s="127"/>
      <c r="AY504" s="127"/>
      <c r="AZ504" s="127"/>
    </row>
    <row r="505" spans="3:52">
      <c r="C505" s="38"/>
      <c r="D505" s="38"/>
      <c r="AF505" s="127"/>
      <c r="AG505" s="127"/>
      <c r="AH505" s="127"/>
      <c r="AI505" s="127"/>
      <c r="AJ505" s="127"/>
      <c r="AL505" s="113"/>
      <c r="AS505" s="127"/>
      <c r="AT505" s="127"/>
      <c r="AU505" s="127"/>
      <c r="AV505" s="127"/>
      <c r="AW505" s="127"/>
      <c r="AX505" s="127"/>
      <c r="AY505" s="127"/>
      <c r="AZ505" s="127"/>
    </row>
    <row r="506" spans="3:52">
      <c r="C506" s="38"/>
      <c r="D506" s="38"/>
      <c r="AF506" s="127"/>
      <c r="AG506" s="127"/>
      <c r="AH506" s="127"/>
      <c r="AI506" s="127"/>
      <c r="AJ506" s="127"/>
      <c r="AL506" s="113"/>
      <c r="AS506" s="127"/>
      <c r="AT506" s="127"/>
      <c r="AU506" s="127"/>
      <c r="AV506" s="127"/>
      <c r="AW506" s="127"/>
      <c r="AX506" s="127"/>
      <c r="AY506" s="127"/>
      <c r="AZ506" s="127"/>
    </row>
    <row r="507" spans="3:52">
      <c r="C507" s="38"/>
      <c r="D507" s="38"/>
      <c r="AF507" s="127"/>
      <c r="AG507" s="127"/>
      <c r="AH507" s="127"/>
      <c r="AI507" s="127"/>
      <c r="AJ507" s="127"/>
      <c r="AL507" s="113"/>
      <c r="AS507" s="127"/>
      <c r="AT507" s="127"/>
      <c r="AU507" s="127"/>
      <c r="AV507" s="127"/>
      <c r="AW507" s="127"/>
      <c r="AX507" s="127"/>
      <c r="AY507" s="127"/>
      <c r="AZ507" s="127"/>
    </row>
    <row r="508" spans="3:52">
      <c r="C508" s="38"/>
      <c r="D508" s="38"/>
      <c r="AF508" s="127"/>
      <c r="AG508" s="127"/>
      <c r="AH508" s="127"/>
      <c r="AI508" s="127"/>
      <c r="AJ508" s="127"/>
      <c r="AL508" s="113"/>
      <c r="AS508" s="127"/>
      <c r="AT508" s="127"/>
      <c r="AU508" s="127"/>
      <c r="AV508" s="127"/>
      <c r="AW508" s="127"/>
      <c r="AX508" s="127"/>
      <c r="AY508" s="127"/>
      <c r="AZ508" s="127"/>
    </row>
    <row r="509" spans="3:52">
      <c r="C509" s="38"/>
      <c r="D509" s="38"/>
      <c r="AF509" s="127"/>
      <c r="AG509" s="127"/>
      <c r="AH509" s="127"/>
      <c r="AI509" s="127"/>
      <c r="AJ509" s="127"/>
      <c r="AL509" s="113"/>
      <c r="AS509" s="127"/>
      <c r="AT509" s="127"/>
      <c r="AU509" s="127"/>
      <c r="AV509" s="127"/>
      <c r="AW509" s="127"/>
      <c r="AX509" s="127"/>
      <c r="AY509" s="127"/>
      <c r="AZ509" s="127"/>
    </row>
    <row r="510" spans="3:52">
      <c r="C510" s="38"/>
      <c r="D510" s="38"/>
      <c r="AF510" s="127"/>
      <c r="AG510" s="127"/>
      <c r="AH510" s="127"/>
      <c r="AI510" s="127"/>
      <c r="AJ510" s="127"/>
      <c r="AL510" s="113"/>
      <c r="AS510" s="127"/>
      <c r="AT510" s="127"/>
      <c r="AU510" s="127"/>
      <c r="AV510" s="127"/>
      <c r="AW510" s="127"/>
      <c r="AX510" s="127"/>
      <c r="AY510" s="127"/>
      <c r="AZ510" s="127"/>
    </row>
    <row r="511" spans="3:52">
      <c r="C511" s="38"/>
      <c r="D511" s="38"/>
      <c r="AF511" s="127"/>
      <c r="AG511" s="127"/>
      <c r="AH511" s="127"/>
      <c r="AI511" s="127"/>
      <c r="AJ511" s="127"/>
      <c r="AL511" s="113"/>
      <c r="AS511" s="127"/>
      <c r="AT511" s="127"/>
      <c r="AU511" s="127"/>
      <c r="AV511" s="127"/>
      <c r="AW511" s="127"/>
      <c r="AX511" s="127"/>
      <c r="AY511" s="127"/>
      <c r="AZ511" s="127"/>
    </row>
    <row r="512" spans="3:52">
      <c r="C512" s="38"/>
      <c r="D512" s="38"/>
      <c r="AF512" s="127"/>
      <c r="AG512" s="127"/>
      <c r="AH512" s="127"/>
      <c r="AI512" s="127"/>
      <c r="AJ512" s="127"/>
      <c r="AL512" s="113"/>
      <c r="AS512" s="127"/>
      <c r="AT512" s="127"/>
      <c r="AU512" s="127"/>
      <c r="AV512" s="127"/>
      <c r="AW512" s="127"/>
      <c r="AX512" s="127"/>
      <c r="AY512" s="127"/>
      <c r="AZ512" s="127"/>
    </row>
    <row r="513" spans="3:69">
      <c r="C513" s="38"/>
      <c r="D513" s="38"/>
      <c r="AF513" s="127"/>
      <c r="AG513" s="127"/>
      <c r="AH513" s="127"/>
      <c r="AI513" s="127"/>
      <c r="AJ513" s="127"/>
      <c r="AL513" s="113"/>
      <c r="AS513" s="127"/>
      <c r="AT513" s="127"/>
      <c r="AU513" s="127"/>
      <c r="AV513" s="127"/>
      <c r="AW513" s="127"/>
      <c r="AX513" s="127"/>
      <c r="AY513" s="127"/>
      <c r="AZ513" s="127"/>
    </row>
    <row r="514" spans="3:69">
      <c r="C514" s="38"/>
      <c r="D514" s="38"/>
      <c r="AF514" s="127"/>
      <c r="AG514" s="127"/>
      <c r="AH514" s="127"/>
      <c r="AI514" s="127"/>
      <c r="AJ514" s="127"/>
      <c r="AL514" s="113"/>
      <c r="AS514" s="127"/>
      <c r="AT514" s="127"/>
      <c r="AU514" s="127"/>
      <c r="AV514" s="127"/>
      <c r="AW514" s="127"/>
      <c r="AX514" s="127"/>
      <c r="AY514" s="127"/>
      <c r="AZ514" s="127"/>
      <c r="BA514" s="127"/>
    </row>
    <row r="515" spans="3:69">
      <c r="C515" s="38"/>
      <c r="D515" s="38"/>
      <c r="AF515" s="127"/>
      <c r="AG515" s="127"/>
      <c r="AH515" s="127"/>
      <c r="AI515" s="127"/>
      <c r="AJ515" s="127"/>
      <c r="AL515" s="113"/>
      <c r="AS515" s="127"/>
      <c r="AT515" s="127"/>
      <c r="AU515" s="127"/>
      <c r="AV515" s="127"/>
      <c r="AW515" s="127"/>
      <c r="AX515" s="127"/>
      <c r="AY515" s="127"/>
      <c r="AZ515" s="127"/>
    </row>
    <row r="516" spans="3:69">
      <c r="C516" s="38"/>
      <c r="D516" s="38"/>
      <c r="AF516" s="127"/>
      <c r="AG516" s="127"/>
      <c r="AH516" s="127"/>
      <c r="AI516" s="127"/>
      <c r="AJ516" s="127"/>
      <c r="AL516" s="113"/>
      <c r="AS516" s="127"/>
      <c r="AT516" s="127"/>
      <c r="AU516" s="127"/>
      <c r="AV516" s="127"/>
      <c r="AW516" s="127"/>
      <c r="AX516" s="127"/>
      <c r="AY516" s="127"/>
      <c r="AZ516" s="127"/>
    </row>
    <row r="517" spans="3:69">
      <c r="C517" s="38"/>
      <c r="D517" s="38"/>
      <c r="AF517" s="127"/>
      <c r="AG517" s="127"/>
      <c r="AH517" s="127"/>
      <c r="AI517" s="127"/>
      <c r="AJ517" s="127"/>
      <c r="AL517" s="113"/>
      <c r="AS517" s="127"/>
      <c r="AT517" s="127"/>
      <c r="AU517" s="127"/>
      <c r="AV517" s="127"/>
      <c r="AW517" s="127"/>
      <c r="AX517" s="127"/>
      <c r="AY517" s="127"/>
      <c r="AZ517" s="127"/>
      <c r="BA517" s="127"/>
    </row>
    <row r="518" spans="3:69">
      <c r="C518" s="38"/>
      <c r="D518" s="38"/>
      <c r="AF518" s="127"/>
      <c r="AG518" s="127"/>
      <c r="AH518" s="127"/>
      <c r="AI518" s="127"/>
      <c r="AJ518" s="127"/>
      <c r="AL518" s="113"/>
      <c r="AS518" s="127"/>
      <c r="AT518" s="127"/>
      <c r="AU518" s="127"/>
      <c r="AV518" s="127"/>
      <c r="AW518" s="127"/>
      <c r="AX518" s="127"/>
      <c r="AY518" s="127"/>
      <c r="AZ518" s="127"/>
      <c r="BA518" s="127"/>
      <c r="BB518" s="127"/>
      <c r="BC518" s="127"/>
      <c r="BD518" s="127"/>
      <c r="BE518" s="127"/>
      <c r="BF518" s="127"/>
      <c r="BG518" s="127"/>
      <c r="BH518" s="127"/>
      <c r="BI518" s="127"/>
      <c r="BJ518" s="127"/>
      <c r="BK518" s="127"/>
      <c r="BL518" s="127"/>
      <c r="BM518" s="127"/>
      <c r="BN518" s="127"/>
      <c r="BO518" s="127"/>
      <c r="BP518" s="127"/>
      <c r="BQ518" s="127"/>
    </row>
    <row r="519" spans="3:69">
      <c r="C519" s="38"/>
      <c r="D519" s="38"/>
      <c r="AF519" s="127"/>
      <c r="AG519" s="127"/>
      <c r="AH519" s="127"/>
      <c r="AI519" s="127"/>
      <c r="AJ519" s="127"/>
      <c r="AL519" s="113"/>
      <c r="AS519" s="127"/>
      <c r="AT519" s="127"/>
      <c r="AU519" s="127"/>
      <c r="AV519" s="127"/>
      <c r="AW519" s="127"/>
      <c r="AX519" s="127"/>
      <c r="AY519" s="127"/>
      <c r="AZ519" s="127"/>
    </row>
    <row r="520" spans="3:69">
      <c r="C520" s="38"/>
      <c r="D520" s="38"/>
      <c r="AF520" s="127"/>
      <c r="AG520" s="127"/>
      <c r="AH520" s="127"/>
      <c r="AI520" s="127"/>
      <c r="AJ520" s="127"/>
      <c r="AL520" s="113"/>
      <c r="AS520" s="127"/>
      <c r="AT520" s="127"/>
      <c r="AU520" s="127"/>
      <c r="AV520" s="127"/>
      <c r="AW520" s="127"/>
      <c r="AX520" s="127"/>
      <c r="AY520" s="127"/>
      <c r="AZ520" s="127"/>
    </row>
    <row r="521" spans="3:69">
      <c r="C521" s="38"/>
      <c r="D521" s="38"/>
      <c r="AF521" s="127"/>
      <c r="AG521" s="127"/>
      <c r="AH521" s="127"/>
      <c r="AI521" s="127"/>
      <c r="AJ521" s="127"/>
      <c r="AL521" s="113"/>
      <c r="AS521" s="127"/>
      <c r="AT521" s="127"/>
      <c r="AU521" s="127"/>
      <c r="AV521" s="127"/>
      <c r="AW521" s="127"/>
      <c r="AX521" s="127"/>
      <c r="AY521" s="127"/>
      <c r="AZ521" s="127"/>
    </row>
    <row r="522" spans="3:69">
      <c r="C522" s="38"/>
      <c r="D522" s="38"/>
      <c r="AF522" s="127"/>
      <c r="AG522" s="127"/>
      <c r="AH522" s="127"/>
      <c r="AI522" s="127"/>
      <c r="AJ522" s="127"/>
      <c r="AL522" s="113"/>
      <c r="AS522" s="127"/>
      <c r="AT522" s="127"/>
      <c r="AU522" s="127"/>
      <c r="AV522" s="127"/>
      <c r="AW522" s="127"/>
      <c r="AX522" s="127"/>
      <c r="AY522" s="127"/>
      <c r="AZ522" s="127"/>
    </row>
    <row r="523" spans="3:69">
      <c r="C523" s="38"/>
      <c r="D523" s="38"/>
      <c r="AF523" s="127"/>
      <c r="AG523" s="127"/>
      <c r="AH523" s="127"/>
      <c r="AI523" s="127"/>
      <c r="AJ523" s="127"/>
      <c r="AL523" s="113"/>
      <c r="AS523" s="127"/>
      <c r="AT523" s="127"/>
      <c r="AU523" s="127"/>
      <c r="AV523" s="127"/>
      <c r="AW523" s="127"/>
      <c r="AX523" s="127"/>
      <c r="AY523" s="127"/>
      <c r="AZ523" s="127"/>
    </row>
    <row r="524" spans="3:69">
      <c r="C524" s="38"/>
      <c r="D524" s="38"/>
      <c r="AF524" s="127"/>
      <c r="AG524" s="127"/>
      <c r="AH524" s="127"/>
      <c r="AI524" s="127"/>
      <c r="AJ524" s="127"/>
      <c r="AL524" s="113"/>
      <c r="AS524" s="127"/>
      <c r="AT524" s="127"/>
      <c r="AU524" s="127"/>
      <c r="AV524" s="127"/>
      <c r="AW524" s="127"/>
      <c r="AX524" s="127"/>
      <c r="AY524" s="127"/>
      <c r="AZ524" s="127"/>
    </row>
    <row r="525" spans="3:69">
      <c r="C525" s="38"/>
      <c r="D525" s="38"/>
      <c r="AF525" s="127"/>
      <c r="AG525" s="127"/>
      <c r="AH525" s="127"/>
      <c r="AI525" s="127"/>
      <c r="AJ525" s="127"/>
      <c r="AL525" s="113"/>
      <c r="AS525" s="127"/>
      <c r="AT525" s="127"/>
      <c r="AU525" s="127"/>
      <c r="AV525" s="127"/>
      <c r="AW525" s="127"/>
      <c r="AX525" s="127"/>
      <c r="AY525" s="127"/>
      <c r="AZ525" s="127"/>
    </row>
    <row r="526" spans="3:69">
      <c r="C526" s="38"/>
      <c r="D526" s="38"/>
      <c r="AF526" s="127"/>
      <c r="AG526" s="127"/>
      <c r="AH526" s="127"/>
      <c r="AI526" s="127"/>
      <c r="AJ526" s="127"/>
      <c r="AL526" s="113"/>
      <c r="AS526" s="127"/>
      <c r="AT526" s="127"/>
      <c r="AU526" s="127"/>
      <c r="AV526" s="127"/>
      <c r="AW526" s="127"/>
      <c r="AX526" s="127"/>
      <c r="AY526" s="127"/>
      <c r="AZ526" s="127"/>
    </row>
    <row r="527" spans="3:69">
      <c r="C527" s="38"/>
      <c r="D527" s="38"/>
      <c r="AF527" s="127"/>
      <c r="AG527" s="127"/>
      <c r="AH527" s="127"/>
      <c r="AI527" s="127"/>
      <c r="AJ527" s="127"/>
      <c r="AL527" s="113"/>
      <c r="AS527" s="127"/>
      <c r="AT527" s="127"/>
      <c r="AU527" s="127"/>
      <c r="AV527" s="127"/>
      <c r="AW527" s="127"/>
      <c r="AX527" s="127"/>
      <c r="AY527" s="127"/>
      <c r="AZ527" s="127"/>
      <c r="BA527" s="127"/>
      <c r="BC527" s="127"/>
    </row>
    <row r="528" spans="3:69">
      <c r="C528" s="38"/>
      <c r="D528" s="38"/>
      <c r="AF528" s="127"/>
      <c r="AG528" s="127"/>
      <c r="AH528" s="127"/>
      <c r="AI528" s="127"/>
      <c r="AJ528" s="127"/>
      <c r="AL528" s="113"/>
      <c r="AS528" s="127"/>
      <c r="AT528" s="127"/>
      <c r="AU528" s="127"/>
      <c r="AV528" s="127"/>
      <c r="AW528" s="127"/>
      <c r="AX528" s="127"/>
      <c r="AY528" s="127"/>
      <c r="AZ528" s="127"/>
    </row>
    <row r="529" spans="3:69">
      <c r="C529" s="38"/>
      <c r="D529" s="38"/>
      <c r="AF529" s="127"/>
      <c r="AG529" s="127"/>
      <c r="AH529" s="127"/>
      <c r="AI529" s="127"/>
      <c r="AJ529" s="127"/>
      <c r="AL529" s="113"/>
      <c r="AS529" s="127"/>
      <c r="AT529" s="127"/>
      <c r="AU529" s="127"/>
      <c r="AV529" s="127"/>
      <c r="AW529" s="127"/>
      <c r="AX529" s="127"/>
      <c r="AY529" s="127"/>
      <c r="AZ529" s="127"/>
    </row>
    <row r="530" spans="3:69">
      <c r="C530" s="38"/>
      <c r="D530" s="38"/>
      <c r="AF530" s="127"/>
      <c r="AG530" s="127"/>
      <c r="AH530" s="127"/>
      <c r="AI530" s="127"/>
      <c r="AJ530" s="127"/>
      <c r="AL530" s="113"/>
      <c r="AS530" s="127"/>
      <c r="AT530" s="127"/>
      <c r="AU530" s="127"/>
      <c r="AV530" s="127"/>
      <c r="AW530" s="127"/>
      <c r="AX530" s="127"/>
      <c r="AY530" s="127"/>
      <c r="AZ530" s="127"/>
    </row>
    <row r="531" spans="3:69">
      <c r="C531" s="38"/>
      <c r="D531" s="38"/>
      <c r="AF531" s="127"/>
      <c r="AG531" s="127"/>
      <c r="AH531" s="127"/>
      <c r="AI531" s="127"/>
      <c r="AJ531" s="127"/>
      <c r="AL531" s="113"/>
      <c r="AS531" s="127"/>
      <c r="AT531" s="127"/>
      <c r="AU531" s="127"/>
      <c r="AV531" s="127"/>
      <c r="AW531" s="127"/>
      <c r="AX531" s="127"/>
      <c r="AY531" s="127"/>
      <c r="AZ531" s="127"/>
    </row>
    <row r="532" spans="3:69">
      <c r="C532" s="38"/>
      <c r="D532" s="38"/>
      <c r="AF532" s="127"/>
      <c r="AG532" s="127"/>
      <c r="AH532" s="127"/>
      <c r="AI532" s="127"/>
      <c r="AJ532" s="127"/>
      <c r="AL532" s="113"/>
      <c r="AS532" s="127"/>
      <c r="AT532" s="127"/>
      <c r="AU532" s="127"/>
      <c r="AV532" s="127"/>
      <c r="AW532" s="127"/>
      <c r="AX532" s="127"/>
      <c r="AY532" s="127"/>
      <c r="AZ532" s="127"/>
    </row>
    <row r="533" spans="3:69">
      <c r="C533" s="38"/>
      <c r="D533" s="38"/>
      <c r="AF533" s="127"/>
      <c r="AG533" s="127"/>
      <c r="AH533" s="127"/>
      <c r="AI533" s="127"/>
      <c r="AJ533" s="127"/>
      <c r="AL533" s="113"/>
      <c r="AS533" s="127"/>
      <c r="AT533" s="127"/>
      <c r="AU533" s="127"/>
      <c r="AV533" s="127"/>
      <c r="AW533" s="127"/>
      <c r="AX533" s="127"/>
      <c r="AY533" s="127"/>
      <c r="AZ533" s="127"/>
      <c r="BA533" s="127"/>
      <c r="BB533" s="127"/>
      <c r="BC533" s="127"/>
      <c r="BD533" s="127"/>
      <c r="BE533" s="127"/>
      <c r="BF533" s="127"/>
      <c r="BG533" s="127"/>
      <c r="BH533" s="127"/>
      <c r="BI533" s="127"/>
      <c r="BJ533" s="127"/>
      <c r="BK533" s="127"/>
      <c r="BL533" s="127"/>
      <c r="BM533" s="127"/>
      <c r="BN533" s="127"/>
      <c r="BO533" s="127"/>
      <c r="BP533" s="127"/>
      <c r="BQ533" s="127"/>
    </row>
    <row r="534" spans="3:69">
      <c r="C534" s="38"/>
      <c r="D534" s="38"/>
      <c r="AF534" s="127"/>
      <c r="AG534" s="127"/>
      <c r="AH534" s="127"/>
      <c r="AI534" s="127"/>
      <c r="AJ534" s="127"/>
      <c r="AL534" s="113"/>
      <c r="AS534" s="127"/>
      <c r="AT534" s="127"/>
      <c r="AU534" s="127"/>
      <c r="AV534" s="127"/>
      <c r="AW534" s="127"/>
      <c r="AX534" s="127"/>
      <c r="AY534" s="127"/>
      <c r="AZ534" s="127"/>
    </row>
    <row r="535" spans="3:69">
      <c r="C535" s="38"/>
      <c r="D535" s="38"/>
      <c r="AF535" s="127"/>
      <c r="AG535" s="127"/>
      <c r="AH535" s="127"/>
      <c r="AI535" s="127"/>
      <c r="AJ535" s="127"/>
      <c r="AL535" s="113"/>
      <c r="AS535" s="127"/>
      <c r="AT535" s="127"/>
      <c r="AU535" s="127"/>
      <c r="AV535" s="127"/>
      <c r="AW535" s="127"/>
      <c r="AX535" s="127"/>
      <c r="AY535" s="127"/>
      <c r="AZ535" s="127"/>
    </row>
    <row r="536" spans="3:69">
      <c r="C536" s="38"/>
      <c r="D536" s="38"/>
      <c r="AF536" s="127"/>
      <c r="AG536" s="127"/>
      <c r="AH536" s="127"/>
      <c r="AI536" s="127"/>
      <c r="AJ536" s="127"/>
      <c r="AL536" s="113"/>
      <c r="AS536" s="127"/>
      <c r="AT536" s="127"/>
      <c r="AU536" s="127"/>
      <c r="AV536" s="127"/>
      <c r="AW536" s="127"/>
      <c r="AX536" s="127"/>
      <c r="AY536" s="127"/>
      <c r="AZ536" s="127"/>
    </row>
    <row r="537" spans="3:69">
      <c r="C537" s="38"/>
      <c r="D537" s="38"/>
      <c r="AF537" s="127"/>
      <c r="AG537" s="127"/>
      <c r="AH537" s="127"/>
      <c r="AI537" s="127"/>
      <c r="AJ537" s="127"/>
      <c r="AL537" s="113"/>
      <c r="AS537" s="127"/>
      <c r="AT537" s="127"/>
      <c r="AU537" s="127"/>
      <c r="AV537" s="127"/>
      <c r="AW537" s="127"/>
      <c r="AX537" s="127"/>
      <c r="AY537" s="127"/>
      <c r="AZ537" s="127"/>
    </row>
    <row r="538" spans="3:69">
      <c r="C538" s="38"/>
      <c r="D538" s="38"/>
      <c r="AF538" s="127"/>
      <c r="AG538" s="127"/>
      <c r="AH538" s="127"/>
      <c r="AI538" s="127"/>
      <c r="AJ538" s="127"/>
      <c r="AL538" s="113"/>
      <c r="AS538" s="127"/>
      <c r="AT538" s="127"/>
      <c r="AU538" s="127"/>
      <c r="AV538" s="127"/>
      <c r="AW538" s="127"/>
      <c r="AX538" s="127"/>
      <c r="AY538" s="127"/>
      <c r="AZ538" s="127"/>
    </row>
    <row r="539" spans="3:69">
      <c r="C539" s="38"/>
      <c r="D539" s="38"/>
      <c r="AF539" s="127"/>
      <c r="AG539" s="127"/>
      <c r="AH539" s="127"/>
      <c r="AI539" s="127"/>
      <c r="AJ539" s="127"/>
      <c r="AL539" s="113"/>
      <c r="AS539" s="127"/>
      <c r="AT539" s="127"/>
      <c r="AU539" s="127"/>
      <c r="AV539" s="127"/>
      <c r="AW539" s="127"/>
      <c r="AX539" s="127"/>
      <c r="AY539" s="127"/>
      <c r="AZ539" s="127"/>
    </row>
    <row r="540" spans="3:69">
      <c r="C540" s="38"/>
      <c r="D540" s="38"/>
      <c r="AF540" s="127"/>
      <c r="AG540" s="127"/>
      <c r="AH540" s="127"/>
      <c r="AI540" s="127"/>
      <c r="AJ540" s="127"/>
      <c r="AL540" s="113"/>
      <c r="AS540" s="127"/>
      <c r="AT540" s="127"/>
      <c r="AU540" s="127"/>
      <c r="AV540" s="127"/>
      <c r="AW540" s="127"/>
      <c r="AX540" s="127"/>
      <c r="AY540" s="127"/>
      <c r="AZ540" s="127"/>
    </row>
    <row r="541" spans="3:69">
      <c r="C541" s="38"/>
      <c r="D541" s="38"/>
      <c r="AF541" s="127"/>
      <c r="AG541" s="127"/>
      <c r="AH541" s="127"/>
      <c r="AI541" s="127"/>
      <c r="AJ541" s="127"/>
      <c r="AL541" s="113"/>
      <c r="AS541" s="127"/>
      <c r="AT541" s="127"/>
      <c r="AU541" s="127"/>
      <c r="AV541" s="127"/>
      <c r="AW541" s="127"/>
      <c r="AX541" s="127"/>
      <c r="AY541" s="127"/>
      <c r="AZ541" s="127"/>
    </row>
    <row r="542" spans="3:69">
      <c r="C542" s="38"/>
      <c r="D542" s="38"/>
      <c r="AF542" s="127"/>
      <c r="AG542" s="127"/>
      <c r="AH542" s="127"/>
      <c r="AI542" s="127"/>
      <c r="AJ542" s="127"/>
      <c r="AL542" s="113"/>
      <c r="AS542" s="127"/>
      <c r="AT542" s="127"/>
      <c r="AU542" s="127"/>
      <c r="AV542" s="127"/>
      <c r="AW542" s="127"/>
      <c r="AX542" s="127"/>
      <c r="AY542" s="127"/>
      <c r="AZ542" s="127"/>
    </row>
    <row r="543" spans="3:69">
      <c r="C543" s="38"/>
      <c r="D543" s="38"/>
      <c r="AF543" s="127"/>
      <c r="AG543" s="127"/>
      <c r="AH543" s="127"/>
      <c r="AI543" s="127"/>
      <c r="AJ543" s="127"/>
      <c r="AL543" s="113"/>
      <c r="AS543" s="127"/>
      <c r="AT543" s="127"/>
      <c r="AU543" s="127"/>
      <c r="AV543" s="127"/>
      <c r="AW543" s="127"/>
      <c r="AX543" s="127"/>
      <c r="AY543" s="127"/>
      <c r="AZ543" s="127"/>
    </row>
    <row r="544" spans="3:69">
      <c r="C544" s="38"/>
      <c r="D544" s="38"/>
      <c r="AF544" s="127"/>
      <c r="AG544" s="127"/>
      <c r="AH544" s="127"/>
      <c r="AI544" s="127"/>
      <c r="AJ544" s="127"/>
      <c r="AL544" s="113"/>
      <c r="AS544" s="127"/>
      <c r="AT544" s="127"/>
      <c r="AU544" s="127"/>
      <c r="AV544" s="127"/>
      <c r="AW544" s="127"/>
      <c r="AX544" s="127"/>
      <c r="AY544" s="127"/>
      <c r="AZ544" s="127"/>
    </row>
    <row r="545" spans="3:53">
      <c r="C545" s="38"/>
      <c r="D545" s="38"/>
      <c r="AF545" s="127"/>
      <c r="AG545" s="127"/>
      <c r="AH545" s="127"/>
      <c r="AI545" s="127"/>
      <c r="AJ545" s="127"/>
      <c r="AL545" s="113"/>
      <c r="AS545" s="127"/>
      <c r="AT545" s="127"/>
      <c r="AU545" s="127"/>
      <c r="AV545" s="127"/>
      <c r="AW545" s="127"/>
      <c r="AX545" s="127"/>
      <c r="AY545" s="127"/>
      <c r="AZ545" s="127"/>
    </row>
    <row r="546" spans="3:53">
      <c r="C546" s="38"/>
      <c r="D546" s="38"/>
      <c r="AF546" s="127"/>
      <c r="AG546" s="127"/>
      <c r="AH546" s="127"/>
      <c r="AI546" s="127"/>
      <c r="AJ546" s="127"/>
      <c r="AL546" s="113"/>
      <c r="AS546" s="127"/>
      <c r="AT546" s="127"/>
      <c r="AU546" s="127"/>
      <c r="AV546" s="127"/>
      <c r="AW546" s="127"/>
      <c r="AX546" s="127"/>
      <c r="AY546" s="127"/>
      <c r="AZ546" s="127"/>
    </row>
    <row r="547" spans="3:53">
      <c r="C547" s="38"/>
      <c r="D547" s="38"/>
      <c r="AF547" s="127"/>
      <c r="AG547" s="127"/>
      <c r="AH547" s="127"/>
      <c r="AI547" s="127"/>
      <c r="AJ547" s="127"/>
      <c r="AL547" s="113"/>
      <c r="AS547" s="127"/>
      <c r="AT547" s="127"/>
      <c r="AU547" s="127"/>
      <c r="AV547" s="127"/>
      <c r="AW547" s="127"/>
      <c r="AX547" s="127"/>
      <c r="AY547" s="127"/>
      <c r="AZ547" s="127"/>
    </row>
    <row r="548" spans="3:53">
      <c r="C548" s="38"/>
      <c r="D548" s="38"/>
      <c r="AF548" s="127"/>
      <c r="AG548" s="127"/>
      <c r="AH548" s="127"/>
      <c r="AI548" s="127"/>
      <c r="AJ548" s="127"/>
      <c r="AL548" s="113"/>
      <c r="AS548" s="127"/>
      <c r="AT548" s="127"/>
      <c r="AU548" s="127"/>
      <c r="AV548" s="127"/>
      <c r="AW548" s="127"/>
      <c r="AX548" s="127"/>
      <c r="AY548" s="127"/>
      <c r="AZ548" s="127"/>
    </row>
    <row r="549" spans="3:53">
      <c r="C549" s="38"/>
      <c r="D549" s="38"/>
      <c r="AF549" s="127"/>
      <c r="AG549" s="127"/>
      <c r="AH549" s="127"/>
      <c r="AI549" s="127"/>
      <c r="AJ549" s="127"/>
      <c r="AL549" s="113"/>
      <c r="AS549" s="127"/>
      <c r="AT549" s="127"/>
      <c r="AU549" s="127"/>
      <c r="AV549" s="127"/>
      <c r="AW549" s="127"/>
      <c r="AX549" s="127"/>
      <c r="AY549" s="127"/>
      <c r="AZ549" s="127"/>
    </row>
    <row r="550" spans="3:53">
      <c r="C550" s="38"/>
      <c r="D550" s="38"/>
      <c r="AF550" s="127"/>
      <c r="AG550" s="127"/>
      <c r="AH550" s="127"/>
      <c r="AI550" s="127"/>
      <c r="AJ550" s="127"/>
      <c r="AL550" s="113"/>
      <c r="AS550" s="127"/>
      <c r="AT550" s="127"/>
      <c r="AU550" s="127"/>
      <c r="AV550" s="127"/>
      <c r="AW550" s="127"/>
      <c r="AX550" s="127"/>
      <c r="AY550" s="127"/>
      <c r="AZ550" s="127"/>
    </row>
    <row r="551" spans="3:53">
      <c r="C551" s="38"/>
      <c r="D551" s="38"/>
      <c r="AF551" s="127"/>
      <c r="AG551" s="127"/>
      <c r="AH551" s="127"/>
      <c r="AI551" s="127"/>
      <c r="AJ551" s="127"/>
      <c r="AL551" s="113"/>
      <c r="AS551" s="127"/>
      <c r="AT551" s="127"/>
      <c r="AU551" s="127"/>
      <c r="AV551" s="127"/>
      <c r="AW551" s="127"/>
      <c r="AX551" s="127"/>
      <c r="AY551" s="127"/>
      <c r="AZ551" s="127"/>
    </row>
    <row r="552" spans="3:53">
      <c r="C552" s="38"/>
      <c r="D552" s="38"/>
      <c r="AF552" s="127"/>
      <c r="AG552" s="127"/>
      <c r="AH552" s="127"/>
      <c r="AI552" s="127"/>
      <c r="AJ552" s="127"/>
      <c r="AL552" s="113"/>
      <c r="AS552" s="127"/>
      <c r="AT552" s="127"/>
      <c r="AU552" s="127"/>
      <c r="AV552" s="127"/>
      <c r="AW552" s="127"/>
      <c r="AX552" s="127"/>
      <c r="AY552" s="127"/>
      <c r="AZ552" s="127"/>
    </row>
    <row r="553" spans="3:53">
      <c r="C553" s="38"/>
      <c r="D553" s="38"/>
      <c r="AF553" s="127"/>
      <c r="AG553" s="127"/>
      <c r="AH553" s="127"/>
      <c r="AI553" s="127"/>
      <c r="AJ553" s="127"/>
      <c r="AL553" s="113"/>
      <c r="AS553" s="127"/>
      <c r="AT553" s="127"/>
      <c r="AU553" s="127"/>
      <c r="AV553" s="127"/>
      <c r="AW553" s="127"/>
      <c r="AX553" s="127"/>
      <c r="AY553" s="127"/>
      <c r="AZ553" s="127"/>
    </row>
    <row r="554" spans="3:53">
      <c r="C554" s="38"/>
      <c r="D554" s="38"/>
      <c r="AF554" s="127"/>
      <c r="AG554" s="127"/>
      <c r="AH554" s="127"/>
      <c r="AI554" s="127"/>
      <c r="AJ554" s="127"/>
      <c r="AL554" s="113"/>
      <c r="AS554" s="127"/>
      <c r="AT554" s="127"/>
      <c r="AU554" s="127"/>
      <c r="AV554" s="127"/>
      <c r="AW554" s="127"/>
      <c r="AX554" s="127"/>
      <c r="AY554" s="127"/>
      <c r="AZ554" s="127"/>
    </row>
    <row r="555" spans="3:53">
      <c r="C555" s="38"/>
      <c r="D555" s="38"/>
      <c r="AF555" s="127"/>
      <c r="AG555" s="127"/>
      <c r="AH555" s="127"/>
      <c r="AI555" s="127"/>
      <c r="AJ555" s="127"/>
      <c r="AL555" s="113"/>
      <c r="AS555" s="127"/>
      <c r="AT555" s="127"/>
      <c r="AU555" s="127"/>
      <c r="AV555" s="127"/>
      <c r="AW555" s="127"/>
      <c r="AX555" s="127"/>
      <c r="AY555" s="127"/>
      <c r="AZ555" s="127"/>
    </row>
    <row r="556" spans="3:53">
      <c r="C556" s="38"/>
      <c r="D556" s="38"/>
      <c r="AF556" s="127"/>
      <c r="AG556" s="127"/>
      <c r="AH556" s="127"/>
      <c r="AI556" s="127"/>
      <c r="AJ556" s="127"/>
      <c r="AL556" s="113"/>
      <c r="AS556" s="127"/>
      <c r="AT556" s="127"/>
      <c r="AU556" s="127"/>
      <c r="AV556" s="127"/>
      <c r="AW556" s="127"/>
      <c r="AX556" s="127"/>
      <c r="AY556" s="127"/>
      <c r="AZ556" s="127"/>
    </row>
    <row r="557" spans="3:53">
      <c r="C557" s="38"/>
      <c r="D557" s="38"/>
      <c r="AF557" s="127"/>
      <c r="AG557" s="127"/>
      <c r="AH557" s="127"/>
      <c r="AI557" s="127"/>
      <c r="AJ557" s="127"/>
      <c r="AL557" s="113"/>
      <c r="AS557" s="127"/>
      <c r="AT557" s="127"/>
      <c r="AU557" s="127"/>
      <c r="AV557" s="127"/>
      <c r="AW557" s="127"/>
      <c r="AX557" s="127"/>
      <c r="AY557" s="127"/>
      <c r="AZ557" s="127"/>
    </row>
    <row r="558" spans="3:53">
      <c r="C558" s="38"/>
      <c r="D558" s="38"/>
      <c r="AF558" s="127"/>
      <c r="AG558" s="127"/>
      <c r="AH558" s="127"/>
      <c r="AI558" s="127"/>
      <c r="AJ558" s="127"/>
      <c r="AL558" s="113"/>
      <c r="AS558" s="127"/>
      <c r="AT558" s="127"/>
      <c r="AU558" s="127"/>
      <c r="AV558" s="127"/>
      <c r="AW558" s="127"/>
      <c r="AX558" s="127"/>
      <c r="AY558" s="127"/>
      <c r="AZ558" s="127"/>
      <c r="BA558" s="127"/>
    </row>
    <row r="559" spans="3:53">
      <c r="C559" s="38"/>
      <c r="D559" s="38"/>
      <c r="AF559" s="127"/>
      <c r="AG559" s="127"/>
      <c r="AH559" s="127"/>
      <c r="AI559" s="127"/>
      <c r="AJ559" s="127"/>
      <c r="AL559" s="113"/>
      <c r="AS559" s="127"/>
      <c r="AT559" s="127"/>
      <c r="AU559" s="127"/>
      <c r="AV559" s="127"/>
      <c r="AW559" s="127"/>
      <c r="AX559" s="127"/>
      <c r="AY559" s="127"/>
      <c r="AZ559" s="127"/>
    </row>
    <row r="560" spans="3:53">
      <c r="C560" s="38"/>
      <c r="D560" s="38"/>
      <c r="AF560" s="127"/>
      <c r="AG560" s="127"/>
      <c r="AH560" s="127"/>
      <c r="AI560" s="127"/>
      <c r="AJ560" s="127"/>
      <c r="AL560" s="113"/>
      <c r="AS560" s="127"/>
      <c r="AT560" s="127"/>
      <c r="AU560" s="127"/>
      <c r="AV560" s="127"/>
      <c r="AW560" s="127"/>
      <c r="AX560" s="127"/>
      <c r="AY560" s="127"/>
      <c r="AZ560" s="127"/>
    </row>
    <row r="561" spans="3:52">
      <c r="C561" s="38"/>
      <c r="D561" s="38"/>
      <c r="AF561" s="127"/>
      <c r="AG561" s="127"/>
      <c r="AH561" s="127"/>
      <c r="AI561" s="127"/>
      <c r="AJ561" s="127"/>
      <c r="AL561" s="113"/>
      <c r="AS561" s="127"/>
      <c r="AT561" s="127"/>
      <c r="AU561" s="127"/>
      <c r="AV561" s="127"/>
      <c r="AW561" s="127"/>
      <c r="AX561" s="127"/>
      <c r="AY561" s="127"/>
      <c r="AZ561" s="127"/>
    </row>
    <row r="562" spans="3:52">
      <c r="C562" s="38"/>
      <c r="D562" s="38"/>
      <c r="AF562" s="127"/>
      <c r="AG562" s="127"/>
      <c r="AH562" s="127"/>
      <c r="AI562" s="127"/>
      <c r="AJ562" s="127"/>
      <c r="AL562" s="113"/>
      <c r="AS562" s="127"/>
      <c r="AT562" s="127"/>
      <c r="AU562" s="127"/>
      <c r="AV562" s="127"/>
      <c r="AW562" s="127"/>
      <c r="AX562" s="127"/>
      <c r="AY562" s="127"/>
      <c r="AZ562" s="127"/>
    </row>
    <row r="563" spans="3:52">
      <c r="C563" s="38"/>
      <c r="D563" s="38"/>
      <c r="AF563" s="127"/>
      <c r="AG563" s="127"/>
      <c r="AH563" s="127"/>
      <c r="AI563" s="127"/>
      <c r="AJ563" s="127"/>
      <c r="AL563" s="113"/>
      <c r="AS563" s="127"/>
      <c r="AT563" s="127"/>
      <c r="AU563" s="127"/>
      <c r="AV563" s="127"/>
      <c r="AW563" s="127"/>
      <c r="AX563" s="127"/>
      <c r="AY563" s="127"/>
      <c r="AZ563" s="127"/>
    </row>
    <row r="564" spans="3:52">
      <c r="C564" s="38"/>
      <c r="D564" s="38"/>
      <c r="AF564" s="127"/>
      <c r="AG564" s="127"/>
      <c r="AH564" s="127"/>
      <c r="AI564" s="127"/>
      <c r="AJ564" s="127"/>
      <c r="AL564" s="113"/>
      <c r="AS564" s="127"/>
      <c r="AT564" s="127"/>
      <c r="AU564" s="127"/>
      <c r="AV564" s="127"/>
      <c r="AW564" s="127"/>
      <c r="AX564" s="127"/>
      <c r="AY564" s="127"/>
      <c r="AZ564" s="127"/>
    </row>
    <row r="565" spans="3:52">
      <c r="C565" s="38"/>
      <c r="D565" s="38"/>
      <c r="AF565" s="127"/>
      <c r="AG565" s="127"/>
      <c r="AH565" s="127"/>
      <c r="AI565" s="127"/>
      <c r="AJ565" s="127"/>
      <c r="AL565" s="113"/>
      <c r="AS565" s="127"/>
      <c r="AT565" s="127"/>
      <c r="AU565" s="127"/>
      <c r="AV565" s="127"/>
      <c r="AW565" s="127"/>
      <c r="AX565" s="127"/>
      <c r="AY565" s="127"/>
      <c r="AZ565" s="127"/>
    </row>
    <row r="566" spans="3:52">
      <c r="C566" s="38"/>
      <c r="D566" s="38"/>
      <c r="AF566" s="127"/>
      <c r="AG566" s="127"/>
      <c r="AH566" s="127"/>
      <c r="AI566" s="127"/>
      <c r="AJ566" s="127"/>
      <c r="AL566" s="113"/>
      <c r="AS566" s="127"/>
      <c r="AT566" s="127"/>
      <c r="AU566" s="127"/>
      <c r="AV566" s="127"/>
      <c r="AW566" s="127"/>
      <c r="AX566" s="127"/>
      <c r="AY566" s="127"/>
      <c r="AZ566" s="127"/>
    </row>
    <row r="567" spans="3:52">
      <c r="C567" s="38"/>
      <c r="D567" s="38"/>
      <c r="AF567" s="127"/>
      <c r="AG567" s="127"/>
      <c r="AH567" s="127"/>
      <c r="AI567" s="127"/>
      <c r="AJ567" s="127"/>
      <c r="AL567" s="113"/>
      <c r="AS567" s="127"/>
      <c r="AT567" s="127"/>
      <c r="AU567" s="127"/>
      <c r="AV567" s="127"/>
      <c r="AW567" s="127"/>
      <c r="AX567" s="127"/>
      <c r="AY567" s="127"/>
      <c r="AZ567" s="127"/>
    </row>
    <row r="568" spans="3:52">
      <c r="C568" s="38"/>
      <c r="D568" s="38"/>
      <c r="AF568" s="127"/>
      <c r="AG568" s="127"/>
      <c r="AH568" s="127"/>
      <c r="AI568" s="127"/>
      <c r="AJ568" s="127"/>
      <c r="AL568" s="113"/>
      <c r="AS568" s="127"/>
      <c r="AT568" s="127"/>
      <c r="AU568" s="127"/>
      <c r="AV568" s="127"/>
      <c r="AW568" s="127"/>
      <c r="AX568" s="127"/>
      <c r="AY568" s="127"/>
      <c r="AZ568" s="127"/>
    </row>
    <row r="569" spans="3:52">
      <c r="C569" s="38"/>
      <c r="D569" s="38"/>
      <c r="AF569" s="127"/>
      <c r="AG569" s="127"/>
      <c r="AH569" s="127"/>
      <c r="AI569" s="127"/>
      <c r="AJ569" s="127"/>
      <c r="AL569" s="113"/>
      <c r="AS569" s="127"/>
      <c r="AT569" s="127"/>
      <c r="AU569" s="127"/>
      <c r="AV569" s="127"/>
      <c r="AW569" s="127"/>
      <c r="AX569" s="127"/>
      <c r="AY569" s="127"/>
      <c r="AZ569" s="127"/>
    </row>
    <row r="570" spans="3:52">
      <c r="C570" s="38"/>
      <c r="D570" s="38"/>
      <c r="AF570" s="127"/>
      <c r="AG570" s="127"/>
      <c r="AH570" s="127"/>
      <c r="AI570" s="127"/>
      <c r="AJ570" s="127"/>
      <c r="AL570" s="113"/>
      <c r="AS570" s="127"/>
      <c r="AT570" s="127"/>
      <c r="AU570" s="127"/>
      <c r="AV570" s="127"/>
      <c r="AW570" s="127"/>
      <c r="AX570" s="127"/>
      <c r="AY570" s="127"/>
      <c r="AZ570" s="127"/>
    </row>
    <row r="571" spans="3:52">
      <c r="C571" s="38"/>
      <c r="D571" s="38"/>
      <c r="AF571" s="127"/>
      <c r="AG571" s="127"/>
      <c r="AH571" s="127"/>
      <c r="AI571" s="127"/>
      <c r="AJ571" s="127"/>
      <c r="AL571" s="113"/>
      <c r="AS571" s="127"/>
      <c r="AT571" s="127"/>
      <c r="AU571" s="127"/>
      <c r="AV571" s="127"/>
      <c r="AW571" s="127"/>
      <c r="AX571" s="127"/>
      <c r="AY571" s="127"/>
      <c r="AZ571" s="127"/>
    </row>
    <row r="572" spans="3:52">
      <c r="C572" s="38"/>
      <c r="D572" s="38"/>
      <c r="AF572" s="127"/>
      <c r="AG572" s="127"/>
      <c r="AH572" s="127"/>
      <c r="AI572" s="127"/>
      <c r="AJ572" s="127"/>
      <c r="AL572" s="113"/>
      <c r="AS572" s="127"/>
      <c r="AT572" s="127"/>
      <c r="AU572" s="127"/>
      <c r="AV572" s="127"/>
      <c r="AW572" s="127"/>
      <c r="AX572" s="127"/>
      <c r="AY572" s="127"/>
      <c r="AZ572" s="127"/>
    </row>
    <row r="573" spans="3:52">
      <c r="C573" s="38"/>
      <c r="D573" s="38"/>
      <c r="AF573" s="127"/>
      <c r="AG573" s="127"/>
      <c r="AH573" s="127"/>
      <c r="AI573" s="127"/>
      <c r="AJ573" s="127"/>
      <c r="AL573" s="113"/>
      <c r="AS573" s="127"/>
      <c r="AT573" s="127"/>
      <c r="AU573" s="127"/>
      <c r="AV573" s="127"/>
      <c r="AW573" s="127"/>
      <c r="AX573" s="127"/>
      <c r="AY573" s="127"/>
      <c r="AZ573" s="127"/>
    </row>
    <row r="574" spans="3:52">
      <c r="C574" s="38"/>
      <c r="D574" s="38"/>
      <c r="AF574" s="127"/>
      <c r="AG574" s="127"/>
      <c r="AH574" s="127"/>
      <c r="AI574" s="127"/>
      <c r="AJ574" s="127"/>
      <c r="AL574" s="113"/>
      <c r="AS574" s="127"/>
      <c r="AT574" s="127"/>
      <c r="AU574" s="127"/>
      <c r="AV574" s="127"/>
      <c r="AW574" s="127"/>
      <c r="AX574" s="127"/>
      <c r="AY574" s="127"/>
      <c r="AZ574" s="127"/>
    </row>
    <row r="575" spans="3:52">
      <c r="C575" s="38"/>
      <c r="D575" s="38"/>
      <c r="AF575" s="127"/>
      <c r="AG575" s="127"/>
      <c r="AH575" s="127"/>
      <c r="AI575" s="127"/>
      <c r="AJ575" s="127"/>
      <c r="AL575" s="113"/>
      <c r="AS575" s="127"/>
      <c r="AT575" s="127"/>
      <c r="AU575" s="127"/>
      <c r="AV575" s="127"/>
      <c r="AW575" s="127"/>
      <c r="AX575" s="127"/>
      <c r="AY575" s="127"/>
      <c r="AZ575" s="127"/>
    </row>
    <row r="576" spans="3:52">
      <c r="C576" s="38"/>
      <c r="D576" s="38"/>
      <c r="AF576" s="127"/>
      <c r="AG576" s="127"/>
      <c r="AH576" s="127"/>
      <c r="AI576" s="127"/>
      <c r="AJ576" s="127"/>
      <c r="AL576" s="113"/>
      <c r="AS576" s="127"/>
      <c r="AT576" s="127"/>
      <c r="AU576" s="127"/>
      <c r="AV576" s="127"/>
      <c r="AW576" s="127"/>
      <c r="AX576" s="127"/>
      <c r="AY576" s="127"/>
      <c r="AZ576" s="127"/>
    </row>
    <row r="577" spans="3:55">
      <c r="C577" s="38"/>
      <c r="D577" s="38"/>
      <c r="AF577" s="127"/>
      <c r="AG577" s="127"/>
      <c r="AH577" s="127"/>
      <c r="AI577" s="127"/>
      <c r="AJ577" s="127"/>
      <c r="AL577" s="113"/>
      <c r="AS577" s="127"/>
      <c r="AT577" s="127"/>
      <c r="AU577" s="127"/>
      <c r="AV577" s="127"/>
      <c r="AW577" s="127"/>
      <c r="AX577" s="127"/>
      <c r="AY577" s="127"/>
      <c r="AZ577" s="127"/>
    </row>
    <row r="578" spans="3:55">
      <c r="C578" s="38"/>
      <c r="D578" s="38"/>
      <c r="AF578" s="127"/>
      <c r="AG578" s="127"/>
      <c r="AH578" s="127"/>
      <c r="AI578" s="127"/>
      <c r="AJ578" s="127"/>
      <c r="AL578" s="113"/>
      <c r="AS578" s="127"/>
      <c r="AT578" s="127"/>
      <c r="AU578" s="127"/>
      <c r="AV578" s="127"/>
      <c r="AW578" s="127"/>
      <c r="AX578" s="127"/>
      <c r="AY578" s="127"/>
      <c r="AZ578" s="127"/>
      <c r="BA578" s="127"/>
    </row>
    <row r="579" spans="3:55">
      <c r="C579" s="38"/>
      <c r="D579" s="38"/>
      <c r="AF579" s="127"/>
      <c r="AG579" s="127"/>
      <c r="AH579" s="127"/>
      <c r="AI579" s="127"/>
      <c r="AJ579" s="127"/>
      <c r="AL579" s="113"/>
      <c r="AS579" s="127"/>
      <c r="AT579" s="127"/>
      <c r="AU579" s="127"/>
      <c r="AV579" s="127"/>
      <c r="AW579" s="127"/>
      <c r="AX579" s="127"/>
      <c r="AY579" s="127"/>
      <c r="AZ579" s="127"/>
    </row>
    <row r="580" spans="3:55">
      <c r="C580" s="38"/>
      <c r="D580" s="38"/>
      <c r="AF580" s="127"/>
      <c r="AG580" s="127"/>
      <c r="AH580" s="127"/>
      <c r="AI580" s="127"/>
      <c r="AJ580" s="127"/>
      <c r="AL580" s="113"/>
      <c r="AS580" s="127"/>
      <c r="AT580" s="127"/>
      <c r="AU580" s="127"/>
      <c r="AV580" s="127"/>
      <c r="AW580" s="127"/>
      <c r="AX580" s="127"/>
      <c r="AY580" s="127"/>
      <c r="AZ580" s="127"/>
    </row>
    <row r="581" spans="3:55">
      <c r="C581" s="38"/>
      <c r="D581" s="38"/>
      <c r="AF581" s="127"/>
      <c r="AG581" s="127"/>
      <c r="AH581" s="127"/>
      <c r="AI581" s="127"/>
      <c r="AJ581" s="127"/>
      <c r="AL581" s="113"/>
      <c r="AS581" s="127"/>
      <c r="AT581" s="127"/>
      <c r="AU581" s="127"/>
      <c r="AV581" s="127"/>
      <c r="AW581" s="127"/>
      <c r="AX581" s="127"/>
      <c r="AY581" s="127"/>
      <c r="AZ581" s="127"/>
    </row>
    <row r="582" spans="3:55">
      <c r="C582" s="38"/>
      <c r="D582" s="38"/>
      <c r="AF582" s="127"/>
      <c r="AG582" s="127"/>
      <c r="AH582" s="127"/>
      <c r="AI582" s="127"/>
      <c r="AJ582" s="127"/>
      <c r="AL582" s="113"/>
      <c r="AS582" s="127"/>
      <c r="AT582" s="127"/>
      <c r="AU582" s="127"/>
      <c r="AV582" s="127"/>
      <c r="AW582" s="127"/>
      <c r="AX582" s="127"/>
      <c r="AY582" s="127"/>
      <c r="AZ582" s="127"/>
    </row>
    <row r="583" spans="3:55">
      <c r="C583" s="38"/>
      <c r="D583" s="38"/>
      <c r="AF583" s="127"/>
      <c r="AG583" s="127"/>
      <c r="AH583" s="127"/>
      <c r="AI583" s="127"/>
      <c r="AJ583" s="127"/>
      <c r="AL583" s="113"/>
      <c r="AS583" s="127"/>
      <c r="AT583" s="127"/>
      <c r="AU583" s="127"/>
      <c r="AV583" s="127"/>
      <c r="AW583" s="127"/>
      <c r="AX583" s="127"/>
      <c r="AY583" s="127"/>
      <c r="AZ583" s="127"/>
    </row>
    <row r="584" spans="3:55">
      <c r="C584" s="38"/>
      <c r="D584" s="38"/>
      <c r="AF584" s="127"/>
      <c r="AG584" s="127"/>
      <c r="AH584" s="127"/>
      <c r="AI584" s="127"/>
      <c r="AJ584" s="127"/>
      <c r="AL584" s="113"/>
      <c r="AS584" s="127"/>
      <c r="AT584" s="127"/>
      <c r="AU584" s="127"/>
      <c r="AV584" s="127"/>
      <c r="AW584" s="127"/>
      <c r="AX584" s="127"/>
      <c r="AY584" s="127"/>
      <c r="AZ584" s="127"/>
    </row>
    <row r="585" spans="3:55">
      <c r="C585" s="38"/>
      <c r="D585" s="38"/>
      <c r="AF585" s="127"/>
      <c r="AG585" s="127"/>
      <c r="AH585" s="127"/>
      <c r="AI585" s="127"/>
      <c r="AJ585" s="127"/>
      <c r="AL585" s="113"/>
      <c r="AS585" s="127"/>
      <c r="AT585" s="127"/>
      <c r="AU585" s="127"/>
      <c r="AV585" s="127"/>
      <c r="AW585" s="127"/>
      <c r="AX585" s="127"/>
      <c r="AY585" s="127"/>
      <c r="AZ585" s="127"/>
    </row>
    <row r="586" spans="3:55">
      <c r="C586" s="38"/>
      <c r="D586" s="38"/>
      <c r="AF586" s="127"/>
      <c r="AG586" s="127"/>
      <c r="AH586" s="127"/>
      <c r="AI586" s="127"/>
      <c r="AJ586" s="127"/>
      <c r="AL586" s="113"/>
      <c r="AS586" s="127"/>
      <c r="AT586" s="127"/>
      <c r="AU586" s="127"/>
      <c r="AV586" s="127"/>
      <c r="AW586" s="127"/>
      <c r="AX586" s="127"/>
      <c r="AY586" s="127"/>
      <c r="AZ586" s="127"/>
    </row>
    <row r="587" spans="3:55">
      <c r="C587" s="38"/>
      <c r="D587" s="38"/>
      <c r="AF587" s="127"/>
      <c r="AG587" s="127"/>
      <c r="AH587" s="127"/>
      <c r="AI587" s="127"/>
      <c r="AJ587" s="127"/>
      <c r="AL587" s="113"/>
      <c r="AS587" s="127"/>
      <c r="AT587" s="127"/>
      <c r="AU587" s="127"/>
      <c r="AV587" s="127"/>
      <c r="AW587" s="127"/>
      <c r="AX587" s="127"/>
      <c r="AY587" s="127"/>
      <c r="AZ587" s="127"/>
    </row>
    <row r="588" spans="3:55">
      <c r="C588" s="38"/>
      <c r="D588" s="38"/>
      <c r="AF588" s="127"/>
      <c r="AG588" s="127"/>
      <c r="AH588" s="127"/>
      <c r="AI588" s="127"/>
      <c r="AJ588" s="127"/>
      <c r="AL588" s="113"/>
      <c r="AS588" s="127"/>
      <c r="AT588" s="127"/>
      <c r="AU588" s="127"/>
      <c r="AV588" s="127"/>
      <c r="AW588" s="127"/>
      <c r="AX588" s="127"/>
      <c r="AY588" s="127"/>
      <c r="AZ588" s="127"/>
    </row>
    <row r="589" spans="3:55">
      <c r="C589" s="38"/>
      <c r="D589" s="38"/>
      <c r="AF589" s="127"/>
      <c r="AG589" s="127"/>
      <c r="AH589" s="127"/>
      <c r="AI589" s="127"/>
      <c r="AJ589" s="127"/>
      <c r="AL589" s="113"/>
      <c r="AS589" s="127"/>
      <c r="AT589" s="127"/>
      <c r="AU589" s="127"/>
      <c r="AV589" s="127"/>
      <c r="AW589" s="127"/>
      <c r="AX589" s="127"/>
      <c r="AY589" s="127"/>
      <c r="AZ589" s="127"/>
    </row>
    <row r="590" spans="3:55">
      <c r="C590" s="38"/>
      <c r="D590" s="38"/>
      <c r="AF590" s="127"/>
      <c r="AG590" s="127"/>
      <c r="AH590" s="127"/>
      <c r="AI590" s="127"/>
      <c r="AJ590" s="127"/>
      <c r="AL590" s="113"/>
      <c r="AS590" s="127"/>
      <c r="AT590" s="127"/>
      <c r="AU590" s="127"/>
      <c r="AV590" s="127"/>
      <c r="AW590" s="127"/>
      <c r="AX590" s="127"/>
      <c r="AY590" s="127"/>
      <c r="AZ590" s="127"/>
      <c r="BA590" s="127"/>
    </row>
    <row r="591" spans="3:55">
      <c r="C591" s="38"/>
      <c r="D591" s="38"/>
      <c r="AF591" s="127"/>
      <c r="AG591" s="127"/>
      <c r="AH591" s="127"/>
      <c r="AI591" s="127"/>
      <c r="AJ591" s="127"/>
      <c r="AL591" s="113"/>
      <c r="AS591" s="127"/>
      <c r="AT591" s="127"/>
      <c r="AU591" s="127"/>
      <c r="AV591" s="127"/>
      <c r="AW591" s="127"/>
      <c r="AX591" s="127"/>
      <c r="AY591" s="127"/>
      <c r="AZ591" s="127"/>
      <c r="BA591" s="127"/>
    </row>
    <row r="592" spans="3:55">
      <c r="C592" s="38"/>
      <c r="D592" s="38"/>
      <c r="AF592" s="127"/>
      <c r="AG592" s="127"/>
      <c r="AH592" s="127"/>
      <c r="AI592" s="127"/>
      <c r="AJ592" s="127"/>
      <c r="AL592" s="113"/>
      <c r="AS592" s="127"/>
      <c r="AT592" s="127"/>
      <c r="AU592" s="127"/>
      <c r="AV592" s="127"/>
      <c r="AW592" s="127"/>
      <c r="AX592" s="127"/>
      <c r="AY592" s="127"/>
      <c r="AZ592" s="127"/>
      <c r="BA592" s="127"/>
      <c r="BC592" s="127"/>
    </row>
    <row r="593" spans="3:69">
      <c r="C593" s="38"/>
      <c r="D593" s="38"/>
      <c r="AF593" s="127"/>
      <c r="AG593" s="127"/>
      <c r="AH593" s="127"/>
      <c r="AI593" s="127"/>
      <c r="AJ593" s="127"/>
      <c r="AL593" s="113"/>
      <c r="AS593" s="127"/>
      <c r="AT593" s="127"/>
      <c r="AU593" s="127"/>
      <c r="AV593" s="127"/>
      <c r="AW593" s="127"/>
      <c r="AX593" s="127"/>
      <c r="AY593" s="127"/>
      <c r="AZ593" s="127"/>
      <c r="BA593" s="127"/>
    </row>
    <row r="594" spans="3:69">
      <c r="C594" s="38"/>
      <c r="D594" s="38"/>
      <c r="AF594" s="127"/>
      <c r="AG594" s="127"/>
      <c r="AH594" s="127"/>
      <c r="AI594" s="127"/>
      <c r="AJ594" s="127"/>
      <c r="AL594" s="113"/>
      <c r="AS594" s="127"/>
      <c r="AT594" s="127"/>
      <c r="AU594" s="127"/>
      <c r="AV594" s="127"/>
      <c r="AW594" s="127"/>
      <c r="AX594" s="127"/>
      <c r="AY594" s="127"/>
      <c r="AZ594" s="127"/>
    </row>
    <row r="595" spans="3:69">
      <c r="C595" s="38"/>
      <c r="D595" s="38"/>
      <c r="AF595" s="127"/>
      <c r="AG595" s="127"/>
      <c r="AH595" s="127"/>
      <c r="AI595" s="127"/>
      <c r="AJ595" s="127"/>
      <c r="AL595" s="113"/>
      <c r="AS595" s="127"/>
      <c r="AT595" s="127"/>
      <c r="AU595" s="127"/>
      <c r="AV595" s="127"/>
      <c r="AW595" s="127"/>
      <c r="AX595" s="127"/>
      <c r="AY595" s="127"/>
      <c r="AZ595" s="127"/>
    </row>
    <row r="596" spans="3:69">
      <c r="C596" s="38"/>
      <c r="D596" s="38"/>
      <c r="AF596" s="127"/>
      <c r="AG596" s="127"/>
      <c r="AH596" s="127"/>
      <c r="AI596" s="127"/>
      <c r="AJ596" s="127"/>
      <c r="AL596" s="113"/>
      <c r="AS596" s="127"/>
      <c r="AT596" s="127"/>
      <c r="AU596" s="127"/>
      <c r="AV596" s="127"/>
      <c r="AW596" s="127"/>
      <c r="AX596" s="127"/>
      <c r="AY596" s="127"/>
      <c r="AZ596" s="127"/>
    </row>
    <row r="597" spans="3:69">
      <c r="C597" s="38"/>
      <c r="D597" s="38"/>
      <c r="AF597" s="127"/>
      <c r="AG597" s="127"/>
      <c r="AH597" s="127"/>
      <c r="AI597" s="127"/>
      <c r="AJ597" s="127"/>
      <c r="AL597" s="113"/>
      <c r="AS597" s="127"/>
      <c r="AT597" s="127"/>
      <c r="AU597" s="127"/>
      <c r="AV597" s="127"/>
      <c r="AW597" s="127"/>
      <c r="AX597" s="127"/>
      <c r="AY597" s="127"/>
      <c r="AZ597" s="127"/>
    </row>
    <row r="598" spans="3:69">
      <c r="C598" s="38"/>
      <c r="D598" s="38"/>
      <c r="AF598" s="127"/>
      <c r="AG598" s="127"/>
      <c r="AH598" s="127"/>
      <c r="AI598" s="127"/>
      <c r="AJ598" s="127"/>
      <c r="AL598" s="113"/>
      <c r="AS598" s="127"/>
      <c r="AT598" s="127"/>
      <c r="AU598" s="127"/>
      <c r="AV598" s="127"/>
      <c r="AW598" s="127"/>
      <c r="AX598" s="127"/>
      <c r="AY598" s="127"/>
      <c r="AZ598" s="127"/>
    </row>
    <row r="599" spans="3:69">
      <c r="C599" s="38"/>
      <c r="D599" s="38"/>
      <c r="AF599" s="127"/>
      <c r="AG599" s="127"/>
      <c r="AH599" s="127"/>
      <c r="AI599" s="127"/>
      <c r="AJ599" s="127"/>
      <c r="AL599" s="113"/>
      <c r="AS599" s="127"/>
      <c r="AT599" s="127"/>
      <c r="AU599" s="127"/>
      <c r="AV599" s="127"/>
      <c r="AW599" s="127"/>
      <c r="AX599" s="127"/>
      <c r="AY599" s="127"/>
      <c r="AZ599" s="127"/>
    </row>
    <row r="600" spans="3:69">
      <c r="C600" s="38"/>
      <c r="D600" s="38"/>
      <c r="AF600" s="127"/>
      <c r="AG600" s="127"/>
      <c r="AH600" s="127"/>
      <c r="AI600" s="127"/>
      <c r="AJ600" s="127"/>
      <c r="AL600" s="113"/>
      <c r="AS600" s="127"/>
      <c r="AT600" s="127"/>
      <c r="AU600" s="127"/>
      <c r="AV600" s="127"/>
      <c r="AW600" s="127"/>
      <c r="AX600" s="127"/>
      <c r="AY600" s="127"/>
      <c r="AZ600" s="127"/>
    </row>
    <row r="601" spans="3:69">
      <c r="C601" s="38"/>
      <c r="D601" s="38"/>
      <c r="AF601" s="127"/>
      <c r="AG601" s="127"/>
      <c r="AH601" s="127"/>
      <c r="AI601" s="127"/>
      <c r="AJ601" s="127"/>
      <c r="AL601" s="113"/>
      <c r="AS601" s="127"/>
      <c r="AT601" s="127"/>
      <c r="AU601" s="127"/>
      <c r="AV601" s="127"/>
      <c r="AW601" s="127"/>
      <c r="AX601" s="127"/>
      <c r="AY601" s="127"/>
      <c r="AZ601" s="127"/>
    </row>
    <row r="602" spans="3:69">
      <c r="C602" s="38"/>
      <c r="D602" s="38"/>
      <c r="AF602" s="127"/>
      <c r="AG602" s="127"/>
      <c r="AH602" s="127"/>
      <c r="AI602" s="127"/>
      <c r="AJ602" s="127"/>
      <c r="AL602" s="113"/>
      <c r="AS602" s="127"/>
      <c r="AT602" s="127"/>
      <c r="AU602" s="127"/>
      <c r="AV602" s="127"/>
      <c r="AW602" s="127"/>
      <c r="AX602" s="127"/>
      <c r="AY602" s="127"/>
      <c r="AZ602" s="127"/>
    </row>
    <row r="603" spans="3:69">
      <c r="C603" s="38"/>
      <c r="D603" s="38"/>
      <c r="AF603" s="127"/>
      <c r="AG603" s="127"/>
      <c r="AH603" s="127"/>
      <c r="AI603" s="127"/>
      <c r="AJ603" s="127"/>
      <c r="AL603" s="113"/>
      <c r="AS603" s="127"/>
      <c r="AT603" s="127"/>
      <c r="AU603" s="127"/>
      <c r="AV603" s="127"/>
      <c r="AW603" s="127"/>
      <c r="AX603" s="127"/>
      <c r="AY603" s="127"/>
      <c r="AZ603" s="127"/>
    </row>
    <row r="604" spans="3:69">
      <c r="C604" s="38"/>
      <c r="D604" s="38"/>
      <c r="AF604" s="127"/>
      <c r="AG604" s="127"/>
      <c r="AH604" s="127"/>
      <c r="AI604" s="127"/>
      <c r="AJ604" s="127"/>
      <c r="AL604" s="113"/>
      <c r="AS604" s="127"/>
      <c r="AT604" s="127"/>
      <c r="AU604" s="127"/>
      <c r="AV604" s="127"/>
      <c r="AW604" s="127"/>
      <c r="AX604" s="127"/>
      <c r="AY604" s="127"/>
      <c r="AZ604" s="127"/>
      <c r="BA604" s="127"/>
      <c r="BB604" s="127"/>
      <c r="BC604" s="127"/>
      <c r="BD604" s="127"/>
      <c r="BE604" s="127"/>
      <c r="BF604" s="127"/>
      <c r="BG604" s="127"/>
      <c r="BH604" s="127"/>
      <c r="BI604" s="127"/>
      <c r="BJ604" s="127"/>
      <c r="BK604" s="127"/>
      <c r="BL604" s="127"/>
      <c r="BM604" s="127"/>
      <c r="BN604" s="127"/>
      <c r="BO604" s="127"/>
      <c r="BP604" s="127"/>
      <c r="BQ604" s="127"/>
    </row>
    <row r="605" spans="3:69">
      <c r="C605" s="38"/>
      <c r="D605" s="38"/>
      <c r="AF605" s="127"/>
      <c r="AG605" s="127"/>
      <c r="AH605" s="127"/>
      <c r="AI605" s="127"/>
      <c r="AJ605" s="127"/>
      <c r="AL605" s="113"/>
      <c r="AS605" s="127"/>
      <c r="AT605" s="127"/>
      <c r="AU605" s="127"/>
      <c r="AV605" s="127"/>
      <c r="AW605" s="127"/>
      <c r="AX605" s="127"/>
      <c r="AY605" s="127"/>
      <c r="AZ605" s="127"/>
    </row>
    <row r="606" spans="3:69">
      <c r="C606" s="38"/>
      <c r="D606" s="38"/>
      <c r="AF606" s="127"/>
      <c r="AG606" s="127"/>
      <c r="AH606" s="127"/>
      <c r="AI606" s="127"/>
      <c r="AJ606" s="127"/>
      <c r="AL606" s="113"/>
      <c r="AS606" s="127"/>
      <c r="AT606" s="127"/>
      <c r="AU606" s="127"/>
      <c r="AV606" s="127"/>
      <c r="AW606" s="127"/>
      <c r="AX606" s="127"/>
      <c r="AY606" s="127"/>
      <c r="AZ606" s="127"/>
    </row>
    <row r="607" spans="3:69">
      <c r="C607" s="38"/>
      <c r="D607" s="38"/>
      <c r="AF607" s="127"/>
      <c r="AG607" s="127"/>
      <c r="AH607" s="127"/>
      <c r="AI607" s="127"/>
      <c r="AJ607" s="127"/>
      <c r="AL607" s="113"/>
      <c r="AS607" s="127"/>
      <c r="AT607" s="127"/>
      <c r="AU607" s="127"/>
      <c r="AV607" s="127"/>
      <c r="AW607" s="127"/>
      <c r="AX607" s="127"/>
      <c r="AY607" s="127"/>
      <c r="AZ607" s="127"/>
    </row>
    <row r="608" spans="3:69">
      <c r="C608" s="38"/>
      <c r="D608" s="38"/>
      <c r="AF608" s="127"/>
      <c r="AG608" s="127"/>
      <c r="AH608" s="127"/>
      <c r="AI608" s="127"/>
      <c r="AJ608" s="127"/>
      <c r="AL608" s="113"/>
      <c r="AS608" s="127"/>
      <c r="AT608" s="127"/>
      <c r="AU608" s="127"/>
      <c r="AV608" s="127"/>
      <c r="AW608" s="127"/>
      <c r="AX608" s="127"/>
      <c r="AY608" s="127"/>
      <c r="AZ608" s="127"/>
    </row>
    <row r="609" spans="3:69">
      <c r="C609" s="38"/>
      <c r="D609" s="38"/>
      <c r="AF609" s="127"/>
      <c r="AG609" s="127"/>
      <c r="AH609" s="127"/>
      <c r="AI609" s="127"/>
      <c r="AJ609" s="127"/>
      <c r="AL609" s="113"/>
      <c r="AS609" s="127"/>
      <c r="AT609" s="127"/>
      <c r="AU609" s="127"/>
      <c r="AV609" s="127"/>
      <c r="AW609" s="127"/>
      <c r="AX609" s="127"/>
      <c r="AY609" s="127"/>
      <c r="AZ609" s="127"/>
    </row>
    <row r="610" spans="3:69">
      <c r="C610" s="38"/>
      <c r="D610" s="38"/>
      <c r="AF610" s="127"/>
      <c r="AG610" s="127"/>
      <c r="AH610" s="127"/>
      <c r="AI610" s="127"/>
      <c r="AJ610" s="127"/>
      <c r="AL610" s="113"/>
      <c r="AS610" s="127"/>
      <c r="AT610" s="127"/>
      <c r="AU610" s="127"/>
      <c r="AV610" s="127"/>
      <c r="AW610" s="127"/>
      <c r="AX610" s="127"/>
      <c r="AY610" s="127"/>
      <c r="AZ610" s="127"/>
    </row>
    <row r="611" spans="3:69">
      <c r="C611" s="38"/>
      <c r="D611" s="38"/>
      <c r="AF611" s="127"/>
      <c r="AG611" s="127"/>
      <c r="AH611" s="127"/>
      <c r="AI611" s="127"/>
      <c r="AJ611" s="127"/>
      <c r="AL611" s="113"/>
      <c r="AS611" s="127"/>
      <c r="AT611" s="127"/>
      <c r="AU611" s="127"/>
      <c r="AV611" s="127"/>
      <c r="AW611" s="127"/>
      <c r="AX611" s="127"/>
      <c r="AY611" s="127"/>
      <c r="AZ611" s="127"/>
    </row>
    <row r="612" spans="3:69">
      <c r="C612" s="38"/>
      <c r="D612" s="38"/>
      <c r="AF612" s="127"/>
      <c r="AG612" s="127"/>
      <c r="AH612" s="127"/>
      <c r="AI612" s="127"/>
      <c r="AJ612" s="127"/>
      <c r="AL612" s="113"/>
      <c r="AS612" s="127"/>
      <c r="AT612" s="127"/>
      <c r="AU612" s="127"/>
      <c r="AV612" s="127"/>
      <c r="AW612" s="127"/>
      <c r="AX612" s="127"/>
      <c r="AY612" s="127"/>
      <c r="AZ612" s="127"/>
    </row>
    <row r="613" spans="3:69">
      <c r="C613" s="38"/>
      <c r="D613" s="38"/>
      <c r="AF613" s="127"/>
      <c r="AG613" s="127"/>
      <c r="AH613" s="127"/>
      <c r="AI613" s="127"/>
      <c r="AJ613" s="127"/>
      <c r="AL613" s="113"/>
      <c r="AS613" s="127"/>
      <c r="AT613" s="127"/>
      <c r="AU613" s="127"/>
      <c r="AV613" s="127"/>
      <c r="AW613" s="127"/>
      <c r="AX613" s="127"/>
      <c r="AY613" s="127"/>
      <c r="AZ613" s="127"/>
      <c r="BA613" s="127"/>
    </row>
    <row r="614" spans="3:69">
      <c r="C614" s="38"/>
      <c r="D614" s="38"/>
      <c r="AF614" s="127"/>
      <c r="AG614" s="127"/>
      <c r="AH614" s="127"/>
      <c r="AI614" s="127"/>
      <c r="AJ614" s="127"/>
      <c r="AL614" s="113"/>
      <c r="AS614" s="127"/>
      <c r="AT614" s="127"/>
      <c r="AU614" s="127"/>
      <c r="AV614" s="127"/>
      <c r="AW614" s="127"/>
      <c r="AX614" s="127"/>
      <c r="AY614" s="127"/>
      <c r="AZ614" s="127"/>
    </row>
    <row r="615" spans="3:69">
      <c r="C615" s="38"/>
      <c r="D615" s="38"/>
      <c r="AF615" s="127"/>
      <c r="AG615" s="127"/>
      <c r="AH615" s="127"/>
      <c r="AI615" s="127"/>
      <c r="AJ615" s="127"/>
      <c r="AL615" s="113"/>
      <c r="AS615" s="127"/>
      <c r="AT615" s="127"/>
      <c r="AU615" s="127"/>
      <c r="AV615" s="127"/>
      <c r="AW615" s="127"/>
      <c r="AX615" s="127"/>
      <c r="AY615" s="127"/>
      <c r="AZ615" s="127"/>
    </row>
    <row r="616" spans="3:69">
      <c r="C616" s="38"/>
      <c r="D616" s="38"/>
      <c r="AF616" s="127"/>
      <c r="AG616" s="127"/>
      <c r="AH616" s="127"/>
      <c r="AI616" s="127"/>
      <c r="AJ616" s="127"/>
      <c r="AL616" s="113"/>
      <c r="AS616" s="127"/>
      <c r="AT616" s="127"/>
      <c r="AU616" s="127"/>
      <c r="AV616" s="127"/>
      <c r="AW616" s="127"/>
      <c r="AX616" s="127"/>
      <c r="AY616" s="127"/>
      <c r="AZ616" s="127"/>
    </row>
    <row r="617" spans="3:69">
      <c r="C617" s="38"/>
      <c r="D617" s="38"/>
      <c r="AF617" s="127"/>
      <c r="AG617" s="127"/>
      <c r="AH617" s="127"/>
      <c r="AI617" s="127"/>
      <c r="AJ617" s="127"/>
      <c r="AL617" s="113"/>
      <c r="AS617" s="127"/>
      <c r="AT617" s="127"/>
      <c r="AU617" s="127"/>
      <c r="AV617" s="127"/>
      <c r="AW617" s="127"/>
      <c r="AX617" s="127"/>
      <c r="AY617" s="127"/>
      <c r="AZ617" s="127"/>
      <c r="BA617" s="127"/>
      <c r="BB617" s="127"/>
      <c r="BC617" s="127"/>
      <c r="BD617" s="127"/>
      <c r="BE617" s="127"/>
      <c r="BF617" s="127"/>
      <c r="BG617" s="127"/>
      <c r="BH617" s="127"/>
      <c r="BI617" s="127"/>
      <c r="BJ617" s="127"/>
      <c r="BK617" s="127"/>
      <c r="BL617" s="127"/>
      <c r="BM617" s="127"/>
      <c r="BN617" s="127"/>
      <c r="BO617" s="127"/>
      <c r="BP617" s="127"/>
      <c r="BQ617" s="127"/>
    </row>
    <row r="618" spans="3:69">
      <c r="C618" s="38"/>
      <c r="D618" s="38"/>
      <c r="AF618" s="127"/>
      <c r="AG618" s="127"/>
      <c r="AH618" s="127"/>
      <c r="AI618" s="127"/>
      <c r="AJ618" s="127"/>
      <c r="AL618" s="113"/>
      <c r="AS618" s="127"/>
      <c r="AT618" s="127"/>
      <c r="AU618" s="127"/>
      <c r="AV618" s="127"/>
      <c r="AW618" s="127"/>
      <c r="AX618" s="127"/>
      <c r="AY618" s="127"/>
      <c r="AZ618" s="127"/>
    </row>
    <row r="619" spans="3:69">
      <c r="C619" s="38"/>
      <c r="D619" s="38"/>
      <c r="AF619" s="127"/>
      <c r="AG619" s="127"/>
      <c r="AH619" s="127"/>
      <c r="AI619" s="127"/>
      <c r="AJ619" s="127"/>
      <c r="AL619" s="113"/>
      <c r="AS619" s="127"/>
      <c r="AT619" s="127"/>
      <c r="AU619" s="127"/>
      <c r="AV619" s="127"/>
      <c r="AW619" s="127"/>
      <c r="AX619" s="127"/>
      <c r="AY619" s="127"/>
      <c r="AZ619" s="127"/>
    </row>
    <row r="620" spans="3:69">
      <c r="C620" s="38"/>
      <c r="D620" s="38"/>
      <c r="AF620" s="127"/>
      <c r="AG620" s="127"/>
      <c r="AH620" s="127"/>
      <c r="AI620" s="127"/>
      <c r="AJ620" s="127"/>
      <c r="AL620" s="113"/>
      <c r="AS620" s="127"/>
      <c r="AT620" s="127"/>
      <c r="AU620" s="127"/>
      <c r="AV620" s="127"/>
      <c r="AW620" s="127"/>
      <c r="AX620" s="127"/>
      <c r="AY620" s="127"/>
      <c r="AZ620" s="127"/>
    </row>
    <row r="621" spans="3:69">
      <c r="C621" s="38"/>
      <c r="D621" s="38"/>
      <c r="AF621" s="127"/>
      <c r="AG621" s="127"/>
      <c r="AH621" s="127"/>
      <c r="AI621" s="127"/>
      <c r="AJ621" s="127"/>
      <c r="AL621" s="113"/>
      <c r="AS621" s="127"/>
      <c r="AT621" s="127"/>
      <c r="AU621" s="127"/>
      <c r="AV621" s="127"/>
      <c r="AW621" s="127"/>
      <c r="AX621" s="127"/>
      <c r="AY621" s="127"/>
      <c r="AZ621" s="127"/>
    </row>
    <row r="622" spans="3:69">
      <c r="C622" s="38"/>
      <c r="D622" s="38"/>
      <c r="AF622" s="127"/>
      <c r="AG622" s="127"/>
      <c r="AH622" s="127"/>
      <c r="AI622" s="127"/>
      <c r="AJ622" s="127"/>
      <c r="AL622" s="113"/>
      <c r="AS622" s="127"/>
      <c r="AT622" s="127"/>
      <c r="AU622" s="127"/>
      <c r="AV622" s="127"/>
      <c r="AW622" s="127"/>
      <c r="AX622" s="127"/>
      <c r="AY622" s="127"/>
      <c r="AZ622" s="127"/>
    </row>
    <row r="623" spans="3:69">
      <c r="C623" s="38"/>
      <c r="D623" s="38"/>
      <c r="AF623" s="127"/>
      <c r="AG623" s="127"/>
      <c r="AH623" s="127"/>
      <c r="AI623" s="127"/>
      <c r="AJ623" s="127"/>
      <c r="AL623" s="113"/>
      <c r="AS623" s="127"/>
      <c r="AT623" s="127"/>
      <c r="AU623" s="127"/>
      <c r="AV623" s="127"/>
      <c r="AW623" s="127"/>
      <c r="AX623" s="127"/>
      <c r="AY623" s="127"/>
      <c r="AZ623" s="127"/>
    </row>
    <row r="624" spans="3:69">
      <c r="C624" s="38"/>
      <c r="D624" s="38"/>
      <c r="AF624" s="127"/>
      <c r="AG624" s="127"/>
      <c r="AH624" s="127"/>
      <c r="AI624" s="127"/>
      <c r="AJ624" s="127"/>
      <c r="AL624" s="113"/>
      <c r="AS624" s="127"/>
      <c r="AT624" s="127"/>
      <c r="AU624" s="127"/>
      <c r="AV624" s="127"/>
      <c r="AW624" s="127"/>
      <c r="AX624" s="127"/>
      <c r="AY624" s="127"/>
      <c r="AZ624" s="127"/>
    </row>
    <row r="625" spans="3:69">
      <c r="C625" s="38"/>
      <c r="D625" s="38"/>
      <c r="AF625" s="127"/>
      <c r="AG625" s="127"/>
      <c r="AH625" s="127"/>
      <c r="AI625" s="127"/>
      <c r="AJ625" s="127"/>
      <c r="AL625" s="113"/>
      <c r="AS625" s="127"/>
      <c r="AT625" s="127"/>
      <c r="AU625" s="127"/>
      <c r="AV625" s="127"/>
      <c r="AW625" s="127"/>
      <c r="AX625" s="127"/>
      <c r="AY625" s="127"/>
      <c r="AZ625" s="127"/>
      <c r="BA625" s="127"/>
      <c r="BB625" s="127"/>
      <c r="BC625" s="127"/>
      <c r="BD625" s="127"/>
      <c r="BE625" s="127"/>
      <c r="BF625" s="127"/>
      <c r="BG625" s="127"/>
      <c r="BH625" s="127"/>
      <c r="BI625" s="127"/>
      <c r="BJ625" s="127"/>
      <c r="BK625" s="127"/>
      <c r="BL625" s="127"/>
      <c r="BM625" s="127"/>
      <c r="BN625" s="127"/>
      <c r="BO625" s="127"/>
      <c r="BP625" s="127"/>
      <c r="BQ625" s="127"/>
    </row>
    <row r="626" spans="3:69">
      <c r="C626" s="38"/>
      <c r="D626" s="38"/>
      <c r="AF626" s="127"/>
      <c r="AG626" s="127"/>
      <c r="AH626" s="127"/>
      <c r="AI626" s="127"/>
      <c r="AJ626" s="127"/>
      <c r="AL626" s="113"/>
      <c r="AS626" s="127"/>
      <c r="AT626" s="127"/>
      <c r="AU626" s="127"/>
      <c r="AV626" s="127"/>
      <c r="AW626" s="127"/>
      <c r="AX626" s="127"/>
      <c r="AY626" s="127"/>
      <c r="AZ626" s="127"/>
    </row>
    <row r="627" spans="3:69">
      <c r="C627" s="38"/>
      <c r="D627" s="38"/>
      <c r="AF627" s="127"/>
      <c r="AG627" s="127"/>
      <c r="AH627" s="127"/>
      <c r="AI627" s="127"/>
      <c r="AJ627" s="127"/>
      <c r="AL627" s="113"/>
      <c r="AS627" s="127"/>
      <c r="AT627" s="127"/>
      <c r="AU627" s="127"/>
      <c r="AV627" s="127"/>
      <c r="AW627" s="127"/>
      <c r="AX627" s="127"/>
      <c r="AY627" s="127"/>
      <c r="AZ627" s="127"/>
    </row>
    <row r="628" spans="3:69">
      <c r="C628" s="38"/>
      <c r="D628" s="38"/>
      <c r="AF628" s="127"/>
      <c r="AG628" s="127"/>
      <c r="AH628" s="127"/>
      <c r="AI628" s="127"/>
      <c r="AJ628" s="127"/>
      <c r="AL628" s="113"/>
      <c r="AS628" s="127"/>
      <c r="AT628" s="127"/>
      <c r="AU628" s="127"/>
      <c r="AV628" s="127"/>
      <c r="AW628" s="127"/>
      <c r="AX628" s="127"/>
      <c r="AY628" s="127"/>
      <c r="AZ628" s="127"/>
    </row>
    <row r="629" spans="3:69">
      <c r="C629" s="38"/>
      <c r="D629" s="38"/>
      <c r="AF629" s="127"/>
      <c r="AG629" s="127"/>
      <c r="AH629" s="127"/>
      <c r="AI629" s="127"/>
      <c r="AJ629" s="127"/>
      <c r="AL629" s="113"/>
      <c r="AS629" s="127"/>
      <c r="AT629" s="127"/>
      <c r="AU629" s="127"/>
      <c r="AV629" s="127"/>
      <c r="AW629" s="127"/>
      <c r="AX629" s="127"/>
      <c r="AY629" s="127"/>
      <c r="AZ629" s="127"/>
    </row>
    <row r="630" spans="3:69">
      <c r="C630" s="38"/>
      <c r="D630" s="38"/>
      <c r="AF630" s="127"/>
      <c r="AG630" s="127"/>
      <c r="AH630" s="127"/>
      <c r="AI630" s="127"/>
      <c r="AJ630" s="127"/>
      <c r="AL630" s="113"/>
      <c r="AS630" s="127"/>
      <c r="AT630" s="127"/>
      <c r="AU630" s="127"/>
      <c r="AV630" s="127"/>
      <c r="AW630" s="127"/>
      <c r="AX630" s="127"/>
      <c r="AY630" s="127"/>
      <c r="AZ630" s="127"/>
    </row>
    <row r="631" spans="3:69">
      <c r="C631" s="38"/>
      <c r="D631" s="38"/>
      <c r="AF631" s="127"/>
      <c r="AG631" s="127"/>
      <c r="AH631" s="127"/>
      <c r="AI631" s="127"/>
      <c r="AJ631" s="127"/>
      <c r="AL631" s="113"/>
      <c r="AS631" s="127"/>
      <c r="AT631" s="127"/>
      <c r="AU631" s="127"/>
      <c r="AV631" s="127"/>
      <c r="AW631" s="127"/>
      <c r="AX631" s="127"/>
      <c r="AY631" s="127"/>
      <c r="AZ631" s="127"/>
    </row>
    <row r="632" spans="3:69">
      <c r="C632" s="38"/>
      <c r="D632" s="38"/>
      <c r="AF632" s="127"/>
      <c r="AG632" s="127"/>
      <c r="AH632" s="127"/>
      <c r="AI632" s="127"/>
      <c r="AJ632" s="127"/>
      <c r="AL632" s="113"/>
      <c r="AS632" s="127"/>
      <c r="AT632" s="127"/>
      <c r="AU632" s="127"/>
      <c r="AV632" s="127"/>
      <c r="AW632" s="127"/>
      <c r="AX632" s="127"/>
      <c r="AY632" s="127"/>
      <c r="AZ632" s="127"/>
    </row>
    <row r="633" spans="3:69">
      <c r="C633" s="38"/>
      <c r="D633" s="38"/>
      <c r="AF633" s="127"/>
      <c r="AG633" s="127"/>
      <c r="AH633" s="127"/>
      <c r="AI633" s="127"/>
      <c r="AJ633" s="127"/>
      <c r="AL633" s="113"/>
      <c r="AS633" s="127"/>
      <c r="AT633" s="127"/>
      <c r="AU633" s="127"/>
      <c r="AV633" s="127"/>
      <c r="AW633" s="127"/>
      <c r="AX633" s="127"/>
      <c r="AY633" s="127"/>
      <c r="AZ633" s="127"/>
    </row>
    <row r="634" spans="3:69">
      <c r="C634" s="38"/>
      <c r="D634" s="38"/>
      <c r="AF634" s="127"/>
      <c r="AG634" s="127"/>
      <c r="AH634" s="127"/>
      <c r="AI634" s="127"/>
      <c r="AJ634" s="127"/>
      <c r="AL634" s="113"/>
      <c r="AS634" s="127"/>
      <c r="AT634" s="127"/>
      <c r="AU634" s="127"/>
      <c r="AV634" s="127"/>
      <c r="AW634" s="127"/>
      <c r="AX634" s="127"/>
      <c r="AY634" s="127"/>
      <c r="AZ634" s="127"/>
    </row>
    <row r="635" spans="3:69">
      <c r="C635" s="38"/>
      <c r="D635" s="38"/>
      <c r="AF635" s="127"/>
      <c r="AG635" s="127"/>
      <c r="AH635" s="127"/>
      <c r="AI635" s="127"/>
      <c r="AJ635" s="127"/>
      <c r="AL635" s="113"/>
      <c r="AS635" s="127"/>
      <c r="AT635" s="127"/>
      <c r="AU635" s="127"/>
      <c r="AV635" s="127"/>
      <c r="AW635" s="127"/>
      <c r="AX635" s="127"/>
      <c r="AY635" s="127"/>
      <c r="AZ635" s="127"/>
    </row>
    <row r="636" spans="3:69">
      <c r="C636" s="38"/>
      <c r="D636" s="38"/>
      <c r="AF636" s="127"/>
      <c r="AG636" s="127"/>
      <c r="AH636" s="127"/>
      <c r="AI636" s="127"/>
      <c r="AJ636" s="127"/>
      <c r="AL636" s="113"/>
      <c r="AS636" s="127"/>
      <c r="AT636" s="127"/>
      <c r="AU636" s="127"/>
      <c r="AV636" s="127"/>
      <c r="AW636" s="127"/>
      <c r="AX636" s="127"/>
      <c r="AY636" s="127"/>
      <c r="AZ636" s="127"/>
    </row>
    <row r="637" spans="3:69">
      <c r="C637" s="38"/>
      <c r="D637" s="38"/>
      <c r="AF637" s="127"/>
      <c r="AG637" s="127"/>
      <c r="AH637" s="127"/>
      <c r="AI637" s="127"/>
      <c r="AJ637" s="127"/>
      <c r="AL637" s="113"/>
      <c r="AS637" s="127"/>
      <c r="AT637" s="127"/>
      <c r="AU637" s="127"/>
      <c r="AV637" s="127"/>
      <c r="AW637" s="127"/>
      <c r="AX637" s="127"/>
      <c r="AY637" s="127"/>
      <c r="AZ637" s="127"/>
    </row>
    <row r="638" spans="3:69">
      <c r="C638" s="38"/>
      <c r="D638" s="38"/>
      <c r="AF638" s="127"/>
      <c r="AG638" s="127"/>
      <c r="AH638" s="127"/>
      <c r="AI638" s="127"/>
      <c r="AJ638" s="127"/>
      <c r="AL638" s="113"/>
      <c r="AS638" s="127"/>
      <c r="AT638" s="127"/>
      <c r="AU638" s="127"/>
      <c r="AV638" s="127"/>
      <c r="AW638" s="127"/>
      <c r="AX638" s="127"/>
      <c r="AY638" s="127"/>
      <c r="AZ638" s="127"/>
    </row>
    <row r="639" spans="3:69">
      <c r="C639" s="38"/>
      <c r="D639" s="38"/>
      <c r="AF639" s="127"/>
      <c r="AG639" s="127"/>
      <c r="AH639" s="127"/>
      <c r="AI639" s="127"/>
      <c r="AJ639" s="127"/>
      <c r="AL639" s="113"/>
      <c r="AS639" s="127"/>
      <c r="AT639" s="127"/>
      <c r="AU639" s="127"/>
      <c r="AV639" s="127"/>
      <c r="AW639" s="127"/>
      <c r="AX639" s="127"/>
      <c r="AY639" s="127"/>
      <c r="AZ639" s="127"/>
      <c r="BA639" s="127"/>
    </row>
    <row r="640" spans="3:69">
      <c r="C640" s="38"/>
      <c r="D640" s="38"/>
      <c r="AF640" s="127"/>
      <c r="AG640" s="127"/>
      <c r="AH640" s="127"/>
      <c r="AI640" s="127"/>
      <c r="AJ640" s="127"/>
      <c r="AL640" s="113"/>
      <c r="AS640" s="127"/>
      <c r="AT640" s="127"/>
      <c r="AU640" s="127"/>
      <c r="AV640" s="127"/>
      <c r="AW640" s="127"/>
      <c r="AX640" s="127"/>
      <c r="AY640" s="127"/>
      <c r="AZ640" s="127"/>
    </row>
    <row r="641" spans="3:52">
      <c r="C641" s="38"/>
      <c r="D641" s="38"/>
      <c r="AF641" s="127"/>
      <c r="AG641" s="127"/>
      <c r="AH641" s="127"/>
      <c r="AI641" s="127"/>
      <c r="AJ641" s="127"/>
      <c r="AL641" s="113"/>
      <c r="AS641" s="127"/>
      <c r="AT641" s="127"/>
      <c r="AU641" s="127"/>
      <c r="AV641" s="127"/>
      <c r="AW641" s="127"/>
      <c r="AX641" s="127"/>
      <c r="AY641" s="127"/>
      <c r="AZ641" s="127"/>
    </row>
    <row r="642" spans="3:52">
      <c r="C642" s="38"/>
      <c r="D642" s="38"/>
      <c r="AF642" s="127"/>
      <c r="AG642" s="127"/>
      <c r="AH642" s="127"/>
      <c r="AI642" s="127"/>
      <c r="AJ642" s="127"/>
      <c r="AL642" s="113"/>
      <c r="AS642" s="127"/>
      <c r="AT642" s="127"/>
      <c r="AU642" s="127"/>
      <c r="AV642" s="127"/>
      <c r="AW642" s="127"/>
      <c r="AX642" s="127"/>
      <c r="AY642" s="127"/>
      <c r="AZ642" s="127"/>
    </row>
    <row r="643" spans="3:52">
      <c r="C643" s="38"/>
      <c r="D643" s="38"/>
      <c r="AF643" s="127"/>
      <c r="AG643" s="127"/>
      <c r="AH643" s="127"/>
      <c r="AI643" s="127"/>
      <c r="AJ643" s="127"/>
      <c r="AL643" s="113"/>
      <c r="AS643" s="127"/>
      <c r="AT643" s="127"/>
      <c r="AU643" s="127"/>
      <c r="AV643" s="127"/>
      <c r="AW643" s="127"/>
      <c r="AX643" s="127"/>
      <c r="AY643" s="127"/>
      <c r="AZ643" s="127"/>
    </row>
    <row r="644" spans="3:52">
      <c r="C644" s="38"/>
      <c r="D644" s="38"/>
      <c r="AF644" s="127"/>
      <c r="AG644" s="127"/>
      <c r="AH644" s="127"/>
      <c r="AI644" s="127"/>
      <c r="AJ644" s="127"/>
      <c r="AL644" s="113"/>
      <c r="AS644" s="127"/>
      <c r="AT644" s="127"/>
      <c r="AU644" s="127"/>
      <c r="AV644" s="127"/>
      <c r="AW644" s="127"/>
      <c r="AX644" s="127"/>
      <c r="AY644" s="127"/>
      <c r="AZ644" s="127"/>
    </row>
    <row r="645" spans="3:52">
      <c r="C645" s="38"/>
      <c r="D645" s="38"/>
      <c r="AF645" s="127"/>
      <c r="AG645" s="127"/>
      <c r="AH645" s="127"/>
      <c r="AI645" s="127"/>
      <c r="AJ645" s="127"/>
      <c r="AL645" s="113"/>
      <c r="AS645" s="127"/>
      <c r="AT645" s="127"/>
      <c r="AU645" s="127"/>
      <c r="AV645" s="127"/>
      <c r="AW645" s="127"/>
      <c r="AX645" s="127"/>
      <c r="AY645" s="127"/>
      <c r="AZ645" s="127"/>
    </row>
    <row r="646" spans="3:52">
      <c r="C646" s="38"/>
      <c r="D646" s="38"/>
      <c r="AF646" s="127"/>
      <c r="AG646" s="127"/>
      <c r="AH646" s="127"/>
      <c r="AI646" s="127"/>
      <c r="AJ646" s="127"/>
      <c r="AL646" s="113"/>
      <c r="AS646" s="127"/>
      <c r="AT646" s="127"/>
      <c r="AU646" s="127"/>
      <c r="AV646" s="127"/>
      <c r="AW646" s="127"/>
      <c r="AX646" s="127"/>
      <c r="AY646" s="127"/>
      <c r="AZ646" s="127"/>
    </row>
    <row r="647" spans="3:52">
      <c r="C647" s="38"/>
      <c r="D647" s="38"/>
      <c r="AF647" s="127"/>
      <c r="AG647" s="127"/>
      <c r="AH647" s="127"/>
      <c r="AI647" s="127"/>
      <c r="AJ647" s="127"/>
      <c r="AL647" s="113"/>
      <c r="AS647" s="127"/>
      <c r="AT647" s="127"/>
      <c r="AU647" s="127"/>
      <c r="AV647" s="127"/>
      <c r="AW647" s="127"/>
      <c r="AX647" s="127"/>
      <c r="AY647" s="127"/>
      <c r="AZ647" s="127"/>
    </row>
    <row r="648" spans="3:52">
      <c r="C648" s="38"/>
      <c r="D648" s="38"/>
      <c r="AF648" s="127"/>
      <c r="AG648" s="127"/>
      <c r="AH648" s="127"/>
      <c r="AI648" s="127"/>
      <c r="AJ648" s="127"/>
      <c r="AL648" s="113"/>
      <c r="AS648" s="127"/>
      <c r="AT648" s="127"/>
      <c r="AU648" s="127"/>
      <c r="AV648" s="127"/>
      <c r="AW648" s="127"/>
      <c r="AX648" s="127"/>
      <c r="AY648" s="127"/>
      <c r="AZ648" s="127"/>
    </row>
    <row r="649" spans="3:52">
      <c r="C649" s="38"/>
      <c r="D649" s="38"/>
      <c r="AF649" s="127"/>
      <c r="AG649" s="127"/>
      <c r="AH649" s="127"/>
      <c r="AI649" s="127"/>
      <c r="AJ649" s="127"/>
      <c r="AL649" s="113"/>
      <c r="AS649" s="127"/>
      <c r="AT649" s="127"/>
      <c r="AU649" s="127"/>
      <c r="AV649" s="127"/>
      <c r="AW649" s="127"/>
      <c r="AX649" s="127"/>
      <c r="AY649" s="127"/>
      <c r="AZ649" s="127"/>
    </row>
    <row r="650" spans="3:52">
      <c r="C650" s="38"/>
      <c r="D650" s="38"/>
      <c r="AF650" s="127"/>
      <c r="AG650" s="127"/>
      <c r="AH650" s="127"/>
      <c r="AI650" s="127"/>
      <c r="AJ650" s="127"/>
      <c r="AL650" s="113"/>
      <c r="AS650" s="127"/>
      <c r="AT650" s="127"/>
      <c r="AU650" s="127"/>
      <c r="AV650" s="127"/>
      <c r="AW650" s="127"/>
      <c r="AX650" s="127"/>
      <c r="AY650" s="127"/>
      <c r="AZ650" s="127"/>
    </row>
    <row r="651" spans="3:52">
      <c r="C651" s="38"/>
      <c r="D651" s="38"/>
      <c r="AF651" s="127"/>
      <c r="AG651" s="127"/>
      <c r="AH651" s="127"/>
      <c r="AI651" s="127"/>
      <c r="AJ651" s="127"/>
      <c r="AL651" s="113"/>
      <c r="AS651" s="127"/>
      <c r="AT651" s="127"/>
      <c r="AU651" s="127"/>
      <c r="AV651" s="127"/>
      <c r="AW651" s="127"/>
      <c r="AX651" s="127"/>
      <c r="AY651" s="127"/>
      <c r="AZ651" s="127"/>
    </row>
    <row r="652" spans="3:52">
      <c r="C652" s="38"/>
      <c r="D652" s="38"/>
      <c r="AF652" s="127"/>
      <c r="AG652" s="127"/>
      <c r="AH652" s="127"/>
      <c r="AI652" s="127"/>
      <c r="AJ652" s="127"/>
      <c r="AL652" s="113"/>
      <c r="AS652" s="127"/>
      <c r="AT652" s="127"/>
      <c r="AU652" s="127"/>
      <c r="AV652" s="127"/>
      <c r="AW652" s="127"/>
      <c r="AX652" s="127"/>
      <c r="AY652" s="127"/>
      <c r="AZ652" s="127"/>
    </row>
    <row r="653" spans="3:52">
      <c r="C653" s="38"/>
      <c r="D653" s="38"/>
      <c r="AF653" s="127"/>
      <c r="AG653" s="127"/>
      <c r="AH653" s="127"/>
      <c r="AI653" s="127"/>
      <c r="AJ653" s="127"/>
      <c r="AL653" s="113"/>
      <c r="AS653" s="127"/>
      <c r="AT653" s="127"/>
      <c r="AU653" s="127"/>
      <c r="AV653" s="127"/>
      <c r="AW653" s="127"/>
      <c r="AX653" s="127"/>
      <c r="AY653" s="127"/>
      <c r="AZ653" s="127"/>
    </row>
    <row r="654" spans="3:52">
      <c r="C654" s="38"/>
      <c r="D654" s="38"/>
      <c r="AF654" s="127"/>
      <c r="AG654" s="127"/>
      <c r="AH654" s="127"/>
      <c r="AI654" s="127"/>
      <c r="AJ654" s="127"/>
      <c r="AL654" s="113"/>
      <c r="AS654" s="127"/>
      <c r="AT654" s="127"/>
      <c r="AU654" s="127"/>
      <c r="AV654" s="127"/>
      <c r="AW654" s="127"/>
      <c r="AX654" s="127"/>
      <c r="AY654" s="127"/>
      <c r="AZ654" s="127"/>
    </row>
    <row r="655" spans="3:52">
      <c r="C655" s="38"/>
      <c r="D655" s="38"/>
      <c r="AF655" s="127"/>
      <c r="AG655" s="127"/>
      <c r="AH655" s="127"/>
      <c r="AI655" s="127"/>
      <c r="AJ655" s="127"/>
      <c r="AL655" s="113"/>
      <c r="AS655" s="127"/>
      <c r="AT655" s="127"/>
      <c r="AU655" s="127"/>
      <c r="AV655" s="127"/>
      <c r="AW655" s="127"/>
      <c r="AX655" s="127"/>
      <c r="AY655" s="127"/>
      <c r="AZ655" s="127"/>
    </row>
    <row r="656" spans="3:52">
      <c r="C656" s="38"/>
      <c r="D656" s="38"/>
      <c r="AF656" s="127"/>
      <c r="AG656" s="127"/>
      <c r="AH656" s="127"/>
      <c r="AI656" s="127"/>
      <c r="AJ656" s="127"/>
      <c r="AL656" s="113"/>
      <c r="AS656" s="127"/>
      <c r="AT656" s="127"/>
      <c r="AU656" s="127"/>
      <c r="AV656" s="127"/>
      <c r="AW656" s="127"/>
      <c r="AX656" s="127"/>
      <c r="AY656" s="127"/>
      <c r="AZ656" s="127"/>
    </row>
    <row r="657" spans="3:69">
      <c r="C657" s="38"/>
      <c r="D657" s="38"/>
      <c r="AF657" s="127"/>
      <c r="AG657" s="127"/>
      <c r="AH657" s="127"/>
      <c r="AI657" s="127"/>
      <c r="AJ657" s="127"/>
      <c r="AL657" s="113"/>
      <c r="AS657" s="127"/>
      <c r="AT657" s="127"/>
      <c r="AU657" s="127"/>
      <c r="AV657" s="127"/>
      <c r="AW657" s="127"/>
      <c r="AX657" s="127"/>
      <c r="AY657" s="127"/>
      <c r="AZ657" s="127"/>
    </row>
    <row r="658" spans="3:69">
      <c r="C658" s="38"/>
      <c r="D658" s="38"/>
      <c r="AF658" s="127"/>
      <c r="AG658" s="127"/>
      <c r="AH658" s="127"/>
      <c r="AI658" s="127"/>
      <c r="AJ658" s="127"/>
      <c r="AL658" s="113"/>
      <c r="AS658" s="127"/>
      <c r="AT658" s="127"/>
      <c r="AU658" s="127"/>
      <c r="AV658" s="127"/>
      <c r="AW658" s="127"/>
      <c r="AX658" s="127"/>
      <c r="AY658" s="127"/>
      <c r="AZ658" s="127"/>
      <c r="BA658" s="127"/>
      <c r="BB658" s="127"/>
      <c r="BC658" s="127"/>
      <c r="BD658" s="127"/>
      <c r="BE658" s="127"/>
      <c r="BF658" s="127"/>
      <c r="BG658" s="127"/>
      <c r="BH658" s="127"/>
      <c r="BI658" s="127"/>
      <c r="BJ658" s="127"/>
      <c r="BK658" s="127"/>
      <c r="BL658" s="127"/>
      <c r="BM658" s="127"/>
      <c r="BN658" s="127"/>
      <c r="BO658" s="127"/>
      <c r="BP658" s="127"/>
      <c r="BQ658" s="127"/>
    </row>
    <row r="659" spans="3:69">
      <c r="C659" s="38"/>
      <c r="D659" s="38"/>
      <c r="AF659" s="127"/>
      <c r="AG659" s="127"/>
      <c r="AH659" s="127"/>
      <c r="AI659" s="127"/>
      <c r="AJ659" s="127"/>
      <c r="AL659" s="113"/>
      <c r="AS659" s="127"/>
      <c r="AT659" s="127"/>
      <c r="AU659" s="127"/>
      <c r="AV659" s="127"/>
      <c r="AW659" s="127"/>
      <c r="AX659" s="127"/>
      <c r="AY659" s="127"/>
      <c r="AZ659" s="127"/>
    </row>
    <row r="660" spans="3:69">
      <c r="C660" s="38"/>
      <c r="D660" s="38"/>
      <c r="AF660" s="127"/>
      <c r="AG660" s="127"/>
      <c r="AH660" s="127"/>
      <c r="AI660" s="127"/>
      <c r="AJ660" s="127"/>
      <c r="AL660" s="113"/>
      <c r="AS660" s="127"/>
      <c r="AT660" s="127"/>
      <c r="AU660" s="127"/>
      <c r="AV660" s="127"/>
      <c r="AW660" s="127"/>
      <c r="AX660" s="127"/>
      <c r="AY660" s="127"/>
      <c r="AZ660" s="127"/>
    </row>
    <row r="661" spans="3:69">
      <c r="C661" s="38"/>
      <c r="D661" s="38"/>
      <c r="AF661" s="127"/>
      <c r="AG661" s="127"/>
      <c r="AH661" s="127"/>
      <c r="AI661" s="127"/>
      <c r="AJ661" s="127"/>
      <c r="AL661" s="113"/>
      <c r="AS661" s="127"/>
      <c r="AT661" s="127"/>
      <c r="AU661" s="127"/>
      <c r="AV661" s="127"/>
      <c r="AW661" s="127"/>
      <c r="AX661" s="127"/>
      <c r="AY661" s="127"/>
      <c r="AZ661" s="127"/>
    </row>
    <row r="662" spans="3:69">
      <c r="C662" s="38"/>
      <c r="D662" s="38"/>
      <c r="AF662" s="127"/>
      <c r="AG662" s="127"/>
      <c r="AH662" s="127"/>
      <c r="AI662" s="127"/>
      <c r="AJ662" s="127"/>
      <c r="AL662" s="113"/>
      <c r="AS662" s="127"/>
      <c r="AT662" s="127"/>
      <c r="AU662" s="127"/>
      <c r="AV662" s="127"/>
      <c r="AW662" s="127"/>
      <c r="AX662" s="127"/>
      <c r="AY662" s="127"/>
      <c r="AZ662" s="127"/>
    </row>
    <row r="663" spans="3:69">
      <c r="C663" s="38"/>
      <c r="D663" s="38"/>
      <c r="AF663" s="127"/>
      <c r="AG663" s="127"/>
      <c r="AH663" s="127"/>
      <c r="AI663" s="127"/>
      <c r="AJ663" s="127"/>
      <c r="AL663" s="113"/>
      <c r="AS663" s="127"/>
      <c r="AT663" s="127"/>
      <c r="AU663" s="127"/>
      <c r="AV663" s="127"/>
      <c r="AW663" s="127"/>
      <c r="AX663" s="127"/>
      <c r="AY663" s="127"/>
      <c r="AZ663" s="127"/>
      <c r="BA663" s="127"/>
      <c r="BB663" s="127"/>
      <c r="BC663" s="127"/>
      <c r="BD663" s="127"/>
      <c r="BE663" s="127"/>
      <c r="BF663" s="127"/>
      <c r="BG663" s="127"/>
      <c r="BH663" s="127"/>
      <c r="BI663" s="127"/>
      <c r="BJ663" s="127"/>
      <c r="BK663" s="127"/>
      <c r="BL663" s="127"/>
      <c r="BM663" s="127"/>
      <c r="BN663" s="127"/>
      <c r="BO663" s="127"/>
      <c r="BP663" s="127"/>
      <c r="BQ663" s="127"/>
    </row>
    <row r="664" spans="3:69">
      <c r="C664" s="38"/>
      <c r="D664" s="38"/>
      <c r="AF664" s="127"/>
      <c r="AG664" s="127"/>
      <c r="AH664" s="127"/>
      <c r="AI664" s="127"/>
      <c r="AJ664" s="127"/>
      <c r="AL664" s="113"/>
      <c r="AS664" s="127"/>
      <c r="AT664" s="127"/>
      <c r="AU664" s="127"/>
      <c r="AV664" s="127"/>
      <c r="AW664" s="127"/>
      <c r="AX664" s="127"/>
      <c r="AY664" s="127"/>
      <c r="AZ664" s="127"/>
    </row>
    <row r="665" spans="3:69">
      <c r="C665" s="38"/>
      <c r="D665" s="38"/>
      <c r="AF665" s="127"/>
      <c r="AG665" s="127"/>
      <c r="AH665" s="127"/>
      <c r="AI665" s="127"/>
      <c r="AJ665" s="127"/>
      <c r="AL665" s="113"/>
      <c r="AS665" s="127"/>
      <c r="AT665" s="127"/>
      <c r="AU665" s="127"/>
      <c r="AV665" s="127"/>
      <c r="AW665" s="127"/>
      <c r="AX665" s="127"/>
      <c r="AY665" s="127"/>
      <c r="AZ665" s="127"/>
    </row>
    <row r="666" spans="3:69">
      <c r="C666" s="38"/>
      <c r="D666" s="38"/>
      <c r="AF666" s="127"/>
      <c r="AG666" s="127"/>
      <c r="AH666" s="127"/>
      <c r="AI666" s="127"/>
      <c r="AJ666" s="127"/>
      <c r="AL666" s="113"/>
      <c r="AS666" s="127"/>
      <c r="AT666" s="127"/>
      <c r="AU666" s="127"/>
      <c r="AV666" s="127"/>
      <c r="AW666" s="127"/>
      <c r="AX666" s="127"/>
      <c r="AY666" s="127"/>
      <c r="AZ666" s="127"/>
    </row>
    <row r="667" spans="3:69">
      <c r="C667" s="38"/>
      <c r="D667" s="38"/>
      <c r="AF667" s="127"/>
      <c r="AG667" s="127"/>
      <c r="AH667" s="127"/>
      <c r="AI667" s="127"/>
      <c r="AJ667" s="127"/>
      <c r="AL667" s="113"/>
      <c r="AS667" s="127"/>
      <c r="AT667" s="127"/>
      <c r="AU667" s="127"/>
      <c r="AV667" s="127"/>
      <c r="AW667" s="127"/>
      <c r="AX667" s="127"/>
      <c r="AY667" s="127"/>
      <c r="AZ667" s="127"/>
    </row>
    <row r="668" spans="3:69">
      <c r="C668" s="38"/>
      <c r="D668" s="38"/>
      <c r="AF668" s="127"/>
      <c r="AG668" s="127"/>
      <c r="AH668" s="127"/>
      <c r="AI668" s="127"/>
      <c r="AJ668" s="127"/>
      <c r="AL668" s="113"/>
      <c r="AS668" s="127"/>
      <c r="AT668" s="127"/>
      <c r="AU668" s="127"/>
      <c r="AV668" s="127"/>
      <c r="AW668" s="127"/>
      <c r="AX668" s="127"/>
      <c r="AY668" s="127"/>
      <c r="AZ668" s="127"/>
      <c r="BA668" s="127"/>
      <c r="BC668" s="127"/>
    </row>
    <row r="669" spans="3:69">
      <c r="C669" s="38"/>
      <c r="D669" s="38"/>
      <c r="AF669" s="127"/>
      <c r="AG669" s="127"/>
      <c r="AH669" s="127"/>
      <c r="AI669" s="127"/>
      <c r="AJ669" s="127"/>
      <c r="AL669" s="113"/>
      <c r="AS669" s="127"/>
      <c r="AT669" s="127"/>
      <c r="AU669" s="127"/>
      <c r="AV669" s="127"/>
      <c r="AW669" s="127"/>
      <c r="AX669" s="127"/>
      <c r="AY669" s="127"/>
      <c r="AZ669" s="127"/>
    </row>
    <row r="670" spans="3:69">
      <c r="C670" s="38"/>
      <c r="D670" s="38"/>
      <c r="AF670" s="127"/>
      <c r="AG670" s="127"/>
      <c r="AH670" s="127"/>
      <c r="AI670" s="127"/>
      <c r="AJ670" s="127"/>
      <c r="AL670" s="113"/>
      <c r="AS670" s="127"/>
      <c r="AT670" s="127"/>
      <c r="AU670" s="127"/>
      <c r="AV670" s="127"/>
      <c r="AW670" s="127"/>
      <c r="AX670" s="127"/>
      <c r="AY670" s="127"/>
      <c r="AZ670" s="127"/>
    </row>
    <row r="671" spans="3:69">
      <c r="C671" s="38"/>
      <c r="D671" s="38"/>
      <c r="AF671" s="127"/>
      <c r="AG671" s="127"/>
      <c r="AH671" s="127"/>
      <c r="AI671" s="127"/>
      <c r="AJ671" s="127"/>
      <c r="AL671" s="113"/>
      <c r="AS671" s="127"/>
      <c r="AT671" s="127"/>
      <c r="AU671" s="127"/>
      <c r="AV671" s="127"/>
      <c r="AW671" s="127"/>
      <c r="AX671" s="127"/>
      <c r="AY671" s="127"/>
      <c r="AZ671" s="127"/>
    </row>
    <row r="672" spans="3:69">
      <c r="C672" s="38"/>
      <c r="D672" s="38"/>
      <c r="AF672" s="127"/>
      <c r="AG672" s="127"/>
      <c r="AH672" s="127"/>
      <c r="AI672" s="127"/>
      <c r="AJ672" s="127"/>
      <c r="AL672" s="113"/>
      <c r="AS672" s="127"/>
      <c r="AT672" s="127"/>
      <c r="AU672" s="127"/>
      <c r="AV672" s="127"/>
      <c r="AW672" s="127"/>
      <c r="AX672" s="127"/>
      <c r="AY672" s="127"/>
      <c r="AZ672" s="127"/>
    </row>
    <row r="673" spans="3:52">
      <c r="C673" s="38"/>
      <c r="D673" s="38"/>
      <c r="AF673" s="127"/>
      <c r="AG673" s="127"/>
      <c r="AH673" s="127"/>
      <c r="AI673" s="127"/>
      <c r="AJ673" s="127"/>
      <c r="AL673" s="113"/>
      <c r="AS673" s="127"/>
      <c r="AT673" s="127"/>
      <c r="AU673" s="127"/>
      <c r="AV673" s="127"/>
      <c r="AW673" s="127"/>
      <c r="AX673" s="127"/>
      <c r="AY673" s="127"/>
      <c r="AZ673" s="127"/>
    </row>
    <row r="674" spans="3:52">
      <c r="C674" s="38"/>
      <c r="D674" s="38"/>
      <c r="AF674" s="127"/>
      <c r="AG674" s="127"/>
      <c r="AH674" s="127"/>
      <c r="AI674" s="127"/>
      <c r="AJ674" s="127"/>
      <c r="AL674" s="113"/>
      <c r="AS674" s="127"/>
      <c r="AT674" s="127"/>
      <c r="AU674" s="127"/>
      <c r="AV674" s="127"/>
      <c r="AW674" s="127"/>
      <c r="AX674" s="127"/>
      <c r="AY674" s="127"/>
      <c r="AZ674" s="127"/>
    </row>
    <row r="675" spans="3:52">
      <c r="C675" s="38"/>
      <c r="D675" s="38"/>
      <c r="AF675" s="127"/>
      <c r="AG675" s="127"/>
      <c r="AH675" s="127"/>
      <c r="AI675" s="127"/>
      <c r="AJ675" s="127"/>
      <c r="AL675" s="113"/>
      <c r="AS675" s="127"/>
      <c r="AT675" s="127"/>
      <c r="AU675" s="127"/>
      <c r="AV675" s="127"/>
      <c r="AW675" s="127"/>
      <c r="AX675" s="127"/>
      <c r="AY675" s="127"/>
      <c r="AZ675" s="127"/>
    </row>
    <row r="676" spans="3:52">
      <c r="C676" s="38"/>
      <c r="D676" s="38"/>
      <c r="AF676" s="127"/>
      <c r="AG676" s="127"/>
      <c r="AH676" s="127"/>
      <c r="AI676" s="127"/>
      <c r="AJ676" s="127"/>
      <c r="AL676" s="113"/>
      <c r="AS676" s="127"/>
      <c r="AT676" s="127"/>
      <c r="AU676" s="127"/>
      <c r="AV676" s="127"/>
      <c r="AW676" s="127"/>
      <c r="AX676" s="127"/>
      <c r="AY676" s="127"/>
      <c r="AZ676" s="127"/>
    </row>
    <row r="677" spans="3:52">
      <c r="C677" s="38"/>
      <c r="D677" s="38"/>
      <c r="AF677" s="127"/>
      <c r="AG677" s="127"/>
      <c r="AH677" s="127"/>
      <c r="AI677" s="127"/>
      <c r="AJ677" s="127"/>
      <c r="AL677" s="113"/>
      <c r="AS677" s="127"/>
      <c r="AT677" s="127"/>
      <c r="AU677" s="127"/>
      <c r="AV677" s="127"/>
      <c r="AW677" s="127"/>
      <c r="AX677" s="127"/>
      <c r="AY677" s="127"/>
      <c r="AZ677" s="127"/>
    </row>
    <row r="678" spans="3:52">
      <c r="C678" s="38"/>
      <c r="D678" s="38"/>
      <c r="AF678" s="127"/>
      <c r="AG678" s="127"/>
      <c r="AH678" s="127"/>
      <c r="AI678" s="127"/>
      <c r="AJ678" s="127"/>
      <c r="AL678" s="113"/>
      <c r="AS678" s="127"/>
      <c r="AT678" s="127"/>
      <c r="AU678" s="127"/>
      <c r="AV678" s="127"/>
      <c r="AW678" s="127"/>
      <c r="AX678" s="127"/>
      <c r="AY678" s="127"/>
      <c r="AZ678" s="127"/>
    </row>
    <row r="679" spans="3:52">
      <c r="C679" s="38"/>
      <c r="D679" s="38"/>
      <c r="AF679" s="127"/>
      <c r="AG679" s="127"/>
      <c r="AH679" s="127"/>
      <c r="AI679" s="127"/>
      <c r="AJ679" s="127"/>
      <c r="AL679" s="113"/>
      <c r="AS679" s="127"/>
      <c r="AT679" s="127"/>
      <c r="AU679" s="127"/>
      <c r="AV679" s="127"/>
      <c r="AW679" s="127"/>
      <c r="AX679" s="127"/>
      <c r="AY679" s="127"/>
      <c r="AZ679" s="127"/>
    </row>
    <row r="680" spans="3:52">
      <c r="C680" s="38"/>
      <c r="D680" s="38"/>
      <c r="AF680" s="127"/>
      <c r="AG680" s="127"/>
      <c r="AH680" s="127"/>
      <c r="AI680" s="127"/>
      <c r="AJ680" s="127"/>
      <c r="AL680" s="113"/>
      <c r="AS680" s="127"/>
      <c r="AT680" s="127"/>
      <c r="AU680" s="127"/>
      <c r="AV680" s="127"/>
      <c r="AW680" s="127"/>
      <c r="AX680" s="127"/>
      <c r="AY680" s="127"/>
      <c r="AZ680" s="127"/>
    </row>
    <row r="681" spans="3:52">
      <c r="C681" s="38"/>
      <c r="D681" s="38"/>
      <c r="AF681" s="127"/>
      <c r="AG681" s="127"/>
      <c r="AH681" s="127"/>
      <c r="AI681" s="127"/>
      <c r="AJ681" s="127"/>
      <c r="AL681" s="113"/>
      <c r="AS681" s="127"/>
      <c r="AT681" s="127"/>
      <c r="AU681" s="127"/>
      <c r="AV681" s="127"/>
      <c r="AW681" s="127"/>
      <c r="AX681" s="127"/>
      <c r="AY681" s="127"/>
      <c r="AZ681" s="127"/>
    </row>
    <row r="682" spans="3:52">
      <c r="C682" s="38"/>
      <c r="D682" s="38"/>
      <c r="AF682" s="127"/>
      <c r="AG682" s="127"/>
      <c r="AH682" s="127"/>
      <c r="AI682" s="127"/>
      <c r="AJ682" s="127"/>
      <c r="AL682" s="113"/>
      <c r="AS682" s="127"/>
      <c r="AT682" s="127"/>
      <c r="AU682" s="127"/>
      <c r="AV682" s="127"/>
      <c r="AW682" s="127"/>
      <c r="AX682" s="127"/>
      <c r="AY682" s="127"/>
      <c r="AZ682" s="127"/>
    </row>
    <row r="683" spans="3:52">
      <c r="C683" s="38"/>
      <c r="D683" s="38"/>
      <c r="AF683" s="127"/>
      <c r="AG683" s="127"/>
      <c r="AH683" s="127"/>
      <c r="AI683" s="127"/>
      <c r="AJ683" s="127"/>
      <c r="AL683" s="113"/>
      <c r="AS683" s="127"/>
      <c r="AT683" s="127"/>
      <c r="AU683" s="127"/>
      <c r="AV683" s="127"/>
      <c r="AW683" s="127"/>
      <c r="AX683" s="127"/>
      <c r="AY683" s="127"/>
      <c r="AZ683" s="127"/>
    </row>
    <row r="684" spans="3:52">
      <c r="C684" s="38"/>
      <c r="D684" s="38"/>
      <c r="AF684" s="127"/>
      <c r="AG684" s="127"/>
      <c r="AH684" s="127"/>
      <c r="AI684" s="127"/>
      <c r="AJ684" s="127"/>
      <c r="AL684" s="113"/>
      <c r="AS684" s="127"/>
      <c r="AT684" s="127"/>
      <c r="AU684" s="127"/>
      <c r="AV684" s="127"/>
      <c r="AW684" s="127"/>
      <c r="AX684" s="127"/>
      <c r="AY684" s="127"/>
      <c r="AZ684" s="127"/>
    </row>
    <row r="685" spans="3:52">
      <c r="C685" s="38"/>
      <c r="D685" s="38"/>
      <c r="AF685" s="127"/>
      <c r="AG685" s="127"/>
      <c r="AH685" s="127"/>
      <c r="AI685" s="127"/>
      <c r="AJ685" s="127"/>
      <c r="AL685" s="113"/>
      <c r="AS685" s="127"/>
      <c r="AT685" s="127"/>
      <c r="AU685" s="127"/>
      <c r="AV685" s="127"/>
      <c r="AW685" s="127"/>
      <c r="AX685" s="127"/>
      <c r="AY685" s="127"/>
      <c r="AZ685" s="127"/>
    </row>
    <row r="686" spans="3:52">
      <c r="C686" s="38"/>
      <c r="D686" s="38"/>
      <c r="AF686" s="127"/>
      <c r="AG686" s="127"/>
      <c r="AH686" s="127"/>
      <c r="AI686" s="127"/>
      <c r="AJ686" s="127"/>
      <c r="AL686" s="113"/>
      <c r="AS686" s="127"/>
      <c r="AT686" s="127"/>
      <c r="AU686" s="127"/>
      <c r="AV686" s="127"/>
      <c r="AW686" s="127"/>
      <c r="AX686" s="127"/>
      <c r="AY686" s="127"/>
      <c r="AZ686" s="127"/>
    </row>
    <row r="687" spans="3:52">
      <c r="C687" s="38"/>
      <c r="D687" s="38"/>
      <c r="AF687" s="127"/>
      <c r="AG687" s="127"/>
      <c r="AH687" s="127"/>
      <c r="AI687" s="127"/>
      <c r="AJ687" s="127"/>
      <c r="AL687" s="113"/>
      <c r="AS687" s="127"/>
      <c r="AT687" s="127"/>
      <c r="AU687" s="127"/>
      <c r="AV687" s="127"/>
      <c r="AW687" s="127"/>
      <c r="AX687" s="127"/>
      <c r="AY687" s="127"/>
      <c r="AZ687" s="127"/>
    </row>
    <row r="688" spans="3:52">
      <c r="C688" s="38"/>
      <c r="D688" s="38"/>
      <c r="AF688" s="127"/>
      <c r="AG688" s="127"/>
      <c r="AH688" s="127"/>
      <c r="AI688" s="127"/>
      <c r="AJ688" s="127"/>
      <c r="AL688" s="113"/>
      <c r="AS688" s="127"/>
      <c r="AT688" s="127"/>
      <c r="AU688" s="127"/>
      <c r="AV688" s="127"/>
      <c r="AW688" s="127"/>
      <c r="AX688" s="127"/>
      <c r="AY688" s="127"/>
      <c r="AZ688" s="127"/>
    </row>
    <row r="689" spans="3:69">
      <c r="C689" s="38"/>
      <c r="D689" s="38"/>
      <c r="AF689" s="127"/>
      <c r="AG689" s="127"/>
      <c r="AH689" s="127"/>
      <c r="AI689" s="127"/>
      <c r="AJ689" s="127"/>
      <c r="AL689" s="113"/>
      <c r="AS689" s="127"/>
      <c r="AT689" s="127"/>
      <c r="AU689" s="127"/>
      <c r="AV689" s="127"/>
      <c r="AW689" s="127"/>
      <c r="AX689" s="127"/>
      <c r="AY689" s="127"/>
      <c r="AZ689" s="127"/>
    </row>
    <row r="690" spans="3:69">
      <c r="C690" s="38"/>
      <c r="D690" s="38"/>
      <c r="AF690" s="127"/>
      <c r="AG690" s="127"/>
      <c r="AH690" s="127"/>
      <c r="AI690" s="127"/>
      <c r="AJ690" s="127"/>
      <c r="AL690" s="113"/>
      <c r="AS690" s="127"/>
      <c r="AT690" s="127"/>
      <c r="AU690" s="127"/>
      <c r="AV690" s="127"/>
      <c r="AW690" s="127"/>
      <c r="AX690" s="127"/>
      <c r="AY690" s="127"/>
      <c r="AZ690" s="127"/>
      <c r="BA690" s="127"/>
      <c r="BB690" s="127"/>
      <c r="BC690" s="127"/>
      <c r="BD690" s="127"/>
      <c r="BE690" s="127"/>
      <c r="BF690" s="127"/>
      <c r="BG690" s="127"/>
      <c r="BH690" s="127"/>
      <c r="BI690" s="127"/>
      <c r="BJ690" s="127"/>
      <c r="BK690" s="127"/>
      <c r="BL690" s="127"/>
      <c r="BM690" s="127"/>
      <c r="BN690" s="127"/>
      <c r="BO690" s="127"/>
      <c r="BP690" s="127"/>
      <c r="BQ690" s="127"/>
    </row>
    <row r="691" spans="3:69">
      <c r="C691" s="38"/>
      <c r="D691" s="38"/>
      <c r="AF691" s="127"/>
      <c r="AG691" s="127"/>
      <c r="AH691" s="127"/>
      <c r="AI691" s="127"/>
      <c r="AJ691" s="127"/>
      <c r="AL691" s="113"/>
      <c r="AS691" s="127"/>
      <c r="AT691" s="127"/>
      <c r="AU691" s="127"/>
      <c r="AV691" s="127"/>
      <c r="AW691" s="127"/>
      <c r="AX691" s="127"/>
      <c r="AY691" s="127"/>
      <c r="AZ691" s="127"/>
    </row>
    <row r="692" spans="3:69">
      <c r="C692" s="38"/>
      <c r="D692" s="38"/>
      <c r="AF692" s="127"/>
      <c r="AG692" s="127"/>
      <c r="AH692" s="127"/>
      <c r="AI692" s="127"/>
      <c r="AJ692" s="127"/>
      <c r="AL692" s="113"/>
      <c r="AS692" s="127"/>
      <c r="AT692" s="127"/>
      <c r="AU692" s="127"/>
      <c r="AV692" s="127"/>
      <c r="AW692" s="127"/>
      <c r="AX692" s="127"/>
      <c r="AY692" s="127"/>
      <c r="AZ692" s="127"/>
    </row>
    <row r="693" spans="3:69">
      <c r="C693" s="38"/>
      <c r="D693" s="38"/>
      <c r="AF693" s="127"/>
      <c r="AG693" s="127"/>
      <c r="AH693" s="127"/>
      <c r="AI693" s="127"/>
      <c r="AJ693" s="127"/>
      <c r="AL693" s="113"/>
      <c r="AS693" s="127"/>
      <c r="AT693" s="127"/>
      <c r="AU693" s="127"/>
      <c r="AV693" s="127"/>
      <c r="AW693" s="127"/>
      <c r="AX693" s="127"/>
      <c r="AY693" s="127"/>
      <c r="AZ693" s="127"/>
    </row>
    <row r="694" spans="3:69">
      <c r="C694" s="38"/>
      <c r="D694" s="38"/>
      <c r="AF694" s="127"/>
      <c r="AG694" s="127"/>
      <c r="AH694" s="127"/>
      <c r="AI694" s="127"/>
      <c r="AJ694" s="127"/>
      <c r="AL694" s="113"/>
      <c r="AS694" s="127"/>
      <c r="AT694" s="127"/>
      <c r="AU694" s="127"/>
      <c r="AV694" s="127"/>
      <c r="AW694" s="127"/>
      <c r="AX694" s="127"/>
      <c r="AY694" s="127"/>
      <c r="AZ694" s="127"/>
    </row>
    <row r="695" spans="3:69">
      <c r="C695" s="38"/>
      <c r="D695" s="38"/>
      <c r="AF695" s="127"/>
      <c r="AG695" s="127"/>
      <c r="AH695" s="127"/>
      <c r="AI695" s="127"/>
      <c r="AJ695" s="127"/>
      <c r="AL695" s="113"/>
      <c r="AS695" s="127"/>
      <c r="AT695" s="127"/>
      <c r="AU695" s="127"/>
      <c r="AV695" s="127"/>
      <c r="AW695" s="127"/>
      <c r="AX695" s="127"/>
      <c r="AY695" s="127"/>
      <c r="AZ695" s="127"/>
    </row>
    <row r="696" spans="3:69">
      <c r="C696" s="38"/>
      <c r="D696" s="38"/>
      <c r="AF696" s="127"/>
      <c r="AG696" s="127"/>
      <c r="AH696" s="127"/>
      <c r="AI696" s="127"/>
      <c r="AJ696" s="127"/>
      <c r="AL696" s="113"/>
      <c r="AS696" s="127"/>
      <c r="AT696" s="127"/>
      <c r="AU696" s="127"/>
      <c r="AV696" s="127"/>
      <c r="AW696" s="127"/>
      <c r="AX696" s="127"/>
      <c r="AY696" s="127"/>
      <c r="AZ696" s="127"/>
    </row>
    <row r="697" spans="3:69">
      <c r="C697" s="38"/>
      <c r="D697" s="38"/>
      <c r="AF697" s="127"/>
      <c r="AG697" s="127"/>
      <c r="AH697" s="127"/>
      <c r="AI697" s="127"/>
      <c r="AJ697" s="127"/>
      <c r="AL697" s="113"/>
      <c r="AS697" s="127"/>
      <c r="AT697" s="127"/>
      <c r="AU697" s="127"/>
      <c r="AV697" s="127"/>
      <c r="AW697" s="127"/>
      <c r="AX697" s="127"/>
      <c r="AY697" s="127"/>
      <c r="AZ697" s="127"/>
    </row>
    <row r="698" spans="3:69">
      <c r="C698" s="38"/>
      <c r="D698" s="38"/>
      <c r="AF698" s="127"/>
      <c r="AG698" s="127"/>
      <c r="AH698" s="127"/>
      <c r="AI698" s="127"/>
      <c r="AJ698" s="127"/>
      <c r="AL698" s="113"/>
      <c r="AS698" s="127"/>
      <c r="AT698" s="127"/>
      <c r="AU698" s="127"/>
      <c r="AV698" s="127"/>
      <c r="AW698" s="127"/>
      <c r="AX698" s="127"/>
      <c r="AY698" s="127"/>
      <c r="AZ698" s="127"/>
    </row>
    <row r="699" spans="3:69">
      <c r="C699" s="38"/>
      <c r="D699" s="38"/>
      <c r="AF699" s="127"/>
      <c r="AG699" s="127"/>
      <c r="AH699" s="127"/>
      <c r="AI699" s="127"/>
      <c r="AJ699" s="127"/>
      <c r="AL699" s="113"/>
      <c r="AS699" s="127"/>
      <c r="AT699" s="127"/>
      <c r="AU699" s="127"/>
      <c r="AV699" s="127"/>
      <c r="AW699" s="127"/>
      <c r="AX699" s="127"/>
      <c r="AY699" s="127"/>
      <c r="AZ699" s="127"/>
    </row>
    <row r="700" spans="3:69">
      <c r="C700" s="38"/>
      <c r="D700" s="38"/>
      <c r="AF700" s="127"/>
      <c r="AG700" s="127"/>
      <c r="AH700" s="127"/>
      <c r="AI700" s="127"/>
      <c r="AJ700" s="127"/>
      <c r="AL700" s="113"/>
      <c r="AS700" s="127"/>
      <c r="AT700" s="127"/>
      <c r="AU700" s="127"/>
      <c r="AV700" s="127"/>
      <c r="AW700" s="127"/>
      <c r="AX700" s="127"/>
      <c r="AY700" s="127"/>
      <c r="AZ700" s="127"/>
    </row>
    <row r="701" spans="3:69">
      <c r="C701" s="38"/>
      <c r="D701" s="38"/>
      <c r="AF701" s="127"/>
      <c r="AG701" s="127"/>
      <c r="AH701" s="127"/>
      <c r="AI701" s="127"/>
      <c r="AJ701" s="127"/>
      <c r="AL701" s="113"/>
      <c r="AS701" s="127"/>
      <c r="AT701" s="127"/>
      <c r="AU701" s="127"/>
      <c r="AV701" s="127"/>
      <c r="AW701" s="127"/>
      <c r="AX701" s="127"/>
      <c r="AY701" s="127"/>
      <c r="AZ701" s="127"/>
    </row>
    <row r="702" spans="3:69">
      <c r="C702" s="38"/>
      <c r="D702" s="38"/>
      <c r="AF702" s="127"/>
      <c r="AG702" s="127"/>
      <c r="AH702" s="127"/>
      <c r="AI702" s="127"/>
      <c r="AJ702" s="127"/>
      <c r="AL702" s="113"/>
      <c r="AS702" s="127"/>
      <c r="AT702" s="127"/>
      <c r="AU702" s="127"/>
      <c r="AV702" s="127"/>
      <c r="AW702" s="127"/>
      <c r="AX702" s="127"/>
      <c r="AY702" s="127"/>
      <c r="AZ702" s="127"/>
    </row>
    <row r="703" spans="3:69">
      <c r="C703" s="38"/>
      <c r="D703" s="38"/>
      <c r="AF703" s="127"/>
      <c r="AG703" s="127"/>
      <c r="AH703" s="127"/>
      <c r="AI703" s="127"/>
      <c r="AJ703" s="127"/>
      <c r="AL703" s="113"/>
      <c r="AS703" s="127"/>
      <c r="AT703" s="127"/>
      <c r="AU703" s="127"/>
      <c r="AV703" s="127"/>
      <c r="AW703" s="127"/>
      <c r="AX703" s="127"/>
      <c r="AY703" s="127"/>
      <c r="AZ703" s="127"/>
    </row>
    <row r="704" spans="3:69">
      <c r="C704" s="38"/>
      <c r="D704" s="38"/>
      <c r="AF704" s="127"/>
      <c r="AG704" s="127"/>
      <c r="AH704" s="127"/>
      <c r="AI704" s="127"/>
      <c r="AJ704" s="127"/>
      <c r="AL704" s="113"/>
      <c r="AS704" s="127"/>
      <c r="AT704" s="127"/>
      <c r="AU704" s="127"/>
      <c r="AV704" s="127"/>
      <c r="AW704" s="127"/>
      <c r="AX704" s="127"/>
      <c r="AY704" s="127"/>
      <c r="AZ704" s="127"/>
    </row>
    <row r="705" spans="3:52">
      <c r="C705" s="38"/>
      <c r="D705" s="38"/>
      <c r="AF705" s="127"/>
      <c r="AG705" s="127"/>
      <c r="AH705" s="127"/>
      <c r="AI705" s="127"/>
      <c r="AJ705" s="127"/>
      <c r="AL705" s="113"/>
      <c r="AS705" s="127"/>
      <c r="AT705" s="127"/>
      <c r="AU705" s="127"/>
      <c r="AV705" s="127"/>
      <c r="AW705" s="127"/>
      <c r="AX705" s="127"/>
      <c r="AY705" s="127"/>
      <c r="AZ705" s="127"/>
    </row>
    <row r="706" spans="3:52">
      <c r="C706" s="38"/>
      <c r="D706" s="38"/>
      <c r="AF706" s="127"/>
      <c r="AG706" s="127"/>
      <c r="AH706" s="127"/>
      <c r="AI706" s="127"/>
      <c r="AJ706" s="127"/>
      <c r="AL706" s="113"/>
      <c r="AS706" s="127"/>
      <c r="AT706" s="127"/>
      <c r="AU706" s="127"/>
      <c r="AV706" s="127"/>
      <c r="AW706" s="127"/>
      <c r="AX706" s="127"/>
      <c r="AY706" s="127"/>
      <c r="AZ706" s="127"/>
    </row>
    <row r="707" spans="3:52">
      <c r="C707" s="38"/>
      <c r="D707" s="38"/>
      <c r="AF707" s="127"/>
      <c r="AG707" s="127"/>
      <c r="AH707" s="127"/>
      <c r="AI707" s="127"/>
      <c r="AJ707" s="127"/>
      <c r="AL707" s="113"/>
      <c r="AS707" s="127"/>
      <c r="AT707" s="127"/>
      <c r="AU707" s="127"/>
      <c r="AV707" s="127"/>
      <c r="AW707" s="127"/>
      <c r="AX707" s="127"/>
      <c r="AY707" s="127"/>
      <c r="AZ707" s="127"/>
    </row>
    <row r="708" spans="3:52">
      <c r="C708" s="38"/>
      <c r="D708" s="38"/>
      <c r="AF708" s="127"/>
      <c r="AG708" s="127"/>
      <c r="AH708" s="127"/>
      <c r="AI708" s="127"/>
      <c r="AJ708" s="127"/>
      <c r="AL708" s="113"/>
      <c r="AS708" s="127"/>
      <c r="AT708" s="127"/>
      <c r="AU708" s="127"/>
      <c r="AV708" s="127"/>
      <c r="AW708" s="127"/>
      <c r="AX708" s="127"/>
      <c r="AY708" s="127"/>
      <c r="AZ708" s="127"/>
    </row>
    <row r="709" spans="3:52">
      <c r="C709" s="38"/>
      <c r="D709" s="38"/>
      <c r="AF709" s="127"/>
      <c r="AG709" s="127"/>
      <c r="AH709" s="127"/>
      <c r="AI709" s="127"/>
      <c r="AJ709" s="127"/>
      <c r="AL709" s="113"/>
      <c r="AS709" s="127"/>
      <c r="AT709" s="127"/>
      <c r="AU709" s="127"/>
      <c r="AV709" s="127"/>
      <c r="AW709" s="127"/>
      <c r="AX709" s="127"/>
      <c r="AY709" s="127"/>
      <c r="AZ709" s="127"/>
    </row>
    <row r="710" spans="3:52">
      <c r="C710" s="38"/>
      <c r="D710" s="38"/>
      <c r="AF710" s="127"/>
      <c r="AG710" s="127"/>
      <c r="AH710" s="127"/>
      <c r="AI710" s="127"/>
      <c r="AJ710" s="127"/>
      <c r="AL710" s="113"/>
      <c r="AS710" s="127"/>
      <c r="AT710" s="127"/>
      <c r="AU710" s="127"/>
      <c r="AV710" s="127"/>
      <c r="AW710" s="127"/>
      <c r="AX710" s="127"/>
      <c r="AY710" s="127"/>
      <c r="AZ710" s="127"/>
    </row>
    <row r="711" spans="3:52">
      <c r="C711" s="38"/>
      <c r="D711" s="38"/>
      <c r="AF711" s="127"/>
      <c r="AG711" s="127"/>
      <c r="AH711" s="127"/>
      <c r="AI711" s="127"/>
      <c r="AJ711" s="127"/>
      <c r="AL711" s="113"/>
      <c r="AS711" s="127"/>
      <c r="AT711" s="127"/>
      <c r="AU711" s="127"/>
      <c r="AV711" s="127"/>
      <c r="AW711" s="127"/>
      <c r="AX711" s="127"/>
      <c r="AY711" s="127"/>
      <c r="AZ711" s="127"/>
    </row>
    <row r="712" spans="3:52">
      <c r="C712" s="38"/>
      <c r="D712" s="38"/>
      <c r="AF712" s="127"/>
      <c r="AG712" s="127"/>
      <c r="AH712" s="127"/>
      <c r="AI712" s="127"/>
      <c r="AJ712" s="127"/>
      <c r="AL712" s="113"/>
      <c r="AS712" s="127"/>
      <c r="AT712" s="127"/>
      <c r="AU712" s="127"/>
      <c r="AV712" s="127"/>
      <c r="AW712" s="127"/>
      <c r="AX712" s="127"/>
      <c r="AY712" s="127"/>
      <c r="AZ712" s="127"/>
    </row>
    <row r="713" spans="3:52">
      <c r="C713" s="38"/>
      <c r="D713" s="38"/>
      <c r="AF713" s="127"/>
      <c r="AG713" s="127"/>
      <c r="AH713" s="127"/>
      <c r="AI713" s="127"/>
      <c r="AJ713" s="127"/>
      <c r="AL713" s="113"/>
      <c r="AS713" s="127"/>
      <c r="AT713" s="127"/>
      <c r="AU713" s="127"/>
      <c r="AV713" s="127"/>
      <c r="AW713" s="127"/>
      <c r="AX713" s="127"/>
      <c r="AY713" s="127"/>
      <c r="AZ713" s="127"/>
    </row>
    <row r="714" spans="3:52">
      <c r="C714" s="38"/>
      <c r="D714" s="38"/>
      <c r="AF714" s="127"/>
      <c r="AG714" s="127"/>
      <c r="AH714" s="127"/>
      <c r="AI714" s="127"/>
      <c r="AJ714" s="127"/>
      <c r="AL714" s="113"/>
      <c r="AS714" s="127"/>
      <c r="AT714" s="127"/>
      <c r="AU714" s="127"/>
      <c r="AV714" s="127"/>
      <c r="AW714" s="127"/>
      <c r="AX714" s="127"/>
      <c r="AY714" s="127"/>
      <c r="AZ714" s="127"/>
    </row>
    <row r="715" spans="3:52">
      <c r="C715" s="38"/>
      <c r="D715" s="38"/>
      <c r="AF715" s="127"/>
      <c r="AG715" s="127"/>
      <c r="AH715" s="127"/>
      <c r="AI715" s="127"/>
      <c r="AJ715" s="127"/>
      <c r="AL715" s="113"/>
      <c r="AS715" s="127"/>
      <c r="AT715" s="127"/>
      <c r="AU715" s="127"/>
      <c r="AV715" s="127"/>
      <c r="AW715" s="127"/>
      <c r="AX715" s="127"/>
      <c r="AY715" s="127"/>
      <c r="AZ715" s="127"/>
    </row>
    <row r="716" spans="3:52">
      <c r="C716" s="38"/>
      <c r="D716" s="38"/>
      <c r="AF716" s="127"/>
      <c r="AG716" s="127"/>
      <c r="AH716" s="127"/>
      <c r="AI716" s="127"/>
      <c r="AJ716" s="127"/>
      <c r="AL716" s="113"/>
      <c r="AS716" s="127"/>
      <c r="AT716" s="127"/>
      <c r="AU716" s="127"/>
      <c r="AV716" s="127"/>
      <c r="AW716" s="127"/>
      <c r="AX716" s="127"/>
      <c r="AY716" s="127"/>
      <c r="AZ716" s="127"/>
    </row>
    <row r="717" spans="3:52">
      <c r="C717" s="38"/>
      <c r="D717" s="38"/>
      <c r="AF717" s="127"/>
      <c r="AG717" s="127"/>
      <c r="AH717" s="127"/>
      <c r="AI717" s="127"/>
      <c r="AJ717" s="127"/>
      <c r="AL717" s="113"/>
      <c r="AS717" s="127"/>
      <c r="AT717" s="127"/>
      <c r="AU717" s="127"/>
      <c r="AV717" s="127"/>
      <c r="AW717" s="127"/>
      <c r="AX717" s="127"/>
      <c r="AY717" s="127"/>
      <c r="AZ717" s="127"/>
    </row>
    <row r="718" spans="3:52">
      <c r="C718" s="38"/>
      <c r="D718" s="38"/>
      <c r="AF718" s="127"/>
      <c r="AG718" s="127"/>
      <c r="AH718" s="127"/>
      <c r="AI718" s="127"/>
      <c r="AJ718" s="127"/>
      <c r="AL718" s="113"/>
      <c r="AS718" s="127"/>
      <c r="AT718" s="127"/>
      <c r="AU718" s="127"/>
      <c r="AV718" s="127"/>
      <c r="AW718" s="127"/>
      <c r="AX718" s="127"/>
      <c r="AY718" s="127"/>
      <c r="AZ718" s="127"/>
    </row>
    <row r="719" spans="3:52">
      <c r="C719" s="38"/>
      <c r="D719" s="38"/>
      <c r="AF719" s="127"/>
      <c r="AG719" s="127"/>
      <c r="AH719" s="127"/>
      <c r="AI719" s="127"/>
      <c r="AJ719" s="127"/>
      <c r="AL719" s="113"/>
      <c r="AS719" s="127"/>
      <c r="AT719" s="127"/>
      <c r="AU719" s="127"/>
      <c r="AV719" s="127"/>
      <c r="AW719" s="127"/>
      <c r="AX719" s="127"/>
      <c r="AY719" s="127"/>
      <c r="AZ719" s="127"/>
    </row>
    <row r="720" spans="3:52">
      <c r="C720" s="38"/>
      <c r="D720" s="38"/>
      <c r="AF720" s="127"/>
      <c r="AG720" s="127"/>
      <c r="AH720" s="127"/>
      <c r="AI720" s="127"/>
      <c r="AJ720" s="127"/>
      <c r="AL720" s="113"/>
      <c r="AS720" s="127"/>
      <c r="AT720" s="127"/>
      <c r="AU720" s="127"/>
      <c r="AV720" s="127"/>
      <c r="AW720" s="127"/>
      <c r="AX720" s="127"/>
      <c r="AY720" s="127"/>
      <c r="AZ720" s="127"/>
    </row>
    <row r="721" spans="3:69">
      <c r="C721" s="38"/>
      <c r="D721" s="38"/>
      <c r="AF721" s="127"/>
      <c r="AG721" s="127"/>
      <c r="AH721" s="127"/>
      <c r="AI721" s="127"/>
      <c r="AJ721" s="127"/>
      <c r="AL721" s="113"/>
      <c r="AS721" s="127"/>
      <c r="AT721" s="127"/>
      <c r="AU721" s="127"/>
      <c r="AV721" s="127"/>
      <c r="AW721" s="127"/>
      <c r="AX721" s="127"/>
      <c r="AY721" s="127"/>
      <c r="AZ721" s="127"/>
    </row>
    <row r="722" spans="3:69">
      <c r="C722" s="38"/>
      <c r="D722" s="38"/>
      <c r="AF722" s="127"/>
      <c r="AG722" s="127"/>
      <c r="AH722" s="127"/>
      <c r="AI722" s="127"/>
      <c r="AJ722" s="127"/>
      <c r="AL722" s="113"/>
      <c r="AS722" s="127"/>
      <c r="AT722" s="127"/>
      <c r="AU722" s="127"/>
      <c r="AV722" s="127"/>
      <c r="AW722" s="127"/>
      <c r="AX722" s="127"/>
      <c r="AY722" s="127"/>
      <c r="AZ722" s="127"/>
    </row>
    <row r="723" spans="3:69">
      <c r="C723" s="38"/>
      <c r="D723" s="38"/>
      <c r="AF723" s="127"/>
      <c r="AG723" s="127"/>
      <c r="AH723" s="127"/>
      <c r="AI723" s="127"/>
      <c r="AJ723" s="127"/>
      <c r="AL723" s="113"/>
      <c r="AS723" s="127"/>
      <c r="AT723" s="127"/>
      <c r="AU723" s="127"/>
      <c r="AV723" s="127"/>
      <c r="AW723" s="127"/>
      <c r="AX723" s="127"/>
      <c r="AY723" s="127"/>
      <c r="AZ723" s="127"/>
    </row>
    <row r="724" spans="3:69">
      <c r="C724" s="38"/>
      <c r="D724" s="38"/>
      <c r="AF724" s="127"/>
      <c r="AG724" s="127"/>
      <c r="AH724" s="127"/>
      <c r="AI724" s="127"/>
      <c r="AJ724" s="127"/>
      <c r="AL724" s="113"/>
      <c r="AS724" s="127"/>
      <c r="AT724" s="127"/>
      <c r="AU724" s="127"/>
      <c r="AV724" s="127"/>
      <c r="AW724" s="127"/>
      <c r="AX724" s="127"/>
      <c r="AY724" s="127"/>
      <c r="AZ724" s="127"/>
    </row>
    <row r="725" spans="3:69">
      <c r="C725" s="38"/>
      <c r="D725" s="38"/>
      <c r="AF725" s="127"/>
      <c r="AG725" s="127"/>
      <c r="AH725" s="127"/>
      <c r="AI725" s="127"/>
      <c r="AJ725" s="127"/>
      <c r="AL725" s="113"/>
      <c r="AS725" s="127"/>
      <c r="AT725" s="127"/>
      <c r="AU725" s="127"/>
      <c r="AV725" s="127"/>
      <c r="AW725" s="127"/>
      <c r="AX725" s="127"/>
      <c r="AY725" s="127"/>
      <c r="AZ725" s="127"/>
    </row>
    <row r="726" spans="3:69">
      <c r="C726" s="38"/>
      <c r="D726" s="38"/>
      <c r="AF726" s="127"/>
      <c r="AG726" s="127"/>
      <c r="AH726" s="127"/>
      <c r="AI726" s="127"/>
      <c r="AJ726" s="127"/>
      <c r="AL726" s="113"/>
      <c r="AS726" s="127"/>
      <c r="AT726" s="127"/>
      <c r="AU726" s="127"/>
      <c r="AV726" s="127"/>
      <c r="AW726" s="127"/>
      <c r="AX726" s="127"/>
      <c r="AY726" s="127"/>
      <c r="AZ726" s="127"/>
      <c r="BA726" s="127"/>
    </row>
    <row r="727" spans="3:69">
      <c r="C727" s="38"/>
      <c r="D727" s="38"/>
      <c r="AF727" s="127"/>
      <c r="AG727" s="127"/>
      <c r="AH727" s="127"/>
      <c r="AI727" s="127"/>
      <c r="AJ727" s="127"/>
      <c r="AL727" s="113"/>
      <c r="AS727" s="127"/>
      <c r="AT727" s="127"/>
      <c r="AU727" s="127"/>
      <c r="AV727" s="127"/>
      <c r="AW727" s="127"/>
      <c r="AX727" s="127"/>
      <c r="AY727" s="127"/>
      <c r="AZ727" s="127"/>
      <c r="BA727" s="127"/>
      <c r="BB727" s="127"/>
      <c r="BC727" s="127"/>
      <c r="BD727" s="127"/>
      <c r="BE727" s="127"/>
      <c r="BF727" s="127"/>
      <c r="BG727" s="127"/>
      <c r="BH727" s="127"/>
      <c r="BI727" s="127"/>
      <c r="BJ727" s="127"/>
      <c r="BK727" s="127"/>
      <c r="BL727" s="127"/>
      <c r="BM727" s="127"/>
      <c r="BN727" s="127"/>
      <c r="BO727" s="127"/>
      <c r="BP727" s="127"/>
      <c r="BQ727" s="127"/>
    </row>
    <row r="728" spans="3:69">
      <c r="C728" s="38"/>
      <c r="D728" s="38"/>
      <c r="AF728" s="127"/>
      <c r="AG728" s="127"/>
      <c r="AH728" s="127"/>
      <c r="AI728" s="127"/>
      <c r="AJ728" s="127"/>
      <c r="AL728" s="113"/>
      <c r="AS728" s="127"/>
      <c r="AT728" s="127"/>
      <c r="AU728" s="127"/>
      <c r="AV728" s="127"/>
      <c r="AW728" s="127"/>
      <c r="AX728" s="127"/>
      <c r="AY728" s="127"/>
      <c r="AZ728" s="127"/>
    </row>
    <row r="729" spans="3:69">
      <c r="C729" s="38"/>
      <c r="D729" s="38"/>
      <c r="AF729" s="127"/>
      <c r="AG729" s="127"/>
      <c r="AH729" s="127"/>
      <c r="AI729" s="127"/>
      <c r="AJ729" s="127"/>
      <c r="AL729" s="113"/>
      <c r="AS729" s="127"/>
      <c r="AT729" s="127"/>
      <c r="AU729" s="127"/>
      <c r="AV729" s="127"/>
      <c r="AW729" s="127"/>
      <c r="AX729" s="127"/>
      <c r="AY729" s="127"/>
      <c r="AZ729" s="127"/>
    </row>
    <row r="730" spans="3:69">
      <c r="C730" s="38"/>
      <c r="D730" s="38"/>
      <c r="AF730" s="127"/>
      <c r="AG730" s="127"/>
      <c r="AH730" s="127"/>
      <c r="AI730" s="127"/>
      <c r="AJ730" s="127"/>
      <c r="AL730" s="113"/>
      <c r="AS730" s="127"/>
      <c r="AT730" s="127"/>
      <c r="AU730" s="127"/>
      <c r="AV730" s="127"/>
      <c r="AW730" s="127"/>
      <c r="AX730" s="127"/>
      <c r="AY730" s="127"/>
      <c r="AZ730" s="127"/>
    </row>
    <row r="731" spans="3:69">
      <c r="C731" s="38"/>
      <c r="D731" s="38"/>
      <c r="AF731" s="127"/>
      <c r="AG731" s="127"/>
      <c r="AH731" s="127"/>
      <c r="AI731" s="127"/>
      <c r="AJ731" s="127"/>
      <c r="AL731" s="113"/>
      <c r="AS731" s="127"/>
      <c r="AT731" s="127"/>
      <c r="AU731" s="127"/>
      <c r="AV731" s="127"/>
      <c r="AW731" s="127"/>
      <c r="AX731" s="127"/>
      <c r="AY731" s="127"/>
      <c r="AZ731" s="127"/>
    </row>
    <row r="732" spans="3:69">
      <c r="C732" s="38"/>
      <c r="D732" s="38"/>
      <c r="AF732" s="127"/>
      <c r="AG732" s="127"/>
      <c r="AH732" s="127"/>
      <c r="AI732" s="127"/>
      <c r="AJ732" s="127"/>
      <c r="AL732" s="113"/>
      <c r="AS732" s="127"/>
      <c r="AT732" s="127"/>
      <c r="AU732" s="127"/>
      <c r="AV732" s="127"/>
      <c r="AW732" s="127"/>
      <c r="AX732" s="127"/>
      <c r="AY732" s="127"/>
      <c r="AZ732" s="127"/>
    </row>
    <row r="733" spans="3:69">
      <c r="C733" s="38"/>
      <c r="D733" s="38"/>
      <c r="AF733" s="127"/>
      <c r="AG733" s="127"/>
      <c r="AH733" s="127"/>
      <c r="AI733" s="127"/>
      <c r="AJ733" s="127"/>
      <c r="AL733" s="113"/>
      <c r="AS733" s="127"/>
      <c r="AT733" s="127"/>
      <c r="AU733" s="127"/>
      <c r="AV733" s="127"/>
      <c r="AW733" s="127"/>
      <c r="AX733" s="127"/>
      <c r="AY733" s="127"/>
      <c r="AZ733" s="127"/>
    </row>
    <row r="734" spans="3:69">
      <c r="C734" s="38"/>
      <c r="D734" s="38"/>
      <c r="AF734" s="127"/>
      <c r="AG734" s="127"/>
      <c r="AH734" s="127"/>
      <c r="AI734" s="127"/>
      <c r="AJ734" s="127"/>
      <c r="AL734" s="113"/>
      <c r="AS734" s="127"/>
      <c r="AT734" s="127"/>
      <c r="AU734" s="127"/>
      <c r="AV734" s="127"/>
      <c r="AW734" s="127"/>
      <c r="AX734" s="127"/>
      <c r="AY734" s="127"/>
      <c r="AZ734" s="127"/>
    </row>
    <row r="735" spans="3:69">
      <c r="C735" s="38"/>
      <c r="D735" s="38"/>
      <c r="AF735" s="127"/>
      <c r="AG735" s="127"/>
      <c r="AH735" s="127"/>
      <c r="AI735" s="127"/>
      <c r="AJ735" s="127"/>
      <c r="AL735" s="113"/>
      <c r="AS735" s="127"/>
      <c r="AT735" s="127"/>
      <c r="AU735" s="127"/>
      <c r="AV735" s="127"/>
      <c r="AW735" s="127"/>
      <c r="AX735" s="127"/>
      <c r="AY735" s="127"/>
      <c r="AZ735" s="127"/>
    </row>
    <row r="736" spans="3:69">
      <c r="C736" s="38"/>
      <c r="D736" s="38"/>
      <c r="AF736" s="127"/>
      <c r="AG736" s="127"/>
      <c r="AH736" s="127"/>
      <c r="AI736" s="127"/>
      <c r="AJ736" s="127"/>
      <c r="AL736" s="113"/>
      <c r="AS736" s="127"/>
      <c r="AT736" s="127"/>
      <c r="AU736" s="127"/>
      <c r="AV736" s="127"/>
      <c r="AW736" s="127"/>
      <c r="AX736" s="127"/>
      <c r="AY736" s="127"/>
      <c r="AZ736" s="127"/>
    </row>
    <row r="737" spans="3:69">
      <c r="C737" s="38"/>
      <c r="D737" s="38"/>
      <c r="AF737" s="127"/>
      <c r="AG737" s="127"/>
      <c r="AH737" s="127"/>
      <c r="AI737" s="127"/>
      <c r="AJ737" s="127"/>
      <c r="AL737" s="113"/>
      <c r="AS737" s="127"/>
      <c r="AT737" s="127"/>
      <c r="AU737" s="127"/>
      <c r="AV737" s="127"/>
      <c r="AW737" s="127"/>
      <c r="AX737" s="127"/>
      <c r="AY737" s="127"/>
      <c r="AZ737" s="127"/>
    </row>
    <row r="738" spans="3:69">
      <c r="C738" s="38"/>
      <c r="D738" s="38"/>
      <c r="AF738" s="127"/>
      <c r="AG738" s="127"/>
      <c r="AH738" s="127"/>
      <c r="AI738" s="127"/>
      <c r="AJ738" s="127"/>
      <c r="AL738" s="113"/>
      <c r="AS738" s="127"/>
      <c r="AT738" s="127"/>
      <c r="AU738" s="127"/>
      <c r="AV738" s="127"/>
      <c r="AW738" s="127"/>
      <c r="AX738" s="127"/>
      <c r="AY738" s="127"/>
      <c r="AZ738" s="127"/>
    </row>
    <row r="739" spans="3:69">
      <c r="C739" s="38"/>
      <c r="D739" s="38"/>
      <c r="AF739" s="127"/>
      <c r="AG739" s="127"/>
      <c r="AH739" s="127"/>
      <c r="AI739" s="127"/>
      <c r="AJ739" s="127"/>
      <c r="AL739" s="113"/>
      <c r="AS739" s="127"/>
      <c r="AT739" s="127"/>
      <c r="AU739" s="127"/>
      <c r="AV739" s="127"/>
      <c r="AW739" s="127"/>
      <c r="AX739" s="127"/>
      <c r="AY739" s="127"/>
      <c r="AZ739" s="127"/>
    </row>
    <row r="740" spans="3:69">
      <c r="C740" s="38"/>
      <c r="D740" s="38"/>
      <c r="AF740" s="127"/>
      <c r="AG740" s="127"/>
      <c r="AH740" s="127"/>
      <c r="AI740" s="127"/>
      <c r="AJ740" s="127"/>
      <c r="AL740" s="113"/>
      <c r="AS740" s="127"/>
      <c r="AT740" s="127"/>
      <c r="AU740" s="127"/>
      <c r="AV740" s="127"/>
      <c r="AW740" s="127"/>
      <c r="AX740" s="127"/>
      <c r="AY740" s="127"/>
      <c r="AZ740" s="127"/>
    </row>
    <row r="741" spans="3:69">
      <c r="C741" s="38"/>
      <c r="D741" s="38"/>
      <c r="AF741" s="127"/>
      <c r="AG741" s="127"/>
      <c r="AH741" s="127"/>
      <c r="AI741" s="127"/>
      <c r="AJ741" s="127"/>
      <c r="AL741" s="113"/>
      <c r="AS741" s="127"/>
      <c r="AT741" s="127"/>
      <c r="AU741" s="127"/>
      <c r="AV741" s="127"/>
      <c r="AW741" s="127"/>
      <c r="AX741" s="127"/>
      <c r="AY741" s="127"/>
      <c r="AZ741" s="127"/>
    </row>
    <row r="742" spans="3:69">
      <c r="C742" s="38"/>
      <c r="D742" s="38"/>
      <c r="AF742" s="127"/>
      <c r="AG742" s="127"/>
      <c r="AH742" s="127"/>
      <c r="AI742" s="127"/>
      <c r="AJ742" s="127"/>
      <c r="AL742" s="113"/>
      <c r="AS742" s="127"/>
      <c r="AT742" s="127"/>
      <c r="AU742" s="127"/>
      <c r="AV742" s="127"/>
      <c r="AW742" s="127"/>
      <c r="AX742" s="127"/>
      <c r="AY742" s="127"/>
      <c r="AZ742" s="127"/>
    </row>
    <row r="743" spans="3:69">
      <c r="C743" s="38"/>
      <c r="D743" s="38"/>
      <c r="AF743" s="127"/>
      <c r="AG743" s="127"/>
      <c r="AH743" s="127"/>
      <c r="AI743" s="127"/>
      <c r="AJ743" s="127"/>
      <c r="AL743" s="113"/>
      <c r="AS743" s="127"/>
      <c r="AT743" s="127"/>
      <c r="AU743" s="127"/>
      <c r="AV743" s="127"/>
      <c r="AW743" s="127"/>
      <c r="AX743" s="127"/>
      <c r="AY743" s="127"/>
      <c r="AZ743" s="127"/>
    </row>
    <row r="744" spans="3:69">
      <c r="C744" s="38"/>
      <c r="D744" s="38"/>
      <c r="AF744" s="127"/>
      <c r="AG744" s="127"/>
      <c r="AH744" s="127"/>
      <c r="AI744" s="127"/>
      <c r="AJ744" s="127"/>
      <c r="AL744" s="113"/>
      <c r="AS744" s="127"/>
      <c r="AT744" s="127"/>
      <c r="AU744" s="127"/>
      <c r="AV744" s="127"/>
      <c r="AW744" s="127"/>
      <c r="AX744" s="127"/>
      <c r="AY744" s="127"/>
      <c r="AZ744" s="127"/>
    </row>
    <row r="745" spans="3:69">
      <c r="C745" s="38"/>
      <c r="D745" s="38"/>
      <c r="AF745" s="127"/>
      <c r="AG745" s="127"/>
      <c r="AH745" s="127"/>
      <c r="AI745" s="127"/>
      <c r="AJ745" s="127"/>
      <c r="AL745" s="113"/>
      <c r="AS745" s="127"/>
      <c r="AT745" s="127"/>
      <c r="AU745" s="127"/>
      <c r="AV745" s="127"/>
      <c r="AW745" s="127"/>
      <c r="AX745" s="127"/>
      <c r="AY745" s="127"/>
      <c r="AZ745" s="127"/>
    </row>
    <row r="746" spans="3:69">
      <c r="C746" s="38"/>
      <c r="D746" s="38"/>
      <c r="AF746" s="127"/>
      <c r="AG746" s="127"/>
      <c r="AH746" s="127"/>
      <c r="AI746" s="127"/>
      <c r="AJ746" s="127"/>
      <c r="AL746" s="113"/>
      <c r="AS746" s="127"/>
      <c r="AT746" s="127"/>
      <c r="AU746" s="127"/>
      <c r="AV746" s="127"/>
      <c r="AW746" s="127"/>
      <c r="AX746" s="127"/>
      <c r="AY746" s="127"/>
      <c r="AZ746" s="127"/>
    </row>
    <row r="747" spans="3:69">
      <c r="C747" s="38"/>
      <c r="D747" s="38"/>
      <c r="AF747" s="127"/>
      <c r="AG747" s="127"/>
      <c r="AH747" s="127"/>
      <c r="AI747" s="127"/>
      <c r="AJ747" s="127"/>
      <c r="AL747" s="113"/>
      <c r="AS747" s="127"/>
      <c r="AT747" s="127"/>
      <c r="AU747" s="127"/>
      <c r="AV747" s="127"/>
      <c r="AW747" s="127"/>
      <c r="AX747" s="127"/>
      <c r="AY747" s="127"/>
      <c r="AZ747" s="127"/>
      <c r="BA747" s="127"/>
      <c r="BB747" s="127"/>
      <c r="BC747" s="127"/>
      <c r="BD747" s="127"/>
      <c r="BE747" s="127"/>
      <c r="BF747" s="127"/>
      <c r="BG747" s="127"/>
      <c r="BH747" s="127"/>
      <c r="BI747" s="127"/>
      <c r="BJ747" s="127"/>
      <c r="BK747" s="127"/>
      <c r="BL747" s="127"/>
      <c r="BM747" s="127"/>
      <c r="BN747" s="127"/>
      <c r="BO747" s="127"/>
      <c r="BP747" s="127"/>
      <c r="BQ747" s="127"/>
    </row>
    <row r="748" spans="3:69">
      <c r="C748" s="38"/>
      <c r="D748" s="38"/>
      <c r="AF748" s="127"/>
      <c r="AG748" s="127"/>
      <c r="AH748" s="127"/>
      <c r="AI748" s="127"/>
      <c r="AJ748" s="127"/>
      <c r="AL748" s="113"/>
      <c r="AS748" s="127"/>
      <c r="AT748" s="127"/>
      <c r="AU748" s="127"/>
      <c r="AV748" s="127"/>
      <c r="AW748" s="127"/>
      <c r="AX748" s="127"/>
      <c r="AY748" s="127"/>
      <c r="AZ748" s="127"/>
    </row>
    <row r="749" spans="3:69">
      <c r="C749" s="38"/>
      <c r="D749" s="38"/>
      <c r="AF749" s="127"/>
      <c r="AG749" s="127"/>
      <c r="AH749" s="127"/>
      <c r="AI749" s="127"/>
      <c r="AJ749" s="127"/>
      <c r="AL749" s="113"/>
      <c r="AS749" s="127"/>
      <c r="AT749" s="127"/>
      <c r="AU749" s="127"/>
      <c r="AV749" s="127"/>
      <c r="AW749" s="127"/>
      <c r="AX749" s="127"/>
      <c r="AY749" s="127"/>
      <c r="AZ749" s="127"/>
    </row>
    <row r="750" spans="3:69">
      <c r="C750" s="38"/>
      <c r="D750" s="38"/>
      <c r="AF750" s="127"/>
      <c r="AG750" s="127"/>
      <c r="AH750" s="127"/>
      <c r="AI750" s="127"/>
      <c r="AJ750" s="127"/>
      <c r="AL750" s="113"/>
      <c r="AS750" s="127"/>
      <c r="AT750" s="127"/>
      <c r="AU750" s="127"/>
      <c r="AV750" s="127"/>
      <c r="AW750" s="127"/>
      <c r="AX750" s="127"/>
      <c r="AY750" s="127"/>
      <c r="AZ750" s="127"/>
    </row>
    <row r="751" spans="3:69">
      <c r="C751" s="38"/>
      <c r="D751" s="38"/>
      <c r="AF751" s="127"/>
      <c r="AG751" s="127"/>
      <c r="AH751" s="127"/>
      <c r="AI751" s="127"/>
      <c r="AJ751" s="127"/>
      <c r="AL751" s="113"/>
      <c r="AS751" s="127"/>
      <c r="AT751" s="127"/>
      <c r="AU751" s="127"/>
      <c r="AV751" s="127"/>
      <c r="AW751" s="127"/>
      <c r="AX751" s="127"/>
      <c r="AY751" s="127"/>
      <c r="AZ751" s="127"/>
    </row>
    <row r="752" spans="3:69">
      <c r="C752" s="38"/>
      <c r="D752" s="38"/>
      <c r="AF752" s="127"/>
      <c r="AG752" s="127"/>
      <c r="AH752" s="127"/>
      <c r="AI752" s="127"/>
      <c r="AJ752" s="127"/>
      <c r="AL752" s="113"/>
      <c r="AS752" s="127"/>
      <c r="AT752" s="127"/>
      <c r="AU752" s="127"/>
      <c r="AV752" s="127"/>
      <c r="AW752" s="127"/>
      <c r="AX752" s="127"/>
      <c r="AY752" s="127"/>
      <c r="AZ752" s="127"/>
    </row>
    <row r="753" spans="3:69">
      <c r="C753" s="38"/>
      <c r="D753" s="38"/>
      <c r="AF753" s="127"/>
      <c r="AG753" s="127"/>
      <c r="AH753" s="127"/>
      <c r="AI753" s="127"/>
      <c r="AJ753" s="127"/>
      <c r="AL753" s="113"/>
      <c r="AS753" s="127"/>
      <c r="AT753" s="127"/>
      <c r="AU753" s="127"/>
      <c r="AV753" s="127"/>
      <c r="AW753" s="127"/>
      <c r="AX753" s="127"/>
      <c r="AY753" s="127"/>
      <c r="AZ753" s="127"/>
    </row>
    <row r="754" spans="3:69">
      <c r="C754" s="38"/>
      <c r="D754" s="38"/>
      <c r="AF754" s="127"/>
      <c r="AG754" s="127"/>
      <c r="AH754" s="127"/>
      <c r="AI754" s="127"/>
      <c r="AJ754" s="127"/>
      <c r="AL754" s="113"/>
      <c r="AS754" s="127"/>
      <c r="AT754" s="127"/>
      <c r="AU754" s="127"/>
      <c r="AV754" s="127"/>
      <c r="AW754" s="127"/>
      <c r="AX754" s="127"/>
      <c r="AY754" s="127"/>
      <c r="AZ754" s="127"/>
    </row>
    <row r="755" spans="3:69">
      <c r="C755" s="38"/>
      <c r="D755" s="38"/>
      <c r="AF755" s="127"/>
      <c r="AG755" s="127"/>
      <c r="AH755" s="127"/>
      <c r="AI755" s="127"/>
      <c r="AJ755" s="127"/>
      <c r="AL755" s="113"/>
      <c r="AS755" s="127"/>
      <c r="AT755" s="127"/>
      <c r="AU755" s="127"/>
      <c r="AV755" s="127"/>
      <c r="AW755" s="127"/>
      <c r="AX755" s="127"/>
      <c r="AY755" s="127"/>
      <c r="AZ755" s="127"/>
    </row>
    <row r="756" spans="3:69">
      <c r="C756" s="38"/>
      <c r="D756" s="38"/>
      <c r="AF756" s="127"/>
      <c r="AG756" s="127"/>
      <c r="AH756" s="127"/>
      <c r="AI756" s="127"/>
      <c r="AJ756" s="127"/>
      <c r="AL756" s="113"/>
      <c r="AS756" s="127"/>
      <c r="AT756" s="127"/>
      <c r="AU756" s="127"/>
      <c r="AV756" s="127"/>
      <c r="AW756" s="127"/>
      <c r="AX756" s="127"/>
      <c r="AY756" s="127"/>
      <c r="AZ756" s="127"/>
    </row>
    <row r="757" spans="3:69">
      <c r="C757" s="38"/>
      <c r="D757" s="38"/>
      <c r="AF757" s="127"/>
      <c r="AG757" s="127"/>
      <c r="AH757" s="127"/>
      <c r="AI757" s="127"/>
      <c r="AJ757" s="127"/>
      <c r="AL757" s="113"/>
      <c r="AS757" s="127"/>
      <c r="AT757" s="127"/>
      <c r="AU757" s="127"/>
      <c r="AV757" s="127"/>
      <c r="AW757" s="127"/>
      <c r="AX757" s="127"/>
      <c r="AY757" s="127"/>
      <c r="AZ757" s="127"/>
    </row>
    <row r="758" spans="3:69">
      <c r="C758" s="38"/>
      <c r="D758" s="38"/>
      <c r="AF758" s="127"/>
      <c r="AG758" s="127"/>
      <c r="AH758" s="127"/>
      <c r="AI758" s="127"/>
      <c r="AJ758" s="127"/>
      <c r="AL758" s="113"/>
      <c r="AS758" s="127"/>
      <c r="AT758" s="127"/>
      <c r="AU758" s="127"/>
      <c r="AV758" s="127"/>
      <c r="AW758" s="127"/>
      <c r="AX758" s="127"/>
      <c r="AY758" s="127"/>
      <c r="AZ758" s="127"/>
      <c r="BA758" s="127"/>
    </row>
    <row r="759" spans="3:69">
      <c r="C759" s="38"/>
      <c r="D759" s="38"/>
      <c r="AF759" s="127"/>
      <c r="AG759" s="127"/>
      <c r="AH759" s="127"/>
      <c r="AI759" s="127"/>
      <c r="AJ759" s="127"/>
      <c r="AL759" s="113"/>
      <c r="AS759" s="127"/>
      <c r="AT759" s="127"/>
      <c r="AU759" s="127"/>
      <c r="AV759" s="127"/>
      <c r="AW759" s="127"/>
      <c r="AX759" s="127"/>
      <c r="AY759" s="127"/>
      <c r="AZ759" s="127"/>
    </row>
    <row r="760" spans="3:69">
      <c r="C760" s="38"/>
      <c r="D760" s="38"/>
      <c r="AF760" s="127"/>
      <c r="AG760" s="127"/>
      <c r="AH760" s="127"/>
      <c r="AI760" s="127"/>
      <c r="AJ760" s="127"/>
      <c r="AL760" s="113"/>
      <c r="AS760" s="127"/>
      <c r="AT760" s="127"/>
      <c r="AU760" s="127"/>
      <c r="AV760" s="127"/>
      <c r="AW760" s="127"/>
      <c r="AX760" s="127"/>
      <c r="AY760" s="127"/>
      <c r="AZ760" s="127"/>
    </row>
    <row r="761" spans="3:69">
      <c r="C761" s="38"/>
      <c r="D761" s="38"/>
      <c r="AF761" s="127"/>
      <c r="AG761" s="127"/>
      <c r="AH761" s="127"/>
      <c r="AI761" s="127"/>
      <c r="AJ761" s="127"/>
      <c r="AL761" s="113"/>
      <c r="AS761" s="127"/>
      <c r="AT761" s="127"/>
      <c r="AU761" s="127"/>
      <c r="AV761" s="127"/>
      <c r="AW761" s="127"/>
      <c r="AX761" s="127"/>
      <c r="AY761" s="127"/>
      <c r="AZ761" s="127"/>
    </row>
    <row r="762" spans="3:69">
      <c r="C762" s="38"/>
      <c r="D762" s="38"/>
      <c r="AF762" s="127"/>
      <c r="AG762" s="127"/>
      <c r="AH762" s="127"/>
      <c r="AI762" s="127"/>
      <c r="AJ762" s="127"/>
      <c r="AL762" s="113"/>
      <c r="AS762" s="127"/>
      <c r="AT762" s="127"/>
      <c r="AU762" s="127"/>
      <c r="AV762" s="127"/>
      <c r="AW762" s="127"/>
      <c r="AX762" s="127"/>
      <c r="AY762" s="127"/>
      <c r="AZ762" s="127"/>
    </row>
    <row r="763" spans="3:69">
      <c r="C763" s="38"/>
      <c r="D763" s="38"/>
      <c r="AF763" s="127"/>
      <c r="AG763" s="127"/>
      <c r="AH763" s="127"/>
      <c r="AI763" s="127"/>
      <c r="AJ763" s="127"/>
      <c r="AL763" s="113"/>
      <c r="AS763" s="127"/>
      <c r="AT763" s="127"/>
      <c r="AU763" s="127"/>
      <c r="AV763" s="127"/>
      <c r="AW763" s="127"/>
      <c r="AX763" s="127"/>
      <c r="AY763" s="127"/>
      <c r="AZ763" s="127"/>
    </row>
    <row r="764" spans="3:69">
      <c r="C764" s="38"/>
      <c r="D764" s="38"/>
      <c r="AF764" s="127"/>
      <c r="AG764" s="127"/>
      <c r="AH764" s="127"/>
      <c r="AI764" s="127"/>
      <c r="AJ764" s="127"/>
      <c r="AL764" s="113"/>
      <c r="AS764" s="127"/>
      <c r="AT764" s="127"/>
      <c r="AU764" s="127"/>
      <c r="AV764" s="127"/>
      <c r="AW764" s="127"/>
      <c r="AX764" s="127"/>
      <c r="AY764" s="127"/>
      <c r="AZ764" s="127"/>
    </row>
    <row r="765" spans="3:69">
      <c r="C765" s="38"/>
      <c r="D765" s="38"/>
      <c r="AF765" s="127"/>
      <c r="AG765" s="127"/>
      <c r="AH765" s="127"/>
      <c r="AI765" s="127"/>
      <c r="AJ765" s="127"/>
      <c r="AL765" s="113"/>
      <c r="AS765" s="127"/>
      <c r="AT765" s="127"/>
      <c r="AU765" s="127"/>
      <c r="AV765" s="127"/>
      <c r="AW765" s="127"/>
      <c r="AX765" s="127"/>
      <c r="AY765" s="127"/>
      <c r="AZ765" s="127"/>
    </row>
    <row r="766" spans="3:69">
      <c r="C766" s="38"/>
      <c r="D766" s="38"/>
      <c r="AF766" s="127"/>
      <c r="AG766" s="127"/>
      <c r="AH766" s="127"/>
      <c r="AI766" s="127"/>
      <c r="AJ766" s="127"/>
      <c r="AL766" s="113"/>
      <c r="AS766" s="127"/>
      <c r="AT766" s="127"/>
      <c r="AU766" s="127"/>
      <c r="AV766" s="127"/>
      <c r="AW766" s="127"/>
      <c r="AX766" s="127"/>
      <c r="AY766" s="127"/>
      <c r="AZ766" s="127"/>
    </row>
    <row r="767" spans="3:69">
      <c r="C767" s="38"/>
      <c r="D767" s="38"/>
      <c r="AF767" s="127"/>
      <c r="AG767" s="127"/>
      <c r="AH767" s="127"/>
      <c r="AI767" s="127"/>
      <c r="AJ767" s="127"/>
      <c r="AL767" s="113"/>
      <c r="AS767" s="127"/>
      <c r="AT767" s="127"/>
      <c r="AU767" s="127"/>
      <c r="AV767" s="127"/>
      <c r="AW767" s="127"/>
      <c r="AX767" s="127"/>
      <c r="AY767" s="127"/>
      <c r="AZ767" s="127"/>
    </row>
    <row r="768" spans="3:69">
      <c r="C768" s="38"/>
      <c r="D768" s="38"/>
      <c r="AF768" s="127"/>
      <c r="AG768" s="127"/>
      <c r="AH768" s="127"/>
      <c r="AI768" s="127"/>
      <c r="AJ768" s="127"/>
      <c r="AL768" s="113"/>
      <c r="AS768" s="127"/>
      <c r="AT768" s="127"/>
      <c r="AU768" s="127"/>
      <c r="AV768" s="127"/>
      <c r="AW768" s="127"/>
      <c r="AX768" s="127"/>
      <c r="AY768" s="127"/>
      <c r="AZ768" s="127"/>
      <c r="BA768" s="127"/>
      <c r="BC768" s="127"/>
      <c r="BD768" s="127"/>
      <c r="BE768" s="127"/>
      <c r="BF768" s="127"/>
      <c r="BG768" s="127"/>
      <c r="BH768" s="127"/>
      <c r="BI768" s="127"/>
      <c r="BJ768" s="127"/>
      <c r="BK768" s="127"/>
      <c r="BL768" s="127"/>
      <c r="BM768" s="127"/>
      <c r="BN768" s="127"/>
      <c r="BO768" s="127"/>
      <c r="BP768" s="127"/>
      <c r="BQ768" s="127"/>
    </row>
    <row r="769" spans="3:69">
      <c r="C769" s="38"/>
      <c r="D769" s="38"/>
      <c r="AF769" s="127"/>
      <c r="AG769" s="127"/>
      <c r="AH769" s="127"/>
      <c r="AI769" s="127"/>
      <c r="AJ769" s="127"/>
      <c r="AL769" s="113"/>
      <c r="AS769" s="127"/>
      <c r="AT769" s="127"/>
      <c r="AU769" s="127"/>
      <c r="AV769" s="127"/>
      <c r="AW769" s="127"/>
      <c r="AX769" s="127"/>
      <c r="AY769" s="127"/>
      <c r="AZ769" s="127"/>
    </row>
    <row r="770" spans="3:69">
      <c r="C770" s="38"/>
      <c r="D770" s="38"/>
      <c r="AF770" s="127"/>
      <c r="AG770" s="127"/>
      <c r="AH770" s="127"/>
      <c r="AI770" s="127"/>
      <c r="AJ770" s="127"/>
      <c r="AL770" s="113"/>
      <c r="AS770" s="127"/>
      <c r="AT770" s="127"/>
      <c r="AU770" s="127"/>
      <c r="AV770" s="127"/>
      <c r="AW770" s="127"/>
      <c r="AX770" s="127"/>
      <c r="AY770" s="127"/>
      <c r="AZ770" s="127"/>
    </row>
    <row r="771" spans="3:69">
      <c r="C771" s="38"/>
      <c r="D771" s="38"/>
      <c r="AF771" s="127"/>
      <c r="AG771" s="127"/>
      <c r="AH771" s="127"/>
      <c r="AI771" s="127"/>
      <c r="AJ771" s="127"/>
      <c r="AL771" s="113"/>
      <c r="AS771" s="127"/>
      <c r="AT771" s="127"/>
      <c r="AU771" s="127"/>
      <c r="AV771" s="127"/>
      <c r="AW771" s="127"/>
      <c r="AX771" s="127"/>
      <c r="AY771" s="127"/>
      <c r="AZ771" s="127"/>
    </row>
    <row r="772" spans="3:69">
      <c r="C772" s="38"/>
      <c r="D772" s="38"/>
      <c r="AF772" s="127"/>
      <c r="AG772" s="127"/>
      <c r="AH772" s="127"/>
      <c r="AI772" s="127"/>
      <c r="AJ772" s="127"/>
      <c r="AL772" s="113"/>
      <c r="AS772" s="127"/>
      <c r="AT772" s="127"/>
      <c r="AU772" s="127"/>
      <c r="AV772" s="127"/>
      <c r="AW772" s="127"/>
      <c r="AX772" s="127"/>
      <c r="AY772" s="127"/>
      <c r="AZ772" s="127"/>
    </row>
    <row r="773" spans="3:69">
      <c r="C773" s="38"/>
      <c r="D773" s="38"/>
      <c r="AF773" s="127"/>
      <c r="AG773" s="127"/>
      <c r="AH773" s="127"/>
      <c r="AI773" s="127"/>
      <c r="AJ773" s="127"/>
      <c r="AL773" s="113"/>
      <c r="AS773" s="127"/>
      <c r="AT773" s="127"/>
      <c r="AU773" s="127"/>
      <c r="AV773" s="127"/>
      <c r="AW773" s="127"/>
      <c r="AX773" s="127"/>
      <c r="AY773" s="127"/>
      <c r="AZ773" s="127"/>
      <c r="BA773" s="127"/>
      <c r="BB773" s="127"/>
      <c r="BC773" s="127"/>
      <c r="BD773" s="127"/>
      <c r="BE773" s="127"/>
      <c r="BF773" s="127"/>
      <c r="BG773" s="127"/>
      <c r="BH773" s="127"/>
      <c r="BI773" s="127"/>
      <c r="BJ773" s="127"/>
      <c r="BK773" s="127"/>
      <c r="BL773" s="127"/>
      <c r="BM773" s="127"/>
      <c r="BN773" s="127"/>
      <c r="BO773" s="127"/>
      <c r="BP773" s="127"/>
      <c r="BQ773" s="127"/>
    </row>
    <row r="774" spans="3:69">
      <c r="C774" s="38"/>
      <c r="D774" s="38"/>
      <c r="AF774" s="127"/>
      <c r="AG774" s="127"/>
      <c r="AH774" s="127"/>
      <c r="AI774" s="127"/>
      <c r="AJ774" s="127"/>
      <c r="AL774" s="113"/>
      <c r="AS774" s="127"/>
      <c r="AT774" s="127"/>
      <c r="AU774" s="127"/>
      <c r="AV774" s="127"/>
      <c r="AW774" s="127"/>
      <c r="AX774" s="127"/>
      <c r="AY774" s="127"/>
      <c r="AZ774" s="127"/>
    </row>
    <row r="775" spans="3:69">
      <c r="C775" s="38"/>
      <c r="D775" s="38"/>
      <c r="AF775" s="127"/>
      <c r="AG775" s="127"/>
      <c r="AH775" s="127"/>
      <c r="AI775" s="127"/>
      <c r="AJ775" s="127"/>
      <c r="AL775" s="113"/>
      <c r="AS775" s="127"/>
      <c r="AT775" s="127"/>
      <c r="AU775" s="127"/>
      <c r="AV775" s="127"/>
      <c r="AW775" s="127"/>
      <c r="AX775" s="127"/>
      <c r="AY775" s="127"/>
      <c r="AZ775" s="127"/>
    </row>
    <row r="776" spans="3:69">
      <c r="C776" s="38"/>
      <c r="D776" s="38"/>
      <c r="AF776" s="127"/>
      <c r="AG776" s="127"/>
      <c r="AH776" s="127"/>
      <c r="AI776" s="127"/>
      <c r="AJ776" s="127"/>
      <c r="AL776" s="113"/>
      <c r="AS776" s="127"/>
      <c r="AT776" s="127"/>
      <c r="AU776" s="127"/>
      <c r="AV776" s="127"/>
      <c r="AW776" s="127"/>
      <c r="AX776" s="127"/>
      <c r="AY776" s="127"/>
      <c r="AZ776" s="127"/>
    </row>
    <row r="777" spans="3:69">
      <c r="C777" s="38"/>
      <c r="D777" s="38"/>
      <c r="AF777" s="127"/>
      <c r="AG777" s="127"/>
      <c r="AH777" s="127"/>
      <c r="AI777" s="127"/>
      <c r="AJ777" s="127"/>
      <c r="AL777" s="113"/>
      <c r="AS777" s="127"/>
      <c r="AT777" s="127"/>
      <c r="AU777" s="127"/>
      <c r="AV777" s="127"/>
      <c r="AW777" s="127"/>
      <c r="AX777" s="127"/>
      <c r="AY777" s="127"/>
      <c r="AZ777" s="127"/>
    </row>
    <row r="778" spans="3:69">
      <c r="C778" s="38"/>
      <c r="D778" s="38"/>
      <c r="AF778" s="127"/>
      <c r="AG778" s="127"/>
      <c r="AH778" s="127"/>
      <c r="AI778" s="127"/>
      <c r="AJ778" s="127"/>
      <c r="AL778" s="113"/>
      <c r="AS778" s="127"/>
      <c r="AT778" s="127"/>
      <c r="AU778" s="127"/>
      <c r="AV778" s="127"/>
      <c r="AW778" s="127"/>
      <c r="AX778" s="127"/>
      <c r="AY778" s="127"/>
      <c r="AZ778" s="127"/>
    </row>
    <row r="779" spans="3:69">
      <c r="C779" s="38"/>
      <c r="D779" s="38"/>
      <c r="AF779" s="127"/>
      <c r="AG779" s="127"/>
      <c r="AH779" s="127"/>
      <c r="AI779" s="127"/>
      <c r="AJ779" s="127"/>
      <c r="AL779" s="113"/>
      <c r="AS779" s="127"/>
      <c r="AT779" s="127"/>
      <c r="AU779" s="127"/>
      <c r="AV779" s="127"/>
      <c r="AW779" s="127"/>
      <c r="AX779" s="127"/>
      <c r="AY779" s="127"/>
      <c r="AZ779" s="127"/>
    </row>
    <row r="780" spans="3:69">
      <c r="C780" s="38"/>
      <c r="D780" s="38"/>
      <c r="AF780" s="127"/>
      <c r="AG780" s="127"/>
      <c r="AH780" s="127"/>
      <c r="AI780" s="127"/>
      <c r="AJ780" s="127"/>
      <c r="AL780" s="113"/>
      <c r="AS780" s="127"/>
      <c r="AT780" s="127"/>
      <c r="AU780" s="127"/>
      <c r="AV780" s="127"/>
      <c r="AW780" s="127"/>
      <c r="AX780" s="127"/>
      <c r="AY780" s="127"/>
      <c r="AZ780" s="127"/>
    </row>
    <row r="781" spans="3:69">
      <c r="C781" s="38"/>
      <c r="D781" s="38"/>
      <c r="AF781" s="127"/>
      <c r="AG781" s="127"/>
      <c r="AH781" s="127"/>
      <c r="AI781" s="127"/>
      <c r="AJ781" s="127"/>
      <c r="AL781" s="113"/>
      <c r="AS781" s="127"/>
      <c r="AT781" s="127"/>
      <c r="AU781" s="127"/>
      <c r="AV781" s="127"/>
      <c r="AW781" s="127"/>
      <c r="AX781" s="127"/>
      <c r="AY781" s="127"/>
      <c r="AZ781" s="127"/>
    </row>
    <row r="782" spans="3:69">
      <c r="C782" s="38"/>
      <c r="D782" s="38"/>
      <c r="AF782" s="127"/>
      <c r="AG782" s="127"/>
      <c r="AH782" s="127"/>
      <c r="AI782" s="127"/>
      <c r="AJ782" s="127"/>
      <c r="AL782" s="113"/>
      <c r="AS782" s="127"/>
      <c r="AT782" s="127"/>
      <c r="AU782" s="127"/>
      <c r="AV782" s="127"/>
      <c r="AW782" s="127"/>
      <c r="AX782" s="127"/>
      <c r="AY782" s="127"/>
      <c r="AZ782" s="127"/>
      <c r="BA782" s="127"/>
    </row>
    <row r="783" spans="3:69">
      <c r="C783" s="38"/>
      <c r="D783" s="38"/>
      <c r="AF783" s="127"/>
      <c r="AG783" s="127"/>
      <c r="AH783" s="127"/>
      <c r="AI783" s="127"/>
      <c r="AJ783" s="127"/>
      <c r="AL783" s="113"/>
      <c r="AS783" s="127"/>
      <c r="AT783" s="127"/>
      <c r="AU783" s="127"/>
      <c r="AV783" s="127"/>
      <c r="AW783" s="127"/>
      <c r="AX783" s="127"/>
      <c r="AY783" s="127"/>
      <c r="AZ783" s="127"/>
    </row>
    <row r="784" spans="3:69">
      <c r="C784" s="38"/>
      <c r="D784" s="38"/>
      <c r="AF784" s="127"/>
      <c r="AG784" s="127"/>
      <c r="AH784" s="127"/>
      <c r="AI784" s="127"/>
      <c r="AJ784" s="127"/>
      <c r="AL784" s="113"/>
      <c r="AS784" s="127"/>
      <c r="AT784" s="127"/>
      <c r="AU784" s="127"/>
      <c r="AV784" s="127"/>
      <c r="AW784" s="127"/>
      <c r="AX784" s="127"/>
      <c r="AY784" s="127"/>
      <c r="AZ784" s="127"/>
    </row>
    <row r="785" spans="3:52">
      <c r="C785" s="38"/>
      <c r="D785" s="38"/>
      <c r="AF785" s="127"/>
      <c r="AG785" s="127"/>
      <c r="AH785" s="127"/>
      <c r="AI785" s="127"/>
      <c r="AJ785" s="127"/>
      <c r="AL785" s="113"/>
      <c r="AS785" s="127"/>
      <c r="AT785" s="127"/>
      <c r="AU785" s="127"/>
      <c r="AV785" s="127"/>
      <c r="AW785" s="127"/>
      <c r="AX785" s="127"/>
      <c r="AY785" s="127"/>
      <c r="AZ785" s="127"/>
    </row>
    <row r="786" spans="3:52">
      <c r="C786" s="38"/>
      <c r="D786" s="38"/>
      <c r="AF786" s="127"/>
      <c r="AG786" s="127"/>
      <c r="AH786" s="127"/>
      <c r="AI786" s="127"/>
      <c r="AJ786" s="127"/>
      <c r="AL786" s="113"/>
      <c r="AS786" s="127"/>
      <c r="AT786" s="127"/>
      <c r="AU786" s="127"/>
      <c r="AV786" s="127"/>
      <c r="AW786" s="127"/>
      <c r="AX786" s="127"/>
      <c r="AY786" s="127"/>
      <c r="AZ786" s="127"/>
    </row>
    <row r="787" spans="3:52">
      <c r="C787" s="38"/>
      <c r="D787" s="38"/>
      <c r="AF787" s="127"/>
      <c r="AG787" s="127"/>
      <c r="AH787" s="127"/>
      <c r="AI787" s="127"/>
      <c r="AJ787" s="127"/>
      <c r="AL787" s="113"/>
      <c r="AS787" s="127"/>
      <c r="AT787" s="127"/>
      <c r="AU787" s="127"/>
      <c r="AV787" s="127"/>
      <c r="AW787" s="127"/>
      <c r="AX787" s="127"/>
      <c r="AY787" s="127"/>
      <c r="AZ787" s="127"/>
    </row>
    <row r="788" spans="3:52">
      <c r="C788" s="38"/>
      <c r="D788" s="38"/>
      <c r="AF788" s="127"/>
      <c r="AG788" s="127"/>
      <c r="AH788" s="127"/>
      <c r="AI788" s="127"/>
      <c r="AJ788" s="127"/>
      <c r="AL788" s="113"/>
      <c r="AS788" s="127"/>
      <c r="AT788" s="127"/>
      <c r="AU788" s="127"/>
      <c r="AV788" s="127"/>
      <c r="AW788" s="127"/>
      <c r="AX788" s="127"/>
      <c r="AY788" s="127"/>
      <c r="AZ788" s="127"/>
    </row>
    <row r="789" spans="3:52">
      <c r="C789" s="38"/>
      <c r="D789" s="38"/>
      <c r="AF789" s="127"/>
      <c r="AG789" s="127"/>
      <c r="AH789" s="127"/>
      <c r="AI789" s="127"/>
      <c r="AJ789" s="127"/>
      <c r="AL789" s="113"/>
      <c r="AS789" s="127"/>
      <c r="AT789" s="127"/>
      <c r="AU789" s="127"/>
      <c r="AV789" s="127"/>
      <c r="AW789" s="127"/>
      <c r="AX789" s="127"/>
      <c r="AY789" s="127"/>
      <c r="AZ789" s="127"/>
    </row>
    <row r="790" spans="3:52">
      <c r="C790" s="38"/>
      <c r="D790" s="38"/>
      <c r="AF790" s="127"/>
      <c r="AG790" s="127"/>
      <c r="AH790" s="127"/>
      <c r="AI790" s="127"/>
      <c r="AJ790" s="127"/>
      <c r="AL790" s="113"/>
      <c r="AS790" s="127"/>
      <c r="AT790" s="127"/>
      <c r="AU790" s="127"/>
      <c r="AV790" s="127"/>
      <c r="AW790" s="127"/>
      <c r="AX790" s="127"/>
      <c r="AY790" s="127"/>
      <c r="AZ790" s="127"/>
    </row>
    <row r="791" spans="3:52">
      <c r="C791" s="38"/>
      <c r="D791" s="38"/>
      <c r="AF791" s="127"/>
      <c r="AG791" s="127"/>
      <c r="AH791" s="127"/>
      <c r="AI791" s="127"/>
      <c r="AJ791" s="127"/>
      <c r="AL791" s="113"/>
      <c r="AS791" s="127"/>
      <c r="AT791" s="127"/>
      <c r="AU791" s="127"/>
      <c r="AV791" s="127"/>
      <c r="AW791" s="127"/>
      <c r="AX791" s="127"/>
      <c r="AY791" s="127"/>
      <c r="AZ791" s="127"/>
    </row>
    <row r="792" spans="3:52">
      <c r="C792" s="38"/>
      <c r="D792" s="38"/>
      <c r="AF792" s="127"/>
      <c r="AG792" s="127"/>
      <c r="AH792" s="127"/>
      <c r="AI792" s="127"/>
      <c r="AJ792" s="127"/>
      <c r="AL792" s="113"/>
      <c r="AS792" s="127"/>
      <c r="AT792" s="127"/>
      <c r="AU792" s="127"/>
      <c r="AV792" s="127"/>
      <c r="AW792" s="127"/>
      <c r="AX792" s="127"/>
      <c r="AY792" s="127"/>
      <c r="AZ792" s="127"/>
    </row>
    <row r="793" spans="3:52">
      <c r="C793" s="38"/>
      <c r="D793" s="38"/>
      <c r="AF793" s="127"/>
      <c r="AG793" s="127"/>
      <c r="AH793" s="127"/>
      <c r="AI793" s="127"/>
      <c r="AJ793" s="127"/>
      <c r="AL793" s="113"/>
      <c r="AS793" s="127"/>
      <c r="AT793" s="127"/>
      <c r="AU793" s="127"/>
      <c r="AV793" s="127"/>
      <c r="AW793" s="127"/>
      <c r="AX793" s="127"/>
      <c r="AY793" s="127"/>
      <c r="AZ793" s="127"/>
    </row>
    <row r="794" spans="3:52">
      <c r="C794" s="38"/>
      <c r="D794" s="38"/>
      <c r="AF794" s="127"/>
      <c r="AG794" s="127"/>
      <c r="AH794" s="127"/>
      <c r="AI794" s="127"/>
      <c r="AJ794" s="127"/>
      <c r="AL794" s="113"/>
      <c r="AS794" s="127"/>
      <c r="AT794" s="127"/>
      <c r="AU794" s="127"/>
      <c r="AV794" s="127"/>
      <c r="AW794" s="127"/>
      <c r="AX794" s="127"/>
      <c r="AY794" s="127"/>
      <c r="AZ794" s="127"/>
    </row>
    <row r="795" spans="3:52">
      <c r="C795" s="38"/>
      <c r="D795" s="38"/>
      <c r="AF795" s="127"/>
      <c r="AG795" s="127"/>
      <c r="AH795" s="127"/>
      <c r="AI795" s="127"/>
      <c r="AJ795" s="127"/>
      <c r="AL795" s="113"/>
      <c r="AS795" s="127"/>
      <c r="AT795" s="127"/>
      <c r="AU795" s="127"/>
      <c r="AV795" s="127"/>
      <c r="AW795" s="127"/>
      <c r="AX795" s="127"/>
      <c r="AY795" s="127"/>
      <c r="AZ795" s="127"/>
    </row>
    <row r="796" spans="3:52">
      <c r="C796" s="38"/>
      <c r="D796" s="38"/>
      <c r="AF796" s="127"/>
      <c r="AG796" s="127"/>
      <c r="AH796" s="127"/>
      <c r="AI796" s="127"/>
      <c r="AJ796" s="127"/>
      <c r="AL796" s="113"/>
      <c r="AS796" s="127"/>
      <c r="AT796" s="127"/>
      <c r="AU796" s="127"/>
      <c r="AV796" s="127"/>
      <c r="AW796" s="127"/>
      <c r="AX796" s="127"/>
      <c r="AY796" s="127"/>
      <c r="AZ796" s="127"/>
    </row>
    <row r="797" spans="3:52">
      <c r="C797" s="38"/>
      <c r="D797" s="38"/>
      <c r="AF797" s="127"/>
      <c r="AG797" s="127"/>
      <c r="AH797" s="127"/>
      <c r="AI797" s="127"/>
      <c r="AJ797" s="127"/>
      <c r="AL797" s="113"/>
      <c r="AS797" s="127"/>
      <c r="AT797" s="127"/>
      <c r="AU797" s="127"/>
      <c r="AV797" s="127"/>
      <c r="AW797" s="127"/>
      <c r="AX797" s="127"/>
      <c r="AY797" s="127"/>
      <c r="AZ797" s="127"/>
    </row>
    <row r="798" spans="3:52">
      <c r="C798" s="38"/>
      <c r="D798" s="38"/>
      <c r="AF798" s="127"/>
      <c r="AG798" s="127"/>
      <c r="AH798" s="127"/>
      <c r="AI798" s="127"/>
      <c r="AJ798" s="127"/>
      <c r="AL798" s="113"/>
      <c r="AS798" s="127"/>
      <c r="AT798" s="127"/>
      <c r="AU798" s="127"/>
      <c r="AV798" s="127"/>
      <c r="AW798" s="127"/>
      <c r="AX798" s="127"/>
      <c r="AY798" s="127"/>
      <c r="AZ798" s="127"/>
    </row>
    <row r="799" spans="3:52">
      <c r="C799" s="38"/>
      <c r="D799" s="38"/>
      <c r="AF799" s="127"/>
      <c r="AG799" s="127"/>
      <c r="AH799" s="127"/>
      <c r="AI799" s="127"/>
      <c r="AJ799" s="127"/>
      <c r="AL799" s="113"/>
      <c r="AS799" s="127"/>
      <c r="AT799" s="127"/>
      <c r="AU799" s="127"/>
      <c r="AV799" s="127"/>
      <c r="AW799" s="127"/>
      <c r="AX799" s="127"/>
      <c r="AY799" s="127"/>
      <c r="AZ799" s="127"/>
    </row>
    <row r="800" spans="3:52">
      <c r="C800" s="38"/>
      <c r="D800" s="38"/>
      <c r="AF800" s="127"/>
      <c r="AG800" s="127"/>
      <c r="AH800" s="127"/>
      <c r="AI800" s="127"/>
      <c r="AJ800" s="127"/>
      <c r="AL800" s="113"/>
      <c r="AS800" s="127"/>
      <c r="AT800" s="127"/>
      <c r="AU800" s="127"/>
      <c r="AV800" s="127"/>
      <c r="AW800" s="127"/>
      <c r="AX800" s="127"/>
      <c r="AY800" s="127"/>
      <c r="AZ800" s="127"/>
    </row>
    <row r="801" spans="3:52">
      <c r="C801" s="38"/>
      <c r="D801" s="38"/>
      <c r="AF801" s="127"/>
      <c r="AG801" s="127"/>
      <c r="AH801" s="127"/>
      <c r="AI801" s="127"/>
      <c r="AJ801" s="127"/>
      <c r="AL801" s="113"/>
      <c r="AS801" s="127"/>
      <c r="AT801" s="127"/>
      <c r="AU801" s="127"/>
      <c r="AV801" s="127"/>
      <c r="AW801" s="127"/>
      <c r="AX801" s="127"/>
      <c r="AY801" s="127"/>
      <c r="AZ801" s="127"/>
    </row>
    <row r="802" spans="3:52">
      <c r="C802" s="38"/>
      <c r="D802" s="38"/>
      <c r="AF802" s="127"/>
      <c r="AG802" s="127"/>
      <c r="AH802" s="127"/>
      <c r="AI802" s="127"/>
      <c r="AJ802" s="127"/>
      <c r="AL802" s="113"/>
      <c r="AS802" s="127"/>
      <c r="AT802" s="127"/>
      <c r="AU802" s="127"/>
      <c r="AV802" s="127"/>
      <c r="AW802" s="127"/>
      <c r="AX802" s="127"/>
      <c r="AY802" s="127"/>
      <c r="AZ802" s="127"/>
    </row>
    <row r="803" spans="3:52">
      <c r="C803" s="38"/>
      <c r="D803" s="38"/>
      <c r="AF803" s="127"/>
      <c r="AG803" s="127"/>
      <c r="AH803" s="127"/>
      <c r="AI803" s="127"/>
      <c r="AJ803" s="127"/>
      <c r="AL803" s="113"/>
      <c r="AS803" s="127"/>
      <c r="AT803" s="127"/>
      <c r="AU803" s="127"/>
      <c r="AV803" s="127"/>
      <c r="AW803" s="127"/>
      <c r="AX803" s="127"/>
      <c r="AY803" s="127"/>
      <c r="AZ803" s="127"/>
    </row>
    <row r="804" spans="3:52">
      <c r="C804" s="38"/>
      <c r="D804" s="38"/>
      <c r="AF804" s="127"/>
      <c r="AG804" s="127"/>
      <c r="AH804" s="127"/>
      <c r="AI804" s="127"/>
      <c r="AJ804" s="127"/>
      <c r="AL804" s="113"/>
      <c r="AS804" s="127"/>
      <c r="AT804" s="127"/>
      <c r="AU804" s="127"/>
      <c r="AV804" s="127"/>
      <c r="AW804" s="127"/>
      <c r="AX804" s="127"/>
      <c r="AY804" s="127"/>
      <c r="AZ804" s="127"/>
    </row>
    <row r="805" spans="3:52">
      <c r="C805" s="38"/>
      <c r="D805" s="38"/>
      <c r="AF805" s="127"/>
      <c r="AG805" s="127"/>
      <c r="AH805" s="127"/>
      <c r="AI805" s="127"/>
      <c r="AJ805" s="127"/>
      <c r="AL805" s="113"/>
      <c r="AS805" s="127"/>
      <c r="AT805" s="127"/>
      <c r="AU805" s="127"/>
      <c r="AV805" s="127"/>
      <c r="AW805" s="127"/>
      <c r="AX805" s="127"/>
      <c r="AY805" s="127"/>
      <c r="AZ805" s="127"/>
    </row>
    <row r="806" spans="3:52">
      <c r="C806" s="38"/>
      <c r="D806" s="38"/>
      <c r="AF806" s="127"/>
      <c r="AG806" s="127"/>
      <c r="AH806" s="127"/>
      <c r="AI806" s="127"/>
      <c r="AJ806" s="127"/>
      <c r="AL806" s="113"/>
      <c r="AS806" s="127"/>
      <c r="AT806" s="127"/>
      <c r="AU806" s="127"/>
      <c r="AV806" s="127"/>
      <c r="AW806" s="127"/>
      <c r="AX806" s="127"/>
      <c r="AY806" s="127"/>
      <c r="AZ806" s="127"/>
    </row>
    <row r="807" spans="3:52">
      <c r="C807" s="38"/>
      <c r="D807" s="38"/>
      <c r="AF807" s="127"/>
      <c r="AG807" s="127"/>
      <c r="AH807" s="127"/>
      <c r="AI807" s="127"/>
      <c r="AJ807" s="127"/>
      <c r="AL807" s="113"/>
      <c r="AS807" s="127"/>
      <c r="AT807" s="127"/>
      <c r="AU807" s="127"/>
      <c r="AV807" s="127"/>
      <c r="AW807" s="127"/>
      <c r="AX807" s="127"/>
      <c r="AY807" s="127"/>
      <c r="AZ807" s="127"/>
    </row>
    <row r="808" spans="3:52">
      <c r="C808" s="38"/>
      <c r="D808" s="38"/>
      <c r="AF808" s="127"/>
      <c r="AG808" s="127"/>
      <c r="AH808" s="127"/>
      <c r="AI808" s="127"/>
      <c r="AJ808" s="127"/>
      <c r="AL808" s="113"/>
      <c r="AS808" s="127"/>
      <c r="AT808" s="127"/>
      <c r="AU808" s="127"/>
      <c r="AV808" s="127"/>
      <c r="AW808" s="127"/>
      <c r="AX808" s="127"/>
      <c r="AY808" s="127"/>
      <c r="AZ808" s="127"/>
    </row>
    <row r="809" spans="3:52">
      <c r="C809" s="38"/>
      <c r="D809" s="38"/>
      <c r="AF809" s="127"/>
      <c r="AG809" s="127"/>
      <c r="AH809" s="127"/>
      <c r="AI809" s="127"/>
      <c r="AJ809" s="127"/>
      <c r="AL809" s="113"/>
      <c r="AS809" s="127"/>
      <c r="AT809" s="127"/>
      <c r="AU809" s="127"/>
      <c r="AV809" s="127"/>
      <c r="AW809" s="127"/>
      <c r="AX809" s="127"/>
      <c r="AY809" s="127"/>
      <c r="AZ809" s="127"/>
    </row>
    <row r="810" spans="3:52">
      <c r="C810" s="38"/>
      <c r="D810" s="38"/>
      <c r="AF810" s="127"/>
      <c r="AG810" s="127"/>
      <c r="AH810" s="127"/>
      <c r="AI810" s="127"/>
      <c r="AJ810" s="127"/>
      <c r="AL810" s="113"/>
      <c r="AS810" s="127"/>
      <c r="AT810" s="127"/>
      <c r="AU810" s="127"/>
      <c r="AV810" s="127"/>
      <c r="AW810" s="127"/>
      <c r="AX810" s="127"/>
      <c r="AY810" s="127"/>
      <c r="AZ810" s="127"/>
    </row>
    <row r="811" spans="3:52">
      <c r="C811" s="38"/>
      <c r="D811" s="38"/>
      <c r="AF811" s="127"/>
      <c r="AG811" s="127"/>
      <c r="AH811" s="127"/>
      <c r="AI811" s="127"/>
      <c r="AJ811" s="127"/>
      <c r="AL811" s="113"/>
      <c r="AS811" s="127"/>
      <c r="AT811" s="127"/>
      <c r="AU811" s="127"/>
      <c r="AV811" s="127"/>
      <c r="AW811" s="127"/>
      <c r="AX811" s="127"/>
      <c r="AY811" s="127"/>
      <c r="AZ811" s="127"/>
    </row>
    <row r="812" spans="3:52">
      <c r="C812" s="38"/>
      <c r="D812" s="38"/>
      <c r="AF812" s="127"/>
      <c r="AG812" s="127"/>
      <c r="AH812" s="127"/>
      <c r="AI812" s="127"/>
      <c r="AJ812" s="127"/>
      <c r="AL812" s="113"/>
      <c r="AS812" s="127"/>
      <c r="AT812" s="127"/>
      <c r="AU812" s="127"/>
      <c r="AV812" s="127"/>
      <c r="AW812" s="127"/>
      <c r="AX812" s="127"/>
      <c r="AY812" s="127"/>
      <c r="AZ812" s="127"/>
    </row>
    <row r="813" spans="3:52">
      <c r="C813" s="38"/>
      <c r="D813" s="38"/>
      <c r="AF813" s="127"/>
      <c r="AG813" s="127"/>
      <c r="AH813" s="127"/>
      <c r="AI813" s="127"/>
      <c r="AJ813" s="127"/>
      <c r="AL813" s="113"/>
      <c r="AS813" s="127"/>
      <c r="AT813" s="127"/>
      <c r="AU813" s="127"/>
      <c r="AV813" s="127"/>
      <c r="AW813" s="127"/>
      <c r="AX813" s="127"/>
      <c r="AY813" s="127"/>
      <c r="AZ813" s="127"/>
    </row>
    <row r="814" spans="3:52">
      <c r="C814" s="38"/>
      <c r="D814" s="38"/>
      <c r="AF814" s="127"/>
      <c r="AG814" s="127"/>
      <c r="AH814" s="127"/>
      <c r="AI814" s="127"/>
      <c r="AJ814" s="127"/>
      <c r="AL814" s="113"/>
      <c r="AS814" s="127"/>
      <c r="AT814" s="127"/>
      <c r="AU814" s="127"/>
      <c r="AV814" s="127"/>
      <c r="AW814" s="127"/>
      <c r="AX814" s="127"/>
      <c r="AY814" s="127"/>
      <c r="AZ814" s="127"/>
    </row>
    <row r="815" spans="3:52">
      <c r="C815" s="38"/>
      <c r="D815" s="38"/>
      <c r="AF815" s="127"/>
      <c r="AG815" s="127"/>
      <c r="AH815" s="127"/>
      <c r="AI815" s="127"/>
      <c r="AJ815" s="127"/>
      <c r="AL815" s="113"/>
      <c r="AS815" s="127"/>
      <c r="AT815" s="127"/>
      <c r="AU815" s="127"/>
      <c r="AV815" s="127"/>
      <c r="AW815" s="127"/>
      <c r="AX815" s="127"/>
      <c r="AY815" s="127"/>
      <c r="AZ815" s="127"/>
    </row>
    <row r="816" spans="3:52">
      <c r="C816" s="38"/>
      <c r="D816" s="38"/>
      <c r="AF816" s="127"/>
      <c r="AG816" s="127"/>
      <c r="AH816" s="127"/>
      <c r="AI816" s="127"/>
      <c r="AJ816" s="127"/>
      <c r="AL816" s="113"/>
      <c r="AS816" s="127"/>
      <c r="AT816" s="127"/>
      <c r="AU816" s="127"/>
      <c r="AV816" s="127"/>
      <c r="AW816" s="127"/>
      <c r="AX816" s="127"/>
      <c r="AY816" s="127"/>
      <c r="AZ816" s="127"/>
    </row>
    <row r="817" spans="3:69">
      <c r="C817" s="38"/>
      <c r="D817" s="38"/>
      <c r="AF817" s="127"/>
      <c r="AG817" s="127"/>
      <c r="AH817" s="127"/>
      <c r="AI817" s="127"/>
      <c r="AJ817" s="127"/>
      <c r="AL817" s="113"/>
      <c r="AS817" s="127"/>
      <c r="AT817" s="127"/>
      <c r="AU817" s="127"/>
      <c r="AV817" s="127"/>
      <c r="AW817" s="127"/>
      <c r="AX817" s="127"/>
      <c r="AY817" s="127"/>
      <c r="AZ817" s="127"/>
    </row>
    <row r="818" spans="3:69">
      <c r="C818" s="38"/>
      <c r="D818" s="38"/>
      <c r="AF818" s="127"/>
      <c r="AG818" s="127"/>
      <c r="AH818" s="127"/>
      <c r="AI818" s="127"/>
      <c r="AJ818" s="127"/>
      <c r="AL818" s="113"/>
      <c r="AS818" s="127"/>
      <c r="AT818" s="127"/>
      <c r="AU818" s="127"/>
      <c r="AV818" s="127"/>
      <c r="AW818" s="127"/>
      <c r="AX818" s="127"/>
      <c r="AY818" s="127"/>
      <c r="AZ818" s="127"/>
    </row>
    <row r="819" spans="3:69">
      <c r="C819" s="38"/>
      <c r="D819" s="38"/>
      <c r="AF819" s="127"/>
      <c r="AG819" s="127"/>
      <c r="AH819" s="127"/>
      <c r="AI819" s="127"/>
      <c r="AJ819" s="127"/>
      <c r="AL819" s="113"/>
      <c r="AS819" s="127"/>
      <c r="AT819" s="127"/>
      <c r="AU819" s="127"/>
      <c r="AV819" s="127"/>
      <c r="AW819" s="127"/>
      <c r="AX819" s="127"/>
      <c r="AY819" s="127"/>
      <c r="AZ819" s="127"/>
    </row>
    <row r="820" spans="3:69">
      <c r="C820" s="38"/>
      <c r="D820" s="38"/>
      <c r="AF820" s="127"/>
      <c r="AG820" s="127"/>
      <c r="AH820" s="127"/>
      <c r="AI820" s="127"/>
      <c r="AJ820" s="127"/>
      <c r="AL820" s="113"/>
      <c r="AS820" s="127"/>
      <c r="AT820" s="127"/>
      <c r="AU820" s="127"/>
      <c r="AV820" s="127"/>
      <c r="AW820" s="127"/>
      <c r="AX820" s="127"/>
      <c r="AY820" s="127"/>
      <c r="AZ820" s="127"/>
      <c r="BA820" s="127"/>
      <c r="BB820" s="127"/>
      <c r="BC820" s="127"/>
      <c r="BD820" s="127"/>
      <c r="BE820" s="127"/>
      <c r="BF820" s="127"/>
      <c r="BG820" s="127"/>
      <c r="BH820" s="127"/>
      <c r="BI820" s="127"/>
      <c r="BJ820" s="127"/>
      <c r="BK820" s="127"/>
      <c r="BL820" s="127"/>
      <c r="BM820" s="127"/>
      <c r="BN820" s="127"/>
      <c r="BO820" s="127"/>
      <c r="BP820" s="127"/>
      <c r="BQ820" s="127"/>
    </row>
    <row r="821" spans="3:69">
      <c r="C821" s="38"/>
      <c r="D821" s="38"/>
      <c r="AF821" s="127"/>
      <c r="AG821" s="127"/>
      <c r="AH821" s="127"/>
      <c r="AI821" s="127"/>
      <c r="AJ821" s="127"/>
      <c r="AL821" s="113"/>
      <c r="AS821" s="127"/>
      <c r="AT821" s="127"/>
      <c r="AU821" s="127"/>
      <c r="AV821" s="127"/>
      <c r="AW821" s="127"/>
      <c r="AX821" s="127"/>
      <c r="AY821" s="127"/>
      <c r="AZ821" s="127"/>
      <c r="BA821" s="127"/>
      <c r="BC821" s="127"/>
      <c r="BD821" s="127"/>
      <c r="BE821" s="127"/>
      <c r="BF821" s="127"/>
      <c r="BG821" s="127"/>
      <c r="BH821" s="127"/>
      <c r="BI821" s="127"/>
      <c r="BJ821" s="127"/>
      <c r="BK821" s="127"/>
      <c r="BL821" s="127"/>
      <c r="BM821" s="127"/>
      <c r="BN821" s="127"/>
      <c r="BO821" s="127"/>
      <c r="BP821" s="127"/>
      <c r="BQ821" s="127"/>
    </row>
    <row r="822" spans="3:69">
      <c r="C822" s="38"/>
      <c r="D822" s="38"/>
      <c r="AF822" s="127"/>
      <c r="AG822" s="127"/>
      <c r="AH822" s="127"/>
      <c r="AI822" s="127"/>
      <c r="AJ822" s="127"/>
      <c r="AL822" s="113"/>
      <c r="AS822" s="127"/>
      <c r="AT822" s="127"/>
      <c r="AU822" s="127"/>
      <c r="AV822" s="127"/>
      <c r="AW822" s="127"/>
      <c r="AX822" s="127"/>
      <c r="AY822" s="127"/>
      <c r="AZ822" s="127"/>
    </row>
    <row r="823" spans="3:69">
      <c r="C823" s="38"/>
      <c r="D823" s="38"/>
      <c r="AF823" s="127"/>
      <c r="AG823" s="127"/>
      <c r="AH823" s="127"/>
      <c r="AI823" s="127"/>
      <c r="AJ823" s="127"/>
      <c r="AL823" s="113"/>
      <c r="AS823" s="127"/>
      <c r="AT823" s="127"/>
      <c r="AU823" s="127"/>
      <c r="AV823" s="127"/>
      <c r="AW823" s="127"/>
      <c r="AX823" s="127"/>
      <c r="AY823" s="127"/>
      <c r="AZ823" s="127"/>
    </row>
    <row r="824" spans="3:69">
      <c r="C824" s="38"/>
      <c r="D824" s="38"/>
      <c r="AF824" s="127"/>
      <c r="AG824" s="127"/>
      <c r="AH824" s="127"/>
      <c r="AI824" s="127"/>
      <c r="AJ824" s="127"/>
      <c r="AL824" s="113"/>
      <c r="AS824" s="127"/>
      <c r="AT824" s="127"/>
      <c r="AU824" s="127"/>
      <c r="AV824" s="127"/>
      <c r="AW824" s="127"/>
      <c r="AX824" s="127"/>
      <c r="AY824" s="127"/>
      <c r="AZ824" s="127"/>
    </row>
    <row r="825" spans="3:69">
      <c r="C825" s="38"/>
      <c r="D825" s="38"/>
      <c r="AF825" s="127"/>
      <c r="AG825" s="127"/>
      <c r="AH825" s="127"/>
      <c r="AI825" s="127"/>
      <c r="AJ825" s="127"/>
      <c r="AL825" s="113"/>
      <c r="AS825" s="127"/>
      <c r="AT825" s="127"/>
      <c r="AU825" s="127"/>
      <c r="AV825" s="127"/>
      <c r="AW825" s="127"/>
      <c r="AX825" s="127"/>
      <c r="AY825" s="127"/>
      <c r="AZ825" s="127"/>
    </row>
    <row r="826" spans="3:69">
      <c r="C826" s="38"/>
      <c r="D826" s="38"/>
      <c r="AF826" s="127"/>
      <c r="AG826" s="127"/>
      <c r="AH826" s="127"/>
      <c r="AI826" s="127"/>
      <c r="AJ826" s="127"/>
      <c r="AL826" s="113"/>
      <c r="AS826" s="127"/>
      <c r="AT826" s="127"/>
      <c r="AU826" s="127"/>
      <c r="AV826" s="127"/>
      <c r="AW826" s="127"/>
      <c r="AX826" s="127"/>
      <c r="AY826" s="127"/>
      <c r="AZ826" s="127"/>
    </row>
    <row r="827" spans="3:69">
      <c r="C827" s="38"/>
      <c r="D827" s="38"/>
      <c r="AF827" s="127"/>
      <c r="AG827" s="127"/>
      <c r="AH827" s="127"/>
      <c r="AI827" s="127"/>
      <c r="AJ827" s="127"/>
      <c r="AL827" s="113"/>
      <c r="AS827" s="127"/>
      <c r="AT827" s="127"/>
      <c r="AU827" s="127"/>
      <c r="AV827" s="127"/>
      <c r="AW827" s="127"/>
      <c r="AX827" s="127"/>
      <c r="AY827" s="127"/>
      <c r="AZ827" s="127"/>
    </row>
    <row r="828" spans="3:69">
      <c r="C828" s="38"/>
      <c r="D828" s="38"/>
      <c r="AF828" s="127"/>
      <c r="AG828" s="127"/>
      <c r="AH828" s="127"/>
      <c r="AI828" s="127"/>
      <c r="AJ828" s="127"/>
      <c r="AL828" s="113"/>
      <c r="AS828" s="127"/>
      <c r="AT828" s="127"/>
      <c r="AU828" s="127"/>
      <c r="AV828" s="127"/>
      <c r="AW828" s="127"/>
      <c r="AX828" s="127"/>
      <c r="AY828" s="127"/>
      <c r="AZ828" s="127"/>
    </row>
    <row r="829" spans="3:69">
      <c r="C829" s="38"/>
      <c r="D829" s="38"/>
      <c r="AF829" s="127"/>
      <c r="AG829" s="127"/>
      <c r="AH829" s="127"/>
      <c r="AI829" s="127"/>
      <c r="AJ829" s="127"/>
      <c r="AL829" s="113"/>
      <c r="AS829" s="127"/>
      <c r="AT829" s="127"/>
      <c r="AU829" s="127"/>
      <c r="AV829" s="127"/>
      <c r="AW829" s="127"/>
      <c r="AX829" s="127"/>
      <c r="AY829" s="127"/>
      <c r="AZ829" s="127"/>
    </row>
    <row r="830" spans="3:69">
      <c r="C830" s="38"/>
      <c r="D830" s="38"/>
      <c r="AF830" s="127"/>
      <c r="AG830" s="127"/>
      <c r="AH830" s="127"/>
      <c r="AI830" s="127"/>
      <c r="AJ830" s="127"/>
      <c r="AL830" s="113"/>
      <c r="AS830" s="127"/>
      <c r="AT830" s="127"/>
      <c r="AU830" s="127"/>
      <c r="AV830" s="127"/>
      <c r="AW830" s="127"/>
      <c r="AX830" s="127"/>
      <c r="AY830" s="127"/>
      <c r="AZ830" s="127"/>
    </row>
    <row r="831" spans="3:69">
      <c r="C831" s="38"/>
      <c r="D831" s="38"/>
      <c r="AF831" s="127"/>
      <c r="AG831" s="127"/>
      <c r="AH831" s="127"/>
      <c r="AI831" s="127"/>
      <c r="AJ831" s="127"/>
      <c r="AL831" s="113"/>
      <c r="AS831" s="127"/>
      <c r="AT831" s="127"/>
      <c r="AU831" s="127"/>
      <c r="AV831" s="127"/>
      <c r="AW831" s="127"/>
      <c r="AX831" s="127"/>
      <c r="AY831" s="127"/>
      <c r="AZ831" s="127"/>
    </row>
    <row r="832" spans="3:69">
      <c r="C832" s="38"/>
      <c r="D832" s="38"/>
      <c r="AF832" s="127"/>
      <c r="AG832" s="127"/>
      <c r="AH832" s="127"/>
      <c r="AI832" s="127"/>
      <c r="AJ832" s="127"/>
      <c r="AL832" s="113"/>
      <c r="AS832" s="127"/>
      <c r="AT832" s="127"/>
      <c r="AU832" s="127"/>
      <c r="AV832" s="127"/>
      <c r="AW832" s="127"/>
      <c r="AX832" s="127"/>
      <c r="AY832" s="127"/>
      <c r="AZ832" s="127"/>
      <c r="BA832" s="127"/>
      <c r="BC832" s="127"/>
    </row>
    <row r="833" spans="3:52">
      <c r="C833" s="38"/>
      <c r="D833" s="38"/>
      <c r="AF833" s="127"/>
      <c r="AG833" s="127"/>
      <c r="AH833" s="127"/>
      <c r="AI833" s="127"/>
      <c r="AJ833" s="127"/>
      <c r="AL833" s="113"/>
      <c r="AS833" s="127"/>
      <c r="AT833" s="127"/>
      <c r="AU833" s="127"/>
      <c r="AV833" s="127"/>
      <c r="AW833" s="127"/>
      <c r="AX833" s="127"/>
      <c r="AY833" s="127"/>
      <c r="AZ833" s="127"/>
    </row>
    <row r="834" spans="3:52">
      <c r="C834" s="38"/>
      <c r="D834" s="38"/>
      <c r="AF834" s="127"/>
      <c r="AG834" s="127"/>
      <c r="AH834" s="127"/>
      <c r="AI834" s="127"/>
      <c r="AJ834" s="127"/>
      <c r="AL834" s="113"/>
      <c r="AS834" s="127"/>
      <c r="AT834" s="127"/>
      <c r="AU834" s="127"/>
      <c r="AV834" s="127"/>
      <c r="AW834" s="127"/>
      <c r="AX834" s="127"/>
      <c r="AY834" s="127"/>
      <c r="AZ834" s="127"/>
    </row>
    <row r="835" spans="3:52">
      <c r="C835" s="38"/>
      <c r="D835" s="38"/>
      <c r="AF835" s="127"/>
      <c r="AG835" s="127"/>
      <c r="AH835" s="127"/>
      <c r="AI835" s="127"/>
      <c r="AJ835" s="127"/>
      <c r="AL835" s="113"/>
      <c r="AS835" s="127"/>
      <c r="AT835" s="127"/>
      <c r="AU835" s="127"/>
      <c r="AV835" s="127"/>
      <c r="AW835" s="127"/>
      <c r="AX835" s="127"/>
      <c r="AY835" s="127"/>
      <c r="AZ835" s="127"/>
    </row>
    <row r="836" spans="3:52">
      <c r="C836" s="38"/>
      <c r="D836" s="38"/>
      <c r="AF836" s="127"/>
      <c r="AG836" s="127"/>
      <c r="AH836" s="127"/>
      <c r="AI836" s="127"/>
      <c r="AJ836" s="127"/>
      <c r="AL836" s="113"/>
      <c r="AS836" s="127"/>
      <c r="AT836" s="127"/>
      <c r="AU836" s="127"/>
      <c r="AV836" s="127"/>
      <c r="AW836" s="127"/>
      <c r="AX836" s="127"/>
      <c r="AY836" s="127"/>
      <c r="AZ836" s="127"/>
    </row>
    <row r="837" spans="3:52">
      <c r="C837" s="38"/>
      <c r="D837" s="38"/>
      <c r="AF837" s="127"/>
      <c r="AG837" s="127"/>
      <c r="AH837" s="127"/>
      <c r="AI837" s="127"/>
      <c r="AJ837" s="127"/>
      <c r="AL837" s="113"/>
      <c r="AS837" s="127"/>
      <c r="AT837" s="127"/>
      <c r="AU837" s="127"/>
      <c r="AV837" s="127"/>
      <c r="AW837" s="127"/>
      <c r="AX837" s="127"/>
      <c r="AY837" s="127"/>
      <c r="AZ837" s="127"/>
    </row>
    <row r="838" spans="3:52">
      <c r="C838" s="38"/>
      <c r="D838" s="38"/>
      <c r="AF838" s="127"/>
      <c r="AG838" s="127"/>
      <c r="AH838" s="127"/>
      <c r="AI838" s="127"/>
      <c r="AJ838" s="127"/>
      <c r="AL838" s="113"/>
      <c r="AS838" s="127"/>
      <c r="AT838" s="127"/>
      <c r="AU838" s="127"/>
      <c r="AV838" s="127"/>
      <c r="AW838" s="127"/>
      <c r="AX838" s="127"/>
      <c r="AY838" s="127"/>
      <c r="AZ838" s="127"/>
    </row>
    <row r="839" spans="3:52">
      <c r="C839" s="38"/>
      <c r="D839" s="38"/>
      <c r="AF839" s="127"/>
      <c r="AG839" s="127"/>
      <c r="AH839" s="127"/>
      <c r="AI839" s="127"/>
      <c r="AJ839" s="127"/>
      <c r="AL839" s="113"/>
      <c r="AS839" s="127"/>
      <c r="AT839" s="127"/>
      <c r="AU839" s="127"/>
      <c r="AV839" s="127"/>
      <c r="AW839" s="127"/>
      <c r="AX839" s="127"/>
      <c r="AY839" s="127"/>
      <c r="AZ839" s="127"/>
    </row>
    <row r="840" spans="3:52">
      <c r="C840" s="38"/>
      <c r="D840" s="38"/>
      <c r="AF840" s="127"/>
      <c r="AG840" s="127"/>
      <c r="AH840" s="127"/>
      <c r="AI840" s="127"/>
      <c r="AJ840" s="127"/>
      <c r="AL840" s="113"/>
      <c r="AS840" s="127"/>
      <c r="AT840" s="127"/>
      <c r="AU840" s="127"/>
      <c r="AV840" s="127"/>
      <c r="AW840" s="127"/>
      <c r="AX840" s="127"/>
      <c r="AY840" s="127"/>
      <c r="AZ840" s="127"/>
    </row>
    <row r="841" spans="3:52">
      <c r="C841" s="38"/>
      <c r="D841" s="38"/>
      <c r="AF841" s="127"/>
      <c r="AG841" s="127"/>
      <c r="AH841" s="127"/>
      <c r="AI841" s="127"/>
      <c r="AJ841" s="127"/>
      <c r="AL841" s="113"/>
      <c r="AS841" s="127"/>
      <c r="AT841" s="127"/>
      <c r="AU841" s="127"/>
      <c r="AV841" s="127"/>
      <c r="AW841" s="127"/>
      <c r="AX841" s="127"/>
      <c r="AY841" s="127"/>
      <c r="AZ841" s="127"/>
    </row>
    <row r="842" spans="3:52">
      <c r="C842" s="38"/>
      <c r="D842" s="38"/>
      <c r="AF842" s="127"/>
      <c r="AG842" s="127"/>
      <c r="AH842" s="127"/>
      <c r="AI842" s="127"/>
      <c r="AJ842" s="127"/>
      <c r="AL842" s="113"/>
      <c r="AS842" s="127"/>
      <c r="AT842" s="127"/>
      <c r="AU842" s="127"/>
      <c r="AV842" s="127"/>
      <c r="AW842" s="127"/>
      <c r="AX842" s="127"/>
      <c r="AY842" s="127"/>
      <c r="AZ842" s="127"/>
    </row>
    <row r="843" spans="3:52">
      <c r="C843" s="38"/>
      <c r="D843" s="38"/>
      <c r="AF843" s="127"/>
      <c r="AG843" s="127"/>
      <c r="AH843" s="127"/>
      <c r="AI843" s="127"/>
      <c r="AJ843" s="127"/>
      <c r="AL843" s="113"/>
      <c r="AS843" s="127"/>
      <c r="AT843" s="127"/>
      <c r="AU843" s="127"/>
      <c r="AV843" s="127"/>
      <c r="AW843" s="127"/>
      <c r="AX843" s="127"/>
      <c r="AY843" s="127"/>
      <c r="AZ843" s="127"/>
    </row>
    <row r="844" spans="3:52">
      <c r="C844" s="38"/>
      <c r="D844" s="38"/>
      <c r="AF844" s="127"/>
      <c r="AG844" s="127"/>
      <c r="AH844" s="127"/>
      <c r="AI844" s="127"/>
      <c r="AJ844" s="127"/>
      <c r="AL844" s="113"/>
      <c r="AS844" s="127"/>
      <c r="AT844" s="127"/>
      <c r="AU844" s="127"/>
      <c r="AV844" s="127"/>
      <c r="AW844" s="127"/>
      <c r="AX844" s="127"/>
      <c r="AY844" s="127"/>
      <c r="AZ844" s="127"/>
    </row>
    <row r="845" spans="3:52">
      <c r="C845" s="38"/>
      <c r="D845" s="38"/>
      <c r="AF845" s="127"/>
      <c r="AG845" s="127"/>
      <c r="AH845" s="127"/>
      <c r="AI845" s="127"/>
      <c r="AJ845" s="127"/>
      <c r="AL845" s="113"/>
      <c r="AS845" s="127"/>
      <c r="AT845" s="127"/>
      <c r="AU845" s="127"/>
      <c r="AV845" s="127"/>
      <c r="AW845" s="127"/>
      <c r="AX845" s="127"/>
      <c r="AY845" s="127"/>
      <c r="AZ845" s="127"/>
    </row>
    <row r="846" spans="3:52">
      <c r="C846" s="38"/>
      <c r="D846" s="38"/>
      <c r="AF846" s="127"/>
      <c r="AG846" s="127"/>
      <c r="AH846" s="127"/>
      <c r="AI846" s="127"/>
      <c r="AJ846" s="127"/>
      <c r="AL846" s="113"/>
      <c r="AS846" s="127"/>
      <c r="AT846" s="127"/>
      <c r="AU846" s="127"/>
      <c r="AV846" s="127"/>
      <c r="AW846" s="127"/>
      <c r="AX846" s="127"/>
      <c r="AY846" s="127"/>
      <c r="AZ846" s="127"/>
    </row>
    <row r="847" spans="3:52">
      <c r="C847" s="38"/>
      <c r="D847" s="38"/>
      <c r="AF847" s="127"/>
      <c r="AG847" s="127"/>
      <c r="AH847" s="127"/>
      <c r="AI847" s="127"/>
      <c r="AJ847" s="127"/>
      <c r="AL847" s="113"/>
      <c r="AS847" s="127"/>
      <c r="AT847" s="127"/>
      <c r="AU847" s="127"/>
      <c r="AV847" s="127"/>
      <c r="AW847" s="127"/>
      <c r="AX847" s="127"/>
      <c r="AY847" s="127"/>
      <c r="AZ847" s="127"/>
    </row>
    <row r="848" spans="3:52">
      <c r="C848" s="38"/>
      <c r="D848" s="38"/>
      <c r="AF848" s="127"/>
      <c r="AG848" s="127"/>
      <c r="AH848" s="127"/>
      <c r="AI848" s="127"/>
      <c r="AJ848" s="127"/>
      <c r="AL848" s="113"/>
      <c r="AS848" s="127"/>
      <c r="AT848" s="127"/>
      <c r="AU848" s="127"/>
      <c r="AV848" s="127"/>
      <c r="AW848" s="127"/>
      <c r="AX848" s="127"/>
      <c r="AY848" s="127"/>
      <c r="AZ848" s="127"/>
    </row>
    <row r="849" spans="3:52">
      <c r="C849" s="38"/>
      <c r="D849" s="38"/>
      <c r="AF849" s="127"/>
      <c r="AG849" s="127"/>
      <c r="AH849" s="127"/>
      <c r="AI849" s="127"/>
      <c r="AJ849" s="127"/>
      <c r="AL849" s="113"/>
      <c r="AS849" s="127"/>
      <c r="AT849" s="127"/>
      <c r="AU849" s="127"/>
      <c r="AV849" s="127"/>
      <c r="AW849" s="127"/>
      <c r="AX849" s="127"/>
      <c r="AY849" s="127"/>
      <c r="AZ849" s="127"/>
    </row>
    <row r="850" spans="3:52">
      <c r="C850" s="38"/>
      <c r="D850" s="38"/>
      <c r="AF850" s="127"/>
      <c r="AG850" s="127"/>
      <c r="AH850" s="127"/>
      <c r="AI850" s="127"/>
      <c r="AJ850" s="127"/>
      <c r="AL850" s="113"/>
      <c r="AS850" s="127"/>
      <c r="AT850" s="127"/>
      <c r="AU850" s="127"/>
      <c r="AV850" s="127"/>
      <c r="AW850" s="127"/>
      <c r="AX850" s="127"/>
      <c r="AY850" s="127"/>
      <c r="AZ850" s="127"/>
    </row>
    <row r="851" spans="3:52">
      <c r="C851" s="38"/>
      <c r="D851" s="38"/>
      <c r="AF851" s="127"/>
      <c r="AG851" s="127"/>
      <c r="AH851" s="127"/>
      <c r="AI851" s="127"/>
      <c r="AJ851" s="127"/>
      <c r="AL851" s="113"/>
      <c r="AS851" s="127"/>
      <c r="AT851" s="127"/>
      <c r="AU851" s="127"/>
      <c r="AV851" s="127"/>
      <c r="AW851" s="127"/>
      <c r="AX851" s="127"/>
      <c r="AY851" s="127"/>
      <c r="AZ851" s="127"/>
    </row>
    <row r="852" spans="3:52">
      <c r="C852" s="38"/>
      <c r="D852" s="38"/>
      <c r="AF852" s="127"/>
      <c r="AG852" s="127"/>
      <c r="AH852" s="127"/>
      <c r="AI852" s="127"/>
      <c r="AJ852" s="127"/>
      <c r="AL852" s="113"/>
      <c r="AS852" s="127"/>
      <c r="AT852" s="127"/>
      <c r="AU852" s="127"/>
      <c r="AV852" s="127"/>
      <c r="AW852" s="127"/>
      <c r="AX852" s="127"/>
      <c r="AY852" s="127"/>
      <c r="AZ852" s="127"/>
    </row>
    <row r="853" spans="3:52">
      <c r="C853" s="38"/>
      <c r="D853" s="38"/>
      <c r="AF853" s="127"/>
      <c r="AG853" s="127"/>
      <c r="AH853" s="127"/>
      <c r="AI853" s="127"/>
      <c r="AJ853" s="127"/>
      <c r="AL853" s="113"/>
      <c r="AS853" s="127"/>
      <c r="AT853" s="127"/>
      <c r="AU853" s="127"/>
      <c r="AV853" s="127"/>
      <c r="AW853" s="127"/>
      <c r="AX853" s="127"/>
      <c r="AY853" s="127"/>
      <c r="AZ853" s="127"/>
    </row>
    <row r="854" spans="3:52">
      <c r="C854" s="38"/>
      <c r="D854" s="38"/>
      <c r="AF854" s="127"/>
      <c r="AG854" s="127"/>
      <c r="AH854" s="127"/>
      <c r="AI854" s="127"/>
      <c r="AJ854" s="127"/>
      <c r="AL854" s="113"/>
      <c r="AS854" s="127"/>
      <c r="AT854" s="127"/>
      <c r="AU854" s="127"/>
      <c r="AV854" s="127"/>
      <c r="AW854" s="127"/>
      <c r="AX854" s="127"/>
      <c r="AY854" s="127"/>
      <c r="AZ854" s="127"/>
    </row>
    <row r="855" spans="3:52">
      <c r="C855" s="38"/>
      <c r="D855" s="38"/>
      <c r="AF855" s="127"/>
      <c r="AG855" s="127"/>
      <c r="AH855" s="127"/>
      <c r="AI855" s="127"/>
      <c r="AJ855" s="127"/>
      <c r="AL855" s="113"/>
      <c r="AS855" s="127"/>
      <c r="AT855" s="127"/>
      <c r="AU855" s="127"/>
      <c r="AV855" s="127"/>
      <c r="AW855" s="127"/>
      <c r="AX855" s="127"/>
      <c r="AY855" s="127"/>
      <c r="AZ855" s="127"/>
    </row>
    <row r="856" spans="3:52">
      <c r="C856" s="38"/>
      <c r="D856" s="38"/>
      <c r="AF856" s="127"/>
      <c r="AG856" s="127"/>
      <c r="AH856" s="127"/>
      <c r="AI856" s="127"/>
      <c r="AJ856" s="127"/>
      <c r="AL856" s="113"/>
      <c r="AS856" s="127"/>
      <c r="AT856" s="127"/>
      <c r="AU856" s="127"/>
      <c r="AV856" s="127"/>
      <c r="AW856" s="127"/>
      <c r="AX856" s="127"/>
      <c r="AY856" s="127"/>
      <c r="AZ856" s="127"/>
    </row>
    <row r="857" spans="3:52">
      <c r="C857" s="38"/>
      <c r="D857" s="38"/>
      <c r="AF857" s="127"/>
      <c r="AG857" s="127"/>
      <c r="AH857" s="127"/>
      <c r="AI857" s="127"/>
      <c r="AJ857" s="127"/>
      <c r="AL857" s="113"/>
      <c r="AS857" s="127"/>
      <c r="AT857" s="127"/>
      <c r="AU857" s="127"/>
      <c r="AV857" s="127"/>
      <c r="AW857" s="127"/>
      <c r="AX857" s="127"/>
      <c r="AY857" s="127"/>
      <c r="AZ857" s="127"/>
    </row>
    <row r="858" spans="3:52">
      <c r="C858" s="38"/>
      <c r="D858" s="38"/>
      <c r="AF858" s="127"/>
      <c r="AG858" s="127"/>
      <c r="AH858" s="127"/>
      <c r="AI858" s="127"/>
      <c r="AJ858" s="127"/>
      <c r="AL858" s="113"/>
      <c r="AS858" s="127"/>
      <c r="AT858" s="127"/>
      <c r="AU858" s="127"/>
      <c r="AV858" s="127"/>
      <c r="AW858" s="127"/>
      <c r="AX858" s="127"/>
      <c r="AY858" s="127"/>
      <c r="AZ858" s="127"/>
    </row>
    <row r="859" spans="3:52">
      <c r="C859" s="38"/>
      <c r="D859" s="38"/>
      <c r="AF859" s="127"/>
      <c r="AG859" s="127"/>
      <c r="AH859" s="127"/>
      <c r="AI859" s="127"/>
      <c r="AJ859" s="127"/>
      <c r="AL859" s="113"/>
      <c r="AS859" s="127"/>
      <c r="AT859" s="127"/>
      <c r="AU859" s="127"/>
      <c r="AV859" s="127"/>
      <c r="AW859" s="127"/>
      <c r="AX859" s="127"/>
      <c r="AY859" s="127"/>
      <c r="AZ859" s="127"/>
    </row>
    <row r="860" spans="3:52">
      <c r="C860" s="38"/>
      <c r="D860" s="38"/>
      <c r="AF860" s="127"/>
      <c r="AG860" s="127"/>
      <c r="AH860" s="127"/>
      <c r="AI860" s="127"/>
      <c r="AJ860" s="127"/>
      <c r="AL860" s="113"/>
      <c r="AS860" s="127"/>
      <c r="AT860" s="127"/>
      <c r="AU860" s="127"/>
      <c r="AV860" s="127"/>
      <c r="AW860" s="127"/>
      <c r="AX860" s="127"/>
      <c r="AY860" s="127"/>
      <c r="AZ860" s="127"/>
    </row>
    <row r="861" spans="3:52">
      <c r="C861" s="38"/>
      <c r="D861" s="38"/>
      <c r="AF861" s="127"/>
      <c r="AG861" s="127"/>
      <c r="AH861" s="127"/>
      <c r="AI861" s="127"/>
      <c r="AJ861" s="127"/>
      <c r="AL861" s="113"/>
      <c r="AS861" s="127"/>
      <c r="AT861" s="127"/>
      <c r="AU861" s="127"/>
      <c r="AV861" s="127"/>
      <c r="AW861" s="127"/>
      <c r="AX861" s="127"/>
      <c r="AY861" s="127"/>
      <c r="AZ861" s="127"/>
    </row>
    <row r="862" spans="3:52">
      <c r="C862" s="38"/>
      <c r="D862" s="38"/>
      <c r="AF862" s="127"/>
      <c r="AG862" s="127"/>
      <c r="AH862" s="127"/>
      <c r="AI862" s="127"/>
      <c r="AJ862" s="127"/>
      <c r="AL862" s="113"/>
      <c r="AS862" s="127"/>
      <c r="AT862" s="127"/>
      <c r="AU862" s="127"/>
      <c r="AV862" s="127"/>
      <c r="AW862" s="127"/>
      <c r="AX862" s="127"/>
      <c r="AY862" s="127"/>
      <c r="AZ862" s="127"/>
    </row>
    <row r="863" spans="3:52">
      <c r="C863" s="38"/>
      <c r="D863" s="38"/>
      <c r="AF863" s="127"/>
      <c r="AG863" s="127"/>
      <c r="AH863" s="127"/>
      <c r="AI863" s="127"/>
      <c r="AJ863" s="127"/>
      <c r="AL863" s="113"/>
      <c r="AS863" s="127"/>
      <c r="AT863" s="127"/>
      <c r="AU863" s="127"/>
      <c r="AV863" s="127"/>
      <c r="AW863" s="127"/>
      <c r="AX863" s="127"/>
      <c r="AY863" s="127"/>
      <c r="AZ863" s="127"/>
    </row>
    <row r="864" spans="3:52">
      <c r="C864" s="38"/>
      <c r="D864" s="38"/>
      <c r="AF864" s="127"/>
      <c r="AG864" s="127"/>
      <c r="AH864" s="127"/>
      <c r="AI864" s="127"/>
      <c r="AJ864" s="127"/>
      <c r="AL864" s="113"/>
      <c r="AS864" s="127"/>
      <c r="AT864" s="127"/>
      <c r="AU864" s="127"/>
      <c r="AV864" s="127"/>
      <c r="AW864" s="127"/>
      <c r="AX864" s="127"/>
      <c r="AY864" s="127"/>
      <c r="AZ864" s="127"/>
    </row>
    <row r="865" spans="3:52">
      <c r="C865" s="38"/>
      <c r="D865" s="38"/>
      <c r="AF865" s="127"/>
      <c r="AG865" s="127"/>
      <c r="AH865" s="127"/>
      <c r="AI865" s="127"/>
      <c r="AJ865" s="127"/>
      <c r="AL865" s="113"/>
      <c r="AS865" s="127"/>
      <c r="AT865" s="127"/>
      <c r="AU865" s="127"/>
      <c r="AV865" s="127"/>
      <c r="AW865" s="127"/>
      <c r="AX865" s="127"/>
      <c r="AY865" s="127"/>
      <c r="AZ865" s="127"/>
    </row>
    <row r="866" spans="3:52">
      <c r="C866" s="38"/>
      <c r="D866" s="38"/>
      <c r="AF866" s="127"/>
      <c r="AG866" s="127"/>
      <c r="AH866" s="127"/>
      <c r="AI866" s="127"/>
      <c r="AJ866" s="127"/>
      <c r="AL866" s="113"/>
      <c r="AS866" s="127"/>
      <c r="AT866" s="127"/>
      <c r="AU866" s="127"/>
      <c r="AV866" s="127"/>
      <c r="AW866" s="127"/>
      <c r="AX866" s="127"/>
      <c r="AY866" s="127"/>
      <c r="AZ866" s="127"/>
    </row>
    <row r="867" spans="3:52">
      <c r="C867" s="38"/>
      <c r="D867" s="38"/>
      <c r="AF867" s="127"/>
      <c r="AG867" s="127"/>
      <c r="AH867" s="127"/>
      <c r="AI867" s="127"/>
      <c r="AJ867" s="127"/>
      <c r="AL867" s="113"/>
      <c r="AS867" s="127"/>
      <c r="AT867" s="127"/>
      <c r="AU867" s="127"/>
      <c r="AV867" s="127"/>
      <c r="AW867" s="127"/>
      <c r="AX867" s="127"/>
      <c r="AY867" s="127"/>
      <c r="AZ867" s="127"/>
    </row>
    <row r="868" spans="3:52">
      <c r="C868" s="38"/>
      <c r="D868" s="38"/>
      <c r="AF868" s="127"/>
      <c r="AG868" s="127"/>
      <c r="AH868" s="127"/>
      <c r="AI868" s="127"/>
      <c r="AJ868" s="127"/>
      <c r="AL868" s="113"/>
      <c r="AS868" s="127"/>
      <c r="AT868" s="127"/>
      <c r="AU868" s="127"/>
      <c r="AV868" s="127"/>
      <c r="AW868" s="127"/>
      <c r="AX868" s="127"/>
      <c r="AY868" s="127"/>
      <c r="AZ868" s="127"/>
    </row>
    <row r="869" spans="3:52">
      <c r="C869" s="38"/>
      <c r="D869" s="38"/>
      <c r="AF869" s="127"/>
      <c r="AG869" s="127"/>
      <c r="AH869" s="127"/>
      <c r="AI869" s="127"/>
      <c r="AJ869" s="127"/>
      <c r="AL869" s="113"/>
      <c r="AS869" s="127"/>
      <c r="AT869" s="127"/>
      <c r="AU869" s="127"/>
      <c r="AV869" s="127"/>
      <c r="AW869" s="127"/>
      <c r="AX869" s="127"/>
      <c r="AY869" s="127"/>
      <c r="AZ869" s="127"/>
    </row>
    <row r="870" spans="3:52">
      <c r="C870" s="38"/>
      <c r="D870" s="38"/>
      <c r="AF870" s="127"/>
      <c r="AG870" s="127"/>
      <c r="AH870" s="127"/>
      <c r="AI870" s="127"/>
      <c r="AJ870" s="127"/>
      <c r="AL870" s="113"/>
      <c r="AS870" s="127"/>
      <c r="AT870" s="127"/>
      <c r="AU870" s="127"/>
      <c r="AV870" s="127"/>
      <c r="AW870" s="127"/>
      <c r="AX870" s="127"/>
      <c r="AY870" s="127"/>
      <c r="AZ870" s="127"/>
    </row>
    <row r="871" spans="3:52">
      <c r="C871" s="38"/>
      <c r="D871" s="38"/>
      <c r="AF871" s="127"/>
      <c r="AG871" s="127"/>
      <c r="AH871" s="127"/>
      <c r="AI871" s="127"/>
      <c r="AJ871" s="127"/>
      <c r="AL871" s="113"/>
      <c r="AS871" s="127"/>
      <c r="AT871" s="127"/>
      <c r="AU871" s="127"/>
      <c r="AV871" s="127"/>
      <c r="AW871" s="127"/>
      <c r="AX871" s="127"/>
      <c r="AY871" s="127"/>
      <c r="AZ871" s="127"/>
    </row>
    <row r="872" spans="3:52">
      <c r="C872" s="38"/>
      <c r="D872" s="38"/>
      <c r="AF872" s="127"/>
      <c r="AG872" s="127"/>
      <c r="AH872" s="127"/>
      <c r="AI872" s="127"/>
      <c r="AJ872" s="127"/>
      <c r="AL872" s="113"/>
      <c r="AS872" s="127"/>
      <c r="AT872" s="127"/>
      <c r="AU872" s="127"/>
      <c r="AV872" s="127"/>
      <c r="AW872" s="127"/>
      <c r="AX872" s="127"/>
      <c r="AY872" s="127"/>
      <c r="AZ872" s="127"/>
    </row>
    <row r="873" spans="3:52">
      <c r="C873" s="38"/>
      <c r="D873" s="38"/>
      <c r="AF873" s="127"/>
      <c r="AG873" s="127"/>
      <c r="AH873" s="127"/>
      <c r="AI873" s="127"/>
      <c r="AJ873" s="127"/>
      <c r="AL873" s="113"/>
      <c r="AS873" s="127"/>
      <c r="AT873" s="127"/>
      <c r="AU873" s="127"/>
      <c r="AV873" s="127"/>
      <c r="AW873" s="127"/>
      <c r="AX873" s="127"/>
      <c r="AY873" s="127"/>
      <c r="AZ873" s="127"/>
    </row>
    <row r="874" spans="3:52">
      <c r="C874" s="38"/>
      <c r="D874" s="38"/>
      <c r="AF874" s="127"/>
      <c r="AG874" s="127"/>
      <c r="AH874" s="127"/>
      <c r="AI874" s="127"/>
      <c r="AJ874" s="127"/>
      <c r="AL874" s="113"/>
      <c r="AS874" s="127"/>
      <c r="AT874" s="127"/>
      <c r="AU874" s="127"/>
      <c r="AV874" s="127"/>
      <c r="AW874" s="127"/>
      <c r="AX874" s="127"/>
      <c r="AY874" s="127"/>
      <c r="AZ874" s="127"/>
    </row>
    <row r="875" spans="3:52">
      <c r="C875" s="38"/>
      <c r="D875" s="38"/>
      <c r="AF875" s="127"/>
      <c r="AG875" s="127"/>
      <c r="AH875" s="127"/>
      <c r="AI875" s="127"/>
      <c r="AJ875" s="127"/>
      <c r="AL875" s="113"/>
      <c r="AS875" s="127"/>
      <c r="AT875" s="127"/>
      <c r="AU875" s="127"/>
      <c r="AV875" s="127"/>
      <c r="AW875" s="127"/>
      <c r="AX875" s="127"/>
      <c r="AY875" s="127"/>
      <c r="AZ875" s="127"/>
    </row>
    <row r="876" spans="3:52">
      <c r="C876" s="38"/>
      <c r="D876" s="38"/>
      <c r="AF876" s="127"/>
      <c r="AG876" s="127"/>
      <c r="AH876" s="127"/>
      <c r="AI876" s="127"/>
      <c r="AJ876" s="127"/>
      <c r="AL876" s="113"/>
      <c r="AS876" s="127"/>
      <c r="AT876" s="127"/>
      <c r="AU876" s="127"/>
      <c r="AV876" s="127"/>
      <c r="AW876" s="127"/>
      <c r="AX876" s="127"/>
      <c r="AY876" s="127"/>
      <c r="AZ876" s="127"/>
    </row>
    <row r="877" spans="3:52">
      <c r="C877" s="38"/>
      <c r="D877" s="38"/>
      <c r="AF877" s="127"/>
      <c r="AG877" s="127"/>
      <c r="AH877" s="127"/>
      <c r="AI877" s="127"/>
      <c r="AJ877" s="127"/>
      <c r="AL877" s="113"/>
      <c r="AS877" s="127"/>
      <c r="AT877" s="127"/>
      <c r="AU877" s="127"/>
      <c r="AV877" s="127"/>
      <c r="AW877" s="127"/>
      <c r="AX877" s="127"/>
      <c r="AY877" s="127"/>
      <c r="AZ877" s="127"/>
    </row>
    <row r="878" spans="3:52">
      <c r="C878" s="38"/>
      <c r="D878" s="38"/>
      <c r="AF878" s="127"/>
      <c r="AG878" s="127"/>
      <c r="AH878" s="127"/>
      <c r="AI878" s="127"/>
      <c r="AJ878" s="127"/>
      <c r="AL878" s="113"/>
      <c r="AS878" s="127"/>
      <c r="AT878" s="127"/>
      <c r="AU878" s="127"/>
      <c r="AV878" s="127"/>
      <c r="AW878" s="127"/>
      <c r="AX878" s="127"/>
      <c r="AY878" s="127"/>
      <c r="AZ878" s="127"/>
    </row>
    <row r="879" spans="3:52">
      <c r="C879" s="38"/>
      <c r="D879" s="38"/>
      <c r="AF879" s="127"/>
      <c r="AG879" s="127"/>
      <c r="AH879" s="127"/>
      <c r="AI879" s="127"/>
      <c r="AJ879" s="127"/>
      <c r="AL879" s="113"/>
      <c r="AS879" s="127"/>
      <c r="AT879" s="127"/>
      <c r="AU879" s="127"/>
      <c r="AV879" s="127"/>
      <c r="AW879" s="127"/>
      <c r="AX879" s="127"/>
      <c r="AY879" s="127"/>
      <c r="AZ879" s="127"/>
    </row>
    <row r="880" spans="3:52">
      <c r="C880" s="38"/>
      <c r="D880" s="38"/>
      <c r="AF880" s="127"/>
      <c r="AG880" s="127"/>
      <c r="AH880" s="127"/>
      <c r="AI880" s="127"/>
      <c r="AJ880" s="127"/>
      <c r="AL880" s="113"/>
      <c r="AS880" s="127"/>
      <c r="AT880" s="127"/>
      <c r="AU880" s="127"/>
      <c r="AV880" s="127"/>
      <c r="AW880" s="127"/>
      <c r="AX880" s="127"/>
      <c r="AY880" s="127"/>
      <c r="AZ880" s="127"/>
    </row>
    <row r="881" spans="3:53">
      <c r="C881" s="38"/>
      <c r="D881" s="38"/>
      <c r="AF881" s="127"/>
      <c r="AG881" s="127"/>
      <c r="AH881" s="127"/>
      <c r="AI881" s="127"/>
      <c r="AJ881" s="127"/>
      <c r="AL881" s="113"/>
      <c r="AS881" s="127"/>
      <c r="AT881" s="127"/>
      <c r="AU881" s="127"/>
      <c r="AV881" s="127"/>
      <c r="AW881" s="127"/>
      <c r="AX881" s="127"/>
      <c r="AY881" s="127"/>
      <c r="AZ881" s="127"/>
    </row>
    <row r="882" spans="3:53">
      <c r="C882" s="38"/>
      <c r="D882" s="38"/>
      <c r="AF882" s="127"/>
      <c r="AG882" s="127"/>
      <c r="AH882" s="127"/>
      <c r="AI882" s="127"/>
      <c r="AJ882" s="127"/>
      <c r="AL882" s="113"/>
      <c r="AS882" s="127"/>
      <c r="AT882" s="127"/>
      <c r="AU882" s="127"/>
      <c r="AV882" s="127"/>
      <c r="AW882" s="127"/>
      <c r="AX882" s="127"/>
      <c r="AY882" s="127"/>
      <c r="AZ882" s="127"/>
    </row>
    <row r="883" spans="3:53">
      <c r="C883" s="38"/>
      <c r="D883" s="38"/>
      <c r="AF883" s="127"/>
      <c r="AG883" s="127"/>
      <c r="AH883" s="127"/>
      <c r="AI883" s="127"/>
      <c r="AJ883" s="127"/>
      <c r="AL883" s="113"/>
      <c r="AS883" s="127"/>
      <c r="AT883" s="127"/>
      <c r="AU883" s="127"/>
      <c r="AV883" s="127"/>
      <c r="AW883" s="127"/>
      <c r="AX883" s="127"/>
      <c r="AY883" s="127"/>
      <c r="AZ883" s="127"/>
    </row>
    <row r="884" spans="3:53">
      <c r="C884" s="38"/>
      <c r="D884" s="38"/>
      <c r="AF884" s="127"/>
      <c r="AG884" s="127"/>
      <c r="AH884" s="127"/>
      <c r="AI884" s="127"/>
      <c r="AJ884" s="127"/>
      <c r="AL884" s="113"/>
      <c r="AS884" s="127"/>
      <c r="AT884" s="127"/>
      <c r="AU884" s="127"/>
      <c r="AV884" s="127"/>
      <c r="AW884" s="127"/>
      <c r="AX884" s="127"/>
      <c r="AY884" s="127"/>
      <c r="AZ884" s="127"/>
    </row>
    <row r="885" spans="3:53">
      <c r="C885" s="38"/>
      <c r="D885" s="38"/>
      <c r="AF885" s="127"/>
      <c r="AG885" s="127"/>
      <c r="AH885" s="127"/>
      <c r="AI885" s="127"/>
      <c r="AJ885" s="127"/>
      <c r="AL885" s="113"/>
      <c r="AS885" s="127"/>
      <c r="AT885" s="127"/>
      <c r="AU885" s="127"/>
      <c r="AV885" s="127"/>
      <c r="AW885" s="127"/>
      <c r="AX885" s="127"/>
      <c r="AY885" s="127"/>
      <c r="AZ885" s="127"/>
    </row>
    <row r="886" spans="3:53">
      <c r="C886" s="38"/>
      <c r="D886" s="38"/>
      <c r="AF886" s="127"/>
      <c r="AG886" s="127"/>
      <c r="AH886" s="127"/>
      <c r="AI886" s="127"/>
      <c r="AJ886" s="127"/>
      <c r="AL886" s="113"/>
      <c r="AS886" s="127"/>
      <c r="AT886" s="127"/>
      <c r="AU886" s="127"/>
      <c r="AV886" s="127"/>
      <c r="AW886" s="127"/>
      <c r="AX886" s="127"/>
      <c r="AY886" s="127"/>
      <c r="AZ886" s="127"/>
    </row>
    <row r="887" spans="3:53">
      <c r="C887" s="38"/>
      <c r="D887" s="38"/>
      <c r="AF887" s="127"/>
      <c r="AG887" s="127"/>
      <c r="AH887" s="127"/>
      <c r="AI887" s="127"/>
      <c r="AJ887" s="127"/>
      <c r="AL887" s="113"/>
      <c r="AS887" s="127"/>
      <c r="AT887" s="127"/>
      <c r="AU887" s="127"/>
      <c r="AV887" s="127"/>
      <c r="AW887" s="127"/>
      <c r="AX887" s="127"/>
      <c r="AY887" s="127"/>
      <c r="AZ887" s="127"/>
      <c r="BA887" s="127"/>
    </row>
    <row r="888" spans="3:53">
      <c r="C888" s="38"/>
      <c r="D888" s="38"/>
      <c r="AF888" s="127"/>
      <c r="AG888" s="127"/>
      <c r="AH888" s="127"/>
      <c r="AI888" s="127"/>
      <c r="AJ888" s="127"/>
      <c r="AL888" s="113"/>
      <c r="AS888" s="127"/>
      <c r="AT888" s="127"/>
      <c r="AU888" s="127"/>
      <c r="AV888" s="127"/>
      <c r="AW888" s="127"/>
      <c r="AX888" s="127"/>
      <c r="AY888" s="127"/>
      <c r="AZ888" s="127"/>
    </row>
    <row r="889" spans="3:53">
      <c r="C889" s="38"/>
      <c r="D889" s="38"/>
      <c r="AF889" s="127"/>
      <c r="AG889" s="127"/>
      <c r="AH889" s="127"/>
      <c r="AI889" s="127"/>
      <c r="AJ889" s="127"/>
      <c r="AL889" s="113"/>
      <c r="AS889" s="127"/>
      <c r="AT889" s="127"/>
      <c r="AU889" s="127"/>
      <c r="AV889" s="127"/>
      <c r="AW889" s="127"/>
      <c r="AX889" s="127"/>
      <c r="AY889" s="127"/>
      <c r="AZ889" s="127"/>
    </row>
    <row r="890" spans="3:53">
      <c r="C890" s="38"/>
      <c r="D890" s="38"/>
      <c r="AF890" s="127"/>
      <c r="AG890" s="127"/>
      <c r="AH890" s="127"/>
      <c r="AI890" s="127"/>
      <c r="AJ890" s="127"/>
      <c r="AL890" s="113"/>
      <c r="AS890" s="127"/>
      <c r="AT890" s="127"/>
      <c r="AU890" s="127"/>
      <c r="AV890" s="127"/>
      <c r="AW890" s="127"/>
      <c r="AX890" s="127"/>
      <c r="AY890" s="127"/>
      <c r="AZ890" s="127"/>
    </row>
    <row r="891" spans="3:53">
      <c r="C891" s="38"/>
      <c r="D891" s="38"/>
      <c r="AF891" s="127"/>
      <c r="AG891" s="127"/>
      <c r="AH891" s="127"/>
      <c r="AI891" s="127"/>
      <c r="AJ891" s="127"/>
      <c r="AL891" s="113"/>
      <c r="AS891" s="127"/>
      <c r="AT891" s="127"/>
      <c r="AU891" s="127"/>
      <c r="AV891" s="127"/>
      <c r="AW891" s="127"/>
      <c r="AX891" s="127"/>
      <c r="AY891" s="127"/>
      <c r="AZ891" s="127"/>
    </row>
    <row r="892" spans="3:53">
      <c r="C892" s="38"/>
      <c r="D892" s="38"/>
      <c r="AF892" s="127"/>
      <c r="AG892" s="127"/>
      <c r="AH892" s="127"/>
      <c r="AI892" s="127"/>
      <c r="AJ892" s="127"/>
      <c r="AL892" s="113"/>
      <c r="AS892" s="127"/>
      <c r="AT892" s="127"/>
      <c r="AU892" s="127"/>
      <c r="AV892" s="127"/>
      <c r="AW892" s="127"/>
      <c r="AX892" s="127"/>
      <c r="AY892" s="127"/>
      <c r="AZ892" s="127"/>
    </row>
    <row r="893" spans="3:53">
      <c r="C893" s="38"/>
      <c r="D893" s="38"/>
      <c r="AF893" s="127"/>
      <c r="AG893" s="127"/>
      <c r="AH893" s="127"/>
      <c r="AI893" s="127"/>
      <c r="AJ893" s="127"/>
      <c r="AL893" s="113"/>
      <c r="AS893" s="127"/>
      <c r="AT893" s="127"/>
      <c r="AU893" s="127"/>
      <c r="AV893" s="127"/>
      <c r="AW893" s="127"/>
      <c r="AX893" s="127"/>
      <c r="AY893" s="127"/>
      <c r="AZ893" s="127"/>
    </row>
    <row r="894" spans="3:53">
      <c r="C894" s="38"/>
      <c r="D894" s="38"/>
      <c r="AF894" s="127"/>
      <c r="AG894" s="127"/>
      <c r="AH894" s="127"/>
      <c r="AI894" s="127"/>
      <c r="AJ894" s="127"/>
      <c r="AL894" s="113"/>
      <c r="AS894" s="127"/>
      <c r="AT894" s="127"/>
      <c r="AU894" s="127"/>
      <c r="AV894" s="127"/>
      <c r="AW894" s="127"/>
      <c r="AX894" s="127"/>
      <c r="AY894" s="127"/>
      <c r="AZ894" s="127"/>
    </row>
    <row r="895" spans="3:53">
      <c r="C895" s="38"/>
      <c r="D895" s="38"/>
      <c r="AF895" s="127"/>
      <c r="AG895" s="127"/>
      <c r="AH895" s="127"/>
      <c r="AI895" s="127"/>
      <c r="AJ895" s="127"/>
      <c r="AL895" s="113"/>
      <c r="AS895" s="127"/>
      <c r="AT895" s="127"/>
      <c r="AU895" s="127"/>
      <c r="AV895" s="127"/>
      <c r="AW895" s="127"/>
      <c r="AX895" s="127"/>
      <c r="AY895" s="127"/>
      <c r="AZ895" s="127"/>
    </row>
    <row r="896" spans="3:53">
      <c r="C896" s="38"/>
      <c r="D896" s="38"/>
      <c r="AF896" s="127"/>
      <c r="AG896" s="127"/>
      <c r="AH896" s="127"/>
      <c r="AI896" s="127"/>
      <c r="AJ896" s="127"/>
      <c r="AL896" s="113"/>
      <c r="AS896" s="127"/>
      <c r="AT896" s="127"/>
      <c r="AU896" s="127"/>
      <c r="AV896" s="127"/>
      <c r="AW896" s="127"/>
      <c r="AX896" s="127"/>
      <c r="AY896" s="127"/>
      <c r="AZ896" s="127"/>
    </row>
    <row r="897" spans="3:69">
      <c r="C897" s="38"/>
      <c r="D897" s="38"/>
      <c r="AF897" s="127"/>
      <c r="AG897" s="127"/>
      <c r="AH897" s="127"/>
      <c r="AI897" s="127"/>
      <c r="AJ897" s="127"/>
      <c r="AL897" s="113"/>
      <c r="AS897" s="127"/>
      <c r="AT897" s="127"/>
      <c r="AU897" s="127"/>
      <c r="AV897" s="127"/>
      <c r="AW897" s="127"/>
      <c r="AX897" s="127"/>
      <c r="AY897" s="127"/>
      <c r="AZ897" s="127"/>
    </row>
    <row r="898" spans="3:69">
      <c r="C898" s="38"/>
      <c r="D898" s="38"/>
      <c r="AF898" s="127"/>
      <c r="AG898" s="127"/>
      <c r="AH898" s="127"/>
      <c r="AI898" s="127"/>
      <c r="AJ898" s="127"/>
      <c r="AL898" s="113"/>
      <c r="AS898" s="127"/>
      <c r="AT898" s="127"/>
      <c r="AU898" s="127"/>
      <c r="AV898" s="127"/>
      <c r="AW898" s="127"/>
      <c r="AX898" s="127"/>
      <c r="AY898" s="127"/>
      <c r="AZ898" s="127"/>
    </row>
    <row r="899" spans="3:69">
      <c r="C899" s="38"/>
      <c r="D899" s="38"/>
      <c r="AF899" s="127"/>
      <c r="AG899" s="127"/>
      <c r="AH899" s="127"/>
      <c r="AI899" s="127"/>
      <c r="AJ899" s="127"/>
      <c r="AL899" s="113"/>
      <c r="AS899" s="127"/>
      <c r="AT899" s="127"/>
      <c r="AU899" s="127"/>
      <c r="AV899" s="127"/>
      <c r="AW899" s="127"/>
      <c r="AX899" s="127"/>
      <c r="AY899" s="127"/>
      <c r="AZ899" s="127"/>
    </row>
    <row r="900" spans="3:69">
      <c r="C900" s="38"/>
      <c r="D900" s="38"/>
      <c r="AF900" s="127"/>
      <c r="AG900" s="127"/>
      <c r="AH900" s="127"/>
      <c r="AI900" s="127"/>
      <c r="AJ900" s="127"/>
      <c r="AL900" s="113"/>
      <c r="AS900" s="127"/>
      <c r="AT900" s="127"/>
      <c r="AU900" s="127"/>
      <c r="AV900" s="127"/>
      <c r="AW900" s="127"/>
      <c r="AX900" s="127"/>
      <c r="AY900" s="127"/>
      <c r="AZ900" s="127"/>
    </row>
    <row r="901" spans="3:69">
      <c r="C901" s="38"/>
      <c r="D901" s="38"/>
      <c r="AF901" s="127"/>
      <c r="AG901" s="127"/>
      <c r="AH901" s="127"/>
      <c r="AI901" s="127"/>
      <c r="AJ901" s="127"/>
      <c r="AL901" s="113"/>
      <c r="AS901" s="127"/>
      <c r="AT901" s="127"/>
      <c r="AU901" s="127"/>
      <c r="AV901" s="127"/>
      <c r="AW901" s="127"/>
      <c r="AX901" s="127"/>
      <c r="AY901" s="127"/>
      <c r="AZ901" s="127"/>
    </row>
    <row r="902" spans="3:69">
      <c r="C902" s="38"/>
      <c r="D902" s="38"/>
      <c r="AF902" s="127"/>
      <c r="AG902" s="127"/>
      <c r="AH902" s="127"/>
      <c r="AI902" s="127"/>
      <c r="AJ902" s="127"/>
      <c r="AL902" s="113"/>
      <c r="AS902" s="127"/>
      <c r="AT902" s="127"/>
      <c r="AU902" s="127"/>
      <c r="AV902" s="127"/>
      <c r="AW902" s="127"/>
      <c r="AX902" s="127"/>
      <c r="AY902" s="127"/>
      <c r="AZ902" s="127"/>
      <c r="BA902" s="127"/>
      <c r="BB902" s="127"/>
      <c r="BC902" s="127"/>
      <c r="BD902" s="127"/>
      <c r="BE902" s="127"/>
      <c r="BF902" s="127"/>
      <c r="BG902" s="127"/>
      <c r="BH902" s="127"/>
      <c r="BI902" s="127"/>
      <c r="BJ902" s="127"/>
      <c r="BK902" s="127"/>
      <c r="BL902" s="127"/>
      <c r="BM902" s="127"/>
      <c r="BN902" s="127"/>
      <c r="BO902" s="127"/>
      <c r="BP902" s="127"/>
      <c r="BQ902" s="127"/>
    </row>
    <row r="903" spans="3:69">
      <c r="C903" s="38"/>
      <c r="D903" s="38"/>
      <c r="AF903" s="127"/>
      <c r="AG903" s="127"/>
      <c r="AH903" s="127"/>
      <c r="AI903" s="127"/>
      <c r="AJ903" s="127"/>
      <c r="AL903" s="113"/>
      <c r="AS903" s="127"/>
      <c r="AT903" s="127"/>
      <c r="AU903" s="127"/>
      <c r="AV903" s="127"/>
      <c r="AW903" s="127"/>
      <c r="AX903" s="127"/>
      <c r="AY903" s="127"/>
      <c r="AZ903" s="127"/>
    </row>
    <row r="904" spans="3:69">
      <c r="C904" s="38"/>
      <c r="D904" s="38"/>
      <c r="AF904" s="127"/>
      <c r="AG904" s="127"/>
      <c r="AH904" s="127"/>
      <c r="AI904" s="127"/>
      <c r="AJ904" s="127"/>
      <c r="AL904" s="113"/>
      <c r="AS904" s="127"/>
      <c r="AT904" s="127"/>
      <c r="AU904" s="127"/>
      <c r="AV904" s="127"/>
      <c r="AW904" s="127"/>
      <c r="AX904" s="127"/>
      <c r="AY904" s="127"/>
      <c r="AZ904" s="127"/>
    </row>
    <row r="905" spans="3:69">
      <c r="C905" s="38"/>
      <c r="D905" s="38"/>
      <c r="AF905" s="127"/>
      <c r="AG905" s="127"/>
      <c r="AH905" s="127"/>
      <c r="AI905" s="127"/>
      <c r="AJ905" s="127"/>
      <c r="AL905" s="113"/>
      <c r="AS905" s="127"/>
      <c r="AT905" s="127"/>
      <c r="AU905" s="127"/>
      <c r="AV905" s="127"/>
      <c r="AW905" s="127"/>
      <c r="AX905" s="127"/>
      <c r="AY905" s="127"/>
      <c r="AZ905" s="127"/>
    </row>
    <row r="906" spans="3:69">
      <c r="C906" s="38"/>
      <c r="D906" s="38"/>
      <c r="AF906" s="127"/>
      <c r="AG906" s="127"/>
      <c r="AH906" s="127"/>
      <c r="AI906" s="127"/>
      <c r="AJ906" s="127"/>
      <c r="AL906" s="113"/>
      <c r="AS906" s="127"/>
      <c r="AT906" s="127"/>
      <c r="AU906" s="127"/>
      <c r="AV906" s="127"/>
      <c r="AW906" s="127"/>
      <c r="AX906" s="127"/>
      <c r="AY906" s="127"/>
      <c r="AZ906" s="127"/>
      <c r="BA906" s="127"/>
      <c r="BB906" s="127"/>
      <c r="BC906" s="127"/>
      <c r="BD906" s="127"/>
      <c r="BE906" s="127"/>
      <c r="BF906" s="127"/>
      <c r="BG906" s="127"/>
      <c r="BH906" s="127"/>
      <c r="BI906" s="127"/>
      <c r="BJ906" s="127"/>
      <c r="BK906" s="127"/>
      <c r="BL906" s="127"/>
      <c r="BM906" s="127"/>
      <c r="BN906" s="127"/>
      <c r="BO906" s="127"/>
      <c r="BP906" s="127"/>
      <c r="BQ906" s="127"/>
    </row>
    <row r="907" spans="3:69">
      <c r="C907" s="38"/>
      <c r="D907" s="38"/>
      <c r="AF907" s="127"/>
      <c r="AG907" s="127"/>
      <c r="AH907" s="127"/>
      <c r="AI907" s="127"/>
      <c r="AJ907" s="127"/>
      <c r="AL907" s="113"/>
      <c r="AS907" s="127"/>
      <c r="AT907" s="127"/>
      <c r="AU907" s="127"/>
      <c r="AV907" s="127"/>
      <c r="AW907" s="127"/>
      <c r="AX907" s="127"/>
      <c r="AY907" s="127"/>
      <c r="AZ907" s="127"/>
    </row>
    <row r="908" spans="3:69">
      <c r="C908" s="38"/>
      <c r="D908" s="38"/>
      <c r="AF908" s="127"/>
      <c r="AG908" s="127"/>
      <c r="AH908" s="127"/>
      <c r="AI908" s="127"/>
      <c r="AJ908" s="127"/>
      <c r="AL908" s="113"/>
      <c r="AS908" s="127"/>
      <c r="AT908" s="127"/>
      <c r="AU908" s="127"/>
      <c r="AV908" s="127"/>
      <c r="AW908" s="127"/>
      <c r="AX908" s="127"/>
      <c r="AY908" s="127"/>
      <c r="AZ908" s="127"/>
    </row>
    <row r="909" spans="3:69">
      <c r="C909" s="38"/>
      <c r="D909" s="38"/>
      <c r="AF909" s="127"/>
      <c r="AG909" s="127"/>
      <c r="AH909" s="127"/>
      <c r="AI909" s="127"/>
      <c r="AJ909" s="127"/>
      <c r="AL909" s="113"/>
      <c r="AS909" s="127"/>
      <c r="AT909" s="127"/>
      <c r="AU909" s="127"/>
      <c r="AV909" s="127"/>
      <c r="AW909" s="127"/>
      <c r="AX909" s="127"/>
      <c r="AY909" s="127"/>
      <c r="AZ909" s="127"/>
    </row>
    <row r="910" spans="3:69">
      <c r="C910" s="38"/>
      <c r="D910" s="38"/>
      <c r="AF910" s="127"/>
      <c r="AG910" s="127"/>
      <c r="AH910" s="127"/>
      <c r="AI910" s="127"/>
      <c r="AJ910" s="127"/>
      <c r="AL910" s="113"/>
      <c r="AS910" s="127"/>
      <c r="AT910" s="127"/>
      <c r="AU910" s="127"/>
      <c r="AV910" s="127"/>
      <c r="AW910" s="127"/>
      <c r="AX910" s="127"/>
      <c r="AY910" s="127"/>
      <c r="AZ910" s="127"/>
      <c r="BA910" s="127"/>
      <c r="BB910" s="127"/>
      <c r="BC910" s="127"/>
      <c r="BD910" s="127"/>
      <c r="BE910" s="127"/>
      <c r="BF910" s="127"/>
      <c r="BG910" s="127"/>
      <c r="BH910" s="127"/>
      <c r="BI910" s="127"/>
      <c r="BJ910" s="127"/>
      <c r="BK910" s="127"/>
      <c r="BL910" s="127"/>
      <c r="BM910" s="127"/>
      <c r="BN910" s="127"/>
      <c r="BO910" s="127"/>
      <c r="BP910" s="127"/>
      <c r="BQ910" s="127"/>
    </row>
    <row r="911" spans="3:69">
      <c r="C911" s="38"/>
      <c r="D911" s="38"/>
      <c r="AF911" s="127"/>
      <c r="AG911" s="127"/>
      <c r="AH911" s="127"/>
      <c r="AI911" s="127"/>
      <c r="AJ911" s="127"/>
      <c r="AL911" s="113"/>
      <c r="AS911" s="127"/>
      <c r="AT911" s="127"/>
      <c r="AU911" s="127"/>
      <c r="AV911" s="127"/>
      <c r="AW911" s="127"/>
      <c r="AX911" s="127"/>
      <c r="AY911" s="127"/>
      <c r="AZ911" s="127"/>
    </row>
    <row r="912" spans="3:69">
      <c r="C912" s="38"/>
      <c r="D912" s="38"/>
      <c r="AF912" s="127"/>
      <c r="AG912" s="127"/>
      <c r="AH912" s="127"/>
      <c r="AI912" s="127"/>
      <c r="AJ912" s="127"/>
      <c r="AL912" s="113"/>
      <c r="AS912" s="127"/>
      <c r="AT912" s="127"/>
      <c r="AU912" s="127"/>
      <c r="AV912" s="127"/>
      <c r="AW912" s="127"/>
      <c r="AX912" s="127"/>
      <c r="AY912" s="127"/>
      <c r="AZ912" s="127"/>
    </row>
    <row r="913" spans="3:69">
      <c r="C913" s="38"/>
      <c r="D913" s="38"/>
      <c r="AF913" s="127"/>
      <c r="AG913" s="127"/>
      <c r="AH913" s="127"/>
      <c r="AI913" s="127"/>
      <c r="AJ913" s="127"/>
      <c r="AL913" s="113"/>
      <c r="AS913" s="127"/>
      <c r="AT913" s="127"/>
      <c r="AU913" s="127"/>
      <c r="AV913" s="127"/>
      <c r="AW913" s="127"/>
      <c r="AX913" s="127"/>
      <c r="AY913" s="127"/>
      <c r="AZ913" s="127"/>
    </row>
    <row r="914" spans="3:69">
      <c r="C914" s="38"/>
      <c r="D914" s="38"/>
      <c r="AF914" s="127"/>
      <c r="AG914" s="127"/>
      <c r="AH914" s="127"/>
      <c r="AI914" s="127"/>
      <c r="AJ914" s="127"/>
      <c r="AL914" s="113"/>
      <c r="AS914" s="127"/>
      <c r="AT914" s="127"/>
      <c r="AU914" s="127"/>
      <c r="AV914" s="127"/>
      <c r="AW914" s="127"/>
      <c r="AX914" s="127"/>
      <c r="AY914" s="127"/>
      <c r="AZ914" s="127"/>
    </row>
    <row r="915" spans="3:69">
      <c r="C915" s="38"/>
      <c r="D915" s="38"/>
      <c r="AF915" s="127"/>
      <c r="AG915" s="127"/>
      <c r="AH915" s="127"/>
      <c r="AI915" s="127"/>
      <c r="AJ915" s="127"/>
      <c r="AL915" s="113"/>
      <c r="AS915" s="127"/>
      <c r="AT915" s="127"/>
      <c r="AU915" s="127"/>
      <c r="AV915" s="127"/>
      <c r="AW915" s="127"/>
      <c r="AX915" s="127"/>
      <c r="AY915" s="127"/>
      <c r="AZ915" s="127"/>
    </row>
    <row r="916" spans="3:69">
      <c r="C916" s="38"/>
      <c r="D916" s="38"/>
      <c r="AF916" s="127"/>
      <c r="AG916" s="127"/>
      <c r="AH916" s="127"/>
      <c r="AI916" s="127"/>
      <c r="AJ916" s="127"/>
      <c r="AL916" s="113"/>
      <c r="AS916" s="127"/>
      <c r="AT916" s="127"/>
      <c r="AU916" s="127"/>
      <c r="AV916" s="127"/>
      <c r="AW916" s="127"/>
      <c r="AX916" s="127"/>
      <c r="AY916" s="127"/>
      <c r="AZ916" s="127"/>
    </row>
    <row r="917" spans="3:69">
      <c r="C917" s="38"/>
      <c r="D917" s="38"/>
      <c r="AF917" s="127"/>
      <c r="AG917" s="127"/>
      <c r="AH917" s="127"/>
      <c r="AI917" s="127"/>
      <c r="AJ917" s="127"/>
      <c r="AL917" s="113"/>
      <c r="AS917" s="127"/>
      <c r="AT917" s="127"/>
      <c r="AU917" s="127"/>
      <c r="AV917" s="127"/>
      <c r="AW917" s="127"/>
      <c r="AX917" s="127"/>
      <c r="AY917" s="127"/>
      <c r="AZ917" s="127"/>
    </row>
    <row r="918" spans="3:69">
      <c r="C918" s="38"/>
      <c r="D918" s="38"/>
      <c r="AF918" s="127"/>
      <c r="AG918" s="127"/>
      <c r="AH918" s="127"/>
      <c r="AI918" s="127"/>
      <c r="AJ918" s="127"/>
      <c r="AL918" s="113"/>
      <c r="AS918" s="127"/>
      <c r="AT918" s="127"/>
      <c r="AU918" s="127"/>
      <c r="AV918" s="127"/>
      <c r="AW918" s="127"/>
      <c r="AX918" s="127"/>
      <c r="AY918" s="127"/>
      <c r="AZ918" s="127"/>
    </row>
    <row r="919" spans="3:69">
      <c r="C919" s="38"/>
      <c r="D919" s="38"/>
      <c r="AF919" s="127"/>
      <c r="AG919" s="127"/>
      <c r="AH919" s="127"/>
      <c r="AI919" s="127"/>
      <c r="AJ919" s="127"/>
      <c r="AL919" s="113"/>
      <c r="AS919" s="127"/>
      <c r="AT919" s="127"/>
      <c r="AU919" s="127"/>
      <c r="AV919" s="127"/>
      <c r="AW919" s="127"/>
      <c r="AX919" s="127"/>
      <c r="AY919" s="127"/>
      <c r="AZ919" s="127"/>
      <c r="BA919" s="127"/>
      <c r="BB919" s="127"/>
      <c r="BC919" s="127"/>
      <c r="BD919" s="127"/>
      <c r="BE919" s="127"/>
      <c r="BF919" s="127"/>
      <c r="BG919" s="127"/>
      <c r="BH919" s="127"/>
      <c r="BI919" s="127"/>
      <c r="BJ919" s="127"/>
      <c r="BK919" s="127"/>
      <c r="BL919" s="127"/>
      <c r="BM919" s="127"/>
      <c r="BN919" s="127"/>
      <c r="BO919" s="127"/>
      <c r="BP919" s="127"/>
      <c r="BQ919" s="127"/>
    </row>
    <row r="920" spans="3:69">
      <c r="C920" s="38"/>
      <c r="D920" s="38"/>
      <c r="AF920" s="127"/>
      <c r="AG920" s="127"/>
      <c r="AH920" s="127"/>
      <c r="AI920" s="127"/>
      <c r="AJ920" s="127"/>
      <c r="AL920" s="113"/>
      <c r="AS920" s="127"/>
      <c r="AT920" s="127"/>
      <c r="AU920" s="127"/>
      <c r="AV920" s="127"/>
      <c r="AW920" s="127"/>
      <c r="AX920" s="127"/>
      <c r="AY920" s="127"/>
      <c r="AZ920" s="127"/>
    </row>
    <row r="921" spans="3:69">
      <c r="C921" s="38"/>
      <c r="D921" s="38"/>
      <c r="AF921" s="127"/>
      <c r="AG921" s="127"/>
      <c r="AH921" s="127"/>
      <c r="AI921" s="127"/>
      <c r="AJ921" s="127"/>
      <c r="AL921" s="113"/>
      <c r="AS921" s="127"/>
      <c r="AT921" s="127"/>
      <c r="AU921" s="127"/>
      <c r="AV921" s="127"/>
      <c r="AW921" s="127"/>
      <c r="AX921" s="127"/>
      <c r="AY921" s="127"/>
      <c r="AZ921" s="127"/>
    </row>
    <row r="922" spans="3:69">
      <c r="C922" s="38"/>
      <c r="D922" s="38"/>
      <c r="AF922" s="127"/>
      <c r="AG922" s="127"/>
      <c r="AH922" s="127"/>
      <c r="AI922" s="127"/>
      <c r="AJ922" s="127"/>
      <c r="AL922" s="113"/>
      <c r="AS922" s="127"/>
      <c r="AT922" s="127"/>
      <c r="AU922" s="127"/>
      <c r="AV922" s="127"/>
      <c r="AW922" s="127"/>
      <c r="AX922" s="127"/>
      <c r="AY922" s="127"/>
      <c r="AZ922" s="127"/>
    </row>
    <row r="923" spans="3:69">
      <c r="C923" s="38"/>
      <c r="D923" s="38"/>
      <c r="AF923" s="127"/>
      <c r="AG923" s="127"/>
      <c r="AH923" s="127"/>
      <c r="AI923" s="127"/>
      <c r="AJ923" s="127"/>
      <c r="AL923" s="113"/>
      <c r="AS923" s="127"/>
      <c r="AT923" s="127"/>
      <c r="AU923" s="127"/>
      <c r="AV923" s="127"/>
      <c r="AW923" s="127"/>
      <c r="AX923" s="127"/>
      <c r="AY923" s="127"/>
      <c r="AZ923" s="127"/>
    </row>
    <row r="924" spans="3:69">
      <c r="C924" s="38"/>
      <c r="D924" s="38"/>
      <c r="AF924" s="127"/>
      <c r="AG924" s="127"/>
      <c r="AH924" s="127"/>
      <c r="AI924" s="127"/>
      <c r="AJ924" s="127"/>
      <c r="AL924" s="113"/>
      <c r="AS924" s="127"/>
      <c r="AT924" s="127"/>
      <c r="AU924" s="127"/>
      <c r="AV924" s="127"/>
      <c r="AW924" s="127"/>
      <c r="AX924" s="127"/>
      <c r="AY924" s="127"/>
      <c r="AZ924" s="127"/>
    </row>
    <row r="925" spans="3:69">
      <c r="C925" s="38"/>
      <c r="D925" s="38"/>
      <c r="AF925" s="127"/>
      <c r="AG925" s="127"/>
      <c r="AH925" s="127"/>
      <c r="AI925" s="127"/>
      <c r="AJ925" s="127"/>
      <c r="AL925" s="113"/>
      <c r="AS925" s="127"/>
      <c r="AT925" s="127"/>
      <c r="AU925" s="127"/>
      <c r="AV925" s="127"/>
      <c r="AW925" s="127"/>
      <c r="AX925" s="127"/>
      <c r="AY925" s="127"/>
      <c r="AZ925" s="127"/>
    </row>
    <row r="926" spans="3:69">
      <c r="C926" s="38"/>
      <c r="D926" s="38"/>
      <c r="AF926" s="127"/>
      <c r="AG926" s="127"/>
      <c r="AH926" s="127"/>
      <c r="AI926" s="127"/>
      <c r="AJ926" s="127"/>
      <c r="AL926" s="113"/>
      <c r="AS926" s="127"/>
      <c r="AT926" s="127"/>
      <c r="AU926" s="127"/>
      <c r="AV926" s="127"/>
      <c r="AW926" s="127"/>
      <c r="AX926" s="127"/>
      <c r="AY926" s="127"/>
      <c r="AZ926" s="127"/>
    </row>
    <row r="927" spans="3:69">
      <c r="C927" s="38"/>
      <c r="D927" s="38"/>
      <c r="AF927" s="127"/>
      <c r="AG927" s="127"/>
      <c r="AH927" s="127"/>
      <c r="AI927" s="127"/>
      <c r="AJ927" s="127"/>
      <c r="AL927" s="113"/>
      <c r="AS927" s="127"/>
      <c r="AT927" s="127"/>
      <c r="AU927" s="127"/>
      <c r="AV927" s="127"/>
      <c r="AW927" s="127"/>
      <c r="AX927" s="127"/>
      <c r="AY927" s="127"/>
      <c r="AZ927" s="127"/>
    </row>
    <row r="928" spans="3:69">
      <c r="C928" s="38"/>
      <c r="D928" s="38"/>
      <c r="AF928" s="127"/>
      <c r="AG928" s="127"/>
      <c r="AH928" s="127"/>
      <c r="AI928" s="127"/>
      <c r="AJ928" s="127"/>
      <c r="AL928" s="113"/>
      <c r="AS928" s="127"/>
      <c r="AT928" s="127"/>
      <c r="AU928" s="127"/>
      <c r="AV928" s="127"/>
      <c r="AW928" s="127"/>
      <c r="AX928" s="127"/>
      <c r="AY928" s="127"/>
      <c r="AZ928" s="127"/>
    </row>
    <row r="929" spans="3:69">
      <c r="C929" s="38"/>
      <c r="D929" s="38"/>
      <c r="AF929" s="127"/>
      <c r="AG929" s="127"/>
      <c r="AH929" s="127"/>
      <c r="AI929" s="127"/>
      <c r="AJ929" s="127"/>
      <c r="AL929" s="113"/>
      <c r="AS929" s="127"/>
      <c r="AT929" s="127"/>
      <c r="AU929" s="127"/>
      <c r="AV929" s="127"/>
      <c r="AW929" s="127"/>
      <c r="AX929" s="127"/>
      <c r="AY929" s="127"/>
      <c r="AZ929" s="127"/>
    </row>
    <row r="930" spans="3:69">
      <c r="C930" s="38"/>
      <c r="D930" s="38"/>
      <c r="AF930" s="127"/>
      <c r="AG930" s="127"/>
      <c r="AH930" s="127"/>
      <c r="AI930" s="127"/>
      <c r="AJ930" s="127"/>
      <c r="AL930" s="113"/>
      <c r="AS930" s="127"/>
      <c r="AT930" s="127"/>
      <c r="AU930" s="127"/>
      <c r="AV930" s="127"/>
      <c r="AW930" s="127"/>
      <c r="AX930" s="127"/>
      <c r="AY930" s="127"/>
      <c r="AZ930" s="127"/>
    </row>
    <row r="931" spans="3:69">
      <c r="C931" s="38"/>
      <c r="D931" s="38"/>
      <c r="AF931" s="127"/>
      <c r="AG931" s="127"/>
      <c r="AH931" s="127"/>
      <c r="AI931" s="127"/>
      <c r="AJ931" s="127"/>
      <c r="AL931" s="113"/>
      <c r="AS931" s="127"/>
      <c r="AT931" s="127"/>
      <c r="AU931" s="127"/>
      <c r="AV931" s="127"/>
      <c r="AW931" s="127"/>
      <c r="AX931" s="127"/>
      <c r="AY931" s="127"/>
      <c r="AZ931" s="127"/>
    </row>
    <row r="932" spans="3:69">
      <c r="C932" s="38"/>
      <c r="D932" s="38"/>
      <c r="AF932" s="127"/>
      <c r="AG932" s="127"/>
      <c r="AH932" s="127"/>
      <c r="AI932" s="127"/>
      <c r="AJ932" s="127"/>
      <c r="AL932" s="113"/>
      <c r="AS932" s="127"/>
      <c r="AT932" s="127"/>
      <c r="AU932" s="127"/>
      <c r="AV932" s="127"/>
      <c r="AW932" s="127"/>
      <c r="AX932" s="127"/>
      <c r="AY932" s="127"/>
      <c r="AZ932" s="127"/>
    </row>
    <row r="933" spans="3:69">
      <c r="C933" s="38"/>
      <c r="D933" s="38"/>
      <c r="AF933" s="127"/>
      <c r="AG933" s="127"/>
      <c r="AH933" s="127"/>
      <c r="AI933" s="127"/>
      <c r="AJ933" s="127"/>
      <c r="AL933" s="113"/>
      <c r="AS933" s="127"/>
      <c r="AT933" s="127"/>
      <c r="AU933" s="127"/>
      <c r="AV933" s="127"/>
      <c r="AW933" s="127"/>
      <c r="AX933" s="127"/>
      <c r="AY933" s="127"/>
      <c r="AZ933" s="127"/>
    </row>
    <row r="934" spans="3:69">
      <c r="C934" s="38"/>
      <c r="D934" s="38"/>
      <c r="AF934" s="127"/>
      <c r="AG934" s="127"/>
      <c r="AH934" s="127"/>
      <c r="AI934" s="127"/>
      <c r="AJ934" s="127"/>
      <c r="AL934" s="113"/>
      <c r="AS934" s="127"/>
      <c r="AT934" s="127"/>
      <c r="AU934" s="127"/>
      <c r="AV934" s="127"/>
      <c r="AW934" s="127"/>
      <c r="AX934" s="127"/>
      <c r="AY934" s="127"/>
      <c r="AZ934" s="127"/>
    </row>
    <row r="935" spans="3:69">
      <c r="C935" s="38"/>
      <c r="D935" s="38"/>
      <c r="AF935" s="127"/>
      <c r="AG935" s="127"/>
      <c r="AH935" s="127"/>
      <c r="AI935" s="127"/>
      <c r="AJ935" s="127"/>
      <c r="AL935" s="113"/>
      <c r="AS935" s="127"/>
      <c r="AT935" s="127"/>
      <c r="AU935" s="127"/>
      <c r="AV935" s="127"/>
      <c r="AW935" s="127"/>
      <c r="AX935" s="127"/>
      <c r="AY935" s="127"/>
      <c r="AZ935" s="127"/>
      <c r="BA935" s="127"/>
      <c r="BB935" s="127"/>
      <c r="BC935" s="127"/>
      <c r="BD935" s="127"/>
      <c r="BE935" s="127"/>
      <c r="BF935" s="127"/>
      <c r="BG935" s="127"/>
      <c r="BH935" s="127"/>
      <c r="BI935" s="127"/>
      <c r="BJ935" s="127"/>
      <c r="BK935" s="127"/>
      <c r="BL935" s="127"/>
      <c r="BM935" s="127"/>
      <c r="BN935" s="127"/>
      <c r="BO935" s="127"/>
      <c r="BP935" s="127"/>
      <c r="BQ935" s="127"/>
    </row>
    <row r="936" spans="3:69">
      <c r="C936" s="38"/>
      <c r="D936" s="38"/>
      <c r="AF936" s="127"/>
      <c r="AG936" s="127"/>
      <c r="AH936" s="127"/>
      <c r="AI936" s="127"/>
      <c r="AJ936" s="127"/>
      <c r="AL936" s="113"/>
      <c r="AS936" s="127"/>
      <c r="AT936" s="127"/>
      <c r="AU936" s="127"/>
      <c r="AV936" s="127"/>
      <c r="AW936" s="127"/>
      <c r="AX936" s="127"/>
      <c r="AY936" s="127"/>
      <c r="AZ936" s="127"/>
    </row>
    <row r="937" spans="3:69">
      <c r="C937" s="38"/>
      <c r="D937" s="38"/>
      <c r="AF937" s="127"/>
      <c r="AG937" s="127"/>
      <c r="AH937" s="127"/>
      <c r="AI937" s="127"/>
      <c r="AJ937" s="127"/>
      <c r="AL937" s="113"/>
      <c r="AS937" s="127"/>
      <c r="AT937" s="127"/>
      <c r="AU937" s="127"/>
      <c r="AV937" s="127"/>
      <c r="AW937" s="127"/>
      <c r="AX937" s="127"/>
      <c r="AY937" s="127"/>
      <c r="AZ937" s="127"/>
    </row>
    <row r="938" spans="3:69">
      <c r="C938" s="38"/>
      <c r="D938" s="38"/>
      <c r="AF938" s="127"/>
      <c r="AG938" s="127"/>
      <c r="AH938" s="127"/>
      <c r="AI938" s="127"/>
      <c r="AJ938" s="127"/>
      <c r="AL938" s="113"/>
      <c r="AS938" s="127"/>
      <c r="AT938" s="127"/>
      <c r="AU938" s="127"/>
      <c r="AV938" s="127"/>
      <c r="AW938" s="127"/>
      <c r="AX938" s="127"/>
      <c r="AY938" s="127"/>
      <c r="AZ938" s="127"/>
    </row>
    <row r="939" spans="3:69">
      <c r="C939" s="38"/>
      <c r="D939" s="38"/>
      <c r="AF939" s="127"/>
      <c r="AG939" s="127"/>
      <c r="AH939" s="127"/>
      <c r="AI939" s="127"/>
      <c r="AJ939" s="127"/>
      <c r="AL939" s="113"/>
      <c r="AS939" s="127"/>
      <c r="AT939" s="127"/>
      <c r="AU939" s="127"/>
      <c r="AV939" s="127"/>
      <c r="AW939" s="127"/>
      <c r="AX939" s="127"/>
      <c r="AY939" s="127"/>
      <c r="AZ939" s="127"/>
    </row>
    <row r="940" spans="3:69">
      <c r="C940" s="38"/>
      <c r="D940" s="38"/>
      <c r="AF940" s="127"/>
      <c r="AG940" s="127"/>
      <c r="AH940" s="127"/>
      <c r="AI940" s="127"/>
      <c r="AJ940" s="127"/>
      <c r="AL940" s="113"/>
      <c r="AS940" s="127"/>
      <c r="AT940" s="127"/>
      <c r="AU940" s="127"/>
      <c r="AV940" s="127"/>
      <c r="AW940" s="127"/>
      <c r="AX940" s="127"/>
      <c r="AY940" s="127"/>
      <c r="AZ940" s="127"/>
    </row>
    <row r="941" spans="3:69">
      <c r="C941" s="38"/>
      <c r="D941" s="38"/>
      <c r="AF941" s="127"/>
      <c r="AG941" s="127"/>
      <c r="AH941" s="127"/>
      <c r="AI941" s="127"/>
      <c r="AJ941" s="127"/>
      <c r="AL941" s="113"/>
      <c r="AS941" s="127"/>
      <c r="AT941" s="127"/>
      <c r="AU941" s="127"/>
      <c r="AV941" s="127"/>
      <c r="AW941" s="127"/>
      <c r="AX941" s="127"/>
      <c r="AY941" s="127"/>
      <c r="AZ941" s="127"/>
    </row>
    <row r="942" spans="3:69">
      <c r="C942" s="38"/>
      <c r="D942" s="38"/>
      <c r="AF942" s="127"/>
      <c r="AG942" s="127"/>
      <c r="AH942" s="127"/>
      <c r="AI942" s="127"/>
      <c r="AJ942" s="127"/>
      <c r="AL942" s="113"/>
      <c r="AS942" s="127"/>
      <c r="AT942" s="127"/>
      <c r="AU942" s="127"/>
      <c r="AV942" s="127"/>
      <c r="AW942" s="127"/>
      <c r="AX942" s="127"/>
      <c r="AY942" s="127"/>
      <c r="AZ942" s="127"/>
      <c r="BA942" s="127"/>
      <c r="BB942" s="127"/>
      <c r="BC942" s="127"/>
      <c r="BD942" s="127"/>
      <c r="BE942" s="127"/>
      <c r="BF942" s="127"/>
      <c r="BG942" s="127"/>
      <c r="BH942" s="127"/>
      <c r="BI942" s="127"/>
      <c r="BJ942" s="127"/>
      <c r="BK942" s="127"/>
      <c r="BL942" s="127"/>
      <c r="BM942" s="127"/>
      <c r="BN942" s="127"/>
      <c r="BO942" s="127"/>
      <c r="BP942" s="127"/>
      <c r="BQ942" s="127"/>
    </row>
    <row r="943" spans="3:69">
      <c r="C943" s="38"/>
      <c r="D943" s="38"/>
      <c r="AF943" s="127"/>
      <c r="AG943" s="127"/>
      <c r="AH943" s="127"/>
      <c r="AI943" s="127"/>
      <c r="AJ943" s="127"/>
      <c r="AL943" s="113"/>
      <c r="AS943" s="127"/>
      <c r="AT943" s="127"/>
      <c r="AU943" s="127"/>
      <c r="AV943" s="127"/>
      <c r="AW943" s="127"/>
      <c r="AX943" s="127"/>
      <c r="AY943" s="127"/>
      <c r="AZ943" s="127"/>
    </row>
    <row r="944" spans="3:69">
      <c r="C944" s="38"/>
      <c r="D944" s="38"/>
      <c r="AF944" s="127"/>
      <c r="AG944" s="127"/>
      <c r="AH944" s="127"/>
      <c r="AI944" s="127"/>
      <c r="AJ944" s="127"/>
      <c r="AL944" s="113"/>
      <c r="AS944" s="127"/>
      <c r="AT944" s="127"/>
      <c r="AU944" s="127"/>
      <c r="AV944" s="127"/>
      <c r="AW944" s="127"/>
      <c r="AX944" s="127"/>
      <c r="AY944" s="127"/>
      <c r="AZ944" s="127"/>
    </row>
    <row r="945" spans="3:69">
      <c r="C945" s="38"/>
      <c r="D945" s="38"/>
      <c r="AF945" s="127"/>
      <c r="AG945" s="127"/>
      <c r="AH945" s="127"/>
      <c r="AI945" s="127"/>
      <c r="AJ945" s="127"/>
      <c r="AL945" s="113"/>
      <c r="AS945" s="127"/>
      <c r="AT945" s="127"/>
      <c r="AU945" s="127"/>
      <c r="AV945" s="127"/>
      <c r="AW945" s="127"/>
      <c r="AX945" s="127"/>
      <c r="AY945" s="127"/>
      <c r="AZ945" s="127"/>
    </row>
    <row r="946" spans="3:69">
      <c r="C946" s="38"/>
      <c r="D946" s="38"/>
      <c r="AF946" s="127"/>
      <c r="AG946" s="127"/>
      <c r="AH946" s="127"/>
      <c r="AI946" s="127"/>
      <c r="AJ946" s="127"/>
      <c r="AL946" s="113"/>
      <c r="AS946" s="127"/>
      <c r="AT946" s="127"/>
      <c r="AU946" s="127"/>
      <c r="AV946" s="127"/>
      <c r="AW946" s="127"/>
      <c r="AX946" s="127"/>
      <c r="AY946" s="127"/>
      <c r="AZ946" s="127"/>
    </row>
    <row r="947" spans="3:69">
      <c r="C947" s="38"/>
      <c r="D947" s="38"/>
      <c r="AF947" s="127"/>
      <c r="AG947" s="127"/>
      <c r="AH947" s="127"/>
      <c r="AI947" s="127"/>
      <c r="AJ947" s="127"/>
      <c r="AL947" s="113"/>
      <c r="AS947" s="127"/>
      <c r="AT947" s="127"/>
      <c r="AU947" s="127"/>
      <c r="AV947" s="127"/>
      <c r="AW947" s="127"/>
      <c r="AX947" s="127"/>
      <c r="AY947" s="127"/>
      <c r="AZ947" s="127"/>
    </row>
    <row r="948" spans="3:69">
      <c r="C948" s="38"/>
      <c r="D948" s="38"/>
      <c r="AF948" s="127"/>
      <c r="AG948" s="127"/>
      <c r="AH948" s="127"/>
      <c r="AI948" s="127"/>
      <c r="AJ948" s="127"/>
      <c r="AL948" s="113"/>
      <c r="AS948" s="127"/>
      <c r="AT948" s="127"/>
      <c r="AU948" s="127"/>
      <c r="AV948" s="127"/>
      <c r="AW948" s="127"/>
      <c r="AX948" s="127"/>
      <c r="AY948" s="127"/>
      <c r="AZ948" s="127"/>
      <c r="BA948" s="127"/>
      <c r="BB948" s="127"/>
      <c r="BC948" s="127"/>
      <c r="BD948" s="127"/>
      <c r="BE948" s="127"/>
      <c r="BF948" s="127"/>
      <c r="BG948" s="127"/>
      <c r="BH948" s="127"/>
      <c r="BI948" s="127"/>
      <c r="BJ948" s="127"/>
      <c r="BK948" s="127"/>
      <c r="BL948" s="127"/>
      <c r="BM948" s="127"/>
      <c r="BN948" s="127"/>
      <c r="BO948" s="127"/>
      <c r="BP948" s="127"/>
      <c r="BQ948" s="127"/>
    </row>
    <row r="949" spans="3:69">
      <c r="C949" s="38"/>
      <c r="D949" s="38"/>
      <c r="AF949" s="127"/>
      <c r="AG949" s="127"/>
      <c r="AH949" s="127"/>
      <c r="AI949" s="127"/>
      <c r="AJ949" s="127"/>
      <c r="AL949" s="113"/>
      <c r="AS949" s="127"/>
      <c r="AT949" s="127"/>
      <c r="AU949" s="127"/>
      <c r="AV949" s="127"/>
      <c r="AW949" s="127"/>
      <c r="AX949" s="127"/>
      <c r="AY949" s="127"/>
      <c r="AZ949" s="127"/>
    </row>
    <row r="950" spans="3:69">
      <c r="C950" s="38"/>
      <c r="D950" s="38"/>
      <c r="AF950" s="127"/>
      <c r="AG950" s="127"/>
      <c r="AH950" s="127"/>
      <c r="AI950" s="127"/>
      <c r="AJ950" s="127"/>
      <c r="AL950" s="113"/>
      <c r="AS950" s="127"/>
      <c r="AT950" s="127"/>
      <c r="AU950" s="127"/>
      <c r="AV950" s="127"/>
      <c r="AW950" s="127"/>
      <c r="AX950" s="127"/>
      <c r="AY950" s="127"/>
      <c r="AZ950" s="127"/>
      <c r="BA950" s="127"/>
      <c r="BB950" s="127"/>
      <c r="BC950" s="127"/>
      <c r="BD950" s="127"/>
      <c r="BE950" s="127"/>
      <c r="BF950" s="127"/>
      <c r="BG950" s="127"/>
      <c r="BH950" s="127"/>
      <c r="BI950" s="127"/>
      <c r="BJ950" s="127"/>
      <c r="BK950" s="127"/>
      <c r="BL950" s="127"/>
      <c r="BM950" s="127"/>
      <c r="BN950" s="127"/>
      <c r="BO950" s="127"/>
      <c r="BP950" s="127"/>
      <c r="BQ950" s="127"/>
    </row>
    <row r="951" spans="3:69">
      <c r="C951" s="38"/>
      <c r="D951" s="38"/>
      <c r="AF951" s="127"/>
      <c r="AG951" s="127"/>
      <c r="AH951" s="127"/>
      <c r="AI951" s="127"/>
      <c r="AJ951" s="127"/>
      <c r="AL951" s="113"/>
      <c r="AS951" s="127"/>
      <c r="AT951" s="127"/>
      <c r="AU951" s="127"/>
      <c r="AV951" s="127"/>
      <c r="AW951" s="127"/>
      <c r="AX951" s="127"/>
      <c r="AY951" s="127"/>
      <c r="AZ951" s="127"/>
    </row>
    <row r="952" spans="3:69">
      <c r="C952" s="38"/>
      <c r="D952" s="38"/>
      <c r="AF952" s="127"/>
      <c r="AG952" s="127"/>
      <c r="AH952" s="127"/>
      <c r="AI952" s="127"/>
      <c r="AJ952" s="127"/>
      <c r="AL952" s="113"/>
      <c r="AS952" s="127"/>
      <c r="AT952" s="127"/>
      <c r="AU952" s="127"/>
      <c r="AV952" s="127"/>
      <c r="AW952" s="127"/>
      <c r="AX952" s="127"/>
      <c r="AY952" s="127"/>
      <c r="AZ952" s="127"/>
      <c r="BA952" s="127"/>
    </row>
    <row r="953" spans="3:69">
      <c r="C953" s="38"/>
      <c r="D953" s="38"/>
      <c r="AF953" s="127"/>
      <c r="AG953" s="127"/>
      <c r="AH953" s="127"/>
      <c r="AI953" s="127"/>
      <c r="AJ953" s="127"/>
      <c r="AL953" s="113"/>
      <c r="AS953" s="127"/>
      <c r="AT953" s="127"/>
      <c r="AU953" s="127"/>
      <c r="AV953" s="127"/>
      <c r="AW953" s="127"/>
      <c r="AX953" s="127"/>
      <c r="AY953" s="127"/>
      <c r="AZ953" s="127"/>
    </row>
    <row r="954" spans="3:69">
      <c r="C954" s="38"/>
      <c r="D954" s="38"/>
      <c r="AF954" s="127"/>
      <c r="AG954" s="127"/>
      <c r="AH954" s="127"/>
      <c r="AI954" s="127"/>
      <c r="AJ954" s="127"/>
      <c r="AL954" s="113"/>
      <c r="AS954" s="127"/>
      <c r="AT954" s="127"/>
      <c r="AU954" s="127"/>
      <c r="AV954" s="127"/>
      <c r="AW954" s="127"/>
      <c r="AX954" s="127"/>
      <c r="AY954" s="127"/>
      <c r="AZ954" s="127"/>
    </row>
    <row r="955" spans="3:69">
      <c r="C955" s="38"/>
      <c r="D955" s="38"/>
      <c r="AF955" s="127"/>
      <c r="AG955" s="127"/>
      <c r="AH955" s="127"/>
      <c r="AI955" s="127"/>
      <c r="AJ955" s="127"/>
      <c r="AL955" s="113"/>
      <c r="AS955" s="127"/>
      <c r="AT955" s="127"/>
      <c r="AU955" s="127"/>
      <c r="AV955" s="127"/>
      <c r="AW955" s="127"/>
      <c r="AX955" s="127"/>
      <c r="AY955" s="127"/>
      <c r="AZ955" s="127"/>
    </row>
    <row r="956" spans="3:69">
      <c r="C956" s="38"/>
      <c r="D956" s="38"/>
      <c r="AF956" s="127"/>
      <c r="AG956" s="127"/>
      <c r="AH956" s="127"/>
      <c r="AI956" s="127"/>
      <c r="AJ956" s="127"/>
      <c r="AL956" s="113"/>
      <c r="AS956" s="127"/>
      <c r="AT956" s="127"/>
      <c r="AU956" s="127"/>
      <c r="AV956" s="127"/>
      <c r="AW956" s="127"/>
      <c r="AX956" s="127"/>
      <c r="AY956" s="127"/>
      <c r="AZ956" s="127"/>
    </row>
    <row r="957" spans="3:69">
      <c r="C957" s="38"/>
      <c r="D957" s="38"/>
      <c r="AF957" s="127"/>
      <c r="AG957" s="127"/>
      <c r="AH957" s="127"/>
      <c r="AI957" s="127"/>
      <c r="AJ957" s="127"/>
      <c r="AL957" s="113"/>
      <c r="AS957" s="127"/>
      <c r="AT957" s="127"/>
      <c r="AU957" s="127"/>
      <c r="AV957" s="127"/>
      <c r="AW957" s="127"/>
      <c r="AX957" s="127"/>
      <c r="AY957" s="127"/>
      <c r="AZ957" s="127"/>
    </row>
    <row r="958" spans="3:69">
      <c r="C958" s="38"/>
      <c r="D958" s="38"/>
      <c r="AF958" s="127"/>
      <c r="AG958" s="127"/>
      <c r="AH958" s="127"/>
      <c r="AI958" s="127"/>
      <c r="AJ958" s="127"/>
      <c r="AL958" s="113"/>
      <c r="AS958" s="127"/>
      <c r="AT958" s="127"/>
      <c r="AU958" s="127"/>
      <c r="AV958" s="127"/>
      <c r="AW958" s="127"/>
      <c r="AX958" s="127"/>
      <c r="AY958" s="127"/>
      <c r="AZ958" s="127"/>
      <c r="BA958" s="127"/>
    </row>
    <row r="959" spans="3:69">
      <c r="C959" s="38"/>
      <c r="D959" s="38"/>
      <c r="AF959" s="127"/>
      <c r="AG959" s="127"/>
      <c r="AH959" s="127"/>
      <c r="AI959" s="127"/>
      <c r="AJ959" s="127"/>
      <c r="AL959" s="113"/>
      <c r="AS959" s="127"/>
      <c r="AT959" s="127"/>
      <c r="AU959" s="127"/>
      <c r="AV959" s="127"/>
      <c r="AW959" s="127"/>
      <c r="AX959" s="127"/>
      <c r="AY959" s="127"/>
      <c r="AZ959" s="127"/>
    </row>
    <row r="960" spans="3:69">
      <c r="C960" s="38"/>
      <c r="D960" s="38"/>
      <c r="AF960" s="127"/>
      <c r="AG960" s="127"/>
      <c r="AH960" s="127"/>
      <c r="AI960" s="127"/>
      <c r="AJ960" s="127"/>
      <c r="AL960" s="113"/>
      <c r="AS960" s="127"/>
      <c r="AT960" s="127"/>
      <c r="AU960" s="127"/>
      <c r="AV960" s="127"/>
      <c r="AW960" s="127"/>
      <c r="AX960" s="127"/>
      <c r="AY960" s="127"/>
      <c r="AZ960" s="127"/>
    </row>
    <row r="961" spans="3:53">
      <c r="C961" s="38"/>
      <c r="D961" s="38"/>
      <c r="AF961" s="127"/>
      <c r="AG961" s="127"/>
      <c r="AH961" s="127"/>
      <c r="AI961" s="127"/>
      <c r="AJ961" s="127"/>
      <c r="AL961" s="113"/>
      <c r="AS961" s="127"/>
      <c r="AT961" s="127"/>
      <c r="AU961" s="127"/>
      <c r="AV961" s="127"/>
      <c r="AW961" s="127"/>
      <c r="AX961" s="127"/>
      <c r="AY961" s="127"/>
      <c r="AZ961" s="127"/>
    </row>
    <row r="962" spans="3:53">
      <c r="C962" s="38"/>
      <c r="D962" s="38"/>
      <c r="AF962" s="127"/>
      <c r="AG962" s="127"/>
      <c r="AH962" s="127"/>
      <c r="AI962" s="127"/>
      <c r="AJ962" s="127"/>
      <c r="AL962" s="113"/>
      <c r="AS962" s="127"/>
      <c r="AT962" s="127"/>
      <c r="AU962" s="127"/>
      <c r="AV962" s="127"/>
      <c r="AW962" s="127"/>
      <c r="AX962" s="127"/>
      <c r="AY962" s="127"/>
      <c r="AZ962" s="127"/>
    </row>
    <row r="963" spans="3:53">
      <c r="C963" s="38"/>
      <c r="D963" s="38"/>
      <c r="AF963" s="127"/>
      <c r="AG963" s="127"/>
      <c r="AH963" s="127"/>
      <c r="AI963" s="127"/>
      <c r="AJ963" s="127"/>
      <c r="AL963" s="113"/>
      <c r="AS963" s="127"/>
      <c r="AT963" s="127"/>
      <c r="AU963" s="127"/>
      <c r="AV963" s="127"/>
      <c r="AW963" s="127"/>
      <c r="AX963" s="127"/>
      <c r="AY963" s="127"/>
      <c r="AZ963" s="127"/>
    </row>
    <row r="964" spans="3:53">
      <c r="C964" s="38"/>
      <c r="D964" s="38"/>
      <c r="AF964" s="127"/>
      <c r="AG964" s="127"/>
      <c r="AH964" s="127"/>
      <c r="AI964" s="127"/>
      <c r="AJ964" s="127"/>
      <c r="AL964" s="113"/>
      <c r="AS964" s="127"/>
      <c r="AT964" s="127"/>
      <c r="AU964" s="127"/>
      <c r="AV964" s="127"/>
      <c r="AW964" s="127"/>
      <c r="AX964" s="127"/>
      <c r="AY964" s="127"/>
      <c r="AZ964" s="127"/>
    </row>
    <row r="965" spans="3:53">
      <c r="C965" s="38"/>
      <c r="D965" s="38"/>
      <c r="AF965" s="127"/>
      <c r="AG965" s="127"/>
      <c r="AH965" s="127"/>
      <c r="AI965" s="127"/>
      <c r="AJ965" s="127"/>
      <c r="AL965" s="113"/>
      <c r="AS965" s="127"/>
      <c r="AT965" s="127"/>
      <c r="AU965" s="127"/>
      <c r="AV965" s="127"/>
      <c r="AW965" s="127"/>
      <c r="AX965" s="127"/>
      <c r="AY965" s="127"/>
      <c r="AZ965" s="127"/>
    </row>
    <row r="966" spans="3:53">
      <c r="C966" s="38"/>
      <c r="D966" s="38"/>
      <c r="AF966" s="127"/>
      <c r="AG966" s="127"/>
      <c r="AH966" s="127"/>
      <c r="AI966" s="127"/>
      <c r="AJ966" s="127"/>
      <c r="AL966" s="113"/>
      <c r="AS966" s="127"/>
      <c r="AT966" s="127"/>
      <c r="AU966" s="127"/>
      <c r="AV966" s="127"/>
      <c r="AW966" s="127"/>
      <c r="AX966" s="127"/>
      <c r="AY966" s="127"/>
      <c r="AZ966" s="127"/>
    </row>
    <row r="967" spans="3:53">
      <c r="C967" s="38"/>
      <c r="D967" s="38"/>
      <c r="AF967" s="127"/>
      <c r="AG967" s="127"/>
      <c r="AH967" s="127"/>
      <c r="AI967" s="127"/>
      <c r="AJ967" s="127"/>
      <c r="AL967" s="113"/>
      <c r="AS967" s="127"/>
      <c r="AT967" s="127"/>
      <c r="AU967" s="127"/>
      <c r="AV967" s="127"/>
      <c r="AW967" s="127"/>
      <c r="AX967" s="127"/>
      <c r="AY967" s="127"/>
      <c r="AZ967" s="127"/>
    </row>
    <row r="968" spans="3:53">
      <c r="C968" s="38"/>
      <c r="D968" s="38"/>
      <c r="AF968" s="127"/>
      <c r="AG968" s="127"/>
      <c r="AH968" s="127"/>
      <c r="AI968" s="127"/>
      <c r="AJ968" s="127"/>
      <c r="AL968" s="113"/>
      <c r="AS968" s="127"/>
      <c r="AT968" s="127"/>
      <c r="AU968" s="127"/>
      <c r="AV968" s="127"/>
      <c r="AW968" s="127"/>
      <c r="AX968" s="127"/>
      <c r="AY968" s="127"/>
      <c r="AZ968" s="127"/>
    </row>
    <row r="969" spans="3:53">
      <c r="C969" s="38"/>
      <c r="D969" s="38"/>
      <c r="AF969" s="127"/>
      <c r="AG969" s="127"/>
      <c r="AH969" s="127"/>
      <c r="AI969" s="127"/>
      <c r="AJ969" s="127"/>
      <c r="AL969" s="113"/>
      <c r="AS969" s="127"/>
      <c r="AT969" s="127"/>
      <c r="AU969" s="127"/>
      <c r="AV969" s="127"/>
      <c r="AW969" s="127"/>
      <c r="AX969" s="127"/>
      <c r="AY969" s="127"/>
      <c r="AZ969" s="127"/>
      <c r="BA969" s="127"/>
    </row>
    <row r="970" spans="3:53">
      <c r="C970" s="38"/>
      <c r="D970" s="38"/>
      <c r="AF970" s="127"/>
      <c r="AG970" s="127"/>
      <c r="AH970" s="127"/>
      <c r="AI970" s="127"/>
      <c r="AJ970" s="127"/>
      <c r="AL970" s="113"/>
      <c r="AS970" s="127"/>
      <c r="AT970" s="127"/>
      <c r="AU970" s="127"/>
      <c r="AV970" s="127"/>
      <c r="AW970" s="127"/>
      <c r="AX970" s="127"/>
      <c r="AY970" s="127"/>
      <c r="AZ970" s="127"/>
    </row>
    <row r="971" spans="3:53">
      <c r="C971" s="38"/>
      <c r="D971" s="38"/>
      <c r="AF971" s="127"/>
      <c r="AG971" s="127"/>
      <c r="AH971" s="127"/>
      <c r="AI971" s="127"/>
      <c r="AJ971" s="127"/>
      <c r="AL971" s="113"/>
      <c r="AS971" s="127"/>
      <c r="AT971" s="127"/>
      <c r="AU971" s="127"/>
      <c r="AV971" s="127"/>
      <c r="AW971" s="127"/>
      <c r="AX971" s="127"/>
      <c r="AY971" s="127"/>
      <c r="AZ971" s="127"/>
    </row>
    <row r="972" spans="3:53">
      <c r="C972" s="38"/>
      <c r="D972" s="38"/>
      <c r="AF972" s="127"/>
      <c r="AG972" s="127"/>
      <c r="AH972" s="127"/>
      <c r="AI972" s="127"/>
      <c r="AJ972" s="127"/>
      <c r="AL972" s="113"/>
      <c r="AS972" s="127"/>
      <c r="AT972" s="127"/>
      <c r="AU972" s="127"/>
      <c r="AV972" s="127"/>
      <c r="AW972" s="127"/>
      <c r="AX972" s="127"/>
      <c r="AY972" s="127"/>
      <c r="AZ972" s="127"/>
    </row>
    <row r="973" spans="3:53">
      <c r="C973" s="38"/>
      <c r="D973" s="38"/>
      <c r="AF973" s="127"/>
      <c r="AG973" s="127"/>
      <c r="AH973" s="127"/>
      <c r="AI973" s="127"/>
      <c r="AJ973" s="127"/>
      <c r="AL973" s="113"/>
      <c r="AS973" s="127"/>
      <c r="AT973" s="127"/>
      <c r="AU973" s="127"/>
      <c r="AV973" s="127"/>
      <c r="AW973" s="127"/>
      <c r="AX973" s="127"/>
      <c r="AY973" s="127"/>
      <c r="AZ973" s="127"/>
    </row>
    <row r="974" spans="3:53">
      <c r="C974" s="38"/>
      <c r="D974" s="38"/>
      <c r="AF974" s="127"/>
      <c r="AG974" s="127"/>
      <c r="AH974" s="127"/>
      <c r="AI974" s="127"/>
      <c r="AJ974" s="127"/>
      <c r="AL974" s="113"/>
      <c r="AS974" s="127"/>
      <c r="AT974" s="127"/>
      <c r="AU974" s="127"/>
      <c r="AV974" s="127"/>
      <c r="AW974" s="127"/>
      <c r="AX974" s="127"/>
      <c r="AY974" s="127"/>
      <c r="AZ974" s="127"/>
    </row>
    <row r="975" spans="3:53">
      <c r="C975" s="38"/>
      <c r="D975" s="38"/>
      <c r="AF975" s="127"/>
      <c r="AG975" s="127"/>
      <c r="AH975" s="127"/>
      <c r="AI975" s="127"/>
      <c r="AJ975" s="127"/>
      <c r="AL975" s="113"/>
      <c r="AS975" s="127"/>
      <c r="AT975" s="127"/>
      <c r="AU975" s="127"/>
      <c r="AV975" s="127"/>
      <c r="AW975" s="127"/>
      <c r="AX975" s="127"/>
      <c r="AY975" s="127"/>
      <c r="AZ975" s="127"/>
      <c r="BA975" s="127"/>
    </row>
    <row r="976" spans="3:53">
      <c r="C976" s="38"/>
      <c r="D976" s="38"/>
      <c r="AF976" s="127"/>
      <c r="AG976" s="127"/>
      <c r="AH976" s="127"/>
      <c r="AI976" s="127"/>
      <c r="AJ976" s="127"/>
      <c r="AL976" s="113"/>
      <c r="AS976" s="127"/>
      <c r="AT976" s="127"/>
      <c r="AU976" s="127"/>
      <c r="AV976" s="127"/>
      <c r="AW976" s="127"/>
      <c r="AX976" s="127"/>
      <c r="AY976" s="127"/>
      <c r="AZ976" s="127"/>
    </row>
    <row r="977" spans="3:69">
      <c r="C977" s="38"/>
      <c r="D977" s="38"/>
      <c r="AF977" s="127"/>
      <c r="AG977" s="127"/>
      <c r="AH977" s="127"/>
      <c r="AI977" s="127"/>
      <c r="AJ977" s="127"/>
      <c r="AL977" s="113"/>
      <c r="AS977" s="127"/>
      <c r="AT977" s="127"/>
      <c r="AU977" s="127"/>
      <c r="AV977" s="127"/>
      <c r="AW977" s="127"/>
      <c r="AX977" s="127"/>
      <c r="AY977" s="127"/>
      <c r="AZ977" s="127"/>
    </row>
    <row r="978" spans="3:69">
      <c r="C978" s="38"/>
      <c r="D978" s="38"/>
      <c r="AF978" s="127"/>
      <c r="AG978" s="127"/>
      <c r="AH978" s="127"/>
      <c r="AI978" s="127"/>
      <c r="AJ978" s="127"/>
      <c r="AL978" s="113"/>
      <c r="AS978" s="127"/>
      <c r="AT978" s="127"/>
      <c r="AU978" s="127"/>
      <c r="AV978" s="127"/>
      <c r="AW978" s="127"/>
      <c r="AX978" s="127"/>
      <c r="AY978" s="127"/>
      <c r="AZ978" s="127"/>
    </row>
    <row r="979" spans="3:69">
      <c r="C979" s="38"/>
      <c r="D979" s="38"/>
      <c r="AF979" s="127"/>
      <c r="AG979" s="127"/>
      <c r="AH979" s="127"/>
      <c r="AI979" s="127"/>
      <c r="AJ979" s="127"/>
      <c r="AL979" s="113"/>
      <c r="AS979" s="127"/>
      <c r="AT979" s="127"/>
      <c r="AU979" s="127"/>
      <c r="AV979" s="127"/>
      <c r="AW979" s="127"/>
      <c r="AX979" s="127"/>
      <c r="AY979" s="127"/>
      <c r="AZ979" s="127"/>
    </row>
    <row r="980" spans="3:69">
      <c r="C980" s="38"/>
      <c r="D980" s="38"/>
      <c r="AF980" s="127"/>
      <c r="AG980" s="127"/>
      <c r="AH980" s="127"/>
      <c r="AI980" s="127"/>
      <c r="AJ980" s="127"/>
      <c r="AL980" s="113"/>
      <c r="AS980" s="127"/>
      <c r="AT980" s="127"/>
      <c r="AU980" s="127"/>
      <c r="AV980" s="127"/>
      <c r="AW980" s="127"/>
      <c r="AX980" s="127"/>
      <c r="AY980" s="127"/>
      <c r="AZ980" s="127"/>
    </row>
    <row r="981" spans="3:69">
      <c r="C981" s="38"/>
      <c r="D981" s="38"/>
      <c r="AF981" s="127"/>
      <c r="AG981" s="127"/>
      <c r="AH981" s="127"/>
      <c r="AI981" s="127"/>
      <c r="AJ981" s="127"/>
      <c r="AL981" s="113"/>
      <c r="AS981" s="127"/>
      <c r="AT981" s="127"/>
      <c r="AU981" s="127"/>
      <c r="AV981" s="127"/>
      <c r="AW981" s="127"/>
      <c r="AX981" s="127"/>
      <c r="AY981" s="127"/>
      <c r="AZ981" s="127"/>
    </row>
    <row r="982" spans="3:69">
      <c r="C982" s="38"/>
      <c r="D982" s="38"/>
      <c r="AF982" s="127"/>
      <c r="AG982" s="127"/>
      <c r="AH982" s="127"/>
      <c r="AI982" s="127"/>
      <c r="AJ982" s="127"/>
      <c r="AL982" s="113"/>
      <c r="AS982" s="127"/>
      <c r="AT982" s="127"/>
      <c r="AU982" s="127"/>
      <c r="AV982" s="127"/>
      <c r="AW982" s="127"/>
      <c r="AX982" s="127"/>
      <c r="AY982" s="127"/>
      <c r="AZ982" s="127"/>
    </row>
    <row r="983" spans="3:69">
      <c r="C983" s="38"/>
      <c r="D983" s="38"/>
      <c r="AF983" s="127"/>
      <c r="AG983" s="127"/>
      <c r="AH983" s="127"/>
      <c r="AI983" s="127"/>
      <c r="AJ983" s="127"/>
      <c r="AL983" s="113"/>
      <c r="AS983" s="127"/>
      <c r="AT983" s="127"/>
      <c r="AU983" s="127"/>
      <c r="AV983" s="127"/>
      <c r="AW983" s="127"/>
      <c r="AX983" s="127"/>
      <c r="AY983" s="127"/>
      <c r="AZ983" s="127"/>
    </row>
    <row r="984" spans="3:69">
      <c r="C984" s="38"/>
      <c r="D984" s="38"/>
      <c r="AF984" s="127"/>
      <c r="AG984" s="127"/>
      <c r="AH984" s="127"/>
      <c r="AI984" s="127"/>
      <c r="AJ984" s="127"/>
      <c r="AL984" s="113"/>
      <c r="AS984" s="127"/>
      <c r="AT984" s="127"/>
      <c r="AU984" s="127"/>
      <c r="AV984" s="127"/>
      <c r="AW984" s="127"/>
      <c r="AX984" s="127"/>
      <c r="AY984" s="127"/>
      <c r="AZ984" s="127"/>
    </row>
    <row r="985" spans="3:69">
      <c r="C985" s="38"/>
      <c r="D985" s="38"/>
      <c r="AF985" s="127"/>
      <c r="AG985" s="127"/>
      <c r="AH985" s="127"/>
      <c r="AI985" s="127"/>
      <c r="AJ985" s="127"/>
      <c r="AL985" s="113"/>
      <c r="AS985" s="127"/>
      <c r="AT985" s="127"/>
      <c r="AU985" s="127"/>
      <c r="AV985" s="127"/>
      <c r="AW985" s="127"/>
      <c r="AX985" s="127"/>
      <c r="AY985" s="127"/>
      <c r="AZ985" s="127"/>
    </row>
    <row r="986" spans="3:69">
      <c r="C986" s="38"/>
      <c r="D986" s="38"/>
      <c r="AF986" s="127"/>
      <c r="AG986" s="127"/>
      <c r="AH986" s="127"/>
      <c r="AI986" s="127"/>
      <c r="AJ986" s="127"/>
      <c r="AL986" s="113"/>
      <c r="AS986" s="127"/>
      <c r="AT986" s="127"/>
      <c r="AU986" s="127"/>
      <c r="AV986" s="127"/>
      <c r="AW986" s="127"/>
      <c r="AX986" s="127"/>
      <c r="AY986" s="127"/>
      <c r="AZ986" s="127"/>
    </row>
    <row r="987" spans="3:69">
      <c r="C987" s="38"/>
      <c r="D987" s="38"/>
      <c r="AF987" s="127"/>
      <c r="AG987" s="127"/>
      <c r="AH987" s="127"/>
      <c r="AI987" s="127"/>
      <c r="AJ987" s="127"/>
      <c r="AL987" s="113"/>
      <c r="AS987" s="127"/>
      <c r="AT987" s="127"/>
      <c r="AU987" s="127"/>
      <c r="AV987" s="127"/>
      <c r="AW987" s="127"/>
      <c r="AX987" s="127"/>
      <c r="AY987" s="127"/>
      <c r="AZ987" s="127"/>
    </row>
    <row r="988" spans="3:69">
      <c r="C988" s="38"/>
      <c r="D988" s="38"/>
      <c r="AF988" s="127"/>
      <c r="AG988" s="127"/>
      <c r="AH988" s="127"/>
      <c r="AI988" s="127"/>
      <c r="AJ988" s="127"/>
      <c r="AL988" s="113"/>
      <c r="AS988" s="127"/>
      <c r="AT988" s="127"/>
      <c r="AU988" s="127"/>
      <c r="AV988" s="127"/>
      <c r="AW988" s="127"/>
      <c r="AX988" s="127"/>
      <c r="AY988" s="127"/>
      <c r="AZ988" s="127"/>
      <c r="BA988" s="127"/>
      <c r="BB988" s="127"/>
      <c r="BC988" s="127"/>
      <c r="BD988" s="127"/>
      <c r="BE988" s="127"/>
      <c r="BF988" s="127"/>
      <c r="BG988" s="127"/>
      <c r="BH988" s="127"/>
      <c r="BI988" s="127"/>
      <c r="BJ988" s="127"/>
      <c r="BK988" s="127"/>
      <c r="BL988" s="127"/>
      <c r="BM988" s="127"/>
      <c r="BN988" s="127"/>
      <c r="BO988" s="127"/>
      <c r="BP988" s="127"/>
      <c r="BQ988" s="127"/>
    </row>
    <row r="989" spans="3:69">
      <c r="C989" s="38"/>
      <c r="D989" s="38"/>
      <c r="AF989" s="127"/>
      <c r="AG989" s="127"/>
      <c r="AH989" s="127"/>
      <c r="AI989" s="127"/>
      <c r="AJ989" s="127"/>
      <c r="AL989" s="113"/>
      <c r="AS989" s="127"/>
      <c r="AT989" s="127"/>
      <c r="AU989" s="127"/>
      <c r="AV989" s="127"/>
      <c r="AW989" s="127"/>
      <c r="AX989" s="127"/>
      <c r="AY989" s="127"/>
      <c r="AZ989" s="127"/>
    </row>
    <row r="990" spans="3:69">
      <c r="C990" s="38"/>
      <c r="D990" s="38"/>
      <c r="AF990" s="127"/>
      <c r="AG990" s="127"/>
      <c r="AH990" s="127"/>
      <c r="AI990" s="127"/>
      <c r="AJ990" s="127"/>
      <c r="AL990" s="113"/>
      <c r="AS990" s="127"/>
      <c r="AT990" s="127"/>
      <c r="AU990" s="127"/>
      <c r="AV990" s="127"/>
      <c r="AW990" s="127"/>
      <c r="AX990" s="127"/>
      <c r="AY990" s="127"/>
      <c r="AZ990" s="127"/>
    </row>
    <row r="991" spans="3:69">
      <c r="C991" s="38"/>
      <c r="D991" s="38"/>
      <c r="AF991" s="127"/>
      <c r="AG991" s="127"/>
      <c r="AH991" s="127"/>
      <c r="AI991" s="127"/>
      <c r="AJ991" s="127"/>
      <c r="AL991" s="113"/>
      <c r="AS991" s="127"/>
      <c r="AT991" s="127"/>
      <c r="AU991" s="127"/>
      <c r="AV991" s="127"/>
      <c r="AW991" s="127"/>
      <c r="AX991" s="127"/>
      <c r="AY991" s="127"/>
      <c r="AZ991" s="127"/>
    </row>
    <row r="992" spans="3:69">
      <c r="C992" s="38"/>
      <c r="D992" s="38"/>
      <c r="AF992" s="127"/>
      <c r="AG992" s="127"/>
      <c r="AH992" s="127"/>
      <c r="AI992" s="127"/>
      <c r="AJ992" s="127"/>
      <c r="AL992" s="113"/>
      <c r="AS992" s="127"/>
      <c r="AT992" s="127"/>
      <c r="AU992" s="127"/>
      <c r="AV992" s="127"/>
      <c r="AW992" s="127"/>
      <c r="AX992" s="127"/>
      <c r="AY992" s="127"/>
      <c r="AZ992" s="127"/>
    </row>
    <row r="993" spans="3:69">
      <c r="C993" s="38"/>
      <c r="D993" s="38"/>
      <c r="AF993" s="127"/>
      <c r="AG993" s="127"/>
      <c r="AH993" s="127"/>
      <c r="AI993" s="127"/>
      <c r="AJ993" s="127"/>
      <c r="AL993" s="113"/>
      <c r="AS993" s="127"/>
      <c r="AT993" s="127"/>
      <c r="AU993" s="127"/>
      <c r="AV993" s="127"/>
      <c r="AW993" s="127"/>
      <c r="AX993" s="127"/>
      <c r="AY993" s="127"/>
      <c r="AZ993" s="127"/>
    </row>
    <row r="994" spans="3:69">
      <c r="C994" s="38"/>
      <c r="D994" s="38"/>
      <c r="AF994" s="127"/>
      <c r="AG994" s="127"/>
      <c r="AH994" s="127"/>
      <c r="AI994" s="127"/>
      <c r="AJ994" s="127"/>
      <c r="AL994" s="113"/>
      <c r="AS994" s="127"/>
      <c r="AT994" s="127"/>
      <c r="AU994" s="127"/>
      <c r="AV994" s="127"/>
      <c r="AW994" s="127"/>
      <c r="AX994" s="127"/>
      <c r="AY994" s="127"/>
      <c r="AZ994" s="127"/>
    </row>
    <row r="995" spans="3:69">
      <c r="C995" s="38"/>
      <c r="D995" s="38"/>
      <c r="AF995" s="127"/>
      <c r="AG995" s="127"/>
      <c r="AH995" s="127"/>
      <c r="AI995" s="127"/>
      <c r="AJ995" s="127"/>
      <c r="AL995" s="113"/>
      <c r="AS995" s="127"/>
      <c r="AT995" s="127"/>
      <c r="AU995" s="127"/>
      <c r="AV995" s="127"/>
      <c r="AW995" s="127"/>
      <c r="AX995" s="127"/>
      <c r="AY995" s="127"/>
      <c r="AZ995" s="127"/>
    </row>
    <row r="996" spans="3:69">
      <c r="C996" s="38"/>
      <c r="D996" s="38"/>
      <c r="AF996" s="127"/>
      <c r="AG996" s="127"/>
      <c r="AH996" s="127"/>
      <c r="AI996" s="127"/>
      <c r="AJ996" s="127"/>
      <c r="AL996" s="113"/>
      <c r="AS996" s="127"/>
      <c r="AT996" s="127"/>
      <c r="AU996" s="127"/>
      <c r="AV996" s="127"/>
      <c r="AW996" s="127"/>
      <c r="AX996" s="127"/>
      <c r="AY996" s="127"/>
      <c r="AZ996" s="127"/>
    </row>
    <row r="997" spans="3:69">
      <c r="C997" s="38"/>
      <c r="D997" s="38"/>
      <c r="AF997" s="127"/>
      <c r="AG997" s="127"/>
      <c r="AH997" s="127"/>
      <c r="AI997" s="127"/>
      <c r="AJ997" s="127"/>
      <c r="AL997" s="113"/>
      <c r="AS997" s="127"/>
      <c r="AT997" s="127"/>
      <c r="AU997" s="127"/>
      <c r="AV997" s="127"/>
      <c r="AW997" s="127"/>
      <c r="AX997" s="127"/>
      <c r="AY997" s="127"/>
      <c r="AZ997" s="127"/>
    </row>
    <row r="998" spans="3:69">
      <c r="C998" s="38"/>
      <c r="D998" s="38"/>
      <c r="AF998" s="127"/>
      <c r="AG998" s="127"/>
      <c r="AH998" s="127"/>
      <c r="AI998" s="127"/>
      <c r="AJ998" s="127"/>
      <c r="AL998" s="113"/>
      <c r="AS998" s="127"/>
      <c r="AT998" s="127"/>
      <c r="AU998" s="127"/>
      <c r="AV998" s="127"/>
      <c r="AW998" s="127"/>
      <c r="AX998" s="127"/>
      <c r="AY998" s="127"/>
      <c r="AZ998" s="127"/>
    </row>
    <row r="999" spans="3:69">
      <c r="C999" s="38"/>
      <c r="D999" s="38"/>
      <c r="AF999" s="127"/>
      <c r="AG999" s="127"/>
      <c r="AH999" s="127"/>
      <c r="AI999" s="127"/>
      <c r="AJ999" s="127"/>
      <c r="AL999" s="113"/>
      <c r="AS999" s="127"/>
      <c r="AT999" s="127"/>
      <c r="AU999" s="127"/>
      <c r="AV999" s="127"/>
      <c r="AW999" s="127"/>
      <c r="AX999" s="127"/>
      <c r="AY999" s="127"/>
      <c r="AZ999" s="127"/>
    </row>
    <row r="1000" spans="3:69">
      <c r="C1000" s="38"/>
      <c r="D1000" s="38"/>
      <c r="AF1000" s="127"/>
      <c r="AG1000" s="127"/>
      <c r="AH1000" s="127"/>
      <c r="AI1000" s="127"/>
      <c r="AJ1000" s="127"/>
      <c r="AL1000" s="113"/>
      <c r="AS1000" s="127"/>
      <c r="AT1000" s="127"/>
      <c r="AU1000" s="127"/>
      <c r="AV1000" s="127"/>
      <c r="AW1000" s="127"/>
      <c r="AX1000" s="127"/>
      <c r="AY1000" s="127"/>
      <c r="AZ1000" s="127"/>
    </row>
    <row r="1001" spans="3:69">
      <c r="C1001" s="38"/>
      <c r="D1001" s="38"/>
      <c r="AF1001" s="127"/>
      <c r="AG1001" s="127"/>
      <c r="AH1001" s="127"/>
      <c r="AI1001" s="127"/>
      <c r="AJ1001" s="127"/>
      <c r="AL1001" s="113"/>
      <c r="AS1001" s="127"/>
      <c r="AT1001" s="127"/>
      <c r="AU1001" s="127"/>
      <c r="AV1001" s="127"/>
      <c r="AW1001" s="127"/>
      <c r="AX1001" s="127"/>
      <c r="AY1001" s="127"/>
      <c r="AZ1001" s="127"/>
    </row>
    <row r="1002" spans="3:69">
      <c r="C1002" s="38"/>
      <c r="D1002" s="38"/>
      <c r="AF1002" s="127"/>
      <c r="AG1002" s="127"/>
      <c r="AH1002" s="127"/>
      <c r="AI1002" s="127"/>
      <c r="AJ1002" s="127"/>
      <c r="AL1002" s="113"/>
      <c r="AS1002" s="127"/>
      <c r="AT1002" s="127"/>
      <c r="AU1002" s="127"/>
      <c r="AV1002" s="127"/>
      <c r="AW1002" s="127"/>
      <c r="AX1002" s="127"/>
      <c r="AY1002" s="127"/>
      <c r="AZ1002" s="127"/>
    </row>
    <row r="1003" spans="3:69">
      <c r="C1003" s="38"/>
      <c r="D1003" s="38"/>
      <c r="AF1003" s="127"/>
      <c r="AG1003" s="127"/>
      <c r="AH1003" s="127"/>
      <c r="AI1003" s="127"/>
      <c r="AJ1003" s="127"/>
      <c r="AL1003" s="113"/>
      <c r="AS1003" s="127"/>
      <c r="AT1003" s="127"/>
      <c r="AU1003" s="127"/>
      <c r="AV1003" s="127"/>
      <c r="AW1003" s="127"/>
      <c r="AX1003" s="127"/>
      <c r="AY1003" s="127"/>
      <c r="AZ1003" s="127"/>
    </row>
    <row r="1004" spans="3:69">
      <c r="C1004" s="38"/>
      <c r="D1004" s="38"/>
      <c r="AF1004" s="127"/>
      <c r="AG1004" s="127"/>
      <c r="AH1004" s="127"/>
      <c r="AI1004" s="127"/>
      <c r="AJ1004" s="127"/>
      <c r="AL1004" s="113"/>
      <c r="AS1004" s="127"/>
      <c r="AT1004" s="127"/>
      <c r="AU1004" s="127"/>
      <c r="AV1004" s="127"/>
      <c r="AW1004" s="127"/>
      <c r="AX1004" s="127"/>
      <c r="AY1004" s="127"/>
      <c r="AZ1004" s="127"/>
    </row>
    <row r="1005" spans="3:69">
      <c r="C1005" s="38"/>
      <c r="D1005" s="38"/>
      <c r="AF1005" s="127"/>
      <c r="AG1005" s="127"/>
      <c r="AH1005" s="127"/>
      <c r="AI1005" s="127"/>
      <c r="AJ1005" s="127"/>
      <c r="AL1005" s="113"/>
      <c r="AS1005" s="127"/>
      <c r="AT1005" s="127"/>
      <c r="AU1005" s="127"/>
      <c r="AV1005" s="127"/>
      <c r="AW1005" s="127"/>
      <c r="AX1005" s="127"/>
      <c r="AY1005" s="127"/>
      <c r="AZ1005" s="127"/>
    </row>
    <row r="1006" spans="3:69">
      <c r="C1006" s="38"/>
      <c r="D1006" s="38"/>
      <c r="AF1006" s="127"/>
      <c r="AG1006" s="127"/>
      <c r="AH1006" s="127"/>
      <c r="AI1006" s="127"/>
      <c r="AJ1006" s="127"/>
      <c r="AL1006" s="113"/>
      <c r="AS1006" s="127"/>
      <c r="AT1006" s="127"/>
      <c r="AU1006" s="127"/>
      <c r="AV1006" s="127"/>
      <c r="AW1006" s="127"/>
      <c r="AX1006" s="127"/>
      <c r="AY1006" s="127"/>
      <c r="AZ1006" s="127"/>
      <c r="BA1006" s="127"/>
      <c r="BB1006" s="127"/>
      <c r="BC1006" s="127"/>
      <c r="BD1006" s="127"/>
      <c r="BE1006" s="127"/>
      <c r="BF1006" s="127"/>
      <c r="BG1006" s="127"/>
      <c r="BH1006" s="127"/>
      <c r="BI1006" s="127"/>
      <c r="BJ1006" s="127"/>
      <c r="BK1006" s="127"/>
      <c r="BL1006" s="127"/>
      <c r="BM1006" s="127"/>
      <c r="BN1006" s="127"/>
      <c r="BO1006" s="127"/>
      <c r="BP1006" s="127"/>
      <c r="BQ1006" s="127"/>
    </row>
    <row r="1007" spans="3:69">
      <c r="C1007" s="38"/>
      <c r="D1007" s="38"/>
      <c r="AF1007" s="127"/>
      <c r="AG1007" s="127"/>
      <c r="AH1007" s="127"/>
      <c r="AI1007" s="127"/>
      <c r="AJ1007" s="127"/>
      <c r="AL1007" s="113"/>
      <c r="AS1007" s="127"/>
      <c r="AT1007" s="127"/>
      <c r="AU1007" s="127"/>
      <c r="AV1007" s="127"/>
      <c r="AW1007" s="127"/>
      <c r="AX1007" s="127"/>
      <c r="AY1007" s="127"/>
      <c r="AZ1007" s="127"/>
    </row>
    <row r="1008" spans="3:69">
      <c r="C1008" s="38"/>
      <c r="D1008" s="38"/>
      <c r="AF1008" s="127"/>
      <c r="AG1008" s="127"/>
      <c r="AH1008" s="127"/>
      <c r="AI1008" s="127"/>
      <c r="AJ1008" s="127"/>
      <c r="AL1008" s="113"/>
      <c r="AS1008" s="127"/>
      <c r="AT1008" s="127"/>
      <c r="AU1008" s="127"/>
      <c r="AV1008" s="127"/>
      <c r="AW1008" s="127"/>
      <c r="AX1008" s="127"/>
      <c r="AY1008" s="127"/>
      <c r="AZ1008" s="127"/>
    </row>
    <row r="1009" spans="3:52">
      <c r="C1009" s="38"/>
      <c r="D1009" s="38"/>
      <c r="AF1009" s="127"/>
      <c r="AG1009" s="127"/>
      <c r="AH1009" s="127"/>
      <c r="AI1009" s="127"/>
      <c r="AJ1009" s="127"/>
      <c r="AL1009" s="113"/>
      <c r="AS1009" s="127"/>
      <c r="AT1009" s="127"/>
      <c r="AU1009" s="127"/>
      <c r="AV1009" s="127"/>
      <c r="AW1009" s="127"/>
      <c r="AX1009" s="127"/>
      <c r="AY1009" s="127"/>
      <c r="AZ1009" s="127"/>
    </row>
    <row r="1010" spans="3:52">
      <c r="C1010" s="38"/>
      <c r="D1010" s="38"/>
      <c r="AF1010" s="127"/>
      <c r="AG1010" s="127"/>
      <c r="AH1010" s="127"/>
      <c r="AI1010" s="127"/>
      <c r="AJ1010" s="127"/>
      <c r="AL1010" s="113"/>
      <c r="AS1010" s="127"/>
      <c r="AT1010" s="127"/>
      <c r="AU1010" s="127"/>
      <c r="AV1010" s="127"/>
      <c r="AW1010" s="127"/>
      <c r="AX1010" s="127"/>
      <c r="AY1010" s="127"/>
      <c r="AZ1010" s="127"/>
    </row>
    <row r="1011" spans="3:52">
      <c r="C1011" s="38"/>
      <c r="D1011" s="38"/>
      <c r="AF1011" s="127"/>
      <c r="AG1011" s="127"/>
      <c r="AH1011" s="127"/>
      <c r="AI1011" s="127"/>
      <c r="AJ1011" s="127"/>
      <c r="AL1011" s="113"/>
      <c r="AS1011" s="127"/>
      <c r="AT1011" s="127"/>
      <c r="AU1011" s="127"/>
      <c r="AV1011" s="127"/>
      <c r="AW1011" s="127"/>
      <c r="AX1011" s="127"/>
      <c r="AY1011" s="127"/>
      <c r="AZ1011" s="127"/>
    </row>
    <row r="1012" spans="3:52">
      <c r="C1012" s="38"/>
      <c r="D1012" s="38"/>
      <c r="AF1012" s="127"/>
      <c r="AG1012" s="127"/>
      <c r="AH1012" s="127"/>
      <c r="AI1012" s="127"/>
      <c r="AJ1012" s="127"/>
      <c r="AL1012" s="113"/>
      <c r="AS1012" s="127"/>
      <c r="AT1012" s="127"/>
      <c r="AU1012" s="127"/>
      <c r="AV1012" s="127"/>
      <c r="AW1012" s="127"/>
      <c r="AX1012" s="127"/>
      <c r="AY1012" s="127"/>
      <c r="AZ1012" s="127"/>
    </row>
    <row r="1013" spans="3:52">
      <c r="C1013" s="38"/>
      <c r="D1013" s="38"/>
      <c r="AF1013" s="127"/>
      <c r="AG1013" s="127"/>
      <c r="AH1013" s="127"/>
      <c r="AI1013" s="127"/>
      <c r="AJ1013" s="127"/>
      <c r="AL1013" s="113"/>
      <c r="AS1013" s="127"/>
      <c r="AT1013" s="127"/>
      <c r="AU1013" s="127"/>
      <c r="AV1013" s="127"/>
      <c r="AW1013" s="127"/>
      <c r="AX1013" s="127"/>
      <c r="AY1013" s="127"/>
      <c r="AZ1013" s="127"/>
    </row>
    <row r="1014" spans="3:52">
      <c r="C1014" s="38"/>
      <c r="D1014" s="38"/>
      <c r="AF1014" s="127"/>
      <c r="AG1014" s="127"/>
      <c r="AH1014" s="127"/>
      <c r="AI1014" s="127"/>
      <c r="AJ1014" s="127"/>
      <c r="AL1014" s="113"/>
      <c r="AS1014" s="127"/>
      <c r="AT1014" s="127"/>
      <c r="AU1014" s="127"/>
      <c r="AV1014" s="127"/>
      <c r="AW1014" s="127"/>
      <c r="AX1014" s="127"/>
      <c r="AY1014" s="127"/>
      <c r="AZ1014" s="127"/>
    </row>
    <row r="1015" spans="3:52">
      <c r="C1015" s="38"/>
      <c r="D1015" s="38"/>
      <c r="AF1015" s="127"/>
      <c r="AG1015" s="127"/>
      <c r="AH1015" s="127"/>
      <c r="AI1015" s="127"/>
      <c r="AJ1015" s="127"/>
      <c r="AL1015" s="113"/>
      <c r="AS1015" s="127"/>
      <c r="AT1015" s="127"/>
      <c r="AU1015" s="127"/>
      <c r="AV1015" s="127"/>
      <c r="AW1015" s="127"/>
      <c r="AX1015" s="127"/>
      <c r="AY1015" s="127"/>
      <c r="AZ1015" s="127"/>
    </row>
    <row r="1016" spans="3:52">
      <c r="C1016" s="38"/>
      <c r="D1016" s="38"/>
      <c r="AF1016" s="127"/>
      <c r="AG1016" s="127"/>
      <c r="AH1016" s="127"/>
      <c r="AI1016" s="127"/>
      <c r="AJ1016" s="127"/>
      <c r="AL1016" s="113"/>
      <c r="AS1016" s="127"/>
      <c r="AT1016" s="127"/>
      <c r="AU1016" s="127"/>
      <c r="AV1016" s="127"/>
      <c r="AW1016" s="127"/>
      <c r="AX1016" s="127"/>
      <c r="AY1016" s="127"/>
      <c r="AZ1016" s="127"/>
    </row>
    <row r="1017" spans="3:52">
      <c r="C1017" s="38"/>
      <c r="D1017" s="38"/>
      <c r="AF1017" s="127"/>
      <c r="AG1017" s="127"/>
      <c r="AH1017" s="127"/>
      <c r="AI1017" s="127"/>
      <c r="AJ1017" s="127"/>
      <c r="AL1017" s="113"/>
      <c r="AS1017" s="127"/>
      <c r="AT1017" s="127"/>
      <c r="AU1017" s="127"/>
      <c r="AV1017" s="127"/>
      <c r="AW1017" s="127"/>
      <c r="AX1017" s="127"/>
      <c r="AY1017" s="127"/>
      <c r="AZ1017" s="127"/>
    </row>
    <row r="1018" spans="3:52">
      <c r="C1018" s="38"/>
      <c r="D1018" s="38"/>
      <c r="AF1018" s="127"/>
      <c r="AG1018" s="127"/>
      <c r="AH1018" s="127"/>
      <c r="AI1018" s="127"/>
      <c r="AJ1018" s="127"/>
      <c r="AL1018" s="113"/>
      <c r="AS1018" s="127"/>
      <c r="AT1018" s="127"/>
      <c r="AU1018" s="127"/>
      <c r="AV1018" s="127"/>
      <c r="AW1018" s="127"/>
      <c r="AX1018" s="127"/>
      <c r="AY1018" s="127"/>
      <c r="AZ1018" s="127"/>
    </row>
    <row r="1019" spans="3:52">
      <c r="C1019" s="38"/>
      <c r="D1019" s="38"/>
      <c r="AF1019" s="127"/>
      <c r="AG1019" s="127"/>
      <c r="AH1019" s="127"/>
      <c r="AI1019" s="127"/>
      <c r="AJ1019" s="127"/>
      <c r="AL1019" s="113"/>
      <c r="AS1019" s="127"/>
      <c r="AT1019" s="127"/>
      <c r="AU1019" s="127"/>
      <c r="AV1019" s="127"/>
      <c r="AW1019" s="127"/>
      <c r="AX1019" s="127"/>
      <c r="AY1019" s="127"/>
      <c r="AZ1019" s="127"/>
    </row>
    <row r="1020" spans="3:52">
      <c r="C1020" s="38"/>
      <c r="D1020" s="38"/>
      <c r="AF1020" s="127"/>
      <c r="AG1020" s="127"/>
      <c r="AH1020" s="127"/>
      <c r="AI1020" s="127"/>
      <c r="AJ1020" s="127"/>
      <c r="AL1020" s="113"/>
      <c r="AS1020" s="127"/>
      <c r="AT1020" s="127"/>
      <c r="AU1020" s="127"/>
      <c r="AV1020" s="127"/>
      <c r="AW1020" s="127"/>
      <c r="AX1020" s="127"/>
      <c r="AY1020" s="127"/>
      <c r="AZ1020" s="127"/>
    </row>
    <row r="1021" spans="3:52">
      <c r="C1021" s="38"/>
      <c r="D1021" s="38"/>
      <c r="AF1021" s="127"/>
      <c r="AG1021" s="127"/>
      <c r="AH1021" s="127"/>
      <c r="AI1021" s="127"/>
      <c r="AJ1021" s="127"/>
      <c r="AL1021" s="113"/>
      <c r="AS1021" s="127"/>
      <c r="AT1021" s="127"/>
      <c r="AU1021" s="127"/>
      <c r="AV1021" s="127"/>
      <c r="AW1021" s="127"/>
      <c r="AX1021" s="127"/>
      <c r="AY1021" s="127"/>
      <c r="AZ1021" s="127"/>
    </row>
    <row r="1022" spans="3:52">
      <c r="C1022" s="38"/>
      <c r="D1022" s="38"/>
      <c r="AF1022" s="127"/>
      <c r="AG1022" s="127"/>
      <c r="AH1022" s="127"/>
      <c r="AI1022" s="127"/>
      <c r="AJ1022" s="127"/>
      <c r="AL1022" s="113"/>
      <c r="AS1022" s="127"/>
      <c r="AT1022" s="127"/>
      <c r="AU1022" s="127"/>
      <c r="AV1022" s="127"/>
      <c r="AW1022" s="127"/>
      <c r="AX1022" s="127"/>
      <c r="AY1022" s="127"/>
      <c r="AZ1022" s="127"/>
    </row>
    <row r="1023" spans="3:52">
      <c r="C1023" s="38"/>
      <c r="D1023" s="38"/>
      <c r="AF1023" s="127"/>
      <c r="AG1023" s="127"/>
      <c r="AH1023" s="127"/>
      <c r="AI1023" s="127"/>
      <c r="AJ1023" s="127"/>
      <c r="AL1023" s="113"/>
      <c r="AS1023" s="127"/>
      <c r="AT1023" s="127"/>
      <c r="AU1023" s="127"/>
      <c r="AV1023" s="127"/>
      <c r="AW1023" s="127"/>
      <c r="AX1023" s="127"/>
      <c r="AY1023" s="127"/>
      <c r="AZ1023" s="127"/>
    </row>
    <row r="1024" spans="3:52">
      <c r="C1024" s="38"/>
      <c r="D1024" s="38"/>
      <c r="AF1024" s="127"/>
      <c r="AG1024" s="127"/>
      <c r="AH1024" s="127"/>
      <c r="AI1024" s="127"/>
      <c r="AJ1024" s="127"/>
      <c r="AL1024" s="113"/>
      <c r="AS1024" s="127"/>
      <c r="AT1024" s="127"/>
      <c r="AU1024" s="127"/>
      <c r="AV1024" s="127"/>
      <c r="AW1024" s="127"/>
      <c r="AX1024" s="127"/>
      <c r="AY1024" s="127"/>
      <c r="AZ1024" s="127"/>
    </row>
    <row r="1025" spans="3:52">
      <c r="C1025" s="38"/>
      <c r="D1025" s="38"/>
      <c r="AF1025" s="127"/>
      <c r="AG1025" s="127"/>
      <c r="AH1025" s="127"/>
      <c r="AI1025" s="127"/>
      <c r="AJ1025" s="127"/>
      <c r="AL1025" s="113"/>
      <c r="AS1025" s="127"/>
      <c r="AT1025" s="127"/>
      <c r="AU1025" s="127"/>
      <c r="AV1025" s="127"/>
      <c r="AW1025" s="127"/>
      <c r="AX1025" s="127"/>
      <c r="AY1025" s="127"/>
      <c r="AZ1025" s="127"/>
    </row>
    <row r="1026" spans="3:52">
      <c r="C1026" s="38"/>
      <c r="D1026" s="38"/>
      <c r="AF1026" s="127"/>
      <c r="AG1026" s="127"/>
      <c r="AH1026" s="127"/>
      <c r="AI1026" s="127"/>
      <c r="AJ1026" s="127"/>
      <c r="AL1026" s="113"/>
      <c r="AS1026" s="127"/>
      <c r="AT1026" s="127"/>
      <c r="AU1026" s="127"/>
      <c r="AV1026" s="127"/>
      <c r="AW1026" s="127"/>
      <c r="AX1026" s="127"/>
      <c r="AY1026" s="127"/>
      <c r="AZ1026" s="127"/>
    </row>
    <row r="1027" spans="3:52">
      <c r="C1027" s="38"/>
      <c r="D1027" s="38"/>
      <c r="AF1027" s="127"/>
      <c r="AG1027" s="127"/>
      <c r="AH1027" s="127"/>
      <c r="AI1027" s="127"/>
      <c r="AJ1027" s="127"/>
      <c r="AL1027" s="113"/>
      <c r="AS1027" s="127"/>
      <c r="AT1027" s="127"/>
      <c r="AU1027" s="127"/>
      <c r="AV1027" s="127"/>
      <c r="AW1027" s="127"/>
      <c r="AX1027" s="127"/>
      <c r="AY1027" s="127"/>
      <c r="AZ1027" s="127"/>
    </row>
    <row r="1028" spans="3:52">
      <c r="C1028" s="38"/>
      <c r="D1028" s="38"/>
      <c r="AF1028" s="127"/>
      <c r="AG1028" s="127"/>
      <c r="AH1028" s="127"/>
      <c r="AI1028" s="127"/>
      <c r="AJ1028" s="127"/>
      <c r="AL1028" s="113"/>
      <c r="AS1028" s="127"/>
      <c r="AT1028" s="127"/>
      <c r="AU1028" s="127"/>
      <c r="AV1028" s="127"/>
      <c r="AW1028" s="127"/>
      <c r="AX1028" s="127"/>
      <c r="AY1028" s="127"/>
      <c r="AZ1028" s="127"/>
    </row>
    <row r="1029" spans="3:52">
      <c r="C1029" s="38"/>
      <c r="D1029" s="38"/>
      <c r="AF1029" s="127"/>
      <c r="AG1029" s="127"/>
      <c r="AH1029" s="127"/>
      <c r="AI1029" s="127"/>
      <c r="AJ1029" s="127"/>
      <c r="AL1029" s="113"/>
      <c r="AS1029" s="127"/>
      <c r="AT1029" s="127"/>
      <c r="AU1029" s="127"/>
      <c r="AV1029" s="127"/>
      <c r="AW1029" s="127"/>
      <c r="AX1029" s="127"/>
      <c r="AY1029" s="127"/>
      <c r="AZ1029" s="127"/>
    </row>
    <row r="1030" spans="3:52">
      <c r="C1030" s="38"/>
      <c r="D1030" s="38"/>
      <c r="AF1030" s="127"/>
      <c r="AG1030" s="127"/>
      <c r="AH1030" s="127"/>
      <c r="AI1030" s="127"/>
      <c r="AJ1030" s="127"/>
      <c r="AL1030" s="113"/>
      <c r="AS1030" s="127"/>
      <c r="AT1030" s="127"/>
      <c r="AU1030" s="127"/>
      <c r="AV1030" s="127"/>
      <c r="AW1030" s="127"/>
      <c r="AX1030" s="127"/>
      <c r="AY1030" s="127"/>
      <c r="AZ1030" s="127"/>
    </row>
    <row r="1031" spans="3:52">
      <c r="C1031" s="38"/>
      <c r="D1031" s="38"/>
      <c r="AF1031" s="127"/>
      <c r="AG1031" s="127"/>
      <c r="AH1031" s="127"/>
      <c r="AI1031" s="127"/>
      <c r="AJ1031" s="127"/>
      <c r="AL1031" s="113"/>
      <c r="AS1031" s="127"/>
      <c r="AT1031" s="127"/>
      <c r="AU1031" s="127"/>
      <c r="AV1031" s="127"/>
      <c r="AW1031" s="127"/>
      <c r="AX1031" s="127"/>
      <c r="AY1031" s="127"/>
      <c r="AZ1031" s="127"/>
    </row>
    <row r="1032" spans="3:52">
      <c r="C1032" s="38"/>
      <c r="D1032" s="38"/>
      <c r="AF1032" s="127"/>
      <c r="AG1032" s="127"/>
      <c r="AH1032" s="127"/>
      <c r="AI1032" s="127"/>
      <c r="AJ1032" s="127"/>
      <c r="AL1032" s="113"/>
      <c r="AS1032" s="127"/>
      <c r="AT1032" s="127"/>
      <c r="AU1032" s="127"/>
      <c r="AV1032" s="127"/>
      <c r="AW1032" s="127"/>
      <c r="AX1032" s="127"/>
      <c r="AY1032" s="127"/>
      <c r="AZ1032" s="127"/>
    </row>
    <row r="1033" spans="3:52">
      <c r="C1033" s="38"/>
      <c r="D1033" s="38"/>
      <c r="AF1033" s="127"/>
      <c r="AG1033" s="127"/>
      <c r="AH1033" s="127"/>
      <c r="AI1033" s="127"/>
      <c r="AJ1033" s="127"/>
      <c r="AL1033" s="113"/>
      <c r="AS1033" s="127"/>
      <c r="AT1033" s="127"/>
      <c r="AU1033" s="127"/>
      <c r="AV1033" s="127"/>
      <c r="AW1033" s="127"/>
      <c r="AX1033" s="127"/>
      <c r="AY1033" s="127"/>
      <c r="AZ1033" s="127"/>
    </row>
    <row r="1034" spans="3:52">
      <c r="C1034" s="38"/>
      <c r="D1034" s="38"/>
      <c r="AF1034" s="127"/>
      <c r="AG1034" s="127"/>
      <c r="AH1034" s="127"/>
      <c r="AI1034" s="127"/>
      <c r="AJ1034" s="127"/>
      <c r="AL1034" s="113"/>
      <c r="AS1034" s="127"/>
      <c r="AT1034" s="127"/>
      <c r="AU1034" s="127"/>
      <c r="AV1034" s="127"/>
      <c r="AW1034" s="127"/>
      <c r="AX1034" s="127"/>
      <c r="AY1034" s="127"/>
      <c r="AZ1034" s="127"/>
    </row>
    <row r="1035" spans="3:52">
      <c r="C1035" s="38"/>
      <c r="D1035" s="38"/>
      <c r="AF1035" s="127"/>
      <c r="AG1035" s="127"/>
      <c r="AH1035" s="127"/>
      <c r="AI1035" s="127"/>
      <c r="AJ1035" s="127"/>
      <c r="AL1035" s="113"/>
      <c r="AS1035" s="127"/>
      <c r="AT1035" s="127"/>
      <c r="AU1035" s="127"/>
      <c r="AV1035" s="127"/>
      <c r="AW1035" s="127"/>
      <c r="AX1035" s="127"/>
      <c r="AY1035" s="127"/>
      <c r="AZ1035" s="127"/>
    </row>
    <row r="1036" spans="3:52">
      <c r="C1036" s="38"/>
      <c r="D1036" s="38"/>
      <c r="AF1036" s="127"/>
      <c r="AG1036" s="127"/>
      <c r="AH1036" s="127"/>
      <c r="AI1036" s="127"/>
      <c r="AJ1036" s="127"/>
      <c r="AL1036" s="113"/>
      <c r="AS1036" s="127"/>
      <c r="AT1036" s="127"/>
      <c r="AU1036" s="127"/>
      <c r="AV1036" s="127"/>
      <c r="AW1036" s="127"/>
      <c r="AX1036" s="127"/>
      <c r="AY1036" s="127"/>
      <c r="AZ1036" s="127"/>
    </row>
    <row r="1037" spans="3:52">
      <c r="C1037" s="38"/>
      <c r="D1037" s="38"/>
      <c r="AF1037" s="127"/>
      <c r="AG1037" s="127"/>
      <c r="AH1037" s="127"/>
      <c r="AI1037" s="127"/>
      <c r="AJ1037" s="127"/>
      <c r="AL1037" s="113"/>
      <c r="AS1037" s="127"/>
      <c r="AT1037" s="127"/>
      <c r="AU1037" s="127"/>
      <c r="AV1037" s="127"/>
      <c r="AW1037" s="127"/>
      <c r="AX1037" s="127"/>
      <c r="AY1037" s="127"/>
      <c r="AZ1037" s="127"/>
    </row>
    <row r="1038" spans="3:52">
      <c r="C1038" s="38"/>
      <c r="D1038" s="38"/>
      <c r="AF1038" s="127"/>
      <c r="AG1038" s="127"/>
      <c r="AH1038" s="127"/>
      <c r="AI1038" s="127"/>
      <c r="AJ1038" s="127"/>
      <c r="AL1038" s="113"/>
      <c r="AS1038" s="127"/>
      <c r="AT1038" s="127"/>
      <c r="AU1038" s="127"/>
      <c r="AV1038" s="127"/>
      <c r="AW1038" s="127"/>
      <c r="AX1038" s="127"/>
      <c r="AY1038" s="127"/>
      <c r="AZ1038" s="127"/>
    </row>
    <row r="1039" spans="3:52">
      <c r="C1039" s="38"/>
      <c r="D1039" s="38"/>
      <c r="AF1039" s="127"/>
      <c r="AG1039" s="127"/>
      <c r="AH1039" s="127"/>
      <c r="AI1039" s="127"/>
      <c r="AJ1039" s="127"/>
      <c r="AL1039" s="113"/>
      <c r="AS1039" s="127"/>
      <c r="AT1039" s="127"/>
      <c r="AU1039" s="127"/>
      <c r="AV1039" s="127"/>
      <c r="AW1039" s="127"/>
      <c r="AX1039" s="127"/>
      <c r="AY1039" s="127"/>
      <c r="AZ1039" s="127"/>
    </row>
    <row r="1040" spans="3:52">
      <c r="C1040" s="38"/>
      <c r="D1040" s="38"/>
      <c r="AF1040" s="127"/>
      <c r="AG1040" s="127"/>
      <c r="AH1040" s="127"/>
      <c r="AI1040" s="127"/>
      <c r="AJ1040" s="127"/>
      <c r="AL1040" s="113"/>
      <c r="AS1040" s="127"/>
      <c r="AT1040" s="127"/>
      <c r="AU1040" s="127"/>
      <c r="AV1040" s="127"/>
      <c r="AW1040" s="127"/>
      <c r="AX1040" s="127"/>
      <c r="AY1040" s="127"/>
      <c r="AZ1040" s="127"/>
    </row>
    <row r="1041" spans="3:53">
      <c r="C1041" s="38"/>
      <c r="D1041" s="38"/>
      <c r="AF1041" s="127"/>
      <c r="AG1041" s="127"/>
      <c r="AH1041" s="127"/>
      <c r="AI1041" s="127"/>
      <c r="AJ1041" s="127"/>
      <c r="AL1041" s="113"/>
      <c r="AS1041" s="127"/>
      <c r="AT1041" s="127"/>
      <c r="AU1041" s="127"/>
      <c r="AV1041" s="127"/>
      <c r="AW1041" s="127"/>
      <c r="AX1041" s="127"/>
      <c r="AY1041" s="127"/>
      <c r="AZ1041" s="127"/>
    </row>
    <row r="1042" spans="3:53">
      <c r="C1042" s="38"/>
      <c r="D1042" s="38"/>
      <c r="AF1042" s="127"/>
      <c r="AG1042" s="127"/>
      <c r="AH1042" s="127"/>
      <c r="AI1042" s="127"/>
      <c r="AJ1042" s="127"/>
      <c r="AL1042" s="113"/>
      <c r="AS1042" s="127"/>
      <c r="AT1042" s="127"/>
      <c r="AU1042" s="127"/>
      <c r="AV1042" s="127"/>
      <c r="AW1042" s="127"/>
      <c r="AX1042" s="127"/>
      <c r="AY1042" s="127"/>
      <c r="AZ1042" s="127"/>
    </row>
    <row r="1043" spans="3:53">
      <c r="C1043" s="38"/>
      <c r="D1043" s="38"/>
      <c r="AF1043" s="127"/>
      <c r="AG1043" s="127"/>
      <c r="AH1043" s="127"/>
      <c r="AI1043" s="127"/>
      <c r="AJ1043" s="127"/>
      <c r="AL1043" s="113"/>
      <c r="AS1043" s="127"/>
      <c r="AT1043" s="127"/>
      <c r="AU1043" s="127"/>
      <c r="AV1043" s="127"/>
      <c r="AW1043" s="127"/>
      <c r="AX1043" s="127"/>
      <c r="AY1043" s="127"/>
      <c r="AZ1043" s="127"/>
      <c r="BA1043" s="127"/>
    </row>
    <row r="1044" spans="3:53">
      <c r="C1044" s="38"/>
      <c r="D1044" s="38"/>
      <c r="AF1044" s="127"/>
      <c r="AG1044" s="127"/>
      <c r="AH1044" s="127"/>
      <c r="AI1044" s="127"/>
      <c r="AJ1044" s="127"/>
      <c r="AL1044" s="113"/>
      <c r="AS1044" s="127"/>
      <c r="AT1044" s="127"/>
      <c r="AU1044" s="127"/>
      <c r="AV1044" s="127"/>
      <c r="AW1044" s="127"/>
      <c r="AX1044" s="127"/>
      <c r="AY1044" s="127"/>
      <c r="AZ1044" s="127"/>
      <c r="BA1044" s="127"/>
    </row>
    <row r="1045" spans="3:53">
      <c r="C1045" s="38"/>
      <c r="D1045" s="38"/>
      <c r="AF1045" s="127"/>
      <c r="AG1045" s="127"/>
      <c r="AH1045" s="127"/>
      <c r="AI1045" s="127"/>
      <c r="AJ1045" s="127"/>
      <c r="AL1045" s="113"/>
      <c r="AS1045" s="127"/>
      <c r="AT1045" s="127"/>
      <c r="AU1045" s="127"/>
      <c r="AV1045" s="127"/>
      <c r="AW1045" s="127"/>
      <c r="AX1045" s="127"/>
      <c r="AY1045" s="127"/>
      <c r="AZ1045" s="127"/>
    </row>
    <row r="1046" spans="3:53">
      <c r="C1046" s="38"/>
      <c r="D1046" s="38"/>
      <c r="AF1046" s="127"/>
      <c r="AG1046" s="127"/>
      <c r="AH1046" s="127"/>
      <c r="AI1046" s="127"/>
      <c r="AJ1046" s="127"/>
      <c r="AL1046" s="113"/>
      <c r="AS1046" s="127"/>
      <c r="AT1046" s="127"/>
      <c r="AU1046" s="127"/>
      <c r="AV1046" s="127"/>
      <c r="AW1046" s="127"/>
      <c r="AX1046" s="127"/>
      <c r="AY1046" s="127"/>
      <c r="AZ1046" s="127"/>
    </row>
    <row r="1047" spans="3:53">
      <c r="C1047" s="38"/>
      <c r="D1047" s="38"/>
      <c r="AF1047" s="127"/>
      <c r="AG1047" s="127"/>
      <c r="AH1047" s="127"/>
      <c r="AI1047" s="127"/>
      <c r="AJ1047" s="127"/>
      <c r="AL1047" s="113"/>
      <c r="AS1047" s="127"/>
      <c r="AT1047" s="127"/>
      <c r="AU1047" s="127"/>
      <c r="AV1047" s="127"/>
      <c r="AW1047" s="127"/>
      <c r="AX1047" s="127"/>
      <c r="AY1047" s="127"/>
      <c r="AZ1047" s="127"/>
    </row>
    <row r="1048" spans="3:53">
      <c r="C1048" s="38"/>
      <c r="D1048" s="38"/>
      <c r="AF1048" s="127"/>
      <c r="AG1048" s="127"/>
      <c r="AH1048" s="127"/>
      <c r="AI1048" s="127"/>
      <c r="AJ1048" s="127"/>
      <c r="AL1048" s="113"/>
      <c r="AS1048" s="127"/>
      <c r="AT1048" s="127"/>
      <c r="AU1048" s="127"/>
      <c r="AV1048" s="127"/>
      <c r="AW1048" s="127"/>
      <c r="AX1048" s="127"/>
      <c r="AY1048" s="127"/>
      <c r="AZ1048" s="127"/>
    </row>
    <row r="1049" spans="3:53">
      <c r="C1049" s="38"/>
      <c r="D1049" s="38"/>
      <c r="AF1049" s="127"/>
      <c r="AG1049" s="127"/>
      <c r="AH1049" s="127"/>
      <c r="AI1049" s="127"/>
      <c r="AJ1049" s="127"/>
      <c r="AL1049" s="113"/>
      <c r="AS1049" s="127"/>
      <c r="AT1049" s="127"/>
      <c r="AU1049" s="127"/>
      <c r="AV1049" s="127"/>
      <c r="AW1049" s="127"/>
      <c r="AX1049" s="127"/>
      <c r="AY1049" s="127"/>
      <c r="AZ1049" s="127"/>
    </row>
    <row r="1050" spans="3:53">
      <c r="C1050" s="38"/>
      <c r="D1050" s="38"/>
      <c r="AF1050" s="127"/>
      <c r="AG1050" s="127"/>
      <c r="AH1050" s="127"/>
      <c r="AI1050" s="127"/>
      <c r="AJ1050" s="127"/>
      <c r="AL1050" s="113"/>
      <c r="AS1050" s="127"/>
      <c r="AT1050" s="127"/>
      <c r="AU1050" s="127"/>
      <c r="AV1050" s="127"/>
      <c r="AW1050" s="127"/>
      <c r="AX1050" s="127"/>
      <c r="AY1050" s="127"/>
      <c r="AZ1050" s="127"/>
    </row>
    <row r="1051" spans="3:53">
      <c r="C1051" s="38"/>
      <c r="D1051" s="38"/>
      <c r="AF1051" s="127"/>
      <c r="AG1051" s="127"/>
      <c r="AH1051" s="127"/>
      <c r="AI1051" s="127"/>
      <c r="AJ1051" s="127"/>
      <c r="AL1051" s="113"/>
      <c r="AS1051" s="127"/>
      <c r="AT1051" s="127"/>
      <c r="AU1051" s="127"/>
      <c r="AV1051" s="127"/>
      <c r="AW1051" s="127"/>
      <c r="AX1051" s="127"/>
      <c r="AY1051" s="127"/>
      <c r="AZ1051" s="127"/>
    </row>
    <row r="1052" spans="3:53">
      <c r="C1052" s="38"/>
      <c r="D1052" s="38"/>
      <c r="AF1052" s="127"/>
      <c r="AG1052" s="127"/>
      <c r="AH1052" s="127"/>
      <c r="AI1052" s="127"/>
      <c r="AJ1052" s="127"/>
      <c r="AL1052" s="113"/>
      <c r="AS1052" s="127"/>
      <c r="AT1052" s="127"/>
      <c r="AU1052" s="127"/>
      <c r="AV1052" s="127"/>
      <c r="AW1052" s="127"/>
      <c r="AX1052" s="127"/>
      <c r="AY1052" s="127"/>
      <c r="AZ1052" s="127"/>
    </row>
    <row r="1053" spans="3:53">
      <c r="C1053" s="38"/>
      <c r="D1053" s="38"/>
      <c r="AF1053" s="127"/>
      <c r="AG1053" s="127"/>
      <c r="AH1053" s="127"/>
      <c r="AI1053" s="127"/>
      <c r="AJ1053" s="127"/>
      <c r="AL1053" s="113"/>
      <c r="AS1053" s="127"/>
      <c r="AT1053" s="127"/>
      <c r="AU1053" s="127"/>
      <c r="AV1053" s="127"/>
      <c r="AW1053" s="127"/>
      <c r="AX1053" s="127"/>
      <c r="AY1053" s="127"/>
      <c r="AZ1053" s="127"/>
    </row>
    <row r="1054" spans="3:53">
      <c r="C1054" s="38"/>
      <c r="D1054" s="38"/>
      <c r="AF1054" s="127"/>
      <c r="AG1054" s="127"/>
      <c r="AH1054" s="127"/>
      <c r="AI1054" s="127"/>
      <c r="AJ1054" s="127"/>
      <c r="AL1054" s="113"/>
      <c r="AS1054" s="127"/>
      <c r="AT1054" s="127"/>
      <c r="AU1054" s="127"/>
      <c r="AV1054" s="127"/>
      <c r="AW1054" s="127"/>
      <c r="AX1054" s="127"/>
      <c r="AY1054" s="127"/>
      <c r="AZ1054" s="127"/>
    </row>
    <row r="1055" spans="3:53">
      <c r="C1055" s="38"/>
      <c r="D1055" s="38"/>
      <c r="AF1055" s="127"/>
      <c r="AG1055" s="127"/>
      <c r="AH1055" s="127"/>
      <c r="AI1055" s="127"/>
      <c r="AJ1055" s="127"/>
      <c r="AL1055" s="113"/>
      <c r="AS1055" s="127"/>
      <c r="AT1055" s="127"/>
      <c r="AU1055" s="127"/>
      <c r="AV1055" s="127"/>
      <c r="AW1055" s="127"/>
      <c r="AX1055" s="127"/>
      <c r="AY1055" s="127"/>
      <c r="AZ1055" s="127"/>
    </row>
    <row r="1056" spans="3:53">
      <c r="C1056" s="38"/>
      <c r="D1056" s="38"/>
      <c r="AF1056" s="127"/>
      <c r="AG1056" s="127"/>
      <c r="AH1056" s="127"/>
      <c r="AI1056" s="127"/>
      <c r="AJ1056" s="127"/>
      <c r="AL1056" s="113"/>
      <c r="AS1056" s="127"/>
      <c r="AT1056" s="127"/>
      <c r="AU1056" s="127"/>
      <c r="AV1056" s="127"/>
      <c r="AW1056" s="127"/>
      <c r="AX1056" s="127"/>
      <c r="AY1056" s="127"/>
      <c r="AZ1056" s="127"/>
    </row>
    <row r="1057" spans="3:69">
      <c r="C1057" s="38"/>
      <c r="D1057" s="38"/>
      <c r="AF1057" s="127"/>
      <c r="AG1057" s="127"/>
      <c r="AH1057" s="127"/>
      <c r="AI1057" s="127"/>
      <c r="AJ1057" s="127"/>
      <c r="AL1057" s="113"/>
      <c r="AS1057" s="127"/>
      <c r="AT1057" s="127"/>
      <c r="AU1057" s="127"/>
      <c r="AV1057" s="127"/>
      <c r="AW1057" s="127"/>
      <c r="AX1057" s="127"/>
      <c r="AY1057" s="127"/>
      <c r="AZ1057" s="127"/>
    </row>
    <row r="1058" spans="3:69">
      <c r="C1058" s="38"/>
      <c r="D1058" s="38"/>
      <c r="AF1058" s="127"/>
      <c r="AG1058" s="127"/>
      <c r="AH1058" s="127"/>
      <c r="AI1058" s="127"/>
      <c r="AJ1058" s="127"/>
      <c r="AL1058" s="113"/>
      <c r="AS1058" s="127"/>
      <c r="AT1058" s="127"/>
      <c r="AU1058" s="127"/>
      <c r="AV1058" s="127"/>
      <c r="AW1058" s="127"/>
      <c r="AX1058" s="127"/>
      <c r="AY1058" s="127"/>
      <c r="AZ1058" s="127"/>
    </row>
    <row r="1059" spans="3:69">
      <c r="C1059" s="38"/>
      <c r="D1059" s="38"/>
      <c r="AF1059" s="127"/>
      <c r="AG1059" s="127"/>
      <c r="AH1059" s="127"/>
      <c r="AI1059" s="127"/>
      <c r="AJ1059" s="127"/>
      <c r="AL1059" s="113"/>
      <c r="AS1059" s="127"/>
      <c r="AT1059" s="127"/>
      <c r="AU1059" s="127"/>
      <c r="AV1059" s="127"/>
      <c r="AW1059" s="127"/>
      <c r="AX1059" s="127"/>
      <c r="AY1059" s="127"/>
      <c r="AZ1059" s="127"/>
    </row>
    <row r="1060" spans="3:69">
      <c r="C1060" s="38"/>
      <c r="D1060" s="38"/>
      <c r="AF1060" s="127"/>
      <c r="AG1060" s="127"/>
      <c r="AH1060" s="127"/>
      <c r="AI1060" s="127"/>
      <c r="AJ1060" s="127"/>
      <c r="AL1060" s="113"/>
      <c r="AS1060" s="127"/>
      <c r="AT1060" s="127"/>
      <c r="AU1060" s="127"/>
      <c r="AV1060" s="127"/>
      <c r="AW1060" s="127"/>
      <c r="AX1060" s="127"/>
      <c r="AY1060" s="127"/>
      <c r="AZ1060" s="127"/>
    </row>
    <row r="1061" spans="3:69">
      <c r="C1061" s="38"/>
      <c r="D1061" s="38"/>
      <c r="AF1061" s="127"/>
      <c r="AG1061" s="127"/>
      <c r="AH1061" s="127"/>
      <c r="AI1061" s="127"/>
      <c r="AJ1061" s="127"/>
      <c r="AL1061" s="113"/>
      <c r="AS1061" s="127"/>
      <c r="AT1061" s="127"/>
      <c r="AU1061" s="127"/>
      <c r="AV1061" s="127"/>
      <c r="AW1061" s="127"/>
      <c r="AX1061" s="127"/>
      <c r="AY1061" s="127"/>
      <c r="AZ1061" s="127"/>
    </row>
    <row r="1062" spans="3:69">
      <c r="C1062" s="38"/>
      <c r="D1062" s="38"/>
      <c r="AF1062" s="127"/>
      <c r="AG1062" s="127"/>
      <c r="AH1062" s="127"/>
      <c r="AI1062" s="127"/>
      <c r="AJ1062" s="127"/>
      <c r="AL1062" s="113"/>
      <c r="AS1062" s="127"/>
      <c r="AT1062" s="127"/>
      <c r="AU1062" s="127"/>
      <c r="AV1062" s="127"/>
      <c r="AW1062" s="127"/>
      <c r="AX1062" s="127"/>
      <c r="AY1062" s="127"/>
      <c r="AZ1062" s="127"/>
    </row>
    <row r="1063" spans="3:69">
      <c r="C1063" s="38"/>
      <c r="D1063" s="38"/>
      <c r="AF1063" s="127"/>
      <c r="AG1063" s="127"/>
      <c r="AH1063" s="127"/>
      <c r="AI1063" s="127"/>
      <c r="AJ1063" s="127"/>
      <c r="AL1063" s="113"/>
      <c r="AS1063" s="127"/>
      <c r="AT1063" s="127"/>
      <c r="AU1063" s="127"/>
      <c r="AV1063" s="127"/>
      <c r="AW1063" s="127"/>
      <c r="AX1063" s="127"/>
      <c r="AY1063" s="127"/>
      <c r="AZ1063" s="127"/>
    </row>
    <row r="1064" spans="3:69">
      <c r="C1064" s="38"/>
      <c r="D1064" s="38"/>
      <c r="AF1064" s="127"/>
      <c r="AG1064" s="127"/>
      <c r="AH1064" s="127"/>
      <c r="AI1064" s="127"/>
      <c r="AJ1064" s="127"/>
      <c r="AL1064" s="113"/>
      <c r="AS1064" s="127"/>
      <c r="AT1064" s="127"/>
      <c r="AU1064" s="127"/>
      <c r="AV1064" s="127"/>
      <c r="AW1064" s="127"/>
      <c r="AX1064" s="127"/>
      <c r="AY1064" s="127"/>
      <c r="AZ1064" s="127"/>
    </row>
    <row r="1065" spans="3:69">
      <c r="C1065" s="38"/>
      <c r="D1065" s="38"/>
      <c r="AF1065" s="127"/>
      <c r="AG1065" s="127"/>
      <c r="AH1065" s="127"/>
      <c r="AI1065" s="127"/>
      <c r="AJ1065" s="127"/>
      <c r="AL1065" s="113"/>
      <c r="AS1065" s="127"/>
      <c r="AT1065" s="127"/>
      <c r="AU1065" s="127"/>
      <c r="AV1065" s="127"/>
      <c r="AW1065" s="127"/>
      <c r="AX1065" s="127"/>
      <c r="AY1065" s="127"/>
      <c r="AZ1065" s="127"/>
    </row>
    <row r="1066" spans="3:69">
      <c r="C1066" s="38"/>
      <c r="D1066" s="38"/>
      <c r="AF1066" s="127"/>
      <c r="AG1066" s="127"/>
      <c r="AH1066" s="127"/>
      <c r="AI1066" s="127"/>
      <c r="AJ1066" s="127"/>
      <c r="AL1066" s="113"/>
      <c r="AS1066" s="127"/>
      <c r="AT1066" s="127"/>
      <c r="AU1066" s="127"/>
      <c r="AV1066" s="127"/>
      <c r="AW1066" s="127"/>
      <c r="AX1066" s="127"/>
      <c r="AY1066" s="127"/>
      <c r="AZ1066" s="127"/>
    </row>
    <row r="1067" spans="3:69">
      <c r="C1067" s="38"/>
      <c r="D1067" s="38"/>
      <c r="AF1067" s="127"/>
      <c r="AG1067" s="127"/>
      <c r="AH1067" s="127"/>
      <c r="AI1067" s="127"/>
      <c r="AJ1067" s="127"/>
      <c r="AL1067" s="113"/>
      <c r="AS1067" s="127"/>
      <c r="AT1067" s="127"/>
      <c r="AU1067" s="127"/>
      <c r="AV1067" s="127"/>
      <c r="AW1067" s="127"/>
      <c r="AX1067" s="127"/>
      <c r="AY1067" s="127"/>
      <c r="AZ1067" s="127"/>
    </row>
    <row r="1068" spans="3:69">
      <c r="C1068" s="38"/>
      <c r="D1068" s="38"/>
      <c r="AF1068" s="127"/>
      <c r="AG1068" s="127"/>
      <c r="AH1068" s="127"/>
      <c r="AI1068" s="127"/>
      <c r="AJ1068" s="127"/>
      <c r="AL1068" s="113"/>
      <c r="AS1068" s="127"/>
      <c r="AT1068" s="127"/>
      <c r="AU1068" s="127"/>
      <c r="AV1068" s="127"/>
      <c r="AW1068" s="127"/>
      <c r="AX1068" s="127"/>
      <c r="AY1068" s="127"/>
      <c r="AZ1068" s="127"/>
      <c r="BA1068" s="127"/>
      <c r="BB1068" s="127"/>
      <c r="BC1068" s="127"/>
      <c r="BD1068" s="127"/>
      <c r="BE1068" s="127"/>
      <c r="BF1068" s="127"/>
      <c r="BG1068" s="127"/>
      <c r="BH1068" s="127"/>
      <c r="BI1068" s="127"/>
      <c r="BJ1068" s="127"/>
      <c r="BK1068" s="127"/>
      <c r="BL1068" s="127"/>
      <c r="BM1068" s="127"/>
      <c r="BN1068" s="127"/>
      <c r="BO1068" s="127"/>
      <c r="BP1068" s="127"/>
      <c r="BQ1068" s="127"/>
    </row>
    <row r="1069" spans="3:69">
      <c r="C1069" s="38"/>
      <c r="D1069" s="38"/>
      <c r="AF1069" s="127"/>
      <c r="AG1069" s="127"/>
      <c r="AH1069" s="127"/>
      <c r="AI1069" s="127"/>
      <c r="AJ1069" s="127"/>
      <c r="AL1069" s="113"/>
      <c r="AS1069" s="127"/>
      <c r="AT1069" s="127"/>
      <c r="AU1069" s="127"/>
      <c r="AV1069" s="127"/>
      <c r="AW1069" s="127"/>
      <c r="AX1069" s="127"/>
      <c r="AY1069" s="127"/>
      <c r="AZ1069" s="127"/>
    </row>
    <row r="1070" spans="3:69">
      <c r="C1070" s="38"/>
      <c r="D1070" s="38"/>
      <c r="AF1070" s="127"/>
      <c r="AG1070" s="127"/>
      <c r="AH1070" s="127"/>
      <c r="AI1070" s="127"/>
      <c r="AJ1070" s="127"/>
      <c r="AL1070" s="113"/>
      <c r="AS1070" s="127"/>
      <c r="AT1070" s="127"/>
      <c r="AU1070" s="127"/>
      <c r="AV1070" s="127"/>
      <c r="AW1070" s="127"/>
      <c r="AX1070" s="127"/>
      <c r="AY1070" s="127"/>
      <c r="AZ1070" s="127"/>
    </row>
    <row r="1071" spans="3:69">
      <c r="C1071" s="38"/>
      <c r="D1071" s="38"/>
      <c r="AF1071" s="127"/>
      <c r="AG1071" s="127"/>
      <c r="AH1071" s="127"/>
      <c r="AI1071" s="127"/>
      <c r="AJ1071" s="127"/>
      <c r="AL1071" s="113"/>
      <c r="AS1071" s="127"/>
      <c r="AT1071" s="127"/>
      <c r="AU1071" s="127"/>
      <c r="AV1071" s="127"/>
      <c r="AW1071" s="127"/>
      <c r="AX1071" s="127"/>
      <c r="AY1071" s="127"/>
      <c r="AZ1071" s="127"/>
    </row>
    <row r="1072" spans="3:69">
      <c r="C1072" s="38"/>
      <c r="D1072" s="38"/>
      <c r="AF1072" s="127"/>
      <c r="AG1072" s="127"/>
      <c r="AH1072" s="127"/>
      <c r="AI1072" s="127"/>
      <c r="AJ1072" s="127"/>
      <c r="AL1072" s="113"/>
      <c r="AS1072" s="127"/>
      <c r="AT1072" s="127"/>
      <c r="AU1072" s="127"/>
      <c r="AV1072" s="127"/>
      <c r="AW1072" s="127"/>
      <c r="AX1072" s="127"/>
      <c r="AY1072" s="127"/>
      <c r="AZ1072" s="127"/>
    </row>
    <row r="1073" spans="3:53">
      <c r="C1073" s="38"/>
      <c r="D1073" s="38"/>
      <c r="AF1073" s="127"/>
      <c r="AG1073" s="127"/>
      <c r="AH1073" s="127"/>
      <c r="AI1073" s="127"/>
      <c r="AJ1073" s="127"/>
      <c r="AL1073" s="113"/>
      <c r="AS1073" s="127"/>
      <c r="AT1073" s="127"/>
      <c r="AU1073" s="127"/>
      <c r="AV1073" s="127"/>
      <c r="AW1073" s="127"/>
      <c r="AX1073" s="127"/>
      <c r="AY1073" s="127"/>
      <c r="AZ1073" s="127"/>
    </row>
    <row r="1074" spans="3:53">
      <c r="C1074" s="38"/>
      <c r="D1074" s="38"/>
      <c r="AF1074" s="127"/>
      <c r="AG1074" s="127"/>
      <c r="AH1074" s="127"/>
      <c r="AI1074" s="127"/>
      <c r="AJ1074" s="127"/>
      <c r="AL1074" s="113"/>
      <c r="AS1074" s="127"/>
      <c r="AT1074" s="127"/>
      <c r="AU1074" s="127"/>
      <c r="AV1074" s="127"/>
      <c r="AW1074" s="127"/>
      <c r="AX1074" s="127"/>
      <c r="AY1074" s="127"/>
      <c r="AZ1074" s="127"/>
    </row>
    <row r="1075" spans="3:53">
      <c r="C1075" s="38"/>
      <c r="D1075" s="38"/>
      <c r="AF1075" s="127"/>
      <c r="AG1075" s="127"/>
      <c r="AH1075" s="127"/>
      <c r="AI1075" s="127"/>
      <c r="AJ1075" s="127"/>
      <c r="AL1075" s="113"/>
      <c r="AS1075" s="127"/>
      <c r="AT1075" s="127"/>
      <c r="AU1075" s="127"/>
      <c r="AV1075" s="127"/>
      <c r="AW1075" s="127"/>
      <c r="AX1075" s="127"/>
      <c r="AY1075" s="127"/>
      <c r="AZ1075" s="127"/>
    </row>
    <row r="1076" spans="3:53">
      <c r="C1076" s="38"/>
      <c r="D1076" s="38"/>
      <c r="AF1076" s="127"/>
      <c r="AG1076" s="127"/>
      <c r="AH1076" s="127"/>
      <c r="AI1076" s="127"/>
      <c r="AJ1076" s="127"/>
      <c r="AL1076" s="113"/>
      <c r="AS1076" s="127"/>
      <c r="AT1076" s="127"/>
      <c r="AU1076" s="127"/>
      <c r="AV1076" s="127"/>
      <c r="AW1076" s="127"/>
      <c r="AX1076" s="127"/>
      <c r="AY1076" s="127"/>
      <c r="AZ1076" s="127"/>
    </row>
    <row r="1077" spans="3:53">
      <c r="C1077" s="38"/>
      <c r="D1077" s="38"/>
      <c r="AF1077" s="127"/>
      <c r="AG1077" s="127"/>
      <c r="AH1077" s="127"/>
      <c r="AI1077" s="127"/>
      <c r="AJ1077" s="127"/>
      <c r="AL1077" s="113"/>
      <c r="AS1077" s="127"/>
      <c r="AT1077" s="127"/>
      <c r="AU1077" s="127"/>
      <c r="AV1077" s="127"/>
      <c r="AW1077" s="127"/>
      <c r="AX1077" s="127"/>
      <c r="AY1077" s="127"/>
      <c r="AZ1077" s="127"/>
    </row>
    <row r="1078" spans="3:53">
      <c r="C1078" s="38"/>
      <c r="D1078" s="38"/>
      <c r="AF1078" s="127"/>
      <c r="AG1078" s="127"/>
      <c r="AH1078" s="127"/>
      <c r="AI1078" s="127"/>
      <c r="AJ1078" s="127"/>
      <c r="AL1078" s="113"/>
      <c r="AS1078" s="127"/>
      <c r="AT1078" s="127"/>
      <c r="AU1078" s="127"/>
      <c r="AV1078" s="127"/>
      <c r="AW1078" s="127"/>
      <c r="AX1078" s="127"/>
      <c r="AY1078" s="127"/>
      <c r="AZ1078" s="127"/>
    </row>
    <row r="1079" spans="3:53">
      <c r="C1079" s="38"/>
      <c r="D1079" s="38"/>
      <c r="AF1079" s="127"/>
      <c r="AG1079" s="127"/>
      <c r="AH1079" s="127"/>
      <c r="AI1079" s="127"/>
      <c r="AJ1079" s="127"/>
      <c r="AL1079" s="113"/>
      <c r="AS1079" s="127"/>
      <c r="AT1079" s="127"/>
      <c r="AU1079" s="127"/>
      <c r="AV1079" s="127"/>
      <c r="AW1079" s="127"/>
      <c r="AX1079" s="127"/>
      <c r="AY1079" s="127"/>
      <c r="AZ1079" s="127"/>
    </row>
    <row r="1080" spans="3:53">
      <c r="C1080" s="38"/>
      <c r="D1080" s="38"/>
      <c r="AF1080" s="127"/>
      <c r="AG1080" s="127"/>
      <c r="AH1080" s="127"/>
      <c r="AI1080" s="127"/>
      <c r="AJ1080" s="127"/>
      <c r="AL1080" s="113"/>
      <c r="AS1080" s="127"/>
      <c r="AT1080" s="127"/>
      <c r="AU1080" s="127"/>
      <c r="AV1080" s="127"/>
      <c r="AW1080" s="127"/>
      <c r="AX1080" s="127"/>
      <c r="AY1080" s="127"/>
      <c r="AZ1080" s="127"/>
      <c r="BA1080" s="127"/>
    </row>
    <row r="1081" spans="3:53">
      <c r="C1081" s="38"/>
      <c r="D1081" s="38"/>
      <c r="AF1081" s="127"/>
      <c r="AG1081" s="127"/>
      <c r="AH1081" s="127"/>
      <c r="AI1081" s="127"/>
      <c r="AJ1081" s="127"/>
      <c r="AL1081" s="113"/>
      <c r="AS1081" s="127"/>
      <c r="AT1081" s="127"/>
      <c r="AU1081" s="127"/>
      <c r="AV1081" s="127"/>
      <c r="AW1081" s="127"/>
      <c r="AX1081" s="127"/>
      <c r="AY1081" s="127"/>
      <c r="AZ1081" s="127"/>
    </row>
    <row r="1082" spans="3:53">
      <c r="C1082" s="38"/>
      <c r="D1082" s="38"/>
      <c r="AF1082" s="127"/>
      <c r="AG1082" s="127"/>
      <c r="AH1082" s="127"/>
      <c r="AI1082" s="127"/>
      <c r="AJ1082" s="127"/>
      <c r="AL1082" s="113"/>
      <c r="AS1082" s="127"/>
      <c r="AT1082" s="127"/>
      <c r="AU1082" s="127"/>
      <c r="AV1082" s="127"/>
      <c r="AW1082" s="127"/>
      <c r="AX1082" s="127"/>
      <c r="AY1082" s="127"/>
      <c r="AZ1082" s="127"/>
      <c r="BA1082" s="127"/>
    </row>
    <row r="1083" spans="3:53">
      <c r="C1083" s="38"/>
      <c r="D1083" s="38"/>
      <c r="AF1083" s="127"/>
      <c r="AG1083" s="127"/>
      <c r="AH1083" s="127"/>
      <c r="AI1083" s="127"/>
      <c r="AJ1083" s="127"/>
      <c r="AL1083" s="113"/>
      <c r="AS1083" s="127"/>
      <c r="AT1083" s="127"/>
      <c r="AU1083" s="127"/>
      <c r="AV1083" s="127"/>
      <c r="AW1083" s="127"/>
      <c r="AX1083" s="127"/>
      <c r="AY1083" s="127"/>
      <c r="AZ1083" s="127"/>
    </row>
    <row r="1084" spans="3:53">
      <c r="C1084" s="38"/>
      <c r="D1084" s="38"/>
      <c r="AF1084" s="127"/>
      <c r="AG1084" s="127"/>
      <c r="AH1084" s="127"/>
      <c r="AI1084" s="127"/>
      <c r="AJ1084" s="127"/>
      <c r="AL1084" s="113"/>
      <c r="AS1084" s="127"/>
      <c r="AT1084" s="127"/>
      <c r="AU1084" s="127"/>
      <c r="AV1084" s="127"/>
      <c r="AW1084" s="127"/>
      <c r="AX1084" s="127"/>
      <c r="AY1084" s="127"/>
      <c r="AZ1084" s="127"/>
    </row>
    <row r="1085" spans="3:53">
      <c r="C1085" s="38"/>
      <c r="D1085" s="38"/>
      <c r="AF1085" s="127"/>
      <c r="AG1085" s="127"/>
      <c r="AH1085" s="127"/>
      <c r="AI1085" s="127"/>
      <c r="AJ1085" s="127"/>
      <c r="AL1085" s="113"/>
      <c r="AS1085" s="127"/>
      <c r="AT1085" s="127"/>
      <c r="AU1085" s="127"/>
      <c r="AV1085" s="127"/>
      <c r="AW1085" s="127"/>
      <c r="AX1085" s="127"/>
      <c r="AY1085" s="127"/>
      <c r="AZ1085" s="127"/>
    </row>
    <row r="1086" spans="3:53">
      <c r="C1086" s="38"/>
      <c r="D1086" s="38"/>
      <c r="AF1086" s="127"/>
      <c r="AG1086" s="127"/>
      <c r="AH1086" s="127"/>
      <c r="AI1086" s="127"/>
      <c r="AJ1086" s="127"/>
      <c r="AL1086" s="113"/>
      <c r="AS1086" s="127"/>
      <c r="AT1086" s="127"/>
      <c r="AU1086" s="127"/>
      <c r="AV1086" s="127"/>
      <c r="AW1086" s="127"/>
      <c r="AX1086" s="127"/>
      <c r="AY1086" s="127"/>
      <c r="AZ1086" s="127"/>
    </row>
    <row r="1087" spans="3:53">
      <c r="C1087" s="38"/>
      <c r="D1087" s="38"/>
      <c r="AF1087" s="127"/>
      <c r="AG1087" s="127"/>
      <c r="AH1087" s="127"/>
      <c r="AI1087" s="127"/>
      <c r="AJ1087" s="127"/>
      <c r="AL1087" s="113"/>
      <c r="AS1087" s="127"/>
      <c r="AT1087" s="127"/>
      <c r="AU1087" s="127"/>
      <c r="AV1087" s="127"/>
      <c r="AW1087" s="127"/>
      <c r="AX1087" s="127"/>
      <c r="AY1087" s="127"/>
      <c r="AZ1087" s="127"/>
    </row>
    <row r="1088" spans="3:53">
      <c r="C1088" s="38"/>
      <c r="D1088" s="38"/>
      <c r="AF1088" s="127"/>
      <c r="AG1088" s="127"/>
      <c r="AH1088" s="127"/>
      <c r="AI1088" s="127"/>
      <c r="AJ1088" s="127"/>
      <c r="AL1088" s="113"/>
      <c r="AS1088" s="127"/>
      <c r="AT1088" s="127"/>
      <c r="AU1088" s="127"/>
      <c r="AV1088" s="127"/>
      <c r="AW1088" s="127"/>
      <c r="AX1088" s="127"/>
      <c r="AY1088" s="127"/>
      <c r="AZ1088" s="127"/>
    </row>
    <row r="1089" spans="3:52">
      <c r="C1089" s="38"/>
      <c r="D1089" s="38"/>
      <c r="AF1089" s="127"/>
      <c r="AG1089" s="127"/>
      <c r="AH1089" s="127"/>
      <c r="AI1089" s="127"/>
      <c r="AJ1089" s="127"/>
      <c r="AL1089" s="113"/>
      <c r="AS1089" s="127"/>
      <c r="AT1089" s="127"/>
      <c r="AU1089" s="127"/>
      <c r="AV1089" s="127"/>
      <c r="AW1089" s="127"/>
      <c r="AX1089" s="127"/>
      <c r="AY1089" s="127"/>
      <c r="AZ1089" s="127"/>
    </row>
    <row r="1090" spans="3:52">
      <c r="C1090" s="38"/>
      <c r="D1090" s="38"/>
      <c r="AF1090" s="127"/>
      <c r="AG1090" s="127"/>
      <c r="AH1090" s="127"/>
      <c r="AI1090" s="127"/>
      <c r="AJ1090" s="127"/>
      <c r="AL1090" s="113"/>
      <c r="AS1090" s="127"/>
      <c r="AT1090" s="127"/>
      <c r="AU1090" s="127"/>
      <c r="AV1090" s="127"/>
      <c r="AW1090" s="127"/>
      <c r="AX1090" s="127"/>
      <c r="AY1090" s="127"/>
      <c r="AZ1090" s="127"/>
    </row>
    <row r="1091" spans="3:52">
      <c r="C1091" s="38"/>
      <c r="D1091" s="38"/>
      <c r="AF1091" s="127"/>
      <c r="AG1091" s="127"/>
      <c r="AH1091" s="127"/>
      <c r="AI1091" s="127"/>
      <c r="AJ1091" s="127"/>
      <c r="AL1091" s="113"/>
      <c r="AS1091" s="127"/>
      <c r="AT1091" s="127"/>
      <c r="AU1091" s="127"/>
      <c r="AV1091" s="127"/>
      <c r="AW1091" s="127"/>
      <c r="AX1091" s="127"/>
      <c r="AY1091" s="127"/>
      <c r="AZ1091" s="127"/>
    </row>
    <row r="1092" spans="3:52">
      <c r="C1092" s="38"/>
      <c r="D1092" s="38"/>
      <c r="AF1092" s="127"/>
      <c r="AG1092" s="127"/>
      <c r="AH1092" s="127"/>
      <c r="AI1092" s="127"/>
      <c r="AJ1092" s="127"/>
      <c r="AL1092" s="113"/>
      <c r="AS1092" s="127"/>
      <c r="AT1092" s="127"/>
      <c r="AU1092" s="127"/>
      <c r="AV1092" s="127"/>
      <c r="AW1092" s="127"/>
      <c r="AX1092" s="127"/>
      <c r="AY1092" s="127"/>
      <c r="AZ1092" s="127"/>
    </row>
    <row r="1093" spans="3:52">
      <c r="C1093" s="38"/>
      <c r="D1093" s="38"/>
      <c r="AF1093" s="127"/>
      <c r="AG1093" s="127"/>
      <c r="AH1093" s="127"/>
      <c r="AI1093" s="127"/>
      <c r="AJ1093" s="127"/>
      <c r="AL1093" s="113"/>
      <c r="AS1093" s="127"/>
      <c r="AT1093" s="127"/>
      <c r="AU1093" s="127"/>
      <c r="AV1093" s="127"/>
      <c r="AW1093" s="127"/>
      <c r="AX1093" s="127"/>
      <c r="AY1093" s="127"/>
      <c r="AZ1093" s="127"/>
    </row>
    <row r="1094" spans="3:52">
      <c r="C1094" s="38"/>
      <c r="D1094" s="38"/>
      <c r="AF1094" s="127"/>
      <c r="AG1094" s="127"/>
      <c r="AH1094" s="127"/>
      <c r="AI1094" s="127"/>
      <c r="AJ1094" s="127"/>
      <c r="AL1094" s="113"/>
      <c r="AS1094" s="127"/>
      <c r="AT1094" s="127"/>
      <c r="AU1094" s="127"/>
      <c r="AV1094" s="127"/>
      <c r="AW1094" s="127"/>
      <c r="AX1094" s="127"/>
      <c r="AY1094" s="127"/>
      <c r="AZ1094" s="127"/>
    </row>
    <row r="1095" spans="3:52">
      <c r="C1095" s="38"/>
      <c r="D1095" s="38"/>
      <c r="AF1095" s="127"/>
      <c r="AG1095" s="127"/>
      <c r="AH1095" s="127"/>
      <c r="AI1095" s="127"/>
      <c r="AJ1095" s="127"/>
      <c r="AL1095" s="113"/>
      <c r="AS1095" s="127"/>
      <c r="AT1095" s="127"/>
      <c r="AU1095" s="127"/>
      <c r="AV1095" s="127"/>
      <c r="AW1095" s="127"/>
      <c r="AX1095" s="127"/>
      <c r="AY1095" s="127"/>
      <c r="AZ1095" s="127"/>
    </row>
    <row r="1096" spans="3:52">
      <c r="C1096" s="38"/>
      <c r="D1096" s="38"/>
      <c r="AF1096" s="127"/>
      <c r="AG1096" s="127"/>
      <c r="AH1096" s="127"/>
      <c r="AI1096" s="127"/>
      <c r="AJ1096" s="127"/>
      <c r="AL1096" s="113"/>
      <c r="AS1096" s="127"/>
      <c r="AT1096" s="127"/>
      <c r="AU1096" s="127"/>
      <c r="AV1096" s="127"/>
      <c r="AW1096" s="127"/>
      <c r="AX1096" s="127"/>
      <c r="AY1096" s="127"/>
      <c r="AZ1096" s="127"/>
    </row>
    <row r="1097" spans="3:52">
      <c r="C1097" s="38"/>
      <c r="D1097" s="38"/>
      <c r="AF1097" s="127"/>
      <c r="AG1097" s="127"/>
      <c r="AH1097" s="127"/>
      <c r="AI1097" s="127"/>
      <c r="AJ1097" s="127"/>
      <c r="AL1097" s="113"/>
      <c r="AS1097" s="127"/>
      <c r="AT1097" s="127"/>
      <c r="AU1097" s="127"/>
      <c r="AV1097" s="127"/>
      <c r="AW1097" s="127"/>
      <c r="AX1097" s="127"/>
      <c r="AY1097" s="127"/>
      <c r="AZ1097" s="127"/>
    </row>
    <row r="1098" spans="3:52">
      <c r="C1098" s="38"/>
      <c r="D1098" s="38"/>
      <c r="AF1098" s="127"/>
      <c r="AG1098" s="127"/>
      <c r="AH1098" s="127"/>
      <c r="AI1098" s="127"/>
      <c r="AJ1098" s="127"/>
      <c r="AL1098" s="113"/>
      <c r="AS1098" s="127"/>
      <c r="AT1098" s="127"/>
      <c r="AU1098" s="127"/>
      <c r="AV1098" s="127"/>
      <c r="AW1098" s="127"/>
      <c r="AX1098" s="127"/>
      <c r="AY1098" s="127"/>
      <c r="AZ1098" s="127"/>
    </row>
    <row r="1099" spans="3:52">
      <c r="C1099" s="38"/>
      <c r="D1099" s="38"/>
      <c r="AF1099" s="127"/>
      <c r="AG1099" s="127"/>
      <c r="AH1099" s="127"/>
      <c r="AI1099" s="127"/>
      <c r="AJ1099" s="127"/>
      <c r="AL1099" s="113"/>
      <c r="AS1099" s="127"/>
      <c r="AT1099" s="127"/>
      <c r="AU1099" s="127"/>
      <c r="AV1099" s="127"/>
      <c r="AW1099" s="127"/>
      <c r="AX1099" s="127"/>
      <c r="AY1099" s="127"/>
      <c r="AZ1099" s="127"/>
    </row>
    <row r="1100" spans="3:52">
      <c r="C1100" s="38"/>
      <c r="D1100" s="38"/>
      <c r="AF1100" s="127"/>
      <c r="AG1100" s="127"/>
      <c r="AH1100" s="127"/>
      <c r="AI1100" s="127"/>
      <c r="AJ1100" s="127"/>
      <c r="AL1100" s="113"/>
      <c r="AS1100" s="127"/>
      <c r="AT1100" s="127"/>
      <c r="AU1100" s="127"/>
      <c r="AV1100" s="127"/>
      <c r="AW1100" s="127"/>
      <c r="AX1100" s="127"/>
      <c r="AY1100" s="127"/>
      <c r="AZ1100" s="127"/>
    </row>
    <row r="1101" spans="3:52">
      <c r="C1101" s="38"/>
      <c r="D1101" s="38"/>
      <c r="AF1101" s="127"/>
      <c r="AG1101" s="127"/>
      <c r="AH1101" s="127"/>
      <c r="AI1101" s="127"/>
      <c r="AJ1101" s="127"/>
      <c r="AL1101" s="113"/>
      <c r="AS1101" s="127"/>
      <c r="AT1101" s="127"/>
      <c r="AU1101" s="127"/>
      <c r="AV1101" s="127"/>
      <c r="AW1101" s="127"/>
      <c r="AX1101" s="127"/>
      <c r="AY1101" s="127"/>
      <c r="AZ1101" s="127"/>
    </row>
    <row r="1102" spans="3:52">
      <c r="C1102" s="38"/>
      <c r="D1102" s="38"/>
      <c r="AF1102" s="127"/>
      <c r="AG1102" s="127"/>
      <c r="AH1102" s="127"/>
      <c r="AI1102" s="127"/>
      <c r="AJ1102" s="127"/>
      <c r="AL1102" s="113"/>
      <c r="AS1102" s="127"/>
      <c r="AT1102" s="127"/>
      <c r="AU1102" s="127"/>
      <c r="AV1102" s="127"/>
      <c r="AW1102" s="127"/>
      <c r="AX1102" s="127"/>
      <c r="AY1102" s="127"/>
      <c r="AZ1102" s="127"/>
    </row>
    <row r="1103" spans="3:52">
      <c r="C1103" s="38"/>
      <c r="D1103" s="38"/>
      <c r="AF1103" s="127"/>
      <c r="AG1103" s="127"/>
      <c r="AH1103" s="127"/>
      <c r="AI1103" s="127"/>
      <c r="AJ1103" s="127"/>
      <c r="AL1103" s="113"/>
      <c r="AS1103" s="127"/>
      <c r="AT1103" s="127"/>
      <c r="AU1103" s="127"/>
      <c r="AV1103" s="127"/>
      <c r="AW1103" s="127"/>
      <c r="AX1103" s="127"/>
      <c r="AY1103" s="127"/>
      <c r="AZ1103" s="127"/>
    </row>
    <row r="1104" spans="3:52">
      <c r="C1104" s="38"/>
      <c r="D1104" s="38"/>
      <c r="AF1104" s="127"/>
      <c r="AG1104" s="127"/>
      <c r="AH1104" s="127"/>
      <c r="AI1104" s="127"/>
      <c r="AJ1104" s="127"/>
      <c r="AL1104" s="113"/>
      <c r="AS1104" s="127"/>
      <c r="AT1104" s="127"/>
      <c r="AU1104" s="127"/>
      <c r="AV1104" s="127"/>
      <c r="AW1104" s="127"/>
      <c r="AX1104" s="127"/>
      <c r="AY1104" s="127"/>
      <c r="AZ1104" s="127"/>
    </row>
    <row r="1105" spans="3:52">
      <c r="C1105" s="38"/>
      <c r="D1105" s="38"/>
      <c r="AF1105" s="127"/>
      <c r="AG1105" s="127"/>
      <c r="AH1105" s="127"/>
      <c r="AI1105" s="127"/>
      <c r="AJ1105" s="127"/>
      <c r="AL1105" s="113"/>
      <c r="AS1105" s="127"/>
      <c r="AT1105" s="127"/>
      <c r="AU1105" s="127"/>
      <c r="AV1105" s="127"/>
      <c r="AW1105" s="127"/>
      <c r="AX1105" s="127"/>
      <c r="AY1105" s="127"/>
      <c r="AZ1105" s="127"/>
    </row>
    <row r="1106" spans="3:52">
      <c r="C1106" s="38"/>
      <c r="D1106" s="38"/>
      <c r="AF1106" s="127"/>
      <c r="AG1106" s="127"/>
      <c r="AH1106" s="127"/>
      <c r="AI1106" s="127"/>
      <c r="AJ1106" s="127"/>
      <c r="AL1106" s="113"/>
      <c r="AS1106" s="127"/>
      <c r="AT1106" s="127"/>
      <c r="AU1106" s="127"/>
      <c r="AV1106" s="127"/>
      <c r="AW1106" s="127"/>
      <c r="AX1106" s="127"/>
      <c r="AY1106" s="127"/>
      <c r="AZ1106" s="127"/>
    </row>
    <row r="1107" spans="3:52">
      <c r="C1107" s="38"/>
      <c r="D1107" s="38"/>
      <c r="AF1107" s="127"/>
      <c r="AG1107" s="127"/>
      <c r="AH1107" s="127"/>
      <c r="AI1107" s="127"/>
      <c r="AJ1107" s="127"/>
      <c r="AL1107" s="113"/>
      <c r="AS1107" s="127"/>
      <c r="AT1107" s="127"/>
      <c r="AU1107" s="127"/>
      <c r="AV1107" s="127"/>
      <c r="AW1107" s="127"/>
      <c r="AX1107" s="127"/>
      <c r="AY1107" s="127"/>
      <c r="AZ1107" s="127"/>
    </row>
    <row r="1108" spans="3:52">
      <c r="C1108" s="38"/>
      <c r="D1108" s="38"/>
      <c r="AF1108" s="127"/>
      <c r="AG1108" s="127"/>
      <c r="AH1108" s="127"/>
      <c r="AI1108" s="127"/>
      <c r="AJ1108" s="127"/>
      <c r="AL1108" s="113"/>
      <c r="AS1108" s="127"/>
      <c r="AT1108" s="127"/>
      <c r="AU1108" s="127"/>
      <c r="AV1108" s="127"/>
      <c r="AW1108" s="127"/>
      <c r="AX1108" s="127"/>
      <c r="AY1108" s="127"/>
      <c r="AZ1108" s="127"/>
    </row>
    <row r="1109" spans="3:52">
      <c r="C1109" s="38"/>
      <c r="D1109" s="38"/>
      <c r="AF1109" s="127"/>
      <c r="AG1109" s="127"/>
      <c r="AH1109" s="127"/>
      <c r="AI1109" s="127"/>
      <c r="AJ1109" s="127"/>
      <c r="AL1109" s="113"/>
      <c r="AS1109" s="127"/>
      <c r="AT1109" s="127"/>
      <c r="AU1109" s="127"/>
      <c r="AV1109" s="127"/>
      <c r="AW1109" s="127"/>
      <c r="AX1109" s="127"/>
      <c r="AY1109" s="127"/>
      <c r="AZ1109" s="127"/>
    </row>
    <row r="1110" spans="3:52">
      <c r="C1110" s="38"/>
      <c r="D1110" s="38"/>
      <c r="AF1110" s="127"/>
      <c r="AG1110" s="127"/>
      <c r="AH1110" s="127"/>
      <c r="AI1110" s="127"/>
      <c r="AJ1110" s="127"/>
      <c r="AL1110" s="113"/>
      <c r="AS1110" s="127"/>
      <c r="AT1110" s="127"/>
      <c r="AU1110" s="127"/>
      <c r="AV1110" s="127"/>
      <c r="AW1110" s="127"/>
      <c r="AX1110" s="127"/>
      <c r="AY1110" s="127"/>
      <c r="AZ1110" s="127"/>
    </row>
    <row r="1111" spans="3:52">
      <c r="C1111" s="38"/>
      <c r="D1111" s="38"/>
      <c r="AF1111" s="127"/>
      <c r="AG1111" s="127"/>
      <c r="AH1111" s="127"/>
      <c r="AI1111" s="127"/>
      <c r="AJ1111" s="127"/>
      <c r="AL1111" s="113"/>
      <c r="AS1111" s="127"/>
      <c r="AT1111" s="127"/>
      <c r="AU1111" s="127"/>
      <c r="AV1111" s="127"/>
      <c r="AW1111" s="127"/>
      <c r="AX1111" s="127"/>
      <c r="AY1111" s="127"/>
      <c r="AZ1111" s="127"/>
    </row>
    <row r="1112" spans="3:52">
      <c r="C1112" s="38"/>
      <c r="D1112" s="38"/>
      <c r="AF1112" s="127"/>
      <c r="AG1112" s="127"/>
      <c r="AH1112" s="127"/>
      <c r="AI1112" s="127"/>
      <c r="AJ1112" s="127"/>
      <c r="AL1112" s="113"/>
      <c r="AS1112" s="127"/>
      <c r="AT1112" s="127"/>
      <c r="AU1112" s="127"/>
      <c r="AV1112" s="127"/>
      <c r="AW1112" s="127"/>
      <c r="AX1112" s="127"/>
      <c r="AY1112" s="127"/>
      <c r="AZ1112" s="127"/>
    </row>
    <row r="1113" spans="3:52">
      <c r="C1113" s="38"/>
      <c r="D1113" s="38"/>
      <c r="AF1113" s="127"/>
      <c r="AG1113" s="127"/>
      <c r="AH1113" s="127"/>
      <c r="AI1113" s="127"/>
      <c r="AJ1113" s="127"/>
      <c r="AL1113" s="113"/>
      <c r="AS1113" s="127"/>
      <c r="AT1113" s="127"/>
      <c r="AU1113" s="127"/>
      <c r="AV1113" s="127"/>
      <c r="AW1113" s="127"/>
      <c r="AX1113" s="127"/>
      <c r="AY1113" s="127"/>
      <c r="AZ1113" s="127"/>
    </row>
    <row r="1114" spans="3:52">
      <c r="C1114" s="38"/>
      <c r="D1114" s="38"/>
      <c r="AF1114" s="127"/>
      <c r="AG1114" s="127"/>
      <c r="AH1114" s="127"/>
      <c r="AI1114" s="127"/>
      <c r="AJ1114" s="127"/>
      <c r="AL1114" s="113"/>
      <c r="AS1114" s="127"/>
      <c r="AT1114" s="127"/>
      <c r="AU1114" s="127"/>
      <c r="AV1114" s="127"/>
      <c r="AW1114" s="127"/>
      <c r="AX1114" s="127"/>
      <c r="AY1114" s="127"/>
      <c r="AZ1114" s="127"/>
    </row>
    <row r="1115" spans="3:52">
      <c r="C1115" s="38"/>
      <c r="D1115" s="38"/>
      <c r="AF1115" s="127"/>
      <c r="AG1115" s="127"/>
      <c r="AH1115" s="127"/>
      <c r="AI1115" s="127"/>
      <c r="AJ1115" s="127"/>
      <c r="AL1115" s="113"/>
      <c r="AS1115" s="127"/>
      <c r="AT1115" s="127"/>
      <c r="AU1115" s="127"/>
      <c r="AV1115" s="127"/>
      <c r="AW1115" s="127"/>
      <c r="AX1115" s="127"/>
      <c r="AY1115" s="127"/>
      <c r="AZ1115" s="127"/>
    </row>
    <row r="1116" spans="3:52">
      <c r="C1116" s="38"/>
      <c r="D1116" s="38"/>
      <c r="AF1116" s="127"/>
      <c r="AG1116" s="127"/>
      <c r="AH1116" s="127"/>
      <c r="AI1116" s="127"/>
      <c r="AJ1116" s="127"/>
      <c r="AL1116" s="113"/>
      <c r="AS1116" s="127"/>
      <c r="AT1116" s="127"/>
      <c r="AU1116" s="127"/>
      <c r="AV1116" s="127"/>
      <c r="AW1116" s="127"/>
      <c r="AX1116" s="127"/>
      <c r="AY1116" s="127"/>
      <c r="AZ1116" s="127"/>
    </row>
    <row r="1117" spans="3:52">
      <c r="C1117" s="38"/>
      <c r="D1117" s="38"/>
      <c r="AF1117" s="127"/>
      <c r="AG1117" s="127"/>
      <c r="AH1117" s="127"/>
      <c r="AI1117" s="127"/>
      <c r="AJ1117" s="127"/>
      <c r="AL1117" s="113"/>
      <c r="AS1117" s="127"/>
      <c r="AT1117" s="127"/>
      <c r="AU1117" s="127"/>
      <c r="AV1117" s="127"/>
      <c r="AW1117" s="127"/>
      <c r="AX1117" s="127"/>
      <c r="AY1117" s="127"/>
      <c r="AZ1117" s="127"/>
    </row>
    <row r="1118" spans="3:52">
      <c r="C1118" s="38"/>
      <c r="D1118" s="38"/>
      <c r="AF1118" s="127"/>
      <c r="AG1118" s="127"/>
      <c r="AH1118" s="127"/>
      <c r="AI1118" s="127"/>
      <c r="AJ1118" s="127"/>
      <c r="AL1118" s="113"/>
      <c r="AS1118" s="127"/>
      <c r="AT1118" s="127"/>
      <c r="AU1118" s="127"/>
      <c r="AV1118" s="127"/>
      <c r="AW1118" s="127"/>
      <c r="AX1118" s="127"/>
      <c r="AY1118" s="127"/>
      <c r="AZ1118" s="127"/>
    </row>
    <row r="1119" spans="3:52">
      <c r="C1119" s="38"/>
      <c r="D1119" s="38"/>
      <c r="AF1119" s="127"/>
      <c r="AG1119" s="127"/>
      <c r="AH1119" s="127"/>
      <c r="AI1119" s="127"/>
      <c r="AJ1119" s="127"/>
      <c r="AL1119" s="113"/>
      <c r="AS1119" s="127"/>
      <c r="AT1119" s="127"/>
      <c r="AU1119" s="127"/>
      <c r="AV1119" s="127"/>
      <c r="AW1119" s="127"/>
      <c r="AX1119" s="127"/>
      <c r="AY1119" s="127"/>
      <c r="AZ1119" s="127"/>
    </row>
    <row r="1120" spans="3:52">
      <c r="C1120" s="38"/>
      <c r="D1120" s="38"/>
      <c r="AF1120" s="127"/>
      <c r="AG1120" s="127"/>
      <c r="AH1120" s="127"/>
      <c r="AI1120" s="127"/>
      <c r="AJ1120" s="127"/>
      <c r="AL1120" s="113"/>
      <c r="AS1120" s="127"/>
      <c r="AT1120" s="127"/>
      <c r="AU1120" s="127"/>
      <c r="AV1120" s="127"/>
      <c r="AW1120" s="127"/>
      <c r="AX1120" s="127"/>
      <c r="AY1120" s="127"/>
      <c r="AZ1120" s="127"/>
    </row>
    <row r="1121" spans="3:52">
      <c r="C1121" s="38"/>
      <c r="D1121" s="38"/>
      <c r="AF1121" s="127"/>
      <c r="AG1121" s="127"/>
      <c r="AH1121" s="127"/>
      <c r="AI1121" s="127"/>
      <c r="AJ1121" s="127"/>
      <c r="AL1121" s="113"/>
      <c r="AS1121" s="127"/>
      <c r="AT1121" s="127"/>
      <c r="AU1121" s="127"/>
      <c r="AV1121" s="127"/>
      <c r="AW1121" s="127"/>
      <c r="AX1121" s="127"/>
      <c r="AY1121" s="127"/>
      <c r="AZ1121" s="127"/>
    </row>
    <row r="1122" spans="3:52">
      <c r="C1122" s="38"/>
      <c r="D1122" s="38"/>
      <c r="AF1122" s="127"/>
      <c r="AG1122" s="127"/>
      <c r="AH1122" s="127"/>
      <c r="AI1122" s="127"/>
      <c r="AJ1122" s="127"/>
      <c r="AL1122" s="113"/>
      <c r="AS1122" s="127"/>
      <c r="AT1122" s="127"/>
      <c r="AU1122" s="127"/>
      <c r="AV1122" s="127"/>
      <c r="AW1122" s="127"/>
      <c r="AX1122" s="127"/>
      <c r="AY1122" s="127"/>
      <c r="AZ1122" s="127"/>
    </row>
    <row r="1123" spans="3:52">
      <c r="C1123" s="38"/>
      <c r="D1123" s="38"/>
      <c r="AF1123" s="127"/>
      <c r="AG1123" s="127"/>
      <c r="AH1123" s="127"/>
      <c r="AI1123" s="127"/>
      <c r="AJ1123" s="127"/>
      <c r="AL1123" s="113"/>
      <c r="AS1123" s="127"/>
      <c r="AT1123" s="127"/>
      <c r="AU1123" s="127"/>
      <c r="AV1123" s="127"/>
      <c r="AW1123" s="127"/>
      <c r="AX1123" s="127"/>
      <c r="AY1123" s="127"/>
      <c r="AZ1123" s="127"/>
    </row>
    <row r="1124" spans="3:52">
      <c r="C1124" s="38"/>
      <c r="D1124" s="38"/>
      <c r="AF1124" s="127"/>
      <c r="AG1124" s="127"/>
      <c r="AH1124" s="127"/>
      <c r="AI1124" s="127"/>
      <c r="AJ1124" s="127"/>
      <c r="AL1124" s="113"/>
      <c r="AS1124" s="127"/>
      <c r="AT1124" s="127"/>
      <c r="AU1124" s="127"/>
      <c r="AV1124" s="127"/>
      <c r="AW1124" s="127"/>
      <c r="AX1124" s="127"/>
      <c r="AY1124" s="127"/>
      <c r="AZ1124" s="127"/>
    </row>
    <row r="1125" spans="3:52">
      <c r="C1125" s="38"/>
      <c r="D1125" s="38"/>
      <c r="AF1125" s="127"/>
      <c r="AG1125" s="127"/>
      <c r="AH1125" s="127"/>
      <c r="AI1125" s="127"/>
      <c r="AJ1125" s="127"/>
      <c r="AL1125" s="113"/>
      <c r="AS1125" s="127"/>
      <c r="AT1125" s="127"/>
      <c r="AU1125" s="127"/>
      <c r="AV1125" s="127"/>
      <c r="AW1125" s="127"/>
      <c r="AX1125" s="127"/>
      <c r="AY1125" s="127"/>
      <c r="AZ1125" s="127"/>
    </row>
    <row r="1126" spans="3:52">
      <c r="C1126" s="38"/>
      <c r="D1126" s="38"/>
      <c r="AF1126" s="127"/>
      <c r="AG1126" s="127"/>
      <c r="AH1126" s="127"/>
      <c r="AI1126" s="127"/>
      <c r="AJ1126" s="127"/>
      <c r="AL1126" s="113"/>
      <c r="AS1126" s="127"/>
      <c r="AT1126" s="127"/>
      <c r="AU1126" s="127"/>
      <c r="AV1126" s="127"/>
      <c r="AW1126" s="127"/>
      <c r="AX1126" s="127"/>
      <c r="AY1126" s="127"/>
      <c r="AZ1126" s="127"/>
    </row>
    <row r="1127" spans="3:52">
      <c r="C1127" s="38"/>
      <c r="D1127" s="38"/>
      <c r="AF1127" s="127"/>
      <c r="AG1127" s="127"/>
      <c r="AH1127" s="127"/>
      <c r="AI1127" s="127"/>
      <c r="AJ1127" s="127"/>
      <c r="AL1127" s="113"/>
      <c r="AS1127" s="127"/>
      <c r="AT1127" s="127"/>
      <c r="AU1127" s="127"/>
      <c r="AV1127" s="127"/>
      <c r="AW1127" s="127"/>
      <c r="AX1127" s="127"/>
      <c r="AY1127" s="127"/>
      <c r="AZ1127" s="127"/>
    </row>
    <row r="1128" spans="3:52">
      <c r="C1128" s="38"/>
      <c r="D1128" s="38"/>
      <c r="AF1128" s="127"/>
      <c r="AG1128" s="127"/>
      <c r="AH1128" s="127"/>
      <c r="AI1128" s="127"/>
      <c r="AJ1128" s="127"/>
      <c r="AL1128" s="113"/>
      <c r="AS1128" s="127"/>
      <c r="AT1128" s="127"/>
      <c r="AU1128" s="127"/>
      <c r="AV1128" s="127"/>
      <c r="AW1128" s="127"/>
      <c r="AX1128" s="127"/>
      <c r="AY1128" s="127"/>
      <c r="AZ1128" s="127"/>
    </row>
    <row r="1129" spans="3:52">
      <c r="C1129" s="38"/>
      <c r="D1129" s="38"/>
      <c r="AF1129" s="127"/>
      <c r="AG1129" s="127"/>
      <c r="AH1129" s="127"/>
      <c r="AI1129" s="127"/>
      <c r="AJ1129" s="127"/>
      <c r="AL1129" s="113"/>
      <c r="AS1129" s="127"/>
      <c r="AT1129" s="127"/>
      <c r="AU1129" s="127"/>
      <c r="AV1129" s="127"/>
      <c r="AW1129" s="127"/>
      <c r="AX1129" s="127"/>
      <c r="AY1129" s="127"/>
      <c r="AZ1129" s="127"/>
    </row>
    <row r="1130" spans="3:52">
      <c r="C1130" s="38"/>
      <c r="D1130" s="38"/>
      <c r="AF1130" s="127"/>
      <c r="AG1130" s="127"/>
      <c r="AH1130" s="127"/>
      <c r="AI1130" s="127"/>
      <c r="AJ1130" s="127"/>
      <c r="AL1130" s="113"/>
      <c r="AS1130" s="127"/>
      <c r="AT1130" s="127"/>
      <c r="AU1130" s="127"/>
      <c r="AV1130" s="127"/>
      <c r="AW1130" s="127"/>
      <c r="AX1130" s="127"/>
      <c r="AY1130" s="127"/>
      <c r="AZ1130" s="127"/>
    </row>
    <row r="1131" spans="3:52">
      <c r="C1131" s="38"/>
      <c r="D1131" s="38"/>
      <c r="AF1131" s="127"/>
      <c r="AG1131" s="127"/>
      <c r="AH1131" s="127"/>
      <c r="AI1131" s="127"/>
      <c r="AJ1131" s="127"/>
      <c r="AL1131" s="113"/>
      <c r="AS1131" s="127"/>
      <c r="AT1131" s="127"/>
      <c r="AU1131" s="127"/>
      <c r="AV1131" s="127"/>
      <c r="AW1131" s="127"/>
      <c r="AX1131" s="127"/>
      <c r="AY1131" s="127"/>
      <c r="AZ1131" s="127"/>
    </row>
    <row r="1132" spans="3:52">
      <c r="C1132" s="38"/>
      <c r="D1132" s="38"/>
      <c r="AF1132" s="127"/>
      <c r="AG1132" s="127"/>
      <c r="AH1132" s="127"/>
      <c r="AI1132" s="127"/>
      <c r="AJ1132" s="127"/>
      <c r="AL1132" s="113"/>
      <c r="AS1132" s="127"/>
      <c r="AT1132" s="127"/>
      <c r="AU1132" s="127"/>
      <c r="AV1132" s="127"/>
      <c r="AW1132" s="127"/>
      <c r="AX1132" s="127"/>
      <c r="AY1132" s="127"/>
      <c r="AZ1132" s="127"/>
    </row>
    <row r="1133" spans="3:52">
      <c r="C1133" s="38"/>
      <c r="D1133" s="38"/>
      <c r="AF1133" s="127"/>
      <c r="AG1133" s="127"/>
      <c r="AH1133" s="127"/>
      <c r="AI1133" s="127"/>
      <c r="AJ1133" s="127"/>
      <c r="AL1133" s="113"/>
      <c r="AS1133" s="127"/>
      <c r="AT1133" s="127"/>
      <c r="AU1133" s="127"/>
      <c r="AV1133" s="127"/>
      <c r="AW1133" s="127"/>
      <c r="AX1133" s="127"/>
      <c r="AY1133" s="127"/>
      <c r="AZ1133" s="127"/>
    </row>
    <row r="1134" spans="3:52">
      <c r="C1134" s="38"/>
      <c r="D1134" s="38"/>
      <c r="AF1134" s="127"/>
      <c r="AG1134" s="127"/>
      <c r="AH1134" s="127"/>
      <c r="AI1134" s="127"/>
      <c r="AJ1134" s="127"/>
      <c r="AL1134" s="113"/>
      <c r="AS1134" s="127"/>
      <c r="AT1134" s="127"/>
      <c r="AU1134" s="127"/>
      <c r="AV1134" s="127"/>
      <c r="AW1134" s="127"/>
      <c r="AX1134" s="127"/>
      <c r="AY1134" s="127"/>
      <c r="AZ1134" s="127"/>
    </row>
    <row r="1135" spans="3:52">
      <c r="C1135" s="38"/>
      <c r="D1135" s="38"/>
      <c r="AF1135" s="127"/>
      <c r="AG1135" s="127"/>
      <c r="AH1135" s="127"/>
      <c r="AI1135" s="127"/>
      <c r="AJ1135" s="127"/>
      <c r="AL1135" s="113"/>
      <c r="AS1135" s="127"/>
      <c r="AT1135" s="127"/>
      <c r="AU1135" s="127"/>
      <c r="AV1135" s="127"/>
      <c r="AW1135" s="127"/>
      <c r="AX1135" s="127"/>
      <c r="AY1135" s="127"/>
      <c r="AZ1135" s="127"/>
    </row>
    <row r="1136" spans="3:52">
      <c r="C1136" s="38"/>
      <c r="D1136" s="38"/>
      <c r="AF1136" s="127"/>
      <c r="AG1136" s="127"/>
      <c r="AH1136" s="127"/>
      <c r="AI1136" s="127"/>
      <c r="AJ1136" s="127"/>
      <c r="AL1136" s="113"/>
      <c r="AS1136" s="127"/>
      <c r="AT1136" s="127"/>
      <c r="AU1136" s="127"/>
      <c r="AV1136" s="127"/>
      <c r="AW1136" s="127"/>
      <c r="AX1136" s="127"/>
      <c r="AY1136" s="127"/>
      <c r="AZ1136" s="127"/>
    </row>
    <row r="1137" spans="3:52">
      <c r="C1137" s="38"/>
      <c r="D1137" s="38"/>
      <c r="AF1137" s="127"/>
      <c r="AG1137" s="127"/>
      <c r="AH1137" s="127"/>
      <c r="AI1137" s="127"/>
      <c r="AJ1137" s="127"/>
      <c r="AL1137" s="113"/>
      <c r="AS1137" s="127"/>
      <c r="AT1137" s="127"/>
      <c r="AU1137" s="127"/>
      <c r="AV1137" s="127"/>
      <c r="AW1137" s="127"/>
      <c r="AX1137" s="127"/>
      <c r="AY1137" s="127"/>
      <c r="AZ1137" s="127"/>
    </row>
    <row r="1138" spans="3:52">
      <c r="C1138" s="38"/>
      <c r="D1138" s="38"/>
      <c r="AF1138" s="127"/>
      <c r="AG1138" s="127"/>
      <c r="AH1138" s="127"/>
      <c r="AI1138" s="127"/>
      <c r="AJ1138" s="127"/>
      <c r="AL1138" s="113"/>
      <c r="AS1138" s="127"/>
      <c r="AT1138" s="127"/>
      <c r="AU1138" s="127"/>
      <c r="AV1138" s="127"/>
      <c r="AW1138" s="127"/>
      <c r="AX1138" s="127"/>
      <c r="AY1138" s="127"/>
      <c r="AZ1138" s="127"/>
    </row>
    <row r="1139" spans="3:52">
      <c r="C1139" s="38"/>
      <c r="D1139" s="38"/>
      <c r="AF1139" s="127"/>
      <c r="AG1139" s="127"/>
      <c r="AH1139" s="127"/>
      <c r="AI1139" s="127"/>
      <c r="AJ1139" s="127"/>
      <c r="AL1139" s="113"/>
      <c r="AS1139" s="127"/>
      <c r="AT1139" s="127"/>
      <c r="AU1139" s="127"/>
      <c r="AV1139" s="127"/>
      <c r="AW1139" s="127"/>
      <c r="AX1139" s="127"/>
      <c r="AY1139" s="127"/>
      <c r="AZ1139" s="127"/>
    </row>
    <row r="1140" spans="3:52">
      <c r="C1140" s="38"/>
      <c r="D1140" s="38"/>
      <c r="AF1140" s="127"/>
      <c r="AG1140" s="127"/>
      <c r="AH1140" s="127"/>
      <c r="AI1140" s="127"/>
      <c r="AJ1140" s="127"/>
      <c r="AL1140" s="113"/>
      <c r="AS1140" s="127"/>
      <c r="AT1140" s="127"/>
      <c r="AU1140" s="127"/>
      <c r="AV1140" s="127"/>
      <c r="AW1140" s="127"/>
      <c r="AX1140" s="127"/>
      <c r="AY1140" s="127"/>
      <c r="AZ1140" s="127"/>
    </row>
    <row r="1141" spans="3:52">
      <c r="C1141" s="38"/>
      <c r="D1141" s="38"/>
      <c r="AF1141" s="127"/>
      <c r="AG1141" s="127"/>
      <c r="AH1141" s="127"/>
      <c r="AI1141" s="127"/>
      <c r="AJ1141" s="127"/>
      <c r="AL1141" s="113"/>
      <c r="AS1141" s="127"/>
      <c r="AT1141" s="127"/>
      <c r="AU1141" s="127"/>
      <c r="AV1141" s="127"/>
      <c r="AW1141" s="127"/>
      <c r="AX1141" s="127"/>
      <c r="AY1141" s="127"/>
      <c r="AZ1141" s="127"/>
    </row>
    <row r="1142" spans="3:52">
      <c r="C1142" s="38"/>
      <c r="D1142" s="38"/>
      <c r="AF1142" s="127"/>
      <c r="AG1142" s="127"/>
      <c r="AH1142" s="127"/>
      <c r="AI1142" s="127"/>
      <c r="AJ1142" s="127"/>
      <c r="AL1142" s="113"/>
      <c r="AS1142" s="127"/>
      <c r="AT1142" s="127"/>
      <c r="AU1142" s="127"/>
      <c r="AV1142" s="127"/>
      <c r="AW1142" s="127"/>
      <c r="AX1142" s="127"/>
      <c r="AY1142" s="127"/>
      <c r="AZ1142" s="127"/>
    </row>
    <row r="1143" spans="3:52">
      <c r="C1143" s="38"/>
      <c r="D1143" s="38"/>
      <c r="AF1143" s="127"/>
      <c r="AG1143" s="127"/>
      <c r="AH1143" s="127"/>
      <c r="AI1143" s="127"/>
      <c r="AJ1143" s="127"/>
      <c r="AL1143" s="113"/>
      <c r="AS1143" s="127"/>
      <c r="AT1143" s="127"/>
      <c r="AU1143" s="127"/>
      <c r="AV1143" s="127"/>
      <c r="AW1143" s="127"/>
      <c r="AX1143" s="127"/>
      <c r="AY1143" s="127"/>
      <c r="AZ1143" s="127"/>
    </row>
    <row r="1144" spans="3:52">
      <c r="C1144" s="38"/>
      <c r="D1144" s="38"/>
      <c r="AF1144" s="127"/>
      <c r="AG1144" s="127"/>
      <c r="AH1144" s="127"/>
      <c r="AI1144" s="127"/>
      <c r="AJ1144" s="127"/>
      <c r="AL1144" s="113"/>
      <c r="AS1144" s="127"/>
      <c r="AT1144" s="127"/>
      <c r="AU1144" s="127"/>
      <c r="AV1144" s="127"/>
      <c r="AW1144" s="127"/>
      <c r="AX1144" s="127"/>
      <c r="AY1144" s="127"/>
      <c r="AZ1144" s="127"/>
    </row>
    <row r="1145" spans="3:52">
      <c r="C1145" s="38"/>
      <c r="D1145" s="38"/>
      <c r="AF1145" s="127"/>
      <c r="AG1145" s="127"/>
      <c r="AH1145" s="127"/>
      <c r="AI1145" s="127"/>
      <c r="AJ1145" s="127"/>
      <c r="AL1145" s="113"/>
      <c r="AS1145" s="127"/>
      <c r="AT1145" s="127"/>
      <c r="AU1145" s="127"/>
      <c r="AV1145" s="127"/>
      <c r="AW1145" s="127"/>
      <c r="AX1145" s="127"/>
      <c r="AY1145" s="127"/>
      <c r="AZ1145" s="127"/>
    </row>
    <row r="1146" spans="3:52">
      <c r="C1146" s="38"/>
      <c r="D1146" s="38"/>
      <c r="AF1146" s="127"/>
      <c r="AG1146" s="127"/>
      <c r="AH1146" s="127"/>
      <c r="AI1146" s="127"/>
      <c r="AJ1146" s="127"/>
      <c r="AL1146" s="113"/>
      <c r="AS1146" s="127"/>
      <c r="AT1146" s="127"/>
      <c r="AU1146" s="127"/>
      <c r="AV1146" s="127"/>
      <c r="AW1146" s="127"/>
      <c r="AX1146" s="127"/>
      <c r="AY1146" s="127"/>
      <c r="AZ1146" s="127"/>
    </row>
    <row r="1147" spans="3:52">
      <c r="C1147" s="38"/>
      <c r="D1147" s="38"/>
      <c r="AF1147" s="127"/>
      <c r="AG1147" s="127"/>
      <c r="AH1147" s="127"/>
      <c r="AI1147" s="127"/>
      <c r="AJ1147" s="127"/>
      <c r="AL1147" s="113"/>
      <c r="AS1147" s="127"/>
      <c r="AT1147" s="127"/>
      <c r="AU1147" s="127"/>
      <c r="AV1147" s="127"/>
      <c r="AW1147" s="127"/>
      <c r="AX1147" s="127"/>
      <c r="AY1147" s="127"/>
      <c r="AZ1147" s="127"/>
    </row>
    <row r="1148" spans="3:52">
      <c r="C1148" s="38"/>
      <c r="D1148" s="38"/>
      <c r="AF1148" s="127"/>
      <c r="AG1148" s="127"/>
      <c r="AH1148" s="127"/>
      <c r="AI1148" s="127"/>
      <c r="AJ1148" s="127"/>
      <c r="AL1148" s="113"/>
      <c r="AS1148" s="127"/>
      <c r="AT1148" s="127"/>
      <c r="AU1148" s="127"/>
      <c r="AV1148" s="127"/>
      <c r="AW1148" s="127"/>
      <c r="AX1148" s="127"/>
      <c r="AY1148" s="127"/>
      <c r="AZ1148" s="127"/>
    </row>
    <row r="1149" spans="3:52">
      <c r="C1149" s="38"/>
      <c r="D1149" s="38"/>
      <c r="AF1149" s="127"/>
      <c r="AG1149" s="127"/>
      <c r="AH1149" s="127"/>
      <c r="AI1149" s="127"/>
      <c r="AJ1149" s="127"/>
      <c r="AL1149" s="113"/>
      <c r="AS1149" s="127"/>
      <c r="AT1149" s="127"/>
      <c r="AU1149" s="127"/>
      <c r="AV1149" s="127"/>
      <c r="AW1149" s="127"/>
      <c r="AX1149" s="127"/>
      <c r="AY1149" s="127"/>
      <c r="AZ1149" s="127"/>
    </row>
    <row r="1150" spans="3:52">
      <c r="C1150" s="38"/>
      <c r="D1150" s="38"/>
      <c r="AF1150" s="127"/>
      <c r="AG1150" s="127"/>
      <c r="AH1150" s="127"/>
      <c r="AI1150" s="127"/>
      <c r="AJ1150" s="127"/>
      <c r="AL1150" s="113"/>
      <c r="AS1150" s="127"/>
      <c r="AT1150" s="127"/>
      <c r="AU1150" s="127"/>
      <c r="AV1150" s="127"/>
      <c r="AW1150" s="127"/>
      <c r="AX1150" s="127"/>
      <c r="AY1150" s="127"/>
      <c r="AZ1150" s="127"/>
    </row>
    <row r="1151" spans="3:52">
      <c r="C1151" s="38"/>
      <c r="D1151" s="38"/>
      <c r="AF1151" s="127"/>
      <c r="AG1151" s="127"/>
      <c r="AH1151" s="127"/>
      <c r="AI1151" s="127"/>
      <c r="AJ1151" s="127"/>
      <c r="AL1151" s="113"/>
      <c r="AS1151" s="127"/>
      <c r="AT1151" s="127"/>
      <c r="AU1151" s="127"/>
      <c r="AV1151" s="127"/>
      <c r="AW1151" s="127"/>
      <c r="AX1151" s="127"/>
      <c r="AY1151" s="127"/>
      <c r="AZ1151" s="127"/>
    </row>
    <row r="1152" spans="3:52">
      <c r="C1152" s="38"/>
      <c r="D1152" s="38"/>
      <c r="AF1152" s="127"/>
      <c r="AG1152" s="127"/>
      <c r="AH1152" s="127"/>
      <c r="AI1152" s="127"/>
      <c r="AJ1152" s="127"/>
      <c r="AL1152" s="113"/>
      <c r="AS1152" s="127"/>
      <c r="AT1152" s="127"/>
      <c r="AU1152" s="127"/>
      <c r="AV1152" s="127"/>
      <c r="AW1152" s="127"/>
      <c r="AX1152" s="127"/>
      <c r="AY1152" s="127"/>
      <c r="AZ1152" s="127"/>
    </row>
    <row r="1153" spans="3:53">
      <c r="C1153" s="38"/>
      <c r="D1153" s="38"/>
      <c r="AF1153" s="127"/>
      <c r="AG1153" s="127"/>
      <c r="AH1153" s="127"/>
      <c r="AI1153" s="127"/>
      <c r="AJ1153" s="127"/>
      <c r="AL1153" s="113"/>
      <c r="AS1153" s="127"/>
      <c r="AT1153" s="127"/>
      <c r="AU1153" s="127"/>
      <c r="AV1153" s="127"/>
      <c r="AW1153" s="127"/>
      <c r="AX1153" s="127"/>
      <c r="AY1153" s="127"/>
      <c r="AZ1153" s="127"/>
    </row>
    <row r="1154" spans="3:53">
      <c r="C1154" s="38"/>
      <c r="D1154" s="38"/>
      <c r="AF1154" s="127"/>
      <c r="AG1154" s="127"/>
      <c r="AH1154" s="127"/>
      <c r="AI1154" s="127"/>
      <c r="AJ1154" s="127"/>
      <c r="AL1154" s="113"/>
      <c r="AS1154" s="127"/>
      <c r="AT1154" s="127"/>
      <c r="AU1154" s="127"/>
      <c r="AV1154" s="127"/>
      <c r="AW1154" s="127"/>
      <c r="AX1154" s="127"/>
      <c r="AY1154" s="127"/>
      <c r="AZ1154" s="127"/>
    </row>
    <row r="1155" spans="3:53">
      <c r="C1155" s="38"/>
      <c r="D1155" s="38"/>
      <c r="AF1155" s="127"/>
      <c r="AG1155" s="127"/>
      <c r="AH1155" s="127"/>
      <c r="AI1155" s="127"/>
      <c r="AJ1155" s="127"/>
      <c r="AL1155" s="113"/>
      <c r="AS1155" s="127"/>
      <c r="AT1155" s="127"/>
      <c r="AU1155" s="127"/>
      <c r="AV1155" s="127"/>
      <c r="AW1155" s="127"/>
      <c r="AX1155" s="127"/>
      <c r="AY1155" s="127"/>
      <c r="AZ1155" s="127"/>
    </row>
    <row r="1156" spans="3:53">
      <c r="C1156" s="38"/>
      <c r="D1156" s="38"/>
      <c r="AF1156" s="127"/>
      <c r="AG1156" s="127"/>
      <c r="AH1156" s="127"/>
      <c r="AI1156" s="127"/>
      <c r="AJ1156" s="127"/>
      <c r="AL1156" s="113"/>
      <c r="AS1156" s="127"/>
      <c r="AT1156" s="127"/>
      <c r="AU1156" s="127"/>
      <c r="AV1156" s="127"/>
      <c r="AW1156" s="127"/>
      <c r="AX1156" s="127"/>
      <c r="AY1156" s="127"/>
      <c r="AZ1156" s="127"/>
      <c r="BA1156" s="127"/>
    </row>
    <row r="1157" spans="3:53">
      <c r="C1157" s="38"/>
      <c r="D1157" s="38"/>
      <c r="AF1157" s="127"/>
      <c r="AG1157" s="127"/>
      <c r="AH1157" s="127"/>
      <c r="AI1157" s="127"/>
      <c r="AJ1157" s="127"/>
      <c r="AL1157" s="113"/>
      <c r="AS1157" s="127"/>
      <c r="AT1157" s="127"/>
      <c r="AU1157" s="127"/>
      <c r="AV1157" s="127"/>
      <c r="AW1157" s="127"/>
      <c r="AX1157" s="127"/>
      <c r="AY1157" s="127"/>
      <c r="AZ1157" s="127"/>
    </row>
    <row r="1158" spans="3:53">
      <c r="C1158" s="38"/>
      <c r="D1158" s="38"/>
      <c r="AF1158" s="127"/>
      <c r="AG1158" s="127"/>
      <c r="AH1158" s="127"/>
      <c r="AI1158" s="127"/>
      <c r="AJ1158" s="127"/>
      <c r="AL1158" s="113"/>
      <c r="AS1158" s="127"/>
      <c r="AT1158" s="127"/>
      <c r="AU1158" s="127"/>
      <c r="AV1158" s="127"/>
      <c r="AW1158" s="127"/>
      <c r="AX1158" s="127"/>
      <c r="AY1158" s="127"/>
      <c r="AZ1158" s="127"/>
    </row>
    <row r="1159" spans="3:53">
      <c r="C1159" s="38"/>
      <c r="D1159" s="38"/>
      <c r="AF1159" s="127"/>
      <c r="AG1159" s="127"/>
      <c r="AH1159" s="127"/>
      <c r="AI1159" s="127"/>
      <c r="AJ1159" s="127"/>
      <c r="AL1159" s="113"/>
      <c r="AS1159" s="127"/>
      <c r="AT1159" s="127"/>
      <c r="AU1159" s="127"/>
      <c r="AV1159" s="127"/>
      <c r="AW1159" s="127"/>
      <c r="AX1159" s="127"/>
      <c r="AY1159" s="127"/>
      <c r="AZ1159" s="127"/>
    </row>
    <row r="1160" spans="3:53">
      <c r="C1160" s="38"/>
      <c r="D1160" s="38"/>
      <c r="AF1160" s="127"/>
      <c r="AG1160" s="127"/>
      <c r="AH1160" s="127"/>
      <c r="AI1160" s="127"/>
      <c r="AJ1160" s="127"/>
      <c r="AL1160" s="113"/>
      <c r="AS1160" s="127"/>
      <c r="AT1160" s="127"/>
      <c r="AU1160" s="127"/>
      <c r="AV1160" s="127"/>
      <c r="AW1160" s="127"/>
      <c r="AX1160" s="127"/>
      <c r="AY1160" s="127"/>
      <c r="AZ1160" s="127"/>
    </row>
    <row r="1161" spans="3:53">
      <c r="C1161" s="38"/>
      <c r="D1161" s="38"/>
      <c r="AF1161" s="127"/>
      <c r="AG1161" s="127"/>
      <c r="AH1161" s="127"/>
      <c r="AI1161" s="127"/>
      <c r="AJ1161" s="127"/>
      <c r="AL1161" s="113"/>
      <c r="AS1161" s="127"/>
      <c r="AT1161" s="127"/>
      <c r="AU1161" s="127"/>
      <c r="AV1161" s="127"/>
      <c r="AW1161" s="127"/>
      <c r="AX1161" s="127"/>
      <c r="AY1161" s="127"/>
      <c r="AZ1161" s="127"/>
    </row>
    <row r="1162" spans="3:53">
      <c r="C1162" s="38"/>
      <c r="D1162" s="38"/>
      <c r="AF1162" s="127"/>
      <c r="AG1162" s="127"/>
      <c r="AH1162" s="127"/>
      <c r="AI1162" s="127"/>
      <c r="AJ1162" s="127"/>
      <c r="AL1162" s="113"/>
      <c r="AS1162" s="127"/>
      <c r="AT1162" s="127"/>
      <c r="AU1162" s="127"/>
      <c r="AV1162" s="127"/>
      <c r="AW1162" s="127"/>
      <c r="AX1162" s="127"/>
      <c r="AY1162" s="127"/>
      <c r="AZ1162" s="127"/>
    </row>
    <row r="1163" spans="3:53">
      <c r="C1163" s="38"/>
      <c r="D1163" s="38"/>
      <c r="AF1163" s="127"/>
      <c r="AG1163" s="127"/>
      <c r="AH1163" s="127"/>
      <c r="AI1163" s="127"/>
      <c r="AJ1163" s="127"/>
      <c r="AL1163" s="113"/>
      <c r="AS1163" s="127"/>
      <c r="AT1163" s="127"/>
      <c r="AU1163" s="127"/>
      <c r="AV1163" s="127"/>
      <c r="AW1163" s="127"/>
      <c r="AX1163" s="127"/>
      <c r="AY1163" s="127"/>
      <c r="AZ1163" s="127"/>
    </row>
    <row r="1164" spans="3:53">
      <c r="C1164" s="38"/>
      <c r="D1164" s="38"/>
      <c r="AF1164" s="127"/>
      <c r="AG1164" s="127"/>
      <c r="AH1164" s="127"/>
      <c r="AI1164" s="127"/>
      <c r="AJ1164" s="127"/>
      <c r="AL1164" s="113"/>
      <c r="AS1164" s="127"/>
      <c r="AT1164" s="127"/>
      <c r="AU1164" s="127"/>
      <c r="AV1164" s="127"/>
      <c r="AW1164" s="127"/>
      <c r="AX1164" s="127"/>
      <c r="AY1164" s="127"/>
      <c r="AZ1164" s="127"/>
    </row>
    <row r="1165" spans="3:53">
      <c r="C1165" s="38"/>
      <c r="D1165" s="38"/>
      <c r="AF1165" s="127"/>
      <c r="AG1165" s="127"/>
      <c r="AH1165" s="127"/>
      <c r="AI1165" s="127"/>
      <c r="AJ1165" s="127"/>
      <c r="AL1165" s="113"/>
      <c r="AS1165" s="127"/>
      <c r="AT1165" s="127"/>
      <c r="AU1165" s="127"/>
      <c r="AV1165" s="127"/>
      <c r="AW1165" s="127"/>
      <c r="AX1165" s="127"/>
      <c r="AY1165" s="127"/>
      <c r="AZ1165" s="127"/>
    </row>
    <row r="1166" spans="3:53">
      <c r="C1166" s="38"/>
      <c r="D1166" s="38"/>
      <c r="AF1166" s="127"/>
      <c r="AG1166" s="127"/>
      <c r="AH1166" s="127"/>
      <c r="AI1166" s="127"/>
      <c r="AJ1166" s="127"/>
      <c r="AL1166" s="113"/>
      <c r="AS1166" s="127"/>
      <c r="AT1166" s="127"/>
      <c r="AU1166" s="127"/>
      <c r="AV1166" s="127"/>
      <c r="AW1166" s="127"/>
      <c r="AX1166" s="127"/>
      <c r="AY1166" s="127"/>
      <c r="AZ1166" s="127"/>
    </row>
    <row r="1167" spans="3:53">
      <c r="C1167" s="38"/>
      <c r="D1167" s="38"/>
      <c r="AF1167" s="127"/>
      <c r="AG1167" s="127"/>
      <c r="AH1167" s="127"/>
      <c r="AI1167" s="127"/>
      <c r="AJ1167" s="127"/>
      <c r="AL1167" s="113"/>
      <c r="AS1167" s="127"/>
      <c r="AT1167" s="127"/>
      <c r="AU1167" s="127"/>
      <c r="AV1167" s="127"/>
      <c r="AW1167" s="127"/>
      <c r="AX1167" s="127"/>
      <c r="AY1167" s="127"/>
      <c r="AZ1167" s="127"/>
    </row>
    <row r="1168" spans="3:53">
      <c r="C1168" s="38"/>
      <c r="D1168" s="38"/>
      <c r="AF1168" s="127"/>
      <c r="AG1168" s="127"/>
      <c r="AH1168" s="127"/>
      <c r="AI1168" s="127"/>
      <c r="AJ1168" s="127"/>
      <c r="AL1168" s="113"/>
      <c r="AS1168" s="127"/>
      <c r="AT1168" s="127"/>
      <c r="AU1168" s="127"/>
      <c r="AV1168" s="127"/>
      <c r="AW1168" s="127"/>
      <c r="AX1168" s="127"/>
      <c r="AY1168" s="127"/>
      <c r="AZ1168" s="127"/>
    </row>
    <row r="1169" spans="3:69">
      <c r="C1169" s="38"/>
      <c r="D1169" s="38"/>
      <c r="AF1169" s="127"/>
      <c r="AG1169" s="127"/>
      <c r="AH1169" s="127"/>
      <c r="AI1169" s="127"/>
      <c r="AJ1169" s="127"/>
      <c r="AL1169" s="113"/>
      <c r="AS1169" s="127"/>
      <c r="AT1169" s="127"/>
      <c r="AU1169" s="127"/>
      <c r="AV1169" s="127"/>
      <c r="AW1169" s="127"/>
      <c r="AX1169" s="127"/>
      <c r="AY1169" s="127"/>
      <c r="AZ1169" s="127"/>
    </row>
    <row r="1170" spans="3:69">
      <c r="C1170" s="38"/>
      <c r="D1170" s="38"/>
      <c r="AF1170" s="127"/>
      <c r="AG1170" s="127"/>
      <c r="AH1170" s="127"/>
      <c r="AI1170" s="127"/>
      <c r="AJ1170" s="127"/>
      <c r="AL1170" s="113"/>
      <c r="AS1170" s="127"/>
      <c r="AT1170" s="127"/>
      <c r="AU1170" s="127"/>
      <c r="AV1170" s="127"/>
      <c r="AW1170" s="127"/>
      <c r="AX1170" s="127"/>
      <c r="AY1170" s="127"/>
      <c r="AZ1170" s="127"/>
    </row>
    <row r="1171" spans="3:69">
      <c r="C1171" s="38"/>
      <c r="D1171" s="38"/>
      <c r="AF1171" s="127"/>
      <c r="AG1171" s="127"/>
      <c r="AH1171" s="127"/>
      <c r="AI1171" s="127"/>
      <c r="AJ1171" s="127"/>
      <c r="AL1171" s="113"/>
      <c r="AS1171" s="127"/>
      <c r="AT1171" s="127"/>
      <c r="AU1171" s="127"/>
      <c r="AV1171" s="127"/>
      <c r="AW1171" s="127"/>
      <c r="AX1171" s="127"/>
      <c r="AY1171" s="127"/>
      <c r="AZ1171" s="127"/>
    </row>
    <row r="1172" spans="3:69">
      <c r="C1172" s="38"/>
      <c r="D1172" s="38"/>
      <c r="AF1172" s="127"/>
      <c r="AG1172" s="127"/>
      <c r="AH1172" s="127"/>
      <c r="AI1172" s="127"/>
      <c r="AJ1172" s="127"/>
      <c r="AL1172" s="113"/>
      <c r="AS1172" s="127"/>
      <c r="AT1172" s="127"/>
      <c r="AU1172" s="127"/>
      <c r="AV1172" s="127"/>
      <c r="AW1172" s="127"/>
      <c r="AX1172" s="127"/>
      <c r="AY1172" s="127"/>
      <c r="AZ1172" s="127"/>
    </row>
    <row r="1173" spans="3:69">
      <c r="C1173" s="38"/>
      <c r="D1173" s="38"/>
      <c r="AF1173" s="127"/>
      <c r="AG1173" s="127"/>
      <c r="AH1173" s="127"/>
      <c r="AI1173" s="127"/>
      <c r="AJ1173" s="127"/>
      <c r="AL1173" s="113"/>
      <c r="AS1173" s="127"/>
      <c r="AT1173" s="127"/>
      <c r="AU1173" s="127"/>
      <c r="AV1173" s="127"/>
      <c r="AW1173" s="127"/>
      <c r="AX1173" s="127"/>
      <c r="AY1173" s="127"/>
      <c r="AZ1173" s="127"/>
    </row>
    <row r="1174" spans="3:69">
      <c r="C1174" s="38"/>
      <c r="D1174" s="38"/>
      <c r="AF1174" s="127"/>
      <c r="AG1174" s="127"/>
      <c r="AH1174" s="127"/>
      <c r="AI1174" s="127"/>
      <c r="AJ1174" s="127"/>
      <c r="AL1174" s="113"/>
      <c r="AS1174" s="127"/>
      <c r="AT1174" s="127"/>
      <c r="AU1174" s="127"/>
      <c r="AV1174" s="127"/>
      <c r="AW1174" s="127"/>
      <c r="AX1174" s="127"/>
      <c r="AY1174" s="127"/>
      <c r="AZ1174" s="127"/>
    </row>
    <row r="1175" spans="3:69">
      <c r="C1175" s="38"/>
      <c r="D1175" s="38"/>
      <c r="AF1175" s="127"/>
      <c r="AG1175" s="127"/>
      <c r="AH1175" s="127"/>
      <c r="AI1175" s="127"/>
      <c r="AJ1175" s="127"/>
      <c r="AL1175" s="113"/>
      <c r="AS1175" s="127"/>
      <c r="AT1175" s="127"/>
      <c r="AU1175" s="127"/>
      <c r="AV1175" s="127"/>
      <c r="AW1175" s="127"/>
      <c r="AX1175" s="127"/>
      <c r="AY1175" s="127"/>
      <c r="AZ1175" s="127"/>
    </row>
    <row r="1176" spans="3:69">
      <c r="C1176" s="38"/>
      <c r="D1176" s="38"/>
      <c r="AF1176" s="127"/>
      <c r="AG1176" s="127"/>
      <c r="AH1176" s="127"/>
      <c r="AI1176" s="127"/>
      <c r="AJ1176" s="127"/>
      <c r="AL1176" s="113"/>
      <c r="AS1176" s="127"/>
      <c r="AT1176" s="127"/>
      <c r="AU1176" s="127"/>
      <c r="AV1176" s="127"/>
      <c r="AW1176" s="127"/>
      <c r="AX1176" s="127"/>
      <c r="AY1176" s="127"/>
      <c r="AZ1176" s="127"/>
      <c r="BA1176" s="127"/>
      <c r="BB1176" s="127"/>
      <c r="BC1176" s="127"/>
      <c r="BD1176" s="127"/>
      <c r="BE1176" s="127"/>
      <c r="BF1176" s="127"/>
      <c r="BG1176" s="127"/>
      <c r="BH1176" s="127"/>
      <c r="BI1176" s="127"/>
      <c r="BJ1176" s="127"/>
      <c r="BK1176" s="127"/>
      <c r="BL1176" s="127"/>
      <c r="BM1176" s="127"/>
      <c r="BN1176" s="127"/>
      <c r="BO1176" s="127"/>
      <c r="BP1176" s="127"/>
      <c r="BQ1176" s="127"/>
    </row>
    <row r="1177" spans="3:69">
      <c r="C1177" s="38"/>
      <c r="D1177" s="38"/>
      <c r="AF1177" s="127"/>
      <c r="AG1177" s="127"/>
      <c r="AH1177" s="127"/>
      <c r="AI1177" s="127"/>
      <c r="AJ1177" s="127"/>
      <c r="AL1177" s="113"/>
      <c r="AS1177" s="127"/>
      <c r="AT1177" s="127"/>
      <c r="AU1177" s="127"/>
      <c r="AV1177" s="127"/>
      <c r="AW1177" s="127"/>
      <c r="AX1177" s="127"/>
      <c r="AY1177" s="127"/>
      <c r="AZ1177" s="127"/>
    </row>
    <row r="1178" spans="3:69">
      <c r="C1178" s="38"/>
      <c r="D1178" s="38"/>
      <c r="AF1178" s="127"/>
      <c r="AG1178" s="127"/>
      <c r="AH1178" s="127"/>
      <c r="AI1178" s="127"/>
      <c r="AJ1178" s="127"/>
      <c r="AL1178" s="113"/>
      <c r="AS1178" s="127"/>
      <c r="AT1178" s="127"/>
      <c r="AU1178" s="127"/>
      <c r="AV1178" s="127"/>
      <c r="AW1178" s="127"/>
      <c r="AX1178" s="127"/>
      <c r="AY1178" s="127"/>
      <c r="AZ1178" s="127"/>
    </row>
    <row r="1179" spans="3:69">
      <c r="C1179" s="38"/>
      <c r="D1179" s="38"/>
      <c r="AF1179" s="127"/>
      <c r="AG1179" s="127"/>
      <c r="AH1179" s="127"/>
      <c r="AI1179" s="127"/>
      <c r="AJ1179" s="127"/>
      <c r="AL1179" s="113"/>
      <c r="AS1179" s="127"/>
      <c r="AT1179" s="127"/>
      <c r="AU1179" s="127"/>
      <c r="AV1179" s="127"/>
      <c r="AW1179" s="127"/>
      <c r="AX1179" s="127"/>
      <c r="AY1179" s="127"/>
      <c r="AZ1179" s="127"/>
    </row>
    <row r="1180" spans="3:69">
      <c r="C1180" s="38"/>
      <c r="D1180" s="38"/>
      <c r="AF1180" s="127"/>
      <c r="AG1180" s="127"/>
      <c r="AH1180" s="127"/>
      <c r="AI1180" s="127"/>
      <c r="AJ1180" s="127"/>
      <c r="AL1180" s="113"/>
      <c r="AS1180" s="127"/>
      <c r="AT1180" s="127"/>
      <c r="AU1180" s="127"/>
      <c r="AV1180" s="127"/>
      <c r="AW1180" s="127"/>
      <c r="AX1180" s="127"/>
      <c r="AY1180" s="127"/>
      <c r="AZ1180" s="127"/>
    </row>
    <row r="1181" spans="3:69">
      <c r="C1181" s="38"/>
      <c r="D1181" s="38"/>
      <c r="AF1181" s="127"/>
      <c r="AG1181" s="127"/>
      <c r="AH1181" s="127"/>
      <c r="AI1181" s="127"/>
      <c r="AJ1181" s="127"/>
      <c r="AL1181" s="113"/>
      <c r="AS1181" s="127"/>
      <c r="AT1181" s="127"/>
      <c r="AU1181" s="127"/>
      <c r="AV1181" s="127"/>
      <c r="AW1181" s="127"/>
      <c r="AX1181" s="127"/>
      <c r="AY1181" s="127"/>
      <c r="AZ1181" s="127"/>
    </row>
    <row r="1182" spans="3:69">
      <c r="C1182" s="38"/>
      <c r="D1182" s="38"/>
      <c r="AF1182" s="127"/>
      <c r="AG1182" s="127"/>
      <c r="AH1182" s="127"/>
      <c r="AI1182" s="127"/>
      <c r="AJ1182" s="127"/>
      <c r="AL1182" s="113"/>
      <c r="AS1182" s="127"/>
      <c r="AT1182" s="127"/>
      <c r="AU1182" s="127"/>
      <c r="AV1182" s="127"/>
      <c r="AW1182" s="127"/>
      <c r="AX1182" s="127"/>
      <c r="AY1182" s="127"/>
      <c r="AZ1182" s="127"/>
    </row>
    <row r="1183" spans="3:69">
      <c r="C1183" s="38"/>
      <c r="D1183" s="38"/>
      <c r="AF1183" s="127"/>
      <c r="AG1183" s="127"/>
      <c r="AH1183" s="127"/>
      <c r="AI1183" s="127"/>
      <c r="AJ1183" s="127"/>
      <c r="AL1183" s="113"/>
      <c r="AS1183" s="127"/>
      <c r="AT1183" s="127"/>
      <c r="AU1183" s="127"/>
      <c r="AV1183" s="127"/>
      <c r="AW1183" s="127"/>
      <c r="AX1183" s="127"/>
      <c r="AY1183" s="127"/>
      <c r="AZ1183" s="127"/>
    </row>
    <row r="1184" spans="3:69">
      <c r="C1184" s="38"/>
      <c r="D1184" s="38"/>
      <c r="AF1184" s="127"/>
      <c r="AG1184" s="127"/>
      <c r="AH1184" s="127"/>
      <c r="AI1184" s="127"/>
      <c r="AJ1184" s="127"/>
      <c r="AL1184" s="113"/>
      <c r="AS1184" s="127"/>
      <c r="AT1184" s="127"/>
      <c r="AU1184" s="127"/>
      <c r="AV1184" s="127"/>
      <c r="AW1184" s="127"/>
      <c r="AX1184" s="127"/>
      <c r="AY1184" s="127"/>
      <c r="AZ1184" s="127"/>
    </row>
    <row r="1185" spans="3:53">
      <c r="C1185" s="38"/>
      <c r="D1185" s="38"/>
      <c r="AF1185" s="127"/>
      <c r="AG1185" s="127"/>
      <c r="AH1185" s="127"/>
      <c r="AI1185" s="127"/>
      <c r="AJ1185" s="127"/>
      <c r="AL1185" s="113"/>
      <c r="AS1185" s="127"/>
      <c r="AT1185" s="127"/>
      <c r="AU1185" s="127"/>
      <c r="AV1185" s="127"/>
      <c r="AW1185" s="127"/>
      <c r="AX1185" s="127"/>
      <c r="AY1185" s="127"/>
      <c r="AZ1185" s="127"/>
    </row>
    <row r="1186" spans="3:53">
      <c r="C1186" s="38"/>
      <c r="D1186" s="38"/>
      <c r="AF1186" s="127"/>
      <c r="AG1186" s="127"/>
      <c r="AH1186" s="127"/>
      <c r="AI1186" s="127"/>
      <c r="AJ1186" s="127"/>
      <c r="AL1186" s="113"/>
      <c r="AS1186" s="127"/>
      <c r="AT1186" s="127"/>
      <c r="AU1186" s="127"/>
      <c r="AV1186" s="127"/>
      <c r="AW1186" s="127"/>
      <c r="AX1186" s="127"/>
      <c r="AY1186" s="127"/>
      <c r="AZ1186" s="127"/>
    </row>
    <row r="1187" spans="3:53">
      <c r="C1187" s="38"/>
      <c r="D1187" s="38"/>
      <c r="AF1187" s="127"/>
      <c r="AG1187" s="127"/>
      <c r="AH1187" s="127"/>
      <c r="AI1187" s="127"/>
      <c r="AJ1187" s="127"/>
      <c r="AL1187" s="113"/>
      <c r="AS1187" s="127"/>
      <c r="AT1187" s="127"/>
      <c r="AU1187" s="127"/>
      <c r="AV1187" s="127"/>
      <c r="AW1187" s="127"/>
      <c r="AX1187" s="127"/>
      <c r="AY1187" s="127"/>
      <c r="AZ1187" s="127"/>
    </row>
    <row r="1188" spans="3:53">
      <c r="C1188" s="38"/>
      <c r="D1188" s="38"/>
      <c r="AF1188" s="127"/>
      <c r="AG1188" s="127"/>
      <c r="AH1188" s="127"/>
      <c r="AI1188" s="127"/>
      <c r="AJ1188" s="127"/>
      <c r="AL1188" s="113"/>
      <c r="AS1188" s="127"/>
      <c r="AT1188" s="127"/>
      <c r="AU1188" s="127"/>
      <c r="AV1188" s="127"/>
      <c r="AW1188" s="127"/>
      <c r="AX1188" s="127"/>
      <c r="AY1188" s="127"/>
      <c r="AZ1188" s="127"/>
    </row>
    <row r="1189" spans="3:53">
      <c r="C1189" s="38"/>
      <c r="D1189" s="38"/>
      <c r="AF1189" s="127"/>
      <c r="AG1189" s="127"/>
      <c r="AH1189" s="127"/>
      <c r="AI1189" s="127"/>
      <c r="AJ1189" s="127"/>
      <c r="AL1189" s="113"/>
      <c r="AS1189" s="127"/>
      <c r="AT1189" s="127"/>
      <c r="AU1189" s="127"/>
      <c r="AV1189" s="127"/>
      <c r="AW1189" s="127"/>
      <c r="AX1189" s="127"/>
      <c r="AY1189" s="127"/>
      <c r="AZ1189" s="127"/>
      <c r="BA1189" s="127"/>
    </row>
    <row r="1190" spans="3:53">
      <c r="C1190" s="38"/>
      <c r="D1190" s="38"/>
      <c r="AF1190" s="127"/>
      <c r="AG1190" s="127"/>
      <c r="AH1190" s="127"/>
      <c r="AI1190" s="127"/>
      <c r="AJ1190" s="127"/>
      <c r="AL1190" s="113"/>
      <c r="AS1190" s="127"/>
      <c r="AT1190" s="127"/>
      <c r="AU1190" s="127"/>
      <c r="AV1190" s="127"/>
      <c r="AW1190" s="127"/>
      <c r="AX1190" s="127"/>
      <c r="AY1190" s="127"/>
      <c r="AZ1190" s="127"/>
    </row>
    <row r="1191" spans="3:53">
      <c r="C1191" s="38"/>
      <c r="D1191" s="38"/>
      <c r="AF1191" s="127"/>
      <c r="AG1191" s="127"/>
      <c r="AH1191" s="127"/>
      <c r="AI1191" s="127"/>
      <c r="AJ1191" s="127"/>
      <c r="AL1191" s="113"/>
      <c r="AS1191" s="127"/>
      <c r="AT1191" s="127"/>
      <c r="AU1191" s="127"/>
      <c r="AV1191" s="127"/>
      <c r="AW1191" s="127"/>
      <c r="AX1191" s="127"/>
      <c r="AY1191" s="127"/>
      <c r="AZ1191" s="127"/>
    </row>
    <row r="1192" spans="3:53">
      <c r="C1192" s="38"/>
      <c r="D1192" s="38"/>
      <c r="AF1192" s="127"/>
      <c r="AG1192" s="127"/>
      <c r="AH1192" s="127"/>
      <c r="AI1192" s="127"/>
      <c r="AJ1192" s="127"/>
      <c r="AL1192" s="113"/>
      <c r="AS1192" s="127"/>
      <c r="AT1192" s="127"/>
      <c r="AU1192" s="127"/>
      <c r="AV1192" s="127"/>
      <c r="AW1192" s="127"/>
      <c r="AX1192" s="127"/>
      <c r="AY1192" s="127"/>
      <c r="AZ1192" s="127"/>
      <c r="BA1192" s="127"/>
    </row>
    <row r="1193" spans="3:53">
      <c r="C1193" s="38"/>
      <c r="D1193" s="38"/>
      <c r="AF1193" s="127"/>
      <c r="AG1193" s="127"/>
      <c r="AH1193" s="127"/>
      <c r="AI1193" s="127"/>
      <c r="AJ1193" s="127"/>
      <c r="AL1193" s="113"/>
      <c r="AS1193" s="127"/>
      <c r="AT1193" s="127"/>
      <c r="AU1193" s="127"/>
      <c r="AV1193" s="127"/>
      <c r="AW1193" s="127"/>
      <c r="AX1193" s="127"/>
      <c r="AY1193" s="127"/>
      <c r="AZ1193" s="127"/>
    </row>
    <row r="1194" spans="3:53">
      <c r="C1194" s="38"/>
      <c r="D1194" s="38"/>
      <c r="AF1194" s="127"/>
      <c r="AG1194" s="127"/>
      <c r="AH1194" s="127"/>
      <c r="AI1194" s="127"/>
      <c r="AJ1194" s="127"/>
      <c r="AL1194" s="113"/>
      <c r="AS1194" s="127"/>
      <c r="AT1194" s="127"/>
      <c r="AU1194" s="127"/>
      <c r="AV1194" s="127"/>
      <c r="AW1194" s="127"/>
      <c r="AX1194" s="127"/>
      <c r="AY1194" s="127"/>
      <c r="AZ1194" s="127"/>
    </row>
    <row r="1195" spans="3:53">
      <c r="C1195" s="38"/>
      <c r="D1195" s="38"/>
      <c r="AF1195" s="127"/>
      <c r="AG1195" s="127"/>
      <c r="AH1195" s="127"/>
      <c r="AI1195" s="127"/>
      <c r="AJ1195" s="127"/>
      <c r="AL1195" s="113"/>
      <c r="AS1195" s="127"/>
      <c r="AT1195" s="127"/>
      <c r="AU1195" s="127"/>
      <c r="AV1195" s="127"/>
      <c r="AW1195" s="127"/>
      <c r="AX1195" s="127"/>
      <c r="AY1195" s="127"/>
      <c r="AZ1195" s="127"/>
    </row>
    <row r="1196" spans="3:53">
      <c r="C1196" s="38"/>
      <c r="D1196" s="38"/>
      <c r="AF1196" s="127"/>
      <c r="AG1196" s="127"/>
      <c r="AH1196" s="127"/>
      <c r="AI1196" s="127"/>
      <c r="AJ1196" s="127"/>
      <c r="AL1196" s="113"/>
      <c r="AS1196" s="127"/>
      <c r="AT1196" s="127"/>
      <c r="AU1196" s="127"/>
      <c r="AV1196" s="127"/>
      <c r="AW1196" s="127"/>
      <c r="AX1196" s="127"/>
      <c r="AY1196" s="127"/>
      <c r="AZ1196" s="127"/>
    </row>
    <row r="1197" spans="3:53">
      <c r="C1197" s="38"/>
      <c r="D1197" s="38"/>
      <c r="AF1197" s="127"/>
      <c r="AG1197" s="127"/>
      <c r="AH1197" s="127"/>
      <c r="AI1197" s="127"/>
      <c r="AJ1197" s="127"/>
      <c r="AL1197" s="113"/>
      <c r="AS1197" s="127"/>
      <c r="AT1197" s="127"/>
      <c r="AU1197" s="127"/>
      <c r="AV1197" s="127"/>
      <c r="AW1197" s="127"/>
      <c r="AX1197" s="127"/>
      <c r="AY1197" s="127"/>
      <c r="AZ1197" s="127"/>
    </row>
    <row r="1198" spans="3:53">
      <c r="C1198" s="38"/>
      <c r="D1198" s="38"/>
      <c r="AF1198" s="127"/>
      <c r="AG1198" s="127"/>
      <c r="AH1198" s="127"/>
      <c r="AI1198" s="127"/>
      <c r="AJ1198" s="127"/>
      <c r="AL1198" s="113"/>
      <c r="AS1198" s="127"/>
      <c r="AT1198" s="127"/>
      <c r="AU1198" s="127"/>
      <c r="AV1198" s="127"/>
      <c r="AW1198" s="127"/>
      <c r="AX1198" s="127"/>
      <c r="AY1198" s="127"/>
      <c r="AZ1198" s="127"/>
    </row>
    <row r="1199" spans="3:53">
      <c r="C1199" s="38"/>
      <c r="D1199" s="38"/>
      <c r="AF1199" s="127"/>
      <c r="AG1199" s="127"/>
      <c r="AH1199" s="127"/>
      <c r="AI1199" s="127"/>
      <c r="AJ1199" s="127"/>
      <c r="AL1199" s="113"/>
      <c r="AS1199" s="127"/>
      <c r="AT1199" s="127"/>
      <c r="AU1199" s="127"/>
      <c r="AV1199" s="127"/>
      <c r="AW1199" s="127"/>
      <c r="AX1199" s="127"/>
      <c r="AY1199" s="127"/>
      <c r="AZ1199" s="127"/>
    </row>
    <row r="1200" spans="3:53">
      <c r="C1200" s="38"/>
      <c r="D1200" s="38"/>
      <c r="AF1200" s="127"/>
      <c r="AG1200" s="127"/>
      <c r="AH1200" s="127"/>
      <c r="AI1200" s="127"/>
      <c r="AJ1200" s="127"/>
      <c r="AL1200" s="113"/>
      <c r="AS1200" s="127"/>
      <c r="AT1200" s="127"/>
      <c r="AU1200" s="127"/>
      <c r="AV1200" s="127"/>
      <c r="AW1200" s="127"/>
      <c r="AX1200" s="127"/>
      <c r="AY1200" s="127"/>
      <c r="AZ1200" s="127"/>
    </row>
    <row r="1201" spans="3:53">
      <c r="C1201" s="38"/>
      <c r="D1201" s="38"/>
      <c r="AF1201" s="127"/>
      <c r="AG1201" s="127"/>
      <c r="AH1201" s="127"/>
      <c r="AI1201" s="127"/>
      <c r="AJ1201" s="127"/>
      <c r="AL1201" s="113"/>
      <c r="AS1201" s="127"/>
      <c r="AT1201" s="127"/>
      <c r="AU1201" s="127"/>
      <c r="AV1201" s="127"/>
      <c r="AW1201" s="127"/>
      <c r="AX1201" s="127"/>
      <c r="AY1201" s="127"/>
      <c r="AZ1201" s="127"/>
    </row>
    <row r="1202" spans="3:53">
      <c r="C1202" s="38"/>
      <c r="D1202" s="38"/>
      <c r="AF1202" s="127"/>
      <c r="AG1202" s="127"/>
      <c r="AH1202" s="127"/>
      <c r="AI1202" s="127"/>
      <c r="AJ1202" s="127"/>
      <c r="AL1202" s="113"/>
      <c r="AS1202" s="127"/>
      <c r="AT1202" s="127"/>
      <c r="AU1202" s="127"/>
      <c r="AV1202" s="127"/>
      <c r="AW1202" s="127"/>
      <c r="AX1202" s="127"/>
      <c r="AY1202" s="127"/>
      <c r="AZ1202" s="127"/>
    </row>
    <row r="1203" spans="3:53">
      <c r="C1203" s="38"/>
      <c r="D1203" s="38"/>
      <c r="AF1203" s="127"/>
      <c r="AG1203" s="127"/>
      <c r="AH1203" s="127"/>
      <c r="AI1203" s="127"/>
      <c r="AJ1203" s="127"/>
      <c r="AL1203" s="113"/>
      <c r="AS1203" s="127"/>
      <c r="AT1203" s="127"/>
      <c r="AU1203" s="127"/>
      <c r="AV1203" s="127"/>
      <c r="AW1203" s="127"/>
      <c r="AX1203" s="127"/>
      <c r="AY1203" s="127"/>
      <c r="AZ1203" s="127"/>
    </row>
    <row r="1204" spans="3:53">
      <c r="C1204" s="38"/>
      <c r="D1204" s="38"/>
      <c r="AF1204" s="127"/>
      <c r="AG1204" s="127"/>
      <c r="AH1204" s="127"/>
      <c r="AI1204" s="127"/>
      <c r="AJ1204" s="127"/>
      <c r="AL1204" s="113"/>
      <c r="AS1204" s="127"/>
      <c r="AT1204" s="127"/>
      <c r="AU1204" s="127"/>
      <c r="AV1204" s="127"/>
      <c r="AW1204" s="127"/>
      <c r="AX1204" s="127"/>
      <c r="AY1204" s="127"/>
      <c r="AZ1204" s="127"/>
      <c r="BA1204" s="127"/>
    </row>
    <row r="1205" spans="3:53">
      <c r="C1205" s="38"/>
      <c r="D1205" s="38"/>
      <c r="AF1205" s="127"/>
      <c r="AG1205" s="127"/>
      <c r="AH1205" s="127"/>
      <c r="AI1205" s="127"/>
      <c r="AJ1205" s="127"/>
      <c r="AL1205" s="113"/>
      <c r="AS1205" s="127"/>
      <c r="AT1205" s="127"/>
      <c r="AU1205" s="127"/>
      <c r="AV1205" s="127"/>
      <c r="AW1205" s="127"/>
      <c r="AX1205" s="127"/>
      <c r="AY1205" s="127"/>
      <c r="AZ1205" s="127"/>
    </row>
    <row r="1206" spans="3:53">
      <c r="C1206" s="38"/>
      <c r="D1206" s="38"/>
      <c r="AF1206" s="127"/>
      <c r="AG1206" s="127"/>
      <c r="AH1206" s="127"/>
      <c r="AI1206" s="127"/>
      <c r="AJ1206" s="127"/>
      <c r="AL1206" s="113"/>
      <c r="AS1206" s="127"/>
      <c r="AT1206" s="127"/>
      <c r="AU1206" s="127"/>
      <c r="AV1206" s="127"/>
      <c r="AW1206" s="127"/>
      <c r="AX1206" s="127"/>
      <c r="AY1206" s="127"/>
      <c r="AZ1206" s="127"/>
    </row>
    <row r="1207" spans="3:53">
      <c r="C1207" s="38"/>
      <c r="D1207" s="38"/>
      <c r="AF1207" s="127"/>
      <c r="AG1207" s="127"/>
      <c r="AH1207" s="127"/>
      <c r="AI1207" s="127"/>
      <c r="AJ1207" s="127"/>
      <c r="AL1207" s="113"/>
      <c r="AS1207" s="127"/>
      <c r="AT1207" s="127"/>
      <c r="AU1207" s="127"/>
      <c r="AV1207" s="127"/>
      <c r="AW1207" s="127"/>
      <c r="AX1207" s="127"/>
      <c r="AY1207" s="127"/>
      <c r="AZ1207" s="127"/>
    </row>
    <row r="1208" spans="3:53">
      <c r="C1208" s="38"/>
      <c r="D1208" s="38"/>
      <c r="AF1208" s="127"/>
      <c r="AG1208" s="127"/>
      <c r="AH1208" s="127"/>
      <c r="AI1208" s="127"/>
      <c r="AJ1208" s="127"/>
      <c r="AL1208" s="113"/>
      <c r="AS1208" s="127"/>
      <c r="AT1208" s="127"/>
      <c r="AU1208" s="127"/>
      <c r="AV1208" s="127"/>
      <c r="AW1208" s="127"/>
      <c r="AX1208" s="127"/>
      <c r="AY1208" s="127"/>
      <c r="AZ1208" s="127"/>
    </row>
    <row r="1209" spans="3:53">
      <c r="C1209" s="38"/>
      <c r="D1209" s="38"/>
      <c r="AF1209" s="127"/>
      <c r="AG1209" s="127"/>
      <c r="AH1209" s="127"/>
      <c r="AI1209" s="127"/>
      <c r="AJ1209" s="127"/>
      <c r="AL1209" s="113"/>
      <c r="AS1209" s="127"/>
      <c r="AT1209" s="127"/>
      <c r="AU1209" s="127"/>
      <c r="AV1209" s="127"/>
      <c r="AW1209" s="127"/>
      <c r="AX1209" s="127"/>
      <c r="AY1209" s="127"/>
      <c r="AZ1209" s="127"/>
    </row>
    <row r="1210" spans="3:53">
      <c r="C1210" s="38"/>
      <c r="D1210" s="38"/>
      <c r="AF1210" s="127"/>
      <c r="AG1210" s="127"/>
      <c r="AH1210" s="127"/>
      <c r="AI1210" s="127"/>
      <c r="AJ1210" s="127"/>
      <c r="AL1210" s="113"/>
      <c r="AS1210" s="127"/>
      <c r="AT1210" s="127"/>
      <c r="AU1210" s="127"/>
      <c r="AV1210" s="127"/>
      <c r="AW1210" s="127"/>
      <c r="AX1210" s="127"/>
      <c r="AY1210" s="127"/>
      <c r="AZ1210" s="127"/>
    </row>
    <row r="1211" spans="3:53">
      <c r="C1211" s="38"/>
      <c r="D1211" s="38"/>
      <c r="AF1211" s="127"/>
      <c r="AG1211" s="127"/>
      <c r="AH1211" s="127"/>
      <c r="AI1211" s="127"/>
      <c r="AJ1211" s="127"/>
      <c r="AL1211" s="113"/>
      <c r="AS1211" s="127"/>
      <c r="AT1211" s="127"/>
      <c r="AU1211" s="127"/>
      <c r="AV1211" s="127"/>
      <c r="AW1211" s="127"/>
      <c r="AX1211" s="127"/>
      <c r="AY1211" s="127"/>
      <c r="AZ1211" s="127"/>
    </row>
    <row r="1212" spans="3:53">
      <c r="C1212" s="38"/>
      <c r="D1212" s="38"/>
      <c r="AF1212" s="127"/>
      <c r="AG1212" s="127"/>
      <c r="AH1212" s="127"/>
      <c r="AI1212" s="127"/>
      <c r="AJ1212" s="127"/>
      <c r="AL1212" s="113"/>
      <c r="AS1212" s="127"/>
      <c r="AT1212" s="127"/>
      <c r="AU1212" s="127"/>
      <c r="AV1212" s="127"/>
      <c r="AW1212" s="127"/>
      <c r="AX1212" s="127"/>
      <c r="AY1212" s="127"/>
      <c r="AZ1212" s="127"/>
    </row>
    <row r="1213" spans="3:53">
      <c r="C1213" s="38"/>
      <c r="D1213" s="38"/>
      <c r="AF1213" s="127"/>
      <c r="AG1213" s="127"/>
      <c r="AH1213" s="127"/>
      <c r="AI1213" s="127"/>
      <c r="AJ1213" s="127"/>
      <c r="AL1213" s="113"/>
      <c r="AS1213" s="127"/>
      <c r="AT1213" s="127"/>
      <c r="AU1213" s="127"/>
      <c r="AV1213" s="127"/>
      <c r="AW1213" s="127"/>
      <c r="AX1213" s="127"/>
      <c r="AY1213" s="127"/>
      <c r="AZ1213" s="127"/>
    </row>
    <row r="1214" spans="3:53">
      <c r="C1214" s="38"/>
      <c r="D1214" s="38"/>
      <c r="AF1214" s="127"/>
      <c r="AG1214" s="127"/>
      <c r="AH1214" s="127"/>
      <c r="AI1214" s="127"/>
      <c r="AJ1214" s="127"/>
      <c r="AL1214" s="113"/>
      <c r="AS1214" s="127"/>
      <c r="AT1214" s="127"/>
      <c r="AU1214" s="127"/>
      <c r="AV1214" s="127"/>
      <c r="AW1214" s="127"/>
      <c r="AX1214" s="127"/>
      <c r="AY1214" s="127"/>
      <c r="AZ1214" s="127"/>
    </row>
    <row r="1215" spans="3:53">
      <c r="C1215" s="38"/>
      <c r="D1215" s="38"/>
      <c r="AF1215" s="127"/>
      <c r="AG1215" s="127"/>
      <c r="AH1215" s="127"/>
      <c r="AI1215" s="127"/>
      <c r="AJ1215" s="127"/>
      <c r="AL1215" s="113"/>
      <c r="AS1215" s="127"/>
      <c r="AT1215" s="127"/>
      <c r="AU1215" s="127"/>
      <c r="AV1215" s="127"/>
      <c r="AW1215" s="127"/>
      <c r="AX1215" s="127"/>
      <c r="AY1215" s="127"/>
      <c r="AZ1215" s="127"/>
    </row>
    <row r="1216" spans="3:53">
      <c r="C1216" s="38"/>
      <c r="D1216" s="38"/>
      <c r="AF1216" s="127"/>
      <c r="AG1216" s="127"/>
      <c r="AH1216" s="127"/>
      <c r="AI1216" s="127"/>
      <c r="AJ1216" s="127"/>
      <c r="AL1216" s="113"/>
      <c r="AS1216" s="127"/>
      <c r="AT1216" s="127"/>
      <c r="AU1216" s="127"/>
      <c r="AV1216" s="127"/>
      <c r="AW1216" s="127"/>
      <c r="AX1216" s="127"/>
      <c r="AY1216" s="127"/>
      <c r="AZ1216" s="127"/>
    </row>
    <row r="1217" spans="3:69">
      <c r="C1217" s="38"/>
      <c r="D1217" s="38"/>
      <c r="AF1217" s="127"/>
      <c r="AG1217" s="127"/>
      <c r="AH1217" s="127"/>
      <c r="AI1217" s="127"/>
      <c r="AJ1217" s="127"/>
      <c r="AL1217" s="113"/>
      <c r="AS1217" s="127"/>
      <c r="AT1217" s="127"/>
      <c r="AU1217" s="127"/>
      <c r="AV1217" s="127"/>
      <c r="AW1217" s="127"/>
      <c r="AX1217" s="127"/>
      <c r="AY1217" s="127"/>
      <c r="AZ1217" s="127"/>
    </row>
    <row r="1218" spans="3:69">
      <c r="C1218" s="38"/>
      <c r="D1218" s="38"/>
      <c r="AF1218" s="127"/>
      <c r="AG1218" s="127"/>
      <c r="AH1218" s="127"/>
      <c r="AI1218" s="127"/>
      <c r="AJ1218" s="127"/>
      <c r="AL1218" s="113"/>
      <c r="AS1218" s="127"/>
      <c r="AT1218" s="127"/>
      <c r="AU1218" s="127"/>
      <c r="AV1218" s="127"/>
      <c r="AW1218" s="127"/>
      <c r="AX1218" s="127"/>
      <c r="AY1218" s="127"/>
      <c r="AZ1218" s="127"/>
    </row>
    <row r="1219" spans="3:69">
      <c r="C1219" s="38"/>
      <c r="D1219" s="38"/>
      <c r="AF1219" s="127"/>
      <c r="AG1219" s="127"/>
      <c r="AH1219" s="127"/>
      <c r="AI1219" s="127"/>
      <c r="AJ1219" s="127"/>
      <c r="AL1219" s="113"/>
      <c r="AS1219" s="127"/>
      <c r="AT1219" s="127"/>
      <c r="AU1219" s="127"/>
      <c r="AV1219" s="127"/>
      <c r="AW1219" s="127"/>
      <c r="AX1219" s="127"/>
      <c r="AY1219" s="127"/>
      <c r="AZ1219" s="127"/>
    </row>
    <row r="1220" spans="3:69">
      <c r="C1220" s="38"/>
      <c r="D1220" s="38"/>
      <c r="AF1220" s="127"/>
      <c r="AG1220" s="127"/>
      <c r="AH1220" s="127"/>
      <c r="AI1220" s="127"/>
      <c r="AJ1220" s="127"/>
      <c r="AL1220" s="113"/>
      <c r="AS1220" s="127"/>
      <c r="AT1220" s="127"/>
      <c r="AU1220" s="127"/>
      <c r="AV1220" s="127"/>
      <c r="AW1220" s="127"/>
      <c r="AX1220" s="127"/>
      <c r="AY1220" s="127"/>
      <c r="AZ1220" s="127"/>
    </row>
    <row r="1221" spans="3:69">
      <c r="C1221" s="38"/>
      <c r="D1221" s="38"/>
      <c r="AF1221" s="127"/>
      <c r="AG1221" s="127"/>
      <c r="AH1221" s="127"/>
      <c r="AI1221" s="127"/>
      <c r="AJ1221" s="127"/>
      <c r="AL1221" s="113"/>
      <c r="AS1221" s="127"/>
      <c r="AT1221" s="127"/>
      <c r="AU1221" s="127"/>
      <c r="AV1221" s="127"/>
      <c r="AW1221" s="127"/>
      <c r="AX1221" s="127"/>
      <c r="AY1221" s="127"/>
      <c r="AZ1221" s="127"/>
    </row>
    <row r="1222" spans="3:69">
      <c r="C1222" s="38"/>
      <c r="D1222" s="38"/>
      <c r="AF1222" s="127"/>
      <c r="AG1222" s="127"/>
      <c r="AH1222" s="127"/>
      <c r="AI1222" s="127"/>
      <c r="AJ1222" s="127"/>
      <c r="AL1222" s="113"/>
      <c r="AS1222" s="127"/>
      <c r="AT1222" s="127"/>
      <c r="AU1222" s="127"/>
      <c r="AV1222" s="127"/>
      <c r="AW1222" s="127"/>
      <c r="AX1222" s="127"/>
      <c r="AY1222" s="127"/>
      <c r="AZ1222" s="127"/>
    </row>
    <row r="1223" spans="3:69">
      <c r="C1223" s="38"/>
      <c r="D1223" s="38"/>
      <c r="AF1223" s="127"/>
      <c r="AG1223" s="127"/>
      <c r="AH1223" s="127"/>
      <c r="AI1223" s="127"/>
      <c r="AJ1223" s="127"/>
      <c r="AL1223" s="113"/>
      <c r="AS1223" s="127"/>
      <c r="AT1223" s="127"/>
      <c r="AU1223" s="127"/>
      <c r="AV1223" s="127"/>
      <c r="AW1223" s="127"/>
      <c r="AX1223" s="127"/>
      <c r="AY1223" s="127"/>
      <c r="AZ1223" s="127"/>
    </row>
    <row r="1224" spans="3:69">
      <c r="C1224" s="38"/>
      <c r="D1224" s="38"/>
      <c r="AF1224" s="127"/>
      <c r="AG1224" s="127"/>
      <c r="AH1224" s="127"/>
      <c r="AI1224" s="127"/>
      <c r="AJ1224" s="127"/>
      <c r="AL1224" s="113"/>
      <c r="AS1224" s="127"/>
      <c r="AT1224" s="127"/>
      <c r="AU1224" s="127"/>
      <c r="AV1224" s="127"/>
      <c r="AW1224" s="127"/>
      <c r="AX1224" s="127"/>
      <c r="AY1224" s="127"/>
      <c r="AZ1224" s="127"/>
    </row>
    <row r="1225" spans="3:69">
      <c r="C1225" s="38"/>
      <c r="D1225" s="38"/>
      <c r="AF1225" s="127"/>
      <c r="AG1225" s="127"/>
      <c r="AH1225" s="127"/>
      <c r="AI1225" s="127"/>
      <c r="AJ1225" s="127"/>
      <c r="AL1225" s="113"/>
      <c r="AS1225" s="127"/>
      <c r="AT1225" s="127"/>
      <c r="AU1225" s="127"/>
      <c r="AV1225" s="127"/>
      <c r="AW1225" s="127"/>
      <c r="AX1225" s="127"/>
      <c r="AY1225" s="127"/>
      <c r="AZ1225" s="127"/>
    </row>
    <row r="1226" spans="3:69">
      <c r="C1226" s="38"/>
      <c r="D1226" s="38"/>
      <c r="AF1226" s="127"/>
      <c r="AG1226" s="127"/>
      <c r="AH1226" s="127"/>
      <c r="AI1226" s="127"/>
      <c r="AJ1226" s="127"/>
      <c r="AL1226" s="113"/>
      <c r="AS1226" s="127"/>
      <c r="AT1226" s="127"/>
      <c r="AU1226" s="127"/>
      <c r="AV1226" s="127"/>
      <c r="AW1226" s="127"/>
      <c r="AX1226" s="127"/>
      <c r="AY1226" s="127"/>
      <c r="AZ1226" s="127"/>
    </row>
    <row r="1227" spans="3:69">
      <c r="C1227" s="38"/>
      <c r="D1227" s="38"/>
      <c r="AF1227" s="127"/>
      <c r="AG1227" s="127"/>
      <c r="AH1227" s="127"/>
      <c r="AI1227" s="127"/>
      <c r="AJ1227" s="127"/>
      <c r="AL1227" s="113"/>
      <c r="AS1227" s="127"/>
      <c r="AT1227" s="127"/>
      <c r="AU1227" s="127"/>
      <c r="AV1227" s="127"/>
      <c r="AW1227" s="127"/>
      <c r="AX1227" s="127"/>
      <c r="AY1227" s="127"/>
      <c r="AZ1227" s="127"/>
    </row>
    <row r="1228" spans="3:69">
      <c r="C1228" s="38"/>
      <c r="D1228" s="38"/>
      <c r="AF1228" s="127"/>
      <c r="AG1228" s="127"/>
      <c r="AH1228" s="127"/>
      <c r="AI1228" s="127"/>
      <c r="AJ1228" s="127"/>
      <c r="AL1228" s="113"/>
      <c r="AS1228" s="127"/>
      <c r="AT1228" s="127"/>
      <c r="AU1228" s="127"/>
      <c r="AV1228" s="127"/>
      <c r="AW1228" s="127"/>
      <c r="AX1228" s="127"/>
      <c r="AY1228" s="127"/>
      <c r="AZ1228" s="127"/>
    </row>
    <row r="1229" spans="3:69">
      <c r="C1229" s="38"/>
      <c r="D1229" s="38"/>
      <c r="AF1229" s="127"/>
      <c r="AG1229" s="127"/>
      <c r="AH1229" s="127"/>
      <c r="AI1229" s="127"/>
      <c r="AJ1229" s="127"/>
      <c r="AL1229" s="113"/>
      <c r="AS1229" s="127"/>
      <c r="AT1229" s="127"/>
      <c r="AU1229" s="127"/>
      <c r="AV1229" s="127"/>
      <c r="AW1229" s="127"/>
      <c r="AX1229" s="127"/>
      <c r="AY1229" s="127"/>
      <c r="AZ1229" s="127"/>
    </row>
    <row r="1230" spans="3:69">
      <c r="C1230" s="38"/>
      <c r="D1230" s="38"/>
      <c r="AF1230" s="127"/>
      <c r="AG1230" s="127"/>
      <c r="AH1230" s="127"/>
      <c r="AI1230" s="127"/>
      <c r="AJ1230" s="127"/>
      <c r="AL1230" s="113"/>
      <c r="AS1230" s="127"/>
      <c r="AT1230" s="127"/>
      <c r="AU1230" s="127"/>
      <c r="AV1230" s="127"/>
      <c r="AW1230" s="127"/>
      <c r="AX1230" s="127"/>
      <c r="AY1230" s="127"/>
      <c r="AZ1230" s="127"/>
    </row>
    <row r="1231" spans="3:69">
      <c r="C1231" s="38"/>
      <c r="D1231" s="38"/>
      <c r="AF1231" s="127"/>
      <c r="AG1231" s="127"/>
      <c r="AH1231" s="127"/>
      <c r="AI1231" s="127"/>
      <c r="AJ1231" s="127"/>
      <c r="AL1231" s="113"/>
      <c r="AS1231" s="127"/>
      <c r="AT1231" s="127"/>
      <c r="AU1231" s="127"/>
      <c r="AV1231" s="127"/>
      <c r="AW1231" s="127"/>
      <c r="AX1231" s="127"/>
      <c r="AY1231" s="127"/>
      <c r="AZ1231" s="127"/>
      <c r="BA1231" s="127"/>
      <c r="BB1231" s="127"/>
      <c r="BC1231" s="127"/>
      <c r="BD1231" s="127"/>
      <c r="BE1231" s="127"/>
      <c r="BF1231" s="127"/>
      <c r="BG1231" s="127"/>
      <c r="BH1231" s="127"/>
      <c r="BI1231" s="127"/>
      <c r="BJ1231" s="127"/>
      <c r="BK1231" s="127"/>
      <c r="BL1231" s="127"/>
      <c r="BM1231" s="127"/>
      <c r="BN1231" s="127"/>
      <c r="BO1231" s="127"/>
      <c r="BP1231" s="127"/>
      <c r="BQ1231" s="127"/>
    </row>
    <row r="1232" spans="3:69">
      <c r="C1232" s="38"/>
      <c r="D1232" s="38"/>
      <c r="AF1232" s="127"/>
      <c r="AG1232" s="127"/>
      <c r="AH1232" s="127"/>
      <c r="AI1232" s="127"/>
      <c r="AJ1232" s="127"/>
      <c r="AL1232" s="113"/>
      <c r="AS1232" s="127"/>
      <c r="AT1232" s="127"/>
      <c r="AU1232" s="127"/>
      <c r="AV1232" s="127"/>
      <c r="AW1232" s="127"/>
      <c r="AX1232" s="127"/>
      <c r="AY1232" s="127"/>
      <c r="AZ1232" s="127"/>
    </row>
    <row r="1233" spans="3:69">
      <c r="C1233" s="38"/>
      <c r="D1233" s="38"/>
      <c r="AF1233" s="127"/>
      <c r="AG1233" s="127"/>
      <c r="AH1233" s="127"/>
      <c r="AI1233" s="127"/>
      <c r="AJ1233" s="127"/>
      <c r="AL1233" s="113"/>
      <c r="AS1233" s="127"/>
      <c r="AT1233" s="127"/>
      <c r="AU1233" s="127"/>
      <c r="AV1233" s="127"/>
      <c r="AW1233" s="127"/>
      <c r="AX1233" s="127"/>
      <c r="AY1233" s="127"/>
      <c r="AZ1233" s="127"/>
    </row>
    <row r="1234" spans="3:69">
      <c r="C1234" s="38"/>
      <c r="D1234" s="38"/>
      <c r="AF1234" s="127"/>
      <c r="AG1234" s="127"/>
      <c r="AH1234" s="127"/>
      <c r="AI1234" s="127"/>
      <c r="AJ1234" s="127"/>
      <c r="AL1234" s="113"/>
      <c r="AS1234" s="127"/>
      <c r="AT1234" s="127"/>
      <c r="AU1234" s="127"/>
      <c r="AV1234" s="127"/>
      <c r="AW1234" s="127"/>
      <c r="AX1234" s="127"/>
      <c r="AY1234" s="127"/>
      <c r="AZ1234" s="127"/>
    </row>
    <row r="1235" spans="3:69">
      <c r="C1235" s="38"/>
      <c r="D1235" s="38"/>
      <c r="AF1235" s="127"/>
      <c r="AG1235" s="127"/>
      <c r="AH1235" s="127"/>
      <c r="AI1235" s="127"/>
      <c r="AJ1235" s="127"/>
      <c r="AL1235" s="113"/>
      <c r="AS1235" s="127"/>
      <c r="AT1235" s="127"/>
      <c r="AU1235" s="127"/>
      <c r="AV1235" s="127"/>
      <c r="AW1235" s="127"/>
      <c r="AX1235" s="127"/>
      <c r="AY1235" s="127"/>
      <c r="AZ1235" s="127"/>
    </row>
    <row r="1236" spans="3:69">
      <c r="C1236" s="38"/>
      <c r="D1236" s="38"/>
      <c r="AF1236" s="127"/>
      <c r="AG1236" s="127"/>
      <c r="AH1236" s="127"/>
      <c r="AI1236" s="127"/>
      <c r="AJ1236" s="127"/>
      <c r="AL1236" s="113"/>
      <c r="AS1236" s="127"/>
      <c r="AT1236" s="127"/>
      <c r="AU1236" s="127"/>
      <c r="AV1236" s="127"/>
      <c r="AW1236" s="127"/>
      <c r="AX1236" s="127"/>
      <c r="AY1236" s="127"/>
      <c r="AZ1236" s="127"/>
    </row>
    <row r="1237" spans="3:69">
      <c r="C1237" s="38"/>
      <c r="D1237" s="38"/>
      <c r="AF1237" s="127"/>
      <c r="AG1237" s="127"/>
      <c r="AH1237" s="127"/>
      <c r="AI1237" s="127"/>
      <c r="AJ1237" s="127"/>
      <c r="AL1237" s="113"/>
      <c r="AS1237" s="127"/>
      <c r="AT1237" s="127"/>
      <c r="AU1237" s="127"/>
      <c r="AV1237" s="127"/>
      <c r="AW1237" s="127"/>
      <c r="AX1237" s="127"/>
      <c r="AY1237" s="127"/>
      <c r="AZ1237" s="127"/>
    </row>
    <row r="1238" spans="3:69">
      <c r="C1238" s="38"/>
      <c r="D1238" s="38"/>
      <c r="AF1238" s="127"/>
      <c r="AG1238" s="127"/>
      <c r="AH1238" s="127"/>
      <c r="AI1238" s="127"/>
      <c r="AJ1238" s="127"/>
      <c r="AL1238" s="113"/>
      <c r="AS1238" s="127"/>
      <c r="AT1238" s="127"/>
      <c r="AU1238" s="127"/>
      <c r="AV1238" s="127"/>
      <c r="AW1238" s="127"/>
      <c r="AX1238" s="127"/>
      <c r="AY1238" s="127"/>
      <c r="AZ1238" s="127"/>
    </row>
    <row r="1239" spans="3:69">
      <c r="C1239" s="38"/>
      <c r="D1239" s="38"/>
      <c r="AF1239" s="127"/>
      <c r="AG1239" s="127"/>
      <c r="AH1239" s="127"/>
      <c r="AI1239" s="127"/>
      <c r="AJ1239" s="127"/>
      <c r="AL1239" s="113"/>
      <c r="AS1239" s="127"/>
      <c r="AT1239" s="127"/>
      <c r="AU1239" s="127"/>
      <c r="AV1239" s="127"/>
      <c r="AW1239" s="127"/>
      <c r="AX1239" s="127"/>
      <c r="AY1239" s="127"/>
      <c r="AZ1239" s="127"/>
    </row>
    <row r="1240" spans="3:69">
      <c r="C1240" s="38"/>
      <c r="D1240" s="38"/>
      <c r="AF1240" s="127"/>
      <c r="AG1240" s="127"/>
      <c r="AH1240" s="127"/>
      <c r="AI1240" s="127"/>
      <c r="AJ1240" s="127"/>
      <c r="AL1240" s="113"/>
      <c r="AS1240" s="127"/>
      <c r="AT1240" s="127"/>
      <c r="AU1240" s="127"/>
      <c r="AV1240" s="127"/>
      <c r="AW1240" s="127"/>
      <c r="AX1240" s="127"/>
      <c r="AY1240" s="127"/>
      <c r="AZ1240" s="127"/>
    </row>
    <row r="1241" spans="3:69">
      <c r="C1241" s="38"/>
      <c r="D1241" s="38"/>
      <c r="AF1241" s="127"/>
      <c r="AG1241" s="127"/>
      <c r="AH1241" s="127"/>
      <c r="AI1241" s="127"/>
      <c r="AJ1241" s="127"/>
      <c r="AL1241" s="113"/>
      <c r="AS1241" s="127"/>
      <c r="AT1241" s="127"/>
      <c r="AU1241" s="127"/>
      <c r="AV1241" s="127"/>
      <c r="AW1241" s="127"/>
      <c r="AX1241" s="127"/>
      <c r="AY1241" s="127"/>
      <c r="AZ1241" s="127"/>
    </row>
    <row r="1242" spans="3:69">
      <c r="C1242" s="38"/>
      <c r="D1242" s="38"/>
      <c r="AF1242" s="127"/>
      <c r="AG1242" s="127"/>
      <c r="AH1242" s="127"/>
      <c r="AI1242" s="127"/>
      <c r="AJ1242" s="127"/>
      <c r="AL1242" s="113"/>
      <c r="AS1242" s="127"/>
      <c r="AT1242" s="127"/>
      <c r="AU1242" s="127"/>
      <c r="AV1242" s="127"/>
      <c r="AW1242" s="127"/>
      <c r="AX1242" s="127"/>
      <c r="AY1242" s="127"/>
      <c r="AZ1242" s="127"/>
    </row>
    <row r="1243" spans="3:69">
      <c r="C1243" s="38"/>
      <c r="D1243" s="38"/>
      <c r="AF1243" s="127"/>
      <c r="AG1243" s="127"/>
      <c r="AH1243" s="127"/>
      <c r="AI1243" s="127"/>
      <c r="AJ1243" s="127"/>
      <c r="AL1243" s="113"/>
      <c r="AS1243" s="127"/>
      <c r="AT1243" s="127"/>
      <c r="AU1243" s="127"/>
      <c r="AV1243" s="127"/>
      <c r="AW1243" s="127"/>
      <c r="AX1243" s="127"/>
      <c r="AY1243" s="127"/>
      <c r="AZ1243" s="127"/>
    </row>
    <row r="1244" spans="3:69">
      <c r="C1244" s="38"/>
      <c r="D1244" s="38"/>
      <c r="AF1244" s="127"/>
      <c r="AG1244" s="127"/>
      <c r="AH1244" s="127"/>
      <c r="AI1244" s="127"/>
      <c r="AJ1244" s="127"/>
      <c r="AL1244" s="113"/>
      <c r="AS1244" s="127"/>
      <c r="AT1244" s="127"/>
      <c r="AU1244" s="127"/>
      <c r="AV1244" s="127"/>
      <c r="AW1244" s="127"/>
      <c r="AX1244" s="127"/>
      <c r="AY1244" s="127"/>
      <c r="AZ1244" s="127"/>
    </row>
    <row r="1245" spans="3:69">
      <c r="C1245" s="38"/>
      <c r="D1245" s="38"/>
      <c r="AF1245" s="127"/>
      <c r="AG1245" s="127"/>
      <c r="AH1245" s="127"/>
      <c r="AI1245" s="127"/>
      <c r="AJ1245" s="127"/>
      <c r="AL1245" s="113"/>
      <c r="AS1245" s="127"/>
      <c r="AT1245" s="127"/>
      <c r="AU1245" s="127"/>
      <c r="AV1245" s="127"/>
      <c r="AW1245" s="127"/>
      <c r="AX1245" s="127"/>
      <c r="AY1245" s="127"/>
      <c r="AZ1245" s="127"/>
    </row>
    <row r="1246" spans="3:69">
      <c r="C1246" s="38"/>
      <c r="D1246" s="38"/>
      <c r="AF1246" s="127"/>
      <c r="AG1246" s="127"/>
      <c r="AH1246" s="127"/>
      <c r="AI1246" s="127"/>
      <c r="AJ1246" s="127"/>
      <c r="AL1246" s="113"/>
      <c r="AS1246" s="127"/>
      <c r="AT1246" s="127"/>
      <c r="AU1246" s="127"/>
      <c r="AV1246" s="127"/>
      <c r="AW1246" s="127"/>
      <c r="AX1246" s="127"/>
      <c r="AY1246" s="127"/>
      <c r="AZ1246" s="127"/>
    </row>
    <row r="1247" spans="3:69">
      <c r="C1247" s="38"/>
      <c r="D1247" s="38"/>
      <c r="AF1247" s="127"/>
      <c r="AG1247" s="127"/>
      <c r="AH1247" s="127"/>
      <c r="AI1247" s="127"/>
      <c r="AJ1247" s="127"/>
      <c r="AL1247" s="113"/>
      <c r="AS1247" s="127"/>
      <c r="AT1247" s="127"/>
      <c r="AU1247" s="127"/>
      <c r="AV1247" s="127"/>
      <c r="AW1247" s="127"/>
      <c r="AX1247" s="127"/>
      <c r="AY1247" s="127"/>
      <c r="AZ1247" s="127"/>
    </row>
    <row r="1248" spans="3:69">
      <c r="C1248" s="38"/>
      <c r="D1248" s="38"/>
      <c r="AF1248" s="127"/>
      <c r="AG1248" s="127"/>
      <c r="AH1248" s="127"/>
      <c r="AI1248" s="127"/>
      <c r="AJ1248" s="127"/>
      <c r="AL1248" s="113"/>
      <c r="AS1248" s="127"/>
      <c r="AT1248" s="127"/>
      <c r="AU1248" s="127"/>
      <c r="AV1248" s="127"/>
      <c r="AW1248" s="127"/>
      <c r="AX1248" s="127"/>
      <c r="AY1248" s="127"/>
      <c r="AZ1248" s="127"/>
      <c r="BA1248" s="127"/>
      <c r="BB1248" s="127"/>
      <c r="BC1248" s="127"/>
      <c r="BD1248" s="127"/>
      <c r="BE1248" s="127"/>
      <c r="BF1248" s="127"/>
      <c r="BG1248" s="127"/>
      <c r="BH1248" s="127"/>
      <c r="BI1248" s="127"/>
      <c r="BJ1248" s="127"/>
      <c r="BK1248" s="127"/>
      <c r="BL1248" s="127"/>
      <c r="BM1248" s="127"/>
      <c r="BN1248" s="127"/>
      <c r="BO1248" s="127"/>
      <c r="BP1248" s="127"/>
      <c r="BQ1248" s="127"/>
    </row>
    <row r="1249" spans="3:69">
      <c r="C1249" s="38"/>
      <c r="D1249" s="38"/>
      <c r="AF1249" s="127"/>
      <c r="AG1249" s="127"/>
      <c r="AH1249" s="127"/>
      <c r="AI1249" s="127"/>
      <c r="AJ1249" s="127"/>
      <c r="AL1249" s="113"/>
      <c r="AS1249" s="127"/>
      <c r="AT1249" s="127"/>
      <c r="AU1249" s="127"/>
      <c r="AV1249" s="127"/>
      <c r="AW1249" s="127"/>
      <c r="AX1249" s="127"/>
      <c r="AY1249" s="127"/>
      <c r="AZ1249" s="127"/>
    </row>
    <row r="1250" spans="3:69">
      <c r="C1250" s="38"/>
      <c r="D1250" s="38"/>
      <c r="AF1250" s="127"/>
      <c r="AG1250" s="127"/>
      <c r="AH1250" s="127"/>
      <c r="AI1250" s="127"/>
      <c r="AJ1250" s="127"/>
      <c r="AL1250" s="113"/>
      <c r="AS1250" s="127"/>
      <c r="AT1250" s="127"/>
      <c r="AU1250" s="127"/>
      <c r="AV1250" s="127"/>
      <c r="AW1250" s="127"/>
      <c r="AX1250" s="127"/>
      <c r="AY1250" s="127"/>
      <c r="AZ1250" s="127"/>
    </row>
    <row r="1251" spans="3:69">
      <c r="C1251" s="38"/>
      <c r="D1251" s="38"/>
      <c r="AF1251" s="127"/>
      <c r="AG1251" s="127"/>
      <c r="AH1251" s="127"/>
      <c r="AI1251" s="127"/>
      <c r="AJ1251" s="127"/>
      <c r="AL1251" s="113"/>
      <c r="AS1251" s="127"/>
      <c r="AT1251" s="127"/>
      <c r="AU1251" s="127"/>
      <c r="AV1251" s="127"/>
      <c r="AW1251" s="127"/>
      <c r="AX1251" s="127"/>
      <c r="AY1251" s="127"/>
      <c r="AZ1251" s="127"/>
    </row>
    <row r="1252" spans="3:69">
      <c r="C1252" s="38"/>
      <c r="D1252" s="38"/>
      <c r="AF1252" s="127"/>
      <c r="AG1252" s="127"/>
      <c r="AH1252" s="127"/>
      <c r="AI1252" s="127"/>
      <c r="AJ1252" s="127"/>
      <c r="AL1252" s="113"/>
      <c r="AS1252" s="127"/>
      <c r="AT1252" s="127"/>
      <c r="AU1252" s="127"/>
      <c r="AV1252" s="127"/>
      <c r="AW1252" s="127"/>
      <c r="AX1252" s="127"/>
      <c r="AY1252" s="127"/>
      <c r="AZ1252" s="127"/>
    </row>
    <row r="1253" spans="3:69">
      <c r="C1253" s="38"/>
      <c r="D1253" s="38"/>
      <c r="AF1253" s="127"/>
      <c r="AG1253" s="127"/>
      <c r="AH1253" s="127"/>
      <c r="AI1253" s="127"/>
      <c r="AJ1253" s="127"/>
      <c r="AL1253" s="113"/>
      <c r="AS1253" s="127"/>
      <c r="AT1253" s="127"/>
      <c r="AU1253" s="127"/>
      <c r="AV1253" s="127"/>
      <c r="AW1253" s="127"/>
      <c r="AX1253" s="127"/>
      <c r="AY1253" s="127"/>
      <c r="AZ1253" s="127"/>
    </row>
    <row r="1254" spans="3:69">
      <c r="C1254" s="38"/>
      <c r="D1254" s="38"/>
      <c r="AF1254" s="127"/>
      <c r="AG1254" s="127"/>
      <c r="AH1254" s="127"/>
      <c r="AI1254" s="127"/>
      <c r="AJ1254" s="127"/>
      <c r="AL1254" s="113"/>
      <c r="AS1254" s="127"/>
      <c r="AT1254" s="127"/>
      <c r="AU1254" s="127"/>
      <c r="AV1254" s="127"/>
      <c r="AW1254" s="127"/>
      <c r="AX1254" s="127"/>
      <c r="AY1254" s="127"/>
      <c r="AZ1254" s="127"/>
    </row>
    <row r="1255" spans="3:69">
      <c r="C1255" s="38"/>
      <c r="D1255" s="38"/>
      <c r="AF1255" s="127"/>
      <c r="AG1255" s="127"/>
      <c r="AH1255" s="127"/>
      <c r="AI1255" s="127"/>
      <c r="AJ1255" s="127"/>
      <c r="AL1255" s="113"/>
      <c r="AS1255" s="127"/>
      <c r="AT1255" s="127"/>
      <c r="AU1255" s="127"/>
      <c r="AV1255" s="127"/>
      <c r="AW1255" s="127"/>
      <c r="AX1255" s="127"/>
      <c r="AY1255" s="127"/>
      <c r="AZ1255" s="127"/>
    </row>
    <row r="1256" spans="3:69">
      <c r="C1256" s="38"/>
      <c r="D1256" s="38"/>
      <c r="AF1256" s="127"/>
      <c r="AG1256" s="127"/>
      <c r="AH1256" s="127"/>
      <c r="AI1256" s="127"/>
      <c r="AJ1256" s="127"/>
      <c r="AL1256" s="113"/>
      <c r="AS1256" s="127"/>
      <c r="AT1256" s="127"/>
      <c r="AU1256" s="127"/>
      <c r="AV1256" s="127"/>
      <c r="AW1256" s="127"/>
      <c r="AX1256" s="127"/>
      <c r="AY1256" s="127"/>
      <c r="AZ1256" s="127"/>
    </row>
    <row r="1257" spans="3:69">
      <c r="C1257" s="38"/>
      <c r="D1257" s="38"/>
      <c r="AF1257" s="127"/>
      <c r="AG1257" s="127"/>
      <c r="AH1257" s="127"/>
      <c r="AI1257" s="127"/>
      <c r="AJ1257" s="127"/>
      <c r="AL1257" s="113"/>
      <c r="AS1257" s="127"/>
      <c r="AT1257" s="127"/>
      <c r="AU1257" s="127"/>
      <c r="AV1257" s="127"/>
      <c r="AW1257" s="127"/>
      <c r="AX1257" s="127"/>
      <c r="AY1257" s="127"/>
      <c r="AZ1257" s="127"/>
      <c r="BA1257" s="127"/>
      <c r="BB1257" s="127"/>
      <c r="BC1257" s="127"/>
      <c r="BD1257" s="127"/>
      <c r="BE1257" s="127"/>
      <c r="BF1257" s="127"/>
      <c r="BG1257" s="127"/>
      <c r="BH1257" s="127"/>
      <c r="BI1257" s="127"/>
      <c r="BJ1257" s="127"/>
      <c r="BK1257" s="127"/>
      <c r="BL1257" s="127"/>
      <c r="BM1257" s="127"/>
      <c r="BN1257" s="127"/>
      <c r="BO1257" s="127"/>
      <c r="BP1257" s="127"/>
      <c r="BQ1257" s="127"/>
    </row>
    <row r="1258" spans="3:69">
      <c r="C1258" s="38"/>
      <c r="D1258" s="38"/>
      <c r="AF1258" s="127"/>
      <c r="AG1258" s="127"/>
      <c r="AH1258" s="127"/>
      <c r="AI1258" s="127"/>
      <c r="AJ1258" s="127"/>
      <c r="AL1258" s="113"/>
      <c r="AS1258" s="127"/>
      <c r="AT1258" s="127"/>
      <c r="AU1258" s="127"/>
      <c r="AV1258" s="127"/>
      <c r="AW1258" s="127"/>
      <c r="AX1258" s="127"/>
      <c r="AY1258" s="127"/>
      <c r="AZ1258" s="127"/>
    </row>
    <row r="1259" spans="3:69">
      <c r="C1259" s="38"/>
      <c r="D1259" s="38"/>
      <c r="AF1259" s="127"/>
      <c r="AG1259" s="127"/>
      <c r="AH1259" s="127"/>
      <c r="AI1259" s="127"/>
      <c r="AJ1259" s="127"/>
      <c r="AL1259" s="113"/>
      <c r="AS1259" s="127"/>
      <c r="AT1259" s="127"/>
      <c r="AU1259" s="127"/>
      <c r="AV1259" s="127"/>
      <c r="AW1259" s="127"/>
      <c r="AX1259" s="127"/>
      <c r="AY1259" s="127"/>
      <c r="AZ1259" s="127"/>
    </row>
    <row r="1260" spans="3:69">
      <c r="C1260" s="38"/>
      <c r="D1260" s="38"/>
      <c r="AF1260" s="127"/>
      <c r="AG1260" s="127"/>
      <c r="AH1260" s="127"/>
      <c r="AI1260" s="127"/>
      <c r="AJ1260" s="127"/>
      <c r="AL1260" s="113"/>
      <c r="AS1260" s="127"/>
      <c r="AT1260" s="127"/>
      <c r="AU1260" s="127"/>
      <c r="AV1260" s="127"/>
      <c r="AW1260" s="127"/>
      <c r="AX1260" s="127"/>
      <c r="AY1260" s="127"/>
      <c r="AZ1260" s="127"/>
    </row>
    <row r="1261" spans="3:69">
      <c r="C1261" s="38"/>
      <c r="D1261" s="38"/>
      <c r="AF1261" s="127"/>
      <c r="AG1261" s="127"/>
      <c r="AH1261" s="127"/>
      <c r="AI1261" s="127"/>
      <c r="AJ1261" s="127"/>
      <c r="AL1261" s="113"/>
      <c r="AS1261" s="127"/>
      <c r="AT1261" s="127"/>
      <c r="AU1261" s="127"/>
      <c r="AV1261" s="127"/>
      <c r="AW1261" s="127"/>
      <c r="AX1261" s="127"/>
      <c r="AY1261" s="127"/>
      <c r="AZ1261" s="127"/>
    </row>
    <row r="1262" spans="3:69">
      <c r="C1262" s="38"/>
      <c r="D1262" s="38"/>
      <c r="AF1262" s="127"/>
      <c r="AG1262" s="127"/>
      <c r="AH1262" s="127"/>
      <c r="AI1262" s="127"/>
      <c r="AJ1262" s="127"/>
      <c r="AL1262" s="113"/>
      <c r="AS1262" s="127"/>
      <c r="AT1262" s="127"/>
      <c r="AU1262" s="127"/>
      <c r="AV1262" s="127"/>
      <c r="AW1262" s="127"/>
      <c r="AX1262" s="127"/>
      <c r="AY1262" s="127"/>
      <c r="AZ1262" s="127"/>
    </row>
    <row r="1263" spans="3:69">
      <c r="C1263" s="38"/>
      <c r="D1263" s="38"/>
      <c r="AF1263" s="127"/>
      <c r="AG1263" s="127"/>
      <c r="AH1263" s="127"/>
      <c r="AI1263" s="127"/>
      <c r="AJ1263" s="127"/>
      <c r="AL1263" s="113"/>
      <c r="AS1263" s="127"/>
      <c r="AT1263" s="127"/>
      <c r="AU1263" s="127"/>
      <c r="AV1263" s="127"/>
      <c r="AW1263" s="127"/>
      <c r="AX1263" s="127"/>
      <c r="AY1263" s="127"/>
      <c r="AZ1263" s="127"/>
    </row>
    <row r="1264" spans="3:69">
      <c r="C1264" s="38"/>
      <c r="D1264" s="38"/>
      <c r="AF1264" s="127"/>
      <c r="AG1264" s="127"/>
      <c r="AH1264" s="127"/>
      <c r="AI1264" s="127"/>
      <c r="AJ1264" s="127"/>
      <c r="AL1264" s="113"/>
      <c r="AS1264" s="127"/>
      <c r="AT1264" s="127"/>
      <c r="AU1264" s="127"/>
      <c r="AV1264" s="127"/>
      <c r="AW1264" s="127"/>
      <c r="AX1264" s="127"/>
      <c r="AY1264" s="127"/>
      <c r="AZ1264" s="127"/>
    </row>
    <row r="1265" spans="3:52">
      <c r="C1265" s="38"/>
      <c r="D1265" s="38"/>
      <c r="AF1265" s="127"/>
      <c r="AG1265" s="127"/>
      <c r="AH1265" s="127"/>
      <c r="AI1265" s="127"/>
      <c r="AJ1265" s="127"/>
      <c r="AL1265" s="113"/>
      <c r="AS1265" s="127"/>
      <c r="AT1265" s="127"/>
      <c r="AU1265" s="127"/>
      <c r="AV1265" s="127"/>
      <c r="AW1265" s="127"/>
      <c r="AX1265" s="127"/>
      <c r="AY1265" s="127"/>
      <c r="AZ1265" s="127"/>
    </row>
    <row r="1266" spans="3:52">
      <c r="C1266" s="38"/>
      <c r="D1266" s="38"/>
      <c r="AF1266" s="127"/>
      <c r="AG1266" s="127"/>
      <c r="AH1266" s="127"/>
      <c r="AI1266" s="127"/>
      <c r="AJ1266" s="127"/>
      <c r="AL1266" s="113"/>
      <c r="AS1266" s="127"/>
      <c r="AT1266" s="127"/>
      <c r="AU1266" s="127"/>
      <c r="AV1266" s="127"/>
      <c r="AW1266" s="127"/>
      <c r="AX1266" s="127"/>
      <c r="AY1266" s="127"/>
      <c r="AZ1266" s="127"/>
    </row>
    <row r="1267" spans="3:52">
      <c r="C1267" s="38"/>
      <c r="D1267" s="38"/>
      <c r="AF1267" s="127"/>
      <c r="AG1267" s="127"/>
      <c r="AH1267" s="127"/>
      <c r="AI1267" s="127"/>
      <c r="AJ1267" s="127"/>
      <c r="AL1267" s="113"/>
      <c r="AS1267" s="127"/>
      <c r="AT1267" s="127"/>
      <c r="AU1267" s="127"/>
      <c r="AV1267" s="127"/>
      <c r="AW1267" s="127"/>
      <c r="AX1267" s="127"/>
      <c r="AY1267" s="127"/>
      <c r="AZ1267" s="127"/>
    </row>
    <row r="1268" spans="3:52">
      <c r="C1268" s="38"/>
      <c r="D1268" s="38"/>
      <c r="AF1268" s="127"/>
      <c r="AG1268" s="127"/>
      <c r="AH1268" s="127"/>
      <c r="AI1268" s="127"/>
      <c r="AJ1268" s="127"/>
      <c r="AL1268" s="113"/>
      <c r="AS1268" s="127"/>
      <c r="AT1268" s="127"/>
      <c r="AU1268" s="127"/>
      <c r="AV1268" s="127"/>
      <c r="AW1268" s="127"/>
      <c r="AX1268" s="127"/>
      <c r="AY1268" s="127"/>
      <c r="AZ1268" s="127"/>
    </row>
    <row r="1269" spans="3:52">
      <c r="C1269" s="38"/>
      <c r="D1269" s="38"/>
      <c r="AF1269" s="127"/>
      <c r="AG1269" s="127"/>
      <c r="AH1269" s="127"/>
      <c r="AI1269" s="127"/>
      <c r="AJ1269" s="127"/>
      <c r="AL1269" s="113"/>
      <c r="AS1269" s="127"/>
      <c r="AT1269" s="127"/>
      <c r="AU1269" s="127"/>
      <c r="AV1269" s="127"/>
      <c r="AW1269" s="127"/>
      <c r="AX1269" s="127"/>
      <c r="AY1269" s="127"/>
      <c r="AZ1269" s="127"/>
    </row>
    <row r="1270" spans="3:52">
      <c r="C1270" s="38"/>
      <c r="D1270" s="38"/>
      <c r="AF1270" s="127"/>
      <c r="AG1270" s="127"/>
      <c r="AH1270" s="127"/>
      <c r="AI1270" s="127"/>
      <c r="AJ1270" s="127"/>
      <c r="AL1270" s="113"/>
      <c r="AS1270" s="127"/>
      <c r="AT1270" s="127"/>
      <c r="AU1270" s="127"/>
      <c r="AV1270" s="127"/>
      <c r="AW1270" s="127"/>
      <c r="AX1270" s="127"/>
      <c r="AY1270" s="127"/>
      <c r="AZ1270" s="127"/>
    </row>
    <row r="1271" spans="3:52">
      <c r="C1271" s="38"/>
      <c r="D1271" s="38"/>
      <c r="AF1271" s="127"/>
      <c r="AG1271" s="127"/>
      <c r="AH1271" s="127"/>
      <c r="AI1271" s="127"/>
      <c r="AJ1271" s="127"/>
      <c r="AL1271" s="113"/>
      <c r="AS1271" s="127"/>
      <c r="AT1271" s="127"/>
      <c r="AU1271" s="127"/>
      <c r="AV1271" s="127"/>
      <c r="AW1271" s="127"/>
      <c r="AX1271" s="127"/>
      <c r="AY1271" s="127"/>
      <c r="AZ1271" s="127"/>
    </row>
    <row r="1272" spans="3:52">
      <c r="C1272" s="38"/>
      <c r="D1272" s="38"/>
      <c r="AF1272" s="127"/>
      <c r="AG1272" s="127"/>
      <c r="AH1272" s="127"/>
      <c r="AI1272" s="127"/>
      <c r="AJ1272" s="127"/>
      <c r="AL1272" s="113"/>
      <c r="AS1272" s="127"/>
      <c r="AT1272" s="127"/>
      <c r="AU1272" s="127"/>
      <c r="AV1272" s="127"/>
      <c r="AW1272" s="127"/>
      <c r="AX1272" s="127"/>
      <c r="AY1272" s="127"/>
      <c r="AZ1272" s="127"/>
    </row>
    <row r="1273" spans="3:52">
      <c r="C1273" s="38"/>
      <c r="D1273" s="38"/>
      <c r="AF1273" s="127"/>
      <c r="AG1273" s="127"/>
      <c r="AH1273" s="127"/>
      <c r="AI1273" s="127"/>
      <c r="AJ1273" s="127"/>
      <c r="AL1273" s="113"/>
      <c r="AS1273" s="127"/>
      <c r="AT1273" s="127"/>
      <c r="AU1273" s="127"/>
      <c r="AV1273" s="127"/>
      <c r="AW1273" s="127"/>
      <c r="AX1273" s="127"/>
      <c r="AY1273" s="127"/>
      <c r="AZ1273" s="127"/>
    </row>
    <row r="1274" spans="3:52">
      <c r="C1274" s="38"/>
      <c r="D1274" s="38"/>
      <c r="AF1274" s="127"/>
      <c r="AG1274" s="127"/>
      <c r="AH1274" s="127"/>
      <c r="AI1274" s="127"/>
      <c r="AJ1274" s="127"/>
      <c r="AL1274" s="113"/>
      <c r="AS1274" s="127"/>
      <c r="AT1274" s="127"/>
      <c r="AU1274" s="127"/>
      <c r="AV1274" s="127"/>
      <c r="AW1274" s="127"/>
      <c r="AX1274" s="127"/>
      <c r="AY1274" s="127"/>
      <c r="AZ1274" s="127"/>
    </row>
    <row r="1275" spans="3:52">
      <c r="C1275" s="38"/>
      <c r="D1275" s="38"/>
      <c r="AF1275" s="127"/>
      <c r="AG1275" s="127"/>
      <c r="AH1275" s="127"/>
      <c r="AI1275" s="127"/>
      <c r="AJ1275" s="127"/>
      <c r="AL1275" s="113"/>
      <c r="AS1275" s="127"/>
      <c r="AT1275" s="127"/>
      <c r="AU1275" s="127"/>
      <c r="AV1275" s="127"/>
      <c r="AW1275" s="127"/>
      <c r="AX1275" s="127"/>
      <c r="AY1275" s="127"/>
      <c r="AZ1275" s="127"/>
    </row>
    <row r="1276" spans="3:52">
      <c r="C1276" s="38"/>
      <c r="D1276" s="38"/>
      <c r="AF1276" s="127"/>
      <c r="AG1276" s="127"/>
      <c r="AH1276" s="127"/>
      <c r="AI1276" s="127"/>
      <c r="AJ1276" s="127"/>
      <c r="AL1276" s="113"/>
      <c r="AS1276" s="127"/>
      <c r="AT1276" s="127"/>
      <c r="AU1276" s="127"/>
      <c r="AV1276" s="127"/>
      <c r="AW1276" s="127"/>
      <c r="AX1276" s="127"/>
      <c r="AY1276" s="127"/>
      <c r="AZ1276" s="127"/>
    </row>
    <row r="1277" spans="3:52">
      <c r="C1277" s="38"/>
      <c r="D1277" s="38"/>
      <c r="AF1277" s="127"/>
      <c r="AG1277" s="127"/>
      <c r="AH1277" s="127"/>
      <c r="AI1277" s="127"/>
      <c r="AJ1277" s="127"/>
      <c r="AL1277" s="113"/>
      <c r="AS1277" s="127"/>
      <c r="AT1277" s="127"/>
      <c r="AU1277" s="127"/>
      <c r="AV1277" s="127"/>
      <c r="AW1277" s="127"/>
      <c r="AX1277" s="127"/>
      <c r="AY1277" s="127"/>
      <c r="AZ1277" s="127"/>
    </row>
    <row r="1278" spans="3:52">
      <c r="C1278" s="38"/>
      <c r="D1278" s="38"/>
      <c r="AF1278" s="127"/>
      <c r="AG1278" s="127"/>
      <c r="AH1278" s="127"/>
      <c r="AI1278" s="127"/>
      <c r="AJ1278" s="127"/>
      <c r="AL1278" s="113"/>
      <c r="AS1278" s="127"/>
      <c r="AT1278" s="127"/>
      <c r="AU1278" s="127"/>
      <c r="AV1278" s="127"/>
      <c r="AW1278" s="127"/>
      <c r="AX1278" s="127"/>
      <c r="AY1278" s="127"/>
      <c r="AZ1278" s="127"/>
    </row>
    <row r="1279" spans="3:52">
      <c r="C1279" s="38"/>
      <c r="D1279" s="38"/>
      <c r="AF1279" s="127"/>
      <c r="AG1279" s="127"/>
      <c r="AH1279" s="127"/>
      <c r="AI1279" s="127"/>
      <c r="AJ1279" s="127"/>
      <c r="AL1279" s="113"/>
      <c r="AS1279" s="127"/>
      <c r="AT1279" s="127"/>
      <c r="AU1279" s="127"/>
      <c r="AV1279" s="127"/>
      <c r="AW1279" s="127"/>
      <c r="AX1279" s="127"/>
      <c r="AY1279" s="127"/>
      <c r="AZ1279" s="127"/>
    </row>
    <row r="1280" spans="3:52">
      <c r="C1280" s="38"/>
      <c r="D1280" s="38"/>
      <c r="AF1280" s="127"/>
      <c r="AG1280" s="127"/>
      <c r="AH1280" s="127"/>
      <c r="AI1280" s="127"/>
      <c r="AJ1280" s="127"/>
      <c r="AL1280" s="113"/>
      <c r="AS1280" s="127"/>
      <c r="AT1280" s="127"/>
      <c r="AU1280" s="127"/>
      <c r="AV1280" s="127"/>
      <c r="AW1280" s="127"/>
      <c r="AX1280" s="127"/>
      <c r="AY1280" s="127"/>
      <c r="AZ1280" s="127"/>
    </row>
    <row r="1281" spans="3:69">
      <c r="C1281" s="38"/>
      <c r="D1281" s="38"/>
      <c r="AF1281" s="127"/>
      <c r="AG1281" s="127"/>
      <c r="AH1281" s="127"/>
      <c r="AI1281" s="127"/>
      <c r="AJ1281" s="127"/>
      <c r="AL1281" s="113"/>
      <c r="AS1281" s="127"/>
      <c r="AT1281" s="127"/>
      <c r="AU1281" s="127"/>
      <c r="AV1281" s="127"/>
      <c r="AW1281" s="127"/>
      <c r="AX1281" s="127"/>
      <c r="AY1281" s="127"/>
      <c r="AZ1281" s="127"/>
    </row>
    <row r="1282" spans="3:69">
      <c r="C1282" s="38"/>
      <c r="D1282" s="38"/>
      <c r="AF1282" s="127"/>
      <c r="AG1282" s="127"/>
      <c r="AH1282" s="127"/>
      <c r="AI1282" s="127"/>
      <c r="AJ1282" s="127"/>
      <c r="AL1282" s="113"/>
      <c r="AS1282" s="127"/>
      <c r="AT1282" s="127"/>
      <c r="AU1282" s="127"/>
      <c r="AV1282" s="127"/>
      <c r="AW1282" s="127"/>
      <c r="AX1282" s="127"/>
      <c r="AY1282" s="127"/>
      <c r="AZ1282" s="127"/>
    </row>
    <row r="1283" spans="3:69">
      <c r="C1283" s="38"/>
      <c r="D1283" s="38"/>
      <c r="AF1283" s="127"/>
      <c r="AG1283" s="127"/>
      <c r="AH1283" s="127"/>
      <c r="AI1283" s="127"/>
      <c r="AJ1283" s="127"/>
      <c r="AL1283" s="113"/>
      <c r="AS1283" s="127"/>
      <c r="AT1283" s="127"/>
      <c r="AU1283" s="127"/>
      <c r="AV1283" s="127"/>
      <c r="AW1283" s="127"/>
      <c r="AX1283" s="127"/>
      <c r="AY1283" s="127"/>
      <c r="AZ1283" s="127"/>
    </row>
    <row r="1284" spans="3:69">
      <c r="C1284" s="38"/>
      <c r="D1284" s="38"/>
      <c r="AF1284" s="127"/>
      <c r="AG1284" s="127"/>
      <c r="AH1284" s="127"/>
      <c r="AI1284" s="127"/>
      <c r="AJ1284" s="127"/>
      <c r="AL1284" s="113"/>
      <c r="AS1284" s="127"/>
      <c r="AT1284" s="127"/>
      <c r="AU1284" s="127"/>
      <c r="AV1284" s="127"/>
      <c r="AW1284" s="127"/>
      <c r="AX1284" s="127"/>
      <c r="AY1284" s="127"/>
      <c r="AZ1284" s="127"/>
    </row>
    <row r="1285" spans="3:69">
      <c r="C1285" s="38"/>
      <c r="D1285" s="38"/>
      <c r="AF1285" s="127"/>
      <c r="AG1285" s="127"/>
      <c r="AH1285" s="127"/>
      <c r="AI1285" s="127"/>
      <c r="AJ1285" s="127"/>
      <c r="AL1285" s="113"/>
      <c r="AS1285" s="127"/>
      <c r="AT1285" s="127"/>
      <c r="AU1285" s="127"/>
      <c r="AV1285" s="127"/>
      <c r="AW1285" s="127"/>
      <c r="AX1285" s="127"/>
      <c r="AY1285" s="127"/>
      <c r="AZ1285" s="127"/>
    </row>
    <row r="1286" spans="3:69">
      <c r="C1286" s="38"/>
      <c r="D1286" s="38"/>
      <c r="AF1286" s="127"/>
      <c r="AG1286" s="127"/>
      <c r="AH1286" s="127"/>
      <c r="AI1286" s="127"/>
      <c r="AJ1286" s="127"/>
      <c r="AL1286" s="113"/>
      <c r="AS1286" s="127"/>
      <c r="AT1286" s="127"/>
      <c r="AU1286" s="127"/>
      <c r="AV1286" s="127"/>
      <c r="AW1286" s="127"/>
      <c r="AX1286" s="127"/>
      <c r="AY1286" s="127"/>
      <c r="AZ1286" s="127"/>
    </row>
    <row r="1287" spans="3:69">
      <c r="C1287" s="38"/>
      <c r="D1287" s="38"/>
      <c r="AF1287" s="127"/>
      <c r="AG1287" s="127"/>
      <c r="AH1287" s="127"/>
      <c r="AI1287" s="127"/>
      <c r="AJ1287" s="127"/>
      <c r="AL1287" s="113"/>
      <c r="AS1287" s="127"/>
      <c r="AT1287" s="127"/>
      <c r="AU1287" s="127"/>
      <c r="AV1287" s="127"/>
      <c r="AW1287" s="127"/>
      <c r="AX1287" s="127"/>
      <c r="AY1287" s="127"/>
      <c r="AZ1287" s="127"/>
    </row>
    <row r="1288" spans="3:69">
      <c r="C1288" s="38"/>
      <c r="D1288" s="38"/>
      <c r="AF1288" s="127"/>
      <c r="AG1288" s="127"/>
      <c r="AH1288" s="127"/>
      <c r="AI1288" s="127"/>
      <c r="AJ1288" s="127"/>
      <c r="AL1288" s="113"/>
      <c r="AS1288" s="127"/>
      <c r="AT1288" s="127"/>
      <c r="AU1288" s="127"/>
      <c r="AV1288" s="127"/>
      <c r="AW1288" s="127"/>
      <c r="AX1288" s="127"/>
      <c r="AY1288" s="127"/>
      <c r="AZ1288" s="127"/>
    </row>
    <row r="1289" spans="3:69">
      <c r="C1289" s="38"/>
      <c r="D1289" s="38"/>
      <c r="AF1289" s="127"/>
      <c r="AG1289" s="127"/>
      <c r="AH1289" s="127"/>
      <c r="AI1289" s="127"/>
      <c r="AJ1289" s="127"/>
      <c r="AL1289" s="113"/>
      <c r="AS1289" s="127"/>
      <c r="AT1289" s="127"/>
      <c r="AU1289" s="127"/>
      <c r="AV1289" s="127"/>
      <c r="AW1289" s="127"/>
      <c r="AX1289" s="127"/>
      <c r="AY1289" s="127"/>
      <c r="AZ1289" s="127"/>
    </row>
    <row r="1290" spans="3:69">
      <c r="C1290" s="38"/>
      <c r="D1290" s="38"/>
      <c r="AF1290" s="127"/>
      <c r="AG1290" s="127"/>
      <c r="AH1290" s="127"/>
      <c r="AI1290" s="127"/>
      <c r="AJ1290" s="127"/>
      <c r="AL1290" s="113"/>
      <c r="AS1290" s="127"/>
      <c r="AT1290" s="127"/>
      <c r="AU1290" s="127"/>
      <c r="AV1290" s="127"/>
      <c r="AW1290" s="127"/>
      <c r="AX1290" s="127"/>
      <c r="AY1290" s="127"/>
      <c r="AZ1290" s="127"/>
      <c r="BA1290" s="127"/>
      <c r="BB1290" s="127"/>
      <c r="BC1290" s="127"/>
      <c r="BD1290" s="127"/>
      <c r="BE1290" s="127"/>
      <c r="BF1290" s="127"/>
      <c r="BG1290" s="127"/>
      <c r="BH1290" s="127"/>
      <c r="BI1290" s="127"/>
      <c r="BJ1290" s="127"/>
      <c r="BK1290" s="127"/>
      <c r="BL1290" s="127"/>
      <c r="BM1290" s="127"/>
      <c r="BN1290" s="127"/>
      <c r="BO1290" s="127"/>
      <c r="BP1290" s="127"/>
      <c r="BQ1290" s="127"/>
    </row>
    <row r="1291" spans="3:69">
      <c r="C1291" s="38"/>
      <c r="D1291" s="38"/>
      <c r="AF1291" s="127"/>
      <c r="AG1291" s="127"/>
      <c r="AH1291" s="127"/>
      <c r="AI1291" s="127"/>
      <c r="AJ1291" s="127"/>
      <c r="AL1291" s="113"/>
      <c r="AS1291" s="127"/>
      <c r="AT1291" s="127"/>
      <c r="AU1291" s="127"/>
      <c r="AV1291" s="127"/>
      <c r="AW1291" s="127"/>
      <c r="AX1291" s="127"/>
      <c r="AY1291" s="127"/>
      <c r="AZ1291" s="127"/>
    </row>
    <row r="1292" spans="3:69">
      <c r="C1292" s="38"/>
      <c r="D1292" s="38"/>
      <c r="AF1292" s="127"/>
      <c r="AG1292" s="127"/>
      <c r="AH1292" s="127"/>
      <c r="AI1292" s="127"/>
      <c r="AJ1292" s="127"/>
      <c r="AL1292" s="113"/>
      <c r="AS1292" s="127"/>
      <c r="AT1292" s="127"/>
      <c r="AU1292" s="127"/>
      <c r="AV1292" s="127"/>
      <c r="AW1292" s="127"/>
      <c r="AX1292" s="127"/>
      <c r="AY1292" s="127"/>
      <c r="AZ1292" s="127"/>
      <c r="BA1292" s="127"/>
      <c r="BB1292" s="127"/>
      <c r="BC1292" s="127"/>
      <c r="BD1292" s="127"/>
      <c r="BE1292" s="127"/>
      <c r="BF1292" s="127"/>
      <c r="BG1292" s="127"/>
      <c r="BH1292" s="127"/>
      <c r="BI1292" s="127"/>
      <c r="BJ1292" s="127"/>
      <c r="BK1292" s="127"/>
      <c r="BL1292" s="127"/>
      <c r="BM1292" s="127"/>
      <c r="BN1292" s="127"/>
      <c r="BO1292" s="127"/>
      <c r="BP1292" s="127"/>
      <c r="BQ1292" s="127"/>
    </row>
    <row r="1293" spans="3:69">
      <c r="C1293" s="38"/>
      <c r="D1293" s="38"/>
      <c r="AF1293" s="127"/>
      <c r="AG1293" s="127"/>
      <c r="AH1293" s="127"/>
      <c r="AI1293" s="127"/>
      <c r="AJ1293" s="127"/>
      <c r="AL1293" s="113"/>
      <c r="AS1293" s="127"/>
      <c r="AT1293" s="127"/>
      <c r="AU1293" s="127"/>
      <c r="AV1293" s="127"/>
      <c r="AW1293" s="127"/>
      <c r="AX1293" s="127"/>
      <c r="AY1293" s="127"/>
      <c r="AZ1293" s="127"/>
    </row>
    <row r="1294" spans="3:69">
      <c r="C1294" s="38"/>
      <c r="D1294" s="38"/>
      <c r="AF1294" s="127"/>
      <c r="AG1294" s="127"/>
      <c r="AH1294" s="127"/>
      <c r="AI1294" s="127"/>
      <c r="AJ1294" s="127"/>
      <c r="AL1294" s="113"/>
      <c r="AS1294" s="127"/>
      <c r="AT1294" s="127"/>
      <c r="AU1294" s="127"/>
      <c r="AV1294" s="127"/>
      <c r="AW1294" s="127"/>
      <c r="AX1294" s="127"/>
      <c r="AY1294" s="127"/>
      <c r="AZ1294" s="127"/>
      <c r="BA1294" s="127"/>
    </row>
    <row r="1295" spans="3:69">
      <c r="C1295" s="38"/>
      <c r="D1295" s="38"/>
      <c r="AF1295" s="127"/>
      <c r="AG1295" s="127"/>
      <c r="AH1295" s="127"/>
      <c r="AI1295" s="127"/>
      <c r="AJ1295" s="127"/>
      <c r="AL1295" s="113"/>
      <c r="AS1295" s="127"/>
      <c r="AT1295" s="127"/>
      <c r="AU1295" s="127"/>
      <c r="AV1295" s="127"/>
      <c r="AW1295" s="127"/>
      <c r="AX1295" s="127"/>
      <c r="AY1295" s="127"/>
      <c r="AZ1295" s="127"/>
    </row>
    <row r="1296" spans="3:69">
      <c r="C1296" s="38"/>
      <c r="D1296" s="38"/>
      <c r="AF1296" s="127"/>
      <c r="AG1296" s="127"/>
      <c r="AH1296" s="127"/>
      <c r="AI1296" s="127"/>
      <c r="AJ1296" s="127"/>
      <c r="AL1296" s="113"/>
      <c r="AS1296" s="127"/>
      <c r="AT1296" s="127"/>
      <c r="AU1296" s="127"/>
      <c r="AV1296" s="127"/>
      <c r="AW1296" s="127"/>
      <c r="AX1296" s="127"/>
      <c r="AY1296" s="127"/>
      <c r="AZ1296" s="127"/>
      <c r="BA1296" s="127"/>
      <c r="BB1296" s="127"/>
      <c r="BC1296" s="127"/>
      <c r="BD1296" s="127"/>
      <c r="BE1296" s="127"/>
      <c r="BF1296" s="127"/>
      <c r="BG1296" s="127"/>
      <c r="BH1296" s="127"/>
      <c r="BI1296" s="127"/>
      <c r="BJ1296" s="127"/>
      <c r="BK1296" s="127"/>
      <c r="BL1296" s="127"/>
      <c r="BM1296" s="127"/>
      <c r="BN1296" s="127"/>
      <c r="BO1296" s="127"/>
      <c r="BP1296" s="127"/>
      <c r="BQ1296" s="127"/>
    </row>
    <row r="1297" spans="3:53">
      <c r="C1297" s="38"/>
      <c r="D1297" s="38"/>
      <c r="AF1297" s="127"/>
      <c r="AG1297" s="127"/>
      <c r="AH1297" s="127"/>
      <c r="AI1297" s="127"/>
      <c r="AJ1297" s="127"/>
      <c r="AL1297" s="113"/>
      <c r="AS1297" s="127"/>
      <c r="AT1297" s="127"/>
      <c r="AU1297" s="127"/>
      <c r="AV1297" s="127"/>
      <c r="AW1297" s="127"/>
      <c r="AX1297" s="127"/>
      <c r="AY1297" s="127"/>
      <c r="AZ1297" s="127"/>
    </row>
    <row r="1298" spans="3:53">
      <c r="C1298" s="38"/>
      <c r="D1298" s="38"/>
      <c r="AF1298" s="127"/>
      <c r="AG1298" s="127"/>
      <c r="AH1298" s="127"/>
      <c r="AI1298" s="127"/>
      <c r="AJ1298" s="127"/>
      <c r="AL1298" s="113"/>
      <c r="AS1298" s="127"/>
      <c r="AT1298" s="127"/>
      <c r="AU1298" s="127"/>
      <c r="AV1298" s="127"/>
      <c r="AW1298" s="127"/>
      <c r="AX1298" s="127"/>
      <c r="AY1298" s="127"/>
      <c r="AZ1298" s="127"/>
    </row>
    <row r="1299" spans="3:53">
      <c r="C1299" s="38"/>
      <c r="D1299" s="38"/>
      <c r="AF1299" s="127"/>
      <c r="AG1299" s="127"/>
      <c r="AH1299" s="127"/>
      <c r="AI1299" s="127"/>
      <c r="AJ1299" s="127"/>
      <c r="AL1299" s="113"/>
      <c r="AS1299" s="127"/>
      <c r="AT1299" s="127"/>
      <c r="AU1299" s="127"/>
      <c r="AV1299" s="127"/>
      <c r="AW1299" s="127"/>
      <c r="AX1299" s="127"/>
      <c r="AY1299" s="127"/>
      <c r="AZ1299" s="127"/>
    </row>
    <row r="1300" spans="3:53">
      <c r="C1300" s="38"/>
      <c r="D1300" s="38"/>
      <c r="AF1300" s="127"/>
      <c r="AG1300" s="127"/>
      <c r="AH1300" s="127"/>
      <c r="AI1300" s="127"/>
      <c r="AJ1300" s="127"/>
      <c r="AL1300" s="113"/>
      <c r="AS1300" s="127"/>
      <c r="AT1300" s="127"/>
      <c r="AU1300" s="127"/>
      <c r="AV1300" s="127"/>
      <c r="AW1300" s="127"/>
      <c r="AX1300" s="127"/>
      <c r="AY1300" s="127"/>
      <c r="AZ1300" s="127"/>
      <c r="BA1300" s="127"/>
    </row>
    <row r="1301" spans="3:53">
      <c r="C1301" s="38"/>
      <c r="D1301" s="38"/>
      <c r="AF1301" s="127"/>
      <c r="AG1301" s="127"/>
      <c r="AH1301" s="127"/>
      <c r="AI1301" s="127"/>
      <c r="AJ1301" s="127"/>
      <c r="AL1301" s="113"/>
      <c r="AS1301" s="127"/>
      <c r="AT1301" s="127"/>
      <c r="AU1301" s="127"/>
      <c r="AV1301" s="127"/>
      <c r="AW1301" s="127"/>
      <c r="AX1301" s="127"/>
      <c r="AY1301" s="127"/>
      <c r="AZ1301" s="127"/>
    </row>
    <row r="1302" spans="3:53">
      <c r="C1302" s="38"/>
      <c r="D1302" s="38"/>
      <c r="AF1302" s="127"/>
      <c r="AG1302" s="127"/>
      <c r="AH1302" s="127"/>
      <c r="AI1302" s="127"/>
      <c r="AJ1302" s="127"/>
      <c r="AL1302" s="113"/>
      <c r="AS1302" s="127"/>
      <c r="AT1302" s="127"/>
      <c r="AU1302" s="127"/>
      <c r="AV1302" s="127"/>
      <c r="AW1302" s="127"/>
      <c r="AX1302" s="127"/>
      <c r="AY1302" s="127"/>
      <c r="AZ1302" s="127"/>
    </row>
    <row r="1303" spans="3:53">
      <c r="C1303" s="38"/>
      <c r="D1303" s="38"/>
      <c r="AF1303" s="127"/>
      <c r="AG1303" s="127"/>
      <c r="AH1303" s="127"/>
      <c r="AI1303" s="127"/>
      <c r="AJ1303" s="127"/>
      <c r="AL1303" s="113"/>
      <c r="AS1303" s="127"/>
      <c r="AT1303" s="127"/>
      <c r="AU1303" s="127"/>
      <c r="AV1303" s="127"/>
      <c r="AW1303" s="127"/>
      <c r="AX1303" s="127"/>
      <c r="AY1303" s="127"/>
      <c r="AZ1303" s="127"/>
    </row>
    <row r="1304" spans="3:53">
      <c r="C1304" s="38"/>
      <c r="D1304" s="38"/>
      <c r="AF1304" s="127"/>
      <c r="AG1304" s="127"/>
      <c r="AH1304" s="127"/>
      <c r="AI1304" s="127"/>
      <c r="AJ1304" s="127"/>
      <c r="AL1304" s="113"/>
      <c r="AS1304" s="127"/>
      <c r="AT1304" s="127"/>
      <c r="AU1304" s="127"/>
      <c r="AV1304" s="127"/>
      <c r="AW1304" s="127"/>
      <c r="AX1304" s="127"/>
      <c r="AY1304" s="127"/>
      <c r="AZ1304" s="127"/>
    </row>
    <row r="1305" spans="3:53">
      <c r="C1305" s="38"/>
      <c r="D1305" s="38"/>
      <c r="AF1305" s="127"/>
      <c r="AG1305" s="127"/>
      <c r="AH1305" s="127"/>
      <c r="AI1305" s="127"/>
      <c r="AJ1305" s="127"/>
      <c r="AL1305" s="113"/>
      <c r="AS1305" s="127"/>
      <c r="AT1305" s="127"/>
      <c r="AU1305" s="127"/>
      <c r="AV1305" s="127"/>
      <c r="AW1305" s="127"/>
      <c r="AX1305" s="127"/>
      <c r="AY1305" s="127"/>
      <c r="AZ1305" s="127"/>
    </row>
    <row r="1306" spans="3:53">
      <c r="C1306" s="38"/>
      <c r="D1306" s="38"/>
      <c r="AF1306" s="127"/>
      <c r="AG1306" s="127"/>
      <c r="AH1306" s="127"/>
      <c r="AI1306" s="127"/>
      <c r="AJ1306" s="127"/>
      <c r="AL1306" s="113"/>
      <c r="AS1306" s="127"/>
      <c r="AT1306" s="127"/>
      <c r="AU1306" s="127"/>
      <c r="AV1306" s="127"/>
      <c r="AW1306" s="127"/>
      <c r="AX1306" s="127"/>
      <c r="AY1306" s="127"/>
      <c r="AZ1306" s="127"/>
    </row>
    <row r="1307" spans="3:53">
      <c r="C1307" s="38"/>
      <c r="D1307" s="38"/>
      <c r="AF1307" s="127"/>
      <c r="AG1307" s="127"/>
      <c r="AH1307" s="127"/>
      <c r="AI1307" s="127"/>
      <c r="AJ1307" s="127"/>
      <c r="AL1307" s="113"/>
      <c r="AS1307" s="127"/>
      <c r="AT1307" s="127"/>
      <c r="AU1307" s="127"/>
      <c r="AV1307" s="127"/>
      <c r="AW1307" s="127"/>
      <c r="AX1307" s="127"/>
      <c r="AY1307" s="127"/>
      <c r="AZ1307" s="127"/>
    </row>
    <row r="1308" spans="3:53">
      <c r="C1308" s="38"/>
      <c r="D1308" s="38"/>
      <c r="AF1308" s="127"/>
      <c r="AG1308" s="127"/>
      <c r="AH1308" s="127"/>
      <c r="AI1308" s="127"/>
      <c r="AJ1308" s="127"/>
      <c r="AL1308" s="113"/>
      <c r="AS1308" s="127"/>
      <c r="AT1308" s="127"/>
      <c r="AU1308" s="127"/>
      <c r="AV1308" s="127"/>
      <c r="AW1308" s="127"/>
      <c r="AX1308" s="127"/>
      <c r="AY1308" s="127"/>
      <c r="AZ1308" s="127"/>
    </row>
    <row r="1309" spans="3:53">
      <c r="C1309" s="38"/>
      <c r="D1309" s="38"/>
      <c r="AF1309" s="127"/>
      <c r="AG1309" s="127"/>
      <c r="AH1309" s="127"/>
      <c r="AI1309" s="127"/>
      <c r="AJ1309" s="127"/>
      <c r="AL1309" s="113"/>
      <c r="AS1309" s="127"/>
      <c r="AT1309" s="127"/>
      <c r="AU1309" s="127"/>
      <c r="AV1309" s="127"/>
      <c r="AW1309" s="127"/>
      <c r="AX1309" s="127"/>
      <c r="AY1309" s="127"/>
      <c r="AZ1309" s="127"/>
    </row>
    <row r="1310" spans="3:53">
      <c r="C1310" s="38"/>
      <c r="D1310" s="38"/>
      <c r="AF1310" s="127"/>
      <c r="AG1310" s="127"/>
      <c r="AH1310" s="127"/>
      <c r="AI1310" s="127"/>
      <c r="AJ1310" s="127"/>
      <c r="AL1310" s="113"/>
      <c r="AS1310" s="127"/>
      <c r="AT1310" s="127"/>
      <c r="AU1310" s="127"/>
      <c r="AV1310" s="127"/>
      <c r="AW1310" s="127"/>
      <c r="AX1310" s="127"/>
      <c r="AY1310" s="127"/>
      <c r="AZ1310" s="127"/>
    </row>
    <row r="1311" spans="3:53">
      <c r="C1311" s="38"/>
      <c r="D1311" s="38"/>
      <c r="AF1311" s="127"/>
      <c r="AG1311" s="127"/>
      <c r="AH1311" s="127"/>
      <c r="AI1311" s="127"/>
      <c r="AJ1311" s="127"/>
      <c r="AL1311" s="113"/>
      <c r="AS1311" s="127"/>
      <c r="AT1311" s="127"/>
      <c r="AU1311" s="127"/>
      <c r="AV1311" s="127"/>
      <c r="AW1311" s="127"/>
      <c r="AX1311" s="127"/>
      <c r="AY1311" s="127"/>
      <c r="AZ1311" s="127"/>
    </row>
    <row r="1312" spans="3:53">
      <c r="C1312" s="38"/>
      <c r="D1312" s="38"/>
      <c r="AF1312" s="127"/>
      <c r="AG1312" s="127"/>
      <c r="AH1312" s="127"/>
      <c r="AI1312" s="127"/>
      <c r="AJ1312" s="127"/>
      <c r="AL1312" s="113"/>
      <c r="AS1312" s="127"/>
      <c r="AT1312" s="127"/>
      <c r="AU1312" s="127"/>
      <c r="AV1312" s="127"/>
      <c r="AW1312" s="127"/>
      <c r="AX1312" s="127"/>
      <c r="AY1312" s="127"/>
      <c r="AZ1312" s="127"/>
    </row>
    <row r="1313" spans="3:69">
      <c r="C1313" s="38"/>
      <c r="D1313" s="38"/>
      <c r="AF1313" s="127"/>
      <c r="AG1313" s="127"/>
      <c r="AH1313" s="127"/>
      <c r="AI1313" s="127"/>
      <c r="AJ1313" s="127"/>
      <c r="AL1313" s="113"/>
      <c r="AS1313" s="127"/>
      <c r="AT1313" s="127"/>
      <c r="AU1313" s="127"/>
      <c r="AV1313" s="127"/>
      <c r="AW1313" s="127"/>
      <c r="AX1313" s="127"/>
      <c r="AY1313" s="127"/>
      <c r="AZ1313" s="127"/>
    </row>
    <row r="1314" spans="3:69">
      <c r="C1314" s="38"/>
      <c r="D1314" s="38"/>
      <c r="AF1314" s="127"/>
      <c r="AG1314" s="127"/>
      <c r="AH1314" s="127"/>
      <c r="AI1314" s="127"/>
      <c r="AJ1314" s="127"/>
      <c r="AL1314" s="113"/>
      <c r="AS1314" s="127"/>
      <c r="AT1314" s="127"/>
      <c r="AU1314" s="127"/>
      <c r="AV1314" s="127"/>
      <c r="AW1314" s="127"/>
      <c r="AX1314" s="127"/>
      <c r="AY1314" s="127"/>
      <c r="AZ1314" s="127"/>
    </row>
    <row r="1315" spans="3:69">
      <c r="C1315" s="38"/>
      <c r="D1315" s="38"/>
      <c r="AF1315" s="127"/>
      <c r="AG1315" s="127"/>
      <c r="AH1315" s="127"/>
      <c r="AI1315" s="127"/>
      <c r="AJ1315" s="127"/>
      <c r="AL1315" s="113"/>
      <c r="AS1315" s="127"/>
      <c r="AT1315" s="127"/>
      <c r="AU1315" s="127"/>
      <c r="AV1315" s="127"/>
      <c r="AW1315" s="127"/>
      <c r="AX1315" s="127"/>
      <c r="AY1315" s="127"/>
      <c r="AZ1315" s="127"/>
    </row>
    <row r="1316" spans="3:69">
      <c r="C1316" s="38"/>
      <c r="D1316" s="38"/>
      <c r="AF1316" s="127"/>
      <c r="AG1316" s="127"/>
      <c r="AH1316" s="127"/>
      <c r="AI1316" s="127"/>
      <c r="AJ1316" s="127"/>
      <c r="AL1316" s="113"/>
      <c r="AS1316" s="127"/>
      <c r="AT1316" s="127"/>
      <c r="AU1316" s="127"/>
      <c r="AV1316" s="127"/>
      <c r="AW1316" s="127"/>
      <c r="AX1316" s="127"/>
      <c r="AY1316" s="127"/>
      <c r="AZ1316" s="127"/>
    </row>
    <row r="1317" spans="3:69">
      <c r="C1317" s="38"/>
      <c r="D1317" s="38"/>
      <c r="AF1317" s="127"/>
      <c r="AG1317" s="127"/>
      <c r="AH1317" s="127"/>
      <c r="AI1317" s="127"/>
      <c r="AJ1317" s="127"/>
      <c r="AL1317" s="113"/>
      <c r="AS1317" s="127"/>
      <c r="AT1317" s="127"/>
      <c r="AU1317" s="127"/>
      <c r="AV1317" s="127"/>
      <c r="AW1317" s="127"/>
      <c r="AX1317" s="127"/>
      <c r="AY1317" s="127"/>
      <c r="AZ1317" s="127"/>
    </row>
    <row r="1318" spans="3:69">
      <c r="C1318" s="38"/>
      <c r="D1318" s="38"/>
      <c r="AF1318" s="127"/>
      <c r="AG1318" s="127"/>
      <c r="AH1318" s="127"/>
      <c r="AI1318" s="127"/>
      <c r="AJ1318" s="127"/>
      <c r="AL1318" s="113"/>
      <c r="AS1318" s="127"/>
      <c r="AT1318" s="127"/>
      <c r="AU1318" s="127"/>
      <c r="AV1318" s="127"/>
      <c r="AW1318" s="127"/>
      <c r="AX1318" s="127"/>
      <c r="AY1318" s="127"/>
      <c r="AZ1318" s="127"/>
    </row>
    <row r="1319" spans="3:69">
      <c r="C1319" s="38"/>
      <c r="D1319" s="38"/>
      <c r="AF1319" s="127"/>
      <c r="AG1319" s="127"/>
      <c r="AH1319" s="127"/>
      <c r="AI1319" s="127"/>
      <c r="AJ1319" s="127"/>
      <c r="AL1319" s="113"/>
      <c r="AS1319" s="127"/>
      <c r="AT1319" s="127"/>
      <c r="AU1319" s="127"/>
      <c r="AV1319" s="127"/>
      <c r="AW1319" s="127"/>
      <c r="AX1319" s="127"/>
      <c r="AY1319" s="127"/>
      <c r="AZ1319" s="127"/>
    </row>
    <row r="1320" spans="3:69">
      <c r="C1320" s="38"/>
      <c r="D1320" s="38"/>
      <c r="AF1320" s="127"/>
      <c r="AG1320" s="127"/>
      <c r="AH1320" s="127"/>
      <c r="AI1320" s="127"/>
      <c r="AJ1320" s="127"/>
      <c r="AL1320" s="113"/>
      <c r="AS1320" s="127"/>
      <c r="AT1320" s="127"/>
      <c r="AU1320" s="127"/>
      <c r="AV1320" s="127"/>
      <c r="AW1320" s="127"/>
      <c r="AX1320" s="127"/>
      <c r="AY1320" s="127"/>
      <c r="AZ1320" s="127"/>
    </row>
    <row r="1321" spans="3:69">
      <c r="C1321" s="38"/>
      <c r="D1321" s="38"/>
      <c r="AF1321" s="127"/>
      <c r="AG1321" s="127"/>
      <c r="AH1321" s="127"/>
      <c r="AI1321" s="127"/>
      <c r="AJ1321" s="127"/>
      <c r="AL1321" s="113"/>
      <c r="AS1321" s="127"/>
      <c r="AT1321" s="127"/>
      <c r="AU1321" s="127"/>
      <c r="AV1321" s="127"/>
      <c r="AW1321" s="127"/>
      <c r="AX1321" s="127"/>
      <c r="AY1321" s="127"/>
      <c r="AZ1321" s="127"/>
    </row>
    <row r="1322" spans="3:69">
      <c r="C1322" s="38"/>
      <c r="D1322" s="38"/>
      <c r="AF1322" s="127"/>
      <c r="AG1322" s="127"/>
      <c r="AH1322" s="127"/>
      <c r="AI1322" s="127"/>
      <c r="AJ1322" s="127"/>
      <c r="AL1322" s="113"/>
      <c r="AS1322" s="127"/>
      <c r="AT1322" s="127"/>
      <c r="AU1322" s="127"/>
      <c r="AV1322" s="127"/>
      <c r="AW1322" s="127"/>
      <c r="AX1322" s="127"/>
      <c r="AY1322" s="127"/>
      <c r="AZ1322" s="127"/>
    </row>
    <row r="1323" spans="3:69">
      <c r="C1323" s="38"/>
      <c r="D1323" s="38"/>
      <c r="AF1323" s="127"/>
      <c r="AG1323" s="127"/>
      <c r="AH1323" s="127"/>
      <c r="AI1323" s="127"/>
      <c r="AJ1323" s="127"/>
      <c r="AL1323" s="113"/>
      <c r="AS1323" s="127"/>
      <c r="AT1323" s="127"/>
      <c r="AU1323" s="127"/>
      <c r="AV1323" s="127"/>
      <c r="AW1323" s="127"/>
      <c r="AX1323" s="127"/>
      <c r="AY1323" s="127"/>
      <c r="AZ1323" s="127"/>
    </row>
    <row r="1324" spans="3:69">
      <c r="C1324" s="38"/>
      <c r="D1324" s="38"/>
      <c r="AF1324" s="127"/>
      <c r="AG1324" s="127"/>
      <c r="AH1324" s="127"/>
      <c r="AI1324" s="127"/>
      <c r="AJ1324" s="127"/>
      <c r="AL1324" s="113"/>
      <c r="AS1324" s="127"/>
      <c r="AT1324" s="127"/>
      <c r="AU1324" s="127"/>
      <c r="AV1324" s="127"/>
      <c r="AW1324" s="127"/>
      <c r="AX1324" s="127"/>
      <c r="AY1324" s="127"/>
      <c r="AZ1324" s="127"/>
      <c r="BA1324" s="127"/>
      <c r="BB1324" s="127"/>
      <c r="BC1324" s="127"/>
      <c r="BD1324" s="127"/>
      <c r="BE1324" s="127"/>
      <c r="BF1324" s="127"/>
      <c r="BG1324" s="127"/>
      <c r="BH1324" s="127"/>
      <c r="BI1324" s="127"/>
      <c r="BJ1324" s="127"/>
      <c r="BK1324" s="127"/>
      <c r="BL1324" s="127"/>
      <c r="BM1324" s="127"/>
      <c r="BN1324" s="127"/>
      <c r="BO1324" s="127"/>
      <c r="BP1324" s="127"/>
      <c r="BQ1324" s="127"/>
    </row>
    <row r="1325" spans="3:69">
      <c r="C1325" s="38"/>
      <c r="D1325" s="38"/>
      <c r="AF1325" s="127"/>
      <c r="AG1325" s="127"/>
      <c r="AH1325" s="127"/>
      <c r="AI1325" s="127"/>
      <c r="AJ1325" s="127"/>
      <c r="AL1325" s="113"/>
      <c r="AS1325" s="127"/>
      <c r="AT1325" s="127"/>
      <c r="AU1325" s="127"/>
      <c r="AV1325" s="127"/>
      <c r="AW1325" s="127"/>
      <c r="AX1325" s="127"/>
      <c r="AY1325" s="127"/>
      <c r="AZ1325" s="127"/>
    </row>
    <row r="1326" spans="3:69">
      <c r="C1326" s="38"/>
      <c r="D1326" s="38"/>
      <c r="AF1326" s="127"/>
      <c r="AG1326" s="127"/>
      <c r="AH1326" s="127"/>
      <c r="AI1326" s="127"/>
      <c r="AJ1326" s="127"/>
      <c r="AL1326" s="113"/>
      <c r="AS1326" s="127"/>
      <c r="AT1326" s="127"/>
      <c r="AU1326" s="127"/>
      <c r="AV1326" s="127"/>
      <c r="AW1326" s="127"/>
      <c r="AX1326" s="127"/>
      <c r="AY1326" s="127"/>
      <c r="AZ1326" s="127"/>
      <c r="BA1326" s="127"/>
      <c r="BB1326" s="127"/>
      <c r="BC1326" s="127"/>
      <c r="BD1326" s="127"/>
      <c r="BE1326" s="127"/>
      <c r="BF1326" s="127"/>
      <c r="BG1326" s="127"/>
      <c r="BH1326" s="127"/>
      <c r="BI1326" s="127"/>
      <c r="BJ1326" s="127"/>
      <c r="BK1326" s="127"/>
      <c r="BL1326" s="127"/>
      <c r="BM1326" s="127"/>
      <c r="BN1326" s="127"/>
      <c r="BO1326" s="127"/>
      <c r="BP1326" s="127"/>
      <c r="BQ1326" s="127"/>
    </row>
    <row r="1327" spans="3:69">
      <c r="C1327" s="38"/>
      <c r="D1327" s="38"/>
      <c r="AF1327" s="127"/>
      <c r="AG1327" s="127"/>
      <c r="AH1327" s="127"/>
      <c r="AI1327" s="127"/>
      <c r="AJ1327" s="127"/>
      <c r="AL1327" s="113"/>
      <c r="AS1327" s="127"/>
      <c r="AT1327" s="127"/>
      <c r="AU1327" s="127"/>
      <c r="AV1327" s="127"/>
      <c r="AW1327" s="127"/>
      <c r="AX1327" s="127"/>
      <c r="AY1327" s="127"/>
      <c r="AZ1327" s="127"/>
    </row>
    <row r="1328" spans="3:69">
      <c r="C1328" s="38"/>
      <c r="D1328" s="38"/>
      <c r="AF1328" s="127"/>
      <c r="AG1328" s="127"/>
      <c r="AH1328" s="127"/>
      <c r="AI1328" s="127"/>
      <c r="AJ1328" s="127"/>
      <c r="AL1328" s="113"/>
      <c r="AS1328" s="127"/>
      <c r="AT1328" s="127"/>
      <c r="AU1328" s="127"/>
      <c r="AV1328" s="127"/>
      <c r="AW1328" s="127"/>
      <c r="AX1328" s="127"/>
      <c r="AY1328" s="127"/>
      <c r="AZ1328" s="127"/>
      <c r="BA1328" s="127"/>
      <c r="BB1328" s="127"/>
      <c r="BC1328" s="127"/>
      <c r="BD1328" s="127"/>
      <c r="BE1328" s="127"/>
      <c r="BF1328" s="127"/>
      <c r="BG1328" s="127"/>
      <c r="BH1328" s="127"/>
      <c r="BI1328" s="127"/>
      <c r="BJ1328" s="127"/>
      <c r="BK1328" s="127"/>
      <c r="BL1328" s="127"/>
      <c r="BM1328" s="127"/>
      <c r="BN1328" s="127"/>
      <c r="BO1328" s="127"/>
      <c r="BP1328" s="127"/>
      <c r="BQ1328" s="127"/>
    </row>
    <row r="1329" spans="3:69">
      <c r="C1329" s="38"/>
      <c r="D1329" s="38"/>
      <c r="AF1329" s="127"/>
      <c r="AG1329" s="127"/>
      <c r="AH1329" s="127"/>
      <c r="AI1329" s="127"/>
      <c r="AJ1329" s="127"/>
      <c r="AL1329" s="113"/>
      <c r="AS1329" s="127"/>
      <c r="AT1329" s="127"/>
      <c r="AU1329" s="127"/>
      <c r="AV1329" s="127"/>
      <c r="AW1329" s="127"/>
      <c r="AX1329" s="127"/>
      <c r="AY1329" s="127"/>
      <c r="AZ1329" s="127"/>
    </row>
    <row r="1330" spans="3:69">
      <c r="C1330" s="38"/>
      <c r="D1330" s="38"/>
      <c r="AF1330" s="127"/>
      <c r="AG1330" s="127"/>
      <c r="AH1330" s="127"/>
      <c r="AI1330" s="127"/>
      <c r="AJ1330" s="127"/>
      <c r="AL1330" s="113"/>
      <c r="AS1330" s="127"/>
      <c r="AT1330" s="127"/>
      <c r="AU1330" s="127"/>
      <c r="AV1330" s="127"/>
      <c r="AW1330" s="127"/>
      <c r="AX1330" s="127"/>
      <c r="AY1330" s="127"/>
      <c r="AZ1330" s="127"/>
    </row>
    <row r="1331" spans="3:69">
      <c r="C1331" s="38"/>
      <c r="D1331" s="38"/>
      <c r="AF1331" s="127"/>
      <c r="AG1331" s="127"/>
      <c r="AH1331" s="127"/>
      <c r="AI1331" s="127"/>
      <c r="AJ1331" s="127"/>
      <c r="AL1331" s="113"/>
      <c r="AS1331" s="127"/>
      <c r="AT1331" s="127"/>
      <c r="AU1331" s="127"/>
      <c r="AV1331" s="127"/>
      <c r="AW1331" s="127"/>
      <c r="AX1331" s="127"/>
      <c r="AY1331" s="127"/>
      <c r="AZ1331" s="127"/>
    </row>
    <row r="1332" spans="3:69">
      <c r="C1332" s="38"/>
      <c r="D1332" s="38"/>
      <c r="AF1332" s="127"/>
      <c r="AG1332" s="127"/>
      <c r="AH1332" s="127"/>
      <c r="AI1332" s="127"/>
      <c r="AJ1332" s="127"/>
      <c r="AL1332" s="113"/>
      <c r="AS1332" s="127"/>
      <c r="AT1332" s="127"/>
      <c r="AU1332" s="127"/>
      <c r="AV1332" s="127"/>
      <c r="AW1332" s="127"/>
      <c r="AX1332" s="127"/>
      <c r="AY1332" s="127"/>
      <c r="AZ1332" s="127"/>
    </row>
    <row r="1333" spans="3:69">
      <c r="C1333" s="38"/>
      <c r="D1333" s="38"/>
      <c r="AF1333" s="127"/>
      <c r="AG1333" s="127"/>
      <c r="AH1333" s="127"/>
      <c r="AI1333" s="127"/>
      <c r="AJ1333" s="127"/>
      <c r="AL1333" s="113"/>
      <c r="AS1333" s="127"/>
      <c r="AT1333" s="127"/>
      <c r="AU1333" s="127"/>
      <c r="AV1333" s="127"/>
      <c r="AW1333" s="127"/>
      <c r="AX1333" s="127"/>
      <c r="AY1333" s="127"/>
      <c r="AZ1333" s="127"/>
    </row>
    <row r="1334" spans="3:69">
      <c r="C1334" s="38"/>
      <c r="D1334" s="38"/>
      <c r="AF1334" s="127"/>
      <c r="AG1334" s="127"/>
      <c r="AH1334" s="127"/>
      <c r="AI1334" s="127"/>
      <c r="AJ1334" s="127"/>
      <c r="AL1334" s="113"/>
      <c r="AS1334" s="127"/>
      <c r="AT1334" s="127"/>
      <c r="AU1334" s="127"/>
      <c r="AV1334" s="127"/>
      <c r="AW1334" s="127"/>
      <c r="AX1334" s="127"/>
      <c r="AY1334" s="127"/>
      <c r="AZ1334" s="127"/>
    </row>
    <row r="1335" spans="3:69">
      <c r="C1335" s="38"/>
      <c r="D1335" s="38"/>
      <c r="AF1335" s="127"/>
      <c r="AG1335" s="127"/>
      <c r="AH1335" s="127"/>
      <c r="AI1335" s="127"/>
      <c r="AJ1335" s="127"/>
      <c r="AL1335" s="113"/>
      <c r="AS1335" s="127"/>
      <c r="AT1335" s="127"/>
      <c r="AU1335" s="127"/>
      <c r="AV1335" s="127"/>
      <c r="AW1335" s="127"/>
      <c r="AX1335" s="127"/>
      <c r="AY1335" s="127"/>
      <c r="AZ1335" s="127"/>
    </row>
    <row r="1336" spans="3:69">
      <c r="C1336" s="38"/>
      <c r="D1336" s="38"/>
      <c r="AF1336" s="127"/>
      <c r="AG1336" s="127"/>
      <c r="AH1336" s="127"/>
      <c r="AI1336" s="127"/>
      <c r="AJ1336" s="127"/>
      <c r="AL1336" s="113"/>
      <c r="AS1336" s="127"/>
      <c r="AT1336" s="127"/>
      <c r="AU1336" s="127"/>
      <c r="AV1336" s="127"/>
      <c r="AW1336" s="127"/>
      <c r="AX1336" s="127"/>
      <c r="AY1336" s="127"/>
      <c r="AZ1336" s="127"/>
    </row>
    <row r="1337" spans="3:69">
      <c r="C1337" s="38"/>
      <c r="D1337" s="38"/>
      <c r="AF1337" s="127"/>
      <c r="AG1337" s="127"/>
      <c r="AH1337" s="127"/>
      <c r="AI1337" s="127"/>
      <c r="AJ1337" s="127"/>
      <c r="AL1337" s="113"/>
      <c r="AS1337" s="127"/>
      <c r="AT1337" s="127"/>
      <c r="AU1337" s="127"/>
      <c r="AV1337" s="127"/>
      <c r="AW1337" s="127"/>
      <c r="AX1337" s="127"/>
      <c r="AY1337" s="127"/>
      <c r="AZ1337" s="127"/>
      <c r="BA1337" s="127"/>
    </row>
    <row r="1338" spans="3:69">
      <c r="C1338" s="38"/>
      <c r="D1338" s="38"/>
      <c r="AF1338" s="127"/>
      <c r="AG1338" s="127"/>
      <c r="AH1338" s="127"/>
      <c r="AI1338" s="127"/>
      <c r="AJ1338" s="127"/>
      <c r="AL1338" s="113"/>
      <c r="AS1338" s="127"/>
      <c r="AT1338" s="127"/>
      <c r="AU1338" s="127"/>
      <c r="AV1338" s="127"/>
      <c r="AW1338" s="127"/>
      <c r="AX1338" s="127"/>
      <c r="AY1338" s="127"/>
      <c r="AZ1338" s="127"/>
    </row>
    <row r="1339" spans="3:69">
      <c r="C1339" s="38"/>
      <c r="D1339" s="38"/>
      <c r="AF1339" s="127"/>
      <c r="AG1339" s="127"/>
      <c r="AH1339" s="127"/>
      <c r="AI1339" s="127"/>
      <c r="AJ1339" s="127"/>
      <c r="AL1339" s="113"/>
      <c r="AS1339" s="127"/>
      <c r="AT1339" s="127"/>
      <c r="AU1339" s="127"/>
      <c r="AV1339" s="127"/>
      <c r="AW1339" s="127"/>
      <c r="AX1339" s="127"/>
      <c r="AY1339" s="127"/>
      <c r="AZ1339" s="127"/>
      <c r="BA1339" s="127"/>
    </row>
    <row r="1340" spans="3:69">
      <c r="C1340" s="38"/>
      <c r="D1340" s="38"/>
      <c r="AF1340" s="127"/>
      <c r="AG1340" s="127"/>
      <c r="AH1340" s="127"/>
      <c r="AI1340" s="127"/>
      <c r="AJ1340" s="127"/>
      <c r="AL1340" s="113"/>
      <c r="AS1340" s="127"/>
      <c r="AT1340" s="127"/>
      <c r="AU1340" s="127"/>
      <c r="AV1340" s="127"/>
      <c r="AW1340" s="127"/>
      <c r="AX1340" s="127"/>
      <c r="AY1340" s="127"/>
      <c r="AZ1340" s="127"/>
      <c r="BA1340" s="127"/>
      <c r="BB1340" s="127"/>
      <c r="BC1340" s="127"/>
      <c r="BD1340" s="127"/>
      <c r="BE1340" s="127"/>
      <c r="BF1340" s="127"/>
      <c r="BG1340" s="127"/>
      <c r="BH1340" s="127"/>
      <c r="BI1340" s="127"/>
      <c r="BJ1340" s="127"/>
      <c r="BK1340" s="127"/>
      <c r="BL1340" s="127"/>
      <c r="BM1340" s="127"/>
      <c r="BN1340" s="127"/>
      <c r="BO1340" s="127"/>
      <c r="BP1340" s="127"/>
      <c r="BQ1340" s="127"/>
    </row>
    <row r="1341" spans="3:69">
      <c r="C1341" s="38"/>
      <c r="D1341" s="38"/>
      <c r="AF1341" s="127"/>
      <c r="AG1341" s="127"/>
      <c r="AH1341" s="127"/>
      <c r="AI1341" s="127"/>
      <c r="AJ1341" s="127"/>
      <c r="AL1341" s="113"/>
      <c r="AS1341" s="127"/>
      <c r="AT1341" s="127"/>
      <c r="AU1341" s="127"/>
      <c r="AV1341" s="127"/>
      <c r="AW1341" s="127"/>
      <c r="AX1341" s="127"/>
      <c r="AY1341" s="127"/>
      <c r="AZ1341" s="127"/>
    </row>
    <row r="1342" spans="3:69">
      <c r="C1342" s="38"/>
      <c r="D1342" s="38"/>
      <c r="AF1342" s="127"/>
      <c r="AG1342" s="127"/>
      <c r="AH1342" s="127"/>
      <c r="AI1342" s="127"/>
      <c r="AJ1342" s="127"/>
      <c r="AL1342" s="113"/>
      <c r="AS1342" s="127"/>
      <c r="AT1342" s="127"/>
      <c r="AU1342" s="127"/>
      <c r="AV1342" s="127"/>
      <c r="AW1342" s="127"/>
      <c r="AX1342" s="127"/>
      <c r="AY1342" s="127"/>
      <c r="AZ1342" s="127"/>
    </row>
    <row r="1343" spans="3:69">
      <c r="C1343" s="38"/>
      <c r="D1343" s="38"/>
      <c r="AF1343" s="127"/>
      <c r="AG1343" s="127"/>
      <c r="AH1343" s="127"/>
      <c r="AI1343" s="127"/>
      <c r="AJ1343" s="127"/>
      <c r="AL1343" s="113"/>
      <c r="AS1343" s="127"/>
      <c r="AT1343" s="127"/>
      <c r="AU1343" s="127"/>
      <c r="AV1343" s="127"/>
      <c r="AW1343" s="127"/>
      <c r="AX1343" s="127"/>
      <c r="AY1343" s="127"/>
      <c r="AZ1343" s="127"/>
    </row>
    <row r="1344" spans="3:69">
      <c r="C1344" s="38"/>
      <c r="D1344" s="38"/>
      <c r="AF1344" s="127"/>
      <c r="AG1344" s="127"/>
      <c r="AH1344" s="127"/>
      <c r="AI1344" s="127"/>
      <c r="AJ1344" s="127"/>
      <c r="AL1344" s="113"/>
      <c r="AS1344" s="127"/>
      <c r="AT1344" s="127"/>
      <c r="AU1344" s="127"/>
      <c r="AV1344" s="127"/>
      <c r="AW1344" s="127"/>
      <c r="AX1344" s="127"/>
      <c r="AY1344" s="127"/>
      <c r="AZ1344" s="127"/>
    </row>
    <row r="1345" spans="3:69">
      <c r="C1345" s="38"/>
      <c r="D1345" s="38"/>
      <c r="AF1345" s="127"/>
      <c r="AG1345" s="127"/>
      <c r="AH1345" s="127"/>
      <c r="AI1345" s="127"/>
      <c r="AJ1345" s="127"/>
      <c r="AL1345" s="113"/>
      <c r="AS1345" s="127"/>
      <c r="AT1345" s="127"/>
      <c r="AU1345" s="127"/>
      <c r="AV1345" s="127"/>
      <c r="AW1345" s="127"/>
      <c r="AX1345" s="127"/>
      <c r="AY1345" s="127"/>
      <c r="AZ1345" s="127"/>
    </row>
    <row r="1346" spans="3:69">
      <c r="C1346" s="38"/>
      <c r="D1346" s="38"/>
      <c r="AF1346" s="127"/>
      <c r="AG1346" s="127"/>
      <c r="AH1346" s="127"/>
      <c r="AI1346" s="127"/>
      <c r="AJ1346" s="127"/>
      <c r="AL1346" s="113"/>
      <c r="AS1346" s="127"/>
      <c r="AT1346" s="127"/>
      <c r="AU1346" s="127"/>
      <c r="AV1346" s="127"/>
      <c r="AW1346" s="127"/>
      <c r="AX1346" s="127"/>
      <c r="AY1346" s="127"/>
      <c r="AZ1346" s="127"/>
    </row>
    <row r="1347" spans="3:69">
      <c r="C1347" s="38"/>
      <c r="D1347" s="38"/>
      <c r="AF1347" s="127"/>
      <c r="AG1347" s="127"/>
      <c r="AH1347" s="127"/>
      <c r="AI1347" s="127"/>
      <c r="AJ1347" s="127"/>
      <c r="AL1347" s="113"/>
      <c r="AS1347" s="127"/>
      <c r="AT1347" s="127"/>
      <c r="AU1347" s="127"/>
      <c r="AV1347" s="127"/>
      <c r="AW1347" s="127"/>
      <c r="AX1347" s="127"/>
      <c r="AY1347" s="127"/>
      <c r="AZ1347" s="127"/>
      <c r="BA1347" s="127"/>
      <c r="BB1347" s="127"/>
      <c r="BC1347" s="127"/>
      <c r="BD1347" s="127"/>
      <c r="BE1347" s="127"/>
      <c r="BF1347" s="127"/>
      <c r="BG1347" s="127"/>
      <c r="BH1347" s="127"/>
      <c r="BI1347" s="127"/>
      <c r="BJ1347" s="127"/>
      <c r="BK1347" s="127"/>
      <c r="BL1347" s="127"/>
      <c r="BM1347" s="127"/>
      <c r="BN1347" s="127"/>
      <c r="BO1347" s="127"/>
      <c r="BP1347" s="127"/>
      <c r="BQ1347" s="127"/>
    </row>
    <row r="1348" spans="3:69">
      <c r="C1348" s="38"/>
      <c r="D1348" s="38"/>
      <c r="AF1348" s="127"/>
      <c r="AG1348" s="127"/>
      <c r="AH1348" s="127"/>
      <c r="AI1348" s="127"/>
      <c r="AJ1348" s="127"/>
      <c r="AL1348" s="113"/>
      <c r="AS1348" s="127"/>
      <c r="AT1348" s="127"/>
      <c r="AU1348" s="127"/>
      <c r="AV1348" s="127"/>
      <c r="AW1348" s="127"/>
      <c r="AX1348" s="127"/>
      <c r="AY1348" s="127"/>
      <c r="AZ1348" s="127"/>
      <c r="BA1348" s="127"/>
      <c r="BC1348" s="127"/>
    </row>
    <row r="1349" spans="3:69">
      <c r="C1349" s="38"/>
      <c r="D1349" s="38"/>
      <c r="AF1349" s="127"/>
      <c r="AG1349" s="127"/>
      <c r="AH1349" s="127"/>
      <c r="AI1349" s="127"/>
      <c r="AJ1349" s="127"/>
      <c r="AL1349" s="113"/>
      <c r="AS1349" s="127"/>
      <c r="AT1349" s="127"/>
      <c r="AU1349" s="127"/>
      <c r="AV1349" s="127"/>
      <c r="AW1349" s="127"/>
      <c r="AX1349" s="127"/>
      <c r="AY1349" s="127"/>
      <c r="AZ1349" s="127"/>
      <c r="BA1349" s="127"/>
      <c r="BB1349" s="127"/>
      <c r="BC1349" s="127"/>
      <c r="BD1349" s="127"/>
      <c r="BE1349" s="127"/>
      <c r="BF1349" s="127"/>
      <c r="BG1349" s="127"/>
      <c r="BH1349" s="127"/>
      <c r="BI1349" s="127"/>
      <c r="BJ1349" s="127"/>
      <c r="BK1349" s="127"/>
      <c r="BL1349" s="127"/>
      <c r="BM1349" s="127"/>
      <c r="BN1349" s="127"/>
      <c r="BO1349" s="127"/>
      <c r="BP1349" s="127"/>
      <c r="BQ1349" s="127"/>
    </row>
    <row r="1350" spans="3:69">
      <c r="C1350" s="38"/>
      <c r="D1350" s="38"/>
      <c r="AF1350" s="127"/>
      <c r="AG1350" s="127"/>
      <c r="AH1350" s="127"/>
      <c r="AI1350" s="127"/>
      <c r="AJ1350" s="127"/>
      <c r="AL1350" s="113"/>
      <c r="AS1350" s="127"/>
      <c r="AT1350" s="127"/>
      <c r="AU1350" s="127"/>
      <c r="AV1350" s="127"/>
      <c r="AW1350" s="127"/>
      <c r="AX1350" s="127"/>
      <c r="AY1350" s="127"/>
      <c r="AZ1350" s="127"/>
      <c r="BA1350" s="127"/>
      <c r="BB1350" s="127"/>
      <c r="BC1350" s="127"/>
      <c r="BD1350" s="127"/>
      <c r="BE1350" s="127"/>
      <c r="BF1350" s="127"/>
      <c r="BG1350" s="127"/>
      <c r="BH1350" s="127"/>
      <c r="BI1350" s="127"/>
      <c r="BJ1350" s="127"/>
      <c r="BK1350" s="127"/>
      <c r="BL1350" s="127"/>
      <c r="BM1350" s="127"/>
      <c r="BN1350" s="127"/>
      <c r="BO1350" s="127"/>
      <c r="BP1350" s="127"/>
      <c r="BQ1350" s="127"/>
    </row>
    <row r="1351" spans="3:69">
      <c r="C1351" s="38"/>
      <c r="D1351" s="38"/>
      <c r="AF1351" s="127"/>
      <c r="AG1351" s="127"/>
      <c r="AH1351" s="127"/>
      <c r="AI1351" s="127"/>
      <c r="AJ1351" s="127"/>
      <c r="AL1351" s="113"/>
      <c r="AS1351" s="127"/>
      <c r="AT1351" s="127"/>
      <c r="AU1351" s="127"/>
      <c r="AV1351" s="127"/>
      <c r="AW1351" s="127"/>
      <c r="AX1351" s="127"/>
      <c r="AY1351" s="127"/>
      <c r="AZ1351" s="127"/>
    </row>
    <row r="1352" spans="3:69">
      <c r="C1352" s="38"/>
      <c r="D1352" s="38"/>
      <c r="AF1352" s="127"/>
      <c r="AG1352" s="127"/>
      <c r="AH1352" s="127"/>
      <c r="AI1352" s="127"/>
      <c r="AJ1352" s="127"/>
      <c r="AL1352" s="113"/>
      <c r="AS1352" s="127"/>
      <c r="AT1352" s="127"/>
      <c r="AU1352" s="127"/>
      <c r="AV1352" s="127"/>
      <c r="AW1352" s="127"/>
      <c r="AX1352" s="127"/>
      <c r="AY1352" s="127"/>
      <c r="AZ1352" s="127"/>
    </row>
    <row r="1353" spans="3:69">
      <c r="C1353" s="38"/>
      <c r="D1353" s="38"/>
      <c r="AF1353" s="127"/>
      <c r="AG1353" s="127"/>
      <c r="AH1353" s="127"/>
      <c r="AI1353" s="127"/>
      <c r="AJ1353" s="127"/>
      <c r="AL1353" s="113"/>
      <c r="AS1353" s="127"/>
      <c r="AT1353" s="127"/>
      <c r="AU1353" s="127"/>
      <c r="AV1353" s="127"/>
      <c r="AW1353" s="127"/>
      <c r="AX1353" s="127"/>
      <c r="AY1353" s="127"/>
      <c r="AZ1353" s="127"/>
    </row>
    <row r="1354" spans="3:69">
      <c r="C1354" s="38"/>
      <c r="D1354" s="38"/>
      <c r="AF1354" s="127"/>
      <c r="AG1354" s="127"/>
      <c r="AH1354" s="127"/>
      <c r="AI1354" s="127"/>
      <c r="AJ1354" s="127"/>
      <c r="AL1354" s="113"/>
      <c r="AS1354" s="127"/>
      <c r="AT1354" s="127"/>
      <c r="AU1354" s="127"/>
      <c r="AV1354" s="127"/>
      <c r="AW1354" s="127"/>
      <c r="AX1354" s="127"/>
      <c r="AY1354" s="127"/>
      <c r="AZ1354" s="127"/>
    </row>
    <row r="1355" spans="3:69">
      <c r="C1355" s="38"/>
      <c r="D1355" s="38"/>
      <c r="AF1355" s="127"/>
      <c r="AG1355" s="127"/>
      <c r="AH1355" s="127"/>
      <c r="AI1355" s="127"/>
      <c r="AJ1355" s="127"/>
      <c r="AL1355" s="113"/>
      <c r="AS1355" s="127"/>
      <c r="AT1355" s="127"/>
      <c r="AU1355" s="127"/>
      <c r="AV1355" s="127"/>
      <c r="AW1355" s="127"/>
      <c r="AX1355" s="127"/>
      <c r="AY1355" s="127"/>
      <c r="AZ1355" s="127"/>
    </row>
    <row r="1356" spans="3:69">
      <c r="C1356" s="38"/>
      <c r="D1356" s="38"/>
      <c r="AF1356" s="127"/>
      <c r="AG1356" s="127"/>
      <c r="AH1356" s="127"/>
      <c r="AI1356" s="127"/>
      <c r="AJ1356" s="127"/>
      <c r="AL1356" s="113"/>
      <c r="AS1356" s="127"/>
      <c r="AT1356" s="127"/>
      <c r="AU1356" s="127"/>
      <c r="AV1356" s="127"/>
      <c r="AW1356" s="127"/>
      <c r="AX1356" s="127"/>
      <c r="AY1356" s="127"/>
      <c r="AZ1356" s="127"/>
    </row>
    <row r="1357" spans="3:69">
      <c r="C1357" s="38"/>
      <c r="D1357" s="38"/>
      <c r="AF1357" s="127"/>
      <c r="AG1357" s="127"/>
      <c r="AH1357" s="127"/>
      <c r="AI1357" s="127"/>
      <c r="AJ1357" s="127"/>
      <c r="AL1357" s="113"/>
      <c r="AS1357" s="127"/>
      <c r="AT1357" s="127"/>
      <c r="AU1357" s="127"/>
      <c r="AV1357" s="127"/>
      <c r="AW1357" s="127"/>
      <c r="AX1357" s="127"/>
      <c r="AY1357" s="127"/>
      <c r="AZ1357" s="127"/>
    </row>
    <row r="1358" spans="3:69">
      <c r="C1358" s="38"/>
      <c r="D1358" s="38"/>
      <c r="AF1358" s="127"/>
      <c r="AG1358" s="127"/>
      <c r="AH1358" s="127"/>
      <c r="AI1358" s="127"/>
      <c r="AJ1358" s="127"/>
      <c r="AL1358" s="113"/>
      <c r="AS1358" s="127"/>
      <c r="AT1358" s="127"/>
      <c r="AU1358" s="127"/>
      <c r="AV1358" s="127"/>
      <c r="AW1358" s="127"/>
      <c r="AX1358" s="127"/>
      <c r="AY1358" s="127"/>
      <c r="AZ1358" s="127"/>
    </row>
    <row r="1359" spans="3:69">
      <c r="C1359" s="38"/>
      <c r="D1359" s="38"/>
      <c r="AF1359" s="127"/>
      <c r="AG1359" s="127"/>
      <c r="AH1359" s="127"/>
      <c r="AI1359" s="127"/>
      <c r="AJ1359" s="127"/>
      <c r="AL1359" s="113"/>
      <c r="AS1359" s="127"/>
      <c r="AT1359" s="127"/>
      <c r="AU1359" s="127"/>
      <c r="AV1359" s="127"/>
      <c r="AW1359" s="127"/>
      <c r="AX1359" s="127"/>
      <c r="AY1359" s="127"/>
      <c r="AZ1359" s="127"/>
    </row>
    <row r="1360" spans="3:69">
      <c r="C1360" s="38"/>
      <c r="D1360" s="38"/>
      <c r="AF1360" s="127"/>
      <c r="AG1360" s="127"/>
      <c r="AH1360" s="127"/>
      <c r="AI1360" s="127"/>
      <c r="AJ1360" s="127"/>
      <c r="AL1360" s="113"/>
      <c r="AS1360" s="127"/>
      <c r="AT1360" s="127"/>
      <c r="AU1360" s="127"/>
      <c r="AV1360" s="127"/>
      <c r="AW1360" s="127"/>
      <c r="AX1360" s="127"/>
      <c r="AY1360" s="127"/>
      <c r="AZ1360" s="127"/>
    </row>
    <row r="1361" spans="3:69">
      <c r="C1361" s="38"/>
      <c r="D1361" s="38"/>
      <c r="AF1361" s="127"/>
      <c r="AG1361" s="127"/>
      <c r="AH1361" s="127"/>
      <c r="AI1361" s="127"/>
      <c r="AJ1361" s="127"/>
      <c r="AL1361" s="113"/>
      <c r="AS1361" s="127"/>
      <c r="AT1361" s="127"/>
      <c r="AU1361" s="127"/>
      <c r="AV1361" s="127"/>
      <c r="AW1361" s="127"/>
      <c r="AX1361" s="127"/>
      <c r="AY1361" s="127"/>
      <c r="AZ1361" s="127"/>
    </row>
    <row r="1362" spans="3:69">
      <c r="C1362" s="38"/>
      <c r="D1362" s="38"/>
      <c r="AF1362" s="127"/>
      <c r="AG1362" s="127"/>
      <c r="AH1362" s="127"/>
      <c r="AI1362" s="127"/>
      <c r="AJ1362" s="127"/>
      <c r="AL1362" s="113"/>
      <c r="AS1362" s="127"/>
      <c r="AT1362" s="127"/>
      <c r="AU1362" s="127"/>
      <c r="AV1362" s="127"/>
      <c r="AW1362" s="127"/>
      <c r="AX1362" s="127"/>
      <c r="AY1362" s="127"/>
      <c r="AZ1362" s="127"/>
    </row>
    <row r="1363" spans="3:69">
      <c r="C1363" s="38"/>
      <c r="D1363" s="38"/>
      <c r="AF1363" s="127"/>
      <c r="AG1363" s="127"/>
      <c r="AH1363" s="127"/>
      <c r="AI1363" s="127"/>
      <c r="AJ1363" s="127"/>
      <c r="AL1363" s="113"/>
      <c r="AS1363" s="127"/>
      <c r="AT1363" s="127"/>
      <c r="AU1363" s="127"/>
      <c r="AV1363" s="127"/>
      <c r="AW1363" s="127"/>
      <c r="AX1363" s="127"/>
      <c r="AY1363" s="127"/>
      <c r="AZ1363" s="127"/>
    </row>
    <row r="1364" spans="3:69">
      <c r="C1364" s="38"/>
      <c r="D1364" s="38"/>
      <c r="AF1364" s="127"/>
      <c r="AG1364" s="127"/>
      <c r="AH1364" s="127"/>
      <c r="AI1364" s="127"/>
      <c r="AJ1364" s="127"/>
      <c r="AL1364" s="113"/>
      <c r="AS1364" s="127"/>
      <c r="AT1364" s="127"/>
      <c r="AU1364" s="127"/>
      <c r="AV1364" s="127"/>
      <c r="AW1364" s="127"/>
      <c r="AX1364" s="127"/>
      <c r="AY1364" s="127"/>
      <c r="AZ1364" s="127"/>
    </row>
    <row r="1365" spans="3:69">
      <c r="C1365" s="38"/>
      <c r="D1365" s="38"/>
      <c r="AF1365" s="127"/>
      <c r="AG1365" s="127"/>
      <c r="AH1365" s="127"/>
      <c r="AI1365" s="127"/>
      <c r="AJ1365" s="127"/>
      <c r="AL1365" s="113"/>
      <c r="AS1365" s="127"/>
      <c r="AT1365" s="127"/>
      <c r="AU1365" s="127"/>
      <c r="AV1365" s="127"/>
      <c r="AW1365" s="127"/>
      <c r="AX1365" s="127"/>
      <c r="AY1365" s="127"/>
      <c r="AZ1365" s="127"/>
    </row>
    <row r="1366" spans="3:69">
      <c r="C1366" s="38"/>
      <c r="D1366" s="38"/>
      <c r="AF1366" s="127"/>
      <c r="AG1366" s="127"/>
      <c r="AH1366" s="127"/>
      <c r="AI1366" s="127"/>
      <c r="AJ1366" s="127"/>
      <c r="AL1366" s="113"/>
      <c r="AS1366" s="127"/>
      <c r="AT1366" s="127"/>
      <c r="AU1366" s="127"/>
      <c r="AV1366" s="127"/>
      <c r="AW1366" s="127"/>
      <c r="AX1366" s="127"/>
      <c r="AY1366" s="127"/>
      <c r="AZ1366" s="127"/>
    </row>
    <row r="1367" spans="3:69">
      <c r="C1367" s="38"/>
      <c r="D1367" s="38"/>
      <c r="AF1367" s="127"/>
      <c r="AG1367" s="127"/>
      <c r="AH1367" s="127"/>
      <c r="AI1367" s="127"/>
      <c r="AJ1367" s="127"/>
      <c r="AL1367" s="113"/>
      <c r="AS1367" s="127"/>
      <c r="AT1367" s="127"/>
      <c r="AU1367" s="127"/>
      <c r="AV1367" s="127"/>
      <c r="AW1367" s="127"/>
      <c r="AX1367" s="127"/>
      <c r="AY1367" s="127"/>
      <c r="AZ1367" s="127"/>
    </row>
    <row r="1368" spans="3:69">
      <c r="C1368" s="38"/>
      <c r="D1368" s="38"/>
      <c r="AF1368" s="127"/>
      <c r="AG1368" s="127"/>
      <c r="AH1368" s="127"/>
      <c r="AI1368" s="127"/>
      <c r="AJ1368" s="127"/>
      <c r="AL1368" s="113"/>
      <c r="AS1368" s="127"/>
      <c r="AT1368" s="127"/>
      <c r="AU1368" s="127"/>
      <c r="AV1368" s="127"/>
      <c r="AW1368" s="127"/>
      <c r="AX1368" s="127"/>
      <c r="AY1368" s="127"/>
      <c r="AZ1368" s="127"/>
      <c r="BA1368" s="127"/>
      <c r="BC1368" s="127"/>
      <c r="BD1368" s="127"/>
      <c r="BE1368" s="127"/>
      <c r="BF1368" s="127"/>
      <c r="BG1368" s="127"/>
      <c r="BH1368" s="127"/>
      <c r="BI1368" s="127"/>
      <c r="BJ1368" s="127"/>
      <c r="BK1368" s="127"/>
      <c r="BL1368" s="127"/>
      <c r="BM1368" s="127"/>
      <c r="BN1368" s="127"/>
      <c r="BO1368" s="127"/>
      <c r="BP1368" s="127"/>
      <c r="BQ1368" s="127"/>
    </row>
    <row r="1369" spans="3:69">
      <c r="C1369" s="38"/>
      <c r="D1369" s="38"/>
      <c r="AF1369" s="127"/>
      <c r="AG1369" s="127"/>
      <c r="AH1369" s="127"/>
      <c r="AI1369" s="127"/>
      <c r="AJ1369" s="127"/>
      <c r="AL1369" s="113"/>
      <c r="AS1369" s="127"/>
      <c r="AT1369" s="127"/>
      <c r="AU1369" s="127"/>
      <c r="AV1369" s="127"/>
      <c r="AW1369" s="127"/>
      <c r="AX1369" s="127"/>
      <c r="AY1369" s="127"/>
      <c r="AZ1369" s="127"/>
    </row>
    <row r="1370" spans="3:69">
      <c r="C1370" s="38"/>
      <c r="D1370" s="38"/>
      <c r="AF1370" s="127"/>
      <c r="AG1370" s="127"/>
      <c r="AH1370" s="127"/>
      <c r="AI1370" s="127"/>
      <c r="AJ1370" s="127"/>
      <c r="AL1370" s="113"/>
      <c r="AS1370" s="127"/>
      <c r="AT1370" s="127"/>
      <c r="AU1370" s="127"/>
      <c r="AV1370" s="127"/>
      <c r="AW1370" s="127"/>
      <c r="AX1370" s="127"/>
      <c r="AY1370" s="127"/>
      <c r="AZ1370" s="127"/>
    </row>
    <row r="1371" spans="3:69">
      <c r="C1371" s="38"/>
      <c r="D1371" s="38"/>
      <c r="AF1371" s="127"/>
      <c r="AG1371" s="127"/>
      <c r="AH1371" s="127"/>
      <c r="AI1371" s="127"/>
      <c r="AJ1371" s="127"/>
      <c r="AL1371" s="113"/>
      <c r="AS1371" s="127"/>
      <c r="AT1371" s="127"/>
      <c r="AU1371" s="127"/>
      <c r="AV1371" s="127"/>
      <c r="AW1371" s="127"/>
      <c r="AX1371" s="127"/>
      <c r="AY1371" s="127"/>
      <c r="AZ1371" s="127"/>
    </row>
    <row r="1372" spans="3:69">
      <c r="C1372" s="38"/>
      <c r="D1372" s="38"/>
      <c r="AF1372" s="127"/>
      <c r="AG1372" s="127"/>
      <c r="AH1372" s="127"/>
      <c r="AI1372" s="127"/>
      <c r="AJ1372" s="127"/>
      <c r="AL1372" s="113"/>
      <c r="AS1372" s="127"/>
      <c r="AT1372" s="127"/>
      <c r="AU1372" s="127"/>
      <c r="AV1372" s="127"/>
      <c r="AW1372" s="127"/>
      <c r="AX1372" s="127"/>
      <c r="AY1372" s="127"/>
      <c r="AZ1372" s="127"/>
      <c r="BA1372" s="127"/>
      <c r="BC1372" s="127"/>
    </row>
    <row r="1373" spans="3:69">
      <c r="C1373" s="38"/>
      <c r="D1373" s="38"/>
      <c r="AF1373" s="127"/>
      <c r="AG1373" s="127"/>
      <c r="AH1373" s="127"/>
      <c r="AI1373" s="127"/>
      <c r="AJ1373" s="127"/>
      <c r="AL1373" s="113"/>
      <c r="AS1373" s="127"/>
      <c r="AT1373" s="127"/>
      <c r="AU1373" s="127"/>
      <c r="AV1373" s="127"/>
      <c r="AW1373" s="127"/>
      <c r="AX1373" s="127"/>
      <c r="AY1373" s="127"/>
      <c r="AZ1373" s="127"/>
    </row>
    <row r="1374" spans="3:69">
      <c r="C1374" s="38"/>
      <c r="D1374" s="38"/>
      <c r="AF1374" s="127"/>
      <c r="AG1374" s="127"/>
      <c r="AH1374" s="127"/>
      <c r="AI1374" s="127"/>
      <c r="AJ1374" s="127"/>
      <c r="AL1374" s="113"/>
      <c r="AS1374" s="127"/>
      <c r="AT1374" s="127"/>
      <c r="AU1374" s="127"/>
      <c r="AV1374" s="127"/>
      <c r="AW1374" s="127"/>
      <c r="AX1374" s="127"/>
      <c r="AY1374" s="127"/>
      <c r="AZ1374" s="127"/>
      <c r="BA1374" s="127"/>
      <c r="BC1374" s="127"/>
      <c r="BD1374" s="127"/>
      <c r="BE1374" s="127"/>
      <c r="BF1374" s="127"/>
      <c r="BG1374" s="127"/>
      <c r="BH1374" s="127"/>
      <c r="BI1374" s="127"/>
      <c r="BJ1374" s="127"/>
      <c r="BK1374" s="127"/>
      <c r="BL1374" s="127"/>
      <c r="BM1374" s="127"/>
      <c r="BN1374" s="127"/>
      <c r="BO1374" s="127"/>
      <c r="BP1374" s="127"/>
      <c r="BQ1374" s="127"/>
    </row>
    <row r="1375" spans="3:69">
      <c r="C1375" s="38"/>
      <c r="D1375" s="38"/>
      <c r="AF1375" s="127"/>
      <c r="AG1375" s="127"/>
      <c r="AH1375" s="127"/>
      <c r="AI1375" s="127"/>
      <c r="AJ1375" s="127"/>
      <c r="AL1375" s="113"/>
      <c r="AS1375" s="127"/>
      <c r="AT1375" s="127"/>
      <c r="AU1375" s="127"/>
      <c r="AV1375" s="127"/>
      <c r="AW1375" s="127"/>
      <c r="AX1375" s="127"/>
      <c r="AY1375" s="127"/>
      <c r="AZ1375" s="127"/>
    </row>
    <row r="1376" spans="3:69">
      <c r="C1376" s="38"/>
      <c r="D1376" s="38"/>
      <c r="AF1376" s="127"/>
      <c r="AG1376" s="127"/>
      <c r="AH1376" s="127"/>
      <c r="AI1376" s="127"/>
      <c r="AJ1376" s="127"/>
      <c r="AL1376" s="113"/>
      <c r="AS1376" s="127"/>
      <c r="AT1376" s="127"/>
      <c r="AU1376" s="127"/>
      <c r="AV1376" s="127"/>
      <c r="AW1376" s="127"/>
      <c r="AX1376" s="127"/>
      <c r="AY1376" s="127"/>
      <c r="AZ1376" s="127"/>
    </row>
    <row r="1377" spans="3:69">
      <c r="C1377" s="38"/>
      <c r="D1377" s="38"/>
      <c r="AF1377" s="127"/>
      <c r="AG1377" s="127"/>
      <c r="AH1377" s="127"/>
      <c r="AI1377" s="127"/>
      <c r="AJ1377" s="127"/>
      <c r="AL1377" s="113"/>
      <c r="AS1377" s="127"/>
      <c r="AT1377" s="127"/>
      <c r="AU1377" s="127"/>
      <c r="AV1377" s="127"/>
      <c r="AW1377" s="127"/>
      <c r="AX1377" s="127"/>
      <c r="AY1377" s="127"/>
      <c r="AZ1377" s="127"/>
      <c r="BA1377" s="127"/>
    </row>
    <row r="1378" spans="3:69">
      <c r="C1378" s="38"/>
      <c r="D1378" s="38"/>
      <c r="AF1378" s="127"/>
      <c r="AG1378" s="127"/>
      <c r="AH1378" s="127"/>
      <c r="AI1378" s="127"/>
      <c r="AJ1378" s="127"/>
      <c r="AL1378" s="113"/>
      <c r="AS1378" s="127"/>
      <c r="AT1378" s="127"/>
      <c r="AU1378" s="127"/>
      <c r="AV1378" s="127"/>
      <c r="AW1378" s="127"/>
      <c r="AX1378" s="127"/>
      <c r="AY1378" s="127"/>
      <c r="AZ1378" s="127"/>
      <c r="BA1378" s="127"/>
    </row>
    <row r="1379" spans="3:69">
      <c r="C1379" s="38"/>
      <c r="D1379" s="38"/>
      <c r="AF1379" s="127"/>
      <c r="AG1379" s="127"/>
      <c r="AH1379" s="127"/>
      <c r="AI1379" s="127"/>
      <c r="AJ1379" s="127"/>
      <c r="AL1379" s="113"/>
      <c r="AS1379" s="127"/>
      <c r="AT1379" s="127"/>
      <c r="AU1379" s="127"/>
      <c r="AV1379" s="127"/>
      <c r="AW1379" s="127"/>
      <c r="AX1379" s="127"/>
      <c r="AY1379" s="127"/>
      <c r="AZ1379" s="127"/>
      <c r="BA1379" s="127"/>
      <c r="BB1379" s="127"/>
      <c r="BC1379" s="127"/>
      <c r="BD1379" s="127"/>
      <c r="BE1379" s="127"/>
      <c r="BF1379" s="127"/>
      <c r="BG1379" s="127"/>
      <c r="BH1379" s="127"/>
      <c r="BI1379" s="127"/>
      <c r="BJ1379" s="127"/>
      <c r="BK1379" s="127"/>
      <c r="BL1379" s="127"/>
      <c r="BM1379" s="127"/>
      <c r="BN1379" s="127"/>
      <c r="BO1379" s="127"/>
      <c r="BP1379" s="127"/>
      <c r="BQ1379" s="127"/>
    </row>
    <row r="1380" spans="3:69">
      <c r="C1380" s="38"/>
      <c r="D1380" s="38"/>
      <c r="AF1380" s="127"/>
      <c r="AG1380" s="127"/>
      <c r="AH1380" s="127"/>
      <c r="AI1380" s="127"/>
      <c r="AJ1380" s="127"/>
      <c r="AL1380" s="113"/>
      <c r="AS1380" s="127"/>
      <c r="AT1380" s="127"/>
      <c r="AU1380" s="127"/>
      <c r="AV1380" s="127"/>
      <c r="AW1380" s="127"/>
      <c r="AX1380" s="127"/>
      <c r="AY1380" s="127"/>
      <c r="AZ1380" s="127"/>
    </row>
    <row r="1381" spans="3:69">
      <c r="C1381" s="38"/>
      <c r="D1381" s="38"/>
      <c r="AF1381" s="127"/>
      <c r="AG1381" s="127"/>
      <c r="AH1381" s="127"/>
      <c r="AI1381" s="127"/>
      <c r="AJ1381" s="127"/>
      <c r="AL1381" s="113"/>
      <c r="AS1381" s="127"/>
      <c r="AT1381" s="127"/>
      <c r="AU1381" s="127"/>
      <c r="AV1381" s="127"/>
      <c r="AW1381" s="127"/>
      <c r="AX1381" s="127"/>
      <c r="AY1381" s="127"/>
      <c r="AZ1381" s="127"/>
    </row>
    <row r="1382" spans="3:69">
      <c r="C1382" s="38"/>
      <c r="D1382" s="38"/>
      <c r="AF1382" s="127"/>
      <c r="AG1382" s="127"/>
      <c r="AH1382" s="127"/>
      <c r="AI1382" s="127"/>
      <c r="AJ1382" s="127"/>
      <c r="AL1382" s="113"/>
      <c r="AS1382" s="127"/>
      <c r="AT1382" s="127"/>
      <c r="AU1382" s="127"/>
      <c r="AV1382" s="127"/>
      <c r="AW1382" s="127"/>
      <c r="AX1382" s="127"/>
      <c r="AY1382" s="127"/>
      <c r="AZ1382" s="127"/>
      <c r="BA1382" s="127"/>
      <c r="BC1382" s="127"/>
      <c r="BD1382" s="127"/>
      <c r="BE1382" s="127"/>
      <c r="BF1382" s="127"/>
      <c r="BG1382" s="127"/>
      <c r="BH1382" s="127"/>
      <c r="BI1382" s="127"/>
      <c r="BJ1382" s="127"/>
      <c r="BK1382" s="127"/>
      <c r="BL1382" s="127"/>
      <c r="BM1382" s="127"/>
      <c r="BN1382" s="127"/>
      <c r="BO1382" s="127"/>
      <c r="BP1382" s="127"/>
      <c r="BQ1382" s="127"/>
    </row>
    <row r="1383" spans="3:69">
      <c r="C1383" s="38"/>
      <c r="D1383" s="38"/>
      <c r="AF1383" s="127"/>
      <c r="AG1383" s="127"/>
      <c r="AH1383" s="127"/>
      <c r="AI1383" s="127"/>
      <c r="AJ1383" s="127"/>
      <c r="AL1383" s="113"/>
      <c r="AS1383" s="127"/>
      <c r="AT1383" s="127"/>
      <c r="AU1383" s="127"/>
      <c r="AV1383" s="127"/>
      <c r="AW1383" s="127"/>
      <c r="AX1383" s="127"/>
      <c r="AY1383" s="127"/>
      <c r="AZ1383" s="127"/>
      <c r="BA1383" s="127"/>
      <c r="BB1383" s="127"/>
      <c r="BC1383" s="127"/>
      <c r="BD1383" s="127"/>
      <c r="BE1383" s="127"/>
      <c r="BF1383" s="127"/>
      <c r="BG1383" s="127"/>
      <c r="BH1383" s="127"/>
      <c r="BI1383" s="127"/>
      <c r="BJ1383" s="127"/>
      <c r="BK1383" s="127"/>
      <c r="BL1383" s="127"/>
      <c r="BM1383" s="127"/>
      <c r="BN1383" s="127"/>
      <c r="BO1383" s="127"/>
      <c r="BP1383" s="127"/>
      <c r="BQ1383" s="127"/>
    </row>
    <row r="1384" spans="3:69">
      <c r="C1384" s="38"/>
      <c r="D1384" s="38"/>
      <c r="AF1384" s="127"/>
      <c r="AG1384" s="127"/>
      <c r="AH1384" s="127"/>
      <c r="AI1384" s="127"/>
      <c r="AJ1384" s="127"/>
      <c r="AL1384" s="113"/>
      <c r="AS1384" s="127"/>
      <c r="AT1384" s="127"/>
      <c r="AU1384" s="127"/>
      <c r="AV1384" s="127"/>
      <c r="AW1384" s="127"/>
      <c r="AX1384" s="127"/>
      <c r="AY1384" s="127"/>
      <c r="AZ1384" s="127"/>
    </row>
    <row r="1385" spans="3:69">
      <c r="C1385" s="38"/>
      <c r="D1385" s="38"/>
      <c r="AF1385" s="127"/>
      <c r="AG1385" s="127"/>
      <c r="AH1385" s="127"/>
      <c r="AI1385" s="127"/>
      <c r="AJ1385" s="127"/>
      <c r="AL1385" s="113"/>
      <c r="AS1385" s="127"/>
      <c r="AT1385" s="127"/>
      <c r="AU1385" s="127"/>
      <c r="AV1385" s="127"/>
      <c r="AW1385" s="127"/>
      <c r="AX1385" s="127"/>
      <c r="AY1385" s="127"/>
      <c r="AZ1385" s="127"/>
    </row>
    <row r="1386" spans="3:69">
      <c r="C1386" s="38"/>
      <c r="D1386" s="38"/>
      <c r="AF1386" s="127"/>
      <c r="AG1386" s="127"/>
      <c r="AH1386" s="127"/>
      <c r="AI1386" s="127"/>
      <c r="AJ1386" s="127"/>
      <c r="AL1386" s="113"/>
      <c r="AS1386" s="127"/>
      <c r="AT1386" s="127"/>
      <c r="AU1386" s="127"/>
      <c r="AV1386" s="127"/>
      <c r="AW1386" s="127"/>
      <c r="AX1386" s="127"/>
      <c r="AY1386" s="127"/>
      <c r="AZ1386" s="127"/>
    </row>
    <row r="1387" spans="3:69">
      <c r="C1387" s="38"/>
      <c r="D1387" s="38"/>
      <c r="AF1387" s="127"/>
      <c r="AG1387" s="127"/>
      <c r="AH1387" s="127"/>
      <c r="AI1387" s="127"/>
      <c r="AJ1387" s="127"/>
      <c r="AL1387" s="113"/>
      <c r="AS1387" s="127"/>
      <c r="AT1387" s="127"/>
      <c r="AU1387" s="127"/>
      <c r="AV1387" s="127"/>
      <c r="AW1387" s="127"/>
      <c r="AX1387" s="127"/>
      <c r="AY1387" s="127"/>
      <c r="AZ1387" s="127"/>
    </row>
    <row r="1388" spans="3:69">
      <c r="C1388" s="38"/>
      <c r="D1388" s="38"/>
      <c r="AF1388" s="127"/>
      <c r="AG1388" s="127"/>
      <c r="AH1388" s="127"/>
      <c r="AI1388" s="127"/>
      <c r="AJ1388" s="127"/>
      <c r="AL1388" s="113"/>
      <c r="AS1388" s="127"/>
      <c r="AT1388" s="127"/>
      <c r="AU1388" s="127"/>
      <c r="AV1388" s="127"/>
      <c r="AW1388" s="127"/>
      <c r="AX1388" s="127"/>
      <c r="AY1388" s="127"/>
      <c r="AZ1388" s="127"/>
      <c r="BA1388" s="127"/>
      <c r="BC1388" s="127"/>
      <c r="BD1388" s="127"/>
      <c r="BE1388" s="127"/>
      <c r="BF1388" s="127"/>
      <c r="BG1388" s="127"/>
      <c r="BH1388" s="127"/>
      <c r="BI1388" s="127"/>
      <c r="BJ1388" s="127"/>
      <c r="BK1388" s="127"/>
      <c r="BL1388" s="127"/>
      <c r="BM1388" s="127"/>
      <c r="BN1388" s="127"/>
      <c r="BO1388" s="127"/>
      <c r="BP1388" s="127"/>
      <c r="BQ1388" s="127"/>
    </row>
    <row r="1389" spans="3:69">
      <c r="C1389" s="38"/>
      <c r="D1389" s="38"/>
      <c r="AF1389" s="127"/>
      <c r="AG1389" s="127"/>
      <c r="AH1389" s="127"/>
      <c r="AI1389" s="127"/>
      <c r="AJ1389" s="127"/>
      <c r="AL1389" s="113"/>
      <c r="AS1389" s="127"/>
      <c r="AT1389" s="127"/>
      <c r="AU1389" s="127"/>
      <c r="AV1389" s="127"/>
      <c r="AW1389" s="127"/>
      <c r="AX1389" s="127"/>
      <c r="AY1389" s="127"/>
      <c r="AZ1389" s="127"/>
      <c r="BA1389" s="127"/>
      <c r="BC1389" s="127"/>
      <c r="BD1389" s="127"/>
      <c r="BE1389" s="127"/>
      <c r="BF1389" s="127"/>
      <c r="BG1389" s="127"/>
      <c r="BH1389" s="127"/>
      <c r="BI1389" s="127"/>
      <c r="BJ1389" s="127"/>
      <c r="BK1389" s="127"/>
      <c r="BL1389" s="127"/>
      <c r="BM1389" s="127"/>
      <c r="BN1389" s="127"/>
      <c r="BO1389" s="127"/>
      <c r="BP1389" s="127"/>
      <c r="BQ1389" s="127"/>
    </row>
    <row r="1390" spans="3:69">
      <c r="C1390" s="38"/>
      <c r="D1390" s="38"/>
      <c r="AF1390" s="127"/>
      <c r="AG1390" s="127"/>
      <c r="AH1390" s="127"/>
      <c r="AI1390" s="127"/>
      <c r="AJ1390" s="127"/>
      <c r="AL1390" s="113"/>
      <c r="AS1390" s="127"/>
      <c r="AT1390" s="127"/>
      <c r="AU1390" s="127"/>
      <c r="AV1390" s="127"/>
      <c r="AW1390" s="127"/>
      <c r="AX1390" s="127"/>
      <c r="AY1390" s="127"/>
      <c r="AZ1390" s="127"/>
    </row>
    <row r="1391" spans="3:69">
      <c r="C1391" s="38"/>
      <c r="D1391" s="38"/>
      <c r="AF1391" s="127"/>
      <c r="AG1391" s="127"/>
      <c r="AH1391" s="127"/>
      <c r="AI1391" s="127"/>
      <c r="AJ1391" s="127"/>
      <c r="AL1391" s="113"/>
      <c r="AS1391" s="127"/>
      <c r="AT1391" s="127"/>
      <c r="AU1391" s="127"/>
      <c r="AV1391" s="127"/>
      <c r="AW1391" s="127"/>
      <c r="AX1391" s="127"/>
      <c r="AY1391" s="127"/>
      <c r="AZ1391" s="127"/>
    </row>
    <row r="1392" spans="3:69">
      <c r="C1392" s="38"/>
      <c r="D1392" s="38"/>
      <c r="AF1392" s="127"/>
      <c r="AG1392" s="127"/>
      <c r="AH1392" s="127"/>
      <c r="AI1392" s="127"/>
      <c r="AJ1392" s="127"/>
      <c r="AL1392" s="113"/>
      <c r="AS1392" s="127"/>
      <c r="AT1392" s="127"/>
      <c r="AU1392" s="127"/>
      <c r="AV1392" s="127"/>
      <c r="AW1392" s="127"/>
      <c r="AX1392" s="127"/>
      <c r="AY1392" s="127"/>
      <c r="AZ1392" s="127"/>
    </row>
    <row r="1393" spans="3:69">
      <c r="C1393" s="38"/>
      <c r="D1393" s="38"/>
      <c r="AF1393" s="127"/>
      <c r="AG1393" s="127"/>
      <c r="AH1393" s="127"/>
      <c r="AI1393" s="127"/>
      <c r="AJ1393" s="127"/>
      <c r="AL1393" s="113"/>
      <c r="AS1393" s="127"/>
      <c r="AT1393" s="127"/>
      <c r="AU1393" s="127"/>
      <c r="AV1393" s="127"/>
      <c r="AW1393" s="127"/>
      <c r="AX1393" s="127"/>
      <c r="AY1393" s="127"/>
      <c r="AZ1393" s="127"/>
    </row>
    <row r="1394" spans="3:69">
      <c r="C1394" s="38"/>
      <c r="D1394" s="38"/>
      <c r="AF1394" s="127"/>
      <c r="AG1394" s="127"/>
      <c r="AH1394" s="127"/>
      <c r="AI1394" s="127"/>
      <c r="AJ1394" s="127"/>
      <c r="AL1394" s="113"/>
      <c r="AS1394" s="127"/>
      <c r="AT1394" s="127"/>
      <c r="AU1394" s="127"/>
      <c r="AV1394" s="127"/>
      <c r="AW1394" s="127"/>
      <c r="AX1394" s="127"/>
      <c r="AY1394" s="127"/>
      <c r="AZ1394" s="127"/>
    </row>
    <row r="1395" spans="3:69">
      <c r="C1395" s="38"/>
      <c r="D1395" s="38"/>
      <c r="AF1395" s="127"/>
      <c r="AG1395" s="127"/>
      <c r="AH1395" s="127"/>
      <c r="AI1395" s="127"/>
      <c r="AJ1395" s="127"/>
      <c r="AL1395" s="113"/>
      <c r="AS1395" s="127"/>
      <c r="AT1395" s="127"/>
      <c r="AU1395" s="127"/>
      <c r="AV1395" s="127"/>
      <c r="AW1395" s="127"/>
      <c r="AX1395" s="127"/>
      <c r="AY1395" s="127"/>
      <c r="AZ1395" s="127"/>
    </row>
    <row r="1396" spans="3:69">
      <c r="C1396" s="38"/>
      <c r="D1396" s="38"/>
      <c r="AF1396" s="127"/>
      <c r="AG1396" s="127"/>
      <c r="AH1396" s="127"/>
      <c r="AI1396" s="127"/>
      <c r="AJ1396" s="127"/>
      <c r="AL1396" s="113"/>
      <c r="AS1396" s="127"/>
      <c r="AT1396" s="127"/>
      <c r="AU1396" s="127"/>
      <c r="AV1396" s="127"/>
      <c r="AW1396" s="127"/>
      <c r="AX1396" s="127"/>
      <c r="AY1396" s="127"/>
      <c r="AZ1396" s="127"/>
    </row>
    <row r="1397" spans="3:69">
      <c r="C1397" s="38"/>
      <c r="D1397" s="38"/>
      <c r="AF1397" s="127"/>
      <c r="AG1397" s="127"/>
      <c r="AH1397" s="127"/>
      <c r="AI1397" s="127"/>
      <c r="AJ1397" s="127"/>
      <c r="AL1397" s="113"/>
      <c r="AS1397" s="127"/>
      <c r="AT1397" s="127"/>
      <c r="AU1397" s="127"/>
      <c r="AV1397" s="127"/>
      <c r="AW1397" s="127"/>
      <c r="AX1397" s="127"/>
      <c r="AY1397" s="127"/>
      <c r="AZ1397" s="127"/>
      <c r="BA1397" s="127"/>
      <c r="BC1397" s="127"/>
      <c r="BD1397" s="127"/>
      <c r="BE1397" s="127"/>
      <c r="BF1397" s="127"/>
      <c r="BG1397" s="127"/>
      <c r="BH1397" s="127"/>
      <c r="BI1397" s="127"/>
      <c r="BJ1397" s="127"/>
      <c r="BK1397" s="127"/>
      <c r="BL1397" s="127"/>
      <c r="BM1397" s="127"/>
      <c r="BN1397" s="127"/>
      <c r="BO1397" s="127"/>
      <c r="BP1397" s="127"/>
      <c r="BQ1397" s="127"/>
    </row>
    <row r="1398" spans="3:69">
      <c r="C1398" s="38"/>
      <c r="D1398" s="38"/>
      <c r="AF1398" s="127"/>
      <c r="AG1398" s="127"/>
      <c r="AH1398" s="127"/>
      <c r="AI1398" s="127"/>
      <c r="AJ1398" s="127"/>
      <c r="AL1398" s="113"/>
      <c r="AS1398" s="127"/>
      <c r="AT1398" s="127"/>
      <c r="AU1398" s="127"/>
      <c r="AV1398" s="127"/>
      <c r="AW1398" s="127"/>
      <c r="AX1398" s="127"/>
      <c r="AY1398" s="127"/>
      <c r="AZ1398" s="127"/>
    </row>
    <row r="1399" spans="3:69">
      <c r="C1399" s="38"/>
      <c r="D1399" s="38"/>
      <c r="AF1399" s="127"/>
      <c r="AG1399" s="127"/>
      <c r="AH1399" s="127"/>
      <c r="AI1399" s="127"/>
      <c r="AJ1399" s="127"/>
      <c r="AL1399" s="113"/>
      <c r="AS1399" s="127"/>
      <c r="AT1399" s="127"/>
      <c r="AU1399" s="127"/>
      <c r="AV1399" s="127"/>
      <c r="AW1399" s="127"/>
      <c r="AX1399" s="127"/>
      <c r="AY1399" s="127"/>
      <c r="AZ1399" s="127"/>
    </row>
    <row r="1400" spans="3:69">
      <c r="C1400" s="38"/>
      <c r="D1400" s="38"/>
      <c r="AF1400" s="127"/>
      <c r="AG1400" s="127"/>
      <c r="AH1400" s="127"/>
      <c r="AI1400" s="127"/>
      <c r="AJ1400" s="127"/>
      <c r="AL1400" s="113"/>
      <c r="AS1400" s="127"/>
      <c r="AT1400" s="127"/>
      <c r="AU1400" s="127"/>
      <c r="AV1400" s="127"/>
      <c r="AW1400" s="127"/>
      <c r="AX1400" s="127"/>
      <c r="AY1400" s="127"/>
      <c r="AZ1400" s="127"/>
    </row>
    <row r="1401" spans="3:69">
      <c r="C1401" s="38"/>
      <c r="D1401" s="38"/>
      <c r="AF1401" s="127"/>
      <c r="AG1401" s="127"/>
      <c r="AH1401" s="127"/>
      <c r="AI1401" s="127"/>
      <c r="AJ1401" s="127"/>
      <c r="AL1401" s="113"/>
      <c r="AS1401" s="127"/>
      <c r="AT1401" s="127"/>
      <c r="AU1401" s="127"/>
      <c r="AV1401" s="127"/>
      <c r="AW1401" s="127"/>
      <c r="AX1401" s="127"/>
      <c r="AY1401" s="127"/>
      <c r="AZ1401" s="127"/>
    </row>
    <row r="1402" spans="3:69">
      <c r="C1402" s="38"/>
      <c r="D1402" s="38"/>
      <c r="AF1402" s="127"/>
      <c r="AG1402" s="127"/>
      <c r="AH1402" s="127"/>
      <c r="AI1402" s="127"/>
      <c r="AJ1402" s="127"/>
      <c r="AL1402" s="113"/>
      <c r="AS1402" s="127"/>
      <c r="AT1402" s="127"/>
      <c r="AU1402" s="127"/>
      <c r="AV1402" s="127"/>
      <c r="AW1402" s="127"/>
      <c r="AX1402" s="127"/>
      <c r="AY1402" s="127"/>
      <c r="AZ1402" s="127"/>
    </row>
    <row r="1403" spans="3:69">
      <c r="C1403" s="38"/>
      <c r="D1403" s="38"/>
      <c r="AF1403" s="127"/>
      <c r="AG1403" s="127"/>
      <c r="AH1403" s="127"/>
      <c r="AI1403" s="127"/>
      <c r="AJ1403" s="127"/>
      <c r="AL1403" s="113"/>
      <c r="AS1403" s="127"/>
      <c r="AT1403" s="127"/>
      <c r="AU1403" s="127"/>
      <c r="AV1403" s="127"/>
      <c r="AW1403" s="127"/>
      <c r="AX1403" s="127"/>
      <c r="AY1403" s="127"/>
      <c r="AZ1403" s="127"/>
      <c r="BA1403" s="127"/>
      <c r="BB1403" s="127"/>
      <c r="BC1403" s="127"/>
      <c r="BD1403" s="127"/>
      <c r="BE1403" s="127"/>
      <c r="BF1403" s="127"/>
      <c r="BG1403" s="127"/>
      <c r="BH1403" s="127"/>
      <c r="BI1403" s="127"/>
      <c r="BJ1403" s="127"/>
      <c r="BK1403" s="127"/>
      <c r="BL1403" s="127"/>
      <c r="BM1403" s="127"/>
      <c r="BN1403" s="127"/>
      <c r="BO1403" s="127"/>
      <c r="BP1403" s="127"/>
      <c r="BQ1403" s="127"/>
    </row>
    <row r="1404" spans="3:69">
      <c r="C1404" s="38"/>
      <c r="D1404" s="38"/>
      <c r="AF1404" s="127"/>
      <c r="AG1404" s="127"/>
      <c r="AH1404" s="127"/>
      <c r="AI1404" s="127"/>
      <c r="AJ1404" s="127"/>
      <c r="AL1404" s="113"/>
      <c r="AS1404" s="127"/>
      <c r="AT1404" s="127"/>
      <c r="AU1404" s="127"/>
      <c r="AV1404" s="127"/>
      <c r="AW1404" s="127"/>
      <c r="AX1404" s="127"/>
      <c r="AY1404" s="127"/>
      <c r="AZ1404" s="127"/>
    </row>
    <row r="1405" spans="3:69">
      <c r="C1405" s="38"/>
      <c r="D1405" s="38"/>
      <c r="AF1405" s="127"/>
      <c r="AG1405" s="127"/>
      <c r="AH1405" s="127"/>
      <c r="AI1405" s="127"/>
      <c r="AJ1405" s="127"/>
      <c r="AL1405" s="113"/>
      <c r="AS1405" s="127"/>
      <c r="AT1405" s="127"/>
      <c r="AU1405" s="127"/>
      <c r="AV1405" s="127"/>
      <c r="AW1405" s="127"/>
      <c r="AX1405" s="127"/>
      <c r="AY1405" s="127"/>
      <c r="AZ1405" s="127"/>
    </row>
    <row r="1406" spans="3:69">
      <c r="C1406" s="38"/>
      <c r="D1406" s="38"/>
      <c r="AF1406" s="127"/>
      <c r="AG1406" s="127"/>
      <c r="AH1406" s="127"/>
      <c r="AI1406" s="127"/>
      <c r="AJ1406" s="127"/>
      <c r="AL1406" s="113"/>
      <c r="AS1406" s="127"/>
      <c r="AT1406" s="127"/>
      <c r="AU1406" s="127"/>
      <c r="AV1406" s="127"/>
      <c r="AW1406" s="127"/>
      <c r="AX1406" s="127"/>
      <c r="AY1406" s="127"/>
      <c r="AZ1406" s="127"/>
    </row>
    <row r="1407" spans="3:69">
      <c r="C1407" s="38"/>
      <c r="D1407" s="38"/>
      <c r="AF1407" s="127"/>
      <c r="AG1407" s="127"/>
      <c r="AH1407" s="127"/>
      <c r="AI1407" s="127"/>
      <c r="AJ1407" s="127"/>
      <c r="AL1407" s="113"/>
      <c r="AS1407" s="127"/>
      <c r="AT1407" s="127"/>
      <c r="AU1407" s="127"/>
      <c r="AV1407" s="127"/>
      <c r="AW1407" s="127"/>
      <c r="AX1407" s="127"/>
      <c r="AY1407" s="127"/>
      <c r="AZ1407" s="127"/>
    </row>
    <row r="1408" spans="3:69">
      <c r="C1408" s="38"/>
      <c r="D1408" s="38"/>
      <c r="AF1408" s="127"/>
      <c r="AG1408" s="127"/>
      <c r="AH1408" s="127"/>
      <c r="AI1408" s="127"/>
      <c r="AJ1408" s="127"/>
      <c r="AL1408" s="113"/>
      <c r="AS1408" s="127"/>
      <c r="AT1408" s="127"/>
      <c r="AU1408" s="127"/>
      <c r="AV1408" s="127"/>
      <c r="AW1408" s="127"/>
      <c r="AX1408" s="127"/>
      <c r="AY1408" s="127"/>
      <c r="AZ1408" s="127"/>
    </row>
    <row r="1409" spans="3:69">
      <c r="C1409" s="38"/>
      <c r="D1409" s="38"/>
      <c r="AF1409" s="127"/>
      <c r="AG1409" s="127"/>
      <c r="AH1409" s="127"/>
      <c r="AI1409" s="127"/>
      <c r="AJ1409" s="127"/>
      <c r="AL1409" s="113"/>
      <c r="AS1409" s="127"/>
      <c r="AT1409" s="127"/>
      <c r="AU1409" s="127"/>
      <c r="AV1409" s="127"/>
      <c r="AW1409" s="127"/>
      <c r="AX1409" s="127"/>
      <c r="AY1409" s="127"/>
      <c r="AZ1409" s="127"/>
    </row>
    <row r="1410" spans="3:69">
      <c r="C1410" s="38"/>
      <c r="D1410" s="38"/>
      <c r="AF1410" s="127"/>
      <c r="AG1410" s="127"/>
      <c r="AH1410" s="127"/>
      <c r="AI1410" s="127"/>
      <c r="AJ1410" s="127"/>
      <c r="AL1410" s="113"/>
      <c r="AS1410" s="127"/>
      <c r="AT1410" s="127"/>
      <c r="AU1410" s="127"/>
      <c r="AV1410" s="127"/>
      <c r="AW1410" s="127"/>
      <c r="AX1410" s="127"/>
      <c r="AY1410" s="127"/>
      <c r="AZ1410" s="127"/>
    </row>
    <row r="1411" spans="3:69">
      <c r="C1411" s="38"/>
      <c r="D1411" s="38"/>
      <c r="AF1411" s="127"/>
      <c r="AG1411" s="127"/>
      <c r="AH1411" s="127"/>
      <c r="AI1411" s="127"/>
      <c r="AJ1411" s="127"/>
      <c r="AL1411" s="113"/>
      <c r="AS1411" s="127"/>
      <c r="AT1411" s="127"/>
      <c r="AU1411" s="127"/>
      <c r="AV1411" s="127"/>
      <c r="AW1411" s="127"/>
      <c r="AX1411" s="127"/>
      <c r="AY1411" s="127"/>
      <c r="AZ1411" s="127"/>
    </row>
    <row r="1412" spans="3:69">
      <c r="C1412" s="38"/>
      <c r="D1412" s="38"/>
      <c r="AF1412" s="127"/>
      <c r="AG1412" s="127"/>
      <c r="AH1412" s="127"/>
      <c r="AI1412" s="127"/>
      <c r="AJ1412" s="127"/>
      <c r="AL1412" s="113"/>
      <c r="AS1412" s="127"/>
      <c r="AT1412" s="127"/>
      <c r="AU1412" s="127"/>
      <c r="AV1412" s="127"/>
      <c r="AW1412" s="127"/>
      <c r="AX1412" s="127"/>
      <c r="AY1412" s="127"/>
      <c r="AZ1412" s="127"/>
    </row>
    <row r="1413" spans="3:69">
      <c r="C1413" s="38"/>
      <c r="D1413" s="38"/>
      <c r="AF1413" s="127"/>
      <c r="AG1413" s="127"/>
      <c r="AH1413" s="127"/>
      <c r="AI1413" s="127"/>
      <c r="AJ1413" s="127"/>
      <c r="AL1413" s="113"/>
      <c r="AS1413" s="127"/>
      <c r="AT1413" s="127"/>
      <c r="AU1413" s="127"/>
      <c r="AV1413" s="127"/>
      <c r="AW1413" s="127"/>
      <c r="AX1413" s="127"/>
      <c r="AY1413" s="127"/>
      <c r="AZ1413" s="127"/>
    </row>
    <row r="1414" spans="3:69">
      <c r="C1414" s="38"/>
      <c r="D1414" s="38"/>
      <c r="AF1414" s="127"/>
      <c r="AG1414" s="127"/>
      <c r="AH1414" s="127"/>
      <c r="AI1414" s="127"/>
      <c r="AJ1414" s="127"/>
      <c r="AL1414" s="113"/>
      <c r="AS1414" s="127"/>
      <c r="AT1414" s="127"/>
      <c r="AU1414" s="127"/>
      <c r="AV1414" s="127"/>
      <c r="AW1414" s="127"/>
      <c r="AX1414" s="127"/>
      <c r="AY1414" s="127"/>
      <c r="AZ1414" s="127"/>
    </row>
    <row r="1415" spans="3:69">
      <c r="C1415" s="38"/>
      <c r="D1415" s="38"/>
      <c r="AF1415" s="127"/>
      <c r="AG1415" s="127"/>
      <c r="AH1415" s="127"/>
      <c r="AI1415" s="127"/>
      <c r="AJ1415" s="127"/>
      <c r="AL1415" s="113"/>
      <c r="AS1415" s="127"/>
      <c r="AT1415" s="127"/>
      <c r="AU1415" s="127"/>
      <c r="AV1415" s="127"/>
      <c r="AW1415" s="127"/>
      <c r="AX1415" s="127"/>
      <c r="AY1415" s="127"/>
      <c r="AZ1415" s="127"/>
    </row>
    <row r="1416" spans="3:69">
      <c r="C1416" s="38"/>
      <c r="D1416" s="38"/>
      <c r="AF1416" s="127"/>
      <c r="AG1416" s="127"/>
      <c r="AH1416" s="127"/>
      <c r="AI1416" s="127"/>
      <c r="AJ1416" s="127"/>
      <c r="AL1416" s="113"/>
      <c r="AS1416" s="127"/>
      <c r="AT1416" s="127"/>
      <c r="AU1416" s="127"/>
      <c r="AV1416" s="127"/>
      <c r="AW1416" s="127"/>
      <c r="AX1416" s="127"/>
      <c r="AY1416" s="127"/>
      <c r="AZ1416" s="127"/>
    </row>
    <row r="1417" spans="3:69">
      <c r="C1417" s="38"/>
      <c r="D1417" s="38"/>
      <c r="AF1417" s="127"/>
      <c r="AG1417" s="127"/>
      <c r="AH1417" s="127"/>
      <c r="AI1417" s="127"/>
      <c r="AJ1417" s="127"/>
      <c r="AL1417" s="113"/>
      <c r="AS1417" s="127"/>
      <c r="AT1417" s="127"/>
      <c r="AU1417" s="127"/>
      <c r="AV1417" s="127"/>
      <c r="AW1417" s="127"/>
      <c r="AX1417" s="127"/>
      <c r="AY1417" s="127"/>
      <c r="AZ1417" s="127"/>
      <c r="BA1417" s="127"/>
      <c r="BB1417" s="127"/>
      <c r="BC1417" s="127"/>
      <c r="BD1417" s="127"/>
      <c r="BE1417" s="127"/>
      <c r="BF1417" s="127"/>
      <c r="BG1417" s="127"/>
      <c r="BH1417" s="127"/>
      <c r="BI1417" s="127"/>
      <c r="BJ1417" s="127"/>
      <c r="BK1417" s="127"/>
      <c r="BL1417" s="127"/>
      <c r="BM1417" s="127"/>
      <c r="BN1417" s="127"/>
      <c r="BO1417" s="127"/>
      <c r="BP1417" s="127"/>
      <c r="BQ1417" s="127"/>
    </row>
    <row r="1418" spans="3:69">
      <c r="C1418" s="38"/>
      <c r="D1418" s="38"/>
      <c r="AF1418" s="127"/>
      <c r="AG1418" s="127"/>
      <c r="AH1418" s="127"/>
      <c r="AI1418" s="127"/>
      <c r="AJ1418" s="127"/>
      <c r="AL1418" s="113"/>
      <c r="AS1418" s="127"/>
      <c r="AT1418" s="127"/>
      <c r="AU1418" s="127"/>
      <c r="AV1418" s="127"/>
      <c r="AW1418" s="127"/>
      <c r="AX1418" s="127"/>
      <c r="AY1418" s="127"/>
      <c r="AZ1418" s="127"/>
    </row>
    <row r="1419" spans="3:69">
      <c r="C1419" s="38"/>
      <c r="D1419" s="38"/>
      <c r="AF1419" s="127"/>
      <c r="AG1419" s="127"/>
      <c r="AH1419" s="127"/>
      <c r="AI1419" s="127"/>
      <c r="AJ1419" s="127"/>
      <c r="AL1419" s="113"/>
      <c r="AS1419" s="127"/>
      <c r="AT1419" s="127"/>
      <c r="AU1419" s="127"/>
      <c r="AV1419" s="127"/>
      <c r="AW1419" s="127"/>
      <c r="AX1419" s="127"/>
      <c r="AY1419" s="127"/>
      <c r="AZ1419" s="127"/>
    </row>
    <row r="1420" spans="3:69">
      <c r="C1420" s="38"/>
      <c r="D1420" s="38"/>
      <c r="AF1420" s="127"/>
      <c r="AG1420" s="127"/>
      <c r="AH1420" s="127"/>
      <c r="AI1420" s="127"/>
      <c r="AJ1420" s="127"/>
      <c r="AL1420" s="113"/>
      <c r="AS1420" s="127"/>
      <c r="AT1420" s="127"/>
      <c r="AU1420" s="127"/>
      <c r="AV1420" s="127"/>
      <c r="AW1420" s="127"/>
      <c r="AX1420" s="127"/>
      <c r="AY1420" s="127"/>
      <c r="AZ1420" s="127"/>
    </row>
    <row r="1421" spans="3:69">
      <c r="C1421" s="38"/>
      <c r="D1421" s="38"/>
      <c r="AF1421" s="127"/>
      <c r="AG1421" s="127"/>
      <c r="AH1421" s="127"/>
      <c r="AI1421" s="127"/>
      <c r="AJ1421" s="127"/>
      <c r="AL1421" s="113"/>
      <c r="AS1421" s="127"/>
      <c r="AT1421" s="127"/>
      <c r="AU1421" s="127"/>
      <c r="AV1421" s="127"/>
      <c r="AW1421" s="127"/>
      <c r="AX1421" s="127"/>
      <c r="AY1421" s="127"/>
      <c r="AZ1421" s="127"/>
    </row>
    <row r="1422" spans="3:69">
      <c r="C1422" s="38"/>
      <c r="D1422" s="38"/>
      <c r="AF1422" s="127"/>
      <c r="AG1422" s="127"/>
      <c r="AH1422" s="127"/>
      <c r="AI1422" s="127"/>
      <c r="AJ1422" s="127"/>
      <c r="AL1422" s="113"/>
      <c r="AS1422" s="127"/>
      <c r="AT1422" s="127"/>
      <c r="AU1422" s="127"/>
      <c r="AV1422" s="127"/>
      <c r="AW1422" s="127"/>
      <c r="AX1422" s="127"/>
      <c r="AY1422" s="127"/>
      <c r="AZ1422" s="127"/>
    </row>
    <row r="1423" spans="3:69">
      <c r="C1423" s="38"/>
      <c r="D1423" s="38"/>
      <c r="AF1423" s="127"/>
      <c r="AG1423" s="127"/>
      <c r="AH1423" s="127"/>
      <c r="AI1423" s="127"/>
      <c r="AJ1423" s="127"/>
      <c r="AL1423" s="113"/>
      <c r="AS1423" s="127"/>
      <c r="AT1423" s="127"/>
      <c r="AU1423" s="127"/>
      <c r="AV1423" s="127"/>
      <c r="AW1423" s="127"/>
      <c r="AX1423" s="127"/>
      <c r="AY1423" s="127"/>
      <c r="AZ1423" s="127"/>
    </row>
    <row r="1424" spans="3:69">
      <c r="C1424" s="38"/>
      <c r="D1424" s="38"/>
      <c r="AF1424" s="127"/>
      <c r="AG1424" s="127"/>
      <c r="AH1424" s="127"/>
      <c r="AI1424" s="127"/>
      <c r="AJ1424" s="127"/>
      <c r="AL1424" s="113"/>
      <c r="AS1424" s="127"/>
      <c r="AT1424" s="127"/>
      <c r="AU1424" s="127"/>
      <c r="AV1424" s="127"/>
      <c r="AW1424" s="127"/>
      <c r="AX1424" s="127"/>
      <c r="AY1424" s="127"/>
      <c r="AZ1424" s="127"/>
    </row>
    <row r="1425" spans="3:69">
      <c r="C1425" s="38"/>
      <c r="D1425" s="38"/>
      <c r="AF1425" s="127"/>
      <c r="AG1425" s="127"/>
      <c r="AH1425" s="127"/>
      <c r="AI1425" s="127"/>
      <c r="AJ1425" s="127"/>
      <c r="AL1425" s="113"/>
      <c r="AS1425" s="127"/>
      <c r="AT1425" s="127"/>
      <c r="AU1425" s="127"/>
      <c r="AV1425" s="127"/>
      <c r="AW1425" s="127"/>
      <c r="AX1425" s="127"/>
      <c r="AY1425" s="127"/>
      <c r="AZ1425" s="127"/>
    </row>
    <row r="1426" spans="3:69">
      <c r="C1426" s="38"/>
      <c r="D1426" s="38"/>
      <c r="AF1426" s="127"/>
      <c r="AG1426" s="127"/>
      <c r="AH1426" s="127"/>
      <c r="AI1426" s="127"/>
      <c r="AJ1426" s="127"/>
      <c r="AL1426" s="113"/>
      <c r="AS1426" s="127"/>
      <c r="AT1426" s="127"/>
      <c r="AU1426" s="127"/>
      <c r="AV1426" s="127"/>
      <c r="AW1426" s="127"/>
      <c r="AX1426" s="127"/>
      <c r="AY1426" s="127"/>
      <c r="AZ1426" s="127"/>
    </row>
    <row r="1427" spans="3:69">
      <c r="C1427" s="38"/>
      <c r="D1427" s="38"/>
      <c r="AF1427" s="127"/>
      <c r="AG1427" s="127"/>
      <c r="AH1427" s="127"/>
      <c r="AI1427" s="127"/>
      <c r="AJ1427" s="127"/>
      <c r="AL1427" s="113"/>
      <c r="AS1427" s="127"/>
      <c r="AT1427" s="127"/>
      <c r="AU1427" s="127"/>
      <c r="AV1427" s="127"/>
      <c r="AW1427" s="127"/>
      <c r="AX1427" s="127"/>
      <c r="AY1427" s="127"/>
      <c r="AZ1427" s="127"/>
    </row>
    <row r="1428" spans="3:69">
      <c r="C1428" s="38"/>
      <c r="D1428" s="38"/>
      <c r="AF1428" s="127"/>
      <c r="AG1428" s="127"/>
      <c r="AH1428" s="127"/>
      <c r="AI1428" s="127"/>
      <c r="AJ1428" s="127"/>
      <c r="AL1428" s="113"/>
      <c r="AS1428" s="127"/>
      <c r="AT1428" s="127"/>
      <c r="AU1428" s="127"/>
      <c r="AV1428" s="127"/>
      <c r="AW1428" s="127"/>
      <c r="AX1428" s="127"/>
      <c r="AY1428" s="127"/>
      <c r="AZ1428" s="127"/>
    </row>
    <row r="1429" spans="3:69">
      <c r="C1429" s="38"/>
      <c r="D1429" s="38"/>
      <c r="AF1429" s="127"/>
      <c r="AG1429" s="127"/>
      <c r="AH1429" s="127"/>
      <c r="AI1429" s="127"/>
      <c r="AJ1429" s="127"/>
      <c r="AL1429" s="113"/>
      <c r="AS1429" s="127"/>
      <c r="AT1429" s="127"/>
      <c r="AU1429" s="127"/>
      <c r="AV1429" s="127"/>
      <c r="AW1429" s="127"/>
      <c r="AX1429" s="127"/>
      <c r="AY1429" s="127"/>
      <c r="AZ1429" s="127"/>
    </row>
    <row r="1430" spans="3:69">
      <c r="C1430" s="38"/>
      <c r="D1430" s="38"/>
      <c r="AF1430" s="127"/>
      <c r="AG1430" s="127"/>
      <c r="AH1430" s="127"/>
      <c r="AI1430" s="127"/>
      <c r="AJ1430" s="127"/>
      <c r="AL1430" s="113"/>
      <c r="AS1430" s="127"/>
      <c r="AT1430" s="127"/>
      <c r="AU1430" s="127"/>
      <c r="AV1430" s="127"/>
      <c r="AW1430" s="127"/>
      <c r="AX1430" s="127"/>
      <c r="AY1430" s="127"/>
      <c r="AZ1430" s="127"/>
    </row>
    <row r="1431" spans="3:69">
      <c r="C1431" s="38"/>
      <c r="D1431" s="38"/>
      <c r="AF1431" s="127"/>
      <c r="AG1431" s="127"/>
      <c r="AH1431" s="127"/>
      <c r="AI1431" s="127"/>
      <c r="AJ1431" s="127"/>
      <c r="AL1431" s="113"/>
      <c r="AS1431" s="127"/>
      <c r="AT1431" s="127"/>
      <c r="AU1431" s="127"/>
      <c r="AV1431" s="127"/>
      <c r="AW1431" s="127"/>
      <c r="AX1431" s="127"/>
      <c r="AY1431" s="127"/>
      <c r="AZ1431" s="127"/>
    </row>
    <row r="1432" spans="3:69">
      <c r="C1432" s="38"/>
      <c r="D1432" s="38"/>
      <c r="AF1432" s="127"/>
      <c r="AG1432" s="127"/>
      <c r="AH1432" s="127"/>
      <c r="AI1432" s="127"/>
      <c r="AJ1432" s="127"/>
      <c r="AL1432" s="113"/>
      <c r="AS1432" s="127"/>
      <c r="AT1432" s="127"/>
      <c r="AU1432" s="127"/>
      <c r="AV1432" s="127"/>
      <c r="AW1432" s="127"/>
      <c r="AX1432" s="127"/>
      <c r="AY1432" s="127"/>
      <c r="AZ1432" s="127"/>
    </row>
    <row r="1433" spans="3:69">
      <c r="C1433" s="38"/>
      <c r="D1433" s="38"/>
      <c r="AF1433" s="127"/>
      <c r="AG1433" s="127"/>
      <c r="AH1433" s="127"/>
      <c r="AI1433" s="127"/>
      <c r="AJ1433" s="127"/>
      <c r="AL1433" s="113"/>
      <c r="AS1433" s="127"/>
      <c r="AT1433" s="127"/>
      <c r="AU1433" s="127"/>
      <c r="AV1433" s="127"/>
      <c r="AW1433" s="127"/>
      <c r="AX1433" s="127"/>
      <c r="AY1433" s="127"/>
      <c r="AZ1433" s="127"/>
    </row>
    <row r="1434" spans="3:69">
      <c r="C1434" s="38"/>
      <c r="D1434" s="38"/>
      <c r="AF1434" s="127"/>
      <c r="AG1434" s="127"/>
      <c r="AH1434" s="127"/>
      <c r="AI1434" s="127"/>
      <c r="AJ1434" s="127"/>
      <c r="AL1434" s="113"/>
      <c r="AS1434" s="127"/>
      <c r="AT1434" s="127"/>
      <c r="AU1434" s="127"/>
      <c r="AV1434" s="127"/>
      <c r="AW1434" s="127"/>
      <c r="AX1434" s="127"/>
      <c r="AY1434" s="127"/>
      <c r="AZ1434" s="127"/>
      <c r="BA1434" s="127"/>
      <c r="BB1434" s="127"/>
      <c r="BC1434" s="127"/>
      <c r="BD1434" s="127"/>
      <c r="BE1434" s="127"/>
      <c r="BF1434" s="127"/>
      <c r="BG1434" s="127"/>
      <c r="BH1434" s="127"/>
      <c r="BI1434" s="127"/>
      <c r="BJ1434" s="127"/>
      <c r="BK1434" s="127"/>
      <c r="BL1434" s="127"/>
      <c r="BM1434" s="127"/>
      <c r="BN1434" s="127"/>
      <c r="BO1434" s="127"/>
      <c r="BP1434" s="127"/>
      <c r="BQ1434" s="127"/>
    </row>
    <row r="1435" spans="3:69">
      <c r="C1435" s="38"/>
      <c r="D1435" s="38"/>
      <c r="AF1435" s="127"/>
      <c r="AG1435" s="127"/>
      <c r="AH1435" s="127"/>
      <c r="AI1435" s="127"/>
      <c r="AJ1435" s="127"/>
      <c r="AL1435" s="113"/>
      <c r="AS1435" s="127"/>
      <c r="AT1435" s="127"/>
      <c r="AU1435" s="127"/>
      <c r="AV1435" s="127"/>
      <c r="AW1435" s="127"/>
      <c r="AX1435" s="127"/>
      <c r="AY1435" s="127"/>
      <c r="AZ1435" s="127"/>
    </row>
    <row r="1436" spans="3:69">
      <c r="C1436" s="38"/>
      <c r="D1436" s="38"/>
      <c r="AF1436" s="127"/>
      <c r="AG1436" s="127"/>
      <c r="AH1436" s="127"/>
      <c r="AI1436" s="127"/>
      <c r="AJ1436" s="127"/>
      <c r="AL1436" s="113"/>
      <c r="AS1436" s="127"/>
      <c r="AT1436" s="127"/>
      <c r="AU1436" s="127"/>
      <c r="AV1436" s="127"/>
      <c r="AW1436" s="127"/>
      <c r="AX1436" s="127"/>
      <c r="AY1436" s="127"/>
      <c r="AZ1436" s="127"/>
      <c r="BA1436" s="127"/>
    </row>
    <row r="1437" spans="3:69">
      <c r="C1437" s="38"/>
      <c r="D1437" s="38"/>
      <c r="AF1437" s="127"/>
      <c r="AG1437" s="127"/>
      <c r="AH1437" s="127"/>
      <c r="AI1437" s="127"/>
      <c r="AJ1437" s="127"/>
      <c r="AL1437" s="113"/>
      <c r="AS1437" s="127"/>
      <c r="AT1437" s="127"/>
      <c r="AU1437" s="127"/>
      <c r="AV1437" s="127"/>
      <c r="AW1437" s="127"/>
      <c r="AX1437" s="127"/>
      <c r="AY1437" s="127"/>
      <c r="AZ1437" s="127"/>
      <c r="BA1437" s="127"/>
    </row>
    <row r="1438" spans="3:69">
      <c r="C1438" s="38"/>
      <c r="D1438" s="38"/>
      <c r="AF1438" s="127"/>
      <c r="AG1438" s="127"/>
      <c r="AH1438" s="127"/>
      <c r="AI1438" s="127"/>
      <c r="AJ1438" s="127"/>
      <c r="AL1438" s="113"/>
      <c r="AS1438" s="127"/>
      <c r="AT1438" s="127"/>
      <c r="AU1438" s="127"/>
      <c r="AV1438" s="127"/>
      <c r="AW1438" s="127"/>
      <c r="AX1438" s="127"/>
      <c r="AY1438" s="127"/>
      <c r="AZ1438" s="127"/>
      <c r="BA1438" s="127"/>
    </row>
    <row r="1439" spans="3:69">
      <c r="C1439" s="38"/>
      <c r="D1439" s="38"/>
      <c r="AF1439" s="127"/>
      <c r="AG1439" s="127"/>
      <c r="AH1439" s="127"/>
      <c r="AI1439" s="127"/>
      <c r="AJ1439" s="127"/>
      <c r="AL1439" s="113"/>
      <c r="AS1439" s="127"/>
      <c r="AT1439" s="127"/>
      <c r="AU1439" s="127"/>
      <c r="AV1439" s="127"/>
      <c r="AW1439" s="127"/>
      <c r="AX1439" s="127"/>
      <c r="AY1439" s="127"/>
      <c r="AZ1439" s="127"/>
      <c r="BA1439" s="127"/>
      <c r="BC1439" s="127"/>
    </row>
    <row r="1440" spans="3:69">
      <c r="C1440" s="38"/>
      <c r="D1440" s="38"/>
      <c r="AF1440" s="127"/>
      <c r="AG1440" s="127"/>
      <c r="AH1440" s="127"/>
      <c r="AI1440" s="127"/>
      <c r="AJ1440" s="127"/>
      <c r="AL1440" s="113"/>
      <c r="AS1440" s="127"/>
      <c r="AT1440" s="127"/>
      <c r="AU1440" s="127"/>
      <c r="AV1440" s="127"/>
      <c r="AW1440" s="127"/>
      <c r="AX1440" s="127"/>
      <c r="AY1440" s="127"/>
      <c r="AZ1440" s="127"/>
      <c r="BA1440" s="127"/>
      <c r="BC1440" s="127"/>
    </row>
    <row r="1441" spans="3:69">
      <c r="C1441" s="38"/>
      <c r="D1441" s="38"/>
      <c r="AF1441" s="127"/>
      <c r="AG1441" s="127"/>
      <c r="AH1441" s="127"/>
      <c r="AI1441" s="127"/>
      <c r="AJ1441" s="127"/>
      <c r="AL1441" s="113"/>
      <c r="AS1441" s="127"/>
      <c r="AT1441" s="127"/>
      <c r="AU1441" s="127"/>
      <c r="AV1441" s="127"/>
      <c r="AW1441" s="127"/>
      <c r="AX1441" s="127"/>
      <c r="AY1441" s="127"/>
      <c r="AZ1441" s="127"/>
      <c r="BA1441" s="127"/>
      <c r="BB1441" s="127"/>
      <c r="BC1441" s="127"/>
      <c r="BD1441" s="127"/>
      <c r="BE1441" s="127"/>
      <c r="BF1441" s="127"/>
      <c r="BG1441" s="127"/>
      <c r="BH1441" s="127"/>
      <c r="BI1441" s="127"/>
      <c r="BJ1441" s="127"/>
      <c r="BK1441" s="127"/>
      <c r="BL1441" s="127"/>
      <c r="BM1441" s="127"/>
      <c r="BN1441" s="127"/>
      <c r="BO1441" s="127"/>
      <c r="BP1441" s="127"/>
      <c r="BQ1441" s="127"/>
    </row>
    <row r="1442" spans="3:69">
      <c r="C1442" s="38"/>
      <c r="D1442" s="38"/>
      <c r="AF1442" s="127"/>
      <c r="AG1442" s="127"/>
      <c r="AH1442" s="127"/>
      <c r="AI1442" s="127"/>
      <c r="AJ1442" s="127"/>
      <c r="AL1442" s="113"/>
      <c r="AS1442" s="127"/>
      <c r="AT1442" s="127"/>
      <c r="AU1442" s="127"/>
      <c r="AV1442" s="127"/>
      <c r="AW1442" s="127"/>
      <c r="AX1442" s="127"/>
      <c r="AY1442" s="127"/>
      <c r="AZ1442" s="127"/>
    </row>
    <row r="1443" spans="3:69">
      <c r="C1443" s="38"/>
      <c r="D1443" s="38"/>
      <c r="AF1443" s="127"/>
      <c r="AG1443" s="127"/>
      <c r="AH1443" s="127"/>
      <c r="AI1443" s="127"/>
      <c r="AJ1443" s="127"/>
      <c r="AL1443" s="113"/>
      <c r="AS1443" s="127"/>
      <c r="AT1443" s="127"/>
      <c r="AU1443" s="127"/>
      <c r="AV1443" s="127"/>
      <c r="AW1443" s="127"/>
      <c r="AX1443" s="127"/>
      <c r="AY1443" s="127"/>
      <c r="AZ1443" s="127"/>
    </row>
    <row r="1444" spans="3:69">
      <c r="C1444" s="38"/>
      <c r="D1444" s="38"/>
      <c r="AF1444" s="127"/>
      <c r="AG1444" s="127"/>
      <c r="AH1444" s="127"/>
      <c r="AI1444" s="127"/>
      <c r="AJ1444" s="127"/>
      <c r="AL1444" s="113"/>
      <c r="AS1444" s="127"/>
      <c r="AT1444" s="127"/>
      <c r="AU1444" s="127"/>
      <c r="AV1444" s="127"/>
      <c r="AW1444" s="127"/>
      <c r="AX1444" s="127"/>
      <c r="AY1444" s="127"/>
      <c r="AZ1444" s="127"/>
    </row>
    <row r="1445" spans="3:69">
      <c r="C1445" s="38"/>
      <c r="D1445" s="38"/>
      <c r="AF1445" s="127"/>
      <c r="AG1445" s="127"/>
      <c r="AH1445" s="127"/>
      <c r="AI1445" s="127"/>
      <c r="AJ1445" s="127"/>
      <c r="AL1445" s="113"/>
      <c r="AS1445" s="127"/>
      <c r="AT1445" s="127"/>
      <c r="AU1445" s="127"/>
      <c r="AV1445" s="127"/>
      <c r="AW1445" s="127"/>
      <c r="AX1445" s="127"/>
      <c r="AY1445" s="127"/>
      <c r="AZ1445" s="127"/>
      <c r="BA1445" s="127"/>
      <c r="BB1445" s="127"/>
      <c r="BC1445" s="127"/>
      <c r="BD1445" s="127"/>
      <c r="BE1445" s="127"/>
      <c r="BF1445" s="127"/>
      <c r="BG1445" s="127"/>
      <c r="BH1445" s="127"/>
      <c r="BI1445" s="127"/>
      <c r="BJ1445" s="127"/>
      <c r="BK1445" s="127"/>
      <c r="BL1445" s="127"/>
      <c r="BM1445" s="127"/>
      <c r="BN1445" s="127"/>
      <c r="BO1445" s="127"/>
      <c r="BP1445" s="127"/>
      <c r="BQ1445" s="127"/>
    </row>
    <row r="1446" spans="3:69">
      <c r="C1446" s="38"/>
      <c r="D1446" s="38"/>
      <c r="AF1446" s="127"/>
      <c r="AG1446" s="127"/>
      <c r="AH1446" s="127"/>
      <c r="AI1446" s="127"/>
      <c r="AJ1446" s="127"/>
      <c r="AL1446" s="113"/>
      <c r="AS1446" s="127"/>
      <c r="AT1446" s="127"/>
      <c r="AU1446" s="127"/>
      <c r="AV1446" s="127"/>
      <c r="AW1446" s="127"/>
      <c r="AX1446" s="127"/>
      <c r="AY1446" s="127"/>
      <c r="AZ1446" s="127"/>
      <c r="BA1446" s="127"/>
      <c r="BC1446" s="127"/>
    </row>
    <row r="1447" spans="3:69">
      <c r="C1447" s="38"/>
      <c r="D1447" s="38"/>
      <c r="AF1447" s="127"/>
      <c r="AG1447" s="127"/>
      <c r="AH1447" s="127"/>
      <c r="AI1447" s="127"/>
      <c r="AJ1447" s="127"/>
      <c r="AL1447" s="113"/>
      <c r="AS1447" s="127"/>
      <c r="AT1447" s="127"/>
      <c r="AU1447" s="127"/>
      <c r="AV1447" s="127"/>
      <c r="AW1447" s="127"/>
      <c r="AX1447" s="127"/>
      <c r="AY1447" s="127"/>
      <c r="AZ1447" s="127"/>
      <c r="BA1447" s="127"/>
      <c r="BC1447" s="127"/>
      <c r="BD1447" s="127"/>
      <c r="BE1447" s="127"/>
      <c r="BF1447" s="127"/>
      <c r="BG1447" s="127"/>
      <c r="BH1447" s="127"/>
      <c r="BI1447" s="127"/>
      <c r="BJ1447" s="127"/>
      <c r="BK1447" s="127"/>
      <c r="BL1447" s="127"/>
      <c r="BM1447" s="127"/>
      <c r="BN1447" s="127"/>
      <c r="BO1447" s="127"/>
      <c r="BP1447" s="127"/>
      <c r="BQ1447" s="127"/>
    </row>
    <row r="1448" spans="3:69">
      <c r="C1448" s="38"/>
      <c r="D1448" s="38"/>
      <c r="AF1448" s="127"/>
      <c r="AG1448" s="127"/>
      <c r="AH1448" s="127"/>
      <c r="AI1448" s="127"/>
      <c r="AJ1448" s="127"/>
      <c r="AL1448" s="113"/>
      <c r="AS1448" s="127"/>
      <c r="AT1448" s="127"/>
      <c r="AU1448" s="127"/>
      <c r="AV1448" s="127"/>
      <c r="AW1448" s="127"/>
      <c r="AX1448" s="127"/>
      <c r="AY1448" s="127"/>
      <c r="AZ1448" s="127"/>
      <c r="BA1448" s="127"/>
      <c r="BB1448" s="127"/>
      <c r="BC1448" s="127"/>
      <c r="BD1448" s="127"/>
      <c r="BE1448" s="127"/>
      <c r="BF1448" s="127"/>
      <c r="BG1448" s="127"/>
      <c r="BH1448" s="127"/>
      <c r="BI1448" s="127"/>
      <c r="BJ1448" s="127"/>
      <c r="BK1448" s="127"/>
      <c r="BL1448" s="127"/>
      <c r="BM1448" s="127"/>
      <c r="BN1448" s="127"/>
      <c r="BO1448" s="127"/>
      <c r="BP1448" s="127"/>
      <c r="BQ1448" s="127"/>
    </row>
    <row r="1449" spans="3:69">
      <c r="C1449" s="38"/>
      <c r="D1449" s="38"/>
      <c r="AF1449" s="127"/>
      <c r="AG1449" s="127"/>
      <c r="AH1449" s="127"/>
      <c r="AI1449" s="127"/>
      <c r="AJ1449" s="127"/>
      <c r="AL1449" s="113"/>
      <c r="AS1449" s="127"/>
      <c r="AT1449" s="127"/>
      <c r="AU1449" s="127"/>
      <c r="AV1449" s="127"/>
      <c r="AW1449" s="127"/>
      <c r="AX1449" s="127"/>
      <c r="AY1449" s="127"/>
      <c r="AZ1449" s="127"/>
      <c r="BA1449" s="127"/>
      <c r="BB1449" s="127"/>
      <c r="BC1449" s="127"/>
      <c r="BD1449" s="127"/>
      <c r="BE1449" s="127"/>
      <c r="BF1449" s="127"/>
      <c r="BG1449" s="127"/>
      <c r="BH1449" s="127"/>
      <c r="BI1449" s="127"/>
      <c r="BJ1449" s="127"/>
      <c r="BK1449" s="127"/>
      <c r="BL1449" s="127"/>
      <c r="BM1449" s="127"/>
      <c r="BN1449" s="127"/>
      <c r="BO1449" s="127"/>
      <c r="BP1449" s="127"/>
      <c r="BQ1449" s="127"/>
    </row>
    <row r="1450" spans="3:69">
      <c r="C1450" s="38"/>
      <c r="D1450" s="38"/>
      <c r="AF1450" s="127"/>
      <c r="AG1450" s="127"/>
      <c r="AH1450" s="127"/>
      <c r="AI1450" s="127"/>
      <c r="AJ1450" s="127"/>
      <c r="AL1450" s="113"/>
      <c r="AS1450" s="127"/>
      <c r="AT1450" s="127"/>
      <c r="AU1450" s="127"/>
      <c r="AV1450" s="127"/>
      <c r="AW1450" s="127"/>
      <c r="AX1450" s="127"/>
      <c r="AY1450" s="127"/>
      <c r="AZ1450" s="127"/>
      <c r="BA1450" s="127"/>
    </row>
    <row r="1451" spans="3:69">
      <c r="C1451" s="38"/>
      <c r="D1451" s="38"/>
      <c r="AF1451" s="127"/>
      <c r="AG1451" s="127"/>
      <c r="AH1451" s="127"/>
      <c r="AI1451" s="127"/>
      <c r="AJ1451" s="127"/>
      <c r="AL1451" s="113"/>
      <c r="AS1451" s="127"/>
      <c r="AT1451" s="127"/>
      <c r="AU1451" s="127"/>
      <c r="AV1451" s="127"/>
      <c r="AW1451" s="127"/>
      <c r="AX1451" s="127"/>
      <c r="AY1451" s="127"/>
      <c r="AZ1451" s="127"/>
    </row>
    <row r="1452" spans="3:69">
      <c r="C1452" s="38"/>
      <c r="D1452" s="38"/>
      <c r="AF1452" s="127"/>
      <c r="AG1452" s="127"/>
      <c r="AH1452" s="127"/>
      <c r="AI1452" s="127"/>
      <c r="AJ1452" s="127"/>
      <c r="AL1452" s="113"/>
      <c r="AS1452" s="127"/>
      <c r="AT1452" s="127"/>
      <c r="AU1452" s="127"/>
      <c r="AV1452" s="127"/>
      <c r="AW1452" s="127"/>
      <c r="AX1452" s="127"/>
      <c r="AY1452" s="127"/>
      <c r="AZ1452" s="127"/>
      <c r="BA1452" s="127"/>
      <c r="BC1452" s="127"/>
    </row>
    <row r="1453" spans="3:69">
      <c r="C1453" s="38"/>
      <c r="D1453" s="38"/>
      <c r="AF1453" s="127"/>
      <c r="AG1453" s="127"/>
      <c r="AH1453" s="127"/>
      <c r="AI1453" s="127"/>
      <c r="AJ1453" s="127"/>
      <c r="AL1453" s="113"/>
      <c r="AS1453" s="127"/>
      <c r="AT1453" s="127"/>
      <c r="AU1453" s="127"/>
      <c r="AV1453" s="127"/>
      <c r="AW1453" s="127"/>
      <c r="AX1453" s="127"/>
      <c r="AY1453" s="127"/>
      <c r="AZ1453" s="127"/>
      <c r="BA1453" s="127"/>
      <c r="BC1453" s="127"/>
      <c r="BD1453" s="127"/>
      <c r="BE1453" s="127"/>
      <c r="BF1453" s="127"/>
      <c r="BG1453" s="127"/>
      <c r="BH1453" s="127"/>
      <c r="BI1453" s="127"/>
      <c r="BJ1453" s="127"/>
      <c r="BK1453" s="127"/>
      <c r="BL1453" s="127"/>
      <c r="BM1453" s="127"/>
      <c r="BN1453" s="127"/>
      <c r="BO1453" s="127"/>
      <c r="BP1453" s="127"/>
      <c r="BQ1453" s="127"/>
    </row>
    <row r="1454" spans="3:69">
      <c r="C1454" s="38"/>
      <c r="D1454" s="38"/>
      <c r="AF1454" s="127"/>
      <c r="AG1454" s="127"/>
      <c r="AH1454" s="127"/>
      <c r="AI1454" s="127"/>
      <c r="AJ1454" s="127"/>
      <c r="AL1454" s="113"/>
      <c r="AS1454" s="127"/>
      <c r="AT1454" s="127"/>
      <c r="AU1454" s="127"/>
      <c r="AV1454" s="127"/>
      <c r="AW1454" s="127"/>
      <c r="AX1454" s="127"/>
      <c r="AY1454" s="127"/>
      <c r="AZ1454" s="127"/>
      <c r="BA1454" s="127"/>
      <c r="BB1454" s="127"/>
      <c r="BC1454" s="127"/>
      <c r="BD1454" s="127"/>
      <c r="BE1454" s="127"/>
      <c r="BF1454" s="127"/>
      <c r="BG1454" s="127"/>
      <c r="BH1454" s="127"/>
      <c r="BI1454" s="127"/>
      <c r="BJ1454" s="127"/>
      <c r="BK1454" s="127"/>
      <c r="BL1454" s="127"/>
      <c r="BM1454" s="127"/>
      <c r="BN1454" s="127"/>
      <c r="BO1454" s="127"/>
      <c r="BP1454" s="127"/>
      <c r="BQ1454" s="127"/>
    </row>
    <row r="1455" spans="3:69">
      <c r="C1455" s="38"/>
      <c r="D1455" s="38"/>
      <c r="AF1455" s="127"/>
      <c r="AG1455" s="127"/>
      <c r="AH1455" s="127"/>
      <c r="AI1455" s="127"/>
      <c r="AJ1455" s="127"/>
      <c r="AL1455" s="113"/>
      <c r="AS1455" s="127"/>
      <c r="AT1455" s="127"/>
      <c r="AU1455" s="127"/>
      <c r="AV1455" s="127"/>
      <c r="AW1455" s="127"/>
      <c r="AX1455" s="127"/>
      <c r="AY1455" s="127"/>
      <c r="AZ1455" s="127"/>
      <c r="BA1455" s="127"/>
      <c r="BB1455" s="127"/>
      <c r="BC1455" s="127"/>
      <c r="BD1455" s="127"/>
      <c r="BE1455" s="127"/>
      <c r="BF1455" s="127"/>
      <c r="BG1455" s="127"/>
      <c r="BH1455" s="127"/>
      <c r="BI1455" s="127"/>
      <c r="BJ1455" s="127"/>
      <c r="BK1455" s="127"/>
      <c r="BL1455" s="127"/>
      <c r="BM1455" s="127"/>
      <c r="BN1455" s="127"/>
      <c r="BO1455" s="127"/>
      <c r="BP1455" s="127"/>
      <c r="BQ1455" s="127"/>
    </row>
    <row r="1456" spans="3:69">
      <c r="C1456" s="38"/>
      <c r="D1456" s="38"/>
      <c r="AF1456" s="127"/>
      <c r="AG1456" s="127"/>
      <c r="AH1456" s="127"/>
      <c r="AI1456" s="127"/>
      <c r="AJ1456" s="127"/>
      <c r="AL1456" s="113"/>
      <c r="AS1456" s="127"/>
      <c r="AT1456" s="127"/>
      <c r="AU1456" s="127"/>
      <c r="AV1456" s="127"/>
      <c r="AW1456" s="127"/>
      <c r="AX1456" s="127"/>
      <c r="AY1456" s="127"/>
      <c r="AZ1456" s="127"/>
    </row>
    <row r="1457" spans="3:69">
      <c r="C1457" s="38"/>
      <c r="D1457" s="38"/>
      <c r="AF1457" s="127"/>
      <c r="AG1457" s="127"/>
      <c r="AH1457" s="127"/>
      <c r="AI1457" s="127"/>
      <c r="AJ1457" s="127"/>
      <c r="AL1457" s="113"/>
      <c r="AS1457" s="127"/>
      <c r="AT1457" s="127"/>
      <c r="AU1457" s="127"/>
      <c r="AV1457" s="127"/>
      <c r="AW1457" s="127"/>
      <c r="AX1457" s="127"/>
      <c r="AY1457" s="127"/>
      <c r="AZ1457" s="127"/>
    </row>
    <row r="1458" spans="3:69">
      <c r="C1458" s="38"/>
      <c r="D1458" s="38"/>
      <c r="AF1458" s="127"/>
      <c r="AG1458" s="127"/>
      <c r="AH1458" s="127"/>
      <c r="AI1458" s="127"/>
      <c r="AJ1458" s="127"/>
      <c r="AL1458" s="113"/>
      <c r="AS1458" s="127"/>
      <c r="AT1458" s="127"/>
      <c r="AU1458" s="127"/>
      <c r="AV1458" s="127"/>
      <c r="AW1458" s="127"/>
      <c r="AX1458" s="127"/>
      <c r="AY1458" s="127"/>
      <c r="AZ1458" s="127"/>
      <c r="BA1458" s="127"/>
      <c r="BC1458" s="127"/>
      <c r="BD1458" s="127"/>
      <c r="BE1458" s="127"/>
      <c r="BF1458" s="127"/>
      <c r="BG1458" s="127"/>
      <c r="BH1458" s="127"/>
      <c r="BI1458" s="127"/>
      <c r="BJ1458" s="127"/>
      <c r="BK1458" s="127"/>
      <c r="BL1458" s="127"/>
      <c r="BM1458" s="127"/>
      <c r="BN1458" s="127"/>
      <c r="BO1458" s="127"/>
      <c r="BP1458" s="127"/>
      <c r="BQ1458" s="127"/>
    </row>
    <row r="1459" spans="3:69">
      <c r="C1459" s="38"/>
      <c r="D1459" s="38"/>
      <c r="AF1459" s="127"/>
      <c r="AG1459" s="127"/>
      <c r="AH1459" s="127"/>
      <c r="AI1459" s="127"/>
      <c r="AJ1459" s="127"/>
      <c r="AL1459" s="113"/>
      <c r="AS1459" s="127"/>
      <c r="AT1459" s="127"/>
      <c r="AU1459" s="127"/>
      <c r="AV1459" s="127"/>
      <c r="AW1459" s="127"/>
      <c r="AX1459" s="127"/>
      <c r="AY1459" s="127"/>
      <c r="AZ1459" s="127"/>
      <c r="BA1459" s="127"/>
      <c r="BB1459" s="127"/>
      <c r="BC1459" s="127"/>
      <c r="BD1459" s="127"/>
      <c r="BE1459" s="127"/>
      <c r="BF1459" s="127"/>
      <c r="BG1459" s="127"/>
      <c r="BH1459" s="127"/>
      <c r="BI1459" s="127"/>
      <c r="BJ1459" s="127"/>
      <c r="BK1459" s="127"/>
      <c r="BL1459" s="127"/>
      <c r="BM1459" s="127"/>
      <c r="BN1459" s="127"/>
      <c r="BO1459" s="127"/>
      <c r="BP1459" s="127"/>
      <c r="BQ1459" s="127"/>
    </row>
    <row r="1460" spans="3:69">
      <c r="C1460" s="38"/>
      <c r="D1460" s="38"/>
      <c r="AF1460" s="127"/>
      <c r="AG1460" s="127"/>
      <c r="AH1460" s="127"/>
      <c r="AI1460" s="127"/>
      <c r="AJ1460" s="127"/>
      <c r="AL1460" s="113"/>
      <c r="AS1460" s="127"/>
      <c r="AT1460" s="127"/>
      <c r="AU1460" s="127"/>
      <c r="AV1460" s="127"/>
      <c r="AW1460" s="127"/>
      <c r="AX1460" s="127"/>
      <c r="AY1460" s="127"/>
      <c r="AZ1460" s="127"/>
      <c r="BA1460" s="127"/>
      <c r="BB1460" s="127"/>
      <c r="BC1460" s="127"/>
      <c r="BD1460" s="127"/>
      <c r="BE1460" s="127"/>
      <c r="BF1460" s="127"/>
      <c r="BG1460" s="127"/>
      <c r="BH1460" s="127"/>
      <c r="BI1460" s="127"/>
      <c r="BJ1460" s="127"/>
      <c r="BK1460" s="127"/>
      <c r="BL1460" s="127"/>
      <c r="BM1460" s="127"/>
      <c r="BN1460" s="127"/>
      <c r="BO1460" s="127"/>
      <c r="BP1460" s="127"/>
      <c r="BQ1460" s="127"/>
    </row>
    <row r="1461" spans="3:69">
      <c r="C1461" s="38"/>
      <c r="D1461" s="38"/>
      <c r="AF1461" s="127"/>
      <c r="AG1461" s="127"/>
      <c r="AH1461" s="127"/>
      <c r="AI1461" s="127"/>
      <c r="AJ1461" s="127"/>
      <c r="AL1461" s="113"/>
      <c r="AS1461" s="127"/>
      <c r="AT1461" s="127"/>
      <c r="AU1461" s="127"/>
      <c r="AV1461" s="127"/>
      <c r="AW1461" s="127"/>
      <c r="AX1461" s="127"/>
      <c r="AY1461" s="127"/>
      <c r="AZ1461" s="127"/>
    </row>
    <row r="1462" spans="3:69">
      <c r="C1462" s="38"/>
      <c r="D1462" s="38"/>
      <c r="AF1462" s="127"/>
      <c r="AG1462" s="127"/>
      <c r="AH1462" s="127"/>
      <c r="AI1462" s="127"/>
      <c r="AJ1462" s="127"/>
      <c r="AL1462" s="113"/>
      <c r="AS1462" s="127"/>
      <c r="AT1462" s="127"/>
      <c r="AU1462" s="127"/>
      <c r="AV1462" s="127"/>
      <c r="AW1462" s="127"/>
      <c r="AX1462" s="127"/>
      <c r="AY1462" s="127"/>
      <c r="AZ1462" s="127"/>
      <c r="BA1462" s="127"/>
      <c r="BB1462" s="127"/>
      <c r="BC1462" s="127"/>
      <c r="BD1462" s="127"/>
      <c r="BE1462" s="127"/>
      <c r="BF1462" s="127"/>
      <c r="BG1462" s="127"/>
      <c r="BH1462" s="127"/>
      <c r="BI1462" s="127"/>
      <c r="BJ1462" s="127"/>
      <c r="BK1462" s="127"/>
      <c r="BL1462" s="127"/>
      <c r="BM1462" s="127"/>
      <c r="BN1462" s="127"/>
      <c r="BO1462" s="127"/>
      <c r="BP1462" s="127"/>
      <c r="BQ1462" s="127"/>
    </row>
    <row r="1463" spans="3:69">
      <c r="C1463" s="38"/>
      <c r="D1463" s="38"/>
      <c r="AF1463" s="127"/>
      <c r="AG1463" s="127"/>
      <c r="AH1463" s="127"/>
      <c r="AI1463" s="127"/>
      <c r="AJ1463" s="127"/>
      <c r="AL1463" s="113"/>
      <c r="AS1463" s="127"/>
      <c r="AT1463" s="127"/>
      <c r="AU1463" s="127"/>
      <c r="AV1463" s="127"/>
      <c r="AW1463" s="127"/>
      <c r="AX1463" s="127"/>
      <c r="AY1463" s="127"/>
      <c r="AZ1463" s="127"/>
      <c r="BA1463" s="127"/>
    </row>
    <row r="1464" spans="3:69">
      <c r="C1464" s="38"/>
      <c r="D1464" s="38"/>
      <c r="AF1464" s="127"/>
      <c r="AG1464" s="127"/>
      <c r="AH1464" s="127"/>
      <c r="AI1464" s="127"/>
      <c r="AJ1464" s="127"/>
      <c r="AL1464" s="113"/>
      <c r="AS1464" s="127"/>
      <c r="AT1464" s="127"/>
      <c r="AU1464" s="127"/>
      <c r="AV1464" s="127"/>
      <c r="AW1464" s="127"/>
      <c r="AX1464" s="127"/>
      <c r="AY1464" s="127"/>
      <c r="AZ1464" s="127"/>
      <c r="BA1464" s="127"/>
    </row>
    <row r="1465" spans="3:69">
      <c r="C1465" s="38"/>
      <c r="D1465" s="38"/>
      <c r="AF1465" s="127"/>
      <c r="AG1465" s="127"/>
      <c r="AH1465" s="127"/>
      <c r="AI1465" s="127"/>
      <c r="AJ1465" s="127"/>
      <c r="AL1465" s="113"/>
      <c r="AS1465" s="127"/>
      <c r="AT1465" s="127"/>
      <c r="AU1465" s="127"/>
      <c r="AV1465" s="127"/>
      <c r="AW1465" s="127"/>
      <c r="AX1465" s="127"/>
      <c r="AY1465" s="127"/>
      <c r="AZ1465" s="127"/>
      <c r="BA1465" s="127"/>
    </row>
    <row r="1466" spans="3:69">
      <c r="C1466" s="38"/>
      <c r="D1466" s="38"/>
      <c r="AF1466" s="127"/>
      <c r="AG1466" s="127"/>
      <c r="AH1466" s="127"/>
      <c r="AI1466" s="127"/>
      <c r="AJ1466" s="127"/>
      <c r="AL1466" s="113"/>
      <c r="AS1466" s="127"/>
      <c r="AT1466" s="127"/>
      <c r="AU1466" s="127"/>
      <c r="AV1466" s="127"/>
      <c r="AW1466" s="127"/>
      <c r="AX1466" s="127"/>
      <c r="AY1466" s="127"/>
      <c r="AZ1466" s="127"/>
      <c r="BA1466" s="127"/>
      <c r="BB1466" s="127"/>
      <c r="BC1466" s="127"/>
      <c r="BD1466" s="127"/>
      <c r="BE1466" s="127"/>
      <c r="BF1466" s="127"/>
      <c r="BG1466" s="127"/>
      <c r="BH1466" s="127"/>
      <c r="BI1466" s="127"/>
      <c r="BJ1466" s="127"/>
      <c r="BK1466" s="127"/>
      <c r="BL1466" s="127"/>
      <c r="BM1466" s="127"/>
      <c r="BN1466" s="127"/>
      <c r="BO1466" s="127"/>
      <c r="BP1466" s="127"/>
      <c r="BQ1466" s="127"/>
    </row>
    <row r="1467" spans="3:69">
      <c r="C1467" s="38"/>
      <c r="D1467" s="38"/>
      <c r="AF1467" s="127"/>
      <c r="AG1467" s="127"/>
      <c r="AH1467" s="127"/>
      <c r="AI1467" s="127"/>
      <c r="AJ1467" s="127"/>
      <c r="AL1467" s="113"/>
      <c r="AS1467" s="127"/>
      <c r="AT1467" s="127"/>
      <c r="AU1467" s="127"/>
      <c r="AV1467" s="127"/>
      <c r="AW1467" s="127"/>
      <c r="AX1467" s="127"/>
      <c r="AY1467" s="127"/>
      <c r="AZ1467" s="127"/>
      <c r="BA1467" s="127"/>
      <c r="BB1467" s="127"/>
      <c r="BC1467" s="127"/>
      <c r="BD1467" s="127"/>
      <c r="BE1467" s="127"/>
      <c r="BF1467" s="127"/>
      <c r="BG1467" s="127"/>
      <c r="BH1467" s="127"/>
      <c r="BI1467" s="127"/>
      <c r="BJ1467" s="127"/>
      <c r="BK1467" s="127"/>
      <c r="BL1467" s="127"/>
      <c r="BM1467" s="127"/>
      <c r="BN1467" s="127"/>
      <c r="BO1467" s="127"/>
      <c r="BP1467" s="127"/>
      <c r="BQ1467" s="127"/>
    </row>
    <row r="1468" spans="3:69">
      <c r="C1468" s="38"/>
      <c r="D1468" s="38"/>
      <c r="AF1468" s="127"/>
      <c r="AG1468" s="127"/>
      <c r="AH1468" s="127"/>
      <c r="AI1468" s="127"/>
      <c r="AJ1468" s="127"/>
      <c r="AL1468" s="113"/>
      <c r="AS1468" s="127"/>
      <c r="AT1468" s="127"/>
      <c r="AU1468" s="127"/>
      <c r="AV1468" s="127"/>
      <c r="AW1468" s="127"/>
      <c r="AX1468" s="127"/>
      <c r="AY1468" s="127"/>
      <c r="AZ1468" s="127"/>
    </row>
    <row r="1469" spans="3:69">
      <c r="C1469" s="38"/>
      <c r="D1469" s="38"/>
      <c r="AF1469" s="127"/>
      <c r="AG1469" s="127"/>
      <c r="AH1469" s="127"/>
      <c r="AI1469" s="127"/>
      <c r="AJ1469" s="127"/>
      <c r="AL1469" s="113"/>
      <c r="AS1469" s="127"/>
      <c r="AT1469" s="127"/>
      <c r="AU1469" s="127"/>
      <c r="AV1469" s="127"/>
      <c r="AW1469" s="127"/>
      <c r="AX1469" s="127"/>
      <c r="AY1469" s="127"/>
      <c r="AZ1469" s="127"/>
      <c r="BA1469" s="127"/>
      <c r="BB1469" s="127"/>
      <c r="BC1469" s="127"/>
      <c r="BD1469" s="127"/>
      <c r="BE1469" s="127"/>
      <c r="BF1469" s="127"/>
      <c r="BG1469" s="127"/>
      <c r="BH1469" s="127"/>
      <c r="BI1469" s="127"/>
      <c r="BJ1469" s="127"/>
      <c r="BK1469" s="127"/>
      <c r="BL1469" s="127"/>
      <c r="BM1469" s="127"/>
      <c r="BN1469" s="127"/>
      <c r="BO1469" s="127"/>
      <c r="BP1469" s="127"/>
      <c r="BQ1469" s="127"/>
    </row>
    <row r="1470" spans="3:69">
      <c r="C1470" s="38"/>
      <c r="D1470" s="38"/>
      <c r="AF1470" s="127"/>
      <c r="AG1470" s="127"/>
      <c r="AH1470" s="127"/>
      <c r="AI1470" s="127"/>
      <c r="AJ1470" s="127"/>
      <c r="AL1470" s="113"/>
      <c r="AS1470" s="127"/>
      <c r="AT1470" s="127"/>
      <c r="AU1470" s="127"/>
      <c r="AV1470" s="127"/>
      <c r="AW1470" s="127"/>
      <c r="AX1470" s="127"/>
      <c r="AY1470" s="127"/>
      <c r="AZ1470" s="127"/>
      <c r="BA1470" s="127"/>
    </row>
    <row r="1471" spans="3:69">
      <c r="C1471" s="38"/>
      <c r="D1471" s="38"/>
      <c r="AF1471" s="127"/>
      <c r="AG1471" s="127"/>
      <c r="AH1471" s="127"/>
      <c r="AI1471" s="127"/>
      <c r="AJ1471" s="127"/>
      <c r="AL1471" s="113"/>
      <c r="AS1471" s="127"/>
      <c r="AT1471" s="127"/>
      <c r="AU1471" s="127"/>
      <c r="AV1471" s="127"/>
      <c r="AW1471" s="127"/>
      <c r="AX1471" s="127"/>
      <c r="AY1471" s="127"/>
      <c r="AZ1471" s="127"/>
      <c r="BA1471" s="127"/>
    </row>
    <row r="1472" spans="3:69">
      <c r="C1472" s="38"/>
      <c r="D1472" s="38"/>
      <c r="AF1472" s="127"/>
      <c r="AG1472" s="127"/>
      <c r="AH1472" s="127"/>
      <c r="AI1472" s="127"/>
      <c r="AJ1472" s="127"/>
      <c r="AL1472" s="113"/>
      <c r="AS1472" s="127"/>
      <c r="AT1472" s="127"/>
      <c r="AU1472" s="127"/>
      <c r="AV1472" s="127"/>
      <c r="AW1472" s="127"/>
      <c r="AX1472" s="127"/>
      <c r="AY1472" s="127"/>
      <c r="AZ1472" s="127"/>
    </row>
    <row r="1473" spans="3:69">
      <c r="C1473" s="38"/>
      <c r="D1473" s="38"/>
      <c r="AF1473" s="127"/>
      <c r="AG1473" s="127"/>
      <c r="AH1473" s="127"/>
      <c r="AI1473" s="127"/>
      <c r="AJ1473" s="127"/>
      <c r="AL1473" s="113"/>
      <c r="AS1473" s="127"/>
      <c r="AT1473" s="127"/>
      <c r="AU1473" s="127"/>
      <c r="AV1473" s="127"/>
      <c r="AW1473" s="127"/>
      <c r="AX1473" s="127"/>
      <c r="AY1473" s="127"/>
      <c r="AZ1473" s="127"/>
      <c r="BA1473" s="127"/>
      <c r="BC1473" s="127"/>
      <c r="BD1473" s="127"/>
      <c r="BE1473" s="127"/>
      <c r="BF1473" s="127"/>
      <c r="BG1473" s="127"/>
      <c r="BH1473" s="127"/>
      <c r="BI1473" s="127"/>
      <c r="BJ1473" s="127"/>
      <c r="BK1473" s="127"/>
      <c r="BL1473" s="127"/>
      <c r="BM1473" s="127"/>
      <c r="BN1473" s="127"/>
      <c r="BO1473" s="127"/>
      <c r="BP1473" s="127"/>
      <c r="BQ1473" s="127"/>
    </row>
    <row r="1474" spans="3:69">
      <c r="C1474" s="38"/>
      <c r="D1474" s="38"/>
      <c r="AF1474" s="127"/>
      <c r="AG1474" s="127"/>
      <c r="AH1474" s="127"/>
      <c r="AI1474" s="127"/>
      <c r="AJ1474" s="127"/>
      <c r="AL1474" s="113"/>
      <c r="AS1474" s="127"/>
      <c r="AT1474" s="127"/>
      <c r="AU1474" s="127"/>
      <c r="AV1474" s="127"/>
      <c r="AW1474" s="127"/>
      <c r="AX1474" s="127"/>
      <c r="AY1474" s="127"/>
      <c r="AZ1474" s="127"/>
      <c r="BA1474" s="127"/>
      <c r="BC1474" s="127"/>
    </row>
    <row r="1475" spans="3:69">
      <c r="C1475" s="38"/>
      <c r="D1475" s="38"/>
      <c r="AF1475" s="127"/>
      <c r="AG1475" s="127"/>
      <c r="AH1475" s="127"/>
      <c r="AI1475" s="127"/>
      <c r="AJ1475" s="127"/>
      <c r="AL1475" s="113"/>
      <c r="AS1475" s="127"/>
      <c r="AT1475" s="127"/>
      <c r="AU1475" s="127"/>
      <c r="AV1475" s="127"/>
      <c r="AW1475" s="127"/>
      <c r="AX1475" s="127"/>
      <c r="AY1475" s="127"/>
      <c r="AZ1475" s="127"/>
      <c r="BA1475" s="127"/>
      <c r="BC1475" s="127"/>
    </row>
    <row r="1476" spans="3:69">
      <c r="C1476" s="38"/>
      <c r="D1476" s="38"/>
      <c r="AF1476" s="127"/>
      <c r="AG1476" s="127"/>
      <c r="AH1476" s="127"/>
      <c r="AI1476" s="127"/>
      <c r="AJ1476" s="127"/>
      <c r="AL1476" s="113"/>
      <c r="AS1476" s="127"/>
      <c r="AT1476" s="127"/>
      <c r="AU1476" s="127"/>
      <c r="AV1476" s="127"/>
      <c r="AW1476" s="127"/>
      <c r="AX1476" s="127"/>
      <c r="AY1476" s="127"/>
      <c r="AZ1476" s="127"/>
      <c r="BA1476" s="127"/>
      <c r="BB1476" s="127"/>
      <c r="BC1476" s="127"/>
      <c r="BD1476" s="127"/>
      <c r="BE1476" s="127"/>
      <c r="BF1476" s="127"/>
      <c r="BG1476" s="127"/>
      <c r="BH1476" s="127"/>
      <c r="BI1476" s="127"/>
      <c r="BJ1476" s="127"/>
      <c r="BK1476" s="127"/>
      <c r="BL1476" s="127"/>
      <c r="BM1476" s="127"/>
      <c r="BN1476" s="127"/>
      <c r="BO1476" s="127"/>
      <c r="BP1476" s="127"/>
      <c r="BQ1476" s="127"/>
    </row>
    <row r="1477" spans="3:69">
      <c r="C1477" s="38"/>
      <c r="D1477" s="38"/>
      <c r="AF1477" s="127"/>
      <c r="AG1477" s="127"/>
      <c r="AH1477" s="127"/>
      <c r="AI1477" s="127"/>
      <c r="AJ1477" s="127"/>
      <c r="AL1477" s="113"/>
      <c r="AS1477" s="127"/>
      <c r="AT1477" s="127"/>
      <c r="AU1477" s="127"/>
      <c r="AV1477" s="127"/>
      <c r="AW1477" s="127"/>
      <c r="AX1477" s="127"/>
      <c r="AY1477" s="127"/>
      <c r="AZ1477" s="127"/>
      <c r="BA1477" s="127"/>
      <c r="BB1477" s="127"/>
      <c r="BC1477" s="127"/>
      <c r="BD1477" s="127"/>
      <c r="BE1477" s="127"/>
      <c r="BF1477" s="127"/>
      <c r="BG1477" s="127"/>
      <c r="BH1477" s="127"/>
      <c r="BI1477" s="127"/>
      <c r="BJ1477" s="127"/>
      <c r="BK1477" s="127"/>
      <c r="BL1477" s="127"/>
      <c r="BM1477" s="127"/>
      <c r="BN1477" s="127"/>
      <c r="BO1477" s="127"/>
      <c r="BP1477" s="127"/>
      <c r="BQ1477" s="127"/>
    </row>
    <row r="1478" spans="3:69">
      <c r="C1478" s="38"/>
      <c r="D1478" s="38"/>
      <c r="AF1478" s="127"/>
      <c r="AG1478" s="127"/>
      <c r="AH1478" s="127"/>
      <c r="AI1478" s="127"/>
      <c r="AJ1478" s="127"/>
      <c r="AL1478" s="113"/>
      <c r="AS1478" s="127"/>
      <c r="AT1478" s="127"/>
      <c r="AU1478" s="127"/>
      <c r="AV1478" s="127"/>
      <c r="AW1478" s="127"/>
      <c r="AX1478" s="127"/>
      <c r="AY1478" s="127"/>
      <c r="AZ1478" s="127"/>
      <c r="BA1478" s="127"/>
      <c r="BB1478" s="127"/>
      <c r="BC1478" s="127"/>
      <c r="BD1478" s="127"/>
      <c r="BE1478" s="127"/>
      <c r="BF1478" s="127"/>
      <c r="BG1478" s="127"/>
      <c r="BH1478" s="127"/>
      <c r="BI1478" s="127"/>
      <c r="BJ1478" s="127"/>
      <c r="BK1478" s="127"/>
      <c r="BL1478" s="127"/>
      <c r="BM1478" s="127"/>
      <c r="BN1478" s="127"/>
      <c r="BO1478" s="127"/>
      <c r="BP1478" s="127"/>
      <c r="BQ1478" s="127"/>
    </row>
    <row r="1479" spans="3:69">
      <c r="C1479" s="38"/>
      <c r="D1479" s="38"/>
      <c r="AF1479" s="127"/>
      <c r="AG1479" s="127"/>
      <c r="AH1479" s="127"/>
      <c r="AI1479" s="127"/>
      <c r="AJ1479" s="127"/>
      <c r="AL1479" s="113"/>
      <c r="AS1479" s="127"/>
      <c r="AT1479" s="127"/>
      <c r="AU1479" s="127"/>
      <c r="AV1479" s="127"/>
      <c r="AW1479" s="127"/>
      <c r="AX1479" s="127"/>
      <c r="AY1479" s="127"/>
      <c r="AZ1479" s="127"/>
      <c r="BA1479" s="127"/>
      <c r="BB1479" s="127"/>
      <c r="BC1479" s="127"/>
      <c r="BD1479" s="127"/>
      <c r="BE1479" s="127"/>
      <c r="BF1479" s="127"/>
      <c r="BG1479" s="127"/>
      <c r="BH1479" s="127"/>
      <c r="BI1479" s="127"/>
      <c r="BJ1479" s="127"/>
      <c r="BK1479" s="127"/>
      <c r="BL1479" s="127"/>
      <c r="BM1479" s="127"/>
      <c r="BN1479" s="127"/>
      <c r="BO1479" s="127"/>
      <c r="BP1479" s="127"/>
      <c r="BQ1479" s="127"/>
    </row>
    <row r="1480" spans="3:69">
      <c r="C1480" s="38"/>
      <c r="D1480" s="38"/>
      <c r="AF1480" s="127"/>
      <c r="AG1480" s="127"/>
      <c r="AH1480" s="127"/>
      <c r="AI1480" s="127"/>
      <c r="AJ1480" s="127"/>
      <c r="AL1480" s="113"/>
      <c r="AS1480" s="127"/>
      <c r="AT1480" s="127"/>
      <c r="AU1480" s="127"/>
      <c r="AV1480" s="127"/>
      <c r="AW1480" s="127"/>
      <c r="AX1480" s="127"/>
      <c r="AY1480" s="127"/>
      <c r="AZ1480" s="127"/>
      <c r="BA1480" s="127"/>
    </row>
    <row r="1481" spans="3:69">
      <c r="C1481" s="38"/>
      <c r="D1481" s="38"/>
      <c r="AF1481" s="127"/>
      <c r="AG1481" s="127"/>
      <c r="AH1481" s="127"/>
      <c r="AI1481" s="127"/>
      <c r="AJ1481" s="127"/>
      <c r="AL1481" s="113"/>
      <c r="AS1481" s="127"/>
      <c r="AT1481" s="127"/>
      <c r="AU1481" s="127"/>
      <c r="AV1481" s="127"/>
      <c r="AW1481" s="127"/>
      <c r="AX1481" s="127"/>
      <c r="AY1481" s="127"/>
      <c r="AZ1481" s="127"/>
    </row>
    <row r="1482" spans="3:69">
      <c r="C1482" s="38"/>
      <c r="D1482" s="38"/>
      <c r="AF1482" s="127"/>
      <c r="AG1482" s="127"/>
      <c r="AH1482" s="127"/>
      <c r="AI1482" s="127"/>
      <c r="AJ1482" s="127"/>
      <c r="AL1482" s="113"/>
      <c r="AS1482" s="127"/>
      <c r="AT1482" s="127"/>
      <c r="AU1482" s="127"/>
      <c r="AV1482" s="127"/>
      <c r="AW1482" s="127"/>
      <c r="AX1482" s="127"/>
      <c r="AY1482" s="127"/>
      <c r="AZ1482" s="127"/>
    </row>
    <row r="1483" spans="3:69">
      <c r="C1483" s="38"/>
      <c r="D1483" s="38"/>
      <c r="AF1483" s="127"/>
      <c r="AG1483" s="127"/>
      <c r="AH1483" s="127"/>
      <c r="AI1483" s="127"/>
      <c r="AJ1483" s="127"/>
      <c r="AL1483" s="113"/>
      <c r="AS1483" s="127"/>
      <c r="AT1483" s="127"/>
      <c r="AU1483" s="127"/>
      <c r="AV1483" s="127"/>
      <c r="AW1483" s="127"/>
      <c r="AX1483" s="127"/>
      <c r="AY1483" s="127"/>
      <c r="AZ1483" s="127"/>
      <c r="BA1483" s="127"/>
    </row>
    <row r="1484" spans="3:69">
      <c r="C1484" s="38"/>
      <c r="D1484" s="38"/>
      <c r="AF1484" s="127"/>
      <c r="AG1484" s="127"/>
      <c r="AH1484" s="127"/>
      <c r="AI1484" s="127"/>
      <c r="AJ1484" s="127"/>
      <c r="AL1484" s="113"/>
      <c r="AS1484" s="127"/>
      <c r="AT1484" s="127"/>
      <c r="AU1484" s="127"/>
      <c r="AV1484" s="127"/>
      <c r="AW1484" s="127"/>
      <c r="AX1484" s="127"/>
      <c r="AY1484" s="127"/>
      <c r="AZ1484" s="127"/>
      <c r="BA1484" s="127"/>
      <c r="BB1484" s="127"/>
      <c r="BC1484" s="127"/>
      <c r="BD1484" s="127"/>
      <c r="BE1484" s="127"/>
      <c r="BF1484" s="127"/>
      <c r="BG1484" s="127"/>
      <c r="BH1484" s="127"/>
      <c r="BI1484" s="127"/>
      <c r="BJ1484" s="127"/>
      <c r="BK1484" s="127"/>
      <c r="BL1484" s="127"/>
      <c r="BM1484" s="127"/>
      <c r="BN1484" s="127"/>
      <c r="BO1484" s="127"/>
      <c r="BP1484" s="127"/>
      <c r="BQ1484" s="127"/>
    </row>
    <row r="1485" spans="3:69">
      <c r="C1485" s="38"/>
      <c r="D1485" s="38"/>
      <c r="AF1485" s="127"/>
      <c r="AG1485" s="127"/>
      <c r="AH1485" s="127"/>
      <c r="AI1485" s="127"/>
      <c r="AJ1485" s="127"/>
      <c r="AL1485" s="113"/>
      <c r="AS1485" s="127"/>
      <c r="AT1485" s="127"/>
      <c r="AU1485" s="127"/>
      <c r="AV1485" s="127"/>
      <c r="AW1485" s="127"/>
      <c r="AX1485" s="127"/>
      <c r="AY1485" s="127"/>
      <c r="AZ1485" s="127"/>
      <c r="BA1485" s="127"/>
      <c r="BB1485" s="127"/>
      <c r="BC1485" s="127"/>
      <c r="BD1485" s="127"/>
      <c r="BE1485" s="127"/>
      <c r="BF1485" s="127"/>
      <c r="BG1485" s="127"/>
      <c r="BH1485" s="127"/>
      <c r="BI1485" s="127"/>
      <c r="BJ1485" s="127"/>
      <c r="BK1485" s="127"/>
      <c r="BL1485" s="127"/>
      <c r="BM1485" s="127"/>
      <c r="BN1485" s="127"/>
      <c r="BO1485" s="127"/>
      <c r="BP1485" s="127"/>
      <c r="BQ1485" s="127"/>
    </row>
    <row r="1486" spans="3:69">
      <c r="C1486" s="38"/>
      <c r="D1486" s="38"/>
      <c r="AF1486" s="127"/>
      <c r="AG1486" s="127"/>
      <c r="AH1486" s="127"/>
      <c r="AI1486" s="127"/>
      <c r="AJ1486" s="127"/>
      <c r="AL1486" s="113"/>
      <c r="AS1486" s="127"/>
      <c r="AT1486" s="127"/>
      <c r="AU1486" s="127"/>
      <c r="AV1486" s="127"/>
      <c r="AW1486" s="127"/>
      <c r="AX1486" s="127"/>
      <c r="AY1486" s="127"/>
      <c r="AZ1486" s="127"/>
    </row>
    <row r="1487" spans="3:69">
      <c r="C1487" s="38"/>
      <c r="D1487" s="38"/>
      <c r="AF1487" s="127"/>
      <c r="AG1487" s="127"/>
      <c r="AH1487" s="127"/>
      <c r="AI1487" s="127"/>
      <c r="AJ1487" s="127"/>
      <c r="AL1487" s="113"/>
      <c r="AS1487" s="127"/>
      <c r="AT1487" s="127"/>
      <c r="AU1487" s="127"/>
      <c r="AV1487" s="127"/>
      <c r="AW1487" s="127"/>
      <c r="AX1487" s="127"/>
      <c r="AY1487" s="127"/>
      <c r="AZ1487" s="127"/>
      <c r="BA1487" s="127"/>
      <c r="BC1487" s="127"/>
    </row>
    <row r="1488" spans="3:69">
      <c r="C1488" s="38"/>
      <c r="D1488" s="38"/>
      <c r="AF1488" s="127"/>
      <c r="AG1488" s="127"/>
      <c r="AH1488" s="127"/>
      <c r="AI1488" s="127"/>
      <c r="AJ1488" s="127"/>
      <c r="AL1488" s="113"/>
      <c r="AS1488" s="127"/>
      <c r="AT1488" s="127"/>
      <c r="AU1488" s="127"/>
      <c r="AV1488" s="127"/>
      <c r="AW1488" s="127"/>
      <c r="AX1488" s="127"/>
      <c r="AY1488" s="127"/>
      <c r="AZ1488" s="127"/>
      <c r="BA1488" s="127"/>
    </row>
    <row r="1489" spans="3:69">
      <c r="C1489" s="38"/>
      <c r="D1489" s="38"/>
      <c r="AF1489" s="127"/>
      <c r="AG1489" s="127"/>
      <c r="AH1489" s="127"/>
      <c r="AI1489" s="127"/>
      <c r="AJ1489" s="127"/>
      <c r="AL1489" s="113"/>
      <c r="AS1489" s="127"/>
      <c r="AT1489" s="127"/>
      <c r="AU1489" s="127"/>
      <c r="AV1489" s="127"/>
      <c r="AW1489" s="127"/>
      <c r="AX1489" s="127"/>
      <c r="AY1489" s="127"/>
      <c r="AZ1489" s="127"/>
    </row>
    <row r="1490" spans="3:69">
      <c r="C1490" s="38"/>
      <c r="D1490" s="38"/>
      <c r="AF1490" s="127"/>
      <c r="AG1490" s="127"/>
      <c r="AH1490" s="127"/>
      <c r="AI1490" s="127"/>
      <c r="AJ1490" s="127"/>
      <c r="AL1490" s="113"/>
      <c r="AS1490" s="127"/>
      <c r="AT1490" s="127"/>
      <c r="AU1490" s="127"/>
      <c r="AV1490" s="127"/>
      <c r="AW1490" s="127"/>
      <c r="AX1490" s="127"/>
      <c r="AY1490" s="127"/>
      <c r="AZ1490" s="127"/>
    </row>
    <row r="1491" spans="3:69">
      <c r="C1491" s="38"/>
      <c r="D1491" s="38"/>
      <c r="AF1491" s="127"/>
      <c r="AG1491" s="127"/>
      <c r="AH1491" s="127"/>
      <c r="AI1491" s="127"/>
      <c r="AJ1491" s="127"/>
      <c r="AL1491" s="113"/>
      <c r="AS1491" s="127"/>
      <c r="AT1491" s="127"/>
      <c r="AU1491" s="127"/>
      <c r="AV1491" s="127"/>
      <c r="AW1491" s="127"/>
      <c r="AX1491" s="127"/>
      <c r="AY1491" s="127"/>
      <c r="AZ1491" s="127"/>
    </row>
    <row r="1492" spans="3:69">
      <c r="C1492" s="38"/>
      <c r="D1492" s="38"/>
      <c r="AF1492" s="127"/>
      <c r="AG1492" s="127"/>
      <c r="AH1492" s="127"/>
      <c r="AI1492" s="127"/>
      <c r="AJ1492" s="127"/>
      <c r="AL1492" s="113"/>
      <c r="AS1492" s="127"/>
      <c r="AT1492" s="127"/>
      <c r="AU1492" s="127"/>
      <c r="AV1492" s="127"/>
      <c r="AW1492" s="127"/>
      <c r="AX1492" s="127"/>
      <c r="AY1492" s="127"/>
      <c r="AZ1492" s="127"/>
    </row>
    <row r="1493" spans="3:69">
      <c r="C1493" s="38"/>
      <c r="D1493" s="38"/>
      <c r="AF1493" s="127"/>
      <c r="AG1493" s="127"/>
      <c r="AH1493" s="127"/>
      <c r="AI1493" s="127"/>
      <c r="AJ1493" s="127"/>
      <c r="AL1493" s="113"/>
      <c r="AS1493" s="127"/>
      <c r="AT1493" s="127"/>
      <c r="AU1493" s="127"/>
      <c r="AV1493" s="127"/>
      <c r="AW1493" s="127"/>
      <c r="AX1493" s="127"/>
      <c r="AY1493" s="127"/>
      <c r="AZ1493" s="127"/>
      <c r="BA1493" s="127"/>
      <c r="BB1493" s="127"/>
      <c r="BC1493" s="127"/>
      <c r="BD1493" s="127"/>
      <c r="BE1493" s="127"/>
      <c r="BF1493" s="127"/>
      <c r="BG1493" s="127"/>
      <c r="BH1493" s="127"/>
      <c r="BI1493" s="127"/>
      <c r="BJ1493" s="127"/>
      <c r="BK1493" s="127"/>
      <c r="BL1493" s="127"/>
      <c r="BM1493" s="127"/>
      <c r="BN1493" s="127"/>
      <c r="BO1493" s="127"/>
      <c r="BP1493" s="127"/>
      <c r="BQ1493" s="127"/>
    </row>
    <row r="1494" spans="3:69">
      <c r="C1494" s="38"/>
      <c r="D1494" s="38"/>
      <c r="AF1494" s="127"/>
      <c r="AG1494" s="127"/>
      <c r="AH1494" s="127"/>
      <c r="AI1494" s="127"/>
      <c r="AJ1494" s="127"/>
      <c r="AL1494" s="113"/>
      <c r="AS1494" s="127"/>
      <c r="AT1494" s="127"/>
      <c r="AU1494" s="127"/>
      <c r="AV1494" s="127"/>
      <c r="AW1494" s="127"/>
      <c r="AX1494" s="127"/>
      <c r="AY1494" s="127"/>
      <c r="AZ1494" s="127"/>
    </row>
    <row r="1495" spans="3:69">
      <c r="C1495" s="38"/>
      <c r="D1495" s="38"/>
      <c r="AF1495" s="127"/>
      <c r="AG1495" s="127"/>
      <c r="AH1495" s="127"/>
      <c r="AI1495" s="127"/>
      <c r="AJ1495" s="127"/>
      <c r="AL1495" s="113"/>
      <c r="AS1495" s="127"/>
      <c r="AT1495" s="127"/>
      <c r="AU1495" s="127"/>
      <c r="AV1495" s="127"/>
      <c r="AW1495" s="127"/>
      <c r="AX1495" s="127"/>
      <c r="AY1495" s="127"/>
      <c r="AZ1495" s="127"/>
      <c r="BA1495" s="127"/>
      <c r="BB1495" s="127"/>
      <c r="BC1495" s="127"/>
      <c r="BD1495" s="127"/>
      <c r="BE1495" s="127"/>
      <c r="BF1495" s="127"/>
      <c r="BG1495" s="127"/>
      <c r="BH1495" s="127"/>
      <c r="BI1495" s="127"/>
      <c r="BJ1495" s="127"/>
      <c r="BK1495" s="127"/>
      <c r="BL1495" s="127"/>
      <c r="BM1495" s="127"/>
      <c r="BN1495" s="127"/>
      <c r="BO1495" s="127"/>
      <c r="BP1495" s="127"/>
      <c r="BQ1495" s="127"/>
    </row>
    <row r="1496" spans="3:69">
      <c r="C1496" s="38"/>
      <c r="D1496" s="38"/>
      <c r="AF1496" s="127"/>
      <c r="AG1496" s="127"/>
      <c r="AH1496" s="127"/>
      <c r="AI1496" s="127"/>
      <c r="AJ1496" s="127"/>
      <c r="AL1496" s="113"/>
      <c r="AS1496" s="127"/>
      <c r="AT1496" s="127"/>
      <c r="AU1496" s="127"/>
      <c r="AV1496" s="127"/>
      <c r="AW1496" s="127"/>
      <c r="AX1496" s="127"/>
      <c r="AY1496" s="127"/>
      <c r="AZ1496" s="127"/>
      <c r="BA1496" s="127"/>
      <c r="BC1496" s="127"/>
    </row>
    <row r="1497" spans="3:69">
      <c r="C1497" s="38"/>
      <c r="D1497" s="38"/>
      <c r="AF1497" s="127"/>
      <c r="AG1497" s="127"/>
      <c r="AH1497" s="127"/>
      <c r="AI1497" s="127"/>
      <c r="AJ1497" s="127"/>
      <c r="AL1497" s="113"/>
      <c r="AS1497" s="127"/>
      <c r="AT1497" s="127"/>
      <c r="AU1497" s="127"/>
      <c r="AV1497" s="127"/>
      <c r="AW1497" s="127"/>
      <c r="AX1497" s="127"/>
      <c r="AY1497" s="127"/>
      <c r="AZ1497" s="127"/>
      <c r="BA1497" s="127"/>
    </row>
    <row r="1498" spans="3:69">
      <c r="C1498" s="38"/>
      <c r="D1498" s="38"/>
      <c r="AF1498" s="127"/>
      <c r="AG1498" s="127"/>
      <c r="AH1498" s="127"/>
      <c r="AI1498" s="127"/>
      <c r="AJ1498" s="127"/>
      <c r="AL1498" s="113"/>
      <c r="AS1498" s="127"/>
      <c r="AT1498" s="127"/>
      <c r="AU1498" s="127"/>
      <c r="AV1498" s="127"/>
      <c r="AW1498" s="127"/>
      <c r="AX1498" s="127"/>
      <c r="AY1498" s="127"/>
      <c r="AZ1498" s="127"/>
      <c r="BA1498" s="127"/>
    </row>
    <row r="1499" spans="3:69">
      <c r="C1499" s="38"/>
      <c r="D1499" s="38"/>
      <c r="AF1499" s="127"/>
      <c r="AG1499" s="127"/>
      <c r="AH1499" s="127"/>
      <c r="AI1499" s="127"/>
      <c r="AJ1499" s="127"/>
      <c r="AL1499" s="113"/>
      <c r="AS1499" s="127"/>
      <c r="AT1499" s="127"/>
      <c r="AU1499" s="127"/>
      <c r="AV1499" s="127"/>
      <c r="AW1499" s="127"/>
      <c r="AX1499" s="127"/>
      <c r="AY1499" s="127"/>
      <c r="AZ1499" s="127"/>
      <c r="BA1499" s="127"/>
      <c r="BC1499" s="127"/>
    </row>
    <row r="1500" spans="3:69">
      <c r="C1500" s="38"/>
      <c r="D1500" s="38"/>
      <c r="AF1500" s="127"/>
      <c r="AG1500" s="127"/>
      <c r="AH1500" s="127"/>
      <c r="AI1500" s="127"/>
      <c r="AJ1500" s="127"/>
      <c r="AL1500" s="113"/>
      <c r="AS1500" s="127"/>
      <c r="AT1500" s="127"/>
      <c r="AU1500" s="127"/>
      <c r="AV1500" s="127"/>
      <c r="AW1500" s="127"/>
      <c r="AX1500" s="127"/>
      <c r="AY1500" s="127"/>
      <c r="AZ1500" s="127"/>
      <c r="BA1500" s="127"/>
      <c r="BB1500" s="127"/>
      <c r="BC1500" s="127"/>
      <c r="BD1500" s="127"/>
      <c r="BE1500" s="127"/>
      <c r="BF1500" s="127"/>
      <c r="BG1500" s="127"/>
      <c r="BH1500" s="127"/>
      <c r="BI1500" s="127"/>
      <c r="BJ1500" s="127"/>
      <c r="BK1500" s="127"/>
      <c r="BL1500" s="127"/>
      <c r="BM1500" s="127"/>
      <c r="BN1500" s="127"/>
      <c r="BO1500" s="127"/>
      <c r="BP1500" s="127"/>
      <c r="BQ1500" s="127"/>
    </row>
    <row r="1501" spans="3:69">
      <c r="C1501" s="38"/>
      <c r="D1501" s="38"/>
      <c r="AF1501" s="127"/>
      <c r="AG1501" s="127"/>
      <c r="AH1501" s="127"/>
      <c r="AI1501" s="127"/>
      <c r="AJ1501" s="127"/>
      <c r="AL1501" s="113"/>
      <c r="AS1501" s="127"/>
      <c r="AT1501" s="127"/>
      <c r="AU1501" s="127"/>
      <c r="AV1501" s="127"/>
      <c r="AW1501" s="127"/>
      <c r="AX1501" s="127"/>
      <c r="AY1501" s="127"/>
      <c r="AZ1501" s="127"/>
      <c r="BA1501" s="127"/>
    </row>
    <row r="1502" spans="3:69">
      <c r="C1502" s="38"/>
      <c r="D1502" s="38"/>
      <c r="AF1502" s="127"/>
      <c r="AG1502" s="127"/>
      <c r="AH1502" s="127"/>
      <c r="AI1502" s="127"/>
      <c r="AJ1502" s="127"/>
      <c r="AL1502" s="113"/>
      <c r="AS1502" s="127"/>
      <c r="AT1502" s="127"/>
      <c r="AU1502" s="127"/>
      <c r="AV1502" s="127"/>
      <c r="AW1502" s="127"/>
      <c r="AX1502" s="127"/>
      <c r="AY1502" s="127"/>
      <c r="AZ1502" s="127"/>
      <c r="BA1502" s="127"/>
      <c r="BC1502" s="127"/>
    </row>
    <row r="1503" spans="3:69">
      <c r="C1503" s="38"/>
      <c r="D1503" s="38"/>
      <c r="AF1503" s="127"/>
      <c r="AG1503" s="127"/>
      <c r="AH1503" s="127"/>
      <c r="AI1503" s="127"/>
      <c r="AJ1503" s="127"/>
      <c r="AL1503" s="113"/>
      <c r="AS1503" s="127"/>
      <c r="AT1503" s="127"/>
      <c r="AU1503" s="127"/>
      <c r="AV1503" s="127"/>
      <c r="AW1503" s="127"/>
      <c r="AX1503" s="127"/>
      <c r="AY1503" s="127"/>
      <c r="AZ1503" s="127"/>
      <c r="BA1503" s="127"/>
      <c r="BB1503" s="127"/>
      <c r="BC1503" s="127"/>
      <c r="BD1503" s="127"/>
      <c r="BE1503" s="127"/>
      <c r="BF1503" s="127"/>
      <c r="BG1503" s="127"/>
      <c r="BH1503" s="127"/>
      <c r="BI1503" s="127"/>
      <c r="BJ1503" s="127"/>
      <c r="BK1503" s="127"/>
      <c r="BL1503" s="127"/>
      <c r="BM1503" s="127"/>
      <c r="BN1503" s="127"/>
      <c r="BO1503" s="127"/>
      <c r="BP1503" s="127"/>
      <c r="BQ1503" s="127"/>
    </row>
    <row r="1504" spans="3:69">
      <c r="C1504" s="38"/>
      <c r="D1504" s="38"/>
      <c r="AF1504" s="127"/>
      <c r="AG1504" s="127"/>
      <c r="AH1504" s="127"/>
      <c r="AI1504" s="127"/>
      <c r="AJ1504" s="127"/>
      <c r="AL1504" s="113"/>
      <c r="AS1504" s="127"/>
      <c r="AT1504" s="127"/>
      <c r="AU1504" s="127"/>
      <c r="AV1504" s="127"/>
      <c r="AW1504" s="127"/>
      <c r="AX1504" s="127"/>
      <c r="AY1504" s="127"/>
      <c r="AZ1504" s="127"/>
      <c r="BA1504" s="127"/>
    </row>
    <row r="1505" spans="3:69">
      <c r="C1505" s="38"/>
      <c r="D1505" s="38"/>
      <c r="AF1505" s="127"/>
      <c r="AG1505" s="127"/>
      <c r="AH1505" s="127"/>
      <c r="AI1505" s="127"/>
      <c r="AJ1505" s="127"/>
      <c r="AL1505" s="113"/>
      <c r="AS1505" s="127"/>
      <c r="AT1505" s="127"/>
      <c r="AU1505" s="127"/>
      <c r="AV1505" s="127"/>
      <c r="AW1505" s="127"/>
      <c r="AX1505" s="127"/>
      <c r="AY1505" s="127"/>
      <c r="AZ1505" s="127"/>
      <c r="BA1505" s="127"/>
    </row>
    <row r="1506" spans="3:69">
      <c r="C1506" s="38"/>
      <c r="D1506" s="38"/>
      <c r="AF1506" s="127"/>
      <c r="AG1506" s="127"/>
      <c r="AH1506" s="127"/>
      <c r="AI1506" s="127"/>
      <c r="AJ1506" s="127"/>
      <c r="AL1506" s="113"/>
      <c r="AS1506" s="127"/>
      <c r="AT1506" s="127"/>
      <c r="AU1506" s="127"/>
      <c r="AV1506" s="127"/>
      <c r="AW1506" s="127"/>
      <c r="AX1506" s="127"/>
      <c r="AY1506" s="127"/>
      <c r="AZ1506" s="127"/>
      <c r="BA1506" s="127"/>
      <c r="BC1506" s="127"/>
      <c r="BD1506" s="127"/>
      <c r="BE1506" s="127"/>
      <c r="BF1506" s="127"/>
      <c r="BG1506" s="127"/>
      <c r="BH1506" s="127"/>
      <c r="BI1506" s="127"/>
      <c r="BJ1506" s="127"/>
      <c r="BK1506" s="127"/>
      <c r="BL1506" s="127"/>
      <c r="BM1506" s="127"/>
      <c r="BN1506" s="127"/>
      <c r="BO1506" s="127"/>
      <c r="BP1506" s="127"/>
      <c r="BQ1506" s="127"/>
    </row>
    <row r="1507" spans="3:69">
      <c r="C1507" s="38"/>
      <c r="D1507" s="38"/>
      <c r="AF1507" s="127"/>
      <c r="AG1507" s="127"/>
      <c r="AH1507" s="127"/>
      <c r="AI1507" s="127"/>
      <c r="AJ1507" s="127"/>
      <c r="AL1507" s="113"/>
      <c r="AS1507" s="127"/>
      <c r="AT1507" s="127"/>
      <c r="AU1507" s="127"/>
      <c r="AV1507" s="127"/>
      <c r="AW1507" s="127"/>
      <c r="AX1507" s="127"/>
      <c r="AY1507" s="127"/>
      <c r="AZ1507" s="127"/>
      <c r="BA1507" s="127"/>
    </row>
    <row r="1508" spans="3:69">
      <c r="C1508" s="38"/>
      <c r="D1508" s="38"/>
      <c r="AF1508" s="127"/>
      <c r="AG1508" s="127"/>
      <c r="AH1508" s="127"/>
      <c r="AI1508" s="127"/>
      <c r="AJ1508" s="127"/>
      <c r="AL1508" s="113"/>
      <c r="AS1508" s="127"/>
      <c r="AT1508" s="127"/>
      <c r="AU1508" s="127"/>
      <c r="AV1508" s="127"/>
      <c r="AW1508" s="127"/>
      <c r="AX1508" s="127"/>
      <c r="AY1508" s="127"/>
      <c r="AZ1508" s="127"/>
      <c r="BA1508" s="127"/>
      <c r="BC1508" s="127"/>
      <c r="BD1508" s="127"/>
      <c r="BE1508" s="127"/>
      <c r="BF1508" s="127"/>
      <c r="BG1508" s="127"/>
      <c r="BH1508" s="127"/>
      <c r="BI1508" s="127"/>
      <c r="BJ1508" s="127"/>
      <c r="BK1508" s="127"/>
      <c r="BL1508" s="127"/>
      <c r="BM1508" s="127"/>
      <c r="BN1508" s="127"/>
      <c r="BO1508" s="127"/>
      <c r="BP1508" s="127"/>
      <c r="BQ1508" s="127"/>
    </row>
    <row r="1509" spans="3:69">
      <c r="C1509" s="38"/>
      <c r="D1509" s="38"/>
      <c r="AF1509" s="127"/>
      <c r="AG1509" s="127"/>
      <c r="AH1509" s="127"/>
      <c r="AI1509" s="127"/>
      <c r="AJ1509" s="127"/>
      <c r="AL1509" s="113"/>
      <c r="AS1509" s="127"/>
      <c r="AT1509" s="127"/>
      <c r="AU1509" s="127"/>
      <c r="AV1509" s="127"/>
      <c r="AW1509" s="127"/>
      <c r="AX1509" s="127"/>
      <c r="AY1509" s="127"/>
      <c r="AZ1509" s="127"/>
    </row>
    <row r="1510" spans="3:69">
      <c r="C1510" s="38"/>
      <c r="D1510" s="38"/>
      <c r="AF1510" s="127"/>
      <c r="AG1510" s="127"/>
      <c r="AH1510" s="127"/>
      <c r="AI1510" s="127"/>
      <c r="AJ1510" s="127"/>
      <c r="AL1510" s="113"/>
      <c r="AS1510" s="127"/>
      <c r="AT1510" s="127"/>
      <c r="AU1510" s="127"/>
      <c r="AV1510" s="127"/>
      <c r="AW1510" s="127"/>
      <c r="AX1510" s="127"/>
      <c r="AY1510" s="127"/>
      <c r="AZ1510" s="127"/>
      <c r="BA1510" s="127"/>
      <c r="BC1510" s="127"/>
    </row>
    <row r="1511" spans="3:69">
      <c r="C1511" s="38"/>
      <c r="D1511" s="38"/>
      <c r="AF1511" s="127"/>
      <c r="AG1511" s="127"/>
      <c r="AH1511" s="127"/>
      <c r="AI1511" s="127"/>
      <c r="AJ1511" s="127"/>
      <c r="AL1511" s="113"/>
      <c r="AS1511" s="127"/>
      <c r="AT1511" s="127"/>
      <c r="AU1511" s="127"/>
      <c r="AV1511" s="127"/>
      <c r="AW1511" s="127"/>
      <c r="AX1511" s="127"/>
      <c r="AY1511" s="127"/>
      <c r="AZ1511" s="127"/>
    </row>
    <row r="1512" spans="3:69">
      <c r="C1512" s="38"/>
      <c r="D1512" s="38"/>
      <c r="AF1512" s="127"/>
      <c r="AG1512" s="127"/>
      <c r="AH1512" s="127"/>
      <c r="AI1512" s="127"/>
      <c r="AJ1512" s="127"/>
      <c r="AL1512" s="113"/>
      <c r="AS1512" s="127"/>
      <c r="AT1512" s="127"/>
      <c r="AU1512" s="127"/>
      <c r="AV1512" s="127"/>
      <c r="AW1512" s="127"/>
      <c r="AX1512" s="127"/>
      <c r="AY1512" s="127"/>
      <c r="AZ1512" s="127"/>
      <c r="BA1512" s="127"/>
    </row>
    <row r="1513" spans="3:69">
      <c r="C1513" s="38"/>
      <c r="D1513" s="38"/>
      <c r="AF1513" s="127"/>
      <c r="AG1513" s="127"/>
      <c r="AH1513" s="127"/>
      <c r="AI1513" s="127"/>
      <c r="AJ1513" s="127"/>
      <c r="AL1513" s="113"/>
      <c r="AS1513" s="127"/>
      <c r="AT1513" s="127"/>
      <c r="AU1513" s="127"/>
      <c r="AV1513" s="127"/>
      <c r="AW1513" s="127"/>
      <c r="AX1513" s="127"/>
      <c r="AY1513" s="127"/>
      <c r="AZ1513" s="127"/>
      <c r="BA1513" s="127"/>
      <c r="BB1513" s="127"/>
      <c r="BC1513" s="127"/>
      <c r="BD1513" s="127"/>
      <c r="BE1513" s="127"/>
      <c r="BF1513" s="127"/>
      <c r="BG1513" s="127"/>
      <c r="BH1513" s="127"/>
      <c r="BI1513" s="127"/>
      <c r="BJ1513" s="127"/>
      <c r="BK1513" s="127"/>
      <c r="BL1513" s="127"/>
      <c r="BM1513" s="127"/>
      <c r="BN1513" s="127"/>
      <c r="BO1513" s="127"/>
      <c r="BP1513" s="127"/>
      <c r="BQ1513" s="127"/>
    </row>
    <row r="1514" spans="3:69">
      <c r="C1514" s="38"/>
      <c r="D1514" s="38"/>
      <c r="AF1514" s="127"/>
      <c r="AG1514" s="127"/>
      <c r="AH1514" s="127"/>
      <c r="AI1514" s="127"/>
      <c r="AJ1514" s="127"/>
      <c r="AL1514" s="113"/>
      <c r="AS1514" s="127"/>
      <c r="AT1514" s="127"/>
      <c r="AU1514" s="127"/>
      <c r="AV1514" s="127"/>
      <c r="AW1514" s="127"/>
      <c r="AX1514" s="127"/>
      <c r="AY1514" s="127"/>
      <c r="AZ1514" s="127"/>
    </row>
    <row r="1515" spans="3:69">
      <c r="C1515" s="38"/>
      <c r="D1515" s="38"/>
      <c r="AF1515" s="127"/>
      <c r="AG1515" s="127"/>
      <c r="AH1515" s="127"/>
      <c r="AI1515" s="127"/>
      <c r="AJ1515" s="127"/>
      <c r="AL1515" s="113"/>
      <c r="AS1515" s="127"/>
      <c r="AT1515" s="127"/>
      <c r="AU1515" s="127"/>
      <c r="AV1515" s="127"/>
      <c r="AW1515" s="127"/>
      <c r="AX1515" s="127"/>
      <c r="AY1515" s="127"/>
      <c r="AZ1515" s="127"/>
      <c r="BA1515" s="127"/>
      <c r="BC1515" s="127"/>
    </row>
    <row r="1516" spans="3:69">
      <c r="C1516" s="38"/>
      <c r="D1516" s="38"/>
      <c r="AF1516" s="127"/>
      <c r="AG1516" s="127"/>
      <c r="AH1516" s="127"/>
      <c r="AI1516" s="127"/>
      <c r="AJ1516" s="127"/>
      <c r="AL1516" s="113"/>
      <c r="AS1516" s="127"/>
      <c r="AT1516" s="127"/>
      <c r="AU1516" s="127"/>
      <c r="AV1516" s="127"/>
      <c r="AW1516" s="127"/>
      <c r="AX1516" s="127"/>
      <c r="AY1516" s="127"/>
      <c r="AZ1516" s="127"/>
      <c r="BA1516" s="127"/>
      <c r="BB1516" s="127"/>
      <c r="BC1516" s="127"/>
      <c r="BD1516" s="127"/>
      <c r="BE1516" s="127"/>
      <c r="BF1516" s="127"/>
      <c r="BG1516" s="127"/>
      <c r="BH1516" s="127"/>
      <c r="BI1516" s="127"/>
      <c r="BJ1516" s="127"/>
      <c r="BK1516" s="127"/>
      <c r="BL1516" s="127"/>
      <c r="BM1516" s="127"/>
      <c r="BN1516" s="127"/>
      <c r="BO1516" s="127"/>
      <c r="BP1516" s="127"/>
      <c r="BQ1516" s="127"/>
    </row>
    <row r="1517" spans="3:69">
      <c r="C1517" s="38"/>
      <c r="D1517" s="38"/>
      <c r="AF1517" s="127"/>
      <c r="AG1517" s="127"/>
      <c r="AH1517" s="127"/>
      <c r="AI1517" s="127"/>
      <c r="AJ1517" s="127"/>
      <c r="AL1517" s="113"/>
      <c r="AS1517" s="127"/>
      <c r="AT1517" s="127"/>
      <c r="AU1517" s="127"/>
      <c r="AV1517" s="127"/>
      <c r="AW1517" s="127"/>
      <c r="AX1517" s="127"/>
      <c r="AY1517" s="127"/>
      <c r="AZ1517" s="127"/>
      <c r="BA1517" s="127"/>
      <c r="BB1517" s="127"/>
      <c r="BC1517" s="127"/>
      <c r="BD1517" s="127"/>
      <c r="BE1517" s="127"/>
      <c r="BF1517" s="127"/>
      <c r="BG1517" s="127"/>
      <c r="BH1517" s="127"/>
      <c r="BI1517" s="127"/>
      <c r="BJ1517" s="127"/>
      <c r="BK1517" s="127"/>
      <c r="BL1517" s="127"/>
      <c r="BM1517" s="127"/>
      <c r="BN1517" s="127"/>
      <c r="BO1517" s="127"/>
      <c r="BP1517" s="127"/>
      <c r="BQ1517" s="127"/>
    </row>
    <row r="1518" spans="3:69">
      <c r="C1518" s="38"/>
      <c r="D1518" s="38"/>
      <c r="AF1518" s="127"/>
      <c r="AG1518" s="127"/>
      <c r="AH1518" s="127"/>
      <c r="AI1518" s="127"/>
      <c r="AJ1518" s="127"/>
      <c r="AL1518" s="113"/>
      <c r="AS1518" s="127"/>
      <c r="AT1518" s="127"/>
      <c r="AU1518" s="127"/>
      <c r="AV1518" s="127"/>
      <c r="AW1518" s="127"/>
      <c r="AX1518" s="127"/>
      <c r="AY1518" s="127"/>
      <c r="AZ1518" s="127"/>
      <c r="BA1518" s="127"/>
      <c r="BB1518" s="127"/>
      <c r="BC1518" s="127"/>
      <c r="BD1518" s="127"/>
      <c r="BE1518" s="127"/>
      <c r="BF1518" s="127"/>
      <c r="BG1518" s="127"/>
      <c r="BH1518" s="127"/>
      <c r="BI1518" s="127"/>
      <c r="BJ1518" s="127"/>
      <c r="BK1518" s="127"/>
      <c r="BL1518" s="127"/>
      <c r="BM1518" s="127"/>
      <c r="BN1518" s="127"/>
      <c r="BO1518" s="127"/>
      <c r="BP1518" s="127"/>
      <c r="BQ1518" s="127"/>
    </row>
    <row r="1519" spans="3:69">
      <c r="C1519" s="38"/>
      <c r="D1519" s="38"/>
      <c r="AF1519" s="127"/>
      <c r="AG1519" s="127"/>
      <c r="AH1519" s="127"/>
      <c r="AI1519" s="127"/>
      <c r="AJ1519" s="127"/>
      <c r="AL1519" s="113"/>
      <c r="AS1519" s="127"/>
      <c r="AT1519" s="127"/>
      <c r="AU1519" s="127"/>
      <c r="AV1519" s="127"/>
      <c r="AW1519" s="127"/>
      <c r="AX1519" s="127"/>
      <c r="AY1519" s="127"/>
      <c r="AZ1519" s="127"/>
      <c r="BA1519" s="127"/>
    </row>
    <row r="1520" spans="3:69">
      <c r="C1520" s="38"/>
      <c r="D1520" s="38"/>
      <c r="AF1520" s="127"/>
      <c r="AG1520" s="127"/>
      <c r="AH1520" s="127"/>
      <c r="AI1520" s="127"/>
      <c r="AJ1520" s="127"/>
      <c r="AL1520" s="113"/>
      <c r="AS1520" s="127"/>
      <c r="AT1520" s="127"/>
      <c r="AU1520" s="127"/>
      <c r="AV1520" s="127"/>
      <c r="AW1520" s="127"/>
      <c r="AX1520" s="127"/>
      <c r="AY1520" s="127"/>
      <c r="AZ1520" s="127"/>
      <c r="BA1520" s="127"/>
    </row>
    <row r="1521" spans="3:69">
      <c r="C1521" s="38"/>
      <c r="D1521" s="38"/>
      <c r="AF1521" s="127"/>
      <c r="AG1521" s="127"/>
      <c r="AH1521" s="127"/>
      <c r="AI1521" s="127"/>
      <c r="AJ1521" s="127"/>
      <c r="AL1521" s="113"/>
      <c r="AS1521" s="127"/>
      <c r="AT1521" s="127"/>
      <c r="AU1521" s="127"/>
      <c r="AV1521" s="127"/>
      <c r="AW1521" s="127"/>
      <c r="AX1521" s="127"/>
      <c r="AY1521" s="127"/>
      <c r="AZ1521" s="127"/>
      <c r="BA1521" s="127"/>
      <c r="BC1521" s="127"/>
      <c r="BD1521" s="127"/>
      <c r="BE1521" s="127"/>
      <c r="BF1521" s="127"/>
      <c r="BG1521" s="127"/>
      <c r="BH1521" s="127"/>
      <c r="BI1521" s="127"/>
      <c r="BJ1521" s="127"/>
      <c r="BK1521" s="127"/>
      <c r="BL1521" s="127"/>
      <c r="BM1521" s="127"/>
      <c r="BN1521" s="127"/>
      <c r="BO1521" s="127"/>
      <c r="BP1521" s="127"/>
      <c r="BQ1521" s="127"/>
    </row>
    <row r="1522" spans="3:69">
      <c r="C1522" s="38"/>
      <c r="D1522" s="38"/>
      <c r="AF1522" s="127"/>
      <c r="AG1522" s="127"/>
      <c r="AH1522" s="127"/>
      <c r="AI1522" s="127"/>
      <c r="AJ1522" s="127"/>
      <c r="AL1522" s="113"/>
      <c r="AS1522" s="127"/>
      <c r="AT1522" s="127"/>
      <c r="AU1522" s="127"/>
      <c r="AV1522" s="127"/>
      <c r="AW1522" s="127"/>
      <c r="AX1522" s="127"/>
      <c r="AY1522" s="127"/>
      <c r="AZ1522" s="127"/>
      <c r="BA1522" s="127"/>
    </row>
    <row r="1523" spans="3:69">
      <c r="C1523" s="38"/>
      <c r="D1523" s="38"/>
      <c r="AF1523" s="127"/>
      <c r="AG1523" s="127"/>
      <c r="AH1523" s="127"/>
      <c r="AI1523" s="127"/>
      <c r="AJ1523" s="127"/>
      <c r="AL1523" s="113"/>
      <c r="AS1523" s="127"/>
      <c r="AT1523" s="127"/>
      <c r="AU1523" s="127"/>
      <c r="AV1523" s="127"/>
      <c r="AW1523" s="127"/>
      <c r="AX1523" s="127"/>
      <c r="AY1523" s="127"/>
      <c r="AZ1523" s="127"/>
      <c r="BA1523" s="127"/>
      <c r="BC1523" s="127"/>
      <c r="BD1523" s="127"/>
      <c r="BE1523" s="127"/>
      <c r="BF1523" s="127"/>
      <c r="BG1523" s="127"/>
      <c r="BH1523" s="127"/>
      <c r="BI1523" s="127"/>
      <c r="BJ1523" s="127"/>
      <c r="BK1523" s="127"/>
      <c r="BL1523" s="127"/>
      <c r="BM1523" s="127"/>
      <c r="BN1523" s="127"/>
      <c r="BO1523" s="127"/>
      <c r="BP1523" s="127"/>
      <c r="BQ1523" s="127"/>
    </row>
    <row r="1524" spans="3:69">
      <c r="C1524" s="38"/>
      <c r="D1524" s="38"/>
      <c r="AF1524" s="127"/>
      <c r="AG1524" s="127"/>
      <c r="AH1524" s="127"/>
      <c r="AI1524" s="127"/>
      <c r="AJ1524" s="127"/>
      <c r="AL1524" s="113"/>
      <c r="AS1524" s="127"/>
      <c r="AT1524" s="127"/>
      <c r="AU1524" s="127"/>
      <c r="AV1524" s="127"/>
      <c r="AW1524" s="127"/>
      <c r="AX1524" s="127"/>
      <c r="AY1524" s="127"/>
      <c r="AZ1524" s="127"/>
      <c r="BA1524" s="127"/>
    </row>
    <row r="1525" spans="3:69">
      <c r="C1525" s="38"/>
      <c r="D1525" s="38"/>
      <c r="AF1525" s="127"/>
      <c r="AG1525" s="127"/>
      <c r="AH1525" s="127"/>
      <c r="AI1525" s="127"/>
      <c r="AJ1525" s="127"/>
      <c r="AL1525" s="113"/>
      <c r="AS1525" s="127"/>
      <c r="AT1525" s="127"/>
      <c r="AU1525" s="127"/>
      <c r="AV1525" s="127"/>
      <c r="AW1525" s="127"/>
      <c r="AX1525" s="127"/>
      <c r="AY1525" s="127"/>
      <c r="AZ1525" s="127"/>
      <c r="BA1525" s="127"/>
    </row>
    <row r="1526" spans="3:69">
      <c r="C1526" s="38"/>
      <c r="D1526" s="38"/>
      <c r="AF1526" s="127"/>
      <c r="AG1526" s="127"/>
      <c r="AH1526" s="127"/>
      <c r="AI1526" s="127"/>
      <c r="AJ1526" s="127"/>
      <c r="AL1526" s="113"/>
      <c r="AS1526" s="127"/>
      <c r="AT1526" s="127"/>
      <c r="AU1526" s="127"/>
      <c r="AV1526" s="127"/>
      <c r="AW1526" s="127"/>
      <c r="AX1526" s="127"/>
      <c r="AY1526" s="127"/>
      <c r="AZ1526" s="127"/>
      <c r="BA1526" s="127"/>
      <c r="BC1526" s="127"/>
    </row>
    <row r="1527" spans="3:69">
      <c r="C1527" s="38"/>
      <c r="D1527" s="38"/>
      <c r="AF1527" s="127"/>
      <c r="AG1527" s="127"/>
      <c r="AH1527" s="127"/>
      <c r="AI1527" s="127"/>
      <c r="AJ1527" s="127"/>
      <c r="AL1527" s="113"/>
      <c r="AS1527" s="127"/>
      <c r="AT1527" s="127"/>
      <c r="AU1527" s="127"/>
      <c r="AV1527" s="127"/>
      <c r="AW1527" s="127"/>
      <c r="AX1527" s="127"/>
      <c r="AY1527" s="127"/>
      <c r="AZ1527" s="127"/>
      <c r="BA1527" s="127"/>
    </row>
    <row r="1528" spans="3:69">
      <c r="C1528" s="38"/>
      <c r="D1528" s="38"/>
      <c r="AF1528" s="127"/>
      <c r="AG1528" s="127"/>
      <c r="AH1528" s="127"/>
      <c r="AI1528" s="127"/>
      <c r="AJ1528" s="127"/>
      <c r="AL1528" s="113"/>
      <c r="AS1528" s="127"/>
      <c r="AT1528" s="127"/>
      <c r="AU1528" s="127"/>
      <c r="AV1528" s="127"/>
      <c r="AW1528" s="127"/>
      <c r="AX1528" s="127"/>
      <c r="AY1528" s="127"/>
      <c r="AZ1528" s="127"/>
      <c r="BA1528" s="127"/>
      <c r="BC1528" s="127"/>
    </row>
    <row r="1529" spans="3:69">
      <c r="C1529" s="38"/>
      <c r="D1529" s="38"/>
      <c r="AF1529" s="127"/>
      <c r="AG1529" s="127"/>
      <c r="AH1529" s="127"/>
      <c r="AI1529" s="127"/>
      <c r="AJ1529" s="127"/>
      <c r="AL1529" s="113"/>
      <c r="AS1529" s="127"/>
      <c r="AT1529" s="127"/>
      <c r="AU1529" s="127"/>
      <c r="AV1529" s="127"/>
      <c r="AW1529" s="127"/>
      <c r="AX1529" s="127"/>
      <c r="AY1529" s="127"/>
      <c r="AZ1529" s="127"/>
      <c r="BA1529" s="127"/>
    </row>
    <row r="1530" spans="3:69">
      <c r="C1530" s="38"/>
      <c r="D1530" s="38"/>
      <c r="AF1530" s="127"/>
      <c r="AG1530" s="127"/>
      <c r="AH1530" s="127"/>
      <c r="AI1530" s="127"/>
      <c r="AJ1530" s="127"/>
      <c r="AL1530" s="113"/>
      <c r="AS1530" s="127"/>
      <c r="AT1530" s="127"/>
      <c r="AU1530" s="127"/>
      <c r="AV1530" s="127"/>
      <c r="AW1530" s="127"/>
      <c r="AX1530" s="127"/>
      <c r="AY1530" s="127"/>
      <c r="AZ1530" s="127"/>
      <c r="BA1530" s="127"/>
    </row>
    <row r="1531" spans="3:69">
      <c r="C1531" s="38"/>
      <c r="D1531" s="38"/>
      <c r="AF1531" s="127"/>
      <c r="AG1531" s="127"/>
      <c r="AH1531" s="127"/>
      <c r="AI1531" s="127"/>
      <c r="AJ1531" s="127"/>
      <c r="AL1531" s="113"/>
      <c r="AS1531" s="127"/>
      <c r="AT1531" s="127"/>
      <c r="AU1531" s="127"/>
      <c r="AV1531" s="127"/>
      <c r="AW1531" s="127"/>
      <c r="AX1531" s="127"/>
      <c r="AY1531" s="127"/>
      <c r="AZ1531" s="127"/>
      <c r="BA1531" s="127"/>
    </row>
    <row r="1532" spans="3:69">
      <c r="C1532" s="38"/>
      <c r="D1532" s="38"/>
      <c r="AF1532" s="127"/>
      <c r="AG1532" s="127"/>
      <c r="AH1532" s="127"/>
      <c r="AI1532" s="127"/>
      <c r="AJ1532" s="127"/>
      <c r="AL1532" s="113"/>
      <c r="AS1532" s="127"/>
      <c r="AT1532" s="127"/>
      <c r="AU1532" s="127"/>
      <c r="AV1532" s="127"/>
      <c r="AW1532" s="127"/>
      <c r="AX1532" s="127"/>
      <c r="AY1532" s="127"/>
      <c r="AZ1532" s="127"/>
    </row>
    <row r="1533" spans="3:69">
      <c r="C1533" s="38"/>
      <c r="D1533" s="38"/>
      <c r="AF1533" s="127"/>
      <c r="AG1533" s="127"/>
      <c r="AH1533" s="127"/>
      <c r="AI1533" s="127"/>
      <c r="AJ1533" s="127"/>
      <c r="AL1533" s="113"/>
      <c r="AS1533" s="127"/>
      <c r="AT1533" s="127"/>
      <c r="AU1533" s="127"/>
      <c r="AV1533" s="127"/>
      <c r="AW1533" s="127"/>
      <c r="AX1533" s="127"/>
      <c r="AY1533" s="127"/>
      <c r="AZ1533" s="127"/>
      <c r="BA1533" s="127"/>
    </row>
    <row r="1534" spans="3:69">
      <c r="C1534" s="38"/>
      <c r="D1534" s="38"/>
      <c r="AF1534" s="127"/>
      <c r="AG1534" s="127"/>
      <c r="AH1534" s="127"/>
      <c r="AI1534" s="127"/>
      <c r="AJ1534" s="127"/>
      <c r="AL1534" s="113"/>
      <c r="AS1534" s="127"/>
      <c r="AT1534" s="127"/>
      <c r="AU1534" s="127"/>
      <c r="AV1534" s="127"/>
      <c r="AW1534" s="127"/>
      <c r="AX1534" s="127"/>
      <c r="AY1534" s="127"/>
      <c r="AZ1534" s="127"/>
      <c r="BA1534" s="127"/>
      <c r="BB1534" s="127"/>
      <c r="BC1534" s="127"/>
      <c r="BD1534" s="127"/>
      <c r="BE1534" s="127"/>
      <c r="BF1534" s="127"/>
      <c r="BG1534" s="127"/>
      <c r="BH1534" s="127"/>
      <c r="BI1534" s="127"/>
      <c r="BJ1534" s="127"/>
      <c r="BK1534" s="127"/>
      <c r="BL1534" s="127"/>
      <c r="BM1534" s="127"/>
      <c r="BN1534" s="127"/>
      <c r="BO1534" s="127"/>
      <c r="BP1534" s="127"/>
      <c r="BQ1534" s="127"/>
    </row>
    <row r="1535" spans="3:69">
      <c r="C1535" s="38"/>
      <c r="D1535" s="38"/>
      <c r="AF1535" s="127"/>
      <c r="AG1535" s="127"/>
      <c r="AH1535" s="127"/>
      <c r="AI1535" s="127"/>
      <c r="AJ1535" s="127"/>
      <c r="AL1535" s="113"/>
      <c r="AS1535" s="127"/>
      <c r="AT1535" s="127"/>
      <c r="AU1535" s="127"/>
      <c r="AV1535" s="127"/>
      <c r="AW1535" s="127"/>
      <c r="AX1535" s="127"/>
      <c r="AY1535" s="127"/>
      <c r="AZ1535" s="127"/>
    </row>
    <row r="1536" spans="3:69">
      <c r="C1536" s="38"/>
      <c r="D1536" s="38"/>
      <c r="AF1536" s="127"/>
      <c r="AG1536" s="127"/>
      <c r="AH1536" s="127"/>
      <c r="AI1536" s="127"/>
      <c r="AJ1536" s="127"/>
      <c r="AL1536" s="113"/>
      <c r="AS1536" s="127"/>
      <c r="AT1536" s="127"/>
      <c r="AU1536" s="127"/>
      <c r="AV1536" s="127"/>
      <c r="AW1536" s="127"/>
      <c r="AX1536" s="127"/>
      <c r="AY1536" s="127"/>
      <c r="AZ1536" s="127"/>
    </row>
    <row r="1537" spans="3:69">
      <c r="C1537" s="38"/>
      <c r="D1537" s="38"/>
      <c r="AF1537" s="127"/>
      <c r="AG1537" s="127"/>
      <c r="AH1537" s="127"/>
      <c r="AI1537" s="127"/>
      <c r="AJ1537" s="127"/>
      <c r="AL1537" s="113"/>
      <c r="AS1537" s="127"/>
      <c r="AT1537" s="127"/>
      <c r="AU1537" s="127"/>
      <c r="AV1537" s="127"/>
      <c r="AW1537" s="127"/>
      <c r="AX1537" s="127"/>
      <c r="AY1537" s="127"/>
      <c r="AZ1537" s="127"/>
    </row>
    <row r="1538" spans="3:69">
      <c r="C1538" s="38"/>
      <c r="D1538" s="38"/>
      <c r="AF1538" s="127"/>
      <c r="AG1538" s="127"/>
      <c r="AH1538" s="127"/>
      <c r="AI1538" s="127"/>
      <c r="AJ1538" s="127"/>
      <c r="AL1538" s="113"/>
      <c r="AS1538" s="127"/>
      <c r="AT1538" s="127"/>
      <c r="AU1538" s="127"/>
      <c r="AV1538" s="127"/>
      <c r="AW1538" s="127"/>
      <c r="AX1538" s="127"/>
      <c r="AY1538" s="127"/>
      <c r="AZ1538" s="127"/>
      <c r="BA1538" s="127"/>
    </row>
    <row r="1539" spans="3:69">
      <c r="C1539" s="38"/>
      <c r="D1539" s="38"/>
      <c r="AF1539" s="127"/>
      <c r="AG1539" s="127"/>
      <c r="AH1539" s="127"/>
      <c r="AI1539" s="127"/>
      <c r="AJ1539" s="127"/>
      <c r="AL1539" s="113"/>
      <c r="AS1539" s="127"/>
      <c r="AT1539" s="127"/>
      <c r="AU1539" s="127"/>
      <c r="AV1539" s="127"/>
      <c r="AW1539" s="127"/>
      <c r="AX1539" s="127"/>
      <c r="AY1539" s="127"/>
      <c r="AZ1539" s="127"/>
      <c r="BA1539" s="127"/>
    </row>
    <row r="1540" spans="3:69">
      <c r="C1540" s="38"/>
      <c r="D1540" s="38"/>
      <c r="AF1540" s="127"/>
      <c r="AG1540" s="127"/>
      <c r="AH1540" s="127"/>
      <c r="AI1540" s="127"/>
      <c r="AJ1540" s="127"/>
      <c r="AL1540" s="113"/>
      <c r="AS1540" s="127"/>
      <c r="AT1540" s="127"/>
      <c r="AU1540" s="127"/>
      <c r="AV1540" s="127"/>
      <c r="AW1540" s="127"/>
      <c r="AX1540" s="127"/>
      <c r="AY1540" s="127"/>
      <c r="AZ1540" s="127"/>
      <c r="BA1540" s="127"/>
    </row>
    <row r="1541" spans="3:69">
      <c r="C1541" s="38"/>
      <c r="D1541" s="38"/>
      <c r="AF1541" s="127"/>
      <c r="AG1541" s="127"/>
      <c r="AH1541" s="127"/>
      <c r="AI1541" s="127"/>
      <c r="AJ1541" s="127"/>
      <c r="AL1541" s="113"/>
      <c r="AS1541" s="127"/>
      <c r="AT1541" s="127"/>
      <c r="AU1541" s="127"/>
      <c r="AV1541" s="127"/>
      <c r="AW1541" s="127"/>
      <c r="AX1541" s="127"/>
      <c r="AY1541" s="127"/>
      <c r="AZ1541" s="127"/>
    </row>
    <row r="1542" spans="3:69">
      <c r="C1542" s="38"/>
      <c r="D1542" s="38"/>
      <c r="AF1542" s="127"/>
      <c r="AG1542" s="127"/>
      <c r="AH1542" s="127"/>
      <c r="AI1542" s="127"/>
      <c r="AJ1542" s="127"/>
      <c r="AL1542" s="113"/>
      <c r="AS1542" s="127"/>
      <c r="AT1542" s="127"/>
      <c r="AU1542" s="127"/>
      <c r="AV1542" s="127"/>
      <c r="AW1542" s="127"/>
      <c r="AX1542" s="127"/>
      <c r="AY1542" s="127"/>
      <c r="AZ1542" s="127"/>
      <c r="BA1542" s="127"/>
      <c r="BB1542" s="127"/>
      <c r="BC1542" s="127"/>
      <c r="BD1542" s="127"/>
      <c r="BE1542" s="127"/>
      <c r="BF1542" s="127"/>
      <c r="BG1542" s="127"/>
      <c r="BH1542" s="127"/>
      <c r="BI1542" s="127"/>
      <c r="BJ1542" s="127"/>
      <c r="BK1542" s="127"/>
      <c r="BL1542" s="127"/>
      <c r="BM1542" s="127"/>
      <c r="BN1542" s="127"/>
      <c r="BO1542" s="127"/>
      <c r="BP1542" s="127"/>
      <c r="BQ1542" s="127"/>
    </row>
    <row r="1543" spans="3:69">
      <c r="C1543" s="38"/>
      <c r="D1543" s="38"/>
      <c r="AF1543" s="127"/>
      <c r="AG1543" s="127"/>
      <c r="AH1543" s="127"/>
      <c r="AI1543" s="127"/>
      <c r="AJ1543" s="127"/>
      <c r="AL1543" s="113"/>
      <c r="AS1543" s="127"/>
      <c r="AT1543" s="127"/>
      <c r="AU1543" s="127"/>
      <c r="AV1543" s="127"/>
      <c r="AW1543" s="127"/>
      <c r="AX1543" s="127"/>
      <c r="AY1543" s="127"/>
      <c r="AZ1543" s="127"/>
      <c r="BA1543" s="127"/>
      <c r="BC1543" s="127"/>
      <c r="BD1543" s="127"/>
      <c r="BE1543" s="127"/>
      <c r="BF1543" s="127"/>
      <c r="BG1543" s="127"/>
      <c r="BH1543" s="127"/>
      <c r="BI1543" s="127"/>
      <c r="BJ1543" s="127"/>
      <c r="BK1543" s="127"/>
      <c r="BL1543" s="127"/>
      <c r="BM1543" s="127"/>
      <c r="BN1543" s="127"/>
      <c r="BO1543" s="127"/>
      <c r="BP1543" s="127"/>
      <c r="BQ1543" s="127"/>
    </row>
    <row r="1544" spans="3:69">
      <c r="C1544" s="38"/>
      <c r="D1544" s="38"/>
      <c r="AF1544" s="127"/>
      <c r="AG1544" s="127"/>
      <c r="AH1544" s="127"/>
      <c r="AI1544" s="127"/>
      <c r="AJ1544" s="127"/>
      <c r="AL1544" s="113"/>
      <c r="AS1544" s="127"/>
      <c r="AT1544" s="127"/>
      <c r="AU1544" s="127"/>
      <c r="AV1544" s="127"/>
      <c r="AW1544" s="127"/>
      <c r="AX1544" s="127"/>
      <c r="AY1544" s="127"/>
      <c r="AZ1544" s="127"/>
    </row>
    <row r="1545" spans="3:69">
      <c r="C1545" s="38"/>
      <c r="D1545" s="38"/>
      <c r="AF1545" s="127"/>
      <c r="AG1545" s="127"/>
      <c r="AH1545" s="127"/>
      <c r="AI1545" s="127"/>
      <c r="AJ1545" s="127"/>
      <c r="AL1545" s="113"/>
      <c r="AS1545" s="127"/>
      <c r="AT1545" s="127"/>
      <c r="AU1545" s="127"/>
      <c r="AV1545" s="127"/>
      <c r="AW1545" s="127"/>
      <c r="AX1545" s="127"/>
      <c r="AY1545" s="127"/>
      <c r="AZ1545" s="127"/>
      <c r="BA1545" s="127"/>
    </row>
    <row r="1546" spans="3:69">
      <c r="C1546" s="38"/>
      <c r="D1546" s="38"/>
      <c r="AF1546" s="127"/>
      <c r="AG1546" s="127"/>
      <c r="AH1546" s="127"/>
      <c r="AI1546" s="127"/>
      <c r="AJ1546" s="127"/>
      <c r="AL1546" s="113"/>
      <c r="AS1546" s="127"/>
      <c r="AT1546" s="127"/>
      <c r="AU1546" s="127"/>
      <c r="AV1546" s="127"/>
      <c r="AW1546" s="127"/>
      <c r="AX1546" s="127"/>
      <c r="AY1546" s="127"/>
      <c r="AZ1546" s="127"/>
    </row>
    <row r="1547" spans="3:69">
      <c r="C1547" s="38"/>
      <c r="D1547" s="38"/>
      <c r="AF1547" s="127"/>
      <c r="AG1547" s="127"/>
      <c r="AH1547" s="127"/>
      <c r="AI1547" s="127"/>
      <c r="AJ1547" s="127"/>
      <c r="AL1547" s="113"/>
      <c r="AS1547" s="127"/>
      <c r="AT1547" s="127"/>
      <c r="AU1547" s="127"/>
      <c r="AV1547" s="127"/>
      <c r="AW1547" s="127"/>
      <c r="AX1547" s="127"/>
      <c r="AY1547" s="127"/>
      <c r="AZ1547" s="127"/>
      <c r="BA1547" s="127"/>
      <c r="BB1547" s="127"/>
      <c r="BC1547" s="127"/>
      <c r="BD1547" s="127"/>
      <c r="BE1547" s="127"/>
      <c r="BF1547" s="127"/>
      <c r="BG1547" s="127"/>
      <c r="BH1547" s="127"/>
      <c r="BI1547" s="127"/>
      <c r="BJ1547" s="127"/>
      <c r="BK1547" s="127"/>
      <c r="BL1547" s="127"/>
      <c r="BM1547" s="127"/>
      <c r="BN1547" s="127"/>
      <c r="BO1547" s="127"/>
      <c r="BP1547" s="127"/>
      <c r="BQ1547" s="127"/>
    </row>
    <row r="1548" spans="3:69">
      <c r="C1548" s="38"/>
      <c r="D1548" s="38"/>
      <c r="AF1548" s="127"/>
      <c r="AG1548" s="127"/>
      <c r="AH1548" s="127"/>
      <c r="AI1548" s="127"/>
      <c r="AJ1548" s="127"/>
      <c r="AL1548" s="113"/>
      <c r="AS1548" s="127"/>
      <c r="AT1548" s="127"/>
      <c r="AU1548" s="127"/>
      <c r="AV1548" s="127"/>
      <c r="AW1548" s="127"/>
      <c r="AX1548" s="127"/>
      <c r="AY1548" s="127"/>
      <c r="AZ1548" s="127"/>
    </row>
    <row r="1549" spans="3:69">
      <c r="C1549" s="38"/>
      <c r="D1549" s="38"/>
      <c r="AF1549" s="127"/>
      <c r="AG1549" s="127"/>
      <c r="AH1549" s="127"/>
      <c r="AI1549" s="127"/>
      <c r="AJ1549" s="127"/>
      <c r="AL1549" s="113"/>
      <c r="AS1549" s="127"/>
      <c r="AT1549" s="127"/>
      <c r="AU1549" s="127"/>
      <c r="AV1549" s="127"/>
      <c r="AW1549" s="127"/>
      <c r="AX1549" s="127"/>
      <c r="AY1549" s="127"/>
      <c r="AZ1549" s="127"/>
      <c r="BA1549" s="127"/>
      <c r="BC1549" s="127"/>
    </row>
    <row r="1550" spans="3:69">
      <c r="C1550" s="38"/>
      <c r="D1550" s="38"/>
      <c r="AF1550" s="127"/>
      <c r="AG1550" s="127"/>
      <c r="AH1550" s="127"/>
      <c r="AI1550" s="127"/>
      <c r="AJ1550" s="127"/>
      <c r="AL1550" s="113"/>
      <c r="AS1550" s="127"/>
      <c r="AT1550" s="127"/>
      <c r="AU1550" s="127"/>
      <c r="AV1550" s="127"/>
      <c r="AW1550" s="127"/>
      <c r="AX1550" s="127"/>
      <c r="AY1550" s="127"/>
      <c r="AZ1550" s="127"/>
      <c r="BA1550" s="127"/>
      <c r="BC1550" s="127"/>
    </row>
    <row r="1551" spans="3:69">
      <c r="C1551" s="38"/>
      <c r="D1551" s="38"/>
      <c r="AF1551" s="127"/>
      <c r="AG1551" s="127"/>
      <c r="AH1551" s="127"/>
      <c r="AI1551" s="127"/>
      <c r="AJ1551" s="127"/>
      <c r="AL1551" s="113"/>
      <c r="AS1551" s="127"/>
      <c r="AT1551" s="127"/>
      <c r="AU1551" s="127"/>
      <c r="AV1551" s="127"/>
      <c r="AW1551" s="127"/>
      <c r="AX1551" s="127"/>
      <c r="AY1551" s="127"/>
      <c r="AZ1551" s="127"/>
      <c r="BA1551" s="127"/>
      <c r="BC1551" s="127"/>
    </row>
    <row r="1552" spans="3:69">
      <c r="C1552" s="38"/>
      <c r="D1552" s="38"/>
      <c r="AF1552" s="127"/>
      <c r="AG1552" s="127"/>
      <c r="AH1552" s="127"/>
      <c r="AI1552" s="127"/>
      <c r="AJ1552" s="127"/>
      <c r="AL1552" s="113"/>
      <c r="AS1552" s="127"/>
      <c r="AT1552" s="127"/>
      <c r="AU1552" s="127"/>
      <c r="AV1552" s="127"/>
      <c r="AW1552" s="127"/>
      <c r="AX1552" s="127"/>
      <c r="AY1552" s="127"/>
      <c r="AZ1552" s="127"/>
      <c r="BA1552" s="127"/>
    </row>
    <row r="1553" spans="3:69">
      <c r="C1553" s="38"/>
      <c r="D1553" s="38"/>
      <c r="AF1553" s="127"/>
      <c r="AG1553" s="127"/>
      <c r="AH1553" s="127"/>
      <c r="AI1553" s="127"/>
      <c r="AJ1553" s="127"/>
      <c r="AL1553" s="113"/>
      <c r="AS1553" s="127"/>
      <c r="AT1553" s="127"/>
      <c r="AU1553" s="127"/>
      <c r="AV1553" s="127"/>
      <c r="AW1553" s="127"/>
      <c r="AX1553" s="127"/>
      <c r="AY1553" s="127"/>
      <c r="AZ1553" s="127"/>
    </row>
    <row r="1554" spans="3:69">
      <c r="C1554" s="38"/>
      <c r="D1554" s="38"/>
      <c r="AF1554" s="127"/>
      <c r="AG1554" s="127"/>
      <c r="AH1554" s="127"/>
      <c r="AI1554" s="127"/>
      <c r="AJ1554" s="127"/>
      <c r="AL1554" s="113"/>
      <c r="AS1554" s="127"/>
      <c r="AT1554" s="127"/>
      <c r="AU1554" s="127"/>
      <c r="AV1554" s="127"/>
      <c r="AW1554" s="127"/>
      <c r="AX1554" s="127"/>
      <c r="AY1554" s="127"/>
      <c r="AZ1554" s="127"/>
      <c r="BA1554" s="127"/>
    </row>
    <row r="1555" spans="3:69">
      <c r="C1555" s="38"/>
      <c r="D1555" s="38"/>
      <c r="AF1555" s="127"/>
      <c r="AG1555" s="127"/>
      <c r="AH1555" s="127"/>
      <c r="AI1555" s="127"/>
      <c r="AJ1555" s="127"/>
      <c r="AL1555" s="113"/>
      <c r="AS1555" s="127"/>
      <c r="AT1555" s="127"/>
      <c r="AU1555" s="127"/>
      <c r="AV1555" s="127"/>
      <c r="AW1555" s="127"/>
      <c r="AX1555" s="127"/>
      <c r="AY1555" s="127"/>
      <c r="AZ1555" s="127"/>
      <c r="BA1555" s="127"/>
    </row>
    <row r="1556" spans="3:69">
      <c r="C1556" s="38"/>
      <c r="D1556" s="38"/>
      <c r="AF1556" s="127"/>
      <c r="AG1556" s="127"/>
      <c r="AH1556" s="127"/>
      <c r="AI1556" s="127"/>
      <c r="AJ1556" s="127"/>
      <c r="AL1556" s="113"/>
      <c r="AS1556" s="127"/>
      <c r="AT1556" s="127"/>
      <c r="AU1556" s="127"/>
      <c r="AV1556" s="127"/>
      <c r="AW1556" s="127"/>
      <c r="AX1556" s="127"/>
      <c r="AY1556" s="127"/>
      <c r="AZ1556" s="127"/>
      <c r="BA1556" s="127"/>
      <c r="BB1556" s="127"/>
      <c r="BC1556" s="127"/>
      <c r="BD1556" s="127"/>
      <c r="BE1556" s="127"/>
      <c r="BF1556" s="127"/>
      <c r="BG1556" s="127"/>
      <c r="BH1556" s="127"/>
      <c r="BI1556" s="127"/>
      <c r="BJ1556" s="127"/>
      <c r="BK1556" s="127"/>
      <c r="BL1556" s="127"/>
      <c r="BM1556" s="127"/>
      <c r="BN1556" s="127"/>
      <c r="BO1556" s="127"/>
      <c r="BP1556" s="127"/>
      <c r="BQ1556" s="127"/>
    </row>
    <row r="1557" spans="3:69">
      <c r="C1557" s="38"/>
      <c r="D1557" s="38"/>
      <c r="AF1557" s="127"/>
      <c r="AG1557" s="127"/>
      <c r="AH1557" s="127"/>
      <c r="AI1557" s="127"/>
      <c r="AJ1557" s="127"/>
      <c r="AL1557" s="113"/>
      <c r="AS1557" s="127"/>
      <c r="AT1557" s="127"/>
      <c r="AU1557" s="127"/>
      <c r="AV1557" s="127"/>
      <c r="AW1557" s="127"/>
      <c r="AX1557" s="127"/>
      <c r="AY1557" s="127"/>
      <c r="AZ1557" s="127"/>
    </row>
    <row r="1558" spans="3:69">
      <c r="C1558" s="38"/>
      <c r="D1558" s="38"/>
      <c r="AF1558" s="127"/>
      <c r="AG1558" s="127"/>
      <c r="AH1558" s="127"/>
      <c r="AI1558" s="127"/>
      <c r="AJ1558" s="127"/>
      <c r="AL1558" s="113"/>
      <c r="AS1558" s="127"/>
      <c r="AT1558" s="127"/>
      <c r="AU1558" s="127"/>
      <c r="AV1558" s="127"/>
      <c r="AW1558" s="127"/>
      <c r="AX1558" s="127"/>
      <c r="AY1558" s="127"/>
      <c r="AZ1558" s="127"/>
    </row>
    <row r="1559" spans="3:69">
      <c r="C1559" s="38"/>
      <c r="D1559" s="38"/>
      <c r="AF1559" s="127"/>
      <c r="AG1559" s="127"/>
      <c r="AH1559" s="127"/>
      <c r="AI1559" s="127"/>
      <c r="AJ1559" s="127"/>
      <c r="AL1559" s="113"/>
      <c r="AS1559" s="127"/>
      <c r="AT1559" s="127"/>
      <c r="AU1559" s="127"/>
      <c r="AV1559" s="127"/>
      <c r="AW1559" s="127"/>
      <c r="AX1559" s="127"/>
      <c r="AY1559" s="127"/>
      <c r="AZ1559" s="127"/>
      <c r="BA1559" s="127"/>
      <c r="BB1559" s="127"/>
      <c r="BC1559" s="127"/>
      <c r="BD1559" s="127"/>
      <c r="BE1559" s="127"/>
      <c r="BF1559" s="127"/>
      <c r="BG1559" s="127"/>
      <c r="BH1559" s="127"/>
      <c r="BI1559" s="127"/>
      <c r="BJ1559" s="127"/>
      <c r="BK1559" s="127"/>
      <c r="BL1559" s="127"/>
      <c r="BM1559" s="127"/>
      <c r="BN1559" s="127"/>
      <c r="BO1559" s="127"/>
      <c r="BP1559" s="127"/>
      <c r="BQ1559" s="127"/>
    </row>
    <row r="1560" spans="3:69">
      <c r="C1560" s="38"/>
      <c r="D1560" s="38"/>
      <c r="AF1560" s="127"/>
      <c r="AG1560" s="127"/>
      <c r="AH1560" s="127"/>
      <c r="AI1560" s="127"/>
      <c r="AJ1560" s="127"/>
      <c r="AL1560" s="113"/>
      <c r="AS1560" s="127"/>
      <c r="AT1560" s="127"/>
      <c r="AU1560" s="127"/>
      <c r="AV1560" s="127"/>
      <c r="AW1560" s="127"/>
      <c r="AX1560" s="127"/>
      <c r="AY1560" s="127"/>
      <c r="AZ1560" s="127"/>
      <c r="BA1560" s="127"/>
      <c r="BC1560" s="127"/>
      <c r="BD1560" s="127"/>
      <c r="BE1560" s="127"/>
      <c r="BF1560" s="127"/>
      <c r="BG1560" s="127"/>
      <c r="BH1560" s="127"/>
      <c r="BI1560" s="127"/>
      <c r="BJ1560" s="127"/>
      <c r="BK1560" s="127"/>
      <c r="BL1560" s="127"/>
      <c r="BM1560" s="127"/>
      <c r="BN1560" s="127"/>
      <c r="BO1560" s="127"/>
      <c r="BP1560" s="127"/>
      <c r="BQ1560" s="127"/>
    </row>
    <row r="1561" spans="3:69">
      <c r="C1561" s="38"/>
      <c r="D1561" s="38"/>
      <c r="AF1561" s="127"/>
      <c r="AG1561" s="127"/>
      <c r="AH1561" s="127"/>
      <c r="AI1561" s="127"/>
      <c r="AJ1561" s="127"/>
      <c r="AL1561" s="113"/>
      <c r="AS1561" s="127"/>
      <c r="AT1561" s="127"/>
      <c r="AU1561" s="127"/>
      <c r="AV1561" s="127"/>
      <c r="AW1561" s="127"/>
      <c r="AX1561" s="127"/>
      <c r="AY1561" s="127"/>
      <c r="AZ1561" s="127"/>
      <c r="BA1561" s="127"/>
      <c r="BC1561" s="127"/>
    </row>
    <row r="1562" spans="3:69">
      <c r="C1562" s="38"/>
      <c r="D1562" s="38"/>
      <c r="AF1562" s="127"/>
      <c r="AG1562" s="127"/>
      <c r="AH1562" s="127"/>
      <c r="AI1562" s="127"/>
      <c r="AJ1562" s="127"/>
      <c r="AL1562" s="113"/>
      <c r="AS1562" s="127"/>
      <c r="AT1562" s="127"/>
      <c r="AU1562" s="127"/>
      <c r="AV1562" s="127"/>
      <c r="AW1562" s="127"/>
      <c r="AX1562" s="127"/>
      <c r="AY1562" s="127"/>
      <c r="AZ1562" s="127"/>
    </row>
    <row r="1563" spans="3:69">
      <c r="C1563" s="38"/>
      <c r="D1563" s="38"/>
      <c r="AF1563" s="127"/>
      <c r="AG1563" s="127"/>
      <c r="AH1563" s="127"/>
      <c r="AI1563" s="127"/>
      <c r="AJ1563" s="127"/>
      <c r="AL1563" s="113"/>
      <c r="AS1563" s="127"/>
      <c r="AT1563" s="127"/>
      <c r="AU1563" s="127"/>
      <c r="AV1563" s="127"/>
      <c r="AW1563" s="127"/>
      <c r="AX1563" s="127"/>
      <c r="AY1563" s="127"/>
      <c r="AZ1563" s="127"/>
      <c r="BA1563" s="127"/>
    </row>
    <row r="1564" spans="3:69">
      <c r="C1564" s="38"/>
      <c r="D1564" s="38"/>
      <c r="AF1564" s="127"/>
      <c r="AG1564" s="127"/>
      <c r="AH1564" s="127"/>
      <c r="AI1564" s="127"/>
      <c r="AJ1564" s="127"/>
      <c r="AL1564" s="113"/>
      <c r="AS1564" s="127"/>
      <c r="AT1564" s="127"/>
      <c r="AU1564" s="127"/>
      <c r="AV1564" s="127"/>
      <c r="AW1564" s="127"/>
      <c r="AX1564" s="127"/>
      <c r="AY1564" s="127"/>
      <c r="AZ1564" s="127"/>
      <c r="BA1564" s="127"/>
    </row>
    <row r="1565" spans="3:69">
      <c r="C1565" s="38"/>
      <c r="D1565" s="38"/>
      <c r="AF1565" s="127"/>
      <c r="AG1565" s="127"/>
      <c r="AH1565" s="127"/>
      <c r="AI1565" s="127"/>
      <c r="AJ1565" s="127"/>
      <c r="AL1565" s="113"/>
      <c r="AS1565" s="127"/>
      <c r="AT1565" s="127"/>
      <c r="AU1565" s="127"/>
      <c r="AV1565" s="127"/>
      <c r="AW1565" s="127"/>
      <c r="AX1565" s="127"/>
      <c r="AY1565" s="127"/>
      <c r="AZ1565" s="127"/>
      <c r="BA1565" s="127"/>
      <c r="BC1565" s="127"/>
    </row>
    <row r="1566" spans="3:69">
      <c r="C1566" s="38"/>
      <c r="D1566" s="38"/>
      <c r="AF1566" s="127"/>
      <c r="AG1566" s="127"/>
      <c r="AH1566" s="127"/>
      <c r="AI1566" s="127"/>
      <c r="AJ1566" s="127"/>
      <c r="AL1566" s="113"/>
      <c r="AS1566" s="127"/>
      <c r="AT1566" s="127"/>
      <c r="AU1566" s="127"/>
      <c r="AV1566" s="127"/>
      <c r="AW1566" s="127"/>
      <c r="AX1566" s="127"/>
      <c r="AY1566" s="127"/>
      <c r="AZ1566" s="127"/>
      <c r="BA1566" s="127"/>
      <c r="BC1566" s="127"/>
      <c r="BD1566" s="127"/>
      <c r="BE1566" s="127"/>
      <c r="BF1566" s="127"/>
      <c r="BG1566" s="127"/>
      <c r="BH1566" s="127"/>
      <c r="BI1566" s="127"/>
      <c r="BJ1566" s="127"/>
      <c r="BK1566" s="127"/>
      <c r="BL1566" s="127"/>
      <c r="BM1566" s="127"/>
      <c r="BN1566" s="127"/>
      <c r="BO1566" s="127"/>
      <c r="BP1566" s="127"/>
      <c r="BQ1566" s="127"/>
    </row>
    <row r="1567" spans="3:69">
      <c r="C1567" s="38"/>
      <c r="D1567" s="38"/>
      <c r="AF1567" s="127"/>
      <c r="AG1567" s="127"/>
      <c r="AH1567" s="127"/>
      <c r="AI1567" s="127"/>
      <c r="AJ1567" s="127"/>
      <c r="AL1567" s="113"/>
      <c r="AS1567" s="127"/>
      <c r="AT1567" s="127"/>
      <c r="AU1567" s="127"/>
      <c r="AV1567" s="127"/>
      <c r="AW1567" s="127"/>
      <c r="AX1567" s="127"/>
      <c r="AY1567" s="127"/>
      <c r="AZ1567" s="127"/>
      <c r="BA1567" s="127"/>
    </row>
    <row r="1568" spans="3:69">
      <c r="C1568" s="38"/>
      <c r="D1568" s="38"/>
      <c r="AF1568" s="127"/>
      <c r="AG1568" s="127"/>
      <c r="AH1568" s="127"/>
      <c r="AI1568" s="127"/>
      <c r="AJ1568" s="127"/>
      <c r="AL1568" s="113"/>
      <c r="AS1568" s="127"/>
      <c r="AT1568" s="127"/>
      <c r="AU1568" s="127"/>
      <c r="AV1568" s="127"/>
      <c r="AW1568" s="127"/>
      <c r="AX1568" s="127"/>
      <c r="AY1568" s="127"/>
      <c r="AZ1568" s="127"/>
      <c r="BA1568" s="127"/>
    </row>
    <row r="1569" spans="3:69">
      <c r="C1569" s="38"/>
      <c r="D1569" s="38"/>
      <c r="AF1569" s="127"/>
      <c r="AG1569" s="127"/>
      <c r="AH1569" s="127"/>
      <c r="AI1569" s="127"/>
      <c r="AJ1569" s="127"/>
      <c r="AL1569" s="113"/>
      <c r="AS1569" s="127"/>
      <c r="AT1569" s="127"/>
      <c r="AU1569" s="127"/>
      <c r="AV1569" s="127"/>
      <c r="AW1569" s="127"/>
      <c r="AX1569" s="127"/>
      <c r="AY1569" s="127"/>
      <c r="AZ1569" s="127"/>
      <c r="BA1569" s="127"/>
    </row>
    <row r="1570" spans="3:69">
      <c r="C1570" s="38"/>
      <c r="D1570" s="38"/>
      <c r="AF1570" s="127"/>
      <c r="AG1570" s="127"/>
      <c r="AH1570" s="127"/>
      <c r="AI1570" s="127"/>
      <c r="AJ1570" s="127"/>
      <c r="AL1570" s="113"/>
      <c r="AS1570" s="127"/>
      <c r="AT1570" s="127"/>
      <c r="AU1570" s="127"/>
      <c r="AV1570" s="127"/>
      <c r="AW1570" s="127"/>
      <c r="AX1570" s="127"/>
      <c r="AY1570" s="127"/>
      <c r="AZ1570" s="127"/>
      <c r="BA1570" s="127"/>
      <c r="BC1570" s="127"/>
    </row>
    <row r="1571" spans="3:69">
      <c r="C1571" s="38"/>
      <c r="D1571" s="38"/>
      <c r="AF1571" s="127"/>
      <c r="AG1571" s="127"/>
      <c r="AH1571" s="127"/>
      <c r="AI1571" s="127"/>
      <c r="AJ1571" s="127"/>
      <c r="AL1571" s="113"/>
      <c r="AS1571" s="127"/>
      <c r="AT1571" s="127"/>
      <c r="AU1571" s="127"/>
      <c r="AV1571" s="127"/>
      <c r="AW1571" s="127"/>
      <c r="AX1571" s="127"/>
      <c r="AY1571" s="127"/>
      <c r="AZ1571" s="127"/>
      <c r="BA1571" s="127"/>
      <c r="BC1571" s="127"/>
      <c r="BD1571" s="127"/>
      <c r="BE1571" s="127"/>
      <c r="BF1571" s="127"/>
      <c r="BG1571" s="127"/>
      <c r="BH1571" s="127"/>
      <c r="BI1571" s="127"/>
      <c r="BJ1571" s="127"/>
      <c r="BK1571" s="127"/>
      <c r="BL1571" s="127"/>
      <c r="BM1571" s="127"/>
      <c r="BN1571" s="127"/>
      <c r="BO1571" s="127"/>
      <c r="BP1571" s="127"/>
      <c r="BQ1571" s="127"/>
    </row>
    <row r="1572" spans="3:69">
      <c r="C1572" s="38"/>
      <c r="D1572" s="38"/>
      <c r="AF1572" s="127"/>
      <c r="AG1572" s="127"/>
      <c r="AH1572" s="127"/>
      <c r="AI1572" s="127"/>
      <c r="AJ1572" s="127"/>
      <c r="AL1572" s="113"/>
      <c r="AS1572" s="127"/>
      <c r="AT1572" s="127"/>
      <c r="AU1572" s="127"/>
      <c r="AV1572" s="127"/>
      <c r="AW1572" s="127"/>
      <c r="AX1572" s="127"/>
      <c r="AY1572" s="127"/>
      <c r="AZ1572" s="127"/>
    </row>
    <row r="1573" spans="3:69">
      <c r="C1573" s="38"/>
      <c r="D1573" s="38"/>
      <c r="AF1573" s="127"/>
      <c r="AG1573" s="127"/>
      <c r="AH1573" s="127"/>
      <c r="AI1573" s="127"/>
      <c r="AJ1573" s="127"/>
      <c r="AL1573" s="113"/>
      <c r="AS1573" s="127"/>
      <c r="AT1573" s="127"/>
      <c r="AU1573" s="127"/>
      <c r="AV1573" s="127"/>
      <c r="AW1573" s="127"/>
      <c r="AX1573" s="127"/>
      <c r="AY1573" s="127"/>
      <c r="AZ1573" s="127"/>
      <c r="BA1573" s="127"/>
    </row>
    <row r="1574" spans="3:69">
      <c r="C1574" s="38"/>
      <c r="D1574" s="38"/>
      <c r="AF1574" s="127"/>
      <c r="AG1574" s="127"/>
      <c r="AH1574" s="127"/>
      <c r="AI1574" s="127"/>
      <c r="AJ1574" s="127"/>
      <c r="AL1574" s="113"/>
      <c r="AS1574" s="127"/>
      <c r="AT1574" s="127"/>
      <c r="AU1574" s="127"/>
      <c r="AV1574" s="127"/>
      <c r="AW1574" s="127"/>
      <c r="AX1574" s="127"/>
      <c r="AY1574" s="127"/>
      <c r="AZ1574" s="127"/>
      <c r="BA1574" s="127"/>
    </row>
    <row r="1575" spans="3:69">
      <c r="C1575" s="38"/>
      <c r="D1575" s="38"/>
      <c r="AF1575" s="127"/>
      <c r="AG1575" s="127"/>
      <c r="AH1575" s="127"/>
      <c r="AI1575" s="127"/>
      <c r="AJ1575" s="127"/>
      <c r="AL1575" s="113"/>
      <c r="AS1575" s="127"/>
      <c r="AT1575" s="127"/>
      <c r="AU1575" s="127"/>
      <c r="AV1575" s="127"/>
      <c r="AW1575" s="127"/>
      <c r="AX1575" s="127"/>
      <c r="AY1575" s="127"/>
      <c r="AZ1575" s="127"/>
      <c r="BA1575" s="127"/>
      <c r="BC1575" s="127"/>
    </row>
    <row r="1576" spans="3:69">
      <c r="C1576" s="38"/>
      <c r="D1576" s="38"/>
      <c r="AF1576" s="127"/>
      <c r="AG1576" s="127"/>
      <c r="AH1576" s="127"/>
      <c r="AI1576" s="127"/>
      <c r="AJ1576" s="127"/>
      <c r="AL1576" s="113"/>
      <c r="AS1576" s="127"/>
      <c r="AT1576" s="127"/>
      <c r="AU1576" s="127"/>
      <c r="AV1576" s="127"/>
      <c r="AW1576" s="127"/>
      <c r="AX1576" s="127"/>
      <c r="AY1576" s="127"/>
      <c r="AZ1576" s="127"/>
      <c r="BA1576" s="127"/>
    </row>
    <row r="1577" spans="3:69">
      <c r="C1577" s="38"/>
      <c r="D1577" s="38"/>
      <c r="AF1577" s="127"/>
      <c r="AG1577" s="127"/>
      <c r="AH1577" s="127"/>
      <c r="AI1577" s="127"/>
      <c r="AJ1577" s="127"/>
      <c r="AL1577" s="113"/>
      <c r="AS1577" s="127"/>
      <c r="AT1577" s="127"/>
      <c r="AU1577" s="127"/>
      <c r="AV1577" s="127"/>
      <c r="AW1577" s="127"/>
      <c r="AX1577" s="127"/>
      <c r="AY1577" s="127"/>
      <c r="AZ1577" s="127"/>
    </row>
    <row r="1578" spans="3:69">
      <c r="C1578" s="38"/>
      <c r="D1578" s="38"/>
      <c r="AF1578" s="127"/>
      <c r="AG1578" s="127"/>
      <c r="AH1578" s="127"/>
      <c r="AI1578" s="127"/>
      <c r="AJ1578" s="127"/>
      <c r="AL1578" s="113"/>
      <c r="AS1578" s="127"/>
      <c r="AT1578" s="127"/>
      <c r="AU1578" s="127"/>
      <c r="AV1578" s="127"/>
      <c r="AW1578" s="127"/>
      <c r="AX1578" s="127"/>
      <c r="AY1578" s="127"/>
      <c r="AZ1578" s="127"/>
    </row>
    <row r="1579" spans="3:69">
      <c r="C1579" s="38"/>
      <c r="D1579" s="38"/>
      <c r="AF1579" s="127"/>
      <c r="AG1579" s="127"/>
      <c r="AH1579" s="127"/>
      <c r="AI1579" s="127"/>
      <c r="AJ1579" s="127"/>
      <c r="AL1579" s="113"/>
      <c r="AS1579" s="127"/>
      <c r="AT1579" s="127"/>
      <c r="AU1579" s="127"/>
      <c r="AV1579" s="127"/>
      <c r="AW1579" s="127"/>
      <c r="AX1579" s="127"/>
      <c r="AY1579" s="127"/>
      <c r="AZ1579" s="127"/>
      <c r="BA1579" s="127"/>
      <c r="BB1579" s="127"/>
      <c r="BC1579" s="127"/>
      <c r="BD1579" s="127"/>
      <c r="BE1579" s="127"/>
      <c r="BF1579" s="127"/>
      <c r="BG1579" s="127"/>
      <c r="BH1579" s="127"/>
      <c r="BI1579" s="127"/>
      <c r="BJ1579" s="127"/>
      <c r="BK1579" s="127"/>
      <c r="BL1579" s="127"/>
      <c r="BM1579" s="127"/>
      <c r="BN1579" s="127"/>
      <c r="BO1579" s="127"/>
      <c r="BP1579" s="127"/>
      <c r="BQ1579" s="127"/>
    </row>
    <row r="1580" spans="3:69">
      <c r="C1580" s="38"/>
      <c r="D1580" s="38"/>
      <c r="AF1580" s="127"/>
      <c r="AG1580" s="127"/>
      <c r="AH1580" s="127"/>
      <c r="AI1580" s="127"/>
      <c r="AJ1580" s="127"/>
      <c r="AL1580" s="113"/>
      <c r="AS1580" s="127"/>
      <c r="AT1580" s="127"/>
      <c r="AU1580" s="127"/>
      <c r="AV1580" s="127"/>
      <c r="AW1580" s="127"/>
      <c r="AX1580" s="127"/>
      <c r="AY1580" s="127"/>
      <c r="AZ1580" s="127"/>
    </row>
    <row r="1581" spans="3:69">
      <c r="C1581" s="38"/>
      <c r="D1581" s="38"/>
      <c r="AF1581" s="127"/>
      <c r="AG1581" s="127"/>
      <c r="AH1581" s="127"/>
      <c r="AI1581" s="127"/>
      <c r="AJ1581" s="127"/>
      <c r="AL1581" s="113"/>
      <c r="AS1581" s="127"/>
      <c r="AT1581" s="127"/>
      <c r="AU1581" s="127"/>
      <c r="AV1581" s="127"/>
      <c r="AW1581" s="127"/>
      <c r="AX1581" s="127"/>
      <c r="AY1581" s="127"/>
      <c r="AZ1581" s="127"/>
      <c r="BA1581" s="127"/>
      <c r="BB1581" s="127"/>
      <c r="BC1581" s="127"/>
      <c r="BD1581" s="127"/>
      <c r="BE1581" s="127"/>
      <c r="BF1581" s="127"/>
      <c r="BG1581" s="127"/>
      <c r="BH1581" s="127"/>
      <c r="BI1581" s="127"/>
      <c r="BJ1581" s="127"/>
      <c r="BK1581" s="127"/>
      <c r="BL1581" s="127"/>
      <c r="BM1581" s="127"/>
      <c r="BN1581" s="127"/>
      <c r="BO1581" s="127"/>
      <c r="BP1581" s="127"/>
      <c r="BQ1581" s="127"/>
    </row>
    <row r="1582" spans="3:69">
      <c r="C1582" s="38"/>
      <c r="D1582" s="38"/>
      <c r="AF1582" s="127"/>
      <c r="AG1582" s="127"/>
      <c r="AH1582" s="127"/>
      <c r="AI1582" s="127"/>
      <c r="AJ1582" s="127"/>
      <c r="AL1582" s="113"/>
      <c r="AS1582" s="127"/>
      <c r="AT1582" s="127"/>
      <c r="AU1582" s="127"/>
      <c r="AV1582" s="127"/>
      <c r="AW1582" s="127"/>
      <c r="AX1582" s="127"/>
      <c r="AY1582" s="127"/>
      <c r="AZ1582" s="127"/>
      <c r="BA1582" s="127"/>
      <c r="BC1582" s="127"/>
      <c r="BD1582" s="127"/>
      <c r="BE1582" s="127"/>
      <c r="BF1582" s="127"/>
      <c r="BG1582" s="127"/>
      <c r="BH1582" s="127"/>
      <c r="BI1582" s="127"/>
      <c r="BJ1582" s="127"/>
      <c r="BK1582" s="127"/>
      <c r="BL1582" s="127"/>
      <c r="BM1582" s="127"/>
      <c r="BN1582" s="127"/>
      <c r="BO1582" s="127"/>
      <c r="BP1582" s="127"/>
      <c r="BQ1582" s="127"/>
    </row>
    <row r="1583" spans="3:69">
      <c r="C1583" s="38"/>
      <c r="D1583" s="38"/>
      <c r="AF1583" s="127"/>
      <c r="AG1583" s="127"/>
      <c r="AH1583" s="127"/>
      <c r="AI1583" s="127"/>
      <c r="AJ1583" s="127"/>
      <c r="AL1583" s="113"/>
      <c r="AS1583" s="127"/>
      <c r="AT1583" s="127"/>
      <c r="AU1583" s="127"/>
      <c r="AV1583" s="127"/>
      <c r="AW1583" s="127"/>
      <c r="AX1583" s="127"/>
      <c r="AY1583" s="127"/>
      <c r="AZ1583" s="127"/>
      <c r="BA1583" s="127"/>
      <c r="BB1583" s="127"/>
      <c r="BC1583" s="127"/>
      <c r="BD1583" s="127"/>
      <c r="BE1583" s="127"/>
      <c r="BF1583" s="127"/>
      <c r="BG1583" s="127"/>
      <c r="BH1583" s="127"/>
      <c r="BI1583" s="127"/>
      <c r="BJ1583" s="127"/>
      <c r="BK1583" s="127"/>
      <c r="BL1583" s="127"/>
      <c r="BM1583" s="127"/>
      <c r="BN1583" s="127"/>
      <c r="BO1583" s="127"/>
      <c r="BP1583" s="127"/>
      <c r="BQ1583" s="127"/>
    </row>
    <row r="1584" spans="3:69">
      <c r="C1584" s="38"/>
      <c r="D1584" s="38"/>
      <c r="AF1584" s="127"/>
      <c r="AG1584" s="127"/>
      <c r="AH1584" s="127"/>
      <c r="AI1584" s="127"/>
      <c r="AJ1584" s="127"/>
      <c r="AL1584" s="113"/>
      <c r="AS1584" s="127"/>
      <c r="AT1584" s="127"/>
      <c r="AU1584" s="127"/>
      <c r="AV1584" s="127"/>
      <c r="AW1584" s="127"/>
      <c r="AX1584" s="127"/>
      <c r="AY1584" s="127"/>
      <c r="AZ1584" s="127"/>
      <c r="BA1584" s="127"/>
      <c r="BC1584" s="127"/>
      <c r="BD1584" s="127"/>
      <c r="BE1584" s="127"/>
      <c r="BF1584" s="127"/>
      <c r="BG1584" s="127"/>
      <c r="BH1584" s="127"/>
      <c r="BI1584" s="127"/>
      <c r="BJ1584" s="127"/>
      <c r="BK1584" s="127"/>
      <c r="BL1584" s="127"/>
      <c r="BM1584" s="127"/>
      <c r="BN1584" s="127"/>
      <c r="BO1584" s="127"/>
      <c r="BP1584" s="127"/>
      <c r="BQ1584" s="127"/>
    </row>
    <row r="1585" spans="3:69">
      <c r="C1585" s="38"/>
      <c r="D1585" s="38"/>
      <c r="AF1585" s="127"/>
      <c r="AG1585" s="127"/>
      <c r="AH1585" s="127"/>
      <c r="AI1585" s="127"/>
      <c r="AJ1585" s="127"/>
      <c r="AL1585" s="113"/>
      <c r="AS1585" s="127"/>
      <c r="AT1585" s="127"/>
      <c r="AU1585" s="127"/>
      <c r="AV1585" s="127"/>
      <c r="AW1585" s="127"/>
      <c r="AX1585" s="127"/>
      <c r="AY1585" s="127"/>
      <c r="AZ1585" s="127"/>
      <c r="BA1585" s="127"/>
      <c r="BB1585" s="127"/>
      <c r="BC1585" s="127"/>
      <c r="BD1585" s="127"/>
      <c r="BE1585" s="127"/>
      <c r="BF1585" s="127"/>
      <c r="BG1585" s="127"/>
      <c r="BH1585" s="127"/>
      <c r="BI1585" s="127"/>
      <c r="BJ1585" s="127"/>
      <c r="BK1585" s="127"/>
      <c r="BL1585" s="127"/>
      <c r="BM1585" s="127"/>
      <c r="BN1585" s="127"/>
      <c r="BO1585" s="127"/>
      <c r="BP1585" s="127"/>
      <c r="BQ1585" s="127"/>
    </row>
    <row r="1586" spans="3:69">
      <c r="C1586" s="38"/>
      <c r="D1586" s="38"/>
      <c r="AF1586" s="127"/>
      <c r="AG1586" s="127"/>
      <c r="AH1586" s="127"/>
      <c r="AI1586" s="127"/>
      <c r="AJ1586" s="127"/>
      <c r="AL1586" s="113"/>
      <c r="AS1586" s="127"/>
      <c r="AT1586" s="127"/>
      <c r="AU1586" s="127"/>
      <c r="AV1586" s="127"/>
      <c r="AW1586" s="127"/>
      <c r="AX1586" s="127"/>
      <c r="AY1586" s="127"/>
      <c r="AZ1586" s="127"/>
      <c r="BA1586" s="127"/>
      <c r="BC1586" s="127"/>
    </row>
    <row r="1587" spans="3:69">
      <c r="C1587" s="38"/>
      <c r="D1587" s="38"/>
      <c r="AF1587" s="127"/>
      <c r="AG1587" s="127"/>
      <c r="AH1587" s="127"/>
      <c r="AI1587" s="127"/>
      <c r="AJ1587" s="127"/>
      <c r="AL1587" s="113"/>
      <c r="AS1587" s="127"/>
      <c r="AT1587" s="127"/>
      <c r="AU1587" s="127"/>
      <c r="AV1587" s="127"/>
      <c r="AW1587" s="127"/>
      <c r="AX1587" s="127"/>
      <c r="AY1587" s="127"/>
      <c r="AZ1587" s="127"/>
      <c r="BA1587" s="127"/>
      <c r="BB1587" s="127"/>
      <c r="BC1587" s="127"/>
      <c r="BD1587" s="127"/>
      <c r="BE1587" s="127"/>
      <c r="BF1587" s="127"/>
      <c r="BG1587" s="127"/>
      <c r="BH1587" s="127"/>
      <c r="BI1587" s="127"/>
      <c r="BJ1587" s="127"/>
      <c r="BK1587" s="127"/>
      <c r="BL1587" s="127"/>
      <c r="BM1587" s="127"/>
      <c r="BN1587" s="127"/>
      <c r="BO1587" s="127"/>
      <c r="BP1587" s="127"/>
      <c r="BQ1587" s="127"/>
    </row>
    <row r="1588" spans="3:69">
      <c r="C1588" s="38"/>
      <c r="D1588" s="38"/>
      <c r="AF1588" s="127"/>
      <c r="AG1588" s="127"/>
      <c r="AH1588" s="127"/>
      <c r="AI1588" s="127"/>
      <c r="AJ1588" s="127"/>
      <c r="AL1588" s="113"/>
      <c r="AS1588" s="127"/>
      <c r="AT1588" s="127"/>
      <c r="AU1588" s="127"/>
      <c r="AV1588" s="127"/>
      <c r="AW1588" s="127"/>
      <c r="AX1588" s="127"/>
      <c r="AY1588" s="127"/>
      <c r="AZ1588" s="127"/>
      <c r="BA1588" s="127"/>
      <c r="BC1588" s="127"/>
    </row>
    <row r="1589" spans="3:69">
      <c r="C1589" s="38"/>
      <c r="D1589" s="38"/>
      <c r="AF1589" s="127"/>
      <c r="AG1589" s="127"/>
      <c r="AH1589" s="127"/>
      <c r="AI1589" s="127"/>
      <c r="AJ1589" s="127"/>
      <c r="AL1589" s="113"/>
      <c r="AS1589" s="127"/>
      <c r="AT1589" s="127"/>
      <c r="AU1589" s="127"/>
      <c r="AV1589" s="127"/>
      <c r="AW1589" s="127"/>
      <c r="AX1589" s="127"/>
      <c r="AY1589" s="127"/>
      <c r="AZ1589" s="127"/>
      <c r="BA1589" s="127"/>
      <c r="BB1589" s="127"/>
      <c r="BC1589" s="127"/>
      <c r="BD1589" s="127"/>
      <c r="BE1589" s="127"/>
      <c r="BF1589" s="127"/>
      <c r="BG1589" s="127"/>
      <c r="BH1589" s="127"/>
      <c r="BI1589" s="127"/>
      <c r="BJ1589" s="127"/>
      <c r="BK1589" s="127"/>
      <c r="BL1589" s="127"/>
      <c r="BM1589" s="127"/>
      <c r="BN1589" s="127"/>
      <c r="BO1589" s="127"/>
      <c r="BP1589" s="127"/>
      <c r="BQ1589" s="127"/>
    </row>
    <row r="1590" spans="3:69">
      <c r="C1590" s="38"/>
      <c r="D1590" s="38"/>
      <c r="AF1590" s="127"/>
      <c r="AG1590" s="127"/>
      <c r="AH1590" s="127"/>
      <c r="AI1590" s="127"/>
      <c r="AJ1590" s="127"/>
      <c r="AL1590" s="113"/>
      <c r="AS1590" s="127"/>
      <c r="AT1590" s="127"/>
      <c r="AU1590" s="127"/>
      <c r="AV1590" s="127"/>
      <c r="AW1590" s="127"/>
      <c r="AX1590" s="127"/>
      <c r="AY1590" s="127"/>
      <c r="AZ1590" s="127"/>
      <c r="BA1590" s="127"/>
      <c r="BB1590" s="127"/>
      <c r="BC1590" s="127"/>
      <c r="BD1590" s="127"/>
      <c r="BE1590" s="127"/>
      <c r="BF1590" s="127"/>
      <c r="BG1590" s="127"/>
      <c r="BH1590" s="127"/>
      <c r="BI1590" s="127"/>
      <c r="BJ1590" s="127"/>
      <c r="BK1590" s="127"/>
      <c r="BL1590" s="127"/>
      <c r="BM1590" s="127"/>
      <c r="BN1590" s="127"/>
      <c r="BO1590" s="127"/>
      <c r="BP1590" s="127"/>
      <c r="BQ1590" s="127"/>
    </row>
    <row r="1591" spans="3:69">
      <c r="C1591" s="38"/>
      <c r="D1591" s="38"/>
      <c r="AF1591" s="127"/>
      <c r="AG1591" s="127"/>
      <c r="AH1591" s="127"/>
      <c r="AI1591" s="127"/>
      <c r="AJ1591" s="127"/>
      <c r="AL1591" s="113"/>
      <c r="AS1591" s="127"/>
      <c r="AT1591" s="127"/>
      <c r="AU1591" s="127"/>
      <c r="AV1591" s="127"/>
      <c r="AW1591" s="127"/>
      <c r="AX1591" s="127"/>
      <c r="AY1591" s="127"/>
      <c r="AZ1591" s="127"/>
      <c r="BA1591" s="127"/>
      <c r="BB1591" s="127"/>
      <c r="BC1591" s="127"/>
      <c r="BD1591" s="127"/>
      <c r="BE1591" s="127"/>
      <c r="BF1591" s="127"/>
      <c r="BG1591" s="127"/>
      <c r="BH1591" s="127"/>
      <c r="BI1591" s="127"/>
      <c r="BJ1591" s="127"/>
      <c r="BK1591" s="127"/>
      <c r="BL1591" s="127"/>
      <c r="BM1591" s="127"/>
      <c r="BN1591" s="127"/>
      <c r="BO1591" s="127"/>
      <c r="BP1591" s="127"/>
      <c r="BQ1591" s="127"/>
    </row>
    <row r="1592" spans="3:69">
      <c r="C1592" s="38"/>
      <c r="D1592" s="38"/>
      <c r="AF1592" s="127"/>
      <c r="AG1592" s="127"/>
      <c r="AH1592" s="127"/>
      <c r="AI1592" s="127"/>
      <c r="AJ1592" s="127"/>
      <c r="AL1592" s="113"/>
      <c r="AS1592" s="127"/>
      <c r="AT1592" s="127"/>
      <c r="AU1592" s="127"/>
      <c r="AV1592" s="127"/>
      <c r="AW1592" s="127"/>
      <c r="AX1592" s="127"/>
      <c r="AY1592" s="127"/>
      <c r="AZ1592" s="127"/>
      <c r="BA1592" s="127"/>
      <c r="BB1592" s="127"/>
      <c r="BC1592" s="127"/>
      <c r="BD1592" s="127"/>
      <c r="BE1592" s="127"/>
      <c r="BF1592" s="127"/>
      <c r="BG1592" s="127"/>
      <c r="BH1592" s="127"/>
      <c r="BI1592" s="127"/>
      <c r="BJ1592" s="127"/>
      <c r="BK1592" s="127"/>
      <c r="BL1592" s="127"/>
      <c r="BM1592" s="127"/>
      <c r="BN1592" s="127"/>
      <c r="BO1592" s="127"/>
      <c r="BP1592" s="127"/>
      <c r="BQ1592" s="127"/>
    </row>
    <row r="1593" spans="3:69">
      <c r="C1593" s="38"/>
      <c r="D1593" s="38"/>
      <c r="AF1593" s="127"/>
      <c r="AG1593" s="127"/>
      <c r="AH1593" s="127"/>
      <c r="AI1593" s="127"/>
      <c r="AJ1593" s="127"/>
      <c r="AL1593" s="113"/>
      <c r="AS1593" s="127"/>
      <c r="AT1593" s="127"/>
      <c r="AU1593" s="127"/>
      <c r="AV1593" s="127"/>
      <c r="AW1593" s="127"/>
      <c r="AX1593" s="127"/>
      <c r="AY1593" s="127"/>
      <c r="AZ1593" s="127"/>
      <c r="BA1593" s="127"/>
      <c r="BC1593" s="127"/>
    </row>
    <row r="1594" spans="3:69">
      <c r="C1594" s="38"/>
      <c r="D1594" s="38"/>
      <c r="AF1594" s="127"/>
      <c r="AG1594" s="127"/>
      <c r="AH1594" s="127"/>
      <c r="AI1594" s="127"/>
      <c r="AJ1594" s="127"/>
      <c r="AL1594" s="113"/>
      <c r="AS1594" s="127"/>
      <c r="AT1594" s="127"/>
      <c r="AU1594" s="127"/>
      <c r="AV1594" s="127"/>
      <c r="AW1594" s="127"/>
      <c r="AX1594" s="127"/>
      <c r="AY1594" s="127"/>
      <c r="AZ1594" s="127"/>
    </row>
    <row r="1595" spans="3:69">
      <c r="C1595" s="38"/>
      <c r="D1595" s="38"/>
      <c r="AF1595" s="127"/>
      <c r="AG1595" s="127"/>
      <c r="AH1595" s="127"/>
      <c r="AI1595" s="127"/>
      <c r="AJ1595" s="127"/>
      <c r="AL1595" s="113"/>
      <c r="AS1595" s="127"/>
      <c r="AT1595" s="127"/>
      <c r="AU1595" s="127"/>
      <c r="AV1595" s="127"/>
      <c r="AW1595" s="127"/>
      <c r="AX1595" s="127"/>
      <c r="AY1595" s="127"/>
      <c r="AZ1595" s="127"/>
    </row>
    <row r="1596" spans="3:69">
      <c r="C1596" s="38"/>
      <c r="D1596" s="38"/>
      <c r="AF1596" s="127"/>
      <c r="AG1596" s="127"/>
      <c r="AH1596" s="127"/>
      <c r="AI1596" s="127"/>
      <c r="AJ1596" s="127"/>
      <c r="AL1596" s="113"/>
      <c r="AS1596" s="127"/>
      <c r="AT1596" s="127"/>
      <c r="AU1596" s="127"/>
      <c r="AV1596" s="127"/>
      <c r="AW1596" s="127"/>
      <c r="AX1596" s="127"/>
      <c r="AY1596" s="127"/>
      <c r="AZ1596" s="127"/>
    </row>
    <row r="1597" spans="3:69">
      <c r="C1597" s="38"/>
      <c r="D1597" s="38"/>
      <c r="AF1597" s="127"/>
      <c r="AG1597" s="127"/>
      <c r="AH1597" s="127"/>
      <c r="AI1597" s="127"/>
      <c r="AJ1597" s="127"/>
      <c r="AL1597" s="113"/>
      <c r="AS1597" s="127"/>
      <c r="AT1597" s="127"/>
      <c r="AU1597" s="127"/>
      <c r="AV1597" s="127"/>
      <c r="AW1597" s="127"/>
      <c r="AX1597" s="127"/>
      <c r="AY1597" s="127"/>
      <c r="AZ1597" s="127"/>
      <c r="BA1597" s="127"/>
    </row>
    <row r="1598" spans="3:69">
      <c r="C1598" s="38"/>
      <c r="D1598" s="38"/>
      <c r="AF1598" s="127"/>
      <c r="AG1598" s="127"/>
      <c r="AH1598" s="127"/>
      <c r="AI1598" s="127"/>
      <c r="AJ1598" s="127"/>
      <c r="AL1598" s="113"/>
      <c r="AS1598" s="127"/>
      <c r="AT1598" s="127"/>
      <c r="AU1598" s="127"/>
      <c r="AV1598" s="127"/>
      <c r="AW1598" s="127"/>
      <c r="AX1598" s="127"/>
      <c r="AY1598" s="127"/>
      <c r="AZ1598" s="127"/>
      <c r="BA1598" s="127"/>
      <c r="BC1598" s="127"/>
    </row>
    <row r="1599" spans="3:69">
      <c r="C1599" s="38"/>
      <c r="D1599" s="38"/>
      <c r="AF1599" s="127"/>
      <c r="AG1599" s="127"/>
      <c r="AH1599" s="127"/>
      <c r="AI1599" s="127"/>
      <c r="AJ1599" s="127"/>
      <c r="AL1599" s="113"/>
      <c r="AS1599" s="127"/>
      <c r="AT1599" s="127"/>
      <c r="AU1599" s="127"/>
      <c r="AV1599" s="127"/>
      <c r="AW1599" s="127"/>
      <c r="AX1599" s="127"/>
      <c r="AY1599" s="127"/>
      <c r="AZ1599" s="127"/>
      <c r="BA1599" s="127"/>
      <c r="BB1599" s="127"/>
      <c r="BC1599" s="127"/>
      <c r="BD1599" s="127"/>
      <c r="BE1599" s="127"/>
      <c r="BF1599" s="127"/>
      <c r="BG1599" s="127"/>
      <c r="BH1599" s="127"/>
      <c r="BI1599" s="127"/>
      <c r="BJ1599" s="127"/>
      <c r="BK1599" s="127"/>
      <c r="BL1599" s="127"/>
      <c r="BM1599" s="127"/>
      <c r="BN1599" s="127"/>
      <c r="BO1599" s="127"/>
      <c r="BP1599" s="127"/>
      <c r="BQ1599" s="127"/>
    </row>
    <row r="1600" spans="3:69">
      <c r="C1600" s="38"/>
      <c r="D1600" s="38"/>
      <c r="AF1600" s="127"/>
      <c r="AG1600" s="127"/>
      <c r="AH1600" s="127"/>
      <c r="AI1600" s="127"/>
      <c r="AJ1600" s="127"/>
      <c r="AL1600" s="113"/>
      <c r="AS1600" s="127"/>
      <c r="AT1600" s="127"/>
      <c r="AU1600" s="127"/>
      <c r="AV1600" s="127"/>
      <c r="AW1600" s="127"/>
      <c r="AX1600" s="127"/>
      <c r="AY1600" s="127"/>
      <c r="AZ1600" s="127"/>
      <c r="BA1600" s="127"/>
    </row>
    <row r="1601" spans="3:69">
      <c r="C1601" s="38"/>
      <c r="D1601" s="38"/>
      <c r="AF1601" s="127"/>
      <c r="AG1601" s="127"/>
      <c r="AH1601" s="127"/>
      <c r="AI1601" s="127"/>
      <c r="AJ1601" s="127"/>
      <c r="AL1601" s="113"/>
      <c r="AS1601" s="127"/>
      <c r="AT1601" s="127"/>
      <c r="AU1601" s="127"/>
      <c r="AV1601" s="127"/>
      <c r="AW1601" s="127"/>
      <c r="AX1601" s="127"/>
      <c r="AY1601" s="127"/>
      <c r="AZ1601" s="127"/>
      <c r="BA1601" s="127"/>
      <c r="BC1601" s="127"/>
    </row>
    <row r="1602" spans="3:69">
      <c r="C1602" s="38"/>
      <c r="D1602" s="38"/>
      <c r="AF1602" s="127"/>
      <c r="AG1602" s="127"/>
      <c r="AH1602" s="127"/>
      <c r="AI1602" s="127"/>
      <c r="AJ1602" s="127"/>
      <c r="AL1602" s="113"/>
      <c r="AS1602" s="127"/>
      <c r="AT1602" s="127"/>
      <c r="AU1602" s="127"/>
      <c r="AV1602" s="127"/>
      <c r="AW1602" s="127"/>
      <c r="AX1602" s="127"/>
      <c r="AY1602" s="127"/>
      <c r="AZ1602" s="127"/>
    </row>
    <row r="1603" spans="3:69">
      <c r="C1603" s="38"/>
      <c r="D1603" s="38"/>
      <c r="AF1603" s="127"/>
      <c r="AG1603" s="127"/>
      <c r="AH1603" s="127"/>
      <c r="AI1603" s="127"/>
      <c r="AJ1603" s="127"/>
      <c r="AL1603" s="113"/>
      <c r="AS1603" s="127"/>
      <c r="AT1603" s="127"/>
      <c r="AU1603" s="127"/>
      <c r="AV1603" s="127"/>
      <c r="AW1603" s="127"/>
      <c r="AX1603" s="127"/>
      <c r="AY1603" s="127"/>
      <c r="AZ1603" s="127"/>
      <c r="BA1603" s="127"/>
      <c r="BC1603" s="127"/>
    </row>
    <row r="1604" spans="3:69">
      <c r="C1604" s="38"/>
      <c r="D1604" s="38"/>
      <c r="AF1604" s="127"/>
      <c r="AG1604" s="127"/>
      <c r="AH1604" s="127"/>
      <c r="AI1604" s="127"/>
      <c r="AJ1604" s="127"/>
      <c r="AL1604" s="113"/>
      <c r="AS1604" s="127"/>
      <c r="AT1604" s="127"/>
      <c r="AU1604" s="127"/>
      <c r="AV1604" s="127"/>
      <c r="AW1604" s="127"/>
      <c r="AX1604" s="127"/>
      <c r="AY1604" s="127"/>
      <c r="AZ1604" s="127"/>
    </row>
    <row r="1605" spans="3:69">
      <c r="C1605" s="38"/>
      <c r="D1605" s="38"/>
      <c r="AF1605" s="127"/>
      <c r="AG1605" s="127"/>
      <c r="AH1605" s="127"/>
      <c r="AI1605" s="127"/>
      <c r="AJ1605" s="127"/>
      <c r="AL1605" s="113"/>
      <c r="AS1605" s="127"/>
      <c r="AT1605" s="127"/>
      <c r="AU1605" s="127"/>
      <c r="AV1605" s="127"/>
      <c r="AW1605" s="127"/>
      <c r="AX1605" s="127"/>
      <c r="AY1605" s="127"/>
      <c r="AZ1605" s="127"/>
      <c r="BA1605" s="127"/>
    </row>
    <row r="1606" spans="3:69">
      <c r="C1606" s="38"/>
      <c r="D1606" s="38"/>
      <c r="AF1606" s="127"/>
      <c r="AG1606" s="127"/>
      <c r="AH1606" s="127"/>
      <c r="AI1606" s="127"/>
      <c r="AJ1606" s="127"/>
      <c r="AL1606" s="113"/>
      <c r="AS1606" s="127"/>
      <c r="AT1606" s="127"/>
      <c r="AU1606" s="127"/>
      <c r="AV1606" s="127"/>
      <c r="AW1606" s="127"/>
      <c r="AX1606" s="127"/>
      <c r="AY1606" s="127"/>
      <c r="AZ1606" s="127"/>
      <c r="BA1606" s="127"/>
      <c r="BB1606" s="127"/>
      <c r="BC1606" s="127"/>
      <c r="BD1606" s="127"/>
      <c r="BE1606" s="127"/>
      <c r="BF1606" s="127"/>
      <c r="BG1606" s="127"/>
      <c r="BH1606" s="127"/>
      <c r="BI1606" s="127"/>
      <c r="BJ1606" s="127"/>
      <c r="BK1606" s="127"/>
      <c r="BL1606" s="127"/>
      <c r="BM1606" s="127"/>
      <c r="BN1606" s="127"/>
      <c r="BO1606" s="127"/>
      <c r="BP1606" s="127"/>
      <c r="BQ1606" s="127"/>
    </row>
    <row r="1607" spans="3:69">
      <c r="C1607" s="38"/>
      <c r="D1607" s="38"/>
      <c r="AF1607" s="127"/>
      <c r="AG1607" s="127"/>
      <c r="AH1607" s="127"/>
      <c r="AI1607" s="127"/>
      <c r="AJ1607" s="127"/>
      <c r="AL1607" s="113"/>
      <c r="AS1607" s="127"/>
      <c r="AT1607" s="127"/>
      <c r="AU1607" s="127"/>
      <c r="AV1607" s="127"/>
      <c r="AW1607" s="127"/>
      <c r="AX1607" s="127"/>
      <c r="AY1607" s="127"/>
      <c r="AZ1607" s="127"/>
    </row>
    <row r="1608" spans="3:69">
      <c r="C1608" s="38"/>
      <c r="D1608" s="38"/>
      <c r="AF1608" s="127"/>
      <c r="AG1608" s="127"/>
      <c r="AH1608" s="127"/>
      <c r="AI1608" s="127"/>
      <c r="AJ1608" s="127"/>
      <c r="AL1608" s="113"/>
      <c r="AS1608" s="127"/>
      <c r="AT1608" s="127"/>
      <c r="AU1608" s="127"/>
      <c r="AV1608" s="127"/>
      <c r="AW1608" s="127"/>
      <c r="AX1608" s="127"/>
      <c r="AY1608" s="127"/>
      <c r="AZ1608" s="127"/>
      <c r="BA1608" s="127"/>
    </row>
    <row r="1609" spans="3:69">
      <c r="C1609" s="38"/>
      <c r="D1609" s="38"/>
      <c r="AF1609" s="127"/>
      <c r="AG1609" s="127"/>
      <c r="AH1609" s="127"/>
      <c r="AI1609" s="127"/>
      <c r="AJ1609" s="127"/>
      <c r="AL1609" s="113"/>
      <c r="AS1609" s="127"/>
      <c r="AT1609" s="127"/>
      <c r="AU1609" s="127"/>
      <c r="AV1609" s="127"/>
      <c r="AW1609" s="127"/>
      <c r="AX1609" s="127"/>
      <c r="AY1609" s="127"/>
      <c r="AZ1609" s="127"/>
    </row>
    <row r="1610" spans="3:69">
      <c r="C1610" s="38"/>
      <c r="D1610" s="38"/>
      <c r="AF1610" s="127"/>
      <c r="AG1610" s="127"/>
      <c r="AH1610" s="127"/>
      <c r="AI1610" s="127"/>
      <c r="AJ1610" s="127"/>
      <c r="AL1610" s="113"/>
      <c r="AS1610" s="127"/>
      <c r="AT1610" s="127"/>
      <c r="AU1610" s="127"/>
      <c r="AV1610" s="127"/>
      <c r="AW1610" s="127"/>
      <c r="AX1610" s="127"/>
      <c r="AY1610" s="127"/>
      <c r="AZ1610" s="127"/>
      <c r="BA1610" s="127"/>
      <c r="BC1610" s="127"/>
    </row>
    <row r="1611" spans="3:69">
      <c r="C1611" s="38"/>
      <c r="D1611" s="38"/>
      <c r="AF1611" s="127"/>
      <c r="AG1611" s="127"/>
      <c r="AH1611" s="127"/>
      <c r="AI1611" s="127"/>
      <c r="AJ1611" s="127"/>
      <c r="AL1611" s="113"/>
      <c r="AS1611" s="127"/>
      <c r="AT1611" s="127"/>
      <c r="AU1611" s="127"/>
      <c r="AV1611" s="127"/>
      <c r="AW1611" s="127"/>
      <c r="AX1611" s="127"/>
      <c r="AY1611" s="127"/>
      <c r="AZ1611" s="127"/>
      <c r="BA1611" s="127"/>
    </row>
    <row r="1612" spans="3:69">
      <c r="C1612" s="38"/>
      <c r="D1612" s="38"/>
      <c r="AF1612" s="127"/>
      <c r="AG1612" s="127"/>
      <c r="AH1612" s="127"/>
      <c r="AI1612" s="127"/>
      <c r="AJ1612" s="127"/>
      <c r="AL1612" s="113"/>
      <c r="AS1612" s="127"/>
      <c r="AT1612" s="127"/>
      <c r="AU1612" s="127"/>
      <c r="AV1612" s="127"/>
      <c r="AW1612" s="127"/>
      <c r="AX1612" s="127"/>
      <c r="AY1612" s="127"/>
      <c r="AZ1612" s="127"/>
    </row>
    <row r="1613" spans="3:69">
      <c r="C1613" s="38"/>
      <c r="D1613" s="38"/>
      <c r="AF1613" s="127"/>
      <c r="AG1613" s="127"/>
      <c r="AH1613" s="127"/>
      <c r="AI1613" s="127"/>
      <c r="AJ1613" s="127"/>
      <c r="AL1613" s="113"/>
      <c r="AS1613" s="127"/>
      <c r="AT1613" s="127"/>
      <c r="AU1613" s="127"/>
      <c r="AV1613" s="127"/>
      <c r="AW1613" s="127"/>
      <c r="AX1613" s="127"/>
      <c r="AY1613" s="127"/>
      <c r="AZ1613" s="127"/>
    </row>
    <row r="1614" spans="3:69">
      <c r="C1614" s="38"/>
      <c r="D1614" s="38"/>
      <c r="AF1614" s="127"/>
      <c r="AG1614" s="127"/>
      <c r="AH1614" s="127"/>
      <c r="AI1614" s="127"/>
      <c r="AJ1614" s="127"/>
      <c r="AL1614" s="113"/>
      <c r="AS1614" s="127"/>
      <c r="AT1614" s="127"/>
      <c r="AU1614" s="127"/>
      <c r="AV1614" s="127"/>
      <c r="AW1614" s="127"/>
      <c r="AX1614" s="127"/>
      <c r="AY1614" s="127"/>
      <c r="AZ1614" s="127"/>
      <c r="BA1614" s="127"/>
      <c r="BC1614" s="127"/>
      <c r="BD1614" s="127"/>
      <c r="BE1614" s="127"/>
      <c r="BF1614" s="127"/>
      <c r="BG1614" s="127"/>
      <c r="BH1614" s="127"/>
      <c r="BI1614" s="127"/>
      <c r="BJ1614" s="127"/>
      <c r="BK1614" s="127"/>
      <c r="BL1614" s="127"/>
      <c r="BM1614" s="127"/>
      <c r="BN1614" s="127"/>
      <c r="BO1614" s="127"/>
      <c r="BP1614" s="127"/>
      <c r="BQ1614" s="127"/>
    </row>
    <row r="1615" spans="3:69">
      <c r="C1615" s="38"/>
      <c r="D1615" s="38"/>
      <c r="AF1615" s="127"/>
      <c r="AG1615" s="127"/>
      <c r="AH1615" s="127"/>
      <c r="AI1615" s="127"/>
      <c r="AJ1615" s="127"/>
      <c r="AL1615" s="113"/>
      <c r="AS1615" s="127"/>
      <c r="AT1615" s="127"/>
      <c r="AU1615" s="127"/>
      <c r="AV1615" s="127"/>
      <c r="AW1615" s="127"/>
      <c r="AX1615" s="127"/>
      <c r="AY1615" s="127"/>
      <c r="AZ1615" s="127"/>
      <c r="BA1615" s="127"/>
    </row>
    <row r="1616" spans="3:69">
      <c r="C1616" s="38"/>
      <c r="D1616" s="38"/>
      <c r="AF1616" s="127"/>
      <c r="AG1616" s="127"/>
      <c r="AH1616" s="127"/>
      <c r="AI1616" s="127"/>
      <c r="AJ1616" s="127"/>
      <c r="AL1616" s="113"/>
      <c r="AS1616" s="127"/>
      <c r="AT1616" s="127"/>
      <c r="AU1616" s="127"/>
      <c r="AV1616" s="127"/>
      <c r="AW1616" s="127"/>
      <c r="AX1616" s="127"/>
      <c r="AY1616" s="127"/>
      <c r="AZ1616" s="127"/>
      <c r="BA1616" s="127"/>
    </row>
    <row r="1617" spans="3:69">
      <c r="C1617" s="38"/>
      <c r="D1617" s="38"/>
      <c r="AF1617" s="127"/>
      <c r="AG1617" s="127"/>
      <c r="AH1617" s="127"/>
      <c r="AI1617" s="127"/>
      <c r="AJ1617" s="127"/>
      <c r="AL1617" s="113"/>
      <c r="AS1617" s="127"/>
      <c r="AT1617" s="127"/>
      <c r="AU1617" s="127"/>
      <c r="AV1617" s="127"/>
      <c r="AW1617" s="127"/>
      <c r="AX1617" s="127"/>
      <c r="AY1617" s="127"/>
      <c r="AZ1617" s="127"/>
      <c r="BA1617" s="127"/>
    </row>
    <row r="1618" spans="3:69">
      <c r="C1618" s="38"/>
      <c r="D1618" s="38"/>
      <c r="AF1618" s="127"/>
      <c r="AG1618" s="127"/>
      <c r="AH1618" s="127"/>
      <c r="AI1618" s="127"/>
      <c r="AJ1618" s="127"/>
      <c r="AL1618" s="113"/>
      <c r="AS1618" s="127"/>
      <c r="AT1618" s="127"/>
      <c r="AU1618" s="127"/>
      <c r="AV1618" s="127"/>
      <c r="AW1618" s="127"/>
      <c r="AX1618" s="127"/>
      <c r="AY1618" s="127"/>
      <c r="AZ1618" s="127"/>
      <c r="BA1618" s="127"/>
      <c r="BC1618" s="127"/>
    </row>
    <row r="1619" spans="3:69">
      <c r="C1619" s="38"/>
      <c r="D1619" s="38"/>
      <c r="AF1619" s="127"/>
      <c r="AG1619" s="127"/>
      <c r="AH1619" s="127"/>
      <c r="AI1619" s="127"/>
      <c r="AJ1619" s="127"/>
      <c r="AL1619" s="113"/>
      <c r="AS1619" s="127"/>
      <c r="AT1619" s="127"/>
      <c r="AU1619" s="127"/>
      <c r="AV1619" s="127"/>
      <c r="AW1619" s="127"/>
      <c r="AX1619" s="127"/>
      <c r="AY1619" s="127"/>
      <c r="AZ1619" s="127"/>
      <c r="BA1619" s="127"/>
    </row>
    <row r="1620" spans="3:69">
      <c r="C1620" s="38"/>
      <c r="D1620" s="38"/>
      <c r="AF1620" s="127"/>
      <c r="AG1620" s="127"/>
      <c r="AH1620" s="127"/>
      <c r="AI1620" s="127"/>
      <c r="AJ1620" s="127"/>
      <c r="AL1620" s="113"/>
      <c r="AS1620" s="127"/>
      <c r="AT1620" s="127"/>
      <c r="AU1620" s="127"/>
      <c r="AV1620" s="127"/>
      <c r="AW1620" s="127"/>
      <c r="AX1620" s="127"/>
      <c r="AY1620" s="127"/>
      <c r="AZ1620" s="127"/>
      <c r="BA1620" s="127"/>
    </row>
    <row r="1621" spans="3:69">
      <c r="C1621" s="38"/>
      <c r="D1621" s="38"/>
      <c r="AF1621" s="127"/>
      <c r="AG1621" s="127"/>
      <c r="AH1621" s="127"/>
      <c r="AI1621" s="127"/>
      <c r="AJ1621" s="127"/>
      <c r="AL1621" s="113"/>
      <c r="AS1621" s="127"/>
      <c r="AT1621" s="127"/>
      <c r="AU1621" s="127"/>
      <c r="AV1621" s="127"/>
      <c r="AW1621" s="127"/>
      <c r="AX1621" s="127"/>
      <c r="AY1621" s="127"/>
      <c r="AZ1621" s="127"/>
      <c r="BA1621" s="127"/>
      <c r="BB1621" s="127"/>
      <c r="BC1621" s="127"/>
      <c r="BD1621" s="127"/>
      <c r="BE1621" s="127"/>
      <c r="BF1621" s="127"/>
      <c r="BG1621" s="127"/>
      <c r="BH1621" s="127"/>
      <c r="BI1621" s="127"/>
      <c r="BJ1621" s="127"/>
      <c r="BK1621" s="127"/>
      <c r="BL1621" s="127"/>
      <c r="BM1621" s="127"/>
      <c r="BN1621" s="127"/>
      <c r="BO1621" s="127"/>
      <c r="BP1621" s="127"/>
      <c r="BQ1621" s="127"/>
    </row>
    <row r="1622" spans="3:69">
      <c r="C1622" s="38"/>
      <c r="D1622" s="38"/>
      <c r="AF1622" s="127"/>
      <c r="AG1622" s="127"/>
      <c r="AH1622" s="127"/>
      <c r="AI1622" s="127"/>
      <c r="AJ1622" s="127"/>
      <c r="AL1622" s="113"/>
      <c r="AS1622" s="127"/>
      <c r="AT1622" s="127"/>
      <c r="AU1622" s="127"/>
      <c r="AV1622" s="127"/>
      <c r="AW1622" s="127"/>
      <c r="AX1622" s="127"/>
      <c r="AY1622" s="127"/>
      <c r="AZ1622" s="127"/>
      <c r="BA1622" s="127"/>
      <c r="BC1622" s="127"/>
      <c r="BD1622" s="127"/>
      <c r="BE1622" s="127"/>
      <c r="BF1622" s="127"/>
      <c r="BG1622" s="127"/>
      <c r="BH1622" s="127"/>
      <c r="BI1622" s="127"/>
      <c r="BJ1622" s="127"/>
      <c r="BK1622" s="127"/>
      <c r="BL1622" s="127"/>
      <c r="BM1622" s="127"/>
      <c r="BN1622" s="127"/>
      <c r="BO1622" s="127"/>
      <c r="BP1622" s="127"/>
      <c r="BQ1622" s="127"/>
    </row>
    <row r="1623" spans="3:69">
      <c r="C1623" s="38"/>
      <c r="D1623" s="38"/>
      <c r="AF1623" s="127"/>
      <c r="AG1623" s="127"/>
      <c r="AH1623" s="127"/>
      <c r="AI1623" s="127"/>
      <c r="AJ1623" s="127"/>
      <c r="AL1623" s="113"/>
      <c r="AS1623" s="127"/>
      <c r="AT1623" s="127"/>
      <c r="AU1623" s="127"/>
      <c r="AV1623" s="127"/>
      <c r="AW1623" s="127"/>
      <c r="AX1623" s="127"/>
      <c r="AY1623" s="127"/>
      <c r="AZ1623" s="127"/>
      <c r="BA1623" s="127"/>
      <c r="BC1623" s="127"/>
    </row>
    <row r="1624" spans="3:69">
      <c r="C1624" s="38"/>
      <c r="D1624" s="38"/>
      <c r="AF1624" s="127"/>
      <c r="AG1624" s="127"/>
      <c r="AH1624" s="127"/>
      <c r="AI1624" s="127"/>
      <c r="AJ1624" s="127"/>
      <c r="AL1624" s="113"/>
      <c r="AS1624" s="127"/>
      <c r="AT1624" s="127"/>
      <c r="AU1624" s="127"/>
      <c r="AV1624" s="127"/>
      <c r="AW1624" s="127"/>
      <c r="AX1624" s="127"/>
      <c r="AY1624" s="127"/>
      <c r="AZ1624" s="127"/>
      <c r="BA1624" s="127"/>
      <c r="BB1624" s="127"/>
      <c r="BC1624" s="127"/>
      <c r="BD1624" s="127"/>
      <c r="BE1624" s="127"/>
      <c r="BF1624" s="127"/>
      <c r="BG1624" s="127"/>
      <c r="BH1624" s="127"/>
      <c r="BI1624" s="127"/>
      <c r="BJ1624" s="127"/>
      <c r="BK1624" s="127"/>
      <c r="BL1624" s="127"/>
      <c r="BM1624" s="127"/>
      <c r="BN1624" s="127"/>
      <c r="BO1624" s="127"/>
      <c r="BP1624" s="127"/>
      <c r="BQ1624" s="127"/>
    </row>
    <row r="1625" spans="3:69">
      <c r="C1625" s="38"/>
      <c r="D1625" s="38"/>
      <c r="AF1625" s="127"/>
      <c r="AG1625" s="127"/>
      <c r="AH1625" s="127"/>
      <c r="AI1625" s="127"/>
      <c r="AJ1625" s="127"/>
      <c r="AL1625" s="113"/>
      <c r="AS1625" s="127"/>
      <c r="AT1625" s="127"/>
      <c r="AU1625" s="127"/>
      <c r="AV1625" s="127"/>
      <c r="AW1625" s="127"/>
      <c r="AX1625" s="127"/>
      <c r="AY1625" s="127"/>
      <c r="AZ1625" s="127"/>
    </row>
    <row r="1626" spans="3:69">
      <c r="C1626" s="38"/>
      <c r="D1626" s="38"/>
      <c r="AF1626" s="127"/>
      <c r="AG1626" s="127"/>
      <c r="AH1626" s="127"/>
      <c r="AI1626" s="127"/>
      <c r="AJ1626" s="127"/>
      <c r="AL1626" s="113"/>
      <c r="AS1626" s="127"/>
      <c r="AT1626" s="127"/>
      <c r="AU1626" s="127"/>
      <c r="AV1626" s="127"/>
      <c r="AW1626" s="127"/>
      <c r="AX1626" s="127"/>
      <c r="AY1626" s="127"/>
      <c r="AZ1626" s="127"/>
    </row>
    <row r="1627" spans="3:69">
      <c r="C1627" s="38"/>
      <c r="D1627" s="38"/>
      <c r="AF1627" s="127"/>
      <c r="AG1627" s="127"/>
      <c r="AH1627" s="127"/>
      <c r="AI1627" s="127"/>
      <c r="AJ1627" s="127"/>
      <c r="AL1627" s="113"/>
      <c r="AS1627" s="127"/>
      <c r="AT1627" s="127"/>
      <c r="AU1627" s="127"/>
      <c r="AV1627" s="127"/>
      <c r="AW1627" s="127"/>
      <c r="AX1627" s="127"/>
      <c r="AY1627" s="127"/>
      <c r="AZ1627" s="127"/>
      <c r="BA1627" s="127"/>
      <c r="BC1627" s="127"/>
      <c r="BD1627" s="127"/>
      <c r="BE1627" s="127"/>
      <c r="BF1627" s="127"/>
      <c r="BG1627" s="127"/>
      <c r="BH1627" s="127"/>
      <c r="BI1627" s="127"/>
      <c r="BJ1627" s="127"/>
      <c r="BK1627" s="127"/>
      <c r="BL1627" s="127"/>
      <c r="BM1627" s="127"/>
      <c r="BN1627" s="127"/>
      <c r="BO1627" s="127"/>
      <c r="BP1627" s="127"/>
      <c r="BQ1627" s="127"/>
    </row>
    <row r="1628" spans="3:69">
      <c r="C1628" s="38"/>
      <c r="D1628" s="38"/>
      <c r="AF1628" s="127"/>
      <c r="AG1628" s="127"/>
      <c r="AH1628" s="127"/>
      <c r="AI1628" s="127"/>
      <c r="AJ1628" s="127"/>
      <c r="AL1628" s="113"/>
      <c r="AS1628" s="127"/>
      <c r="AT1628" s="127"/>
      <c r="AU1628" s="127"/>
      <c r="AV1628" s="127"/>
      <c r="AW1628" s="127"/>
      <c r="AX1628" s="127"/>
      <c r="AY1628" s="127"/>
      <c r="AZ1628" s="127"/>
      <c r="BA1628" s="127"/>
    </row>
    <row r="1629" spans="3:69">
      <c r="C1629" s="38"/>
      <c r="D1629" s="38"/>
      <c r="AF1629" s="127"/>
      <c r="AG1629" s="127"/>
      <c r="AH1629" s="127"/>
      <c r="AI1629" s="127"/>
      <c r="AJ1629" s="127"/>
      <c r="AL1629" s="113"/>
      <c r="AS1629" s="127"/>
      <c r="AT1629" s="127"/>
      <c r="AU1629" s="127"/>
      <c r="AV1629" s="127"/>
      <c r="AW1629" s="127"/>
      <c r="AX1629" s="127"/>
      <c r="AY1629" s="127"/>
      <c r="AZ1629" s="127"/>
      <c r="BA1629" s="127"/>
      <c r="BB1629" s="127"/>
      <c r="BC1629" s="127"/>
      <c r="BD1629" s="127"/>
      <c r="BE1629" s="127"/>
      <c r="BF1629" s="127"/>
      <c r="BG1629" s="127"/>
      <c r="BH1629" s="127"/>
      <c r="BI1629" s="127"/>
      <c r="BJ1629" s="127"/>
      <c r="BK1629" s="127"/>
      <c r="BL1629" s="127"/>
      <c r="BM1629" s="127"/>
      <c r="BN1629" s="127"/>
      <c r="BO1629" s="127"/>
      <c r="BP1629" s="127"/>
      <c r="BQ1629" s="127"/>
    </row>
    <row r="1630" spans="3:69">
      <c r="C1630" s="38"/>
      <c r="D1630" s="38"/>
      <c r="AF1630" s="127"/>
      <c r="AG1630" s="127"/>
      <c r="AH1630" s="127"/>
      <c r="AI1630" s="127"/>
      <c r="AJ1630" s="127"/>
      <c r="AL1630" s="113"/>
      <c r="AS1630" s="127"/>
      <c r="AT1630" s="127"/>
      <c r="AU1630" s="127"/>
      <c r="AV1630" s="127"/>
      <c r="AW1630" s="127"/>
      <c r="AX1630" s="127"/>
      <c r="AY1630" s="127"/>
      <c r="AZ1630" s="127"/>
    </row>
    <row r="1631" spans="3:69">
      <c r="C1631" s="38"/>
      <c r="D1631" s="38"/>
      <c r="AF1631" s="127"/>
      <c r="AG1631" s="127"/>
      <c r="AH1631" s="127"/>
      <c r="AI1631" s="127"/>
      <c r="AJ1631" s="127"/>
      <c r="AL1631" s="113"/>
      <c r="AS1631" s="127"/>
      <c r="AT1631" s="127"/>
      <c r="AU1631" s="127"/>
      <c r="AV1631" s="127"/>
      <c r="AW1631" s="127"/>
      <c r="AX1631" s="127"/>
      <c r="AY1631" s="127"/>
      <c r="AZ1631" s="127"/>
      <c r="BA1631" s="127"/>
      <c r="BB1631" s="127"/>
      <c r="BC1631" s="127"/>
      <c r="BD1631" s="127"/>
      <c r="BE1631" s="127"/>
      <c r="BF1631" s="127"/>
      <c r="BG1631" s="127"/>
      <c r="BH1631" s="127"/>
      <c r="BI1631" s="127"/>
      <c r="BJ1631" s="127"/>
      <c r="BK1631" s="127"/>
      <c r="BL1631" s="127"/>
      <c r="BM1631" s="127"/>
      <c r="BN1631" s="127"/>
      <c r="BO1631" s="127"/>
      <c r="BP1631" s="127"/>
      <c r="BQ1631" s="127"/>
    </row>
    <row r="1632" spans="3:69">
      <c r="C1632" s="38"/>
      <c r="D1632" s="38"/>
      <c r="AF1632" s="127"/>
      <c r="AG1632" s="127"/>
      <c r="AH1632" s="127"/>
      <c r="AI1632" s="127"/>
      <c r="AJ1632" s="127"/>
      <c r="AL1632" s="113"/>
      <c r="AS1632" s="127"/>
      <c r="AT1632" s="127"/>
      <c r="AU1632" s="127"/>
      <c r="AV1632" s="127"/>
      <c r="AW1632" s="127"/>
      <c r="AX1632" s="127"/>
      <c r="AY1632" s="127"/>
      <c r="AZ1632" s="127"/>
    </row>
    <row r="1633" spans="3:69">
      <c r="C1633" s="38"/>
      <c r="D1633" s="38"/>
      <c r="AF1633" s="127"/>
      <c r="AG1633" s="127"/>
      <c r="AH1633" s="127"/>
      <c r="AI1633" s="127"/>
      <c r="AJ1633" s="127"/>
      <c r="AL1633" s="113"/>
      <c r="AS1633" s="127"/>
      <c r="AT1633" s="127"/>
      <c r="AU1633" s="127"/>
      <c r="AV1633" s="127"/>
      <c r="AW1633" s="127"/>
      <c r="AX1633" s="127"/>
      <c r="AY1633" s="127"/>
      <c r="AZ1633" s="127"/>
    </row>
    <row r="1634" spans="3:69">
      <c r="C1634" s="38"/>
      <c r="D1634" s="38"/>
      <c r="AF1634" s="127"/>
      <c r="AG1634" s="127"/>
      <c r="AH1634" s="127"/>
      <c r="AI1634" s="127"/>
      <c r="AJ1634" s="127"/>
      <c r="AL1634" s="113"/>
      <c r="AS1634" s="127"/>
      <c r="AT1634" s="127"/>
      <c r="AU1634" s="127"/>
      <c r="AV1634" s="127"/>
      <c r="AW1634" s="127"/>
      <c r="AX1634" s="127"/>
      <c r="AY1634" s="127"/>
      <c r="AZ1634" s="127"/>
    </row>
    <row r="1635" spans="3:69">
      <c r="C1635" s="38"/>
      <c r="D1635" s="38"/>
      <c r="AF1635" s="127"/>
      <c r="AG1635" s="127"/>
      <c r="AH1635" s="127"/>
      <c r="AI1635" s="127"/>
      <c r="AJ1635" s="127"/>
      <c r="AL1635" s="113"/>
      <c r="AS1635" s="127"/>
      <c r="AT1635" s="127"/>
      <c r="AU1635" s="127"/>
      <c r="AV1635" s="127"/>
      <c r="AW1635" s="127"/>
      <c r="AX1635" s="127"/>
      <c r="AY1635" s="127"/>
      <c r="AZ1635" s="127"/>
    </row>
    <row r="1636" spans="3:69">
      <c r="C1636" s="38"/>
      <c r="D1636" s="38"/>
      <c r="AF1636" s="127"/>
      <c r="AG1636" s="127"/>
      <c r="AH1636" s="127"/>
      <c r="AI1636" s="127"/>
      <c r="AJ1636" s="127"/>
      <c r="AL1636" s="113"/>
      <c r="AS1636" s="127"/>
      <c r="AT1636" s="127"/>
      <c r="AU1636" s="127"/>
      <c r="AV1636" s="127"/>
      <c r="AW1636" s="127"/>
      <c r="AX1636" s="127"/>
      <c r="AY1636" s="127"/>
      <c r="AZ1636" s="127"/>
    </row>
    <row r="1637" spans="3:69">
      <c r="C1637" s="38"/>
      <c r="D1637" s="38"/>
      <c r="AF1637" s="127"/>
      <c r="AG1637" s="127"/>
      <c r="AH1637" s="127"/>
      <c r="AI1637" s="127"/>
      <c r="AJ1637" s="127"/>
      <c r="AL1637" s="113"/>
      <c r="AS1637" s="127"/>
      <c r="AT1637" s="127"/>
      <c r="AU1637" s="127"/>
      <c r="AV1637" s="127"/>
      <c r="AW1637" s="127"/>
      <c r="AX1637" s="127"/>
      <c r="AY1637" s="127"/>
      <c r="AZ1637" s="127"/>
      <c r="BA1637" s="127"/>
      <c r="BC1637" s="127"/>
    </row>
    <row r="1638" spans="3:69">
      <c r="C1638" s="38"/>
      <c r="D1638" s="38"/>
      <c r="AF1638" s="127"/>
      <c r="AG1638" s="127"/>
      <c r="AH1638" s="127"/>
      <c r="AI1638" s="127"/>
      <c r="AJ1638" s="127"/>
      <c r="AL1638" s="113"/>
      <c r="AS1638" s="127"/>
      <c r="AT1638" s="127"/>
      <c r="AU1638" s="127"/>
      <c r="AV1638" s="127"/>
      <c r="AW1638" s="127"/>
      <c r="AX1638" s="127"/>
      <c r="AY1638" s="127"/>
      <c r="AZ1638" s="127"/>
      <c r="BA1638" s="127"/>
      <c r="BC1638" s="127"/>
    </row>
    <row r="1639" spans="3:69">
      <c r="C1639" s="38"/>
      <c r="D1639" s="38"/>
      <c r="AF1639" s="127"/>
      <c r="AG1639" s="127"/>
      <c r="AH1639" s="127"/>
      <c r="AI1639" s="127"/>
      <c r="AJ1639" s="127"/>
      <c r="AL1639" s="113"/>
      <c r="AS1639" s="127"/>
      <c r="AT1639" s="127"/>
      <c r="AU1639" s="127"/>
      <c r="AV1639" s="127"/>
      <c r="AW1639" s="127"/>
      <c r="AX1639" s="127"/>
      <c r="AY1639" s="127"/>
      <c r="AZ1639" s="127"/>
      <c r="BA1639" s="127"/>
      <c r="BB1639" s="127"/>
      <c r="BC1639" s="127"/>
      <c r="BD1639" s="127"/>
      <c r="BE1639" s="127"/>
      <c r="BF1639" s="127"/>
      <c r="BG1639" s="127"/>
      <c r="BH1639" s="127"/>
      <c r="BI1639" s="127"/>
      <c r="BJ1639" s="127"/>
      <c r="BK1639" s="127"/>
      <c r="BL1639" s="127"/>
      <c r="BM1639" s="127"/>
      <c r="BN1639" s="127"/>
      <c r="BO1639" s="127"/>
      <c r="BP1639" s="127"/>
      <c r="BQ1639" s="127"/>
    </row>
    <row r="1640" spans="3:69">
      <c r="C1640" s="38"/>
      <c r="D1640" s="38"/>
      <c r="AF1640" s="127"/>
      <c r="AG1640" s="127"/>
      <c r="AH1640" s="127"/>
      <c r="AI1640" s="127"/>
      <c r="AJ1640" s="127"/>
      <c r="AL1640" s="113"/>
      <c r="AS1640" s="127"/>
      <c r="AT1640" s="127"/>
      <c r="AU1640" s="127"/>
      <c r="AV1640" s="127"/>
      <c r="AW1640" s="127"/>
      <c r="AX1640" s="127"/>
      <c r="AY1640" s="127"/>
      <c r="AZ1640" s="127"/>
    </row>
    <row r="1641" spans="3:69">
      <c r="C1641" s="38"/>
      <c r="D1641" s="38"/>
      <c r="AF1641" s="127"/>
      <c r="AG1641" s="127"/>
      <c r="AH1641" s="127"/>
      <c r="AI1641" s="127"/>
      <c r="AJ1641" s="127"/>
      <c r="AL1641" s="113"/>
      <c r="AS1641" s="127"/>
      <c r="AT1641" s="127"/>
      <c r="AU1641" s="127"/>
      <c r="AV1641" s="127"/>
      <c r="AW1641" s="127"/>
      <c r="AX1641" s="127"/>
      <c r="AY1641" s="127"/>
      <c r="AZ1641" s="127"/>
      <c r="BA1641" s="127"/>
      <c r="BC1641" s="127"/>
      <c r="BD1641" s="127"/>
      <c r="BE1641" s="127"/>
      <c r="BF1641" s="127"/>
      <c r="BG1641" s="127"/>
      <c r="BH1641" s="127"/>
      <c r="BI1641" s="127"/>
      <c r="BJ1641" s="127"/>
      <c r="BK1641" s="127"/>
      <c r="BL1641" s="127"/>
      <c r="BM1641" s="127"/>
      <c r="BN1641" s="127"/>
      <c r="BO1641" s="127"/>
      <c r="BP1641" s="127"/>
      <c r="BQ1641" s="127"/>
    </row>
    <row r="1642" spans="3:69">
      <c r="C1642" s="38"/>
      <c r="D1642" s="38"/>
      <c r="AF1642" s="127"/>
      <c r="AG1642" s="127"/>
      <c r="AH1642" s="127"/>
      <c r="AI1642" s="127"/>
      <c r="AJ1642" s="127"/>
      <c r="AL1642" s="113"/>
      <c r="AS1642" s="127"/>
      <c r="AT1642" s="127"/>
      <c r="AU1642" s="127"/>
      <c r="AV1642" s="127"/>
      <c r="AW1642" s="127"/>
      <c r="AX1642" s="127"/>
      <c r="AY1642" s="127"/>
      <c r="AZ1642" s="127"/>
      <c r="BA1642" s="8"/>
    </row>
    <row r="1643" spans="3:69">
      <c r="C1643" s="38"/>
      <c r="D1643" s="38"/>
      <c r="AF1643" s="127"/>
      <c r="AG1643" s="127"/>
      <c r="AH1643" s="127"/>
      <c r="AI1643" s="127"/>
      <c r="AJ1643" s="127"/>
      <c r="AL1643" s="113"/>
      <c r="AS1643" s="127"/>
      <c r="AT1643" s="127"/>
      <c r="AU1643" s="127"/>
      <c r="AV1643" s="127"/>
      <c r="AW1643" s="127"/>
      <c r="AX1643" s="127"/>
      <c r="AY1643" s="127"/>
      <c r="AZ1643" s="127"/>
      <c r="BA1643" s="127"/>
    </row>
    <row r="1644" spans="3:69">
      <c r="C1644" s="38"/>
      <c r="D1644" s="38"/>
      <c r="AF1644" s="127"/>
      <c r="AG1644" s="127"/>
      <c r="AH1644" s="127"/>
      <c r="AI1644" s="127"/>
      <c r="AJ1644" s="127"/>
      <c r="AL1644" s="113"/>
      <c r="AS1644" s="127"/>
      <c r="AT1644" s="127"/>
      <c r="AU1644" s="127"/>
      <c r="AV1644" s="127"/>
      <c r="AW1644" s="127"/>
      <c r="AX1644" s="127"/>
      <c r="AY1644" s="127"/>
      <c r="AZ1644" s="127"/>
      <c r="BA1644" s="127"/>
      <c r="BC1644" s="127"/>
      <c r="BD1644" s="127"/>
      <c r="BE1644" s="127"/>
      <c r="BF1644" s="127"/>
      <c r="BG1644" s="127"/>
      <c r="BH1644" s="127"/>
      <c r="BI1644" s="127"/>
      <c r="BJ1644" s="127"/>
      <c r="BK1644" s="127"/>
      <c r="BL1644" s="127"/>
      <c r="BM1644" s="127"/>
      <c r="BN1644" s="127"/>
      <c r="BO1644" s="127"/>
      <c r="BP1644" s="127"/>
      <c r="BQ1644" s="127"/>
    </row>
    <row r="1645" spans="3:69">
      <c r="C1645" s="38"/>
      <c r="D1645" s="38"/>
      <c r="AF1645" s="127"/>
      <c r="AG1645" s="127"/>
      <c r="AH1645" s="127"/>
      <c r="AI1645" s="127"/>
      <c r="AJ1645" s="127"/>
      <c r="AL1645" s="113"/>
      <c r="AS1645" s="127"/>
      <c r="AT1645" s="127"/>
      <c r="AU1645" s="127"/>
      <c r="AV1645" s="127"/>
      <c r="AW1645" s="127"/>
      <c r="AX1645" s="127"/>
      <c r="AY1645" s="127"/>
      <c r="AZ1645" s="127"/>
      <c r="BA1645" s="127"/>
    </row>
    <row r="1646" spans="3:69">
      <c r="C1646" s="38"/>
      <c r="D1646" s="38"/>
      <c r="AF1646" s="127"/>
      <c r="AG1646" s="127"/>
      <c r="AH1646" s="127"/>
      <c r="AI1646" s="127"/>
      <c r="AJ1646" s="127"/>
      <c r="AL1646" s="113"/>
      <c r="AS1646" s="127"/>
      <c r="AT1646" s="127"/>
      <c r="AU1646" s="127"/>
      <c r="AV1646" s="127"/>
      <c r="AW1646" s="127"/>
      <c r="AX1646" s="127"/>
      <c r="AY1646" s="127"/>
      <c r="AZ1646" s="127"/>
      <c r="BA1646" s="127"/>
    </row>
    <row r="1647" spans="3:69">
      <c r="C1647" s="38"/>
      <c r="D1647" s="38"/>
      <c r="AF1647" s="127"/>
      <c r="AG1647" s="127"/>
      <c r="AH1647" s="127"/>
      <c r="AI1647" s="127"/>
      <c r="AJ1647" s="127"/>
      <c r="AL1647" s="113"/>
      <c r="AS1647" s="127"/>
      <c r="AT1647" s="127"/>
      <c r="AU1647" s="127"/>
      <c r="AV1647" s="127"/>
      <c r="AW1647" s="127"/>
      <c r="AX1647" s="127"/>
      <c r="AY1647" s="127"/>
      <c r="AZ1647" s="127"/>
    </row>
    <row r="1648" spans="3:69">
      <c r="C1648" s="38"/>
      <c r="D1648" s="38"/>
      <c r="AF1648" s="127"/>
      <c r="AG1648" s="127"/>
      <c r="AH1648" s="127"/>
      <c r="AI1648" s="127"/>
      <c r="AJ1648" s="127"/>
      <c r="AL1648" s="113"/>
      <c r="AS1648" s="127"/>
      <c r="AT1648" s="127"/>
      <c r="AU1648" s="127"/>
      <c r="AV1648" s="127"/>
      <c r="AW1648" s="127"/>
      <c r="AX1648" s="127"/>
      <c r="AY1648" s="127"/>
      <c r="AZ1648" s="127"/>
    </row>
    <row r="1649" spans="3:69">
      <c r="C1649" s="38"/>
      <c r="D1649" s="38"/>
      <c r="AF1649" s="127"/>
      <c r="AG1649" s="127"/>
      <c r="AH1649" s="127"/>
      <c r="AI1649" s="127"/>
      <c r="AJ1649" s="127"/>
      <c r="AL1649" s="113"/>
      <c r="AS1649" s="127"/>
      <c r="AT1649" s="127"/>
      <c r="AU1649" s="127"/>
      <c r="AV1649" s="127"/>
      <c r="AW1649" s="127"/>
      <c r="AX1649" s="127"/>
      <c r="AY1649" s="127"/>
      <c r="AZ1649" s="127"/>
    </row>
    <row r="1650" spans="3:69">
      <c r="C1650" s="38"/>
      <c r="D1650" s="38"/>
      <c r="AF1650" s="127"/>
      <c r="AG1650" s="127"/>
      <c r="AH1650" s="127"/>
      <c r="AI1650" s="127"/>
      <c r="AJ1650" s="127"/>
      <c r="AL1650" s="113"/>
      <c r="AS1650" s="127"/>
      <c r="AT1650" s="127"/>
      <c r="AU1650" s="127"/>
      <c r="AV1650" s="127"/>
      <c r="AW1650" s="127"/>
      <c r="AX1650" s="127"/>
      <c r="AY1650" s="127"/>
      <c r="AZ1650" s="127"/>
    </row>
    <row r="1651" spans="3:69">
      <c r="C1651" s="38"/>
      <c r="D1651" s="38"/>
      <c r="AF1651" s="127"/>
      <c r="AG1651" s="127"/>
      <c r="AH1651" s="127"/>
      <c r="AI1651" s="127"/>
      <c r="AJ1651" s="127"/>
      <c r="AL1651" s="113"/>
      <c r="AS1651" s="127"/>
      <c r="AT1651" s="127"/>
      <c r="AU1651" s="127"/>
      <c r="AV1651" s="127"/>
      <c r="AW1651" s="127"/>
      <c r="AX1651" s="127"/>
      <c r="AY1651" s="127"/>
      <c r="AZ1651" s="127"/>
    </row>
    <row r="1652" spans="3:69">
      <c r="C1652" s="38"/>
      <c r="D1652" s="38"/>
      <c r="AF1652" s="127"/>
      <c r="AG1652" s="127"/>
      <c r="AH1652" s="127"/>
      <c r="AI1652" s="127"/>
      <c r="AJ1652" s="127"/>
      <c r="AL1652" s="113"/>
      <c r="AS1652" s="127"/>
      <c r="AT1652" s="127"/>
      <c r="AU1652" s="127"/>
      <c r="AV1652" s="127"/>
      <c r="AW1652" s="127"/>
      <c r="AX1652" s="127"/>
      <c r="AY1652" s="127"/>
      <c r="AZ1652" s="127"/>
    </row>
    <row r="1653" spans="3:69">
      <c r="C1653" s="38"/>
      <c r="D1653" s="38"/>
      <c r="AF1653" s="127"/>
      <c r="AG1653" s="127"/>
      <c r="AH1653" s="127"/>
      <c r="AI1653" s="127"/>
      <c r="AJ1653" s="127"/>
      <c r="AL1653" s="113"/>
      <c r="AS1653" s="127"/>
      <c r="AT1653" s="127"/>
      <c r="AU1653" s="127"/>
      <c r="AV1653" s="127"/>
      <c r="AW1653" s="127"/>
      <c r="AX1653" s="127"/>
      <c r="AY1653" s="127"/>
      <c r="AZ1653" s="127"/>
    </row>
    <row r="1654" spans="3:69">
      <c r="C1654" s="38"/>
      <c r="D1654" s="38"/>
      <c r="AF1654" s="127"/>
      <c r="AG1654" s="127"/>
      <c r="AH1654" s="127"/>
      <c r="AI1654" s="127"/>
      <c r="AJ1654" s="127"/>
      <c r="AL1654" s="113"/>
      <c r="AS1654" s="127"/>
      <c r="AT1654" s="127"/>
      <c r="AU1654" s="127"/>
      <c r="AV1654" s="127"/>
      <c r="AW1654" s="127"/>
      <c r="AX1654" s="127"/>
      <c r="AY1654" s="127"/>
      <c r="AZ1654" s="127"/>
      <c r="BA1654" s="127"/>
    </row>
    <row r="1655" spans="3:69">
      <c r="C1655" s="38"/>
      <c r="D1655" s="38"/>
      <c r="AF1655" s="127"/>
      <c r="AG1655" s="127"/>
      <c r="AH1655" s="127"/>
      <c r="AI1655" s="127"/>
      <c r="AJ1655" s="127"/>
      <c r="AL1655" s="113"/>
      <c r="AS1655" s="127"/>
      <c r="AT1655" s="127"/>
      <c r="AU1655" s="127"/>
      <c r="AV1655" s="127"/>
      <c r="AW1655" s="127"/>
      <c r="AX1655" s="127"/>
      <c r="AY1655" s="127"/>
      <c r="AZ1655" s="127"/>
      <c r="BA1655" s="127"/>
      <c r="BB1655" s="127"/>
      <c r="BC1655" s="127"/>
      <c r="BD1655" s="127"/>
      <c r="BE1655" s="127"/>
      <c r="BF1655" s="127"/>
      <c r="BG1655" s="127"/>
      <c r="BH1655" s="127"/>
      <c r="BI1655" s="127"/>
      <c r="BJ1655" s="127"/>
      <c r="BK1655" s="127"/>
      <c r="BL1655" s="127"/>
      <c r="BM1655" s="127"/>
      <c r="BN1655" s="127"/>
      <c r="BO1655" s="127"/>
      <c r="BP1655" s="127"/>
      <c r="BQ1655" s="127"/>
    </row>
    <row r="1656" spans="3:69">
      <c r="C1656" s="38"/>
      <c r="D1656" s="38"/>
      <c r="AF1656" s="127"/>
      <c r="AG1656" s="127"/>
      <c r="AH1656" s="127"/>
      <c r="AI1656" s="127"/>
      <c r="AJ1656" s="127"/>
      <c r="AL1656" s="113"/>
      <c r="AS1656" s="127"/>
      <c r="AT1656" s="127"/>
      <c r="AU1656" s="127"/>
      <c r="AV1656" s="127"/>
      <c r="AW1656" s="127"/>
      <c r="AX1656" s="127"/>
      <c r="AY1656" s="127"/>
      <c r="AZ1656" s="127"/>
    </row>
    <row r="1657" spans="3:69">
      <c r="C1657" s="38"/>
      <c r="D1657" s="38"/>
      <c r="AF1657" s="127"/>
      <c r="AG1657" s="127"/>
      <c r="AH1657" s="127"/>
      <c r="AI1657" s="127"/>
      <c r="AJ1657" s="127"/>
      <c r="AL1657" s="113"/>
      <c r="AS1657" s="127"/>
      <c r="AT1657" s="127"/>
      <c r="AU1657" s="127"/>
      <c r="AV1657" s="127"/>
      <c r="AW1657" s="127"/>
      <c r="AX1657" s="127"/>
      <c r="AY1657" s="127"/>
      <c r="AZ1657" s="127"/>
    </row>
    <row r="1658" spans="3:69">
      <c r="C1658" s="38"/>
      <c r="D1658" s="38"/>
      <c r="AF1658" s="127"/>
      <c r="AG1658" s="127"/>
      <c r="AH1658" s="127"/>
      <c r="AI1658" s="127"/>
      <c r="AJ1658" s="127"/>
      <c r="AL1658" s="113"/>
      <c r="AS1658" s="127"/>
      <c r="AT1658" s="127"/>
      <c r="AU1658" s="127"/>
      <c r="AV1658" s="127"/>
      <c r="AW1658" s="127"/>
      <c r="AX1658" s="127"/>
      <c r="AY1658" s="127"/>
      <c r="AZ1658" s="127"/>
    </row>
    <row r="1659" spans="3:69">
      <c r="C1659" s="38"/>
      <c r="D1659" s="38"/>
      <c r="AF1659" s="127"/>
      <c r="AG1659" s="127"/>
      <c r="AH1659" s="127"/>
      <c r="AI1659" s="127"/>
      <c r="AJ1659" s="127"/>
      <c r="AL1659" s="113"/>
      <c r="AS1659" s="127"/>
      <c r="AT1659" s="127"/>
      <c r="AU1659" s="127"/>
      <c r="AV1659" s="127"/>
      <c r="AW1659" s="127"/>
      <c r="AX1659" s="127"/>
      <c r="AY1659" s="127"/>
      <c r="AZ1659" s="127"/>
    </row>
    <row r="1660" spans="3:69">
      <c r="C1660" s="38"/>
      <c r="D1660" s="38"/>
      <c r="AF1660" s="127"/>
      <c r="AG1660" s="127"/>
      <c r="AH1660" s="127"/>
      <c r="AI1660" s="127"/>
      <c r="AJ1660" s="127"/>
      <c r="AL1660" s="113"/>
      <c r="AS1660" s="127"/>
      <c r="AT1660" s="127"/>
      <c r="AU1660" s="127"/>
      <c r="AV1660" s="127"/>
      <c r="AW1660" s="127"/>
      <c r="AX1660" s="127"/>
      <c r="AY1660" s="127"/>
      <c r="AZ1660" s="127"/>
      <c r="BA1660" s="127"/>
      <c r="BB1660" s="127"/>
      <c r="BC1660" s="127"/>
      <c r="BD1660" s="127"/>
      <c r="BE1660" s="127"/>
      <c r="BF1660" s="127"/>
      <c r="BG1660" s="127"/>
      <c r="BH1660" s="127"/>
      <c r="BI1660" s="127"/>
      <c r="BJ1660" s="127"/>
      <c r="BK1660" s="127"/>
      <c r="BL1660" s="127"/>
      <c r="BM1660" s="127"/>
      <c r="BN1660" s="127"/>
      <c r="BO1660" s="127"/>
      <c r="BP1660" s="127"/>
      <c r="BQ1660" s="127"/>
    </row>
    <row r="1661" spans="3:69">
      <c r="C1661" s="38"/>
      <c r="D1661" s="38"/>
      <c r="AF1661" s="127"/>
      <c r="AG1661" s="127"/>
      <c r="AH1661" s="127"/>
      <c r="AI1661" s="127"/>
      <c r="AJ1661" s="127"/>
      <c r="AL1661" s="113"/>
      <c r="AS1661" s="127"/>
      <c r="AT1661" s="127"/>
      <c r="AU1661" s="127"/>
      <c r="AV1661" s="127"/>
      <c r="AW1661" s="127"/>
      <c r="AX1661" s="127"/>
      <c r="AY1661" s="127"/>
      <c r="AZ1661" s="127"/>
    </row>
    <row r="1662" spans="3:69">
      <c r="C1662" s="38"/>
      <c r="D1662" s="38"/>
      <c r="AF1662" s="127"/>
      <c r="AG1662" s="127"/>
      <c r="AH1662" s="127"/>
      <c r="AI1662" s="127"/>
      <c r="AJ1662" s="127"/>
      <c r="AL1662" s="113"/>
      <c r="AS1662" s="127"/>
      <c r="AT1662" s="127"/>
      <c r="AU1662" s="127"/>
      <c r="AV1662" s="127"/>
      <c r="AW1662" s="127"/>
      <c r="AX1662" s="127"/>
      <c r="AY1662" s="127"/>
      <c r="AZ1662" s="127"/>
    </row>
    <row r="1663" spans="3:69">
      <c r="C1663" s="38"/>
      <c r="D1663" s="38"/>
      <c r="AF1663" s="127"/>
      <c r="AG1663" s="127"/>
      <c r="AH1663" s="127"/>
      <c r="AI1663" s="127"/>
      <c r="AJ1663" s="127"/>
      <c r="AL1663" s="113"/>
      <c r="AS1663" s="127"/>
      <c r="AT1663" s="127"/>
      <c r="AU1663" s="127"/>
      <c r="AV1663" s="127"/>
      <c r="AW1663" s="127"/>
      <c r="AX1663" s="127"/>
      <c r="AY1663" s="127"/>
      <c r="AZ1663" s="127"/>
      <c r="BA1663" s="127"/>
      <c r="BC1663" s="127"/>
    </row>
    <row r="1664" spans="3:69">
      <c r="C1664" s="38"/>
      <c r="D1664" s="38"/>
      <c r="AF1664" s="127"/>
      <c r="AG1664" s="127"/>
      <c r="AH1664" s="127"/>
      <c r="AI1664" s="127"/>
      <c r="AJ1664" s="127"/>
      <c r="AL1664" s="113"/>
      <c r="AS1664" s="127"/>
      <c r="AT1664" s="127"/>
      <c r="AU1664" s="127"/>
      <c r="AV1664" s="127"/>
      <c r="AW1664" s="127"/>
      <c r="AX1664" s="127"/>
      <c r="AY1664" s="127"/>
      <c r="AZ1664" s="127"/>
      <c r="BA1664" s="127"/>
      <c r="BC1664" s="127"/>
      <c r="BD1664" s="127"/>
      <c r="BE1664" s="127"/>
      <c r="BF1664" s="127"/>
      <c r="BG1664" s="127"/>
      <c r="BH1664" s="127"/>
      <c r="BI1664" s="127"/>
      <c r="BJ1664" s="127"/>
      <c r="BK1664" s="127"/>
      <c r="BL1664" s="127"/>
      <c r="BM1664" s="127"/>
      <c r="BN1664" s="127"/>
      <c r="BO1664" s="127"/>
      <c r="BP1664" s="127"/>
      <c r="BQ1664" s="127"/>
    </row>
    <row r="1665" spans="3:69">
      <c r="C1665" s="38"/>
      <c r="D1665" s="38"/>
      <c r="AF1665" s="127"/>
      <c r="AG1665" s="127"/>
      <c r="AH1665" s="127"/>
      <c r="AI1665" s="127"/>
      <c r="AJ1665" s="127"/>
      <c r="AL1665" s="113"/>
      <c r="AS1665" s="127"/>
      <c r="AT1665" s="127"/>
      <c r="AU1665" s="127"/>
      <c r="AV1665" s="127"/>
      <c r="AW1665" s="127"/>
      <c r="AX1665" s="127"/>
      <c r="AY1665" s="127"/>
      <c r="AZ1665" s="127"/>
      <c r="BA1665" s="127"/>
      <c r="BB1665" s="127"/>
      <c r="BC1665" s="127"/>
      <c r="BD1665" s="127"/>
      <c r="BE1665" s="127"/>
      <c r="BF1665" s="127"/>
      <c r="BG1665" s="127"/>
      <c r="BH1665" s="127"/>
      <c r="BI1665" s="127"/>
      <c r="BJ1665" s="127"/>
      <c r="BK1665" s="127"/>
      <c r="BL1665" s="127"/>
      <c r="BM1665" s="127"/>
      <c r="BN1665" s="127"/>
      <c r="BO1665" s="127"/>
      <c r="BP1665" s="127"/>
      <c r="BQ1665" s="127"/>
    </row>
    <row r="1666" spans="3:69">
      <c r="C1666" s="38"/>
      <c r="D1666" s="38"/>
      <c r="AF1666" s="127"/>
      <c r="AG1666" s="127"/>
      <c r="AH1666" s="127"/>
      <c r="AI1666" s="127"/>
      <c r="AJ1666" s="127"/>
      <c r="AL1666" s="113"/>
      <c r="AS1666" s="127"/>
      <c r="AT1666" s="127"/>
      <c r="AU1666" s="127"/>
      <c r="AV1666" s="127"/>
      <c r="AW1666" s="127"/>
      <c r="AX1666" s="127"/>
      <c r="AY1666" s="127"/>
      <c r="AZ1666" s="127"/>
      <c r="BA1666" s="127"/>
    </row>
    <row r="1667" spans="3:69">
      <c r="C1667" s="38"/>
      <c r="D1667" s="38"/>
      <c r="AF1667" s="127"/>
      <c r="AG1667" s="127"/>
      <c r="AH1667" s="127"/>
      <c r="AI1667" s="127"/>
      <c r="AJ1667" s="127"/>
      <c r="AL1667" s="113"/>
      <c r="AS1667" s="127"/>
      <c r="AT1667" s="127"/>
      <c r="AU1667" s="127"/>
      <c r="AV1667" s="127"/>
      <c r="AW1667" s="127"/>
      <c r="AX1667" s="127"/>
      <c r="AY1667" s="127"/>
      <c r="AZ1667" s="127"/>
    </row>
    <row r="1668" spans="3:69">
      <c r="C1668" s="38"/>
      <c r="D1668" s="38"/>
      <c r="AF1668" s="127"/>
      <c r="AG1668" s="127"/>
      <c r="AH1668" s="127"/>
      <c r="AI1668" s="127"/>
      <c r="AJ1668" s="127"/>
      <c r="AL1668" s="113"/>
      <c r="AS1668" s="127"/>
      <c r="AT1668" s="127"/>
      <c r="AU1668" s="127"/>
      <c r="AV1668" s="127"/>
      <c r="AW1668" s="127"/>
      <c r="AX1668" s="127"/>
      <c r="AY1668" s="127"/>
      <c r="AZ1668" s="127"/>
      <c r="BA1668" s="127"/>
    </row>
    <row r="1669" spans="3:69">
      <c r="C1669" s="38"/>
      <c r="D1669" s="38"/>
      <c r="AF1669" s="127"/>
      <c r="AG1669" s="127"/>
      <c r="AH1669" s="127"/>
      <c r="AI1669" s="127"/>
      <c r="AJ1669" s="127"/>
      <c r="AL1669" s="113"/>
      <c r="AS1669" s="127"/>
      <c r="AT1669" s="127"/>
      <c r="AU1669" s="127"/>
      <c r="AV1669" s="127"/>
      <c r="AW1669" s="127"/>
      <c r="AX1669" s="127"/>
      <c r="AY1669" s="127"/>
      <c r="AZ1669" s="127"/>
      <c r="BA1669" s="127"/>
    </row>
    <row r="1670" spans="3:69">
      <c r="C1670" s="38"/>
      <c r="D1670" s="38"/>
      <c r="AF1670" s="127"/>
      <c r="AG1670" s="127"/>
      <c r="AH1670" s="127"/>
      <c r="AI1670" s="127"/>
      <c r="AJ1670" s="127"/>
      <c r="AL1670" s="113"/>
      <c r="AS1670" s="127"/>
      <c r="AT1670" s="127"/>
      <c r="AU1670" s="127"/>
      <c r="AV1670" s="127"/>
      <c r="AW1670" s="127"/>
      <c r="AX1670" s="127"/>
      <c r="AY1670" s="127"/>
      <c r="AZ1670" s="127"/>
    </row>
    <row r="1671" spans="3:69">
      <c r="C1671" s="38"/>
      <c r="D1671" s="38"/>
      <c r="AF1671" s="127"/>
      <c r="AG1671" s="127"/>
      <c r="AH1671" s="127"/>
      <c r="AI1671" s="127"/>
      <c r="AJ1671" s="127"/>
      <c r="AL1671" s="113"/>
      <c r="AS1671" s="127"/>
      <c r="AT1671" s="127"/>
      <c r="AU1671" s="127"/>
      <c r="AV1671" s="127"/>
      <c r="AW1671" s="127"/>
      <c r="AX1671" s="127"/>
      <c r="AY1671" s="127"/>
      <c r="AZ1671" s="127"/>
      <c r="BA1671" s="127"/>
      <c r="BC1671" s="127"/>
    </row>
    <row r="1672" spans="3:69">
      <c r="C1672" s="38"/>
      <c r="D1672" s="38"/>
      <c r="AF1672" s="127"/>
      <c r="AG1672" s="127"/>
      <c r="AH1672" s="127"/>
      <c r="AI1672" s="127"/>
      <c r="AJ1672" s="127"/>
      <c r="AL1672" s="113"/>
      <c r="AS1672" s="127"/>
      <c r="AT1672" s="127"/>
      <c r="AU1672" s="127"/>
      <c r="AV1672" s="127"/>
      <c r="AW1672" s="127"/>
      <c r="AX1672" s="127"/>
      <c r="AY1672" s="127"/>
      <c r="AZ1672" s="127"/>
    </row>
    <row r="1673" spans="3:69">
      <c r="C1673" s="38"/>
      <c r="D1673" s="38"/>
      <c r="AF1673" s="127"/>
      <c r="AG1673" s="127"/>
      <c r="AH1673" s="127"/>
      <c r="AI1673" s="127"/>
      <c r="AJ1673" s="127"/>
      <c r="AL1673" s="113"/>
      <c r="AS1673" s="127"/>
      <c r="AT1673" s="127"/>
      <c r="AU1673" s="127"/>
      <c r="AV1673" s="127"/>
      <c r="AW1673" s="127"/>
      <c r="AX1673" s="127"/>
      <c r="AY1673" s="127"/>
      <c r="AZ1673" s="127"/>
    </row>
    <row r="1674" spans="3:69">
      <c r="C1674" s="38"/>
      <c r="D1674" s="38"/>
      <c r="AF1674" s="127"/>
      <c r="AG1674" s="127"/>
      <c r="AH1674" s="127"/>
      <c r="AI1674" s="127"/>
      <c r="AJ1674" s="127"/>
      <c r="AL1674" s="113"/>
      <c r="AS1674" s="127"/>
      <c r="AT1674" s="127"/>
      <c r="AU1674" s="127"/>
      <c r="AV1674" s="127"/>
      <c r="AW1674" s="127"/>
      <c r="AX1674" s="127"/>
      <c r="AY1674" s="127"/>
      <c r="AZ1674" s="127"/>
    </row>
    <row r="1675" spans="3:69">
      <c r="C1675" s="38"/>
      <c r="D1675" s="38"/>
      <c r="AF1675" s="127"/>
      <c r="AG1675" s="127"/>
      <c r="AH1675" s="127"/>
      <c r="AI1675" s="127"/>
      <c r="AJ1675" s="127"/>
      <c r="AL1675" s="113"/>
      <c r="AS1675" s="127"/>
      <c r="AT1675" s="127"/>
      <c r="AU1675" s="127"/>
      <c r="AV1675" s="127"/>
      <c r="AW1675" s="127"/>
      <c r="AX1675" s="127"/>
      <c r="AY1675" s="127"/>
      <c r="AZ1675" s="127"/>
      <c r="BA1675" s="127"/>
      <c r="BC1675" s="127"/>
    </row>
    <row r="1676" spans="3:69">
      <c r="C1676" s="38"/>
      <c r="D1676" s="38"/>
      <c r="AF1676" s="127"/>
      <c r="AG1676" s="127"/>
      <c r="AH1676" s="127"/>
      <c r="AI1676" s="127"/>
      <c r="AJ1676" s="127"/>
      <c r="AL1676" s="113"/>
      <c r="AS1676" s="127"/>
      <c r="AT1676" s="127"/>
      <c r="AU1676" s="127"/>
      <c r="AV1676" s="127"/>
      <c r="AW1676" s="127"/>
      <c r="AX1676" s="127"/>
      <c r="AY1676" s="127"/>
      <c r="AZ1676" s="127"/>
      <c r="BA1676" s="127"/>
    </row>
    <row r="1677" spans="3:69">
      <c r="C1677" s="38"/>
      <c r="D1677" s="38"/>
      <c r="AF1677" s="127"/>
      <c r="AG1677" s="127"/>
      <c r="AH1677" s="127"/>
      <c r="AI1677" s="127"/>
      <c r="AJ1677" s="127"/>
      <c r="AL1677" s="113"/>
      <c r="AS1677" s="127"/>
      <c r="AT1677" s="127"/>
      <c r="AU1677" s="127"/>
      <c r="AV1677" s="127"/>
      <c r="AW1677" s="127"/>
      <c r="AX1677" s="127"/>
      <c r="AY1677" s="127"/>
      <c r="AZ1677" s="127"/>
      <c r="BA1677" s="127"/>
      <c r="BB1677" s="127"/>
      <c r="BC1677" s="127"/>
      <c r="BD1677" s="127"/>
      <c r="BE1677" s="127"/>
      <c r="BF1677" s="127"/>
      <c r="BG1677" s="127"/>
      <c r="BH1677" s="127"/>
      <c r="BI1677" s="127"/>
      <c r="BJ1677" s="127"/>
      <c r="BK1677" s="127"/>
      <c r="BL1677" s="127"/>
      <c r="BM1677" s="127"/>
      <c r="BN1677" s="127"/>
      <c r="BO1677" s="127"/>
      <c r="BP1677" s="127"/>
      <c r="BQ1677" s="127"/>
    </row>
    <row r="1678" spans="3:69">
      <c r="C1678" s="38"/>
      <c r="D1678" s="38"/>
      <c r="AF1678" s="127"/>
      <c r="AG1678" s="127"/>
      <c r="AH1678" s="127"/>
      <c r="AI1678" s="127"/>
      <c r="AJ1678" s="127"/>
      <c r="AL1678" s="113"/>
      <c r="AS1678" s="127"/>
      <c r="AT1678" s="127"/>
      <c r="AU1678" s="127"/>
      <c r="AV1678" s="127"/>
      <c r="AW1678" s="127"/>
      <c r="AX1678" s="127"/>
      <c r="AY1678" s="127"/>
      <c r="AZ1678" s="127"/>
      <c r="BA1678" s="127"/>
      <c r="BB1678" s="127"/>
      <c r="BC1678" s="127"/>
      <c r="BD1678" s="127"/>
      <c r="BE1678" s="127"/>
      <c r="BF1678" s="127"/>
      <c r="BG1678" s="127"/>
      <c r="BH1678" s="127"/>
      <c r="BI1678" s="127"/>
      <c r="BJ1678" s="127"/>
      <c r="BK1678" s="127"/>
      <c r="BL1678" s="127"/>
      <c r="BM1678" s="127"/>
      <c r="BN1678" s="127"/>
      <c r="BO1678" s="127"/>
      <c r="BP1678" s="127"/>
      <c r="BQ1678" s="127"/>
    </row>
    <row r="1679" spans="3:69">
      <c r="C1679" s="38"/>
      <c r="D1679" s="38"/>
      <c r="AF1679" s="127"/>
      <c r="AG1679" s="127"/>
      <c r="AH1679" s="127"/>
      <c r="AI1679" s="127"/>
      <c r="AJ1679" s="127"/>
      <c r="AL1679" s="113"/>
      <c r="AS1679" s="127"/>
      <c r="AT1679" s="127"/>
      <c r="AU1679" s="127"/>
      <c r="AV1679" s="127"/>
      <c r="AW1679" s="127"/>
      <c r="AX1679" s="127"/>
      <c r="AY1679" s="127"/>
      <c r="AZ1679" s="127"/>
      <c r="BA1679" s="127"/>
      <c r="BB1679" s="127"/>
      <c r="BC1679" s="127"/>
      <c r="BD1679" s="127"/>
      <c r="BE1679" s="127"/>
      <c r="BF1679" s="127"/>
      <c r="BG1679" s="127"/>
      <c r="BH1679" s="127"/>
      <c r="BI1679" s="127"/>
      <c r="BJ1679" s="127"/>
      <c r="BK1679" s="127"/>
      <c r="BL1679" s="127"/>
      <c r="BM1679" s="127"/>
      <c r="BN1679" s="127"/>
      <c r="BO1679" s="127"/>
      <c r="BP1679" s="127"/>
      <c r="BQ1679" s="127"/>
    </row>
    <row r="1680" spans="3:69">
      <c r="C1680" s="38"/>
      <c r="D1680" s="38"/>
      <c r="AF1680" s="127"/>
      <c r="AG1680" s="127"/>
      <c r="AH1680" s="127"/>
      <c r="AI1680" s="127"/>
      <c r="AJ1680" s="127"/>
      <c r="AL1680" s="113"/>
      <c r="AS1680" s="127"/>
      <c r="AT1680" s="127"/>
      <c r="AU1680" s="127"/>
      <c r="AV1680" s="127"/>
      <c r="AW1680" s="127"/>
      <c r="AX1680" s="127"/>
      <c r="AY1680" s="127"/>
      <c r="AZ1680" s="127"/>
      <c r="BA1680" s="127"/>
      <c r="BB1680" s="127"/>
      <c r="BC1680" s="127"/>
      <c r="BD1680" s="127"/>
      <c r="BE1680" s="127"/>
      <c r="BF1680" s="127"/>
      <c r="BG1680" s="127"/>
      <c r="BH1680" s="127"/>
      <c r="BI1680" s="127"/>
      <c r="BJ1680" s="127"/>
      <c r="BK1680" s="127"/>
      <c r="BL1680" s="127"/>
      <c r="BM1680" s="127"/>
      <c r="BN1680" s="127"/>
      <c r="BO1680" s="127"/>
      <c r="BP1680" s="127"/>
      <c r="BQ1680" s="127"/>
    </row>
    <row r="1681" spans="3:69">
      <c r="C1681" s="38"/>
      <c r="D1681" s="38"/>
      <c r="AF1681" s="127"/>
      <c r="AG1681" s="127"/>
      <c r="AH1681" s="127"/>
      <c r="AI1681" s="127"/>
      <c r="AJ1681" s="127"/>
      <c r="AL1681" s="113"/>
      <c r="AS1681" s="127"/>
      <c r="AT1681" s="127"/>
      <c r="AU1681" s="127"/>
      <c r="AV1681" s="127"/>
      <c r="AW1681" s="127"/>
      <c r="AX1681" s="127"/>
      <c r="AY1681" s="127"/>
      <c r="AZ1681" s="127"/>
      <c r="BA1681" s="127"/>
      <c r="BC1681" s="127"/>
    </row>
    <row r="1682" spans="3:69">
      <c r="C1682" s="38"/>
      <c r="D1682" s="38"/>
      <c r="AF1682" s="127"/>
      <c r="AG1682" s="127"/>
      <c r="AH1682" s="127"/>
      <c r="AI1682" s="127"/>
      <c r="AJ1682" s="127"/>
      <c r="AL1682" s="113"/>
      <c r="AS1682" s="127"/>
      <c r="AT1682" s="127"/>
      <c r="AU1682" s="127"/>
      <c r="AV1682" s="127"/>
      <c r="AW1682" s="127"/>
      <c r="AX1682" s="127"/>
      <c r="AY1682" s="127"/>
      <c r="AZ1682" s="127"/>
      <c r="BA1682" s="127"/>
      <c r="BB1682" s="127"/>
      <c r="BC1682" s="127"/>
      <c r="BD1682" s="127"/>
      <c r="BE1682" s="127"/>
      <c r="BF1682" s="127"/>
      <c r="BG1682" s="127"/>
      <c r="BH1682" s="127"/>
      <c r="BI1682" s="127"/>
      <c r="BJ1682" s="127"/>
      <c r="BK1682" s="127"/>
      <c r="BL1682" s="127"/>
      <c r="BM1682" s="127"/>
      <c r="BN1682" s="127"/>
      <c r="BO1682" s="127"/>
      <c r="BP1682" s="127"/>
      <c r="BQ1682" s="127"/>
    </row>
    <row r="1683" spans="3:69">
      <c r="C1683" s="38"/>
      <c r="D1683" s="38"/>
      <c r="AF1683" s="127"/>
      <c r="AG1683" s="127"/>
      <c r="AH1683" s="127"/>
      <c r="AI1683" s="127"/>
      <c r="AJ1683" s="127"/>
      <c r="AL1683" s="113"/>
      <c r="AS1683" s="127"/>
      <c r="AT1683" s="127"/>
      <c r="AU1683" s="127"/>
      <c r="AV1683" s="127"/>
      <c r="AW1683" s="127"/>
      <c r="AX1683" s="127"/>
      <c r="AY1683" s="127"/>
      <c r="AZ1683" s="127"/>
      <c r="BA1683" s="127"/>
      <c r="BB1683" s="127"/>
      <c r="BC1683" s="127"/>
      <c r="BD1683" s="127"/>
      <c r="BE1683" s="127"/>
      <c r="BF1683" s="127"/>
      <c r="BG1683" s="127"/>
      <c r="BH1683" s="127"/>
      <c r="BI1683" s="127"/>
      <c r="BJ1683" s="127"/>
      <c r="BK1683" s="127"/>
      <c r="BL1683" s="127"/>
      <c r="BM1683" s="127"/>
      <c r="BN1683" s="127"/>
      <c r="BO1683" s="127"/>
      <c r="BP1683" s="127"/>
      <c r="BQ1683" s="127"/>
    </row>
    <row r="1684" spans="3:69">
      <c r="C1684" s="38"/>
      <c r="D1684" s="38"/>
      <c r="AF1684" s="127"/>
      <c r="AG1684" s="127"/>
      <c r="AH1684" s="127"/>
      <c r="AI1684" s="127"/>
      <c r="AJ1684" s="127"/>
      <c r="AL1684" s="113"/>
      <c r="AS1684" s="127"/>
      <c r="AT1684" s="127"/>
      <c r="AU1684" s="127"/>
      <c r="AV1684" s="127"/>
      <c r="AW1684" s="127"/>
      <c r="AX1684" s="127"/>
      <c r="AY1684" s="127"/>
      <c r="AZ1684" s="127"/>
      <c r="BA1684" s="127"/>
      <c r="BC1684" s="127"/>
    </row>
    <row r="1685" spans="3:69">
      <c r="C1685" s="38"/>
      <c r="D1685" s="38"/>
      <c r="AF1685" s="127"/>
      <c r="AG1685" s="127"/>
      <c r="AH1685" s="127"/>
      <c r="AI1685" s="127"/>
      <c r="AJ1685" s="127"/>
      <c r="AL1685" s="113"/>
      <c r="AS1685" s="127"/>
      <c r="AT1685" s="127"/>
      <c r="AU1685" s="127"/>
      <c r="AV1685" s="127"/>
      <c r="AW1685" s="127"/>
      <c r="AX1685" s="127"/>
      <c r="AY1685" s="127"/>
      <c r="AZ1685" s="127"/>
      <c r="BA1685" s="127"/>
      <c r="BC1685" s="127"/>
    </row>
    <row r="1686" spans="3:69">
      <c r="C1686" s="38"/>
      <c r="D1686" s="38"/>
      <c r="AF1686" s="127"/>
      <c r="AG1686" s="127"/>
      <c r="AH1686" s="127"/>
      <c r="AI1686" s="127"/>
      <c r="AJ1686" s="127"/>
      <c r="AL1686" s="113"/>
      <c r="AS1686" s="127"/>
      <c r="AT1686" s="127"/>
      <c r="AU1686" s="127"/>
      <c r="AV1686" s="127"/>
      <c r="AW1686" s="127"/>
      <c r="AX1686" s="127"/>
      <c r="AY1686" s="127"/>
      <c r="AZ1686" s="127"/>
      <c r="BA1686" s="127"/>
      <c r="BC1686" s="127"/>
      <c r="BD1686" s="127"/>
      <c r="BE1686" s="127"/>
      <c r="BF1686" s="127"/>
      <c r="BG1686" s="127"/>
      <c r="BH1686" s="127"/>
      <c r="BI1686" s="127"/>
      <c r="BJ1686" s="127"/>
      <c r="BK1686" s="127"/>
      <c r="BL1686" s="127"/>
      <c r="BM1686" s="127"/>
      <c r="BN1686" s="127"/>
      <c r="BO1686" s="127"/>
      <c r="BP1686" s="127"/>
      <c r="BQ1686" s="127"/>
    </row>
    <row r="1687" spans="3:69">
      <c r="C1687" s="38"/>
      <c r="D1687" s="38"/>
      <c r="AF1687" s="127"/>
      <c r="AG1687" s="127"/>
      <c r="AH1687" s="127"/>
      <c r="AI1687" s="127"/>
      <c r="AJ1687" s="127"/>
      <c r="AL1687" s="113"/>
      <c r="AS1687" s="127"/>
      <c r="AT1687" s="127"/>
      <c r="AU1687" s="127"/>
      <c r="AV1687" s="127"/>
      <c r="AW1687" s="127"/>
      <c r="AX1687" s="127"/>
      <c r="AY1687" s="127"/>
      <c r="AZ1687" s="127"/>
      <c r="BA1687" s="127"/>
      <c r="BB1687" s="127"/>
      <c r="BC1687" s="127"/>
      <c r="BD1687" s="127"/>
      <c r="BE1687" s="127"/>
      <c r="BF1687" s="127"/>
      <c r="BG1687" s="127"/>
      <c r="BH1687" s="127"/>
      <c r="BI1687" s="127"/>
      <c r="BJ1687" s="127"/>
      <c r="BK1687" s="127"/>
      <c r="BL1687" s="127"/>
      <c r="BM1687" s="127"/>
      <c r="BN1687" s="127"/>
      <c r="BO1687" s="127"/>
      <c r="BP1687" s="127"/>
      <c r="BQ1687" s="127"/>
    </row>
    <row r="1688" spans="3:69">
      <c r="C1688" s="38"/>
      <c r="D1688" s="38"/>
      <c r="AF1688" s="127"/>
      <c r="AG1688" s="127"/>
      <c r="AH1688" s="127"/>
      <c r="AI1688" s="127"/>
      <c r="AJ1688" s="127"/>
      <c r="AL1688" s="113"/>
      <c r="AS1688" s="127"/>
      <c r="AT1688" s="127"/>
      <c r="AU1688" s="127"/>
      <c r="AV1688" s="127"/>
      <c r="AW1688" s="127"/>
      <c r="AX1688" s="127"/>
      <c r="AY1688" s="127"/>
      <c r="AZ1688" s="127"/>
      <c r="BA1688" s="127"/>
      <c r="BB1688" s="127"/>
      <c r="BC1688" s="127"/>
      <c r="BD1688" s="127"/>
      <c r="BE1688" s="127"/>
      <c r="BF1688" s="127"/>
      <c r="BG1688" s="127"/>
      <c r="BH1688" s="127"/>
      <c r="BI1688" s="127"/>
      <c r="BJ1688" s="127"/>
      <c r="BK1688" s="127"/>
      <c r="BL1688" s="127"/>
      <c r="BM1688" s="127"/>
      <c r="BN1688" s="127"/>
      <c r="BO1688" s="127"/>
      <c r="BP1688" s="127"/>
      <c r="BQ1688" s="127"/>
    </row>
    <row r="1689" spans="3:69">
      <c r="C1689" s="38"/>
      <c r="D1689" s="38"/>
      <c r="AF1689" s="127"/>
      <c r="AG1689" s="127"/>
      <c r="AH1689" s="127"/>
      <c r="AI1689" s="127"/>
      <c r="AJ1689" s="127"/>
      <c r="AL1689" s="113"/>
      <c r="AS1689" s="127"/>
      <c r="AT1689" s="127"/>
      <c r="AU1689" s="127"/>
      <c r="AV1689" s="127"/>
      <c r="AW1689" s="127"/>
      <c r="AX1689" s="127"/>
      <c r="AY1689" s="127"/>
      <c r="AZ1689" s="127"/>
      <c r="BA1689" s="127"/>
    </row>
    <row r="1690" spans="3:69">
      <c r="C1690" s="38"/>
      <c r="D1690" s="38"/>
      <c r="AF1690" s="127"/>
      <c r="AG1690" s="127"/>
      <c r="AH1690" s="127"/>
      <c r="AI1690" s="127"/>
      <c r="AJ1690" s="127"/>
      <c r="AL1690" s="113"/>
      <c r="AS1690" s="127"/>
      <c r="AT1690" s="127"/>
      <c r="AU1690" s="127"/>
      <c r="AV1690" s="127"/>
      <c r="AW1690" s="127"/>
      <c r="AX1690" s="127"/>
      <c r="AY1690" s="127"/>
      <c r="AZ1690" s="127"/>
      <c r="BA1690" s="127"/>
    </row>
    <row r="1691" spans="3:69">
      <c r="C1691" s="38"/>
      <c r="D1691" s="38"/>
      <c r="AF1691" s="127"/>
      <c r="AG1691" s="127"/>
      <c r="AH1691" s="127"/>
      <c r="AI1691" s="127"/>
      <c r="AJ1691" s="127"/>
      <c r="AL1691" s="113"/>
      <c r="AS1691" s="127"/>
      <c r="AT1691" s="127"/>
      <c r="AU1691" s="127"/>
      <c r="AV1691" s="127"/>
      <c r="AW1691" s="127"/>
      <c r="AX1691" s="127"/>
      <c r="AY1691" s="127"/>
      <c r="AZ1691" s="127"/>
      <c r="BA1691" s="127"/>
    </row>
    <row r="1692" spans="3:69">
      <c r="C1692" s="38"/>
      <c r="D1692" s="38"/>
      <c r="AF1692" s="127"/>
      <c r="AG1692" s="127"/>
      <c r="AH1692" s="127"/>
      <c r="AI1692" s="127"/>
      <c r="AJ1692" s="127"/>
      <c r="AL1692" s="113"/>
      <c r="AS1692" s="127"/>
      <c r="AT1692" s="127"/>
      <c r="AU1692" s="127"/>
      <c r="AV1692" s="127"/>
      <c r="AW1692" s="127"/>
      <c r="AX1692" s="127"/>
      <c r="AY1692" s="127"/>
      <c r="AZ1692" s="127"/>
      <c r="BA1692" s="127"/>
      <c r="BC1692" s="127"/>
    </row>
    <row r="1693" spans="3:69">
      <c r="C1693" s="38"/>
      <c r="D1693" s="38"/>
      <c r="AF1693" s="127"/>
      <c r="AG1693" s="127"/>
      <c r="AH1693" s="127"/>
      <c r="AI1693" s="127"/>
      <c r="AJ1693" s="127"/>
      <c r="AL1693" s="113"/>
      <c r="AS1693" s="127"/>
      <c r="AT1693" s="127"/>
      <c r="AU1693" s="127"/>
      <c r="AV1693" s="127"/>
      <c r="AW1693" s="127"/>
      <c r="AX1693" s="127"/>
      <c r="AY1693" s="127"/>
      <c r="AZ1693" s="127"/>
      <c r="BA1693" s="127"/>
      <c r="BB1693" s="127"/>
      <c r="BC1693" s="127"/>
      <c r="BD1693" s="127"/>
      <c r="BE1693" s="127"/>
      <c r="BF1693" s="127"/>
      <c r="BG1693" s="127"/>
      <c r="BH1693" s="127"/>
      <c r="BI1693" s="127"/>
      <c r="BJ1693" s="127"/>
      <c r="BK1693" s="127"/>
      <c r="BL1693" s="127"/>
      <c r="BM1693" s="127"/>
      <c r="BN1693" s="127"/>
      <c r="BO1693" s="127"/>
      <c r="BP1693" s="127"/>
      <c r="BQ1693" s="127"/>
    </row>
    <row r="1694" spans="3:69">
      <c r="C1694" s="38"/>
      <c r="D1694" s="38"/>
      <c r="AF1694" s="127"/>
      <c r="AG1694" s="127"/>
      <c r="AH1694" s="127"/>
      <c r="AI1694" s="127"/>
      <c r="AJ1694" s="127"/>
      <c r="AL1694" s="113"/>
      <c r="AS1694" s="127"/>
      <c r="AT1694" s="127"/>
      <c r="AU1694" s="127"/>
      <c r="AV1694" s="127"/>
      <c r="AW1694" s="127"/>
      <c r="AX1694" s="127"/>
      <c r="AY1694" s="127"/>
      <c r="AZ1694" s="127"/>
      <c r="BA1694" s="127"/>
      <c r="BB1694" s="127"/>
      <c r="BC1694" s="127"/>
      <c r="BD1694" s="127"/>
      <c r="BE1694" s="127"/>
      <c r="BF1694" s="127"/>
      <c r="BG1694" s="127"/>
      <c r="BH1694" s="127"/>
      <c r="BI1694" s="127"/>
      <c r="BJ1694" s="127"/>
      <c r="BK1694" s="127"/>
      <c r="BL1694" s="127"/>
      <c r="BM1694" s="127"/>
      <c r="BN1694" s="127"/>
      <c r="BO1694" s="127"/>
      <c r="BP1694" s="127"/>
      <c r="BQ1694" s="127"/>
    </row>
    <row r="1695" spans="3:69">
      <c r="C1695" s="38"/>
      <c r="D1695" s="38"/>
      <c r="AF1695" s="127"/>
      <c r="AG1695" s="127"/>
      <c r="AH1695" s="127"/>
      <c r="AI1695" s="127"/>
      <c r="AJ1695" s="127"/>
      <c r="AL1695" s="113"/>
      <c r="AS1695" s="127"/>
      <c r="AT1695" s="127"/>
      <c r="AU1695" s="127"/>
      <c r="AV1695" s="127"/>
      <c r="AW1695" s="127"/>
      <c r="AX1695" s="127"/>
      <c r="AY1695" s="127"/>
      <c r="AZ1695" s="127"/>
    </row>
    <row r="1696" spans="3:69">
      <c r="C1696" s="38"/>
      <c r="D1696" s="38"/>
      <c r="AF1696" s="127"/>
      <c r="AG1696" s="127"/>
      <c r="AH1696" s="127"/>
      <c r="AI1696" s="127"/>
      <c r="AJ1696" s="127"/>
      <c r="AL1696" s="113"/>
      <c r="AS1696" s="127"/>
      <c r="AT1696" s="127"/>
      <c r="AU1696" s="127"/>
      <c r="AV1696" s="127"/>
      <c r="AW1696" s="127"/>
      <c r="AX1696" s="127"/>
      <c r="AY1696" s="127"/>
      <c r="AZ1696" s="127"/>
      <c r="BA1696" s="127"/>
      <c r="BC1696" s="127"/>
    </row>
    <row r="1697" spans="3:69">
      <c r="C1697" s="38"/>
      <c r="D1697" s="38"/>
      <c r="AF1697" s="127"/>
      <c r="AG1697" s="127"/>
      <c r="AH1697" s="127"/>
      <c r="AI1697" s="127"/>
      <c r="AJ1697" s="127"/>
      <c r="AL1697" s="113"/>
      <c r="AS1697" s="127"/>
      <c r="AT1697" s="127"/>
      <c r="AU1697" s="127"/>
      <c r="AV1697" s="127"/>
      <c r="AW1697" s="127"/>
      <c r="AX1697" s="127"/>
      <c r="AY1697" s="127"/>
      <c r="AZ1697" s="127"/>
      <c r="BA1697" s="127"/>
    </row>
    <row r="1698" spans="3:69">
      <c r="C1698" s="38"/>
      <c r="D1698" s="38"/>
      <c r="AF1698" s="127"/>
      <c r="AG1698" s="127"/>
      <c r="AH1698" s="127"/>
      <c r="AI1698" s="127"/>
      <c r="AJ1698" s="127"/>
      <c r="AL1698" s="113"/>
      <c r="AS1698" s="127"/>
      <c r="AT1698" s="127"/>
      <c r="AU1698" s="127"/>
      <c r="AV1698" s="127"/>
      <c r="AW1698" s="127"/>
      <c r="AX1698" s="127"/>
      <c r="AY1698" s="127"/>
      <c r="AZ1698" s="127"/>
      <c r="BA1698" s="127"/>
    </row>
    <row r="1699" spans="3:69">
      <c r="C1699" s="38"/>
      <c r="D1699" s="38"/>
      <c r="AF1699" s="127"/>
      <c r="AG1699" s="127"/>
      <c r="AH1699" s="127"/>
      <c r="AI1699" s="127"/>
      <c r="AJ1699" s="127"/>
      <c r="AL1699" s="113"/>
      <c r="AS1699" s="127"/>
      <c r="AT1699" s="127"/>
      <c r="AU1699" s="127"/>
      <c r="AV1699" s="127"/>
      <c r="AW1699" s="127"/>
      <c r="AX1699" s="127"/>
      <c r="AY1699" s="127"/>
      <c r="AZ1699" s="127"/>
    </row>
    <row r="1700" spans="3:69">
      <c r="C1700" s="38"/>
      <c r="D1700" s="38"/>
      <c r="AF1700" s="127"/>
      <c r="AG1700" s="127"/>
      <c r="AH1700" s="127"/>
      <c r="AI1700" s="127"/>
      <c r="AJ1700" s="127"/>
      <c r="AL1700" s="113"/>
      <c r="AS1700" s="127"/>
      <c r="AT1700" s="127"/>
      <c r="AU1700" s="127"/>
      <c r="AV1700" s="127"/>
      <c r="AW1700" s="127"/>
      <c r="AX1700" s="127"/>
      <c r="AY1700" s="127"/>
      <c r="AZ1700" s="127"/>
    </row>
    <row r="1701" spans="3:69">
      <c r="C1701" s="38"/>
      <c r="D1701" s="38"/>
      <c r="AF1701" s="127"/>
      <c r="AG1701" s="127"/>
      <c r="AH1701" s="127"/>
      <c r="AI1701" s="127"/>
      <c r="AJ1701" s="127"/>
      <c r="AL1701" s="113"/>
      <c r="AS1701" s="127"/>
      <c r="AT1701" s="127"/>
      <c r="AU1701" s="127"/>
      <c r="AV1701" s="127"/>
      <c r="AW1701" s="127"/>
      <c r="AX1701" s="127"/>
      <c r="AY1701" s="127"/>
      <c r="AZ1701" s="127"/>
    </row>
    <row r="1702" spans="3:69">
      <c r="C1702" s="38"/>
      <c r="D1702" s="38"/>
      <c r="AF1702" s="127"/>
      <c r="AG1702" s="127"/>
      <c r="AH1702" s="127"/>
      <c r="AI1702" s="127"/>
      <c r="AJ1702" s="127"/>
      <c r="AL1702" s="113"/>
      <c r="AS1702" s="127"/>
      <c r="AT1702" s="127"/>
      <c r="AU1702" s="127"/>
      <c r="AV1702" s="127"/>
      <c r="AW1702" s="127"/>
      <c r="AX1702" s="127"/>
      <c r="AY1702" s="127"/>
      <c r="AZ1702" s="127"/>
    </row>
    <row r="1703" spans="3:69">
      <c r="C1703" s="38"/>
      <c r="D1703" s="38"/>
      <c r="AF1703" s="127"/>
      <c r="AG1703" s="127"/>
      <c r="AH1703" s="127"/>
      <c r="AI1703" s="127"/>
      <c r="AJ1703" s="127"/>
      <c r="AL1703" s="113"/>
      <c r="AS1703" s="127"/>
      <c r="AT1703" s="127"/>
      <c r="AU1703" s="127"/>
      <c r="AV1703" s="127"/>
      <c r="AW1703" s="127"/>
      <c r="AX1703" s="127"/>
      <c r="AY1703" s="127"/>
      <c r="AZ1703" s="127"/>
    </row>
    <row r="1704" spans="3:69">
      <c r="C1704" s="38"/>
      <c r="D1704" s="38"/>
      <c r="AF1704" s="127"/>
      <c r="AG1704" s="127"/>
      <c r="AH1704" s="127"/>
      <c r="AI1704" s="127"/>
      <c r="AJ1704" s="127"/>
      <c r="AL1704" s="113"/>
      <c r="AS1704" s="127"/>
      <c r="AT1704" s="127"/>
      <c r="AU1704" s="127"/>
      <c r="AV1704" s="127"/>
      <c r="AW1704" s="127"/>
      <c r="AX1704" s="127"/>
      <c r="AY1704" s="127"/>
      <c r="AZ1704" s="127"/>
    </row>
    <row r="1705" spans="3:69">
      <c r="C1705" s="38"/>
      <c r="D1705" s="38"/>
      <c r="AF1705" s="127"/>
      <c r="AG1705" s="127"/>
      <c r="AH1705" s="127"/>
      <c r="AI1705" s="127"/>
      <c r="AJ1705" s="127"/>
      <c r="AL1705" s="113"/>
      <c r="AS1705" s="127"/>
      <c r="AT1705" s="127"/>
      <c r="AU1705" s="127"/>
      <c r="AV1705" s="127"/>
      <c r="AW1705" s="127"/>
      <c r="AX1705" s="127"/>
      <c r="AY1705" s="127"/>
      <c r="AZ1705" s="127"/>
    </row>
    <row r="1706" spans="3:69">
      <c r="C1706" s="38"/>
      <c r="D1706" s="38"/>
      <c r="AF1706" s="127"/>
      <c r="AG1706" s="127"/>
      <c r="AH1706" s="127"/>
      <c r="AI1706" s="127"/>
      <c r="AJ1706" s="127"/>
      <c r="AL1706" s="113"/>
      <c r="AS1706" s="127"/>
      <c r="AT1706" s="127"/>
      <c r="AU1706" s="127"/>
      <c r="AV1706" s="127"/>
      <c r="AW1706" s="127"/>
      <c r="AX1706" s="127"/>
      <c r="AY1706" s="127"/>
      <c r="AZ1706" s="127"/>
    </row>
    <row r="1707" spans="3:69">
      <c r="C1707" s="38"/>
      <c r="D1707" s="38"/>
      <c r="AF1707" s="127"/>
      <c r="AG1707" s="127"/>
      <c r="AH1707" s="127"/>
      <c r="AI1707" s="127"/>
      <c r="AJ1707" s="127"/>
      <c r="AL1707" s="113"/>
      <c r="AS1707" s="127"/>
      <c r="AT1707" s="127"/>
      <c r="AU1707" s="127"/>
      <c r="AV1707" s="127"/>
      <c r="AW1707" s="127"/>
      <c r="AX1707" s="127"/>
      <c r="AY1707" s="127"/>
      <c r="AZ1707" s="127"/>
      <c r="BA1707" s="127"/>
    </row>
    <row r="1708" spans="3:69">
      <c r="C1708" s="38"/>
      <c r="D1708" s="38"/>
      <c r="AF1708" s="127"/>
      <c r="AG1708" s="127"/>
      <c r="AH1708" s="127"/>
      <c r="AI1708" s="127"/>
      <c r="AJ1708" s="127"/>
      <c r="AL1708" s="113"/>
      <c r="AS1708" s="127"/>
      <c r="AT1708" s="127"/>
      <c r="AU1708" s="127"/>
      <c r="AV1708" s="127"/>
      <c r="AW1708" s="127"/>
      <c r="AX1708" s="127"/>
      <c r="AY1708" s="127"/>
      <c r="AZ1708" s="127"/>
      <c r="BA1708" s="127"/>
      <c r="BB1708" s="127"/>
      <c r="BC1708" s="127"/>
      <c r="BD1708" s="127"/>
      <c r="BE1708" s="127"/>
      <c r="BF1708" s="127"/>
      <c r="BG1708" s="127"/>
      <c r="BH1708" s="127"/>
      <c r="BI1708" s="127"/>
      <c r="BJ1708" s="127"/>
      <c r="BK1708" s="127"/>
      <c r="BL1708" s="127"/>
      <c r="BM1708" s="127"/>
      <c r="BN1708" s="127"/>
      <c r="BO1708" s="127"/>
      <c r="BP1708" s="127"/>
      <c r="BQ1708" s="127"/>
    </row>
    <row r="1709" spans="3:69">
      <c r="C1709" s="38"/>
      <c r="D1709" s="38"/>
      <c r="AF1709" s="127"/>
      <c r="AG1709" s="127"/>
      <c r="AH1709" s="127"/>
      <c r="AI1709" s="127"/>
      <c r="AJ1709" s="127"/>
      <c r="AL1709" s="113"/>
      <c r="AS1709" s="127"/>
      <c r="AT1709" s="127"/>
      <c r="AU1709" s="127"/>
      <c r="AV1709" s="127"/>
      <c r="AW1709" s="127"/>
      <c r="AX1709" s="127"/>
      <c r="AY1709" s="127"/>
      <c r="AZ1709" s="127"/>
      <c r="BA1709" s="127"/>
    </row>
    <row r="1710" spans="3:69">
      <c r="C1710" s="38"/>
      <c r="D1710" s="38"/>
      <c r="AF1710" s="127"/>
      <c r="AG1710" s="127"/>
      <c r="AH1710" s="127"/>
      <c r="AI1710" s="127"/>
      <c r="AJ1710" s="127"/>
      <c r="AL1710" s="113"/>
      <c r="AS1710" s="127"/>
      <c r="AT1710" s="127"/>
      <c r="AU1710" s="127"/>
      <c r="AV1710" s="127"/>
      <c r="AW1710" s="127"/>
      <c r="AX1710" s="127"/>
      <c r="AY1710" s="127"/>
      <c r="AZ1710" s="127"/>
      <c r="BA1710" s="127"/>
    </row>
    <row r="1711" spans="3:69">
      <c r="C1711" s="38"/>
      <c r="D1711" s="38"/>
      <c r="AF1711" s="127"/>
      <c r="AG1711" s="127"/>
      <c r="AH1711" s="127"/>
      <c r="AI1711" s="127"/>
      <c r="AJ1711" s="127"/>
      <c r="AL1711" s="113"/>
      <c r="AS1711" s="127"/>
      <c r="AT1711" s="127"/>
      <c r="AU1711" s="127"/>
      <c r="AV1711" s="127"/>
      <c r="AW1711" s="127"/>
      <c r="AX1711" s="127"/>
      <c r="AY1711" s="127"/>
      <c r="AZ1711" s="127"/>
      <c r="BA1711" s="127"/>
      <c r="BC1711" s="127"/>
    </row>
    <row r="1712" spans="3:69">
      <c r="C1712" s="38"/>
      <c r="D1712" s="38"/>
      <c r="AF1712" s="127"/>
      <c r="AG1712" s="127"/>
      <c r="AH1712" s="127"/>
      <c r="AI1712" s="127"/>
      <c r="AJ1712" s="127"/>
      <c r="AL1712" s="113"/>
      <c r="AS1712" s="127"/>
      <c r="AT1712" s="127"/>
      <c r="AU1712" s="127"/>
      <c r="AV1712" s="127"/>
      <c r="AW1712" s="127"/>
      <c r="AX1712" s="127"/>
      <c r="AY1712" s="127"/>
      <c r="AZ1712" s="127"/>
      <c r="BA1712" s="127"/>
    </row>
    <row r="1713" spans="3:69">
      <c r="C1713" s="38"/>
      <c r="D1713" s="38"/>
      <c r="AF1713" s="127"/>
      <c r="AG1713" s="127"/>
      <c r="AH1713" s="127"/>
      <c r="AI1713" s="127"/>
      <c r="AJ1713" s="127"/>
      <c r="AL1713" s="113"/>
      <c r="AS1713" s="127"/>
      <c r="AT1713" s="127"/>
      <c r="AU1713" s="127"/>
      <c r="AV1713" s="127"/>
      <c r="AW1713" s="127"/>
      <c r="AX1713" s="127"/>
      <c r="AY1713" s="127"/>
      <c r="AZ1713" s="127"/>
    </row>
    <row r="1714" spans="3:69">
      <c r="C1714" s="38"/>
      <c r="D1714" s="38"/>
      <c r="AF1714" s="127"/>
      <c r="AG1714" s="127"/>
      <c r="AH1714" s="127"/>
      <c r="AI1714" s="127"/>
      <c r="AJ1714" s="127"/>
      <c r="AL1714" s="113"/>
      <c r="AS1714" s="127"/>
      <c r="AT1714" s="127"/>
      <c r="AU1714" s="127"/>
      <c r="AV1714" s="127"/>
      <c r="AW1714" s="127"/>
      <c r="AX1714" s="127"/>
      <c r="AY1714" s="127"/>
      <c r="AZ1714" s="127"/>
      <c r="BA1714" s="127"/>
      <c r="BC1714" s="127"/>
    </row>
    <row r="1715" spans="3:69">
      <c r="C1715" s="38"/>
      <c r="D1715" s="38"/>
      <c r="AF1715" s="127"/>
      <c r="AG1715" s="127"/>
      <c r="AH1715" s="127"/>
      <c r="AI1715" s="127"/>
      <c r="AJ1715" s="127"/>
      <c r="AL1715" s="113"/>
      <c r="AS1715" s="127"/>
      <c r="AT1715" s="127"/>
      <c r="AU1715" s="127"/>
      <c r="AV1715" s="127"/>
      <c r="AW1715" s="127"/>
      <c r="AX1715" s="127"/>
      <c r="AY1715" s="127"/>
      <c r="AZ1715" s="127"/>
      <c r="BA1715" s="127"/>
      <c r="BC1715" s="127"/>
      <c r="BD1715" s="127"/>
      <c r="BE1715" s="127"/>
      <c r="BF1715" s="127"/>
      <c r="BG1715" s="127"/>
      <c r="BH1715" s="127"/>
      <c r="BI1715" s="127"/>
      <c r="BJ1715" s="127"/>
      <c r="BK1715" s="127"/>
      <c r="BL1715" s="127"/>
      <c r="BM1715" s="127"/>
      <c r="BN1715" s="127"/>
      <c r="BO1715" s="127"/>
      <c r="BP1715" s="127"/>
      <c r="BQ1715" s="127"/>
    </row>
    <row r="1716" spans="3:69">
      <c r="C1716" s="38"/>
      <c r="D1716" s="38"/>
      <c r="AF1716" s="127"/>
      <c r="AG1716" s="127"/>
      <c r="AH1716" s="127"/>
      <c r="AI1716" s="127"/>
      <c r="AJ1716" s="127"/>
      <c r="AL1716" s="113"/>
      <c r="AS1716" s="127"/>
      <c r="AT1716" s="127"/>
      <c r="AU1716" s="127"/>
      <c r="AV1716" s="127"/>
      <c r="AW1716" s="127"/>
      <c r="AX1716" s="127"/>
      <c r="AY1716" s="127"/>
      <c r="AZ1716" s="127"/>
      <c r="BA1716" s="127"/>
      <c r="BB1716" s="127"/>
      <c r="BC1716" s="127"/>
      <c r="BD1716" s="127"/>
      <c r="BE1716" s="127"/>
      <c r="BF1716" s="127"/>
      <c r="BG1716" s="127"/>
      <c r="BH1716" s="127"/>
      <c r="BI1716" s="127"/>
      <c r="BJ1716" s="127"/>
      <c r="BK1716" s="127"/>
      <c r="BL1716" s="127"/>
      <c r="BM1716" s="127"/>
      <c r="BN1716" s="127"/>
      <c r="BO1716" s="127"/>
      <c r="BP1716" s="127"/>
      <c r="BQ1716" s="127"/>
    </row>
    <row r="1717" spans="3:69">
      <c r="C1717" s="38"/>
      <c r="D1717" s="38"/>
      <c r="AF1717" s="127"/>
      <c r="AG1717" s="127"/>
      <c r="AH1717" s="127"/>
      <c r="AI1717" s="127"/>
      <c r="AJ1717" s="127"/>
      <c r="AL1717" s="113"/>
      <c r="AS1717" s="127"/>
      <c r="AT1717" s="127"/>
      <c r="AU1717" s="127"/>
      <c r="AV1717" s="127"/>
      <c r="AW1717" s="127"/>
      <c r="AX1717" s="127"/>
      <c r="AY1717" s="127"/>
      <c r="AZ1717" s="127"/>
      <c r="BA1717" s="127"/>
    </row>
    <row r="1718" spans="3:69">
      <c r="C1718" s="38"/>
      <c r="D1718" s="38"/>
      <c r="AF1718" s="127"/>
      <c r="AG1718" s="127"/>
      <c r="AH1718" s="127"/>
      <c r="AI1718" s="127"/>
      <c r="AJ1718" s="127"/>
      <c r="AL1718" s="113"/>
      <c r="AS1718" s="127"/>
      <c r="AT1718" s="127"/>
      <c r="AU1718" s="127"/>
      <c r="AV1718" s="127"/>
      <c r="AW1718" s="127"/>
      <c r="AX1718" s="127"/>
      <c r="AY1718" s="127"/>
      <c r="AZ1718" s="127"/>
    </row>
    <row r="1719" spans="3:69">
      <c r="C1719" s="38"/>
      <c r="D1719" s="38"/>
      <c r="AF1719" s="127"/>
      <c r="AG1719" s="127"/>
      <c r="AH1719" s="127"/>
      <c r="AI1719" s="127"/>
      <c r="AJ1719" s="127"/>
      <c r="AL1719" s="113"/>
      <c r="AS1719" s="127"/>
      <c r="AT1719" s="127"/>
      <c r="AU1719" s="127"/>
      <c r="AV1719" s="127"/>
      <c r="AW1719" s="127"/>
      <c r="AX1719" s="127"/>
      <c r="AY1719" s="127"/>
      <c r="AZ1719" s="127"/>
      <c r="BA1719" s="127"/>
    </row>
    <row r="1720" spans="3:69">
      <c r="C1720" s="38"/>
      <c r="D1720" s="38"/>
      <c r="AF1720" s="127"/>
      <c r="AG1720" s="127"/>
      <c r="AH1720" s="127"/>
      <c r="AI1720" s="127"/>
      <c r="AJ1720" s="127"/>
      <c r="AL1720" s="113"/>
      <c r="AS1720" s="127"/>
      <c r="AT1720" s="127"/>
      <c r="AU1720" s="127"/>
      <c r="AV1720" s="127"/>
      <c r="AW1720" s="127"/>
      <c r="AX1720" s="127"/>
      <c r="AY1720" s="127"/>
      <c r="AZ1720" s="127"/>
      <c r="BA1720" s="127"/>
    </row>
    <row r="1721" spans="3:69">
      <c r="C1721" s="38"/>
      <c r="D1721" s="38"/>
      <c r="AF1721" s="127"/>
      <c r="AG1721" s="127"/>
      <c r="AH1721" s="127"/>
      <c r="AI1721" s="127"/>
      <c r="AJ1721" s="127"/>
      <c r="AL1721" s="113"/>
      <c r="AS1721" s="127"/>
      <c r="AT1721" s="127"/>
      <c r="AU1721" s="127"/>
      <c r="AV1721" s="127"/>
      <c r="AW1721" s="127"/>
      <c r="AX1721" s="127"/>
      <c r="AY1721" s="127"/>
      <c r="AZ1721" s="127"/>
      <c r="BA1721" s="127"/>
    </row>
    <row r="1722" spans="3:69">
      <c r="C1722" s="38"/>
      <c r="D1722" s="38"/>
      <c r="AF1722" s="127"/>
      <c r="AG1722" s="127"/>
      <c r="AH1722" s="127"/>
      <c r="AI1722" s="127"/>
      <c r="AJ1722" s="127"/>
      <c r="AL1722" s="113"/>
      <c r="AS1722" s="127"/>
      <c r="AT1722" s="127"/>
      <c r="AU1722" s="127"/>
      <c r="AV1722" s="127"/>
      <c r="AW1722" s="127"/>
      <c r="AX1722" s="127"/>
      <c r="AY1722" s="127"/>
      <c r="AZ1722" s="127"/>
      <c r="BA1722" s="127"/>
    </row>
    <row r="1723" spans="3:69">
      <c r="C1723" s="38"/>
      <c r="D1723" s="38"/>
      <c r="AF1723" s="127"/>
      <c r="AG1723" s="127"/>
      <c r="AH1723" s="127"/>
      <c r="AI1723" s="127"/>
      <c r="AJ1723" s="127"/>
      <c r="AL1723" s="113"/>
      <c r="AS1723" s="127"/>
      <c r="AT1723" s="127"/>
      <c r="AU1723" s="127"/>
      <c r="AV1723" s="127"/>
      <c r="AW1723" s="127"/>
      <c r="AX1723" s="127"/>
      <c r="AY1723" s="127"/>
      <c r="AZ1723" s="127"/>
      <c r="BA1723" s="127"/>
    </row>
    <row r="1724" spans="3:69">
      <c r="C1724" s="38"/>
      <c r="D1724" s="38"/>
      <c r="AF1724" s="127"/>
      <c r="AG1724" s="127"/>
      <c r="AH1724" s="127"/>
      <c r="AI1724" s="127"/>
      <c r="AJ1724" s="127"/>
      <c r="AL1724" s="113"/>
      <c r="AS1724" s="127"/>
      <c r="AT1724" s="127"/>
      <c r="AU1724" s="127"/>
      <c r="AV1724" s="127"/>
      <c r="AW1724" s="127"/>
      <c r="AX1724" s="127"/>
      <c r="AY1724" s="127"/>
      <c r="AZ1724" s="127"/>
      <c r="BA1724" s="127"/>
      <c r="BC1724" s="127"/>
      <c r="BD1724" s="127"/>
      <c r="BE1724" s="127"/>
      <c r="BF1724" s="127"/>
      <c r="BG1724" s="127"/>
      <c r="BH1724" s="127"/>
      <c r="BI1724" s="127"/>
      <c r="BJ1724" s="127"/>
      <c r="BK1724" s="127"/>
      <c r="BL1724" s="127"/>
      <c r="BM1724" s="127"/>
      <c r="BN1724" s="127"/>
      <c r="BO1724" s="127"/>
      <c r="BP1724" s="127"/>
      <c r="BQ1724" s="127"/>
    </row>
    <row r="1725" spans="3:69">
      <c r="C1725" s="38"/>
      <c r="D1725" s="38"/>
      <c r="AF1725" s="127"/>
      <c r="AG1725" s="127"/>
      <c r="AH1725" s="127"/>
      <c r="AI1725" s="127"/>
      <c r="AJ1725" s="127"/>
      <c r="AL1725" s="113"/>
      <c r="AS1725" s="127"/>
      <c r="AT1725" s="127"/>
      <c r="AU1725" s="127"/>
      <c r="AV1725" s="127"/>
      <c r="AW1725" s="127"/>
      <c r="AX1725" s="127"/>
      <c r="AY1725" s="127"/>
      <c r="AZ1725" s="127"/>
    </row>
    <row r="1726" spans="3:69">
      <c r="C1726" s="38"/>
      <c r="D1726" s="38"/>
      <c r="AF1726" s="127"/>
      <c r="AG1726" s="127"/>
      <c r="AH1726" s="127"/>
      <c r="AI1726" s="127"/>
      <c r="AJ1726" s="127"/>
      <c r="AL1726" s="113"/>
      <c r="AS1726" s="127"/>
      <c r="AT1726" s="127"/>
      <c r="AU1726" s="127"/>
      <c r="AV1726" s="127"/>
      <c r="AW1726" s="127"/>
      <c r="AX1726" s="127"/>
      <c r="AY1726" s="127"/>
      <c r="AZ1726" s="127"/>
      <c r="BA1726" s="127"/>
    </row>
    <row r="1727" spans="3:69">
      <c r="C1727" s="38"/>
      <c r="D1727" s="38"/>
      <c r="AF1727" s="127"/>
      <c r="AG1727" s="127"/>
      <c r="AH1727" s="127"/>
      <c r="AI1727" s="127"/>
      <c r="AJ1727" s="127"/>
      <c r="AL1727" s="113"/>
      <c r="AS1727" s="127"/>
      <c r="AT1727" s="127"/>
      <c r="AU1727" s="127"/>
      <c r="AV1727" s="127"/>
      <c r="AW1727" s="127"/>
      <c r="AX1727" s="127"/>
      <c r="AY1727" s="127"/>
      <c r="AZ1727" s="127"/>
      <c r="BA1727" s="127"/>
    </row>
    <row r="1728" spans="3:69">
      <c r="C1728" s="38"/>
      <c r="D1728" s="38"/>
      <c r="AF1728" s="127"/>
      <c r="AG1728" s="127"/>
      <c r="AH1728" s="127"/>
      <c r="AI1728" s="127"/>
      <c r="AJ1728" s="127"/>
      <c r="AL1728" s="113"/>
      <c r="AS1728" s="127"/>
      <c r="AT1728" s="127"/>
      <c r="AU1728" s="127"/>
      <c r="AV1728" s="127"/>
      <c r="AW1728" s="127"/>
      <c r="AX1728" s="127"/>
      <c r="AY1728" s="127"/>
      <c r="AZ1728" s="127"/>
    </row>
    <row r="1729" spans="3:69">
      <c r="C1729" s="38"/>
      <c r="D1729" s="38"/>
      <c r="AF1729" s="127"/>
      <c r="AG1729" s="127"/>
      <c r="AH1729" s="127"/>
      <c r="AI1729" s="127"/>
      <c r="AJ1729" s="127"/>
      <c r="AL1729" s="113"/>
      <c r="AS1729" s="127"/>
      <c r="AT1729" s="127"/>
      <c r="AU1729" s="127"/>
      <c r="AV1729" s="127"/>
      <c r="AW1729" s="127"/>
      <c r="AX1729" s="127"/>
      <c r="AY1729" s="127"/>
      <c r="AZ1729" s="127"/>
      <c r="BA1729" s="127"/>
      <c r="BC1729" s="127"/>
      <c r="BD1729" s="127"/>
      <c r="BE1729" s="127"/>
      <c r="BF1729" s="127"/>
      <c r="BG1729" s="127"/>
      <c r="BH1729" s="127"/>
      <c r="BI1729" s="127"/>
      <c r="BJ1729" s="127"/>
      <c r="BK1729" s="127"/>
      <c r="BL1729" s="127"/>
      <c r="BM1729" s="127"/>
      <c r="BN1729" s="127"/>
      <c r="BO1729" s="127"/>
      <c r="BP1729" s="127"/>
      <c r="BQ1729" s="127"/>
    </row>
    <row r="1730" spans="3:69">
      <c r="C1730" s="38"/>
      <c r="D1730" s="38"/>
      <c r="AF1730" s="127"/>
      <c r="AG1730" s="127"/>
      <c r="AH1730" s="127"/>
      <c r="AI1730" s="127"/>
      <c r="AJ1730" s="127"/>
      <c r="AL1730" s="113"/>
      <c r="AS1730" s="127"/>
      <c r="AT1730" s="127"/>
      <c r="AU1730" s="127"/>
      <c r="AV1730" s="127"/>
      <c r="AW1730" s="127"/>
      <c r="AX1730" s="127"/>
      <c r="AY1730" s="127"/>
      <c r="AZ1730" s="127"/>
      <c r="BA1730" s="127"/>
    </row>
    <row r="1731" spans="3:69">
      <c r="C1731" s="38"/>
      <c r="D1731" s="38"/>
      <c r="AF1731" s="127"/>
      <c r="AG1731" s="127"/>
      <c r="AH1731" s="127"/>
      <c r="AI1731" s="127"/>
      <c r="AJ1731" s="127"/>
      <c r="AL1731" s="113"/>
      <c r="AS1731" s="127"/>
      <c r="AT1731" s="127"/>
      <c r="AU1731" s="127"/>
      <c r="AV1731" s="127"/>
      <c r="AW1731" s="127"/>
      <c r="AX1731" s="127"/>
      <c r="AY1731" s="127"/>
      <c r="AZ1731" s="127"/>
    </row>
    <row r="1732" spans="3:69">
      <c r="C1732" s="38"/>
      <c r="D1732" s="38"/>
      <c r="AF1732" s="127"/>
      <c r="AG1732" s="127"/>
      <c r="AH1732" s="127"/>
      <c r="AI1732" s="127"/>
      <c r="AJ1732" s="127"/>
      <c r="AL1732" s="113"/>
      <c r="AS1732" s="127"/>
      <c r="AT1732" s="127"/>
      <c r="AU1732" s="127"/>
      <c r="AV1732" s="127"/>
      <c r="AW1732" s="127"/>
      <c r="AX1732" s="127"/>
      <c r="AY1732" s="127"/>
      <c r="AZ1732" s="127"/>
    </row>
    <row r="1733" spans="3:69">
      <c r="C1733" s="38"/>
      <c r="D1733" s="38"/>
      <c r="AF1733" s="127"/>
      <c r="AG1733" s="127"/>
      <c r="AH1733" s="127"/>
      <c r="AI1733" s="127"/>
      <c r="AJ1733" s="127"/>
      <c r="AL1733" s="113"/>
      <c r="AS1733" s="127"/>
      <c r="AT1733" s="127"/>
      <c r="AU1733" s="127"/>
      <c r="AV1733" s="127"/>
      <c r="AW1733" s="127"/>
      <c r="AX1733" s="127"/>
      <c r="AY1733" s="127"/>
      <c r="AZ1733" s="127"/>
    </row>
    <row r="1734" spans="3:69">
      <c r="C1734" s="38"/>
      <c r="D1734" s="38"/>
      <c r="AF1734" s="127"/>
      <c r="AG1734" s="127"/>
      <c r="AH1734" s="127"/>
      <c r="AI1734" s="127"/>
      <c r="AJ1734" s="127"/>
      <c r="AL1734" s="113"/>
      <c r="AS1734" s="127"/>
      <c r="AT1734" s="127"/>
      <c r="AU1734" s="127"/>
      <c r="AV1734" s="127"/>
      <c r="AW1734" s="127"/>
      <c r="AX1734" s="127"/>
      <c r="AY1734" s="127"/>
      <c r="AZ1734" s="127"/>
      <c r="BA1734" s="127"/>
      <c r="BC1734" s="127"/>
      <c r="BD1734" s="127"/>
      <c r="BE1734" s="127"/>
      <c r="BF1734" s="127"/>
      <c r="BG1734" s="127"/>
      <c r="BH1734" s="127"/>
      <c r="BI1734" s="127"/>
      <c r="BJ1734" s="127"/>
      <c r="BK1734" s="127"/>
      <c r="BL1734" s="127"/>
      <c r="BM1734" s="127"/>
      <c r="BN1734" s="127"/>
      <c r="BO1734" s="127"/>
      <c r="BP1734" s="127"/>
      <c r="BQ1734" s="127"/>
    </row>
    <row r="1735" spans="3:69">
      <c r="C1735" s="38"/>
      <c r="D1735" s="38"/>
      <c r="AF1735" s="127"/>
      <c r="AG1735" s="127"/>
      <c r="AH1735" s="127"/>
      <c r="AI1735" s="127"/>
      <c r="AJ1735" s="127"/>
      <c r="AL1735" s="113"/>
      <c r="AS1735" s="127"/>
      <c r="AT1735" s="127"/>
      <c r="AU1735" s="127"/>
      <c r="AV1735" s="127"/>
      <c r="AW1735" s="127"/>
      <c r="AX1735" s="127"/>
      <c r="AY1735" s="127"/>
      <c r="AZ1735" s="127"/>
    </row>
    <row r="1736" spans="3:69">
      <c r="C1736" s="38"/>
      <c r="D1736" s="38"/>
      <c r="AF1736" s="127"/>
      <c r="AG1736" s="127"/>
      <c r="AH1736" s="127"/>
      <c r="AI1736" s="127"/>
      <c r="AJ1736" s="127"/>
      <c r="AL1736" s="113"/>
      <c r="AS1736" s="127"/>
      <c r="AT1736" s="127"/>
      <c r="AU1736" s="127"/>
      <c r="AV1736" s="127"/>
      <c r="AW1736" s="127"/>
      <c r="AX1736" s="127"/>
      <c r="AY1736" s="127"/>
      <c r="AZ1736" s="127"/>
      <c r="BA1736" s="127"/>
      <c r="BC1736" s="127"/>
    </row>
    <row r="1737" spans="3:69">
      <c r="C1737" s="38"/>
      <c r="D1737" s="38"/>
      <c r="AF1737" s="127"/>
      <c r="AG1737" s="127"/>
      <c r="AH1737" s="127"/>
      <c r="AI1737" s="127"/>
      <c r="AJ1737" s="127"/>
      <c r="AL1737" s="113"/>
      <c r="AS1737" s="127"/>
      <c r="AT1737" s="127"/>
      <c r="AU1737" s="127"/>
      <c r="AV1737" s="127"/>
      <c r="AW1737" s="127"/>
      <c r="AX1737" s="127"/>
      <c r="AY1737" s="127"/>
      <c r="AZ1737" s="127"/>
    </row>
    <row r="1738" spans="3:69">
      <c r="C1738" s="38"/>
      <c r="D1738" s="38"/>
      <c r="AF1738" s="127"/>
      <c r="AG1738" s="127"/>
      <c r="AH1738" s="127"/>
      <c r="AI1738" s="127"/>
      <c r="AJ1738" s="127"/>
      <c r="AL1738" s="113"/>
      <c r="AS1738" s="127"/>
      <c r="AT1738" s="127"/>
      <c r="AU1738" s="127"/>
      <c r="AV1738" s="127"/>
      <c r="AW1738" s="127"/>
      <c r="AX1738" s="127"/>
      <c r="AY1738" s="127"/>
      <c r="AZ1738" s="127"/>
    </row>
    <row r="1739" spans="3:69">
      <c r="C1739" s="38"/>
      <c r="D1739" s="38"/>
      <c r="AF1739" s="127"/>
      <c r="AG1739" s="127"/>
      <c r="AH1739" s="127"/>
      <c r="AI1739" s="127"/>
      <c r="AJ1739" s="127"/>
      <c r="AL1739" s="113"/>
      <c r="AS1739" s="127"/>
      <c r="AT1739" s="127"/>
      <c r="AU1739" s="127"/>
      <c r="AV1739" s="127"/>
      <c r="AW1739" s="127"/>
      <c r="AX1739" s="127"/>
      <c r="AY1739" s="127"/>
      <c r="AZ1739" s="127"/>
      <c r="BA1739" s="127"/>
      <c r="BB1739" s="127"/>
      <c r="BC1739" s="127"/>
      <c r="BD1739" s="127"/>
      <c r="BE1739" s="127"/>
      <c r="BF1739" s="127"/>
      <c r="BG1739" s="127"/>
      <c r="BH1739" s="127"/>
      <c r="BI1739" s="127"/>
      <c r="BJ1739" s="127"/>
      <c r="BK1739" s="127"/>
      <c r="BL1739" s="127"/>
      <c r="BM1739" s="127"/>
      <c r="BN1739" s="127"/>
      <c r="BO1739" s="127"/>
      <c r="BP1739" s="127"/>
      <c r="BQ1739" s="127"/>
    </row>
    <row r="1740" spans="3:69">
      <c r="C1740" s="38"/>
      <c r="D1740" s="38"/>
      <c r="AF1740" s="127"/>
      <c r="AG1740" s="127"/>
      <c r="AH1740" s="127"/>
      <c r="AI1740" s="127"/>
      <c r="AJ1740" s="127"/>
      <c r="AL1740" s="113"/>
      <c r="AS1740" s="127"/>
      <c r="AT1740" s="127"/>
      <c r="AU1740" s="127"/>
      <c r="AV1740" s="127"/>
      <c r="AW1740" s="127"/>
      <c r="AX1740" s="127"/>
      <c r="AY1740" s="127"/>
      <c r="AZ1740" s="127"/>
      <c r="BA1740" s="127"/>
      <c r="BB1740" s="127"/>
      <c r="BC1740" s="127"/>
      <c r="BD1740" s="127"/>
      <c r="BE1740" s="127"/>
      <c r="BF1740" s="127"/>
      <c r="BG1740" s="127"/>
      <c r="BH1740" s="127"/>
      <c r="BI1740" s="127"/>
      <c r="BJ1740" s="127"/>
      <c r="BK1740" s="127"/>
      <c r="BL1740" s="127"/>
      <c r="BM1740" s="127"/>
      <c r="BN1740" s="127"/>
      <c r="BO1740" s="127"/>
      <c r="BP1740" s="127"/>
      <c r="BQ1740" s="127"/>
    </row>
    <row r="1741" spans="3:69">
      <c r="C1741" s="38"/>
      <c r="D1741" s="38"/>
      <c r="AF1741" s="127"/>
      <c r="AG1741" s="127"/>
      <c r="AH1741" s="127"/>
      <c r="AI1741" s="127"/>
      <c r="AJ1741" s="127"/>
      <c r="AL1741" s="113"/>
      <c r="AS1741" s="127"/>
      <c r="AT1741" s="127"/>
      <c r="AU1741" s="127"/>
      <c r="AV1741" s="127"/>
      <c r="AW1741" s="127"/>
      <c r="AX1741" s="127"/>
      <c r="AY1741" s="127"/>
      <c r="AZ1741" s="127"/>
    </row>
    <row r="1742" spans="3:69">
      <c r="C1742" s="38"/>
      <c r="D1742" s="38"/>
      <c r="AF1742" s="127"/>
      <c r="AG1742" s="127"/>
      <c r="AH1742" s="127"/>
      <c r="AI1742" s="127"/>
      <c r="AJ1742" s="127"/>
      <c r="AL1742" s="113"/>
      <c r="AS1742" s="127"/>
      <c r="AT1742" s="127"/>
      <c r="AU1742" s="127"/>
      <c r="AV1742" s="127"/>
      <c r="AW1742" s="127"/>
      <c r="AX1742" s="127"/>
      <c r="AY1742" s="127"/>
      <c r="AZ1742" s="127"/>
    </row>
    <row r="1743" spans="3:69">
      <c r="C1743" s="38"/>
      <c r="D1743" s="38"/>
      <c r="AF1743" s="127"/>
      <c r="AG1743" s="127"/>
      <c r="AH1743" s="127"/>
      <c r="AI1743" s="127"/>
      <c r="AJ1743" s="127"/>
      <c r="AL1743" s="113"/>
      <c r="AS1743" s="127"/>
      <c r="AT1743" s="127"/>
      <c r="AU1743" s="127"/>
      <c r="AV1743" s="127"/>
      <c r="AW1743" s="127"/>
      <c r="AX1743" s="127"/>
      <c r="AY1743" s="127"/>
      <c r="AZ1743" s="127"/>
      <c r="BA1743" s="127"/>
    </row>
    <row r="1744" spans="3:69">
      <c r="C1744" s="38"/>
      <c r="D1744" s="38"/>
      <c r="AF1744" s="127"/>
      <c r="AG1744" s="127"/>
      <c r="AH1744" s="127"/>
      <c r="AI1744" s="127"/>
      <c r="AJ1744" s="127"/>
      <c r="AL1744" s="113"/>
      <c r="AS1744" s="127"/>
      <c r="AT1744" s="127"/>
      <c r="AU1744" s="127"/>
      <c r="AV1744" s="127"/>
      <c r="AW1744" s="127"/>
      <c r="AX1744" s="127"/>
      <c r="AY1744" s="127"/>
      <c r="AZ1744" s="127"/>
    </row>
    <row r="1745" spans="3:69">
      <c r="C1745" s="38"/>
      <c r="D1745" s="38"/>
      <c r="AF1745" s="127"/>
      <c r="AG1745" s="127"/>
      <c r="AH1745" s="127"/>
      <c r="AI1745" s="127"/>
      <c r="AJ1745" s="127"/>
      <c r="AL1745" s="113"/>
      <c r="AS1745" s="127"/>
      <c r="AT1745" s="127"/>
      <c r="AU1745" s="127"/>
      <c r="AV1745" s="127"/>
      <c r="AW1745" s="127"/>
      <c r="AX1745" s="127"/>
      <c r="AY1745" s="127"/>
      <c r="AZ1745" s="127"/>
    </row>
    <row r="1746" spans="3:69">
      <c r="C1746" s="38"/>
      <c r="D1746" s="38"/>
      <c r="AF1746" s="127"/>
      <c r="AG1746" s="127"/>
      <c r="AH1746" s="127"/>
      <c r="AI1746" s="127"/>
      <c r="AJ1746" s="127"/>
      <c r="AL1746" s="113"/>
      <c r="AS1746" s="127"/>
      <c r="AT1746" s="127"/>
      <c r="AU1746" s="127"/>
      <c r="AV1746" s="127"/>
      <c r="AW1746" s="127"/>
      <c r="AX1746" s="127"/>
      <c r="AY1746" s="127"/>
      <c r="AZ1746" s="127"/>
    </row>
    <row r="1747" spans="3:69">
      <c r="C1747" s="38"/>
      <c r="D1747" s="38"/>
      <c r="AF1747" s="127"/>
      <c r="AG1747" s="127"/>
      <c r="AH1747" s="127"/>
      <c r="AI1747" s="127"/>
      <c r="AJ1747" s="127"/>
      <c r="AL1747" s="113"/>
      <c r="AS1747" s="127"/>
      <c r="AT1747" s="127"/>
      <c r="AU1747" s="127"/>
      <c r="AV1747" s="127"/>
      <c r="AW1747" s="127"/>
      <c r="AX1747" s="127"/>
      <c r="AY1747" s="127"/>
      <c r="AZ1747" s="127"/>
    </row>
    <row r="1748" spans="3:69">
      <c r="C1748" s="38"/>
      <c r="D1748" s="38"/>
      <c r="AF1748" s="127"/>
      <c r="AG1748" s="127"/>
      <c r="AH1748" s="127"/>
      <c r="AI1748" s="127"/>
      <c r="AJ1748" s="127"/>
      <c r="AL1748" s="113"/>
      <c r="AS1748" s="127"/>
      <c r="AT1748" s="127"/>
      <c r="AU1748" s="127"/>
      <c r="AV1748" s="127"/>
      <c r="AW1748" s="127"/>
      <c r="AX1748" s="127"/>
      <c r="AY1748" s="127"/>
      <c r="AZ1748" s="127"/>
    </row>
    <row r="1749" spans="3:69">
      <c r="C1749" s="38"/>
      <c r="D1749" s="38"/>
      <c r="AF1749" s="127"/>
      <c r="AG1749" s="127"/>
      <c r="AH1749" s="127"/>
      <c r="AI1749" s="127"/>
      <c r="AJ1749" s="127"/>
      <c r="AL1749" s="113"/>
      <c r="AS1749" s="127"/>
      <c r="AT1749" s="127"/>
      <c r="AU1749" s="127"/>
      <c r="AV1749" s="127"/>
      <c r="AW1749" s="127"/>
      <c r="AX1749" s="127"/>
      <c r="AY1749" s="127"/>
      <c r="AZ1749" s="127"/>
      <c r="BA1749" s="127"/>
    </row>
    <row r="1750" spans="3:69">
      <c r="C1750" s="38"/>
      <c r="D1750" s="38"/>
      <c r="AF1750" s="127"/>
      <c r="AG1750" s="127"/>
      <c r="AH1750" s="127"/>
      <c r="AI1750" s="127"/>
      <c r="AJ1750" s="127"/>
      <c r="AL1750" s="113"/>
      <c r="AS1750" s="127"/>
      <c r="AT1750" s="127"/>
      <c r="AU1750" s="127"/>
      <c r="AV1750" s="127"/>
      <c r="AW1750" s="127"/>
      <c r="AX1750" s="127"/>
      <c r="AY1750" s="127"/>
      <c r="AZ1750" s="127"/>
    </row>
    <row r="1751" spans="3:69">
      <c r="C1751" s="38"/>
      <c r="D1751" s="38"/>
      <c r="AF1751" s="127"/>
      <c r="AG1751" s="127"/>
      <c r="AH1751" s="127"/>
      <c r="AI1751" s="127"/>
      <c r="AJ1751" s="127"/>
      <c r="AL1751" s="113"/>
      <c r="AS1751" s="127"/>
      <c r="AT1751" s="127"/>
      <c r="AU1751" s="127"/>
      <c r="AV1751" s="127"/>
      <c r="AW1751" s="127"/>
      <c r="AX1751" s="127"/>
      <c r="AY1751" s="127"/>
      <c r="AZ1751" s="127"/>
    </row>
    <row r="1752" spans="3:69">
      <c r="C1752" s="38"/>
      <c r="D1752" s="38"/>
      <c r="AF1752" s="127"/>
      <c r="AG1752" s="127"/>
      <c r="AH1752" s="127"/>
      <c r="AI1752" s="127"/>
      <c r="AJ1752" s="127"/>
      <c r="AL1752" s="113"/>
      <c r="AS1752" s="127"/>
      <c r="AT1752" s="127"/>
      <c r="AU1752" s="127"/>
      <c r="AV1752" s="127"/>
      <c r="AW1752" s="127"/>
      <c r="AX1752" s="127"/>
      <c r="AY1752" s="127"/>
      <c r="AZ1752" s="127"/>
      <c r="BA1752" s="127"/>
      <c r="BB1752" s="127"/>
      <c r="BC1752" s="127"/>
      <c r="BD1752" s="127"/>
      <c r="BE1752" s="127"/>
      <c r="BF1752" s="127"/>
      <c r="BG1752" s="127"/>
      <c r="BH1752" s="127"/>
      <c r="BI1752" s="127"/>
      <c r="BJ1752" s="127"/>
      <c r="BK1752" s="127"/>
      <c r="BL1752" s="127"/>
      <c r="BM1752" s="127"/>
      <c r="BN1752" s="127"/>
      <c r="BO1752" s="127"/>
      <c r="BP1752" s="127"/>
      <c r="BQ1752" s="127"/>
    </row>
    <row r="1753" spans="3:69">
      <c r="C1753" s="38"/>
      <c r="D1753" s="38"/>
      <c r="AF1753" s="127"/>
      <c r="AG1753" s="127"/>
      <c r="AH1753" s="127"/>
      <c r="AI1753" s="127"/>
      <c r="AJ1753" s="127"/>
      <c r="AL1753" s="113"/>
      <c r="AS1753" s="127"/>
      <c r="AT1753" s="127"/>
      <c r="AU1753" s="127"/>
      <c r="AV1753" s="127"/>
      <c r="AW1753" s="127"/>
      <c r="AX1753" s="127"/>
      <c r="AY1753" s="127"/>
      <c r="AZ1753" s="127"/>
    </row>
    <row r="1754" spans="3:69">
      <c r="C1754" s="38"/>
      <c r="D1754" s="38"/>
      <c r="AF1754" s="127"/>
      <c r="AG1754" s="127"/>
      <c r="AH1754" s="127"/>
      <c r="AI1754" s="127"/>
      <c r="AJ1754" s="127"/>
      <c r="AL1754" s="113"/>
      <c r="AS1754" s="127"/>
      <c r="AT1754" s="127"/>
      <c r="AU1754" s="127"/>
      <c r="AV1754" s="127"/>
      <c r="AW1754" s="127"/>
      <c r="AX1754" s="127"/>
      <c r="AY1754" s="127"/>
      <c r="AZ1754" s="127"/>
    </row>
    <row r="1755" spans="3:69">
      <c r="C1755" s="38"/>
      <c r="D1755" s="38"/>
      <c r="AF1755" s="127"/>
      <c r="AG1755" s="127"/>
      <c r="AH1755" s="127"/>
      <c r="AI1755" s="127"/>
      <c r="AJ1755" s="127"/>
      <c r="AL1755" s="113"/>
      <c r="AS1755" s="127"/>
      <c r="AT1755" s="127"/>
      <c r="AU1755" s="127"/>
      <c r="AV1755" s="127"/>
      <c r="AW1755" s="127"/>
      <c r="AX1755" s="127"/>
      <c r="AY1755" s="127"/>
      <c r="AZ1755" s="127"/>
    </row>
    <row r="1756" spans="3:69">
      <c r="C1756" s="38"/>
      <c r="D1756" s="38"/>
      <c r="AF1756" s="127"/>
      <c r="AG1756" s="127"/>
      <c r="AH1756" s="127"/>
      <c r="AI1756" s="127"/>
      <c r="AJ1756" s="127"/>
      <c r="AL1756" s="113"/>
      <c r="AS1756" s="127"/>
      <c r="AT1756" s="127"/>
      <c r="AU1756" s="127"/>
      <c r="AV1756" s="127"/>
      <c r="AW1756" s="127"/>
      <c r="AX1756" s="127"/>
      <c r="AY1756" s="127"/>
      <c r="AZ1756" s="127"/>
    </row>
    <row r="1757" spans="3:69">
      <c r="C1757" s="38"/>
      <c r="D1757" s="38"/>
      <c r="AF1757" s="127"/>
      <c r="AG1757" s="127"/>
      <c r="AH1757" s="127"/>
      <c r="AI1757" s="127"/>
      <c r="AJ1757" s="127"/>
      <c r="AL1757" s="113"/>
      <c r="AS1757" s="127"/>
      <c r="AT1757" s="127"/>
      <c r="AU1757" s="127"/>
      <c r="AV1757" s="127"/>
      <c r="AW1757" s="127"/>
      <c r="AX1757" s="127"/>
      <c r="AY1757" s="127"/>
      <c r="AZ1757" s="127"/>
    </row>
    <row r="1758" spans="3:69">
      <c r="C1758" s="38"/>
      <c r="D1758" s="38"/>
      <c r="AF1758" s="127"/>
      <c r="AG1758" s="127"/>
      <c r="AH1758" s="127"/>
      <c r="AI1758" s="127"/>
      <c r="AJ1758" s="127"/>
      <c r="AL1758" s="113"/>
      <c r="AS1758" s="127"/>
      <c r="AT1758" s="127"/>
      <c r="AU1758" s="127"/>
      <c r="AV1758" s="127"/>
      <c r="AW1758" s="127"/>
      <c r="AX1758" s="127"/>
      <c r="AY1758" s="127"/>
      <c r="AZ1758" s="127"/>
      <c r="BA1758" s="127"/>
      <c r="BB1758" s="127"/>
      <c r="BC1758" s="127"/>
      <c r="BD1758" s="127"/>
      <c r="BE1758" s="127"/>
      <c r="BF1758" s="127"/>
      <c r="BG1758" s="127"/>
      <c r="BH1758" s="127"/>
      <c r="BI1758" s="127"/>
      <c r="BJ1758" s="127"/>
      <c r="BK1758" s="127"/>
      <c r="BL1758" s="127"/>
      <c r="BM1758" s="127"/>
      <c r="BN1758" s="127"/>
      <c r="BO1758" s="127"/>
      <c r="BP1758" s="127"/>
      <c r="BQ1758" s="127"/>
    </row>
    <row r="1759" spans="3:69">
      <c r="C1759" s="38"/>
      <c r="D1759" s="38"/>
      <c r="AF1759" s="127"/>
      <c r="AG1759" s="127"/>
      <c r="AH1759" s="127"/>
      <c r="AI1759" s="127"/>
      <c r="AJ1759" s="127"/>
      <c r="AL1759" s="113"/>
      <c r="AS1759" s="127"/>
      <c r="AT1759" s="127"/>
      <c r="AU1759" s="127"/>
      <c r="AV1759" s="127"/>
      <c r="AW1759" s="127"/>
      <c r="AX1759" s="127"/>
      <c r="AY1759" s="127"/>
      <c r="AZ1759" s="127"/>
      <c r="BA1759" s="127"/>
      <c r="BB1759" s="127"/>
      <c r="BC1759" s="127"/>
      <c r="BD1759" s="127"/>
      <c r="BE1759" s="127"/>
      <c r="BF1759" s="127"/>
      <c r="BG1759" s="127"/>
      <c r="BH1759" s="127"/>
      <c r="BI1759" s="127"/>
      <c r="BJ1759" s="127"/>
      <c r="BK1759" s="127"/>
      <c r="BL1759" s="127"/>
      <c r="BM1759" s="127"/>
      <c r="BN1759" s="127"/>
      <c r="BO1759" s="127"/>
      <c r="BP1759" s="127"/>
      <c r="BQ1759" s="127"/>
    </row>
    <row r="1760" spans="3:69">
      <c r="C1760" s="38"/>
      <c r="D1760" s="38"/>
      <c r="AF1760" s="127"/>
      <c r="AG1760" s="127"/>
      <c r="AH1760" s="127"/>
      <c r="AI1760" s="127"/>
      <c r="AJ1760" s="127"/>
      <c r="AL1760" s="113"/>
      <c r="AS1760" s="127"/>
      <c r="AT1760" s="127"/>
      <c r="AU1760" s="127"/>
      <c r="AV1760" s="127"/>
      <c r="AW1760" s="127"/>
      <c r="AX1760" s="127"/>
      <c r="AY1760" s="127"/>
      <c r="AZ1760" s="127"/>
      <c r="BA1760" s="127"/>
    </row>
    <row r="1761" spans="3:69">
      <c r="C1761" s="38"/>
      <c r="D1761" s="38"/>
      <c r="AF1761" s="127"/>
      <c r="AG1761" s="127"/>
      <c r="AH1761" s="127"/>
      <c r="AI1761" s="127"/>
      <c r="AJ1761" s="127"/>
      <c r="AL1761" s="113"/>
      <c r="AS1761" s="127"/>
      <c r="AT1761" s="127"/>
      <c r="AU1761" s="127"/>
      <c r="AV1761" s="127"/>
      <c r="AW1761" s="127"/>
      <c r="AX1761" s="127"/>
      <c r="AY1761" s="127"/>
      <c r="AZ1761" s="127"/>
      <c r="BA1761" s="127"/>
    </row>
    <row r="1762" spans="3:69">
      <c r="C1762" s="38"/>
      <c r="D1762" s="38"/>
      <c r="AF1762" s="127"/>
      <c r="AG1762" s="127"/>
      <c r="AH1762" s="127"/>
      <c r="AI1762" s="127"/>
      <c r="AJ1762" s="127"/>
      <c r="AL1762" s="113"/>
      <c r="AS1762" s="127"/>
      <c r="AT1762" s="127"/>
      <c r="AU1762" s="127"/>
      <c r="AV1762" s="127"/>
      <c r="AW1762" s="127"/>
      <c r="AX1762" s="127"/>
      <c r="AY1762" s="127"/>
      <c r="AZ1762" s="127"/>
    </row>
    <row r="1763" spans="3:69">
      <c r="C1763" s="38"/>
      <c r="D1763" s="38"/>
      <c r="AF1763" s="127"/>
      <c r="AG1763" s="127"/>
      <c r="AH1763" s="127"/>
      <c r="AI1763" s="127"/>
      <c r="AJ1763" s="127"/>
      <c r="AL1763" s="113"/>
      <c r="AS1763" s="127"/>
      <c r="AT1763" s="127"/>
      <c r="AU1763" s="127"/>
      <c r="AV1763" s="127"/>
      <c r="AW1763" s="127"/>
      <c r="AX1763" s="127"/>
      <c r="AY1763" s="127"/>
      <c r="AZ1763" s="127"/>
    </row>
    <row r="1764" spans="3:69">
      <c r="C1764" s="38"/>
      <c r="D1764" s="38"/>
      <c r="AF1764" s="127"/>
      <c r="AG1764" s="127"/>
      <c r="AH1764" s="127"/>
      <c r="AI1764" s="127"/>
      <c r="AJ1764" s="127"/>
      <c r="AL1764" s="113"/>
      <c r="AS1764" s="127"/>
      <c r="AT1764" s="127"/>
      <c r="AU1764" s="127"/>
      <c r="AV1764" s="127"/>
      <c r="AW1764" s="127"/>
      <c r="AX1764" s="127"/>
      <c r="AY1764" s="127"/>
      <c r="AZ1764" s="127"/>
      <c r="BA1764" s="127"/>
      <c r="BB1764" s="127"/>
      <c r="BC1764" s="127"/>
      <c r="BD1764" s="127"/>
      <c r="BE1764" s="127"/>
      <c r="BF1764" s="127"/>
      <c r="BG1764" s="127"/>
      <c r="BH1764" s="127"/>
      <c r="BI1764" s="127"/>
      <c r="BJ1764" s="127"/>
      <c r="BK1764" s="127"/>
      <c r="BL1764" s="127"/>
      <c r="BM1764" s="127"/>
      <c r="BN1764" s="127"/>
      <c r="BO1764" s="127"/>
      <c r="BP1764" s="127"/>
      <c r="BQ1764" s="127"/>
    </row>
    <row r="1765" spans="3:69">
      <c r="C1765" s="38"/>
      <c r="D1765" s="38"/>
      <c r="AF1765" s="127"/>
      <c r="AG1765" s="127"/>
      <c r="AH1765" s="127"/>
      <c r="AI1765" s="127"/>
      <c r="AJ1765" s="127"/>
      <c r="AL1765" s="113"/>
      <c r="AS1765" s="127"/>
      <c r="AT1765" s="127"/>
      <c r="AU1765" s="127"/>
      <c r="AV1765" s="127"/>
      <c r="AW1765" s="127"/>
      <c r="AX1765" s="127"/>
      <c r="AY1765" s="127"/>
      <c r="AZ1765" s="127"/>
      <c r="BA1765" s="127"/>
      <c r="BC1765" s="127"/>
      <c r="BD1765" s="127"/>
      <c r="BE1765" s="127"/>
      <c r="BF1765" s="127"/>
      <c r="BG1765" s="127"/>
      <c r="BH1765" s="127"/>
      <c r="BI1765" s="127"/>
      <c r="BJ1765" s="127"/>
      <c r="BK1765" s="127"/>
      <c r="BL1765" s="127"/>
      <c r="BM1765" s="127"/>
      <c r="BN1765" s="127"/>
      <c r="BO1765" s="127"/>
      <c r="BP1765" s="127"/>
      <c r="BQ1765" s="127"/>
    </row>
    <row r="1766" spans="3:69">
      <c r="C1766" s="38"/>
      <c r="D1766" s="38"/>
      <c r="AF1766" s="127"/>
      <c r="AG1766" s="127"/>
      <c r="AH1766" s="127"/>
      <c r="AI1766" s="127"/>
      <c r="AJ1766" s="127"/>
      <c r="AL1766" s="113"/>
      <c r="AS1766" s="127"/>
      <c r="AT1766" s="127"/>
      <c r="AU1766" s="127"/>
      <c r="AV1766" s="127"/>
      <c r="AW1766" s="127"/>
      <c r="AX1766" s="127"/>
      <c r="AY1766" s="127"/>
      <c r="AZ1766" s="127"/>
    </row>
    <row r="1767" spans="3:69">
      <c r="C1767" s="38"/>
      <c r="D1767" s="38"/>
      <c r="AF1767" s="127"/>
      <c r="AG1767" s="127"/>
      <c r="AH1767" s="127"/>
      <c r="AI1767" s="127"/>
      <c r="AJ1767" s="127"/>
      <c r="AL1767" s="113"/>
      <c r="AS1767" s="127"/>
      <c r="AT1767" s="127"/>
      <c r="AU1767" s="127"/>
      <c r="AV1767" s="127"/>
      <c r="AW1767" s="127"/>
      <c r="AX1767" s="127"/>
      <c r="AY1767" s="127"/>
      <c r="AZ1767" s="127"/>
      <c r="BA1767" s="127"/>
    </row>
    <row r="1768" spans="3:69">
      <c r="C1768" s="38"/>
      <c r="D1768" s="38"/>
      <c r="AF1768" s="127"/>
      <c r="AG1768" s="127"/>
      <c r="AH1768" s="127"/>
      <c r="AI1768" s="127"/>
      <c r="AJ1768" s="127"/>
      <c r="AL1768" s="113"/>
      <c r="AS1768" s="127"/>
      <c r="AT1768" s="127"/>
      <c r="AU1768" s="127"/>
      <c r="AV1768" s="127"/>
      <c r="AW1768" s="127"/>
      <c r="AX1768" s="127"/>
      <c r="AY1768" s="127"/>
      <c r="AZ1768" s="127"/>
    </row>
    <row r="1769" spans="3:69">
      <c r="C1769" s="38"/>
      <c r="D1769" s="38"/>
      <c r="AF1769" s="127"/>
      <c r="AG1769" s="127"/>
      <c r="AH1769" s="127"/>
      <c r="AI1769" s="127"/>
      <c r="AJ1769" s="127"/>
      <c r="AL1769" s="113"/>
      <c r="AS1769" s="127"/>
      <c r="AT1769" s="127"/>
      <c r="AU1769" s="127"/>
      <c r="AV1769" s="127"/>
      <c r="AW1769" s="127"/>
      <c r="AX1769" s="127"/>
      <c r="AY1769" s="127"/>
      <c r="AZ1769" s="127"/>
      <c r="BA1769" s="127"/>
    </row>
    <row r="1770" spans="3:69">
      <c r="C1770" s="38"/>
      <c r="D1770" s="38"/>
      <c r="AF1770" s="127"/>
      <c r="AG1770" s="127"/>
      <c r="AH1770" s="127"/>
      <c r="AI1770" s="127"/>
      <c r="AJ1770" s="127"/>
      <c r="AL1770" s="113"/>
      <c r="AS1770" s="127"/>
      <c r="AT1770" s="127"/>
      <c r="AU1770" s="127"/>
      <c r="AV1770" s="127"/>
      <c r="AW1770" s="127"/>
      <c r="AX1770" s="127"/>
      <c r="AY1770" s="127"/>
      <c r="AZ1770" s="127"/>
    </row>
    <row r="1771" spans="3:69">
      <c r="C1771" s="38"/>
      <c r="D1771" s="38"/>
      <c r="AF1771" s="127"/>
      <c r="AG1771" s="127"/>
      <c r="AH1771" s="127"/>
      <c r="AI1771" s="127"/>
      <c r="AJ1771" s="127"/>
      <c r="AL1771" s="113"/>
      <c r="AS1771" s="127"/>
      <c r="AT1771" s="127"/>
      <c r="AU1771" s="127"/>
      <c r="AV1771" s="127"/>
      <c r="AW1771" s="127"/>
      <c r="AX1771" s="127"/>
      <c r="AY1771" s="127"/>
      <c r="AZ1771" s="127"/>
      <c r="BA1771" s="127"/>
    </row>
    <row r="1772" spans="3:69">
      <c r="C1772" s="38"/>
      <c r="D1772" s="38"/>
      <c r="AF1772" s="127"/>
      <c r="AG1772" s="127"/>
      <c r="AH1772" s="127"/>
      <c r="AI1772" s="127"/>
      <c r="AJ1772" s="127"/>
      <c r="AL1772" s="113"/>
      <c r="AS1772" s="127"/>
      <c r="AT1772" s="127"/>
      <c r="AU1772" s="127"/>
      <c r="AV1772" s="127"/>
      <c r="AW1772" s="127"/>
      <c r="AX1772" s="127"/>
      <c r="AY1772" s="127"/>
      <c r="AZ1772" s="127"/>
      <c r="BA1772" s="127"/>
      <c r="BB1772" s="127"/>
      <c r="BC1772" s="127"/>
      <c r="BD1772" s="127"/>
      <c r="BE1772" s="127"/>
      <c r="BF1772" s="127"/>
      <c r="BG1772" s="127"/>
      <c r="BH1772" s="127"/>
      <c r="BI1772" s="127"/>
      <c r="BJ1772" s="127"/>
      <c r="BK1772" s="127"/>
      <c r="BL1772" s="127"/>
      <c r="BM1772" s="127"/>
      <c r="BN1772" s="127"/>
      <c r="BO1772" s="127"/>
      <c r="BP1772" s="127"/>
      <c r="BQ1772" s="127"/>
    </row>
    <row r="1773" spans="3:69">
      <c r="C1773" s="38"/>
      <c r="D1773" s="38"/>
      <c r="AF1773" s="127"/>
      <c r="AG1773" s="127"/>
      <c r="AH1773" s="127"/>
      <c r="AI1773" s="127"/>
      <c r="AJ1773" s="127"/>
      <c r="AL1773" s="113"/>
      <c r="AS1773" s="127"/>
      <c r="AT1773" s="127"/>
      <c r="AU1773" s="127"/>
      <c r="AV1773" s="127"/>
      <c r="AW1773" s="127"/>
      <c r="AX1773" s="127"/>
      <c r="AY1773" s="127"/>
      <c r="AZ1773" s="127"/>
    </row>
    <row r="1774" spans="3:69">
      <c r="C1774" s="38"/>
      <c r="D1774" s="38"/>
      <c r="AF1774" s="127"/>
      <c r="AG1774" s="127"/>
      <c r="AH1774" s="127"/>
      <c r="AI1774" s="127"/>
      <c r="AJ1774" s="127"/>
      <c r="AL1774" s="113"/>
      <c r="AS1774" s="127"/>
      <c r="AT1774" s="127"/>
      <c r="AU1774" s="127"/>
      <c r="AV1774" s="127"/>
      <c r="AW1774" s="127"/>
      <c r="AX1774" s="127"/>
      <c r="AY1774" s="127"/>
      <c r="AZ1774" s="127"/>
    </row>
    <row r="1775" spans="3:69">
      <c r="C1775" s="38"/>
      <c r="D1775" s="38"/>
      <c r="AF1775" s="127"/>
      <c r="AG1775" s="127"/>
      <c r="AH1775" s="127"/>
      <c r="AI1775" s="127"/>
      <c r="AJ1775" s="127"/>
      <c r="AL1775" s="113"/>
      <c r="AS1775" s="127"/>
      <c r="AT1775" s="127"/>
      <c r="AU1775" s="127"/>
      <c r="AV1775" s="127"/>
      <c r="AW1775" s="127"/>
      <c r="AX1775" s="127"/>
      <c r="AY1775" s="127"/>
      <c r="AZ1775" s="127"/>
    </row>
    <row r="1776" spans="3:69">
      <c r="C1776" s="38"/>
      <c r="D1776" s="38"/>
      <c r="AF1776" s="127"/>
      <c r="AG1776" s="127"/>
      <c r="AH1776" s="127"/>
      <c r="AI1776" s="127"/>
      <c r="AJ1776" s="127"/>
      <c r="AL1776" s="113"/>
      <c r="AS1776" s="127"/>
      <c r="AT1776" s="127"/>
      <c r="AU1776" s="127"/>
      <c r="AV1776" s="127"/>
      <c r="AW1776" s="127"/>
      <c r="AX1776" s="127"/>
      <c r="AY1776" s="127"/>
      <c r="AZ1776" s="127"/>
    </row>
    <row r="1777" spans="3:53">
      <c r="C1777" s="38"/>
      <c r="D1777" s="38"/>
      <c r="AF1777" s="127"/>
      <c r="AG1777" s="127"/>
      <c r="AH1777" s="127"/>
      <c r="AI1777" s="127"/>
      <c r="AJ1777" s="127"/>
      <c r="AL1777" s="113"/>
      <c r="AS1777" s="127"/>
      <c r="AT1777" s="127"/>
      <c r="AU1777" s="127"/>
      <c r="AV1777" s="127"/>
      <c r="AW1777" s="127"/>
      <c r="AX1777" s="127"/>
      <c r="AY1777" s="127"/>
      <c r="AZ1777" s="127"/>
    </row>
    <row r="1778" spans="3:53">
      <c r="C1778" s="38"/>
      <c r="D1778" s="38"/>
      <c r="AF1778" s="127"/>
      <c r="AG1778" s="127"/>
      <c r="AH1778" s="127"/>
      <c r="AI1778" s="127"/>
      <c r="AJ1778" s="127"/>
      <c r="AL1778" s="113"/>
      <c r="AS1778" s="127"/>
      <c r="AT1778" s="127"/>
      <c r="AU1778" s="127"/>
      <c r="AV1778" s="127"/>
      <c r="AW1778" s="127"/>
      <c r="AX1778" s="127"/>
      <c r="AY1778" s="127"/>
      <c r="AZ1778" s="127"/>
    </row>
    <row r="1779" spans="3:53">
      <c r="C1779" s="38"/>
      <c r="D1779" s="38"/>
      <c r="AF1779" s="127"/>
      <c r="AG1779" s="127"/>
      <c r="AH1779" s="127"/>
      <c r="AI1779" s="127"/>
      <c r="AJ1779" s="127"/>
      <c r="AL1779" s="113"/>
      <c r="AS1779" s="127"/>
      <c r="AT1779" s="127"/>
      <c r="AU1779" s="127"/>
      <c r="AV1779" s="127"/>
      <c r="AW1779" s="127"/>
      <c r="AX1779" s="127"/>
      <c r="AY1779" s="127"/>
      <c r="AZ1779" s="127"/>
    </row>
    <row r="1780" spans="3:53">
      <c r="C1780" s="38"/>
      <c r="D1780" s="38"/>
      <c r="AF1780" s="127"/>
      <c r="AG1780" s="127"/>
      <c r="AH1780" s="127"/>
      <c r="AI1780" s="127"/>
      <c r="AJ1780" s="127"/>
      <c r="AL1780" s="113"/>
      <c r="AS1780" s="127"/>
      <c r="AT1780" s="127"/>
      <c r="AU1780" s="127"/>
      <c r="AV1780" s="127"/>
      <c r="AW1780" s="127"/>
      <c r="AX1780" s="127"/>
      <c r="AY1780" s="127"/>
      <c r="AZ1780" s="127"/>
    </row>
    <row r="1781" spans="3:53">
      <c r="C1781" s="38"/>
      <c r="D1781" s="38"/>
      <c r="AF1781" s="127"/>
      <c r="AG1781" s="127"/>
      <c r="AH1781" s="127"/>
      <c r="AI1781" s="127"/>
      <c r="AJ1781" s="127"/>
      <c r="AL1781" s="113"/>
      <c r="AS1781" s="127"/>
      <c r="AT1781" s="127"/>
      <c r="AU1781" s="127"/>
      <c r="AV1781" s="127"/>
      <c r="AW1781" s="127"/>
      <c r="AX1781" s="127"/>
      <c r="AY1781" s="127"/>
      <c r="AZ1781" s="127"/>
    </row>
    <row r="1782" spans="3:53">
      <c r="C1782" s="38"/>
      <c r="D1782" s="38"/>
      <c r="AF1782" s="127"/>
      <c r="AG1782" s="127"/>
      <c r="AH1782" s="127"/>
      <c r="AI1782" s="127"/>
      <c r="AJ1782" s="127"/>
      <c r="AL1782" s="113"/>
      <c r="AS1782" s="127"/>
      <c r="AT1782" s="127"/>
      <c r="AU1782" s="127"/>
      <c r="AV1782" s="127"/>
      <c r="AW1782" s="127"/>
      <c r="AX1782" s="127"/>
      <c r="AY1782" s="127"/>
      <c r="AZ1782" s="127"/>
    </row>
    <row r="1783" spans="3:53">
      <c r="C1783" s="38"/>
      <c r="D1783" s="38"/>
      <c r="AF1783" s="127"/>
      <c r="AG1783" s="127"/>
      <c r="AH1783" s="127"/>
      <c r="AI1783" s="127"/>
      <c r="AJ1783" s="127"/>
      <c r="AL1783" s="113"/>
      <c r="AS1783" s="127"/>
      <c r="AT1783" s="127"/>
      <c r="AU1783" s="127"/>
      <c r="AV1783" s="127"/>
      <c r="AW1783" s="127"/>
      <c r="AX1783" s="127"/>
      <c r="AY1783" s="127"/>
      <c r="AZ1783" s="127"/>
      <c r="BA1783" s="127"/>
    </row>
    <row r="1784" spans="3:53">
      <c r="C1784" s="38"/>
      <c r="D1784" s="38"/>
      <c r="AF1784" s="127"/>
      <c r="AG1784" s="127"/>
      <c r="AH1784" s="127"/>
      <c r="AI1784" s="127"/>
      <c r="AJ1784" s="127"/>
      <c r="AL1784" s="113"/>
      <c r="AS1784" s="127"/>
      <c r="AT1784" s="127"/>
      <c r="AU1784" s="127"/>
      <c r="AV1784" s="127"/>
      <c r="AW1784" s="127"/>
      <c r="AX1784" s="127"/>
      <c r="AY1784" s="127"/>
      <c r="AZ1784" s="127"/>
    </row>
    <row r="1785" spans="3:53">
      <c r="C1785" s="38"/>
      <c r="D1785" s="38"/>
      <c r="AF1785" s="127"/>
      <c r="AG1785" s="127"/>
      <c r="AH1785" s="127"/>
      <c r="AI1785" s="127"/>
      <c r="AJ1785" s="127"/>
      <c r="AL1785" s="113"/>
      <c r="AS1785" s="127"/>
      <c r="AT1785" s="127"/>
      <c r="AU1785" s="127"/>
      <c r="AV1785" s="127"/>
      <c r="AW1785" s="127"/>
      <c r="AX1785" s="127"/>
      <c r="AY1785" s="127"/>
      <c r="AZ1785" s="127"/>
    </row>
    <row r="1786" spans="3:53">
      <c r="C1786" s="38"/>
      <c r="D1786" s="38"/>
      <c r="AF1786" s="127"/>
      <c r="AG1786" s="127"/>
      <c r="AH1786" s="127"/>
      <c r="AI1786" s="127"/>
      <c r="AJ1786" s="127"/>
      <c r="AL1786" s="113"/>
      <c r="AS1786" s="127"/>
      <c r="AT1786" s="127"/>
      <c r="AU1786" s="127"/>
      <c r="AV1786" s="127"/>
      <c r="AW1786" s="127"/>
      <c r="AX1786" s="127"/>
      <c r="AY1786" s="127"/>
      <c r="AZ1786" s="127"/>
    </row>
    <row r="1787" spans="3:53">
      <c r="C1787" s="38"/>
      <c r="D1787" s="38"/>
      <c r="AF1787" s="127"/>
      <c r="AG1787" s="127"/>
      <c r="AH1787" s="127"/>
      <c r="AI1787" s="127"/>
      <c r="AJ1787" s="127"/>
      <c r="AL1787" s="113"/>
      <c r="AS1787" s="127"/>
      <c r="AT1787" s="127"/>
      <c r="AU1787" s="127"/>
      <c r="AV1787" s="127"/>
      <c r="AW1787" s="127"/>
      <c r="AX1787" s="127"/>
      <c r="AY1787" s="127"/>
      <c r="AZ1787" s="127"/>
    </row>
    <row r="1788" spans="3:53">
      <c r="C1788" s="38"/>
      <c r="D1788" s="38"/>
      <c r="AF1788" s="127"/>
      <c r="AG1788" s="127"/>
      <c r="AH1788" s="127"/>
      <c r="AI1788" s="127"/>
      <c r="AJ1788" s="127"/>
      <c r="AL1788" s="113"/>
      <c r="AS1788" s="127"/>
      <c r="AT1788" s="127"/>
      <c r="AU1788" s="127"/>
      <c r="AV1788" s="127"/>
      <c r="AW1788" s="127"/>
      <c r="AX1788" s="127"/>
      <c r="AY1788" s="127"/>
      <c r="AZ1788" s="127"/>
      <c r="BA1788" s="127"/>
    </row>
    <row r="1789" spans="3:53">
      <c r="C1789" s="38"/>
      <c r="D1789" s="38"/>
      <c r="AF1789" s="127"/>
      <c r="AG1789" s="127"/>
      <c r="AH1789" s="127"/>
      <c r="AI1789" s="127"/>
      <c r="AJ1789" s="127"/>
      <c r="AL1789" s="113"/>
      <c r="AS1789" s="127"/>
      <c r="AT1789" s="127"/>
      <c r="AU1789" s="127"/>
      <c r="AV1789" s="127"/>
      <c r="AW1789" s="127"/>
      <c r="AX1789" s="127"/>
      <c r="AY1789" s="127"/>
      <c r="AZ1789" s="127"/>
    </row>
    <row r="1790" spans="3:53">
      <c r="C1790" s="38"/>
      <c r="D1790" s="38"/>
      <c r="AF1790" s="127"/>
      <c r="AG1790" s="127"/>
      <c r="AH1790" s="127"/>
      <c r="AI1790" s="127"/>
      <c r="AJ1790" s="127"/>
      <c r="AL1790" s="113"/>
      <c r="AS1790" s="127"/>
      <c r="AT1790" s="127"/>
      <c r="AU1790" s="127"/>
      <c r="AV1790" s="127"/>
      <c r="AW1790" s="127"/>
      <c r="AX1790" s="127"/>
      <c r="AY1790" s="127"/>
      <c r="AZ1790" s="127"/>
    </row>
    <row r="1791" spans="3:53">
      <c r="C1791" s="38"/>
      <c r="D1791" s="38"/>
      <c r="AF1791" s="127"/>
      <c r="AG1791" s="127"/>
      <c r="AH1791" s="127"/>
      <c r="AI1791" s="127"/>
      <c r="AJ1791" s="127"/>
      <c r="AL1791" s="113"/>
      <c r="AS1791" s="127"/>
      <c r="AT1791" s="127"/>
      <c r="AU1791" s="127"/>
      <c r="AV1791" s="127"/>
      <c r="AW1791" s="127"/>
      <c r="AX1791" s="127"/>
      <c r="AY1791" s="127"/>
      <c r="AZ1791" s="127"/>
    </row>
    <row r="1792" spans="3:53">
      <c r="C1792" s="38"/>
      <c r="D1792" s="38"/>
      <c r="AF1792" s="127"/>
      <c r="AG1792" s="127"/>
      <c r="AH1792" s="127"/>
      <c r="AI1792" s="127"/>
      <c r="AJ1792" s="127"/>
      <c r="AL1792" s="113"/>
      <c r="AS1792" s="127"/>
      <c r="AT1792" s="127"/>
      <c r="AU1792" s="127"/>
      <c r="AV1792" s="127"/>
      <c r="AW1792" s="127"/>
      <c r="AX1792" s="127"/>
      <c r="AY1792" s="127"/>
      <c r="AZ1792" s="127"/>
    </row>
    <row r="1793" spans="3:69">
      <c r="C1793" s="38"/>
      <c r="D1793" s="38"/>
      <c r="AF1793" s="127"/>
      <c r="AG1793" s="127"/>
      <c r="AH1793" s="127"/>
      <c r="AI1793" s="127"/>
      <c r="AJ1793" s="127"/>
      <c r="AL1793" s="113"/>
      <c r="AS1793" s="127"/>
      <c r="AT1793" s="127"/>
      <c r="AU1793" s="127"/>
      <c r="AV1793" s="127"/>
      <c r="AW1793" s="127"/>
      <c r="AX1793" s="127"/>
      <c r="AY1793" s="127"/>
      <c r="AZ1793" s="127"/>
    </row>
    <row r="1794" spans="3:69">
      <c r="C1794" s="38"/>
      <c r="D1794" s="38"/>
      <c r="AF1794" s="127"/>
      <c r="AG1794" s="127"/>
      <c r="AH1794" s="127"/>
      <c r="AI1794" s="127"/>
      <c r="AJ1794" s="127"/>
      <c r="AL1794" s="113"/>
      <c r="AS1794" s="127"/>
      <c r="AT1794" s="127"/>
      <c r="AU1794" s="127"/>
      <c r="AV1794" s="127"/>
      <c r="AW1794" s="127"/>
      <c r="AX1794" s="127"/>
      <c r="AY1794" s="127"/>
      <c r="AZ1794" s="127"/>
    </row>
    <row r="1795" spans="3:69">
      <c r="C1795" s="38"/>
      <c r="D1795" s="38"/>
      <c r="AF1795" s="127"/>
      <c r="AG1795" s="127"/>
      <c r="AH1795" s="127"/>
      <c r="AI1795" s="127"/>
      <c r="AJ1795" s="127"/>
      <c r="AL1795" s="113"/>
      <c r="AS1795" s="127"/>
      <c r="AT1795" s="127"/>
      <c r="AU1795" s="127"/>
      <c r="AV1795" s="127"/>
      <c r="AW1795" s="127"/>
      <c r="AX1795" s="127"/>
      <c r="AY1795" s="127"/>
      <c r="AZ1795" s="127"/>
    </row>
    <row r="1796" spans="3:69">
      <c r="C1796" s="38"/>
      <c r="D1796" s="38"/>
      <c r="AF1796" s="127"/>
      <c r="AG1796" s="127"/>
      <c r="AH1796" s="127"/>
      <c r="AI1796" s="127"/>
      <c r="AJ1796" s="127"/>
      <c r="AL1796" s="113"/>
      <c r="AS1796" s="127"/>
      <c r="AT1796" s="127"/>
      <c r="AU1796" s="127"/>
      <c r="AV1796" s="127"/>
      <c r="AW1796" s="127"/>
      <c r="AX1796" s="127"/>
      <c r="AY1796" s="127"/>
      <c r="AZ1796" s="127"/>
    </row>
    <row r="1797" spans="3:69">
      <c r="C1797" s="38"/>
      <c r="D1797" s="38"/>
      <c r="AF1797" s="127"/>
      <c r="AG1797" s="127"/>
      <c r="AH1797" s="127"/>
      <c r="AI1797" s="127"/>
      <c r="AJ1797" s="127"/>
      <c r="AL1797" s="113"/>
      <c r="AS1797" s="127"/>
      <c r="AT1797" s="127"/>
      <c r="AU1797" s="127"/>
      <c r="AV1797" s="127"/>
      <c r="AW1797" s="127"/>
      <c r="AX1797" s="127"/>
      <c r="AY1797" s="127"/>
      <c r="AZ1797" s="127"/>
      <c r="BA1797" s="127"/>
    </row>
    <row r="1798" spans="3:69">
      <c r="C1798" s="38"/>
      <c r="D1798" s="38"/>
      <c r="AF1798" s="127"/>
      <c r="AG1798" s="127"/>
      <c r="AH1798" s="127"/>
      <c r="AI1798" s="127"/>
      <c r="AJ1798" s="127"/>
      <c r="AL1798" s="113"/>
      <c r="AS1798" s="127"/>
      <c r="AT1798" s="127"/>
      <c r="AU1798" s="127"/>
      <c r="AV1798" s="127"/>
      <c r="AW1798" s="127"/>
      <c r="AX1798" s="127"/>
      <c r="AY1798" s="127"/>
      <c r="AZ1798" s="127"/>
    </row>
    <row r="1799" spans="3:69">
      <c r="C1799" s="38"/>
      <c r="D1799" s="38"/>
      <c r="AF1799" s="127"/>
      <c r="AG1799" s="127"/>
      <c r="AH1799" s="127"/>
      <c r="AI1799" s="127"/>
      <c r="AJ1799" s="127"/>
      <c r="AL1799" s="113"/>
      <c r="AS1799" s="127"/>
      <c r="AT1799" s="127"/>
      <c r="AU1799" s="127"/>
      <c r="AV1799" s="127"/>
      <c r="AW1799" s="127"/>
      <c r="AX1799" s="127"/>
      <c r="AY1799" s="127"/>
      <c r="AZ1799" s="127"/>
      <c r="BA1799" s="127"/>
      <c r="BC1799" s="127"/>
    </row>
    <row r="1800" spans="3:69">
      <c r="C1800" s="38"/>
      <c r="D1800" s="38"/>
      <c r="AF1800" s="127"/>
      <c r="AG1800" s="127"/>
      <c r="AH1800" s="127"/>
      <c r="AI1800" s="127"/>
      <c r="AJ1800" s="127"/>
      <c r="AL1800" s="113"/>
      <c r="AS1800" s="127"/>
      <c r="AT1800" s="127"/>
      <c r="AU1800" s="127"/>
      <c r="AV1800" s="127"/>
      <c r="AW1800" s="127"/>
      <c r="AX1800" s="127"/>
      <c r="AY1800" s="127"/>
      <c r="AZ1800" s="127"/>
      <c r="BA1800" s="127"/>
      <c r="BB1800" s="127"/>
      <c r="BC1800" s="127"/>
      <c r="BD1800" s="127"/>
      <c r="BE1800" s="127"/>
      <c r="BF1800" s="127"/>
      <c r="BG1800" s="127"/>
      <c r="BH1800" s="127"/>
      <c r="BI1800" s="127"/>
      <c r="BJ1800" s="127"/>
      <c r="BK1800" s="127"/>
      <c r="BL1800" s="127"/>
      <c r="BM1800" s="127"/>
      <c r="BN1800" s="127"/>
      <c r="BO1800" s="127"/>
      <c r="BP1800" s="127"/>
      <c r="BQ1800" s="127"/>
    </row>
    <row r="1801" spans="3:69">
      <c r="C1801" s="38"/>
      <c r="D1801" s="38"/>
      <c r="AF1801" s="127"/>
      <c r="AG1801" s="127"/>
      <c r="AH1801" s="127"/>
      <c r="AI1801" s="127"/>
      <c r="AJ1801" s="127"/>
      <c r="AL1801" s="113"/>
      <c r="AS1801" s="127"/>
      <c r="AT1801" s="127"/>
      <c r="AU1801" s="127"/>
      <c r="AV1801" s="127"/>
      <c r="AW1801" s="127"/>
      <c r="AX1801" s="127"/>
      <c r="AY1801" s="127"/>
      <c r="AZ1801" s="127"/>
    </row>
    <row r="1802" spans="3:69">
      <c r="C1802" s="38"/>
      <c r="D1802" s="38"/>
      <c r="AF1802" s="127"/>
      <c r="AG1802" s="127"/>
      <c r="AH1802" s="127"/>
      <c r="AI1802" s="127"/>
      <c r="AJ1802" s="127"/>
      <c r="AL1802" s="113"/>
      <c r="AS1802" s="127"/>
      <c r="AT1802" s="127"/>
      <c r="AU1802" s="127"/>
      <c r="AV1802" s="127"/>
      <c r="AW1802" s="127"/>
      <c r="AX1802" s="127"/>
      <c r="AY1802" s="127"/>
      <c r="AZ1802" s="127"/>
    </row>
    <row r="1803" spans="3:69">
      <c r="C1803" s="38"/>
      <c r="D1803" s="38"/>
      <c r="AF1803" s="127"/>
      <c r="AG1803" s="127"/>
      <c r="AH1803" s="127"/>
      <c r="AI1803" s="127"/>
      <c r="AJ1803" s="127"/>
      <c r="AL1803" s="113"/>
      <c r="AS1803" s="127"/>
      <c r="AT1803" s="127"/>
      <c r="AU1803" s="127"/>
      <c r="AV1803" s="127"/>
      <c r="AW1803" s="127"/>
      <c r="AX1803" s="127"/>
      <c r="AY1803" s="127"/>
      <c r="AZ1803" s="127"/>
      <c r="BA1803" s="127"/>
      <c r="BC1803" s="127"/>
    </row>
    <row r="1804" spans="3:69">
      <c r="C1804" s="38"/>
      <c r="D1804" s="38"/>
      <c r="AF1804" s="127"/>
      <c r="AG1804" s="127"/>
      <c r="AH1804" s="127"/>
      <c r="AI1804" s="127"/>
      <c r="AJ1804" s="127"/>
      <c r="AL1804" s="113"/>
      <c r="AS1804" s="127"/>
      <c r="AT1804" s="127"/>
      <c r="AU1804" s="127"/>
      <c r="AV1804" s="127"/>
      <c r="AW1804" s="127"/>
      <c r="AX1804" s="127"/>
      <c r="AY1804" s="127"/>
      <c r="AZ1804" s="127"/>
      <c r="BA1804" s="127"/>
      <c r="BB1804" s="127"/>
      <c r="BC1804" s="127"/>
      <c r="BD1804" s="127"/>
      <c r="BE1804" s="127"/>
      <c r="BF1804" s="127"/>
      <c r="BG1804" s="127"/>
      <c r="BH1804" s="127"/>
      <c r="BI1804" s="127"/>
      <c r="BJ1804" s="127"/>
      <c r="BK1804" s="127"/>
      <c r="BL1804" s="127"/>
      <c r="BM1804" s="127"/>
      <c r="BN1804" s="127"/>
      <c r="BO1804" s="127"/>
      <c r="BP1804" s="127"/>
      <c r="BQ1804" s="127"/>
    </row>
    <row r="1805" spans="3:69">
      <c r="C1805" s="38"/>
      <c r="D1805" s="38"/>
      <c r="AF1805" s="127"/>
      <c r="AG1805" s="127"/>
      <c r="AH1805" s="127"/>
      <c r="AI1805" s="127"/>
      <c r="AJ1805" s="127"/>
      <c r="AL1805" s="113"/>
      <c r="AS1805" s="127"/>
      <c r="AT1805" s="127"/>
      <c r="AU1805" s="127"/>
      <c r="AV1805" s="127"/>
      <c r="AW1805" s="127"/>
      <c r="AX1805" s="127"/>
      <c r="AY1805" s="127"/>
      <c r="AZ1805" s="127"/>
    </row>
    <row r="1806" spans="3:69">
      <c r="C1806" s="38"/>
      <c r="D1806" s="38"/>
      <c r="AF1806" s="127"/>
      <c r="AG1806" s="127"/>
      <c r="AH1806" s="127"/>
      <c r="AI1806" s="127"/>
      <c r="AJ1806" s="127"/>
      <c r="AL1806" s="113"/>
      <c r="AS1806" s="127"/>
      <c r="AT1806" s="127"/>
      <c r="AU1806" s="127"/>
      <c r="AV1806" s="127"/>
      <c r="AW1806" s="127"/>
      <c r="AX1806" s="127"/>
      <c r="AY1806" s="127"/>
      <c r="AZ1806" s="127"/>
    </row>
    <row r="1807" spans="3:69">
      <c r="C1807" s="38"/>
      <c r="D1807" s="38"/>
      <c r="AF1807" s="127"/>
      <c r="AG1807" s="127"/>
      <c r="AH1807" s="127"/>
      <c r="AI1807" s="127"/>
      <c r="AJ1807" s="127"/>
      <c r="AL1807" s="113"/>
      <c r="AS1807" s="127"/>
      <c r="AT1807" s="127"/>
      <c r="AU1807" s="127"/>
      <c r="AV1807" s="127"/>
      <c r="AW1807" s="127"/>
      <c r="AX1807" s="127"/>
      <c r="AY1807" s="127"/>
      <c r="AZ1807" s="127"/>
    </row>
    <row r="1808" spans="3:69">
      <c r="C1808" s="38"/>
      <c r="D1808" s="38"/>
      <c r="AF1808" s="127"/>
      <c r="AG1808" s="127"/>
      <c r="AH1808" s="127"/>
      <c r="AI1808" s="127"/>
      <c r="AJ1808" s="127"/>
      <c r="AL1808" s="113"/>
      <c r="AS1808" s="127"/>
      <c r="AT1808" s="127"/>
      <c r="AU1808" s="127"/>
      <c r="AV1808" s="127"/>
      <c r="AW1808" s="127"/>
      <c r="AX1808" s="127"/>
      <c r="AY1808" s="127"/>
      <c r="AZ1808" s="127"/>
    </row>
    <row r="1809" spans="3:69">
      <c r="C1809" s="38"/>
      <c r="D1809" s="38"/>
      <c r="AF1809" s="127"/>
      <c r="AG1809" s="127"/>
      <c r="AH1809" s="127"/>
      <c r="AI1809" s="127"/>
      <c r="AJ1809" s="127"/>
      <c r="AL1809" s="113"/>
      <c r="AS1809" s="127"/>
      <c r="AT1809" s="127"/>
      <c r="AU1809" s="127"/>
      <c r="AV1809" s="127"/>
      <c r="AW1809" s="127"/>
      <c r="AX1809" s="127"/>
      <c r="AY1809" s="127"/>
      <c r="AZ1809" s="127"/>
      <c r="BA1809" s="127"/>
      <c r="BC1809" s="127"/>
    </row>
    <row r="1810" spans="3:69">
      <c r="C1810" s="38"/>
      <c r="D1810" s="38"/>
      <c r="AF1810" s="127"/>
      <c r="AG1810" s="127"/>
      <c r="AH1810" s="127"/>
      <c r="AI1810" s="127"/>
      <c r="AJ1810" s="127"/>
      <c r="AL1810" s="113"/>
      <c r="AS1810" s="127"/>
      <c r="AT1810" s="127"/>
      <c r="AU1810" s="127"/>
      <c r="AV1810" s="127"/>
      <c r="AW1810" s="127"/>
      <c r="AX1810" s="127"/>
      <c r="AY1810" s="127"/>
      <c r="AZ1810" s="127"/>
    </row>
    <row r="1811" spans="3:69">
      <c r="C1811" s="38"/>
      <c r="D1811" s="38"/>
      <c r="AF1811" s="127"/>
      <c r="AG1811" s="127"/>
      <c r="AH1811" s="127"/>
      <c r="AI1811" s="127"/>
      <c r="AJ1811" s="127"/>
      <c r="AL1811" s="113"/>
      <c r="AS1811" s="127"/>
      <c r="AT1811" s="127"/>
      <c r="AU1811" s="127"/>
      <c r="AV1811" s="127"/>
      <c r="AW1811" s="127"/>
      <c r="AX1811" s="127"/>
      <c r="AY1811" s="127"/>
      <c r="AZ1811" s="127"/>
    </row>
    <row r="1812" spans="3:69">
      <c r="C1812" s="38"/>
      <c r="D1812" s="38"/>
      <c r="AF1812" s="127"/>
      <c r="AG1812" s="127"/>
      <c r="AH1812" s="127"/>
      <c r="AI1812" s="127"/>
      <c r="AJ1812" s="127"/>
      <c r="AL1812" s="113"/>
      <c r="AS1812" s="127"/>
      <c r="AT1812" s="127"/>
      <c r="AU1812" s="127"/>
      <c r="AV1812" s="127"/>
      <c r="AW1812" s="127"/>
      <c r="AX1812" s="127"/>
      <c r="AY1812" s="127"/>
      <c r="AZ1812" s="127"/>
    </row>
    <row r="1813" spans="3:69">
      <c r="C1813" s="38"/>
      <c r="D1813" s="38"/>
      <c r="AF1813" s="127"/>
      <c r="AG1813" s="127"/>
      <c r="AH1813" s="127"/>
      <c r="AI1813" s="127"/>
      <c r="AJ1813" s="127"/>
      <c r="AL1813" s="113"/>
      <c r="AS1813" s="127"/>
      <c r="AT1813" s="127"/>
      <c r="AU1813" s="127"/>
      <c r="AV1813" s="127"/>
      <c r="AW1813" s="127"/>
      <c r="AX1813" s="127"/>
      <c r="AY1813" s="127"/>
      <c r="AZ1813" s="127"/>
    </row>
    <row r="1814" spans="3:69">
      <c r="C1814" s="38"/>
      <c r="D1814" s="38"/>
      <c r="AF1814" s="127"/>
      <c r="AG1814" s="127"/>
      <c r="AH1814" s="127"/>
      <c r="AI1814" s="127"/>
      <c r="AJ1814" s="127"/>
      <c r="AL1814" s="113"/>
      <c r="AS1814" s="127"/>
      <c r="AT1814" s="127"/>
      <c r="AU1814" s="127"/>
      <c r="AV1814" s="127"/>
      <c r="AW1814" s="127"/>
      <c r="AX1814" s="127"/>
      <c r="AY1814" s="127"/>
      <c r="AZ1814" s="127"/>
    </row>
    <row r="1815" spans="3:69">
      <c r="C1815" s="38"/>
      <c r="D1815" s="38"/>
      <c r="AF1815" s="127"/>
      <c r="AG1815" s="127"/>
      <c r="AH1815" s="127"/>
      <c r="AI1815" s="127"/>
      <c r="AJ1815" s="127"/>
      <c r="AL1815" s="113"/>
      <c r="AS1815" s="127"/>
      <c r="AT1815" s="127"/>
      <c r="AU1815" s="127"/>
      <c r="AV1815" s="127"/>
      <c r="AW1815" s="127"/>
      <c r="AX1815" s="127"/>
      <c r="AY1815" s="127"/>
      <c r="AZ1815" s="127"/>
    </row>
    <row r="1816" spans="3:69">
      <c r="C1816" s="38"/>
      <c r="D1816" s="38"/>
      <c r="AF1816" s="127"/>
      <c r="AG1816" s="127"/>
      <c r="AH1816" s="127"/>
      <c r="AI1816" s="127"/>
      <c r="AJ1816" s="127"/>
      <c r="AL1816" s="113"/>
      <c r="AS1816" s="127"/>
      <c r="AT1816" s="127"/>
      <c r="AU1816" s="127"/>
      <c r="AV1816" s="127"/>
      <c r="AW1816" s="127"/>
      <c r="AX1816" s="127"/>
      <c r="AY1816" s="127"/>
      <c r="AZ1816" s="127"/>
      <c r="BA1816" s="127"/>
      <c r="BC1816" s="127"/>
      <c r="BD1816" s="127"/>
      <c r="BE1816" s="127"/>
      <c r="BF1816" s="127"/>
      <c r="BG1816" s="127"/>
      <c r="BH1816" s="127"/>
      <c r="BI1816" s="127"/>
      <c r="BJ1816" s="127"/>
      <c r="BK1816" s="127"/>
      <c r="BL1816" s="127"/>
      <c r="BM1816" s="127"/>
      <c r="BN1816" s="127"/>
      <c r="BO1816" s="127"/>
      <c r="BP1816" s="127"/>
      <c r="BQ1816" s="127"/>
    </row>
    <row r="1817" spans="3:69">
      <c r="C1817" s="38"/>
      <c r="D1817" s="38"/>
      <c r="AF1817" s="127"/>
      <c r="AG1817" s="127"/>
      <c r="AH1817" s="127"/>
      <c r="AI1817" s="127"/>
      <c r="AJ1817" s="127"/>
      <c r="AL1817" s="113"/>
      <c r="AS1817" s="127"/>
      <c r="AT1817" s="127"/>
      <c r="AU1817" s="127"/>
      <c r="AV1817" s="127"/>
      <c r="AW1817" s="127"/>
      <c r="AX1817" s="127"/>
      <c r="AY1817" s="127"/>
      <c r="AZ1817" s="127"/>
      <c r="BA1817" s="127"/>
    </row>
    <row r="1818" spans="3:69">
      <c r="C1818" s="38"/>
      <c r="D1818" s="38"/>
      <c r="AF1818" s="127"/>
      <c r="AG1818" s="127"/>
      <c r="AH1818" s="127"/>
      <c r="AI1818" s="127"/>
      <c r="AJ1818" s="127"/>
      <c r="AL1818" s="113"/>
      <c r="AS1818" s="127"/>
      <c r="AT1818" s="127"/>
      <c r="AU1818" s="127"/>
      <c r="AV1818" s="127"/>
      <c r="AW1818" s="127"/>
      <c r="AX1818" s="127"/>
      <c r="AY1818" s="127"/>
      <c r="AZ1818" s="127"/>
    </row>
    <row r="1819" spans="3:69">
      <c r="C1819" s="38"/>
      <c r="D1819" s="38"/>
      <c r="AF1819" s="127"/>
      <c r="AG1819" s="127"/>
      <c r="AH1819" s="127"/>
      <c r="AI1819" s="127"/>
      <c r="AJ1819" s="127"/>
      <c r="AL1819" s="113"/>
      <c r="AS1819" s="127"/>
      <c r="AT1819" s="127"/>
      <c r="AU1819" s="127"/>
      <c r="AV1819" s="127"/>
      <c r="AW1819" s="127"/>
      <c r="AX1819" s="127"/>
      <c r="AY1819" s="127"/>
      <c r="AZ1819" s="127"/>
      <c r="BA1819" s="127"/>
    </row>
    <row r="1820" spans="3:69">
      <c r="C1820" s="38"/>
      <c r="D1820" s="38"/>
      <c r="AF1820" s="127"/>
      <c r="AG1820" s="127"/>
      <c r="AH1820" s="127"/>
      <c r="AI1820" s="127"/>
      <c r="AJ1820" s="127"/>
      <c r="AL1820" s="113"/>
      <c r="AS1820" s="127"/>
      <c r="AT1820" s="127"/>
      <c r="AU1820" s="127"/>
      <c r="AV1820" s="127"/>
      <c r="AW1820" s="127"/>
      <c r="AX1820" s="127"/>
      <c r="AY1820" s="127"/>
      <c r="AZ1820" s="127"/>
    </row>
    <row r="1821" spans="3:69">
      <c r="C1821" s="38"/>
      <c r="D1821" s="38"/>
      <c r="AF1821" s="127"/>
      <c r="AG1821" s="127"/>
      <c r="AH1821" s="127"/>
      <c r="AI1821" s="127"/>
      <c r="AJ1821" s="127"/>
      <c r="AL1821" s="113"/>
      <c r="AS1821" s="127"/>
      <c r="AT1821" s="127"/>
      <c r="AU1821" s="127"/>
      <c r="AV1821" s="127"/>
      <c r="AW1821" s="127"/>
      <c r="AX1821" s="127"/>
      <c r="AY1821" s="127"/>
      <c r="AZ1821" s="127"/>
    </row>
    <row r="1822" spans="3:69">
      <c r="C1822" s="38"/>
      <c r="D1822" s="38"/>
      <c r="AF1822" s="127"/>
      <c r="AG1822" s="127"/>
      <c r="AH1822" s="127"/>
      <c r="AI1822" s="127"/>
      <c r="AJ1822" s="127"/>
      <c r="AL1822" s="113"/>
      <c r="AS1822" s="127"/>
      <c r="AT1822" s="127"/>
      <c r="AU1822" s="127"/>
      <c r="AV1822" s="127"/>
      <c r="AW1822" s="127"/>
      <c r="AX1822" s="127"/>
      <c r="AY1822" s="127"/>
      <c r="AZ1822" s="127"/>
    </row>
    <row r="1823" spans="3:69">
      <c r="C1823" s="38"/>
      <c r="D1823" s="38"/>
      <c r="AF1823" s="127"/>
      <c r="AG1823" s="127"/>
      <c r="AH1823" s="127"/>
      <c r="AI1823" s="127"/>
      <c r="AJ1823" s="127"/>
      <c r="AL1823" s="113"/>
      <c r="AS1823" s="127"/>
      <c r="AT1823" s="127"/>
      <c r="AU1823" s="127"/>
      <c r="AV1823" s="127"/>
      <c r="AW1823" s="127"/>
      <c r="AX1823" s="127"/>
      <c r="AY1823" s="127"/>
      <c r="AZ1823" s="127"/>
    </row>
    <row r="1824" spans="3:69">
      <c r="C1824" s="38"/>
      <c r="D1824" s="38"/>
      <c r="AF1824" s="127"/>
      <c r="AG1824" s="127"/>
      <c r="AH1824" s="127"/>
      <c r="AI1824" s="127"/>
      <c r="AJ1824" s="127"/>
      <c r="AL1824" s="113"/>
      <c r="AS1824" s="127"/>
      <c r="AT1824" s="127"/>
      <c r="AU1824" s="127"/>
      <c r="AV1824" s="127"/>
      <c r="AW1824" s="127"/>
      <c r="AX1824" s="127"/>
      <c r="AY1824" s="127"/>
      <c r="AZ1824" s="127"/>
    </row>
    <row r="1825" spans="3:69">
      <c r="C1825" s="38"/>
      <c r="D1825" s="38"/>
      <c r="AF1825" s="127"/>
      <c r="AG1825" s="127"/>
      <c r="AH1825" s="127"/>
      <c r="AI1825" s="127"/>
      <c r="AJ1825" s="127"/>
      <c r="AL1825" s="113"/>
      <c r="AS1825" s="127"/>
      <c r="AT1825" s="127"/>
      <c r="AU1825" s="127"/>
      <c r="AV1825" s="127"/>
      <c r="AW1825" s="127"/>
      <c r="AX1825" s="127"/>
      <c r="AY1825" s="127"/>
      <c r="AZ1825" s="127"/>
    </row>
    <row r="1826" spans="3:69">
      <c r="C1826" s="38"/>
      <c r="D1826" s="38"/>
      <c r="AF1826" s="127"/>
      <c r="AG1826" s="127"/>
      <c r="AH1826" s="127"/>
      <c r="AI1826" s="127"/>
      <c r="AJ1826" s="127"/>
      <c r="AL1826" s="113"/>
      <c r="AS1826" s="127"/>
      <c r="AT1826" s="127"/>
      <c r="AU1826" s="127"/>
      <c r="AV1826" s="127"/>
      <c r="AW1826" s="127"/>
      <c r="AX1826" s="127"/>
      <c r="AY1826" s="127"/>
      <c r="AZ1826" s="127"/>
    </row>
    <row r="1827" spans="3:69">
      <c r="C1827" s="38"/>
      <c r="D1827" s="38"/>
      <c r="AF1827" s="127"/>
      <c r="AG1827" s="127"/>
      <c r="AH1827" s="127"/>
      <c r="AI1827" s="127"/>
      <c r="AJ1827" s="127"/>
      <c r="AL1827" s="113"/>
      <c r="AS1827" s="127"/>
      <c r="AT1827" s="127"/>
      <c r="AU1827" s="127"/>
      <c r="AV1827" s="127"/>
      <c r="AW1827" s="127"/>
      <c r="AX1827" s="127"/>
      <c r="AY1827" s="127"/>
      <c r="AZ1827" s="127"/>
    </row>
    <row r="1828" spans="3:69">
      <c r="C1828" s="38"/>
      <c r="D1828" s="38"/>
      <c r="AF1828" s="127"/>
      <c r="AG1828" s="127"/>
      <c r="AH1828" s="127"/>
      <c r="AI1828" s="127"/>
      <c r="AJ1828" s="127"/>
      <c r="AL1828" s="113"/>
      <c r="AS1828" s="127"/>
      <c r="AT1828" s="127"/>
      <c r="AU1828" s="127"/>
      <c r="AV1828" s="127"/>
      <c r="AW1828" s="127"/>
      <c r="AX1828" s="127"/>
      <c r="AY1828" s="127"/>
      <c r="AZ1828" s="127"/>
    </row>
    <row r="1829" spans="3:69">
      <c r="C1829" s="38"/>
      <c r="D1829" s="38"/>
      <c r="AF1829" s="127"/>
      <c r="AG1829" s="127"/>
      <c r="AH1829" s="127"/>
      <c r="AI1829" s="127"/>
      <c r="AJ1829" s="127"/>
      <c r="AL1829" s="113"/>
      <c r="AS1829" s="127"/>
      <c r="AT1829" s="127"/>
      <c r="AU1829" s="127"/>
      <c r="AV1829" s="127"/>
      <c r="AW1829" s="127"/>
      <c r="AX1829" s="127"/>
      <c r="AY1829" s="127"/>
      <c r="AZ1829" s="127"/>
      <c r="BA1829" s="127"/>
      <c r="BB1829" s="127"/>
      <c r="BC1829" s="127"/>
      <c r="BD1829" s="127"/>
      <c r="BE1829" s="127"/>
      <c r="BF1829" s="127"/>
      <c r="BG1829" s="127"/>
      <c r="BH1829" s="127"/>
      <c r="BI1829" s="127"/>
      <c r="BJ1829" s="127"/>
      <c r="BK1829" s="127"/>
      <c r="BL1829" s="127"/>
      <c r="BM1829" s="127"/>
      <c r="BN1829" s="127"/>
      <c r="BO1829" s="127"/>
      <c r="BP1829" s="127"/>
      <c r="BQ1829" s="127"/>
    </row>
    <row r="1830" spans="3:69">
      <c r="C1830" s="38"/>
      <c r="D1830" s="38"/>
      <c r="AF1830" s="127"/>
      <c r="AG1830" s="127"/>
      <c r="AH1830" s="127"/>
      <c r="AI1830" s="127"/>
      <c r="AJ1830" s="127"/>
      <c r="AL1830" s="113"/>
      <c r="AS1830" s="127"/>
      <c r="AT1830" s="127"/>
      <c r="AU1830" s="127"/>
      <c r="AV1830" s="127"/>
      <c r="AW1830" s="127"/>
      <c r="AX1830" s="127"/>
      <c r="AY1830" s="127"/>
      <c r="AZ1830" s="127"/>
    </row>
    <row r="1831" spans="3:69">
      <c r="C1831" s="38"/>
      <c r="D1831" s="38"/>
      <c r="AF1831" s="127"/>
      <c r="AG1831" s="127"/>
      <c r="AH1831" s="127"/>
      <c r="AI1831" s="127"/>
      <c r="AJ1831" s="127"/>
      <c r="AL1831" s="113"/>
      <c r="AS1831" s="127"/>
      <c r="AT1831" s="127"/>
      <c r="AU1831" s="127"/>
      <c r="AV1831" s="127"/>
      <c r="AW1831" s="127"/>
      <c r="AX1831" s="127"/>
      <c r="AY1831" s="127"/>
      <c r="AZ1831" s="127"/>
    </row>
    <row r="1832" spans="3:69">
      <c r="C1832" s="38"/>
      <c r="D1832" s="38"/>
      <c r="AF1832" s="127"/>
      <c r="AG1832" s="127"/>
      <c r="AH1832" s="127"/>
      <c r="AI1832" s="127"/>
      <c r="AJ1832" s="127"/>
      <c r="AL1832" s="113"/>
      <c r="AS1832" s="127"/>
      <c r="AT1832" s="127"/>
      <c r="AU1832" s="127"/>
      <c r="AV1832" s="127"/>
      <c r="AW1832" s="127"/>
      <c r="AX1832" s="127"/>
      <c r="AY1832" s="127"/>
      <c r="AZ1832" s="127"/>
    </row>
    <row r="1833" spans="3:69">
      <c r="C1833" s="38"/>
      <c r="D1833" s="38"/>
      <c r="AF1833" s="127"/>
      <c r="AG1833" s="127"/>
      <c r="AH1833" s="127"/>
      <c r="AI1833" s="127"/>
      <c r="AJ1833" s="127"/>
      <c r="AL1833" s="113"/>
      <c r="AS1833" s="127"/>
      <c r="AT1833" s="127"/>
      <c r="AU1833" s="127"/>
      <c r="AV1833" s="127"/>
      <c r="AW1833" s="127"/>
      <c r="AX1833" s="127"/>
      <c r="AY1833" s="127"/>
      <c r="AZ1833" s="127"/>
    </row>
    <row r="1834" spans="3:69">
      <c r="C1834" s="38"/>
      <c r="D1834" s="38"/>
      <c r="AF1834" s="127"/>
      <c r="AG1834" s="127"/>
      <c r="AH1834" s="127"/>
      <c r="AI1834" s="127"/>
      <c r="AJ1834" s="127"/>
      <c r="AL1834" s="113"/>
      <c r="AS1834" s="127"/>
      <c r="AT1834" s="127"/>
      <c r="AU1834" s="127"/>
      <c r="AV1834" s="127"/>
      <c r="AW1834" s="127"/>
      <c r="AX1834" s="127"/>
      <c r="AY1834" s="127"/>
      <c r="AZ1834" s="127"/>
    </row>
    <row r="1835" spans="3:69">
      <c r="C1835" s="38"/>
      <c r="D1835" s="38"/>
      <c r="AF1835" s="127"/>
      <c r="AG1835" s="127"/>
      <c r="AH1835" s="127"/>
      <c r="AI1835" s="127"/>
      <c r="AJ1835" s="127"/>
      <c r="AL1835" s="113"/>
      <c r="AS1835" s="127"/>
      <c r="AT1835" s="127"/>
      <c r="AU1835" s="127"/>
      <c r="AV1835" s="127"/>
      <c r="AW1835" s="127"/>
      <c r="AX1835" s="127"/>
      <c r="AY1835" s="127"/>
      <c r="AZ1835" s="127"/>
    </row>
    <row r="1836" spans="3:69">
      <c r="C1836" s="38"/>
      <c r="D1836" s="38"/>
      <c r="AF1836" s="127"/>
      <c r="AG1836" s="127"/>
      <c r="AH1836" s="127"/>
      <c r="AI1836" s="127"/>
      <c r="AJ1836" s="127"/>
      <c r="AL1836" s="113"/>
      <c r="AS1836" s="127"/>
      <c r="AT1836" s="127"/>
      <c r="AU1836" s="127"/>
      <c r="AV1836" s="127"/>
      <c r="AW1836" s="127"/>
      <c r="AX1836" s="127"/>
      <c r="AY1836" s="127"/>
      <c r="AZ1836" s="127"/>
    </row>
    <row r="1837" spans="3:69">
      <c r="C1837" s="38"/>
      <c r="D1837" s="38"/>
      <c r="AF1837" s="127"/>
      <c r="AG1837" s="127"/>
      <c r="AH1837" s="127"/>
      <c r="AI1837" s="127"/>
      <c r="AJ1837" s="127"/>
      <c r="AL1837" s="113"/>
      <c r="AS1837" s="127"/>
      <c r="AT1837" s="127"/>
      <c r="AU1837" s="127"/>
      <c r="AV1837" s="127"/>
      <c r="AW1837" s="127"/>
      <c r="AX1837" s="127"/>
      <c r="AY1837" s="127"/>
      <c r="AZ1837" s="127"/>
    </row>
    <row r="1838" spans="3:69">
      <c r="C1838" s="38"/>
      <c r="D1838" s="38"/>
      <c r="AF1838" s="127"/>
      <c r="AG1838" s="127"/>
      <c r="AH1838" s="127"/>
      <c r="AI1838" s="127"/>
      <c r="AJ1838" s="127"/>
      <c r="AL1838" s="113"/>
      <c r="AS1838" s="127"/>
      <c r="AT1838" s="127"/>
      <c r="AU1838" s="127"/>
      <c r="AV1838" s="127"/>
      <c r="AW1838" s="127"/>
      <c r="AX1838" s="127"/>
      <c r="AY1838" s="127"/>
      <c r="AZ1838" s="127"/>
    </row>
    <row r="1839" spans="3:69">
      <c r="C1839" s="38"/>
      <c r="D1839" s="38"/>
      <c r="AF1839" s="127"/>
      <c r="AG1839" s="127"/>
      <c r="AH1839" s="127"/>
      <c r="AI1839" s="127"/>
      <c r="AJ1839" s="127"/>
      <c r="AL1839" s="113"/>
      <c r="AS1839" s="127"/>
      <c r="AT1839" s="127"/>
      <c r="AU1839" s="127"/>
      <c r="AV1839" s="127"/>
      <c r="AW1839" s="127"/>
      <c r="AX1839" s="127"/>
      <c r="AY1839" s="127"/>
      <c r="AZ1839" s="127"/>
    </row>
    <row r="1840" spans="3:69">
      <c r="C1840" s="38"/>
      <c r="D1840" s="38"/>
      <c r="AF1840" s="127"/>
      <c r="AG1840" s="127"/>
      <c r="AH1840" s="127"/>
      <c r="AI1840" s="127"/>
      <c r="AJ1840" s="127"/>
      <c r="AL1840" s="113"/>
      <c r="AS1840" s="127"/>
      <c r="AT1840" s="127"/>
      <c r="AU1840" s="127"/>
      <c r="AV1840" s="127"/>
      <c r="AW1840" s="127"/>
      <c r="AX1840" s="127"/>
      <c r="AY1840" s="127"/>
      <c r="AZ1840" s="127"/>
    </row>
    <row r="1841" spans="3:69">
      <c r="C1841" s="38"/>
      <c r="D1841" s="38"/>
      <c r="AF1841" s="127"/>
      <c r="AG1841" s="127"/>
      <c r="AH1841" s="127"/>
      <c r="AI1841" s="127"/>
      <c r="AJ1841" s="127"/>
      <c r="AL1841" s="113"/>
      <c r="AS1841" s="127"/>
      <c r="AT1841" s="127"/>
      <c r="AU1841" s="127"/>
      <c r="AV1841" s="127"/>
      <c r="AW1841" s="127"/>
      <c r="AX1841" s="127"/>
      <c r="AY1841" s="127"/>
      <c r="AZ1841" s="127"/>
    </row>
    <row r="1842" spans="3:69">
      <c r="C1842" s="38"/>
      <c r="D1842" s="38"/>
      <c r="AF1842" s="127"/>
      <c r="AG1842" s="127"/>
      <c r="AH1842" s="127"/>
      <c r="AI1842" s="127"/>
      <c r="AJ1842" s="127"/>
      <c r="AL1842" s="113"/>
      <c r="AS1842" s="127"/>
      <c r="AT1842" s="127"/>
      <c r="AU1842" s="127"/>
      <c r="AV1842" s="127"/>
      <c r="AW1842" s="127"/>
      <c r="AX1842" s="127"/>
      <c r="AY1842" s="127"/>
      <c r="AZ1842" s="127"/>
    </row>
    <row r="1843" spans="3:69">
      <c r="C1843" s="38"/>
      <c r="D1843" s="38"/>
      <c r="AF1843" s="127"/>
      <c r="AG1843" s="127"/>
      <c r="AH1843" s="127"/>
      <c r="AI1843" s="127"/>
      <c r="AJ1843" s="127"/>
      <c r="AL1843" s="113"/>
      <c r="AS1843" s="127"/>
      <c r="AT1843" s="127"/>
      <c r="AU1843" s="127"/>
      <c r="AV1843" s="127"/>
      <c r="AW1843" s="127"/>
      <c r="AX1843" s="127"/>
      <c r="AY1843" s="127"/>
      <c r="AZ1843" s="127"/>
    </row>
    <row r="1844" spans="3:69">
      <c r="C1844" s="38"/>
      <c r="D1844" s="38"/>
      <c r="AF1844" s="127"/>
      <c r="AG1844" s="127"/>
      <c r="AH1844" s="127"/>
      <c r="AI1844" s="127"/>
      <c r="AJ1844" s="127"/>
      <c r="AL1844" s="113"/>
      <c r="AS1844" s="127"/>
      <c r="AT1844" s="127"/>
      <c r="AU1844" s="127"/>
      <c r="AV1844" s="127"/>
      <c r="AW1844" s="127"/>
      <c r="AX1844" s="127"/>
      <c r="AY1844" s="127"/>
      <c r="AZ1844" s="127"/>
    </row>
    <row r="1845" spans="3:69">
      <c r="C1845" s="38"/>
      <c r="D1845" s="38"/>
      <c r="AF1845" s="127"/>
      <c r="AG1845" s="127"/>
      <c r="AH1845" s="127"/>
      <c r="AI1845" s="127"/>
      <c r="AJ1845" s="127"/>
      <c r="AL1845" s="113"/>
      <c r="AS1845" s="127"/>
      <c r="AT1845" s="127"/>
      <c r="AU1845" s="127"/>
      <c r="AV1845" s="127"/>
      <c r="AW1845" s="127"/>
      <c r="AX1845" s="127"/>
      <c r="AY1845" s="127"/>
      <c r="AZ1845" s="127"/>
    </row>
    <row r="1846" spans="3:69">
      <c r="C1846" s="38"/>
      <c r="D1846" s="38"/>
      <c r="AF1846" s="127"/>
      <c r="AG1846" s="127"/>
      <c r="AH1846" s="127"/>
      <c r="AI1846" s="127"/>
      <c r="AJ1846" s="127"/>
      <c r="AL1846" s="113"/>
      <c r="AS1846" s="127"/>
      <c r="AT1846" s="127"/>
      <c r="AU1846" s="127"/>
      <c r="AV1846" s="127"/>
      <c r="AW1846" s="127"/>
      <c r="AX1846" s="127"/>
      <c r="AY1846" s="127"/>
      <c r="AZ1846" s="127"/>
    </row>
    <row r="1847" spans="3:69">
      <c r="C1847" s="38"/>
      <c r="D1847" s="38"/>
      <c r="AF1847" s="127"/>
      <c r="AG1847" s="127"/>
      <c r="AH1847" s="127"/>
      <c r="AI1847" s="127"/>
      <c r="AJ1847" s="127"/>
      <c r="AL1847" s="113"/>
      <c r="AS1847" s="127"/>
      <c r="AT1847" s="127"/>
      <c r="AU1847" s="127"/>
      <c r="AV1847" s="127"/>
      <c r="AW1847" s="127"/>
      <c r="AX1847" s="127"/>
      <c r="AY1847" s="127"/>
      <c r="AZ1847" s="127"/>
    </row>
    <row r="1848" spans="3:69">
      <c r="C1848" s="38"/>
      <c r="D1848" s="38"/>
      <c r="AF1848" s="127"/>
      <c r="AG1848" s="127"/>
      <c r="AH1848" s="127"/>
      <c r="AI1848" s="127"/>
      <c r="AJ1848" s="127"/>
      <c r="AL1848" s="113"/>
      <c r="AS1848" s="127"/>
      <c r="AT1848" s="127"/>
      <c r="AU1848" s="127"/>
      <c r="AV1848" s="127"/>
      <c r="AW1848" s="127"/>
      <c r="AX1848" s="127"/>
      <c r="AY1848" s="127"/>
      <c r="AZ1848" s="127"/>
      <c r="BA1848" s="127"/>
    </row>
    <row r="1849" spans="3:69">
      <c r="C1849" s="38"/>
      <c r="D1849" s="38"/>
      <c r="AF1849" s="127"/>
      <c r="AG1849" s="127"/>
      <c r="AH1849" s="127"/>
      <c r="AI1849" s="127"/>
      <c r="AJ1849" s="127"/>
      <c r="AL1849" s="113"/>
      <c r="AS1849" s="127"/>
      <c r="AT1849" s="127"/>
      <c r="AU1849" s="127"/>
      <c r="AV1849" s="127"/>
      <c r="AW1849" s="127"/>
      <c r="AX1849" s="127"/>
      <c r="AY1849" s="127"/>
      <c r="AZ1849" s="127"/>
    </row>
    <row r="1850" spans="3:69">
      <c r="C1850" s="38"/>
      <c r="D1850" s="38"/>
      <c r="AF1850" s="127"/>
      <c r="AG1850" s="127"/>
      <c r="AH1850" s="127"/>
      <c r="AI1850" s="127"/>
      <c r="AJ1850" s="127"/>
      <c r="AL1850" s="113"/>
      <c r="AS1850" s="127"/>
      <c r="AT1850" s="127"/>
      <c r="AU1850" s="127"/>
      <c r="AV1850" s="127"/>
      <c r="AW1850" s="127"/>
      <c r="AX1850" s="127"/>
      <c r="AY1850" s="127"/>
      <c r="AZ1850" s="127"/>
      <c r="BA1850" s="127"/>
      <c r="BB1850" s="127"/>
      <c r="BC1850" s="127"/>
      <c r="BD1850" s="127"/>
      <c r="BE1850" s="127"/>
      <c r="BF1850" s="127"/>
      <c r="BG1850" s="127"/>
      <c r="BH1850" s="127"/>
      <c r="BI1850" s="127"/>
      <c r="BJ1850" s="127"/>
      <c r="BK1850" s="127"/>
      <c r="BL1850" s="127"/>
      <c r="BM1850" s="127"/>
      <c r="BN1850" s="127"/>
      <c r="BO1850" s="127"/>
      <c r="BP1850" s="127"/>
      <c r="BQ1850" s="127"/>
    </row>
    <row r="1851" spans="3:69">
      <c r="C1851" s="38"/>
      <c r="D1851" s="38"/>
      <c r="AF1851" s="127"/>
      <c r="AG1851" s="127"/>
      <c r="AH1851" s="127"/>
      <c r="AI1851" s="127"/>
      <c r="AJ1851" s="127"/>
      <c r="AL1851" s="113"/>
      <c r="AS1851" s="127"/>
      <c r="AT1851" s="127"/>
      <c r="AU1851" s="127"/>
      <c r="AV1851" s="127"/>
      <c r="AW1851" s="127"/>
      <c r="AX1851" s="127"/>
      <c r="AY1851" s="127"/>
      <c r="AZ1851" s="127"/>
      <c r="BA1851" s="127"/>
    </row>
    <row r="1852" spans="3:69">
      <c r="C1852" s="38"/>
      <c r="D1852" s="38"/>
      <c r="AF1852" s="127"/>
      <c r="AG1852" s="127"/>
      <c r="AH1852" s="127"/>
      <c r="AI1852" s="127"/>
      <c r="AJ1852" s="127"/>
      <c r="AL1852" s="113"/>
      <c r="AS1852" s="127"/>
      <c r="AT1852" s="127"/>
      <c r="AU1852" s="127"/>
      <c r="AV1852" s="127"/>
      <c r="AW1852" s="127"/>
      <c r="AX1852" s="127"/>
      <c r="AY1852" s="127"/>
      <c r="AZ1852" s="127"/>
    </row>
    <row r="1853" spans="3:69">
      <c r="C1853" s="38"/>
      <c r="D1853" s="38"/>
      <c r="AF1853" s="127"/>
      <c r="AG1853" s="127"/>
      <c r="AH1853" s="127"/>
      <c r="AI1853" s="127"/>
      <c r="AJ1853" s="127"/>
      <c r="AL1853" s="113"/>
      <c r="AS1853" s="127"/>
      <c r="AT1853" s="127"/>
      <c r="AU1853" s="127"/>
      <c r="AV1853" s="127"/>
      <c r="AW1853" s="127"/>
      <c r="AX1853" s="127"/>
      <c r="AY1853" s="127"/>
      <c r="AZ1853" s="127"/>
    </row>
    <row r="1854" spans="3:69">
      <c r="C1854" s="38"/>
      <c r="D1854" s="38"/>
      <c r="AF1854" s="127"/>
      <c r="AG1854" s="127"/>
      <c r="AH1854" s="127"/>
      <c r="AI1854" s="127"/>
      <c r="AJ1854" s="127"/>
      <c r="AL1854" s="113"/>
      <c r="AS1854" s="127"/>
      <c r="AT1854" s="127"/>
      <c r="AU1854" s="127"/>
      <c r="AV1854" s="127"/>
      <c r="AW1854" s="127"/>
      <c r="AX1854" s="127"/>
      <c r="AY1854" s="127"/>
      <c r="AZ1854" s="127"/>
    </row>
    <row r="1855" spans="3:69">
      <c r="C1855" s="38"/>
      <c r="D1855" s="38"/>
      <c r="AF1855" s="127"/>
      <c r="AG1855" s="127"/>
      <c r="AH1855" s="127"/>
      <c r="AI1855" s="127"/>
      <c r="AJ1855" s="127"/>
      <c r="AL1855" s="113"/>
      <c r="AS1855" s="127"/>
      <c r="AT1855" s="127"/>
      <c r="AU1855" s="127"/>
      <c r="AV1855" s="127"/>
      <c r="AW1855" s="127"/>
      <c r="AX1855" s="127"/>
      <c r="AY1855" s="127"/>
      <c r="AZ1855" s="127"/>
    </row>
    <row r="1856" spans="3:69">
      <c r="C1856" s="38"/>
      <c r="D1856" s="38"/>
      <c r="AF1856" s="127"/>
      <c r="AG1856" s="127"/>
      <c r="AH1856" s="127"/>
      <c r="AI1856" s="127"/>
      <c r="AJ1856" s="127"/>
      <c r="AL1856" s="113"/>
      <c r="AS1856" s="127"/>
      <c r="AT1856" s="127"/>
      <c r="AU1856" s="127"/>
      <c r="AV1856" s="127"/>
      <c r="AW1856" s="127"/>
      <c r="AX1856" s="127"/>
      <c r="AY1856" s="127"/>
      <c r="AZ1856" s="127"/>
    </row>
    <row r="1857" spans="3:52">
      <c r="C1857" s="38"/>
      <c r="D1857" s="38"/>
      <c r="AF1857" s="127"/>
      <c r="AG1857" s="127"/>
      <c r="AH1857" s="127"/>
      <c r="AI1857" s="127"/>
      <c r="AJ1857" s="127"/>
      <c r="AL1857" s="113"/>
      <c r="AS1857" s="127"/>
      <c r="AT1857" s="127"/>
      <c r="AU1857" s="127"/>
      <c r="AV1857" s="127"/>
      <c r="AW1857" s="127"/>
      <c r="AX1857" s="127"/>
      <c r="AY1857" s="127"/>
      <c r="AZ1857" s="127"/>
    </row>
    <row r="1858" spans="3:52">
      <c r="C1858" s="38"/>
      <c r="D1858" s="38"/>
      <c r="AF1858" s="127"/>
      <c r="AG1858" s="127"/>
      <c r="AH1858" s="127"/>
      <c r="AI1858" s="127"/>
      <c r="AJ1858" s="127"/>
      <c r="AL1858" s="113"/>
      <c r="AS1858" s="127"/>
      <c r="AT1858" s="127"/>
      <c r="AU1858" s="127"/>
      <c r="AV1858" s="127"/>
      <c r="AW1858" s="127"/>
      <c r="AX1858" s="127"/>
      <c r="AY1858" s="127"/>
      <c r="AZ1858" s="127"/>
    </row>
    <row r="1859" spans="3:52">
      <c r="C1859" s="38"/>
      <c r="D1859" s="38"/>
      <c r="AF1859" s="127"/>
      <c r="AG1859" s="127"/>
      <c r="AH1859" s="127"/>
      <c r="AI1859" s="127"/>
      <c r="AJ1859" s="127"/>
      <c r="AL1859" s="113"/>
      <c r="AS1859" s="127"/>
      <c r="AT1859" s="127"/>
      <c r="AU1859" s="127"/>
      <c r="AV1859" s="127"/>
      <c r="AW1859" s="127"/>
      <c r="AX1859" s="127"/>
      <c r="AY1859" s="127"/>
      <c r="AZ1859" s="127"/>
    </row>
    <row r="1860" spans="3:52">
      <c r="C1860" s="38"/>
      <c r="D1860" s="38"/>
      <c r="AF1860" s="127"/>
      <c r="AG1860" s="127"/>
      <c r="AH1860" s="127"/>
      <c r="AI1860" s="127"/>
      <c r="AJ1860" s="127"/>
      <c r="AL1860" s="113"/>
      <c r="AS1860" s="127"/>
      <c r="AT1860" s="127"/>
      <c r="AU1860" s="127"/>
      <c r="AV1860" s="127"/>
      <c r="AW1860" s="127"/>
      <c r="AX1860" s="127"/>
      <c r="AY1860" s="127"/>
      <c r="AZ1860" s="127"/>
    </row>
    <row r="1861" spans="3:52">
      <c r="C1861" s="38"/>
      <c r="D1861" s="38"/>
      <c r="AF1861" s="127"/>
      <c r="AG1861" s="127"/>
      <c r="AH1861" s="127"/>
      <c r="AI1861" s="127"/>
      <c r="AJ1861" s="127"/>
      <c r="AL1861" s="113"/>
      <c r="AS1861" s="127"/>
      <c r="AT1861" s="127"/>
      <c r="AU1861" s="127"/>
      <c r="AV1861" s="127"/>
      <c r="AW1861" s="127"/>
      <c r="AX1861" s="127"/>
      <c r="AY1861" s="127"/>
      <c r="AZ1861" s="127"/>
    </row>
    <row r="1862" spans="3:52">
      <c r="C1862" s="38"/>
      <c r="D1862" s="38"/>
      <c r="AF1862" s="127"/>
      <c r="AG1862" s="127"/>
      <c r="AH1862" s="127"/>
      <c r="AI1862" s="127"/>
      <c r="AJ1862" s="127"/>
      <c r="AL1862" s="113"/>
      <c r="AS1862" s="127"/>
      <c r="AT1862" s="127"/>
      <c r="AU1862" s="127"/>
      <c r="AV1862" s="127"/>
      <c r="AW1862" s="127"/>
      <c r="AX1862" s="127"/>
      <c r="AY1862" s="127"/>
      <c r="AZ1862" s="127"/>
    </row>
    <row r="1863" spans="3:52">
      <c r="C1863" s="38"/>
      <c r="D1863" s="38"/>
      <c r="AF1863" s="127"/>
      <c r="AG1863" s="127"/>
      <c r="AH1863" s="127"/>
      <c r="AI1863" s="127"/>
      <c r="AJ1863" s="127"/>
      <c r="AL1863" s="113"/>
      <c r="AS1863" s="127"/>
      <c r="AT1863" s="127"/>
      <c r="AU1863" s="127"/>
      <c r="AV1863" s="127"/>
      <c r="AW1863" s="127"/>
      <c r="AX1863" s="127"/>
      <c r="AY1863" s="127"/>
      <c r="AZ1863" s="127"/>
    </row>
    <row r="1864" spans="3:52">
      <c r="C1864" s="38"/>
      <c r="D1864" s="38"/>
      <c r="AF1864" s="127"/>
      <c r="AG1864" s="127"/>
      <c r="AH1864" s="127"/>
      <c r="AI1864" s="127"/>
      <c r="AJ1864" s="127"/>
      <c r="AL1864" s="113"/>
      <c r="AS1864" s="127"/>
      <c r="AT1864" s="127"/>
      <c r="AU1864" s="127"/>
      <c r="AV1864" s="127"/>
      <c r="AW1864" s="127"/>
      <c r="AX1864" s="127"/>
      <c r="AY1864" s="127"/>
      <c r="AZ1864" s="127"/>
    </row>
    <row r="1865" spans="3:52">
      <c r="C1865" s="38"/>
      <c r="D1865" s="38"/>
      <c r="AF1865" s="127"/>
      <c r="AG1865" s="127"/>
      <c r="AH1865" s="127"/>
      <c r="AI1865" s="127"/>
      <c r="AJ1865" s="127"/>
      <c r="AL1865" s="113"/>
      <c r="AS1865" s="127"/>
      <c r="AT1865" s="127"/>
      <c r="AU1865" s="127"/>
      <c r="AV1865" s="127"/>
      <c r="AW1865" s="127"/>
      <c r="AX1865" s="127"/>
      <c r="AY1865" s="127"/>
      <c r="AZ1865" s="127"/>
    </row>
    <row r="1866" spans="3:52">
      <c r="C1866" s="38"/>
      <c r="D1866" s="38"/>
      <c r="AF1866" s="127"/>
      <c r="AG1866" s="127"/>
      <c r="AH1866" s="127"/>
      <c r="AI1866" s="127"/>
      <c r="AJ1866" s="127"/>
      <c r="AL1866" s="113"/>
      <c r="AS1866" s="127"/>
      <c r="AT1866" s="127"/>
      <c r="AU1866" s="127"/>
      <c r="AV1866" s="127"/>
      <c r="AW1866" s="127"/>
      <c r="AX1866" s="127"/>
      <c r="AY1866" s="127"/>
      <c r="AZ1866" s="127"/>
    </row>
    <row r="1867" spans="3:52">
      <c r="C1867" s="38"/>
      <c r="D1867" s="38"/>
      <c r="AF1867" s="127"/>
      <c r="AG1867" s="127"/>
      <c r="AH1867" s="127"/>
      <c r="AI1867" s="127"/>
      <c r="AJ1867" s="127"/>
      <c r="AL1867" s="113"/>
      <c r="AS1867" s="127"/>
      <c r="AT1867" s="127"/>
      <c r="AU1867" s="127"/>
      <c r="AV1867" s="127"/>
      <c r="AW1867" s="127"/>
      <c r="AX1867" s="127"/>
      <c r="AY1867" s="127"/>
      <c r="AZ1867" s="127"/>
    </row>
    <row r="1868" spans="3:52">
      <c r="C1868" s="38"/>
      <c r="D1868" s="38"/>
      <c r="AF1868" s="127"/>
      <c r="AG1868" s="127"/>
      <c r="AH1868" s="127"/>
      <c r="AI1868" s="127"/>
      <c r="AJ1868" s="127"/>
      <c r="AL1868" s="113"/>
      <c r="AS1868" s="127"/>
      <c r="AT1868" s="127"/>
      <c r="AU1868" s="127"/>
      <c r="AV1868" s="127"/>
      <c r="AW1868" s="127"/>
      <c r="AX1868" s="127"/>
      <c r="AY1868" s="127"/>
      <c r="AZ1868" s="127"/>
    </row>
    <row r="1869" spans="3:52">
      <c r="C1869" s="38"/>
      <c r="D1869" s="38"/>
      <c r="AF1869" s="127"/>
      <c r="AG1869" s="127"/>
      <c r="AH1869" s="127"/>
      <c r="AI1869" s="127"/>
      <c r="AJ1869" s="127"/>
      <c r="AL1869" s="113"/>
      <c r="AS1869" s="127"/>
      <c r="AT1869" s="127"/>
      <c r="AU1869" s="127"/>
      <c r="AV1869" s="127"/>
      <c r="AW1869" s="127"/>
      <c r="AX1869" s="127"/>
      <c r="AY1869" s="127"/>
      <c r="AZ1869" s="127"/>
    </row>
    <row r="1870" spans="3:52">
      <c r="C1870" s="38"/>
      <c r="D1870" s="38"/>
      <c r="AF1870" s="127"/>
      <c r="AG1870" s="127"/>
      <c r="AH1870" s="127"/>
      <c r="AI1870" s="127"/>
      <c r="AJ1870" s="127"/>
      <c r="AL1870" s="113"/>
      <c r="AS1870" s="127"/>
      <c r="AT1870" s="127"/>
      <c r="AU1870" s="127"/>
      <c r="AV1870" s="127"/>
      <c r="AW1870" s="127"/>
      <c r="AX1870" s="127"/>
      <c r="AY1870" s="127"/>
      <c r="AZ1870" s="127"/>
    </row>
    <row r="1871" spans="3:52">
      <c r="C1871" s="38"/>
      <c r="D1871" s="38"/>
      <c r="AF1871" s="127"/>
      <c r="AG1871" s="127"/>
      <c r="AH1871" s="127"/>
      <c r="AI1871" s="127"/>
      <c r="AJ1871" s="127"/>
      <c r="AL1871" s="113"/>
      <c r="AS1871" s="127"/>
      <c r="AT1871" s="127"/>
      <c r="AU1871" s="127"/>
      <c r="AV1871" s="127"/>
      <c r="AW1871" s="127"/>
      <c r="AX1871" s="127"/>
      <c r="AY1871" s="127"/>
      <c r="AZ1871" s="127"/>
    </row>
    <row r="1872" spans="3:52">
      <c r="C1872" s="38"/>
      <c r="D1872" s="38"/>
      <c r="AF1872" s="127"/>
      <c r="AG1872" s="127"/>
      <c r="AH1872" s="127"/>
      <c r="AI1872" s="127"/>
      <c r="AJ1872" s="127"/>
      <c r="AL1872" s="113"/>
      <c r="AS1872" s="127"/>
      <c r="AT1872" s="127"/>
      <c r="AU1872" s="127"/>
      <c r="AV1872" s="127"/>
      <c r="AW1872" s="127"/>
      <c r="AX1872" s="127"/>
      <c r="AY1872" s="127"/>
      <c r="AZ1872" s="127"/>
    </row>
    <row r="1873" spans="3:52">
      <c r="C1873" s="38"/>
      <c r="D1873" s="38"/>
      <c r="AF1873" s="127"/>
      <c r="AG1873" s="127"/>
      <c r="AH1873" s="127"/>
      <c r="AI1873" s="127"/>
      <c r="AJ1873" s="127"/>
      <c r="AL1873" s="113"/>
      <c r="AS1873" s="127"/>
      <c r="AT1873" s="127"/>
      <c r="AU1873" s="127"/>
      <c r="AV1873" s="127"/>
      <c r="AW1873" s="127"/>
      <c r="AX1873" s="127"/>
      <c r="AY1873" s="127"/>
      <c r="AZ1873" s="127"/>
    </row>
    <row r="1874" spans="3:52">
      <c r="C1874" s="38"/>
      <c r="D1874" s="38"/>
      <c r="AF1874" s="127"/>
      <c r="AG1874" s="127"/>
      <c r="AH1874" s="127"/>
      <c r="AI1874" s="127"/>
      <c r="AJ1874" s="127"/>
      <c r="AL1874" s="113"/>
      <c r="AS1874" s="127"/>
      <c r="AT1874" s="127"/>
      <c r="AU1874" s="127"/>
      <c r="AV1874" s="127"/>
      <c r="AW1874" s="127"/>
      <c r="AX1874" s="127"/>
      <c r="AY1874" s="127"/>
      <c r="AZ1874" s="127"/>
    </row>
    <row r="1875" spans="3:52">
      <c r="C1875" s="38"/>
      <c r="D1875" s="38"/>
      <c r="AF1875" s="127"/>
      <c r="AG1875" s="127"/>
      <c r="AH1875" s="127"/>
      <c r="AI1875" s="127"/>
      <c r="AJ1875" s="127"/>
      <c r="AL1875" s="113"/>
      <c r="AS1875" s="127"/>
      <c r="AT1875" s="127"/>
      <c r="AU1875" s="127"/>
      <c r="AV1875" s="127"/>
      <c r="AW1875" s="127"/>
      <c r="AX1875" s="127"/>
      <c r="AY1875" s="127"/>
      <c r="AZ1875" s="127"/>
    </row>
    <row r="1876" spans="3:52">
      <c r="C1876" s="38"/>
      <c r="D1876" s="38"/>
      <c r="AF1876" s="127"/>
      <c r="AG1876" s="127"/>
      <c r="AH1876" s="127"/>
      <c r="AI1876" s="127"/>
      <c r="AJ1876" s="127"/>
      <c r="AL1876" s="113"/>
      <c r="AS1876" s="127"/>
      <c r="AT1876" s="127"/>
      <c r="AU1876" s="127"/>
      <c r="AV1876" s="127"/>
      <c r="AW1876" s="127"/>
      <c r="AX1876" s="127"/>
      <c r="AY1876" s="127"/>
      <c r="AZ1876" s="127"/>
    </row>
    <row r="1877" spans="3:52">
      <c r="C1877" s="38"/>
      <c r="D1877" s="38"/>
      <c r="AF1877" s="127"/>
      <c r="AG1877" s="127"/>
      <c r="AH1877" s="127"/>
      <c r="AI1877" s="127"/>
      <c r="AJ1877" s="127"/>
      <c r="AL1877" s="113"/>
      <c r="AS1877" s="127"/>
      <c r="AT1877" s="127"/>
      <c r="AU1877" s="127"/>
      <c r="AV1877" s="127"/>
      <c r="AW1877" s="127"/>
      <c r="AX1877" s="127"/>
      <c r="AY1877" s="127"/>
      <c r="AZ1877" s="127"/>
    </row>
    <row r="1878" spans="3:52">
      <c r="C1878" s="38"/>
      <c r="D1878" s="38"/>
      <c r="AF1878" s="127"/>
      <c r="AG1878" s="127"/>
      <c r="AH1878" s="127"/>
      <c r="AI1878" s="127"/>
      <c r="AJ1878" s="127"/>
      <c r="AL1878" s="113"/>
      <c r="AS1878" s="127"/>
      <c r="AT1878" s="127"/>
      <c r="AU1878" s="127"/>
      <c r="AV1878" s="127"/>
      <c r="AW1878" s="127"/>
      <c r="AX1878" s="127"/>
      <c r="AY1878" s="127"/>
      <c r="AZ1878" s="127"/>
    </row>
    <row r="1879" spans="3:52">
      <c r="C1879" s="38"/>
      <c r="D1879" s="38"/>
      <c r="AF1879" s="127"/>
      <c r="AG1879" s="127"/>
      <c r="AH1879" s="127"/>
      <c r="AI1879" s="127"/>
      <c r="AJ1879" s="127"/>
      <c r="AL1879" s="113"/>
      <c r="AS1879" s="127"/>
      <c r="AT1879" s="127"/>
      <c r="AU1879" s="127"/>
      <c r="AV1879" s="127"/>
      <c r="AW1879" s="127"/>
      <c r="AX1879" s="127"/>
      <c r="AY1879" s="127"/>
      <c r="AZ1879" s="127"/>
    </row>
    <row r="1880" spans="3:52">
      <c r="C1880" s="38"/>
      <c r="D1880" s="38"/>
      <c r="AF1880" s="127"/>
      <c r="AG1880" s="127"/>
      <c r="AH1880" s="127"/>
      <c r="AI1880" s="127"/>
      <c r="AJ1880" s="127"/>
      <c r="AL1880" s="113"/>
      <c r="AS1880" s="127"/>
      <c r="AT1880" s="127"/>
      <c r="AU1880" s="127"/>
      <c r="AV1880" s="127"/>
      <c r="AW1880" s="127"/>
      <c r="AX1880" s="127"/>
      <c r="AY1880" s="127"/>
      <c r="AZ1880" s="127"/>
    </row>
    <row r="1881" spans="3:52">
      <c r="C1881" s="38"/>
      <c r="D1881" s="38"/>
      <c r="AF1881" s="127"/>
      <c r="AG1881" s="127"/>
      <c r="AH1881" s="127"/>
      <c r="AI1881" s="127"/>
      <c r="AJ1881" s="127"/>
      <c r="AL1881" s="113"/>
      <c r="AS1881" s="127"/>
      <c r="AT1881" s="127"/>
      <c r="AU1881" s="127"/>
      <c r="AV1881" s="127"/>
      <c r="AW1881" s="127"/>
      <c r="AX1881" s="127"/>
      <c r="AY1881" s="127"/>
      <c r="AZ1881" s="127"/>
    </row>
    <row r="1882" spans="3:52">
      <c r="C1882" s="38"/>
      <c r="D1882" s="38"/>
      <c r="AF1882" s="127"/>
      <c r="AG1882" s="127"/>
      <c r="AH1882" s="127"/>
      <c r="AI1882" s="127"/>
      <c r="AJ1882" s="127"/>
      <c r="AL1882" s="113"/>
      <c r="AS1882" s="127"/>
      <c r="AT1882" s="127"/>
      <c r="AU1882" s="127"/>
      <c r="AV1882" s="127"/>
      <c r="AW1882" s="127"/>
      <c r="AX1882" s="127"/>
      <c r="AY1882" s="127"/>
      <c r="AZ1882" s="127"/>
    </row>
    <row r="1883" spans="3:52">
      <c r="C1883" s="38"/>
      <c r="D1883" s="38"/>
      <c r="AF1883" s="127"/>
      <c r="AG1883" s="127"/>
      <c r="AH1883" s="127"/>
      <c r="AI1883" s="127"/>
      <c r="AJ1883" s="127"/>
      <c r="AL1883" s="113"/>
      <c r="AS1883" s="127"/>
      <c r="AT1883" s="127"/>
      <c r="AU1883" s="127"/>
      <c r="AV1883" s="127"/>
      <c r="AW1883" s="127"/>
      <c r="AX1883" s="127"/>
      <c r="AY1883" s="127"/>
      <c r="AZ1883" s="127"/>
    </row>
    <row r="1884" spans="3:52">
      <c r="C1884" s="38"/>
      <c r="D1884" s="38"/>
      <c r="AF1884" s="127"/>
      <c r="AG1884" s="127"/>
      <c r="AH1884" s="127"/>
      <c r="AI1884" s="127"/>
      <c r="AJ1884" s="127"/>
      <c r="AL1884" s="113"/>
      <c r="AS1884" s="127"/>
      <c r="AT1884" s="127"/>
      <c r="AU1884" s="127"/>
      <c r="AV1884" s="127"/>
      <c r="AW1884" s="127"/>
      <c r="AX1884" s="127"/>
      <c r="AY1884" s="127"/>
      <c r="AZ1884" s="127"/>
    </row>
    <row r="1885" spans="3:52">
      <c r="C1885" s="38"/>
      <c r="D1885" s="38"/>
      <c r="AF1885" s="127"/>
      <c r="AG1885" s="127"/>
      <c r="AH1885" s="127"/>
      <c r="AI1885" s="127"/>
      <c r="AJ1885" s="127"/>
      <c r="AL1885" s="113"/>
      <c r="AS1885" s="127"/>
      <c r="AT1885" s="127"/>
      <c r="AU1885" s="127"/>
      <c r="AV1885" s="127"/>
      <c r="AW1885" s="127"/>
      <c r="AX1885" s="127"/>
      <c r="AY1885" s="127"/>
      <c r="AZ1885" s="127"/>
    </row>
    <row r="1886" spans="3:52">
      <c r="C1886" s="38"/>
      <c r="D1886" s="38"/>
      <c r="AF1886" s="127"/>
      <c r="AG1886" s="127"/>
      <c r="AH1886" s="127"/>
      <c r="AI1886" s="127"/>
      <c r="AJ1886" s="127"/>
      <c r="AL1886" s="113"/>
      <c r="AS1886" s="127"/>
      <c r="AT1886" s="127"/>
      <c r="AU1886" s="127"/>
      <c r="AV1886" s="127"/>
      <c r="AW1886" s="127"/>
      <c r="AX1886" s="127"/>
      <c r="AY1886" s="127"/>
      <c r="AZ1886" s="127"/>
    </row>
    <row r="1887" spans="3:52">
      <c r="C1887" s="38"/>
      <c r="D1887" s="38"/>
      <c r="AF1887" s="127"/>
      <c r="AG1887" s="127"/>
      <c r="AH1887" s="127"/>
      <c r="AI1887" s="127"/>
      <c r="AJ1887" s="127"/>
      <c r="AL1887" s="113"/>
      <c r="AS1887" s="127"/>
      <c r="AT1887" s="127"/>
      <c r="AU1887" s="127"/>
      <c r="AV1887" s="127"/>
      <c r="AW1887" s="127"/>
      <c r="AX1887" s="127"/>
      <c r="AY1887" s="127"/>
      <c r="AZ1887" s="127"/>
    </row>
    <row r="1888" spans="3:52">
      <c r="C1888" s="38"/>
      <c r="D1888" s="38"/>
      <c r="AF1888" s="127"/>
      <c r="AG1888" s="127"/>
      <c r="AH1888" s="127"/>
      <c r="AI1888" s="127"/>
      <c r="AJ1888" s="127"/>
      <c r="AL1888" s="113"/>
      <c r="AS1888" s="127"/>
      <c r="AT1888" s="127"/>
      <c r="AU1888" s="127"/>
      <c r="AV1888" s="127"/>
      <c r="AW1888" s="127"/>
      <c r="AX1888" s="127"/>
      <c r="AY1888" s="127"/>
      <c r="AZ1888" s="127"/>
    </row>
    <row r="1889" spans="3:52">
      <c r="C1889" s="38"/>
      <c r="D1889" s="38"/>
      <c r="AF1889" s="127"/>
      <c r="AG1889" s="127"/>
      <c r="AH1889" s="127"/>
      <c r="AI1889" s="127"/>
      <c r="AJ1889" s="127"/>
      <c r="AL1889" s="113"/>
      <c r="AS1889" s="127"/>
      <c r="AT1889" s="127"/>
      <c r="AU1889" s="127"/>
      <c r="AV1889" s="127"/>
      <c r="AW1889" s="127"/>
      <c r="AX1889" s="127"/>
      <c r="AY1889" s="127"/>
      <c r="AZ1889" s="127"/>
    </row>
    <row r="1890" spans="3:52">
      <c r="C1890" s="38"/>
      <c r="D1890" s="38"/>
      <c r="AF1890" s="127"/>
      <c r="AG1890" s="127"/>
      <c r="AH1890" s="127"/>
      <c r="AI1890" s="127"/>
      <c r="AJ1890" s="127"/>
      <c r="AL1890" s="113"/>
      <c r="AS1890" s="127"/>
      <c r="AT1890" s="127"/>
      <c r="AU1890" s="127"/>
      <c r="AV1890" s="127"/>
      <c r="AW1890" s="127"/>
      <c r="AX1890" s="127"/>
      <c r="AY1890" s="127"/>
      <c r="AZ1890" s="127"/>
    </row>
    <row r="1891" spans="3:52">
      <c r="C1891" s="38"/>
      <c r="D1891" s="38"/>
      <c r="AF1891" s="127"/>
      <c r="AG1891" s="127"/>
      <c r="AH1891" s="127"/>
      <c r="AI1891" s="127"/>
      <c r="AJ1891" s="127"/>
      <c r="AL1891" s="113"/>
      <c r="AS1891" s="127"/>
      <c r="AT1891" s="127"/>
      <c r="AU1891" s="127"/>
      <c r="AV1891" s="127"/>
      <c r="AW1891" s="127"/>
      <c r="AX1891" s="127"/>
      <c r="AY1891" s="127"/>
      <c r="AZ1891" s="127"/>
    </row>
    <row r="1892" spans="3:52">
      <c r="C1892" s="38"/>
      <c r="D1892" s="38"/>
      <c r="AF1892" s="127"/>
      <c r="AG1892" s="127"/>
      <c r="AH1892" s="127"/>
      <c r="AI1892" s="127"/>
      <c r="AJ1892" s="127"/>
      <c r="AL1892" s="113"/>
      <c r="AS1892" s="127"/>
      <c r="AT1892" s="127"/>
      <c r="AU1892" s="127"/>
      <c r="AV1892" s="127"/>
      <c r="AW1892" s="127"/>
      <c r="AX1892" s="127"/>
      <c r="AY1892" s="127"/>
      <c r="AZ1892" s="127"/>
    </row>
    <row r="1893" spans="3:52">
      <c r="C1893" s="38"/>
      <c r="D1893" s="38"/>
      <c r="AF1893" s="127"/>
      <c r="AG1893" s="127"/>
      <c r="AH1893" s="127"/>
      <c r="AI1893" s="127"/>
      <c r="AJ1893" s="127"/>
      <c r="AL1893" s="113"/>
      <c r="AS1893" s="127"/>
      <c r="AT1893" s="127"/>
      <c r="AU1893" s="127"/>
      <c r="AV1893" s="127"/>
      <c r="AW1893" s="127"/>
      <c r="AX1893" s="127"/>
      <c r="AY1893" s="127"/>
      <c r="AZ1893" s="127"/>
    </row>
    <row r="1894" spans="3:52">
      <c r="C1894" s="38"/>
      <c r="D1894" s="38"/>
      <c r="AF1894" s="127"/>
      <c r="AG1894" s="127"/>
      <c r="AH1894" s="127"/>
      <c r="AI1894" s="127"/>
      <c r="AJ1894" s="127"/>
      <c r="AL1894" s="113"/>
      <c r="AS1894" s="127"/>
      <c r="AT1894" s="127"/>
      <c r="AU1894" s="127"/>
      <c r="AV1894" s="127"/>
      <c r="AW1894" s="127"/>
      <c r="AX1894" s="127"/>
      <c r="AY1894" s="127"/>
      <c r="AZ1894" s="127"/>
    </row>
    <row r="1895" spans="3:52">
      <c r="C1895" s="38"/>
      <c r="D1895" s="38"/>
      <c r="AF1895" s="127"/>
      <c r="AG1895" s="127"/>
      <c r="AH1895" s="127"/>
      <c r="AI1895" s="127"/>
      <c r="AJ1895" s="127"/>
      <c r="AL1895" s="113"/>
      <c r="AS1895" s="127"/>
      <c r="AT1895" s="127"/>
      <c r="AU1895" s="127"/>
      <c r="AV1895" s="127"/>
      <c r="AW1895" s="127"/>
      <c r="AX1895" s="127"/>
      <c r="AY1895" s="127"/>
      <c r="AZ1895" s="127"/>
    </row>
    <row r="1896" spans="3:52">
      <c r="C1896" s="38"/>
      <c r="D1896" s="38"/>
      <c r="AF1896" s="127"/>
      <c r="AG1896" s="127"/>
      <c r="AH1896" s="127"/>
      <c r="AI1896" s="127"/>
      <c r="AJ1896" s="127"/>
      <c r="AL1896" s="113"/>
      <c r="AS1896" s="127"/>
      <c r="AT1896" s="127"/>
      <c r="AU1896" s="127"/>
      <c r="AV1896" s="127"/>
      <c r="AW1896" s="127"/>
      <c r="AX1896" s="127"/>
      <c r="AY1896" s="127"/>
      <c r="AZ1896" s="127"/>
    </row>
    <row r="1897" spans="3:52">
      <c r="C1897" s="38"/>
      <c r="D1897" s="38"/>
      <c r="AF1897" s="127"/>
      <c r="AG1897" s="127"/>
      <c r="AH1897" s="127"/>
      <c r="AI1897" s="127"/>
      <c r="AJ1897" s="127"/>
      <c r="AL1897" s="113"/>
      <c r="AS1897" s="127"/>
      <c r="AT1897" s="127"/>
      <c r="AU1897" s="127"/>
      <c r="AV1897" s="127"/>
      <c r="AW1897" s="127"/>
      <c r="AX1897" s="127"/>
      <c r="AY1897" s="127"/>
      <c r="AZ1897" s="127"/>
    </row>
    <row r="1898" spans="3:52">
      <c r="C1898" s="38"/>
      <c r="D1898" s="38"/>
      <c r="AF1898" s="127"/>
      <c r="AG1898" s="127"/>
      <c r="AH1898" s="127"/>
      <c r="AI1898" s="127"/>
      <c r="AJ1898" s="127"/>
      <c r="AL1898" s="113"/>
      <c r="AS1898" s="127"/>
      <c r="AT1898" s="127"/>
      <c r="AU1898" s="127"/>
      <c r="AV1898" s="127"/>
      <c r="AW1898" s="127"/>
      <c r="AX1898" s="127"/>
      <c r="AY1898" s="127"/>
      <c r="AZ1898" s="127"/>
    </row>
    <row r="1899" spans="3:52">
      <c r="C1899" s="38"/>
      <c r="D1899" s="38"/>
      <c r="AF1899" s="127"/>
      <c r="AG1899" s="127"/>
      <c r="AH1899" s="127"/>
      <c r="AI1899" s="127"/>
      <c r="AJ1899" s="127"/>
      <c r="AL1899" s="113"/>
      <c r="AS1899" s="127"/>
      <c r="AT1899" s="127"/>
      <c r="AU1899" s="127"/>
      <c r="AV1899" s="127"/>
      <c r="AW1899" s="127"/>
      <c r="AX1899" s="127"/>
      <c r="AY1899" s="127"/>
      <c r="AZ1899" s="127"/>
    </row>
    <row r="1900" spans="3:52">
      <c r="C1900" s="38"/>
      <c r="D1900" s="38"/>
      <c r="AF1900" s="127"/>
      <c r="AG1900" s="127"/>
      <c r="AH1900" s="127"/>
      <c r="AI1900" s="127"/>
      <c r="AJ1900" s="127"/>
      <c r="AL1900" s="113"/>
      <c r="AS1900" s="127"/>
      <c r="AT1900" s="127"/>
      <c r="AU1900" s="127"/>
      <c r="AV1900" s="127"/>
      <c r="AW1900" s="127"/>
      <c r="AX1900" s="127"/>
      <c r="AY1900" s="127"/>
      <c r="AZ1900" s="127"/>
    </row>
    <row r="1901" spans="3:52">
      <c r="C1901" s="38"/>
      <c r="D1901" s="38"/>
      <c r="AF1901" s="127"/>
      <c r="AG1901" s="127"/>
      <c r="AH1901" s="127"/>
      <c r="AI1901" s="127"/>
      <c r="AJ1901" s="127"/>
      <c r="AL1901" s="113"/>
      <c r="AS1901" s="127"/>
      <c r="AT1901" s="127"/>
      <c r="AU1901" s="127"/>
      <c r="AV1901" s="127"/>
      <c r="AW1901" s="127"/>
      <c r="AX1901" s="127"/>
      <c r="AY1901" s="127"/>
      <c r="AZ1901" s="127"/>
    </row>
    <row r="1902" spans="3:52">
      <c r="C1902" s="38"/>
      <c r="D1902" s="38"/>
      <c r="AF1902" s="127"/>
      <c r="AG1902" s="127"/>
      <c r="AH1902" s="127"/>
      <c r="AI1902" s="127"/>
      <c r="AJ1902" s="127"/>
      <c r="AL1902" s="113"/>
      <c r="AS1902" s="127"/>
      <c r="AT1902" s="127"/>
      <c r="AU1902" s="127"/>
      <c r="AV1902" s="127"/>
      <c r="AW1902" s="127"/>
      <c r="AX1902" s="127"/>
      <c r="AY1902" s="127"/>
      <c r="AZ1902" s="127"/>
    </row>
    <row r="1903" spans="3:52">
      <c r="C1903" s="38"/>
      <c r="D1903" s="38"/>
      <c r="AF1903" s="127"/>
      <c r="AG1903" s="127"/>
      <c r="AH1903" s="127"/>
      <c r="AI1903" s="127"/>
      <c r="AJ1903" s="127"/>
      <c r="AL1903" s="113"/>
      <c r="AS1903" s="127"/>
      <c r="AT1903" s="127"/>
      <c r="AU1903" s="127"/>
      <c r="AV1903" s="127"/>
      <c r="AW1903" s="127"/>
      <c r="AX1903" s="127"/>
      <c r="AY1903" s="127"/>
      <c r="AZ1903" s="127"/>
    </row>
    <row r="1904" spans="3:52">
      <c r="C1904" s="38"/>
      <c r="D1904" s="38"/>
      <c r="AF1904" s="127"/>
      <c r="AG1904" s="127"/>
      <c r="AH1904" s="127"/>
      <c r="AI1904" s="127"/>
      <c r="AJ1904" s="127"/>
      <c r="AL1904" s="113"/>
      <c r="AS1904" s="127"/>
      <c r="AT1904" s="127"/>
      <c r="AU1904" s="127"/>
      <c r="AV1904" s="127"/>
      <c r="AW1904" s="127"/>
      <c r="AX1904" s="127"/>
      <c r="AY1904" s="127"/>
      <c r="AZ1904" s="127"/>
    </row>
    <row r="1905" spans="3:53">
      <c r="C1905" s="38"/>
      <c r="D1905" s="38"/>
      <c r="AF1905" s="127"/>
      <c r="AG1905" s="127"/>
      <c r="AH1905" s="127"/>
      <c r="AI1905" s="127"/>
      <c r="AJ1905" s="127"/>
      <c r="AL1905" s="113"/>
      <c r="AS1905" s="127"/>
      <c r="AT1905" s="127"/>
      <c r="AU1905" s="127"/>
      <c r="AV1905" s="127"/>
      <c r="AW1905" s="127"/>
      <c r="AX1905" s="127"/>
      <c r="AY1905" s="127"/>
      <c r="AZ1905" s="127"/>
    </row>
    <row r="1906" spans="3:53">
      <c r="C1906" s="38"/>
      <c r="D1906" s="38"/>
      <c r="AF1906" s="127"/>
      <c r="AG1906" s="127"/>
      <c r="AH1906" s="127"/>
      <c r="AI1906" s="127"/>
      <c r="AJ1906" s="127"/>
      <c r="AL1906" s="113"/>
      <c r="AS1906" s="127"/>
      <c r="AT1906" s="127"/>
      <c r="AU1906" s="127"/>
      <c r="AV1906" s="127"/>
      <c r="AW1906" s="127"/>
      <c r="AX1906" s="127"/>
      <c r="AY1906" s="127"/>
      <c r="AZ1906" s="127"/>
    </row>
    <row r="1907" spans="3:53">
      <c r="C1907" s="38"/>
      <c r="D1907" s="38"/>
      <c r="AF1907" s="127"/>
      <c r="AG1907" s="127"/>
      <c r="AH1907" s="127"/>
      <c r="AI1907" s="127"/>
      <c r="AJ1907" s="127"/>
      <c r="AL1907" s="113"/>
      <c r="AS1907" s="127"/>
      <c r="AT1907" s="127"/>
      <c r="AU1907" s="127"/>
      <c r="AV1907" s="127"/>
      <c r="AW1907" s="127"/>
      <c r="AX1907" s="127"/>
      <c r="AY1907" s="127"/>
      <c r="AZ1907" s="127"/>
    </row>
    <row r="1908" spans="3:53">
      <c r="C1908" s="38"/>
      <c r="D1908" s="38"/>
      <c r="AF1908" s="127"/>
      <c r="AG1908" s="127"/>
      <c r="AH1908" s="127"/>
      <c r="AI1908" s="127"/>
      <c r="AJ1908" s="127"/>
      <c r="AL1908" s="113"/>
      <c r="AS1908" s="127"/>
      <c r="AT1908" s="127"/>
      <c r="AU1908" s="127"/>
      <c r="AV1908" s="127"/>
      <c r="AW1908" s="127"/>
      <c r="AX1908" s="127"/>
      <c r="AY1908" s="127"/>
      <c r="AZ1908" s="127"/>
    </row>
    <row r="1909" spans="3:53">
      <c r="C1909" s="38"/>
      <c r="D1909" s="38"/>
      <c r="AF1909" s="127"/>
      <c r="AG1909" s="127"/>
      <c r="AH1909" s="127"/>
      <c r="AI1909" s="127"/>
      <c r="AJ1909" s="127"/>
      <c r="AL1909" s="113"/>
      <c r="AS1909" s="127"/>
      <c r="AT1909" s="127"/>
      <c r="AU1909" s="127"/>
      <c r="AV1909" s="127"/>
      <c r="AW1909" s="127"/>
      <c r="AX1909" s="127"/>
      <c r="AY1909" s="127"/>
      <c r="AZ1909" s="127"/>
    </row>
    <row r="1910" spans="3:53">
      <c r="C1910" s="38"/>
      <c r="D1910" s="38"/>
      <c r="AF1910" s="127"/>
      <c r="AG1910" s="127"/>
      <c r="AH1910" s="127"/>
      <c r="AI1910" s="127"/>
      <c r="AJ1910" s="127"/>
      <c r="AL1910" s="113"/>
      <c r="AS1910" s="127"/>
      <c r="AT1910" s="127"/>
      <c r="AU1910" s="127"/>
      <c r="AV1910" s="127"/>
      <c r="AW1910" s="127"/>
      <c r="AX1910" s="127"/>
      <c r="AY1910" s="127"/>
      <c r="AZ1910" s="127"/>
    </row>
    <row r="1911" spans="3:53">
      <c r="C1911" s="38"/>
      <c r="D1911" s="38"/>
      <c r="AF1911" s="127"/>
      <c r="AG1911" s="127"/>
      <c r="AH1911" s="127"/>
      <c r="AI1911" s="127"/>
      <c r="AJ1911" s="127"/>
      <c r="AL1911" s="113"/>
      <c r="AS1911" s="127"/>
      <c r="AT1911" s="127"/>
      <c r="AU1911" s="127"/>
      <c r="AV1911" s="127"/>
      <c r="AW1911" s="127"/>
      <c r="AX1911" s="127"/>
      <c r="AY1911" s="127"/>
      <c r="AZ1911" s="127"/>
    </row>
    <row r="1912" spans="3:53">
      <c r="C1912" s="38"/>
      <c r="D1912" s="38"/>
      <c r="AF1912" s="127"/>
      <c r="AG1912" s="127"/>
      <c r="AH1912" s="127"/>
      <c r="AI1912" s="127"/>
      <c r="AJ1912" s="127"/>
      <c r="AL1912" s="113"/>
      <c r="AS1912" s="127"/>
      <c r="AT1912" s="127"/>
      <c r="AU1912" s="127"/>
      <c r="AV1912" s="127"/>
      <c r="AW1912" s="127"/>
      <c r="AX1912" s="127"/>
      <c r="AY1912" s="127"/>
      <c r="AZ1912" s="127"/>
    </row>
    <row r="1913" spans="3:53">
      <c r="C1913" s="38"/>
      <c r="D1913" s="38"/>
      <c r="AF1913" s="127"/>
      <c r="AG1913" s="127"/>
      <c r="AH1913" s="127"/>
      <c r="AI1913" s="127"/>
      <c r="AJ1913" s="127"/>
      <c r="AL1913" s="113"/>
      <c r="AS1913" s="127"/>
      <c r="AT1913" s="127"/>
      <c r="AU1913" s="127"/>
      <c r="AV1913" s="127"/>
      <c r="AW1913" s="127"/>
      <c r="AX1913" s="127"/>
      <c r="AY1913" s="127"/>
      <c r="AZ1913" s="127"/>
    </row>
    <row r="1914" spans="3:53">
      <c r="C1914" s="38"/>
      <c r="D1914" s="38"/>
      <c r="AF1914" s="127"/>
      <c r="AG1914" s="127"/>
      <c r="AH1914" s="127"/>
      <c r="AI1914" s="127"/>
      <c r="AJ1914" s="127"/>
      <c r="AL1914" s="113"/>
      <c r="AS1914" s="127"/>
      <c r="AT1914" s="127"/>
      <c r="AU1914" s="127"/>
      <c r="AV1914" s="127"/>
      <c r="AW1914" s="127"/>
      <c r="AX1914" s="127"/>
      <c r="AY1914" s="127"/>
      <c r="AZ1914" s="127"/>
      <c r="BA1914" s="127"/>
    </row>
    <row r="1915" spans="3:53">
      <c r="C1915" s="38"/>
      <c r="D1915" s="38"/>
      <c r="AF1915" s="127"/>
      <c r="AG1915" s="127"/>
      <c r="AH1915" s="127"/>
      <c r="AI1915" s="127"/>
      <c r="AJ1915" s="127"/>
      <c r="AL1915" s="113"/>
      <c r="AS1915" s="127"/>
      <c r="AT1915" s="127"/>
      <c r="AU1915" s="127"/>
      <c r="AV1915" s="127"/>
      <c r="AW1915" s="127"/>
      <c r="AX1915" s="127"/>
      <c r="AY1915" s="127"/>
      <c r="AZ1915" s="127"/>
    </row>
    <row r="1916" spans="3:53">
      <c r="C1916" s="38"/>
      <c r="D1916" s="38"/>
      <c r="AF1916" s="127"/>
      <c r="AG1916" s="127"/>
      <c r="AH1916" s="127"/>
      <c r="AI1916" s="127"/>
      <c r="AJ1916" s="127"/>
      <c r="AL1916" s="113"/>
      <c r="AS1916" s="127"/>
      <c r="AT1916" s="127"/>
      <c r="AU1916" s="127"/>
      <c r="AV1916" s="127"/>
      <c r="AW1916" s="127"/>
      <c r="AX1916" s="127"/>
      <c r="AY1916" s="127"/>
      <c r="AZ1916" s="127"/>
    </row>
    <row r="1917" spans="3:53">
      <c r="C1917" s="38"/>
      <c r="D1917" s="38"/>
      <c r="AF1917" s="127"/>
      <c r="AG1917" s="127"/>
      <c r="AH1917" s="127"/>
      <c r="AI1917" s="127"/>
      <c r="AJ1917" s="127"/>
      <c r="AL1917" s="113"/>
      <c r="AS1917" s="127"/>
      <c r="AT1917" s="127"/>
      <c r="AU1917" s="127"/>
      <c r="AV1917" s="127"/>
      <c r="AW1917" s="127"/>
      <c r="AX1917" s="127"/>
      <c r="AY1917" s="127"/>
      <c r="AZ1917" s="127"/>
    </row>
    <row r="1918" spans="3:53">
      <c r="C1918" s="38"/>
      <c r="D1918" s="38"/>
      <c r="AF1918" s="127"/>
      <c r="AG1918" s="127"/>
      <c r="AH1918" s="127"/>
      <c r="AI1918" s="127"/>
      <c r="AJ1918" s="127"/>
      <c r="AL1918" s="113"/>
      <c r="AS1918" s="127"/>
      <c r="AT1918" s="127"/>
      <c r="AU1918" s="127"/>
      <c r="AV1918" s="127"/>
      <c r="AW1918" s="127"/>
      <c r="AX1918" s="127"/>
      <c r="AY1918" s="127"/>
      <c r="AZ1918" s="127"/>
      <c r="BA1918" s="127"/>
    </row>
    <row r="1919" spans="3:53">
      <c r="C1919" s="38"/>
      <c r="D1919" s="38"/>
      <c r="AF1919" s="127"/>
      <c r="AG1919" s="127"/>
      <c r="AH1919" s="127"/>
      <c r="AI1919" s="127"/>
      <c r="AJ1919" s="127"/>
      <c r="AL1919" s="113"/>
      <c r="AS1919" s="127"/>
      <c r="AT1919" s="127"/>
      <c r="AU1919" s="127"/>
      <c r="AV1919" s="127"/>
      <c r="AW1919" s="127"/>
      <c r="AX1919" s="127"/>
      <c r="AY1919" s="127"/>
      <c r="AZ1919" s="127"/>
    </row>
    <row r="1920" spans="3:53">
      <c r="C1920" s="38"/>
      <c r="D1920" s="38"/>
      <c r="AF1920" s="127"/>
      <c r="AG1920" s="127"/>
      <c r="AH1920" s="127"/>
      <c r="AI1920" s="127"/>
      <c r="AJ1920" s="127"/>
      <c r="AL1920" s="113"/>
      <c r="AS1920" s="127"/>
      <c r="AT1920" s="127"/>
      <c r="AU1920" s="127"/>
      <c r="AV1920" s="127"/>
      <c r="AW1920" s="127"/>
      <c r="AX1920" s="127"/>
      <c r="AY1920" s="127"/>
      <c r="AZ1920" s="127"/>
    </row>
    <row r="1921" spans="3:53">
      <c r="C1921" s="38"/>
      <c r="D1921" s="38"/>
      <c r="AF1921" s="127"/>
      <c r="AG1921" s="127"/>
      <c r="AH1921" s="127"/>
      <c r="AI1921" s="127"/>
      <c r="AJ1921" s="127"/>
      <c r="AL1921" s="113"/>
      <c r="AS1921" s="127"/>
      <c r="AT1921" s="127"/>
      <c r="AU1921" s="127"/>
      <c r="AV1921" s="127"/>
      <c r="AW1921" s="127"/>
      <c r="AX1921" s="127"/>
      <c r="AY1921" s="127"/>
      <c r="AZ1921" s="127"/>
      <c r="BA1921" s="127"/>
    </row>
    <row r="1922" spans="3:53">
      <c r="C1922" s="38"/>
      <c r="D1922" s="38"/>
      <c r="AF1922" s="127"/>
      <c r="AG1922" s="127"/>
      <c r="AH1922" s="127"/>
      <c r="AI1922" s="127"/>
      <c r="AJ1922" s="127"/>
      <c r="AL1922" s="113"/>
      <c r="AS1922" s="127"/>
      <c r="AT1922" s="127"/>
      <c r="AU1922" s="127"/>
      <c r="AV1922" s="127"/>
      <c r="AW1922" s="127"/>
      <c r="AX1922" s="127"/>
      <c r="AY1922" s="127"/>
      <c r="AZ1922" s="127"/>
    </row>
    <row r="1923" spans="3:53">
      <c r="C1923" s="38"/>
      <c r="D1923" s="38"/>
      <c r="AF1923" s="127"/>
      <c r="AG1923" s="127"/>
      <c r="AH1923" s="127"/>
      <c r="AI1923" s="127"/>
      <c r="AJ1923" s="127"/>
      <c r="AL1923" s="113"/>
      <c r="AS1923" s="127"/>
      <c r="AT1923" s="127"/>
      <c r="AU1923" s="127"/>
      <c r="AV1923" s="127"/>
      <c r="AW1923" s="127"/>
      <c r="AX1923" s="127"/>
      <c r="AY1923" s="127"/>
      <c r="AZ1923" s="127"/>
    </row>
    <row r="1924" spans="3:53">
      <c r="C1924" s="38"/>
      <c r="D1924" s="38"/>
      <c r="AF1924" s="127"/>
      <c r="AG1924" s="127"/>
      <c r="AH1924" s="127"/>
      <c r="AI1924" s="127"/>
      <c r="AJ1924" s="127"/>
      <c r="AL1924" s="113"/>
      <c r="AS1924" s="127"/>
      <c r="AT1924" s="127"/>
      <c r="AU1924" s="127"/>
      <c r="AV1924" s="127"/>
      <c r="AW1924" s="127"/>
      <c r="AX1924" s="127"/>
      <c r="AY1924" s="127"/>
      <c r="AZ1924" s="127"/>
    </row>
    <row r="1925" spans="3:53">
      <c r="C1925" s="38"/>
      <c r="D1925" s="38"/>
      <c r="AF1925" s="127"/>
      <c r="AG1925" s="127"/>
      <c r="AH1925" s="127"/>
      <c r="AI1925" s="127"/>
      <c r="AJ1925" s="127"/>
      <c r="AL1925" s="113"/>
      <c r="AS1925" s="127"/>
      <c r="AT1925" s="127"/>
      <c r="AU1925" s="127"/>
      <c r="AV1925" s="127"/>
      <c r="AW1925" s="127"/>
      <c r="AX1925" s="127"/>
      <c r="AY1925" s="127"/>
      <c r="AZ1925" s="127"/>
    </row>
    <row r="1926" spans="3:53">
      <c r="C1926" s="38"/>
      <c r="D1926" s="38"/>
      <c r="AF1926" s="127"/>
      <c r="AG1926" s="127"/>
      <c r="AH1926" s="127"/>
      <c r="AI1926" s="127"/>
      <c r="AJ1926" s="127"/>
      <c r="AL1926" s="113"/>
      <c r="AS1926" s="127"/>
      <c r="AT1926" s="127"/>
      <c r="AU1926" s="127"/>
      <c r="AV1926" s="127"/>
      <c r="AW1926" s="127"/>
      <c r="AX1926" s="127"/>
      <c r="AY1926" s="127"/>
      <c r="AZ1926" s="127"/>
    </row>
    <row r="1927" spans="3:53">
      <c r="C1927" s="38"/>
      <c r="D1927" s="38"/>
      <c r="AF1927" s="127"/>
      <c r="AG1927" s="127"/>
      <c r="AH1927" s="127"/>
      <c r="AI1927" s="127"/>
      <c r="AJ1927" s="127"/>
      <c r="AL1927" s="113"/>
      <c r="AS1927" s="127"/>
      <c r="AT1927" s="127"/>
      <c r="AU1927" s="127"/>
      <c r="AV1927" s="127"/>
      <c r="AW1927" s="127"/>
      <c r="AX1927" s="127"/>
      <c r="AY1927" s="127"/>
      <c r="AZ1927" s="127"/>
    </row>
    <row r="1928" spans="3:53">
      <c r="C1928" s="38"/>
      <c r="D1928" s="38"/>
      <c r="AF1928" s="127"/>
      <c r="AG1928" s="127"/>
      <c r="AH1928" s="127"/>
      <c r="AI1928" s="127"/>
      <c r="AJ1928" s="127"/>
      <c r="AL1928" s="113"/>
      <c r="AS1928" s="127"/>
      <c r="AT1928" s="127"/>
      <c r="AU1928" s="127"/>
      <c r="AV1928" s="127"/>
      <c r="AW1928" s="127"/>
      <c r="AX1928" s="127"/>
      <c r="AY1928" s="127"/>
      <c r="AZ1928" s="127"/>
    </row>
    <row r="1929" spans="3:53">
      <c r="C1929" s="38"/>
      <c r="D1929" s="38"/>
      <c r="AF1929" s="127"/>
      <c r="AG1929" s="127"/>
      <c r="AH1929" s="127"/>
      <c r="AI1929" s="127"/>
      <c r="AJ1929" s="127"/>
      <c r="AL1929" s="113"/>
      <c r="AS1929" s="127"/>
      <c r="AT1929" s="127"/>
      <c r="AU1929" s="127"/>
      <c r="AV1929" s="127"/>
      <c r="AW1929" s="127"/>
      <c r="AX1929" s="127"/>
      <c r="AY1929" s="127"/>
      <c r="AZ1929" s="127"/>
    </row>
    <row r="1930" spans="3:53">
      <c r="C1930" s="38"/>
      <c r="D1930" s="38"/>
      <c r="AF1930" s="127"/>
      <c r="AG1930" s="127"/>
      <c r="AH1930" s="127"/>
      <c r="AI1930" s="127"/>
      <c r="AJ1930" s="127"/>
      <c r="AL1930" s="113"/>
      <c r="AS1930" s="127"/>
      <c r="AT1930" s="127"/>
      <c r="AU1930" s="127"/>
      <c r="AV1930" s="127"/>
      <c r="AW1930" s="127"/>
      <c r="AX1930" s="127"/>
      <c r="AY1930" s="127"/>
      <c r="AZ1930" s="127"/>
    </row>
    <row r="1931" spans="3:53">
      <c r="C1931" s="38"/>
      <c r="D1931" s="38"/>
      <c r="AF1931" s="127"/>
      <c r="AG1931" s="127"/>
      <c r="AH1931" s="127"/>
      <c r="AI1931" s="127"/>
      <c r="AJ1931" s="127"/>
      <c r="AL1931" s="113"/>
      <c r="AS1931" s="127"/>
      <c r="AT1931" s="127"/>
      <c r="AU1931" s="127"/>
      <c r="AV1931" s="127"/>
      <c r="AW1931" s="127"/>
      <c r="AX1931" s="127"/>
      <c r="AY1931" s="127"/>
      <c r="AZ1931" s="127"/>
    </row>
    <row r="1932" spans="3:53">
      <c r="C1932" s="38"/>
      <c r="D1932" s="38"/>
      <c r="AF1932" s="127"/>
      <c r="AG1932" s="127"/>
      <c r="AH1932" s="127"/>
      <c r="AI1932" s="127"/>
      <c r="AJ1932" s="127"/>
      <c r="AL1932" s="113"/>
      <c r="AS1932" s="127"/>
      <c r="AT1932" s="127"/>
      <c r="AU1932" s="127"/>
      <c r="AV1932" s="127"/>
      <c r="AW1932" s="127"/>
      <c r="AX1932" s="127"/>
      <c r="AY1932" s="127"/>
      <c r="AZ1932" s="127"/>
    </row>
    <row r="1933" spans="3:53">
      <c r="C1933" s="38"/>
      <c r="D1933" s="38"/>
      <c r="AF1933" s="127"/>
      <c r="AG1933" s="127"/>
      <c r="AH1933" s="127"/>
      <c r="AI1933" s="127"/>
      <c r="AJ1933" s="127"/>
      <c r="AL1933" s="113"/>
      <c r="AS1933" s="127"/>
      <c r="AT1933" s="127"/>
      <c r="AU1933" s="127"/>
      <c r="AV1933" s="127"/>
      <c r="AW1933" s="127"/>
      <c r="AX1933" s="127"/>
      <c r="AY1933" s="127"/>
      <c r="AZ1933" s="127"/>
    </row>
    <row r="1934" spans="3:53">
      <c r="C1934" s="38"/>
      <c r="D1934" s="38"/>
      <c r="AF1934" s="127"/>
      <c r="AG1934" s="127"/>
      <c r="AH1934" s="127"/>
      <c r="AI1934" s="127"/>
      <c r="AJ1934" s="127"/>
      <c r="AL1934" s="113"/>
      <c r="AS1934" s="127"/>
      <c r="AT1934" s="127"/>
      <c r="AU1934" s="127"/>
      <c r="AV1934" s="127"/>
      <c r="AW1934" s="127"/>
      <c r="AX1934" s="127"/>
      <c r="AY1934" s="127"/>
      <c r="AZ1934" s="127"/>
    </row>
    <row r="1935" spans="3:53">
      <c r="C1935" s="38"/>
      <c r="D1935" s="38"/>
      <c r="AF1935" s="127"/>
      <c r="AG1935" s="127"/>
      <c r="AH1935" s="127"/>
      <c r="AI1935" s="127"/>
      <c r="AJ1935" s="127"/>
      <c r="AL1935" s="113"/>
      <c r="AS1935" s="127"/>
      <c r="AT1935" s="127"/>
      <c r="AU1935" s="127"/>
      <c r="AV1935" s="127"/>
      <c r="AW1935" s="127"/>
      <c r="AX1935" s="127"/>
      <c r="AY1935" s="127"/>
      <c r="AZ1935" s="127"/>
    </row>
    <row r="1936" spans="3:53">
      <c r="C1936" s="38"/>
      <c r="D1936" s="38"/>
      <c r="AF1936" s="127"/>
      <c r="AG1936" s="127"/>
      <c r="AH1936" s="127"/>
      <c r="AI1936" s="127"/>
      <c r="AJ1936" s="127"/>
      <c r="AL1936" s="113"/>
      <c r="AS1936" s="127"/>
      <c r="AT1936" s="127"/>
      <c r="AU1936" s="127"/>
      <c r="AV1936" s="127"/>
      <c r="AW1936" s="127"/>
      <c r="AX1936" s="127"/>
      <c r="AY1936" s="127"/>
      <c r="AZ1936" s="127"/>
    </row>
    <row r="1937" spans="3:52">
      <c r="C1937" s="38"/>
      <c r="D1937" s="38"/>
      <c r="AF1937" s="127"/>
      <c r="AG1937" s="127"/>
      <c r="AH1937" s="127"/>
      <c r="AI1937" s="127"/>
      <c r="AJ1937" s="127"/>
      <c r="AL1937" s="113"/>
      <c r="AS1937" s="127"/>
      <c r="AT1937" s="127"/>
      <c r="AU1937" s="127"/>
      <c r="AV1937" s="127"/>
      <c r="AW1937" s="127"/>
      <c r="AX1937" s="127"/>
      <c r="AY1937" s="127"/>
      <c r="AZ1937" s="127"/>
    </row>
    <row r="1938" spans="3:52">
      <c r="C1938" s="38"/>
      <c r="D1938" s="38"/>
      <c r="AF1938" s="127"/>
      <c r="AG1938" s="127"/>
      <c r="AH1938" s="127"/>
      <c r="AI1938" s="127"/>
      <c r="AJ1938" s="127"/>
      <c r="AL1938" s="113"/>
      <c r="AS1938" s="127"/>
      <c r="AT1938" s="127"/>
      <c r="AU1938" s="127"/>
      <c r="AV1938" s="127"/>
      <c r="AW1938" s="127"/>
      <c r="AX1938" s="127"/>
      <c r="AY1938" s="127"/>
      <c r="AZ1938" s="127"/>
    </row>
    <row r="1939" spans="3:52">
      <c r="C1939" s="38"/>
      <c r="D1939" s="38"/>
      <c r="AF1939" s="127"/>
      <c r="AG1939" s="127"/>
      <c r="AH1939" s="127"/>
      <c r="AI1939" s="127"/>
      <c r="AJ1939" s="127"/>
      <c r="AL1939" s="113"/>
      <c r="AS1939" s="127"/>
      <c r="AT1939" s="127"/>
      <c r="AU1939" s="127"/>
      <c r="AV1939" s="127"/>
      <c r="AW1939" s="127"/>
      <c r="AX1939" s="127"/>
      <c r="AY1939" s="127"/>
      <c r="AZ1939" s="127"/>
    </row>
    <row r="1940" spans="3:52">
      <c r="C1940" s="38"/>
      <c r="D1940" s="38"/>
      <c r="AF1940" s="127"/>
      <c r="AG1940" s="127"/>
      <c r="AH1940" s="127"/>
      <c r="AI1940" s="127"/>
      <c r="AJ1940" s="127"/>
      <c r="AL1940" s="113"/>
      <c r="AS1940" s="127"/>
      <c r="AT1940" s="127"/>
      <c r="AU1940" s="127"/>
      <c r="AV1940" s="127"/>
      <c r="AW1940" s="127"/>
      <c r="AX1940" s="127"/>
      <c r="AY1940" s="127"/>
      <c r="AZ1940" s="127"/>
    </row>
    <row r="1941" spans="3:52">
      <c r="C1941" s="38"/>
      <c r="D1941" s="38"/>
      <c r="AF1941" s="127"/>
      <c r="AG1941" s="127"/>
      <c r="AH1941" s="127"/>
      <c r="AI1941" s="127"/>
      <c r="AJ1941" s="127"/>
      <c r="AL1941" s="113"/>
      <c r="AS1941" s="127"/>
      <c r="AT1941" s="127"/>
      <c r="AU1941" s="127"/>
      <c r="AV1941" s="127"/>
      <c r="AW1941" s="127"/>
      <c r="AX1941" s="127"/>
      <c r="AY1941" s="127"/>
      <c r="AZ1941" s="127"/>
    </row>
    <row r="1942" spans="3:52">
      <c r="C1942" s="38"/>
      <c r="D1942" s="38"/>
      <c r="AF1942" s="127"/>
      <c r="AG1942" s="127"/>
      <c r="AH1942" s="127"/>
      <c r="AI1942" s="127"/>
      <c r="AJ1942" s="127"/>
      <c r="AL1942" s="113"/>
      <c r="AS1942" s="127"/>
      <c r="AT1942" s="127"/>
      <c r="AU1942" s="127"/>
      <c r="AV1942" s="127"/>
      <c r="AW1942" s="127"/>
      <c r="AX1942" s="127"/>
      <c r="AY1942" s="127"/>
      <c r="AZ1942" s="127"/>
    </row>
    <row r="1943" spans="3:52">
      <c r="C1943" s="38"/>
      <c r="D1943" s="38"/>
      <c r="AF1943" s="127"/>
      <c r="AG1943" s="127"/>
      <c r="AH1943" s="127"/>
      <c r="AI1943" s="127"/>
      <c r="AJ1943" s="127"/>
      <c r="AL1943" s="113"/>
      <c r="AS1943" s="127"/>
      <c r="AT1943" s="127"/>
      <c r="AU1943" s="127"/>
      <c r="AV1943" s="127"/>
      <c r="AW1943" s="127"/>
      <c r="AX1943" s="127"/>
      <c r="AY1943" s="127"/>
      <c r="AZ1943" s="127"/>
    </row>
    <row r="1944" spans="3:52">
      <c r="C1944" s="38"/>
      <c r="D1944" s="38"/>
      <c r="AF1944" s="127"/>
      <c r="AG1944" s="127"/>
      <c r="AH1944" s="127"/>
      <c r="AI1944" s="127"/>
      <c r="AJ1944" s="127"/>
      <c r="AL1944" s="113"/>
      <c r="AS1944" s="127"/>
      <c r="AT1944" s="127"/>
      <c r="AU1944" s="127"/>
      <c r="AV1944" s="127"/>
      <c r="AW1944" s="127"/>
      <c r="AX1944" s="127"/>
      <c r="AY1944" s="127"/>
      <c r="AZ1944" s="127"/>
    </row>
    <row r="1945" spans="3:52">
      <c r="C1945" s="38"/>
      <c r="D1945" s="38"/>
      <c r="AF1945" s="127"/>
      <c r="AG1945" s="127"/>
      <c r="AH1945" s="127"/>
      <c r="AI1945" s="127"/>
      <c r="AJ1945" s="127"/>
      <c r="AL1945" s="113"/>
      <c r="AS1945" s="127"/>
      <c r="AT1945" s="127"/>
      <c r="AU1945" s="127"/>
      <c r="AV1945" s="127"/>
      <c r="AW1945" s="127"/>
      <c r="AX1945" s="127"/>
      <c r="AY1945" s="127"/>
      <c r="AZ1945" s="127"/>
    </row>
    <row r="1946" spans="3:52">
      <c r="C1946" s="38"/>
      <c r="D1946" s="38"/>
      <c r="AF1946" s="127"/>
      <c r="AG1946" s="127"/>
      <c r="AH1946" s="127"/>
      <c r="AI1946" s="127"/>
      <c r="AJ1946" s="127"/>
      <c r="AL1946" s="113"/>
      <c r="AS1946" s="127"/>
      <c r="AT1946" s="127"/>
      <c r="AU1946" s="127"/>
      <c r="AV1946" s="127"/>
      <c r="AW1946" s="127"/>
      <c r="AX1946" s="127"/>
      <c r="AY1946" s="127"/>
      <c r="AZ1946" s="127"/>
    </row>
    <row r="1947" spans="3:52">
      <c r="C1947" s="38"/>
      <c r="D1947" s="38"/>
      <c r="AF1947" s="127"/>
      <c r="AG1947" s="127"/>
      <c r="AH1947" s="127"/>
      <c r="AI1947" s="127"/>
      <c r="AJ1947" s="127"/>
      <c r="AL1947" s="113"/>
      <c r="AS1947" s="127"/>
      <c r="AT1947" s="127"/>
      <c r="AU1947" s="127"/>
      <c r="AV1947" s="127"/>
      <c r="AW1947" s="127"/>
      <c r="AX1947" s="127"/>
      <c r="AY1947" s="127"/>
      <c r="AZ1947" s="127"/>
    </row>
    <row r="1948" spans="3:52">
      <c r="C1948" s="38"/>
      <c r="D1948" s="38"/>
      <c r="AF1948" s="127"/>
      <c r="AG1948" s="127"/>
      <c r="AH1948" s="127"/>
      <c r="AI1948" s="127"/>
      <c r="AJ1948" s="127"/>
      <c r="AL1948" s="113"/>
      <c r="AS1948" s="127"/>
      <c r="AT1948" s="127"/>
      <c r="AU1948" s="127"/>
      <c r="AV1948" s="127"/>
      <c r="AW1948" s="127"/>
      <c r="AX1948" s="127"/>
      <c r="AY1948" s="127"/>
      <c r="AZ1948" s="127"/>
    </row>
    <row r="1949" spans="3:52">
      <c r="C1949" s="38"/>
      <c r="D1949" s="38"/>
      <c r="AF1949" s="127"/>
      <c r="AG1949" s="127"/>
      <c r="AH1949" s="127"/>
      <c r="AI1949" s="127"/>
      <c r="AJ1949" s="127"/>
      <c r="AL1949" s="113"/>
      <c r="AS1949" s="127"/>
      <c r="AT1949" s="127"/>
      <c r="AU1949" s="127"/>
      <c r="AV1949" s="127"/>
      <c r="AW1949" s="127"/>
      <c r="AX1949" s="127"/>
      <c r="AY1949" s="127"/>
      <c r="AZ1949" s="127"/>
    </row>
    <row r="1950" spans="3:52">
      <c r="C1950" s="38"/>
      <c r="D1950" s="38"/>
      <c r="AF1950" s="127"/>
      <c r="AG1950" s="127"/>
      <c r="AH1950" s="127"/>
      <c r="AI1950" s="127"/>
      <c r="AJ1950" s="127"/>
      <c r="AL1950" s="113"/>
      <c r="AS1950" s="127"/>
      <c r="AT1950" s="127"/>
      <c r="AU1950" s="127"/>
      <c r="AV1950" s="127"/>
      <c r="AW1950" s="127"/>
      <c r="AX1950" s="127"/>
      <c r="AY1950" s="127"/>
      <c r="AZ1950" s="127"/>
    </row>
    <row r="1951" spans="3:52">
      <c r="C1951" s="38"/>
      <c r="D1951" s="38"/>
      <c r="AF1951" s="127"/>
      <c r="AG1951" s="127"/>
      <c r="AH1951" s="127"/>
      <c r="AI1951" s="127"/>
      <c r="AJ1951" s="127"/>
      <c r="AL1951" s="113"/>
      <c r="AS1951" s="127"/>
      <c r="AT1951" s="127"/>
      <c r="AU1951" s="127"/>
      <c r="AV1951" s="127"/>
      <c r="AW1951" s="127"/>
      <c r="AX1951" s="127"/>
      <c r="AY1951" s="127"/>
      <c r="AZ1951" s="127"/>
    </row>
    <row r="1952" spans="3:52">
      <c r="C1952" s="38"/>
      <c r="D1952" s="38"/>
      <c r="AF1952" s="127"/>
      <c r="AG1952" s="127"/>
      <c r="AH1952" s="127"/>
      <c r="AI1952" s="127"/>
      <c r="AJ1952" s="127"/>
      <c r="AL1952" s="113"/>
      <c r="AS1952" s="127"/>
      <c r="AT1952" s="127"/>
      <c r="AU1952" s="127"/>
      <c r="AV1952" s="127"/>
      <c r="AW1952" s="127"/>
      <c r="AX1952" s="127"/>
      <c r="AY1952" s="127"/>
      <c r="AZ1952" s="127"/>
    </row>
    <row r="1953" spans="3:52">
      <c r="C1953" s="38"/>
      <c r="D1953" s="38"/>
      <c r="AF1953" s="127"/>
      <c r="AG1953" s="127"/>
      <c r="AH1953" s="127"/>
      <c r="AI1953" s="127"/>
      <c r="AJ1953" s="127"/>
      <c r="AL1953" s="113"/>
      <c r="AS1953" s="127"/>
      <c r="AT1953" s="127"/>
      <c r="AU1953" s="127"/>
      <c r="AV1953" s="127"/>
      <c r="AW1953" s="127"/>
      <c r="AX1953" s="127"/>
      <c r="AY1953" s="127"/>
      <c r="AZ1953" s="127"/>
    </row>
    <row r="1954" spans="3:52">
      <c r="C1954" s="38"/>
      <c r="D1954" s="38"/>
      <c r="AF1954" s="127"/>
      <c r="AG1954" s="127"/>
      <c r="AH1954" s="127"/>
      <c r="AI1954" s="127"/>
      <c r="AJ1954" s="127"/>
      <c r="AL1954" s="113"/>
      <c r="AS1954" s="127"/>
      <c r="AT1954" s="127"/>
      <c r="AU1954" s="127"/>
      <c r="AV1954" s="127"/>
      <c r="AW1954" s="127"/>
      <c r="AX1954" s="127"/>
      <c r="AY1954" s="127"/>
      <c r="AZ1954" s="127"/>
    </row>
    <row r="1955" spans="3:52">
      <c r="C1955" s="38"/>
      <c r="D1955" s="38"/>
      <c r="AF1955" s="127"/>
      <c r="AG1955" s="127"/>
      <c r="AH1955" s="127"/>
      <c r="AI1955" s="127"/>
      <c r="AJ1955" s="127"/>
      <c r="AL1955" s="113"/>
      <c r="AS1955" s="127"/>
      <c r="AT1955" s="127"/>
      <c r="AU1955" s="127"/>
      <c r="AV1955" s="127"/>
      <c r="AW1955" s="127"/>
      <c r="AX1955" s="127"/>
      <c r="AY1955" s="127"/>
      <c r="AZ1955" s="127"/>
    </row>
    <row r="1956" spans="3:52">
      <c r="C1956" s="38"/>
      <c r="D1956" s="38"/>
      <c r="AF1956" s="127"/>
      <c r="AG1956" s="127"/>
      <c r="AH1956" s="127"/>
      <c r="AI1956" s="127"/>
      <c r="AJ1956" s="127"/>
      <c r="AL1956" s="113"/>
      <c r="AS1956" s="127"/>
      <c r="AT1956" s="127"/>
      <c r="AU1956" s="127"/>
      <c r="AV1956" s="127"/>
      <c r="AW1956" s="127"/>
      <c r="AX1956" s="127"/>
      <c r="AY1956" s="127"/>
      <c r="AZ1956" s="127"/>
    </row>
    <row r="1957" spans="3:52">
      <c r="C1957" s="38"/>
      <c r="D1957" s="38"/>
      <c r="AF1957" s="127"/>
      <c r="AG1957" s="127"/>
      <c r="AH1957" s="127"/>
      <c r="AI1957" s="127"/>
      <c r="AJ1957" s="127"/>
      <c r="AL1957" s="113"/>
      <c r="AS1957" s="127"/>
      <c r="AT1957" s="127"/>
      <c r="AU1957" s="127"/>
      <c r="AV1957" s="127"/>
      <c r="AW1957" s="127"/>
      <c r="AX1957" s="127"/>
      <c r="AY1957" s="127"/>
      <c r="AZ1957" s="127"/>
    </row>
    <row r="1958" spans="3:52">
      <c r="C1958" s="38"/>
      <c r="D1958" s="38"/>
      <c r="AF1958" s="127"/>
      <c r="AG1958" s="127"/>
      <c r="AH1958" s="127"/>
      <c r="AI1958" s="127"/>
      <c r="AJ1958" s="127"/>
      <c r="AL1958" s="113"/>
      <c r="AS1958" s="127"/>
      <c r="AT1958" s="127"/>
      <c r="AU1958" s="127"/>
      <c r="AV1958" s="127"/>
      <c r="AW1958" s="127"/>
      <c r="AX1958" s="127"/>
      <c r="AY1958" s="127"/>
      <c r="AZ1958" s="127"/>
    </row>
    <row r="1959" spans="3:52">
      <c r="C1959" s="38"/>
      <c r="D1959" s="38"/>
      <c r="AF1959" s="127"/>
      <c r="AG1959" s="127"/>
      <c r="AH1959" s="127"/>
      <c r="AI1959" s="127"/>
      <c r="AJ1959" s="127"/>
      <c r="AL1959" s="113"/>
      <c r="AS1959" s="127"/>
      <c r="AT1959" s="127"/>
      <c r="AU1959" s="127"/>
      <c r="AV1959" s="127"/>
      <c r="AW1959" s="127"/>
      <c r="AX1959" s="127"/>
      <c r="AY1959" s="127"/>
      <c r="AZ1959" s="127"/>
    </row>
    <row r="1960" spans="3:52">
      <c r="C1960" s="38"/>
      <c r="D1960" s="38"/>
      <c r="AF1960" s="127"/>
      <c r="AG1960" s="127"/>
      <c r="AH1960" s="127"/>
      <c r="AI1960" s="127"/>
      <c r="AJ1960" s="127"/>
      <c r="AL1960" s="113"/>
      <c r="AS1960" s="127"/>
      <c r="AT1960" s="127"/>
      <c r="AU1960" s="127"/>
      <c r="AV1960" s="127"/>
      <c r="AW1960" s="127"/>
      <c r="AX1960" s="127"/>
      <c r="AY1960" s="127"/>
      <c r="AZ1960" s="127"/>
    </row>
    <row r="1961" spans="3:52">
      <c r="C1961" s="38"/>
      <c r="D1961" s="38"/>
      <c r="AF1961" s="127"/>
      <c r="AG1961" s="127"/>
      <c r="AH1961" s="127"/>
      <c r="AI1961" s="127"/>
      <c r="AJ1961" s="127"/>
      <c r="AL1961" s="113"/>
      <c r="AS1961" s="127"/>
      <c r="AT1961" s="127"/>
      <c r="AU1961" s="127"/>
      <c r="AV1961" s="127"/>
      <c r="AW1961" s="127"/>
      <c r="AX1961" s="127"/>
      <c r="AY1961" s="127"/>
      <c r="AZ1961" s="127"/>
    </row>
    <row r="1962" spans="3:52">
      <c r="C1962" s="38"/>
      <c r="D1962" s="38"/>
      <c r="AF1962" s="127"/>
      <c r="AG1962" s="127"/>
      <c r="AH1962" s="127"/>
      <c r="AI1962" s="127"/>
      <c r="AJ1962" s="127"/>
      <c r="AL1962" s="113"/>
      <c r="AS1962" s="127"/>
      <c r="AT1962" s="127"/>
      <c r="AU1962" s="127"/>
      <c r="AV1962" s="127"/>
      <c r="AW1962" s="127"/>
      <c r="AX1962" s="127"/>
      <c r="AY1962" s="127"/>
      <c r="AZ1962" s="127"/>
    </row>
    <row r="1963" spans="3:52">
      <c r="C1963" s="38"/>
      <c r="D1963" s="38"/>
      <c r="AF1963" s="127"/>
      <c r="AG1963" s="127"/>
      <c r="AH1963" s="127"/>
      <c r="AI1963" s="127"/>
      <c r="AJ1963" s="127"/>
      <c r="AL1963" s="113"/>
      <c r="AS1963" s="127"/>
      <c r="AT1963" s="127"/>
      <c r="AU1963" s="127"/>
      <c r="AV1963" s="127"/>
      <c r="AW1963" s="127"/>
      <c r="AX1963" s="127"/>
      <c r="AY1963" s="127"/>
      <c r="AZ1963" s="127"/>
    </row>
    <row r="1964" spans="3:52">
      <c r="C1964" s="38"/>
      <c r="D1964" s="38"/>
      <c r="AF1964" s="127"/>
      <c r="AG1964" s="127"/>
      <c r="AH1964" s="127"/>
      <c r="AI1964" s="127"/>
      <c r="AJ1964" s="127"/>
      <c r="AL1964" s="113"/>
      <c r="AS1964" s="127"/>
      <c r="AT1964" s="127"/>
      <c r="AU1964" s="127"/>
      <c r="AV1964" s="127"/>
      <c r="AW1964" s="127"/>
      <c r="AX1964" s="127"/>
      <c r="AY1964" s="127"/>
      <c r="AZ1964" s="127"/>
    </row>
    <row r="1965" spans="3:52">
      <c r="C1965" s="38"/>
      <c r="D1965" s="38"/>
      <c r="AF1965" s="127"/>
      <c r="AG1965" s="127"/>
      <c r="AH1965" s="127"/>
      <c r="AI1965" s="127"/>
      <c r="AJ1965" s="127"/>
      <c r="AL1965" s="113"/>
      <c r="AS1965" s="127"/>
      <c r="AT1965" s="127"/>
      <c r="AU1965" s="127"/>
      <c r="AV1965" s="127"/>
      <c r="AW1965" s="127"/>
      <c r="AX1965" s="127"/>
      <c r="AY1965" s="127"/>
      <c r="AZ1965" s="127"/>
    </row>
    <row r="1966" spans="3:52">
      <c r="C1966" s="38"/>
      <c r="D1966" s="38"/>
      <c r="AF1966" s="127"/>
      <c r="AG1966" s="127"/>
      <c r="AH1966" s="127"/>
      <c r="AI1966" s="127"/>
      <c r="AJ1966" s="127"/>
      <c r="AL1966" s="113"/>
      <c r="AS1966" s="127"/>
      <c r="AT1966" s="127"/>
      <c r="AU1966" s="127"/>
      <c r="AV1966" s="127"/>
      <c r="AW1966" s="127"/>
      <c r="AX1966" s="127"/>
      <c r="AY1966" s="127"/>
      <c r="AZ1966" s="127"/>
    </row>
    <row r="1967" spans="3:52">
      <c r="C1967" s="38"/>
      <c r="D1967" s="38"/>
      <c r="AF1967" s="127"/>
      <c r="AG1967" s="127"/>
      <c r="AH1967" s="127"/>
      <c r="AI1967" s="127"/>
      <c r="AJ1967" s="127"/>
      <c r="AL1967" s="113"/>
      <c r="AS1967" s="127"/>
      <c r="AT1967" s="127"/>
      <c r="AU1967" s="127"/>
      <c r="AV1967" s="127"/>
      <c r="AW1967" s="127"/>
      <c r="AX1967" s="127"/>
      <c r="AY1967" s="127"/>
      <c r="AZ1967" s="127"/>
    </row>
    <row r="1968" spans="3:52">
      <c r="C1968" s="38"/>
      <c r="D1968" s="38"/>
      <c r="AF1968" s="127"/>
      <c r="AG1968" s="127"/>
      <c r="AH1968" s="127"/>
      <c r="AI1968" s="127"/>
      <c r="AJ1968" s="127"/>
      <c r="AL1968" s="113"/>
      <c r="AS1968" s="127"/>
      <c r="AT1968" s="127"/>
      <c r="AU1968" s="127"/>
      <c r="AV1968" s="127"/>
      <c r="AW1968" s="127"/>
      <c r="AX1968" s="127"/>
      <c r="AY1968" s="127"/>
      <c r="AZ1968" s="127"/>
    </row>
    <row r="1969" spans="3:52">
      <c r="C1969" s="38"/>
      <c r="D1969" s="38"/>
      <c r="AF1969" s="127"/>
      <c r="AG1969" s="127"/>
      <c r="AH1969" s="127"/>
      <c r="AI1969" s="127"/>
      <c r="AJ1969" s="127"/>
      <c r="AL1969" s="113"/>
      <c r="AS1969" s="127"/>
      <c r="AT1969" s="127"/>
      <c r="AU1969" s="127"/>
      <c r="AV1969" s="127"/>
      <c r="AW1969" s="127"/>
      <c r="AX1969" s="127"/>
      <c r="AY1969" s="127"/>
      <c r="AZ1969" s="127"/>
    </row>
    <row r="1970" spans="3:52">
      <c r="C1970" s="38"/>
      <c r="D1970" s="38"/>
      <c r="AF1970" s="127"/>
      <c r="AG1970" s="127"/>
      <c r="AH1970" s="127"/>
      <c r="AI1970" s="127"/>
      <c r="AJ1970" s="127"/>
      <c r="AL1970" s="113"/>
      <c r="AS1970" s="127"/>
      <c r="AT1970" s="127"/>
      <c r="AU1970" s="127"/>
      <c r="AV1970" s="127"/>
      <c r="AW1970" s="127"/>
      <c r="AX1970" s="127"/>
      <c r="AY1970" s="127"/>
      <c r="AZ1970" s="127"/>
    </row>
    <row r="1971" spans="3:52">
      <c r="C1971" s="38"/>
      <c r="D1971" s="38"/>
      <c r="AF1971" s="127"/>
      <c r="AG1971" s="127"/>
      <c r="AH1971" s="127"/>
      <c r="AI1971" s="127"/>
      <c r="AJ1971" s="127"/>
      <c r="AL1971" s="113"/>
      <c r="AS1971" s="127"/>
      <c r="AT1971" s="127"/>
      <c r="AU1971" s="127"/>
      <c r="AV1971" s="127"/>
      <c r="AW1971" s="127"/>
      <c r="AX1971" s="127"/>
      <c r="AY1971" s="127"/>
      <c r="AZ1971" s="127"/>
    </row>
    <row r="1972" spans="3:52">
      <c r="C1972" s="38"/>
      <c r="D1972" s="38"/>
      <c r="AF1972" s="127"/>
      <c r="AG1972" s="127"/>
      <c r="AH1972" s="127"/>
      <c r="AI1972" s="127"/>
      <c r="AJ1972" s="127"/>
      <c r="AL1972" s="113"/>
      <c r="AS1972" s="127"/>
      <c r="AT1972" s="127"/>
      <c r="AU1972" s="127"/>
      <c r="AV1972" s="127"/>
      <c r="AW1972" s="127"/>
      <c r="AX1972" s="127"/>
      <c r="AY1972" s="127"/>
      <c r="AZ1972" s="127"/>
    </row>
    <row r="1973" spans="3:52">
      <c r="C1973" s="38"/>
      <c r="D1973" s="38"/>
      <c r="AF1973" s="127"/>
      <c r="AG1973" s="127"/>
      <c r="AH1973" s="127"/>
      <c r="AI1973" s="127"/>
      <c r="AJ1973" s="127"/>
      <c r="AL1973" s="113"/>
      <c r="AS1973" s="127"/>
      <c r="AT1973" s="127"/>
      <c r="AU1973" s="127"/>
      <c r="AV1973" s="127"/>
      <c r="AW1973" s="127"/>
      <c r="AX1973" s="127"/>
      <c r="AY1973" s="127"/>
      <c r="AZ1973" s="127"/>
    </row>
    <row r="1974" spans="3:52">
      <c r="C1974" s="38"/>
      <c r="D1974" s="38"/>
      <c r="AF1974" s="127"/>
      <c r="AG1974" s="127"/>
      <c r="AH1974" s="127"/>
      <c r="AI1974" s="127"/>
      <c r="AJ1974" s="127"/>
      <c r="AL1974" s="113"/>
      <c r="AS1974" s="127"/>
      <c r="AT1974" s="127"/>
      <c r="AU1974" s="127"/>
      <c r="AV1974" s="127"/>
      <c r="AW1974" s="127"/>
      <c r="AX1974" s="127"/>
      <c r="AY1974" s="127"/>
      <c r="AZ1974" s="127"/>
    </row>
    <row r="1975" spans="3:52">
      <c r="C1975" s="38"/>
      <c r="D1975" s="38"/>
      <c r="AF1975" s="127"/>
      <c r="AG1975" s="127"/>
      <c r="AH1975" s="127"/>
      <c r="AI1975" s="127"/>
      <c r="AJ1975" s="127"/>
      <c r="AL1975" s="113"/>
      <c r="AS1975" s="127"/>
      <c r="AT1975" s="127"/>
      <c r="AU1975" s="127"/>
      <c r="AV1975" s="127"/>
      <c r="AW1975" s="127"/>
      <c r="AX1975" s="127"/>
      <c r="AY1975" s="127"/>
      <c r="AZ1975" s="127"/>
    </row>
    <row r="1976" spans="3:52">
      <c r="C1976" s="38"/>
      <c r="D1976" s="38"/>
      <c r="AF1976" s="127"/>
      <c r="AG1976" s="127"/>
      <c r="AH1976" s="127"/>
      <c r="AI1976" s="127"/>
      <c r="AJ1976" s="127"/>
      <c r="AL1976" s="113"/>
      <c r="AS1976" s="127"/>
      <c r="AT1976" s="127"/>
      <c r="AU1976" s="127"/>
      <c r="AV1976" s="127"/>
      <c r="AW1976" s="127"/>
      <c r="AX1976" s="127"/>
      <c r="AY1976" s="127"/>
      <c r="AZ1976" s="127"/>
    </row>
    <row r="1977" spans="3:52">
      <c r="C1977" s="38"/>
      <c r="D1977" s="38"/>
      <c r="AF1977" s="127"/>
      <c r="AG1977" s="127"/>
      <c r="AH1977" s="127"/>
      <c r="AI1977" s="127"/>
      <c r="AJ1977" s="127"/>
      <c r="AL1977" s="113"/>
      <c r="AS1977" s="127"/>
      <c r="AT1977" s="127"/>
      <c r="AU1977" s="127"/>
      <c r="AV1977" s="127"/>
      <c r="AW1977" s="127"/>
      <c r="AX1977" s="127"/>
      <c r="AY1977" s="127"/>
      <c r="AZ1977" s="127"/>
    </row>
    <row r="1978" spans="3:52">
      <c r="C1978" s="38"/>
      <c r="D1978" s="38"/>
      <c r="AF1978" s="127"/>
      <c r="AG1978" s="127"/>
      <c r="AH1978" s="127"/>
      <c r="AI1978" s="127"/>
      <c r="AJ1978" s="127"/>
      <c r="AL1978" s="113"/>
      <c r="AS1978" s="127"/>
      <c r="AT1978" s="127"/>
      <c r="AU1978" s="127"/>
      <c r="AV1978" s="127"/>
      <c r="AW1978" s="127"/>
      <c r="AX1978" s="127"/>
      <c r="AY1978" s="127"/>
      <c r="AZ1978" s="127"/>
    </row>
    <row r="1979" spans="3:52">
      <c r="C1979" s="38"/>
      <c r="D1979" s="38"/>
      <c r="AF1979" s="127"/>
      <c r="AG1979" s="127"/>
      <c r="AH1979" s="127"/>
      <c r="AI1979" s="127"/>
      <c r="AJ1979" s="127"/>
      <c r="AL1979" s="113"/>
      <c r="AS1979" s="127"/>
      <c r="AT1979" s="127"/>
      <c r="AU1979" s="127"/>
      <c r="AV1979" s="127"/>
      <c r="AW1979" s="127"/>
      <c r="AX1979" s="127"/>
      <c r="AY1979" s="127"/>
      <c r="AZ1979" s="127"/>
    </row>
    <row r="1980" spans="3:52">
      <c r="C1980" s="38"/>
      <c r="D1980" s="38"/>
      <c r="AF1980" s="127"/>
      <c r="AG1980" s="127"/>
      <c r="AH1980" s="127"/>
      <c r="AI1980" s="127"/>
      <c r="AJ1980" s="127"/>
      <c r="AL1980" s="113"/>
      <c r="AS1980" s="127"/>
      <c r="AT1980" s="127"/>
      <c r="AU1980" s="127"/>
      <c r="AV1980" s="127"/>
      <c r="AW1980" s="127"/>
      <c r="AX1980" s="127"/>
      <c r="AY1980" s="127"/>
      <c r="AZ1980" s="127"/>
    </row>
    <row r="1981" spans="3:52">
      <c r="C1981" s="38"/>
      <c r="D1981" s="38"/>
      <c r="AF1981" s="127"/>
      <c r="AG1981" s="127"/>
      <c r="AH1981" s="127"/>
      <c r="AI1981" s="127"/>
      <c r="AJ1981" s="127"/>
      <c r="AL1981" s="113"/>
      <c r="AS1981" s="127"/>
      <c r="AT1981" s="127"/>
      <c r="AU1981" s="127"/>
      <c r="AV1981" s="127"/>
      <c r="AW1981" s="127"/>
      <c r="AX1981" s="127"/>
      <c r="AY1981" s="127"/>
      <c r="AZ1981" s="127"/>
    </row>
    <row r="1982" spans="3:52">
      <c r="C1982" s="38"/>
      <c r="D1982" s="38"/>
      <c r="AF1982" s="127"/>
      <c r="AG1982" s="127"/>
      <c r="AH1982" s="127"/>
      <c r="AI1982" s="127"/>
      <c r="AJ1982" s="127"/>
      <c r="AL1982" s="113"/>
      <c r="AS1982" s="127"/>
      <c r="AT1982" s="127"/>
      <c r="AU1982" s="127"/>
      <c r="AV1982" s="127"/>
      <c r="AW1982" s="127"/>
      <c r="AX1982" s="127"/>
      <c r="AY1982" s="127"/>
      <c r="AZ1982" s="127"/>
    </row>
    <row r="1983" spans="3:52">
      <c r="C1983" s="38"/>
      <c r="D1983" s="38"/>
      <c r="AF1983" s="127"/>
      <c r="AG1983" s="127"/>
      <c r="AH1983" s="127"/>
      <c r="AI1983" s="127"/>
      <c r="AJ1983" s="127"/>
      <c r="AL1983" s="113"/>
      <c r="AS1983" s="127"/>
      <c r="AT1983" s="127"/>
      <c r="AU1983" s="127"/>
      <c r="AV1983" s="127"/>
      <c r="AW1983" s="127"/>
      <c r="AX1983" s="127"/>
      <c r="AY1983" s="127"/>
      <c r="AZ1983" s="127"/>
    </row>
    <row r="1984" spans="3:52">
      <c r="C1984" s="38"/>
      <c r="D1984" s="38"/>
      <c r="AF1984" s="127"/>
      <c r="AG1984" s="127"/>
      <c r="AH1984" s="127"/>
      <c r="AI1984" s="127"/>
      <c r="AJ1984" s="127"/>
      <c r="AL1984" s="113"/>
      <c r="AS1984" s="127"/>
      <c r="AT1984" s="127"/>
      <c r="AU1984" s="127"/>
      <c r="AV1984" s="127"/>
      <c r="AW1984" s="127"/>
      <c r="AX1984" s="127"/>
      <c r="AY1984" s="127"/>
      <c r="AZ1984" s="127"/>
    </row>
    <row r="1985" spans="3:52">
      <c r="C1985" s="38"/>
      <c r="D1985" s="38"/>
      <c r="AF1985" s="127"/>
      <c r="AG1985" s="127"/>
      <c r="AH1985" s="127"/>
      <c r="AI1985" s="127"/>
      <c r="AJ1985" s="127"/>
      <c r="AL1985" s="113"/>
      <c r="AS1985" s="127"/>
      <c r="AT1985" s="127"/>
      <c r="AU1985" s="127"/>
      <c r="AV1985" s="127"/>
      <c r="AW1985" s="127"/>
      <c r="AX1985" s="127"/>
      <c r="AY1985" s="127"/>
      <c r="AZ1985" s="127"/>
    </row>
    <row r="1986" spans="3:52">
      <c r="C1986" s="38"/>
      <c r="D1986" s="38"/>
      <c r="AF1986" s="127"/>
      <c r="AG1986" s="127"/>
      <c r="AH1986" s="127"/>
      <c r="AI1986" s="127"/>
      <c r="AJ1986" s="127"/>
      <c r="AL1986" s="113"/>
      <c r="AS1986" s="127"/>
      <c r="AT1986" s="127"/>
      <c r="AU1986" s="127"/>
      <c r="AV1986" s="127"/>
      <c r="AW1986" s="127"/>
      <c r="AX1986" s="127"/>
      <c r="AY1986" s="127"/>
      <c r="AZ1986" s="127"/>
    </row>
    <row r="1987" spans="3:52">
      <c r="C1987" s="38"/>
      <c r="D1987" s="38"/>
      <c r="AF1987" s="127"/>
      <c r="AG1987" s="127"/>
      <c r="AH1987" s="127"/>
      <c r="AI1987" s="127"/>
      <c r="AJ1987" s="127"/>
      <c r="AL1987" s="113"/>
      <c r="AS1987" s="127"/>
      <c r="AT1987" s="127"/>
      <c r="AU1987" s="127"/>
      <c r="AV1987" s="127"/>
      <c r="AW1987" s="127"/>
      <c r="AX1987" s="127"/>
      <c r="AY1987" s="127"/>
      <c r="AZ1987" s="127"/>
    </row>
    <row r="1988" spans="3:52">
      <c r="C1988" s="38"/>
      <c r="D1988" s="38"/>
      <c r="AF1988" s="127"/>
      <c r="AG1988" s="127"/>
      <c r="AH1988" s="127"/>
      <c r="AI1988" s="127"/>
      <c r="AJ1988" s="127"/>
      <c r="AL1988" s="113"/>
      <c r="AS1988" s="127"/>
      <c r="AT1988" s="127"/>
      <c r="AU1988" s="127"/>
      <c r="AV1988" s="127"/>
      <c r="AW1988" s="127"/>
      <c r="AX1988" s="127"/>
      <c r="AY1988" s="127"/>
      <c r="AZ1988" s="127"/>
    </row>
    <row r="1989" spans="3:52">
      <c r="C1989" s="38"/>
      <c r="D1989" s="38"/>
      <c r="AF1989" s="127"/>
      <c r="AG1989" s="127"/>
      <c r="AH1989" s="127"/>
      <c r="AI1989" s="127"/>
      <c r="AJ1989" s="127"/>
      <c r="AL1989" s="113"/>
      <c r="AS1989" s="127"/>
      <c r="AT1989" s="127"/>
      <c r="AU1989" s="127"/>
      <c r="AV1989" s="127"/>
      <c r="AW1989" s="127"/>
      <c r="AX1989" s="127"/>
      <c r="AY1989" s="127"/>
      <c r="AZ1989" s="127"/>
    </row>
    <row r="1990" spans="3:52">
      <c r="C1990" s="38"/>
      <c r="D1990" s="38"/>
      <c r="AF1990" s="127"/>
      <c r="AG1990" s="127"/>
      <c r="AH1990" s="127"/>
      <c r="AI1990" s="127"/>
      <c r="AJ1990" s="127"/>
      <c r="AL1990" s="113"/>
      <c r="AS1990" s="127"/>
      <c r="AT1990" s="127"/>
      <c r="AU1990" s="127"/>
      <c r="AV1990" s="127"/>
      <c r="AW1990" s="127"/>
      <c r="AX1990" s="127"/>
      <c r="AY1990" s="127"/>
      <c r="AZ1990" s="127"/>
    </row>
    <row r="1991" spans="3:52">
      <c r="C1991" s="38"/>
      <c r="D1991" s="38"/>
      <c r="AF1991" s="127"/>
      <c r="AG1991" s="127"/>
      <c r="AH1991" s="127"/>
      <c r="AI1991" s="127"/>
      <c r="AJ1991" s="127"/>
      <c r="AL1991" s="113"/>
      <c r="AS1991" s="127"/>
      <c r="AT1991" s="127"/>
      <c r="AU1991" s="127"/>
      <c r="AV1991" s="127"/>
      <c r="AW1991" s="127"/>
      <c r="AX1991" s="127"/>
      <c r="AY1991" s="127"/>
      <c r="AZ1991" s="127"/>
    </row>
    <row r="1992" spans="3:52">
      <c r="C1992" s="38"/>
      <c r="D1992" s="38"/>
      <c r="AF1992" s="127"/>
      <c r="AG1992" s="127"/>
      <c r="AH1992" s="127"/>
      <c r="AI1992" s="127"/>
      <c r="AJ1992" s="127"/>
      <c r="AL1992" s="113"/>
      <c r="AS1992" s="127"/>
      <c r="AT1992" s="127"/>
      <c r="AU1992" s="127"/>
      <c r="AV1992" s="127"/>
      <c r="AW1992" s="127"/>
      <c r="AX1992" s="127"/>
      <c r="AY1992" s="127"/>
      <c r="AZ1992" s="127"/>
    </row>
    <row r="1993" spans="3:52">
      <c r="C1993" s="38"/>
      <c r="D1993" s="38"/>
      <c r="AF1993" s="127"/>
      <c r="AG1993" s="127"/>
      <c r="AH1993" s="127"/>
      <c r="AI1993" s="127"/>
      <c r="AJ1993" s="127"/>
      <c r="AL1993" s="113"/>
      <c r="AS1993" s="127"/>
      <c r="AT1993" s="127"/>
      <c r="AU1993" s="127"/>
      <c r="AV1993" s="127"/>
      <c r="AW1993" s="127"/>
      <c r="AX1993" s="127"/>
      <c r="AY1993" s="127"/>
      <c r="AZ1993" s="127"/>
    </row>
    <row r="1994" spans="3:52">
      <c r="C1994" s="38"/>
      <c r="D1994" s="38"/>
      <c r="AF1994" s="127"/>
      <c r="AG1994" s="127"/>
      <c r="AH1994" s="127"/>
      <c r="AI1994" s="127"/>
      <c r="AJ1994" s="127"/>
      <c r="AL1994" s="113"/>
      <c r="AS1994" s="127"/>
      <c r="AT1994" s="127"/>
      <c r="AU1994" s="127"/>
      <c r="AV1994" s="127"/>
      <c r="AW1994" s="127"/>
      <c r="AX1994" s="127"/>
      <c r="AY1994" s="127"/>
      <c r="AZ1994" s="127"/>
    </row>
    <row r="1995" spans="3:52">
      <c r="C1995" s="38"/>
      <c r="D1995" s="38"/>
      <c r="AF1995" s="127"/>
      <c r="AG1995" s="127"/>
      <c r="AH1995" s="127"/>
      <c r="AI1995" s="127"/>
      <c r="AJ1995" s="127"/>
      <c r="AL1995" s="113"/>
      <c r="AS1995" s="127"/>
      <c r="AT1995" s="127"/>
      <c r="AU1995" s="127"/>
      <c r="AV1995" s="127"/>
      <c r="AW1995" s="127"/>
      <c r="AX1995" s="127"/>
      <c r="AY1995" s="127"/>
      <c r="AZ1995" s="127"/>
    </row>
    <row r="1996" spans="3:52">
      <c r="C1996" s="38"/>
      <c r="D1996" s="38"/>
      <c r="AF1996" s="127"/>
      <c r="AG1996" s="127"/>
      <c r="AH1996" s="127"/>
      <c r="AI1996" s="127"/>
      <c r="AJ1996" s="127"/>
      <c r="AL1996" s="113"/>
      <c r="AS1996" s="127"/>
      <c r="AT1996" s="127"/>
      <c r="AU1996" s="127"/>
      <c r="AV1996" s="127"/>
      <c r="AW1996" s="127"/>
      <c r="AX1996" s="127"/>
      <c r="AY1996" s="127"/>
      <c r="AZ1996" s="127"/>
    </row>
    <row r="1997" spans="3:52">
      <c r="C1997" s="38"/>
      <c r="D1997" s="38"/>
      <c r="AF1997" s="127"/>
      <c r="AG1997" s="127"/>
      <c r="AH1997" s="127"/>
      <c r="AI1997" s="127"/>
      <c r="AJ1997" s="127"/>
      <c r="AL1997" s="113"/>
      <c r="AS1997" s="127"/>
      <c r="AT1997" s="127"/>
      <c r="AU1997" s="127"/>
      <c r="AV1997" s="127"/>
      <c r="AW1997" s="127"/>
      <c r="AX1997" s="127"/>
      <c r="AY1997" s="127"/>
      <c r="AZ1997" s="127"/>
    </row>
    <row r="1998" spans="3:52">
      <c r="C1998" s="38"/>
      <c r="D1998" s="38"/>
      <c r="AF1998" s="127"/>
      <c r="AG1998" s="127"/>
      <c r="AH1998" s="127"/>
      <c r="AI1998" s="127"/>
      <c r="AJ1998" s="127"/>
      <c r="AL1998" s="113"/>
      <c r="AS1998" s="127"/>
      <c r="AT1998" s="127"/>
      <c r="AU1998" s="127"/>
      <c r="AV1998" s="127"/>
      <c r="AW1998" s="127"/>
      <c r="AX1998" s="127"/>
      <c r="AY1998" s="127"/>
      <c r="AZ1998" s="127"/>
    </row>
    <row r="1999" spans="3:52">
      <c r="C1999" s="38"/>
      <c r="D1999" s="38"/>
      <c r="AF1999" s="127"/>
      <c r="AG1999" s="127"/>
      <c r="AH1999" s="127"/>
      <c r="AI1999" s="127"/>
      <c r="AJ1999" s="127"/>
      <c r="AL1999" s="113"/>
      <c r="AS1999" s="127"/>
      <c r="AT1999" s="127"/>
      <c r="AU1999" s="127"/>
      <c r="AV1999" s="127"/>
      <c r="AW1999" s="127"/>
      <c r="AX1999" s="127"/>
      <c r="AY1999" s="127"/>
      <c r="AZ1999" s="127"/>
    </row>
    <row r="2000" spans="3:52">
      <c r="C2000" s="38"/>
      <c r="D2000" s="38"/>
      <c r="AF2000" s="127"/>
      <c r="AG2000" s="127"/>
      <c r="AH2000" s="127"/>
      <c r="AI2000" s="127"/>
      <c r="AJ2000" s="127"/>
      <c r="AL2000" s="113"/>
      <c r="AS2000" s="127"/>
      <c r="AT2000" s="127"/>
      <c r="AU2000" s="127"/>
      <c r="AV2000" s="127"/>
      <c r="AW2000" s="127"/>
      <c r="AX2000" s="127"/>
      <c r="AY2000" s="127"/>
      <c r="AZ2000" s="127"/>
    </row>
    <row r="2001" spans="3:52">
      <c r="C2001" s="38"/>
      <c r="D2001" s="38"/>
      <c r="AF2001" s="127"/>
      <c r="AG2001" s="127"/>
      <c r="AH2001" s="127"/>
      <c r="AI2001" s="127"/>
      <c r="AJ2001" s="127"/>
      <c r="AL2001" s="113"/>
      <c r="AS2001" s="127"/>
      <c r="AT2001" s="127"/>
      <c r="AU2001" s="127"/>
      <c r="AV2001" s="127"/>
      <c r="AW2001" s="127"/>
      <c r="AX2001" s="127"/>
      <c r="AY2001" s="127"/>
      <c r="AZ2001" s="127"/>
    </row>
    <row r="2002" spans="3:52">
      <c r="C2002" s="38"/>
      <c r="D2002" s="38"/>
      <c r="AF2002" s="127"/>
      <c r="AG2002" s="127"/>
      <c r="AH2002" s="127"/>
      <c r="AI2002" s="127"/>
      <c r="AJ2002" s="127"/>
      <c r="AL2002" s="113"/>
      <c r="AS2002" s="127"/>
      <c r="AT2002" s="127"/>
      <c r="AU2002" s="127"/>
      <c r="AV2002" s="127"/>
      <c r="AW2002" s="127"/>
      <c r="AX2002" s="127"/>
      <c r="AY2002" s="127"/>
      <c r="AZ2002" s="127"/>
    </row>
    <row r="2003" spans="3:52">
      <c r="C2003" s="38"/>
      <c r="D2003" s="38"/>
      <c r="AF2003" s="127"/>
      <c r="AG2003" s="127"/>
      <c r="AH2003" s="127"/>
      <c r="AI2003" s="127"/>
      <c r="AJ2003" s="127"/>
      <c r="AL2003" s="113"/>
      <c r="AS2003" s="127"/>
      <c r="AT2003" s="127"/>
      <c r="AU2003" s="127"/>
      <c r="AV2003" s="127"/>
      <c r="AW2003" s="127"/>
      <c r="AX2003" s="127"/>
      <c r="AY2003" s="127"/>
      <c r="AZ2003" s="127"/>
    </row>
    <row r="2004" spans="3:52">
      <c r="C2004" s="38"/>
      <c r="D2004" s="38"/>
      <c r="AF2004" s="127"/>
      <c r="AG2004" s="127"/>
      <c r="AH2004" s="127"/>
      <c r="AI2004" s="127"/>
      <c r="AJ2004" s="127"/>
      <c r="AL2004" s="113"/>
      <c r="AS2004" s="127"/>
      <c r="AT2004" s="127"/>
      <c r="AU2004" s="127"/>
      <c r="AV2004" s="127"/>
      <c r="AW2004" s="127"/>
      <c r="AX2004" s="127"/>
      <c r="AY2004" s="127"/>
      <c r="AZ2004" s="127"/>
    </row>
    <row r="2005" spans="3:52">
      <c r="C2005" s="38"/>
      <c r="D2005" s="38"/>
      <c r="AF2005" s="127"/>
      <c r="AG2005" s="127"/>
      <c r="AH2005" s="127"/>
      <c r="AI2005" s="127"/>
      <c r="AJ2005" s="127"/>
      <c r="AL2005" s="113"/>
      <c r="AS2005" s="127"/>
      <c r="AT2005" s="127"/>
      <c r="AU2005" s="127"/>
      <c r="AV2005" s="127"/>
      <c r="AW2005" s="127"/>
      <c r="AX2005" s="127"/>
      <c r="AY2005" s="127"/>
      <c r="AZ2005" s="127"/>
    </row>
    <row r="2006" spans="3:52">
      <c r="C2006" s="38"/>
      <c r="D2006" s="38"/>
      <c r="AF2006" s="127"/>
      <c r="AG2006" s="127"/>
      <c r="AH2006" s="127"/>
      <c r="AI2006" s="127"/>
      <c r="AJ2006" s="127"/>
      <c r="AL2006" s="113"/>
      <c r="AS2006" s="127"/>
      <c r="AT2006" s="127"/>
      <c r="AU2006" s="127"/>
      <c r="AV2006" s="127"/>
      <c r="AW2006" s="127"/>
      <c r="AX2006" s="127"/>
      <c r="AY2006" s="127"/>
      <c r="AZ2006" s="127"/>
    </row>
    <row r="2007" spans="3:52">
      <c r="C2007" s="38"/>
      <c r="D2007" s="38"/>
      <c r="AF2007" s="127"/>
      <c r="AG2007" s="127"/>
      <c r="AH2007" s="127"/>
      <c r="AI2007" s="127"/>
      <c r="AJ2007" s="127"/>
      <c r="AL2007" s="113"/>
      <c r="AS2007" s="127"/>
      <c r="AT2007" s="127"/>
      <c r="AU2007" s="127"/>
      <c r="AV2007" s="127"/>
      <c r="AW2007" s="127"/>
      <c r="AX2007" s="127"/>
      <c r="AY2007" s="127"/>
      <c r="AZ2007" s="127"/>
    </row>
    <row r="2008" spans="3:52">
      <c r="C2008" s="38"/>
      <c r="D2008" s="38"/>
      <c r="AF2008" s="127"/>
      <c r="AG2008" s="127"/>
      <c r="AH2008" s="127"/>
      <c r="AI2008" s="127"/>
      <c r="AJ2008" s="127"/>
      <c r="AL2008" s="113"/>
      <c r="AS2008" s="127"/>
      <c r="AT2008" s="127"/>
      <c r="AU2008" s="127"/>
      <c r="AV2008" s="127"/>
      <c r="AW2008" s="127"/>
      <c r="AX2008" s="127"/>
      <c r="AY2008" s="127"/>
      <c r="AZ2008" s="127"/>
    </row>
    <row r="2009" spans="3:52">
      <c r="C2009" s="38"/>
      <c r="D2009" s="38"/>
      <c r="AF2009" s="127"/>
      <c r="AG2009" s="127"/>
      <c r="AH2009" s="127"/>
      <c r="AI2009" s="127"/>
      <c r="AJ2009" s="127"/>
      <c r="AL2009" s="113"/>
      <c r="AS2009" s="127"/>
      <c r="AT2009" s="127"/>
      <c r="AU2009" s="127"/>
      <c r="AV2009" s="127"/>
      <c r="AW2009" s="127"/>
      <c r="AX2009" s="127"/>
      <c r="AY2009" s="127"/>
      <c r="AZ2009" s="127"/>
    </row>
    <row r="2010" spans="3:52">
      <c r="C2010" s="38"/>
      <c r="D2010" s="38"/>
      <c r="AF2010" s="127"/>
      <c r="AG2010" s="127"/>
      <c r="AH2010" s="127"/>
      <c r="AI2010" s="127"/>
      <c r="AJ2010" s="127"/>
      <c r="AL2010" s="113"/>
      <c r="AS2010" s="127"/>
      <c r="AT2010" s="127"/>
      <c r="AU2010" s="127"/>
      <c r="AV2010" s="127"/>
      <c r="AW2010" s="127"/>
      <c r="AX2010" s="127"/>
      <c r="AY2010" s="127"/>
      <c r="AZ2010" s="127"/>
    </row>
    <row r="2011" spans="3:52">
      <c r="C2011" s="38"/>
      <c r="D2011" s="38"/>
      <c r="AF2011" s="127"/>
      <c r="AG2011" s="127"/>
      <c r="AH2011" s="127"/>
      <c r="AI2011" s="127"/>
      <c r="AJ2011" s="127"/>
      <c r="AL2011" s="113"/>
      <c r="AS2011" s="127"/>
      <c r="AT2011" s="127"/>
      <c r="AU2011" s="127"/>
      <c r="AV2011" s="127"/>
      <c r="AW2011" s="127"/>
      <c r="AX2011" s="127"/>
      <c r="AY2011" s="127"/>
      <c r="AZ2011" s="127"/>
    </row>
    <row r="2012" spans="3:52">
      <c r="C2012" s="38"/>
      <c r="D2012" s="38"/>
      <c r="AF2012" s="127"/>
      <c r="AG2012" s="127"/>
      <c r="AH2012" s="127"/>
      <c r="AI2012" s="127"/>
      <c r="AJ2012" s="127"/>
      <c r="AL2012" s="113"/>
      <c r="AS2012" s="127"/>
      <c r="AT2012" s="127"/>
      <c r="AU2012" s="127"/>
      <c r="AV2012" s="127"/>
      <c r="AW2012" s="127"/>
      <c r="AX2012" s="127"/>
      <c r="AY2012" s="127"/>
      <c r="AZ2012" s="127"/>
    </row>
    <row r="2013" spans="3:52">
      <c r="C2013" s="38"/>
      <c r="D2013" s="38"/>
      <c r="AF2013" s="127"/>
      <c r="AG2013" s="127"/>
      <c r="AH2013" s="127"/>
      <c r="AI2013" s="127"/>
      <c r="AJ2013" s="127"/>
      <c r="AL2013" s="113"/>
      <c r="AS2013" s="127"/>
      <c r="AT2013" s="127"/>
      <c r="AU2013" s="127"/>
      <c r="AV2013" s="127"/>
      <c r="AW2013" s="127"/>
      <c r="AX2013" s="127"/>
      <c r="AY2013" s="127"/>
      <c r="AZ2013" s="127"/>
    </row>
    <row r="2014" spans="3:52">
      <c r="C2014" s="38"/>
      <c r="D2014" s="38"/>
      <c r="AF2014" s="127"/>
      <c r="AG2014" s="127"/>
      <c r="AH2014" s="127"/>
      <c r="AI2014" s="127"/>
      <c r="AJ2014" s="127"/>
      <c r="AL2014" s="113"/>
      <c r="AS2014" s="127"/>
      <c r="AT2014" s="127"/>
      <c r="AU2014" s="127"/>
      <c r="AV2014" s="127"/>
      <c r="AW2014" s="127"/>
      <c r="AX2014" s="127"/>
      <c r="AY2014" s="127"/>
      <c r="AZ2014" s="127"/>
    </row>
    <row r="2015" spans="3:52">
      <c r="C2015" s="38"/>
      <c r="D2015" s="38"/>
      <c r="AF2015" s="127"/>
      <c r="AG2015" s="127"/>
      <c r="AH2015" s="127"/>
      <c r="AI2015" s="127"/>
      <c r="AJ2015" s="127"/>
      <c r="AL2015" s="113"/>
      <c r="AS2015" s="127"/>
      <c r="AT2015" s="127"/>
      <c r="AU2015" s="127"/>
      <c r="AV2015" s="127"/>
      <c r="AW2015" s="127"/>
      <c r="AX2015" s="127"/>
      <c r="AY2015" s="127"/>
      <c r="AZ2015" s="127"/>
    </row>
    <row r="2016" spans="3:52">
      <c r="C2016" s="38"/>
      <c r="D2016" s="38"/>
      <c r="AF2016" s="127"/>
      <c r="AG2016" s="127"/>
      <c r="AH2016" s="127"/>
      <c r="AI2016" s="127"/>
      <c r="AJ2016" s="127"/>
      <c r="AL2016" s="113"/>
      <c r="AS2016" s="127"/>
      <c r="AT2016" s="127"/>
      <c r="AU2016" s="127"/>
      <c r="AV2016" s="127"/>
      <c r="AW2016" s="127"/>
      <c r="AX2016" s="127"/>
      <c r="AY2016" s="127"/>
      <c r="AZ2016" s="127"/>
    </row>
    <row r="2017" spans="3:52">
      <c r="C2017" s="38"/>
      <c r="D2017" s="38"/>
      <c r="AF2017" s="127"/>
      <c r="AG2017" s="127"/>
      <c r="AH2017" s="127"/>
      <c r="AI2017" s="127"/>
      <c r="AJ2017" s="127"/>
      <c r="AL2017" s="113"/>
      <c r="AS2017" s="127"/>
      <c r="AT2017" s="127"/>
      <c r="AU2017" s="127"/>
      <c r="AV2017" s="127"/>
      <c r="AW2017" s="127"/>
      <c r="AX2017" s="127"/>
      <c r="AY2017" s="127"/>
      <c r="AZ2017" s="127"/>
    </row>
    <row r="2018" spans="3:52">
      <c r="C2018" s="38"/>
      <c r="D2018" s="38"/>
      <c r="AF2018" s="127"/>
      <c r="AG2018" s="127"/>
      <c r="AH2018" s="127"/>
      <c r="AI2018" s="127"/>
      <c r="AJ2018" s="127"/>
      <c r="AL2018" s="113"/>
      <c r="AS2018" s="127"/>
      <c r="AT2018" s="127"/>
      <c r="AU2018" s="127"/>
      <c r="AV2018" s="127"/>
      <c r="AW2018" s="127"/>
      <c r="AX2018" s="127"/>
      <c r="AY2018" s="127"/>
      <c r="AZ2018" s="127"/>
    </row>
    <row r="2019" spans="3:52">
      <c r="C2019" s="38"/>
      <c r="D2019" s="38"/>
      <c r="AF2019" s="127"/>
      <c r="AG2019" s="127"/>
      <c r="AH2019" s="127"/>
      <c r="AI2019" s="127"/>
      <c r="AJ2019" s="127"/>
      <c r="AL2019" s="113"/>
      <c r="AS2019" s="127"/>
      <c r="AT2019" s="127"/>
      <c r="AU2019" s="127"/>
      <c r="AV2019" s="127"/>
      <c r="AW2019" s="127"/>
      <c r="AX2019" s="127"/>
      <c r="AY2019" s="127"/>
      <c r="AZ2019" s="127"/>
    </row>
    <row r="2020" spans="3:52">
      <c r="C2020" s="38"/>
      <c r="D2020" s="38"/>
      <c r="AF2020" s="127"/>
      <c r="AG2020" s="127"/>
      <c r="AH2020" s="127"/>
      <c r="AI2020" s="127"/>
      <c r="AJ2020" s="127"/>
      <c r="AL2020" s="113"/>
      <c r="AS2020" s="127"/>
      <c r="AT2020" s="127"/>
      <c r="AU2020" s="127"/>
      <c r="AV2020" s="127"/>
      <c r="AW2020" s="127"/>
      <c r="AX2020" s="127"/>
      <c r="AY2020" s="127"/>
      <c r="AZ2020" s="127"/>
    </row>
    <row r="2021" spans="3:52">
      <c r="C2021" s="38"/>
      <c r="D2021" s="38"/>
      <c r="AF2021" s="127"/>
      <c r="AG2021" s="127"/>
      <c r="AH2021" s="127"/>
      <c r="AI2021" s="127"/>
      <c r="AJ2021" s="127"/>
      <c r="AL2021" s="113"/>
      <c r="AS2021" s="127"/>
      <c r="AT2021" s="127"/>
      <c r="AU2021" s="127"/>
      <c r="AV2021" s="127"/>
      <c r="AW2021" s="127"/>
      <c r="AX2021" s="127"/>
      <c r="AY2021" s="127"/>
      <c r="AZ2021" s="127"/>
    </row>
    <row r="2022" spans="3:52">
      <c r="C2022" s="38"/>
      <c r="D2022" s="38"/>
      <c r="AF2022" s="127"/>
      <c r="AG2022" s="127"/>
      <c r="AH2022" s="127"/>
      <c r="AI2022" s="127"/>
      <c r="AJ2022" s="127"/>
      <c r="AL2022" s="113"/>
      <c r="AS2022" s="127"/>
      <c r="AT2022" s="127"/>
      <c r="AU2022" s="127"/>
      <c r="AV2022" s="127"/>
      <c r="AW2022" s="127"/>
      <c r="AX2022" s="127"/>
      <c r="AY2022" s="127"/>
      <c r="AZ2022" s="127"/>
    </row>
    <row r="2023" spans="3:52">
      <c r="C2023" s="38"/>
      <c r="D2023" s="38"/>
      <c r="AF2023" s="127"/>
      <c r="AG2023" s="127"/>
      <c r="AH2023" s="127"/>
      <c r="AI2023" s="127"/>
      <c r="AJ2023" s="127"/>
      <c r="AL2023" s="113"/>
      <c r="AS2023" s="127"/>
      <c r="AT2023" s="127"/>
      <c r="AU2023" s="127"/>
      <c r="AV2023" s="127"/>
      <c r="AW2023" s="127"/>
      <c r="AX2023" s="127"/>
      <c r="AY2023" s="127"/>
      <c r="AZ2023" s="127"/>
    </row>
    <row r="2024" spans="3:52">
      <c r="C2024" s="38"/>
      <c r="D2024" s="38"/>
      <c r="AF2024" s="127"/>
      <c r="AG2024" s="127"/>
      <c r="AH2024" s="127"/>
      <c r="AI2024" s="127"/>
      <c r="AJ2024" s="127"/>
      <c r="AL2024" s="113"/>
      <c r="AS2024" s="127"/>
      <c r="AT2024" s="127"/>
      <c r="AU2024" s="127"/>
      <c r="AV2024" s="127"/>
      <c r="AW2024" s="127"/>
      <c r="AX2024" s="127"/>
      <c r="AY2024" s="127"/>
      <c r="AZ2024" s="127"/>
    </row>
    <row r="2025" spans="3:52">
      <c r="C2025" s="38"/>
      <c r="D2025" s="38"/>
      <c r="AF2025" s="127"/>
      <c r="AG2025" s="127"/>
      <c r="AH2025" s="127"/>
      <c r="AI2025" s="127"/>
      <c r="AJ2025" s="127"/>
      <c r="AL2025" s="113"/>
      <c r="AS2025" s="127"/>
      <c r="AT2025" s="127"/>
      <c r="AU2025" s="127"/>
      <c r="AV2025" s="127"/>
      <c r="AW2025" s="127"/>
      <c r="AX2025" s="127"/>
      <c r="AY2025" s="127"/>
      <c r="AZ2025" s="127"/>
    </row>
    <row r="2026" spans="3:52">
      <c r="C2026" s="38"/>
      <c r="D2026" s="38"/>
      <c r="AF2026" s="127"/>
      <c r="AG2026" s="127"/>
      <c r="AH2026" s="127"/>
      <c r="AI2026" s="127"/>
      <c r="AJ2026" s="127"/>
      <c r="AL2026" s="113"/>
      <c r="AS2026" s="127"/>
      <c r="AT2026" s="127"/>
      <c r="AU2026" s="127"/>
      <c r="AV2026" s="127"/>
      <c r="AW2026" s="127"/>
      <c r="AX2026" s="127"/>
      <c r="AY2026" s="127"/>
      <c r="AZ2026" s="127"/>
    </row>
    <row r="2027" spans="3:52">
      <c r="C2027" s="38"/>
      <c r="D2027" s="38"/>
      <c r="AF2027" s="127"/>
      <c r="AG2027" s="127"/>
      <c r="AH2027" s="127"/>
      <c r="AI2027" s="127"/>
      <c r="AJ2027" s="127"/>
      <c r="AL2027" s="113"/>
      <c r="AS2027" s="127"/>
      <c r="AT2027" s="127"/>
      <c r="AU2027" s="127"/>
      <c r="AV2027" s="127"/>
      <c r="AW2027" s="127"/>
      <c r="AX2027" s="127"/>
      <c r="AY2027" s="127"/>
      <c r="AZ2027" s="127"/>
    </row>
    <row r="2028" spans="3:52">
      <c r="C2028" s="38"/>
      <c r="D2028" s="38"/>
      <c r="AF2028" s="127"/>
      <c r="AG2028" s="127"/>
      <c r="AH2028" s="127"/>
      <c r="AI2028" s="127"/>
      <c r="AJ2028" s="127"/>
      <c r="AL2028" s="113"/>
      <c r="AS2028" s="127"/>
      <c r="AT2028" s="127"/>
      <c r="AU2028" s="127"/>
      <c r="AV2028" s="127"/>
      <c r="AW2028" s="127"/>
      <c r="AX2028" s="127"/>
      <c r="AY2028" s="127"/>
      <c r="AZ2028" s="127"/>
    </row>
    <row r="2029" spans="3:52">
      <c r="C2029" s="38"/>
      <c r="D2029" s="38"/>
      <c r="AF2029" s="127"/>
      <c r="AG2029" s="127"/>
      <c r="AH2029" s="127"/>
      <c r="AI2029" s="127"/>
      <c r="AJ2029" s="127"/>
      <c r="AL2029" s="113"/>
      <c r="AS2029" s="127"/>
      <c r="AT2029" s="127"/>
      <c r="AU2029" s="127"/>
      <c r="AV2029" s="127"/>
      <c r="AW2029" s="127"/>
      <c r="AX2029" s="127"/>
      <c r="AY2029" s="127"/>
      <c r="AZ2029" s="127"/>
    </row>
    <row r="2030" spans="3:52">
      <c r="C2030" s="38"/>
      <c r="D2030" s="38"/>
      <c r="AF2030" s="127"/>
      <c r="AG2030" s="127"/>
      <c r="AH2030" s="127"/>
      <c r="AI2030" s="127"/>
      <c r="AJ2030" s="127"/>
      <c r="AL2030" s="113"/>
      <c r="AS2030" s="127"/>
      <c r="AT2030" s="127"/>
      <c r="AU2030" s="127"/>
      <c r="AV2030" s="127"/>
      <c r="AW2030" s="127"/>
      <c r="AX2030" s="127"/>
      <c r="AY2030" s="127"/>
      <c r="AZ2030" s="127"/>
    </row>
    <row r="2031" spans="3:52">
      <c r="C2031" s="38"/>
      <c r="D2031" s="38"/>
      <c r="AF2031" s="127"/>
      <c r="AG2031" s="127"/>
      <c r="AH2031" s="127"/>
      <c r="AI2031" s="127"/>
      <c r="AJ2031" s="127"/>
      <c r="AL2031" s="113"/>
      <c r="AS2031" s="127"/>
      <c r="AT2031" s="127"/>
      <c r="AU2031" s="127"/>
      <c r="AV2031" s="127"/>
      <c r="AW2031" s="127"/>
      <c r="AX2031" s="127"/>
      <c r="AY2031" s="127"/>
      <c r="AZ2031" s="127"/>
    </row>
    <row r="2032" spans="3:52">
      <c r="C2032" s="38"/>
      <c r="D2032" s="38"/>
      <c r="AF2032" s="127"/>
      <c r="AG2032" s="127"/>
      <c r="AH2032" s="127"/>
      <c r="AI2032" s="127"/>
      <c r="AJ2032" s="127"/>
      <c r="AL2032" s="113"/>
      <c r="AS2032" s="127"/>
      <c r="AT2032" s="127"/>
      <c r="AU2032" s="127"/>
      <c r="AV2032" s="127"/>
      <c r="AW2032" s="127"/>
      <c r="AX2032" s="127"/>
      <c r="AY2032" s="127"/>
      <c r="AZ2032" s="127"/>
    </row>
    <row r="2033" spans="3:52">
      <c r="C2033" s="38"/>
      <c r="D2033" s="38"/>
      <c r="AF2033" s="127"/>
      <c r="AG2033" s="127"/>
      <c r="AH2033" s="127"/>
      <c r="AI2033" s="127"/>
      <c r="AJ2033" s="127"/>
      <c r="AL2033" s="113"/>
      <c r="AS2033" s="127"/>
      <c r="AT2033" s="127"/>
      <c r="AU2033" s="127"/>
      <c r="AV2033" s="127"/>
      <c r="AW2033" s="127"/>
      <c r="AX2033" s="127"/>
      <c r="AY2033" s="127"/>
      <c r="AZ2033" s="127"/>
    </row>
    <row r="2034" spans="3:52">
      <c r="C2034" s="38"/>
      <c r="D2034" s="38"/>
      <c r="AF2034" s="127"/>
      <c r="AG2034" s="127"/>
      <c r="AH2034" s="127"/>
      <c r="AI2034" s="127"/>
      <c r="AJ2034" s="127"/>
      <c r="AL2034" s="113"/>
      <c r="AS2034" s="127"/>
      <c r="AT2034" s="127"/>
      <c r="AU2034" s="127"/>
      <c r="AV2034" s="127"/>
      <c r="AW2034" s="127"/>
      <c r="AX2034" s="127"/>
      <c r="AY2034" s="127"/>
      <c r="AZ2034" s="127"/>
    </row>
    <row r="2035" spans="3:52">
      <c r="C2035" s="38"/>
      <c r="D2035" s="38"/>
      <c r="AF2035" s="127"/>
      <c r="AG2035" s="127"/>
      <c r="AH2035" s="127"/>
      <c r="AI2035" s="127"/>
      <c r="AJ2035" s="127"/>
      <c r="AL2035" s="113"/>
      <c r="AS2035" s="127"/>
      <c r="AT2035" s="127"/>
      <c r="AU2035" s="127"/>
      <c r="AV2035" s="127"/>
      <c r="AW2035" s="127"/>
      <c r="AX2035" s="127"/>
      <c r="AY2035" s="127"/>
      <c r="AZ2035" s="127"/>
    </row>
    <row r="2036" spans="3:52">
      <c r="C2036" s="38"/>
      <c r="D2036" s="38"/>
      <c r="AF2036" s="127"/>
      <c r="AG2036" s="127"/>
      <c r="AH2036" s="127"/>
      <c r="AI2036" s="127"/>
      <c r="AJ2036" s="127"/>
      <c r="AL2036" s="113"/>
      <c r="AS2036" s="127"/>
      <c r="AT2036" s="127"/>
      <c r="AU2036" s="127"/>
      <c r="AV2036" s="127"/>
      <c r="AW2036" s="127"/>
      <c r="AX2036" s="127"/>
      <c r="AY2036" s="127"/>
      <c r="AZ2036" s="127"/>
    </row>
    <row r="2037" spans="3:52">
      <c r="C2037" s="38"/>
      <c r="D2037" s="38"/>
      <c r="AF2037" s="127"/>
      <c r="AG2037" s="127"/>
      <c r="AH2037" s="127"/>
      <c r="AI2037" s="127"/>
      <c r="AJ2037" s="127"/>
      <c r="AL2037" s="113"/>
      <c r="AS2037" s="127"/>
      <c r="AT2037" s="127"/>
      <c r="AU2037" s="127"/>
      <c r="AV2037" s="127"/>
      <c r="AW2037" s="127"/>
      <c r="AX2037" s="127"/>
      <c r="AY2037" s="127"/>
      <c r="AZ2037" s="127"/>
    </row>
    <row r="2038" spans="3:52">
      <c r="C2038" s="38"/>
      <c r="D2038" s="38"/>
      <c r="AF2038" s="127"/>
      <c r="AG2038" s="127"/>
      <c r="AH2038" s="127"/>
      <c r="AI2038" s="127"/>
      <c r="AJ2038" s="127"/>
      <c r="AL2038" s="113"/>
      <c r="AS2038" s="127"/>
      <c r="AT2038" s="127"/>
      <c r="AU2038" s="127"/>
      <c r="AV2038" s="127"/>
      <c r="AW2038" s="127"/>
      <c r="AX2038" s="127"/>
      <c r="AY2038" s="127"/>
      <c r="AZ2038" s="127"/>
    </row>
    <row r="2039" spans="3:52">
      <c r="C2039" s="38"/>
      <c r="D2039" s="38"/>
      <c r="AF2039" s="127"/>
      <c r="AG2039" s="127"/>
      <c r="AH2039" s="127"/>
      <c r="AI2039" s="127"/>
      <c r="AJ2039" s="127"/>
      <c r="AL2039" s="113"/>
      <c r="AS2039" s="127"/>
      <c r="AT2039" s="127"/>
      <c r="AU2039" s="127"/>
      <c r="AV2039" s="127"/>
      <c r="AW2039" s="127"/>
      <c r="AX2039" s="127"/>
      <c r="AY2039" s="127"/>
      <c r="AZ2039" s="127"/>
    </row>
    <row r="2040" spans="3:52">
      <c r="C2040" s="38"/>
      <c r="D2040" s="38"/>
      <c r="AF2040" s="127"/>
      <c r="AG2040" s="127"/>
      <c r="AH2040" s="127"/>
      <c r="AI2040" s="127"/>
      <c r="AJ2040" s="127"/>
      <c r="AL2040" s="113"/>
      <c r="AS2040" s="127"/>
      <c r="AT2040" s="127"/>
      <c r="AU2040" s="127"/>
      <c r="AV2040" s="127"/>
      <c r="AW2040" s="127"/>
      <c r="AX2040" s="127"/>
      <c r="AY2040" s="127"/>
      <c r="AZ2040" s="127"/>
    </row>
    <row r="2041" spans="3:52">
      <c r="C2041" s="38"/>
      <c r="D2041" s="38"/>
      <c r="AF2041" s="127"/>
      <c r="AG2041" s="127"/>
      <c r="AH2041" s="127"/>
      <c r="AI2041" s="127"/>
      <c r="AJ2041" s="127"/>
      <c r="AL2041" s="113"/>
      <c r="AS2041" s="127"/>
      <c r="AT2041" s="127"/>
      <c r="AU2041" s="127"/>
      <c r="AV2041" s="127"/>
      <c r="AW2041" s="127"/>
      <c r="AX2041" s="127"/>
      <c r="AY2041" s="127"/>
      <c r="AZ2041" s="127"/>
    </row>
    <row r="2042" spans="3:52">
      <c r="C2042" s="38"/>
      <c r="D2042" s="38"/>
      <c r="AF2042" s="127"/>
      <c r="AG2042" s="127"/>
      <c r="AH2042" s="127"/>
      <c r="AI2042" s="127"/>
      <c r="AJ2042" s="127"/>
      <c r="AL2042" s="113"/>
      <c r="AS2042" s="127"/>
      <c r="AT2042" s="127"/>
      <c r="AU2042" s="127"/>
      <c r="AV2042" s="127"/>
      <c r="AW2042" s="127"/>
      <c r="AX2042" s="127"/>
      <c r="AY2042" s="127"/>
      <c r="AZ2042" s="127"/>
    </row>
    <row r="2043" spans="3:52">
      <c r="C2043" s="38"/>
      <c r="D2043" s="38"/>
      <c r="AF2043" s="127"/>
      <c r="AG2043" s="127"/>
      <c r="AH2043" s="127"/>
      <c r="AI2043" s="127"/>
      <c r="AJ2043" s="127"/>
      <c r="AL2043" s="113"/>
      <c r="AS2043" s="127"/>
      <c r="AT2043" s="127"/>
      <c r="AU2043" s="127"/>
      <c r="AV2043" s="127"/>
      <c r="AW2043" s="127"/>
      <c r="AX2043" s="127"/>
      <c r="AY2043" s="127"/>
      <c r="AZ2043" s="127"/>
    </row>
    <row r="2044" spans="3:52">
      <c r="C2044" s="38"/>
      <c r="D2044" s="38"/>
      <c r="AF2044" s="127"/>
      <c r="AG2044" s="127"/>
      <c r="AH2044" s="127"/>
      <c r="AI2044" s="127"/>
      <c r="AJ2044" s="127"/>
      <c r="AL2044" s="113"/>
      <c r="AS2044" s="127"/>
      <c r="AT2044" s="127"/>
      <c r="AU2044" s="127"/>
      <c r="AV2044" s="127"/>
      <c r="AW2044" s="127"/>
      <c r="AX2044" s="127"/>
      <c r="AY2044" s="127"/>
      <c r="AZ2044" s="127"/>
    </row>
    <row r="2045" spans="3:52">
      <c r="C2045" s="38"/>
      <c r="D2045" s="38"/>
      <c r="AF2045" s="127"/>
      <c r="AG2045" s="127"/>
      <c r="AH2045" s="127"/>
      <c r="AI2045" s="127"/>
      <c r="AJ2045" s="127"/>
      <c r="AL2045" s="113"/>
      <c r="AS2045" s="127"/>
      <c r="AT2045" s="127"/>
      <c r="AU2045" s="127"/>
      <c r="AV2045" s="127"/>
      <c r="AW2045" s="127"/>
      <c r="AX2045" s="127"/>
      <c r="AY2045" s="127"/>
      <c r="AZ2045" s="127"/>
    </row>
    <row r="2046" spans="3:52">
      <c r="C2046" s="38"/>
      <c r="D2046" s="38"/>
      <c r="AF2046" s="127"/>
      <c r="AG2046" s="127"/>
      <c r="AH2046" s="127"/>
      <c r="AI2046" s="127"/>
      <c r="AJ2046" s="127"/>
      <c r="AL2046" s="113"/>
      <c r="AS2046" s="127"/>
      <c r="AT2046" s="127"/>
      <c r="AU2046" s="127"/>
      <c r="AV2046" s="127"/>
      <c r="AW2046" s="127"/>
      <c r="AX2046" s="127"/>
      <c r="AY2046" s="127"/>
      <c r="AZ2046" s="127"/>
    </row>
    <row r="2047" spans="3:52">
      <c r="C2047" s="38"/>
      <c r="D2047" s="38"/>
      <c r="AF2047" s="127"/>
      <c r="AG2047" s="127"/>
      <c r="AH2047" s="127"/>
      <c r="AI2047" s="127"/>
      <c r="AJ2047" s="127"/>
      <c r="AL2047" s="113"/>
      <c r="AS2047" s="127"/>
      <c r="AT2047" s="127"/>
      <c r="AU2047" s="127"/>
      <c r="AV2047" s="127"/>
      <c r="AW2047" s="127"/>
      <c r="AX2047" s="127"/>
      <c r="AY2047" s="127"/>
      <c r="AZ2047" s="127"/>
    </row>
    <row r="2048" spans="3:52">
      <c r="C2048" s="38"/>
      <c r="D2048" s="38"/>
      <c r="AF2048" s="127"/>
      <c r="AG2048" s="127"/>
      <c r="AH2048" s="127"/>
      <c r="AI2048" s="127"/>
      <c r="AJ2048" s="127"/>
      <c r="AL2048" s="113"/>
      <c r="AS2048" s="127"/>
      <c r="AT2048" s="127"/>
      <c r="AU2048" s="127"/>
      <c r="AV2048" s="127"/>
      <c r="AW2048" s="127"/>
      <c r="AX2048" s="127"/>
      <c r="AY2048" s="127"/>
      <c r="AZ2048" s="127"/>
    </row>
    <row r="2049" spans="3:52">
      <c r="C2049" s="38"/>
      <c r="D2049" s="38"/>
      <c r="AF2049" s="127"/>
      <c r="AG2049" s="127"/>
      <c r="AH2049" s="127"/>
      <c r="AI2049" s="127"/>
      <c r="AJ2049" s="127"/>
      <c r="AL2049" s="113"/>
      <c r="AS2049" s="127"/>
      <c r="AT2049" s="127"/>
      <c r="AU2049" s="127"/>
      <c r="AV2049" s="127"/>
      <c r="AW2049" s="127"/>
      <c r="AX2049" s="127"/>
      <c r="AY2049" s="127"/>
      <c r="AZ2049" s="127"/>
    </row>
    <row r="2050" spans="3:52">
      <c r="C2050" s="38"/>
      <c r="D2050" s="38"/>
      <c r="AF2050" s="127"/>
      <c r="AG2050" s="127"/>
      <c r="AH2050" s="127"/>
      <c r="AI2050" s="127"/>
      <c r="AJ2050" s="127"/>
      <c r="AL2050" s="113"/>
      <c r="AS2050" s="127"/>
      <c r="AT2050" s="127"/>
      <c r="AU2050" s="127"/>
      <c r="AV2050" s="127"/>
      <c r="AW2050" s="127"/>
      <c r="AX2050" s="127"/>
      <c r="AY2050" s="127"/>
      <c r="AZ2050" s="127"/>
    </row>
    <row r="2051" spans="3:52">
      <c r="C2051" s="38"/>
      <c r="D2051" s="38"/>
      <c r="AF2051" s="127"/>
      <c r="AG2051" s="127"/>
      <c r="AH2051" s="127"/>
      <c r="AI2051" s="127"/>
      <c r="AJ2051" s="127"/>
      <c r="AL2051" s="113"/>
      <c r="AS2051" s="127"/>
      <c r="AT2051" s="127"/>
      <c r="AU2051" s="127"/>
      <c r="AV2051" s="127"/>
      <c r="AW2051" s="127"/>
      <c r="AX2051" s="127"/>
      <c r="AY2051" s="127"/>
      <c r="AZ2051" s="127"/>
    </row>
    <row r="2052" spans="3:52">
      <c r="C2052" s="38"/>
      <c r="D2052" s="38"/>
      <c r="AF2052" s="127"/>
      <c r="AG2052" s="127"/>
      <c r="AH2052" s="127"/>
      <c r="AI2052" s="127"/>
      <c r="AJ2052" s="127"/>
      <c r="AL2052" s="113"/>
      <c r="AS2052" s="127"/>
      <c r="AT2052" s="127"/>
      <c r="AU2052" s="127"/>
      <c r="AV2052" s="127"/>
      <c r="AW2052" s="127"/>
      <c r="AX2052" s="127"/>
      <c r="AY2052" s="127"/>
      <c r="AZ2052" s="127"/>
    </row>
    <row r="2053" spans="3:52">
      <c r="C2053" s="38"/>
      <c r="D2053" s="38"/>
      <c r="AF2053" s="127"/>
      <c r="AG2053" s="127"/>
      <c r="AH2053" s="127"/>
      <c r="AI2053" s="127"/>
      <c r="AJ2053" s="127"/>
      <c r="AL2053" s="113"/>
      <c r="AS2053" s="127"/>
      <c r="AT2053" s="127"/>
      <c r="AU2053" s="127"/>
      <c r="AV2053" s="127"/>
      <c r="AW2053" s="127"/>
      <c r="AX2053" s="127"/>
      <c r="AY2053" s="127"/>
      <c r="AZ2053" s="127"/>
    </row>
    <row r="2054" spans="3:52">
      <c r="C2054" s="38"/>
      <c r="D2054" s="38"/>
      <c r="AF2054" s="127"/>
      <c r="AG2054" s="127"/>
      <c r="AH2054" s="127"/>
      <c r="AI2054" s="127"/>
      <c r="AJ2054" s="127"/>
      <c r="AL2054" s="113"/>
      <c r="AS2054" s="127"/>
      <c r="AT2054" s="127"/>
      <c r="AU2054" s="127"/>
      <c r="AV2054" s="127"/>
      <c r="AW2054" s="127"/>
      <c r="AX2054" s="127"/>
      <c r="AY2054" s="127"/>
      <c r="AZ2054" s="127"/>
    </row>
    <row r="2055" spans="3:52">
      <c r="C2055" s="38"/>
      <c r="D2055" s="38"/>
      <c r="AF2055" s="127"/>
      <c r="AG2055" s="127"/>
      <c r="AH2055" s="127"/>
      <c r="AI2055" s="127"/>
      <c r="AJ2055" s="127"/>
      <c r="AL2055" s="113"/>
      <c r="AS2055" s="127"/>
      <c r="AT2055" s="127"/>
      <c r="AU2055" s="127"/>
      <c r="AV2055" s="127"/>
      <c r="AW2055" s="127"/>
      <c r="AX2055" s="127"/>
      <c r="AY2055" s="127"/>
      <c r="AZ2055" s="127"/>
    </row>
    <row r="2056" spans="3:52">
      <c r="C2056" s="38"/>
      <c r="D2056" s="38"/>
      <c r="AF2056" s="127"/>
      <c r="AG2056" s="127"/>
      <c r="AH2056" s="127"/>
      <c r="AI2056" s="127"/>
      <c r="AJ2056" s="127"/>
      <c r="AL2056" s="113"/>
      <c r="AS2056" s="127"/>
      <c r="AT2056" s="127"/>
      <c r="AU2056" s="127"/>
      <c r="AV2056" s="127"/>
      <c r="AW2056" s="127"/>
      <c r="AX2056" s="127"/>
      <c r="AY2056" s="127"/>
      <c r="AZ2056" s="127"/>
    </row>
    <row r="2057" spans="3:52">
      <c r="C2057" s="38"/>
      <c r="D2057" s="38"/>
      <c r="AF2057" s="127"/>
      <c r="AG2057" s="127"/>
      <c r="AH2057" s="127"/>
      <c r="AI2057" s="127"/>
      <c r="AJ2057" s="127"/>
      <c r="AL2057" s="113"/>
      <c r="AS2057" s="127"/>
      <c r="AT2057" s="127"/>
      <c r="AU2057" s="127"/>
      <c r="AV2057" s="127"/>
      <c r="AW2057" s="127"/>
      <c r="AX2057" s="127"/>
      <c r="AY2057" s="127"/>
      <c r="AZ2057" s="127"/>
    </row>
    <row r="2058" spans="3:52">
      <c r="C2058" s="38"/>
      <c r="D2058" s="38"/>
      <c r="AF2058" s="127"/>
      <c r="AG2058" s="127"/>
      <c r="AH2058" s="127"/>
      <c r="AI2058" s="127"/>
      <c r="AJ2058" s="127"/>
      <c r="AL2058" s="113"/>
      <c r="AS2058" s="127"/>
      <c r="AT2058" s="127"/>
      <c r="AU2058" s="127"/>
      <c r="AV2058" s="127"/>
      <c r="AW2058" s="127"/>
      <c r="AX2058" s="127"/>
      <c r="AY2058" s="127"/>
      <c r="AZ2058" s="127"/>
    </row>
    <row r="2059" spans="3:52">
      <c r="C2059" s="38"/>
      <c r="D2059" s="38"/>
      <c r="AF2059" s="127"/>
      <c r="AG2059" s="127"/>
      <c r="AH2059" s="127"/>
      <c r="AI2059" s="127"/>
      <c r="AJ2059" s="127"/>
      <c r="AL2059" s="113"/>
      <c r="AS2059" s="127"/>
      <c r="AT2059" s="127"/>
      <c r="AU2059" s="127"/>
      <c r="AV2059" s="127"/>
      <c r="AW2059" s="127"/>
      <c r="AX2059" s="127"/>
      <c r="AY2059" s="127"/>
      <c r="AZ2059" s="127"/>
    </row>
    <row r="2060" spans="3:52">
      <c r="C2060" s="38"/>
      <c r="D2060" s="38"/>
      <c r="AF2060" s="127"/>
      <c r="AG2060" s="127"/>
      <c r="AH2060" s="127"/>
      <c r="AI2060" s="127"/>
      <c r="AJ2060" s="127"/>
      <c r="AL2060" s="113"/>
      <c r="AS2060" s="127"/>
      <c r="AT2060" s="127"/>
      <c r="AU2060" s="127"/>
      <c r="AV2060" s="127"/>
      <c r="AW2060" s="127"/>
      <c r="AX2060" s="127"/>
      <c r="AY2060" s="127"/>
      <c r="AZ2060" s="127"/>
    </row>
    <row r="2061" spans="3:52">
      <c r="C2061" s="38"/>
      <c r="D2061" s="38"/>
      <c r="AF2061" s="127"/>
      <c r="AG2061" s="127"/>
      <c r="AH2061" s="127"/>
      <c r="AI2061" s="127"/>
      <c r="AJ2061" s="127"/>
      <c r="AL2061" s="113"/>
      <c r="AS2061" s="127"/>
      <c r="AT2061" s="127"/>
      <c r="AU2061" s="127"/>
      <c r="AV2061" s="127"/>
      <c r="AW2061" s="127"/>
      <c r="AX2061" s="127"/>
      <c r="AY2061" s="127"/>
      <c r="AZ2061" s="127"/>
    </row>
    <row r="2062" spans="3:52">
      <c r="C2062" s="38"/>
      <c r="D2062" s="38"/>
      <c r="AF2062" s="127"/>
      <c r="AG2062" s="127"/>
      <c r="AH2062" s="127"/>
      <c r="AI2062" s="127"/>
      <c r="AJ2062" s="127"/>
      <c r="AL2062" s="113"/>
      <c r="AS2062" s="127"/>
      <c r="AT2062" s="127"/>
      <c r="AU2062" s="127"/>
      <c r="AV2062" s="127"/>
      <c r="AW2062" s="127"/>
      <c r="AX2062" s="127"/>
      <c r="AY2062" s="127"/>
      <c r="AZ2062" s="127"/>
    </row>
    <row r="2063" spans="3:52">
      <c r="C2063" s="38"/>
      <c r="D2063" s="38"/>
      <c r="AF2063" s="127"/>
      <c r="AG2063" s="127"/>
      <c r="AH2063" s="127"/>
      <c r="AI2063" s="127"/>
      <c r="AJ2063" s="127"/>
      <c r="AL2063" s="113"/>
      <c r="AS2063" s="127"/>
      <c r="AT2063" s="127"/>
      <c r="AU2063" s="127"/>
      <c r="AV2063" s="127"/>
      <c r="AW2063" s="127"/>
      <c r="AX2063" s="127"/>
      <c r="AY2063" s="127"/>
      <c r="AZ2063" s="127"/>
    </row>
    <row r="2064" spans="3:52">
      <c r="C2064" s="38"/>
      <c r="D2064" s="38"/>
      <c r="AF2064" s="127"/>
      <c r="AG2064" s="127"/>
      <c r="AH2064" s="127"/>
      <c r="AI2064" s="127"/>
      <c r="AJ2064" s="127"/>
      <c r="AL2064" s="113"/>
      <c r="AS2064" s="127"/>
      <c r="AT2064" s="127"/>
      <c r="AU2064" s="127"/>
      <c r="AV2064" s="127"/>
      <c r="AW2064" s="127"/>
      <c r="AX2064" s="127"/>
      <c r="AY2064" s="127"/>
      <c r="AZ2064" s="127"/>
    </row>
    <row r="2065" spans="3:52">
      <c r="C2065" s="38"/>
      <c r="D2065" s="38"/>
      <c r="AF2065" s="127"/>
      <c r="AG2065" s="127"/>
      <c r="AH2065" s="127"/>
      <c r="AI2065" s="127"/>
      <c r="AJ2065" s="127"/>
      <c r="AL2065" s="113"/>
      <c r="AS2065" s="127"/>
      <c r="AT2065" s="127"/>
      <c r="AU2065" s="127"/>
      <c r="AV2065" s="127"/>
      <c r="AW2065" s="127"/>
      <c r="AX2065" s="127"/>
      <c r="AY2065" s="127"/>
      <c r="AZ2065" s="127"/>
    </row>
    <row r="2066" spans="3:52">
      <c r="C2066" s="38"/>
      <c r="D2066" s="38"/>
      <c r="AF2066" s="127"/>
      <c r="AG2066" s="127"/>
      <c r="AH2066" s="127"/>
      <c r="AI2066" s="127"/>
      <c r="AJ2066" s="127"/>
      <c r="AL2066" s="113"/>
      <c r="AS2066" s="127"/>
      <c r="AT2066" s="127"/>
      <c r="AU2066" s="127"/>
      <c r="AV2066" s="127"/>
      <c r="AW2066" s="127"/>
      <c r="AX2066" s="127"/>
      <c r="AY2066" s="127"/>
      <c r="AZ2066" s="127"/>
    </row>
    <row r="2067" spans="3:52">
      <c r="C2067" s="38"/>
      <c r="D2067" s="38"/>
      <c r="AF2067" s="127"/>
      <c r="AG2067" s="127"/>
      <c r="AH2067" s="127"/>
      <c r="AI2067" s="127"/>
      <c r="AJ2067" s="127"/>
      <c r="AL2067" s="113"/>
      <c r="AS2067" s="127"/>
      <c r="AT2067" s="127"/>
      <c r="AU2067" s="127"/>
      <c r="AV2067" s="127"/>
      <c r="AW2067" s="127"/>
      <c r="AX2067" s="127"/>
      <c r="AY2067" s="127"/>
      <c r="AZ2067" s="127"/>
    </row>
    <row r="2068" spans="3:52">
      <c r="C2068" s="38"/>
      <c r="D2068" s="38"/>
      <c r="AF2068" s="127"/>
      <c r="AG2068" s="127"/>
      <c r="AH2068" s="127"/>
      <c r="AI2068" s="127"/>
      <c r="AJ2068" s="127"/>
      <c r="AL2068" s="113"/>
      <c r="AS2068" s="127"/>
      <c r="AT2068" s="127"/>
      <c r="AU2068" s="127"/>
      <c r="AV2068" s="127"/>
      <c r="AW2068" s="127"/>
      <c r="AX2068" s="127"/>
      <c r="AY2068" s="127"/>
      <c r="AZ2068" s="127"/>
    </row>
    <row r="2069" spans="3:52">
      <c r="C2069" s="38"/>
      <c r="D2069" s="38"/>
      <c r="AF2069" s="127"/>
      <c r="AG2069" s="127"/>
      <c r="AH2069" s="127"/>
      <c r="AI2069" s="127"/>
      <c r="AJ2069" s="127"/>
      <c r="AL2069" s="113"/>
      <c r="AS2069" s="127"/>
      <c r="AT2069" s="127"/>
      <c r="AU2069" s="127"/>
      <c r="AV2069" s="127"/>
      <c r="AW2069" s="127"/>
      <c r="AX2069" s="127"/>
      <c r="AY2069" s="127"/>
      <c r="AZ2069" s="127"/>
    </row>
    <row r="2070" spans="3:52">
      <c r="C2070" s="38"/>
      <c r="D2070" s="38"/>
      <c r="AF2070" s="127"/>
      <c r="AG2070" s="127"/>
      <c r="AH2070" s="127"/>
      <c r="AI2070" s="127"/>
      <c r="AJ2070" s="127"/>
      <c r="AK2070" s="153"/>
      <c r="AL2070" s="113"/>
      <c r="AS2070" s="127"/>
      <c r="AT2070" s="127"/>
      <c r="AU2070" s="127"/>
      <c r="AV2070" s="127"/>
      <c r="AW2070" s="127"/>
      <c r="AX2070" s="127"/>
      <c r="AY2070" s="127"/>
      <c r="AZ2070" s="127"/>
    </row>
    <row r="2071" spans="3:52">
      <c r="C2071" s="38"/>
      <c r="D2071" s="38"/>
      <c r="AF2071" s="127"/>
      <c r="AG2071" s="127"/>
      <c r="AH2071" s="127"/>
      <c r="AI2071" s="127"/>
      <c r="AJ2071" s="127"/>
      <c r="AK2071" s="153"/>
      <c r="AL2071" s="113"/>
      <c r="AS2071" s="127"/>
      <c r="AT2071" s="127"/>
      <c r="AU2071" s="127"/>
      <c r="AV2071" s="127"/>
      <c r="AW2071" s="127"/>
      <c r="AX2071" s="127"/>
      <c r="AY2071" s="127"/>
      <c r="AZ2071" s="127"/>
    </row>
    <row r="2072" spans="3:52">
      <c r="C2072" s="38"/>
      <c r="D2072" s="38"/>
      <c r="AF2072" s="127"/>
      <c r="AG2072" s="127"/>
      <c r="AH2072" s="127"/>
      <c r="AI2072" s="127"/>
      <c r="AJ2072" s="127"/>
      <c r="AK2072" s="153"/>
      <c r="AL2072" s="113"/>
      <c r="AS2072" s="127"/>
      <c r="AT2072" s="127"/>
      <c r="AU2072" s="127"/>
      <c r="AV2072" s="127"/>
      <c r="AW2072" s="127"/>
      <c r="AX2072" s="127"/>
      <c r="AY2072" s="127"/>
      <c r="AZ2072" s="127"/>
    </row>
    <row r="2073" spans="3:52">
      <c r="C2073" s="38"/>
      <c r="D2073" s="38"/>
      <c r="AF2073" s="127"/>
      <c r="AG2073" s="127"/>
      <c r="AH2073" s="127"/>
      <c r="AI2073" s="127"/>
      <c r="AJ2073" s="127"/>
      <c r="AK2073" s="153"/>
      <c r="AL2073" s="113"/>
      <c r="AS2073" s="127"/>
      <c r="AT2073" s="127"/>
      <c r="AU2073" s="127"/>
      <c r="AV2073" s="127"/>
      <c r="AW2073" s="127"/>
      <c r="AX2073" s="127"/>
      <c r="AY2073" s="127"/>
      <c r="AZ2073" s="127"/>
    </row>
    <row r="2074" spans="3:52">
      <c r="C2074" s="38"/>
      <c r="D2074" s="38"/>
      <c r="AF2074" s="127"/>
      <c r="AG2074" s="127"/>
      <c r="AH2074" s="127"/>
      <c r="AI2074" s="127"/>
      <c r="AJ2074" s="127"/>
      <c r="AK2074" s="153"/>
      <c r="AL2074" s="113"/>
      <c r="AS2074" s="127"/>
      <c r="AT2074" s="127"/>
      <c r="AU2074" s="127"/>
      <c r="AV2074" s="127"/>
      <c r="AW2074" s="127"/>
      <c r="AX2074" s="127"/>
      <c r="AY2074" s="127"/>
      <c r="AZ2074" s="127"/>
    </row>
    <row r="2075" spans="3:52">
      <c r="C2075" s="38"/>
      <c r="D2075" s="38"/>
      <c r="AF2075" s="127"/>
      <c r="AG2075" s="127"/>
      <c r="AH2075" s="127"/>
      <c r="AI2075" s="127"/>
      <c r="AJ2075" s="127"/>
      <c r="AK2075" s="153"/>
      <c r="AL2075" s="113"/>
      <c r="AS2075" s="127"/>
      <c r="AT2075" s="127"/>
      <c r="AU2075" s="127"/>
      <c r="AV2075" s="127"/>
      <c r="AW2075" s="127"/>
      <c r="AX2075" s="127"/>
      <c r="AY2075" s="127"/>
      <c r="AZ2075" s="127"/>
    </row>
    <row r="2076" spans="3:52">
      <c r="C2076" s="38"/>
      <c r="D2076" s="38"/>
      <c r="AF2076" s="127"/>
      <c r="AG2076" s="127"/>
      <c r="AH2076" s="127"/>
      <c r="AI2076" s="127"/>
      <c r="AJ2076" s="127"/>
      <c r="AK2076" s="153"/>
      <c r="AL2076" s="113"/>
      <c r="AS2076" s="127"/>
      <c r="AT2076" s="127"/>
      <c r="AU2076" s="127"/>
      <c r="AV2076" s="127"/>
      <c r="AW2076" s="127"/>
      <c r="AX2076" s="127"/>
      <c r="AY2076" s="127"/>
      <c r="AZ2076" s="127"/>
    </row>
    <row r="2077" spans="3:52">
      <c r="C2077" s="38"/>
      <c r="D2077" s="38"/>
      <c r="AF2077" s="127"/>
      <c r="AG2077" s="127"/>
      <c r="AH2077" s="127"/>
      <c r="AI2077" s="127"/>
      <c r="AJ2077" s="127"/>
      <c r="AK2077" s="153"/>
      <c r="AL2077" s="113"/>
      <c r="AS2077" s="127"/>
      <c r="AT2077" s="127"/>
      <c r="AU2077" s="127"/>
      <c r="AV2077" s="127"/>
      <c r="AW2077" s="127"/>
      <c r="AX2077" s="127"/>
      <c r="AY2077" s="127"/>
      <c r="AZ2077" s="127"/>
    </row>
    <row r="2078" spans="3:52">
      <c r="C2078" s="38"/>
      <c r="D2078" s="38"/>
      <c r="AF2078" s="127"/>
      <c r="AG2078" s="127"/>
      <c r="AH2078" s="127"/>
      <c r="AI2078" s="127"/>
      <c r="AJ2078" s="127"/>
      <c r="AK2078" s="153"/>
      <c r="AL2078" s="113"/>
      <c r="AS2078" s="127"/>
      <c r="AT2078" s="127"/>
      <c r="AU2078" s="127"/>
      <c r="AV2078" s="127"/>
      <c r="AW2078" s="127"/>
      <c r="AX2078" s="127"/>
      <c r="AY2078" s="127"/>
      <c r="AZ2078" s="127"/>
    </row>
    <row r="2079" spans="3:52">
      <c r="C2079" s="38"/>
      <c r="D2079" s="38"/>
      <c r="AF2079" s="127"/>
      <c r="AG2079" s="127"/>
      <c r="AH2079" s="127"/>
      <c r="AI2079" s="127"/>
      <c r="AJ2079" s="127"/>
      <c r="AK2079" s="153"/>
      <c r="AL2079" s="113"/>
      <c r="AS2079" s="127"/>
      <c r="AT2079" s="127"/>
      <c r="AU2079" s="127"/>
      <c r="AV2079" s="127"/>
      <c r="AW2079" s="127"/>
      <c r="AX2079" s="127"/>
      <c r="AY2079" s="127"/>
      <c r="AZ2079" s="127"/>
    </row>
    <row r="2080" spans="3:52">
      <c r="C2080" s="38"/>
      <c r="D2080" s="38"/>
      <c r="AF2080" s="127"/>
      <c r="AG2080" s="127"/>
      <c r="AH2080" s="127"/>
      <c r="AI2080" s="127"/>
      <c r="AJ2080" s="127"/>
      <c r="AK2080" s="153"/>
      <c r="AL2080" s="113"/>
      <c r="AS2080" s="127"/>
      <c r="AT2080" s="127"/>
      <c r="AU2080" s="127"/>
      <c r="AV2080" s="127"/>
      <c r="AW2080" s="127"/>
      <c r="AX2080" s="127"/>
      <c r="AY2080" s="127"/>
      <c r="AZ2080" s="127"/>
    </row>
    <row r="2081" spans="3:52">
      <c r="C2081" s="38"/>
      <c r="D2081" s="38"/>
      <c r="AF2081" s="127"/>
      <c r="AG2081" s="127"/>
      <c r="AH2081" s="127"/>
      <c r="AI2081" s="127"/>
      <c r="AJ2081" s="127"/>
      <c r="AK2081" s="153"/>
      <c r="AL2081" s="113"/>
      <c r="AS2081" s="127"/>
      <c r="AT2081" s="127"/>
      <c r="AU2081" s="127"/>
      <c r="AV2081" s="127"/>
      <c r="AW2081" s="127"/>
      <c r="AX2081" s="127"/>
      <c r="AY2081" s="127"/>
      <c r="AZ2081" s="127"/>
    </row>
    <row r="2082" spans="3:52">
      <c r="C2082" s="38"/>
      <c r="D2082" s="38"/>
      <c r="AF2082" s="127"/>
      <c r="AG2082" s="127"/>
      <c r="AH2082" s="127"/>
      <c r="AI2082" s="127"/>
      <c r="AJ2082" s="127"/>
      <c r="AK2082" s="153"/>
      <c r="AL2082" s="113"/>
      <c r="AS2082" s="127"/>
      <c r="AT2082" s="127"/>
      <c r="AU2082" s="127"/>
      <c r="AV2082" s="127"/>
      <c r="AW2082" s="127"/>
      <c r="AX2082" s="127"/>
      <c r="AY2082" s="127"/>
      <c r="AZ2082" s="127"/>
    </row>
    <row r="2083" spans="3:52">
      <c r="C2083" s="38"/>
      <c r="D2083" s="38"/>
      <c r="AF2083" s="127"/>
      <c r="AG2083" s="127"/>
      <c r="AH2083" s="127"/>
      <c r="AI2083" s="127"/>
      <c r="AJ2083" s="127"/>
      <c r="AK2083" s="153"/>
      <c r="AL2083" s="113"/>
      <c r="AS2083" s="127"/>
      <c r="AT2083" s="127"/>
      <c r="AU2083" s="127"/>
      <c r="AV2083" s="127"/>
      <c r="AW2083" s="127"/>
      <c r="AX2083" s="127"/>
      <c r="AY2083" s="127"/>
      <c r="AZ2083" s="127"/>
    </row>
    <row r="2084" spans="3:52">
      <c r="C2084" s="38"/>
      <c r="D2084" s="38"/>
      <c r="AF2084" s="127"/>
      <c r="AG2084" s="127"/>
      <c r="AH2084" s="127"/>
      <c r="AI2084" s="127"/>
      <c r="AJ2084" s="127"/>
      <c r="AK2084" s="153"/>
      <c r="AL2084" s="113"/>
      <c r="AS2084" s="127"/>
      <c r="AT2084" s="127"/>
      <c r="AU2084" s="127"/>
      <c r="AV2084" s="127"/>
      <c r="AW2084" s="127"/>
      <c r="AX2084" s="127"/>
      <c r="AY2084" s="127"/>
      <c r="AZ2084" s="127"/>
    </row>
    <row r="2085" spans="3:52">
      <c r="C2085" s="38"/>
      <c r="D2085" s="38"/>
      <c r="AF2085" s="127"/>
      <c r="AG2085" s="127"/>
      <c r="AH2085" s="127"/>
      <c r="AI2085" s="127"/>
      <c r="AJ2085" s="127"/>
      <c r="AK2085" s="153"/>
      <c r="AL2085" s="113"/>
      <c r="AS2085" s="127"/>
      <c r="AT2085" s="127"/>
      <c r="AU2085" s="127"/>
      <c r="AV2085" s="127"/>
      <c r="AW2085" s="127"/>
      <c r="AX2085" s="127"/>
      <c r="AY2085" s="127"/>
      <c r="AZ2085" s="127"/>
    </row>
    <row r="2086" spans="3:52">
      <c r="C2086" s="38"/>
      <c r="D2086" s="38"/>
      <c r="AF2086" s="127"/>
      <c r="AG2086" s="127"/>
      <c r="AH2086" s="127"/>
      <c r="AI2086" s="127"/>
      <c r="AJ2086" s="127"/>
      <c r="AK2086" s="153"/>
      <c r="AL2086" s="113"/>
      <c r="AS2086" s="127"/>
      <c r="AT2086" s="127"/>
      <c r="AU2086" s="127"/>
      <c r="AV2086" s="127"/>
      <c r="AW2086" s="127"/>
      <c r="AX2086" s="127"/>
      <c r="AY2086" s="127"/>
      <c r="AZ2086" s="127"/>
    </row>
    <row r="2087" spans="3:52">
      <c r="C2087" s="38"/>
      <c r="D2087" s="38"/>
      <c r="AF2087" s="127"/>
      <c r="AG2087" s="127"/>
      <c r="AH2087" s="127"/>
      <c r="AI2087" s="127"/>
      <c r="AJ2087" s="127"/>
      <c r="AK2087" s="153"/>
      <c r="AL2087" s="113"/>
      <c r="AS2087" s="127"/>
      <c r="AT2087" s="127"/>
      <c r="AU2087" s="127"/>
      <c r="AV2087" s="127"/>
      <c r="AW2087" s="127"/>
      <c r="AX2087" s="127"/>
      <c r="AY2087" s="127"/>
      <c r="AZ2087" s="127"/>
    </row>
    <row r="2088" spans="3:52">
      <c r="C2088" s="38"/>
      <c r="D2088" s="38"/>
      <c r="AF2088" s="127"/>
      <c r="AG2088" s="127"/>
      <c r="AH2088" s="127"/>
      <c r="AI2088" s="127"/>
      <c r="AJ2088" s="127"/>
      <c r="AK2088" s="153"/>
      <c r="AL2088" s="113"/>
      <c r="AS2088" s="127"/>
      <c r="AT2088" s="127"/>
      <c r="AU2088" s="127"/>
      <c r="AV2088" s="127"/>
      <c r="AW2088" s="127"/>
      <c r="AX2088" s="127"/>
      <c r="AY2088" s="127"/>
      <c r="AZ2088" s="127"/>
    </row>
    <row r="2089" spans="3:52">
      <c r="C2089" s="38"/>
      <c r="D2089" s="38"/>
      <c r="AF2089" s="127"/>
      <c r="AG2089" s="127"/>
      <c r="AH2089" s="127"/>
      <c r="AI2089" s="127"/>
      <c r="AJ2089" s="127"/>
      <c r="AK2089" s="153"/>
      <c r="AL2089" s="113"/>
      <c r="AS2089" s="127"/>
      <c r="AT2089" s="127"/>
      <c r="AU2089" s="127"/>
      <c r="AV2089" s="127"/>
      <c r="AW2089" s="127"/>
      <c r="AX2089" s="127"/>
      <c r="AY2089" s="127"/>
      <c r="AZ2089" s="127"/>
    </row>
    <row r="2090" spans="3:52">
      <c r="C2090" s="38"/>
      <c r="D2090" s="38"/>
      <c r="AF2090" s="127"/>
      <c r="AG2090" s="127"/>
      <c r="AH2090" s="127"/>
      <c r="AI2090" s="127"/>
      <c r="AJ2090" s="127"/>
      <c r="AK2090" s="153"/>
      <c r="AL2090" s="113"/>
      <c r="AS2090" s="127"/>
      <c r="AT2090" s="127"/>
      <c r="AU2090" s="127"/>
      <c r="AV2090" s="127"/>
      <c r="AW2090" s="127"/>
      <c r="AX2090" s="127"/>
      <c r="AY2090" s="127"/>
      <c r="AZ2090" s="127"/>
    </row>
    <row r="2091" spans="3:52">
      <c r="C2091" s="38"/>
      <c r="D2091" s="38"/>
      <c r="AF2091" s="127"/>
      <c r="AG2091" s="127"/>
      <c r="AH2091" s="127"/>
      <c r="AI2091" s="127"/>
      <c r="AJ2091" s="127"/>
      <c r="AK2091" s="153"/>
      <c r="AL2091" s="113"/>
      <c r="AS2091" s="127"/>
      <c r="AT2091" s="127"/>
      <c r="AU2091" s="127"/>
      <c r="AV2091" s="127"/>
      <c r="AW2091" s="127"/>
      <c r="AX2091" s="127"/>
      <c r="AY2091" s="127"/>
      <c r="AZ2091" s="127"/>
    </row>
    <row r="2092" spans="3:52">
      <c r="C2092" s="38"/>
      <c r="D2092" s="38"/>
      <c r="AF2092" s="127"/>
      <c r="AG2092" s="127"/>
      <c r="AH2092" s="127"/>
      <c r="AI2092" s="127"/>
      <c r="AJ2092" s="127"/>
      <c r="AK2092" s="153"/>
      <c r="AL2092" s="113"/>
      <c r="AS2092" s="127"/>
      <c r="AT2092" s="127"/>
      <c r="AU2092" s="127"/>
      <c r="AV2092" s="127"/>
      <c r="AW2092" s="127"/>
      <c r="AX2092" s="127"/>
      <c r="AY2092" s="127"/>
      <c r="AZ2092" s="127"/>
    </row>
    <row r="2093" spans="3:52">
      <c r="C2093" s="38"/>
      <c r="D2093" s="38"/>
      <c r="AF2093" s="127"/>
      <c r="AG2093" s="127"/>
      <c r="AH2093" s="127"/>
      <c r="AI2093" s="127"/>
      <c r="AJ2093" s="127"/>
      <c r="AK2093" s="153"/>
      <c r="AL2093" s="113"/>
      <c r="AS2093" s="127"/>
      <c r="AT2093" s="127"/>
      <c r="AU2093" s="127"/>
      <c r="AV2093" s="127"/>
      <c r="AW2093" s="127"/>
      <c r="AX2093" s="127"/>
      <c r="AY2093" s="127"/>
      <c r="AZ2093" s="127"/>
    </row>
    <row r="2094" spans="3:52">
      <c r="C2094" s="38"/>
      <c r="D2094" s="38"/>
      <c r="AF2094" s="127"/>
      <c r="AG2094" s="127"/>
      <c r="AH2094" s="127"/>
      <c r="AI2094" s="127"/>
      <c r="AJ2094" s="127"/>
      <c r="AK2094" s="153"/>
      <c r="AL2094" s="113"/>
      <c r="AS2094" s="127"/>
      <c r="AT2094" s="127"/>
      <c r="AU2094" s="127"/>
      <c r="AV2094" s="127"/>
      <c r="AW2094" s="127"/>
      <c r="AX2094" s="127"/>
      <c r="AY2094" s="127"/>
      <c r="AZ2094" s="127"/>
    </row>
    <row r="2095" spans="3:52">
      <c r="C2095" s="38"/>
      <c r="D2095" s="38"/>
      <c r="AF2095" s="127"/>
      <c r="AG2095" s="127"/>
      <c r="AH2095" s="127"/>
      <c r="AI2095" s="127"/>
      <c r="AJ2095" s="127"/>
      <c r="AK2095" s="153"/>
      <c r="AL2095" s="113"/>
      <c r="AS2095" s="127"/>
      <c r="AT2095" s="127"/>
      <c r="AU2095" s="127"/>
      <c r="AV2095" s="127"/>
      <c r="AW2095" s="127"/>
      <c r="AX2095" s="127"/>
      <c r="AY2095" s="127"/>
      <c r="AZ2095" s="127"/>
    </row>
    <row r="2096" spans="3:52">
      <c r="C2096" s="38"/>
      <c r="D2096" s="38"/>
      <c r="AF2096" s="127"/>
      <c r="AG2096" s="127"/>
      <c r="AH2096" s="127"/>
      <c r="AI2096" s="127"/>
      <c r="AJ2096" s="127"/>
      <c r="AK2096" s="153"/>
      <c r="AL2096" s="113"/>
      <c r="AS2096" s="127"/>
      <c r="AT2096" s="127"/>
      <c r="AU2096" s="127"/>
      <c r="AV2096" s="127"/>
      <c r="AW2096" s="127"/>
      <c r="AX2096" s="127"/>
      <c r="AY2096" s="127"/>
      <c r="AZ2096" s="127"/>
    </row>
    <row r="2097" spans="3:52">
      <c r="C2097" s="38"/>
      <c r="D2097" s="38"/>
      <c r="AF2097" s="127"/>
      <c r="AG2097" s="127"/>
      <c r="AH2097" s="127"/>
      <c r="AI2097" s="127"/>
      <c r="AJ2097" s="127"/>
      <c r="AK2097" s="153"/>
      <c r="AL2097" s="113"/>
      <c r="AS2097" s="127"/>
      <c r="AT2097" s="127"/>
      <c r="AU2097" s="127"/>
      <c r="AV2097" s="127"/>
      <c r="AW2097" s="127"/>
      <c r="AX2097" s="127"/>
      <c r="AY2097" s="127"/>
      <c r="AZ2097" s="127"/>
    </row>
    <row r="2098" spans="3:52">
      <c r="C2098" s="38"/>
      <c r="D2098" s="38"/>
      <c r="AF2098" s="127"/>
      <c r="AG2098" s="127"/>
      <c r="AH2098" s="127"/>
      <c r="AI2098" s="127"/>
      <c r="AJ2098" s="127"/>
      <c r="AK2098" s="153"/>
      <c r="AL2098" s="113"/>
      <c r="AS2098" s="127"/>
      <c r="AT2098" s="127"/>
      <c r="AU2098" s="127"/>
      <c r="AV2098" s="127"/>
      <c r="AW2098" s="127"/>
      <c r="AX2098" s="127"/>
      <c r="AY2098" s="127"/>
      <c r="AZ2098" s="127"/>
    </row>
    <row r="2099" spans="3:52">
      <c r="C2099" s="38"/>
      <c r="D2099" s="38"/>
      <c r="AF2099" s="127"/>
      <c r="AG2099" s="127"/>
      <c r="AH2099" s="127"/>
      <c r="AI2099" s="127"/>
      <c r="AJ2099" s="127"/>
      <c r="AK2099" s="153"/>
      <c r="AL2099" s="113"/>
      <c r="AS2099" s="127"/>
      <c r="AT2099" s="127"/>
      <c r="AU2099" s="127"/>
      <c r="AV2099" s="127"/>
      <c r="AW2099" s="127"/>
      <c r="AX2099" s="127"/>
      <c r="AY2099" s="127"/>
      <c r="AZ2099" s="127"/>
    </row>
    <row r="2100" spans="3:52">
      <c r="C2100" s="38"/>
      <c r="D2100" s="38"/>
      <c r="AF2100" s="127"/>
      <c r="AG2100" s="127"/>
      <c r="AH2100" s="127"/>
      <c r="AI2100" s="127"/>
      <c r="AJ2100" s="127"/>
      <c r="AK2100" s="153"/>
      <c r="AL2100" s="113"/>
      <c r="AS2100" s="127"/>
      <c r="AT2100" s="127"/>
      <c r="AU2100" s="127"/>
      <c r="AV2100" s="127"/>
      <c r="AW2100" s="127"/>
      <c r="AX2100" s="127"/>
      <c r="AY2100" s="127"/>
      <c r="AZ2100" s="127"/>
    </row>
    <row r="2101" spans="3:52">
      <c r="C2101" s="38"/>
      <c r="D2101" s="38"/>
      <c r="AF2101" s="127"/>
      <c r="AG2101" s="127"/>
      <c r="AH2101" s="127"/>
      <c r="AI2101" s="127"/>
      <c r="AJ2101" s="127"/>
      <c r="AK2101" s="153"/>
      <c r="AL2101" s="113"/>
      <c r="AS2101" s="127"/>
      <c r="AT2101" s="127"/>
      <c r="AU2101" s="127"/>
      <c r="AV2101" s="127"/>
      <c r="AW2101" s="127"/>
      <c r="AX2101" s="127"/>
      <c r="AY2101" s="127"/>
      <c r="AZ2101" s="127"/>
    </row>
    <row r="2102" spans="3:52">
      <c r="C2102" s="38"/>
      <c r="D2102" s="38"/>
      <c r="AF2102" s="127"/>
      <c r="AG2102" s="127"/>
      <c r="AH2102" s="127"/>
      <c r="AI2102" s="127"/>
      <c r="AJ2102" s="127"/>
      <c r="AK2102" s="153"/>
      <c r="AL2102" s="113"/>
      <c r="AS2102" s="127"/>
      <c r="AT2102" s="127"/>
      <c r="AU2102" s="127"/>
      <c r="AV2102" s="127"/>
      <c r="AW2102" s="127"/>
      <c r="AX2102" s="127"/>
      <c r="AY2102" s="127"/>
      <c r="AZ2102" s="127"/>
    </row>
    <row r="2103" spans="3:52">
      <c r="C2103" s="38"/>
      <c r="D2103" s="38"/>
      <c r="AF2103" s="127"/>
      <c r="AG2103" s="127"/>
      <c r="AH2103" s="127"/>
      <c r="AI2103" s="127"/>
      <c r="AJ2103" s="127"/>
      <c r="AK2103" s="153"/>
      <c r="AL2103" s="113"/>
      <c r="AS2103" s="127"/>
      <c r="AT2103" s="127"/>
      <c r="AU2103" s="127"/>
      <c r="AV2103" s="127"/>
      <c r="AW2103" s="127"/>
      <c r="AX2103" s="127"/>
      <c r="AY2103" s="127"/>
      <c r="AZ2103" s="127"/>
    </row>
    <row r="2104" spans="3:52">
      <c r="C2104" s="38"/>
      <c r="D2104" s="38"/>
      <c r="AF2104" s="127"/>
      <c r="AG2104" s="127"/>
      <c r="AH2104" s="127"/>
      <c r="AI2104" s="127"/>
      <c r="AJ2104" s="127"/>
      <c r="AK2104" s="153"/>
      <c r="AL2104" s="113"/>
      <c r="AS2104" s="127"/>
      <c r="AT2104" s="127"/>
      <c r="AU2104" s="127"/>
      <c r="AV2104" s="127"/>
      <c r="AW2104" s="127"/>
      <c r="AX2104" s="127"/>
      <c r="AY2104" s="127"/>
      <c r="AZ2104" s="127"/>
    </row>
    <row r="2105" spans="3:52">
      <c r="C2105" s="38"/>
      <c r="D2105" s="38"/>
      <c r="AF2105" s="127"/>
      <c r="AG2105" s="127"/>
      <c r="AH2105" s="127"/>
      <c r="AI2105" s="127"/>
      <c r="AJ2105" s="127"/>
      <c r="AK2105" s="153"/>
      <c r="AL2105" s="113"/>
      <c r="AS2105" s="127"/>
      <c r="AT2105" s="127"/>
      <c r="AU2105" s="127"/>
      <c r="AV2105" s="127"/>
      <c r="AW2105" s="127"/>
      <c r="AX2105" s="127"/>
      <c r="AY2105" s="127"/>
      <c r="AZ2105" s="127"/>
    </row>
    <row r="2106" spans="3:52">
      <c r="C2106" s="38"/>
      <c r="D2106" s="38"/>
      <c r="AF2106" s="127"/>
      <c r="AG2106" s="127"/>
      <c r="AH2106" s="127"/>
      <c r="AI2106" s="127"/>
      <c r="AJ2106" s="127"/>
      <c r="AK2106" s="153"/>
      <c r="AL2106" s="113"/>
      <c r="AS2106" s="127"/>
      <c r="AT2106" s="127"/>
      <c r="AU2106" s="127"/>
      <c r="AV2106" s="127"/>
      <c r="AW2106" s="127"/>
      <c r="AX2106" s="127"/>
      <c r="AY2106" s="127"/>
      <c r="AZ2106" s="127"/>
    </row>
    <row r="2107" spans="3:52">
      <c r="C2107" s="38"/>
      <c r="D2107" s="38"/>
      <c r="AF2107" s="127"/>
      <c r="AG2107" s="127"/>
      <c r="AH2107" s="127"/>
      <c r="AI2107" s="127"/>
      <c r="AJ2107" s="127"/>
      <c r="AK2107" s="153"/>
      <c r="AL2107" s="113"/>
      <c r="AS2107" s="127"/>
      <c r="AT2107" s="127"/>
      <c r="AU2107" s="127"/>
      <c r="AV2107" s="127"/>
      <c r="AW2107" s="127"/>
      <c r="AX2107" s="127"/>
      <c r="AY2107" s="127"/>
      <c r="AZ2107" s="127"/>
    </row>
    <row r="2108" spans="3:52">
      <c r="C2108" s="38"/>
      <c r="D2108" s="38"/>
      <c r="AF2108" s="127"/>
      <c r="AG2108" s="127"/>
      <c r="AH2108" s="127"/>
      <c r="AI2108" s="127"/>
      <c r="AJ2108" s="127"/>
      <c r="AK2108" s="153"/>
      <c r="AL2108" s="113"/>
      <c r="AS2108" s="127"/>
      <c r="AT2108" s="127"/>
      <c r="AU2108" s="127"/>
      <c r="AV2108" s="127"/>
      <c r="AW2108" s="127"/>
      <c r="AX2108" s="127"/>
      <c r="AY2108" s="127"/>
      <c r="AZ2108" s="127"/>
    </row>
    <row r="2109" spans="3:52">
      <c r="C2109" s="38"/>
      <c r="D2109" s="38"/>
      <c r="AF2109" s="127"/>
      <c r="AG2109" s="127"/>
      <c r="AH2109" s="127"/>
      <c r="AI2109" s="127"/>
      <c r="AJ2109" s="127"/>
      <c r="AK2109" s="153"/>
      <c r="AL2109" s="113"/>
      <c r="AS2109" s="127"/>
      <c r="AT2109" s="127"/>
      <c r="AU2109" s="127"/>
      <c r="AV2109" s="127"/>
      <c r="AW2109" s="127"/>
      <c r="AX2109" s="127"/>
      <c r="AY2109" s="127"/>
      <c r="AZ2109" s="127"/>
    </row>
    <row r="2110" spans="3:52">
      <c r="C2110" s="38"/>
      <c r="D2110" s="38"/>
      <c r="AF2110" s="127"/>
      <c r="AG2110" s="127"/>
      <c r="AH2110" s="127"/>
      <c r="AI2110" s="127"/>
      <c r="AJ2110" s="127"/>
      <c r="AK2110" s="153"/>
      <c r="AL2110" s="113"/>
      <c r="AS2110" s="127"/>
      <c r="AT2110" s="127"/>
      <c r="AU2110" s="127"/>
      <c r="AV2110" s="127"/>
      <c r="AW2110" s="127"/>
      <c r="AX2110" s="127"/>
      <c r="AY2110" s="127"/>
      <c r="AZ2110" s="127"/>
    </row>
    <row r="2111" spans="3:52">
      <c r="C2111" s="38"/>
      <c r="D2111" s="38"/>
      <c r="AF2111" s="127"/>
      <c r="AG2111" s="127"/>
      <c r="AH2111" s="127"/>
      <c r="AI2111" s="127"/>
      <c r="AJ2111" s="127"/>
      <c r="AK2111" s="153"/>
      <c r="AL2111" s="113"/>
      <c r="AS2111" s="127"/>
      <c r="AT2111" s="127"/>
      <c r="AU2111" s="127"/>
      <c r="AV2111" s="127"/>
      <c r="AW2111" s="127"/>
      <c r="AX2111" s="127"/>
      <c r="AY2111" s="127"/>
      <c r="AZ2111" s="127"/>
    </row>
    <row r="2112" spans="3:52">
      <c r="C2112" s="38"/>
      <c r="D2112" s="38"/>
      <c r="AF2112" s="127"/>
      <c r="AG2112" s="127"/>
      <c r="AH2112" s="127"/>
      <c r="AI2112" s="127"/>
      <c r="AJ2112" s="127"/>
      <c r="AK2112" s="153"/>
      <c r="AL2112" s="113"/>
      <c r="AS2112" s="127"/>
      <c r="AT2112" s="127"/>
      <c r="AU2112" s="127"/>
      <c r="AV2112" s="127"/>
      <c r="AW2112" s="127"/>
      <c r="AX2112" s="127"/>
      <c r="AY2112" s="127"/>
      <c r="AZ2112" s="127"/>
    </row>
    <row r="2113" spans="3:52">
      <c r="C2113" s="38"/>
      <c r="D2113" s="38"/>
      <c r="AF2113" s="127"/>
      <c r="AG2113" s="127"/>
      <c r="AH2113" s="127"/>
      <c r="AI2113" s="127"/>
      <c r="AJ2113" s="127"/>
      <c r="AK2113" s="153"/>
      <c r="AL2113" s="113"/>
      <c r="AS2113" s="127"/>
      <c r="AT2113" s="127"/>
      <c r="AU2113" s="127"/>
      <c r="AV2113" s="127"/>
      <c r="AW2113" s="127"/>
      <c r="AX2113" s="127"/>
      <c r="AY2113" s="127"/>
      <c r="AZ2113" s="127"/>
    </row>
    <row r="2114" spans="3:52">
      <c r="C2114" s="38"/>
      <c r="D2114" s="38"/>
      <c r="AF2114" s="127"/>
      <c r="AG2114" s="127"/>
      <c r="AH2114" s="127"/>
      <c r="AI2114" s="127"/>
      <c r="AJ2114" s="127"/>
      <c r="AK2114" s="153"/>
      <c r="AL2114" s="113"/>
      <c r="AS2114" s="127"/>
      <c r="AT2114" s="127"/>
      <c r="AU2114" s="127"/>
      <c r="AV2114" s="127"/>
      <c r="AW2114" s="127"/>
      <c r="AX2114" s="127"/>
      <c r="AY2114" s="127"/>
      <c r="AZ2114" s="127"/>
    </row>
    <row r="2115" spans="3:52">
      <c r="C2115" s="38"/>
      <c r="D2115" s="38"/>
      <c r="AF2115" s="127"/>
      <c r="AG2115" s="127"/>
      <c r="AH2115" s="127"/>
      <c r="AI2115" s="127"/>
      <c r="AJ2115" s="127"/>
      <c r="AK2115" s="153"/>
      <c r="AL2115" s="113"/>
      <c r="AS2115" s="127"/>
      <c r="AT2115" s="127"/>
      <c r="AU2115" s="127"/>
      <c r="AV2115" s="127"/>
      <c r="AW2115" s="127"/>
      <c r="AX2115" s="127"/>
      <c r="AY2115" s="127"/>
      <c r="AZ2115" s="127"/>
    </row>
    <row r="2116" spans="3:52">
      <c r="C2116" s="38"/>
      <c r="D2116" s="38"/>
      <c r="AF2116" s="127"/>
      <c r="AG2116" s="127"/>
      <c r="AH2116" s="127"/>
      <c r="AI2116" s="127"/>
      <c r="AJ2116" s="127"/>
      <c r="AK2116" s="153"/>
      <c r="AL2116" s="113"/>
      <c r="AS2116" s="127"/>
      <c r="AT2116" s="127"/>
      <c r="AU2116" s="127"/>
      <c r="AV2116" s="127"/>
      <c r="AW2116" s="127"/>
      <c r="AX2116" s="127"/>
      <c r="AY2116" s="127"/>
      <c r="AZ2116" s="127"/>
    </row>
    <row r="2117" spans="3:52">
      <c r="C2117" s="38"/>
      <c r="D2117" s="38"/>
      <c r="AF2117" s="127"/>
      <c r="AG2117" s="127"/>
      <c r="AH2117" s="127"/>
      <c r="AI2117" s="127"/>
      <c r="AJ2117" s="127"/>
      <c r="AK2117" s="153"/>
      <c r="AL2117" s="113"/>
      <c r="AS2117" s="127"/>
      <c r="AT2117" s="127"/>
      <c r="AU2117" s="127"/>
      <c r="AV2117" s="127"/>
      <c r="AW2117" s="127"/>
      <c r="AX2117" s="127"/>
      <c r="AY2117" s="127"/>
      <c r="AZ2117" s="127"/>
    </row>
    <row r="2118" spans="3:52">
      <c r="C2118" s="38"/>
      <c r="D2118" s="38"/>
      <c r="AF2118" s="127"/>
      <c r="AG2118" s="127"/>
      <c r="AH2118" s="127"/>
      <c r="AI2118" s="127"/>
      <c r="AJ2118" s="127"/>
      <c r="AK2118" s="153"/>
      <c r="AL2118" s="113"/>
      <c r="AS2118" s="127"/>
      <c r="AT2118" s="127"/>
      <c r="AU2118" s="127"/>
      <c r="AV2118" s="127"/>
      <c r="AW2118" s="127"/>
      <c r="AX2118" s="127"/>
      <c r="AY2118" s="127"/>
      <c r="AZ2118" s="127"/>
    </row>
    <row r="2119" spans="3:52">
      <c r="C2119" s="38"/>
      <c r="D2119" s="38"/>
      <c r="AF2119" s="127"/>
      <c r="AG2119" s="127"/>
      <c r="AH2119" s="127"/>
      <c r="AI2119" s="127"/>
      <c r="AJ2119" s="127"/>
      <c r="AK2119" s="153"/>
      <c r="AL2119" s="113"/>
      <c r="AS2119" s="127"/>
      <c r="AT2119" s="127"/>
      <c r="AU2119" s="127"/>
      <c r="AV2119" s="127"/>
      <c r="AW2119" s="127"/>
      <c r="AX2119" s="127"/>
      <c r="AY2119" s="127"/>
      <c r="AZ2119" s="127"/>
    </row>
    <row r="2120" spans="3:52">
      <c r="C2120" s="38"/>
      <c r="D2120" s="38"/>
      <c r="AF2120" s="127"/>
      <c r="AG2120" s="127"/>
      <c r="AH2120" s="127"/>
      <c r="AI2120" s="127"/>
      <c r="AJ2120" s="127"/>
      <c r="AK2120" s="153"/>
      <c r="AL2120" s="113"/>
      <c r="AS2120" s="127"/>
      <c r="AT2120" s="127"/>
      <c r="AU2120" s="127"/>
      <c r="AV2120" s="127"/>
      <c r="AW2120" s="127"/>
      <c r="AX2120" s="127"/>
      <c r="AY2120" s="127"/>
      <c r="AZ2120" s="127"/>
    </row>
    <row r="2121" spans="3:52">
      <c r="C2121" s="38"/>
      <c r="D2121" s="38"/>
      <c r="AF2121" s="127"/>
      <c r="AG2121" s="127"/>
      <c r="AH2121" s="127"/>
      <c r="AI2121" s="127"/>
      <c r="AJ2121" s="127"/>
      <c r="AK2121" s="153"/>
      <c r="AL2121" s="113"/>
      <c r="AS2121" s="127"/>
      <c r="AT2121" s="127"/>
      <c r="AU2121" s="127"/>
      <c r="AV2121" s="127"/>
      <c r="AW2121" s="127"/>
      <c r="AX2121" s="127"/>
      <c r="AY2121" s="127"/>
      <c r="AZ2121" s="127"/>
    </row>
    <row r="2122" spans="3:52">
      <c r="C2122" s="38"/>
      <c r="D2122" s="38"/>
      <c r="AF2122" s="127"/>
      <c r="AG2122" s="127"/>
      <c r="AH2122" s="127"/>
      <c r="AI2122" s="127"/>
      <c r="AJ2122" s="127"/>
      <c r="AK2122" s="153"/>
      <c r="AL2122" s="113"/>
      <c r="AS2122" s="127"/>
      <c r="AT2122" s="127"/>
      <c r="AU2122" s="127"/>
      <c r="AV2122" s="127"/>
      <c r="AW2122" s="127"/>
      <c r="AX2122" s="127"/>
      <c r="AY2122" s="127"/>
      <c r="AZ2122" s="127"/>
    </row>
    <row r="2123" spans="3:52">
      <c r="C2123" s="38"/>
      <c r="D2123" s="38"/>
      <c r="AF2123" s="127"/>
      <c r="AG2123" s="127"/>
      <c r="AH2123" s="127"/>
      <c r="AI2123" s="127"/>
      <c r="AJ2123" s="127"/>
      <c r="AK2123" s="153"/>
      <c r="AL2123" s="113"/>
      <c r="AS2123" s="127"/>
      <c r="AT2123" s="127"/>
      <c r="AU2123" s="127"/>
      <c r="AV2123" s="127"/>
      <c r="AW2123" s="127"/>
      <c r="AX2123" s="127"/>
      <c r="AY2123" s="127"/>
      <c r="AZ2123" s="127"/>
    </row>
    <row r="2124" spans="3:52">
      <c r="C2124" s="38"/>
      <c r="D2124" s="38"/>
      <c r="AF2124" s="127"/>
      <c r="AG2124" s="127"/>
      <c r="AH2124" s="127"/>
      <c r="AI2124" s="127"/>
      <c r="AJ2124" s="127"/>
      <c r="AK2124" s="153"/>
      <c r="AL2124" s="113"/>
      <c r="AS2124" s="127"/>
      <c r="AT2124" s="127"/>
      <c r="AU2124" s="127"/>
      <c r="AV2124" s="127"/>
      <c r="AW2124" s="127"/>
      <c r="AX2124" s="127"/>
      <c r="AY2124" s="127"/>
      <c r="AZ2124" s="127"/>
    </row>
    <row r="2125" spans="3:52">
      <c r="C2125" s="38"/>
      <c r="D2125" s="38"/>
      <c r="AF2125" s="127"/>
      <c r="AG2125" s="127"/>
      <c r="AH2125" s="127"/>
      <c r="AI2125" s="127"/>
      <c r="AJ2125" s="127"/>
      <c r="AK2125" s="153"/>
      <c r="AL2125" s="113"/>
      <c r="AS2125" s="127"/>
      <c r="AT2125" s="127"/>
      <c r="AU2125" s="127"/>
      <c r="AV2125" s="127"/>
      <c r="AW2125" s="127"/>
      <c r="AX2125" s="127"/>
      <c r="AY2125" s="127"/>
      <c r="AZ2125" s="127"/>
    </row>
    <row r="2126" spans="3:52">
      <c r="C2126" s="38"/>
      <c r="D2126" s="38"/>
      <c r="AF2126" s="127"/>
      <c r="AG2126" s="127"/>
      <c r="AH2126" s="127"/>
      <c r="AI2126" s="127"/>
      <c r="AJ2126" s="127"/>
      <c r="AK2126" s="153"/>
      <c r="AL2126" s="113"/>
      <c r="AS2126" s="127"/>
      <c r="AT2126" s="127"/>
      <c r="AU2126" s="127"/>
      <c r="AV2126" s="127"/>
      <c r="AW2126" s="127"/>
      <c r="AX2126" s="127"/>
      <c r="AY2126" s="127"/>
      <c r="AZ2126" s="127"/>
    </row>
    <row r="2127" spans="3:52">
      <c r="C2127" s="38"/>
      <c r="D2127" s="38"/>
      <c r="AF2127" s="127"/>
      <c r="AG2127" s="127"/>
      <c r="AH2127" s="127"/>
      <c r="AI2127" s="127"/>
      <c r="AJ2127" s="127"/>
      <c r="AK2127" s="153"/>
      <c r="AL2127" s="113"/>
      <c r="AS2127" s="127"/>
      <c r="AT2127" s="127"/>
      <c r="AU2127" s="127"/>
      <c r="AV2127" s="127"/>
      <c r="AW2127" s="127"/>
      <c r="AX2127" s="127"/>
      <c r="AY2127" s="127"/>
      <c r="AZ2127" s="127"/>
    </row>
    <row r="2128" spans="3:52">
      <c r="C2128" s="38"/>
      <c r="D2128" s="38"/>
      <c r="AF2128" s="127"/>
      <c r="AG2128" s="127"/>
      <c r="AH2128" s="127"/>
      <c r="AI2128" s="127"/>
      <c r="AJ2128" s="127"/>
      <c r="AK2128" s="153"/>
      <c r="AL2128" s="113"/>
      <c r="AS2128" s="127"/>
      <c r="AT2128" s="127"/>
      <c r="AU2128" s="127"/>
      <c r="AV2128" s="127"/>
      <c r="AW2128" s="127"/>
      <c r="AX2128" s="127"/>
      <c r="AY2128" s="127"/>
      <c r="AZ2128" s="127"/>
    </row>
    <row r="2129" spans="3:52">
      <c r="C2129" s="38"/>
      <c r="D2129" s="38"/>
      <c r="AF2129" s="127"/>
      <c r="AG2129" s="127"/>
      <c r="AH2129" s="127"/>
      <c r="AI2129" s="127"/>
      <c r="AJ2129" s="127"/>
      <c r="AK2129" s="153"/>
      <c r="AL2129" s="113"/>
      <c r="AS2129" s="127"/>
      <c r="AT2129" s="127"/>
      <c r="AU2129" s="127"/>
      <c r="AV2129" s="127"/>
      <c r="AW2129" s="127"/>
      <c r="AX2129" s="127"/>
      <c r="AY2129" s="127"/>
      <c r="AZ2129" s="127"/>
    </row>
    <row r="2130" spans="3:52">
      <c r="C2130" s="38"/>
      <c r="D2130" s="38"/>
      <c r="AF2130" s="127"/>
      <c r="AG2130" s="127"/>
      <c r="AH2130" s="127"/>
      <c r="AI2130" s="127"/>
      <c r="AJ2130" s="127"/>
      <c r="AK2130" s="153"/>
      <c r="AL2130" s="113"/>
      <c r="AS2130" s="127"/>
      <c r="AT2130" s="127"/>
      <c r="AU2130" s="127"/>
      <c r="AV2130" s="127"/>
      <c r="AW2130" s="127"/>
      <c r="AX2130" s="127"/>
      <c r="AY2130" s="127"/>
      <c r="AZ2130" s="127"/>
    </row>
    <row r="2131" spans="3:52">
      <c r="C2131" s="38"/>
      <c r="D2131" s="38"/>
      <c r="AF2131" s="127"/>
      <c r="AG2131" s="127"/>
      <c r="AH2131" s="127"/>
      <c r="AI2131" s="127"/>
      <c r="AJ2131" s="127"/>
      <c r="AK2131" s="153"/>
      <c r="AL2131" s="113"/>
      <c r="AS2131" s="127"/>
      <c r="AT2131" s="127"/>
      <c r="AU2131" s="127"/>
      <c r="AV2131" s="127"/>
      <c r="AW2131" s="127"/>
      <c r="AX2131" s="127"/>
      <c r="AY2131" s="127"/>
      <c r="AZ2131" s="127"/>
    </row>
    <row r="2132" spans="3:52">
      <c r="C2132" s="38"/>
      <c r="D2132" s="38"/>
      <c r="AF2132" s="127"/>
      <c r="AG2132" s="127"/>
      <c r="AH2132" s="127"/>
      <c r="AI2132" s="127"/>
      <c r="AJ2132" s="127"/>
      <c r="AK2132" s="153"/>
      <c r="AL2132" s="113"/>
      <c r="AS2132" s="127"/>
      <c r="AT2132" s="127"/>
      <c r="AU2132" s="127"/>
      <c r="AV2132" s="127"/>
      <c r="AW2132" s="127"/>
      <c r="AX2132" s="127"/>
      <c r="AY2132" s="127"/>
      <c r="AZ2132" s="127"/>
    </row>
    <row r="2133" spans="3:52">
      <c r="C2133" s="38"/>
      <c r="D2133" s="38"/>
      <c r="AF2133" s="127"/>
      <c r="AG2133" s="127"/>
      <c r="AH2133" s="127"/>
      <c r="AI2133" s="127"/>
      <c r="AJ2133" s="127"/>
      <c r="AK2133" s="153"/>
      <c r="AL2133" s="113"/>
      <c r="AS2133" s="127"/>
      <c r="AT2133" s="127"/>
      <c r="AU2133" s="127"/>
      <c r="AV2133" s="127"/>
      <c r="AW2133" s="127"/>
      <c r="AX2133" s="127"/>
      <c r="AY2133" s="127"/>
      <c r="AZ2133" s="127"/>
    </row>
    <row r="2134" spans="3:52">
      <c r="C2134" s="38"/>
      <c r="D2134" s="38"/>
      <c r="AF2134" s="127"/>
      <c r="AG2134" s="127"/>
      <c r="AH2134" s="127"/>
      <c r="AI2134" s="127"/>
      <c r="AJ2134" s="127"/>
      <c r="AK2134" s="153"/>
      <c r="AL2134" s="113"/>
      <c r="AS2134" s="127"/>
      <c r="AT2134" s="127"/>
      <c r="AU2134" s="127"/>
      <c r="AV2134" s="127"/>
      <c r="AW2134" s="127"/>
      <c r="AX2134" s="127"/>
      <c r="AY2134" s="127"/>
      <c r="AZ2134" s="127"/>
    </row>
    <row r="2135" spans="3:52">
      <c r="C2135" s="38"/>
      <c r="D2135" s="38"/>
      <c r="AF2135" s="127"/>
      <c r="AG2135" s="127"/>
      <c r="AH2135" s="127"/>
      <c r="AI2135" s="127"/>
      <c r="AJ2135" s="127"/>
      <c r="AK2135" s="153"/>
      <c r="AL2135" s="113"/>
      <c r="AS2135" s="127"/>
      <c r="AT2135" s="127"/>
      <c r="AU2135" s="127"/>
      <c r="AV2135" s="127"/>
      <c r="AW2135" s="127"/>
      <c r="AX2135" s="127"/>
      <c r="AY2135" s="127"/>
      <c r="AZ2135" s="127"/>
    </row>
    <row r="2136" spans="3:52">
      <c r="C2136" s="38"/>
      <c r="D2136" s="38"/>
      <c r="AF2136" s="127"/>
      <c r="AG2136" s="127"/>
      <c r="AH2136" s="127"/>
      <c r="AI2136" s="127"/>
      <c r="AJ2136" s="127"/>
      <c r="AK2136" s="153"/>
      <c r="AL2136" s="113"/>
      <c r="AS2136" s="127"/>
      <c r="AT2136" s="127"/>
      <c r="AU2136" s="127"/>
      <c r="AV2136" s="127"/>
      <c r="AW2136" s="127"/>
      <c r="AX2136" s="127"/>
      <c r="AY2136" s="127"/>
      <c r="AZ2136" s="127"/>
    </row>
    <row r="2137" spans="3:52">
      <c r="C2137" s="38"/>
      <c r="D2137" s="38"/>
      <c r="AF2137" s="127"/>
      <c r="AG2137" s="127"/>
      <c r="AH2137" s="127"/>
      <c r="AI2137" s="127"/>
      <c r="AJ2137" s="127"/>
      <c r="AK2137" s="153"/>
      <c r="AL2137" s="113"/>
      <c r="AS2137" s="127"/>
      <c r="AT2137" s="127"/>
      <c r="AU2137" s="127"/>
      <c r="AV2137" s="127"/>
      <c r="AW2137" s="127"/>
      <c r="AX2137" s="127"/>
      <c r="AY2137" s="127"/>
      <c r="AZ2137" s="127"/>
    </row>
    <row r="2138" spans="3:52">
      <c r="C2138" s="38"/>
      <c r="D2138" s="38"/>
      <c r="AF2138" s="127"/>
      <c r="AG2138" s="127"/>
      <c r="AH2138" s="127"/>
      <c r="AI2138" s="127"/>
      <c r="AJ2138" s="127"/>
      <c r="AK2138" s="153"/>
      <c r="AL2138" s="113"/>
      <c r="AS2138" s="127"/>
      <c r="AT2138" s="127"/>
      <c r="AU2138" s="127"/>
      <c r="AV2138" s="127"/>
      <c r="AW2138" s="127"/>
      <c r="AX2138" s="127"/>
      <c r="AY2138" s="127"/>
      <c r="AZ2138" s="127"/>
    </row>
    <row r="2139" spans="3:52">
      <c r="C2139" s="38"/>
      <c r="D2139" s="38"/>
      <c r="AF2139" s="127"/>
      <c r="AG2139" s="127"/>
      <c r="AH2139" s="127"/>
      <c r="AI2139" s="127"/>
      <c r="AJ2139" s="127"/>
      <c r="AK2139" s="153"/>
      <c r="AL2139" s="113"/>
      <c r="AS2139" s="127"/>
      <c r="AT2139" s="127"/>
      <c r="AU2139" s="127"/>
      <c r="AV2139" s="127"/>
      <c r="AW2139" s="127"/>
      <c r="AX2139" s="127"/>
      <c r="AY2139" s="127"/>
      <c r="AZ2139" s="127"/>
    </row>
    <row r="2140" spans="3:52">
      <c r="C2140" s="38"/>
      <c r="D2140" s="38"/>
      <c r="AF2140" s="127"/>
      <c r="AG2140" s="127"/>
      <c r="AH2140" s="127"/>
      <c r="AI2140" s="127"/>
      <c r="AJ2140" s="127"/>
      <c r="AK2140" s="153"/>
      <c r="AL2140" s="113"/>
      <c r="AS2140" s="127"/>
      <c r="AT2140" s="127"/>
      <c r="AU2140" s="127"/>
      <c r="AV2140" s="127"/>
      <c r="AW2140" s="127"/>
      <c r="AX2140" s="127"/>
      <c r="AY2140" s="127"/>
      <c r="AZ2140" s="127"/>
    </row>
    <row r="2141" spans="3:52">
      <c r="C2141" s="38"/>
      <c r="D2141" s="38"/>
      <c r="AF2141" s="127"/>
      <c r="AG2141" s="127"/>
      <c r="AH2141" s="127"/>
      <c r="AI2141" s="127"/>
      <c r="AJ2141" s="127"/>
      <c r="AK2141" s="153"/>
      <c r="AL2141" s="113"/>
      <c r="AS2141" s="127"/>
      <c r="AT2141" s="127"/>
      <c r="AU2141" s="127"/>
      <c r="AV2141" s="127"/>
      <c r="AW2141" s="127"/>
      <c r="AX2141" s="127"/>
      <c r="AY2141" s="127"/>
      <c r="AZ2141" s="127"/>
    </row>
    <row r="2142" spans="3:52">
      <c r="C2142" s="38"/>
      <c r="D2142" s="38"/>
      <c r="AF2142" s="127"/>
      <c r="AG2142" s="127"/>
      <c r="AH2142" s="127"/>
      <c r="AI2142" s="127"/>
      <c r="AJ2142" s="127"/>
      <c r="AK2142" s="153"/>
      <c r="AL2142" s="113"/>
      <c r="AS2142" s="127"/>
      <c r="AT2142" s="127"/>
      <c r="AU2142" s="127"/>
      <c r="AV2142" s="127"/>
      <c r="AW2142" s="127"/>
      <c r="AX2142" s="127"/>
      <c r="AY2142" s="127"/>
      <c r="AZ2142" s="127"/>
    </row>
    <row r="2143" spans="3:52">
      <c r="C2143" s="38"/>
      <c r="D2143" s="38"/>
      <c r="AF2143" s="127"/>
      <c r="AG2143" s="127"/>
      <c r="AH2143" s="127"/>
      <c r="AI2143" s="127"/>
      <c r="AJ2143" s="127"/>
      <c r="AK2143" s="153"/>
      <c r="AL2143" s="113"/>
      <c r="AS2143" s="127"/>
      <c r="AT2143" s="127"/>
      <c r="AU2143" s="127"/>
      <c r="AV2143" s="127"/>
      <c r="AW2143" s="127"/>
      <c r="AX2143" s="127"/>
      <c r="AY2143" s="127"/>
      <c r="AZ2143" s="127"/>
    </row>
    <row r="2144" spans="3:52">
      <c r="C2144" s="38"/>
      <c r="D2144" s="38"/>
      <c r="AF2144" s="127"/>
      <c r="AG2144" s="127"/>
      <c r="AH2144" s="127"/>
      <c r="AI2144" s="127"/>
      <c r="AJ2144" s="127"/>
      <c r="AK2144" s="153"/>
      <c r="AL2144" s="113"/>
      <c r="AS2144" s="127"/>
      <c r="AT2144" s="127"/>
      <c r="AU2144" s="127"/>
      <c r="AV2144" s="127"/>
      <c r="AW2144" s="127"/>
      <c r="AX2144" s="127"/>
      <c r="AY2144" s="127"/>
      <c r="AZ2144" s="127"/>
    </row>
    <row r="2145" spans="3:52">
      <c r="C2145" s="38"/>
      <c r="D2145" s="38"/>
      <c r="AF2145" s="127"/>
      <c r="AG2145" s="127"/>
      <c r="AH2145" s="127"/>
      <c r="AI2145" s="127"/>
      <c r="AJ2145" s="127"/>
      <c r="AK2145" s="153"/>
      <c r="AL2145" s="113"/>
      <c r="AS2145" s="127"/>
      <c r="AT2145" s="127"/>
      <c r="AU2145" s="127"/>
      <c r="AV2145" s="127"/>
      <c r="AW2145" s="127"/>
      <c r="AX2145" s="127"/>
      <c r="AY2145" s="127"/>
      <c r="AZ2145" s="127"/>
    </row>
    <row r="2146" spans="3:52">
      <c r="C2146" s="38"/>
      <c r="D2146" s="38"/>
      <c r="AF2146" s="127"/>
      <c r="AG2146" s="127"/>
      <c r="AH2146" s="127"/>
      <c r="AI2146" s="127"/>
      <c r="AJ2146" s="127"/>
      <c r="AK2146" s="153"/>
      <c r="AL2146" s="113"/>
      <c r="AS2146" s="127"/>
      <c r="AT2146" s="127"/>
      <c r="AU2146" s="127"/>
      <c r="AV2146" s="127"/>
      <c r="AW2146" s="127"/>
      <c r="AX2146" s="127"/>
      <c r="AY2146" s="127"/>
      <c r="AZ2146" s="127"/>
    </row>
    <row r="2147" spans="3:52">
      <c r="C2147" s="38"/>
      <c r="D2147" s="38"/>
      <c r="AF2147" s="127"/>
      <c r="AG2147" s="127"/>
      <c r="AH2147" s="127"/>
      <c r="AI2147" s="127"/>
      <c r="AJ2147" s="127"/>
      <c r="AK2147" s="153"/>
      <c r="AL2147" s="113"/>
      <c r="AS2147" s="127"/>
      <c r="AT2147" s="127"/>
      <c r="AU2147" s="127"/>
      <c r="AV2147" s="127"/>
      <c r="AW2147" s="127"/>
      <c r="AX2147" s="127"/>
      <c r="AY2147" s="127"/>
      <c r="AZ2147" s="127"/>
    </row>
    <row r="2148" spans="3:52">
      <c r="C2148" s="38"/>
      <c r="D2148" s="38"/>
      <c r="AF2148" s="127"/>
      <c r="AG2148" s="127"/>
      <c r="AH2148" s="127"/>
      <c r="AI2148" s="127"/>
      <c r="AJ2148" s="127"/>
      <c r="AK2148" s="153"/>
      <c r="AL2148" s="113"/>
      <c r="AS2148" s="127"/>
      <c r="AT2148" s="127"/>
      <c r="AU2148" s="127"/>
      <c r="AV2148" s="127"/>
      <c r="AW2148" s="127"/>
      <c r="AX2148" s="127"/>
      <c r="AY2148" s="127"/>
      <c r="AZ2148" s="127"/>
    </row>
    <row r="2149" spans="3:52">
      <c r="C2149" s="38"/>
      <c r="D2149" s="38"/>
      <c r="AF2149" s="127"/>
      <c r="AG2149" s="127"/>
      <c r="AH2149" s="127"/>
      <c r="AI2149" s="127"/>
      <c r="AJ2149" s="127"/>
      <c r="AK2149" s="153"/>
      <c r="AL2149" s="113"/>
      <c r="AS2149" s="127"/>
      <c r="AT2149" s="127"/>
      <c r="AU2149" s="127"/>
      <c r="AV2149" s="127"/>
      <c r="AW2149" s="127"/>
      <c r="AX2149" s="127"/>
      <c r="AY2149" s="127"/>
      <c r="AZ2149" s="127"/>
    </row>
    <row r="2150" spans="3:52">
      <c r="C2150" s="38"/>
      <c r="D2150" s="38"/>
      <c r="AF2150" s="127"/>
      <c r="AG2150" s="127"/>
      <c r="AH2150" s="127"/>
      <c r="AI2150" s="127"/>
      <c r="AJ2150" s="127"/>
      <c r="AK2150" s="153"/>
      <c r="AL2150" s="113"/>
      <c r="AS2150" s="127"/>
      <c r="AT2150" s="127"/>
      <c r="AU2150" s="127"/>
      <c r="AV2150" s="127"/>
      <c r="AW2150" s="127"/>
      <c r="AX2150" s="127"/>
      <c r="AY2150" s="127"/>
      <c r="AZ2150" s="127"/>
    </row>
    <row r="2151" spans="3:52">
      <c r="C2151" s="38"/>
      <c r="D2151" s="38"/>
      <c r="AF2151" s="127"/>
      <c r="AG2151" s="127"/>
      <c r="AH2151" s="127"/>
      <c r="AI2151" s="127"/>
      <c r="AJ2151" s="127"/>
      <c r="AK2151" s="153"/>
      <c r="AL2151" s="113"/>
      <c r="AS2151" s="127"/>
      <c r="AT2151" s="127"/>
      <c r="AU2151" s="127"/>
      <c r="AV2151" s="127"/>
      <c r="AW2151" s="127"/>
      <c r="AX2151" s="127"/>
      <c r="AY2151" s="127"/>
      <c r="AZ2151" s="127"/>
    </row>
    <row r="2152" spans="3:52">
      <c r="C2152" s="38"/>
      <c r="D2152" s="38"/>
      <c r="AF2152" s="127"/>
      <c r="AG2152" s="127"/>
      <c r="AH2152" s="127"/>
      <c r="AI2152" s="127"/>
      <c r="AJ2152" s="127"/>
      <c r="AK2152" s="153"/>
      <c r="AL2152" s="113"/>
      <c r="AS2152" s="127"/>
      <c r="AT2152" s="127"/>
      <c r="AU2152" s="127"/>
      <c r="AV2152" s="127"/>
      <c r="AW2152" s="127"/>
      <c r="AX2152" s="127"/>
      <c r="AY2152" s="127"/>
      <c r="AZ2152" s="127"/>
    </row>
    <row r="2153" spans="3:52">
      <c r="C2153" s="38"/>
      <c r="D2153" s="38"/>
      <c r="AF2153" s="127"/>
      <c r="AG2153" s="127"/>
      <c r="AH2153" s="127"/>
      <c r="AI2153" s="127"/>
      <c r="AJ2153" s="127"/>
      <c r="AK2153" s="153"/>
      <c r="AL2153" s="113"/>
      <c r="AS2153" s="127"/>
      <c r="AT2153" s="127"/>
      <c r="AU2153" s="127"/>
      <c r="AV2153" s="127"/>
      <c r="AW2153" s="127"/>
      <c r="AX2153" s="127"/>
      <c r="AY2153" s="127"/>
      <c r="AZ2153" s="127"/>
    </row>
    <row r="2154" spans="3:52">
      <c r="C2154" s="38"/>
      <c r="D2154" s="38"/>
      <c r="AF2154" s="127"/>
      <c r="AG2154" s="127"/>
      <c r="AH2154" s="127"/>
      <c r="AI2154" s="127"/>
      <c r="AJ2154" s="127"/>
      <c r="AK2154" s="153"/>
      <c r="AL2154" s="113"/>
      <c r="AS2154" s="127"/>
      <c r="AT2154" s="127"/>
      <c r="AU2154" s="127"/>
      <c r="AV2154" s="127"/>
      <c r="AW2154" s="127"/>
      <c r="AX2154" s="127"/>
      <c r="AY2154" s="127"/>
      <c r="AZ2154" s="127"/>
    </row>
    <row r="2155" spans="3:52">
      <c r="C2155" s="38"/>
      <c r="D2155" s="38"/>
      <c r="AF2155" s="127"/>
      <c r="AG2155" s="127"/>
      <c r="AH2155" s="127"/>
      <c r="AI2155" s="127"/>
      <c r="AJ2155" s="127"/>
      <c r="AK2155" s="153"/>
      <c r="AL2155" s="113"/>
      <c r="AS2155" s="127"/>
      <c r="AT2155" s="127"/>
      <c r="AU2155" s="127"/>
      <c r="AV2155" s="127"/>
      <c r="AW2155" s="127"/>
      <c r="AX2155" s="127"/>
      <c r="AY2155" s="127"/>
      <c r="AZ2155" s="127"/>
    </row>
    <row r="2156" spans="3:52">
      <c r="C2156" s="38"/>
      <c r="D2156" s="38"/>
      <c r="AF2156" s="127"/>
      <c r="AG2156" s="127"/>
      <c r="AH2156" s="127"/>
      <c r="AI2156" s="127"/>
      <c r="AJ2156" s="127"/>
      <c r="AK2156" s="153"/>
      <c r="AL2156" s="113"/>
      <c r="AS2156" s="127"/>
      <c r="AT2156" s="127"/>
      <c r="AU2156" s="127"/>
      <c r="AV2156" s="127"/>
      <c r="AW2156" s="127"/>
      <c r="AX2156" s="127"/>
      <c r="AY2156" s="127"/>
      <c r="AZ2156" s="127"/>
    </row>
    <row r="2157" spans="3:52">
      <c r="C2157" s="38"/>
      <c r="D2157" s="38"/>
      <c r="AF2157" s="127"/>
      <c r="AG2157" s="127"/>
      <c r="AH2157" s="127"/>
      <c r="AI2157" s="127"/>
      <c r="AJ2157" s="127"/>
      <c r="AK2157" s="153"/>
      <c r="AL2157" s="113"/>
      <c r="AS2157" s="127"/>
      <c r="AT2157" s="127"/>
      <c r="AU2157" s="127"/>
      <c r="AV2157" s="127"/>
      <c r="AW2157" s="127"/>
      <c r="AX2157" s="127"/>
      <c r="AY2157" s="127"/>
      <c r="AZ2157" s="127"/>
    </row>
    <row r="2158" spans="3:52">
      <c r="C2158" s="38"/>
      <c r="D2158" s="38"/>
      <c r="AF2158" s="127"/>
      <c r="AG2158" s="127"/>
      <c r="AH2158" s="127"/>
      <c r="AI2158" s="127"/>
      <c r="AJ2158" s="127"/>
      <c r="AK2158" s="153"/>
      <c r="AL2158" s="113"/>
      <c r="AS2158" s="127"/>
      <c r="AT2158" s="127"/>
      <c r="AU2158" s="127"/>
      <c r="AV2158" s="127"/>
      <c r="AW2158" s="127"/>
      <c r="AX2158" s="127"/>
      <c r="AY2158" s="127"/>
      <c r="AZ2158" s="127"/>
    </row>
    <row r="2159" spans="3:52">
      <c r="C2159" s="38"/>
      <c r="D2159" s="38"/>
      <c r="AF2159" s="127"/>
      <c r="AG2159" s="127"/>
      <c r="AH2159" s="127"/>
      <c r="AI2159" s="127"/>
      <c r="AJ2159" s="127"/>
      <c r="AK2159" s="153"/>
      <c r="AL2159" s="113"/>
      <c r="AS2159" s="127"/>
      <c r="AT2159" s="127"/>
      <c r="AU2159" s="127"/>
      <c r="AV2159" s="127"/>
      <c r="AW2159" s="127"/>
      <c r="AX2159" s="127"/>
      <c r="AY2159" s="127"/>
      <c r="AZ2159" s="127"/>
    </row>
    <row r="2160" spans="3:52">
      <c r="C2160" s="38"/>
      <c r="D2160" s="38"/>
      <c r="AF2160" s="127"/>
      <c r="AG2160" s="127"/>
      <c r="AH2160" s="127"/>
      <c r="AI2160" s="127"/>
      <c r="AJ2160" s="127"/>
      <c r="AK2160" s="153"/>
      <c r="AL2160" s="113"/>
      <c r="AS2160" s="127"/>
      <c r="AT2160" s="127"/>
      <c r="AU2160" s="127"/>
      <c r="AV2160" s="127"/>
      <c r="AW2160" s="127"/>
      <c r="AX2160" s="127"/>
      <c r="AY2160" s="127"/>
      <c r="AZ2160" s="127"/>
    </row>
    <row r="2161" spans="3:52">
      <c r="C2161" s="38"/>
      <c r="D2161" s="38"/>
      <c r="AF2161" s="127"/>
      <c r="AG2161" s="127"/>
      <c r="AH2161" s="127"/>
      <c r="AI2161" s="127"/>
      <c r="AJ2161" s="127"/>
      <c r="AK2161" s="153"/>
      <c r="AL2161" s="113"/>
      <c r="AS2161" s="127"/>
      <c r="AT2161" s="127"/>
      <c r="AU2161" s="127"/>
      <c r="AV2161" s="127"/>
      <c r="AW2161" s="127"/>
      <c r="AX2161" s="127"/>
      <c r="AY2161" s="127"/>
      <c r="AZ2161" s="127"/>
    </row>
    <row r="2162" spans="3:52">
      <c r="C2162" s="38"/>
      <c r="D2162" s="38"/>
      <c r="AF2162" s="127"/>
      <c r="AG2162" s="127"/>
      <c r="AH2162" s="127"/>
      <c r="AI2162" s="127"/>
      <c r="AJ2162" s="127"/>
      <c r="AK2162" s="153"/>
      <c r="AL2162" s="113"/>
      <c r="AS2162" s="127"/>
      <c r="AT2162" s="127"/>
      <c r="AU2162" s="127"/>
      <c r="AV2162" s="127"/>
      <c r="AW2162" s="127"/>
      <c r="AX2162" s="127"/>
      <c r="AY2162" s="127"/>
      <c r="AZ2162" s="127"/>
    </row>
    <row r="2163" spans="3:52">
      <c r="C2163" s="38"/>
      <c r="D2163" s="38"/>
      <c r="AF2163" s="127"/>
      <c r="AG2163" s="127"/>
      <c r="AH2163" s="127"/>
      <c r="AI2163" s="127"/>
      <c r="AJ2163" s="127"/>
      <c r="AK2163" s="153"/>
      <c r="AL2163" s="113"/>
      <c r="AS2163" s="127"/>
      <c r="AT2163" s="127"/>
      <c r="AU2163" s="127"/>
      <c r="AV2163" s="127"/>
      <c r="AW2163" s="127"/>
      <c r="AX2163" s="127"/>
      <c r="AY2163" s="127"/>
      <c r="AZ2163" s="127"/>
    </row>
    <row r="2164" spans="3:52">
      <c r="C2164" s="38"/>
      <c r="D2164" s="38"/>
      <c r="AF2164" s="127"/>
      <c r="AG2164" s="127"/>
      <c r="AH2164" s="127"/>
      <c r="AI2164" s="127"/>
      <c r="AJ2164" s="127"/>
      <c r="AK2164" s="153"/>
      <c r="AL2164" s="113"/>
      <c r="AS2164" s="127"/>
      <c r="AT2164" s="127"/>
      <c r="AU2164" s="127"/>
      <c r="AV2164" s="127"/>
      <c r="AW2164" s="127"/>
      <c r="AX2164" s="127"/>
      <c r="AY2164" s="127"/>
      <c r="AZ2164" s="127"/>
    </row>
    <row r="2165" spans="3:52">
      <c r="C2165" s="38"/>
      <c r="D2165" s="38"/>
      <c r="AF2165" s="127"/>
      <c r="AG2165" s="127"/>
      <c r="AH2165" s="127"/>
      <c r="AI2165" s="127"/>
      <c r="AJ2165" s="127"/>
      <c r="AK2165" s="153"/>
      <c r="AL2165" s="113"/>
      <c r="AS2165" s="127"/>
      <c r="AT2165" s="127"/>
      <c r="AU2165" s="127"/>
      <c r="AV2165" s="127"/>
      <c r="AW2165" s="127"/>
      <c r="AX2165" s="127"/>
      <c r="AY2165" s="127"/>
      <c r="AZ2165" s="127"/>
    </row>
    <row r="2166" spans="3:52">
      <c r="C2166" s="38"/>
      <c r="D2166" s="38"/>
      <c r="AF2166" s="127"/>
      <c r="AG2166" s="127"/>
      <c r="AH2166" s="127"/>
      <c r="AI2166" s="127"/>
      <c r="AJ2166" s="127"/>
      <c r="AK2166" s="153"/>
      <c r="AL2166" s="113"/>
      <c r="AS2166" s="127"/>
      <c r="AT2166" s="127"/>
      <c r="AU2166" s="127"/>
      <c r="AV2166" s="127"/>
      <c r="AW2166" s="127"/>
      <c r="AX2166" s="127"/>
      <c r="AY2166" s="127"/>
      <c r="AZ2166" s="127"/>
    </row>
    <row r="2167" spans="3:52">
      <c r="C2167" s="38"/>
      <c r="D2167" s="38"/>
      <c r="AF2167" s="127"/>
      <c r="AG2167" s="127"/>
      <c r="AH2167" s="127"/>
      <c r="AI2167" s="127"/>
      <c r="AJ2167" s="127"/>
      <c r="AK2167" s="153"/>
      <c r="AL2167" s="113"/>
      <c r="AS2167" s="127"/>
      <c r="AT2167" s="127"/>
      <c r="AU2167" s="127"/>
      <c r="AV2167" s="127"/>
      <c r="AW2167" s="127"/>
      <c r="AX2167" s="127"/>
      <c r="AY2167" s="127"/>
      <c r="AZ2167" s="127"/>
    </row>
    <row r="2168" spans="3:52">
      <c r="C2168" s="38"/>
      <c r="D2168" s="38"/>
      <c r="AF2168" s="127"/>
      <c r="AG2168" s="127"/>
      <c r="AH2168" s="127"/>
      <c r="AI2168" s="127"/>
      <c r="AJ2168" s="127"/>
      <c r="AK2168" s="153"/>
      <c r="AL2168" s="113"/>
      <c r="AS2168" s="127"/>
      <c r="AT2168" s="127"/>
      <c r="AU2168" s="127"/>
      <c r="AV2168" s="127"/>
      <c r="AW2168" s="127"/>
      <c r="AX2168" s="127"/>
      <c r="AY2168" s="127"/>
      <c r="AZ2168" s="127"/>
    </row>
    <row r="2169" spans="3:52">
      <c r="C2169" s="38"/>
      <c r="D2169" s="38"/>
      <c r="AF2169" s="127"/>
      <c r="AG2169" s="127"/>
      <c r="AH2169" s="127"/>
      <c r="AI2169" s="127"/>
      <c r="AJ2169" s="127"/>
      <c r="AK2169" s="153"/>
      <c r="AL2169" s="113"/>
      <c r="AS2169" s="127"/>
      <c r="AT2169" s="127"/>
      <c r="AU2169" s="127"/>
      <c r="AV2169" s="127"/>
      <c r="AW2169" s="127"/>
      <c r="AX2169" s="127"/>
      <c r="AY2169" s="127"/>
      <c r="AZ2169" s="127"/>
    </row>
    <row r="2170" spans="3:52">
      <c r="C2170" s="38"/>
      <c r="D2170" s="38"/>
      <c r="AF2170" s="127"/>
      <c r="AG2170" s="127"/>
      <c r="AH2170" s="127"/>
      <c r="AI2170" s="127"/>
      <c r="AJ2170" s="127"/>
      <c r="AK2170" s="153"/>
      <c r="AL2170" s="113"/>
      <c r="AS2170" s="127"/>
      <c r="AT2170" s="127"/>
      <c r="AU2170" s="127"/>
      <c r="AV2170" s="127"/>
      <c r="AW2170" s="127"/>
      <c r="AX2170" s="127"/>
      <c r="AY2170" s="127"/>
      <c r="AZ2170" s="127"/>
    </row>
    <row r="2171" spans="3:52">
      <c r="C2171" s="38"/>
      <c r="D2171" s="38"/>
      <c r="AF2171" s="127"/>
      <c r="AG2171" s="127"/>
      <c r="AH2171" s="127"/>
      <c r="AI2171" s="127"/>
      <c r="AJ2171" s="127"/>
      <c r="AK2171" s="153"/>
      <c r="AL2171" s="113"/>
      <c r="AS2171" s="127"/>
      <c r="AT2171" s="127"/>
      <c r="AU2171" s="127"/>
      <c r="AV2171" s="127"/>
      <c r="AW2171" s="127"/>
      <c r="AX2171" s="127"/>
      <c r="AY2171" s="127"/>
      <c r="AZ2171" s="127"/>
    </row>
    <row r="2172" spans="3:52">
      <c r="C2172" s="38"/>
      <c r="D2172" s="38"/>
      <c r="AF2172" s="127"/>
      <c r="AG2172" s="127"/>
      <c r="AH2172" s="127"/>
      <c r="AI2172" s="127"/>
      <c r="AJ2172" s="127"/>
      <c r="AK2172" s="153"/>
      <c r="AL2172" s="113"/>
      <c r="AS2172" s="127"/>
      <c r="AT2172" s="127"/>
      <c r="AU2172" s="127"/>
      <c r="AV2172" s="127"/>
      <c r="AW2172" s="127"/>
      <c r="AX2172" s="127"/>
      <c r="AY2172" s="127"/>
      <c r="AZ2172" s="127"/>
    </row>
    <row r="2173" spans="3:52">
      <c r="C2173" s="38"/>
      <c r="D2173" s="38"/>
      <c r="AF2173" s="127"/>
      <c r="AG2173" s="127"/>
      <c r="AH2173" s="127"/>
      <c r="AI2173" s="127"/>
      <c r="AJ2173" s="127"/>
      <c r="AK2173" s="153"/>
      <c r="AL2173" s="113"/>
      <c r="AS2173" s="127"/>
      <c r="AT2173" s="127"/>
      <c r="AU2173" s="127"/>
      <c r="AV2173" s="127"/>
      <c r="AW2173" s="127"/>
      <c r="AX2173" s="127"/>
      <c r="AY2173" s="127"/>
      <c r="AZ2173" s="127"/>
    </row>
    <row r="2174" spans="3:52">
      <c r="C2174" s="38"/>
      <c r="D2174" s="38"/>
      <c r="AF2174" s="127"/>
      <c r="AG2174" s="127"/>
      <c r="AH2174" s="127"/>
      <c r="AI2174" s="127"/>
      <c r="AJ2174" s="127"/>
      <c r="AK2174" s="153"/>
      <c r="AL2174" s="113"/>
      <c r="AS2174" s="127"/>
      <c r="AT2174" s="127"/>
      <c r="AU2174" s="127"/>
      <c r="AV2174" s="127"/>
      <c r="AW2174" s="127"/>
      <c r="AX2174" s="127"/>
      <c r="AY2174" s="127"/>
      <c r="AZ2174" s="127"/>
    </row>
    <row r="2175" spans="3:52">
      <c r="C2175" s="38"/>
      <c r="D2175" s="38"/>
      <c r="AF2175" s="127"/>
      <c r="AG2175" s="127"/>
      <c r="AH2175" s="127"/>
      <c r="AI2175" s="127"/>
      <c r="AJ2175" s="127"/>
      <c r="AK2175" s="153"/>
      <c r="AL2175" s="113"/>
      <c r="AS2175" s="127"/>
      <c r="AT2175" s="127"/>
      <c r="AU2175" s="127"/>
      <c r="AV2175" s="127"/>
      <c r="AW2175" s="127"/>
      <c r="AX2175" s="127"/>
      <c r="AY2175" s="127"/>
      <c r="AZ2175" s="127"/>
    </row>
    <row r="2176" spans="3:52">
      <c r="C2176" s="38"/>
      <c r="D2176" s="38"/>
      <c r="AF2176" s="127"/>
      <c r="AG2176" s="127"/>
      <c r="AH2176" s="127"/>
      <c r="AI2176" s="127"/>
      <c r="AJ2176" s="127"/>
      <c r="AK2176" s="153"/>
      <c r="AL2176" s="113"/>
      <c r="AS2176" s="127"/>
      <c r="AT2176" s="127"/>
      <c r="AU2176" s="127"/>
      <c r="AV2176" s="127"/>
      <c r="AW2176" s="127"/>
      <c r="AX2176" s="127"/>
      <c r="AY2176" s="127"/>
      <c r="AZ2176" s="127"/>
    </row>
    <row r="2177" spans="3:52">
      <c r="C2177" s="38"/>
      <c r="D2177" s="38"/>
      <c r="AF2177" s="127"/>
      <c r="AG2177" s="127"/>
      <c r="AH2177" s="127"/>
      <c r="AI2177" s="127"/>
      <c r="AJ2177" s="127"/>
      <c r="AK2177" s="153"/>
      <c r="AL2177" s="113"/>
      <c r="AS2177" s="127"/>
      <c r="AT2177" s="127"/>
      <c r="AU2177" s="127"/>
      <c r="AV2177" s="127"/>
      <c r="AW2177" s="127"/>
      <c r="AX2177" s="127"/>
      <c r="AY2177" s="127"/>
      <c r="AZ2177" s="127"/>
    </row>
    <row r="2178" spans="3:52">
      <c r="C2178" s="38"/>
      <c r="D2178" s="38"/>
      <c r="AF2178" s="127"/>
      <c r="AG2178" s="127"/>
      <c r="AH2178" s="127"/>
      <c r="AI2178" s="127"/>
      <c r="AJ2178" s="127"/>
      <c r="AK2178" s="153"/>
      <c r="AL2178" s="113"/>
      <c r="AS2178" s="127"/>
      <c r="AT2178" s="127"/>
      <c r="AU2178" s="127"/>
      <c r="AV2178" s="127"/>
      <c r="AW2178" s="127"/>
      <c r="AX2178" s="127"/>
      <c r="AY2178" s="127"/>
      <c r="AZ2178" s="127"/>
    </row>
    <row r="2179" spans="3:52">
      <c r="C2179" s="38"/>
      <c r="D2179" s="38"/>
      <c r="AF2179" s="127"/>
      <c r="AG2179" s="127"/>
      <c r="AH2179" s="127"/>
      <c r="AI2179" s="127"/>
      <c r="AJ2179" s="127"/>
      <c r="AK2179" s="153"/>
      <c r="AL2179" s="113"/>
      <c r="AS2179" s="127"/>
      <c r="AT2179" s="127"/>
      <c r="AU2179" s="127"/>
      <c r="AV2179" s="127"/>
      <c r="AW2179" s="127"/>
      <c r="AX2179" s="127"/>
      <c r="AY2179" s="127"/>
      <c r="AZ2179" s="127"/>
    </row>
    <row r="2180" spans="3:52">
      <c r="C2180" s="38"/>
      <c r="D2180" s="38"/>
      <c r="AF2180" s="127"/>
      <c r="AG2180" s="127"/>
      <c r="AH2180" s="127"/>
      <c r="AI2180" s="127"/>
      <c r="AJ2180" s="127"/>
      <c r="AK2180" s="153"/>
      <c r="AL2180" s="113"/>
      <c r="AS2180" s="127"/>
      <c r="AT2180" s="127"/>
      <c r="AU2180" s="127"/>
      <c r="AV2180" s="127"/>
      <c r="AW2180" s="127"/>
      <c r="AX2180" s="127"/>
      <c r="AY2180" s="127"/>
      <c r="AZ2180" s="127"/>
    </row>
    <row r="2181" spans="3:52">
      <c r="C2181" s="38"/>
      <c r="D2181" s="38"/>
      <c r="AF2181" s="127"/>
      <c r="AG2181" s="127"/>
      <c r="AH2181" s="127"/>
      <c r="AI2181" s="127"/>
      <c r="AJ2181" s="127"/>
      <c r="AK2181" s="153"/>
      <c r="AL2181" s="113"/>
      <c r="AS2181" s="127"/>
      <c r="AT2181" s="127"/>
      <c r="AU2181" s="127"/>
      <c r="AV2181" s="127"/>
      <c r="AW2181" s="127"/>
      <c r="AX2181" s="127"/>
      <c r="AY2181" s="127"/>
      <c r="AZ2181" s="127"/>
    </row>
    <row r="2182" spans="3:52">
      <c r="C2182" s="38"/>
      <c r="D2182" s="38"/>
      <c r="AF2182" s="127"/>
      <c r="AG2182" s="127"/>
      <c r="AH2182" s="127"/>
      <c r="AI2182" s="127"/>
      <c r="AJ2182" s="127"/>
      <c r="AK2182" s="153"/>
      <c r="AL2182" s="113"/>
      <c r="AS2182" s="127"/>
      <c r="AT2182" s="127"/>
      <c r="AU2182" s="127"/>
      <c r="AV2182" s="127"/>
      <c r="AW2182" s="127"/>
      <c r="AX2182" s="127"/>
      <c r="AY2182" s="127"/>
      <c r="AZ2182" s="127"/>
    </row>
    <row r="2183" spans="3:52">
      <c r="C2183" s="38"/>
      <c r="D2183" s="38"/>
      <c r="AF2183" s="127"/>
      <c r="AG2183" s="127"/>
      <c r="AH2183" s="127"/>
      <c r="AI2183" s="127"/>
      <c r="AJ2183" s="127"/>
      <c r="AK2183" s="153"/>
      <c r="AL2183" s="113"/>
      <c r="AS2183" s="127"/>
      <c r="AT2183" s="127"/>
      <c r="AU2183" s="127"/>
      <c r="AV2183" s="127"/>
      <c r="AW2183" s="127"/>
      <c r="AX2183" s="127"/>
      <c r="AY2183" s="127"/>
      <c r="AZ2183" s="127"/>
    </row>
    <row r="2184" spans="3:52">
      <c r="C2184" s="38"/>
      <c r="D2184" s="38"/>
      <c r="AF2184" s="127"/>
      <c r="AG2184" s="127"/>
      <c r="AH2184" s="127"/>
      <c r="AI2184" s="127"/>
      <c r="AJ2184" s="127"/>
      <c r="AK2184" s="153"/>
      <c r="AL2184" s="113"/>
      <c r="AS2184" s="127"/>
      <c r="AT2184" s="127"/>
      <c r="AU2184" s="127"/>
      <c r="AV2184" s="127"/>
      <c r="AW2184" s="127"/>
      <c r="AX2184" s="127"/>
      <c r="AY2184" s="127"/>
      <c r="AZ2184" s="127"/>
    </row>
    <row r="2185" spans="3:52">
      <c r="C2185" s="38"/>
      <c r="D2185" s="38"/>
      <c r="AF2185" s="127"/>
      <c r="AG2185" s="127"/>
      <c r="AH2185" s="127"/>
      <c r="AI2185" s="127"/>
      <c r="AJ2185" s="127"/>
      <c r="AK2185" s="153"/>
      <c r="AL2185" s="113"/>
      <c r="AS2185" s="127"/>
      <c r="AT2185" s="127"/>
      <c r="AU2185" s="127"/>
      <c r="AV2185" s="127"/>
      <c r="AW2185" s="127"/>
      <c r="AX2185" s="127"/>
      <c r="AY2185" s="127"/>
      <c r="AZ2185" s="127"/>
    </row>
    <row r="2186" spans="3:52">
      <c r="C2186" s="38"/>
      <c r="D2186" s="38"/>
      <c r="AF2186" s="127"/>
      <c r="AG2186" s="127"/>
      <c r="AH2186" s="127"/>
      <c r="AI2186" s="127"/>
      <c r="AJ2186" s="127"/>
      <c r="AK2186" s="153"/>
      <c r="AL2186" s="113"/>
      <c r="AS2186" s="127"/>
      <c r="AT2186" s="127"/>
      <c r="AU2186" s="127"/>
      <c r="AV2186" s="127"/>
      <c r="AW2186" s="127"/>
      <c r="AX2186" s="127"/>
      <c r="AY2186" s="127"/>
      <c r="AZ2186" s="127"/>
    </row>
    <row r="2187" spans="3:52">
      <c r="C2187" s="38"/>
      <c r="D2187" s="38"/>
      <c r="AF2187" s="127"/>
      <c r="AG2187" s="127"/>
      <c r="AH2187" s="127"/>
      <c r="AI2187" s="127"/>
      <c r="AJ2187" s="127"/>
      <c r="AK2187" s="153"/>
      <c r="AL2187" s="113"/>
      <c r="AS2187" s="127"/>
      <c r="AT2187" s="127"/>
      <c r="AU2187" s="127"/>
      <c r="AV2187" s="127"/>
      <c r="AW2187" s="127"/>
      <c r="AX2187" s="127"/>
      <c r="AY2187" s="127"/>
      <c r="AZ2187" s="127"/>
    </row>
    <row r="2188" spans="3:52">
      <c r="C2188" s="38"/>
      <c r="D2188" s="38"/>
      <c r="AF2188" s="127"/>
      <c r="AG2188" s="127"/>
      <c r="AH2188" s="127"/>
      <c r="AI2188" s="127"/>
      <c r="AJ2188" s="127"/>
      <c r="AK2188" s="153"/>
      <c r="AL2188" s="113"/>
      <c r="AS2188" s="127"/>
      <c r="AT2188" s="127"/>
      <c r="AU2188" s="127"/>
      <c r="AV2188" s="127"/>
      <c r="AW2188" s="127"/>
      <c r="AX2188" s="127"/>
      <c r="AY2188" s="127"/>
      <c r="AZ2188" s="127"/>
    </row>
    <row r="2189" spans="3:52">
      <c r="C2189" s="38"/>
      <c r="D2189" s="38"/>
      <c r="AF2189" s="127"/>
      <c r="AG2189" s="127"/>
      <c r="AH2189" s="127"/>
      <c r="AI2189" s="127"/>
      <c r="AJ2189" s="127"/>
      <c r="AK2189" s="153"/>
      <c r="AL2189" s="113"/>
      <c r="AS2189" s="127"/>
      <c r="AT2189" s="127"/>
      <c r="AU2189" s="127"/>
      <c r="AV2189" s="127"/>
      <c r="AW2189" s="127"/>
      <c r="AX2189" s="127"/>
      <c r="AY2189" s="127"/>
      <c r="AZ2189" s="127"/>
    </row>
    <row r="2190" spans="3:52">
      <c r="C2190" s="38"/>
      <c r="D2190" s="38"/>
      <c r="AF2190" s="127"/>
      <c r="AG2190" s="127"/>
      <c r="AH2190" s="127"/>
      <c r="AI2190" s="127"/>
      <c r="AJ2190" s="127"/>
      <c r="AK2190" s="153"/>
      <c r="AL2190" s="113"/>
      <c r="AS2190" s="127"/>
      <c r="AT2190" s="127"/>
      <c r="AU2190" s="127"/>
      <c r="AV2190" s="127"/>
      <c r="AW2190" s="127"/>
      <c r="AX2190" s="127"/>
      <c r="AY2190" s="127"/>
      <c r="AZ2190" s="127"/>
    </row>
    <row r="2191" spans="3:52">
      <c r="C2191" s="38"/>
      <c r="D2191" s="38"/>
      <c r="AF2191" s="127"/>
      <c r="AG2191" s="127"/>
      <c r="AH2191" s="127"/>
      <c r="AI2191" s="127"/>
      <c r="AJ2191" s="127"/>
      <c r="AK2191" s="153"/>
      <c r="AL2191" s="113"/>
      <c r="AS2191" s="127"/>
      <c r="AT2191" s="127"/>
      <c r="AU2191" s="127"/>
      <c r="AV2191" s="127"/>
      <c r="AW2191" s="127"/>
      <c r="AX2191" s="127"/>
      <c r="AY2191" s="127"/>
      <c r="AZ2191" s="127"/>
    </row>
    <row r="2192" spans="3:52">
      <c r="C2192" s="38"/>
      <c r="D2192" s="38"/>
      <c r="AF2192" s="127"/>
      <c r="AG2192" s="127"/>
      <c r="AH2192" s="127"/>
      <c r="AI2192" s="127"/>
      <c r="AJ2192" s="127"/>
      <c r="AK2192" s="153"/>
      <c r="AL2192" s="113"/>
      <c r="AS2192" s="127"/>
      <c r="AT2192" s="127"/>
      <c r="AU2192" s="127"/>
      <c r="AV2192" s="127"/>
      <c r="AW2192" s="127"/>
      <c r="AX2192" s="127"/>
      <c r="AY2192" s="127"/>
      <c r="AZ2192" s="127"/>
    </row>
    <row r="2193" spans="3:52">
      <c r="C2193" s="38"/>
      <c r="D2193" s="38"/>
      <c r="AF2193" s="127"/>
      <c r="AG2193" s="127"/>
      <c r="AH2193" s="127"/>
      <c r="AI2193" s="127"/>
      <c r="AJ2193" s="127"/>
      <c r="AK2193" s="153"/>
      <c r="AL2193" s="113"/>
      <c r="AS2193" s="127"/>
      <c r="AT2193" s="127"/>
      <c r="AU2193" s="127"/>
      <c r="AV2193" s="127"/>
      <c r="AW2193" s="127"/>
      <c r="AX2193" s="127"/>
      <c r="AY2193" s="127"/>
      <c r="AZ2193" s="127"/>
    </row>
    <row r="2194" spans="3:52">
      <c r="C2194" s="38"/>
      <c r="D2194" s="38"/>
      <c r="AF2194" s="127"/>
      <c r="AG2194" s="127"/>
      <c r="AH2194" s="127"/>
      <c r="AI2194" s="127"/>
      <c r="AJ2194" s="127"/>
      <c r="AK2194" s="153"/>
      <c r="AL2194" s="113"/>
      <c r="AS2194" s="127"/>
      <c r="AT2194" s="127"/>
      <c r="AU2194" s="127"/>
      <c r="AV2194" s="127"/>
      <c r="AW2194" s="127"/>
      <c r="AX2194" s="127"/>
      <c r="AY2194" s="127"/>
      <c r="AZ2194" s="127"/>
    </row>
    <row r="2195" spans="3:52">
      <c r="C2195" s="38"/>
      <c r="D2195" s="38"/>
      <c r="AF2195" s="127"/>
      <c r="AG2195" s="127"/>
      <c r="AH2195" s="127"/>
      <c r="AI2195" s="127"/>
      <c r="AJ2195" s="127"/>
      <c r="AK2195" s="153"/>
      <c r="AL2195" s="113"/>
      <c r="AS2195" s="127"/>
      <c r="AT2195" s="127"/>
      <c r="AU2195" s="127"/>
      <c r="AV2195" s="127"/>
      <c r="AW2195" s="127"/>
      <c r="AX2195" s="127"/>
      <c r="AY2195" s="127"/>
      <c r="AZ2195" s="127"/>
    </row>
    <row r="2196" spans="3:52">
      <c r="C2196" s="38"/>
      <c r="D2196" s="38"/>
      <c r="AF2196" s="127"/>
      <c r="AG2196" s="127"/>
      <c r="AH2196" s="127"/>
      <c r="AI2196" s="127"/>
      <c r="AJ2196" s="127"/>
      <c r="AK2196" s="153"/>
      <c r="AL2196" s="113"/>
      <c r="AS2196" s="127"/>
      <c r="AT2196" s="127"/>
      <c r="AU2196" s="127"/>
      <c r="AV2196" s="127"/>
      <c r="AW2196" s="127"/>
      <c r="AX2196" s="127"/>
      <c r="AY2196" s="127"/>
      <c r="AZ2196" s="127"/>
    </row>
    <row r="2197" spans="3:52">
      <c r="C2197" s="38"/>
      <c r="D2197" s="38"/>
      <c r="AF2197" s="127"/>
      <c r="AG2197" s="127"/>
      <c r="AH2197" s="127"/>
      <c r="AI2197" s="127"/>
      <c r="AJ2197" s="127"/>
      <c r="AK2197" s="153"/>
      <c r="AL2197" s="113"/>
      <c r="AS2197" s="127"/>
      <c r="AT2197" s="127"/>
      <c r="AU2197" s="127"/>
      <c r="AV2197" s="127"/>
      <c r="AW2197" s="127"/>
      <c r="AX2197" s="127"/>
      <c r="AY2197" s="127"/>
      <c r="AZ2197" s="127"/>
    </row>
    <row r="2198" spans="3:52">
      <c r="C2198" s="38"/>
      <c r="D2198" s="38"/>
      <c r="AF2198" s="127"/>
      <c r="AG2198" s="127"/>
      <c r="AH2198" s="127"/>
      <c r="AI2198" s="127"/>
      <c r="AJ2198" s="127"/>
      <c r="AK2198" s="153"/>
      <c r="AL2198" s="113"/>
      <c r="AS2198" s="127"/>
      <c r="AT2198" s="127"/>
      <c r="AU2198" s="127"/>
      <c r="AV2198" s="127"/>
      <c r="AW2198" s="127"/>
      <c r="AX2198" s="127"/>
      <c r="AY2198" s="127"/>
      <c r="AZ2198" s="127"/>
    </row>
    <row r="2199" spans="3:52">
      <c r="C2199" s="38"/>
      <c r="D2199" s="38"/>
      <c r="AF2199" s="127"/>
      <c r="AG2199" s="127"/>
      <c r="AH2199" s="127"/>
      <c r="AI2199" s="127"/>
      <c r="AJ2199" s="127"/>
      <c r="AK2199" s="153"/>
      <c r="AL2199" s="113"/>
      <c r="AS2199" s="127"/>
      <c r="AT2199" s="127"/>
      <c r="AU2199" s="127"/>
      <c r="AV2199" s="127"/>
      <c r="AW2199" s="127"/>
      <c r="AX2199" s="127"/>
      <c r="AY2199" s="127"/>
      <c r="AZ2199" s="127"/>
    </row>
    <row r="2200" spans="3:52">
      <c r="C2200" s="38"/>
      <c r="D2200" s="38"/>
      <c r="AF2200" s="127"/>
      <c r="AG2200" s="127"/>
      <c r="AH2200" s="127"/>
      <c r="AI2200" s="127"/>
      <c r="AJ2200" s="127"/>
      <c r="AK2200" s="153"/>
      <c r="AL2200" s="113"/>
      <c r="AS2200" s="127"/>
      <c r="AT2200" s="127"/>
      <c r="AU2200" s="127"/>
      <c r="AV2200" s="127"/>
      <c r="AW2200" s="127"/>
      <c r="AX2200" s="127"/>
      <c r="AY2200" s="127"/>
      <c r="AZ2200" s="127"/>
    </row>
    <row r="2201" spans="3:52">
      <c r="C2201" s="38"/>
      <c r="D2201" s="38"/>
      <c r="AF2201" s="127"/>
      <c r="AG2201" s="127"/>
      <c r="AH2201" s="127"/>
      <c r="AI2201" s="127"/>
      <c r="AJ2201" s="127"/>
      <c r="AK2201" s="153"/>
      <c r="AL2201" s="113"/>
      <c r="AS2201" s="127"/>
      <c r="AT2201" s="127"/>
      <c r="AU2201" s="127"/>
      <c r="AV2201" s="127"/>
      <c r="AW2201" s="127"/>
      <c r="AX2201" s="127"/>
      <c r="AY2201" s="127"/>
      <c r="AZ2201" s="127"/>
    </row>
    <row r="2202" spans="3:52">
      <c r="C2202" s="38"/>
      <c r="D2202" s="38"/>
      <c r="AF2202" s="127"/>
      <c r="AG2202" s="127"/>
      <c r="AH2202" s="127"/>
      <c r="AI2202" s="127"/>
      <c r="AJ2202" s="127"/>
      <c r="AK2202" s="153"/>
      <c r="AL2202" s="113"/>
      <c r="AS2202" s="127"/>
      <c r="AT2202" s="127"/>
      <c r="AU2202" s="127"/>
      <c r="AV2202" s="127"/>
      <c r="AW2202" s="127"/>
      <c r="AX2202" s="127"/>
      <c r="AY2202" s="127"/>
      <c r="AZ2202" s="127"/>
    </row>
    <row r="2203" spans="3:52">
      <c r="C2203" s="38"/>
      <c r="D2203" s="38"/>
      <c r="AF2203" s="127"/>
      <c r="AG2203" s="127"/>
      <c r="AH2203" s="127"/>
      <c r="AI2203" s="127"/>
      <c r="AJ2203" s="127"/>
      <c r="AK2203" s="153"/>
      <c r="AL2203" s="113"/>
      <c r="AS2203" s="127"/>
      <c r="AT2203" s="127"/>
      <c r="AU2203" s="127"/>
      <c r="AV2203" s="127"/>
      <c r="AW2203" s="127"/>
      <c r="AX2203" s="127"/>
      <c r="AY2203" s="127"/>
      <c r="AZ2203" s="127"/>
    </row>
    <row r="2204" spans="3:52">
      <c r="C2204" s="38"/>
      <c r="D2204" s="38"/>
      <c r="AF2204" s="127"/>
      <c r="AG2204" s="127"/>
      <c r="AH2204" s="127"/>
      <c r="AI2204" s="127"/>
      <c r="AJ2204" s="127"/>
      <c r="AK2204" s="153"/>
      <c r="AL2204" s="113"/>
      <c r="AS2204" s="127"/>
      <c r="AT2204" s="127"/>
      <c r="AU2204" s="127"/>
      <c r="AV2204" s="127"/>
      <c r="AW2204" s="127"/>
      <c r="AX2204" s="127"/>
      <c r="AY2204" s="127"/>
      <c r="AZ2204" s="127"/>
    </row>
    <row r="2205" spans="3:52">
      <c r="C2205" s="38"/>
      <c r="D2205" s="38"/>
      <c r="AF2205" s="127"/>
      <c r="AG2205" s="127"/>
      <c r="AH2205" s="127"/>
      <c r="AI2205" s="127"/>
      <c r="AJ2205" s="127"/>
      <c r="AK2205" s="153"/>
      <c r="AL2205" s="113"/>
      <c r="AS2205" s="127"/>
      <c r="AT2205" s="127"/>
      <c r="AU2205" s="127"/>
      <c r="AV2205" s="127"/>
      <c r="AW2205" s="127"/>
      <c r="AX2205" s="127"/>
      <c r="AY2205" s="127"/>
      <c r="AZ2205" s="127"/>
    </row>
    <row r="2206" spans="3:52">
      <c r="C2206" s="38"/>
      <c r="D2206" s="38"/>
      <c r="AF2206" s="127"/>
      <c r="AG2206" s="127"/>
      <c r="AH2206" s="127"/>
      <c r="AI2206" s="127"/>
      <c r="AJ2206" s="127"/>
      <c r="AK2206" s="153"/>
      <c r="AL2206" s="113"/>
      <c r="AS2206" s="127"/>
      <c r="AT2206" s="127"/>
      <c r="AU2206" s="127"/>
      <c r="AV2206" s="127"/>
      <c r="AW2206" s="127"/>
      <c r="AX2206" s="127"/>
      <c r="AY2206" s="127"/>
      <c r="AZ2206" s="127"/>
    </row>
    <row r="2207" spans="3:52">
      <c r="C2207" s="38"/>
      <c r="D2207" s="38"/>
      <c r="AF2207" s="127"/>
      <c r="AG2207" s="127"/>
      <c r="AH2207" s="127"/>
      <c r="AI2207" s="127"/>
      <c r="AJ2207" s="127"/>
      <c r="AK2207" s="153"/>
      <c r="AL2207" s="113"/>
      <c r="AS2207" s="127"/>
      <c r="AT2207" s="127"/>
      <c r="AU2207" s="127"/>
      <c r="AV2207" s="127"/>
      <c r="AW2207" s="127"/>
      <c r="AX2207" s="127"/>
      <c r="AY2207" s="127"/>
      <c r="AZ2207" s="127"/>
    </row>
    <row r="2208" spans="3:52">
      <c r="C2208" s="38"/>
      <c r="D2208" s="38"/>
      <c r="AF2208" s="127"/>
      <c r="AG2208" s="127"/>
      <c r="AH2208" s="127"/>
      <c r="AI2208" s="127"/>
      <c r="AJ2208" s="127"/>
      <c r="AK2208" s="153"/>
      <c r="AL2208" s="113"/>
      <c r="AS2208" s="127"/>
      <c r="AT2208" s="127"/>
      <c r="AU2208" s="127"/>
      <c r="AV2208" s="127"/>
      <c r="AW2208" s="127"/>
      <c r="AX2208" s="127"/>
      <c r="AY2208" s="127"/>
      <c r="AZ2208" s="127"/>
    </row>
    <row r="2209" spans="3:52">
      <c r="C2209" s="38"/>
      <c r="D2209" s="38"/>
      <c r="AF2209" s="127"/>
      <c r="AG2209" s="127"/>
      <c r="AH2209" s="127"/>
      <c r="AI2209" s="127"/>
      <c r="AJ2209" s="127"/>
      <c r="AK2209" s="153"/>
      <c r="AL2209" s="113"/>
      <c r="AS2209" s="127"/>
      <c r="AT2209" s="127"/>
      <c r="AU2209" s="127"/>
      <c r="AV2209" s="127"/>
      <c r="AW2209" s="127"/>
      <c r="AX2209" s="127"/>
      <c r="AY2209" s="127"/>
      <c r="AZ2209" s="127"/>
    </row>
    <row r="2210" spans="3:52">
      <c r="C2210" s="38"/>
      <c r="D2210" s="38"/>
      <c r="AF2210" s="127"/>
      <c r="AG2210" s="127"/>
      <c r="AH2210" s="127"/>
      <c r="AI2210" s="127"/>
      <c r="AJ2210" s="127"/>
      <c r="AK2210" s="153"/>
      <c r="AL2210" s="113"/>
      <c r="AS2210" s="127"/>
      <c r="AT2210" s="127"/>
      <c r="AU2210" s="127"/>
      <c r="AV2210" s="127"/>
      <c r="AW2210" s="127"/>
      <c r="AX2210" s="127"/>
      <c r="AY2210" s="127"/>
      <c r="AZ2210" s="127"/>
    </row>
    <row r="2211" spans="3:52">
      <c r="C2211" s="38"/>
      <c r="D2211" s="38"/>
      <c r="AF2211" s="127"/>
      <c r="AG2211" s="127"/>
      <c r="AH2211" s="127"/>
      <c r="AI2211" s="127"/>
      <c r="AJ2211" s="127"/>
      <c r="AK2211" s="153"/>
      <c r="AL2211" s="113"/>
      <c r="AS2211" s="127"/>
      <c r="AT2211" s="127"/>
      <c r="AU2211" s="127"/>
      <c r="AV2211" s="127"/>
      <c r="AW2211" s="127"/>
      <c r="AX2211" s="127"/>
      <c r="AY2211" s="127"/>
      <c r="AZ2211" s="127"/>
    </row>
    <row r="2212" spans="3:52">
      <c r="C2212" s="38"/>
      <c r="D2212" s="38"/>
      <c r="AF2212" s="127"/>
      <c r="AG2212" s="127"/>
      <c r="AH2212" s="127"/>
      <c r="AI2212" s="127"/>
      <c r="AJ2212" s="127"/>
      <c r="AK2212" s="153"/>
      <c r="AL2212" s="113"/>
      <c r="AS2212" s="127"/>
      <c r="AT2212" s="127"/>
      <c r="AU2212" s="127"/>
      <c r="AV2212" s="127"/>
      <c r="AW2212" s="127"/>
      <c r="AX2212" s="127"/>
      <c r="AY2212" s="127"/>
      <c r="AZ2212" s="127"/>
    </row>
    <row r="2213" spans="3:52">
      <c r="C2213" s="38"/>
      <c r="D2213" s="38"/>
      <c r="AF2213" s="127"/>
      <c r="AG2213" s="127"/>
      <c r="AH2213" s="127"/>
      <c r="AI2213" s="127"/>
      <c r="AJ2213" s="127"/>
      <c r="AK2213" s="153"/>
      <c r="AL2213" s="113"/>
      <c r="AS2213" s="127"/>
      <c r="AT2213" s="127"/>
      <c r="AU2213" s="127"/>
      <c r="AV2213" s="127"/>
      <c r="AW2213" s="127"/>
      <c r="AX2213" s="127"/>
      <c r="AY2213" s="127"/>
      <c r="AZ2213" s="127"/>
    </row>
    <row r="2214" spans="3:52">
      <c r="C2214" s="38"/>
      <c r="D2214" s="38"/>
      <c r="AF2214" s="127"/>
      <c r="AG2214" s="127"/>
      <c r="AH2214" s="127"/>
      <c r="AI2214" s="127"/>
      <c r="AJ2214" s="127"/>
      <c r="AK2214" s="153"/>
      <c r="AL2214" s="113"/>
      <c r="AS2214" s="127"/>
      <c r="AT2214" s="127"/>
      <c r="AU2214" s="127"/>
      <c r="AV2214" s="127"/>
      <c r="AW2214" s="127"/>
      <c r="AX2214" s="127"/>
      <c r="AY2214" s="127"/>
      <c r="AZ2214" s="127"/>
    </row>
    <row r="2215" spans="3:52">
      <c r="C2215" s="38"/>
      <c r="D2215" s="38"/>
      <c r="AF2215" s="127"/>
      <c r="AG2215" s="127"/>
      <c r="AH2215" s="127"/>
      <c r="AI2215" s="127"/>
      <c r="AJ2215" s="127"/>
      <c r="AK2215" s="153"/>
      <c r="AL2215" s="113"/>
      <c r="AS2215" s="127"/>
      <c r="AT2215" s="127"/>
      <c r="AU2215" s="127"/>
      <c r="AV2215" s="127"/>
      <c r="AW2215" s="127"/>
      <c r="AX2215" s="127"/>
      <c r="AY2215" s="127"/>
      <c r="AZ2215" s="127"/>
    </row>
    <row r="2216" spans="3:52">
      <c r="C2216" s="38"/>
      <c r="D2216" s="38"/>
      <c r="AF2216" s="127"/>
      <c r="AG2216" s="127"/>
      <c r="AH2216" s="127"/>
      <c r="AI2216" s="127"/>
      <c r="AJ2216" s="127"/>
      <c r="AK2216" s="153"/>
      <c r="AL2216" s="113"/>
      <c r="AS2216" s="127"/>
      <c r="AT2216" s="127"/>
      <c r="AU2216" s="127"/>
      <c r="AV2216" s="127"/>
      <c r="AW2216" s="127"/>
      <c r="AX2216" s="127"/>
      <c r="AY2216" s="127"/>
      <c r="AZ2216" s="127"/>
    </row>
    <row r="2217" spans="3:52">
      <c r="C2217" s="38"/>
      <c r="D2217" s="38"/>
      <c r="AF2217" s="127"/>
      <c r="AG2217" s="127"/>
      <c r="AH2217" s="127"/>
      <c r="AI2217" s="127"/>
      <c r="AJ2217" s="127"/>
      <c r="AK2217" s="153"/>
      <c r="AL2217" s="113"/>
      <c r="AS2217" s="127"/>
      <c r="AT2217" s="127"/>
      <c r="AU2217" s="127"/>
      <c r="AV2217" s="127"/>
      <c r="AW2217" s="127"/>
      <c r="AX2217" s="127"/>
      <c r="AY2217" s="127"/>
      <c r="AZ2217" s="127"/>
    </row>
    <row r="2218" spans="3:52">
      <c r="C2218" s="38"/>
      <c r="D2218" s="38"/>
      <c r="AF2218" s="127"/>
      <c r="AG2218" s="127"/>
      <c r="AH2218" s="127"/>
      <c r="AI2218" s="127"/>
      <c r="AJ2218" s="127"/>
      <c r="AK2218" s="153"/>
      <c r="AL2218" s="113"/>
      <c r="AS2218" s="127"/>
      <c r="AT2218" s="127"/>
      <c r="AU2218" s="127"/>
      <c r="AV2218" s="127"/>
      <c r="AW2218" s="127"/>
      <c r="AX2218" s="127"/>
      <c r="AY2218" s="127"/>
      <c r="AZ2218" s="127"/>
    </row>
    <row r="2219" spans="3:52">
      <c r="C2219" s="38"/>
      <c r="D2219" s="38"/>
      <c r="AF2219" s="127"/>
      <c r="AG2219" s="127"/>
      <c r="AH2219" s="127"/>
      <c r="AI2219" s="127"/>
      <c r="AJ2219" s="127"/>
      <c r="AK2219" s="153"/>
      <c r="AL2219" s="113"/>
      <c r="AS2219" s="127"/>
      <c r="AT2219" s="127"/>
      <c r="AU2219" s="127"/>
      <c r="AV2219" s="127"/>
      <c r="AW2219" s="127"/>
      <c r="AX2219" s="127"/>
      <c r="AY2219" s="127"/>
      <c r="AZ2219" s="127"/>
    </row>
    <row r="2220" spans="3:52">
      <c r="C2220" s="38"/>
      <c r="D2220" s="38"/>
      <c r="AF2220" s="127"/>
      <c r="AG2220" s="127"/>
      <c r="AH2220" s="127"/>
      <c r="AI2220" s="127"/>
      <c r="AJ2220" s="127"/>
      <c r="AK2220" s="153"/>
      <c r="AL2220" s="113"/>
      <c r="AS2220" s="127"/>
      <c r="AT2220" s="127"/>
      <c r="AU2220" s="127"/>
      <c r="AV2220" s="127"/>
      <c r="AW2220" s="127"/>
      <c r="AX2220" s="127"/>
      <c r="AY2220" s="127"/>
      <c r="AZ2220" s="127"/>
    </row>
    <row r="2221" spans="3:52">
      <c r="C2221" s="38"/>
      <c r="D2221" s="38"/>
      <c r="AF2221" s="127"/>
      <c r="AG2221" s="127"/>
      <c r="AH2221" s="127"/>
      <c r="AI2221" s="127"/>
      <c r="AJ2221" s="127"/>
      <c r="AK2221" s="153"/>
      <c r="AL2221" s="113"/>
      <c r="AS2221" s="127"/>
      <c r="AT2221" s="127"/>
      <c r="AU2221" s="127"/>
      <c r="AV2221" s="127"/>
      <c r="AW2221" s="127"/>
      <c r="AX2221" s="127"/>
      <c r="AY2221" s="127"/>
      <c r="AZ2221" s="127"/>
    </row>
    <row r="2222" spans="3:52">
      <c r="C2222" s="38"/>
      <c r="D2222" s="38"/>
      <c r="AF2222" s="127"/>
      <c r="AG2222" s="127"/>
      <c r="AH2222" s="127"/>
      <c r="AI2222" s="127"/>
      <c r="AJ2222" s="127"/>
      <c r="AK2222" s="153"/>
      <c r="AL2222" s="113"/>
      <c r="AS2222" s="127"/>
      <c r="AT2222" s="127"/>
      <c r="AU2222" s="127"/>
      <c r="AV2222" s="127"/>
      <c r="AW2222" s="127"/>
      <c r="AX2222" s="127"/>
      <c r="AY2222" s="127"/>
      <c r="AZ2222" s="127"/>
    </row>
    <row r="2223" spans="3:52">
      <c r="C2223" s="38"/>
      <c r="D2223" s="38"/>
      <c r="AF2223" s="127"/>
      <c r="AG2223" s="127"/>
      <c r="AH2223" s="127"/>
      <c r="AI2223" s="127"/>
      <c r="AJ2223" s="127"/>
      <c r="AK2223" s="153"/>
      <c r="AL2223" s="113"/>
      <c r="AS2223" s="127"/>
      <c r="AT2223" s="127"/>
      <c r="AU2223" s="127"/>
      <c r="AV2223" s="127"/>
      <c r="AW2223" s="127"/>
      <c r="AX2223" s="127"/>
      <c r="AY2223" s="127"/>
      <c r="AZ2223" s="127"/>
    </row>
    <row r="2224" spans="3:52">
      <c r="C2224" s="38"/>
      <c r="D2224" s="38"/>
      <c r="AF2224" s="127"/>
      <c r="AG2224" s="127"/>
      <c r="AH2224" s="127"/>
      <c r="AI2224" s="127"/>
      <c r="AJ2224" s="127"/>
      <c r="AK2224" s="153"/>
      <c r="AL2224" s="113"/>
      <c r="AS2224" s="127"/>
      <c r="AT2224" s="127"/>
      <c r="AU2224" s="127"/>
      <c r="AV2224" s="127"/>
      <c r="AW2224" s="127"/>
      <c r="AX2224" s="127"/>
      <c r="AY2224" s="127"/>
      <c r="AZ2224" s="127"/>
    </row>
    <row r="2225" spans="3:52">
      <c r="C2225" s="38"/>
      <c r="D2225" s="38"/>
      <c r="AF2225" s="127"/>
      <c r="AG2225" s="127"/>
      <c r="AH2225" s="127"/>
      <c r="AI2225" s="127"/>
      <c r="AJ2225" s="127"/>
      <c r="AK2225" s="153"/>
      <c r="AL2225" s="113"/>
      <c r="AS2225" s="127"/>
      <c r="AT2225" s="127"/>
      <c r="AU2225" s="127"/>
      <c r="AV2225" s="127"/>
      <c r="AW2225" s="127"/>
      <c r="AX2225" s="127"/>
      <c r="AY2225" s="127"/>
      <c r="AZ2225" s="127"/>
    </row>
    <row r="2226" spans="3:52">
      <c r="C2226" s="38"/>
      <c r="D2226" s="38"/>
      <c r="AF2226" s="127"/>
      <c r="AG2226" s="127"/>
      <c r="AH2226" s="127"/>
      <c r="AI2226" s="127"/>
      <c r="AJ2226" s="127"/>
      <c r="AK2226" s="153"/>
      <c r="AL2226" s="113"/>
      <c r="AS2226" s="127"/>
      <c r="AT2226" s="127"/>
      <c r="AU2226" s="127"/>
      <c r="AV2226" s="127"/>
      <c r="AW2226" s="127"/>
      <c r="AX2226" s="127"/>
      <c r="AY2226" s="127"/>
      <c r="AZ2226" s="127"/>
    </row>
    <row r="2227" spans="3:52">
      <c r="C2227" s="38"/>
      <c r="D2227" s="38"/>
      <c r="AF2227" s="127"/>
      <c r="AG2227" s="127"/>
      <c r="AH2227" s="127"/>
      <c r="AI2227" s="127"/>
      <c r="AJ2227" s="127"/>
      <c r="AK2227" s="153"/>
      <c r="AL2227" s="113"/>
      <c r="AS2227" s="127"/>
      <c r="AT2227" s="127"/>
      <c r="AU2227" s="127"/>
      <c r="AV2227" s="127"/>
      <c r="AW2227" s="127"/>
      <c r="AX2227" s="127"/>
      <c r="AY2227" s="127"/>
      <c r="AZ2227" s="127"/>
    </row>
    <row r="2228" spans="3:52">
      <c r="C2228" s="38"/>
      <c r="D2228" s="38"/>
      <c r="AF2228" s="127"/>
      <c r="AG2228" s="127"/>
      <c r="AH2228" s="127"/>
      <c r="AI2228" s="127"/>
      <c r="AJ2228" s="127"/>
      <c r="AK2228" s="153"/>
      <c r="AL2228" s="113"/>
      <c r="AS2228" s="127"/>
      <c r="AT2228" s="127"/>
      <c r="AU2228" s="127"/>
      <c r="AV2228" s="127"/>
      <c r="AW2228" s="127"/>
      <c r="AX2228" s="127"/>
      <c r="AY2228" s="127"/>
      <c r="AZ2228" s="127"/>
    </row>
    <row r="2229" spans="3:52">
      <c r="C2229" s="38"/>
      <c r="D2229" s="38"/>
      <c r="AF2229" s="127"/>
      <c r="AG2229" s="127"/>
      <c r="AH2229" s="127"/>
      <c r="AI2229" s="127"/>
      <c r="AJ2229" s="127"/>
      <c r="AK2229" s="153"/>
      <c r="AL2229" s="113"/>
      <c r="AS2229" s="127"/>
      <c r="AT2229" s="127"/>
      <c r="AU2229" s="127"/>
      <c r="AV2229" s="127"/>
      <c r="AW2229" s="127"/>
      <c r="AX2229" s="127"/>
      <c r="AY2229" s="127"/>
      <c r="AZ2229" s="127"/>
    </row>
    <row r="2230" spans="3:52">
      <c r="C2230" s="38"/>
      <c r="D2230" s="38"/>
      <c r="AF2230" s="127"/>
      <c r="AG2230" s="127"/>
      <c r="AH2230" s="127"/>
      <c r="AI2230" s="127"/>
      <c r="AJ2230" s="127"/>
      <c r="AK2230" s="153"/>
      <c r="AL2230" s="113"/>
      <c r="AS2230" s="127"/>
      <c r="AT2230" s="127"/>
      <c r="AU2230" s="127"/>
      <c r="AV2230" s="127"/>
      <c r="AW2230" s="127"/>
      <c r="AX2230" s="127"/>
      <c r="AY2230" s="127"/>
      <c r="AZ2230" s="127"/>
    </row>
    <row r="2231" spans="3:52">
      <c r="C2231" s="38"/>
      <c r="D2231" s="38"/>
      <c r="AF2231" s="127"/>
      <c r="AG2231" s="127"/>
      <c r="AH2231" s="127"/>
      <c r="AI2231" s="127"/>
      <c r="AJ2231" s="127"/>
      <c r="AK2231" s="153"/>
      <c r="AL2231" s="113"/>
      <c r="AS2231" s="127"/>
      <c r="AT2231" s="127"/>
      <c r="AU2231" s="127"/>
      <c r="AV2231" s="127"/>
      <c r="AW2231" s="127"/>
      <c r="AX2231" s="127"/>
      <c r="AY2231" s="127"/>
      <c r="AZ2231" s="127"/>
    </row>
    <row r="2232" spans="3:52">
      <c r="C2232" s="38"/>
      <c r="D2232" s="38"/>
      <c r="AF2232" s="127"/>
      <c r="AG2232" s="127"/>
      <c r="AH2232" s="127"/>
      <c r="AI2232" s="127"/>
      <c r="AJ2232" s="127"/>
      <c r="AK2232" s="153"/>
      <c r="AL2232" s="113"/>
      <c r="AS2232" s="127"/>
      <c r="AT2232" s="127"/>
      <c r="AU2232" s="127"/>
      <c r="AV2232" s="127"/>
      <c r="AW2232" s="127"/>
      <c r="AX2232" s="127"/>
      <c r="AY2232" s="127"/>
      <c r="AZ2232" s="127"/>
    </row>
    <row r="2233" spans="3:52">
      <c r="C2233" s="38"/>
      <c r="D2233" s="38"/>
      <c r="AF2233" s="127"/>
      <c r="AG2233" s="127"/>
      <c r="AH2233" s="127"/>
      <c r="AI2233" s="127"/>
      <c r="AJ2233" s="127"/>
      <c r="AK2233" s="153"/>
      <c r="AL2233" s="113"/>
      <c r="AS2233" s="127"/>
      <c r="AT2233" s="127"/>
      <c r="AU2233" s="127"/>
      <c r="AV2233" s="127"/>
      <c r="AW2233" s="127"/>
      <c r="AX2233" s="127"/>
      <c r="AY2233" s="127"/>
      <c r="AZ2233" s="127"/>
    </row>
    <row r="2234" spans="3:52">
      <c r="C2234" s="38"/>
      <c r="D2234" s="38"/>
      <c r="AF2234" s="127"/>
      <c r="AG2234" s="127"/>
      <c r="AH2234" s="127"/>
      <c r="AI2234" s="127"/>
      <c r="AJ2234" s="127"/>
      <c r="AK2234" s="153"/>
      <c r="AL2234" s="113"/>
      <c r="AS2234" s="127"/>
      <c r="AT2234" s="127"/>
      <c r="AU2234" s="127"/>
      <c r="AV2234" s="127"/>
      <c r="AW2234" s="127"/>
      <c r="AX2234" s="127"/>
      <c r="AY2234" s="127"/>
      <c r="AZ2234" s="127"/>
    </row>
    <row r="2235" spans="3:52">
      <c r="C2235" s="38"/>
      <c r="D2235" s="38"/>
      <c r="AF2235" s="127"/>
      <c r="AG2235" s="127"/>
      <c r="AH2235" s="127"/>
      <c r="AI2235" s="127"/>
      <c r="AJ2235" s="127"/>
      <c r="AK2235" s="153"/>
      <c r="AL2235" s="113"/>
      <c r="AS2235" s="127"/>
      <c r="AT2235" s="127"/>
      <c r="AU2235" s="127"/>
      <c r="AV2235" s="127"/>
      <c r="AW2235" s="127"/>
      <c r="AX2235" s="127"/>
      <c r="AY2235" s="127"/>
      <c r="AZ2235" s="127"/>
    </row>
    <row r="2236" spans="3:52">
      <c r="C2236" s="38"/>
      <c r="D2236" s="38"/>
      <c r="AF2236" s="127"/>
      <c r="AG2236" s="127"/>
      <c r="AH2236" s="127"/>
      <c r="AI2236" s="127"/>
      <c r="AJ2236" s="127"/>
      <c r="AK2236" s="153"/>
      <c r="AL2236" s="113"/>
      <c r="AS2236" s="127"/>
      <c r="AT2236" s="127"/>
      <c r="AU2236" s="127"/>
      <c r="AV2236" s="127"/>
      <c r="AW2236" s="127"/>
      <c r="AX2236" s="127"/>
      <c r="AY2236" s="127"/>
      <c r="AZ2236" s="127"/>
    </row>
    <row r="2237" spans="3:52">
      <c r="C2237" s="38"/>
      <c r="D2237" s="38"/>
      <c r="AF2237" s="127"/>
      <c r="AG2237" s="127"/>
      <c r="AH2237" s="127"/>
      <c r="AI2237" s="127"/>
      <c r="AJ2237" s="127"/>
      <c r="AK2237" s="153"/>
      <c r="AL2237" s="113"/>
      <c r="AS2237" s="127"/>
      <c r="AT2237" s="127"/>
      <c r="AU2237" s="127"/>
      <c r="AV2237" s="127"/>
      <c r="AW2237" s="127"/>
      <c r="AX2237" s="127"/>
      <c r="AY2237" s="127"/>
      <c r="AZ2237" s="127"/>
    </row>
    <row r="2238" spans="3:52">
      <c r="C2238" s="38"/>
      <c r="D2238" s="38"/>
      <c r="AF2238" s="127"/>
      <c r="AG2238" s="127"/>
      <c r="AH2238" s="127"/>
      <c r="AI2238" s="127"/>
      <c r="AJ2238" s="127"/>
      <c r="AK2238" s="153"/>
      <c r="AL2238" s="113"/>
      <c r="AS2238" s="127"/>
      <c r="AT2238" s="127"/>
      <c r="AU2238" s="127"/>
      <c r="AV2238" s="127"/>
      <c r="AW2238" s="127"/>
      <c r="AX2238" s="127"/>
      <c r="AY2238" s="127"/>
      <c r="AZ2238" s="127"/>
    </row>
    <row r="2239" spans="3:52">
      <c r="C2239" s="38"/>
      <c r="D2239" s="38"/>
      <c r="AF2239" s="127"/>
      <c r="AG2239" s="127"/>
      <c r="AH2239" s="127"/>
      <c r="AI2239" s="127"/>
      <c r="AJ2239" s="127"/>
      <c r="AK2239" s="153"/>
      <c r="AL2239" s="113"/>
      <c r="AS2239" s="127"/>
      <c r="AT2239" s="127"/>
      <c r="AU2239" s="127"/>
      <c r="AV2239" s="127"/>
      <c r="AW2239" s="127"/>
      <c r="AX2239" s="127"/>
      <c r="AY2239" s="127"/>
      <c r="AZ2239" s="127"/>
    </row>
    <row r="2240" spans="3:52">
      <c r="C2240" s="38"/>
      <c r="D2240" s="38"/>
      <c r="AF2240" s="127"/>
      <c r="AG2240" s="127"/>
      <c r="AH2240" s="127"/>
      <c r="AI2240" s="127"/>
      <c r="AJ2240" s="127"/>
      <c r="AK2240" s="153"/>
      <c r="AL2240" s="113"/>
      <c r="AS2240" s="127"/>
      <c r="AT2240" s="127"/>
      <c r="AU2240" s="127"/>
      <c r="AV2240" s="127"/>
      <c r="AW2240" s="127"/>
      <c r="AX2240" s="127"/>
      <c r="AY2240" s="127"/>
      <c r="AZ2240" s="127"/>
    </row>
    <row r="2241" spans="3:52">
      <c r="C2241" s="38"/>
      <c r="D2241" s="38"/>
      <c r="AF2241" s="127"/>
      <c r="AG2241" s="127"/>
      <c r="AH2241" s="127"/>
      <c r="AI2241" s="127"/>
      <c r="AJ2241" s="127"/>
      <c r="AK2241" s="153"/>
      <c r="AL2241" s="113"/>
      <c r="AS2241" s="127"/>
      <c r="AT2241" s="127"/>
      <c r="AU2241" s="127"/>
      <c r="AV2241" s="127"/>
      <c r="AW2241" s="127"/>
      <c r="AX2241" s="127"/>
      <c r="AY2241" s="127"/>
      <c r="AZ2241" s="127"/>
    </row>
    <row r="2242" spans="3:52">
      <c r="C2242" s="38"/>
      <c r="D2242" s="38"/>
      <c r="AF2242" s="127"/>
      <c r="AG2242" s="127"/>
      <c r="AH2242" s="127"/>
      <c r="AI2242" s="127"/>
      <c r="AJ2242" s="127"/>
      <c r="AK2242" s="153"/>
      <c r="AL2242" s="113"/>
      <c r="AS2242" s="127"/>
      <c r="AT2242" s="127"/>
      <c r="AU2242" s="127"/>
      <c r="AV2242" s="127"/>
      <c r="AW2242" s="127"/>
      <c r="AX2242" s="127"/>
      <c r="AY2242" s="127"/>
      <c r="AZ2242" s="127"/>
    </row>
    <row r="2243" spans="3:52">
      <c r="C2243" s="38"/>
      <c r="D2243" s="38"/>
      <c r="AF2243" s="127"/>
      <c r="AG2243" s="127"/>
      <c r="AH2243" s="127"/>
      <c r="AI2243" s="127"/>
      <c r="AJ2243" s="127"/>
      <c r="AK2243" s="153"/>
      <c r="AL2243" s="113"/>
      <c r="AS2243" s="127"/>
      <c r="AT2243" s="127"/>
      <c r="AU2243" s="127"/>
      <c r="AV2243" s="127"/>
      <c r="AW2243" s="127"/>
      <c r="AX2243" s="127"/>
      <c r="AY2243" s="127"/>
      <c r="AZ2243" s="127"/>
    </row>
    <row r="2244" spans="3:52">
      <c r="C2244" s="38"/>
      <c r="D2244" s="38"/>
      <c r="AF2244" s="127"/>
      <c r="AG2244" s="127"/>
      <c r="AH2244" s="127"/>
      <c r="AI2244" s="127"/>
      <c r="AJ2244" s="127"/>
      <c r="AK2244" s="153"/>
      <c r="AL2244" s="113"/>
      <c r="AS2244" s="127"/>
      <c r="AT2244" s="127"/>
      <c r="AU2244" s="127"/>
      <c r="AV2244" s="127"/>
      <c r="AW2244" s="127"/>
      <c r="AX2244" s="127"/>
      <c r="AY2244" s="127"/>
      <c r="AZ2244" s="127"/>
    </row>
    <row r="2245" spans="3:52">
      <c r="C2245" s="38"/>
      <c r="D2245" s="38"/>
      <c r="AF2245" s="127"/>
      <c r="AG2245" s="127"/>
      <c r="AH2245" s="127"/>
      <c r="AI2245" s="127"/>
      <c r="AJ2245" s="127"/>
      <c r="AK2245" s="153"/>
      <c r="AL2245" s="113"/>
      <c r="AS2245" s="127"/>
      <c r="AT2245" s="127"/>
      <c r="AU2245" s="127"/>
      <c r="AV2245" s="127"/>
      <c r="AW2245" s="127"/>
      <c r="AX2245" s="127"/>
      <c r="AY2245" s="127"/>
      <c r="AZ2245" s="127"/>
    </row>
    <row r="2246" spans="3:52">
      <c r="C2246" s="38"/>
      <c r="D2246" s="38"/>
      <c r="AF2246" s="127"/>
      <c r="AG2246" s="127"/>
      <c r="AH2246" s="127"/>
      <c r="AI2246" s="127"/>
      <c r="AJ2246" s="127"/>
      <c r="AK2246" s="153"/>
      <c r="AL2246" s="113"/>
      <c r="AS2246" s="127"/>
      <c r="AT2246" s="127"/>
      <c r="AU2246" s="127"/>
      <c r="AV2246" s="127"/>
      <c r="AW2246" s="127"/>
      <c r="AX2246" s="127"/>
      <c r="AY2246" s="127"/>
      <c r="AZ2246" s="127"/>
    </row>
    <row r="2247" spans="3:52">
      <c r="C2247" s="38"/>
      <c r="D2247" s="38"/>
      <c r="AF2247" s="127"/>
      <c r="AG2247" s="127"/>
      <c r="AH2247" s="127"/>
      <c r="AI2247" s="127"/>
      <c r="AJ2247" s="127"/>
      <c r="AK2247" s="153"/>
      <c r="AL2247" s="113"/>
      <c r="AS2247" s="127"/>
      <c r="AT2247" s="127"/>
      <c r="AU2247" s="127"/>
      <c r="AV2247" s="127"/>
      <c r="AW2247" s="127"/>
      <c r="AX2247" s="127"/>
      <c r="AY2247" s="127"/>
      <c r="AZ2247" s="127"/>
    </row>
    <row r="2248" spans="3:52">
      <c r="C2248" s="38"/>
      <c r="D2248" s="38"/>
      <c r="AF2248" s="127"/>
      <c r="AG2248" s="127"/>
      <c r="AH2248" s="127"/>
      <c r="AI2248" s="127"/>
      <c r="AJ2248" s="127"/>
      <c r="AK2248" s="153"/>
      <c r="AL2248" s="113"/>
      <c r="AS2248" s="127"/>
      <c r="AT2248" s="127"/>
      <c r="AU2248" s="127"/>
      <c r="AV2248" s="127"/>
      <c r="AW2248" s="127"/>
      <c r="AX2248" s="127"/>
      <c r="AY2248" s="127"/>
      <c r="AZ2248" s="127"/>
    </row>
    <row r="2249" spans="3:52">
      <c r="C2249" s="38"/>
      <c r="D2249" s="38"/>
      <c r="AF2249" s="127"/>
      <c r="AG2249" s="127"/>
      <c r="AH2249" s="127"/>
      <c r="AI2249" s="127"/>
      <c r="AJ2249" s="127"/>
      <c r="AK2249" s="153"/>
      <c r="AL2249" s="113"/>
      <c r="AS2249" s="127"/>
      <c r="AT2249" s="127"/>
      <c r="AU2249" s="127"/>
      <c r="AV2249" s="127"/>
      <c r="AW2249" s="127"/>
      <c r="AX2249" s="127"/>
      <c r="AY2249" s="127"/>
      <c r="AZ2249" s="127"/>
    </row>
    <row r="2250" spans="3:52">
      <c r="C2250" s="38"/>
      <c r="D2250" s="38"/>
      <c r="AF2250" s="127"/>
      <c r="AG2250" s="127"/>
      <c r="AH2250" s="127"/>
      <c r="AI2250" s="127"/>
      <c r="AJ2250" s="127"/>
      <c r="AK2250" s="153"/>
      <c r="AL2250" s="113"/>
      <c r="AS2250" s="127"/>
      <c r="AT2250" s="127"/>
      <c r="AU2250" s="127"/>
      <c r="AV2250" s="127"/>
      <c r="AW2250" s="127"/>
      <c r="AX2250" s="127"/>
      <c r="AY2250" s="127"/>
      <c r="AZ2250" s="127"/>
    </row>
    <row r="2251" spans="3:52">
      <c r="C2251" s="38"/>
      <c r="D2251" s="38"/>
      <c r="AF2251" s="127"/>
      <c r="AG2251" s="127"/>
      <c r="AH2251" s="127"/>
      <c r="AI2251" s="127"/>
      <c r="AJ2251" s="127"/>
      <c r="AK2251" s="153"/>
      <c r="AL2251" s="113"/>
      <c r="AS2251" s="127"/>
      <c r="AT2251" s="127"/>
      <c r="AU2251" s="127"/>
      <c r="AV2251" s="127"/>
      <c r="AW2251" s="127"/>
      <c r="AX2251" s="127"/>
      <c r="AY2251" s="127"/>
      <c r="AZ2251" s="127"/>
    </row>
    <row r="2252" spans="3:52">
      <c r="C2252" s="38"/>
      <c r="D2252" s="38"/>
      <c r="AF2252" s="127"/>
      <c r="AG2252" s="127"/>
      <c r="AH2252" s="127"/>
      <c r="AI2252" s="127"/>
      <c r="AJ2252" s="127"/>
      <c r="AK2252" s="153"/>
      <c r="AL2252" s="113"/>
      <c r="AS2252" s="127"/>
      <c r="AT2252" s="127"/>
      <c r="AU2252" s="127"/>
      <c r="AV2252" s="127"/>
      <c r="AW2252" s="127"/>
      <c r="AX2252" s="127"/>
      <c r="AY2252" s="127"/>
      <c r="AZ2252" s="127"/>
    </row>
    <row r="2253" spans="3:52">
      <c r="C2253" s="38"/>
      <c r="D2253" s="38"/>
      <c r="AF2253" s="127"/>
      <c r="AG2253" s="127"/>
      <c r="AH2253" s="127"/>
      <c r="AI2253" s="127"/>
      <c r="AJ2253" s="127"/>
      <c r="AK2253" s="153"/>
      <c r="AL2253" s="113"/>
      <c r="AS2253" s="127"/>
      <c r="AT2253" s="127"/>
      <c r="AU2253" s="127"/>
      <c r="AV2253" s="127"/>
      <c r="AW2253" s="127"/>
      <c r="AX2253" s="127"/>
      <c r="AY2253" s="127"/>
      <c r="AZ2253" s="127"/>
    </row>
    <row r="2254" spans="3:52">
      <c r="C2254" s="38"/>
      <c r="D2254" s="38"/>
      <c r="AF2254" s="127"/>
      <c r="AG2254" s="127"/>
      <c r="AH2254" s="127"/>
      <c r="AI2254" s="127"/>
      <c r="AJ2254" s="127"/>
      <c r="AK2254" s="153"/>
      <c r="AL2254" s="113"/>
      <c r="AS2254" s="127"/>
      <c r="AT2254" s="127"/>
      <c r="AU2254" s="127"/>
      <c r="AV2254" s="127"/>
      <c r="AW2254" s="127"/>
      <c r="AX2254" s="127"/>
      <c r="AY2254" s="127"/>
      <c r="AZ2254" s="127"/>
    </row>
    <row r="2255" spans="3:52">
      <c r="C2255" s="38"/>
      <c r="D2255" s="38"/>
      <c r="AF2255" s="127"/>
      <c r="AG2255" s="127"/>
      <c r="AH2255" s="127"/>
      <c r="AI2255" s="127"/>
      <c r="AJ2255" s="127"/>
      <c r="AK2255" s="153"/>
      <c r="AL2255" s="113"/>
      <c r="AS2255" s="127"/>
      <c r="AT2255" s="127"/>
      <c r="AU2255" s="127"/>
      <c r="AV2255" s="127"/>
      <c r="AW2255" s="127"/>
      <c r="AX2255" s="127"/>
      <c r="AY2255" s="127"/>
      <c r="AZ2255" s="127"/>
    </row>
    <row r="2256" spans="3:52">
      <c r="C2256" s="38"/>
      <c r="D2256" s="38"/>
      <c r="AF2256" s="127"/>
      <c r="AG2256" s="127"/>
      <c r="AH2256" s="127"/>
      <c r="AI2256" s="127"/>
      <c r="AJ2256" s="127"/>
      <c r="AK2256" s="153"/>
      <c r="AL2256" s="113"/>
      <c r="AS2256" s="127"/>
      <c r="AT2256" s="127"/>
      <c r="AU2256" s="127"/>
      <c r="AV2256" s="127"/>
      <c r="AW2256" s="127"/>
      <c r="AX2256" s="127"/>
      <c r="AY2256" s="127"/>
      <c r="AZ2256" s="127"/>
    </row>
    <row r="2257" spans="3:52">
      <c r="C2257" s="38"/>
      <c r="D2257" s="38"/>
      <c r="AF2257" s="127"/>
      <c r="AG2257" s="127"/>
      <c r="AH2257" s="127"/>
      <c r="AI2257" s="127"/>
      <c r="AJ2257" s="127"/>
      <c r="AK2257" s="153"/>
      <c r="AL2257" s="113"/>
      <c r="AS2257" s="127"/>
      <c r="AT2257" s="127"/>
      <c r="AU2257" s="127"/>
      <c r="AV2257" s="127"/>
      <c r="AW2257" s="127"/>
      <c r="AX2257" s="127"/>
      <c r="AY2257" s="127"/>
      <c r="AZ2257" s="127"/>
    </row>
    <row r="2258" spans="3:52">
      <c r="C2258" s="38"/>
      <c r="D2258" s="38"/>
      <c r="AF2258" s="127"/>
      <c r="AG2258" s="127"/>
      <c r="AH2258" s="127"/>
      <c r="AI2258" s="127"/>
      <c r="AJ2258" s="127"/>
      <c r="AK2258" s="153"/>
      <c r="AL2258" s="113"/>
      <c r="AS2258" s="127"/>
      <c r="AT2258" s="127"/>
      <c r="AU2258" s="127"/>
      <c r="AV2258" s="127"/>
      <c r="AW2258" s="127"/>
      <c r="AX2258" s="127"/>
      <c r="AY2258" s="127"/>
      <c r="AZ2258" s="127"/>
    </row>
    <row r="2259" spans="3:52">
      <c r="C2259" s="38"/>
      <c r="D2259" s="38"/>
      <c r="AF2259" s="127"/>
      <c r="AG2259" s="127"/>
      <c r="AH2259" s="127"/>
      <c r="AI2259" s="127"/>
      <c r="AJ2259" s="127"/>
      <c r="AK2259" s="153"/>
      <c r="AL2259" s="113"/>
      <c r="AS2259" s="127"/>
      <c r="AT2259" s="127"/>
      <c r="AU2259" s="127"/>
      <c r="AV2259" s="127"/>
      <c r="AW2259" s="127"/>
      <c r="AX2259" s="127"/>
      <c r="AY2259" s="127"/>
      <c r="AZ2259" s="127"/>
    </row>
    <row r="2260" spans="3:52">
      <c r="C2260" s="38"/>
      <c r="D2260" s="38"/>
      <c r="AF2260" s="127"/>
      <c r="AG2260" s="127"/>
      <c r="AH2260" s="127"/>
      <c r="AI2260" s="127"/>
      <c r="AJ2260" s="127"/>
      <c r="AK2260" s="153"/>
      <c r="AL2260" s="113"/>
      <c r="AS2260" s="127"/>
      <c r="AT2260" s="127"/>
      <c r="AU2260" s="127"/>
      <c r="AV2260" s="127"/>
      <c r="AW2260" s="127"/>
      <c r="AX2260" s="127"/>
      <c r="AY2260" s="127"/>
      <c r="AZ2260" s="127"/>
    </row>
    <row r="2261" spans="3:52">
      <c r="C2261" s="38"/>
      <c r="D2261" s="38"/>
      <c r="AF2261" s="127"/>
      <c r="AG2261" s="127"/>
      <c r="AH2261" s="127"/>
      <c r="AI2261" s="127"/>
      <c r="AJ2261" s="127"/>
      <c r="AK2261" s="153"/>
      <c r="AL2261" s="113"/>
      <c r="AS2261" s="127"/>
      <c r="AT2261" s="127"/>
      <c r="AU2261" s="127"/>
      <c r="AV2261" s="127"/>
      <c r="AW2261" s="127"/>
      <c r="AX2261" s="127"/>
      <c r="AY2261" s="127"/>
      <c r="AZ2261" s="127"/>
    </row>
    <row r="2262" spans="3:52">
      <c r="C2262" s="38"/>
      <c r="D2262" s="38"/>
      <c r="AF2262" s="127"/>
      <c r="AG2262" s="127"/>
      <c r="AH2262" s="127"/>
      <c r="AI2262" s="127"/>
      <c r="AJ2262" s="127"/>
      <c r="AK2262" s="153"/>
      <c r="AL2262" s="113"/>
      <c r="AS2262" s="127"/>
      <c r="AT2262" s="127"/>
      <c r="AU2262" s="127"/>
      <c r="AV2262" s="127"/>
      <c r="AW2262" s="127"/>
      <c r="AX2262" s="127"/>
      <c r="AY2262" s="127"/>
      <c r="AZ2262" s="127"/>
    </row>
    <row r="2263" spans="3:52">
      <c r="C2263" s="38"/>
      <c r="D2263" s="38"/>
      <c r="AF2263" s="127"/>
      <c r="AG2263" s="127"/>
      <c r="AH2263" s="127"/>
      <c r="AI2263" s="127"/>
      <c r="AJ2263" s="127"/>
      <c r="AK2263" s="153"/>
      <c r="AL2263" s="113"/>
      <c r="AS2263" s="127"/>
      <c r="AT2263" s="127"/>
      <c r="AU2263" s="127"/>
      <c r="AV2263" s="127"/>
      <c r="AW2263" s="127"/>
      <c r="AX2263" s="127"/>
      <c r="AY2263" s="127"/>
      <c r="AZ2263" s="127"/>
    </row>
    <row r="2264" spans="3:52">
      <c r="C2264" s="38"/>
      <c r="D2264" s="38"/>
      <c r="AF2264" s="127"/>
      <c r="AG2264" s="127"/>
      <c r="AH2264" s="127"/>
      <c r="AI2264" s="127"/>
      <c r="AJ2264" s="127"/>
      <c r="AK2264" s="153"/>
      <c r="AL2264" s="113"/>
      <c r="AS2264" s="127"/>
      <c r="AT2264" s="127"/>
      <c r="AU2264" s="127"/>
      <c r="AV2264" s="127"/>
      <c r="AW2264" s="127"/>
      <c r="AX2264" s="127"/>
      <c r="AY2264" s="127"/>
      <c r="AZ2264" s="127"/>
    </row>
    <row r="2265" spans="3:52">
      <c r="C2265" s="38"/>
      <c r="D2265" s="38"/>
      <c r="AF2265" s="127"/>
      <c r="AG2265" s="127"/>
      <c r="AH2265" s="127"/>
      <c r="AI2265" s="127"/>
      <c r="AJ2265" s="127"/>
      <c r="AK2265" s="153"/>
      <c r="AL2265" s="113"/>
      <c r="AS2265" s="127"/>
      <c r="AT2265" s="127"/>
      <c r="AU2265" s="127"/>
      <c r="AV2265" s="127"/>
      <c r="AW2265" s="127"/>
      <c r="AX2265" s="127"/>
      <c r="AY2265" s="127"/>
      <c r="AZ2265" s="127"/>
    </row>
    <row r="2266" spans="3:52">
      <c r="C2266" s="38"/>
      <c r="D2266" s="38"/>
      <c r="AF2266" s="127"/>
      <c r="AG2266" s="127"/>
      <c r="AH2266" s="127"/>
      <c r="AI2266" s="127"/>
      <c r="AJ2266" s="127"/>
      <c r="AK2266" s="153"/>
      <c r="AL2266" s="113"/>
      <c r="AS2266" s="127"/>
      <c r="AT2266" s="127"/>
      <c r="AU2266" s="127"/>
      <c r="AV2266" s="127"/>
      <c r="AW2266" s="127"/>
      <c r="AX2266" s="127"/>
      <c r="AY2266" s="127"/>
      <c r="AZ2266" s="127"/>
    </row>
    <row r="2267" spans="3:52">
      <c r="C2267" s="38"/>
      <c r="D2267" s="38"/>
      <c r="AF2267" s="127"/>
      <c r="AG2267" s="127"/>
      <c r="AH2267" s="127"/>
      <c r="AI2267" s="127"/>
      <c r="AJ2267" s="127"/>
      <c r="AK2267" s="153"/>
      <c r="AL2267" s="113"/>
      <c r="AS2267" s="127"/>
      <c r="AT2267" s="127"/>
      <c r="AU2267" s="127"/>
      <c r="AV2267" s="127"/>
      <c r="AW2267" s="127"/>
      <c r="AX2267" s="127"/>
      <c r="AY2267" s="127"/>
      <c r="AZ2267" s="127"/>
    </row>
    <row r="2268" spans="3:52">
      <c r="C2268" s="38"/>
      <c r="D2268" s="38"/>
      <c r="AF2268" s="127"/>
      <c r="AG2268" s="127"/>
      <c r="AH2268" s="127"/>
      <c r="AI2268" s="127"/>
      <c r="AJ2268" s="127"/>
      <c r="AK2268" s="153"/>
      <c r="AL2268" s="113"/>
      <c r="AS2268" s="127"/>
      <c r="AT2268" s="127"/>
      <c r="AU2268" s="127"/>
      <c r="AV2268" s="127"/>
      <c r="AW2268" s="127"/>
      <c r="AX2268" s="127"/>
      <c r="AY2268" s="127"/>
      <c r="AZ2268" s="127"/>
    </row>
    <row r="2269" spans="3:52">
      <c r="C2269" s="38"/>
      <c r="D2269" s="38"/>
      <c r="AF2269" s="127"/>
      <c r="AG2269" s="127"/>
      <c r="AH2269" s="127"/>
      <c r="AI2269" s="127"/>
      <c r="AJ2269" s="127"/>
      <c r="AK2269" s="153"/>
      <c r="AL2269" s="113"/>
      <c r="AS2269" s="127"/>
      <c r="AT2269" s="127"/>
      <c r="AU2269" s="127"/>
      <c r="AV2269" s="127"/>
      <c r="AW2269" s="127"/>
      <c r="AX2269" s="127"/>
      <c r="AY2269" s="127"/>
      <c r="AZ2269" s="127"/>
    </row>
    <row r="2270" spans="3:52">
      <c r="C2270" s="38"/>
      <c r="D2270" s="38"/>
      <c r="AF2270" s="127"/>
      <c r="AG2270" s="127"/>
      <c r="AH2270" s="127"/>
      <c r="AI2270" s="127"/>
      <c r="AJ2270" s="127"/>
      <c r="AK2270" s="153"/>
      <c r="AL2270" s="113"/>
      <c r="AS2270" s="127"/>
      <c r="AT2270" s="127"/>
      <c r="AU2270" s="127"/>
      <c r="AV2270" s="127"/>
      <c r="AW2270" s="127"/>
      <c r="AX2270" s="127"/>
      <c r="AY2270" s="127"/>
      <c r="AZ2270" s="127"/>
    </row>
    <row r="2271" spans="3:52">
      <c r="C2271" s="38"/>
      <c r="D2271" s="38"/>
      <c r="AF2271" s="127"/>
      <c r="AG2271" s="127"/>
      <c r="AH2271" s="127"/>
      <c r="AI2271" s="127"/>
      <c r="AJ2271" s="127"/>
      <c r="AK2271" s="153"/>
      <c r="AL2271" s="113"/>
      <c r="AS2271" s="127"/>
      <c r="AT2271" s="127"/>
      <c r="AU2271" s="127"/>
      <c r="AV2271" s="127"/>
      <c r="AW2271" s="127"/>
      <c r="AX2271" s="127"/>
      <c r="AY2271" s="127"/>
      <c r="AZ2271" s="127"/>
    </row>
    <row r="2272" spans="3:52">
      <c r="C2272" s="38"/>
      <c r="D2272" s="38"/>
      <c r="AF2272" s="127"/>
      <c r="AG2272" s="127"/>
      <c r="AH2272" s="127"/>
      <c r="AI2272" s="127"/>
      <c r="AJ2272" s="127"/>
      <c r="AK2272" s="153"/>
      <c r="AL2272" s="113"/>
      <c r="AS2272" s="127"/>
      <c r="AT2272" s="127"/>
      <c r="AU2272" s="127"/>
      <c r="AV2272" s="127"/>
      <c r="AW2272" s="127"/>
      <c r="AX2272" s="127"/>
      <c r="AY2272" s="127"/>
      <c r="AZ2272" s="127"/>
    </row>
    <row r="2273" spans="3:52">
      <c r="C2273" s="38"/>
      <c r="D2273" s="38"/>
      <c r="AF2273" s="127"/>
      <c r="AG2273" s="127"/>
      <c r="AH2273" s="127"/>
      <c r="AI2273" s="127"/>
      <c r="AJ2273" s="127"/>
      <c r="AK2273" s="153"/>
      <c r="AL2273" s="113"/>
      <c r="AS2273" s="127"/>
      <c r="AT2273" s="127"/>
      <c r="AU2273" s="127"/>
      <c r="AV2273" s="127"/>
      <c r="AW2273" s="127"/>
      <c r="AX2273" s="127"/>
      <c r="AY2273" s="127"/>
      <c r="AZ2273" s="127"/>
    </row>
    <row r="2274" spans="3:52">
      <c r="C2274" s="38"/>
      <c r="D2274" s="38"/>
      <c r="AF2274" s="127"/>
      <c r="AG2274" s="127"/>
      <c r="AH2274" s="127"/>
      <c r="AI2274" s="127"/>
      <c r="AJ2274" s="127"/>
      <c r="AK2274" s="153"/>
      <c r="AL2274" s="113"/>
      <c r="AS2274" s="127"/>
      <c r="AT2274" s="127"/>
      <c r="AU2274" s="127"/>
      <c r="AV2274" s="127"/>
      <c r="AW2274" s="127"/>
      <c r="AX2274" s="127"/>
      <c r="AY2274" s="127"/>
      <c r="AZ2274" s="127"/>
    </row>
    <row r="2275" spans="3:52">
      <c r="C2275" s="38"/>
      <c r="D2275" s="38"/>
      <c r="AF2275" s="127"/>
      <c r="AG2275" s="127"/>
      <c r="AH2275" s="127"/>
      <c r="AI2275" s="127"/>
      <c r="AJ2275" s="127"/>
      <c r="AK2275" s="153"/>
      <c r="AL2275" s="113"/>
      <c r="AS2275" s="127"/>
      <c r="AT2275" s="127"/>
      <c r="AU2275" s="127"/>
      <c r="AV2275" s="127"/>
      <c r="AW2275" s="127"/>
      <c r="AX2275" s="127"/>
      <c r="AY2275" s="127"/>
      <c r="AZ2275" s="127"/>
    </row>
    <row r="2276" spans="3:52">
      <c r="C2276" s="38"/>
      <c r="D2276" s="38"/>
      <c r="AF2276" s="127"/>
      <c r="AG2276" s="127"/>
      <c r="AH2276" s="127"/>
      <c r="AI2276" s="127"/>
      <c r="AJ2276" s="127"/>
      <c r="AK2276" s="153"/>
      <c r="AL2276" s="113"/>
      <c r="AS2276" s="127"/>
      <c r="AT2276" s="127"/>
      <c r="AU2276" s="127"/>
      <c r="AV2276" s="127"/>
      <c r="AW2276" s="127"/>
      <c r="AX2276" s="127"/>
      <c r="AY2276" s="127"/>
      <c r="AZ2276" s="127"/>
    </row>
    <row r="2277" spans="3:52">
      <c r="C2277" s="38"/>
      <c r="D2277" s="38"/>
      <c r="AF2277" s="127"/>
      <c r="AG2277" s="127"/>
      <c r="AH2277" s="127"/>
      <c r="AI2277" s="127"/>
      <c r="AJ2277" s="127"/>
      <c r="AK2277" s="153"/>
      <c r="AL2277" s="113"/>
      <c r="AS2277" s="127"/>
      <c r="AT2277" s="127"/>
      <c r="AU2277" s="127"/>
      <c r="AV2277" s="127"/>
      <c r="AW2277" s="127"/>
      <c r="AX2277" s="127"/>
      <c r="AY2277" s="127"/>
      <c r="AZ2277" s="127"/>
    </row>
    <row r="2278" spans="3:52">
      <c r="C2278" s="38"/>
      <c r="D2278" s="38"/>
      <c r="AF2278" s="127"/>
      <c r="AG2278" s="127"/>
      <c r="AH2278" s="127"/>
      <c r="AI2278" s="127"/>
      <c r="AJ2278" s="127"/>
      <c r="AK2278" s="153"/>
      <c r="AL2278" s="113"/>
      <c r="AS2278" s="127"/>
      <c r="AT2278" s="127"/>
      <c r="AU2278" s="127"/>
      <c r="AV2278" s="127"/>
      <c r="AW2278" s="127"/>
      <c r="AX2278" s="127"/>
      <c r="AY2278" s="127"/>
      <c r="AZ2278" s="127"/>
    </row>
    <row r="2279" spans="3:52">
      <c r="C2279" s="38"/>
      <c r="D2279" s="38"/>
      <c r="AF2279" s="127"/>
      <c r="AG2279" s="127"/>
      <c r="AH2279" s="127"/>
      <c r="AI2279" s="127"/>
      <c r="AJ2279" s="127"/>
      <c r="AK2279" s="153"/>
      <c r="AL2279" s="113"/>
      <c r="AS2279" s="127"/>
      <c r="AT2279" s="127"/>
      <c r="AU2279" s="127"/>
      <c r="AV2279" s="127"/>
      <c r="AW2279" s="127"/>
      <c r="AX2279" s="127"/>
      <c r="AY2279" s="127"/>
      <c r="AZ2279" s="127"/>
    </row>
    <row r="2280" spans="3:52">
      <c r="C2280" s="38"/>
      <c r="D2280" s="38"/>
      <c r="AF2280" s="127"/>
      <c r="AG2280" s="127"/>
      <c r="AH2280" s="127"/>
      <c r="AI2280" s="127"/>
      <c r="AJ2280" s="127"/>
      <c r="AK2280" s="153"/>
      <c r="AL2280" s="113"/>
      <c r="AS2280" s="127"/>
      <c r="AT2280" s="127"/>
      <c r="AU2280" s="127"/>
      <c r="AV2280" s="127"/>
      <c r="AW2280" s="127"/>
      <c r="AX2280" s="127"/>
      <c r="AY2280" s="127"/>
      <c r="AZ2280" s="127"/>
    </row>
    <row r="2281" spans="3:52">
      <c r="C2281" s="38"/>
      <c r="D2281" s="38"/>
      <c r="AF2281" s="127"/>
      <c r="AG2281" s="127"/>
      <c r="AH2281" s="127"/>
      <c r="AI2281" s="127"/>
      <c r="AJ2281" s="127"/>
      <c r="AK2281" s="153"/>
      <c r="AL2281" s="113"/>
      <c r="AS2281" s="127"/>
      <c r="AT2281" s="127"/>
      <c r="AU2281" s="127"/>
      <c r="AV2281" s="127"/>
      <c r="AW2281" s="127"/>
      <c r="AX2281" s="127"/>
      <c r="AY2281" s="127"/>
      <c r="AZ2281" s="127"/>
    </row>
    <row r="2282" spans="3:52">
      <c r="C2282" s="38"/>
      <c r="D2282" s="38"/>
      <c r="AF2282" s="127"/>
      <c r="AG2282" s="127"/>
      <c r="AH2282" s="127"/>
      <c r="AI2282" s="127"/>
      <c r="AJ2282" s="127"/>
      <c r="AK2282" s="153"/>
      <c r="AL2282" s="113"/>
      <c r="AS2282" s="127"/>
      <c r="AT2282" s="127"/>
      <c r="AU2282" s="127"/>
      <c r="AV2282" s="127"/>
      <c r="AW2282" s="127"/>
      <c r="AX2282" s="127"/>
      <c r="AY2282" s="127"/>
      <c r="AZ2282" s="127"/>
    </row>
    <row r="2283" spans="3:52">
      <c r="C2283" s="38"/>
      <c r="D2283" s="38"/>
      <c r="AF2283" s="127"/>
      <c r="AG2283" s="127"/>
      <c r="AH2283" s="127"/>
      <c r="AI2283" s="127"/>
      <c r="AJ2283" s="127"/>
      <c r="AK2283" s="153"/>
      <c r="AL2283" s="113"/>
      <c r="AS2283" s="127"/>
      <c r="AT2283" s="127"/>
      <c r="AU2283" s="127"/>
      <c r="AV2283" s="127"/>
      <c r="AW2283" s="127"/>
      <c r="AX2283" s="127"/>
      <c r="AY2283" s="127"/>
      <c r="AZ2283" s="127"/>
    </row>
    <row r="2284" spans="3:52">
      <c r="C2284" s="38"/>
      <c r="D2284" s="38"/>
      <c r="AF2284" s="127"/>
      <c r="AG2284" s="127"/>
      <c r="AH2284" s="127"/>
      <c r="AI2284" s="127"/>
      <c r="AJ2284" s="127"/>
      <c r="AK2284" s="153"/>
      <c r="AL2284" s="113"/>
      <c r="AS2284" s="127"/>
      <c r="AT2284" s="127"/>
      <c r="AU2284" s="127"/>
      <c r="AV2284" s="127"/>
      <c r="AW2284" s="127"/>
      <c r="AX2284" s="127"/>
      <c r="AY2284" s="127"/>
      <c r="AZ2284" s="127"/>
    </row>
    <row r="2285" spans="3:52">
      <c r="C2285" s="38"/>
      <c r="D2285" s="38"/>
      <c r="AF2285" s="127"/>
      <c r="AG2285" s="127"/>
      <c r="AH2285" s="127"/>
      <c r="AI2285" s="127"/>
      <c r="AJ2285" s="127"/>
      <c r="AK2285" s="153"/>
      <c r="AL2285" s="113"/>
      <c r="AS2285" s="127"/>
      <c r="AT2285" s="127"/>
      <c r="AU2285" s="127"/>
      <c r="AV2285" s="127"/>
      <c r="AW2285" s="127"/>
      <c r="AX2285" s="127"/>
      <c r="AY2285" s="127"/>
      <c r="AZ2285" s="127"/>
    </row>
    <row r="2286" spans="3:52">
      <c r="C2286" s="38"/>
      <c r="D2286" s="38"/>
      <c r="AF2286" s="127"/>
      <c r="AG2286" s="127"/>
      <c r="AH2286" s="127"/>
      <c r="AI2286" s="127"/>
      <c r="AJ2286" s="127"/>
      <c r="AK2286" s="153"/>
      <c r="AL2286" s="113"/>
      <c r="AS2286" s="127"/>
      <c r="AT2286" s="127"/>
      <c r="AU2286" s="127"/>
      <c r="AV2286" s="127"/>
      <c r="AW2286" s="127"/>
      <c r="AX2286" s="127"/>
      <c r="AY2286" s="127"/>
      <c r="AZ2286" s="127"/>
    </row>
    <row r="2287" spans="3:52">
      <c r="C2287" s="38"/>
      <c r="D2287" s="38"/>
      <c r="AF2287" s="127"/>
      <c r="AG2287" s="127"/>
      <c r="AH2287" s="127"/>
      <c r="AI2287" s="127"/>
      <c r="AJ2287" s="127"/>
      <c r="AK2287" s="153"/>
      <c r="AL2287" s="113"/>
      <c r="AS2287" s="127"/>
      <c r="AT2287" s="127"/>
      <c r="AU2287" s="127"/>
      <c r="AV2287" s="127"/>
      <c r="AW2287" s="127"/>
      <c r="AX2287" s="127"/>
      <c r="AY2287" s="127"/>
      <c r="AZ2287" s="127"/>
    </row>
    <row r="2288" spans="3:52">
      <c r="C2288" s="38"/>
      <c r="D2288" s="38"/>
      <c r="AF2288" s="127"/>
      <c r="AG2288" s="127"/>
      <c r="AH2288" s="127"/>
      <c r="AI2288" s="127"/>
      <c r="AJ2288" s="127"/>
      <c r="AK2288" s="153"/>
      <c r="AL2288" s="113"/>
      <c r="AS2288" s="127"/>
      <c r="AT2288" s="127"/>
      <c r="AU2288" s="127"/>
      <c r="AV2288" s="127"/>
      <c r="AW2288" s="127"/>
      <c r="AX2288" s="127"/>
      <c r="AY2288" s="127"/>
      <c r="AZ2288" s="127"/>
    </row>
    <row r="2289" spans="3:52">
      <c r="C2289" s="38"/>
      <c r="D2289" s="38"/>
      <c r="AF2289" s="127"/>
      <c r="AG2289" s="127"/>
      <c r="AH2289" s="127"/>
      <c r="AI2289" s="127"/>
      <c r="AJ2289" s="127"/>
      <c r="AK2289" s="153"/>
      <c r="AL2289" s="113"/>
      <c r="AS2289" s="127"/>
      <c r="AT2289" s="127"/>
      <c r="AU2289" s="127"/>
      <c r="AV2289" s="127"/>
      <c r="AW2289" s="127"/>
      <c r="AX2289" s="127"/>
      <c r="AY2289" s="127"/>
      <c r="AZ2289" s="127"/>
    </row>
    <row r="2290" spans="3:52">
      <c r="C2290" s="38"/>
      <c r="D2290" s="38"/>
      <c r="AF2290" s="127"/>
      <c r="AG2290" s="127"/>
      <c r="AH2290" s="127"/>
      <c r="AI2290" s="127"/>
      <c r="AJ2290" s="127"/>
      <c r="AK2290" s="153"/>
      <c r="AL2290" s="113"/>
      <c r="AS2290" s="127"/>
      <c r="AT2290" s="127"/>
      <c r="AU2290" s="127"/>
      <c r="AV2290" s="127"/>
      <c r="AW2290" s="127"/>
      <c r="AX2290" s="127"/>
      <c r="AY2290" s="127"/>
      <c r="AZ2290" s="127"/>
    </row>
    <row r="2291" spans="3:52">
      <c r="C2291" s="38"/>
      <c r="D2291" s="38"/>
      <c r="AF2291" s="127"/>
      <c r="AG2291" s="127"/>
      <c r="AH2291" s="127"/>
      <c r="AI2291" s="127"/>
      <c r="AJ2291" s="127"/>
      <c r="AK2291" s="153"/>
      <c r="AL2291" s="113"/>
      <c r="AS2291" s="127"/>
      <c r="AT2291" s="127"/>
      <c r="AU2291" s="127"/>
      <c r="AV2291" s="127"/>
      <c r="AW2291" s="127"/>
      <c r="AX2291" s="127"/>
      <c r="AY2291" s="127"/>
      <c r="AZ2291" s="127"/>
    </row>
    <row r="2292" spans="3:52">
      <c r="C2292" s="38"/>
      <c r="D2292" s="38"/>
      <c r="AF2292" s="127"/>
      <c r="AG2292" s="127"/>
      <c r="AH2292" s="127"/>
      <c r="AI2292" s="127"/>
      <c r="AJ2292" s="127"/>
      <c r="AK2292" s="153"/>
      <c r="AL2292" s="113"/>
      <c r="AS2292" s="127"/>
      <c r="AT2292" s="127"/>
      <c r="AU2292" s="127"/>
      <c r="AV2292" s="127"/>
      <c r="AW2292" s="127"/>
      <c r="AX2292" s="127"/>
      <c r="AY2292" s="127"/>
      <c r="AZ2292" s="127"/>
    </row>
    <row r="2293" spans="3:52">
      <c r="C2293" s="38"/>
      <c r="D2293" s="38"/>
      <c r="AF2293" s="127"/>
      <c r="AG2293" s="127"/>
      <c r="AH2293" s="127"/>
      <c r="AI2293" s="127"/>
      <c r="AJ2293" s="127"/>
      <c r="AK2293" s="153"/>
      <c r="AL2293" s="113"/>
      <c r="AS2293" s="127"/>
      <c r="AT2293" s="127"/>
      <c r="AU2293" s="127"/>
      <c r="AV2293" s="127"/>
      <c r="AW2293" s="127"/>
      <c r="AX2293" s="127"/>
      <c r="AY2293" s="127"/>
      <c r="AZ2293" s="127"/>
    </row>
    <row r="2294" spans="3:52">
      <c r="C2294" s="38"/>
      <c r="D2294" s="38"/>
      <c r="AF2294" s="127"/>
      <c r="AG2294" s="127"/>
      <c r="AH2294" s="127"/>
      <c r="AI2294" s="127"/>
      <c r="AJ2294" s="127"/>
      <c r="AK2294" s="153"/>
      <c r="AL2294" s="113"/>
      <c r="AS2294" s="127"/>
      <c r="AT2294" s="127"/>
      <c r="AU2294" s="127"/>
      <c r="AV2294" s="127"/>
      <c r="AW2294" s="127"/>
      <c r="AX2294" s="127"/>
      <c r="AY2294" s="127"/>
      <c r="AZ2294" s="127"/>
    </row>
    <row r="2295" spans="3:52">
      <c r="C2295" s="38"/>
      <c r="D2295" s="38"/>
      <c r="AF2295" s="127"/>
      <c r="AG2295" s="127"/>
      <c r="AH2295" s="127"/>
      <c r="AI2295" s="127"/>
      <c r="AJ2295" s="127"/>
      <c r="AK2295" s="153"/>
      <c r="AL2295" s="113"/>
      <c r="AS2295" s="127"/>
      <c r="AT2295" s="127"/>
      <c r="AU2295" s="127"/>
      <c r="AV2295" s="127"/>
      <c r="AW2295" s="127"/>
      <c r="AX2295" s="127"/>
      <c r="AY2295" s="127"/>
      <c r="AZ2295" s="127"/>
    </row>
    <row r="2296" spans="3:52">
      <c r="C2296" s="38"/>
      <c r="D2296" s="38"/>
      <c r="AF2296" s="127"/>
      <c r="AG2296" s="127"/>
      <c r="AH2296" s="127"/>
      <c r="AI2296" s="127"/>
      <c r="AJ2296" s="127"/>
      <c r="AK2296" s="153"/>
      <c r="AL2296" s="113"/>
      <c r="AS2296" s="127"/>
      <c r="AT2296" s="127"/>
      <c r="AU2296" s="127"/>
      <c r="AV2296" s="127"/>
      <c r="AW2296" s="127"/>
      <c r="AX2296" s="127"/>
      <c r="AY2296" s="127"/>
      <c r="AZ2296" s="127"/>
    </row>
    <row r="2297" spans="3:52">
      <c r="C2297" s="38"/>
      <c r="D2297" s="38"/>
      <c r="AF2297" s="127"/>
      <c r="AG2297" s="127"/>
      <c r="AH2297" s="127"/>
      <c r="AI2297" s="127"/>
      <c r="AJ2297" s="127"/>
      <c r="AK2297" s="153"/>
      <c r="AL2297" s="113"/>
      <c r="AS2297" s="127"/>
      <c r="AT2297" s="127"/>
      <c r="AU2297" s="127"/>
      <c r="AV2297" s="127"/>
      <c r="AW2297" s="127"/>
      <c r="AX2297" s="127"/>
      <c r="AY2297" s="127"/>
      <c r="AZ2297" s="127"/>
    </row>
    <row r="2298" spans="3:52">
      <c r="C2298" s="38"/>
      <c r="D2298" s="38"/>
      <c r="AF2298" s="127"/>
      <c r="AG2298" s="127"/>
      <c r="AH2298" s="127"/>
      <c r="AI2298" s="127"/>
      <c r="AJ2298" s="127"/>
      <c r="AK2298" s="153"/>
      <c r="AL2298" s="113"/>
      <c r="AS2298" s="127"/>
      <c r="AT2298" s="127"/>
      <c r="AU2298" s="127"/>
      <c r="AV2298" s="127"/>
      <c r="AW2298" s="127"/>
      <c r="AX2298" s="127"/>
      <c r="AY2298" s="127"/>
      <c r="AZ2298" s="127"/>
    </row>
    <row r="2299" spans="3:52">
      <c r="C2299" s="38"/>
      <c r="D2299" s="38"/>
      <c r="AF2299" s="127"/>
      <c r="AG2299" s="127"/>
      <c r="AH2299" s="127"/>
      <c r="AI2299" s="127"/>
      <c r="AJ2299" s="127"/>
      <c r="AK2299" s="153"/>
      <c r="AL2299" s="113"/>
      <c r="AS2299" s="127"/>
      <c r="AT2299" s="127"/>
      <c r="AU2299" s="127"/>
      <c r="AV2299" s="127"/>
      <c r="AW2299" s="127"/>
      <c r="AX2299" s="127"/>
      <c r="AY2299" s="127"/>
      <c r="AZ2299" s="127"/>
    </row>
    <row r="2300" spans="3:52">
      <c r="C2300" s="38"/>
      <c r="D2300" s="38"/>
      <c r="AF2300" s="127"/>
      <c r="AG2300" s="127"/>
      <c r="AH2300" s="127"/>
      <c r="AI2300" s="127"/>
      <c r="AJ2300" s="127"/>
      <c r="AK2300" s="153"/>
      <c r="AL2300" s="113"/>
      <c r="AS2300" s="127"/>
      <c r="AT2300" s="127"/>
      <c r="AU2300" s="127"/>
      <c r="AV2300" s="127"/>
      <c r="AW2300" s="127"/>
      <c r="AX2300" s="127"/>
      <c r="AY2300" s="127"/>
      <c r="AZ2300" s="127"/>
    </row>
    <row r="2301" spans="3:52">
      <c r="C2301" s="38"/>
      <c r="D2301" s="38"/>
      <c r="AF2301" s="127"/>
      <c r="AG2301" s="127"/>
      <c r="AH2301" s="127"/>
      <c r="AI2301" s="127"/>
      <c r="AJ2301" s="127"/>
      <c r="AK2301" s="153"/>
      <c r="AL2301" s="113"/>
      <c r="AS2301" s="127"/>
      <c r="AT2301" s="127"/>
      <c r="AU2301" s="127"/>
      <c r="AV2301" s="127"/>
      <c r="AW2301" s="127"/>
      <c r="AX2301" s="127"/>
      <c r="AY2301" s="127"/>
      <c r="AZ2301" s="127"/>
    </row>
    <row r="2302" spans="3:52">
      <c r="C2302" s="38"/>
      <c r="D2302" s="38"/>
      <c r="AF2302" s="127"/>
      <c r="AG2302" s="127"/>
      <c r="AH2302" s="127"/>
      <c r="AI2302" s="127"/>
      <c r="AJ2302" s="127"/>
      <c r="AK2302" s="153"/>
      <c r="AL2302" s="113"/>
      <c r="AS2302" s="127"/>
      <c r="AT2302" s="127"/>
      <c r="AU2302" s="127"/>
      <c r="AV2302" s="127"/>
      <c r="AW2302" s="127"/>
      <c r="AX2302" s="127"/>
      <c r="AY2302" s="127"/>
      <c r="AZ2302" s="127"/>
    </row>
    <row r="2303" spans="3:52">
      <c r="C2303" s="38"/>
      <c r="D2303" s="38"/>
      <c r="AF2303" s="127"/>
      <c r="AG2303" s="127"/>
      <c r="AH2303" s="127"/>
      <c r="AI2303" s="127"/>
      <c r="AJ2303" s="127"/>
      <c r="AK2303" s="153"/>
      <c r="AL2303" s="113"/>
      <c r="AS2303" s="127"/>
      <c r="AT2303" s="127"/>
      <c r="AU2303" s="127"/>
      <c r="AV2303" s="127"/>
      <c r="AW2303" s="127"/>
      <c r="AX2303" s="127"/>
      <c r="AY2303" s="127"/>
      <c r="AZ2303" s="127"/>
    </row>
    <row r="2304" spans="3:52">
      <c r="C2304" s="38"/>
      <c r="D2304" s="38"/>
      <c r="AF2304" s="127"/>
      <c r="AG2304" s="127"/>
      <c r="AH2304" s="127"/>
      <c r="AI2304" s="127"/>
      <c r="AJ2304" s="127"/>
      <c r="AK2304" s="153"/>
      <c r="AL2304" s="113"/>
      <c r="AS2304" s="127"/>
      <c r="AT2304" s="127"/>
      <c r="AU2304" s="127"/>
      <c r="AV2304" s="127"/>
      <c r="AW2304" s="127"/>
      <c r="AX2304" s="127"/>
      <c r="AY2304" s="127"/>
      <c r="AZ2304" s="127"/>
    </row>
    <row r="2305" spans="3:52">
      <c r="C2305" s="38"/>
      <c r="D2305" s="38"/>
      <c r="AF2305" s="127"/>
      <c r="AG2305" s="127"/>
      <c r="AH2305" s="127"/>
      <c r="AI2305" s="127"/>
      <c r="AJ2305" s="127"/>
      <c r="AK2305" s="153"/>
      <c r="AL2305" s="113"/>
      <c r="AS2305" s="127"/>
      <c r="AT2305" s="127"/>
      <c r="AU2305" s="127"/>
      <c r="AV2305" s="127"/>
      <c r="AW2305" s="127"/>
      <c r="AX2305" s="127"/>
      <c r="AY2305" s="127"/>
      <c r="AZ2305" s="127"/>
    </row>
    <row r="2306" spans="3:52">
      <c r="C2306" s="38"/>
      <c r="D2306" s="38"/>
      <c r="AF2306" s="127"/>
      <c r="AG2306" s="127"/>
      <c r="AH2306" s="127"/>
      <c r="AI2306" s="127"/>
      <c r="AJ2306" s="127"/>
      <c r="AK2306" s="153"/>
      <c r="AL2306" s="113"/>
      <c r="AS2306" s="127"/>
      <c r="AT2306" s="127"/>
      <c r="AU2306" s="127"/>
      <c r="AV2306" s="127"/>
      <c r="AW2306" s="127"/>
      <c r="AX2306" s="127"/>
      <c r="AY2306" s="127"/>
      <c r="AZ2306" s="127"/>
    </row>
    <row r="2307" spans="3:52">
      <c r="C2307" s="38"/>
      <c r="D2307" s="38"/>
      <c r="AF2307" s="127"/>
      <c r="AG2307" s="127"/>
      <c r="AH2307" s="127"/>
      <c r="AI2307" s="127"/>
      <c r="AJ2307" s="127"/>
      <c r="AK2307" s="153"/>
      <c r="AL2307" s="113"/>
      <c r="AS2307" s="127"/>
      <c r="AT2307" s="127"/>
      <c r="AU2307" s="127"/>
      <c r="AV2307" s="127"/>
      <c r="AW2307" s="127"/>
      <c r="AX2307" s="127"/>
      <c r="AY2307" s="127"/>
      <c r="AZ2307" s="127"/>
    </row>
    <row r="2308" spans="3:52">
      <c r="C2308" s="38"/>
      <c r="D2308" s="38"/>
      <c r="AF2308" s="127"/>
      <c r="AG2308" s="127"/>
      <c r="AH2308" s="127"/>
      <c r="AI2308" s="127"/>
      <c r="AJ2308" s="127"/>
      <c r="AK2308" s="153"/>
      <c r="AL2308" s="113"/>
      <c r="AS2308" s="127"/>
      <c r="AT2308" s="127"/>
      <c r="AU2308" s="127"/>
      <c r="AV2308" s="127"/>
      <c r="AW2308" s="127"/>
      <c r="AX2308" s="127"/>
      <c r="AY2308" s="127"/>
      <c r="AZ2308" s="127"/>
    </row>
    <row r="2309" spans="3:52">
      <c r="C2309" s="38"/>
      <c r="D2309" s="38"/>
      <c r="AF2309" s="127"/>
      <c r="AG2309" s="127"/>
      <c r="AH2309" s="127"/>
      <c r="AI2309" s="127"/>
      <c r="AJ2309" s="127"/>
      <c r="AK2309" s="153"/>
      <c r="AL2309" s="113"/>
      <c r="AS2309" s="127"/>
      <c r="AT2309" s="127"/>
      <c r="AU2309" s="127"/>
      <c r="AV2309" s="127"/>
      <c r="AW2309" s="127"/>
      <c r="AX2309" s="127"/>
      <c r="AY2309" s="127"/>
      <c r="AZ2309" s="127"/>
    </row>
    <row r="2310" spans="3:52">
      <c r="C2310" s="38"/>
      <c r="D2310" s="38"/>
      <c r="AF2310" s="127"/>
      <c r="AG2310" s="127"/>
      <c r="AH2310" s="127"/>
      <c r="AI2310" s="127"/>
      <c r="AJ2310" s="127"/>
      <c r="AK2310" s="153"/>
      <c r="AL2310" s="113"/>
      <c r="AS2310" s="127"/>
      <c r="AT2310" s="127"/>
      <c r="AU2310" s="127"/>
      <c r="AV2310" s="127"/>
      <c r="AW2310" s="127"/>
      <c r="AX2310" s="127"/>
      <c r="AY2310" s="127"/>
      <c r="AZ2310" s="127"/>
    </row>
    <row r="2311" spans="3:52">
      <c r="C2311" s="38"/>
      <c r="D2311" s="38"/>
      <c r="AF2311" s="127"/>
      <c r="AG2311" s="127"/>
      <c r="AH2311" s="127"/>
      <c r="AI2311" s="127"/>
      <c r="AJ2311" s="127"/>
      <c r="AK2311" s="153"/>
      <c r="AL2311" s="113"/>
      <c r="AS2311" s="127"/>
      <c r="AT2311" s="127"/>
      <c r="AU2311" s="127"/>
      <c r="AV2311" s="127"/>
      <c r="AW2311" s="127"/>
      <c r="AX2311" s="127"/>
      <c r="AY2311" s="127"/>
      <c r="AZ2311" s="127"/>
    </row>
    <row r="2312" spans="3:52">
      <c r="C2312" s="38"/>
      <c r="D2312" s="38"/>
      <c r="AF2312" s="127"/>
      <c r="AG2312" s="127"/>
      <c r="AH2312" s="127"/>
      <c r="AI2312" s="127"/>
      <c r="AJ2312" s="127"/>
      <c r="AK2312" s="153"/>
      <c r="AL2312" s="113"/>
      <c r="AS2312" s="127"/>
      <c r="AT2312" s="127"/>
      <c r="AU2312" s="127"/>
      <c r="AV2312" s="127"/>
      <c r="AW2312" s="127"/>
      <c r="AX2312" s="127"/>
      <c r="AY2312" s="127"/>
      <c r="AZ2312" s="127"/>
    </row>
    <row r="2313" spans="3:52">
      <c r="C2313" s="38"/>
      <c r="D2313" s="38"/>
      <c r="AF2313" s="127"/>
      <c r="AG2313" s="127"/>
      <c r="AH2313" s="127"/>
      <c r="AI2313" s="127"/>
      <c r="AJ2313" s="127"/>
      <c r="AK2313" s="153"/>
      <c r="AL2313" s="113"/>
      <c r="AS2313" s="127"/>
      <c r="AT2313" s="127"/>
      <c r="AU2313" s="127"/>
      <c r="AV2313" s="127"/>
      <c r="AW2313" s="127"/>
      <c r="AX2313" s="127"/>
      <c r="AY2313" s="127"/>
      <c r="AZ2313" s="127"/>
    </row>
    <row r="2314" spans="3:52">
      <c r="C2314" s="38"/>
      <c r="D2314" s="38"/>
      <c r="AF2314" s="127"/>
      <c r="AG2314" s="127"/>
      <c r="AH2314" s="127"/>
      <c r="AI2314" s="127"/>
      <c r="AJ2314" s="127"/>
      <c r="AK2314" s="153"/>
      <c r="AL2314" s="113"/>
      <c r="AS2314" s="127"/>
      <c r="AT2314" s="127"/>
      <c r="AU2314" s="127"/>
      <c r="AV2314" s="127"/>
      <c r="AW2314" s="127"/>
      <c r="AX2314" s="127"/>
      <c r="AY2314" s="127"/>
      <c r="AZ2314" s="127"/>
    </row>
    <row r="2315" spans="3:52">
      <c r="C2315" s="38"/>
      <c r="D2315" s="38"/>
      <c r="AF2315" s="127"/>
      <c r="AG2315" s="127"/>
      <c r="AH2315" s="127"/>
      <c r="AI2315" s="127"/>
      <c r="AJ2315" s="127"/>
      <c r="AK2315" s="153"/>
      <c r="AL2315" s="113"/>
      <c r="AS2315" s="127"/>
      <c r="AT2315" s="127"/>
      <c r="AU2315" s="127"/>
      <c r="AV2315" s="127"/>
      <c r="AW2315" s="127"/>
      <c r="AX2315" s="127"/>
      <c r="AY2315" s="127"/>
      <c r="AZ2315" s="127"/>
    </row>
    <row r="2316" spans="3:52">
      <c r="C2316" s="38"/>
      <c r="D2316" s="38"/>
      <c r="AF2316" s="127"/>
      <c r="AG2316" s="127"/>
      <c r="AH2316" s="127"/>
      <c r="AI2316" s="127"/>
      <c r="AJ2316" s="127"/>
      <c r="AK2316" s="153"/>
      <c r="AL2316" s="113"/>
      <c r="AS2316" s="127"/>
      <c r="AT2316" s="127"/>
      <c r="AU2316" s="127"/>
      <c r="AV2316" s="127"/>
      <c r="AW2316" s="127"/>
      <c r="AX2316" s="127"/>
      <c r="AY2316" s="127"/>
      <c r="AZ2316" s="127"/>
    </row>
    <row r="2317" spans="3:52">
      <c r="C2317" s="38"/>
      <c r="D2317" s="38"/>
      <c r="AF2317" s="127"/>
      <c r="AG2317" s="127"/>
      <c r="AH2317" s="127"/>
      <c r="AI2317" s="127"/>
      <c r="AJ2317" s="127"/>
      <c r="AK2317" s="153"/>
      <c r="AL2317" s="113"/>
      <c r="AS2317" s="127"/>
      <c r="AT2317" s="127"/>
      <c r="AU2317" s="127"/>
      <c r="AV2317" s="127"/>
      <c r="AW2317" s="127"/>
      <c r="AX2317" s="127"/>
      <c r="AY2317" s="127"/>
      <c r="AZ2317" s="127"/>
    </row>
    <row r="2318" spans="3:52">
      <c r="C2318" s="38"/>
      <c r="D2318" s="38"/>
      <c r="AF2318" s="127"/>
      <c r="AG2318" s="127"/>
      <c r="AH2318" s="127"/>
      <c r="AI2318" s="127"/>
      <c r="AJ2318" s="127"/>
      <c r="AK2318" s="153"/>
      <c r="AL2318" s="113"/>
      <c r="AS2318" s="127"/>
      <c r="AT2318" s="127"/>
      <c r="AU2318" s="127"/>
      <c r="AV2318" s="127"/>
      <c r="AW2318" s="127"/>
      <c r="AX2318" s="127"/>
      <c r="AY2318" s="127"/>
      <c r="AZ2318" s="127"/>
    </row>
    <row r="2319" spans="3:52">
      <c r="C2319" s="38"/>
      <c r="D2319" s="38"/>
      <c r="AF2319" s="127"/>
      <c r="AG2319" s="127"/>
      <c r="AH2319" s="127"/>
      <c r="AI2319" s="127"/>
      <c r="AJ2319" s="127"/>
      <c r="AK2319" s="153"/>
      <c r="AL2319" s="113"/>
      <c r="AS2319" s="127"/>
      <c r="AT2319" s="127"/>
      <c r="AU2319" s="127"/>
      <c r="AV2319" s="127"/>
      <c r="AW2319" s="127"/>
      <c r="AX2319" s="127"/>
      <c r="AY2319" s="127"/>
      <c r="AZ2319" s="127"/>
    </row>
    <row r="2320" spans="3:52">
      <c r="C2320" s="38"/>
      <c r="D2320" s="38"/>
      <c r="AF2320" s="127"/>
      <c r="AG2320" s="127"/>
      <c r="AH2320" s="127"/>
      <c r="AI2320" s="127"/>
      <c r="AJ2320" s="127"/>
      <c r="AK2320" s="153"/>
      <c r="AL2320" s="113"/>
      <c r="AS2320" s="127"/>
      <c r="AT2320" s="127"/>
      <c r="AU2320" s="127"/>
      <c r="AV2320" s="127"/>
      <c r="AW2320" s="127"/>
      <c r="AX2320" s="127"/>
      <c r="AY2320" s="127"/>
      <c r="AZ2320" s="127"/>
    </row>
    <row r="2321" spans="3:52">
      <c r="C2321" s="38"/>
      <c r="D2321" s="38"/>
      <c r="AF2321" s="127"/>
      <c r="AG2321" s="127"/>
      <c r="AH2321" s="127"/>
      <c r="AI2321" s="127"/>
      <c r="AJ2321" s="127"/>
      <c r="AK2321" s="153"/>
      <c r="AL2321" s="113"/>
      <c r="AS2321" s="127"/>
      <c r="AT2321" s="127"/>
      <c r="AU2321" s="127"/>
      <c r="AV2321" s="127"/>
      <c r="AW2321" s="127"/>
      <c r="AX2321" s="127"/>
      <c r="AY2321" s="127"/>
      <c r="AZ2321" s="127"/>
    </row>
    <row r="2322" spans="3:52">
      <c r="C2322" s="38"/>
      <c r="D2322" s="38"/>
      <c r="AF2322" s="127"/>
      <c r="AG2322" s="127"/>
      <c r="AH2322" s="127"/>
      <c r="AI2322" s="127"/>
      <c r="AJ2322" s="127"/>
      <c r="AK2322" s="153"/>
      <c r="AL2322" s="113"/>
      <c r="AS2322" s="127"/>
      <c r="AT2322" s="127"/>
      <c r="AU2322" s="127"/>
      <c r="AV2322" s="127"/>
      <c r="AW2322" s="127"/>
      <c r="AX2322" s="127"/>
      <c r="AY2322" s="127"/>
      <c r="AZ2322" s="127"/>
    </row>
    <row r="2323" spans="3:52">
      <c r="C2323" s="38"/>
      <c r="D2323" s="38"/>
      <c r="AF2323" s="127"/>
      <c r="AG2323" s="127"/>
      <c r="AH2323" s="127"/>
      <c r="AI2323" s="127"/>
      <c r="AJ2323" s="127"/>
      <c r="AK2323" s="153"/>
      <c r="AL2323" s="113"/>
      <c r="AS2323" s="127"/>
      <c r="AT2323" s="127"/>
      <c r="AU2323" s="127"/>
      <c r="AV2323" s="127"/>
      <c r="AW2323" s="127"/>
      <c r="AX2323" s="127"/>
      <c r="AY2323" s="127"/>
      <c r="AZ2323" s="127"/>
    </row>
    <row r="2324" spans="3:52">
      <c r="C2324" s="38"/>
      <c r="D2324" s="38"/>
      <c r="AF2324" s="127"/>
      <c r="AG2324" s="127"/>
      <c r="AH2324" s="127"/>
      <c r="AI2324" s="127"/>
      <c r="AJ2324" s="127"/>
      <c r="AK2324" s="153"/>
      <c r="AL2324" s="113"/>
      <c r="AS2324" s="127"/>
      <c r="AT2324" s="127"/>
      <c r="AU2324" s="127"/>
      <c r="AV2324" s="127"/>
      <c r="AW2324" s="127"/>
      <c r="AX2324" s="127"/>
      <c r="AY2324" s="127"/>
      <c r="AZ2324" s="127"/>
    </row>
    <row r="2325" spans="3:52">
      <c r="C2325" s="38"/>
      <c r="D2325" s="38"/>
      <c r="AF2325" s="127"/>
      <c r="AG2325" s="127"/>
      <c r="AH2325" s="127"/>
      <c r="AI2325" s="127"/>
      <c r="AJ2325" s="127"/>
      <c r="AK2325" s="153"/>
      <c r="AL2325" s="113"/>
      <c r="AS2325" s="127"/>
      <c r="AT2325" s="127"/>
      <c r="AU2325" s="127"/>
      <c r="AV2325" s="127"/>
      <c r="AW2325" s="127"/>
      <c r="AX2325" s="127"/>
      <c r="AY2325" s="127"/>
      <c r="AZ2325" s="127"/>
    </row>
    <row r="2326" spans="3:52">
      <c r="C2326" s="38"/>
      <c r="D2326" s="38"/>
      <c r="AF2326" s="127"/>
      <c r="AG2326" s="127"/>
      <c r="AH2326" s="127"/>
      <c r="AI2326" s="127"/>
      <c r="AJ2326" s="127"/>
      <c r="AK2326" s="153"/>
      <c r="AL2326" s="113"/>
      <c r="AS2326" s="127"/>
      <c r="AT2326" s="127"/>
      <c r="AU2326" s="127"/>
      <c r="AV2326" s="127"/>
      <c r="AW2326" s="127"/>
      <c r="AX2326" s="127"/>
      <c r="AY2326" s="127"/>
      <c r="AZ2326" s="127"/>
    </row>
    <row r="2327" spans="3:52">
      <c r="C2327" s="38"/>
      <c r="D2327" s="38"/>
      <c r="AF2327" s="127"/>
      <c r="AG2327" s="127"/>
      <c r="AH2327" s="127"/>
      <c r="AI2327" s="127"/>
      <c r="AJ2327" s="127"/>
      <c r="AK2327" s="153"/>
      <c r="AL2327" s="113"/>
      <c r="AS2327" s="127"/>
      <c r="AT2327" s="127"/>
      <c r="AU2327" s="127"/>
      <c r="AV2327" s="127"/>
      <c r="AW2327" s="127"/>
      <c r="AX2327" s="127"/>
      <c r="AY2327" s="127"/>
      <c r="AZ2327" s="127"/>
    </row>
    <row r="2328" spans="3:52">
      <c r="C2328" s="38"/>
      <c r="D2328" s="38"/>
      <c r="AF2328" s="127"/>
      <c r="AG2328" s="127"/>
      <c r="AH2328" s="127"/>
      <c r="AI2328" s="127"/>
      <c r="AJ2328" s="127"/>
      <c r="AK2328" s="153"/>
      <c r="AL2328" s="113"/>
      <c r="AS2328" s="127"/>
      <c r="AT2328" s="127"/>
      <c r="AU2328" s="127"/>
      <c r="AV2328" s="127"/>
      <c r="AW2328" s="127"/>
      <c r="AX2328" s="127"/>
      <c r="AY2328" s="127"/>
      <c r="AZ2328" s="127"/>
    </row>
    <row r="2329" spans="3:52">
      <c r="C2329" s="38"/>
      <c r="D2329" s="38"/>
      <c r="AF2329" s="127"/>
      <c r="AG2329" s="127"/>
      <c r="AH2329" s="127"/>
      <c r="AI2329" s="127"/>
      <c r="AJ2329" s="127"/>
      <c r="AK2329" s="153"/>
      <c r="AL2329" s="113"/>
      <c r="AS2329" s="127"/>
      <c r="AT2329" s="127"/>
      <c r="AU2329" s="127"/>
      <c r="AV2329" s="127"/>
      <c r="AW2329" s="127"/>
      <c r="AX2329" s="127"/>
      <c r="AY2329" s="127"/>
      <c r="AZ2329" s="127"/>
    </row>
    <row r="2330" spans="3:52">
      <c r="C2330" s="38"/>
      <c r="D2330" s="38"/>
      <c r="AF2330" s="127"/>
      <c r="AG2330" s="127"/>
      <c r="AH2330" s="127"/>
      <c r="AI2330" s="127"/>
      <c r="AJ2330" s="127"/>
      <c r="AK2330" s="153"/>
      <c r="AL2330" s="113"/>
      <c r="AS2330" s="127"/>
      <c r="AT2330" s="127"/>
      <c r="AU2330" s="127"/>
      <c r="AV2330" s="127"/>
      <c r="AW2330" s="127"/>
      <c r="AX2330" s="127"/>
      <c r="AY2330" s="127"/>
      <c r="AZ2330" s="127"/>
    </row>
    <row r="2331" spans="3:52">
      <c r="C2331" s="38"/>
      <c r="D2331" s="38"/>
      <c r="AF2331" s="127"/>
      <c r="AG2331" s="127"/>
      <c r="AH2331" s="127"/>
      <c r="AI2331" s="127"/>
      <c r="AJ2331" s="127"/>
      <c r="AK2331" s="153"/>
      <c r="AL2331" s="113"/>
      <c r="AS2331" s="127"/>
      <c r="AT2331" s="127"/>
      <c r="AU2331" s="127"/>
      <c r="AV2331" s="127"/>
      <c r="AW2331" s="127"/>
      <c r="AX2331" s="127"/>
      <c r="AY2331" s="127"/>
      <c r="AZ2331" s="127"/>
    </row>
    <row r="2332" spans="3:52">
      <c r="C2332" s="38"/>
      <c r="D2332" s="38"/>
      <c r="AF2332" s="127"/>
      <c r="AG2332" s="127"/>
      <c r="AH2332" s="127"/>
      <c r="AI2332" s="127"/>
      <c r="AJ2332" s="127"/>
      <c r="AK2332" s="153"/>
      <c r="AL2332" s="113"/>
      <c r="AS2332" s="127"/>
      <c r="AT2332" s="127"/>
      <c r="AU2332" s="127"/>
      <c r="AV2332" s="127"/>
      <c r="AW2332" s="127"/>
      <c r="AX2332" s="127"/>
      <c r="AY2332" s="127"/>
      <c r="AZ2332" s="127"/>
    </row>
    <row r="2333" spans="3:52">
      <c r="C2333" s="38"/>
      <c r="D2333" s="38"/>
      <c r="AF2333" s="127"/>
      <c r="AG2333" s="127"/>
      <c r="AH2333" s="127"/>
      <c r="AI2333" s="127"/>
      <c r="AJ2333" s="127"/>
      <c r="AK2333" s="153"/>
      <c r="AL2333" s="113"/>
      <c r="AS2333" s="127"/>
      <c r="AT2333" s="127"/>
      <c r="AU2333" s="127"/>
      <c r="AV2333" s="127"/>
      <c r="AW2333" s="127"/>
      <c r="AX2333" s="127"/>
      <c r="AY2333" s="127"/>
      <c r="AZ2333" s="127"/>
    </row>
    <row r="2334" spans="3:52">
      <c r="C2334" s="38"/>
      <c r="D2334" s="38"/>
      <c r="AF2334" s="127"/>
      <c r="AG2334" s="127"/>
      <c r="AH2334" s="127"/>
      <c r="AI2334" s="127"/>
      <c r="AJ2334" s="127"/>
      <c r="AK2334" s="153"/>
      <c r="AL2334" s="113"/>
      <c r="AS2334" s="127"/>
      <c r="AT2334" s="127"/>
      <c r="AU2334" s="127"/>
      <c r="AV2334" s="127"/>
      <c r="AW2334" s="127"/>
      <c r="AX2334" s="127"/>
      <c r="AY2334" s="127"/>
      <c r="AZ2334" s="127"/>
    </row>
    <row r="2335" spans="3:52">
      <c r="C2335" s="38"/>
      <c r="D2335" s="38"/>
      <c r="AF2335" s="127"/>
      <c r="AG2335" s="127"/>
      <c r="AH2335" s="127"/>
      <c r="AI2335" s="127"/>
      <c r="AJ2335" s="127"/>
      <c r="AK2335" s="153"/>
      <c r="AL2335" s="113"/>
      <c r="AS2335" s="127"/>
      <c r="AT2335" s="127"/>
      <c r="AU2335" s="127"/>
      <c r="AV2335" s="127"/>
      <c r="AW2335" s="127"/>
      <c r="AX2335" s="127"/>
      <c r="AY2335" s="127"/>
      <c r="AZ2335" s="127"/>
    </row>
    <row r="2336" spans="3:52">
      <c r="C2336" s="38"/>
      <c r="D2336" s="38"/>
      <c r="AF2336" s="127"/>
      <c r="AG2336" s="127"/>
      <c r="AH2336" s="127"/>
      <c r="AI2336" s="127"/>
      <c r="AJ2336" s="127"/>
      <c r="AK2336" s="153"/>
      <c r="AL2336" s="113"/>
      <c r="AS2336" s="127"/>
      <c r="AT2336" s="127"/>
      <c r="AU2336" s="127"/>
      <c r="AV2336" s="127"/>
      <c r="AW2336" s="127"/>
      <c r="AX2336" s="127"/>
      <c r="AY2336" s="127"/>
      <c r="AZ2336" s="127"/>
    </row>
    <row r="2337" spans="3:52">
      <c r="C2337" s="38"/>
      <c r="D2337" s="38"/>
      <c r="AF2337" s="127"/>
      <c r="AG2337" s="127"/>
      <c r="AH2337" s="127"/>
      <c r="AI2337" s="127"/>
      <c r="AJ2337" s="127"/>
      <c r="AK2337" s="153"/>
      <c r="AL2337" s="113"/>
      <c r="AS2337" s="127"/>
      <c r="AT2337" s="127"/>
      <c r="AU2337" s="127"/>
      <c r="AV2337" s="127"/>
      <c r="AW2337" s="127"/>
      <c r="AX2337" s="127"/>
      <c r="AY2337" s="127"/>
      <c r="AZ2337" s="127"/>
    </row>
    <row r="2338" spans="3:52">
      <c r="C2338" s="38"/>
      <c r="D2338" s="38"/>
      <c r="AF2338" s="127"/>
      <c r="AG2338" s="127"/>
      <c r="AH2338" s="127"/>
      <c r="AI2338" s="127"/>
      <c r="AJ2338" s="127"/>
      <c r="AK2338" s="153"/>
      <c r="AL2338" s="113"/>
      <c r="AS2338" s="127"/>
      <c r="AT2338" s="127"/>
      <c r="AU2338" s="127"/>
      <c r="AV2338" s="127"/>
      <c r="AW2338" s="127"/>
      <c r="AX2338" s="127"/>
      <c r="AY2338" s="127"/>
      <c r="AZ2338" s="127"/>
    </row>
    <row r="2339" spans="3:52">
      <c r="C2339" s="38"/>
      <c r="D2339" s="38"/>
      <c r="AF2339" s="127"/>
      <c r="AG2339" s="127"/>
      <c r="AH2339" s="127"/>
      <c r="AI2339" s="127"/>
      <c r="AJ2339" s="127"/>
      <c r="AK2339" s="153"/>
      <c r="AL2339" s="113"/>
      <c r="AS2339" s="127"/>
      <c r="AT2339" s="127"/>
      <c r="AU2339" s="127"/>
      <c r="AV2339" s="127"/>
      <c r="AW2339" s="127"/>
      <c r="AX2339" s="127"/>
      <c r="AY2339" s="127"/>
      <c r="AZ2339" s="127"/>
    </row>
    <row r="2340" spans="3:52">
      <c r="C2340" s="38"/>
      <c r="D2340" s="38"/>
      <c r="AF2340" s="127"/>
      <c r="AG2340" s="127"/>
      <c r="AH2340" s="127"/>
      <c r="AI2340" s="127"/>
      <c r="AJ2340" s="127"/>
      <c r="AK2340" s="153"/>
      <c r="AL2340" s="113"/>
      <c r="AS2340" s="127"/>
      <c r="AT2340" s="127"/>
      <c r="AU2340" s="127"/>
      <c r="AV2340" s="127"/>
      <c r="AW2340" s="127"/>
      <c r="AX2340" s="127"/>
      <c r="AY2340" s="127"/>
      <c r="AZ2340" s="127"/>
    </row>
    <row r="2341" spans="3:52">
      <c r="C2341" s="38"/>
      <c r="D2341" s="38"/>
      <c r="AF2341" s="127"/>
      <c r="AG2341" s="127"/>
      <c r="AH2341" s="127"/>
      <c r="AI2341" s="127"/>
      <c r="AJ2341" s="127"/>
      <c r="AK2341" s="153"/>
      <c r="AL2341" s="113"/>
      <c r="AS2341" s="127"/>
      <c r="AT2341" s="127"/>
      <c r="AU2341" s="127"/>
      <c r="AV2341" s="127"/>
      <c r="AW2341" s="127"/>
      <c r="AX2341" s="127"/>
      <c r="AY2341" s="127"/>
      <c r="AZ2341" s="127"/>
    </row>
    <row r="2342" spans="3:52">
      <c r="C2342" s="38"/>
      <c r="D2342" s="38"/>
      <c r="AF2342" s="127"/>
      <c r="AG2342" s="127"/>
      <c r="AH2342" s="127"/>
      <c r="AI2342" s="127"/>
      <c r="AJ2342" s="127"/>
      <c r="AK2342" s="153"/>
      <c r="AL2342" s="113"/>
      <c r="AS2342" s="127"/>
      <c r="AT2342" s="127"/>
      <c r="AU2342" s="127"/>
      <c r="AV2342" s="127"/>
      <c r="AW2342" s="127"/>
      <c r="AX2342" s="127"/>
      <c r="AY2342" s="127"/>
      <c r="AZ2342" s="127"/>
    </row>
    <row r="2343" spans="3:52">
      <c r="C2343" s="38"/>
      <c r="D2343" s="38"/>
      <c r="AF2343" s="127"/>
      <c r="AG2343" s="127"/>
      <c r="AH2343" s="127"/>
      <c r="AI2343" s="127"/>
      <c r="AJ2343" s="127"/>
      <c r="AK2343" s="153"/>
      <c r="AL2343" s="113"/>
      <c r="AS2343" s="127"/>
      <c r="AT2343" s="127"/>
      <c r="AU2343" s="127"/>
      <c r="AV2343" s="127"/>
      <c r="AW2343" s="127"/>
      <c r="AX2343" s="127"/>
      <c r="AY2343" s="127"/>
      <c r="AZ2343" s="127"/>
    </row>
    <row r="2344" spans="3:52">
      <c r="C2344" s="38"/>
      <c r="D2344" s="38"/>
      <c r="AF2344" s="127"/>
      <c r="AG2344" s="127"/>
      <c r="AH2344" s="127"/>
      <c r="AI2344" s="127"/>
      <c r="AJ2344" s="127"/>
      <c r="AK2344" s="153"/>
      <c r="AL2344" s="113"/>
      <c r="AS2344" s="127"/>
      <c r="AT2344" s="127"/>
      <c r="AU2344" s="127"/>
      <c r="AV2344" s="127"/>
      <c r="AW2344" s="127"/>
      <c r="AX2344" s="127"/>
      <c r="AY2344" s="127"/>
      <c r="AZ2344" s="127"/>
    </row>
    <row r="2345" spans="3:52">
      <c r="C2345" s="38"/>
      <c r="D2345" s="38"/>
      <c r="AF2345" s="127"/>
      <c r="AG2345" s="127"/>
      <c r="AH2345" s="127"/>
      <c r="AI2345" s="127"/>
      <c r="AJ2345" s="127"/>
      <c r="AK2345" s="153"/>
      <c r="AL2345" s="113"/>
      <c r="AS2345" s="127"/>
      <c r="AT2345" s="127"/>
      <c r="AU2345" s="127"/>
      <c r="AV2345" s="127"/>
      <c r="AW2345" s="127"/>
      <c r="AX2345" s="127"/>
      <c r="AY2345" s="127"/>
      <c r="AZ2345" s="127"/>
    </row>
    <row r="2346" spans="3:52">
      <c r="C2346" s="38"/>
      <c r="D2346" s="38"/>
      <c r="AF2346" s="127"/>
      <c r="AG2346" s="127"/>
      <c r="AH2346" s="127"/>
      <c r="AI2346" s="127"/>
      <c r="AJ2346" s="127"/>
      <c r="AK2346" s="153"/>
      <c r="AL2346" s="113"/>
      <c r="AS2346" s="127"/>
      <c r="AT2346" s="127"/>
      <c r="AU2346" s="127"/>
      <c r="AV2346" s="127"/>
      <c r="AW2346" s="127"/>
      <c r="AX2346" s="127"/>
      <c r="AY2346" s="127"/>
      <c r="AZ2346" s="127"/>
    </row>
    <row r="2347" spans="3:52">
      <c r="C2347" s="38"/>
      <c r="D2347" s="38"/>
      <c r="AF2347" s="127"/>
      <c r="AG2347" s="127"/>
      <c r="AH2347" s="127"/>
      <c r="AI2347" s="127"/>
      <c r="AJ2347" s="127"/>
      <c r="AK2347" s="153"/>
      <c r="AL2347" s="113"/>
      <c r="AS2347" s="127"/>
      <c r="AT2347" s="127"/>
      <c r="AU2347" s="127"/>
      <c r="AV2347" s="127"/>
      <c r="AW2347" s="127"/>
      <c r="AX2347" s="127"/>
      <c r="AY2347" s="127"/>
      <c r="AZ2347" s="127"/>
    </row>
    <row r="2348" spans="3:52">
      <c r="C2348" s="38"/>
      <c r="D2348" s="38"/>
      <c r="AF2348" s="127"/>
      <c r="AG2348" s="127"/>
      <c r="AH2348" s="127"/>
      <c r="AI2348" s="127"/>
      <c r="AJ2348" s="127"/>
      <c r="AK2348" s="153"/>
      <c r="AL2348" s="113"/>
      <c r="AS2348" s="127"/>
      <c r="AT2348" s="127"/>
      <c r="AU2348" s="127"/>
      <c r="AV2348" s="127"/>
      <c r="AW2348" s="127"/>
      <c r="AX2348" s="127"/>
      <c r="AY2348" s="127"/>
      <c r="AZ2348" s="127"/>
    </row>
    <row r="2349" spans="3:52">
      <c r="C2349" s="38"/>
      <c r="D2349" s="38"/>
      <c r="AF2349" s="127"/>
      <c r="AG2349" s="127"/>
      <c r="AH2349" s="127"/>
      <c r="AI2349" s="127"/>
      <c r="AJ2349" s="127"/>
      <c r="AK2349" s="153"/>
      <c r="AL2349" s="113"/>
      <c r="AS2349" s="127"/>
      <c r="AT2349" s="127"/>
      <c r="AU2349" s="127"/>
      <c r="AV2349" s="127"/>
      <c r="AW2349" s="127"/>
      <c r="AX2349" s="127"/>
      <c r="AY2349" s="127"/>
      <c r="AZ2349" s="127"/>
    </row>
    <row r="2350" spans="3:52">
      <c r="C2350" s="38"/>
      <c r="D2350" s="38"/>
      <c r="AF2350" s="127"/>
      <c r="AG2350" s="127"/>
      <c r="AH2350" s="127"/>
      <c r="AI2350" s="127"/>
      <c r="AJ2350" s="127"/>
      <c r="AK2350" s="153"/>
      <c r="AL2350" s="113"/>
      <c r="AS2350" s="127"/>
      <c r="AT2350" s="127"/>
      <c r="AU2350" s="127"/>
      <c r="AV2350" s="127"/>
      <c r="AW2350" s="127"/>
      <c r="AX2350" s="127"/>
      <c r="AY2350" s="127"/>
      <c r="AZ2350" s="127"/>
    </row>
    <row r="2351" spans="3:52">
      <c r="C2351" s="38"/>
      <c r="D2351" s="38"/>
      <c r="AF2351" s="127"/>
      <c r="AG2351" s="127"/>
      <c r="AH2351" s="127"/>
      <c r="AI2351" s="127"/>
      <c r="AJ2351" s="127"/>
      <c r="AK2351" s="153"/>
      <c r="AL2351" s="113"/>
      <c r="AS2351" s="127"/>
      <c r="AT2351" s="127"/>
      <c r="AU2351" s="127"/>
      <c r="AV2351" s="127"/>
      <c r="AW2351" s="127"/>
      <c r="AX2351" s="127"/>
      <c r="AY2351" s="127"/>
      <c r="AZ2351" s="127"/>
    </row>
    <row r="2352" spans="3:52">
      <c r="C2352" s="38"/>
      <c r="D2352" s="38"/>
      <c r="AF2352" s="127"/>
      <c r="AG2352" s="127"/>
      <c r="AH2352" s="127"/>
      <c r="AI2352" s="127"/>
      <c r="AJ2352" s="127"/>
      <c r="AK2352" s="153"/>
      <c r="AL2352" s="113"/>
      <c r="AS2352" s="127"/>
      <c r="AT2352" s="127"/>
      <c r="AU2352" s="127"/>
      <c r="AV2352" s="127"/>
      <c r="AW2352" s="127"/>
      <c r="AX2352" s="127"/>
      <c r="AY2352" s="127"/>
      <c r="AZ2352" s="127"/>
    </row>
    <row r="2353" spans="3:52">
      <c r="C2353" s="38"/>
      <c r="D2353" s="38"/>
      <c r="AF2353" s="127"/>
      <c r="AG2353" s="127"/>
      <c r="AH2353" s="127"/>
      <c r="AI2353" s="127"/>
      <c r="AJ2353" s="127"/>
      <c r="AK2353" s="153"/>
      <c r="AL2353" s="113"/>
      <c r="AS2353" s="127"/>
      <c r="AT2353" s="127"/>
      <c r="AU2353" s="127"/>
      <c r="AV2353" s="127"/>
      <c r="AW2353" s="127"/>
      <c r="AX2353" s="127"/>
      <c r="AY2353" s="127"/>
      <c r="AZ2353" s="127"/>
    </row>
    <row r="2354" spans="3:52">
      <c r="C2354" s="38"/>
      <c r="D2354" s="38"/>
      <c r="AF2354" s="127"/>
      <c r="AG2354" s="127"/>
      <c r="AH2354" s="127"/>
      <c r="AI2354" s="127"/>
      <c r="AJ2354" s="127"/>
      <c r="AK2354" s="153"/>
      <c r="AL2354" s="113"/>
      <c r="AS2354" s="127"/>
      <c r="AT2354" s="127"/>
      <c r="AU2354" s="127"/>
      <c r="AV2354" s="127"/>
      <c r="AW2354" s="127"/>
      <c r="AX2354" s="127"/>
      <c r="AY2354" s="127"/>
      <c r="AZ2354" s="127"/>
    </row>
    <row r="2355" spans="3:52">
      <c r="C2355" s="38"/>
      <c r="D2355" s="38"/>
      <c r="AF2355" s="127"/>
      <c r="AG2355" s="127"/>
      <c r="AH2355" s="127"/>
      <c r="AI2355" s="127"/>
      <c r="AJ2355" s="127"/>
      <c r="AK2355" s="153"/>
      <c r="AL2355" s="113"/>
      <c r="AS2355" s="127"/>
      <c r="AT2355" s="127"/>
      <c r="AU2355" s="127"/>
      <c r="AV2355" s="127"/>
      <c r="AW2355" s="127"/>
      <c r="AX2355" s="127"/>
      <c r="AY2355" s="127"/>
      <c r="AZ2355" s="127"/>
    </row>
    <row r="2356" spans="3:52">
      <c r="C2356" s="38"/>
      <c r="D2356" s="38"/>
      <c r="AF2356" s="127"/>
      <c r="AG2356" s="127"/>
      <c r="AH2356" s="127"/>
      <c r="AI2356" s="127"/>
      <c r="AJ2356" s="127"/>
      <c r="AK2356" s="153"/>
      <c r="AL2356" s="113"/>
      <c r="AS2356" s="127"/>
      <c r="AT2356" s="127"/>
      <c r="AU2356" s="127"/>
      <c r="AV2356" s="127"/>
      <c r="AW2356" s="127"/>
      <c r="AX2356" s="127"/>
      <c r="AY2356" s="127"/>
      <c r="AZ2356" s="127"/>
    </row>
    <row r="2357" spans="3:52">
      <c r="C2357" s="38"/>
      <c r="D2357" s="38"/>
      <c r="AF2357" s="127"/>
      <c r="AG2357" s="127"/>
      <c r="AH2357" s="127"/>
      <c r="AI2357" s="127"/>
      <c r="AJ2357" s="127"/>
      <c r="AK2357" s="153"/>
      <c r="AL2357" s="113"/>
      <c r="AS2357" s="127"/>
      <c r="AT2357" s="127"/>
      <c r="AU2357" s="127"/>
      <c r="AV2357" s="127"/>
      <c r="AW2357" s="127"/>
      <c r="AX2357" s="127"/>
      <c r="AY2357" s="127"/>
      <c r="AZ2357" s="127"/>
    </row>
    <row r="2358" spans="3:52">
      <c r="C2358" s="38"/>
      <c r="D2358" s="38"/>
      <c r="AF2358" s="127"/>
      <c r="AG2358" s="127"/>
      <c r="AH2358" s="127"/>
      <c r="AI2358" s="127"/>
      <c r="AJ2358" s="127"/>
      <c r="AK2358" s="153"/>
      <c r="AL2358" s="113"/>
      <c r="AS2358" s="127"/>
      <c r="AT2358" s="127"/>
      <c r="AU2358" s="127"/>
      <c r="AV2358" s="127"/>
      <c r="AW2358" s="127"/>
      <c r="AX2358" s="127"/>
      <c r="AY2358" s="127"/>
      <c r="AZ2358" s="127"/>
    </row>
    <row r="2359" spans="3:52">
      <c r="C2359" s="38"/>
      <c r="D2359" s="38"/>
      <c r="AF2359" s="127"/>
      <c r="AG2359" s="127"/>
      <c r="AH2359" s="127"/>
      <c r="AI2359" s="127"/>
      <c r="AJ2359" s="127"/>
      <c r="AK2359" s="153"/>
      <c r="AL2359" s="113"/>
      <c r="AS2359" s="127"/>
      <c r="AT2359" s="127"/>
      <c r="AU2359" s="127"/>
      <c r="AV2359" s="127"/>
      <c r="AW2359" s="127"/>
      <c r="AX2359" s="127"/>
      <c r="AY2359" s="127"/>
      <c r="AZ2359" s="127"/>
    </row>
    <row r="2360" spans="3:52">
      <c r="C2360" s="38"/>
      <c r="D2360" s="38"/>
      <c r="AF2360" s="127"/>
      <c r="AG2360" s="127"/>
      <c r="AH2360" s="127"/>
      <c r="AI2360" s="127"/>
      <c r="AJ2360" s="127"/>
      <c r="AK2360" s="153"/>
      <c r="AL2360" s="113"/>
      <c r="AS2360" s="127"/>
      <c r="AT2360" s="127"/>
      <c r="AU2360" s="127"/>
      <c r="AV2360" s="127"/>
      <c r="AW2360" s="127"/>
      <c r="AX2360" s="127"/>
      <c r="AY2360" s="127"/>
      <c r="AZ2360" s="127"/>
    </row>
    <row r="2361" spans="3:52">
      <c r="C2361" s="38"/>
      <c r="D2361" s="38"/>
      <c r="AF2361" s="127"/>
      <c r="AG2361" s="127"/>
      <c r="AH2361" s="127"/>
      <c r="AI2361" s="127"/>
      <c r="AJ2361" s="127"/>
      <c r="AK2361" s="153"/>
      <c r="AL2361" s="113"/>
      <c r="AS2361" s="127"/>
      <c r="AT2361" s="127"/>
      <c r="AU2361" s="127"/>
      <c r="AV2361" s="127"/>
      <c r="AW2361" s="127"/>
      <c r="AX2361" s="127"/>
      <c r="AY2361" s="127"/>
      <c r="AZ2361" s="127"/>
    </row>
    <row r="2362" spans="3:52">
      <c r="C2362" s="38"/>
      <c r="D2362" s="38"/>
      <c r="AF2362" s="127"/>
      <c r="AG2362" s="127"/>
      <c r="AH2362" s="127"/>
      <c r="AI2362" s="127"/>
      <c r="AJ2362" s="127"/>
      <c r="AK2362" s="153"/>
      <c r="AL2362" s="113"/>
      <c r="AS2362" s="127"/>
      <c r="AT2362" s="127"/>
      <c r="AU2362" s="127"/>
      <c r="AV2362" s="127"/>
      <c r="AW2362" s="127"/>
      <c r="AX2362" s="127"/>
      <c r="AY2362" s="127"/>
      <c r="AZ2362" s="127"/>
    </row>
    <row r="2363" spans="3:52">
      <c r="C2363" s="38"/>
      <c r="D2363" s="38"/>
      <c r="AF2363" s="127"/>
      <c r="AG2363" s="127"/>
      <c r="AH2363" s="127"/>
      <c r="AI2363" s="127"/>
      <c r="AJ2363" s="127"/>
      <c r="AK2363" s="153"/>
      <c r="AL2363" s="113"/>
      <c r="AS2363" s="127"/>
      <c r="AT2363" s="127"/>
      <c r="AU2363" s="127"/>
      <c r="AV2363" s="127"/>
      <c r="AW2363" s="127"/>
      <c r="AX2363" s="127"/>
      <c r="AY2363" s="127"/>
      <c r="AZ2363" s="127"/>
    </row>
    <row r="2364" spans="3:52">
      <c r="C2364" s="38"/>
      <c r="D2364" s="38"/>
      <c r="AF2364" s="127"/>
      <c r="AG2364" s="127"/>
      <c r="AH2364" s="127"/>
      <c r="AI2364" s="127"/>
      <c r="AJ2364" s="127"/>
      <c r="AK2364" s="153"/>
      <c r="AL2364" s="113"/>
      <c r="AS2364" s="127"/>
      <c r="AT2364" s="127"/>
      <c r="AU2364" s="127"/>
      <c r="AV2364" s="127"/>
      <c r="AW2364" s="127"/>
      <c r="AX2364" s="127"/>
      <c r="AY2364" s="127"/>
      <c r="AZ2364" s="127"/>
    </row>
    <row r="2365" spans="3:52">
      <c r="C2365" s="38"/>
      <c r="D2365" s="38"/>
      <c r="AF2365" s="127"/>
      <c r="AG2365" s="127"/>
      <c r="AH2365" s="127"/>
      <c r="AI2365" s="127"/>
      <c r="AJ2365" s="127"/>
      <c r="AK2365" s="153"/>
      <c r="AL2365" s="113"/>
      <c r="AS2365" s="127"/>
      <c r="AT2365" s="127"/>
      <c r="AU2365" s="127"/>
      <c r="AV2365" s="127"/>
      <c r="AW2365" s="127"/>
      <c r="AX2365" s="127"/>
      <c r="AY2365" s="127"/>
      <c r="AZ2365" s="127"/>
    </row>
    <row r="2366" spans="3:52">
      <c r="C2366" s="38"/>
      <c r="D2366" s="38"/>
      <c r="AF2366" s="127"/>
      <c r="AG2366" s="127"/>
      <c r="AH2366" s="127"/>
      <c r="AI2366" s="127"/>
      <c r="AJ2366" s="127"/>
      <c r="AK2366" s="153"/>
      <c r="AL2366" s="113"/>
      <c r="AS2366" s="127"/>
      <c r="AT2366" s="127"/>
      <c r="AU2366" s="127"/>
      <c r="AV2366" s="127"/>
      <c r="AW2366" s="127"/>
      <c r="AX2366" s="127"/>
      <c r="AY2366" s="127"/>
      <c r="AZ2366" s="127"/>
    </row>
    <row r="2367" spans="3:52">
      <c r="C2367" s="38"/>
      <c r="D2367" s="38"/>
      <c r="AF2367" s="127"/>
      <c r="AG2367" s="127"/>
      <c r="AH2367" s="127"/>
      <c r="AI2367" s="127"/>
      <c r="AJ2367" s="127"/>
      <c r="AK2367" s="153"/>
      <c r="AL2367" s="113"/>
      <c r="AS2367" s="127"/>
      <c r="AT2367" s="127"/>
      <c r="AU2367" s="127"/>
      <c r="AV2367" s="127"/>
      <c r="AW2367" s="127"/>
      <c r="AX2367" s="127"/>
      <c r="AY2367" s="127"/>
      <c r="AZ2367" s="127"/>
    </row>
    <row r="2368" spans="3:52">
      <c r="C2368" s="38"/>
      <c r="D2368" s="38"/>
      <c r="AF2368" s="127"/>
      <c r="AG2368" s="127"/>
      <c r="AH2368" s="127"/>
      <c r="AI2368" s="127"/>
      <c r="AJ2368" s="127"/>
      <c r="AK2368" s="153"/>
      <c r="AL2368" s="113"/>
      <c r="AS2368" s="127"/>
      <c r="AT2368" s="127"/>
      <c r="AU2368" s="127"/>
      <c r="AV2368" s="127"/>
      <c r="AW2368" s="127"/>
      <c r="AX2368" s="127"/>
      <c r="AY2368" s="127"/>
      <c r="AZ2368" s="127"/>
    </row>
    <row r="2369" spans="3:52">
      <c r="C2369" s="38"/>
      <c r="D2369" s="38"/>
      <c r="AF2369" s="127"/>
      <c r="AG2369" s="127"/>
      <c r="AH2369" s="127"/>
      <c r="AI2369" s="127"/>
      <c r="AJ2369" s="127"/>
      <c r="AK2369" s="153"/>
      <c r="AL2369" s="113"/>
      <c r="AS2369" s="127"/>
      <c r="AT2369" s="127"/>
      <c r="AU2369" s="127"/>
      <c r="AV2369" s="127"/>
      <c r="AW2369" s="127"/>
      <c r="AX2369" s="127"/>
      <c r="AY2369" s="127"/>
      <c r="AZ2369" s="127"/>
    </row>
    <row r="2370" spans="3:52">
      <c r="C2370" s="38"/>
      <c r="D2370" s="38"/>
      <c r="AF2370" s="127"/>
      <c r="AG2370" s="127"/>
      <c r="AH2370" s="127"/>
      <c r="AI2370" s="127"/>
      <c r="AJ2370" s="127"/>
      <c r="AK2370" s="153"/>
      <c r="AL2370" s="113"/>
      <c r="AS2370" s="127"/>
      <c r="AT2370" s="127"/>
      <c r="AU2370" s="127"/>
      <c r="AV2370" s="127"/>
      <c r="AW2370" s="127"/>
      <c r="AX2370" s="127"/>
      <c r="AY2370" s="127"/>
      <c r="AZ2370" s="127"/>
    </row>
    <row r="2371" spans="3:52">
      <c r="C2371" s="38"/>
      <c r="D2371" s="38"/>
      <c r="AF2371" s="127"/>
      <c r="AG2371" s="127"/>
      <c r="AH2371" s="127"/>
      <c r="AI2371" s="127"/>
      <c r="AJ2371" s="127"/>
      <c r="AK2371" s="153"/>
      <c r="AL2371" s="113"/>
      <c r="AS2371" s="127"/>
      <c r="AT2371" s="127"/>
      <c r="AU2371" s="127"/>
      <c r="AV2371" s="127"/>
      <c r="AW2371" s="127"/>
      <c r="AX2371" s="127"/>
      <c r="AY2371" s="127"/>
      <c r="AZ2371" s="127"/>
    </row>
    <row r="2372" spans="3:52">
      <c r="C2372" s="38"/>
      <c r="D2372" s="38"/>
      <c r="AF2372" s="127"/>
      <c r="AG2372" s="127"/>
      <c r="AH2372" s="127"/>
      <c r="AI2372" s="127"/>
      <c r="AJ2372" s="127"/>
      <c r="AK2372" s="153"/>
      <c r="AL2372" s="113"/>
      <c r="AS2372" s="127"/>
      <c r="AT2372" s="127"/>
      <c r="AU2372" s="127"/>
      <c r="AV2372" s="127"/>
      <c r="AW2372" s="127"/>
      <c r="AX2372" s="127"/>
      <c r="AY2372" s="127"/>
      <c r="AZ2372" s="127"/>
    </row>
    <row r="2373" spans="3:52">
      <c r="C2373" s="38"/>
      <c r="D2373" s="38"/>
      <c r="AF2373" s="127"/>
      <c r="AG2373" s="127"/>
      <c r="AH2373" s="127"/>
      <c r="AI2373" s="127"/>
      <c r="AJ2373" s="127"/>
      <c r="AK2373" s="153"/>
      <c r="AL2373" s="113"/>
      <c r="AS2373" s="127"/>
      <c r="AT2373" s="127"/>
      <c r="AU2373" s="127"/>
      <c r="AV2373" s="127"/>
      <c r="AW2373" s="127"/>
      <c r="AX2373" s="127"/>
      <c r="AY2373" s="127"/>
      <c r="AZ2373" s="127"/>
    </row>
    <row r="2374" spans="3:52">
      <c r="C2374" s="38"/>
      <c r="D2374" s="38"/>
      <c r="AF2374" s="127"/>
      <c r="AG2374" s="127"/>
      <c r="AH2374" s="127"/>
      <c r="AI2374" s="127"/>
      <c r="AJ2374" s="127"/>
      <c r="AK2374" s="153"/>
      <c r="AL2374" s="113"/>
      <c r="AS2374" s="127"/>
      <c r="AT2374" s="127"/>
      <c r="AU2374" s="127"/>
      <c r="AV2374" s="127"/>
      <c r="AW2374" s="127"/>
      <c r="AX2374" s="127"/>
      <c r="AY2374" s="127"/>
      <c r="AZ2374" s="127"/>
    </row>
    <row r="2375" spans="3:52">
      <c r="C2375" s="38"/>
      <c r="D2375" s="38"/>
      <c r="AF2375" s="127"/>
      <c r="AG2375" s="127"/>
      <c r="AH2375" s="127"/>
      <c r="AI2375" s="127"/>
      <c r="AJ2375" s="127"/>
      <c r="AK2375" s="153"/>
      <c r="AL2375" s="113"/>
      <c r="AS2375" s="127"/>
      <c r="AT2375" s="127"/>
      <c r="AU2375" s="127"/>
      <c r="AV2375" s="127"/>
      <c r="AW2375" s="127"/>
      <c r="AX2375" s="127"/>
      <c r="AY2375" s="127"/>
      <c r="AZ2375" s="127"/>
    </row>
    <row r="2376" spans="3:52">
      <c r="C2376" s="38"/>
      <c r="D2376" s="38"/>
      <c r="AF2376" s="127"/>
      <c r="AG2376" s="127"/>
      <c r="AH2376" s="127"/>
      <c r="AI2376" s="127"/>
      <c r="AJ2376" s="127"/>
      <c r="AK2376" s="153"/>
      <c r="AL2376" s="113"/>
      <c r="AS2376" s="127"/>
      <c r="AT2376" s="127"/>
      <c r="AU2376" s="127"/>
      <c r="AV2376" s="127"/>
      <c r="AW2376" s="127"/>
      <c r="AX2376" s="127"/>
      <c r="AY2376" s="127"/>
      <c r="AZ2376" s="127"/>
    </row>
    <row r="2377" spans="3:52">
      <c r="C2377" s="38"/>
      <c r="D2377" s="38"/>
      <c r="AF2377" s="127"/>
      <c r="AG2377" s="127"/>
      <c r="AH2377" s="127"/>
      <c r="AI2377" s="127"/>
      <c r="AJ2377" s="127"/>
      <c r="AK2377" s="153"/>
      <c r="AL2377" s="113"/>
      <c r="AS2377" s="127"/>
      <c r="AT2377" s="127"/>
      <c r="AU2377" s="127"/>
      <c r="AV2377" s="127"/>
      <c r="AW2377" s="127"/>
      <c r="AX2377" s="127"/>
      <c r="AY2377" s="127"/>
      <c r="AZ2377" s="127"/>
    </row>
    <row r="2378" spans="3:52">
      <c r="C2378" s="38"/>
      <c r="D2378" s="38"/>
      <c r="AF2378" s="127"/>
      <c r="AG2378" s="127"/>
      <c r="AH2378" s="127"/>
      <c r="AI2378" s="127"/>
      <c r="AJ2378" s="127"/>
      <c r="AK2378" s="153"/>
      <c r="AL2378" s="113"/>
      <c r="AS2378" s="127"/>
      <c r="AT2378" s="127"/>
      <c r="AU2378" s="127"/>
      <c r="AV2378" s="127"/>
      <c r="AW2378" s="127"/>
      <c r="AX2378" s="127"/>
      <c r="AY2378" s="127"/>
      <c r="AZ2378" s="127"/>
    </row>
    <row r="2379" spans="3:52">
      <c r="C2379" s="38"/>
      <c r="D2379" s="38"/>
      <c r="AF2379" s="127"/>
      <c r="AG2379" s="127"/>
      <c r="AH2379" s="127"/>
      <c r="AI2379" s="127"/>
      <c r="AJ2379" s="127"/>
      <c r="AK2379" s="153"/>
      <c r="AL2379" s="113"/>
      <c r="AS2379" s="127"/>
      <c r="AT2379" s="127"/>
      <c r="AU2379" s="127"/>
      <c r="AV2379" s="127"/>
      <c r="AW2379" s="127"/>
      <c r="AX2379" s="127"/>
      <c r="AY2379" s="127"/>
      <c r="AZ2379" s="127"/>
    </row>
    <row r="2380" spans="3:52">
      <c r="C2380" s="38"/>
      <c r="D2380" s="38"/>
      <c r="AF2380" s="127"/>
      <c r="AG2380" s="127"/>
      <c r="AH2380" s="127"/>
      <c r="AI2380" s="127"/>
      <c r="AJ2380" s="127"/>
      <c r="AK2380" s="153"/>
      <c r="AL2380" s="113"/>
      <c r="AS2380" s="127"/>
      <c r="AT2380" s="127"/>
      <c r="AU2380" s="127"/>
      <c r="AV2380" s="127"/>
      <c r="AW2380" s="127"/>
      <c r="AX2380" s="127"/>
      <c r="AY2380" s="127"/>
      <c r="AZ2380" s="127"/>
    </row>
    <row r="2381" spans="3:52">
      <c r="C2381" s="38"/>
      <c r="D2381" s="38"/>
      <c r="AF2381" s="127"/>
      <c r="AG2381" s="127"/>
      <c r="AH2381" s="127"/>
      <c r="AI2381" s="127"/>
      <c r="AJ2381" s="127"/>
      <c r="AK2381" s="153"/>
      <c r="AL2381" s="113"/>
      <c r="AS2381" s="127"/>
      <c r="AT2381" s="127"/>
      <c r="AU2381" s="127"/>
      <c r="AV2381" s="127"/>
      <c r="AW2381" s="127"/>
      <c r="AX2381" s="127"/>
      <c r="AY2381" s="127"/>
      <c r="AZ2381" s="127"/>
    </row>
    <row r="2382" spans="3:52">
      <c r="C2382" s="38"/>
      <c r="D2382" s="38"/>
      <c r="AF2382" s="127"/>
      <c r="AG2382" s="127"/>
      <c r="AH2382" s="127"/>
      <c r="AI2382" s="127"/>
      <c r="AJ2382" s="127"/>
      <c r="AK2382" s="153"/>
      <c r="AL2382" s="113"/>
      <c r="AS2382" s="127"/>
      <c r="AT2382" s="127"/>
      <c r="AU2382" s="127"/>
      <c r="AV2382" s="127"/>
      <c r="AW2382" s="127"/>
      <c r="AX2382" s="127"/>
      <c r="AY2382" s="127"/>
      <c r="AZ2382" s="127"/>
    </row>
    <row r="2383" spans="3:52">
      <c r="C2383" s="38"/>
      <c r="D2383" s="38"/>
      <c r="AF2383" s="127"/>
      <c r="AG2383" s="127"/>
      <c r="AH2383" s="127"/>
      <c r="AI2383" s="127"/>
      <c r="AJ2383" s="127"/>
      <c r="AK2383" s="153"/>
      <c r="AL2383" s="113"/>
      <c r="AS2383" s="127"/>
      <c r="AT2383" s="127"/>
      <c r="AU2383" s="127"/>
      <c r="AV2383" s="127"/>
      <c r="AW2383" s="127"/>
      <c r="AX2383" s="127"/>
      <c r="AY2383" s="127"/>
      <c r="AZ2383" s="127"/>
    </row>
    <row r="2384" spans="3:52">
      <c r="C2384" s="38"/>
      <c r="D2384" s="38"/>
      <c r="AF2384" s="127"/>
      <c r="AG2384" s="127"/>
      <c r="AH2384" s="127"/>
      <c r="AI2384" s="127"/>
      <c r="AJ2384" s="127"/>
      <c r="AK2384" s="153"/>
      <c r="AL2384" s="113"/>
      <c r="AS2384" s="127"/>
      <c r="AT2384" s="127"/>
      <c r="AU2384" s="127"/>
      <c r="AV2384" s="127"/>
      <c r="AW2384" s="127"/>
      <c r="AX2384" s="127"/>
      <c r="AY2384" s="127"/>
      <c r="AZ2384" s="127"/>
    </row>
    <row r="2385" spans="3:52">
      <c r="C2385" s="38"/>
      <c r="D2385" s="38"/>
      <c r="AF2385" s="127"/>
      <c r="AG2385" s="127"/>
      <c r="AH2385" s="127"/>
      <c r="AI2385" s="127"/>
      <c r="AJ2385" s="127"/>
      <c r="AK2385" s="153"/>
      <c r="AL2385" s="113"/>
      <c r="AS2385" s="127"/>
      <c r="AT2385" s="127"/>
      <c r="AU2385" s="127"/>
      <c r="AV2385" s="127"/>
      <c r="AW2385" s="127"/>
      <c r="AX2385" s="127"/>
      <c r="AY2385" s="127"/>
      <c r="AZ2385" s="127"/>
    </row>
    <row r="2386" spans="3:52">
      <c r="C2386" s="38"/>
      <c r="D2386" s="38"/>
      <c r="AF2386" s="127"/>
      <c r="AG2386" s="127"/>
      <c r="AH2386" s="127"/>
      <c r="AI2386" s="127"/>
      <c r="AJ2386" s="127"/>
      <c r="AK2386" s="153"/>
      <c r="AL2386" s="113"/>
      <c r="AS2386" s="127"/>
      <c r="AT2386" s="127"/>
      <c r="AU2386" s="127"/>
      <c r="AV2386" s="127"/>
      <c r="AW2386" s="127"/>
      <c r="AX2386" s="127"/>
      <c r="AY2386" s="127"/>
      <c r="AZ2386" s="127"/>
    </row>
    <row r="2387" spans="3:52">
      <c r="C2387" s="38"/>
      <c r="D2387" s="38"/>
      <c r="AF2387" s="127"/>
      <c r="AG2387" s="127"/>
      <c r="AH2387" s="127"/>
      <c r="AI2387" s="127"/>
      <c r="AJ2387" s="127"/>
      <c r="AK2387" s="153"/>
      <c r="AL2387" s="113"/>
      <c r="AS2387" s="127"/>
      <c r="AT2387" s="127"/>
      <c r="AU2387" s="127"/>
      <c r="AV2387" s="127"/>
      <c r="AW2387" s="127"/>
      <c r="AX2387" s="127"/>
      <c r="AY2387" s="127"/>
      <c r="AZ2387" s="127"/>
    </row>
    <row r="2388" spans="3:52">
      <c r="C2388" s="38"/>
      <c r="D2388" s="38"/>
      <c r="AF2388" s="127"/>
      <c r="AG2388" s="127"/>
      <c r="AH2388" s="127"/>
      <c r="AI2388" s="127"/>
      <c r="AJ2388" s="127"/>
      <c r="AK2388" s="153"/>
      <c r="AL2388" s="113"/>
      <c r="AS2388" s="127"/>
      <c r="AT2388" s="127"/>
      <c r="AU2388" s="127"/>
      <c r="AV2388" s="127"/>
      <c r="AW2388" s="127"/>
      <c r="AX2388" s="127"/>
      <c r="AY2388" s="127"/>
      <c r="AZ2388" s="127"/>
    </row>
    <row r="2389" spans="3:52">
      <c r="C2389" s="38"/>
      <c r="D2389" s="38"/>
      <c r="AF2389" s="127"/>
      <c r="AG2389" s="127"/>
      <c r="AH2389" s="127"/>
      <c r="AI2389" s="127"/>
      <c r="AJ2389" s="127"/>
      <c r="AK2389" s="153"/>
      <c r="AL2389" s="113"/>
      <c r="AS2389" s="127"/>
      <c r="AT2389" s="127"/>
      <c r="AU2389" s="127"/>
      <c r="AV2389" s="127"/>
      <c r="AW2389" s="127"/>
      <c r="AX2389" s="127"/>
      <c r="AY2389" s="127"/>
      <c r="AZ2389" s="127"/>
    </row>
    <row r="2390" spans="3:52">
      <c r="C2390" s="38"/>
      <c r="D2390" s="38"/>
      <c r="AF2390" s="127"/>
      <c r="AG2390" s="127"/>
      <c r="AH2390" s="127"/>
      <c r="AI2390" s="127"/>
      <c r="AJ2390" s="127"/>
      <c r="AK2390" s="153"/>
      <c r="AL2390" s="113"/>
      <c r="AS2390" s="127"/>
      <c r="AT2390" s="127"/>
      <c r="AU2390" s="127"/>
      <c r="AV2390" s="127"/>
      <c r="AW2390" s="127"/>
      <c r="AX2390" s="127"/>
      <c r="AY2390" s="127"/>
      <c r="AZ2390" s="127"/>
    </row>
    <row r="2391" spans="3:52">
      <c r="C2391" s="38"/>
      <c r="D2391" s="38"/>
      <c r="AF2391" s="127"/>
      <c r="AG2391" s="127"/>
      <c r="AH2391" s="127"/>
      <c r="AI2391" s="127"/>
      <c r="AJ2391" s="127"/>
      <c r="AK2391" s="153"/>
      <c r="AL2391" s="113"/>
      <c r="AS2391" s="127"/>
      <c r="AT2391" s="127"/>
      <c r="AU2391" s="127"/>
      <c r="AV2391" s="127"/>
      <c r="AW2391" s="127"/>
      <c r="AX2391" s="127"/>
      <c r="AY2391" s="127"/>
      <c r="AZ2391" s="127"/>
    </row>
    <row r="2392" spans="3:52">
      <c r="C2392" s="38"/>
      <c r="D2392" s="38"/>
      <c r="AF2392" s="127"/>
      <c r="AG2392" s="127"/>
      <c r="AH2392" s="127"/>
      <c r="AI2392" s="127"/>
      <c r="AJ2392" s="127"/>
      <c r="AK2392" s="153"/>
      <c r="AL2392" s="113"/>
      <c r="AS2392" s="127"/>
      <c r="AT2392" s="127"/>
      <c r="AU2392" s="127"/>
      <c r="AV2392" s="127"/>
      <c r="AW2392" s="127"/>
      <c r="AX2392" s="127"/>
      <c r="AY2392" s="127"/>
      <c r="AZ2392" s="127"/>
    </row>
    <row r="2393" spans="3:52">
      <c r="C2393" s="38"/>
      <c r="D2393" s="38"/>
      <c r="AF2393" s="127"/>
      <c r="AG2393" s="127"/>
      <c r="AH2393" s="127"/>
      <c r="AI2393" s="127"/>
      <c r="AJ2393" s="127"/>
      <c r="AK2393" s="153"/>
      <c r="AL2393" s="113"/>
      <c r="AS2393" s="127"/>
      <c r="AT2393" s="127"/>
      <c r="AU2393" s="127"/>
      <c r="AV2393" s="127"/>
      <c r="AW2393" s="127"/>
      <c r="AX2393" s="127"/>
      <c r="AY2393" s="127"/>
      <c r="AZ2393" s="127"/>
    </row>
    <row r="2394" spans="3:52">
      <c r="C2394" s="38"/>
      <c r="D2394" s="38"/>
      <c r="AF2394" s="127"/>
      <c r="AG2394" s="127"/>
      <c r="AH2394" s="127"/>
      <c r="AI2394" s="127"/>
      <c r="AJ2394" s="127"/>
      <c r="AK2394" s="153"/>
      <c r="AL2394" s="113"/>
      <c r="AS2394" s="127"/>
      <c r="AT2394" s="127"/>
      <c r="AU2394" s="127"/>
      <c r="AV2394" s="127"/>
      <c r="AW2394" s="127"/>
      <c r="AX2394" s="127"/>
      <c r="AY2394" s="127"/>
      <c r="AZ2394" s="127"/>
    </row>
    <row r="2395" spans="3:52">
      <c r="C2395" s="38"/>
      <c r="D2395" s="38"/>
      <c r="AF2395" s="127"/>
      <c r="AG2395" s="127"/>
      <c r="AH2395" s="127"/>
      <c r="AI2395" s="127"/>
      <c r="AJ2395" s="127"/>
      <c r="AK2395" s="153"/>
      <c r="AL2395" s="113"/>
      <c r="AS2395" s="127"/>
      <c r="AT2395" s="127"/>
      <c r="AU2395" s="127"/>
      <c r="AV2395" s="127"/>
      <c r="AW2395" s="127"/>
      <c r="AX2395" s="127"/>
      <c r="AY2395" s="127"/>
      <c r="AZ2395" s="127"/>
    </row>
    <row r="2396" spans="3:52">
      <c r="C2396" s="38"/>
      <c r="D2396" s="38"/>
      <c r="AF2396" s="127"/>
      <c r="AG2396" s="127"/>
      <c r="AH2396" s="127"/>
      <c r="AI2396" s="127"/>
      <c r="AJ2396" s="127"/>
      <c r="AK2396" s="153"/>
      <c r="AL2396" s="113"/>
      <c r="AS2396" s="127"/>
      <c r="AT2396" s="127"/>
      <c r="AU2396" s="127"/>
      <c r="AV2396" s="127"/>
      <c r="AW2396" s="127"/>
      <c r="AX2396" s="127"/>
      <c r="AY2396" s="127"/>
      <c r="AZ2396" s="127"/>
    </row>
    <row r="2397" spans="3:52">
      <c r="C2397" s="38"/>
      <c r="D2397" s="38"/>
      <c r="AF2397" s="127"/>
      <c r="AG2397" s="127"/>
      <c r="AH2397" s="127"/>
      <c r="AI2397" s="127"/>
      <c r="AJ2397" s="127"/>
      <c r="AK2397" s="153"/>
      <c r="AL2397" s="113"/>
      <c r="AS2397" s="127"/>
      <c r="AT2397" s="127"/>
      <c r="AU2397" s="127"/>
      <c r="AV2397" s="127"/>
      <c r="AW2397" s="127"/>
      <c r="AX2397" s="127"/>
      <c r="AY2397" s="127"/>
      <c r="AZ2397" s="127"/>
    </row>
    <row r="2398" spans="3:52">
      <c r="C2398" s="38"/>
      <c r="D2398" s="38"/>
      <c r="AF2398" s="127"/>
      <c r="AG2398" s="127"/>
      <c r="AH2398" s="127"/>
      <c r="AI2398" s="127"/>
      <c r="AJ2398" s="127"/>
      <c r="AK2398" s="153"/>
      <c r="AL2398" s="113"/>
      <c r="AS2398" s="127"/>
      <c r="AT2398" s="127"/>
      <c r="AU2398" s="127"/>
      <c r="AV2398" s="127"/>
      <c r="AW2398" s="127"/>
      <c r="AX2398" s="127"/>
      <c r="AY2398" s="127"/>
      <c r="AZ2398" s="127"/>
    </row>
    <row r="2399" spans="3:52">
      <c r="C2399" s="38"/>
      <c r="D2399" s="38"/>
      <c r="AF2399" s="127"/>
      <c r="AG2399" s="127"/>
      <c r="AH2399" s="127"/>
      <c r="AI2399" s="127"/>
      <c r="AJ2399" s="127"/>
      <c r="AK2399" s="153"/>
      <c r="AL2399" s="113"/>
      <c r="AS2399" s="127"/>
      <c r="AT2399" s="127"/>
      <c r="AU2399" s="127"/>
      <c r="AV2399" s="127"/>
      <c r="AW2399" s="127"/>
      <c r="AX2399" s="127"/>
      <c r="AY2399" s="127"/>
      <c r="AZ2399" s="127"/>
    </row>
    <row r="2400" spans="3:52">
      <c r="C2400" s="38"/>
      <c r="D2400" s="38"/>
      <c r="AF2400" s="127"/>
      <c r="AG2400" s="127"/>
      <c r="AH2400" s="127"/>
      <c r="AI2400" s="127"/>
      <c r="AJ2400" s="127"/>
      <c r="AK2400" s="153"/>
      <c r="AL2400" s="113"/>
      <c r="AS2400" s="127"/>
      <c r="AT2400" s="127"/>
      <c r="AU2400" s="127"/>
      <c r="AV2400" s="127"/>
      <c r="AW2400" s="127"/>
      <c r="AX2400" s="127"/>
      <c r="AY2400" s="127"/>
      <c r="AZ2400" s="127"/>
    </row>
    <row r="2401" spans="3:52">
      <c r="C2401" s="38"/>
      <c r="D2401" s="38"/>
      <c r="AF2401" s="127"/>
      <c r="AG2401" s="127"/>
      <c r="AH2401" s="127"/>
      <c r="AI2401" s="127"/>
      <c r="AJ2401" s="127"/>
      <c r="AK2401" s="153"/>
      <c r="AL2401" s="113"/>
      <c r="AS2401" s="127"/>
      <c r="AT2401" s="127"/>
      <c r="AU2401" s="127"/>
      <c r="AV2401" s="127"/>
      <c r="AW2401" s="127"/>
      <c r="AX2401" s="127"/>
      <c r="AY2401" s="127"/>
      <c r="AZ2401" s="127"/>
    </row>
    <row r="2402" spans="3:52">
      <c r="C2402" s="38"/>
      <c r="D2402" s="38"/>
      <c r="AF2402" s="127"/>
      <c r="AG2402" s="127"/>
      <c r="AH2402" s="127"/>
      <c r="AI2402" s="127"/>
      <c r="AJ2402" s="127"/>
      <c r="AK2402" s="153"/>
      <c r="AL2402" s="113"/>
      <c r="AS2402" s="127"/>
      <c r="AT2402" s="127"/>
      <c r="AU2402" s="127"/>
      <c r="AV2402" s="127"/>
      <c r="AW2402" s="127"/>
      <c r="AX2402" s="127"/>
      <c r="AY2402" s="127"/>
      <c r="AZ2402" s="127"/>
    </row>
    <row r="2403" spans="3:52">
      <c r="C2403" s="38"/>
      <c r="D2403" s="38"/>
      <c r="AF2403" s="127"/>
      <c r="AG2403" s="127"/>
      <c r="AH2403" s="127"/>
      <c r="AI2403" s="127"/>
      <c r="AJ2403" s="127"/>
      <c r="AK2403" s="153"/>
      <c r="AL2403" s="113"/>
      <c r="AS2403" s="127"/>
      <c r="AT2403" s="127"/>
      <c r="AU2403" s="127"/>
      <c r="AV2403" s="127"/>
      <c r="AW2403" s="127"/>
      <c r="AX2403" s="127"/>
      <c r="AY2403" s="127"/>
      <c r="AZ2403" s="127"/>
    </row>
    <row r="2404" spans="3:52">
      <c r="C2404" s="38"/>
      <c r="D2404" s="38"/>
      <c r="AF2404" s="127"/>
      <c r="AG2404" s="127"/>
      <c r="AH2404" s="127"/>
      <c r="AI2404" s="127"/>
      <c r="AJ2404" s="127"/>
      <c r="AK2404" s="153"/>
      <c r="AL2404" s="113"/>
      <c r="AS2404" s="127"/>
      <c r="AT2404" s="127"/>
      <c r="AU2404" s="127"/>
      <c r="AV2404" s="127"/>
      <c r="AW2404" s="127"/>
      <c r="AX2404" s="127"/>
      <c r="AY2404" s="127"/>
      <c r="AZ2404" s="127"/>
    </row>
    <row r="2405" spans="3:52">
      <c r="C2405" s="38"/>
      <c r="D2405" s="38"/>
      <c r="AF2405" s="127"/>
      <c r="AG2405" s="127"/>
      <c r="AH2405" s="127"/>
      <c r="AI2405" s="127"/>
      <c r="AJ2405" s="127"/>
      <c r="AK2405" s="153"/>
      <c r="AL2405" s="113"/>
      <c r="AS2405" s="127"/>
      <c r="AT2405" s="127"/>
      <c r="AU2405" s="127"/>
      <c r="AV2405" s="127"/>
      <c r="AW2405" s="127"/>
      <c r="AX2405" s="127"/>
      <c r="AY2405" s="127"/>
      <c r="AZ2405" s="127"/>
    </row>
    <row r="2406" spans="3:52">
      <c r="C2406" s="38"/>
      <c r="D2406" s="38"/>
      <c r="AF2406" s="127"/>
      <c r="AG2406" s="127"/>
      <c r="AH2406" s="127"/>
      <c r="AI2406" s="127"/>
      <c r="AJ2406" s="127"/>
      <c r="AK2406" s="153"/>
      <c r="AL2406" s="113"/>
      <c r="AS2406" s="127"/>
      <c r="AT2406" s="127"/>
      <c r="AU2406" s="127"/>
      <c r="AV2406" s="127"/>
      <c r="AW2406" s="127"/>
      <c r="AX2406" s="127"/>
      <c r="AY2406" s="127"/>
      <c r="AZ2406" s="127"/>
    </row>
    <row r="2407" spans="3:52">
      <c r="C2407" s="38"/>
      <c r="D2407" s="38"/>
      <c r="AF2407" s="127"/>
      <c r="AG2407" s="127"/>
      <c r="AH2407" s="127"/>
      <c r="AI2407" s="127"/>
      <c r="AJ2407" s="127"/>
      <c r="AK2407" s="153"/>
      <c r="AL2407" s="113"/>
      <c r="AS2407" s="127"/>
      <c r="AT2407" s="127"/>
      <c r="AU2407" s="127"/>
      <c r="AV2407" s="127"/>
      <c r="AW2407" s="127"/>
      <c r="AX2407" s="127"/>
      <c r="AY2407" s="127"/>
      <c r="AZ2407" s="127"/>
    </row>
    <row r="2408" spans="3:52">
      <c r="C2408" s="38"/>
      <c r="D2408" s="38"/>
      <c r="AF2408" s="127"/>
      <c r="AG2408" s="127"/>
      <c r="AH2408" s="127"/>
      <c r="AI2408" s="127"/>
      <c r="AJ2408" s="127"/>
      <c r="AK2408" s="153"/>
      <c r="AL2408" s="113"/>
      <c r="AS2408" s="127"/>
      <c r="AT2408" s="127"/>
      <c r="AU2408" s="127"/>
      <c r="AV2408" s="127"/>
      <c r="AW2408" s="127"/>
      <c r="AX2408" s="127"/>
      <c r="AY2408" s="127"/>
      <c r="AZ2408" s="127"/>
    </row>
    <row r="2409" spans="3:52">
      <c r="C2409" s="38"/>
      <c r="D2409" s="38"/>
      <c r="AF2409" s="127"/>
      <c r="AG2409" s="127"/>
      <c r="AH2409" s="127"/>
      <c r="AI2409" s="127"/>
      <c r="AJ2409" s="127"/>
      <c r="AK2409" s="153"/>
      <c r="AL2409" s="113"/>
      <c r="AS2409" s="127"/>
      <c r="AT2409" s="127"/>
      <c r="AU2409" s="127"/>
      <c r="AV2409" s="127"/>
      <c r="AW2409" s="127"/>
      <c r="AX2409" s="127"/>
      <c r="AY2409" s="127"/>
      <c r="AZ2409" s="127"/>
    </row>
    <row r="2410" spans="3:52">
      <c r="C2410" s="38"/>
      <c r="D2410" s="38"/>
      <c r="AF2410" s="127"/>
      <c r="AG2410" s="127"/>
      <c r="AH2410" s="127"/>
      <c r="AI2410" s="127"/>
      <c r="AJ2410" s="127"/>
      <c r="AK2410" s="153"/>
      <c r="AL2410" s="113"/>
      <c r="AS2410" s="127"/>
      <c r="AT2410" s="127"/>
      <c r="AU2410" s="127"/>
      <c r="AV2410" s="127"/>
      <c r="AW2410" s="127"/>
      <c r="AX2410" s="127"/>
      <c r="AY2410" s="127"/>
      <c r="AZ2410" s="127"/>
    </row>
    <row r="2411" spans="3:52">
      <c r="C2411" s="38"/>
      <c r="D2411" s="38"/>
      <c r="AF2411" s="127"/>
      <c r="AG2411" s="127"/>
      <c r="AH2411" s="127"/>
      <c r="AI2411" s="127"/>
      <c r="AJ2411" s="127"/>
      <c r="AK2411" s="153"/>
      <c r="AL2411" s="113"/>
      <c r="AS2411" s="127"/>
      <c r="AT2411" s="127"/>
      <c r="AU2411" s="127"/>
      <c r="AV2411" s="127"/>
      <c r="AW2411" s="127"/>
      <c r="AX2411" s="127"/>
      <c r="AY2411" s="127"/>
      <c r="AZ2411" s="127"/>
    </row>
    <row r="2412" spans="3:52">
      <c r="C2412" s="38"/>
      <c r="D2412" s="38"/>
      <c r="AF2412" s="127"/>
      <c r="AG2412" s="127"/>
      <c r="AH2412" s="127"/>
      <c r="AI2412" s="127"/>
      <c r="AJ2412" s="127"/>
      <c r="AK2412" s="153"/>
      <c r="AL2412" s="113"/>
      <c r="AS2412" s="127"/>
      <c r="AT2412" s="127"/>
      <c r="AU2412" s="127"/>
      <c r="AV2412" s="127"/>
      <c r="AW2412" s="127"/>
      <c r="AX2412" s="127"/>
      <c r="AY2412" s="127"/>
      <c r="AZ2412" s="127"/>
    </row>
    <row r="2413" spans="3:52">
      <c r="C2413" s="38"/>
      <c r="D2413" s="38"/>
      <c r="AF2413" s="127"/>
      <c r="AG2413" s="127"/>
      <c r="AH2413" s="127"/>
      <c r="AI2413" s="127"/>
      <c r="AJ2413" s="127"/>
      <c r="AK2413" s="153"/>
      <c r="AL2413" s="113"/>
      <c r="AS2413" s="127"/>
      <c r="AT2413" s="127"/>
      <c r="AU2413" s="127"/>
      <c r="AV2413" s="127"/>
      <c r="AW2413" s="127"/>
      <c r="AX2413" s="127"/>
      <c r="AY2413" s="127"/>
      <c r="AZ2413" s="127"/>
    </row>
    <row r="2414" spans="3:52">
      <c r="C2414" s="38"/>
      <c r="D2414" s="38"/>
      <c r="AF2414" s="127"/>
      <c r="AG2414" s="127"/>
      <c r="AH2414" s="127"/>
      <c r="AI2414" s="127"/>
      <c r="AJ2414" s="127"/>
      <c r="AK2414" s="153"/>
      <c r="AL2414" s="113"/>
      <c r="AS2414" s="127"/>
      <c r="AT2414" s="127"/>
      <c r="AU2414" s="127"/>
      <c r="AV2414" s="127"/>
      <c r="AW2414" s="127"/>
      <c r="AX2414" s="127"/>
      <c r="AY2414" s="127"/>
      <c r="AZ2414" s="127"/>
    </row>
    <row r="2415" spans="3:52">
      <c r="C2415" s="38"/>
      <c r="D2415" s="38"/>
      <c r="AF2415" s="127"/>
      <c r="AG2415" s="127"/>
      <c r="AH2415" s="127"/>
      <c r="AI2415" s="127"/>
      <c r="AJ2415" s="127"/>
      <c r="AK2415" s="153"/>
      <c r="AL2415" s="113"/>
      <c r="AS2415" s="127"/>
      <c r="AT2415" s="127"/>
      <c r="AU2415" s="127"/>
      <c r="AV2415" s="127"/>
      <c r="AW2415" s="127"/>
      <c r="AX2415" s="127"/>
      <c r="AY2415" s="127"/>
      <c r="AZ2415" s="127"/>
    </row>
    <row r="2416" spans="3:52">
      <c r="C2416" s="38"/>
      <c r="D2416" s="38"/>
      <c r="AF2416" s="127"/>
      <c r="AG2416" s="127"/>
      <c r="AH2416" s="127"/>
      <c r="AI2416" s="127"/>
      <c r="AJ2416" s="127"/>
      <c r="AK2416" s="153"/>
      <c r="AL2416" s="113"/>
      <c r="AS2416" s="127"/>
      <c r="AT2416" s="127"/>
      <c r="AU2416" s="127"/>
      <c r="AV2416" s="127"/>
      <c r="AW2416" s="127"/>
      <c r="AX2416" s="127"/>
      <c r="AY2416" s="127"/>
      <c r="AZ2416" s="127"/>
    </row>
    <row r="2417" spans="3:52">
      <c r="C2417" s="38"/>
      <c r="D2417" s="38"/>
      <c r="AF2417" s="127"/>
      <c r="AG2417" s="127"/>
      <c r="AH2417" s="127"/>
      <c r="AI2417" s="127"/>
      <c r="AJ2417" s="127"/>
      <c r="AK2417" s="153"/>
      <c r="AL2417" s="113"/>
      <c r="AS2417" s="127"/>
      <c r="AT2417" s="127"/>
      <c r="AU2417" s="127"/>
      <c r="AV2417" s="127"/>
      <c r="AW2417" s="127"/>
      <c r="AX2417" s="127"/>
      <c r="AY2417" s="127"/>
      <c r="AZ2417" s="127"/>
    </row>
    <row r="2418" spans="3:52">
      <c r="C2418" s="38"/>
      <c r="D2418" s="38"/>
      <c r="AF2418" s="127"/>
      <c r="AG2418" s="127"/>
      <c r="AH2418" s="127"/>
      <c r="AI2418" s="127"/>
      <c r="AJ2418" s="127"/>
      <c r="AK2418" s="153"/>
      <c r="AL2418" s="113"/>
      <c r="AS2418" s="127"/>
      <c r="AT2418" s="127"/>
      <c r="AU2418" s="127"/>
      <c r="AV2418" s="127"/>
      <c r="AW2418" s="127"/>
      <c r="AX2418" s="127"/>
      <c r="AY2418" s="127"/>
      <c r="AZ2418" s="127"/>
    </row>
    <row r="2419" spans="3:52">
      <c r="C2419" s="38"/>
      <c r="D2419" s="38"/>
      <c r="AF2419" s="127"/>
      <c r="AG2419" s="127"/>
      <c r="AH2419" s="127"/>
      <c r="AI2419" s="127"/>
      <c r="AJ2419" s="127"/>
      <c r="AK2419" s="153"/>
      <c r="AL2419" s="113"/>
      <c r="AS2419" s="127"/>
      <c r="AT2419" s="127"/>
      <c r="AU2419" s="127"/>
      <c r="AV2419" s="127"/>
      <c r="AW2419" s="127"/>
      <c r="AX2419" s="127"/>
      <c r="AY2419" s="127"/>
      <c r="AZ2419" s="127"/>
    </row>
    <row r="2420" spans="3:52">
      <c r="C2420" s="38"/>
      <c r="D2420" s="38"/>
      <c r="AF2420" s="127"/>
      <c r="AG2420" s="127"/>
      <c r="AH2420" s="127"/>
      <c r="AI2420" s="127"/>
      <c r="AJ2420" s="127"/>
      <c r="AK2420" s="153"/>
      <c r="AL2420" s="113"/>
      <c r="AS2420" s="127"/>
      <c r="AT2420" s="127"/>
      <c r="AU2420" s="127"/>
      <c r="AV2420" s="127"/>
      <c r="AW2420" s="127"/>
      <c r="AX2420" s="127"/>
      <c r="AY2420" s="127"/>
      <c r="AZ2420" s="127"/>
    </row>
    <row r="2421" spans="3:52">
      <c r="C2421" s="38"/>
      <c r="D2421" s="38"/>
      <c r="AF2421" s="127"/>
      <c r="AG2421" s="127"/>
      <c r="AH2421" s="127"/>
      <c r="AI2421" s="127"/>
      <c r="AJ2421" s="127"/>
      <c r="AK2421" s="153"/>
      <c r="AL2421" s="113"/>
      <c r="AS2421" s="127"/>
      <c r="AT2421" s="127"/>
      <c r="AU2421" s="127"/>
      <c r="AV2421" s="127"/>
      <c r="AW2421" s="127"/>
      <c r="AX2421" s="127"/>
      <c r="AY2421" s="127"/>
      <c r="AZ2421" s="127"/>
    </row>
    <row r="2422" spans="3:52">
      <c r="C2422" s="38"/>
      <c r="D2422" s="38"/>
      <c r="AF2422" s="127"/>
      <c r="AG2422" s="127"/>
      <c r="AH2422" s="127"/>
      <c r="AI2422" s="127"/>
      <c r="AJ2422" s="127"/>
      <c r="AK2422" s="153"/>
      <c r="AL2422" s="113"/>
      <c r="AS2422" s="127"/>
      <c r="AT2422" s="127"/>
      <c r="AU2422" s="127"/>
      <c r="AV2422" s="127"/>
      <c r="AW2422" s="127"/>
      <c r="AX2422" s="127"/>
      <c r="AY2422" s="127"/>
      <c r="AZ2422" s="127"/>
    </row>
    <row r="2423" spans="3:52">
      <c r="C2423" s="38"/>
      <c r="D2423" s="38"/>
      <c r="AF2423" s="127"/>
      <c r="AG2423" s="127"/>
      <c r="AH2423" s="127"/>
      <c r="AI2423" s="127"/>
      <c r="AJ2423" s="127"/>
      <c r="AK2423" s="153"/>
      <c r="AL2423" s="113"/>
      <c r="AS2423" s="127"/>
      <c r="AT2423" s="127"/>
      <c r="AU2423" s="127"/>
      <c r="AV2423" s="127"/>
      <c r="AW2423" s="127"/>
      <c r="AX2423" s="127"/>
      <c r="AY2423" s="127"/>
      <c r="AZ2423" s="127"/>
    </row>
    <row r="2424" spans="3:52">
      <c r="C2424" s="38"/>
      <c r="D2424" s="38"/>
      <c r="AF2424" s="127"/>
      <c r="AG2424" s="127"/>
      <c r="AH2424" s="127"/>
      <c r="AI2424" s="127"/>
      <c r="AJ2424" s="127"/>
      <c r="AK2424" s="153"/>
      <c r="AL2424" s="113"/>
      <c r="AS2424" s="127"/>
      <c r="AT2424" s="127"/>
      <c r="AU2424" s="127"/>
      <c r="AV2424" s="127"/>
      <c r="AW2424" s="127"/>
      <c r="AX2424" s="127"/>
      <c r="AY2424" s="127"/>
      <c r="AZ2424" s="127"/>
    </row>
    <row r="2425" spans="3:52">
      <c r="C2425" s="38"/>
      <c r="D2425" s="38"/>
      <c r="AF2425" s="127"/>
      <c r="AG2425" s="127"/>
      <c r="AH2425" s="127"/>
      <c r="AI2425" s="127"/>
      <c r="AJ2425" s="127"/>
      <c r="AK2425" s="153"/>
      <c r="AL2425" s="113"/>
      <c r="AS2425" s="127"/>
      <c r="AT2425" s="127"/>
      <c r="AU2425" s="127"/>
      <c r="AV2425" s="127"/>
      <c r="AW2425" s="127"/>
      <c r="AX2425" s="127"/>
      <c r="AY2425" s="127"/>
      <c r="AZ2425" s="127"/>
    </row>
    <row r="2426" spans="3:52">
      <c r="C2426" s="38"/>
      <c r="D2426" s="38"/>
      <c r="AF2426" s="127"/>
      <c r="AG2426" s="127"/>
      <c r="AH2426" s="127"/>
      <c r="AI2426" s="127"/>
      <c r="AJ2426" s="127"/>
      <c r="AK2426" s="153"/>
      <c r="AL2426" s="113"/>
      <c r="AS2426" s="127"/>
      <c r="AT2426" s="127"/>
      <c r="AU2426" s="127"/>
      <c r="AV2426" s="127"/>
      <c r="AW2426" s="127"/>
      <c r="AX2426" s="127"/>
      <c r="AY2426" s="127"/>
      <c r="AZ2426" s="127"/>
    </row>
    <row r="2427" spans="3:52">
      <c r="C2427" s="38"/>
      <c r="D2427" s="38"/>
      <c r="AF2427" s="127"/>
      <c r="AG2427" s="127"/>
      <c r="AH2427" s="127"/>
      <c r="AI2427" s="127"/>
      <c r="AJ2427" s="127"/>
      <c r="AK2427" s="153"/>
      <c r="AL2427" s="113"/>
      <c r="AS2427" s="127"/>
      <c r="AT2427" s="127"/>
      <c r="AU2427" s="127"/>
      <c r="AV2427" s="127"/>
      <c r="AW2427" s="127"/>
      <c r="AX2427" s="127"/>
      <c r="AY2427" s="127"/>
      <c r="AZ2427" s="127"/>
    </row>
    <row r="2428" spans="3:52">
      <c r="C2428" s="38"/>
      <c r="D2428" s="38"/>
      <c r="AF2428" s="127"/>
      <c r="AG2428" s="127"/>
      <c r="AH2428" s="127"/>
      <c r="AI2428" s="127"/>
      <c r="AJ2428" s="127"/>
      <c r="AK2428" s="153"/>
      <c r="AL2428" s="113"/>
      <c r="AS2428" s="127"/>
      <c r="AT2428" s="127"/>
      <c r="AU2428" s="127"/>
      <c r="AV2428" s="127"/>
      <c r="AW2428" s="127"/>
      <c r="AX2428" s="127"/>
      <c r="AY2428" s="127"/>
      <c r="AZ2428" s="127"/>
    </row>
    <row r="2429" spans="3:52">
      <c r="C2429" s="38"/>
      <c r="D2429" s="38"/>
      <c r="AF2429" s="127"/>
      <c r="AG2429" s="127"/>
      <c r="AH2429" s="127"/>
      <c r="AI2429" s="127"/>
      <c r="AJ2429" s="127"/>
      <c r="AK2429" s="153"/>
      <c r="AL2429" s="113"/>
      <c r="AS2429" s="127"/>
      <c r="AT2429" s="127"/>
      <c r="AU2429" s="127"/>
      <c r="AV2429" s="127"/>
      <c r="AW2429" s="127"/>
      <c r="AX2429" s="127"/>
      <c r="AY2429" s="127"/>
      <c r="AZ2429" s="127"/>
    </row>
    <row r="2430" spans="3:52">
      <c r="C2430" s="38"/>
      <c r="D2430" s="38"/>
      <c r="AF2430" s="127"/>
      <c r="AG2430" s="127"/>
      <c r="AH2430" s="127"/>
      <c r="AI2430" s="127"/>
      <c r="AJ2430" s="127"/>
      <c r="AK2430" s="153"/>
      <c r="AL2430" s="113"/>
      <c r="AS2430" s="127"/>
      <c r="AT2430" s="127"/>
      <c r="AU2430" s="127"/>
      <c r="AV2430" s="127"/>
      <c r="AW2430" s="127"/>
      <c r="AX2430" s="127"/>
      <c r="AY2430" s="127"/>
      <c r="AZ2430" s="127"/>
    </row>
    <row r="2431" spans="3:52">
      <c r="C2431" s="38"/>
      <c r="D2431" s="38"/>
      <c r="AF2431" s="127"/>
      <c r="AG2431" s="127"/>
      <c r="AH2431" s="127"/>
      <c r="AI2431" s="127"/>
      <c r="AJ2431" s="127"/>
      <c r="AK2431" s="153"/>
      <c r="AL2431" s="113"/>
      <c r="AS2431" s="127"/>
      <c r="AT2431" s="127"/>
      <c r="AU2431" s="127"/>
      <c r="AV2431" s="127"/>
      <c r="AW2431" s="127"/>
      <c r="AX2431" s="127"/>
      <c r="AY2431" s="127"/>
      <c r="AZ2431" s="127"/>
    </row>
    <row r="2432" spans="3:52">
      <c r="C2432" s="38"/>
      <c r="D2432" s="38"/>
      <c r="AF2432" s="127"/>
      <c r="AG2432" s="127"/>
      <c r="AH2432" s="127"/>
      <c r="AI2432" s="127"/>
      <c r="AJ2432" s="127"/>
      <c r="AK2432" s="153"/>
      <c r="AL2432" s="113"/>
      <c r="AS2432" s="127"/>
      <c r="AT2432" s="127"/>
      <c r="AU2432" s="127"/>
      <c r="AV2432" s="127"/>
      <c r="AW2432" s="127"/>
      <c r="AX2432" s="127"/>
      <c r="AY2432" s="127"/>
      <c r="AZ2432" s="127"/>
    </row>
    <row r="2433" spans="3:52">
      <c r="C2433" s="38"/>
      <c r="D2433" s="38"/>
      <c r="AF2433" s="127"/>
      <c r="AG2433" s="127"/>
      <c r="AH2433" s="127"/>
      <c r="AI2433" s="127"/>
      <c r="AJ2433" s="127"/>
      <c r="AK2433" s="153"/>
      <c r="AL2433" s="113"/>
      <c r="AS2433" s="127"/>
      <c r="AT2433" s="127"/>
      <c r="AU2433" s="127"/>
      <c r="AV2433" s="127"/>
      <c r="AW2433" s="127"/>
      <c r="AX2433" s="127"/>
      <c r="AY2433" s="127"/>
      <c r="AZ2433" s="127"/>
    </row>
    <row r="2434" spans="3:52">
      <c r="C2434" s="38"/>
      <c r="D2434" s="38"/>
      <c r="AF2434" s="127"/>
      <c r="AG2434" s="127"/>
      <c r="AH2434" s="127"/>
      <c r="AI2434" s="127"/>
      <c r="AJ2434" s="127"/>
      <c r="AK2434" s="153"/>
      <c r="AL2434" s="113"/>
      <c r="AS2434" s="127"/>
      <c r="AT2434" s="127"/>
      <c r="AU2434" s="127"/>
      <c r="AV2434" s="127"/>
      <c r="AW2434" s="127"/>
      <c r="AX2434" s="127"/>
      <c r="AY2434" s="127"/>
      <c r="AZ2434" s="127"/>
    </row>
    <row r="2435" spans="3:52">
      <c r="C2435" s="38"/>
      <c r="D2435" s="38"/>
      <c r="AF2435" s="127"/>
      <c r="AG2435" s="127"/>
      <c r="AH2435" s="127"/>
      <c r="AI2435" s="127"/>
      <c r="AJ2435" s="127"/>
      <c r="AK2435" s="153"/>
      <c r="AL2435" s="113"/>
      <c r="AS2435" s="127"/>
      <c r="AT2435" s="127"/>
      <c r="AU2435" s="127"/>
      <c r="AV2435" s="127"/>
      <c r="AW2435" s="127"/>
      <c r="AX2435" s="127"/>
      <c r="AY2435" s="127"/>
      <c r="AZ2435" s="127"/>
    </row>
    <row r="2436" spans="3:52">
      <c r="C2436" s="38"/>
      <c r="D2436" s="38"/>
      <c r="AF2436" s="127"/>
      <c r="AG2436" s="127"/>
      <c r="AH2436" s="127"/>
      <c r="AI2436" s="127"/>
      <c r="AJ2436" s="127"/>
      <c r="AK2436" s="153"/>
      <c r="AL2436" s="113"/>
      <c r="AS2436" s="127"/>
      <c r="AT2436" s="127"/>
      <c r="AU2436" s="127"/>
      <c r="AV2436" s="127"/>
      <c r="AW2436" s="127"/>
      <c r="AX2436" s="127"/>
      <c r="AY2436" s="127"/>
      <c r="AZ2436" s="127"/>
    </row>
    <row r="2437" spans="3:52">
      <c r="C2437" s="38"/>
      <c r="D2437" s="38"/>
      <c r="AF2437" s="127"/>
      <c r="AG2437" s="127"/>
      <c r="AH2437" s="127"/>
      <c r="AI2437" s="127"/>
      <c r="AJ2437" s="127"/>
      <c r="AK2437" s="153"/>
      <c r="AL2437" s="113"/>
      <c r="AS2437" s="127"/>
      <c r="AT2437" s="127"/>
      <c r="AU2437" s="127"/>
      <c r="AV2437" s="127"/>
      <c r="AW2437" s="127"/>
      <c r="AX2437" s="127"/>
      <c r="AY2437" s="127"/>
      <c r="AZ2437" s="127"/>
    </row>
    <row r="2438" spans="3:52">
      <c r="C2438" s="38"/>
      <c r="D2438" s="38"/>
      <c r="AF2438" s="127"/>
      <c r="AG2438" s="127"/>
      <c r="AH2438" s="127"/>
      <c r="AI2438" s="127"/>
      <c r="AJ2438" s="127"/>
      <c r="AK2438" s="153"/>
      <c r="AL2438" s="113"/>
      <c r="AS2438" s="127"/>
      <c r="AT2438" s="127"/>
      <c r="AU2438" s="127"/>
      <c r="AV2438" s="127"/>
      <c r="AW2438" s="127"/>
      <c r="AX2438" s="127"/>
      <c r="AY2438" s="127"/>
      <c r="AZ2438" s="127"/>
    </row>
    <row r="2439" spans="3:52">
      <c r="C2439" s="38"/>
      <c r="D2439" s="38"/>
      <c r="AF2439" s="127"/>
      <c r="AG2439" s="127"/>
      <c r="AH2439" s="127"/>
      <c r="AI2439" s="127"/>
      <c r="AJ2439" s="127"/>
      <c r="AK2439" s="153"/>
      <c r="AL2439" s="113"/>
      <c r="AS2439" s="127"/>
      <c r="AT2439" s="127"/>
      <c r="AU2439" s="127"/>
      <c r="AV2439" s="127"/>
      <c r="AW2439" s="127"/>
      <c r="AX2439" s="127"/>
      <c r="AY2439" s="127"/>
      <c r="AZ2439" s="127"/>
    </row>
    <row r="2440" spans="3:52">
      <c r="C2440" s="38"/>
      <c r="D2440" s="38"/>
      <c r="AF2440" s="127"/>
      <c r="AG2440" s="127"/>
      <c r="AH2440" s="127"/>
      <c r="AI2440" s="127"/>
      <c r="AJ2440" s="127"/>
      <c r="AK2440" s="153"/>
      <c r="AL2440" s="113"/>
      <c r="AS2440" s="127"/>
      <c r="AT2440" s="127"/>
      <c r="AU2440" s="127"/>
      <c r="AV2440" s="127"/>
      <c r="AW2440" s="127"/>
      <c r="AX2440" s="127"/>
      <c r="AY2440" s="127"/>
      <c r="AZ2440" s="127"/>
    </row>
    <row r="2441" spans="3:52">
      <c r="C2441" s="38"/>
      <c r="D2441" s="38"/>
      <c r="AF2441" s="127"/>
      <c r="AG2441" s="127"/>
      <c r="AH2441" s="127"/>
      <c r="AI2441" s="127"/>
      <c r="AJ2441" s="127"/>
      <c r="AK2441" s="153"/>
      <c r="AL2441" s="113"/>
      <c r="AS2441" s="127"/>
      <c r="AT2441" s="127"/>
      <c r="AU2441" s="127"/>
      <c r="AV2441" s="127"/>
      <c r="AW2441" s="127"/>
      <c r="AX2441" s="127"/>
      <c r="AY2441" s="127"/>
      <c r="AZ2441" s="127"/>
    </row>
    <row r="2442" spans="3:52">
      <c r="C2442" s="38"/>
      <c r="D2442" s="38"/>
      <c r="AF2442" s="127"/>
      <c r="AG2442" s="127"/>
      <c r="AH2442" s="127"/>
      <c r="AI2442" s="127"/>
      <c r="AJ2442" s="127"/>
      <c r="AK2442" s="153"/>
      <c r="AL2442" s="113"/>
      <c r="AS2442" s="127"/>
      <c r="AT2442" s="127"/>
      <c r="AU2442" s="127"/>
      <c r="AV2442" s="127"/>
      <c r="AW2442" s="127"/>
      <c r="AX2442" s="127"/>
      <c r="AY2442" s="127"/>
      <c r="AZ2442" s="127"/>
    </row>
    <row r="2443" spans="3:52">
      <c r="C2443" s="38"/>
      <c r="D2443" s="38"/>
      <c r="AF2443" s="127"/>
      <c r="AG2443" s="127"/>
      <c r="AH2443" s="127"/>
      <c r="AI2443" s="127"/>
      <c r="AJ2443" s="127"/>
      <c r="AK2443" s="153"/>
      <c r="AL2443" s="113"/>
      <c r="AS2443" s="127"/>
      <c r="AT2443" s="127"/>
      <c r="AU2443" s="127"/>
      <c r="AV2443" s="127"/>
      <c r="AW2443" s="127"/>
      <c r="AX2443" s="127"/>
      <c r="AY2443" s="127"/>
      <c r="AZ2443" s="127"/>
    </row>
    <row r="2444" spans="3:52">
      <c r="C2444" s="38"/>
      <c r="D2444" s="38"/>
      <c r="AF2444" s="127"/>
      <c r="AG2444" s="127"/>
      <c r="AH2444" s="127"/>
      <c r="AI2444" s="127"/>
      <c r="AJ2444" s="127"/>
      <c r="AK2444" s="153"/>
      <c r="AL2444" s="113"/>
      <c r="AS2444" s="127"/>
      <c r="AT2444" s="127"/>
      <c r="AU2444" s="127"/>
      <c r="AV2444" s="127"/>
      <c r="AW2444" s="127"/>
      <c r="AX2444" s="127"/>
      <c r="AY2444" s="127"/>
      <c r="AZ2444" s="127"/>
    </row>
    <row r="2445" spans="3:52">
      <c r="C2445" s="38"/>
      <c r="D2445" s="38"/>
      <c r="AF2445" s="127"/>
      <c r="AG2445" s="127"/>
      <c r="AH2445" s="127"/>
      <c r="AI2445" s="127"/>
      <c r="AJ2445" s="127"/>
      <c r="AK2445" s="153"/>
      <c r="AL2445" s="113"/>
      <c r="AS2445" s="127"/>
      <c r="AT2445" s="127"/>
      <c r="AU2445" s="127"/>
      <c r="AV2445" s="127"/>
      <c r="AW2445" s="127"/>
      <c r="AX2445" s="127"/>
      <c r="AY2445" s="127"/>
      <c r="AZ2445" s="127"/>
    </row>
    <row r="2446" spans="3:52">
      <c r="C2446" s="38"/>
      <c r="D2446" s="38"/>
      <c r="AF2446" s="127"/>
      <c r="AG2446" s="127"/>
      <c r="AH2446" s="127"/>
      <c r="AI2446" s="127"/>
      <c r="AJ2446" s="127"/>
      <c r="AK2446" s="153"/>
      <c r="AL2446" s="113"/>
      <c r="AS2446" s="127"/>
      <c r="AT2446" s="127"/>
      <c r="AU2446" s="127"/>
      <c r="AV2446" s="127"/>
      <c r="AW2446" s="127"/>
      <c r="AX2446" s="127"/>
      <c r="AY2446" s="127"/>
      <c r="AZ2446" s="127"/>
    </row>
    <row r="2447" spans="3:52">
      <c r="C2447" s="38"/>
      <c r="D2447" s="38"/>
      <c r="AF2447" s="127"/>
      <c r="AG2447" s="127"/>
      <c r="AH2447" s="127"/>
      <c r="AI2447" s="127"/>
      <c r="AJ2447" s="127"/>
      <c r="AK2447" s="153"/>
      <c r="AL2447" s="113"/>
      <c r="AS2447" s="127"/>
      <c r="AT2447" s="127"/>
      <c r="AU2447" s="127"/>
      <c r="AV2447" s="127"/>
      <c r="AW2447" s="127"/>
      <c r="AX2447" s="127"/>
      <c r="AY2447" s="127"/>
      <c r="AZ2447" s="127"/>
    </row>
    <row r="2448" spans="3:52">
      <c r="C2448" s="38"/>
      <c r="D2448" s="38"/>
      <c r="AF2448" s="127"/>
      <c r="AG2448" s="127"/>
      <c r="AH2448" s="127"/>
      <c r="AI2448" s="127"/>
      <c r="AJ2448" s="127"/>
      <c r="AK2448" s="153"/>
      <c r="AL2448" s="113"/>
      <c r="AS2448" s="127"/>
      <c r="AT2448" s="127"/>
      <c r="AU2448" s="127"/>
      <c r="AV2448" s="127"/>
      <c r="AW2448" s="127"/>
      <c r="AX2448" s="127"/>
      <c r="AY2448" s="127"/>
      <c r="AZ2448" s="127"/>
    </row>
    <row r="2449" spans="3:52">
      <c r="C2449" s="38"/>
      <c r="D2449" s="38"/>
      <c r="AF2449" s="127"/>
      <c r="AG2449" s="127"/>
      <c r="AH2449" s="127"/>
      <c r="AI2449" s="127"/>
      <c r="AJ2449" s="127"/>
      <c r="AK2449" s="153"/>
      <c r="AL2449" s="113"/>
      <c r="AS2449" s="127"/>
      <c r="AT2449" s="127"/>
      <c r="AU2449" s="127"/>
      <c r="AV2449" s="127"/>
      <c r="AW2449" s="127"/>
      <c r="AX2449" s="127"/>
      <c r="AY2449" s="127"/>
      <c r="AZ2449" s="127"/>
    </row>
    <row r="2450" spans="3:52">
      <c r="C2450" s="38"/>
      <c r="D2450" s="38"/>
      <c r="AF2450" s="127"/>
      <c r="AG2450" s="127"/>
      <c r="AH2450" s="127"/>
      <c r="AI2450" s="127"/>
      <c r="AJ2450" s="127"/>
      <c r="AK2450" s="153"/>
      <c r="AL2450" s="113"/>
      <c r="AS2450" s="127"/>
      <c r="AT2450" s="127"/>
      <c r="AU2450" s="127"/>
      <c r="AV2450" s="127"/>
      <c r="AW2450" s="127"/>
      <c r="AX2450" s="127"/>
      <c r="AY2450" s="127"/>
      <c r="AZ2450" s="127"/>
    </row>
    <row r="2451" spans="3:52">
      <c r="C2451" s="38"/>
      <c r="D2451" s="38"/>
      <c r="AF2451" s="127"/>
      <c r="AG2451" s="127"/>
      <c r="AH2451" s="127"/>
      <c r="AI2451" s="127"/>
      <c r="AJ2451" s="127"/>
      <c r="AK2451" s="153"/>
      <c r="AL2451" s="113"/>
      <c r="AS2451" s="127"/>
      <c r="AT2451" s="127"/>
      <c r="AU2451" s="127"/>
      <c r="AV2451" s="127"/>
      <c r="AW2451" s="127"/>
      <c r="AX2451" s="127"/>
      <c r="AY2451" s="127"/>
      <c r="AZ2451" s="127"/>
    </row>
    <row r="2452" spans="3:52">
      <c r="C2452" s="38"/>
      <c r="D2452" s="38"/>
      <c r="AF2452" s="127"/>
      <c r="AG2452" s="127"/>
      <c r="AH2452" s="127"/>
      <c r="AI2452" s="127"/>
      <c r="AJ2452" s="127"/>
      <c r="AK2452" s="153"/>
      <c r="AL2452" s="113"/>
      <c r="AS2452" s="127"/>
      <c r="AT2452" s="127"/>
      <c r="AU2452" s="127"/>
      <c r="AV2452" s="127"/>
      <c r="AW2452" s="127"/>
      <c r="AX2452" s="127"/>
      <c r="AY2452" s="127"/>
      <c r="AZ2452" s="127"/>
    </row>
    <row r="2453" spans="3:52">
      <c r="C2453" s="38"/>
      <c r="D2453" s="38"/>
      <c r="AF2453" s="127"/>
      <c r="AG2453" s="127"/>
      <c r="AH2453" s="127"/>
      <c r="AI2453" s="127"/>
      <c r="AJ2453" s="127"/>
      <c r="AK2453" s="153"/>
      <c r="AL2453" s="113"/>
      <c r="AS2453" s="127"/>
      <c r="AT2453" s="127"/>
      <c r="AU2453" s="127"/>
      <c r="AV2453" s="127"/>
      <c r="AW2453" s="127"/>
      <c r="AX2453" s="127"/>
      <c r="AY2453" s="127"/>
      <c r="AZ2453" s="127"/>
    </row>
    <row r="2454" spans="3:52">
      <c r="C2454" s="38"/>
      <c r="D2454" s="38"/>
      <c r="AF2454" s="127"/>
      <c r="AG2454" s="127"/>
      <c r="AH2454" s="127"/>
      <c r="AI2454" s="127"/>
      <c r="AJ2454" s="127"/>
      <c r="AK2454" s="153"/>
      <c r="AL2454" s="113"/>
      <c r="AS2454" s="127"/>
      <c r="AT2454" s="127"/>
      <c r="AU2454" s="127"/>
      <c r="AV2454" s="127"/>
      <c r="AW2454" s="127"/>
      <c r="AX2454" s="127"/>
      <c r="AY2454" s="127"/>
      <c r="AZ2454" s="127"/>
    </row>
    <row r="2455" spans="3:52">
      <c r="C2455" s="38"/>
      <c r="D2455" s="38"/>
      <c r="AF2455" s="127"/>
      <c r="AG2455" s="127"/>
      <c r="AH2455" s="127"/>
      <c r="AI2455" s="127"/>
      <c r="AJ2455" s="127"/>
      <c r="AK2455" s="153"/>
      <c r="AL2455" s="113"/>
      <c r="AS2455" s="127"/>
      <c r="AT2455" s="127"/>
      <c r="AU2455" s="127"/>
      <c r="AV2455" s="127"/>
      <c r="AW2455" s="127"/>
      <c r="AX2455" s="127"/>
      <c r="AY2455" s="127"/>
      <c r="AZ2455" s="127"/>
    </row>
    <row r="2456" spans="3:52">
      <c r="C2456" s="38"/>
      <c r="D2456" s="38"/>
      <c r="AF2456" s="127"/>
      <c r="AG2456" s="127"/>
      <c r="AH2456" s="127"/>
      <c r="AI2456" s="127"/>
      <c r="AJ2456" s="127"/>
      <c r="AK2456" s="153"/>
      <c r="AL2456" s="113"/>
      <c r="AS2456" s="127"/>
      <c r="AT2456" s="127"/>
      <c r="AU2456" s="127"/>
      <c r="AV2456" s="127"/>
      <c r="AW2456" s="127"/>
      <c r="AX2456" s="127"/>
      <c r="AY2456" s="127"/>
      <c r="AZ2456" s="127"/>
    </row>
    <row r="2457" spans="3:52">
      <c r="C2457" s="38"/>
      <c r="D2457" s="38"/>
      <c r="AF2457" s="127"/>
      <c r="AG2457" s="127"/>
      <c r="AH2457" s="127"/>
      <c r="AI2457" s="127"/>
      <c r="AJ2457" s="127"/>
      <c r="AK2457" s="153"/>
      <c r="AL2457" s="113"/>
      <c r="AS2457" s="127"/>
      <c r="AT2457" s="127"/>
      <c r="AU2457" s="127"/>
      <c r="AV2457" s="127"/>
      <c r="AW2457" s="127"/>
      <c r="AX2457" s="127"/>
      <c r="AY2457" s="127"/>
      <c r="AZ2457" s="127"/>
    </row>
    <row r="2458" spans="3:52">
      <c r="C2458" s="38"/>
      <c r="D2458" s="38"/>
      <c r="AF2458" s="127"/>
      <c r="AG2458" s="127"/>
      <c r="AH2458" s="127"/>
      <c r="AI2458" s="127"/>
      <c r="AJ2458" s="127"/>
      <c r="AK2458" s="153"/>
      <c r="AL2458" s="113"/>
      <c r="AS2458" s="127"/>
      <c r="AT2458" s="127"/>
      <c r="AU2458" s="127"/>
      <c r="AV2458" s="127"/>
      <c r="AW2458" s="127"/>
      <c r="AX2458" s="127"/>
      <c r="AY2458" s="127"/>
      <c r="AZ2458" s="127"/>
    </row>
    <row r="2459" spans="3:52">
      <c r="C2459" s="38"/>
      <c r="D2459" s="38"/>
      <c r="AF2459" s="127"/>
      <c r="AG2459" s="127"/>
      <c r="AH2459" s="127"/>
      <c r="AI2459" s="127"/>
      <c r="AJ2459" s="127"/>
      <c r="AK2459" s="153"/>
      <c r="AL2459" s="113"/>
      <c r="AS2459" s="127"/>
      <c r="AT2459" s="127"/>
      <c r="AU2459" s="127"/>
      <c r="AV2459" s="127"/>
      <c r="AW2459" s="127"/>
      <c r="AX2459" s="127"/>
      <c r="AY2459" s="127"/>
      <c r="AZ2459" s="127"/>
    </row>
    <row r="2460" spans="3:52">
      <c r="C2460" s="38"/>
      <c r="D2460" s="38"/>
      <c r="AF2460" s="127"/>
      <c r="AG2460" s="127"/>
      <c r="AH2460" s="127"/>
      <c r="AI2460" s="127"/>
      <c r="AJ2460" s="127"/>
      <c r="AK2460" s="153"/>
      <c r="AL2460" s="113"/>
      <c r="AS2460" s="127"/>
      <c r="AT2460" s="127"/>
      <c r="AU2460" s="127"/>
      <c r="AV2460" s="127"/>
      <c r="AW2460" s="127"/>
      <c r="AX2460" s="127"/>
      <c r="AY2460" s="127"/>
      <c r="AZ2460" s="127"/>
    </row>
    <row r="2461" spans="3:52">
      <c r="C2461" s="38"/>
      <c r="D2461" s="38"/>
      <c r="AF2461" s="127"/>
      <c r="AG2461" s="127"/>
      <c r="AH2461" s="127"/>
      <c r="AI2461" s="127"/>
      <c r="AJ2461" s="127"/>
      <c r="AK2461" s="153"/>
      <c r="AL2461" s="113"/>
      <c r="AS2461" s="127"/>
      <c r="AT2461" s="127"/>
      <c r="AU2461" s="127"/>
      <c r="AV2461" s="127"/>
      <c r="AW2461" s="127"/>
      <c r="AX2461" s="127"/>
      <c r="AY2461" s="127"/>
      <c r="AZ2461" s="127"/>
    </row>
    <row r="2462" spans="3:52">
      <c r="C2462" s="38"/>
      <c r="D2462" s="38"/>
      <c r="AF2462" s="127"/>
      <c r="AG2462" s="127"/>
      <c r="AH2462" s="127"/>
      <c r="AI2462" s="127"/>
      <c r="AJ2462" s="127"/>
      <c r="AK2462" s="153"/>
      <c r="AL2462" s="113"/>
      <c r="AS2462" s="127"/>
      <c r="AT2462" s="127"/>
      <c r="AU2462" s="127"/>
      <c r="AV2462" s="127"/>
      <c r="AW2462" s="127"/>
      <c r="AX2462" s="127"/>
      <c r="AY2462" s="127"/>
      <c r="AZ2462" s="127"/>
    </row>
    <row r="2463" spans="3:52">
      <c r="C2463" s="38"/>
      <c r="D2463" s="38"/>
      <c r="AF2463" s="127"/>
      <c r="AG2463" s="127"/>
      <c r="AH2463" s="127"/>
      <c r="AI2463" s="127"/>
      <c r="AJ2463" s="127"/>
      <c r="AK2463" s="153"/>
      <c r="AL2463" s="113"/>
      <c r="AS2463" s="127"/>
      <c r="AT2463" s="127"/>
      <c r="AU2463" s="127"/>
      <c r="AV2463" s="127"/>
      <c r="AW2463" s="127"/>
      <c r="AX2463" s="127"/>
      <c r="AY2463" s="127"/>
      <c r="AZ2463" s="127"/>
    </row>
    <row r="2464" spans="3:52">
      <c r="C2464" s="38"/>
      <c r="D2464" s="38"/>
      <c r="AF2464" s="127"/>
      <c r="AG2464" s="127"/>
      <c r="AH2464" s="127"/>
      <c r="AI2464" s="127"/>
      <c r="AJ2464" s="127"/>
      <c r="AK2464" s="153"/>
      <c r="AL2464" s="113"/>
      <c r="AS2464" s="127"/>
      <c r="AT2464" s="127"/>
      <c r="AU2464" s="127"/>
      <c r="AV2464" s="127"/>
      <c r="AW2464" s="127"/>
      <c r="AX2464" s="127"/>
      <c r="AY2464" s="127"/>
      <c r="AZ2464" s="127"/>
    </row>
    <row r="2465" spans="3:52">
      <c r="C2465" s="38"/>
      <c r="D2465" s="38"/>
      <c r="AF2465" s="127"/>
      <c r="AG2465" s="127"/>
      <c r="AH2465" s="127"/>
      <c r="AI2465" s="127"/>
      <c r="AJ2465" s="127"/>
      <c r="AK2465" s="153"/>
      <c r="AL2465" s="113"/>
      <c r="AS2465" s="127"/>
      <c r="AT2465" s="127"/>
      <c r="AU2465" s="127"/>
      <c r="AV2465" s="127"/>
      <c r="AW2465" s="127"/>
      <c r="AX2465" s="127"/>
      <c r="AY2465" s="127"/>
      <c r="AZ2465" s="127"/>
    </row>
    <row r="2466" spans="3:52">
      <c r="C2466" s="38"/>
      <c r="D2466" s="38"/>
      <c r="AF2466" s="127"/>
      <c r="AG2466" s="127"/>
      <c r="AH2466" s="127"/>
      <c r="AI2466" s="127"/>
      <c r="AJ2466" s="127"/>
      <c r="AK2466" s="153"/>
      <c r="AL2466" s="113"/>
      <c r="AS2466" s="127"/>
      <c r="AT2466" s="127"/>
      <c r="AU2466" s="127"/>
      <c r="AV2466" s="127"/>
      <c r="AW2466" s="127"/>
      <c r="AX2466" s="127"/>
      <c r="AY2466" s="127"/>
      <c r="AZ2466" s="127"/>
    </row>
    <row r="2467" spans="3:52">
      <c r="C2467" s="38"/>
      <c r="D2467" s="38"/>
      <c r="AF2467" s="127"/>
      <c r="AG2467" s="127"/>
      <c r="AH2467" s="127"/>
      <c r="AI2467" s="127"/>
      <c r="AJ2467" s="127"/>
      <c r="AK2467" s="153"/>
      <c r="AL2467" s="113"/>
      <c r="AS2467" s="127"/>
      <c r="AT2467" s="127"/>
      <c r="AU2467" s="127"/>
      <c r="AV2467" s="127"/>
      <c r="AW2467" s="127"/>
      <c r="AX2467" s="127"/>
      <c r="AY2467" s="127"/>
      <c r="AZ2467" s="127"/>
    </row>
    <row r="2468" spans="3:52">
      <c r="C2468" s="38"/>
      <c r="D2468" s="38"/>
      <c r="AF2468" s="127"/>
      <c r="AG2468" s="127"/>
      <c r="AH2468" s="127"/>
      <c r="AI2468" s="127"/>
      <c r="AJ2468" s="127"/>
      <c r="AK2468" s="153"/>
      <c r="AL2468" s="113"/>
      <c r="AS2468" s="127"/>
      <c r="AT2468" s="127"/>
      <c r="AU2468" s="127"/>
      <c r="AV2468" s="127"/>
      <c r="AW2468" s="127"/>
      <c r="AX2468" s="127"/>
      <c r="AY2468" s="127"/>
      <c r="AZ2468" s="127"/>
    </row>
    <row r="2469" spans="3:52">
      <c r="C2469" s="38"/>
      <c r="D2469" s="38"/>
      <c r="AF2469" s="127"/>
      <c r="AG2469" s="127"/>
      <c r="AH2469" s="127"/>
      <c r="AI2469" s="127"/>
      <c r="AJ2469" s="127"/>
      <c r="AK2469" s="153"/>
      <c r="AL2469" s="113"/>
      <c r="AS2469" s="127"/>
      <c r="AT2469" s="127"/>
      <c r="AU2469" s="127"/>
      <c r="AV2469" s="127"/>
      <c r="AW2469" s="127"/>
      <c r="AX2469" s="127"/>
      <c r="AY2469" s="127"/>
      <c r="AZ2469" s="127"/>
    </row>
    <row r="2470" spans="3:52">
      <c r="C2470" s="38"/>
      <c r="D2470" s="38"/>
      <c r="AF2470" s="127"/>
      <c r="AG2470" s="127"/>
      <c r="AH2470" s="127"/>
      <c r="AI2470" s="127"/>
      <c r="AJ2470" s="127"/>
      <c r="AK2470" s="153"/>
      <c r="AL2470" s="113"/>
      <c r="AS2470" s="127"/>
      <c r="AT2470" s="127"/>
      <c r="AU2470" s="127"/>
      <c r="AV2470" s="127"/>
      <c r="AW2470" s="127"/>
      <c r="AX2470" s="127"/>
      <c r="AY2470" s="127"/>
      <c r="AZ2470" s="127"/>
    </row>
    <row r="2471" spans="3:52">
      <c r="C2471" s="38"/>
      <c r="D2471" s="38"/>
      <c r="AF2471" s="127"/>
      <c r="AG2471" s="127"/>
      <c r="AH2471" s="127"/>
      <c r="AI2471" s="127"/>
      <c r="AJ2471" s="127"/>
      <c r="AK2471" s="153"/>
      <c r="AL2471" s="113"/>
      <c r="AS2471" s="127"/>
      <c r="AT2471" s="127"/>
      <c r="AU2471" s="127"/>
      <c r="AV2471" s="127"/>
      <c r="AW2471" s="127"/>
      <c r="AX2471" s="127"/>
      <c r="AY2471" s="127"/>
      <c r="AZ2471" s="127"/>
    </row>
    <row r="2472" spans="3:52">
      <c r="C2472" s="38"/>
      <c r="D2472" s="38"/>
      <c r="AF2472" s="127"/>
      <c r="AG2472" s="127"/>
      <c r="AH2472" s="127"/>
      <c r="AI2472" s="127"/>
      <c r="AJ2472" s="127"/>
      <c r="AK2472" s="153"/>
      <c r="AL2472" s="113"/>
      <c r="AS2472" s="127"/>
      <c r="AT2472" s="127"/>
      <c r="AU2472" s="127"/>
      <c r="AV2472" s="127"/>
      <c r="AW2472" s="127"/>
      <c r="AX2472" s="127"/>
      <c r="AY2472" s="127"/>
      <c r="AZ2472" s="127"/>
    </row>
    <row r="2473" spans="3:52">
      <c r="C2473" s="38"/>
      <c r="D2473" s="38"/>
      <c r="AF2473" s="127"/>
      <c r="AG2473" s="127"/>
      <c r="AH2473" s="127"/>
      <c r="AI2473" s="127"/>
      <c r="AJ2473" s="127"/>
      <c r="AK2473" s="153"/>
      <c r="AL2473" s="113"/>
      <c r="AS2473" s="127"/>
      <c r="AT2473" s="127"/>
      <c r="AU2473" s="127"/>
      <c r="AV2473" s="127"/>
      <c r="AW2473" s="127"/>
      <c r="AX2473" s="127"/>
      <c r="AY2473" s="127"/>
      <c r="AZ2473" s="127"/>
    </row>
    <row r="2474" spans="3:52">
      <c r="C2474" s="38"/>
      <c r="D2474" s="38"/>
      <c r="AF2474" s="127"/>
      <c r="AG2474" s="127"/>
      <c r="AH2474" s="127"/>
      <c r="AI2474" s="127"/>
      <c r="AJ2474" s="127"/>
      <c r="AK2474" s="153"/>
      <c r="AL2474" s="113"/>
      <c r="AS2474" s="127"/>
      <c r="AT2474" s="127"/>
      <c r="AU2474" s="127"/>
      <c r="AV2474" s="127"/>
      <c r="AW2474" s="127"/>
      <c r="AX2474" s="127"/>
      <c r="AY2474" s="127"/>
      <c r="AZ2474" s="127"/>
    </row>
    <row r="2475" spans="3:52">
      <c r="C2475" s="38"/>
      <c r="D2475" s="38"/>
      <c r="AF2475" s="127"/>
      <c r="AG2475" s="127"/>
      <c r="AH2475" s="127"/>
      <c r="AI2475" s="127"/>
      <c r="AJ2475" s="127"/>
      <c r="AK2475" s="153"/>
      <c r="AL2475" s="113"/>
      <c r="AS2475" s="127"/>
      <c r="AT2475" s="127"/>
      <c r="AU2475" s="127"/>
      <c r="AV2475" s="127"/>
      <c r="AW2475" s="127"/>
      <c r="AX2475" s="127"/>
      <c r="AY2475" s="127"/>
      <c r="AZ2475" s="127"/>
    </row>
    <row r="2476" spans="3:52">
      <c r="C2476" s="38"/>
      <c r="D2476" s="38"/>
      <c r="AF2476" s="127"/>
      <c r="AG2476" s="127"/>
      <c r="AH2476" s="127"/>
      <c r="AI2476" s="127"/>
      <c r="AJ2476" s="127"/>
      <c r="AK2476" s="153"/>
      <c r="AL2476" s="113"/>
      <c r="AS2476" s="127"/>
      <c r="AT2476" s="127"/>
      <c r="AU2476" s="127"/>
      <c r="AV2476" s="127"/>
      <c r="AW2476" s="127"/>
      <c r="AX2476" s="127"/>
      <c r="AY2476" s="127"/>
      <c r="AZ2476" s="127"/>
    </row>
    <row r="2477" spans="3:52">
      <c r="C2477" s="38"/>
      <c r="D2477" s="38"/>
      <c r="AF2477" s="127"/>
      <c r="AG2477" s="127"/>
      <c r="AH2477" s="127"/>
      <c r="AI2477" s="127"/>
      <c r="AJ2477" s="127"/>
      <c r="AK2477" s="153"/>
      <c r="AL2477" s="113"/>
      <c r="AS2477" s="127"/>
      <c r="AT2477" s="127"/>
      <c r="AU2477" s="127"/>
      <c r="AV2477" s="127"/>
      <c r="AW2477" s="127"/>
      <c r="AX2477" s="127"/>
      <c r="AY2477" s="127"/>
      <c r="AZ2477" s="127"/>
    </row>
    <row r="2478" spans="3:52">
      <c r="C2478" s="38"/>
      <c r="D2478" s="38"/>
      <c r="AF2478" s="127"/>
      <c r="AG2478" s="127"/>
      <c r="AH2478" s="127"/>
      <c r="AI2478" s="127"/>
      <c r="AJ2478" s="127"/>
      <c r="AK2478" s="153"/>
      <c r="AL2478" s="113"/>
      <c r="AS2478" s="127"/>
      <c r="AT2478" s="127"/>
      <c r="AU2478" s="127"/>
      <c r="AV2478" s="127"/>
      <c r="AW2478" s="127"/>
      <c r="AX2478" s="127"/>
      <c r="AY2478" s="127"/>
      <c r="AZ2478" s="127"/>
    </row>
    <row r="2479" spans="3:52">
      <c r="C2479" s="38"/>
      <c r="D2479" s="38"/>
      <c r="AF2479" s="127"/>
      <c r="AG2479" s="127"/>
      <c r="AH2479" s="127"/>
      <c r="AI2479" s="127"/>
      <c r="AJ2479" s="127"/>
      <c r="AK2479" s="153"/>
      <c r="AL2479" s="113"/>
      <c r="AS2479" s="127"/>
      <c r="AT2479" s="127"/>
      <c r="AU2479" s="127"/>
      <c r="AV2479" s="127"/>
      <c r="AW2479" s="127"/>
      <c r="AX2479" s="127"/>
      <c r="AY2479" s="127"/>
      <c r="AZ2479" s="127"/>
    </row>
    <row r="2480" spans="3:52">
      <c r="C2480" s="38"/>
      <c r="D2480" s="38"/>
      <c r="AF2480" s="127"/>
      <c r="AG2480" s="127"/>
      <c r="AH2480" s="127"/>
      <c r="AI2480" s="127"/>
      <c r="AJ2480" s="127"/>
      <c r="AK2480" s="153"/>
      <c r="AL2480" s="113"/>
      <c r="AS2480" s="127"/>
      <c r="AT2480" s="127"/>
      <c r="AU2480" s="127"/>
      <c r="AV2480" s="127"/>
      <c r="AW2480" s="127"/>
      <c r="AX2480" s="127"/>
      <c r="AY2480" s="127"/>
      <c r="AZ2480" s="127"/>
    </row>
    <row r="2481" spans="3:52">
      <c r="C2481" s="38"/>
      <c r="D2481" s="38"/>
      <c r="AF2481" s="127"/>
      <c r="AG2481" s="127"/>
      <c r="AH2481" s="127"/>
      <c r="AI2481" s="127"/>
      <c r="AJ2481" s="127"/>
      <c r="AK2481" s="153"/>
      <c r="AL2481" s="113"/>
      <c r="AS2481" s="127"/>
      <c r="AT2481" s="127"/>
      <c r="AU2481" s="127"/>
      <c r="AV2481" s="127"/>
      <c r="AW2481" s="127"/>
      <c r="AX2481" s="127"/>
      <c r="AY2481" s="127"/>
      <c r="AZ2481" s="127"/>
    </row>
    <row r="2482" spans="3:52">
      <c r="C2482" s="38"/>
      <c r="D2482" s="38"/>
      <c r="AF2482" s="127"/>
      <c r="AG2482" s="127"/>
      <c r="AH2482" s="127"/>
      <c r="AI2482" s="127"/>
      <c r="AJ2482" s="127"/>
      <c r="AK2482" s="153"/>
      <c r="AL2482" s="113"/>
      <c r="AS2482" s="127"/>
      <c r="AT2482" s="127"/>
      <c r="AU2482" s="127"/>
      <c r="AV2482" s="127"/>
      <c r="AW2482" s="127"/>
      <c r="AX2482" s="127"/>
      <c r="AY2482" s="127"/>
      <c r="AZ2482" s="127"/>
    </row>
    <row r="2483" spans="3:52">
      <c r="C2483" s="38"/>
      <c r="D2483" s="38"/>
      <c r="AF2483" s="127"/>
      <c r="AG2483" s="127"/>
      <c r="AH2483" s="127"/>
      <c r="AI2483" s="127"/>
      <c r="AJ2483" s="127"/>
      <c r="AK2483" s="153"/>
      <c r="AL2483" s="113"/>
      <c r="AS2483" s="127"/>
      <c r="AT2483" s="127"/>
      <c r="AU2483" s="127"/>
      <c r="AV2483" s="127"/>
      <c r="AW2483" s="127"/>
      <c r="AX2483" s="127"/>
      <c r="AY2483" s="127"/>
      <c r="AZ2483" s="127"/>
    </row>
    <row r="2484" spans="3:52">
      <c r="C2484" s="38"/>
      <c r="D2484" s="38"/>
      <c r="AF2484" s="127"/>
      <c r="AG2484" s="127"/>
      <c r="AH2484" s="127"/>
      <c r="AI2484" s="127"/>
      <c r="AJ2484" s="127"/>
      <c r="AK2484" s="153"/>
      <c r="AL2484" s="113"/>
      <c r="AS2484" s="127"/>
      <c r="AT2484" s="127"/>
      <c r="AU2484" s="127"/>
      <c r="AV2484" s="127"/>
      <c r="AW2484" s="127"/>
      <c r="AX2484" s="127"/>
      <c r="AY2484" s="127"/>
      <c r="AZ2484" s="127"/>
    </row>
    <row r="2485" spans="3:52">
      <c r="C2485" s="38"/>
      <c r="D2485" s="38"/>
      <c r="AF2485" s="127"/>
      <c r="AG2485" s="127"/>
      <c r="AH2485" s="127"/>
      <c r="AI2485" s="127"/>
      <c r="AJ2485" s="127"/>
      <c r="AK2485" s="153"/>
      <c r="AL2485" s="113"/>
      <c r="AS2485" s="127"/>
      <c r="AT2485" s="127"/>
      <c r="AU2485" s="127"/>
      <c r="AV2485" s="127"/>
      <c r="AW2485" s="127"/>
      <c r="AX2485" s="127"/>
      <c r="AY2485" s="127"/>
      <c r="AZ2485" s="127"/>
    </row>
    <row r="2486" spans="3:52">
      <c r="C2486" s="38"/>
      <c r="D2486" s="38"/>
      <c r="AF2486" s="127"/>
      <c r="AG2486" s="127"/>
      <c r="AH2486" s="127"/>
      <c r="AI2486" s="127"/>
      <c r="AJ2486" s="127"/>
      <c r="AK2486" s="153"/>
      <c r="AL2486" s="113"/>
      <c r="AS2486" s="127"/>
      <c r="AT2486" s="127"/>
      <c r="AU2486" s="127"/>
      <c r="AV2486" s="127"/>
      <c r="AW2486" s="127"/>
      <c r="AX2486" s="127"/>
      <c r="AY2486" s="127"/>
      <c r="AZ2486" s="127"/>
    </row>
    <row r="2487" spans="3:52">
      <c r="C2487" s="38"/>
      <c r="D2487" s="38"/>
      <c r="AF2487" s="127"/>
      <c r="AG2487" s="127"/>
      <c r="AH2487" s="127"/>
      <c r="AI2487" s="127"/>
      <c r="AJ2487" s="127"/>
      <c r="AK2487" s="153"/>
      <c r="AL2487" s="113"/>
      <c r="AS2487" s="127"/>
      <c r="AT2487" s="127"/>
      <c r="AU2487" s="127"/>
      <c r="AV2487" s="127"/>
      <c r="AW2487" s="127"/>
      <c r="AX2487" s="127"/>
      <c r="AY2487" s="127"/>
      <c r="AZ2487" s="127"/>
    </row>
    <row r="2488" spans="3:52">
      <c r="C2488" s="38"/>
      <c r="D2488" s="38"/>
      <c r="AF2488" s="127"/>
      <c r="AG2488" s="127"/>
      <c r="AH2488" s="127"/>
      <c r="AI2488" s="127"/>
      <c r="AJ2488" s="127"/>
      <c r="AK2488" s="153"/>
      <c r="AL2488" s="113"/>
      <c r="AS2488" s="127"/>
      <c r="AT2488" s="127"/>
      <c r="AU2488" s="127"/>
      <c r="AV2488" s="127"/>
      <c r="AW2488" s="127"/>
      <c r="AX2488" s="127"/>
      <c r="AY2488" s="127"/>
      <c r="AZ2488" s="127"/>
    </row>
    <row r="2489" spans="3:52">
      <c r="C2489" s="38"/>
      <c r="D2489" s="38"/>
      <c r="AF2489" s="127"/>
      <c r="AG2489" s="127"/>
      <c r="AH2489" s="127"/>
      <c r="AI2489" s="127"/>
      <c r="AJ2489" s="127"/>
      <c r="AK2489" s="153"/>
      <c r="AL2489" s="113"/>
      <c r="AS2489" s="127"/>
      <c r="AT2489" s="127"/>
      <c r="AU2489" s="127"/>
      <c r="AV2489" s="127"/>
      <c r="AW2489" s="127"/>
      <c r="AX2489" s="127"/>
      <c r="AY2489" s="127"/>
      <c r="AZ2489" s="127"/>
    </row>
    <row r="2490" spans="3:52">
      <c r="C2490" s="38"/>
      <c r="D2490" s="38"/>
      <c r="AF2490" s="127"/>
      <c r="AG2490" s="127"/>
      <c r="AH2490" s="127"/>
      <c r="AI2490" s="127"/>
      <c r="AJ2490" s="127"/>
      <c r="AK2490" s="153"/>
      <c r="AL2490" s="113"/>
      <c r="AS2490" s="127"/>
      <c r="AT2490" s="127"/>
      <c r="AU2490" s="127"/>
      <c r="AV2490" s="127"/>
      <c r="AW2490" s="127"/>
      <c r="AX2490" s="127"/>
      <c r="AY2490" s="127"/>
      <c r="AZ2490" s="127"/>
    </row>
    <row r="2491" spans="3:52">
      <c r="C2491" s="38"/>
      <c r="D2491" s="38"/>
      <c r="AF2491" s="127"/>
      <c r="AG2491" s="127"/>
      <c r="AH2491" s="127"/>
      <c r="AI2491" s="127"/>
      <c r="AJ2491" s="127"/>
      <c r="AK2491" s="153"/>
      <c r="AL2491" s="113"/>
      <c r="AS2491" s="127"/>
      <c r="AT2491" s="127"/>
      <c r="AU2491" s="127"/>
      <c r="AV2491" s="127"/>
      <c r="AW2491" s="127"/>
      <c r="AX2491" s="127"/>
      <c r="AY2491" s="127"/>
      <c r="AZ2491" s="127"/>
    </row>
    <row r="2492" spans="3:52">
      <c r="C2492" s="38"/>
      <c r="D2492" s="38"/>
      <c r="AF2492" s="127"/>
      <c r="AG2492" s="127"/>
      <c r="AH2492" s="127"/>
      <c r="AI2492" s="127"/>
      <c r="AJ2492" s="127"/>
      <c r="AK2492" s="153"/>
      <c r="AL2492" s="113"/>
      <c r="AS2492" s="127"/>
      <c r="AT2492" s="127"/>
      <c r="AU2492" s="127"/>
      <c r="AV2492" s="127"/>
      <c r="AW2492" s="127"/>
      <c r="AX2492" s="127"/>
      <c r="AY2492" s="127"/>
      <c r="AZ2492" s="127"/>
    </row>
    <row r="2493" spans="3:52">
      <c r="C2493" s="38"/>
      <c r="D2493" s="38"/>
      <c r="AF2493" s="127"/>
      <c r="AG2493" s="127"/>
      <c r="AH2493" s="127"/>
      <c r="AI2493" s="127"/>
      <c r="AJ2493" s="127"/>
      <c r="AK2493" s="153"/>
      <c r="AL2493" s="113"/>
      <c r="AS2493" s="127"/>
      <c r="AT2493" s="127"/>
      <c r="AU2493" s="127"/>
      <c r="AV2493" s="127"/>
      <c r="AW2493" s="127"/>
      <c r="AX2493" s="127"/>
      <c r="AY2493" s="127"/>
      <c r="AZ2493" s="127"/>
    </row>
    <row r="2494" spans="3:52">
      <c r="C2494" s="38"/>
      <c r="D2494" s="38"/>
      <c r="AF2494" s="127"/>
      <c r="AG2494" s="127"/>
      <c r="AH2494" s="127"/>
      <c r="AI2494" s="127"/>
      <c r="AJ2494" s="127"/>
      <c r="AK2494" s="153"/>
      <c r="AL2494" s="113"/>
      <c r="AS2494" s="127"/>
      <c r="AT2494" s="127"/>
      <c r="AU2494" s="127"/>
      <c r="AV2494" s="127"/>
      <c r="AW2494" s="127"/>
      <c r="AX2494" s="127"/>
      <c r="AY2494" s="127"/>
      <c r="AZ2494" s="127"/>
    </row>
    <row r="2495" spans="3:52">
      <c r="C2495" s="38"/>
      <c r="D2495" s="38"/>
      <c r="AF2495" s="127"/>
      <c r="AG2495" s="127"/>
      <c r="AH2495" s="127"/>
      <c r="AI2495" s="127"/>
      <c r="AJ2495" s="127"/>
      <c r="AK2495" s="153"/>
      <c r="AL2495" s="113"/>
      <c r="AS2495" s="127"/>
      <c r="AT2495" s="127"/>
      <c r="AU2495" s="127"/>
      <c r="AV2495" s="127"/>
      <c r="AW2495" s="127"/>
      <c r="AX2495" s="127"/>
      <c r="AY2495" s="127"/>
      <c r="AZ2495" s="127"/>
    </row>
    <row r="2496" spans="3:52">
      <c r="C2496" s="38"/>
      <c r="D2496" s="38"/>
      <c r="AF2496" s="127"/>
      <c r="AG2496" s="127"/>
      <c r="AH2496" s="127"/>
      <c r="AI2496" s="127"/>
      <c r="AJ2496" s="127"/>
      <c r="AK2496" s="153"/>
      <c r="AL2496" s="113"/>
      <c r="AS2496" s="127"/>
      <c r="AT2496" s="127"/>
      <c r="AU2496" s="127"/>
      <c r="AV2496" s="127"/>
      <c r="AW2496" s="127"/>
      <c r="AX2496" s="127"/>
      <c r="AY2496" s="127"/>
      <c r="AZ2496" s="127"/>
    </row>
    <row r="2497" spans="3:52">
      <c r="C2497" s="38"/>
      <c r="D2497" s="38"/>
      <c r="AF2497" s="127"/>
      <c r="AG2497" s="127"/>
      <c r="AH2497" s="127"/>
      <c r="AI2497" s="127"/>
      <c r="AJ2497" s="127"/>
      <c r="AK2497" s="153"/>
      <c r="AL2497" s="113"/>
      <c r="AS2497" s="127"/>
      <c r="AT2497" s="127"/>
      <c r="AU2497" s="127"/>
      <c r="AV2497" s="127"/>
      <c r="AW2497" s="127"/>
      <c r="AX2497" s="127"/>
      <c r="AY2497" s="127"/>
      <c r="AZ2497" s="127"/>
    </row>
    <row r="2498" spans="3:52">
      <c r="C2498" s="38"/>
      <c r="D2498" s="38"/>
      <c r="AF2498" s="127"/>
      <c r="AG2498" s="127"/>
      <c r="AH2498" s="127"/>
      <c r="AI2498" s="127"/>
      <c r="AJ2498" s="127"/>
      <c r="AK2498" s="153"/>
      <c r="AL2498" s="113"/>
      <c r="AS2498" s="127"/>
      <c r="AT2498" s="127"/>
      <c r="AU2498" s="127"/>
      <c r="AV2498" s="127"/>
      <c r="AW2498" s="127"/>
      <c r="AX2498" s="127"/>
      <c r="AY2498" s="127"/>
      <c r="AZ2498" s="127"/>
    </row>
    <row r="2499" spans="3:52">
      <c r="C2499" s="38"/>
      <c r="D2499" s="38"/>
      <c r="AF2499" s="127"/>
      <c r="AG2499" s="127"/>
      <c r="AH2499" s="127"/>
      <c r="AI2499" s="127"/>
      <c r="AJ2499" s="127"/>
      <c r="AK2499" s="153"/>
      <c r="AL2499" s="113"/>
      <c r="AS2499" s="127"/>
      <c r="AT2499" s="127"/>
      <c r="AU2499" s="127"/>
      <c r="AV2499" s="127"/>
      <c r="AW2499" s="127"/>
      <c r="AX2499" s="127"/>
      <c r="AY2499" s="127"/>
      <c r="AZ2499" s="127"/>
    </row>
    <row r="2500" spans="3:52">
      <c r="C2500" s="38"/>
      <c r="D2500" s="38"/>
      <c r="AF2500" s="127"/>
      <c r="AG2500" s="127"/>
      <c r="AH2500" s="127"/>
      <c r="AI2500" s="127"/>
      <c r="AJ2500" s="127"/>
      <c r="AK2500" s="153"/>
      <c r="AL2500" s="113"/>
      <c r="AS2500" s="127"/>
      <c r="AT2500" s="127"/>
      <c r="AU2500" s="127"/>
      <c r="AV2500" s="127"/>
      <c r="AW2500" s="127"/>
      <c r="AX2500" s="127"/>
      <c r="AY2500" s="127"/>
      <c r="AZ2500" s="127"/>
    </row>
    <row r="2501" spans="3:52">
      <c r="C2501" s="38"/>
      <c r="D2501" s="38"/>
      <c r="AF2501" s="127"/>
      <c r="AG2501" s="127"/>
      <c r="AH2501" s="127"/>
      <c r="AI2501" s="127"/>
      <c r="AJ2501" s="127"/>
      <c r="AK2501" s="153"/>
      <c r="AL2501" s="113"/>
      <c r="AS2501" s="127"/>
      <c r="AT2501" s="127"/>
      <c r="AU2501" s="127"/>
      <c r="AV2501" s="127"/>
      <c r="AW2501" s="127"/>
      <c r="AX2501" s="127"/>
      <c r="AY2501" s="127"/>
      <c r="AZ2501" s="127"/>
    </row>
    <row r="2502" spans="3:52">
      <c r="C2502" s="38"/>
      <c r="D2502" s="38"/>
      <c r="AF2502" s="127"/>
      <c r="AG2502" s="127"/>
      <c r="AH2502" s="127"/>
      <c r="AI2502" s="127"/>
      <c r="AJ2502" s="127"/>
      <c r="AK2502" s="153"/>
      <c r="AL2502" s="113"/>
      <c r="AS2502" s="127"/>
      <c r="AT2502" s="127"/>
      <c r="AU2502" s="127"/>
      <c r="AV2502" s="127"/>
      <c r="AW2502" s="127"/>
      <c r="AX2502" s="127"/>
      <c r="AY2502" s="127"/>
      <c r="AZ2502" s="127"/>
    </row>
    <row r="2503" spans="3:52">
      <c r="C2503" s="38"/>
      <c r="D2503" s="38"/>
      <c r="AF2503" s="127"/>
      <c r="AG2503" s="127"/>
      <c r="AH2503" s="127"/>
      <c r="AI2503" s="127"/>
      <c r="AJ2503" s="127"/>
      <c r="AK2503" s="153"/>
      <c r="AL2503" s="113"/>
      <c r="AS2503" s="127"/>
      <c r="AT2503" s="127"/>
      <c r="AU2503" s="127"/>
      <c r="AV2503" s="127"/>
      <c r="AW2503" s="127"/>
      <c r="AX2503" s="127"/>
      <c r="AY2503" s="127"/>
      <c r="AZ2503" s="127"/>
    </row>
    <row r="2504" spans="3:52">
      <c r="C2504" s="38"/>
      <c r="D2504" s="38"/>
      <c r="AF2504" s="127"/>
      <c r="AG2504" s="127"/>
      <c r="AH2504" s="127"/>
      <c r="AI2504" s="127"/>
      <c r="AJ2504" s="127"/>
      <c r="AK2504" s="153"/>
      <c r="AL2504" s="113"/>
      <c r="AS2504" s="127"/>
      <c r="AT2504" s="127"/>
      <c r="AU2504" s="127"/>
      <c r="AV2504" s="127"/>
      <c r="AW2504" s="127"/>
      <c r="AX2504" s="127"/>
      <c r="AY2504" s="127"/>
      <c r="AZ2504" s="127"/>
    </row>
    <row r="2505" spans="3:52">
      <c r="C2505" s="38"/>
      <c r="D2505" s="38"/>
      <c r="AF2505" s="127"/>
      <c r="AG2505" s="127"/>
      <c r="AH2505" s="127"/>
      <c r="AI2505" s="127"/>
      <c r="AJ2505" s="127"/>
      <c r="AK2505" s="153"/>
      <c r="AL2505" s="113"/>
      <c r="AS2505" s="127"/>
      <c r="AT2505" s="127"/>
      <c r="AU2505" s="127"/>
      <c r="AV2505" s="127"/>
      <c r="AW2505" s="127"/>
      <c r="AX2505" s="127"/>
      <c r="AY2505" s="127"/>
      <c r="AZ2505" s="127"/>
    </row>
    <row r="2506" spans="3:52">
      <c r="C2506" s="38"/>
      <c r="D2506" s="38"/>
      <c r="AF2506" s="127"/>
      <c r="AG2506" s="127"/>
      <c r="AH2506" s="127"/>
      <c r="AI2506" s="127"/>
      <c r="AJ2506" s="127"/>
      <c r="AK2506" s="153"/>
      <c r="AL2506" s="113"/>
      <c r="AS2506" s="127"/>
      <c r="AT2506" s="127"/>
      <c r="AU2506" s="127"/>
      <c r="AV2506" s="127"/>
      <c r="AW2506" s="127"/>
      <c r="AX2506" s="127"/>
      <c r="AY2506" s="127"/>
      <c r="AZ2506" s="127"/>
    </row>
    <row r="2507" spans="3:52">
      <c r="C2507" s="38"/>
      <c r="D2507" s="38"/>
      <c r="AF2507" s="127"/>
      <c r="AG2507" s="127"/>
      <c r="AH2507" s="127"/>
      <c r="AI2507" s="127"/>
      <c r="AJ2507" s="127"/>
      <c r="AK2507" s="153"/>
      <c r="AL2507" s="113"/>
      <c r="AS2507" s="127"/>
      <c r="AT2507" s="127"/>
      <c r="AU2507" s="127"/>
      <c r="AV2507" s="127"/>
      <c r="AW2507" s="127"/>
      <c r="AX2507" s="127"/>
      <c r="AY2507" s="127"/>
      <c r="AZ2507" s="127"/>
    </row>
    <row r="2508" spans="3:52">
      <c r="C2508" s="38"/>
      <c r="D2508" s="38"/>
      <c r="AF2508" s="127"/>
      <c r="AG2508" s="127"/>
      <c r="AH2508" s="127"/>
      <c r="AI2508" s="127"/>
      <c r="AJ2508" s="127"/>
      <c r="AK2508" s="153"/>
      <c r="AL2508" s="113"/>
      <c r="AS2508" s="127"/>
      <c r="AT2508" s="127"/>
      <c r="AU2508" s="127"/>
      <c r="AV2508" s="127"/>
      <c r="AW2508" s="127"/>
      <c r="AX2508" s="127"/>
      <c r="AY2508" s="127"/>
      <c r="AZ2508" s="127"/>
    </row>
    <row r="2509" spans="3:52">
      <c r="C2509" s="38"/>
      <c r="D2509" s="38"/>
      <c r="AF2509" s="127"/>
      <c r="AG2509" s="127"/>
      <c r="AH2509" s="127"/>
      <c r="AI2509" s="127"/>
      <c r="AJ2509" s="127"/>
      <c r="AK2509" s="153"/>
      <c r="AL2509" s="113"/>
      <c r="AS2509" s="127"/>
      <c r="AT2509" s="127"/>
      <c r="AU2509" s="127"/>
      <c r="AV2509" s="127"/>
      <c r="AW2509" s="127"/>
      <c r="AX2509" s="127"/>
      <c r="AY2509" s="127"/>
      <c r="AZ2509" s="127"/>
    </row>
    <row r="2510" spans="3:52">
      <c r="C2510" s="38"/>
      <c r="D2510" s="38"/>
      <c r="AF2510" s="127"/>
      <c r="AG2510" s="127"/>
      <c r="AH2510" s="127"/>
      <c r="AI2510" s="127"/>
      <c r="AJ2510" s="127"/>
      <c r="AK2510" s="153"/>
      <c r="AL2510" s="113"/>
      <c r="AS2510" s="127"/>
      <c r="AT2510" s="127"/>
      <c r="AU2510" s="127"/>
      <c r="AV2510" s="127"/>
      <c r="AW2510" s="127"/>
      <c r="AX2510" s="127"/>
      <c r="AY2510" s="127"/>
      <c r="AZ2510" s="127"/>
    </row>
    <row r="2511" spans="3:52">
      <c r="C2511" s="38"/>
      <c r="D2511" s="38"/>
      <c r="AF2511" s="127"/>
      <c r="AG2511" s="127"/>
      <c r="AH2511" s="127"/>
      <c r="AI2511" s="127"/>
      <c r="AJ2511" s="127"/>
      <c r="AK2511" s="153"/>
      <c r="AL2511" s="113"/>
      <c r="AS2511" s="127"/>
      <c r="AT2511" s="127"/>
      <c r="AU2511" s="127"/>
      <c r="AV2511" s="127"/>
      <c r="AW2511" s="127"/>
      <c r="AX2511" s="127"/>
      <c r="AY2511" s="127"/>
      <c r="AZ2511" s="127"/>
    </row>
    <row r="2512" spans="3:52">
      <c r="C2512" s="38"/>
      <c r="D2512" s="38"/>
      <c r="AF2512" s="127"/>
      <c r="AG2512" s="127"/>
      <c r="AH2512" s="127"/>
      <c r="AI2512" s="127"/>
      <c r="AJ2512" s="127"/>
      <c r="AK2512" s="153"/>
      <c r="AL2512" s="113"/>
      <c r="AS2512" s="127"/>
      <c r="AT2512" s="127"/>
      <c r="AU2512" s="127"/>
      <c r="AV2512" s="127"/>
      <c r="AW2512" s="127"/>
      <c r="AX2512" s="127"/>
      <c r="AY2512" s="127"/>
      <c r="AZ2512" s="127"/>
    </row>
    <row r="2513" spans="3:52">
      <c r="C2513" s="38"/>
      <c r="D2513" s="38"/>
      <c r="AF2513" s="127"/>
      <c r="AG2513" s="127"/>
      <c r="AH2513" s="127"/>
      <c r="AI2513" s="127"/>
      <c r="AJ2513" s="127"/>
      <c r="AK2513" s="153"/>
      <c r="AL2513" s="113"/>
      <c r="AS2513" s="127"/>
      <c r="AT2513" s="127"/>
      <c r="AU2513" s="127"/>
      <c r="AV2513" s="127"/>
      <c r="AW2513" s="127"/>
      <c r="AX2513" s="127"/>
      <c r="AY2513" s="127"/>
      <c r="AZ2513" s="127"/>
    </row>
    <row r="2514" spans="3:52">
      <c r="C2514" s="38"/>
      <c r="D2514" s="38"/>
      <c r="AF2514" s="127"/>
      <c r="AG2514" s="127"/>
      <c r="AH2514" s="127"/>
      <c r="AI2514" s="127"/>
      <c r="AJ2514" s="127"/>
      <c r="AK2514" s="153"/>
      <c r="AL2514" s="113"/>
      <c r="AS2514" s="127"/>
      <c r="AT2514" s="127"/>
      <c r="AU2514" s="127"/>
      <c r="AV2514" s="127"/>
      <c r="AW2514" s="127"/>
      <c r="AX2514" s="127"/>
      <c r="AY2514" s="127"/>
      <c r="AZ2514" s="127"/>
    </row>
    <row r="2515" spans="3:52">
      <c r="C2515" s="38"/>
      <c r="D2515" s="38"/>
      <c r="AF2515" s="127"/>
      <c r="AG2515" s="127"/>
      <c r="AH2515" s="127"/>
      <c r="AI2515" s="127"/>
      <c r="AJ2515" s="127"/>
      <c r="AK2515" s="153"/>
      <c r="AL2515" s="113"/>
      <c r="AS2515" s="127"/>
      <c r="AT2515" s="127"/>
      <c r="AU2515" s="127"/>
      <c r="AV2515" s="127"/>
      <c r="AW2515" s="127"/>
      <c r="AX2515" s="127"/>
      <c r="AY2515" s="127"/>
      <c r="AZ2515" s="127"/>
    </row>
    <row r="2516" spans="3:52">
      <c r="C2516" s="38"/>
      <c r="D2516" s="38"/>
      <c r="AF2516" s="127"/>
      <c r="AG2516" s="127"/>
      <c r="AH2516" s="127"/>
      <c r="AI2516" s="127"/>
      <c r="AJ2516" s="127"/>
      <c r="AK2516" s="153"/>
      <c r="AL2516" s="113"/>
      <c r="AS2516" s="127"/>
      <c r="AT2516" s="127"/>
      <c r="AU2516" s="127"/>
      <c r="AV2516" s="127"/>
      <c r="AW2516" s="127"/>
      <c r="AX2516" s="127"/>
      <c r="AY2516" s="127"/>
      <c r="AZ2516" s="127"/>
    </row>
    <row r="2517" spans="3:52">
      <c r="C2517" s="38"/>
      <c r="D2517" s="38"/>
      <c r="AF2517" s="127"/>
      <c r="AG2517" s="127"/>
      <c r="AH2517" s="127"/>
      <c r="AI2517" s="127"/>
      <c r="AJ2517" s="127"/>
      <c r="AK2517" s="153"/>
      <c r="AL2517" s="113"/>
      <c r="AS2517" s="127"/>
      <c r="AT2517" s="127"/>
      <c r="AU2517" s="127"/>
      <c r="AV2517" s="127"/>
      <c r="AW2517" s="127"/>
      <c r="AX2517" s="127"/>
      <c r="AY2517" s="127"/>
      <c r="AZ2517" s="127"/>
    </row>
    <row r="2518" spans="3:52">
      <c r="C2518" s="38"/>
      <c r="D2518" s="38"/>
      <c r="AF2518" s="127"/>
      <c r="AG2518" s="127"/>
      <c r="AH2518" s="127"/>
      <c r="AI2518" s="127"/>
      <c r="AJ2518" s="127"/>
      <c r="AK2518" s="153"/>
      <c r="AL2518" s="113"/>
      <c r="AS2518" s="127"/>
      <c r="AT2518" s="127"/>
      <c r="AU2518" s="127"/>
      <c r="AV2518" s="127"/>
      <c r="AW2518" s="127"/>
      <c r="AX2518" s="127"/>
      <c r="AY2518" s="127"/>
      <c r="AZ2518" s="127"/>
    </row>
    <row r="2519" spans="3:52">
      <c r="C2519" s="38"/>
      <c r="D2519" s="38"/>
      <c r="AF2519" s="127"/>
      <c r="AG2519" s="127"/>
      <c r="AH2519" s="127"/>
      <c r="AI2519" s="127"/>
      <c r="AJ2519" s="127"/>
      <c r="AK2519" s="153"/>
      <c r="AL2519" s="113"/>
      <c r="AS2519" s="127"/>
      <c r="AT2519" s="127"/>
      <c r="AU2519" s="127"/>
      <c r="AV2519" s="127"/>
      <c r="AW2519" s="127"/>
      <c r="AX2519" s="127"/>
      <c r="AY2519" s="127"/>
      <c r="AZ2519" s="127"/>
    </row>
    <row r="2520" spans="3:52">
      <c r="C2520" s="38"/>
      <c r="D2520" s="38"/>
      <c r="AF2520" s="127"/>
      <c r="AG2520" s="127"/>
      <c r="AH2520" s="127"/>
      <c r="AI2520" s="127"/>
      <c r="AJ2520" s="127"/>
      <c r="AK2520" s="153"/>
      <c r="AL2520" s="113"/>
      <c r="AS2520" s="127"/>
      <c r="AT2520" s="127"/>
      <c r="AU2520" s="127"/>
      <c r="AV2520" s="127"/>
      <c r="AW2520" s="127"/>
      <c r="AX2520" s="127"/>
      <c r="AY2520" s="127"/>
      <c r="AZ2520" s="127"/>
    </row>
    <row r="2521" spans="3:52">
      <c r="C2521" s="38"/>
      <c r="D2521" s="38"/>
      <c r="AF2521" s="127"/>
      <c r="AG2521" s="127"/>
      <c r="AH2521" s="127"/>
      <c r="AI2521" s="127"/>
      <c r="AJ2521" s="127"/>
      <c r="AK2521" s="153"/>
      <c r="AL2521" s="113"/>
      <c r="AS2521" s="127"/>
      <c r="AT2521" s="127"/>
      <c r="AU2521" s="127"/>
      <c r="AV2521" s="127"/>
      <c r="AW2521" s="127"/>
      <c r="AX2521" s="127"/>
      <c r="AY2521" s="127"/>
      <c r="AZ2521" s="127"/>
    </row>
    <row r="2522" spans="3:52">
      <c r="C2522" s="38"/>
      <c r="D2522" s="38"/>
      <c r="AF2522" s="127"/>
      <c r="AG2522" s="127"/>
      <c r="AH2522" s="127"/>
      <c r="AI2522" s="127"/>
      <c r="AJ2522" s="127"/>
      <c r="AK2522" s="153"/>
      <c r="AL2522" s="113"/>
      <c r="AS2522" s="127"/>
      <c r="AT2522" s="127"/>
      <c r="AU2522" s="127"/>
      <c r="AV2522" s="127"/>
      <c r="AW2522" s="127"/>
      <c r="AX2522" s="127"/>
      <c r="AY2522" s="127"/>
      <c r="AZ2522" s="127"/>
    </row>
    <row r="2523" spans="3:52">
      <c r="C2523" s="38"/>
      <c r="D2523" s="38"/>
      <c r="AF2523" s="127"/>
      <c r="AG2523" s="127"/>
      <c r="AH2523" s="127"/>
      <c r="AI2523" s="127"/>
      <c r="AJ2523" s="127"/>
      <c r="AK2523" s="153"/>
      <c r="AL2523" s="113"/>
      <c r="AS2523" s="127"/>
      <c r="AT2523" s="127"/>
      <c r="AU2523" s="127"/>
      <c r="AV2523" s="127"/>
      <c r="AW2523" s="127"/>
      <c r="AX2523" s="127"/>
      <c r="AY2523" s="127"/>
      <c r="AZ2523" s="127"/>
    </row>
    <row r="2524" spans="3:52">
      <c r="C2524" s="38"/>
      <c r="D2524" s="38"/>
      <c r="AF2524" s="127"/>
      <c r="AG2524" s="127"/>
      <c r="AH2524" s="127"/>
      <c r="AI2524" s="127"/>
      <c r="AJ2524" s="127"/>
      <c r="AK2524" s="153"/>
      <c r="AL2524" s="113"/>
      <c r="AS2524" s="127"/>
      <c r="AT2524" s="127"/>
      <c r="AU2524" s="127"/>
      <c r="AV2524" s="127"/>
      <c r="AW2524" s="127"/>
      <c r="AX2524" s="127"/>
      <c r="AY2524" s="127"/>
      <c r="AZ2524" s="127"/>
    </row>
    <row r="2525" spans="3:52">
      <c r="C2525" s="38"/>
      <c r="D2525" s="38"/>
      <c r="AF2525" s="127"/>
      <c r="AG2525" s="127"/>
      <c r="AH2525" s="127"/>
      <c r="AI2525" s="127"/>
      <c r="AJ2525" s="127"/>
      <c r="AK2525" s="153"/>
      <c r="AL2525" s="113"/>
      <c r="AS2525" s="127"/>
      <c r="AT2525" s="127"/>
      <c r="AU2525" s="127"/>
      <c r="AV2525" s="127"/>
      <c r="AW2525" s="127"/>
      <c r="AX2525" s="127"/>
      <c r="AY2525" s="127"/>
      <c r="AZ2525" s="127"/>
    </row>
    <row r="2526" spans="3:52">
      <c r="C2526" s="38"/>
      <c r="D2526" s="38"/>
      <c r="AF2526" s="127"/>
      <c r="AG2526" s="127"/>
      <c r="AH2526" s="127"/>
      <c r="AI2526" s="127"/>
      <c r="AJ2526" s="127"/>
      <c r="AK2526" s="153"/>
      <c r="AL2526" s="113"/>
      <c r="AS2526" s="127"/>
      <c r="AT2526" s="127"/>
      <c r="AU2526" s="127"/>
      <c r="AV2526" s="127"/>
      <c r="AW2526" s="127"/>
      <c r="AX2526" s="127"/>
      <c r="AY2526" s="127"/>
      <c r="AZ2526" s="127"/>
    </row>
    <row r="2527" spans="3:52">
      <c r="C2527" s="38"/>
      <c r="D2527" s="38"/>
      <c r="AF2527" s="127"/>
      <c r="AG2527" s="127"/>
      <c r="AH2527" s="127"/>
      <c r="AI2527" s="127"/>
      <c r="AJ2527" s="127"/>
      <c r="AK2527" s="153"/>
      <c r="AL2527" s="113"/>
      <c r="AS2527" s="127"/>
      <c r="AT2527" s="127"/>
      <c r="AU2527" s="127"/>
      <c r="AV2527" s="127"/>
      <c r="AW2527" s="127"/>
      <c r="AX2527" s="127"/>
      <c r="AY2527" s="127"/>
      <c r="AZ2527" s="127"/>
    </row>
    <row r="2528" spans="3:52">
      <c r="C2528" s="38"/>
      <c r="D2528" s="38"/>
      <c r="AF2528" s="127"/>
      <c r="AG2528" s="127"/>
      <c r="AH2528" s="127"/>
      <c r="AI2528" s="127"/>
      <c r="AJ2528" s="127"/>
      <c r="AK2528" s="153"/>
      <c r="AL2528" s="113"/>
      <c r="AS2528" s="127"/>
      <c r="AT2528" s="127"/>
      <c r="AU2528" s="127"/>
      <c r="AV2528" s="127"/>
      <c r="AW2528" s="127"/>
      <c r="AX2528" s="127"/>
      <c r="AY2528" s="127"/>
      <c r="AZ2528" s="127"/>
    </row>
    <row r="2529" spans="3:52">
      <c r="C2529" s="38"/>
      <c r="D2529" s="38"/>
      <c r="AF2529" s="127"/>
      <c r="AG2529" s="127"/>
      <c r="AH2529" s="127"/>
      <c r="AI2529" s="127"/>
      <c r="AJ2529" s="127"/>
      <c r="AK2529" s="153"/>
      <c r="AL2529" s="113"/>
      <c r="AS2529" s="127"/>
      <c r="AT2529" s="127"/>
      <c r="AU2529" s="127"/>
      <c r="AV2529" s="127"/>
      <c r="AW2529" s="127"/>
      <c r="AX2529" s="127"/>
      <c r="AY2529" s="127"/>
      <c r="AZ2529" s="127"/>
    </row>
    <row r="2530" spans="3:52">
      <c r="C2530" s="38"/>
      <c r="D2530" s="38"/>
      <c r="AF2530" s="127"/>
      <c r="AG2530" s="127"/>
      <c r="AH2530" s="127"/>
      <c r="AI2530" s="127"/>
      <c r="AJ2530" s="127"/>
      <c r="AK2530" s="153"/>
      <c r="AL2530" s="113"/>
      <c r="AS2530" s="127"/>
      <c r="AT2530" s="127"/>
      <c r="AU2530" s="127"/>
      <c r="AV2530" s="127"/>
      <c r="AW2530" s="127"/>
      <c r="AX2530" s="127"/>
      <c r="AY2530" s="127"/>
      <c r="AZ2530" s="127"/>
    </row>
    <row r="2531" spans="3:52">
      <c r="C2531" s="38"/>
      <c r="D2531" s="38"/>
      <c r="AF2531" s="127"/>
      <c r="AG2531" s="127"/>
      <c r="AH2531" s="127"/>
      <c r="AI2531" s="127"/>
      <c r="AJ2531" s="127"/>
      <c r="AK2531" s="153"/>
      <c r="AL2531" s="113"/>
      <c r="AS2531" s="127"/>
      <c r="AT2531" s="127"/>
      <c r="AU2531" s="127"/>
      <c r="AV2531" s="127"/>
      <c r="AW2531" s="127"/>
      <c r="AX2531" s="127"/>
      <c r="AY2531" s="127"/>
      <c r="AZ2531" s="127"/>
    </row>
    <row r="2532" spans="3:52">
      <c r="C2532" s="38"/>
      <c r="D2532" s="38"/>
      <c r="AF2532" s="127"/>
      <c r="AG2532" s="127"/>
      <c r="AH2532" s="127"/>
      <c r="AI2532" s="127"/>
      <c r="AJ2532" s="127"/>
      <c r="AK2532" s="153"/>
      <c r="AL2532" s="113"/>
      <c r="AS2532" s="127"/>
      <c r="AT2532" s="127"/>
      <c r="AU2532" s="127"/>
      <c r="AV2532" s="127"/>
      <c r="AW2532" s="127"/>
      <c r="AX2532" s="127"/>
      <c r="AY2532" s="127"/>
      <c r="AZ2532" s="127"/>
    </row>
    <row r="2533" spans="3:52">
      <c r="C2533" s="38"/>
      <c r="D2533" s="38"/>
      <c r="AF2533" s="127"/>
      <c r="AG2533" s="127"/>
      <c r="AH2533" s="127"/>
      <c r="AI2533" s="127"/>
      <c r="AJ2533" s="127"/>
      <c r="AK2533" s="153"/>
      <c r="AL2533" s="113"/>
      <c r="AS2533" s="127"/>
      <c r="AT2533" s="127"/>
      <c r="AU2533" s="127"/>
      <c r="AV2533" s="127"/>
      <c r="AW2533" s="127"/>
      <c r="AX2533" s="127"/>
      <c r="AY2533" s="127"/>
      <c r="AZ2533" s="127"/>
    </row>
    <row r="2534" spans="3:52">
      <c r="C2534" s="38"/>
      <c r="D2534" s="38"/>
      <c r="AF2534" s="127"/>
      <c r="AG2534" s="127"/>
      <c r="AH2534" s="127"/>
      <c r="AI2534" s="127"/>
      <c r="AJ2534" s="127"/>
      <c r="AK2534" s="153"/>
      <c r="AL2534" s="113"/>
      <c r="AS2534" s="127"/>
      <c r="AT2534" s="127"/>
      <c r="AU2534" s="127"/>
      <c r="AV2534" s="127"/>
      <c r="AW2534" s="127"/>
      <c r="AX2534" s="127"/>
      <c r="AY2534" s="127"/>
      <c r="AZ2534" s="127"/>
    </row>
    <row r="2535" spans="3:52">
      <c r="C2535" s="38"/>
      <c r="D2535" s="38"/>
      <c r="AF2535" s="127"/>
      <c r="AG2535" s="127"/>
      <c r="AH2535" s="127"/>
      <c r="AI2535" s="127"/>
      <c r="AJ2535" s="127"/>
      <c r="AK2535" s="153"/>
      <c r="AL2535" s="113"/>
      <c r="AS2535" s="127"/>
      <c r="AT2535" s="127"/>
      <c r="AU2535" s="127"/>
      <c r="AV2535" s="127"/>
      <c r="AW2535" s="127"/>
      <c r="AX2535" s="127"/>
      <c r="AY2535" s="127"/>
      <c r="AZ2535" s="127"/>
    </row>
    <row r="2536" spans="3:52">
      <c r="C2536" s="38"/>
      <c r="D2536" s="38"/>
      <c r="AF2536" s="127"/>
      <c r="AG2536" s="127"/>
      <c r="AH2536" s="127"/>
      <c r="AI2536" s="127"/>
      <c r="AJ2536" s="127"/>
      <c r="AK2536" s="153"/>
      <c r="AL2536" s="113"/>
      <c r="AS2536" s="127"/>
      <c r="AT2536" s="127"/>
      <c r="AU2536" s="127"/>
      <c r="AV2536" s="127"/>
      <c r="AW2536" s="127"/>
      <c r="AX2536" s="127"/>
      <c r="AY2536" s="127"/>
      <c r="AZ2536" s="127"/>
    </row>
    <row r="2537" spans="3:52">
      <c r="C2537" s="38"/>
      <c r="D2537" s="38"/>
      <c r="AF2537" s="127"/>
      <c r="AG2537" s="127"/>
      <c r="AH2537" s="127"/>
      <c r="AI2537" s="127"/>
      <c r="AJ2537" s="127"/>
      <c r="AK2537" s="153"/>
      <c r="AL2537" s="113"/>
      <c r="AS2537" s="127"/>
      <c r="AT2537" s="127"/>
      <c r="AU2537" s="127"/>
      <c r="AV2537" s="127"/>
      <c r="AW2537" s="127"/>
      <c r="AX2537" s="127"/>
      <c r="AY2537" s="127"/>
      <c r="AZ2537" s="127"/>
    </row>
    <row r="2538" spans="3:52">
      <c r="C2538" s="38"/>
      <c r="D2538" s="38"/>
      <c r="AF2538" s="127"/>
      <c r="AG2538" s="127"/>
      <c r="AH2538" s="127"/>
      <c r="AI2538" s="127"/>
      <c r="AJ2538" s="127"/>
      <c r="AK2538" s="153"/>
      <c r="AL2538" s="113"/>
      <c r="AS2538" s="127"/>
      <c r="AT2538" s="127"/>
      <c r="AU2538" s="127"/>
      <c r="AV2538" s="127"/>
      <c r="AW2538" s="127"/>
      <c r="AX2538" s="127"/>
      <c r="AY2538" s="127"/>
      <c r="AZ2538" s="127"/>
    </row>
    <row r="2539" spans="3:52">
      <c r="C2539" s="38"/>
      <c r="D2539" s="38"/>
      <c r="AF2539" s="127"/>
      <c r="AG2539" s="127"/>
      <c r="AH2539" s="127"/>
      <c r="AI2539" s="127"/>
      <c r="AJ2539" s="127"/>
      <c r="AK2539" s="153"/>
      <c r="AL2539" s="113"/>
      <c r="AS2539" s="127"/>
      <c r="AT2539" s="127"/>
      <c r="AU2539" s="127"/>
      <c r="AV2539" s="127"/>
      <c r="AW2539" s="127"/>
      <c r="AX2539" s="127"/>
      <c r="AY2539" s="127"/>
      <c r="AZ2539" s="127"/>
    </row>
    <row r="2540" spans="3:52">
      <c r="C2540" s="38"/>
      <c r="D2540" s="38"/>
      <c r="AF2540" s="127"/>
      <c r="AG2540" s="127"/>
      <c r="AH2540" s="127"/>
      <c r="AI2540" s="127"/>
      <c r="AJ2540" s="127"/>
      <c r="AK2540" s="153"/>
      <c r="AL2540" s="113"/>
      <c r="AS2540" s="127"/>
      <c r="AT2540" s="127"/>
      <c r="AU2540" s="127"/>
      <c r="AV2540" s="127"/>
      <c r="AW2540" s="127"/>
      <c r="AX2540" s="127"/>
      <c r="AY2540" s="127"/>
      <c r="AZ2540" s="127"/>
    </row>
    <row r="2541" spans="3:52">
      <c r="C2541" s="38"/>
      <c r="D2541" s="38"/>
      <c r="AF2541" s="127"/>
      <c r="AG2541" s="127"/>
      <c r="AH2541" s="127"/>
      <c r="AI2541" s="127"/>
      <c r="AJ2541" s="127"/>
      <c r="AK2541" s="153"/>
      <c r="AL2541" s="113"/>
      <c r="AS2541" s="127"/>
      <c r="AT2541" s="127"/>
      <c r="AU2541" s="127"/>
      <c r="AV2541" s="127"/>
      <c r="AW2541" s="127"/>
      <c r="AX2541" s="127"/>
      <c r="AY2541" s="127"/>
      <c r="AZ2541" s="127"/>
    </row>
    <row r="2542" spans="3:52">
      <c r="C2542" s="38"/>
      <c r="D2542" s="38"/>
    </row>
    <row r="2543" spans="3:52">
      <c r="C2543" s="38"/>
      <c r="D2543" s="38"/>
    </row>
    <row r="2544" spans="3:52">
      <c r="C2544" s="38"/>
      <c r="D2544" s="38"/>
    </row>
    <row r="2545" spans="3:4">
      <c r="C2545" s="38"/>
      <c r="D2545" s="38"/>
    </row>
    <row r="2546" spans="3:4">
      <c r="C2546" s="38"/>
      <c r="D2546" s="38"/>
    </row>
    <row r="2547" spans="3:4">
      <c r="C2547" s="38"/>
      <c r="D2547" s="38"/>
    </row>
    <row r="2548" spans="3:4">
      <c r="C2548" s="38"/>
      <c r="D2548" s="38"/>
    </row>
    <row r="2549" spans="3:4">
      <c r="C2549" s="38"/>
      <c r="D2549" s="38"/>
    </row>
    <row r="2550" spans="3:4">
      <c r="C2550" s="38"/>
      <c r="D2550" s="38"/>
    </row>
    <row r="2551" spans="3:4">
      <c r="C2551" s="38"/>
      <c r="D2551" s="38"/>
    </row>
    <row r="2552" spans="3:4">
      <c r="C2552" s="38"/>
      <c r="D2552" s="38"/>
    </row>
    <row r="2553" spans="3:4">
      <c r="C2553" s="38"/>
      <c r="D2553" s="38"/>
    </row>
    <row r="2554" spans="3:4">
      <c r="C2554" s="38"/>
      <c r="D2554" s="38"/>
    </row>
    <row r="2555" spans="3:4">
      <c r="C2555" s="38"/>
      <c r="D2555" s="38"/>
    </row>
    <row r="2556" spans="3:4">
      <c r="C2556" s="38"/>
      <c r="D2556" s="38"/>
    </row>
    <row r="2557" spans="3:4">
      <c r="C2557" s="38"/>
      <c r="D2557" s="38"/>
    </row>
    <row r="2558" spans="3:4">
      <c r="C2558" s="38"/>
      <c r="D2558" s="38"/>
    </row>
    <row r="2559" spans="3:4">
      <c r="C2559" s="38"/>
      <c r="D2559" s="38"/>
    </row>
    <row r="2560" spans="3:4">
      <c r="C2560" s="38"/>
      <c r="D2560" s="38"/>
    </row>
    <row r="2561" spans="3:4">
      <c r="C2561" s="38"/>
      <c r="D2561" s="38"/>
    </row>
    <row r="2562" spans="3:4">
      <c r="C2562" s="38"/>
      <c r="D2562" s="38"/>
    </row>
    <row r="2563" spans="3:4">
      <c r="C2563" s="38"/>
      <c r="D2563" s="38"/>
    </row>
    <row r="2564" spans="3:4">
      <c r="C2564" s="38"/>
      <c r="D2564" s="38"/>
    </row>
    <row r="2565" spans="3:4">
      <c r="C2565" s="38"/>
      <c r="D2565" s="38"/>
    </row>
    <row r="2566" spans="3:4">
      <c r="C2566" s="38"/>
      <c r="D2566" s="38"/>
    </row>
    <row r="2567" spans="3:4">
      <c r="C2567" s="38"/>
      <c r="D2567" s="38"/>
    </row>
    <row r="2568" spans="3:4">
      <c r="C2568" s="38"/>
      <c r="D2568" s="38"/>
    </row>
    <row r="2569" spans="3:4">
      <c r="C2569" s="38"/>
      <c r="D2569" s="38"/>
    </row>
    <row r="2570" spans="3:4">
      <c r="C2570" s="38"/>
      <c r="D2570" s="38"/>
    </row>
    <row r="2571" spans="3:4">
      <c r="C2571" s="38"/>
      <c r="D2571" s="38"/>
    </row>
    <row r="2572" spans="3:4">
      <c r="C2572" s="38"/>
      <c r="D2572" s="38"/>
    </row>
    <row r="2573" spans="3:4">
      <c r="C2573" s="38"/>
      <c r="D2573" s="38"/>
    </row>
    <row r="2574" spans="3:4">
      <c r="C2574" s="38"/>
      <c r="D2574" s="38"/>
    </row>
    <row r="2575" spans="3:4">
      <c r="C2575" s="38"/>
      <c r="D2575" s="38"/>
    </row>
    <row r="2576" spans="3:4">
      <c r="C2576" s="38"/>
      <c r="D2576" s="38"/>
    </row>
    <row r="2577" spans="3:4">
      <c r="C2577" s="38"/>
      <c r="D2577" s="38"/>
    </row>
    <row r="2578" spans="3:4">
      <c r="C2578" s="38"/>
      <c r="D2578" s="38"/>
    </row>
    <row r="2579" spans="3:4">
      <c r="C2579" s="38"/>
      <c r="D2579" s="38"/>
    </row>
    <row r="2580" spans="3:4">
      <c r="C2580" s="38"/>
      <c r="D2580" s="38"/>
    </row>
    <row r="2581" spans="3:4">
      <c r="C2581" s="38"/>
      <c r="D2581" s="38"/>
    </row>
    <row r="2582" spans="3:4">
      <c r="C2582" s="38"/>
      <c r="D2582" s="38"/>
    </row>
    <row r="2583" spans="3:4">
      <c r="C2583" s="38"/>
      <c r="D2583" s="38"/>
    </row>
    <row r="2584" spans="3:4">
      <c r="C2584" s="38"/>
      <c r="D2584" s="38"/>
    </row>
    <row r="2585" spans="3:4">
      <c r="C2585" s="38"/>
      <c r="D2585" s="38"/>
    </row>
    <row r="2586" spans="3:4">
      <c r="C2586" s="38"/>
      <c r="D2586" s="38"/>
    </row>
    <row r="2587" spans="3:4">
      <c r="C2587" s="38"/>
      <c r="D2587" s="38"/>
    </row>
    <row r="2588" spans="3:4">
      <c r="C2588" s="38"/>
      <c r="D2588" s="38"/>
    </row>
    <row r="2589" spans="3:4">
      <c r="C2589" s="38"/>
      <c r="D2589" s="38"/>
    </row>
    <row r="2590" spans="3:4">
      <c r="C2590" s="38"/>
      <c r="D2590" s="38"/>
    </row>
    <row r="2591" spans="3:4">
      <c r="C2591" s="38"/>
      <c r="D2591" s="38"/>
    </row>
    <row r="2592" spans="3:4">
      <c r="C2592" s="38"/>
      <c r="D2592" s="38"/>
    </row>
    <row r="2593" spans="3:4">
      <c r="C2593" s="38"/>
      <c r="D2593" s="38"/>
    </row>
    <row r="2594" spans="3:4">
      <c r="C2594" s="38"/>
      <c r="D2594" s="38"/>
    </row>
    <row r="2595" spans="3:4">
      <c r="C2595" s="38"/>
      <c r="D2595" s="38"/>
    </row>
    <row r="2596" spans="3:4">
      <c r="C2596" s="38"/>
      <c r="D2596" s="38"/>
    </row>
    <row r="2597" spans="3:4">
      <c r="C2597" s="38"/>
      <c r="D2597" s="38"/>
    </row>
    <row r="2598" spans="3:4">
      <c r="C2598" s="38"/>
      <c r="D2598" s="38"/>
    </row>
    <row r="2599" spans="3:4">
      <c r="C2599" s="38"/>
      <c r="D2599" s="38"/>
    </row>
    <row r="2600" spans="3:4">
      <c r="C2600" s="38"/>
      <c r="D2600" s="38"/>
    </row>
    <row r="2601" spans="3:4">
      <c r="C2601" s="38"/>
      <c r="D2601" s="38"/>
    </row>
    <row r="2602" spans="3:4">
      <c r="C2602" s="38"/>
      <c r="D2602" s="38"/>
    </row>
    <row r="2603" spans="3:4">
      <c r="C2603" s="38"/>
      <c r="D2603" s="38"/>
    </row>
    <row r="2604" spans="3:4">
      <c r="C2604" s="38"/>
      <c r="D2604" s="38"/>
    </row>
    <row r="2605" spans="3:4">
      <c r="C2605" s="38"/>
      <c r="D2605" s="38"/>
    </row>
    <row r="2606" spans="3:4">
      <c r="C2606" s="38"/>
      <c r="D2606" s="38"/>
    </row>
    <row r="2607" spans="3:4">
      <c r="C2607" s="38"/>
      <c r="D2607" s="38"/>
    </row>
    <row r="2608" spans="3:4">
      <c r="C2608" s="38"/>
      <c r="D2608" s="38"/>
    </row>
    <row r="2609" spans="3:4">
      <c r="C2609" s="38"/>
      <c r="D2609" s="38"/>
    </row>
    <row r="2610" spans="3:4">
      <c r="C2610" s="38"/>
      <c r="D2610" s="38"/>
    </row>
    <row r="2611" spans="3:4">
      <c r="C2611" s="38"/>
      <c r="D2611" s="38"/>
    </row>
    <row r="2612" spans="3:4">
      <c r="C2612" s="38"/>
      <c r="D2612" s="38"/>
    </row>
    <row r="2613" spans="3:4">
      <c r="C2613" s="38"/>
      <c r="D2613" s="38"/>
    </row>
    <row r="2614" spans="3:4">
      <c r="C2614" s="38"/>
      <c r="D2614" s="38"/>
    </row>
    <row r="2615" spans="3:4">
      <c r="C2615" s="38"/>
      <c r="D2615" s="38"/>
    </row>
    <row r="2616" spans="3:4">
      <c r="C2616" s="38"/>
      <c r="D2616" s="38"/>
    </row>
    <row r="2617" spans="3:4">
      <c r="C2617" s="38"/>
      <c r="D2617" s="38"/>
    </row>
    <row r="2618" spans="3:4">
      <c r="C2618" s="38"/>
      <c r="D2618" s="38"/>
    </row>
    <row r="2619" spans="3:4">
      <c r="C2619" s="38"/>
      <c r="D2619" s="38"/>
    </row>
    <row r="2620" spans="3:4">
      <c r="C2620" s="38"/>
      <c r="D2620" s="38"/>
    </row>
    <row r="2621" spans="3:4">
      <c r="C2621" s="38"/>
      <c r="D2621" s="38"/>
    </row>
    <row r="2622" spans="3:4">
      <c r="C2622" s="38"/>
      <c r="D2622" s="38"/>
    </row>
    <row r="2623" spans="3:4">
      <c r="C2623" s="38"/>
      <c r="D2623" s="38"/>
    </row>
    <row r="2624" spans="3:4">
      <c r="C2624" s="38"/>
      <c r="D2624" s="38"/>
    </row>
    <row r="2625" spans="3:4">
      <c r="C2625" s="38"/>
      <c r="D2625" s="38"/>
    </row>
    <row r="2626" spans="3:4">
      <c r="C2626" s="38"/>
      <c r="D2626" s="38"/>
    </row>
    <row r="2627" spans="3:4">
      <c r="C2627" s="38"/>
      <c r="D2627" s="38"/>
    </row>
    <row r="2628" spans="3:4">
      <c r="C2628" s="38"/>
      <c r="D2628" s="38"/>
    </row>
    <row r="2629" spans="3:4">
      <c r="C2629" s="38"/>
      <c r="D2629" s="38"/>
    </row>
    <row r="2630" spans="3:4">
      <c r="C2630" s="38"/>
      <c r="D2630" s="38"/>
    </row>
    <row r="2631" spans="3:4">
      <c r="C2631" s="38"/>
      <c r="D2631" s="38"/>
    </row>
    <row r="2632" spans="3:4">
      <c r="C2632" s="38"/>
      <c r="D2632" s="38"/>
    </row>
    <row r="2633" spans="3:4">
      <c r="C2633" s="38"/>
      <c r="D2633" s="38"/>
    </row>
    <row r="2634" spans="3:4">
      <c r="C2634" s="38"/>
      <c r="D2634" s="38"/>
    </row>
    <row r="2635" spans="3:4">
      <c r="C2635" s="38"/>
      <c r="D2635" s="38"/>
    </row>
    <row r="2636" spans="3:4">
      <c r="C2636" s="38"/>
      <c r="D2636" s="38"/>
    </row>
    <row r="2637" spans="3:4">
      <c r="C2637" s="38"/>
      <c r="D2637" s="38"/>
    </row>
    <row r="2638" spans="3:4">
      <c r="C2638" s="38"/>
      <c r="D2638" s="38"/>
    </row>
    <row r="2639" spans="3:4">
      <c r="C2639" s="38"/>
      <c r="D2639" s="38"/>
    </row>
    <row r="2640" spans="3:4">
      <c r="C2640" s="38"/>
      <c r="D2640" s="38"/>
    </row>
    <row r="2641" spans="3:4">
      <c r="C2641" s="38"/>
      <c r="D2641" s="38"/>
    </row>
    <row r="2642" spans="3:4">
      <c r="C2642" s="38"/>
      <c r="D2642" s="38"/>
    </row>
    <row r="2643" spans="3:4">
      <c r="C2643" s="38"/>
      <c r="D2643" s="38"/>
    </row>
    <row r="2644" spans="3:4">
      <c r="C2644" s="38"/>
      <c r="D2644" s="38"/>
    </row>
    <row r="2645" spans="3:4">
      <c r="C2645" s="38"/>
      <c r="D2645" s="38"/>
    </row>
    <row r="2646" spans="3:4">
      <c r="C2646" s="38"/>
      <c r="D2646" s="38"/>
    </row>
    <row r="2647" spans="3:4">
      <c r="C2647" s="38"/>
      <c r="D2647" s="38"/>
    </row>
    <row r="2648" spans="3:4">
      <c r="C2648" s="38"/>
      <c r="D2648" s="38"/>
    </row>
    <row r="2649" spans="3:4">
      <c r="C2649" s="38"/>
      <c r="D2649" s="38"/>
    </row>
    <row r="2650" spans="3:4">
      <c r="C2650" s="38"/>
      <c r="D2650" s="38"/>
    </row>
    <row r="2651" spans="3:4">
      <c r="C2651" s="38"/>
      <c r="D2651" s="38"/>
    </row>
    <row r="2652" spans="3:4">
      <c r="C2652" s="38"/>
      <c r="D2652" s="38"/>
    </row>
    <row r="2653" spans="3:4">
      <c r="C2653" s="38"/>
      <c r="D2653" s="38"/>
    </row>
    <row r="2654" spans="3:4">
      <c r="C2654" s="38"/>
      <c r="D2654" s="38"/>
    </row>
    <row r="2655" spans="3:4">
      <c r="C2655" s="38"/>
      <c r="D2655" s="38"/>
    </row>
    <row r="2656" spans="3:4">
      <c r="C2656" s="38"/>
      <c r="D2656" s="38"/>
    </row>
    <row r="2657" spans="3:4">
      <c r="C2657" s="38"/>
      <c r="D2657" s="38"/>
    </row>
    <row r="2658" spans="3:4">
      <c r="C2658" s="38"/>
      <c r="D2658" s="38"/>
    </row>
    <row r="2659" spans="3:4">
      <c r="C2659" s="38"/>
      <c r="D2659" s="38"/>
    </row>
    <row r="2660" spans="3:4">
      <c r="C2660" s="38"/>
      <c r="D2660" s="38"/>
    </row>
    <row r="2661" spans="3:4">
      <c r="C2661" s="38"/>
      <c r="D2661" s="38"/>
    </row>
    <row r="2662" spans="3:4">
      <c r="C2662" s="38"/>
      <c r="D2662" s="38"/>
    </row>
    <row r="2663" spans="3:4">
      <c r="C2663" s="38"/>
      <c r="D2663" s="38"/>
    </row>
    <row r="2664" spans="3:4">
      <c r="C2664" s="38"/>
      <c r="D2664" s="38"/>
    </row>
    <row r="2665" spans="3:4">
      <c r="C2665" s="38"/>
      <c r="D2665" s="38"/>
    </row>
    <row r="2666" spans="3:4">
      <c r="C2666" s="38"/>
      <c r="D2666" s="38"/>
    </row>
    <row r="2667" spans="3:4">
      <c r="C2667" s="38"/>
      <c r="D2667" s="38"/>
    </row>
    <row r="2668" spans="3:4">
      <c r="C2668" s="38"/>
      <c r="D2668" s="38"/>
    </row>
    <row r="2669" spans="3:4">
      <c r="C2669" s="38"/>
      <c r="D2669" s="38"/>
    </row>
    <row r="2670" spans="3:4">
      <c r="C2670" s="38"/>
      <c r="D2670" s="38"/>
    </row>
    <row r="2671" spans="3:4">
      <c r="C2671" s="38"/>
      <c r="D2671" s="38"/>
    </row>
    <row r="2672" spans="3:4">
      <c r="C2672" s="38"/>
      <c r="D2672" s="38"/>
    </row>
    <row r="2673" spans="3:4">
      <c r="C2673" s="38"/>
      <c r="D2673" s="38"/>
    </row>
    <row r="2674" spans="3:4">
      <c r="C2674" s="38"/>
      <c r="D2674" s="38"/>
    </row>
    <row r="2675" spans="3:4">
      <c r="C2675" s="38"/>
      <c r="D2675" s="38"/>
    </row>
    <row r="2676" spans="3:4">
      <c r="C2676" s="38"/>
      <c r="D2676" s="38"/>
    </row>
    <row r="2677" spans="3:4">
      <c r="C2677" s="38"/>
      <c r="D2677" s="38"/>
    </row>
    <row r="2678" spans="3:4">
      <c r="C2678" s="38"/>
      <c r="D2678" s="38"/>
    </row>
    <row r="2679" spans="3:4">
      <c r="C2679" s="38"/>
      <c r="D2679" s="38"/>
    </row>
    <row r="2680" spans="3:4">
      <c r="C2680" s="38"/>
      <c r="D2680" s="38"/>
    </row>
    <row r="2681" spans="3:4">
      <c r="C2681" s="38"/>
      <c r="D2681" s="38"/>
    </row>
    <row r="2682" spans="3:4">
      <c r="C2682" s="38"/>
      <c r="D2682" s="38"/>
    </row>
    <row r="2683" spans="3:4">
      <c r="C2683" s="38"/>
      <c r="D2683" s="38"/>
    </row>
    <row r="2684" spans="3:4">
      <c r="C2684" s="38"/>
      <c r="D2684" s="38"/>
    </row>
    <row r="2685" spans="3:4">
      <c r="C2685" s="38"/>
      <c r="D2685" s="38"/>
    </row>
    <row r="2686" spans="3:4">
      <c r="C2686" s="38"/>
      <c r="D2686" s="38"/>
    </row>
    <row r="2687" spans="3:4">
      <c r="C2687" s="38"/>
      <c r="D2687" s="38"/>
    </row>
    <row r="2688" spans="3:4">
      <c r="C2688" s="38"/>
      <c r="D2688" s="38"/>
    </row>
    <row r="2689" spans="3:4">
      <c r="C2689" s="38"/>
      <c r="D2689" s="38"/>
    </row>
    <row r="2690" spans="3:4">
      <c r="C2690" s="38"/>
      <c r="D2690" s="38"/>
    </row>
    <row r="2691" spans="3:4">
      <c r="C2691" s="38"/>
      <c r="D2691" s="38"/>
    </row>
    <row r="2692" spans="3:4">
      <c r="C2692" s="38"/>
      <c r="D2692" s="38"/>
    </row>
    <row r="2693" spans="3:4">
      <c r="C2693" s="38"/>
      <c r="D2693" s="38"/>
    </row>
    <row r="2694" spans="3:4">
      <c r="C2694" s="38"/>
      <c r="D2694" s="38"/>
    </row>
    <row r="2695" spans="3:4">
      <c r="C2695" s="38"/>
      <c r="D2695" s="38"/>
    </row>
    <row r="2696" spans="3:4">
      <c r="C2696" s="38"/>
      <c r="D2696" s="38"/>
    </row>
    <row r="2697" spans="3:4">
      <c r="C2697" s="38"/>
      <c r="D2697" s="38"/>
    </row>
    <row r="2698" spans="3:4">
      <c r="C2698" s="38"/>
      <c r="D2698" s="38"/>
    </row>
    <row r="2699" spans="3:4">
      <c r="C2699" s="38"/>
      <c r="D2699" s="38"/>
    </row>
    <row r="2700" spans="3:4">
      <c r="C2700" s="38"/>
      <c r="D2700" s="38"/>
    </row>
    <row r="2701" spans="3:4">
      <c r="C2701" s="38"/>
      <c r="D2701" s="38"/>
    </row>
    <row r="2702" spans="3:4">
      <c r="C2702" s="38"/>
      <c r="D2702" s="38"/>
    </row>
    <row r="2703" spans="3:4">
      <c r="C2703" s="38"/>
      <c r="D2703" s="38"/>
    </row>
    <row r="2704" spans="3:4">
      <c r="C2704" s="38"/>
      <c r="D2704" s="38"/>
    </row>
    <row r="2705" spans="3:4">
      <c r="C2705" s="38"/>
      <c r="D2705" s="38"/>
    </row>
    <row r="2706" spans="3:4">
      <c r="C2706" s="38"/>
      <c r="D2706" s="38"/>
    </row>
    <row r="2707" spans="3:4">
      <c r="C2707" s="38"/>
      <c r="D2707" s="38"/>
    </row>
    <row r="2708" spans="3:4">
      <c r="C2708" s="38"/>
      <c r="D2708" s="38"/>
    </row>
    <row r="2709" spans="3:4">
      <c r="C2709" s="38"/>
      <c r="D2709" s="38"/>
    </row>
    <row r="2710" spans="3:4">
      <c r="C2710" s="38"/>
      <c r="D2710" s="38"/>
    </row>
    <row r="2711" spans="3:4">
      <c r="C2711" s="38"/>
      <c r="D2711" s="38"/>
    </row>
    <row r="2712" spans="3:4">
      <c r="C2712" s="38"/>
      <c r="D2712" s="38"/>
    </row>
    <row r="2713" spans="3:4">
      <c r="C2713" s="38"/>
      <c r="D2713" s="38"/>
    </row>
    <row r="2714" spans="3:4">
      <c r="C2714" s="38"/>
      <c r="D2714" s="38"/>
    </row>
    <row r="2715" spans="3:4">
      <c r="C2715" s="38"/>
      <c r="D2715" s="38"/>
    </row>
    <row r="2716" spans="3:4">
      <c r="C2716" s="38"/>
      <c r="D2716" s="38"/>
    </row>
    <row r="2717" spans="3:4">
      <c r="C2717" s="38"/>
      <c r="D2717" s="38"/>
    </row>
    <row r="2718" spans="3:4">
      <c r="C2718" s="38"/>
      <c r="D2718" s="38"/>
    </row>
    <row r="2719" spans="3:4">
      <c r="C2719" s="38"/>
      <c r="D2719" s="38"/>
    </row>
    <row r="2720" spans="3:4">
      <c r="C2720" s="38"/>
      <c r="D2720" s="38"/>
    </row>
    <row r="2721" spans="3:4">
      <c r="C2721" s="38"/>
      <c r="D2721" s="38"/>
    </row>
    <row r="2722" spans="3:4">
      <c r="C2722" s="38"/>
      <c r="D2722" s="38"/>
    </row>
    <row r="2723" spans="3:4">
      <c r="C2723" s="38"/>
      <c r="D2723" s="38"/>
    </row>
    <row r="2724" spans="3:4">
      <c r="C2724" s="38"/>
      <c r="D2724" s="38"/>
    </row>
    <row r="2725" spans="3:4">
      <c r="C2725" s="38"/>
      <c r="D2725" s="38"/>
    </row>
    <row r="2726" spans="3:4">
      <c r="C2726" s="38"/>
      <c r="D2726" s="38"/>
    </row>
    <row r="2727" spans="3:4">
      <c r="C2727" s="38"/>
      <c r="D2727" s="38"/>
    </row>
    <row r="2728" spans="3:4">
      <c r="C2728" s="38"/>
      <c r="D2728" s="38"/>
    </row>
    <row r="2729" spans="3:4">
      <c r="C2729" s="38"/>
      <c r="D2729" s="38"/>
    </row>
    <row r="2730" spans="3:4">
      <c r="C2730" s="38"/>
      <c r="D2730" s="38"/>
    </row>
    <row r="2731" spans="3:4">
      <c r="C2731" s="38"/>
      <c r="D2731" s="38"/>
    </row>
    <row r="2732" spans="3:4">
      <c r="C2732" s="38"/>
      <c r="D2732" s="38"/>
    </row>
    <row r="2733" spans="3:4">
      <c r="C2733" s="38"/>
      <c r="D2733" s="38"/>
    </row>
    <row r="2734" spans="3:4">
      <c r="C2734" s="38"/>
      <c r="D2734" s="38"/>
    </row>
    <row r="2735" spans="3:4">
      <c r="C2735" s="38"/>
      <c r="D2735" s="38"/>
    </row>
    <row r="2736" spans="3:4">
      <c r="C2736" s="38"/>
      <c r="D2736" s="38"/>
    </row>
    <row r="2737" spans="3:4">
      <c r="C2737" s="38"/>
      <c r="D2737" s="38"/>
    </row>
    <row r="2738" spans="3:4">
      <c r="C2738" s="38"/>
      <c r="D2738" s="38"/>
    </row>
    <row r="2739" spans="3:4">
      <c r="C2739" s="38"/>
      <c r="D2739" s="38"/>
    </row>
    <row r="2740" spans="3:4">
      <c r="C2740" s="38"/>
      <c r="D2740" s="38"/>
    </row>
    <row r="2741" spans="3:4">
      <c r="C2741" s="38"/>
      <c r="D2741" s="38"/>
    </row>
    <row r="2742" spans="3:4">
      <c r="C2742" s="38"/>
      <c r="D2742" s="38"/>
    </row>
    <row r="2743" spans="3:4">
      <c r="C2743" s="38"/>
      <c r="D2743" s="38"/>
    </row>
    <row r="2744" spans="3:4">
      <c r="C2744" s="38"/>
      <c r="D2744" s="38"/>
    </row>
    <row r="2745" spans="3:4">
      <c r="C2745" s="38"/>
      <c r="D2745" s="38"/>
    </row>
    <row r="2746" spans="3:4">
      <c r="C2746" s="38"/>
      <c r="D2746" s="38"/>
    </row>
    <row r="2747" spans="3:4">
      <c r="C2747" s="38"/>
      <c r="D2747" s="38"/>
    </row>
    <row r="2748" spans="3:4">
      <c r="C2748" s="38"/>
      <c r="D2748" s="38"/>
    </row>
    <row r="2749" spans="3:4">
      <c r="C2749" s="38"/>
      <c r="D2749" s="38"/>
    </row>
    <row r="2750" spans="3:4">
      <c r="C2750" s="38"/>
      <c r="D2750" s="38"/>
    </row>
    <row r="2751" spans="3:4">
      <c r="C2751" s="38"/>
      <c r="D2751" s="38"/>
    </row>
    <row r="2752" spans="3:4">
      <c r="C2752" s="38"/>
      <c r="D2752" s="38"/>
    </row>
    <row r="2753" spans="3:4">
      <c r="C2753" s="38"/>
      <c r="D2753" s="38"/>
    </row>
    <row r="2754" spans="3:4">
      <c r="C2754" s="38"/>
      <c r="D2754" s="38"/>
    </row>
    <row r="2755" spans="3:4">
      <c r="C2755" s="38"/>
      <c r="D2755" s="38"/>
    </row>
    <row r="2756" spans="3:4">
      <c r="C2756" s="38"/>
      <c r="D2756" s="38"/>
    </row>
    <row r="2757" spans="3:4">
      <c r="C2757" s="38"/>
      <c r="D2757" s="38"/>
    </row>
    <row r="2758" spans="3:4">
      <c r="C2758" s="38"/>
      <c r="D2758" s="38"/>
    </row>
    <row r="2759" spans="3:4">
      <c r="C2759" s="38"/>
      <c r="D2759" s="38"/>
    </row>
    <row r="2760" spans="3:4">
      <c r="C2760" s="38"/>
      <c r="D2760" s="38"/>
    </row>
    <row r="2761" spans="3:4">
      <c r="C2761" s="38"/>
      <c r="D2761" s="38"/>
    </row>
    <row r="2762" spans="3:4">
      <c r="C2762" s="38"/>
      <c r="D2762" s="38"/>
    </row>
    <row r="2763" spans="3:4">
      <c r="C2763" s="38"/>
      <c r="D2763" s="38"/>
    </row>
    <row r="2764" spans="3:4">
      <c r="C2764" s="38"/>
      <c r="D2764" s="38"/>
    </row>
    <row r="2765" spans="3:4">
      <c r="C2765" s="38"/>
      <c r="D2765" s="38"/>
    </row>
    <row r="2766" spans="3:4">
      <c r="C2766" s="38"/>
      <c r="D2766" s="38"/>
    </row>
    <row r="2767" spans="3:4">
      <c r="C2767" s="38"/>
      <c r="D2767" s="38"/>
    </row>
    <row r="2768" spans="3:4">
      <c r="C2768" s="38"/>
      <c r="D2768" s="38"/>
    </row>
    <row r="2769" spans="3:4">
      <c r="C2769" s="38"/>
      <c r="D2769" s="38"/>
    </row>
    <row r="2770" spans="3:4">
      <c r="C2770" s="38"/>
      <c r="D2770" s="38"/>
    </row>
    <row r="2771" spans="3:4">
      <c r="C2771" s="38"/>
      <c r="D2771" s="38"/>
    </row>
    <row r="2772" spans="3:4">
      <c r="C2772" s="38"/>
      <c r="D2772" s="38"/>
    </row>
    <row r="2773" spans="3:4">
      <c r="C2773" s="38"/>
      <c r="D2773" s="38"/>
    </row>
    <row r="2774" spans="3:4">
      <c r="C2774" s="38"/>
      <c r="D2774" s="38"/>
    </row>
    <row r="2775" spans="3:4">
      <c r="C2775" s="38"/>
      <c r="D2775" s="38"/>
    </row>
    <row r="2776" spans="3:4">
      <c r="C2776" s="38"/>
      <c r="D2776" s="38"/>
    </row>
    <row r="2777" spans="3:4">
      <c r="C2777" s="38"/>
      <c r="D2777" s="38"/>
    </row>
    <row r="2778" spans="3:4">
      <c r="C2778" s="38"/>
      <c r="D2778" s="38"/>
    </row>
    <row r="2779" spans="3:4">
      <c r="C2779" s="38"/>
      <c r="D2779" s="38"/>
    </row>
    <row r="2780" spans="3:4">
      <c r="C2780" s="38"/>
      <c r="D2780" s="38"/>
    </row>
    <row r="2781" spans="3:4">
      <c r="C2781" s="38"/>
      <c r="D2781" s="38"/>
    </row>
    <row r="2782" spans="3:4">
      <c r="C2782" s="38"/>
      <c r="D2782" s="38"/>
    </row>
    <row r="2783" spans="3:4">
      <c r="C2783" s="38"/>
      <c r="D2783" s="38"/>
    </row>
    <row r="2784" spans="3:4">
      <c r="C2784" s="38"/>
      <c r="D2784" s="38"/>
    </row>
    <row r="2785" spans="3:4">
      <c r="C2785" s="38"/>
      <c r="D2785" s="38"/>
    </row>
    <row r="2786" spans="3:4">
      <c r="C2786" s="38"/>
      <c r="D2786" s="38"/>
    </row>
    <row r="2787" spans="3:4">
      <c r="C2787" s="38"/>
      <c r="D2787" s="38"/>
    </row>
    <row r="2788" spans="3:4">
      <c r="C2788" s="38"/>
      <c r="D2788" s="38"/>
    </row>
    <row r="2789" spans="3:4">
      <c r="C2789" s="38"/>
      <c r="D2789" s="38"/>
    </row>
    <row r="2790" spans="3:4">
      <c r="C2790" s="38"/>
      <c r="D2790" s="38"/>
    </row>
    <row r="2791" spans="3:4">
      <c r="C2791" s="38"/>
      <c r="D2791" s="38"/>
    </row>
    <row r="2792" spans="3:4">
      <c r="C2792" s="38"/>
      <c r="D2792" s="38"/>
    </row>
    <row r="2793" spans="3:4">
      <c r="C2793" s="38"/>
      <c r="D2793" s="38"/>
    </row>
    <row r="2794" spans="3:4">
      <c r="C2794" s="38"/>
      <c r="D2794" s="38"/>
    </row>
    <row r="2795" spans="3:4">
      <c r="C2795" s="38"/>
      <c r="D2795" s="38"/>
    </row>
    <row r="2796" spans="3:4">
      <c r="C2796" s="38"/>
      <c r="D2796" s="38"/>
    </row>
    <row r="2797" spans="3:4">
      <c r="C2797" s="38"/>
      <c r="D2797" s="38"/>
    </row>
    <row r="2798" spans="3:4">
      <c r="C2798" s="38"/>
      <c r="D2798" s="38"/>
    </row>
    <row r="2799" spans="3:4">
      <c r="C2799" s="38"/>
      <c r="D2799" s="38"/>
    </row>
    <row r="2800" spans="3:4">
      <c r="C2800" s="38"/>
      <c r="D2800" s="38"/>
    </row>
    <row r="2801" spans="3:4">
      <c r="C2801" s="38"/>
      <c r="D2801" s="38"/>
    </row>
    <row r="2802" spans="3:4">
      <c r="C2802" s="38"/>
      <c r="D2802" s="38"/>
    </row>
    <row r="2803" spans="3:4">
      <c r="C2803" s="38"/>
      <c r="D2803" s="38"/>
    </row>
    <row r="2804" spans="3:4">
      <c r="C2804" s="38"/>
      <c r="D2804" s="38"/>
    </row>
    <row r="2805" spans="3:4">
      <c r="C2805" s="38"/>
      <c r="D2805" s="38"/>
    </row>
    <row r="2806" spans="3:4">
      <c r="C2806" s="38"/>
      <c r="D2806" s="38"/>
    </row>
    <row r="2807" spans="3:4">
      <c r="C2807" s="38"/>
      <c r="D2807" s="38"/>
    </row>
    <row r="2808" spans="3:4">
      <c r="C2808" s="38"/>
      <c r="D2808" s="38"/>
    </row>
    <row r="2809" spans="3:4">
      <c r="C2809" s="38"/>
      <c r="D2809" s="38"/>
    </row>
    <row r="2810" spans="3:4">
      <c r="C2810" s="38"/>
      <c r="D2810" s="38"/>
    </row>
    <row r="2811" spans="3:4">
      <c r="C2811" s="38"/>
      <c r="D2811" s="38"/>
    </row>
    <row r="2812" spans="3:4">
      <c r="C2812" s="38"/>
      <c r="D2812" s="38"/>
    </row>
    <row r="2813" spans="3:4">
      <c r="C2813" s="38"/>
      <c r="D2813" s="38"/>
    </row>
    <row r="2814" spans="3:4">
      <c r="C2814" s="38"/>
      <c r="D2814" s="38"/>
    </row>
    <row r="2815" spans="3:4">
      <c r="C2815" s="38"/>
      <c r="D2815" s="38"/>
    </row>
    <row r="2816" spans="3:4">
      <c r="C2816" s="38"/>
      <c r="D2816" s="38"/>
    </row>
    <row r="2817" spans="3:4">
      <c r="C2817" s="38"/>
      <c r="D2817" s="38"/>
    </row>
    <row r="2818" spans="3:4">
      <c r="C2818" s="38"/>
      <c r="D2818" s="38"/>
    </row>
    <row r="2819" spans="3:4">
      <c r="C2819" s="38"/>
      <c r="D2819" s="38"/>
    </row>
    <row r="2820" spans="3:4">
      <c r="C2820" s="38"/>
      <c r="D2820" s="38"/>
    </row>
    <row r="2821" spans="3:4">
      <c r="C2821" s="38"/>
      <c r="D2821" s="38"/>
    </row>
    <row r="2822" spans="3:4">
      <c r="C2822" s="38"/>
      <c r="D2822" s="38"/>
    </row>
    <row r="2823" spans="3:4">
      <c r="C2823" s="38"/>
      <c r="D2823" s="38"/>
    </row>
    <row r="2824" spans="3:4">
      <c r="C2824" s="38"/>
      <c r="D2824" s="38"/>
    </row>
    <row r="2825" spans="3:4">
      <c r="C2825" s="38"/>
      <c r="D2825" s="38"/>
    </row>
    <row r="2826" spans="3:4">
      <c r="C2826" s="38"/>
      <c r="D2826" s="38"/>
    </row>
    <row r="2827" spans="3:4">
      <c r="C2827" s="38"/>
      <c r="D2827" s="38"/>
    </row>
    <row r="2828" spans="3:4">
      <c r="C2828" s="38"/>
      <c r="D2828" s="38"/>
    </row>
    <row r="2829" spans="3:4">
      <c r="C2829" s="38"/>
      <c r="D2829" s="38"/>
    </row>
    <row r="2830" spans="3:4">
      <c r="C2830" s="38"/>
      <c r="D2830" s="38"/>
    </row>
    <row r="2831" spans="3:4">
      <c r="C2831" s="38"/>
      <c r="D2831" s="38"/>
    </row>
    <row r="2832" spans="3:4">
      <c r="C2832" s="38"/>
      <c r="D2832" s="38"/>
    </row>
    <row r="2833" spans="3:4">
      <c r="C2833" s="38"/>
      <c r="D2833" s="38"/>
    </row>
    <row r="2834" spans="3:4">
      <c r="C2834" s="38"/>
      <c r="D2834" s="38"/>
    </row>
    <row r="2835" spans="3:4">
      <c r="C2835" s="38"/>
      <c r="D2835" s="38"/>
    </row>
    <row r="2836" spans="3:4">
      <c r="C2836" s="38"/>
      <c r="D2836" s="38"/>
    </row>
    <row r="2837" spans="3:4">
      <c r="C2837" s="38"/>
      <c r="D2837" s="38"/>
    </row>
    <row r="2838" spans="3:4">
      <c r="C2838" s="38"/>
      <c r="D2838" s="38"/>
    </row>
    <row r="2839" spans="3:4">
      <c r="C2839" s="38"/>
      <c r="D2839" s="38"/>
    </row>
    <row r="2840" spans="3:4">
      <c r="C2840" s="38"/>
      <c r="D2840" s="38"/>
    </row>
    <row r="2841" spans="3:4">
      <c r="C2841" s="38"/>
      <c r="D2841" s="38"/>
    </row>
    <row r="2842" spans="3:4">
      <c r="C2842" s="38"/>
      <c r="D2842" s="38"/>
    </row>
    <row r="2843" spans="3:4">
      <c r="C2843" s="38"/>
      <c r="D2843" s="38"/>
    </row>
    <row r="2844" spans="3:4">
      <c r="C2844" s="38"/>
      <c r="D2844" s="38"/>
    </row>
    <row r="2845" spans="3:4">
      <c r="C2845" s="38"/>
      <c r="D2845" s="38"/>
    </row>
    <row r="2846" spans="3:4">
      <c r="C2846" s="38"/>
      <c r="D2846" s="38"/>
    </row>
    <row r="2847" spans="3:4">
      <c r="C2847" s="38"/>
      <c r="D2847" s="38"/>
    </row>
    <row r="2848" spans="3:4">
      <c r="C2848" s="38"/>
      <c r="D2848" s="38"/>
    </row>
    <row r="2849" spans="3:4">
      <c r="C2849" s="38"/>
      <c r="D2849" s="38"/>
    </row>
    <row r="2850" spans="3:4">
      <c r="C2850" s="38"/>
      <c r="D2850" s="38"/>
    </row>
    <row r="2851" spans="3:4">
      <c r="C2851" s="38"/>
      <c r="D2851" s="38"/>
    </row>
    <row r="2852" spans="3:4">
      <c r="C2852" s="38"/>
      <c r="D2852" s="38"/>
    </row>
    <row r="2853" spans="3:4">
      <c r="C2853" s="38"/>
      <c r="D2853" s="38"/>
    </row>
    <row r="2854" spans="3:4">
      <c r="C2854" s="38"/>
      <c r="D2854" s="38"/>
    </row>
    <row r="2855" spans="3:4">
      <c r="C2855" s="38"/>
      <c r="D2855" s="38"/>
    </row>
    <row r="2856" spans="3:4">
      <c r="C2856" s="38"/>
      <c r="D2856" s="38"/>
    </row>
    <row r="2857" spans="3:4">
      <c r="C2857" s="38"/>
      <c r="D2857" s="38"/>
    </row>
    <row r="2858" spans="3:4">
      <c r="C2858" s="38"/>
      <c r="D2858" s="38"/>
    </row>
    <row r="2859" spans="3:4">
      <c r="C2859" s="38"/>
      <c r="D2859" s="38"/>
    </row>
    <row r="2860" spans="3:4">
      <c r="C2860" s="38"/>
      <c r="D2860" s="38"/>
    </row>
    <row r="2861" spans="3:4">
      <c r="C2861" s="38"/>
      <c r="D2861" s="38"/>
    </row>
    <row r="2862" spans="3:4">
      <c r="C2862" s="38"/>
      <c r="D2862" s="38"/>
    </row>
    <row r="2863" spans="3:4">
      <c r="C2863" s="38"/>
      <c r="D2863" s="38"/>
    </row>
    <row r="2864" spans="3:4">
      <c r="C2864" s="38"/>
      <c r="D2864" s="38"/>
    </row>
    <row r="2865" spans="3:4">
      <c r="C2865" s="38"/>
      <c r="D2865" s="38"/>
    </row>
    <row r="2866" spans="3:4">
      <c r="C2866" s="38"/>
      <c r="D2866" s="38"/>
    </row>
    <row r="2867" spans="3:4">
      <c r="C2867" s="38"/>
      <c r="D2867" s="38"/>
    </row>
    <row r="2868" spans="3:4">
      <c r="C2868" s="38"/>
      <c r="D2868" s="38"/>
    </row>
    <row r="2869" spans="3:4">
      <c r="C2869" s="38"/>
      <c r="D2869" s="38"/>
    </row>
    <row r="2870" spans="3:4">
      <c r="C2870" s="38"/>
      <c r="D2870" s="38"/>
    </row>
    <row r="2871" spans="3:4">
      <c r="C2871" s="38"/>
      <c r="D2871" s="38"/>
    </row>
    <row r="2872" spans="3:4">
      <c r="C2872" s="38"/>
      <c r="D2872" s="38"/>
    </row>
    <row r="2873" spans="3:4">
      <c r="C2873" s="38"/>
      <c r="D2873" s="38"/>
    </row>
    <row r="2874" spans="3:4">
      <c r="C2874" s="38"/>
      <c r="D2874" s="38"/>
    </row>
    <row r="2875" spans="3:4">
      <c r="C2875" s="38"/>
      <c r="D2875" s="38"/>
    </row>
    <row r="2876" spans="3:4">
      <c r="C2876" s="38"/>
      <c r="D2876" s="38"/>
    </row>
    <row r="2877" spans="3:4">
      <c r="C2877" s="38"/>
      <c r="D2877" s="38"/>
    </row>
    <row r="2878" spans="3:4">
      <c r="C2878" s="38"/>
      <c r="D2878" s="38"/>
    </row>
    <row r="2879" spans="3:4">
      <c r="C2879" s="38"/>
      <c r="D2879" s="38"/>
    </row>
    <row r="2880" spans="3:4">
      <c r="C2880" s="38"/>
      <c r="D2880" s="38"/>
    </row>
    <row r="2881" spans="3:4">
      <c r="C2881" s="38"/>
      <c r="D2881" s="38"/>
    </row>
    <row r="2882" spans="3:4">
      <c r="C2882" s="38"/>
      <c r="D2882" s="38"/>
    </row>
    <row r="2883" spans="3:4">
      <c r="C2883" s="38"/>
      <c r="D2883" s="38"/>
    </row>
    <row r="2884" spans="3:4">
      <c r="C2884" s="38"/>
      <c r="D2884" s="38"/>
    </row>
    <row r="2885" spans="3:4">
      <c r="C2885" s="38"/>
      <c r="D2885" s="38"/>
    </row>
    <row r="2886" spans="3:4">
      <c r="C2886" s="38"/>
      <c r="D2886" s="38"/>
    </row>
    <row r="2887" spans="3:4">
      <c r="C2887" s="38"/>
      <c r="D2887" s="38"/>
    </row>
    <row r="2888" spans="3:4">
      <c r="C2888" s="38"/>
      <c r="D2888" s="38"/>
    </row>
    <row r="2889" spans="3:4">
      <c r="C2889" s="38"/>
      <c r="D2889" s="38"/>
    </row>
    <row r="2890" spans="3:4">
      <c r="C2890" s="38"/>
      <c r="D2890" s="38"/>
    </row>
    <row r="2891" spans="3:4">
      <c r="C2891" s="38"/>
      <c r="D2891" s="38"/>
    </row>
    <row r="2892" spans="3:4">
      <c r="C2892" s="38"/>
      <c r="D2892" s="38"/>
    </row>
    <row r="2893" spans="3:4">
      <c r="C2893" s="38"/>
      <c r="D2893" s="38"/>
    </row>
    <row r="2894" spans="3:4">
      <c r="C2894" s="38"/>
      <c r="D2894" s="38"/>
    </row>
    <row r="2895" spans="3:4">
      <c r="C2895" s="38"/>
      <c r="D2895" s="38"/>
    </row>
    <row r="2896" spans="3:4">
      <c r="C2896" s="38"/>
      <c r="D2896" s="38"/>
    </row>
    <row r="2897" spans="3:4">
      <c r="C2897" s="38"/>
      <c r="D2897" s="38"/>
    </row>
    <row r="2898" spans="3:4">
      <c r="C2898" s="38"/>
      <c r="D2898" s="38"/>
    </row>
    <row r="2899" spans="3:4">
      <c r="C2899" s="38"/>
      <c r="D2899" s="38"/>
    </row>
    <row r="2900" spans="3:4">
      <c r="C2900" s="38"/>
      <c r="D2900" s="38"/>
    </row>
    <row r="2901" spans="3:4">
      <c r="C2901" s="38"/>
      <c r="D2901" s="38"/>
    </row>
    <row r="2902" spans="3:4">
      <c r="C2902" s="38"/>
      <c r="D2902" s="38"/>
    </row>
    <row r="2903" spans="3:4">
      <c r="C2903" s="38"/>
      <c r="D2903" s="38"/>
    </row>
    <row r="2904" spans="3:4">
      <c r="C2904" s="38"/>
      <c r="D2904" s="38"/>
    </row>
    <row r="2905" spans="3:4">
      <c r="C2905" s="38"/>
      <c r="D2905" s="38"/>
    </row>
    <row r="2906" spans="3:4">
      <c r="C2906" s="38"/>
      <c r="D2906" s="38"/>
    </row>
    <row r="2907" spans="3:4">
      <c r="C2907" s="38"/>
      <c r="D2907" s="38"/>
    </row>
    <row r="2908" spans="3:4">
      <c r="C2908" s="38"/>
      <c r="D2908" s="38"/>
    </row>
    <row r="2909" spans="3:4">
      <c r="C2909" s="38"/>
      <c r="D2909" s="38"/>
    </row>
    <row r="2910" spans="3:4">
      <c r="C2910" s="38"/>
      <c r="D2910" s="38"/>
    </row>
    <row r="2911" spans="3:4">
      <c r="C2911" s="38"/>
      <c r="D2911" s="38"/>
    </row>
    <row r="2912" spans="3:4">
      <c r="C2912" s="38"/>
      <c r="D2912" s="38"/>
    </row>
    <row r="2913" spans="3:4">
      <c r="C2913" s="38"/>
      <c r="D2913" s="38"/>
    </row>
    <row r="2914" spans="3:4">
      <c r="C2914" s="38"/>
      <c r="D2914" s="38"/>
    </row>
    <row r="2915" spans="3:4">
      <c r="C2915" s="38"/>
      <c r="D2915" s="38"/>
    </row>
    <row r="2916" spans="3:4">
      <c r="C2916" s="38"/>
      <c r="D2916" s="38"/>
    </row>
    <row r="2917" spans="3:4">
      <c r="C2917" s="38"/>
      <c r="D2917" s="38"/>
    </row>
    <row r="2918" spans="3:4">
      <c r="C2918" s="38"/>
      <c r="D2918" s="38"/>
    </row>
    <row r="2919" spans="3:4">
      <c r="C2919" s="38"/>
      <c r="D2919" s="38"/>
    </row>
    <row r="2920" spans="3:4">
      <c r="C2920" s="38"/>
      <c r="D2920" s="38"/>
    </row>
    <row r="2921" spans="3:4">
      <c r="C2921" s="38"/>
      <c r="D2921" s="38"/>
    </row>
    <row r="2922" spans="3:4">
      <c r="C2922" s="38"/>
      <c r="D2922" s="38"/>
    </row>
    <row r="2923" spans="3:4">
      <c r="C2923" s="38"/>
      <c r="D2923" s="38"/>
    </row>
    <row r="2924" spans="3:4">
      <c r="C2924" s="38"/>
      <c r="D2924" s="38"/>
    </row>
    <row r="2925" spans="3:4">
      <c r="C2925" s="38"/>
      <c r="D2925" s="38"/>
    </row>
    <row r="2926" spans="3:4">
      <c r="C2926" s="38"/>
      <c r="D2926" s="38"/>
    </row>
    <row r="2927" spans="3:4">
      <c r="C2927" s="38"/>
      <c r="D2927" s="38"/>
    </row>
    <row r="2928" spans="3:4">
      <c r="C2928" s="38"/>
      <c r="D2928" s="38"/>
    </row>
    <row r="2929" spans="3:4">
      <c r="C2929" s="38"/>
      <c r="D2929" s="38"/>
    </row>
    <row r="2930" spans="3:4">
      <c r="C2930" s="38"/>
      <c r="D2930" s="38"/>
    </row>
    <row r="2931" spans="3:4">
      <c r="C2931" s="38"/>
      <c r="D2931" s="38"/>
    </row>
    <row r="2932" spans="3:4">
      <c r="C2932" s="38"/>
      <c r="D2932" s="38"/>
    </row>
    <row r="2933" spans="3:4">
      <c r="C2933" s="38"/>
      <c r="D2933" s="38"/>
    </row>
    <row r="2934" spans="3:4">
      <c r="C2934" s="38"/>
      <c r="D2934" s="38"/>
    </row>
    <row r="2935" spans="3:4">
      <c r="C2935" s="38"/>
      <c r="D2935" s="38"/>
    </row>
    <row r="2936" spans="3:4">
      <c r="C2936" s="38"/>
      <c r="D2936" s="38"/>
    </row>
    <row r="2937" spans="3:4">
      <c r="C2937" s="38"/>
      <c r="D2937" s="38"/>
    </row>
    <row r="2938" spans="3:4">
      <c r="C2938" s="38"/>
      <c r="D2938" s="38"/>
    </row>
    <row r="2939" spans="3:4">
      <c r="C2939" s="38"/>
      <c r="D2939" s="38"/>
    </row>
    <row r="2940" spans="3:4">
      <c r="C2940" s="38"/>
      <c r="D2940" s="38"/>
    </row>
    <row r="2941" spans="3:4">
      <c r="C2941" s="38"/>
      <c r="D2941" s="38"/>
    </row>
    <row r="2942" spans="3:4">
      <c r="C2942" s="38"/>
      <c r="D2942" s="38"/>
    </row>
    <row r="2943" spans="3:4">
      <c r="C2943" s="38"/>
      <c r="D2943" s="38"/>
    </row>
    <row r="2944" spans="3:4">
      <c r="C2944" s="38"/>
      <c r="D2944" s="38"/>
    </row>
    <row r="2945" spans="3:4">
      <c r="C2945" s="38"/>
      <c r="D2945" s="38"/>
    </row>
    <row r="2946" spans="3:4">
      <c r="C2946" s="38"/>
      <c r="D2946" s="38"/>
    </row>
    <row r="2947" spans="3:4">
      <c r="C2947" s="38"/>
      <c r="D2947" s="38"/>
    </row>
    <row r="2948" spans="3:4">
      <c r="C2948" s="38"/>
      <c r="D2948" s="38"/>
    </row>
    <row r="2949" spans="3:4">
      <c r="C2949" s="38"/>
      <c r="D2949" s="38"/>
    </row>
    <row r="2950" spans="3:4">
      <c r="C2950" s="38"/>
      <c r="D2950" s="38"/>
    </row>
    <row r="2951" spans="3:4">
      <c r="C2951" s="38"/>
      <c r="D2951" s="38"/>
    </row>
    <row r="2952" spans="3:4">
      <c r="C2952" s="38"/>
      <c r="D2952" s="38"/>
    </row>
    <row r="2953" spans="3:4">
      <c r="C2953" s="38"/>
      <c r="D2953" s="38"/>
    </row>
    <row r="2954" spans="3:4">
      <c r="C2954" s="38"/>
      <c r="D2954" s="38"/>
    </row>
    <row r="2955" spans="3:4">
      <c r="C2955" s="38"/>
      <c r="D2955" s="38"/>
    </row>
    <row r="2956" spans="3:4">
      <c r="C2956" s="38"/>
      <c r="D2956" s="38"/>
    </row>
    <row r="2957" spans="3:4">
      <c r="C2957" s="38"/>
      <c r="D2957" s="38"/>
    </row>
    <row r="2958" spans="3:4">
      <c r="C2958" s="38"/>
      <c r="D2958" s="38"/>
    </row>
    <row r="2959" spans="3:4">
      <c r="C2959" s="38"/>
      <c r="D2959" s="38"/>
    </row>
    <row r="2960" spans="3:4">
      <c r="C2960" s="38"/>
      <c r="D2960" s="38"/>
    </row>
    <row r="2961" spans="3:4">
      <c r="C2961" s="38"/>
      <c r="D2961" s="38"/>
    </row>
    <row r="2962" spans="3:4">
      <c r="C2962" s="38"/>
      <c r="D2962" s="38"/>
    </row>
    <row r="2963" spans="3:4">
      <c r="C2963" s="38"/>
      <c r="D2963" s="38"/>
    </row>
    <row r="2964" spans="3:4">
      <c r="C2964" s="38"/>
      <c r="D2964" s="38"/>
    </row>
    <row r="2965" spans="3:4">
      <c r="C2965" s="38"/>
      <c r="D2965" s="38"/>
    </row>
    <row r="2966" spans="3:4">
      <c r="C2966" s="38"/>
      <c r="D2966" s="38"/>
    </row>
    <row r="2967" spans="3:4">
      <c r="C2967" s="38"/>
      <c r="D2967" s="38"/>
    </row>
    <row r="2968" spans="3:4">
      <c r="C2968" s="38"/>
      <c r="D2968" s="38"/>
    </row>
    <row r="2969" spans="3:4">
      <c r="C2969" s="38"/>
      <c r="D2969" s="38"/>
    </row>
    <row r="2970" spans="3:4">
      <c r="C2970" s="38"/>
      <c r="D2970" s="38"/>
    </row>
    <row r="2971" spans="3:4">
      <c r="C2971" s="38"/>
      <c r="D2971" s="38"/>
    </row>
    <row r="2972" spans="3:4">
      <c r="C2972" s="38"/>
      <c r="D2972" s="38"/>
    </row>
    <row r="2973" spans="3:4">
      <c r="C2973" s="38"/>
      <c r="D2973" s="38"/>
    </row>
    <row r="2974" spans="3:4">
      <c r="C2974" s="38"/>
      <c r="D2974" s="38"/>
    </row>
    <row r="2975" spans="3:4">
      <c r="C2975" s="38"/>
      <c r="D2975" s="38"/>
    </row>
    <row r="2976" spans="3:4">
      <c r="C2976" s="38"/>
      <c r="D2976" s="38"/>
    </row>
    <row r="2977" spans="3:4">
      <c r="C2977" s="38"/>
      <c r="D2977" s="38"/>
    </row>
    <row r="2978" spans="3:4">
      <c r="C2978" s="38"/>
      <c r="D2978" s="38"/>
    </row>
    <row r="2979" spans="3:4">
      <c r="C2979" s="38"/>
      <c r="D2979" s="38"/>
    </row>
    <row r="2980" spans="3:4">
      <c r="C2980" s="38"/>
      <c r="D2980" s="38"/>
    </row>
    <row r="2981" spans="3:4">
      <c r="C2981" s="38"/>
      <c r="D2981" s="38"/>
    </row>
    <row r="2982" spans="3:4">
      <c r="C2982" s="38"/>
      <c r="D2982" s="38"/>
    </row>
    <row r="2983" spans="3:4">
      <c r="C2983" s="38"/>
      <c r="D2983" s="38"/>
    </row>
    <row r="2984" spans="3:4">
      <c r="C2984" s="38"/>
      <c r="D2984" s="38"/>
    </row>
    <row r="2985" spans="3:4">
      <c r="C2985" s="38"/>
      <c r="D2985" s="38"/>
    </row>
    <row r="2986" spans="3:4">
      <c r="C2986" s="38"/>
      <c r="D2986" s="38"/>
    </row>
    <row r="2987" spans="3:4">
      <c r="C2987" s="38"/>
      <c r="D2987" s="38"/>
    </row>
    <row r="2988" spans="3:4">
      <c r="C2988" s="38"/>
      <c r="D2988" s="38"/>
    </row>
    <row r="2989" spans="3:4">
      <c r="C2989" s="38"/>
      <c r="D2989" s="38"/>
    </row>
    <row r="2990" spans="3:4">
      <c r="C2990" s="38"/>
      <c r="D2990" s="38"/>
    </row>
    <row r="2991" spans="3:4">
      <c r="C2991" s="38"/>
      <c r="D2991" s="38"/>
    </row>
    <row r="2992" spans="3:4">
      <c r="C2992" s="38"/>
      <c r="D2992" s="38"/>
    </row>
    <row r="2993" spans="3:4">
      <c r="C2993" s="38"/>
      <c r="D2993" s="38"/>
    </row>
    <row r="2994" spans="3:4">
      <c r="C2994" s="38"/>
      <c r="D2994" s="38"/>
    </row>
    <row r="2995" spans="3:4">
      <c r="C2995" s="38"/>
      <c r="D2995" s="38"/>
    </row>
    <row r="2996" spans="3:4">
      <c r="C2996" s="38"/>
      <c r="D2996" s="38"/>
    </row>
    <row r="2997" spans="3:4">
      <c r="C2997" s="38"/>
      <c r="D2997" s="38"/>
    </row>
    <row r="2998" spans="3:4">
      <c r="C2998" s="38"/>
      <c r="D2998" s="38"/>
    </row>
    <row r="2999" spans="3:4">
      <c r="C2999" s="38"/>
      <c r="D2999" s="38"/>
    </row>
    <row r="3000" spans="3:4">
      <c r="C3000" s="38"/>
      <c r="D3000" s="38"/>
    </row>
    <row r="3001" spans="3:4">
      <c r="C3001" s="38"/>
      <c r="D3001" s="38"/>
    </row>
    <row r="3002" spans="3:4">
      <c r="C3002" s="38"/>
      <c r="D3002" s="38"/>
    </row>
    <row r="3003" spans="3:4">
      <c r="C3003" s="38"/>
      <c r="D3003" s="38"/>
    </row>
    <row r="3004" spans="3:4">
      <c r="C3004" s="38"/>
      <c r="D3004" s="38"/>
    </row>
    <row r="3005" spans="3:4">
      <c r="C3005" s="38"/>
      <c r="D3005" s="38"/>
    </row>
    <row r="3006" spans="3:4">
      <c r="C3006" s="38"/>
      <c r="D3006" s="38"/>
    </row>
    <row r="3007" spans="3:4">
      <c r="C3007" s="38"/>
      <c r="D3007" s="38"/>
    </row>
    <row r="3008" spans="3:4">
      <c r="C3008" s="38"/>
      <c r="D3008" s="38"/>
    </row>
    <row r="3009" spans="3:4">
      <c r="C3009" s="38"/>
      <c r="D3009" s="38"/>
    </row>
    <row r="3010" spans="3:4">
      <c r="C3010" s="38"/>
      <c r="D3010" s="38"/>
    </row>
    <row r="3011" spans="3:4">
      <c r="C3011" s="38"/>
      <c r="D3011" s="38"/>
    </row>
    <row r="3012" spans="3:4">
      <c r="C3012" s="38"/>
      <c r="D3012" s="38"/>
    </row>
    <row r="3013" spans="3:4">
      <c r="C3013" s="38"/>
      <c r="D3013" s="38"/>
    </row>
    <row r="3014" spans="3:4">
      <c r="C3014" s="38"/>
      <c r="D3014" s="38"/>
    </row>
    <row r="3015" spans="3:4">
      <c r="C3015" s="38"/>
      <c r="D3015" s="38"/>
    </row>
    <row r="3016" spans="3:4">
      <c r="C3016" s="38"/>
      <c r="D3016" s="38"/>
    </row>
    <row r="3017" spans="3:4">
      <c r="C3017" s="38"/>
      <c r="D3017" s="38"/>
    </row>
    <row r="3018" spans="3:4">
      <c r="C3018" s="38"/>
      <c r="D3018" s="38"/>
    </row>
    <row r="3019" spans="3:4">
      <c r="C3019" s="38"/>
      <c r="D3019" s="38"/>
    </row>
    <row r="3020" spans="3:4">
      <c r="C3020" s="38"/>
      <c r="D3020" s="38"/>
    </row>
    <row r="3021" spans="3:4">
      <c r="C3021" s="38"/>
      <c r="D3021" s="38"/>
    </row>
    <row r="3022" spans="3:4">
      <c r="C3022" s="38"/>
      <c r="D3022" s="38"/>
    </row>
    <row r="3023" spans="3:4">
      <c r="C3023" s="38"/>
      <c r="D3023" s="38"/>
    </row>
    <row r="3024" spans="3:4">
      <c r="C3024" s="38"/>
      <c r="D3024" s="38"/>
    </row>
    <row r="3025" spans="3:4">
      <c r="C3025" s="38"/>
      <c r="D3025" s="38"/>
    </row>
    <row r="3026" spans="3:4">
      <c r="C3026" s="38"/>
      <c r="D3026" s="38"/>
    </row>
    <row r="3027" spans="3:4">
      <c r="C3027" s="38"/>
      <c r="D3027" s="38"/>
    </row>
    <row r="3028" spans="3:4">
      <c r="C3028" s="38"/>
      <c r="D3028" s="38"/>
    </row>
    <row r="3029" spans="3:4">
      <c r="C3029" s="38"/>
      <c r="D3029" s="38"/>
    </row>
    <row r="3030" spans="3:4">
      <c r="C3030" s="38"/>
      <c r="D3030" s="38"/>
    </row>
    <row r="3031" spans="3:4">
      <c r="C3031" s="38"/>
      <c r="D3031" s="38"/>
    </row>
    <row r="3032" spans="3:4">
      <c r="C3032" s="38"/>
      <c r="D3032" s="38"/>
    </row>
    <row r="3033" spans="3:4">
      <c r="C3033" s="38"/>
      <c r="D3033" s="38"/>
    </row>
    <row r="3034" spans="3:4">
      <c r="C3034" s="38"/>
      <c r="D3034" s="38"/>
    </row>
    <row r="3035" spans="3:4">
      <c r="C3035" s="38"/>
      <c r="D3035" s="38"/>
    </row>
    <row r="3036" spans="3:4">
      <c r="C3036" s="38"/>
      <c r="D3036" s="38"/>
    </row>
    <row r="3037" spans="3:4">
      <c r="C3037" s="38"/>
      <c r="D3037" s="38"/>
    </row>
    <row r="3038" spans="3:4">
      <c r="C3038" s="38"/>
      <c r="D3038" s="38"/>
    </row>
    <row r="3039" spans="3:4">
      <c r="C3039" s="38"/>
      <c r="D3039" s="38"/>
    </row>
    <row r="3040" spans="3:4">
      <c r="C3040" s="38"/>
      <c r="D3040" s="38"/>
    </row>
    <row r="3041" spans="3:4">
      <c r="C3041" s="38"/>
      <c r="D3041" s="38"/>
    </row>
    <row r="3042" spans="3:4">
      <c r="C3042" s="38"/>
      <c r="D3042" s="38"/>
    </row>
    <row r="3043" spans="3:4">
      <c r="C3043" s="38"/>
      <c r="D3043" s="38"/>
    </row>
    <row r="3044" spans="3:4">
      <c r="C3044" s="38"/>
      <c r="D3044" s="38"/>
    </row>
    <row r="3045" spans="3:4">
      <c r="C3045" s="38"/>
      <c r="D3045" s="38"/>
    </row>
    <row r="3046" spans="3:4">
      <c r="C3046" s="38"/>
      <c r="D3046" s="38"/>
    </row>
    <row r="3047" spans="3:4">
      <c r="C3047" s="38"/>
      <c r="D3047" s="38"/>
    </row>
    <row r="3048" spans="3:4">
      <c r="C3048" s="38"/>
      <c r="D3048" s="38"/>
    </row>
    <row r="3049" spans="3:4">
      <c r="C3049" s="38"/>
      <c r="D3049" s="38"/>
    </row>
    <row r="3050" spans="3:4">
      <c r="C3050" s="38"/>
      <c r="D3050" s="38"/>
    </row>
    <row r="3051" spans="3:4">
      <c r="C3051" s="38"/>
      <c r="D3051" s="38"/>
    </row>
    <row r="3052" spans="3:4">
      <c r="C3052" s="38"/>
      <c r="D3052" s="38"/>
    </row>
    <row r="3053" spans="3:4">
      <c r="C3053" s="38"/>
      <c r="D3053" s="38"/>
    </row>
    <row r="3054" spans="3:4">
      <c r="C3054" s="38"/>
      <c r="D3054" s="38"/>
    </row>
    <row r="3055" spans="3:4">
      <c r="C3055" s="38"/>
      <c r="D3055" s="38"/>
    </row>
    <row r="3056" spans="3:4">
      <c r="C3056" s="38"/>
      <c r="D3056" s="38"/>
    </row>
    <row r="3057" spans="3:4">
      <c r="C3057" s="38"/>
      <c r="D3057" s="38"/>
    </row>
    <row r="3058" spans="3:4">
      <c r="C3058" s="38"/>
      <c r="D3058" s="38"/>
    </row>
    <row r="3059" spans="3:4">
      <c r="C3059" s="38"/>
      <c r="D3059" s="38"/>
    </row>
    <row r="3060" spans="3:4">
      <c r="C3060" s="38"/>
      <c r="D3060" s="38"/>
    </row>
    <row r="3061" spans="3:4">
      <c r="C3061" s="38"/>
      <c r="D3061" s="38"/>
    </row>
    <row r="3062" spans="3:4">
      <c r="C3062" s="38"/>
      <c r="D3062" s="38"/>
    </row>
    <row r="3063" spans="3:4">
      <c r="C3063" s="38"/>
      <c r="D3063" s="38"/>
    </row>
    <row r="3064" spans="3:4">
      <c r="C3064" s="38"/>
      <c r="D3064" s="38"/>
    </row>
    <row r="3065" spans="3:4">
      <c r="C3065" s="38"/>
      <c r="D3065" s="38"/>
    </row>
    <row r="3066" spans="3:4">
      <c r="C3066" s="38"/>
      <c r="D3066" s="38"/>
    </row>
    <row r="3067" spans="3:4">
      <c r="C3067" s="38"/>
      <c r="D3067" s="38"/>
    </row>
    <row r="3068" spans="3:4">
      <c r="C3068" s="38"/>
      <c r="D3068" s="38"/>
    </row>
    <row r="3069" spans="3:4">
      <c r="C3069" s="38"/>
      <c r="D3069" s="38"/>
    </row>
    <row r="3070" spans="3:4">
      <c r="C3070" s="38"/>
      <c r="D3070" s="38"/>
    </row>
    <row r="3071" spans="3:4">
      <c r="C3071" s="38"/>
      <c r="D3071" s="38"/>
    </row>
    <row r="3072" spans="3:4">
      <c r="C3072" s="38"/>
      <c r="D3072" s="38"/>
    </row>
    <row r="3073" spans="3:4">
      <c r="C3073" s="38"/>
      <c r="D3073" s="38"/>
    </row>
    <row r="3074" spans="3:4">
      <c r="C3074" s="38"/>
      <c r="D3074" s="38"/>
    </row>
    <row r="3075" spans="3:4">
      <c r="C3075" s="38"/>
      <c r="D3075" s="38"/>
    </row>
    <row r="3076" spans="3:4">
      <c r="C3076" s="38"/>
      <c r="D3076" s="38"/>
    </row>
    <row r="3077" spans="3:4">
      <c r="C3077" s="38"/>
      <c r="D3077" s="38"/>
    </row>
    <row r="3078" spans="3:4">
      <c r="C3078" s="38"/>
      <c r="D3078" s="38"/>
    </row>
    <row r="3079" spans="3:4">
      <c r="C3079" s="38"/>
      <c r="D3079" s="38"/>
    </row>
    <row r="3080" spans="3:4">
      <c r="C3080" s="38"/>
      <c r="D3080" s="38"/>
    </row>
    <row r="3081" spans="3:4">
      <c r="C3081" s="38"/>
      <c r="D3081" s="38"/>
    </row>
    <row r="3082" spans="3:4">
      <c r="C3082" s="38"/>
      <c r="D3082" s="38"/>
    </row>
    <row r="3083" spans="3:4">
      <c r="C3083" s="38"/>
      <c r="D3083" s="38"/>
    </row>
    <row r="3084" spans="3:4">
      <c r="C3084" s="38"/>
      <c r="D3084" s="38"/>
    </row>
    <row r="3085" spans="3:4">
      <c r="C3085" s="38"/>
      <c r="D3085" s="38"/>
    </row>
    <row r="3086" spans="3:4">
      <c r="C3086" s="38"/>
      <c r="D3086" s="38"/>
    </row>
    <row r="3087" spans="3:4">
      <c r="C3087" s="38"/>
      <c r="D3087" s="38"/>
    </row>
    <row r="3088" spans="3:4">
      <c r="C3088" s="38"/>
      <c r="D3088" s="38"/>
    </row>
    <row r="3089" spans="3:4">
      <c r="C3089" s="38"/>
      <c r="D3089" s="38"/>
    </row>
    <row r="3090" spans="3:4">
      <c r="C3090" s="38"/>
      <c r="D3090" s="38"/>
    </row>
    <row r="3091" spans="3:4">
      <c r="C3091" s="38"/>
      <c r="D3091" s="38"/>
    </row>
    <row r="3092" spans="3:4">
      <c r="C3092" s="38"/>
      <c r="D3092" s="38"/>
    </row>
    <row r="3093" spans="3:4">
      <c r="C3093" s="38"/>
      <c r="D3093" s="38"/>
    </row>
    <row r="3094" spans="3:4">
      <c r="C3094" s="38"/>
      <c r="D3094" s="38"/>
    </row>
    <row r="3095" spans="3:4">
      <c r="C3095" s="38"/>
      <c r="D3095" s="38"/>
    </row>
    <row r="3096" spans="3:4">
      <c r="C3096" s="38"/>
      <c r="D3096" s="38"/>
    </row>
    <row r="3097" spans="3:4">
      <c r="C3097" s="38"/>
      <c r="D3097" s="38"/>
    </row>
    <row r="3098" spans="3:4">
      <c r="C3098" s="38"/>
      <c r="D3098" s="38"/>
    </row>
    <row r="3099" spans="3:4">
      <c r="C3099" s="38"/>
      <c r="D3099" s="38"/>
    </row>
    <row r="3100" spans="3:4">
      <c r="C3100" s="38"/>
      <c r="D3100" s="38"/>
    </row>
    <row r="3101" spans="3:4">
      <c r="C3101" s="38"/>
      <c r="D3101" s="38"/>
    </row>
    <row r="3102" spans="3:4">
      <c r="C3102" s="38"/>
      <c r="D3102" s="38"/>
    </row>
    <row r="3103" spans="3:4">
      <c r="C3103" s="38"/>
      <c r="D3103" s="38"/>
    </row>
    <row r="3104" spans="3:4">
      <c r="C3104" s="38"/>
      <c r="D3104" s="38"/>
    </row>
    <row r="3105" spans="3:4">
      <c r="C3105" s="38"/>
      <c r="D3105" s="38"/>
    </row>
    <row r="3106" spans="3:4">
      <c r="C3106" s="38"/>
      <c r="D3106" s="38"/>
    </row>
    <row r="3107" spans="3:4">
      <c r="C3107" s="38"/>
      <c r="D3107" s="38"/>
    </row>
    <row r="3108" spans="3:4">
      <c r="C3108" s="38"/>
      <c r="D3108" s="38"/>
    </row>
    <row r="3109" spans="3:4">
      <c r="C3109" s="38"/>
      <c r="D3109" s="38"/>
    </row>
    <row r="3110" spans="3:4">
      <c r="C3110" s="38"/>
      <c r="D3110" s="38"/>
    </row>
    <row r="3111" spans="3:4">
      <c r="C3111" s="38"/>
      <c r="D3111" s="38"/>
    </row>
    <row r="3112" spans="3:4">
      <c r="C3112" s="38"/>
      <c r="D3112" s="38"/>
    </row>
    <row r="3113" spans="3:4">
      <c r="C3113" s="38"/>
      <c r="D3113" s="38"/>
    </row>
    <row r="3114" spans="3:4">
      <c r="C3114" s="38"/>
      <c r="D3114" s="38"/>
    </row>
    <row r="3115" spans="3:4">
      <c r="C3115" s="38"/>
      <c r="D3115" s="38"/>
    </row>
    <row r="3116" spans="3:4">
      <c r="C3116" s="38"/>
      <c r="D3116" s="38"/>
    </row>
    <row r="3117" spans="3:4">
      <c r="C3117" s="38"/>
      <c r="D3117" s="38"/>
    </row>
    <row r="3118" spans="3:4">
      <c r="C3118" s="38"/>
      <c r="D3118" s="38"/>
    </row>
    <row r="3119" spans="3:4">
      <c r="C3119" s="38"/>
      <c r="D3119" s="38"/>
    </row>
    <row r="3120" spans="3:4">
      <c r="C3120" s="38"/>
      <c r="D3120" s="38"/>
    </row>
    <row r="3121" spans="3:4">
      <c r="C3121" s="38"/>
      <c r="D3121" s="38"/>
    </row>
    <row r="3122" spans="3:4">
      <c r="C3122" s="38"/>
      <c r="D3122" s="38"/>
    </row>
    <row r="3123" spans="3:4">
      <c r="C3123" s="38"/>
      <c r="D3123" s="38"/>
    </row>
    <row r="3124" spans="3:4">
      <c r="C3124" s="38"/>
      <c r="D3124" s="38"/>
    </row>
    <row r="3125" spans="3:4">
      <c r="C3125" s="38"/>
      <c r="D3125" s="38"/>
    </row>
    <row r="3126" spans="3:4">
      <c r="C3126" s="38"/>
      <c r="D3126" s="38"/>
    </row>
    <row r="3127" spans="3:4">
      <c r="C3127" s="38"/>
      <c r="D3127" s="38"/>
    </row>
    <row r="3128" spans="3:4">
      <c r="C3128" s="38"/>
      <c r="D3128" s="38"/>
    </row>
    <row r="3129" spans="3:4">
      <c r="C3129" s="38"/>
      <c r="D3129" s="38"/>
    </row>
    <row r="3130" spans="3:4">
      <c r="C3130" s="38"/>
      <c r="D3130" s="38"/>
    </row>
    <row r="3131" spans="3:4">
      <c r="C3131" s="38"/>
      <c r="D3131" s="38"/>
    </row>
    <row r="3132" spans="3:4">
      <c r="C3132" s="38"/>
      <c r="D3132" s="38"/>
    </row>
    <row r="3133" spans="3:4">
      <c r="C3133" s="38"/>
      <c r="D3133" s="38"/>
    </row>
    <row r="3134" spans="3:4">
      <c r="C3134" s="38"/>
      <c r="D3134" s="38"/>
    </row>
    <row r="3135" spans="3:4">
      <c r="C3135" s="38"/>
      <c r="D3135" s="38"/>
    </row>
    <row r="3136" spans="3:4">
      <c r="C3136" s="38"/>
      <c r="D3136" s="38"/>
    </row>
    <row r="3137" spans="3:4">
      <c r="C3137" s="38"/>
      <c r="D3137" s="38"/>
    </row>
    <row r="3138" spans="3:4">
      <c r="C3138" s="38"/>
      <c r="D3138" s="38"/>
    </row>
    <row r="3139" spans="3:4">
      <c r="C3139" s="38"/>
      <c r="D3139" s="38"/>
    </row>
    <row r="3140" spans="3:4">
      <c r="C3140" s="38"/>
      <c r="D3140" s="38"/>
    </row>
    <row r="3141" spans="3:4">
      <c r="C3141" s="38"/>
      <c r="D3141" s="38"/>
    </row>
    <row r="3142" spans="3:4">
      <c r="C3142" s="38"/>
      <c r="D3142" s="38"/>
    </row>
    <row r="3143" spans="3:4">
      <c r="C3143" s="38"/>
      <c r="D3143" s="38"/>
    </row>
    <row r="3144" spans="3:4">
      <c r="C3144" s="38"/>
      <c r="D3144" s="38"/>
    </row>
    <row r="3145" spans="3:4">
      <c r="C3145" s="38"/>
      <c r="D3145" s="38"/>
    </row>
    <row r="3146" spans="3:4">
      <c r="C3146" s="38"/>
      <c r="D3146" s="38"/>
    </row>
    <row r="3147" spans="3:4">
      <c r="C3147" s="38"/>
      <c r="D3147" s="38"/>
    </row>
    <row r="3148" spans="3:4">
      <c r="C3148" s="38"/>
      <c r="D3148" s="38"/>
    </row>
    <row r="3149" spans="3:4">
      <c r="C3149" s="38"/>
      <c r="D3149" s="38"/>
    </row>
    <row r="3150" spans="3:4">
      <c r="C3150" s="38"/>
      <c r="D3150" s="38"/>
    </row>
    <row r="3151" spans="3:4">
      <c r="C3151" s="38"/>
      <c r="D3151" s="38"/>
    </row>
    <row r="3152" spans="3:4">
      <c r="C3152" s="38"/>
      <c r="D3152" s="38"/>
    </row>
    <row r="3153" spans="3:4">
      <c r="C3153" s="38"/>
      <c r="D3153" s="38"/>
    </row>
    <row r="3154" spans="3:4">
      <c r="C3154" s="38"/>
      <c r="D3154" s="38"/>
    </row>
    <row r="3155" spans="3:4">
      <c r="C3155" s="38"/>
      <c r="D3155" s="38"/>
    </row>
    <row r="3156" spans="3:4">
      <c r="C3156" s="38"/>
      <c r="D3156" s="38"/>
    </row>
    <row r="3157" spans="3:4">
      <c r="C3157" s="38"/>
      <c r="D3157" s="38"/>
    </row>
    <row r="3158" spans="3:4">
      <c r="C3158" s="38"/>
      <c r="D3158" s="38"/>
    </row>
    <row r="3159" spans="3:4">
      <c r="C3159" s="38"/>
      <c r="D3159" s="38"/>
    </row>
    <row r="3160" spans="3:4">
      <c r="C3160" s="38"/>
      <c r="D3160" s="38"/>
    </row>
    <row r="3161" spans="3:4">
      <c r="C3161" s="38"/>
      <c r="D3161" s="38"/>
    </row>
    <row r="3162" spans="3:4">
      <c r="C3162" s="38"/>
      <c r="D3162" s="38"/>
    </row>
    <row r="3163" spans="3:4">
      <c r="C3163" s="38"/>
      <c r="D3163" s="38"/>
    </row>
    <row r="3164" spans="3:4">
      <c r="C3164" s="38"/>
      <c r="D3164" s="38"/>
    </row>
    <row r="3165" spans="3:4">
      <c r="C3165" s="38"/>
      <c r="D3165" s="38"/>
    </row>
    <row r="3166" spans="3:4">
      <c r="C3166" s="38"/>
      <c r="D3166" s="38"/>
    </row>
    <row r="3167" spans="3:4">
      <c r="C3167" s="38"/>
      <c r="D3167" s="38"/>
    </row>
    <row r="3168" spans="3:4">
      <c r="C3168" s="38"/>
      <c r="D3168" s="38"/>
    </row>
    <row r="3169" spans="3:4">
      <c r="C3169" s="38"/>
      <c r="D3169" s="38"/>
    </row>
    <row r="3170" spans="3:4">
      <c r="C3170" s="38"/>
      <c r="D3170" s="38"/>
    </row>
    <row r="3171" spans="3:4">
      <c r="C3171" s="38"/>
      <c r="D3171" s="38"/>
    </row>
    <row r="3172" spans="3:4">
      <c r="C3172" s="38"/>
      <c r="D3172" s="38"/>
    </row>
    <row r="3173" spans="3:4">
      <c r="C3173" s="38"/>
      <c r="D3173" s="38"/>
    </row>
    <row r="3174" spans="3:4">
      <c r="C3174" s="38"/>
      <c r="D3174" s="38"/>
    </row>
    <row r="3175" spans="3:4">
      <c r="C3175" s="38"/>
      <c r="D3175" s="38"/>
    </row>
    <row r="3176" spans="3:4">
      <c r="C3176" s="38"/>
      <c r="D3176" s="38"/>
    </row>
    <row r="3177" spans="3:4">
      <c r="C3177" s="38"/>
      <c r="D3177" s="38"/>
    </row>
    <row r="3178" spans="3:4">
      <c r="C3178" s="38"/>
      <c r="D3178" s="38"/>
    </row>
    <row r="3179" spans="3:4">
      <c r="C3179" s="38"/>
      <c r="D3179" s="38"/>
    </row>
    <row r="3180" spans="3:4">
      <c r="C3180" s="38"/>
      <c r="D3180" s="38"/>
    </row>
    <row r="3181" spans="3:4">
      <c r="C3181" s="38"/>
      <c r="D3181" s="38"/>
    </row>
    <row r="3182" spans="3:4">
      <c r="C3182" s="38"/>
      <c r="D3182" s="38"/>
    </row>
    <row r="3183" spans="3:4">
      <c r="C3183" s="38"/>
      <c r="D3183" s="38"/>
    </row>
    <row r="3184" spans="3:4">
      <c r="C3184" s="38"/>
      <c r="D3184" s="38"/>
    </row>
    <row r="3185" spans="3:4">
      <c r="C3185" s="38"/>
      <c r="D3185" s="38"/>
    </row>
    <row r="3186" spans="3:4">
      <c r="C3186" s="38"/>
      <c r="D3186" s="38"/>
    </row>
    <row r="3187" spans="3:4">
      <c r="C3187" s="38"/>
      <c r="D3187" s="38"/>
    </row>
    <row r="3188" spans="3:4">
      <c r="C3188" s="38"/>
      <c r="D3188" s="38"/>
    </row>
    <row r="3189" spans="3:4">
      <c r="C3189" s="38"/>
      <c r="D3189" s="38"/>
    </row>
    <row r="3190" spans="3:4">
      <c r="C3190" s="38"/>
      <c r="D3190" s="38"/>
    </row>
    <row r="3191" spans="3:4">
      <c r="C3191" s="38"/>
      <c r="D3191" s="38"/>
    </row>
    <row r="3192" spans="3:4">
      <c r="C3192" s="38"/>
      <c r="D3192" s="38"/>
    </row>
    <row r="3193" spans="3:4">
      <c r="C3193" s="38"/>
      <c r="D3193" s="38"/>
    </row>
    <row r="3194" spans="3:4">
      <c r="C3194" s="38"/>
      <c r="D3194" s="38"/>
    </row>
    <row r="3195" spans="3:4">
      <c r="C3195" s="38"/>
      <c r="D3195" s="38"/>
    </row>
    <row r="3196" spans="3:4">
      <c r="C3196" s="38"/>
      <c r="D3196" s="38"/>
    </row>
    <row r="3197" spans="3:4">
      <c r="C3197" s="38"/>
      <c r="D3197" s="38"/>
    </row>
    <row r="3198" spans="3:4">
      <c r="C3198" s="38"/>
      <c r="D3198" s="38"/>
    </row>
    <row r="3199" spans="3:4">
      <c r="C3199" s="38"/>
      <c r="D3199" s="38"/>
    </row>
    <row r="3200" spans="3:4">
      <c r="C3200" s="38"/>
      <c r="D3200" s="38"/>
    </row>
    <row r="3201" spans="3:4">
      <c r="C3201" s="38"/>
      <c r="D3201" s="38"/>
    </row>
    <row r="3202" spans="3:4">
      <c r="C3202" s="38"/>
      <c r="D3202" s="38"/>
    </row>
    <row r="3203" spans="3:4">
      <c r="C3203" s="38"/>
      <c r="D3203" s="38"/>
    </row>
    <row r="3204" spans="3:4">
      <c r="C3204" s="38"/>
      <c r="D3204" s="38"/>
    </row>
    <row r="3205" spans="3:4">
      <c r="C3205" s="38"/>
      <c r="D3205" s="38"/>
    </row>
    <row r="3206" spans="3:4">
      <c r="C3206" s="38"/>
      <c r="D3206" s="38"/>
    </row>
    <row r="3207" spans="3:4">
      <c r="C3207" s="38"/>
      <c r="D3207" s="38"/>
    </row>
    <row r="3208" spans="3:4">
      <c r="C3208" s="38"/>
      <c r="D3208" s="38"/>
    </row>
    <row r="3209" spans="3:4">
      <c r="C3209" s="38"/>
      <c r="D3209" s="38"/>
    </row>
    <row r="3210" spans="3:4">
      <c r="C3210" s="38"/>
      <c r="D3210" s="38"/>
    </row>
    <row r="3211" spans="3:4">
      <c r="C3211" s="38"/>
      <c r="D3211" s="38"/>
    </row>
    <row r="3212" spans="3:4">
      <c r="C3212" s="38"/>
      <c r="D3212" s="38"/>
    </row>
    <row r="3213" spans="3:4">
      <c r="C3213" s="38"/>
      <c r="D3213" s="38"/>
    </row>
    <row r="3214" spans="3:4">
      <c r="C3214" s="38"/>
      <c r="D3214" s="38"/>
    </row>
    <row r="3215" spans="3:4">
      <c r="C3215" s="38"/>
      <c r="D3215" s="38"/>
    </row>
    <row r="3216" spans="3:4">
      <c r="C3216" s="38"/>
      <c r="D3216" s="38"/>
    </row>
    <row r="3217" spans="3:4">
      <c r="C3217" s="38"/>
      <c r="D3217" s="38"/>
    </row>
    <row r="3218" spans="3:4">
      <c r="C3218" s="38"/>
      <c r="D3218" s="38"/>
    </row>
    <row r="3219" spans="3:4">
      <c r="C3219" s="38"/>
      <c r="D3219" s="38"/>
    </row>
    <row r="3220" spans="3:4">
      <c r="C3220" s="38"/>
      <c r="D3220" s="38"/>
    </row>
    <row r="3221" spans="3:4">
      <c r="C3221" s="38"/>
      <c r="D3221" s="38"/>
    </row>
    <row r="3222" spans="3:4">
      <c r="C3222" s="38"/>
      <c r="D3222" s="38"/>
    </row>
    <row r="3223" spans="3:4">
      <c r="C3223" s="38"/>
      <c r="D3223" s="38"/>
    </row>
    <row r="3224" spans="3:4">
      <c r="C3224" s="38"/>
      <c r="D3224" s="38"/>
    </row>
    <row r="3225" spans="3:4">
      <c r="C3225" s="38"/>
      <c r="D3225" s="38"/>
    </row>
    <row r="3226" spans="3:4">
      <c r="C3226" s="38"/>
      <c r="D3226" s="38"/>
    </row>
    <row r="3227" spans="3:4">
      <c r="C3227" s="38"/>
      <c r="D3227" s="38"/>
    </row>
    <row r="3228" spans="3:4">
      <c r="C3228" s="38"/>
      <c r="D3228" s="38"/>
    </row>
    <row r="3229" spans="3:4">
      <c r="C3229" s="38"/>
      <c r="D3229" s="38"/>
    </row>
    <row r="3230" spans="3:4">
      <c r="C3230" s="38"/>
      <c r="D3230" s="38"/>
    </row>
    <row r="3231" spans="3:4">
      <c r="C3231" s="38"/>
      <c r="D3231" s="38"/>
    </row>
    <row r="3232" spans="3:4">
      <c r="C3232" s="38"/>
      <c r="D3232" s="38"/>
    </row>
    <row r="3233" spans="3:4">
      <c r="C3233" s="38"/>
      <c r="D3233" s="38"/>
    </row>
    <row r="3234" spans="3:4">
      <c r="C3234" s="38"/>
      <c r="D3234" s="38"/>
    </row>
    <row r="3235" spans="3:4">
      <c r="C3235" s="38"/>
      <c r="D3235" s="38"/>
    </row>
    <row r="3236" spans="3:4">
      <c r="C3236" s="38"/>
      <c r="D3236" s="38"/>
    </row>
    <row r="3237" spans="3:4">
      <c r="C3237" s="38"/>
      <c r="D3237" s="38"/>
    </row>
    <row r="3238" spans="3:4">
      <c r="C3238" s="38"/>
      <c r="D3238" s="38"/>
    </row>
    <row r="3239" spans="3:4">
      <c r="C3239" s="38"/>
      <c r="D3239" s="38"/>
    </row>
    <row r="3240" spans="3:4">
      <c r="C3240" s="38"/>
      <c r="D3240" s="38"/>
    </row>
    <row r="3241" spans="3:4">
      <c r="C3241" s="38"/>
      <c r="D3241" s="38"/>
    </row>
    <row r="3242" spans="3:4">
      <c r="C3242" s="38"/>
      <c r="D3242" s="38"/>
    </row>
    <row r="3243" spans="3:4">
      <c r="C3243" s="38"/>
      <c r="D3243" s="38"/>
    </row>
    <row r="3244" spans="3:4">
      <c r="C3244" s="38"/>
      <c r="D3244" s="38"/>
    </row>
    <row r="3245" spans="3:4">
      <c r="C3245" s="38"/>
      <c r="D3245" s="38"/>
    </row>
    <row r="3246" spans="3:4">
      <c r="C3246" s="38"/>
      <c r="D3246" s="38"/>
    </row>
    <row r="3247" spans="3:4">
      <c r="C3247" s="38"/>
      <c r="D3247" s="38"/>
    </row>
    <row r="3248" spans="3:4">
      <c r="C3248" s="38"/>
      <c r="D3248" s="38"/>
    </row>
    <row r="3249" spans="3:4">
      <c r="C3249" s="38"/>
      <c r="D3249" s="38"/>
    </row>
    <row r="3250" spans="3:4">
      <c r="C3250" s="38"/>
      <c r="D3250" s="38"/>
    </row>
    <row r="3251" spans="3:4">
      <c r="C3251" s="38"/>
      <c r="D3251" s="38"/>
    </row>
    <row r="3252" spans="3:4">
      <c r="C3252" s="38"/>
      <c r="D3252" s="38"/>
    </row>
    <row r="3253" spans="3:4">
      <c r="C3253" s="38"/>
      <c r="D3253" s="38"/>
    </row>
    <row r="3254" spans="3:4">
      <c r="C3254" s="38"/>
      <c r="D3254" s="38"/>
    </row>
    <row r="3255" spans="3:4">
      <c r="C3255" s="38"/>
      <c r="D3255" s="38"/>
    </row>
    <row r="3256" spans="3:4">
      <c r="C3256" s="38"/>
      <c r="D3256" s="38"/>
    </row>
    <row r="3257" spans="3:4">
      <c r="C3257" s="38"/>
      <c r="D3257" s="38"/>
    </row>
    <row r="3258" spans="3:4">
      <c r="C3258" s="38"/>
      <c r="D3258" s="38"/>
    </row>
    <row r="3259" spans="3:4">
      <c r="C3259" s="38"/>
      <c r="D3259" s="38"/>
    </row>
    <row r="3260" spans="3:4">
      <c r="C3260" s="38"/>
      <c r="D3260" s="38"/>
    </row>
    <row r="3261" spans="3:4">
      <c r="C3261" s="38"/>
      <c r="D3261" s="38"/>
    </row>
    <row r="3262" spans="3:4">
      <c r="C3262" s="38"/>
      <c r="D3262" s="38"/>
    </row>
    <row r="3263" spans="3:4">
      <c r="C3263" s="38"/>
      <c r="D3263" s="38"/>
    </row>
    <row r="3264" spans="3:4">
      <c r="C3264" s="38"/>
      <c r="D3264" s="38"/>
    </row>
    <row r="3265" spans="3:4">
      <c r="C3265" s="38"/>
      <c r="D3265" s="38"/>
    </row>
    <row r="3266" spans="3:4">
      <c r="C3266" s="38"/>
      <c r="D3266" s="38"/>
    </row>
    <row r="3267" spans="3:4">
      <c r="C3267" s="38"/>
      <c r="D3267" s="38"/>
    </row>
    <row r="3268" spans="3:4">
      <c r="C3268" s="38"/>
      <c r="D3268" s="38"/>
    </row>
    <row r="3269" spans="3:4">
      <c r="C3269" s="38"/>
      <c r="D3269" s="38"/>
    </row>
    <row r="3270" spans="3:4">
      <c r="C3270" s="38"/>
      <c r="D3270" s="38"/>
    </row>
    <row r="3271" spans="3:4">
      <c r="C3271" s="38"/>
      <c r="D3271" s="38"/>
    </row>
    <row r="3272" spans="3:4">
      <c r="C3272" s="38"/>
      <c r="D3272" s="38"/>
    </row>
    <row r="3273" spans="3:4">
      <c r="C3273" s="38"/>
      <c r="D3273" s="38"/>
    </row>
    <row r="3274" spans="3:4">
      <c r="C3274" s="38"/>
      <c r="D3274" s="38"/>
    </row>
    <row r="3275" spans="3:4">
      <c r="C3275" s="38"/>
      <c r="D3275" s="38"/>
    </row>
    <row r="3276" spans="3:4">
      <c r="C3276" s="38"/>
      <c r="D3276" s="38"/>
    </row>
    <row r="3277" spans="3:4">
      <c r="C3277" s="38"/>
      <c r="D3277" s="38"/>
    </row>
    <row r="3278" spans="3:4">
      <c r="C3278" s="38"/>
      <c r="D3278" s="38"/>
    </row>
    <row r="3279" spans="3:4">
      <c r="C3279" s="38"/>
      <c r="D3279" s="38"/>
    </row>
    <row r="3280" spans="3:4">
      <c r="C3280" s="38"/>
      <c r="D3280" s="38"/>
    </row>
    <row r="3281" spans="3:4">
      <c r="C3281" s="38"/>
      <c r="D3281" s="38"/>
    </row>
    <row r="3282" spans="3:4">
      <c r="C3282" s="38"/>
      <c r="D3282" s="38"/>
    </row>
    <row r="3283" spans="3:4">
      <c r="C3283" s="38"/>
      <c r="D3283" s="38"/>
    </row>
    <row r="3284" spans="3:4">
      <c r="C3284" s="38"/>
      <c r="D3284" s="38"/>
    </row>
    <row r="3285" spans="3:4">
      <c r="C3285" s="38"/>
      <c r="D3285" s="38"/>
    </row>
    <row r="3286" spans="3:4">
      <c r="C3286" s="38"/>
      <c r="D3286" s="38"/>
    </row>
    <row r="3287" spans="3:4">
      <c r="C3287" s="38"/>
      <c r="D3287" s="38"/>
    </row>
    <row r="3288" spans="3:4">
      <c r="C3288" s="38"/>
      <c r="D3288" s="38"/>
    </row>
    <row r="3289" spans="3:4">
      <c r="C3289" s="38"/>
      <c r="D3289" s="38"/>
    </row>
    <row r="3290" spans="3:4">
      <c r="C3290" s="38"/>
      <c r="D3290" s="38"/>
    </row>
    <row r="3291" spans="3:4">
      <c r="C3291" s="38"/>
      <c r="D3291" s="38"/>
    </row>
    <row r="3292" spans="3:4">
      <c r="C3292" s="38"/>
      <c r="D3292" s="38"/>
    </row>
    <row r="3293" spans="3:4">
      <c r="C3293" s="38"/>
      <c r="D3293" s="38"/>
    </row>
    <row r="3294" spans="3:4">
      <c r="C3294" s="38"/>
      <c r="D3294" s="38"/>
    </row>
    <row r="3295" spans="3:4">
      <c r="C3295" s="38"/>
      <c r="D3295" s="38"/>
    </row>
    <row r="3296" spans="3:4">
      <c r="C3296" s="38"/>
      <c r="D3296" s="38"/>
    </row>
    <row r="3297" spans="3:4">
      <c r="C3297" s="38"/>
      <c r="D3297" s="38"/>
    </row>
    <row r="3298" spans="3:4">
      <c r="C3298" s="38"/>
      <c r="D3298" s="38"/>
    </row>
    <row r="3299" spans="3:4">
      <c r="C3299" s="38"/>
      <c r="D3299" s="38"/>
    </row>
    <row r="3300" spans="3:4">
      <c r="C3300" s="38"/>
      <c r="D3300" s="38"/>
    </row>
    <row r="3301" spans="3:4">
      <c r="C3301" s="38"/>
      <c r="D3301" s="38"/>
    </row>
    <row r="3302" spans="3:4">
      <c r="C3302" s="38"/>
      <c r="D3302" s="38"/>
    </row>
    <row r="3303" spans="3:4">
      <c r="C3303" s="38"/>
      <c r="D3303" s="38"/>
    </row>
    <row r="3304" spans="3:4">
      <c r="C3304" s="38"/>
      <c r="D3304" s="38"/>
    </row>
    <row r="3305" spans="3:4">
      <c r="C3305" s="38"/>
      <c r="D3305" s="38"/>
    </row>
    <row r="3306" spans="3:4">
      <c r="C3306" s="38"/>
      <c r="D3306" s="38"/>
    </row>
    <row r="3307" spans="3:4">
      <c r="C3307" s="38"/>
      <c r="D3307" s="38"/>
    </row>
    <row r="3308" spans="3:4">
      <c r="C3308" s="38"/>
      <c r="D3308" s="38"/>
    </row>
    <row r="3309" spans="3:4">
      <c r="C3309" s="38"/>
      <c r="D3309" s="38"/>
    </row>
    <row r="3310" spans="3:4">
      <c r="C3310" s="38"/>
      <c r="D3310" s="38"/>
    </row>
    <row r="3311" spans="3:4">
      <c r="C3311" s="38"/>
      <c r="D3311" s="38"/>
    </row>
    <row r="3312" spans="3:4">
      <c r="C3312" s="38"/>
      <c r="D3312" s="38"/>
    </row>
    <row r="3313" spans="3:4">
      <c r="C3313" s="38"/>
      <c r="D3313" s="38"/>
    </row>
    <row r="3314" spans="3:4">
      <c r="C3314" s="38"/>
      <c r="D3314" s="38"/>
    </row>
    <row r="3315" spans="3:4">
      <c r="C3315" s="38"/>
      <c r="D3315" s="38"/>
    </row>
    <row r="3316" spans="3:4">
      <c r="C3316" s="38"/>
      <c r="D3316" s="38"/>
    </row>
    <row r="3317" spans="3:4">
      <c r="C3317" s="38"/>
      <c r="D3317" s="38"/>
    </row>
    <row r="3318" spans="3:4">
      <c r="C3318" s="38"/>
      <c r="D3318" s="38"/>
    </row>
    <row r="3319" spans="3:4">
      <c r="C3319" s="38"/>
      <c r="D3319" s="38"/>
    </row>
    <row r="3320" spans="3:4">
      <c r="C3320" s="38"/>
      <c r="D3320" s="38"/>
    </row>
    <row r="3321" spans="3:4">
      <c r="C3321" s="38"/>
      <c r="D3321" s="38"/>
    </row>
    <row r="3322" spans="3:4">
      <c r="C3322" s="38"/>
      <c r="D3322" s="38"/>
    </row>
    <row r="3323" spans="3:4">
      <c r="C3323" s="38"/>
      <c r="D3323" s="38"/>
    </row>
    <row r="3324" spans="3:4">
      <c r="C3324" s="38"/>
      <c r="D3324" s="38"/>
    </row>
    <row r="3325" spans="3:4">
      <c r="C3325" s="38"/>
      <c r="D3325" s="38"/>
    </row>
    <row r="3326" spans="3:4">
      <c r="C3326" s="38"/>
      <c r="D3326" s="38"/>
    </row>
    <row r="3327" spans="3:4">
      <c r="C3327" s="38"/>
      <c r="D3327" s="38"/>
    </row>
    <row r="3328" spans="3:4">
      <c r="C3328" s="38"/>
      <c r="D3328" s="38"/>
    </row>
    <row r="3329" spans="3:4">
      <c r="C3329" s="38"/>
      <c r="D3329" s="38"/>
    </row>
    <row r="3330" spans="3:4">
      <c r="C3330" s="38"/>
      <c r="D3330" s="38"/>
    </row>
    <row r="3331" spans="3:4">
      <c r="C3331" s="38"/>
      <c r="D3331" s="38"/>
    </row>
    <row r="3332" spans="3:4">
      <c r="C3332" s="38"/>
      <c r="D3332" s="38"/>
    </row>
    <row r="3333" spans="3:4">
      <c r="C3333" s="38"/>
      <c r="D3333" s="38"/>
    </row>
    <row r="3334" spans="3:4">
      <c r="C3334" s="38"/>
      <c r="D3334" s="38"/>
    </row>
    <row r="3335" spans="3:4">
      <c r="C3335" s="38"/>
      <c r="D3335" s="38"/>
    </row>
    <row r="3336" spans="3:4">
      <c r="C3336" s="38"/>
      <c r="D3336" s="38"/>
    </row>
    <row r="3337" spans="3:4">
      <c r="C3337" s="38"/>
      <c r="D3337" s="38"/>
    </row>
    <row r="3338" spans="3:4">
      <c r="C3338" s="38"/>
      <c r="D3338" s="38"/>
    </row>
    <row r="3339" spans="3:4">
      <c r="C3339" s="38"/>
      <c r="D3339" s="38"/>
    </row>
    <row r="3340" spans="3:4">
      <c r="C3340" s="38"/>
      <c r="D3340" s="38"/>
    </row>
    <row r="3341" spans="3:4">
      <c r="C3341" s="38"/>
      <c r="D3341" s="38"/>
    </row>
    <row r="3342" spans="3:4">
      <c r="C3342" s="38"/>
      <c r="D3342" s="38"/>
    </row>
    <row r="3343" spans="3:4">
      <c r="C3343" s="38"/>
      <c r="D3343" s="38"/>
    </row>
    <row r="3344" spans="3:4">
      <c r="C3344" s="38"/>
      <c r="D3344" s="38"/>
    </row>
    <row r="3345" spans="3:4">
      <c r="C3345" s="38"/>
      <c r="D3345" s="38"/>
    </row>
    <row r="3346" spans="3:4">
      <c r="C3346" s="38"/>
      <c r="D3346" s="38"/>
    </row>
    <row r="3347" spans="3:4">
      <c r="C3347" s="38"/>
      <c r="D3347" s="38"/>
    </row>
    <row r="3348" spans="3:4">
      <c r="C3348" s="38"/>
      <c r="D3348" s="38"/>
    </row>
    <row r="3349" spans="3:4">
      <c r="C3349" s="38"/>
      <c r="D3349" s="38"/>
    </row>
    <row r="3350" spans="3:4">
      <c r="C3350" s="38"/>
      <c r="D3350" s="38"/>
    </row>
    <row r="3351" spans="3:4">
      <c r="C3351" s="38"/>
      <c r="D3351" s="38"/>
    </row>
    <row r="3352" spans="3:4">
      <c r="C3352" s="38"/>
      <c r="D3352" s="38"/>
    </row>
    <row r="3353" spans="3:4">
      <c r="C3353" s="38"/>
      <c r="D3353" s="38"/>
    </row>
    <row r="3354" spans="3:4">
      <c r="C3354" s="38"/>
      <c r="D3354" s="38"/>
    </row>
    <row r="3355" spans="3:4">
      <c r="C3355" s="38"/>
      <c r="D3355" s="38"/>
    </row>
    <row r="3356" spans="3:4">
      <c r="C3356" s="38"/>
      <c r="D3356" s="38"/>
    </row>
    <row r="3357" spans="3:4">
      <c r="C3357" s="38"/>
      <c r="D3357" s="38"/>
    </row>
    <row r="3358" spans="3:4">
      <c r="C3358" s="38"/>
      <c r="D3358" s="38"/>
    </row>
    <row r="3359" spans="3:4">
      <c r="C3359" s="38"/>
      <c r="D3359" s="38"/>
    </row>
    <row r="3360" spans="3:4">
      <c r="C3360" s="38"/>
      <c r="D3360" s="38"/>
    </row>
    <row r="3361" spans="3:4">
      <c r="C3361" s="38"/>
      <c r="D3361" s="38"/>
    </row>
    <row r="3362" spans="3:4">
      <c r="C3362" s="38"/>
      <c r="D3362" s="38"/>
    </row>
    <row r="3363" spans="3:4">
      <c r="C3363" s="38"/>
      <c r="D3363" s="38"/>
    </row>
    <row r="3364" spans="3:4">
      <c r="C3364" s="38"/>
      <c r="D3364" s="38"/>
    </row>
    <row r="3365" spans="3:4">
      <c r="C3365" s="38"/>
      <c r="D3365" s="38"/>
    </row>
    <row r="3366" spans="3:4">
      <c r="C3366" s="38"/>
      <c r="D3366" s="38"/>
    </row>
    <row r="3367" spans="3:4">
      <c r="C3367" s="38"/>
      <c r="D3367" s="38"/>
    </row>
    <row r="3368" spans="3:4">
      <c r="C3368" s="38"/>
      <c r="D3368" s="38"/>
    </row>
    <row r="3369" spans="3:4">
      <c r="C3369" s="38"/>
      <c r="D3369" s="38"/>
    </row>
    <row r="3370" spans="3:4">
      <c r="C3370" s="38"/>
      <c r="D3370" s="38"/>
    </row>
    <row r="3371" spans="3:4">
      <c r="C3371" s="38"/>
      <c r="D3371" s="38"/>
    </row>
    <row r="3372" spans="3:4">
      <c r="C3372" s="38"/>
      <c r="D3372" s="38"/>
    </row>
    <row r="3373" spans="3:4">
      <c r="C3373" s="38"/>
      <c r="D3373" s="38"/>
    </row>
    <row r="3374" spans="3:4">
      <c r="C3374" s="38"/>
      <c r="D3374" s="38"/>
    </row>
    <row r="3375" spans="3:4">
      <c r="C3375" s="38"/>
      <c r="D3375" s="38"/>
    </row>
    <row r="3376" spans="3:4">
      <c r="C3376" s="38"/>
      <c r="D3376" s="38"/>
    </row>
    <row r="3377" spans="3:4">
      <c r="C3377" s="38"/>
      <c r="D3377" s="38"/>
    </row>
    <row r="3378" spans="3:4">
      <c r="C3378" s="38"/>
      <c r="D3378" s="38"/>
    </row>
    <row r="3379" spans="3:4">
      <c r="C3379" s="38"/>
      <c r="D3379" s="38"/>
    </row>
    <row r="3380" spans="3:4">
      <c r="C3380" s="38"/>
      <c r="D3380" s="38"/>
    </row>
    <row r="3381" spans="3:4">
      <c r="C3381" s="38"/>
      <c r="D3381" s="38"/>
    </row>
    <row r="3382" spans="3:4">
      <c r="C3382" s="38"/>
      <c r="D3382" s="38"/>
    </row>
    <row r="3383" spans="3:4">
      <c r="C3383" s="38"/>
      <c r="D3383" s="38"/>
    </row>
    <row r="3384" spans="3:4">
      <c r="C3384" s="38"/>
      <c r="D3384" s="38"/>
    </row>
    <row r="3385" spans="3:4">
      <c r="C3385" s="38"/>
      <c r="D3385" s="38"/>
    </row>
    <row r="3386" spans="3:4">
      <c r="C3386" s="38"/>
      <c r="D3386" s="38"/>
    </row>
    <row r="3387" spans="3:4">
      <c r="C3387" s="38"/>
      <c r="D3387" s="38"/>
    </row>
    <row r="3388" spans="3:4">
      <c r="C3388" s="38"/>
      <c r="D3388" s="38"/>
    </row>
    <row r="3389" spans="3:4">
      <c r="C3389" s="38"/>
      <c r="D3389" s="38"/>
    </row>
    <row r="3390" spans="3:4">
      <c r="C3390" s="38"/>
      <c r="D3390" s="38"/>
    </row>
    <row r="3391" spans="3:4">
      <c r="C3391" s="38"/>
      <c r="D3391" s="38"/>
    </row>
    <row r="3392" spans="3:4">
      <c r="C3392" s="38"/>
      <c r="D3392" s="38"/>
    </row>
    <row r="3393" spans="3:4">
      <c r="C3393" s="38"/>
      <c r="D3393" s="38"/>
    </row>
    <row r="3394" spans="3:4">
      <c r="C3394" s="38"/>
      <c r="D3394" s="38"/>
    </row>
    <row r="3395" spans="3:4">
      <c r="C3395" s="38"/>
      <c r="D3395" s="38"/>
    </row>
    <row r="3396" spans="3:4">
      <c r="C3396" s="38"/>
      <c r="D3396" s="38"/>
    </row>
    <row r="3397" spans="3:4">
      <c r="C3397" s="38"/>
      <c r="D3397" s="38"/>
    </row>
    <row r="3398" spans="3:4">
      <c r="C3398" s="38"/>
      <c r="D3398" s="38"/>
    </row>
    <row r="3399" spans="3:4">
      <c r="C3399" s="38"/>
      <c r="D3399" s="38"/>
    </row>
    <row r="3400" spans="3:4">
      <c r="C3400" s="38"/>
      <c r="D3400" s="38"/>
    </row>
    <row r="3401" spans="3:4">
      <c r="C3401" s="38"/>
      <c r="D3401" s="38"/>
    </row>
    <row r="3402" spans="3:4">
      <c r="C3402" s="38"/>
      <c r="D3402" s="38"/>
    </row>
    <row r="3403" spans="3:4">
      <c r="C3403" s="38"/>
      <c r="D3403" s="38"/>
    </row>
    <row r="3404" spans="3:4">
      <c r="C3404" s="38"/>
      <c r="D3404" s="38"/>
    </row>
    <row r="3405" spans="3:4">
      <c r="C3405" s="38"/>
      <c r="D3405" s="38"/>
    </row>
    <row r="3406" spans="3:4">
      <c r="C3406" s="38"/>
      <c r="D3406" s="38"/>
    </row>
    <row r="3407" spans="3:4">
      <c r="C3407" s="38"/>
      <c r="D3407" s="38"/>
    </row>
    <row r="3408" spans="3:4">
      <c r="C3408" s="38"/>
      <c r="D3408" s="38"/>
    </row>
    <row r="3409" spans="3:4">
      <c r="C3409" s="38"/>
      <c r="D3409" s="38"/>
    </row>
    <row r="3410" spans="3:4">
      <c r="C3410" s="38"/>
      <c r="D3410" s="38"/>
    </row>
    <row r="3411" spans="3:4">
      <c r="C3411" s="38"/>
      <c r="D3411" s="38"/>
    </row>
    <row r="3412" spans="3:4">
      <c r="C3412" s="38"/>
      <c r="D3412" s="38"/>
    </row>
    <row r="3413" spans="3:4">
      <c r="C3413" s="38"/>
      <c r="D3413" s="38"/>
    </row>
    <row r="3414" spans="3:4">
      <c r="C3414" s="38"/>
      <c r="D3414" s="38"/>
    </row>
    <row r="3415" spans="3:4">
      <c r="C3415" s="38"/>
      <c r="D3415" s="38"/>
    </row>
    <row r="3416" spans="3:4">
      <c r="C3416" s="38"/>
      <c r="D3416" s="38"/>
    </row>
    <row r="3417" spans="3:4">
      <c r="C3417" s="38"/>
      <c r="D3417" s="38"/>
    </row>
    <row r="3418" spans="3:4">
      <c r="C3418" s="38"/>
      <c r="D3418" s="38"/>
    </row>
    <row r="3419" spans="3:4">
      <c r="C3419" s="38"/>
      <c r="D3419" s="38"/>
    </row>
    <row r="3420" spans="3:4">
      <c r="C3420" s="38"/>
      <c r="D3420" s="38"/>
    </row>
    <row r="3421" spans="3:4">
      <c r="C3421" s="38"/>
      <c r="D3421" s="38"/>
    </row>
    <row r="3422" spans="3:4">
      <c r="C3422" s="38"/>
      <c r="D3422" s="38"/>
    </row>
    <row r="3423" spans="3:4">
      <c r="C3423" s="38"/>
      <c r="D3423" s="38"/>
    </row>
    <row r="3424" spans="3:4">
      <c r="C3424" s="38"/>
      <c r="D3424" s="38"/>
    </row>
    <row r="3425" spans="3:4">
      <c r="C3425" s="38"/>
      <c r="D3425" s="38"/>
    </row>
    <row r="3426" spans="3:4">
      <c r="C3426" s="38"/>
      <c r="D3426" s="38"/>
    </row>
    <row r="3427" spans="3:4">
      <c r="C3427" s="38"/>
      <c r="D3427" s="38"/>
    </row>
    <row r="3428" spans="3:4">
      <c r="C3428" s="38"/>
      <c r="D3428" s="38"/>
    </row>
    <row r="3429" spans="3:4">
      <c r="C3429" s="38"/>
      <c r="D3429" s="38"/>
    </row>
    <row r="3430" spans="3:4">
      <c r="C3430" s="38"/>
      <c r="D3430" s="38"/>
    </row>
    <row r="3431" spans="3:4">
      <c r="C3431" s="38"/>
      <c r="D3431" s="38"/>
    </row>
    <row r="3432" spans="3:4">
      <c r="C3432" s="38"/>
      <c r="D3432" s="38"/>
    </row>
    <row r="3433" spans="3:4">
      <c r="C3433" s="38"/>
      <c r="D3433" s="38"/>
    </row>
    <row r="3434" spans="3:4">
      <c r="C3434" s="38"/>
      <c r="D3434" s="38"/>
    </row>
    <row r="3435" spans="3:4">
      <c r="C3435" s="38"/>
      <c r="D3435" s="38"/>
    </row>
    <row r="3436" spans="3:4">
      <c r="C3436" s="38"/>
      <c r="D3436" s="38"/>
    </row>
    <row r="3437" spans="3:4">
      <c r="C3437" s="38"/>
      <c r="D3437" s="38"/>
    </row>
    <row r="3438" spans="3:4">
      <c r="C3438" s="38"/>
      <c r="D3438" s="38"/>
    </row>
    <row r="3439" spans="3:4">
      <c r="C3439" s="38"/>
      <c r="D3439" s="38"/>
    </row>
    <row r="3440" spans="3:4">
      <c r="C3440" s="38"/>
      <c r="D3440" s="38"/>
    </row>
    <row r="3441" spans="3:4">
      <c r="C3441" s="38"/>
      <c r="D3441" s="38"/>
    </row>
    <row r="3442" spans="3:4">
      <c r="C3442" s="38"/>
      <c r="D3442" s="38"/>
    </row>
    <row r="3443" spans="3:4">
      <c r="C3443" s="38"/>
      <c r="D3443" s="38"/>
    </row>
    <row r="3444" spans="3:4">
      <c r="C3444" s="38"/>
      <c r="D3444" s="38"/>
    </row>
    <row r="3445" spans="3:4">
      <c r="C3445" s="38"/>
      <c r="D3445" s="38"/>
    </row>
    <row r="3446" spans="3:4">
      <c r="C3446" s="38"/>
      <c r="D3446" s="38"/>
    </row>
    <row r="3447" spans="3:4">
      <c r="C3447" s="38"/>
      <c r="D3447" s="38"/>
    </row>
    <row r="3448" spans="3:4">
      <c r="C3448" s="38"/>
      <c r="D3448" s="38"/>
    </row>
    <row r="3449" spans="3:4">
      <c r="C3449" s="38"/>
      <c r="D3449" s="38"/>
    </row>
    <row r="3450" spans="3:4">
      <c r="C3450" s="38"/>
      <c r="D3450" s="38"/>
    </row>
    <row r="3451" spans="3:4">
      <c r="C3451" s="38"/>
      <c r="D3451" s="38"/>
    </row>
    <row r="3452" spans="3:4">
      <c r="C3452" s="38"/>
      <c r="D3452" s="38"/>
    </row>
    <row r="3453" spans="3:4">
      <c r="C3453" s="38"/>
      <c r="D3453" s="38"/>
    </row>
    <row r="3454" spans="3:4">
      <c r="C3454" s="38"/>
      <c r="D3454" s="38"/>
    </row>
    <row r="3455" spans="3:4">
      <c r="C3455" s="38"/>
      <c r="D3455" s="38"/>
    </row>
    <row r="3456" spans="3:4">
      <c r="C3456" s="38"/>
      <c r="D3456" s="38"/>
    </row>
    <row r="3457" spans="3:4">
      <c r="C3457" s="38"/>
      <c r="D3457" s="38"/>
    </row>
    <row r="3458" spans="3:4">
      <c r="C3458" s="38"/>
      <c r="D3458" s="38"/>
    </row>
    <row r="3459" spans="3:4">
      <c r="C3459" s="38"/>
      <c r="D3459" s="38"/>
    </row>
    <row r="3460" spans="3:4">
      <c r="C3460" s="38"/>
      <c r="D3460" s="38"/>
    </row>
    <row r="3461" spans="3:4">
      <c r="C3461" s="38"/>
      <c r="D3461" s="38"/>
    </row>
    <row r="3462" spans="3:4">
      <c r="C3462" s="38"/>
      <c r="D3462" s="38"/>
    </row>
    <row r="3463" spans="3:4">
      <c r="C3463" s="38"/>
      <c r="D3463" s="38"/>
    </row>
    <row r="3464" spans="3:4">
      <c r="C3464" s="38"/>
      <c r="D3464" s="38"/>
    </row>
    <row r="3465" spans="3:4">
      <c r="C3465" s="38"/>
      <c r="D3465" s="38"/>
    </row>
    <row r="3466" spans="3:4">
      <c r="C3466" s="38"/>
      <c r="D3466" s="38"/>
    </row>
    <row r="3467" spans="3:4">
      <c r="C3467" s="38"/>
      <c r="D3467" s="38"/>
    </row>
    <row r="3468" spans="3:4">
      <c r="C3468" s="38"/>
      <c r="D3468" s="38"/>
    </row>
    <row r="3469" spans="3:4">
      <c r="C3469" s="38"/>
      <c r="D3469" s="38"/>
    </row>
    <row r="3470" spans="3:4">
      <c r="C3470" s="38"/>
      <c r="D3470" s="38"/>
    </row>
    <row r="3471" spans="3:4">
      <c r="C3471" s="38"/>
      <c r="D3471" s="38"/>
    </row>
    <row r="3472" spans="3:4">
      <c r="C3472" s="38"/>
      <c r="D3472" s="38"/>
    </row>
    <row r="3473" spans="3:4">
      <c r="C3473" s="38"/>
      <c r="D3473" s="38"/>
    </row>
    <row r="3474" spans="3:4">
      <c r="C3474" s="38"/>
      <c r="D3474" s="38"/>
    </row>
    <row r="3475" spans="3:4">
      <c r="C3475" s="38"/>
      <c r="D3475" s="38"/>
    </row>
    <row r="3476" spans="3:4">
      <c r="C3476" s="38"/>
      <c r="D3476" s="38"/>
    </row>
    <row r="3477" spans="3:4">
      <c r="C3477" s="38"/>
      <c r="D3477" s="38"/>
    </row>
    <row r="3478" spans="3:4">
      <c r="C3478" s="38"/>
      <c r="D3478" s="38"/>
    </row>
    <row r="3479" spans="3:4">
      <c r="C3479" s="38"/>
      <c r="D3479" s="38"/>
    </row>
    <row r="3480" spans="3:4">
      <c r="C3480" s="38"/>
      <c r="D3480" s="38"/>
    </row>
    <row r="3481" spans="3:4">
      <c r="C3481" s="38"/>
      <c r="D3481" s="38"/>
    </row>
    <row r="3482" spans="3:4">
      <c r="C3482" s="38"/>
      <c r="D3482" s="38"/>
    </row>
    <row r="3483" spans="3:4">
      <c r="C3483" s="38"/>
      <c r="D3483" s="38"/>
    </row>
    <row r="3484" spans="3:4">
      <c r="C3484" s="38"/>
      <c r="D3484" s="38"/>
    </row>
    <row r="3485" spans="3:4">
      <c r="C3485" s="38"/>
      <c r="D3485" s="38"/>
    </row>
    <row r="3486" spans="3:4">
      <c r="C3486" s="38"/>
      <c r="D3486" s="38"/>
    </row>
    <row r="3487" spans="3:4">
      <c r="C3487" s="38"/>
      <c r="D3487" s="38"/>
    </row>
    <row r="3488" spans="3:4">
      <c r="C3488" s="38"/>
      <c r="D3488" s="38"/>
    </row>
    <row r="3489" spans="3:4">
      <c r="C3489" s="38"/>
      <c r="D3489" s="38"/>
    </row>
    <row r="3490" spans="3:4">
      <c r="C3490" s="38"/>
      <c r="D3490" s="38"/>
    </row>
    <row r="3491" spans="3:4">
      <c r="C3491" s="38"/>
      <c r="D3491" s="38"/>
    </row>
    <row r="3492" spans="3:4">
      <c r="C3492" s="38"/>
      <c r="D3492" s="38"/>
    </row>
    <row r="3493" spans="3:4">
      <c r="C3493" s="38"/>
      <c r="D3493" s="38"/>
    </row>
    <row r="3494" spans="3:4">
      <c r="C3494" s="38"/>
      <c r="D3494" s="38"/>
    </row>
    <row r="3495" spans="3:4">
      <c r="C3495" s="38"/>
      <c r="D3495" s="38"/>
    </row>
    <row r="3496" spans="3:4">
      <c r="C3496" s="38"/>
      <c r="D3496" s="38"/>
    </row>
    <row r="3497" spans="3:4">
      <c r="C3497" s="38"/>
      <c r="D3497" s="38"/>
    </row>
    <row r="3498" spans="3:4">
      <c r="C3498" s="38"/>
      <c r="D3498" s="38"/>
    </row>
    <row r="3499" spans="3:4">
      <c r="C3499" s="38"/>
      <c r="D3499" s="38"/>
    </row>
    <row r="3500" spans="3:4">
      <c r="C3500" s="38"/>
      <c r="D3500" s="38"/>
    </row>
    <row r="3501" spans="3:4">
      <c r="C3501" s="38"/>
      <c r="D3501" s="38"/>
    </row>
    <row r="3502" spans="3:4">
      <c r="C3502" s="38"/>
      <c r="D3502" s="38"/>
    </row>
    <row r="3503" spans="3:4">
      <c r="C3503" s="38"/>
      <c r="D3503" s="38"/>
    </row>
    <row r="3504" spans="3:4">
      <c r="C3504" s="38"/>
      <c r="D3504" s="38"/>
    </row>
    <row r="3505" spans="3:4">
      <c r="C3505" s="38"/>
      <c r="D3505" s="38"/>
    </row>
    <row r="3506" spans="3:4">
      <c r="C3506" s="38"/>
      <c r="D3506" s="38"/>
    </row>
    <row r="3507" spans="3:4">
      <c r="C3507" s="38"/>
      <c r="D3507" s="38"/>
    </row>
    <row r="3508" spans="3:4">
      <c r="C3508" s="38"/>
      <c r="D3508" s="38"/>
    </row>
    <row r="3509" spans="3:4">
      <c r="C3509" s="38"/>
      <c r="D3509" s="38"/>
    </row>
    <row r="3510" spans="3:4">
      <c r="C3510" s="38"/>
      <c r="D3510" s="38"/>
    </row>
    <row r="3511" spans="3:4">
      <c r="C3511" s="38"/>
      <c r="D3511" s="38"/>
    </row>
    <row r="3512" spans="3:4">
      <c r="C3512" s="38"/>
      <c r="D3512" s="38"/>
    </row>
    <row r="3513" spans="3:4">
      <c r="C3513" s="38"/>
      <c r="D3513" s="38"/>
    </row>
    <row r="3514" spans="3:4">
      <c r="C3514" s="38"/>
      <c r="D3514" s="38"/>
    </row>
    <row r="3515" spans="3:4">
      <c r="C3515" s="38"/>
      <c r="D3515" s="38"/>
    </row>
    <row r="3516" spans="3:4">
      <c r="C3516" s="38"/>
      <c r="D3516" s="38"/>
    </row>
    <row r="3517" spans="3:4">
      <c r="C3517" s="38"/>
      <c r="D3517" s="38"/>
    </row>
    <row r="3518" spans="3:4">
      <c r="C3518" s="38"/>
      <c r="D3518" s="38"/>
    </row>
    <row r="3519" spans="3:4">
      <c r="C3519" s="38"/>
      <c r="D3519" s="38"/>
    </row>
    <row r="3520" spans="3:4">
      <c r="C3520" s="38"/>
      <c r="D3520" s="38"/>
    </row>
    <row r="3521" spans="3:4">
      <c r="C3521" s="38"/>
      <c r="D3521" s="38"/>
    </row>
    <row r="3522" spans="3:4">
      <c r="C3522" s="38"/>
      <c r="D3522" s="38"/>
    </row>
    <row r="3523" spans="3:4">
      <c r="C3523" s="38"/>
      <c r="D3523" s="38"/>
    </row>
    <row r="3524" spans="3:4">
      <c r="C3524" s="38"/>
      <c r="D3524" s="38"/>
    </row>
    <row r="3525" spans="3:4">
      <c r="C3525" s="38"/>
      <c r="D3525" s="38"/>
    </row>
    <row r="3526" spans="3:4">
      <c r="C3526" s="38"/>
      <c r="D3526" s="38"/>
    </row>
    <row r="3527" spans="3:4">
      <c r="C3527" s="38"/>
      <c r="D3527" s="38"/>
    </row>
    <row r="3528" spans="3:4">
      <c r="C3528" s="38"/>
      <c r="D3528" s="38"/>
    </row>
    <row r="3529" spans="3:4">
      <c r="C3529" s="38"/>
      <c r="D3529" s="38"/>
    </row>
    <row r="3530" spans="3:4">
      <c r="C3530" s="38"/>
      <c r="D3530" s="38"/>
    </row>
    <row r="3531" spans="3:4">
      <c r="C3531" s="38"/>
      <c r="D3531" s="38"/>
    </row>
    <row r="3532" spans="3:4">
      <c r="C3532" s="38"/>
      <c r="D3532" s="38"/>
    </row>
    <row r="3533" spans="3:4">
      <c r="C3533" s="38"/>
      <c r="D3533" s="38"/>
    </row>
    <row r="3534" spans="3:4">
      <c r="C3534" s="38"/>
      <c r="D3534" s="38"/>
    </row>
    <row r="3535" spans="3:4">
      <c r="C3535" s="38"/>
      <c r="D3535" s="38"/>
    </row>
    <row r="3536" spans="3:4">
      <c r="C3536" s="38"/>
      <c r="D3536" s="38"/>
    </row>
    <row r="3537" spans="3:4">
      <c r="C3537" s="38"/>
      <c r="D3537" s="38"/>
    </row>
    <row r="3538" spans="3:4">
      <c r="C3538" s="38"/>
      <c r="D3538" s="38"/>
    </row>
    <row r="3539" spans="3:4">
      <c r="C3539" s="38"/>
      <c r="D3539" s="38"/>
    </row>
    <row r="3540" spans="3:4">
      <c r="C3540" s="38"/>
      <c r="D3540" s="38"/>
    </row>
    <row r="3541" spans="3:4">
      <c r="C3541" s="38"/>
      <c r="D3541" s="38"/>
    </row>
    <row r="3542" spans="3:4">
      <c r="C3542" s="38"/>
      <c r="D3542" s="38"/>
    </row>
    <row r="3543" spans="3:4">
      <c r="C3543" s="38"/>
      <c r="D3543" s="38"/>
    </row>
    <row r="3544" spans="3:4">
      <c r="C3544" s="38"/>
      <c r="D3544" s="38"/>
    </row>
    <row r="3545" spans="3:4">
      <c r="C3545" s="38"/>
      <c r="D3545" s="38"/>
    </row>
    <row r="3546" spans="3:4">
      <c r="C3546" s="38"/>
      <c r="D3546" s="38"/>
    </row>
    <row r="3547" spans="3:4">
      <c r="C3547" s="38"/>
      <c r="D3547" s="38"/>
    </row>
    <row r="3548" spans="3:4">
      <c r="C3548" s="38"/>
      <c r="D3548" s="38"/>
    </row>
    <row r="3549" spans="3:4">
      <c r="C3549" s="38"/>
      <c r="D3549" s="38"/>
    </row>
    <row r="3550" spans="3:4">
      <c r="C3550" s="38"/>
      <c r="D3550" s="38"/>
    </row>
    <row r="3551" spans="3:4">
      <c r="C3551" s="38"/>
      <c r="D3551" s="38"/>
    </row>
    <row r="3552" spans="3:4">
      <c r="C3552" s="38"/>
      <c r="D3552" s="38"/>
    </row>
    <row r="3553" spans="3:4">
      <c r="C3553" s="38"/>
      <c r="D3553" s="38"/>
    </row>
    <row r="3554" spans="3:4">
      <c r="C3554" s="38"/>
      <c r="D3554" s="38"/>
    </row>
    <row r="3555" spans="3:4">
      <c r="C3555" s="38"/>
      <c r="D3555" s="38"/>
    </row>
    <row r="3556" spans="3:4">
      <c r="C3556" s="38"/>
      <c r="D3556" s="38"/>
    </row>
    <row r="3557" spans="3:4">
      <c r="C3557" s="38"/>
      <c r="D3557" s="38"/>
    </row>
    <row r="3558" spans="3:4">
      <c r="C3558" s="38"/>
      <c r="D3558" s="38"/>
    </row>
    <row r="3559" spans="3:4">
      <c r="C3559" s="38"/>
      <c r="D3559" s="38"/>
    </row>
    <row r="3560" spans="3:4">
      <c r="C3560" s="38"/>
      <c r="D3560" s="38"/>
    </row>
    <row r="3561" spans="3:4">
      <c r="C3561" s="38"/>
      <c r="D3561" s="38"/>
    </row>
    <row r="3562" spans="3:4">
      <c r="C3562" s="38"/>
      <c r="D3562" s="38"/>
    </row>
    <row r="3563" spans="3:4">
      <c r="C3563" s="38"/>
      <c r="D3563" s="38"/>
    </row>
    <row r="3564" spans="3:4">
      <c r="C3564" s="38"/>
      <c r="D3564" s="38"/>
    </row>
    <row r="3565" spans="3:4">
      <c r="C3565" s="38"/>
      <c r="D3565" s="38"/>
    </row>
    <row r="3566" spans="3:4">
      <c r="C3566" s="38"/>
      <c r="D3566" s="38"/>
    </row>
    <row r="3567" spans="3:4">
      <c r="C3567" s="38"/>
      <c r="D3567" s="38"/>
    </row>
    <row r="3568" spans="3:4">
      <c r="C3568" s="38"/>
      <c r="D3568" s="38"/>
    </row>
    <row r="3569" spans="3:4">
      <c r="C3569" s="38"/>
      <c r="D3569" s="38"/>
    </row>
    <row r="3570" spans="3:4">
      <c r="C3570" s="38"/>
      <c r="D3570" s="38"/>
    </row>
    <row r="3571" spans="3:4">
      <c r="C3571" s="38"/>
      <c r="D3571" s="38"/>
    </row>
    <row r="3572" spans="3:4">
      <c r="C3572" s="38"/>
      <c r="D3572" s="38"/>
    </row>
    <row r="3573" spans="3:4">
      <c r="C3573" s="38"/>
      <c r="D3573" s="38"/>
    </row>
    <row r="3574" spans="3:4">
      <c r="C3574" s="38"/>
      <c r="D3574" s="38"/>
    </row>
    <row r="3575" spans="3:4">
      <c r="C3575" s="38"/>
      <c r="D3575" s="38"/>
    </row>
    <row r="3576" spans="3:4">
      <c r="C3576" s="38"/>
      <c r="D3576" s="38"/>
    </row>
    <row r="3577" spans="3:4">
      <c r="C3577" s="38"/>
      <c r="D3577" s="38"/>
    </row>
    <row r="3578" spans="3:4">
      <c r="C3578" s="38"/>
      <c r="D3578" s="38"/>
    </row>
    <row r="3579" spans="3:4">
      <c r="C3579" s="38"/>
      <c r="D3579" s="38"/>
    </row>
    <row r="3580" spans="3:4">
      <c r="C3580" s="38"/>
      <c r="D3580" s="38"/>
    </row>
    <row r="3581" spans="3:4">
      <c r="C3581" s="38"/>
      <c r="D3581" s="38"/>
    </row>
    <row r="3582" spans="3:4">
      <c r="C3582" s="38"/>
      <c r="D3582" s="38"/>
    </row>
    <row r="3583" spans="3:4">
      <c r="C3583" s="38"/>
      <c r="D3583" s="38"/>
    </row>
    <row r="3584" spans="3:4">
      <c r="C3584" s="38"/>
      <c r="D3584" s="38"/>
    </row>
    <row r="3585" spans="3:4">
      <c r="C3585" s="38"/>
      <c r="D3585" s="38"/>
    </row>
    <row r="3586" spans="3:4">
      <c r="C3586" s="38"/>
      <c r="D3586" s="38"/>
    </row>
    <row r="3587" spans="3:4">
      <c r="C3587" s="38"/>
      <c r="D3587" s="38"/>
    </row>
    <row r="3588" spans="3:4">
      <c r="C3588" s="38"/>
      <c r="D3588" s="38"/>
    </row>
    <row r="3589" spans="3:4">
      <c r="C3589" s="38"/>
      <c r="D3589" s="38"/>
    </row>
    <row r="3590" spans="3:4">
      <c r="C3590" s="38"/>
      <c r="D3590" s="38"/>
    </row>
    <row r="3591" spans="3:4">
      <c r="C3591" s="38"/>
      <c r="D3591" s="38"/>
    </row>
    <row r="3592" spans="3:4">
      <c r="C3592" s="38"/>
      <c r="D3592" s="38"/>
    </row>
    <row r="3593" spans="3:4">
      <c r="C3593" s="38"/>
      <c r="D3593" s="38"/>
    </row>
    <row r="3594" spans="3:4">
      <c r="C3594" s="38"/>
      <c r="D3594" s="38"/>
    </row>
    <row r="3595" spans="3:4">
      <c r="C3595" s="38"/>
      <c r="D3595" s="38"/>
    </row>
    <row r="3596" spans="3:4">
      <c r="C3596" s="38"/>
      <c r="D3596" s="38"/>
    </row>
    <row r="3597" spans="3:4">
      <c r="C3597" s="38"/>
      <c r="D3597" s="38"/>
    </row>
    <row r="3598" spans="3:4">
      <c r="C3598" s="38"/>
      <c r="D3598" s="38"/>
    </row>
    <row r="3599" spans="3:4">
      <c r="C3599" s="38"/>
      <c r="D3599" s="38"/>
    </row>
    <row r="3600" spans="3:4">
      <c r="C3600" s="38"/>
      <c r="D3600" s="38"/>
    </row>
    <row r="3601" spans="3:4">
      <c r="C3601" s="38"/>
      <c r="D3601" s="38"/>
    </row>
    <row r="3602" spans="3:4">
      <c r="C3602" s="38"/>
      <c r="D3602" s="38"/>
    </row>
    <row r="3603" spans="3:4">
      <c r="C3603" s="38"/>
      <c r="D3603" s="38"/>
    </row>
    <row r="3604" spans="3:4">
      <c r="C3604" s="38"/>
      <c r="D3604" s="38"/>
    </row>
    <row r="3605" spans="3:4">
      <c r="C3605" s="38"/>
      <c r="D3605" s="38"/>
    </row>
    <row r="3606" spans="3:4">
      <c r="C3606" s="38"/>
      <c r="D3606" s="38"/>
    </row>
    <row r="3607" spans="3:4">
      <c r="C3607" s="38"/>
      <c r="D3607" s="38"/>
    </row>
    <row r="3608" spans="3:4">
      <c r="C3608" s="38"/>
      <c r="D3608" s="38"/>
    </row>
    <row r="3609" spans="3:4">
      <c r="C3609" s="38"/>
      <c r="D3609" s="38"/>
    </row>
    <row r="3610" spans="3:4">
      <c r="C3610" s="38"/>
      <c r="D3610" s="38"/>
    </row>
    <row r="3611" spans="3:4">
      <c r="C3611" s="38"/>
      <c r="D3611" s="38"/>
    </row>
    <row r="3612" spans="3:4">
      <c r="C3612" s="38"/>
      <c r="D3612" s="38"/>
    </row>
    <row r="3613" spans="3:4">
      <c r="C3613" s="38"/>
      <c r="D3613" s="38"/>
    </row>
    <row r="3614" spans="3:4">
      <c r="C3614" s="38"/>
      <c r="D3614" s="38"/>
    </row>
    <row r="3615" spans="3:4">
      <c r="C3615" s="38"/>
      <c r="D3615" s="38"/>
    </row>
    <row r="3616" spans="3:4">
      <c r="C3616" s="38"/>
      <c r="D3616" s="38"/>
    </row>
    <row r="3617" spans="3:4">
      <c r="C3617" s="38"/>
      <c r="D3617" s="38"/>
    </row>
    <row r="3618" spans="3:4">
      <c r="C3618" s="38"/>
      <c r="D3618" s="38"/>
    </row>
    <row r="3619" spans="3:4">
      <c r="C3619" s="38"/>
      <c r="D3619" s="38"/>
    </row>
    <row r="3620" spans="3:4">
      <c r="C3620" s="38"/>
      <c r="D3620" s="38"/>
    </row>
    <row r="3621" spans="3:4">
      <c r="C3621" s="38"/>
      <c r="D3621" s="38"/>
    </row>
    <row r="3622" spans="3:4">
      <c r="C3622" s="38"/>
      <c r="D3622" s="38"/>
    </row>
    <row r="3623" spans="3:4">
      <c r="C3623" s="38"/>
      <c r="D3623" s="38"/>
    </row>
    <row r="3624" spans="3:4">
      <c r="C3624" s="38"/>
      <c r="D3624" s="38"/>
    </row>
    <row r="3625" spans="3:4">
      <c r="C3625" s="38"/>
      <c r="D3625" s="38"/>
    </row>
    <row r="3626" spans="3:4">
      <c r="C3626" s="38"/>
      <c r="D3626" s="38"/>
    </row>
    <row r="3627" spans="3:4">
      <c r="C3627" s="38"/>
      <c r="D3627" s="38"/>
    </row>
    <row r="3628" spans="3:4">
      <c r="C3628" s="38"/>
      <c r="D3628" s="38"/>
    </row>
    <row r="3629" spans="3:4">
      <c r="C3629" s="38"/>
      <c r="D3629" s="38"/>
    </row>
    <row r="3630" spans="3:4">
      <c r="C3630" s="38"/>
      <c r="D3630" s="38"/>
    </row>
    <row r="3631" spans="3:4">
      <c r="C3631" s="38"/>
      <c r="D3631" s="38"/>
    </row>
    <row r="3632" spans="3:4">
      <c r="C3632" s="38"/>
      <c r="D3632" s="38"/>
    </row>
    <row r="3633" spans="3:4">
      <c r="C3633" s="38"/>
      <c r="D3633" s="38"/>
    </row>
    <row r="3634" spans="3:4">
      <c r="C3634" s="38"/>
      <c r="D3634" s="38"/>
    </row>
    <row r="3635" spans="3:4">
      <c r="C3635" s="38"/>
      <c r="D3635" s="38"/>
    </row>
    <row r="3636" spans="3:4">
      <c r="C3636" s="38"/>
      <c r="D3636" s="38"/>
    </row>
    <row r="3637" spans="3:4">
      <c r="C3637" s="38"/>
      <c r="D3637" s="38"/>
    </row>
    <row r="3638" spans="3:4">
      <c r="C3638" s="38"/>
      <c r="D3638" s="38"/>
    </row>
    <row r="3639" spans="3:4">
      <c r="C3639" s="38"/>
      <c r="D3639" s="38"/>
    </row>
    <row r="3640" spans="3:4">
      <c r="C3640" s="38"/>
      <c r="D3640" s="38"/>
    </row>
    <row r="3641" spans="3:4">
      <c r="C3641" s="38"/>
      <c r="D3641" s="38"/>
    </row>
    <row r="3642" spans="3:4">
      <c r="C3642" s="38"/>
      <c r="D3642" s="38"/>
    </row>
    <row r="3643" spans="3:4">
      <c r="C3643" s="38"/>
      <c r="D3643" s="38"/>
    </row>
    <row r="3644" spans="3:4">
      <c r="C3644" s="38"/>
      <c r="D3644" s="38"/>
    </row>
    <row r="3645" spans="3:4">
      <c r="C3645" s="38"/>
      <c r="D3645" s="38"/>
    </row>
    <row r="3646" spans="3:4">
      <c r="C3646" s="38"/>
      <c r="D3646" s="38"/>
    </row>
    <row r="3647" spans="3:4">
      <c r="C3647" s="38"/>
      <c r="D3647" s="38"/>
    </row>
    <row r="3648" spans="3:4">
      <c r="C3648" s="38"/>
      <c r="D3648" s="38"/>
    </row>
    <row r="3649" spans="3:4">
      <c r="C3649" s="38"/>
      <c r="D3649" s="38"/>
    </row>
    <row r="3650" spans="3:4">
      <c r="C3650" s="38"/>
      <c r="D3650" s="38"/>
    </row>
    <row r="3651" spans="3:4">
      <c r="C3651" s="38"/>
      <c r="D3651" s="38"/>
    </row>
    <row r="3652" spans="3:4">
      <c r="C3652" s="38"/>
      <c r="D3652" s="38"/>
    </row>
    <row r="3653" spans="3:4">
      <c r="C3653" s="38"/>
      <c r="D3653" s="38"/>
    </row>
    <row r="3654" spans="3:4">
      <c r="C3654" s="38"/>
      <c r="D3654" s="38"/>
    </row>
    <row r="3655" spans="3:4">
      <c r="C3655" s="38"/>
      <c r="D3655" s="38"/>
    </row>
    <row r="3656" spans="3:4">
      <c r="C3656" s="38"/>
      <c r="D3656" s="38"/>
    </row>
    <row r="3657" spans="3:4">
      <c r="C3657" s="38"/>
      <c r="D3657" s="38"/>
    </row>
    <row r="3658" spans="3:4">
      <c r="C3658" s="38"/>
      <c r="D3658" s="38"/>
    </row>
    <row r="3659" spans="3:4">
      <c r="C3659" s="38"/>
      <c r="D3659" s="38"/>
    </row>
    <row r="3660" spans="3:4">
      <c r="C3660" s="38"/>
      <c r="D3660" s="38"/>
    </row>
    <row r="3661" spans="3:4">
      <c r="C3661" s="38"/>
      <c r="D3661" s="38"/>
    </row>
    <row r="3662" spans="3:4">
      <c r="C3662" s="38"/>
      <c r="D3662" s="38"/>
    </row>
    <row r="3663" spans="3:4">
      <c r="C3663" s="38"/>
      <c r="D3663" s="38"/>
    </row>
    <row r="3664" spans="3:4">
      <c r="C3664" s="38"/>
      <c r="D3664" s="38"/>
    </row>
    <row r="3665" spans="3:4">
      <c r="C3665" s="38"/>
      <c r="D3665" s="38"/>
    </row>
    <row r="3666" spans="3:4">
      <c r="C3666" s="38"/>
      <c r="D3666" s="38"/>
    </row>
    <row r="3667" spans="3:4">
      <c r="C3667" s="38"/>
      <c r="D3667" s="38"/>
    </row>
    <row r="3668" spans="3:4">
      <c r="C3668" s="38"/>
      <c r="D3668" s="38"/>
    </row>
    <row r="3669" spans="3:4">
      <c r="C3669" s="38"/>
      <c r="D3669" s="38"/>
    </row>
    <row r="3670" spans="3:4">
      <c r="C3670" s="38"/>
      <c r="D3670" s="38"/>
    </row>
    <row r="3671" spans="3:4">
      <c r="C3671" s="38"/>
      <c r="D3671" s="38"/>
    </row>
    <row r="3672" spans="3:4">
      <c r="C3672" s="38"/>
      <c r="D3672" s="38"/>
    </row>
    <row r="3673" spans="3:4">
      <c r="C3673" s="38"/>
      <c r="D3673" s="38"/>
    </row>
    <row r="3674" spans="3:4">
      <c r="C3674" s="38"/>
      <c r="D3674" s="38"/>
    </row>
    <row r="3675" spans="3:4">
      <c r="C3675" s="38"/>
      <c r="D3675" s="38"/>
    </row>
    <row r="3676" spans="3:4">
      <c r="C3676" s="38"/>
      <c r="D3676" s="38"/>
    </row>
    <row r="3677" spans="3:4">
      <c r="C3677" s="38"/>
      <c r="D3677" s="38"/>
    </row>
    <row r="3678" spans="3:4">
      <c r="C3678" s="38"/>
      <c r="D3678" s="38"/>
    </row>
    <row r="3679" spans="3:4">
      <c r="C3679" s="38"/>
      <c r="D3679" s="38"/>
    </row>
    <row r="3680" spans="3:4">
      <c r="C3680" s="38"/>
      <c r="D3680" s="38"/>
    </row>
    <row r="3681" spans="3:4">
      <c r="C3681" s="38"/>
      <c r="D3681" s="38"/>
    </row>
    <row r="3682" spans="3:4">
      <c r="C3682" s="38"/>
      <c r="D3682" s="38"/>
    </row>
    <row r="3683" spans="3:4">
      <c r="C3683" s="38"/>
      <c r="D3683" s="38"/>
    </row>
    <row r="3684" spans="3:4">
      <c r="C3684" s="38"/>
      <c r="D3684" s="38"/>
    </row>
    <row r="3685" spans="3:4">
      <c r="C3685" s="38"/>
      <c r="D3685" s="38"/>
    </row>
    <row r="3686" spans="3:4">
      <c r="C3686" s="38"/>
      <c r="D3686" s="38"/>
    </row>
    <row r="3687" spans="3:4">
      <c r="C3687" s="38"/>
      <c r="D3687" s="38"/>
    </row>
    <row r="3688" spans="3:4">
      <c r="C3688" s="38"/>
      <c r="D3688" s="38"/>
    </row>
    <row r="3689" spans="3:4">
      <c r="C3689" s="38"/>
      <c r="D3689" s="38"/>
    </row>
    <row r="3690" spans="3:4">
      <c r="C3690" s="38"/>
      <c r="D3690" s="38"/>
    </row>
    <row r="3691" spans="3:4">
      <c r="C3691" s="38"/>
      <c r="D3691" s="38"/>
    </row>
    <row r="3692" spans="3:4">
      <c r="C3692" s="38"/>
      <c r="D3692" s="38"/>
    </row>
    <row r="3693" spans="3:4">
      <c r="C3693" s="38"/>
      <c r="D3693" s="38"/>
    </row>
    <row r="3694" spans="3:4">
      <c r="C3694" s="38"/>
      <c r="D3694" s="38"/>
    </row>
    <row r="3695" spans="3:4">
      <c r="C3695" s="38"/>
      <c r="D3695" s="38"/>
    </row>
    <row r="3696" spans="3:4">
      <c r="C3696" s="38"/>
      <c r="D3696" s="38"/>
    </row>
    <row r="3697" spans="3:4">
      <c r="C3697" s="38"/>
      <c r="D3697" s="38"/>
    </row>
    <row r="3698" spans="3:4">
      <c r="C3698" s="38"/>
      <c r="D3698" s="38"/>
    </row>
    <row r="3699" spans="3:4">
      <c r="C3699" s="38"/>
      <c r="D3699" s="38"/>
    </row>
    <row r="3700" spans="3:4">
      <c r="C3700" s="38"/>
      <c r="D3700" s="38"/>
    </row>
    <row r="3701" spans="3:4">
      <c r="C3701" s="38"/>
      <c r="D3701" s="38"/>
    </row>
    <row r="3702" spans="3:4">
      <c r="C3702" s="38"/>
      <c r="D3702" s="38"/>
    </row>
    <row r="3703" spans="3:4">
      <c r="C3703" s="38"/>
      <c r="D3703" s="38"/>
    </row>
    <row r="3704" spans="3:4">
      <c r="C3704" s="38"/>
      <c r="D3704" s="38"/>
    </row>
    <row r="3705" spans="3:4">
      <c r="C3705" s="38"/>
      <c r="D3705" s="38"/>
    </row>
    <row r="3706" spans="3:4">
      <c r="C3706" s="38"/>
      <c r="D3706" s="38"/>
    </row>
    <row r="3707" spans="3:4">
      <c r="C3707" s="38"/>
      <c r="D3707" s="38"/>
    </row>
    <row r="3708" spans="3:4">
      <c r="C3708" s="38"/>
      <c r="D3708" s="38"/>
    </row>
    <row r="3709" spans="3:4">
      <c r="C3709" s="38"/>
      <c r="D3709" s="38"/>
    </row>
    <row r="3710" spans="3:4">
      <c r="C3710" s="38"/>
      <c r="D3710" s="38"/>
    </row>
    <row r="3711" spans="3:4">
      <c r="C3711" s="38"/>
      <c r="D3711" s="38"/>
    </row>
    <row r="3712" spans="3:4">
      <c r="C3712" s="38"/>
      <c r="D3712" s="38"/>
    </row>
    <row r="3713" spans="3:4">
      <c r="C3713" s="38"/>
      <c r="D3713" s="38"/>
    </row>
    <row r="3714" spans="3:4">
      <c r="C3714" s="38"/>
      <c r="D3714" s="38"/>
    </row>
    <row r="3715" spans="3:4">
      <c r="C3715" s="38"/>
      <c r="D3715" s="38"/>
    </row>
    <row r="3716" spans="3:4">
      <c r="C3716" s="38"/>
      <c r="D3716" s="38"/>
    </row>
    <row r="3717" spans="3:4">
      <c r="C3717" s="38"/>
      <c r="D3717" s="38"/>
    </row>
    <row r="3718" spans="3:4">
      <c r="C3718" s="38"/>
      <c r="D3718" s="38"/>
    </row>
    <row r="3719" spans="3:4">
      <c r="C3719" s="38"/>
      <c r="D3719" s="38"/>
    </row>
    <row r="3720" spans="3:4">
      <c r="C3720" s="38"/>
      <c r="D3720" s="38"/>
    </row>
    <row r="3721" spans="3:4">
      <c r="C3721" s="38"/>
      <c r="D3721" s="38"/>
    </row>
    <row r="3722" spans="3:4">
      <c r="C3722" s="38"/>
      <c r="D3722" s="38"/>
    </row>
    <row r="3723" spans="3:4">
      <c r="C3723" s="38"/>
      <c r="D3723" s="38"/>
    </row>
    <row r="3724" spans="3:4">
      <c r="C3724" s="38"/>
      <c r="D3724" s="38"/>
    </row>
    <row r="3725" spans="3:4">
      <c r="C3725" s="38"/>
      <c r="D3725" s="38"/>
    </row>
    <row r="3726" spans="3:4">
      <c r="C3726" s="38"/>
      <c r="D3726" s="38"/>
    </row>
    <row r="3727" spans="3:4">
      <c r="C3727" s="38"/>
      <c r="D3727" s="38"/>
    </row>
    <row r="3728" spans="3:4">
      <c r="C3728" s="38"/>
      <c r="D3728" s="38"/>
    </row>
    <row r="3729" spans="3:4">
      <c r="C3729" s="38"/>
      <c r="D3729" s="38"/>
    </row>
    <row r="3730" spans="3:4">
      <c r="C3730" s="38"/>
      <c r="D3730" s="38"/>
    </row>
    <row r="3731" spans="3:4">
      <c r="C3731" s="38"/>
      <c r="D3731" s="38"/>
    </row>
    <row r="3732" spans="3:4">
      <c r="C3732" s="38"/>
      <c r="D3732" s="38"/>
    </row>
    <row r="3733" spans="3:4">
      <c r="C3733" s="38"/>
      <c r="D3733" s="38"/>
    </row>
    <row r="3734" spans="3:4">
      <c r="C3734" s="38"/>
      <c r="D3734" s="38"/>
    </row>
    <row r="3735" spans="3:4">
      <c r="C3735" s="38"/>
      <c r="D3735" s="38"/>
    </row>
    <row r="3736" spans="3:4">
      <c r="C3736" s="38"/>
      <c r="D3736" s="38"/>
    </row>
    <row r="3737" spans="3:4">
      <c r="C3737" s="38"/>
      <c r="D3737" s="38"/>
    </row>
    <row r="3738" spans="3:4">
      <c r="C3738" s="38"/>
      <c r="D3738" s="38"/>
    </row>
    <row r="3739" spans="3:4">
      <c r="C3739" s="38"/>
      <c r="D3739" s="38"/>
    </row>
    <row r="3740" spans="3:4">
      <c r="C3740" s="38"/>
      <c r="D3740" s="38"/>
    </row>
    <row r="3741" spans="3:4">
      <c r="C3741" s="38"/>
      <c r="D3741" s="38"/>
    </row>
    <row r="3742" spans="3:4">
      <c r="C3742" s="38"/>
      <c r="D3742" s="38"/>
    </row>
    <row r="3743" spans="3:4">
      <c r="C3743" s="38"/>
      <c r="D3743" s="38"/>
    </row>
    <row r="3744" spans="3:4">
      <c r="C3744" s="38"/>
      <c r="D3744" s="38"/>
    </row>
    <row r="3745" spans="3:4">
      <c r="C3745" s="38"/>
      <c r="D3745" s="38"/>
    </row>
    <row r="3746" spans="3:4">
      <c r="C3746" s="38"/>
      <c r="D3746" s="38"/>
    </row>
    <row r="3747" spans="3:4">
      <c r="C3747" s="38"/>
      <c r="D3747" s="38"/>
    </row>
    <row r="3748" spans="3:4">
      <c r="C3748" s="38"/>
      <c r="D3748" s="38"/>
    </row>
    <row r="3749" spans="3:4">
      <c r="C3749" s="38"/>
      <c r="D3749" s="38"/>
    </row>
    <row r="3750" spans="3:4">
      <c r="C3750" s="38"/>
      <c r="D3750" s="38"/>
    </row>
    <row r="3751" spans="3:4">
      <c r="C3751" s="38"/>
      <c r="D3751" s="38"/>
    </row>
    <row r="3752" spans="3:4">
      <c r="C3752" s="38"/>
      <c r="D3752" s="38"/>
    </row>
    <row r="3753" spans="3:4">
      <c r="C3753" s="38"/>
      <c r="D3753" s="38"/>
    </row>
    <row r="3754" spans="3:4">
      <c r="C3754" s="38"/>
      <c r="D3754" s="38"/>
    </row>
    <row r="3755" spans="3:4">
      <c r="C3755" s="38"/>
      <c r="D3755" s="38"/>
    </row>
    <row r="3756" spans="3:4">
      <c r="C3756" s="38"/>
      <c r="D3756" s="38"/>
    </row>
    <row r="3757" spans="3:4">
      <c r="C3757" s="38"/>
      <c r="D3757" s="38"/>
    </row>
    <row r="3758" spans="3:4">
      <c r="C3758" s="38"/>
      <c r="D3758" s="38"/>
    </row>
    <row r="3759" spans="3:4">
      <c r="C3759" s="38"/>
      <c r="D3759" s="38"/>
    </row>
    <row r="3760" spans="3:4">
      <c r="C3760" s="38"/>
      <c r="D3760" s="38"/>
    </row>
    <row r="3761" spans="3:4">
      <c r="C3761" s="38"/>
      <c r="D3761" s="38"/>
    </row>
    <row r="3762" spans="3:4">
      <c r="C3762" s="38"/>
      <c r="D3762" s="38"/>
    </row>
    <row r="3763" spans="3:4">
      <c r="C3763" s="38"/>
      <c r="D3763" s="38"/>
    </row>
    <row r="3764" spans="3:4">
      <c r="C3764" s="38"/>
      <c r="D3764" s="38"/>
    </row>
    <row r="3765" spans="3:4">
      <c r="C3765" s="38"/>
      <c r="D3765" s="38"/>
    </row>
    <row r="3766" spans="3:4">
      <c r="C3766" s="38"/>
      <c r="D3766" s="38"/>
    </row>
    <row r="3767" spans="3:4">
      <c r="C3767" s="38"/>
      <c r="D3767" s="38"/>
    </row>
    <row r="3768" spans="3:4">
      <c r="C3768" s="38"/>
      <c r="D3768" s="38"/>
    </row>
    <row r="3769" spans="3:4">
      <c r="C3769" s="38"/>
      <c r="D3769" s="38"/>
    </row>
    <row r="3770" spans="3:4">
      <c r="C3770" s="38"/>
      <c r="D3770" s="38"/>
    </row>
    <row r="3771" spans="3:4">
      <c r="C3771" s="38"/>
      <c r="D3771" s="38"/>
    </row>
    <row r="3772" spans="3:4">
      <c r="C3772" s="38"/>
      <c r="D3772" s="38"/>
    </row>
    <row r="3773" spans="3:4">
      <c r="C3773" s="38"/>
      <c r="D3773" s="38"/>
    </row>
    <row r="3774" spans="3:4">
      <c r="C3774" s="38"/>
      <c r="D3774" s="38"/>
    </row>
    <row r="3775" spans="3:4">
      <c r="C3775" s="38"/>
      <c r="D3775" s="38"/>
    </row>
    <row r="3776" spans="3:4">
      <c r="C3776" s="38"/>
      <c r="D3776" s="38"/>
    </row>
    <row r="3777" spans="3:4">
      <c r="C3777" s="38"/>
      <c r="D3777" s="38"/>
    </row>
    <row r="3778" spans="3:4">
      <c r="C3778" s="38"/>
      <c r="D3778" s="38"/>
    </row>
    <row r="3779" spans="3:4">
      <c r="C3779" s="38"/>
      <c r="D3779" s="38"/>
    </row>
    <row r="3780" spans="3:4">
      <c r="C3780" s="38"/>
      <c r="D3780" s="38"/>
    </row>
    <row r="3781" spans="3:4">
      <c r="C3781" s="38"/>
      <c r="D3781" s="38"/>
    </row>
    <row r="3782" spans="3:4">
      <c r="C3782" s="38"/>
      <c r="D3782" s="38"/>
    </row>
    <row r="3783" spans="3:4">
      <c r="C3783" s="38"/>
      <c r="D3783" s="38"/>
    </row>
    <row r="3784" spans="3:4">
      <c r="C3784" s="38"/>
      <c r="D3784" s="38"/>
    </row>
    <row r="3785" spans="3:4">
      <c r="C3785" s="38"/>
      <c r="D3785" s="38"/>
    </row>
    <row r="3786" spans="3:4">
      <c r="C3786" s="38"/>
      <c r="D3786" s="38"/>
    </row>
    <row r="3787" spans="3:4">
      <c r="C3787" s="38"/>
      <c r="D3787" s="38"/>
    </row>
    <row r="3788" spans="3:4">
      <c r="C3788" s="38"/>
      <c r="D3788" s="38"/>
    </row>
    <row r="3789" spans="3:4">
      <c r="C3789" s="38"/>
      <c r="D3789" s="38"/>
    </row>
    <row r="3790" spans="3:4">
      <c r="C3790" s="38"/>
      <c r="D3790" s="38"/>
    </row>
    <row r="3791" spans="3:4">
      <c r="C3791" s="38"/>
      <c r="D3791" s="38"/>
    </row>
    <row r="3792" spans="3:4">
      <c r="C3792" s="38"/>
      <c r="D3792" s="38"/>
    </row>
    <row r="3793" spans="3:4">
      <c r="C3793" s="38"/>
      <c r="D3793" s="38"/>
    </row>
    <row r="3794" spans="3:4">
      <c r="C3794" s="38"/>
      <c r="D3794" s="38"/>
    </row>
    <row r="3795" spans="3:4">
      <c r="C3795" s="38"/>
      <c r="D3795" s="38"/>
    </row>
    <row r="3796" spans="3:4">
      <c r="C3796" s="38"/>
      <c r="D3796" s="38"/>
    </row>
    <row r="3797" spans="3:4">
      <c r="C3797" s="38"/>
      <c r="D3797" s="38"/>
    </row>
    <row r="3798" spans="3:4">
      <c r="C3798" s="38"/>
      <c r="D3798" s="38"/>
    </row>
    <row r="3799" spans="3:4">
      <c r="C3799" s="38"/>
      <c r="D3799" s="38"/>
    </row>
    <row r="3800" spans="3:4">
      <c r="C3800" s="38"/>
      <c r="D3800" s="38"/>
    </row>
    <row r="3801" spans="3:4">
      <c r="C3801" s="38"/>
      <c r="D3801" s="38"/>
    </row>
    <row r="3802" spans="3:4">
      <c r="C3802" s="38"/>
      <c r="D3802" s="38"/>
    </row>
    <row r="3803" spans="3:4">
      <c r="C3803" s="38"/>
      <c r="D3803" s="38"/>
    </row>
    <row r="3804" spans="3:4">
      <c r="C3804" s="38"/>
      <c r="D3804" s="38"/>
    </row>
    <row r="3805" spans="3:4">
      <c r="C3805" s="38"/>
      <c r="D3805" s="38"/>
    </row>
    <row r="3806" spans="3:4">
      <c r="C3806" s="38"/>
      <c r="D3806" s="38"/>
    </row>
    <row r="3807" spans="3:4">
      <c r="C3807" s="38"/>
      <c r="D3807" s="38"/>
    </row>
    <row r="3808" spans="3:4">
      <c r="C3808" s="38"/>
      <c r="D3808" s="38"/>
    </row>
    <row r="3809" spans="3:4">
      <c r="C3809" s="38"/>
      <c r="D3809" s="38"/>
    </row>
    <row r="3810" spans="3:4">
      <c r="C3810" s="38"/>
      <c r="D3810" s="38"/>
    </row>
    <row r="3811" spans="3:4">
      <c r="C3811" s="38"/>
      <c r="D3811" s="38"/>
    </row>
    <row r="3812" spans="3:4">
      <c r="C3812" s="38"/>
      <c r="D3812" s="38"/>
    </row>
    <row r="3813" spans="3:4">
      <c r="C3813" s="38"/>
      <c r="D3813" s="38"/>
    </row>
    <row r="3814" spans="3:4">
      <c r="C3814" s="38"/>
      <c r="D3814" s="38"/>
    </row>
    <row r="3815" spans="3:4">
      <c r="C3815" s="38"/>
      <c r="D3815" s="38"/>
    </row>
    <row r="3816" spans="3:4">
      <c r="C3816" s="38"/>
      <c r="D3816" s="38"/>
    </row>
    <row r="3817" spans="3:4">
      <c r="C3817" s="38"/>
      <c r="D3817" s="38"/>
    </row>
    <row r="3818" spans="3:4">
      <c r="C3818" s="38"/>
      <c r="D3818" s="38"/>
    </row>
    <row r="3819" spans="3:4">
      <c r="C3819" s="38"/>
      <c r="D3819" s="38"/>
    </row>
    <row r="3820" spans="3:4">
      <c r="C3820" s="38"/>
      <c r="D3820" s="38"/>
    </row>
    <row r="3821" spans="3:4">
      <c r="C3821" s="38"/>
      <c r="D3821" s="38"/>
    </row>
    <row r="3822" spans="3:4">
      <c r="C3822" s="38"/>
      <c r="D3822" s="38"/>
    </row>
    <row r="3823" spans="3:4">
      <c r="C3823" s="38"/>
      <c r="D3823" s="38"/>
    </row>
    <row r="3824" spans="3:4">
      <c r="C3824" s="38"/>
      <c r="D3824" s="38"/>
    </row>
    <row r="3825" spans="3:4">
      <c r="C3825" s="38"/>
      <c r="D3825" s="38"/>
    </row>
    <row r="3826" spans="3:4">
      <c r="C3826" s="38"/>
      <c r="D3826" s="38"/>
    </row>
    <row r="3827" spans="3:4">
      <c r="C3827" s="38"/>
      <c r="D3827" s="38"/>
    </row>
    <row r="3828" spans="3:4">
      <c r="C3828" s="38"/>
      <c r="D3828" s="38"/>
    </row>
    <row r="3829" spans="3:4">
      <c r="C3829" s="38"/>
      <c r="D3829" s="38"/>
    </row>
    <row r="3830" spans="3:4">
      <c r="C3830" s="38"/>
      <c r="D3830" s="38"/>
    </row>
    <row r="3831" spans="3:4">
      <c r="C3831" s="38"/>
      <c r="D3831" s="38"/>
    </row>
    <row r="3832" spans="3:4">
      <c r="C3832" s="38"/>
      <c r="D3832" s="38"/>
    </row>
    <row r="3833" spans="3:4">
      <c r="C3833" s="38"/>
      <c r="D3833" s="38"/>
    </row>
    <row r="3834" spans="3:4">
      <c r="C3834" s="38"/>
      <c r="D3834" s="38"/>
    </row>
    <row r="3835" spans="3:4">
      <c r="C3835" s="38"/>
      <c r="D3835" s="38"/>
    </row>
    <row r="3836" spans="3:4">
      <c r="C3836" s="38"/>
      <c r="D3836" s="38"/>
    </row>
    <row r="3837" spans="3:4">
      <c r="C3837" s="38"/>
      <c r="D3837" s="38"/>
    </row>
    <row r="3838" spans="3:4">
      <c r="C3838" s="38"/>
      <c r="D3838" s="38"/>
    </row>
    <row r="3839" spans="3:4">
      <c r="C3839" s="38"/>
      <c r="D3839" s="38"/>
    </row>
    <row r="3840" spans="3:4">
      <c r="C3840" s="38"/>
      <c r="D3840" s="38"/>
    </row>
    <row r="3841" spans="3:4">
      <c r="C3841" s="38"/>
      <c r="D3841" s="38"/>
    </row>
    <row r="3842" spans="3:4">
      <c r="C3842" s="38"/>
      <c r="D3842" s="38"/>
    </row>
    <row r="3843" spans="3:4">
      <c r="C3843" s="38"/>
      <c r="D3843" s="38"/>
    </row>
    <row r="3844" spans="3:4">
      <c r="C3844" s="38"/>
      <c r="D3844" s="38"/>
    </row>
    <row r="3845" spans="3:4">
      <c r="C3845" s="38"/>
      <c r="D3845" s="38"/>
    </row>
    <row r="3846" spans="3:4">
      <c r="C3846" s="38"/>
      <c r="D3846" s="38"/>
    </row>
    <row r="3847" spans="3:4">
      <c r="C3847" s="38"/>
      <c r="D3847" s="38"/>
    </row>
    <row r="3848" spans="3:4">
      <c r="C3848" s="38"/>
      <c r="D3848" s="38"/>
    </row>
    <row r="3849" spans="3:4">
      <c r="C3849" s="38"/>
      <c r="D3849" s="38"/>
    </row>
    <row r="3850" spans="3:4">
      <c r="C3850" s="38"/>
      <c r="D3850" s="38"/>
    </row>
    <row r="3851" spans="3:4">
      <c r="C3851" s="38"/>
      <c r="D3851" s="38"/>
    </row>
    <row r="3852" spans="3:4">
      <c r="C3852" s="38"/>
      <c r="D3852" s="38"/>
    </row>
    <row r="3853" spans="3:4">
      <c r="C3853" s="38"/>
      <c r="D3853" s="38"/>
    </row>
    <row r="3854" spans="3:4">
      <c r="C3854" s="38"/>
      <c r="D3854" s="38"/>
    </row>
    <row r="3855" spans="3:4">
      <c r="C3855" s="38"/>
      <c r="D3855" s="38"/>
    </row>
    <row r="3856" spans="3:4">
      <c r="C3856" s="38"/>
      <c r="D3856" s="38"/>
    </row>
    <row r="3857" spans="3:4">
      <c r="C3857" s="38"/>
      <c r="D3857" s="38"/>
    </row>
    <row r="3858" spans="3:4">
      <c r="C3858" s="38"/>
      <c r="D3858" s="38"/>
    </row>
    <row r="3859" spans="3:4">
      <c r="C3859" s="38"/>
      <c r="D3859" s="38"/>
    </row>
    <row r="3860" spans="3:4">
      <c r="C3860" s="38"/>
      <c r="D3860" s="38"/>
    </row>
    <row r="3861" spans="3:4">
      <c r="C3861" s="38"/>
      <c r="D3861" s="38"/>
    </row>
    <row r="3862" spans="3:4">
      <c r="C3862" s="38"/>
      <c r="D3862" s="38"/>
    </row>
    <row r="3863" spans="3:4">
      <c r="C3863" s="38"/>
      <c r="D3863" s="38"/>
    </row>
    <row r="3864" spans="3:4">
      <c r="C3864" s="38"/>
      <c r="D3864" s="38"/>
    </row>
    <row r="3865" spans="3:4">
      <c r="C3865" s="38"/>
      <c r="D3865" s="38"/>
    </row>
    <row r="3866" spans="3:4">
      <c r="C3866" s="38"/>
      <c r="D3866" s="38"/>
    </row>
    <row r="3867" spans="3:4">
      <c r="C3867" s="38"/>
      <c r="D3867" s="38"/>
    </row>
    <row r="3868" spans="3:4">
      <c r="C3868" s="38"/>
      <c r="D3868" s="38"/>
    </row>
    <row r="3869" spans="3:4">
      <c r="C3869" s="38"/>
      <c r="D3869" s="38"/>
    </row>
    <row r="3870" spans="3:4">
      <c r="C3870" s="38"/>
      <c r="D3870" s="38"/>
    </row>
    <row r="3871" spans="3:4">
      <c r="C3871" s="38"/>
      <c r="D3871" s="38"/>
    </row>
    <row r="3872" spans="3:4">
      <c r="C3872" s="38"/>
      <c r="D3872" s="38"/>
    </row>
    <row r="3873" spans="3:4">
      <c r="C3873" s="38"/>
      <c r="D3873" s="38"/>
    </row>
    <row r="3874" spans="3:4">
      <c r="C3874" s="38"/>
      <c r="D3874" s="38"/>
    </row>
    <row r="3875" spans="3:4">
      <c r="C3875" s="38"/>
      <c r="D3875" s="38"/>
    </row>
    <row r="3876" spans="3:4">
      <c r="C3876" s="38"/>
      <c r="D3876" s="38"/>
    </row>
    <row r="3877" spans="3:4">
      <c r="C3877" s="38"/>
      <c r="D3877" s="38"/>
    </row>
    <row r="3878" spans="3:4">
      <c r="C3878" s="38"/>
      <c r="D3878" s="38"/>
    </row>
    <row r="3879" spans="3:4">
      <c r="C3879" s="38"/>
      <c r="D3879" s="38"/>
    </row>
    <row r="3880" spans="3:4">
      <c r="C3880" s="38"/>
      <c r="D3880" s="38"/>
    </row>
    <row r="3881" spans="3:4">
      <c r="C3881" s="38"/>
      <c r="D3881" s="38"/>
    </row>
    <row r="3882" spans="3:4">
      <c r="C3882" s="38"/>
      <c r="D3882" s="38"/>
    </row>
    <row r="3883" spans="3:4">
      <c r="C3883" s="38"/>
      <c r="D3883" s="38"/>
    </row>
    <row r="3884" spans="3:4">
      <c r="C3884" s="38"/>
      <c r="D3884" s="38"/>
    </row>
    <row r="3885" spans="3:4">
      <c r="C3885" s="38"/>
      <c r="D3885" s="38"/>
    </row>
    <row r="3886" spans="3:4">
      <c r="C3886" s="38"/>
      <c r="D3886" s="38"/>
    </row>
    <row r="3887" spans="3:4">
      <c r="C3887" s="38"/>
      <c r="D3887" s="38"/>
    </row>
    <row r="3888" spans="3:4">
      <c r="C3888" s="38"/>
      <c r="D3888" s="38"/>
    </row>
    <row r="3889" spans="3:4">
      <c r="C3889" s="38"/>
      <c r="D3889" s="38"/>
    </row>
    <row r="3890" spans="3:4">
      <c r="C3890" s="38"/>
      <c r="D3890" s="38"/>
    </row>
    <row r="3891" spans="3:4">
      <c r="C3891" s="38"/>
      <c r="D3891" s="38"/>
    </row>
    <row r="3892" spans="3:4">
      <c r="C3892" s="38"/>
      <c r="D3892" s="38"/>
    </row>
    <row r="3893" spans="3:4">
      <c r="C3893" s="38"/>
      <c r="D3893" s="38"/>
    </row>
    <row r="3894" spans="3:4">
      <c r="C3894" s="38"/>
      <c r="D3894" s="38"/>
    </row>
    <row r="3895" spans="3:4">
      <c r="C3895" s="38"/>
      <c r="D3895" s="38"/>
    </row>
    <row r="3896" spans="3:4">
      <c r="C3896" s="38"/>
      <c r="D3896" s="38"/>
    </row>
    <row r="3897" spans="3:4">
      <c r="C3897" s="38"/>
      <c r="D3897" s="38"/>
    </row>
    <row r="3898" spans="3:4">
      <c r="C3898" s="38"/>
      <c r="D3898" s="38"/>
    </row>
    <row r="3899" spans="3:4">
      <c r="C3899" s="38"/>
      <c r="D3899" s="38"/>
    </row>
    <row r="3900" spans="3:4">
      <c r="C3900" s="38"/>
      <c r="D3900" s="38"/>
    </row>
    <row r="3901" spans="3:4">
      <c r="C3901" s="38"/>
      <c r="D3901" s="38"/>
    </row>
    <row r="3902" spans="3:4">
      <c r="C3902" s="38"/>
      <c r="D3902" s="38"/>
    </row>
    <row r="3903" spans="3:4">
      <c r="C3903" s="38"/>
      <c r="D3903" s="38"/>
    </row>
    <row r="3904" spans="3:4">
      <c r="C3904" s="38"/>
      <c r="D3904" s="38"/>
    </row>
    <row r="3905" spans="3:4">
      <c r="C3905" s="38"/>
      <c r="D3905" s="38"/>
    </row>
    <row r="3906" spans="3:4">
      <c r="C3906" s="38"/>
      <c r="D3906" s="38"/>
    </row>
    <row r="3907" spans="3:4">
      <c r="C3907" s="38"/>
      <c r="D3907" s="38"/>
    </row>
    <row r="3908" spans="3:4">
      <c r="C3908" s="38"/>
      <c r="D3908" s="38"/>
    </row>
    <row r="3909" spans="3:4">
      <c r="C3909" s="38"/>
      <c r="D3909" s="38"/>
    </row>
    <row r="3910" spans="3:4">
      <c r="C3910" s="38"/>
      <c r="D3910" s="38"/>
    </row>
    <row r="3911" spans="3:4">
      <c r="C3911" s="38"/>
      <c r="D3911" s="38"/>
    </row>
    <row r="3912" spans="3:4">
      <c r="C3912" s="38"/>
      <c r="D3912" s="38"/>
    </row>
    <row r="3913" spans="3:4">
      <c r="C3913" s="38"/>
      <c r="D3913" s="38"/>
    </row>
    <row r="3914" spans="3:4">
      <c r="C3914" s="38"/>
      <c r="D3914" s="38"/>
    </row>
    <row r="3915" spans="3:4">
      <c r="C3915" s="38"/>
      <c r="D3915" s="38"/>
    </row>
    <row r="3916" spans="3:4">
      <c r="C3916" s="38"/>
      <c r="D3916" s="38"/>
    </row>
    <row r="3917" spans="3:4">
      <c r="C3917" s="38"/>
      <c r="D3917" s="38"/>
    </row>
    <row r="3918" spans="3:4">
      <c r="C3918" s="38"/>
      <c r="D3918" s="38"/>
    </row>
    <row r="3919" spans="3:4">
      <c r="C3919" s="38"/>
      <c r="D3919" s="38"/>
    </row>
    <row r="3920" spans="3:4">
      <c r="C3920" s="38"/>
      <c r="D3920" s="38"/>
    </row>
    <row r="3921" spans="3:4">
      <c r="C3921" s="38"/>
      <c r="D3921" s="38"/>
    </row>
    <row r="3922" spans="3:4">
      <c r="C3922" s="38"/>
      <c r="D3922" s="38"/>
    </row>
    <row r="3923" spans="3:4">
      <c r="C3923" s="38"/>
      <c r="D3923" s="38"/>
    </row>
    <row r="3924" spans="3:4">
      <c r="C3924" s="38"/>
      <c r="D3924" s="38"/>
    </row>
    <row r="3925" spans="3:4">
      <c r="C3925" s="38"/>
      <c r="D3925" s="38"/>
    </row>
    <row r="3926" spans="3:4">
      <c r="C3926" s="38"/>
      <c r="D3926" s="38"/>
    </row>
    <row r="3927" spans="3:4">
      <c r="C3927" s="38"/>
      <c r="D3927" s="38"/>
    </row>
    <row r="3928" spans="3:4">
      <c r="C3928" s="38"/>
      <c r="D3928" s="38"/>
    </row>
    <row r="3929" spans="3:4">
      <c r="C3929" s="38"/>
      <c r="D3929" s="38"/>
    </row>
    <row r="3930" spans="3:4">
      <c r="C3930" s="38"/>
      <c r="D3930" s="38"/>
    </row>
    <row r="3931" spans="3:4">
      <c r="C3931" s="38"/>
      <c r="D3931" s="38"/>
    </row>
    <row r="3932" spans="3:4">
      <c r="C3932" s="38"/>
      <c r="D3932" s="38"/>
    </row>
    <row r="3933" spans="3:4">
      <c r="C3933" s="38"/>
      <c r="D3933" s="38"/>
    </row>
    <row r="3934" spans="3:4">
      <c r="C3934" s="38"/>
      <c r="D3934" s="38"/>
    </row>
    <row r="3935" spans="3:4">
      <c r="C3935" s="38"/>
      <c r="D3935" s="38"/>
    </row>
    <row r="3936" spans="3:4">
      <c r="C3936" s="38"/>
      <c r="D3936" s="38"/>
    </row>
    <row r="3937" spans="3:4">
      <c r="C3937" s="38"/>
      <c r="D3937" s="38"/>
    </row>
    <row r="3938" spans="3:4">
      <c r="C3938" s="38"/>
      <c r="D3938" s="38"/>
    </row>
    <row r="3939" spans="3:4">
      <c r="C3939" s="38"/>
      <c r="D3939" s="38"/>
    </row>
    <row r="3940" spans="3:4">
      <c r="C3940" s="38"/>
      <c r="D3940" s="38"/>
    </row>
    <row r="3941" spans="3:4">
      <c r="C3941" s="38"/>
      <c r="D3941" s="38"/>
    </row>
    <row r="3942" spans="3:4">
      <c r="C3942" s="38"/>
      <c r="D3942" s="38"/>
    </row>
    <row r="3943" spans="3:4">
      <c r="C3943" s="38"/>
      <c r="D3943" s="38"/>
    </row>
    <row r="3944" spans="3:4">
      <c r="C3944" s="38"/>
      <c r="D3944" s="38"/>
    </row>
    <row r="3945" spans="3:4">
      <c r="C3945" s="38"/>
      <c r="D3945" s="38"/>
    </row>
    <row r="3946" spans="3:4">
      <c r="C3946" s="38"/>
      <c r="D3946" s="38"/>
    </row>
    <row r="3947" spans="3:4">
      <c r="C3947" s="38"/>
      <c r="D3947" s="38"/>
    </row>
    <row r="3948" spans="3:4">
      <c r="C3948" s="38"/>
      <c r="D3948" s="38"/>
    </row>
    <row r="3949" spans="3:4">
      <c r="C3949" s="38"/>
      <c r="D3949" s="38"/>
    </row>
    <row r="3950" spans="3:4">
      <c r="C3950" s="38"/>
      <c r="D3950" s="38"/>
    </row>
    <row r="3951" spans="3:4">
      <c r="C3951" s="38"/>
      <c r="D3951" s="38"/>
    </row>
    <row r="3952" spans="3:4">
      <c r="C3952" s="38"/>
      <c r="D3952" s="38"/>
    </row>
    <row r="3953" spans="3:4">
      <c r="C3953" s="38"/>
      <c r="D3953" s="38"/>
    </row>
    <row r="3954" spans="3:4">
      <c r="C3954" s="38"/>
      <c r="D3954" s="38"/>
    </row>
    <row r="3955" spans="3:4">
      <c r="C3955" s="38"/>
      <c r="D3955" s="38"/>
    </row>
    <row r="3956" spans="3:4">
      <c r="C3956" s="38"/>
      <c r="D3956" s="38"/>
    </row>
    <row r="3957" spans="3:4">
      <c r="C3957" s="38"/>
      <c r="D3957" s="38"/>
    </row>
    <row r="3958" spans="3:4">
      <c r="C3958" s="38"/>
      <c r="D3958" s="38"/>
    </row>
    <row r="3959" spans="3:4">
      <c r="C3959" s="38"/>
      <c r="D3959" s="38"/>
    </row>
    <row r="3960" spans="3:4">
      <c r="C3960" s="38"/>
      <c r="D3960" s="38"/>
    </row>
    <row r="3961" spans="3:4">
      <c r="C3961" s="38"/>
      <c r="D3961" s="38"/>
    </row>
    <row r="3962" spans="3:4">
      <c r="C3962" s="38"/>
      <c r="D3962" s="38"/>
    </row>
    <row r="3963" spans="3:4">
      <c r="C3963" s="38"/>
      <c r="D3963" s="38"/>
    </row>
    <row r="3964" spans="3:4">
      <c r="C3964" s="38"/>
      <c r="D3964" s="38"/>
    </row>
    <row r="3965" spans="3:4">
      <c r="C3965" s="38"/>
      <c r="D3965" s="38"/>
    </row>
    <row r="3966" spans="3:4">
      <c r="C3966" s="38"/>
      <c r="D3966" s="38"/>
    </row>
    <row r="3967" spans="3:4">
      <c r="C3967" s="38"/>
      <c r="D3967" s="38"/>
    </row>
    <row r="3968" spans="3:4">
      <c r="C3968" s="38"/>
      <c r="D3968" s="38"/>
    </row>
    <row r="3969" spans="3:4">
      <c r="C3969" s="38"/>
      <c r="D3969" s="38"/>
    </row>
    <row r="3970" spans="3:4">
      <c r="C3970" s="38"/>
      <c r="D3970" s="38"/>
    </row>
    <row r="3971" spans="3:4">
      <c r="C3971" s="38"/>
      <c r="D3971" s="38"/>
    </row>
    <row r="3972" spans="3:4">
      <c r="C3972" s="38"/>
      <c r="D3972" s="38"/>
    </row>
    <row r="3973" spans="3:4">
      <c r="C3973" s="38"/>
      <c r="D3973" s="38"/>
    </row>
    <row r="3974" spans="3:4">
      <c r="C3974" s="38"/>
      <c r="D3974" s="38"/>
    </row>
    <row r="3975" spans="3:4">
      <c r="C3975" s="38"/>
      <c r="D3975" s="38"/>
    </row>
    <row r="3976" spans="3:4">
      <c r="C3976" s="38"/>
      <c r="D3976" s="38"/>
    </row>
    <row r="3977" spans="3:4">
      <c r="C3977" s="38"/>
      <c r="D3977" s="38"/>
    </row>
    <row r="3978" spans="3:4">
      <c r="C3978" s="38"/>
      <c r="D3978" s="38"/>
    </row>
    <row r="3979" spans="3:4">
      <c r="C3979" s="38"/>
      <c r="D3979" s="38"/>
    </row>
    <row r="3980" spans="3:4">
      <c r="C3980" s="38"/>
      <c r="D3980" s="38"/>
    </row>
    <row r="3981" spans="3:4">
      <c r="C3981" s="38"/>
      <c r="D3981" s="38"/>
    </row>
    <row r="3982" spans="3:4">
      <c r="C3982" s="38"/>
      <c r="D3982" s="38"/>
    </row>
    <row r="3983" spans="3:4">
      <c r="C3983" s="38"/>
      <c r="D3983" s="38"/>
    </row>
    <row r="3984" spans="3:4">
      <c r="C3984" s="38"/>
      <c r="D3984" s="38"/>
    </row>
    <row r="3985" spans="3:4">
      <c r="C3985" s="38"/>
      <c r="D3985" s="38"/>
    </row>
    <row r="3986" spans="3:4">
      <c r="C3986" s="38"/>
      <c r="D3986" s="38"/>
    </row>
    <row r="3987" spans="3:4">
      <c r="C3987" s="38"/>
      <c r="D3987" s="38"/>
    </row>
    <row r="3988" spans="3:4">
      <c r="C3988" s="38"/>
      <c r="D3988" s="38"/>
    </row>
    <row r="3989" spans="3:4">
      <c r="C3989" s="38"/>
      <c r="D3989" s="38"/>
    </row>
    <row r="3990" spans="3:4">
      <c r="C3990" s="38"/>
      <c r="D3990" s="38"/>
    </row>
    <row r="3991" spans="3:4">
      <c r="C3991" s="38"/>
      <c r="D3991" s="38"/>
    </row>
    <row r="3992" spans="3:4">
      <c r="C3992" s="38"/>
      <c r="D3992" s="38"/>
    </row>
    <row r="3993" spans="3:4">
      <c r="C3993" s="38"/>
      <c r="D3993" s="38"/>
    </row>
    <row r="3994" spans="3:4">
      <c r="C3994" s="38"/>
      <c r="D3994" s="38"/>
    </row>
    <row r="3995" spans="3:4">
      <c r="C3995" s="38"/>
      <c r="D3995" s="38"/>
    </row>
    <row r="3996" spans="3:4">
      <c r="C3996" s="38"/>
      <c r="D3996" s="38"/>
    </row>
    <row r="3997" spans="3:4">
      <c r="C3997" s="38"/>
      <c r="D3997" s="38"/>
    </row>
    <row r="3998" spans="3:4">
      <c r="C3998" s="38"/>
      <c r="D3998" s="38"/>
    </row>
    <row r="3999" spans="3:4">
      <c r="C3999" s="38"/>
      <c r="D3999" s="38"/>
    </row>
    <row r="4000" spans="3:4">
      <c r="C4000" s="38"/>
      <c r="D4000" s="38"/>
    </row>
    <row r="4001" spans="3:4">
      <c r="C4001" s="38"/>
      <c r="D4001" s="38"/>
    </row>
    <row r="4002" spans="3:4">
      <c r="C4002" s="38"/>
      <c r="D4002" s="38"/>
    </row>
    <row r="4003" spans="3:4">
      <c r="C4003" s="38"/>
      <c r="D4003" s="38"/>
    </row>
    <row r="4004" spans="3:4">
      <c r="C4004" s="38"/>
      <c r="D4004" s="38"/>
    </row>
    <row r="4005" spans="3:4">
      <c r="C4005" s="38"/>
      <c r="D4005" s="38"/>
    </row>
    <row r="4006" spans="3:4">
      <c r="C4006" s="38"/>
      <c r="D4006" s="38"/>
    </row>
    <row r="4007" spans="3:4">
      <c r="C4007" s="38"/>
      <c r="D4007" s="38"/>
    </row>
    <row r="4008" spans="3:4">
      <c r="C4008" s="38"/>
      <c r="D4008" s="38"/>
    </row>
    <row r="4009" spans="3:4">
      <c r="C4009" s="38"/>
      <c r="D4009" s="38"/>
    </row>
    <row r="4010" spans="3:4">
      <c r="C4010" s="38"/>
      <c r="D4010" s="38"/>
    </row>
    <row r="4011" spans="3:4">
      <c r="C4011" s="38"/>
      <c r="D4011" s="38"/>
    </row>
    <row r="4012" spans="3:4">
      <c r="C4012" s="38"/>
      <c r="D4012" s="38"/>
    </row>
    <row r="4013" spans="3:4">
      <c r="C4013" s="38"/>
      <c r="D4013" s="38"/>
    </row>
    <row r="4014" spans="3:4">
      <c r="C4014" s="38"/>
      <c r="D4014" s="38"/>
    </row>
    <row r="4015" spans="3:4">
      <c r="C4015" s="38"/>
      <c r="D4015" s="38"/>
    </row>
    <row r="4016" spans="3:4">
      <c r="C4016" s="38"/>
      <c r="D4016" s="38"/>
    </row>
    <row r="4017" spans="3:4">
      <c r="C4017" s="38"/>
      <c r="D4017" s="38"/>
    </row>
    <row r="4018" spans="3:4">
      <c r="C4018" s="38"/>
      <c r="D4018" s="38"/>
    </row>
    <row r="4019" spans="3:4">
      <c r="C4019" s="38"/>
      <c r="D4019" s="38"/>
    </row>
    <row r="4020" spans="3:4">
      <c r="C4020" s="38"/>
      <c r="D4020" s="38"/>
    </row>
    <row r="4021" spans="3:4">
      <c r="C4021" s="38"/>
      <c r="D4021" s="38"/>
    </row>
    <row r="4022" spans="3:4">
      <c r="C4022" s="38"/>
      <c r="D4022" s="38"/>
    </row>
    <row r="4023" spans="3:4">
      <c r="C4023" s="38"/>
      <c r="D4023" s="38"/>
    </row>
    <row r="4024" spans="3:4">
      <c r="C4024" s="38"/>
      <c r="D4024" s="38"/>
    </row>
    <row r="4025" spans="3:4">
      <c r="C4025" s="38"/>
      <c r="D4025" s="38"/>
    </row>
    <row r="4026" spans="3:4">
      <c r="C4026" s="38"/>
      <c r="D4026" s="38"/>
    </row>
    <row r="4027" spans="3:4">
      <c r="C4027" s="38"/>
      <c r="D4027" s="38"/>
    </row>
    <row r="4028" spans="3:4">
      <c r="C4028" s="38"/>
      <c r="D4028" s="38"/>
    </row>
    <row r="4029" spans="3:4">
      <c r="C4029" s="38"/>
      <c r="D4029" s="38"/>
    </row>
    <row r="4030" spans="3:4">
      <c r="C4030" s="38"/>
      <c r="D4030" s="38"/>
    </row>
    <row r="4031" spans="3:4">
      <c r="C4031" s="38"/>
      <c r="D4031" s="38"/>
    </row>
    <row r="4032" spans="3:4">
      <c r="C4032" s="38"/>
      <c r="D4032" s="38"/>
    </row>
    <row r="4033" spans="3:4">
      <c r="C4033" s="38"/>
      <c r="D4033" s="38"/>
    </row>
    <row r="4034" spans="3:4">
      <c r="C4034" s="38"/>
      <c r="D4034" s="38"/>
    </row>
    <row r="4035" spans="3:4">
      <c r="C4035" s="38"/>
      <c r="D4035" s="38"/>
    </row>
    <row r="4036" spans="3:4">
      <c r="C4036" s="38"/>
      <c r="D4036" s="38"/>
    </row>
    <row r="4037" spans="3:4">
      <c r="C4037" s="38"/>
      <c r="D4037" s="38"/>
    </row>
    <row r="4038" spans="3:4">
      <c r="C4038" s="38"/>
      <c r="D4038" s="38"/>
    </row>
    <row r="4039" spans="3:4">
      <c r="C4039" s="38"/>
      <c r="D4039" s="38"/>
    </row>
    <row r="4040" spans="3:4">
      <c r="C4040" s="38"/>
      <c r="D4040" s="38"/>
    </row>
    <row r="4041" spans="3:4">
      <c r="C4041" s="38"/>
      <c r="D4041" s="38"/>
    </row>
    <row r="4042" spans="3:4">
      <c r="C4042" s="38"/>
      <c r="D4042" s="38"/>
    </row>
    <row r="4043" spans="3:4">
      <c r="C4043" s="38"/>
      <c r="D4043" s="38"/>
    </row>
    <row r="4044" spans="3:4">
      <c r="C4044" s="38"/>
      <c r="D4044" s="38"/>
    </row>
    <row r="4045" spans="3:4">
      <c r="C4045" s="38"/>
      <c r="D4045" s="38"/>
    </row>
    <row r="4046" spans="3:4">
      <c r="C4046" s="38"/>
      <c r="D4046" s="38"/>
    </row>
    <row r="4047" spans="3:4">
      <c r="C4047" s="38"/>
      <c r="D4047" s="38"/>
    </row>
    <row r="4048" spans="3:4">
      <c r="C4048" s="38"/>
      <c r="D4048" s="38"/>
    </row>
    <row r="4049" spans="3:4">
      <c r="C4049" s="38"/>
      <c r="D4049" s="38"/>
    </row>
    <row r="4050" spans="3:4">
      <c r="C4050" s="38"/>
      <c r="D4050" s="38"/>
    </row>
    <row r="4051" spans="3:4">
      <c r="C4051" s="38"/>
      <c r="D4051" s="38"/>
    </row>
    <row r="4052" spans="3:4">
      <c r="C4052" s="38"/>
      <c r="D4052" s="38"/>
    </row>
    <row r="4053" spans="3:4">
      <c r="C4053" s="38"/>
      <c r="D4053" s="38"/>
    </row>
    <row r="4054" spans="3:4">
      <c r="C4054" s="38"/>
      <c r="D4054" s="38"/>
    </row>
    <row r="4055" spans="3:4">
      <c r="C4055" s="38"/>
      <c r="D4055" s="38"/>
    </row>
    <row r="4056" spans="3:4">
      <c r="C4056" s="38"/>
      <c r="D4056" s="38"/>
    </row>
    <row r="4057" spans="3:4">
      <c r="C4057" s="38"/>
      <c r="D4057" s="38"/>
    </row>
    <row r="4058" spans="3:4">
      <c r="C4058" s="38"/>
      <c r="D4058" s="38"/>
    </row>
    <row r="4059" spans="3:4">
      <c r="C4059" s="38"/>
      <c r="D4059" s="38"/>
    </row>
    <row r="4060" spans="3:4">
      <c r="C4060" s="38"/>
      <c r="D4060" s="38"/>
    </row>
    <row r="4061" spans="3:4">
      <c r="C4061" s="38"/>
      <c r="D4061" s="38"/>
    </row>
    <row r="4062" spans="3:4">
      <c r="C4062" s="38"/>
      <c r="D4062" s="38"/>
    </row>
    <row r="4063" spans="3:4">
      <c r="C4063" s="38"/>
      <c r="D4063" s="38"/>
    </row>
    <row r="4064" spans="3:4">
      <c r="C4064" s="38"/>
      <c r="D4064" s="38"/>
    </row>
    <row r="4065" spans="3:4">
      <c r="C4065" s="38"/>
      <c r="D4065" s="38"/>
    </row>
    <row r="4066" spans="3:4">
      <c r="C4066" s="38"/>
      <c r="D4066" s="38"/>
    </row>
    <row r="4067" spans="3:4">
      <c r="C4067" s="38"/>
      <c r="D4067" s="38"/>
    </row>
    <row r="4068" spans="3:4">
      <c r="C4068" s="38"/>
      <c r="D4068" s="38"/>
    </row>
    <row r="4069" spans="3:4">
      <c r="C4069" s="38"/>
      <c r="D4069" s="38"/>
    </row>
    <row r="4070" spans="3:4">
      <c r="C4070" s="38"/>
      <c r="D4070" s="38"/>
    </row>
    <row r="4071" spans="3:4">
      <c r="C4071" s="38"/>
      <c r="D4071" s="38"/>
    </row>
    <row r="4072" spans="3:4">
      <c r="C4072" s="38"/>
      <c r="D4072" s="38"/>
    </row>
    <row r="4073" spans="3:4">
      <c r="C4073" s="38"/>
      <c r="D4073" s="38"/>
    </row>
    <row r="4074" spans="3:4">
      <c r="C4074" s="38"/>
      <c r="D4074" s="38"/>
    </row>
    <row r="4075" spans="3:4">
      <c r="C4075" s="38"/>
      <c r="D4075" s="38"/>
    </row>
    <row r="4076" spans="3:4">
      <c r="C4076" s="38"/>
      <c r="D4076" s="38"/>
    </row>
    <row r="4077" spans="3:4">
      <c r="C4077" s="38"/>
      <c r="D4077" s="38"/>
    </row>
    <row r="4078" spans="3:4">
      <c r="C4078" s="38"/>
      <c r="D4078" s="38"/>
    </row>
    <row r="4079" spans="3:4">
      <c r="C4079" s="38"/>
      <c r="D4079" s="38"/>
    </row>
    <row r="4080" spans="3:4">
      <c r="C4080" s="38"/>
      <c r="D4080" s="38"/>
    </row>
    <row r="4081" spans="3:4">
      <c r="C4081" s="38"/>
      <c r="D4081" s="38"/>
    </row>
    <row r="4082" spans="3:4">
      <c r="C4082" s="38"/>
      <c r="D4082" s="38"/>
    </row>
    <row r="4083" spans="3:4">
      <c r="C4083" s="38"/>
      <c r="D4083" s="38"/>
    </row>
    <row r="4084" spans="3:4">
      <c r="C4084" s="38"/>
      <c r="D4084" s="38"/>
    </row>
    <row r="4085" spans="3:4">
      <c r="C4085" s="38"/>
      <c r="D4085" s="38"/>
    </row>
    <row r="4086" spans="3:4">
      <c r="C4086" s="38"/>
      <c r="D4086" s="38"/>
    </row>
    <row r="4087" spans="3:4">
      <c r="C4087" s="38"/>
      <c r="D4087" s="38"/>
    </row>
    <row r="4088" spans="3:4">
      <c r="C4088" s="38"/>
      <c r="D4088" s="38"/>
    </row>
    <row r="4089" spans="3:4">
      <c r="C4089" s="38"/>
      <c r="D4089" s="38"/>
    </row>
    <row r="4090" spans="3:4">
      <c r="C4090" s="38"/>
      <c r="D4090" s="38"/>
    </row>
    <row r="4091" spans="3:4">
      <c r="C4091" s="38"/>
      <c r="D4091" s="38"/>
    </row>
    <row r="4092" spans="3:4">
      <c r="C4092" s="38"/>
      <c r="D4092" s="38"/>
    </row>
    <row r="4093" spans="3:4">
      <c r="C4093" s="38"/>
      <c r="D4093" s="38"/>
    </row>
    <row r="4094" spans="3:4">
      <c r="C4094" s="38"/>
      <c r="D4094" s="38"/>
    </row>
    <row r="4095" spans="3:4">
      <c r="C4095" s="38"/>
      <c r="D4095" s="38"/>
    </row>
    <row r="4096" spans="3:4">
      <c r="C4096" s="38"/>
      <c r="D4096" s="38"/>
    </row>
    <row r="4097" spans="3:4">
      <c r="C4097" s="38"/>
      <c r="D4097" s="38"/>
    </row>
    <row r="4098" spans="3:4">
      <c r="C4098" s="38"/>
      <c r="D4098" s="38"/>
    </row>
    <row r="4099" spans="3:4">
      <c r="C4099" s="38"/>
      <c r="D4099" s="38"/>
    </row>
    <row r="4100" spans="3:4">
      <c r="C4100" s="38"/>
      <c r="D4100" s="38"/>
    </row>
    <row r="4101" spans="3:4">
      <c r="C4101" s="38"/>
      <c r="D4101" s="38"/>
    </row>
    <row r="4102" spans="3:4">
      <c r="C4102" s="38"/>
      <c r="D4102" s="38"/>
    </row>
    <row r="4103" spans="3:4">
      <c r="C4103" s="38"/>
      <c r="D4103" s="38"/>
    </row>
    <row r="4104" spans="3:4">
      <c r="C4104" s="38"/>
      <c r="D4104" s="38"/>
    </row>
    <row r="4105" spans="3:4">
      <c r="C4105" s="38"/>
      <c r="D4105" s="38"/>
    </row>
    <row r="4106" spans="3:4">
      <c r="C4106" s="38"/>
      <c r="D4106" s="38"/>
    </row>
    <row r="4107" spans="3:4">
      <c r="C4107" s="38"/>
      <c r="D4107" s="38"/>
    </row>
    <row r="4108" spans="3:4">
      <c r="C4108" s="38"/>
      <c r="D4108" s="38"/>
    </row>
    <row r="4109" spans="3:4">
      <c r="C4109" s="38"/>
      <c r="D4109" s="38"/>
    </row>
    <row r="4110" spans="3:4">
      <c r="C4110" s="38"/>
      <c r="D4110" s="38"/>
    </row>
    <row r="4111" spans="3:4">
      <c r="C4111" s="38"/>
      <c r="D4111" s="38"/>
    </row>
    <row r="4112" spans="3:4">
      <c r="C4112" s="38"/>
      <c r="D4112" s="38"/>
    </row>
    <row r="4113" spans="3:4">
      <c r="C4113" s="38"/>
      <c r="D4113" s="38"/>
    </row>
    <row r="4114" spans="3:4">
      <c r="C4114" s="38"/>
      <c r="D4114" s="38"/>
    </row>
    <row r="4115" spans="3:4">
      <c r="C4115" s="38"/>
      <c r="D4115" s="38"/>
    </row>
    <row r="4116" spans="3:4">
      <c r="C4116" s="38"/>
      <c r="D4116" s="38"/>
    </row>
    <row r="4117" spans="3:4">
      <c r="C4117" s="38"/>
      <c r="D4117" s="38"/>
    </row>
    <row r="4118" spans="3:4">
      <c r="C4118" s="38"/>
      <c r="D4118" s="38"/>
    </row>
    <row r="4119" spans="3:4">
      <c r="C4119" s="38"/>
      <c r="D4119" s="38"/>
    </row>
    <row r="4120" spans="3:4">
      <c r="C4120" s="38"/>
      <c r="D4120" s="38"/>
    </row>
    <row r="4121" spans="3:4">
      <c r="C4121" s="38"/>
      <c r="D4121" s="38"/>
    </row>
    <row r="4122" spans="3:4">
      <c r="C4122" s="38"/>
      <c r="D4122" s="38"/>
    </row>
    <row r="4123" spans="3:4">
      <c r="C4123" s="38"/>
      <c r="D4123" s="38"/>
    </row>
    <row r="4124" spans="3:4">
      <c r="C4124" s="38"/>
      <c r="D4124" s="38"/>
    </row>
    <row r="4125" spans="3:4">
      <c r="C4125" s="38"/>
      <c r="D4125" s="38"/>
    </row>
    <row r="4126" spans="3:4">
      <c r="C4126" s="38"/>
      <c r="D4126" s="38"/>
    </row>
    <row r="4127" spans="3:4">
      <c r="C4127" s="38"/>
      <c r="D4127" s="38"/>
    </row>
    <row r="4128" spans="3:4">
      <c r="C4128" s="38"/>
      <c r="D4128" s="38"/>
    </row>
    <row r="4129" spans="3:4">
      <c r="C4129" s="38"/>
      <c r="D4129" s="38"/>
    </row>
    <row r="4130" spans="3:4">
      <c r="C4130" s="38"/>
      <c r="D4130" s="38"/>
    </row>
    <row r="4131" spans="3:4">
      <c r="C4131" s="38"/>
      <c r="D4131" s="38"/>
    </row>
    <row r="4132" spans="3:4">
      <c r="C4132" s="38"/>
      <c r="D4132" s="38"/>
    </row>
    <row r="4133" spans="3:4">
      <c r="C4133" s="38"/>
      <c r="D4133" s="38"/>
    </row>
    <row r="4134" spans="3:4">
      <c r="C4134" s="38"/>
      <c r="D4134" s="38"/>
    </row>
    <row r="4135" spans="3:4">
      <c r="C4135" s="38"/>
      <c r="D4135" s="38"/>
    </row>
    <row r="4136" spans="3:4">
      <c r="C4136" s="38"/>
      <c r="D4136" s="38"/>
    </row>
    <row r="4137" spans="3:4">
      <c r="C4137" s="38"/>
      <c r="D4137" s="38"/>
    </row>
    <row r="4138" spans="3:4">
      <c r="C4138" s="38"/>
      <c r="D4138" s="38"/>
    </row>
    <row r="4139" spans="3:4">
      <c r="C4139" s="38"/>
      <c r="D4139" s="38"/>
    </row>
    <row r="4140" spans="3:4">
      <c r="C4140" s="38"/>
      <c r="D4140" s="38"/>
    </row>
    <row r="4141" spans="3:4">
      <c r="C4141" s="38"/>
      <c r="D4141" s="38"/>
    </row>
    <row r="4142" spans="3:4">
      <c r="C4142" s="38"/>
      <c r="D4142" s="38"/>
    </row>
    <row r="4143" spans="3:4">
      <c r="C4143" s="38"/>
      <c r="D4143" s="38"/>
    </row>
    <row r="4144" spans="3:4">
      <c r="C4144" s="38"/>
      <c r="D4144" s="38"/>
    </row>
    <row r="4145" spans="3:4">
      <c r="C4145" s="38"/>
      <c r="D4145" s="38"/>
    </row>
    <row r="4146" spans="3:4">
      <c r="C4146" s="38"/>
      <c r="D4146" s="38"/>
    </row>
    <row r="4147" spans="3:4">
      <c r="C4147" s="38"/>
      <c r="D4147" s="38"/>
    </row>
    <row r="4148" spans="3:4">
      <c r="C4148" s="38"/>
      <c r="D4148" s="38"/>
    </row>
    <row r="4149" spans="3:4">
      <c r="C4149" s="38"/>
      <c r="D4149" s="38"/>
    </row>
    <row r="4150" spans="3:4">
      <c r="C4150" s="38"/>
      <c r="D4150" s="38"/>
    </row>
    <row r="4151" spans="3:4">
      <c r="C4151" s="38"/>
      <c r="D4151" s="38"/>
    </row>
    <row r="4152" spans="3:4">
      <c r="C4152" s="38"/>
      <c r="D4152" s="38"/>
    </row>
    <row r="4153" spans="3:4">
      <c r="C4153" s="38"/>
      <c r="D4153" s="38"/>
    </row>
    <row r="4154" spans="3:4">
      <c r="C4154" s="38"/>
      <c r="D4154" s="38"/>
    </row>
    <row r="4155" spans="3:4">
      <c r="C4155" s="38"/>
      <c r="D4155" s="38"/>
    </row>
    <row r="4156" spans="3:4">
      <c r="C4156" s="38"/>
      <c r="D4156" s="38"/>
    </row>
    <row r="4157" spans="3:4">
      <c r="C4157" s="38"/>
      <c r="D4157" s="38"/>
    </row>
    <row r="4158" spans="3:4">
      <c r="C4158" s="38"/>
      <c r="D4158" s="38"/>
    </row>
    <row r="4159" spans="3:4">
      <c r="C4159" s="38"/>
      <c r="D4159" s="38"/>
    </row>
    <row r="4160" spans="3:4">
      <c r="C4160" s="38"/>
      <c r="D4160" s="38"/>
    </row>
    <row r="4161" spans="3:4">
      <c r="C4161" s="38"/>
      <c r="D4161" s="38"/>
    </row>
    <row r="4162" spans="3:4">
      <c r="C4162" s="38"/>
      <c r="D4162" s="38"/>
    </row>
    <row r="4163" spans="3:4">
      <c r="C4163" s="38"/>
      <c r="D4163" s="38"/>
    </row>
    <row r="4164" spans="3:4">
      <c r="C4164" s="38"/>
      <c r="D4164" s="38"/>
    </row>
    <row r="4165" spans="3:4">
      <c r="C4165" s="38"/>
      <c r="D4165" s="38"/>
    </row>
    <row r="4166" spans="3:4">
      <c r="C4166" s="38"/>
      <c r="D4166" s="38"/>
    </row>
    <row r="4167" spans="3:4">
      <c r="C4167" s="38"/>
      <c r="D4167" s="38"/>
    </row>
    <row r="4168" spans="3:4">
      <c r="C4168" s="38"/>
      <c r="D4168" s="38"/>
    </row>
    <row r="4169" spans="3:4">
      <c r="C4169" s="38"/>
      <c r="D4169" s="38"/>
    </row>
    <row r="4170" spans="3:4">
      <c r="C4170" s="38"/>
      <c r="D4170" s="38"/>
    </row>
    <row r="4171" spans="3:4">
      <c r="C4171" s="38"/>
      <c r="D4171" s="38"/>
    </row>
    <row r="4172" spans="3:4">
      <c r="C4172" s="38"/>
      <c r="D4172" s="38"/>
    </row>
    <row r="4173" spans="3:4">
      <c r="C4173" s="38"/>
      <c r="D4173" s="38"/>
    </row>
    <row r="4174" spans="3:4">
      <c r="C4174" s="38"/>
      <c r="D4174" s="38"/>
    </row>
    <row r="4175" spans="3:4">
      <c r="C4175" s="38"/>
      <c r="D4175" s="38"/>
    </row>
    <row r="4176" spans="3:4">
      <c r="C4176" s="38"/>
      <c r="D4176" s="38"/>
    </row>
    <row r="4177" spans="3:4">
      <c r="C4177" s="38"/>
      <c r="D4177" s="38"/>
    </row>
    <row r="4178" spans="3:4">
      <c r="C4178" s="38"/>
      <c r="D4178" s="38"/>
    </row>
    <row r="4179" spans="3:4">
      <c r="C4179" s="38"/>
      <c r="D4179" s="38"/>
    </row>
    <row r="4180" spans="3:4">
      <c r="C4180" s="38"/>
      <c r="D4180" s="38"/>
    </row>
    <row r="4181" spans="3:4">
      <c r="C4181" s="38"/>
      <c r="D4181" s="38"/>
    </row>
    <row r="4182" spans="3:4">
      <c r="C4182" s="38"/>
      <c r="D4182" s="38"/>
    </row>
    <row r="4183" spans="3:4">
      <c r="C4183" s="38"/>
      <c r="D4183" s="38"/>
    </row>
    <row r="4184" spans="3:4">
      <c r="C4184" s="38"/>
      <c r="D4184" s="38"/>
    </row>
    <row r="4185" spans="3:4">
      <c r="C4185" s="38"/>
      <c r="D4185" s="38"/>
    </row>
    <row r="4186" spans="3:4">
      <c r="C4186" s="38"/>
      <c r="D4186" s="38"/>
    </row>
    <row r="4187" spans="3:4">
      <c r="C4187" s="38"/>
      <c r="D4187" s="38"/>
    </row>
    <row r="4188" spans="3:4">
      <c r="C4188" s="38"/>
      <c r="D4188" s="38"/>
    </row>
    <row r="4189" spans="3:4">
      <c r="C4189" s="38"/>
      <c r="D4189" s="38"/>
    </row>
    <row r="4190" spans="3:4">
      <c r="C4190" s="38"/>
      <c r="D4190" s="38"/>
    </row>
    <row r="4191" spans="3:4">
      <c r="C4191" s="38"/>
      <c r="D4191" s="38"/>
    </row>
    <row r="4192" spans="3:4">
      <c r="C4192" s="38"/>
      <c r="D4192" s="38"/>
    </row>
    <row r="4193" spans="3:4">
      <c r="C4193" s="38"/>
      <c r="D4193" s="38"/>
    </row>
    <row r="4194" spans="3:4">
      <c r="C4194" s="38"/>
      <c r="D4194" s="38"/>
    </row>
    <row r="4195" spans="3:4">
      <c r="C4195" s="38"/>
      <c r="D4195" s="38"/>
    </row>
    <row r="4196" spans="3:4">
      <c r="C4196" s="38"/>
      <c r="D4196" s="38"/>
    </row>
    <row r="4197" spans="3:4">
      <c r="C4197" s="38"/>
      <c r="D4197" s="38"/>
    </row>
    <row r="4198" spans="3:4">
      <c r="C4198" s="38"/>
      <c r="D4198" s="38"/>
    </row>
    <row r="4199" spans="3:4">
      <c r="C4199" s="38"/>
      <c r="D4199" s="38"/>
    </row>
    <row r="4200" spans="3:4">
      <c r="C4200" s="38"/>
      <c r="D4200" s="38"/>
    </row>
    <row r="4201" spans="3:4">
      <c r="C4201" s="38"/>
      <c r="D4201" s="38"/>
    </row>
    <row r="4202" spans="3:4">
      <c r="C4202" s="38"/>
      <c r="D4202" s="38"/>
    </row>
    <row r="4203" spans="3:4">
      <c r="C4203" s="38"/>
      <c r="D4203" s="38"/>
    </row>
    <row r="4204" spans="3:4">
      <c r="C4204" s="38"/>
      <c r="D4204" s="38"/>
    </row>
    <row r="4205" spans="3:4">
      <c r="C4205" s="38"/>
      <c r="D4205" s="38"/>
    </row>
    <row r="4206" spans="3:4">
      <c r="C4206" s="38"/>
      <c r="D4206" s="38"/>
    </row>
    <row r="4207" spans="3:4">
      <c r="C4207" s="38"/>
      <c r="D4207" s="38"/>
    </row>
    <row r="4208" spans="3:4">
      <c r="C4208" s="38"/>
      <c r="D4208" s="38"/>
    </row>
    <row r="4209" spans="3:4">
      <c r="C4209" s="38"/>
      <c r="D4209" s="38"/>
    </row>
    <row r="4210" spans="3:4">
      <c r="C4210" s="38"/>
      <c r="D4210" s="38"/>
    </row>
    <row r="4211" spans="3:4">
      <c r="C4211" s="38"/>
      <c r="D4211" s="38"/>
    </row>
    <row r="4212" spans="3:4">
      <c r="C4212" s="38"/>
      <c r="D4212" s="38"/>
    </row>
    <row r="4213" spans="3:4">
      <c r="C4213" s="38"/>
      <c r="D4213" s="38"/>
    </row>
    <row r="4214" spans="3:4">
      <c r="C4214" s="38"/>
      <c r="D4214" s="38"/>
    </row>
    <row r="4215" spans="3:4">
      <c r="C4215" s="38"/>
      <c r="D4215" s="38"/>
    </row>
    <row r="4216" spans="3:4">
      <c r="C4216" s="38"/>
      <c r="D4216" s="38"/>
    </row>
    <row r="4217" spans="3:4">
      <c r="C4217" s="38"/>
      <c r="D4217" s="38"/>
    </row>
    <row r="4218" spans="3:4">
      <c r="C4218" s="38"/>
      <c r="D4218" s="38"/>
    </row>
    <row r="4219" spans="3:4">
      <c r="C4219" s="38"/>
      <c r="D4219" s="38"/>
    </row>
    <row r="4220" spans="3:4">
      <c r="C4220" s="38"/>
      <c r="D4220" s="38"/>
    </row>
    <row r="4221" spans="3:4">
      <c r="C4221" s="38"/>
      <c r="D4221" s="38"/>
    </row>
    <row r="4222" spans="3:4">
      <c r="C4222" s="38"/>
      <c r="D4222" s="38"/>
    </row>
    <row r="4223" spans="3:4">
      <c r="C4223" s="38"/>
      <c r="D4223" s="38"/>
    </row>
    <row r="4224" spans="3:4">
      <c r="C4224" s="38"/>
      <c r="D4224" s="38"/>
    </row>
    <row r="4225" spans="3:4">
      <c r="C4225" s="38"/>
      <c r="D4225" s="38"/>
    </row>
    <row r="4226" spans="3:4">
      <c r="C4226" s="38"/>
      <c r="D4226" s="38"/>
    </row>
    <row r="4227" spans="3:4">
      <c r="C4227" s="38"/>
      <c r="D4227" s="38"/>
    </row>
    <row r="4228" spans="3:4">
      <c r="C4228" s="38"/>
      <c r="D4228" s="38"/>
    </row>
    <row r="4229" spans="3:4">
      <c r="C4229" s="38"/>
      <c r="D4229" s="38"/>
    </row>
    <row r="4230" spans="3:4">
      <c r="C4230" s="38"/>
      <c r="D4230" s="38"/>
    </row>
    <row r="4231" spans="3:4">
      <c r="C4231" s="38"/>
      <c r="D4231" s="38"/>
    </row>
    <row r="4232" spans="3:4">
      <c r="C4232" s="38"/>
      <c r="D4232" s="38"/>
    </row>
    <row r="4233" spans="3:4">
      <c r="C4233" s="38"/>
      <c r="D4233" s="38"/>
    </row>
    <row r="4234" spans="3:4">
      <c r="C4234" s="38"/>
      <c r="D4234" s="38"/>
    </row>
    <row r="4235" spans="3:4">
      <c r="C4235" s="38"/>
      <c r="D4235" s="38"/>
    </row>
    <row r="4236" spans="3:4">
      <c r="C4236" s="38"/>
      <c r="D4236" s="38"/>
    </row>
    <row r="4237" spans="3:4">
      <c r="C4237" s="38"/>
      <c r="D4237" s="38"/>
    </row>
    <row r="4238" spans="3:4">
      <c r="C4238" s="38"/>
      <c r="D4238" s="38"/>
    </row>
    <row r="4239" spans="3:4">
      <c r="C4239" s="38"/>
      <c r="D4239" s="38"/>
    </row>
    <row r="4240" spans="3:4">
      <c r="C4240" s="38"/>
      <c r="D4240" s="38"/>
    </row>
    <row r="4241" spans="3:4">
      <c r="C4241" s="38"/>
      <c r="D4241" s="38"/>
    </row>
    <row r="4242" spans="3:4">
      <c r="C4242" s="38"/>
      <c r="D4242" s="38"/>
    </row>
    <row r="4243" spans="3:4">
      <c r="C4243" s="38"/>
      <c r="D4243" s="38"/>
    </row>
    <row r="4244" spans="3:4">
      <c r="C4244" s="38"/>
      <c r="D4244" s="38"/>
    </row>
    <row r="4245" spans="3:4">
      <c r="C4245" s="38"/>
      <c r="D4245" s="38"/>
    </row>
    <row r="4246" spans="3:4">
      <c r="C4246" s="38"/>
      <c r="D4246" s="38"/>
    </row>
    <row r="4247" spans="3:4">
      <c r="C4247" s="38"/>
      <c r="D4247" s="38"/>
    </row>
    <row r="4248" spans="3:4">
      <c r="C4248" s="38"/>
      <c r="D4248" s="38"/>
    </row>
    <row r="4249" spans="3:4">
      <c r="C4249" s="38"/>
      <c r="D4249" s="38"/>
    </row>
    <row r="4250" spans="3:4">
      <c r="C4250" s="38"/>
      <c r="D4250" s="38"/>
    </row>
    <row r="4251" spans="3:4">
      <c r="C4251" s="38"/>
      <c r="D4251" s="38"/>
    </row>
    <row r="4252" spans="3:4">
      <c r="C4252" s="38"/>
      <c r="D4252" s="38"/>
    </row>
    <row r="4253" spans="3:4">
      <c r="C4253" s="38"/>
      <c r="D4253" s="38"/>
    </row>
    <row r="4254" spans="3:4">
      <c r="C4254" s="38"/>
      <c r="D4254" s="38"/>
    </row>
    <row r="4255" spans="3:4">
      <c r="C4255" s="38"/>
      <c r="D4255" s="38"/>
    </row>
    <row r="4256" spans="3:4">
      <c r="C4256" s="38"/>
      <c r="D4256" s="38"/>
    </row>
    <row r="4257" spans="3:4">
      <c r="C4257" s="38"/>
      <c r="D4257" s="38"/>
    </row>
    <row r="4258" spans="3:4">
      <c r="C4258" s="38"/>
      <c r="D4258" s="38"/>
    </row>
    <row r="4259" spans="3:4">
      <c r="C4259" s="38"/>
      <c r="D4259" s="38"/>
    </row>
    <row r="4260" spans="3:4">
      <c r="C4260" s="38"/>
      <c r="D4260" s="38"/>
    </row>
    <row r="4261" spans="3:4">
      <c r="C4261" s="38"/>
      <c r="D4261" s="38"/>
    </row>
    <row r="4262" spans="3:4">
      <c r="C4262" s="38"/>
      <c r="D4262" s="38"/>
    </row>
    <row r="4263" spans="3:4">
      <c r="C4263" s="38"/>
      <c r="D4263" s="38"/>
    </row>
    <row r="4264" spans="3:4">
      <c r="C4264" s="38"/>
      <c r="D4264" s="38"/>
    </row>
    <row r="4265" spans="3:4">
      <c r="C4265" s="38"/>
      <c r="D4265" s="38"/>
    </row>
    <row r="4266" spans="3:4">
      <c r="C4266" s="38"/>
      <c r="D4266" s="38"/>
    </row>
    <row r="4267" spans="3:4">
      <c r="C4267" s="38"/>
      <c r="D4267" s="38"/>
    </row>
    <row r="4268" spans="3:4">
      <c r="C4268" s="38"/>
      <c r="D4268" s="38"/>
    </row>
    <row r="4269" spans="3:4">
      <c r="C4269" s="38"/>
      <c r="D4269" s="38"/>
    </row>
    <row r="4270" spans="3:4">
      <c r="C4270" s="38"/>
      <c r="D4270" s="38"/>
    </row>
    <row r="4271" spans="3:4">
      <c r="C4271" s="38"/>
      <c r="D4271" s="38"/>
    </row>
    <row r="4272" spans="3:4">
      <c r="C4272" s="38"/>
      <c r="D4272" s="38"/>
    </row>
    <row r="4273" spans="3:4">
      <c r="C4273" s="38"/>
      <c r="D4273" s="38"/>
    </row>
    <row r="4274" spans="3:4">
      <c r="C4274" s="38"/>
      <c r="D4274" s="38"/>
    </row>
    <row r="4275" spans="3:4">
      <c r="C4275" s="38"/>
      <c r="D4275" s="38"/>
    </row>
    <row r="4276" spans="3:4">
      <c r="C4276" s="38"/>
      <c r="D4276" s="38"/>
    </row>
    <row r="4277" spans="3:4">
      <c r="C4277" s="38"/>
      <c r="D4277" s="38"/>
    </row>
    <row r="4278" spans="3:4">
      <c r="C4278" s="38"/>
      <c r="D4278" s="38"/>
    </row>
    <row r="4279" spans="3:4">
      <c r="C4279" s="38"/>
      <c r="D4279" s="38"/>
    </row>
    <row r="4280" spans="3:4">
      <c r="C4280" s="38"/>
      <c r="D4280" s="38"/>
    </row>
    <row r="4281" spans="3:4">
      <c r="C4281" s="38"/>
      <c r="D4281" s="38"/>
    </row>
    <row r="4282" spans="3:4">
      <c r="C4282" s="38"/>
      <c r="D4282" s="38"/>
    </row>
    <row r="4283" spans="3:4">
      <c r="C4283" s="38"/>
      <c r="D4283" s="38"/>
    </row>
    <row r="4284" spans="3:4">
      <c r="C4284" s="38"/>
      <c r="D4284" s="38"/>
    </row>
    <row r="4285" spans="3:4">
      <c r="C4285" s="38"/>
      <c r="D4285" s="38"/>
    </row>
    <row r="4286" spans="3:4">
      <c r="C4286" s="38"/>
      <c r="D4286" s="38"/>
    </row>
    <row r="4287" spans="3:4">
      <c r="C4287" s="38"/>
      <c r="D4287" s="38"/>
    </row>
    <row r="4288" spans="3:4">
      <c r="C4288" s="38"/>
      <c r="D4288" s="38"/>
    </row>
    <row r="4289" spans="3:4">
      <c r="C4289" s="38"/>
      <c r="D4289" s="38"/>
    </row>
    <row r="4290" spans="3:4">
      <c r="C4290" s="38"/>
      <c r="D4290" s="38"/>
    </row>
    <row r="4291" spans="3:4">
      <c r="C4291" s="38"/>
      <c r="D4291" s="38"/>
    </row>
    <row r="4292" spans="3:4">
      <c r="C4292" s="38"/>
      <c r="D4292" s="38"/>
    </row>
    <row r="4293" spans="3:4">
      <c r="C4293" s="38"/>
      <c r="D4293" s="38"/>
    </row>
    <row r="4294" spans="3:4">
      <c r="C4294" s="38"/>
      <c r="D4294" s="38"/>
    </row>
    <row r="4295" spans="3:4">
      <c r="C4295" s="38"/>
      <c r="D4295" s="38"/>
    </row>
    <row r="4296" spans="3:4">
      <c r="C4296" s="38"/>
      <c r="D4296" s="38"/>
    </row>
    <row r="4297" spans="3:4">
      <c r="C4297" s="38"/>
      <c r="D4297" s="38"/>
    </row>
    <row r="4298" spans="3:4">
      <c r="C4298" s="38"/>
      <c r="D4298" s="38"/>
    </row>
    <row r="4299" spans="3:4">
      <c r="C4299" s="38"/>
      <c r="D4299" s="38"/>
    </row>
    <row r="4300" spans="3:4">
      <c r="C4300" s="38"/>
      <c r="D4300" s="38"/>
    </row>
    <row r="4301" spans="3:4">
      <c r="C4301" s="38"/>
      <c r="D4301" s="38"/>
    </row>
    <row r="4302" spans="3:4">
      <c r="C4302" s="38"/>
      <c r="D4302" s="38"/>
    </row>
    <row r="4303" spans="3:4">
      <c r="C4303" s="38"/>
      <c r="D4303" s="38"/>
    </row>
    <row r="4304" spans="3:4">
      <c r="C4304" s="38"/>
      <c r="D4304" s="38"/>
    </row>
    <row r="4305" spans="3:4">
      <c r="C4305" s="38"/>
      <c r="D4305" s="38"/>
    </row>
    <row r="4306" spans="3:4">
      <c r="C4306" s="38"/>
      <c r="D4306" s="38"/>
    </row>
    <row r="4307" spans="3:4">
      <c r="C4307" s="38"/>
      <c r="D4307" s="38"/>
    </row>
    <row r="4308" spans="3:4">
      <c r="C4308" s="38"/>
      <c r="D4308" s="38"/>
    </row>
    <row r="4309" spans="3:4">
      <c r="C4309" s="38"/>
      <c r="D4309" s="38"/>
    </row>
    <row r="4310" spans="3:4">
      <c r="C4310" s="38"/>
      <c r="D4310" s="38"/>
    </row>
    <row r="4311" spans="3:4">
      <c r="C4311" s="38"/>
      <c r="D4311" s="38"/>
    </row>
    <row r="4312" spans="3:4">
      <c r="C4312" s="38"/>
      <c r="D4312" s="38"/>
    </row>
    <row r="4313" spans="3:4">
      <c r="C4313" s="38"/>
      <c r="D4313" s="38"/>
    </row>
    <row r="4314" spans="3:4">
      <c r="C4314" s="38"/>
      <c r="D4314" s="38"/>
    </row>
    <row r="4315" spans="3:4">
      <c r="C4315" s="38"/>
      <c r="D4315" s="38"/>
    </row>
    <row r="4316" spans="3:4">
      <c r="C4316" s="38"/>
      <c r="D4316" s="38"/>
    </row>
    <row r="4317" spans="3:4">
      <c r="C4317" s="38"/>
      <c r="D4317" s="38"/>
    </row>
    <row r="4318" spans="3:4">
      <c r="C4318" s="38"/>
      <c r="D4318" s="38"/>
    </row>
    <row r="4319" spans="3:4">
      <c r="C4319" s="38"/>
      <c r="D4319" s="38"/>
    </row>
    <row r="4320" spans="3:4">
      <c r="C4320" s="38"/>
      <c r="D4320" s="38"/>
    </row>
    <row r="4321" spans="3:4">
      <c r="C4321" s="38"/>
      <c r="D4321" s="38"/>
    </row>
    <row r="4322" spans="3:4">
      <c r="C4322" s="38"/>
      <c r="D4322" s="38"/>
    </row>
    <row r="4323" spans="3:4">
      <c r="C4323" s="38"/>
      <c r="D4323" s="38"/>
    </row>
    <row r="4324" spans="3:4">
      <c r="C4324" s="38"/>
      <c r="D4324" s="38"/>
    </row>
    <row r="4325" spans="3:4">
      <c r="C4325" s="38"/>
      <c r="D4325" s="38"/>
    </row>
    <row r="4326" spans="3:4">
      <c r="C4326" s="38"/>
      <c r="D4326" s="38"/>
    </row>
    <row r="4327" spans="3:4">
      <c r="C4327" s="38"/>
      <c r="D4327" s="38"/>
    </row>
    <row r="4328" spans="3:4">
      <c r="C4328" s="38"/>
      <c r="D4328" s="38"/>
    </row>
    <row r="4329" spans="3:4">
      <c r="C4329" s="38"/>
      <c r="D4329" s="38"/>
    </row>
    <row r="4330" spans="3:4">
      <c r="C4330" s="38"/>
      <c r="D4330" s="38"/>
    </row>
    <row r="4331" spans="3:4">
      <c r="C4331" s="38"/>
      <c r="D4331" s="38"/>
    </row>
    <row r="4332" spans="3:4">
      <c r="C4332" s="38"/>
      <c r="D4332" s="38"/>
    </row>
    <row r="4333" spans="3:4">
      <c r="C4333" s="38"/>
      <c r="D4333" s="38"/>
    </row>
    <row r="4334" spans="3:4">
      <c r="C4334" s="38"/>
      <c r="D4334" s="38"/>
    </row>
    <row r="4335" spans="3:4">
      <c r="C4335" s="38"/>
      <c r="D4335" s="38"/>
    </row>
    <row r="4336" spans="3:4">
      <c r="C4336" s="38"/>
      <c r="D4336" s="38"/>
    </row>
    <row r="4337" spans="3:4">
      <c r="C4337" s="38"/>
      <c r="D4337" s="38"/>
    </row>
    <row r="4338" spans="3:4">
      <c r="C4338" s="38"/>
      <c r="D4338" s="38"/>
    </row>
    <row r="4339" spans="3:4">
      <c r="C4339" s="38"/>
      <c r="D4339" s="38"/>
    </row>
    <row r="4340" spans="3:4">
      <c r="C4340" s="38"/>
      <c r="D4340" s="38"/>
    </row>
    <row r="4341" spans="3:4">
      <c r="C4341" s="38"/>
      <c r="D4341" s="38"/>
    </row>
    <row r="4342" spans="3:4">
      <c r="C4342" s="38"/>
      <c r="D4342" s="38"/>
    </row>
    <row r="4343" spans="3:4">
      <c r="C4343" s="38"/>
      <c r="D4343" s="38"/>
    </row>
    <row r="4344" spans="3:4">
      <c r="C4344" s="38"/>
      <c r="D4344" s="38"/>
    </row>
    <row r="4345" spans="3:4">
      <c r="C4345" s="38"/>
      <c r="D4345" s="38"/>
    </row>
    <row r="4346" spans="3:4">
      <c r="C4346" s="38"/>
      <c r="D4346" s="38"/>
    </row>
    <row r="4347" spans="3:4">
      <c r="C4347" s="38"/>
      <c r="D4347" s="38"/>
    </row>
    <row r="4348" spans="3:4">
      <c r="C4348" s="38"/>
      <c r="D4348" s="38"/>
    </row>
    <row r="4349" spans="3:4">
      <c r="C4349" s="38"/>
      <c r="D4349" s="38"/>
    </row>
    <row r="4350" spans="3:4">
      <c r="C4350" s="38"/>
      <c r="D4350" s="38"/>
    </row>
    <row r="4351" spans="3:4">
      <c r="C4351" s="38"/>
      <c r="D4351" s="38"/>
    </row>
    <row r="4352" spans="3:4">
      <c r="C4352" s="38"/>
      <c r="D4352" s="38"/>
    </row>
    <row r="4353" spans="3:4">
      <c r="C4353" s="38"/>
      <c r="D4353" s="38"/>
    </row>
    <row r="4354" spans="3:4">
      <c r="C4354" s="38"/>
      <c r="D4354" s="38"/>
    </row>
    <row r="4355" spans="3:4">
      <c r="C4355" s="38"/>
      <c r="D4355" s="38"/>
    </row>
    <row r="4356" spans="3:4">
      <c r="C4356" s="38"/>
      <c r="D4356" s="38"/>
    </row>
    <row r="4357" spans="3:4">
      <c r="C4357" s="38"/>
      <c r="D4357" s="38"/>
    </row>
    <row r="4358" spans="3:4">
      <c r="C4358" s="38"/>
      <c r="D4358" s="38"/>
    </row>
    <row r="4359" spans="3:4">
      <c r="C4359" s="38"/>
      <c r="D4359" s="38"/>
    </row>
    <row r="4360" spans="3:4">
      <c r="C4360" s="38"/>
      <c r="D4360" s="38"/>
    </row>
    <row r="4361" spans="3:4">
      <c r="C4361" s="38"/>
      <c r="D4361" s="38"/>
    </row>
    <row r="4362" spans="3:4">
      <c r="C4362" s="38"/>
      <c r="D4362" s="38"/>
    </row>
    <row r="4363" spans="3:4">
      <c r="C4363" s="38"/>
      <c r="D4363" s="38"/>
    </row>
    <row r="4364" spans="3:4">
      <c r="C4364" s="38"/>
      <c r="D4364" s="38"/>
    </row>
    <row r="4365" spans="3:4">
      <c r="C4365" s="38"/>
      <c r="D4365" s="38"/>
    </row>
    <row r="4366" spans="3:4">
      <c r="C4366" s="38"/>
      <c r="D4366" s="38"/>
    </row>
    <row r="4367" spans="3:4">
      <c r="C4367" s="38"/>
      <c r="D4367" s="38"/>
    </row>
    <row r="4368" spans="3:4">
      <c r="C4368" s="38"/>
      <c r="D4368" s="38"/>
    </row>
    <row r="4369" spans="3:4">
      <c r="C4369" s="38"/>
      <c r="D4369" s="38"/>
    </row>
    <row r="4370" spans="3:4">
      <c r="C4370" s="38"/>
      <c r="D4370" s="38"/>
    </row>
    <row r="4371" spans="3:4">
      <c r="C4371" s="38"/>
      <c r="D4371" s="38"/>
    </row>
    <row r="4372" spans="3:4">
      <c r="C4372" s="38"/>
      <c r="D4372" s="38"/>
    </row>
    <row r="4373" spans="3:4">
      <c r="C4373" s="38"/>
      <c r="D4373" s="38"/>
    </row>
    <row r="4374" spans="3:4">
      <c r="C4374" s="38"/>
      <c r="D4374" s="38"/>
    </row>
    <row r="4375" spans="3:4">
      <c r="C4375" s="38"/>
      <c r="D4375" s="38"/>
    </row>
    <row r="4376" spans="3:4">
      <c r="C4376" s="38"/>
      <c r="D4376" s="38"/>
    </row>
    <row r="4377" spans="3:4">
      <c r="C4377" s="38"/>
      <c r="D4377" s="38"/>
    </row>
    <row r="4378" spans="3:4">
      <c r="C4378" s="38"/>
      <c r="D4378" s="38"/>
    </row>
    <row r="4379" spans="3:4">
      <c r="C4379" s="38"/>
      <c r="D4379" s="38"/>
    </row>
    <row r="4380" spans="3:4">
      <c r="C4380" s="38"/>
      <c r="D4380" s="38"/>
    </row>
    <row r="4381" spans="3:4">
      <c r="C4381" s="38"/>
      <c r="D4381" s="38"/>
    </row>
    <row r="4382" spans="3:4">
      <c r="C4382" s="38"/>
      <c r="D4382" s="38"/>
    </row>
    <row r="4383" spans="3:4">
      <c r="C4383" s="38"/>
      <c r="D4383" s="38"/>
    </row>
    <row r="4384" spans="3:4">
      <c r="C4384" s="38"/>
      <c r="D4384" s="38"/>
    </row>
    <row r="4385" spans="3:4">
      <c r="C4385" s="38"/>
      <c r="D4385" s="38"/>
    </row>
    <row r="4386" spans="3:4">
      <c r="C4386" s="38"/>
      <c r="D4386" s="38"/>
    </row>
    <row r="4387" spans="3:4">
      <c r="C4387" s="38"/>
      <c r="D4387" s="38"/>
    </row>
    <row r="4388" spans="3:4">
      <c r="C4388" s="38"/>
      <c r="D4388" s="38"/>
    </row>
    <row r="4389" spans="3:4">
      <c r="C4389" s="38"/>
      <c r="D4389" s="38"/>
    </row>
    <row r="4390" spans="3:4">
      <c r="C4390" s="38"/>
      <c r="D4390" s="38"/>
    </row>
    <row r="4391" spans="3:4">
      <c r="C4391" s="38"/>
      <c r="D4391" s="38"/>
    </row>
    <row r="4392" spans="3:4">
      <c r="C4392" s="38"/>
      <c r="D4392" s="38"/>
    </row>
    <row r="4393" spans="3:4">
      <c r="C4393" s="38"/>
      <c r="D4393" s="38"/>
    </row>
    <row r="4394" spans="3:4">
      <c r="C4394" s="38"/>
      <c r="D4394" s="38"/>
    </row>
    <row r="4395" spans="3:4">
      <c r="C4395" s="38"/>
      <c r="D4395" s="38"/>
    </row>
    <row r="4396" spans="3:4">
      <c r="C4396" s="38"/>
      <c r="D4396" s="38"/>
    </row>
    <row r="4397" spans="3:4">
      <c r="C4397" s="38"/>
      <c r="D4397" s="38"/>
    </row>
    <row r="4398" spans="3:4">
      <c r="C4398" s="38"/>
      <c r="D4398" s="38"/>
    </row>
    <row r="4399" spans="3:4">
      <c r="C4399" s="38"/>
      <c r="D4399" s="38"/>
    </row>
    <row r="4400" spans="3:4">
      <c r="C4400" s="38"/>
      <c r="D4400" s="38"/>
    </row>
    <row r="4401" spans="3:4">
      <c r="C4401" s="38"/>
      <c r="D4401" s="38"/>
    </row>
    <row r="4402" spans="3:4">
      <c r="C4402" s="38"/>
      <c r="D4402" s="38"/>
    </row>
    <row r="4403" spans="3:4">
      <c r="C4403" s="38"/>
      <c r="D4403" s="38"/>
    </row>
    <row r="4404" spans="3:4">
      <c r="C4404" s="38"/>
      <c r="D4404" s="38"/>
    </row>
    <row r="4405" spans="3:4">
      <c r="C4405" s="38"/>
      <c r="D4405" s="38"/>
    </row>
    <row r="4406" spans="3:4">
      <c r="C4406" s="38"/>
      <c r="D4406" s="38"/>
    </row>
    <row r="4407" spans="3:4">
      <c r="C4407" s="38"/>
      <c r="D4407" s="38"/>
    </row>
    <row r="4408" spans="3:4">
      <c r="C4408" s="38"/>
      <c r="D4408" s="38"/>
    </row>
    <row r="4409" spans="3:4">
      <c r="C4409" s="38"/>
      <c r="D4409" s="38"/>
    </row>
    <row r="4410" spans="3:4">
      <c r="C4410" s="38"/>
      <c r="D4410" s="38"/>
    </row>
    <row r="4411" spans="3:4">
      <c r="C4411" s="38"/>
      <c r="D4411" s="38"/>
    </row>
    <row r="4412" spans="3:4">
      <c r="C4412" s="38"/>
      <c r="D4412" s="38"/>
    </row>
    <row r="4413" spans="3:4">
      <c r="C4413" s="38"/>
      <c r="D4413" s="38"/>
    </row>
    <row r="4414" spans="3:4">
      <c r="C4414" s="38"/>
      <c r="D4414" s="38"/>
    </row>
    <row r="4415" spans="3:4">
      <c r="C4415" s="38"/>
      <c r="D4415" s="38"/>
    </row>
    <row r="4416" spans="3:4">
      <c r="C4416" s="38"/>
      <c r="D4416" s="38"/>
    </row>
    <row r="4417" spans="3:4">
      <c r="C4417" s="38"/>
      <c r="D4417" s="38"/>
    </row>
    <row r="4418" spans="3:4">
      <c r="C4418" s="38"/>
      <c r="D4418" s="38"/>
    </row>
    <row r="4419" spans="3:4">
      <c r="C4419" s="38"/>
      <c r="D4419" s="38"/>
    </row>
    <row r="4420" spans="3:4">
      <c r="C4420" s="38"/>
      <c r="D4420" s="38"/>
    </row>
    <row r="4421" spans="3:4">
      <c r="C4421" s="38"/>
      <c r="D4421" s="38"/>
    </row>
    <row r="4422" spans="3:4">
      <c r="C4422" s="38"/>
      <c r="D4422" s="38"/>
    </row>
    <row r="4423" spans="3:4">
      <c r="C4423" s="38"/>
      <c r="D4423" s="38"/>
    </row>
    <row r="4424" spans="3:4">
      <c r="C4424" s="38"/>
      <c r="D4424" s="38"/>
    </row>
    <row r="4425" spans="3:4">
      <c r="C4425" s="38"/>
      <c r="D4425" s="38"/>
    </row>
    <row r="4426" spans="3:4">
      <c r="C4426" s="38"/>
      <c r="D4426" s="38"/>
    </row>
    <row r="4427" spans="3:4">
      <c r="C4427" s="38"/>
      <c r="D4427" s="38"/>
    </row>
    <row r="4428" spans="3:4">
      <c r="C4428" s="38"/>
      <c r="D4428" s="38"/>
    </row>
    <row r="4429" spans="3:4">
      <c r="C4429" s="38"/>
      <c r="D4429" s="38"/>
    </row>
    <row r="4430" spans="3:4">
      <c r="C4430" s="38"/>
      <c r="D4430" s="38"/>
    </row>
    <row r="4431" spans="3:4">
      <c r="C4431" s="38"/>
      <c r="D4431" s="38"/>
    </row>
    <row r="4432" spans="3:4">
      <c r="C4432" s="38"/>
      <c r="D4432" s="38"/>
    </row>
    <row r="4433" spans="3:4">
      <c r="C4433" s="38"/>
      <c r="D4433" s="38"/>
    </row>
    <row r="4434" spans="3:4">
      <c r="C4434" s="38"/>
      <c r="D4434" s="38"/>
    </row>
    <row r="4435" spans="3:4">
      <c r="C4435" s="38"/>
      <c r="D4435" s="38"/>
    </row>
    <row r="4436" spans="3:4">
      <c r="C4436" s="38"/>
      <c r="D4436" s="38"/>
    </row>
    <row r="4437" spans="3:4">
      <c r="C4437" s="38"/>
      <c r="D4437" s="38"/>
    </row>
    <row r="4438" spans="3:4">
      <c r="C4438" s="38"/>
      <c r="D4438" s="38"/>
    </row>
    <row r="4439" spans="3:4">
      <c r="C4439" s="38"/>
      <c r="D4439" s="38"/>
    </row>
    <row r="4440" spans="3:4">
      <c r="C4440" s="38"/>
      <c r="D4440" s="38"/>
    </row>
    <row r="4441" spans="3:4">
      <c r="C4441" s="38"/>
      <c r="D4441" s="38"/>
    </row>
    <row r="4442" spans="3:4">
      <c r="C4442" s="38"/>
      <c r="D4442" s="38"/>
    </row>
    <row r="4443" spans="3:4">
      <c r="C4443" s="38"/>
      <c r="D4443" s="38"/>
    </row>
    <row r="4444" spans="3:4">
      <c r="C4444" s="38"/>
      <c r="D4444" s="38"/>
    </row>
    <row r="4445" spans="3:4">
      <c r="C4445" s="38"/>
      <c r="D4445" s="38"/>
    </row>
    <row r="4446" spans="3:4">
      <c r="C4446" s="38"/>
      <c r="D4446" s="38"/>
    </row>
    <row r="4447" spans="3:4">
      <c r="C4447" s="38"/>
      <c r="D4447" s="38"/>
    </row>
    <row r="4448" spans="3:4">
      <c r="C4448" s="38"/>
      <c r="D4448" s="38"/>
    </row>
    <row r="4449" spans="3:4">
      <c r="C4449" s="38"/>
      <c r="D4449" s="38"/>
    </row>
    <row r="4450" spans="3:4">
      <c r="C4450" s="38"/>
      <c r="D4450" s="38"/>
    </row>
    <row r="4451" spans="3:4">
      <c r="C4451" s="38"/>
      <c r="D4451" s="38"/>
    </row>
    <row r="4452" spans="3:4">
      <c r="C4452" s="38"/>
      <c r="D4452" s="38"/>
    </row>
    <row r="4453" spans="3:4">
      <c r="C4453" s="38"/>
      <c r="D4453" s="38"/>
    </row>
    <row r="4454" spans="3:4">
      <c r="C4454" s="38"/>
      <c r="D4454" s="38"/>
    </row>
    <row r="4455" spans="3:4">
      <c r="C4455" s="38"/>
      <c r="D4455" s="38"/>
    </row>
    <row r="4456" spans="3:4">
      <c r="C4456" s="38"/>
      <c r="D4456" s="38"/>
    </row>
    <row r="4457" spans="3:4">
      <c r="C4457" s="38"/>
      <c r="D4457" s="38"/>
    </row>
    <row r="4458" spans="3:4">
      <c r="C4458" s="38"/>
      <c r="D4458" s="38"/>
    </row>
    <row r="4459" spans="3:4">
      <c r="C4459" s="38"/>
      <c r="D4459" s="38"/>
    </row>
    <row r="4460" spans="3:4">
      <c r="C4460" s="38"/>
      <c r="D4460" s="38"/>
    </row>
    <row r="4461" spans="3:4">
      <c r="C4461" s="38"/>
      <c r="D4461" s="38"/>
    </row>
    <row r="4462" spans="3:4">
      <c r="C4462" s="38"/>
      <c r="D4462" s="38"/>
    </row>
    <row r="4463" spans="3:4">
      <c r="C4463" s="38"/>
      <c r="D4463" s="38"/>
    </row>
    <row r="4464" spans="3:4">
      <c r="C4464" s="38"/>
      <c r="D4464" s="38"/>
    </row>
    <row r="4465" spans="3:4">
      <c r="C4465" s="38"/>
      <c r="D4465" s="38"/>
    </row>
    <row r="4466" spans="3:4">
      <c r="C4466" s="38"/>
      <c r="D4466" s="38"/>
    </row>
    <row r="4467" spans="3:4">
      <c r="C4467" s="38"/>
      <c r="D4467" s="38"/>
    </row>
    <row r="4468" spans="3:4">
      <c r="C4468" s="38"/>
      <c r="D4468" s="38"/>
    </row>
    <row r="4469" spans="3:4">
      <c r="C4469" s="38"/>
      <c r="D4469" s="38"/>
    </row>
    <row r="4470" spans="3:4">
      <c r="C4470" s="38"/>
      <c r="D4470" s="38"/>
    </row>
    <row r="4471" spans="3:4">
      <c r="C4471" s="38"/>
      <c r="D4471" s="38"/>
    </row>
    <row r="4472" spans="3:4">
      <c r="C4472" s="38"/>
      <c r="D4472" s="38"/>
    </row>
    <row r="4473" spans="3:4">
      <c r="C4473" s="38"/>
      <c r="D4473" s="38"/>
    </row>
    <row r="4474" spans="3:4">
      <c r="C4474" s="38"/>
      <c r="D4474" s="38"/>
    </row>
    <row r="4475" spans="3:4">
      <c r="C4475" s="38"/>
      <c r="D4475" s="38"/>
    </row>
    <row r="4476" spans="3:4">
      <c r="C4476" s="38"/>
      <c r="D4476" s="38"/>
    </row>
    <row r="4477" spans="3:4">
      <c r="C4477" s="38"/>
      <c r="D4477" s="38"/>
    </row>
    <row r="4478" spans="3:4">
      <c r="C4478" s="38"/>
      <c r="D4478" s="38"/>
    </row>
    <row r="4479" spans="3:4">
      <c r="C4479" s="38"/>
      <c r="D4479" s="38"/>
    </row>
    <row r="4480" spans="3:4">
      <c r="C4480" s="38"/>
      <c r="D4480" s="38"/>
    </row>
    <row r="4481" spans="3:4">
      <c r="C4481" s="38"/>
      <c r="D4481" s="38"/>
    </row>
    <row r="4482" spans="3:4">
      <c r="C4482" s="38"/>
      <c r="D4482" s="38"/>
    </row>
    <row r="4483" spans="3:4">
      <c r="C4483" s="38"/>
      <c r="D4483" s="38"/>
    </row>
    <row r="4484" spans="3:4">
      <c r="C4484" s="38"/>
      <c r="D4484" s="38"/>
    </row>
    <row r="4485" spans="3:4">
      <c r="C4485" s="38"/>
      <c r="D4485" s="38"/>
    </row>
    <row r="4486" spans="3:4">
      <c r="C4486" s="38"/>
      <c r="D4486" s="38"/>
    </row>
    <row r="4487" spans="3:4">
      <c r="C4487" s="38"/>
      <c r="D4487" s="38"/>
    </row>
    <row r="4488" spans="3:4">
      <c r="C4488" s="38"/>
      <c r="D4488" s="38"/>
    </row>
    <row r="4489" spans="3:4">
      <c r="C4489" s="38"/>
      <c r="D4489" s="38"/>
    </row>
    <row r="4490" spans="3:4">
      <c r="C4490" s="38"/>
      <c r="D4490" s="38"/>
    </row>
    <row r="4491" spans="3:4">
      <c r="C4491" s="38"/>
      <c r="D4491" s="38"/>
    </row>
    <row r="4492" spans="3:4">
      <c r="C4492" s="38"/>
      <c r="D4492" s="38"/>
    </row>
    <row r="4493" spans="3:4">
      <c r="C4493" s="38"/>
      <c r="D4493" s="38"/>
    </row>
    <row r="4494" spans="3:4">
      <c r="C4494" s="38"/>
      <c r="D4494" s="38"/>
    </row>
    <row r="4495" spans="3:4">
      <c r="C4495" s="38"/>
      <c r="D4495" s="38"/>
    </row>
    <row r="4496" spans="3:4">
      <c r="C4496" s="38"/>
      <c r="D4496" s="38"/>
    </row>
    <row r="4497" spans="3:4">
      <c r="C4497" s="38"/>
      <c r="D4497" s="38"/>
    </row>
    <row r="4498" spans="3:4">
      <c r="C4498" s="38"/>
      <c r="D4498" s="38"/>
    </row>
    <row r="4499" spans="3:4">
      <c r="C4499" s="38"/>
      <c r="D4499" s="38"/>
    </row>
    <row r="4500" spans="3:4">
      <c r="C4500" s="38"/>
      <c r="D4500" s="38"/>
    </row>
    <row r="4501" spans="3:4">
      <c r="C4501" s="38"/>
      <c r="D4501" s="38"/>
    </row>
    <row r="4502" spans="3:4">
      <c r="C4502" s="38"/>
      <c r="D4502" s="38"/>
    </row>
    <row r="4503" spans="3:4">
      <c r="C4503" s="38"/>
      <c r="D4503" s="38"/>
    </row>
    <row r="4504" spans="3:4">
      <c r="C4504" s="38"/>
      <c r="D4504" s="38"/>
    </row>
    <row r="4505" spans="3:4">
      <c r="C4505" s="38"/>
      <c r="D4505" s="38"/>
    </row>
    <row r="4506" spans="3:4">
      <c r="C4506" s="38"/>
      <c r="D4506" s="38"/>
    </row>
    <row r="4507" spans="3:4">
      <c r="C4507" s="38"/>
      <c r="D4507" s="38"/>
    </row>
    <row r="4508" spans="3:4">
      <c r="C4508" s="38"/>
      <c r="D4508" s="38"/>
    </row>
    <row r="4509" spans="3:4">
      <c r="C4509" s="38"/>
      <c r="D4509" s="38"/>
    </row>
    <row r="4510" spans="3:4">
      <c r="C4510" s="38"/>
      <c r="D4510" s="38"/>
    </row>
    <row r="4511" spans="3:4">
      <c r="C4511" s="38"/>
      <c r="D4511" s="38"/>
    </row>
    <row r="4512" spans="3:4">
      <c r="C4512" s="38"/>
      <c r="D4512" s="38"/>
    </row>
    <row r="4513" spans="3:4">
      <c r="C4513" s="38"/>
      <c r="D4513" s="38"/>
    </row>
    <row r="4514" spans="3:4">
      <c r="C4514" s="38"/>
      <c r="D4514" s="38"/>
    </row>
    <row r="4515" spans="3:4">
      <c r="C4515" s="38"/>
      <c r="D4515" s="38"/>
    </row>
    <row r="4516" spans="3:4">
      <c r="C4516" s="38"/>
      <c r="D4516" s="38"/>
    </row>
    <row r="4517" spans="3:4">
      <c r="C4517" s="38"/>
      <c r="D4517" s="38"/>
    </row>
    <row r="4518" spans="3:4">
      <c r="C4518" s="38"/>
      <c r="D4518" s="38"/>
    </row>
    <row r="4519" spans="3:4">
      <c r="C4519" s="38"/>
      <c r="D4519" s="38"/>
    </row>
    <row r="4520" spans="3:4">
      <c r="C4520" s="38"/>
      <c r="D4520" s="38"/>
    </row>
    <row r="4521" spans="3:4">
      <c r="C4521" s="38"/>
      <c r="D4521" s="38"/>
    </row>
    <row r="4522" spans="3:4">
      <c r="C4522" s="38"/>
      <c r="D4522" s="38"/>
    </row>
    <row r="4523" spans="3:4">
      <c r="C4523" s="38"/>
      <c r="D4523" s="38"/>
    </row>
    <row r="4524" spans="3:4">
      <c r="C4524" s="38"/>
      <c r="D4524" s="38"/>
    </row>
    <row r="4525" spans="3:4">
      <c r="C4525" s="38"/>
      <c r="D4525" s="38"/>
    </row>
    <row r="4526" spans="3:4">
      <c r="C4526" s="38"/>
      <c r="D4526" s="38"/>
    </row>
    <row r="4527" spans="3:4">
      <c r="C4527" s="38"/>
      <c r="D4527" s="38"/>
    </row>
    <row r="4528" spans="3:4">
      <c r="C4528" s="38"/>
      <c r="D4528" s="38"/>
    </row>
    <row r="4529" spans="3:4">
      <c r="C4529" s="38"/>
      <c r="D4529" s="38"/>
    </row>
    <row r="4530" spans="3:4">
      <c r="C4530" s="38"/>
      <c r="D4530" s="38"/>
    </row>
    <row r="4531" spans="3:4">
      <c r="C4531" s="38"/>
      <c r="D4531" s="38"/>
    </row>
    <row r="4532" spans="3:4">
      <c r="C4532" s="38"/>
      <c r="D4532" s="38"/>
    </row>
    <row r="4533" spans="3:4">
      <c r="C4533" s="38"/>
      <c r="D4533" s="38"/>
    </row>
    <row r="4534" spans="3:4">
      <c r="C4534" s="38"/>
      <c r="D4534" s="38"/>
    </row>
    <row r="4535" spans="3:4">
      <c r="C4535" s="38"/>
      <c r="D4535" s="38"/>
    </row>
    <row r="4536" spans="3:4">
      <c r="C4536" s="38"/>
      <c r="D4536" s="38"/>
    </row>
    <row r="4537" spans="3:4">
      <c r="C4537" s="38"/>
      <c r="D4537" s="38"/>
    </row>
    <row r="4538" spans="3:4">
      <c r="C4538" s="38"/>
      <c r="D4538" s="38"/>
    </row>
    <row r="4539" spans="3:4">
      <c r="C4539" s="38"/>
      <c r="D4539" s="38"/>
    </row>
    <row r="4540" spans="3:4">
      <c r="C4540" s="38"/>
      <c r="D4540" s="38"/>
    </row>
    <row r="4541" spans="3:4">
      <c r="C4541" s="38"/>
      <c r="D4541" s="38"/>
    </row>
    <row r="4542" spans="3:4">
      <c r="C4542" s="38"/>
      <c r="D4542" s="38"/>
    </row>
    <row r="4543" spans="3:4">
      <c r="C4543" s="38"/>
      <c r="D4543" s="38"/>
    </row>
    <row r="4544" spans="3:4">
      <c r="C4544" s="38"/>
      <c r="D4544" s="38"/>
    </row>
    <row r="4545" spans="3:4">
      <c r="C4545" s="38"/>
      <c r="D4545" s="38"/>
    </row>
    <row r="4546" spans="3:4">
      <c r="C4546" s="38"/>
      <c r="D4546" s="38"/>
    </row>
    <row r="4547" spans="3:4">
      <c r="C4547" s="38"/>
      <c r="D4547" s="38"/>
    </row>
    <row r="4548" spans="3:4">
      <c r="C4548" s="38"/>
      <c r="D4548" s="38"/>
    </row>
    <row r="4549" spans="3:4">
      <c r="C4549" s="38"/>
      <c r="D4549" s="38"/>
    </row>
    <row r="4550" spans="3:4">
      <c r="C4550" s="38"/>
      <c r="D4550" s="38"/>
    </row>
    <row r="4551" spans="3:4">
      <c r="C4551" s="38"/>
      <c r="D4551" s="38"/>
    </row>
    <row r="4552" spans="3:4">
      <c r="C4552" s="38"/>
      <c r="D4552" s="38"/>
    </row>
    <row r="4553" spans="3:4">
      <c r="C4553" s="38"/>
      <c r="D4553" s="38"/>
    </row>
    <row r="4554" spans="3:4">
      <c r="C4554" s="38"/>
      <c r="D4554" s="38"/>
    </row>
    <row r="4555" spans="3:4">
      <c r="C4555" s="38"/>
      <c r="D4555" s="38"/>
    </row>
    <row r="4556" spans="3:4">
      <c r="C4556" s="38"/>
      <c r="D4556" s="38"/>
    </row>
    <row r="4557" spans="3:4">
      <c r="C4557" s="38"/>
      <c r="D4557" s="38"/>
    </row>
    <row r="4558" spans="3:4">
      <c r="C4558" s="38"/>
      <c r="D4558" s="38"/>
    </row>
    <row r="4559" spans="3:4">
      <c r="C4559" s="38"/>
      <c r="D4559" s="38"/>
    </row>
    <row r="4560" spans="3:4">
      <c r="C4560" s="38"/>
      <c r="D4560" s="38"/>
    </row>
    <row r="4561" spans="3:4">
      <c r="C4561" s="38"/>
      <c r="D4561" s="38"/>
    </row>
    <row r="4562" spans="3:4">
      <c r="C4562" s="38"/>
      <c r="D4562" s="38"/>
    </row>
    <row r="4563" spans="3:4">
      <c r="C4563" s="38"/>
      <c r="D4563" s="38"/>
    </row>
    <row r="4564" spans="3:4">
      <c r="C4564" s="38"/>
      <c r="D4564" s="38"/>
    </row>
    <row r="4565" spans="3:4">
      <c r="C4565" s="38"/>
      <c r="D4565" s="38"/>
    </row>
    <row r="4566" spans="3:4">
      <c r="C4566" s="38"/>
      <c r="D4566" s="38"/>
    </row>
    <row r="4567" spans="3:4">
      <c r="C4567" s="38"/>
      <c r="D4567" s="38"/>
    </row>
    <row r="4568" spans="3:4">
      <c r="C4568" s="38"/>
      <c r="D4568" s="38"/>
    </row>
    <row r="4569" spans="3:4">
      <c r="C4569" s="38"/>
      <c r="D4569" s="38"/>
    </row>
    <row r="4570" spans="3:4">
      <c r="C4570" s="38"/>
      <c r="D4570" s="38"/>
    </row>
    <row r="4571" spans="3:4">
      <c r="C4571" s="38"/>
      <c r="D4571" s="38"/>
    </row>
    <row r="4572" spans="3:4">
      <c r="C4572" s="38"/>
      <c r="D4572" s="38"/>
    </row>
    <row r="4573" spans="3:4">
      <c r="C4573" s="38"/>
      <c r="D4573" s="38"/>
    </row>
    <row r="4574" spans="3:4">
      <c r="C4574" s="38"/>
      <c r="D4574" s="38"/>
    </row>
    <row r="4575" spans="3:4">
      <c r="C4575" s="38"/>
      <c r="D4575" s="38"/>
    </row>
    <row r="4576" spans="3:4">
      <c r="C4576" s="38"/>
      <c r="D4576" s="38"/>
    </row>
    <row r="4577" spans="3:4">
      <c r="C4577" s="38"/>
      <c r="D4577" s="38"/>
    </row>
    <row r="4578" spans="3:4">
      <c r="C4578" s="38"/>
      <c r="D4578" s="38"/>
    </row>
    <row r="4579" spans="3:4">
      <c r="C4579" s="38"/>
      <c r="D4579" s="38"/>
    </row>
    <row r="4580" spans="3:4">
      <c r="C4580" s="38"/>
      <c r="D4580" s="38"/>
    </row>
    <row r="4581" spans="3:4">
      <c r="C4581" s="38"/>
      <c r="D4581" s="38"/>
    </row>
    <row r="4582" spans="3:4">
      <c r="C4582" s="38"/>
      <c r="D4582" s="38"/>
    </row>
    <row r="4583" spans="3:4">
      <c r="C4583" s="38"/>
      <c r="D4583" s="38"/>
    </row>
    <row r="4584" spans="3:4">
      <c r="C4584" s="38"/>
      <c r="D4584" s="38"/>
    </row>
    <row r="4585" spans="3:4">
      <c r="C4585" s="38"/>
      <c r="D4585" s="38"/>
    </row>
    <row r="4586" spans="3:4">
      <c r="C4586" s="38"/>
      <c r="D4586" s="38"/>
    </row>
    <row r="4587" spans="3:4">
      <c r="C4587" s="38"/>
      <c r="D4587" s="38"/>
    </row>
    <row r="4588" spans="3:4">
      <c r="C4588" s="38"/>
      <c r="D4588" s="38"/>
    </row>
    <row r="4589" spans="3:4">
      <c r="C4589" s="38"/>
      <c r="D4589" s="38"/>
    </row>
    <row r="4590" spans="3:4">
      <c r="C4590" s="38"/>
      <c r="D4590" s="38"/>
    </row>
    <row r="4591" spans="3:4">
      <c r="C4591" s="38"/>
      <c r="D4591" s="38"/>
    </row>
    <row r="4592" spans="3:4">
      <c r="C4592" s="38"/>
      <c r="D4592" s="38"/>
    </row>
    <row r="4593" spans="3:4">
      <c r="C4593" s="38"/>
      <c r="D4593" s="38"/>
    </row>
    <row r="4594" spans="3:4">
      <c r="C4594" s="38"/>
      <c r="D4594" s="38"/>
    </row>
    <row r="4595" spans="3:4">
      <c r="C4595" s="38"/>
      <c r="D4595" s="38"/>
    </row>
    <row r="4596" spans="3:4">
      <c r="C4596" s="38"/>
      <c r="D4596" s="38"/>
    </row>
    <row r="4597" spans="3:4">
      <c r="C4597" s="38"/>
      <c r="D4597" s="38"/>
    </row>
    <row r="4598" spans="3:4">
      <c r="C4598" s="38"/>
      <c r="D4598" s="38"/>
    </row>
    <row r="4599" spans="3:4">
      <c r="C4599" s="38"/>
      <c r="D4599" s="38"/>
    </row>
    <row r="4600" spans="3:4">
      <c r="C4600" s="38"/>
      <c r="D4600" s="38"/>
    </row>
    <row r="4601" spans="3:4">
      <c r="C4601" s="38"/>
      <c r="D4601" s="38"/>
    </row>
    <row r="4602" spans="3:4">
      <c r="C4602" s="38"/>
      <c r="D4602" s="38"/>
    </row>
    <row r="4603" spans="3:4">
      <c r="C4603" s="38"/>
      <c r="D4603" s="38"/>
    </row>
    <row r="4604" spans="3:4">
      <c r="C4604" s="38"/>
      <c r="D4604" s="38"/>
    </row>
    <row r="4605" spans="3:4">
      <c r="C4605" s="38"/>
      <c r="D4605" s="38"/>
    </row>
    <row r="4606" spans="3:4">
      <c r="C4606" s="38"/>
      <c r="D4606" s="38"/>
    </row>
    <row r="4607" spans="3:4">
      <c r="C4607" s="38"/>
      <c r="D4607" s="38"/>
    </row>
    <row r="4608" spans="3:4">
      <c r="C4608" s="38"/>
      <c r="D4608" s="38"/>
    </row>
    <row r="4609" spans="3:4">
      <c r="C4609" s="38"/>
      <c r="D4609" s="38"/>
    </row>
    <row r="4610" spans="3:4">
      <c r="C4610" s="38"/>
      <c r="D4610" s="38"/>
    </row>
    <row r="4611" spans="3:4">
      <c r="C4611" s="38"/>
      <c r="D4611" s="38"/>
    </row>
    <row r="4612" spans="3:4">
      <c r="C4612" s="38"/>
      <c r="D4612" s="38"/>
    </row>
    <row r="4613" spans="3:4">
      <c r="C4613" s="38"/>
      <c r="D4613" s="38"/>
    </row>
    <row r="4614" spans="3:4">
      <c r="C4614" s="38"/>
      <c r="D4614" s="38"/>
    </row>
    <row r="4615" spans="3:4">
      <c r="C4615" s="38"/>
      <c r="D4615" s="38"/>
    </row>
    <row r="4616" spans="3:4">
      <c r="C4616" s="38"/>
      <c r="D4616" s="38"/>
    </row>
    <row r="4617" spans="3:4">
      <c r="C4617" s="38"/>
      <c r="D4617" s="38"/>
    </row>
    <row r="4618" spans="3:4">
      <c r="C4618" s="38"/>
      <c r="D4618" s="38"/>
    </row>
    <row r="4619" spans="3:4">
      <c r="C4619" s="38"/>
      <c r="D4619" s="38"/>
    </row>
    <row r="4620" spans="3:4">
      <c r="C4620" s="38"/>
      <c r="D4620" s="38"/>
    </row>
    <row r="4621" spans="3:4">
      <c r="C4621" s="38"/>
      <c r="D4621" s="38"/>
    </row>
    <row r="4622" spans="3:4">
      <c r="C4622" s="38"/>
      <c r="D4622" s="38"/>
    </row>
    <row r="4623" spans="3:4">
      <c r="C4623" s="38"/>
      <c r="D4623" s="38"/>
    </row>
    <row r="4624" spans="3:4">
      <c r="C4624" s="38"/>
      <c r="D4624" s="38"/>
    </row>
    <row r="4625" spans="3:4">
      <c r="C4625" s="38"/>
      <c r="D4625" s="38"/>
    </row>
    <row r="4626" spans="3:4">
      <c r="C4626" s="38"/>
      <c r="D4626" s="38"/>
    </row>
    <row r="4627" spans="3:4">
      <c r="C4627" s="38"/>
      <c r="D4627" s="38"/>
    </row>
    <row r="4628" spans="3:4">
      <c r="C4628" s="38"/>
      <c r="D4628" s="38"/>
    </row>
    <row r="4629" spans="3:4">
      <c r="C4629" s="38"/>
      <c r="D4629" s="38"/>
    </row>
    <row r="4630" spans="3:4">
      <c r="C4630" s="38"/>
      <c r="D4630" s="38"/>
    </row>
    <row r="4631" spans="3:4">
      <c r="C4631" s="38"/>
      <c r="D4631" s="38"/>
    </row>
    <row r="4632" spans="3:4">
      <c r="C4632" s="38"/>
      <c r="D4632" s="38"/>
    </row>
    <row r="4633" spans="3:4">
      <c r="C4633" s="38"/>
      <c r="D4633" s="38"/>
    </row>
    <row r="4634" spans="3:4">
      <c r="C4634" s="38"/>
      <c r="D4634" s="38"/>
    </row>
    <row r="4635" spans="3:4">
      <c r="C4635" s="38"/>
      <c r="D4635" s="38"/>
    </row>
    <row r="4636" spans="3:4">
      <c r="C4636" s="38"/>
      <c r="D4636" s="38"/>
    </row>
    <row r="4637" spans="3:4">
      <c r="C4637" s="38"/>
      <c r="D4637" s="38"/>
    </row>
    <row r="4638" spans="3:4">
      <c r="C4638" s="38"/>
      <c r="D4638" s="38"/>
    </row>
    <row r="4639" spans="3:4">
      <c r="C4639" s="38"/>
      <c r="D4639" s="38"/>
    </row>
    <row r="4640" spans="3:4">
      <c r="C4640" s="38"/>
      <c r="D4640" s="38"/>
    </row>
    <row r="4641" spans="3:4">
      <c r="C4641" s="38"/>
      <c r="D4641" s="38"/>
    </row>
    <row r="4642" spans="3:4">
      <c r="C4642" s="38"/>
      <c r="D4642" s="38"/>
    </row>
    <row r="4643" spans="3:4">
      <c r="C4643" s="38"/>
      <c r="D4643" s="38"/>
    </row>
    <row r="4644" spans="3:4">
      <c r="C4644" s="38"/>
      <c r="D4644" s="38"/>
    </row>
    <row r="4645" spans="3:4">
      <c r="C4645" s="38"/>
      <c r="D4645" s="38"/>
    </row>
    <row r="4646" spans="3:4">
      <c r="C4646" s="38"/>
      <c r="D4646" s="38"/>
    </row>
    <row r="4647" spans="3:4">
      <c r="C4647" s="38"/>
      <c r="D4647" s="38"/>
    </row>
    <row r="4648" spans="3:4">
      <c r="C4648" s="38"/>
      <c r="D4648" s="38"/>
    </row>
    <row r="4649" spans="3:4">
      <c r="C4649" s="38"/>
      <c r="D4649" s="38"/>
    </row>
    <row r="4650" spans="3:4">
      <c r="C4650" s="38"/>
      <c r="D4650" s="38"/>
    </row>
    <row r="4651" spans="3:4">
      <c r="C4651" s="38"/>
      <c r="D4651" s="38"/>
    </row>
    <row r="4652" spans="3:4">
      <c r="C4652" s="38"/>
      <c r="D4652" s="38"/>
    </row>
    <row r="4653" spans="3:4">
      <c r="C4653" s="38"/>
      <c r="D4653" s="38"/>
    </row>
    <row r="4654" spans="3:4">
      <c r="C4654" s="38"/>
      <c r="D4654" s="38"/>
    </row>
    <row r="4655" spans="3:4">
      <c r="C4655" s="38"/>
      <c r="D4655" s="38"/>
    </row>
    <row r="4656" spans="3:4">
      <c r="C4656" s="38"/>
      <c r="D4656" s="38"/>
    </row>
    <row r="4657" spans="3:4">
      <c r="C4657" s="38"/>
      <c r="D4657" s="38"/>
    </row>
    <row r="4658" spans="3:4">
      <c r="C4658" s="38"/>
      <c r="D4658" s="38"/>
    </row>
    <row r="4659" spans="3:4">
      <c r="C4659" s="38"/>
      <c r="D4659" s="38"/>
    </row>
    <row r="4660" spans="3:4">
      <c r="C4660" s="38"/>
      <c r="D4660" s="38"/>
    </row>
    <row r="4661" spans="3:4">
      <c r="C4661" s="38"/>
      <c r="D4661" s="38"/>
    </row>
    <row r="4662" spans="3:4">
      <c r="C4662" s="38"/>
      <c r="D4662" s="38"/>
    </row>
    <row r="4663" spans="3:4">
      <c r="C4663" s="38"/>
      <c r="D4663" s="38"/>
    </row>
    <row r="4664" spans="3:4">
      <c r="C4664" s="38"/>
      <c r="D4664" s="38"/>
    </row>
    <row r="4665" spans="3:4">
      <c r="C4665" s="38"/>
      <c r="D4665" s="38"/>
    </row>
    <row r="4666" spans="3:4">
      <c r="C4666" s="38"/>
      <c r="D4666" s="38"/>
    </row>
    <row r="4667" spans="3:4">
      <c r="C4667" s="38"/>
      <c r="D4667" s="38"/>
    </row>
    <row r="4668" spans="3:4">
      <c r="C4668" s="38"/>
      <c r="D4668" s="38"/>
    </row>
    <row r="4669" spans="3:4">
      <c r="C4669" s="38"/>
      <c r="D4669" s="38"/>
    </row>
    <row r="4670" spans="3:4">
      <c r="C4670" s="38"/>
      <c r="D4670" s="38"/>
    </row>
    <row r="4671" spans="3:4">
      <c r="C4671" s="38"/>
      <c r="D4671" s="38"/>
    </row>
    <row r="4672" spans="3:4">
      <c r="C4672" s="38"/>
      <c r="D4672" s="38"/>
    </row>
    <row r="4673" spans="3:4">
      <c r="C4673" s="38"/>
      <c r="D4673" s="38"/>
    </row>
    <row r="4674" spans="3:4">
      <c r="C4674" s="38"/>
      <c r="D4674" s="38"/>
    </row>
    <row r="4675" spans="3:4">
      <c r="C4675" s="38"/>
      <c r="D4675" s="38"/>
    </row>
    <row r="4676" spans="3:4">
      <c r="C4676" s="38"/>
      <c r="D4676" s="38"/>
    </row>
    <row r="4677" spans="3:4">
      <c r="C4677" s="38"/>
      <c r="D4677" s="38"/>
    </row>
    <row r="4678" spans="3:4">
      <c r="C4678" s="38"/>
      <c r="D4678" s="38"/>
    </row>
    <row r="4679" spans="3:4">
      <c r="C4679" s="38"/>
      <c r="D4679" s="38"/>
    </row>
    <row r="4680" spans="3:4">
      <c r="C4680" s="38"/>
      <c r="D4680" s="38"/>
    </row>
    <row r="4681" spans="3:4">
      <c r="C4681" s="38"/>
      <c r="D4681" s="38"/>
    </row>
    <row r="4682" spans="3:4">
      <c r="C4682" s="38"/>
      <c r="D4682" s="38"/>
    </row>
    <row r="4683" spans="3:4">
      <c r="C4683" s="38"/>
      <c r="D4683" s="38"/>
    </row>
    <row r="4684" spans="3:4">
      <c r="C4684" s="38"/>
      <c r="D4684" s="38"/>
    </row>
    <row r="4685" spans="3:4">
      <c r="C4685" s="38"/>
      <c r="D4685" s="38"/>
    </row>
    <row r="4686" spans="3:4">
      <c r="C4686" s="38"/>
      <c r="D4686" s="38"/>
    </row>
    <row r="4687" spans="3:4">
      <c r="C4687" s="38"/>
      <c r="D4687" s="38"/>
    </row>
    <row r="4688" spans="3:4">
      <c r="C4688" s="38"/>
      <c r="D4688" s="38"/>
    </row>
    <row r="4689" spans="3:4">
      <c r="C4689" s="38"/>
      <c r="D4689" s="38"/>
    </row>
    <row r="4690" spans="3:4">
      <c r="C4690" s="38"/>
      <c r="D4690" s="38"/>
    </row>
    <row r="4691" spans="3:4">
      <c r="C4691" s="38"/>
      <c r="D4691" s="38"/>
    </row>
    <row r="4692" spans="3:4">
      <c r="C4692" s="38"/>
      <c r="D4692" s="38"/>
    </row>
    <row r="4693" spans="3:4">
      <c r="C4693" s="38"/>
      <c r="D4693" s="38"/>
    </row>
    <row r="4694" spans="3:4">
      <c r="C4694" s="38"/>
      <c r="D4694" s="38"/>
    </row>
    <row r="4695" spans="3:4">
      <c r="C4695" s="38"/>
      <c r="D4695" s="38"/>
    </row>
    <row r="4696" spans="3:4">
      <c r="C4696" s="38"/>
      <c r="D4696" s="38"/>
    </row>
    <row r="4697" spans="3:4">
      <c r="C4697" s="38"/>
      <c r="D4697" s="38"/>
    </row>
    <row r="4698" spans="3:4">
      <c r="C4698" s="38"/>
      <c r="D4698" s="38"/>
    </row>
    <row r="4699" spans="3:4">
      <c r="C4699" s="38"/>
      <c r="D4699" s="38"/>
    </row>
    <row r="4700" spans="3:4">
      <c r="C4700" s="38"/>
      <c r="D4700" s="38"/>
    </row>
    <row r="4701" spans="3:4">
      <c r="C4701" s="38"/>
      <c r="D4701" s="38"/>
    </row>
    <row r="4702" spans="3:4">
      <c r="C4702" s="38"/>
      <c r="D4702" s="38"/>
    </row>
    <row r="4703" spans="3:4">
      <c r="C4703" s="38"/>
      <c r="D4703" s="38"/>
    </row>
    <row r="4704" spans="3:4">
      <c r="C4704" s="38"/>
      <c r="D4704" s="38"/>
    </row>
    <row r="4705" spans="3:4">
      <c r="C4705" s="38"/>
      <c r="D4705" s="38"/>
    </row>
    <row r="4706" spans="3:4">
      <c r="C4706" s="38"/>
      <c r="D4706" s="38"/>
    </row>
    <row r="4707" spans="3:4">
      <c r="C4707" s="38"/>
      <c r="D4707" s="38"/>
    </row>
    <row r="4708" spans="3:4">
      <c r="C4708" s="38"/>
      <c r="D4708" s="38"/>
    </row>
    <row r="4709" spans="3:4">
      <c r="C4709" s="38"/>
      <c r="D4709" s="38"/>
    </row>
    <row r="4710" spans="3:4">
      <c r="C4710" s="38"/>
      <c r="D4710" s="38"/>
    </row>
    <row r="4711" spans="3:4">
      <c r="C4711" s="38"/>
      <c r="D4711" s="38"/>
    </row>
    <row r="4712" spans="3:4">
      <c r="C4712" s="38"/>
      <c r="D4712" s="38"/>
    </row>
    <row r="4713" spans="3:4">
      <c r="C4713" s="38"/>
      <c r="D4713" s="38"/>
    </row>
    <row r="4714" spans="3:4">
      <c r="C4714" s="38"/>
      <c r="D4714" s="38"/>
    </row>
    <row r="4715" spans="3:4">
      <c r="C4715" s="38"/>
      <c r="D4715" s="38"/>
    </row>
    <row r="4716" spans="3:4">
      <c r="C4716" s="38"/>
      <c r="D4716" s="38"/>
    </row>
    <row r="4717" spans="3:4">
      <c r="C4717" s="38"/>
      <c r="D4717" s="38"/>
    </row>
    <row r="4718" spans="3:4">
      <c r="C4718" s="38"/>
      <c r="D4718" s="38"/>
    </row>
    <row r="4719" spans="3:4">
      <c r="C4719" s="38"/>
      <c r="D4719" s="38"/>
    </row>
    <row r="4720" spans="3:4">
      <c r="C4720" s="38"/>
      <c r="D4720" s="38"/>
    </row>
    <row r="4721" spans="3:4">
      <c r="C4721" s="38"/>
      <c r="D4721" s="38"/>
    </row>
    <row r="4722" spans="3:4">
      <c r="C4722" s="38"/>
      <c r="D4722" s="38"/>
    </row>
    <row r="4723" spans="3:4">
      <c r="C4723" s="38"/>
      <c r="D4723" s="38"/>
    </row>
    <row r="4724" spans="3:4">
      <c r="C4724" s="38"/>
      <c r="D4724" s="38"/>
    </row>
    <row r="4725" spans="3:4">
      <c r="C4725" s="38"/>
      <c r="D4725" s="38"/>
    </row>
    <row r="4726" spans="3:4">
      <c r="C4726" s="38"/>
      <c r="D4726" s="38"/>
    </row>
    <row r="4727" spans="3:4">
      <c r="C4727" s="38"/>
      <c r="D4727" s="38"/>
    </row>
    <row r="4728" spans="3:4">
      <c r="C4728" s="38"/>
      <c r="D4728" s="38"/>
    </row>
    <row r="4729" spans="3:4">
      <c r="C4729" s="38"/>
      <c r="D4729" s="38"/>
    </row>
    <row r="4730" spans="3:4">
      <c r="C4730" s="38"/>
      <c r="D4730" s="38"/>
    </row>
    <row r="4731" spans="3:4">
      <c r="C4731" s="38"/>
      <c r="D4731" s="38"/>
    </row>
    <row r="4732" spans="3:4">
      <c r="C4732" s="38"/>
      <c r="D4732" s="38"/>
    </row>
    <row r="4733" spans="3:4">
      <c r="C4733" s="38"/>
      <c r="D4733" s="38"/>
    </row>
    <row r="4734" spans="3:4">
      <c r="C4734" s="38"/>
      <c r="D4734" s="38"/>
    </row>
    <row r="4735" spans="3:4">
      <c r="C4735" s="38"/>
      <c r="D4735" s="38"/>
    </row>
    <row r="4736" spans="3:4">
      <c r="C4736" s="38"/>
      <c r="D4736" s="38"/>
    </row>
    <row r="4737" spans="3:4">
      <c r="C4737" s="38"/>
      <c r="D4737" s="38"/>
    </row>
    <row r="4738" spans="3:4">
      <c r="C4738" s="38"/>
      <c r="D4738" s="38"/>
    </row>
    <row r="4739" spans="3:4">
      <c r="C4739" s="38"/>
      <c r="D4739" s="38"/>
    </row>
    <row r="4740" spans="3:4">
      <c r="C4740" s="38"/>
      <c r="D4740" s="38"/>
    </row>
    <row r="4741" spans="3:4">
      <c r="C4741" s="38"/>
      <c r="D4741" s="38"/>
    </row>
    <row r="4742" spans="3:4">
      <c r="C4742" s="38"/>
      <c r="D4742" s="38"/>
    </row>
    <row r="4743" spans="3:4">
      <c r="C4743" s="38"/>
      <c r="D4743" s="38"/>
    </row>
    <row r="4744" spans="3:4">
      <c r="C4744" s="38"/>
      <c r="D4744" s="38"/>
    </row>
    <row r="4745" spans="3:4">
      <c r="C4745" s="38"/>
      <c r="D4745" s="38"/>
    </row>
    <row r="4746" spans="3:4">
      <c r="C4746" s="38"/>
      <c r="D4746" s="38"/>
    </row>
    <row r="4747" spans="3:4">
      <c r="C4747" s="38"/>
      <c r="D4747" s="38"/>
    </row>
    <row r="4748" spans="3:4">
      <c r="C4748" s="38"/>
      <c r="D4748" s="38"/>
    </row>
    <row r="4749" spans="3:4">
      <c r="C4749" s="38"/>
      <c r="D4749" s="38"/>
    </row>
    <row r="4750" spans="3:4">
      <c r="C4750" s="38"/>
      <c r="D4750" s="38"/>
    </row>
    <row r="4751" spans="3:4">
      <c r="C4751" s="38"/>
      <c r="D4751" s="38"/>
    </row>
    <row r="4752" spans="3:4">
      <c r="C4752" s="38"/>
      <c r="D4752" s="38"/>
    </row>
    <row r="4753" spans="3:4">
      <c r="C4753" s="38"/>
      <c r="D4753" s="38"/>
    </row>
    <row r="4754" spans="3:4">
      <c r="C4754" s="38"/>
      <c r="D4754" s="38"/>
    </row>
    <row r="4755" spans="3:4">
      <c r="C4755" s="38"/>
      <c r="D4755" s="38"/>
    </row>
    <row r="4756" spans="3:4">
      <c r="C4756" s="38"/>
      <c r="D4756" s="38"/>
    </row>
    <row r="4757" spans="3:4">
      <c r="C4757" s="38"/>
      <c r="D4757" s="38"/>
    </row>
    <row r="4758" spans="3:4">
      <c r="C4758" s="38"/>
      <c r="D4758" s="38"/>
    </row>
    <row r="4759" spans="3:4">
      <c r="C4759" s="38"/>
      <c r="D4759" s="38"/>
    </row>
    <row r="4760" spans="3:4">
      <c r="C4760" s="38"/>
      <c r="D4760" s="38"/>
    </row>
    <row r="4761" spans="3:4">
      <c r="C4761" s="38"/>
      <c r="D4761" s="38"/>
    </row>
    <row r="4762" spans="3:4">
      <c r="C4762" s="38"/>
      <c r="D4762" s="38"/>
    </row>
    <row r="4763" spans="3:4">
      <c r="C4763" s="38"/>
      <c r="D4763" s="38"/>
    </row>
    <row r="4764" spans="3:4">
      <c r="C4764" s="38"/>
      <c r="D4764" s="38"/>
    </row>
    <row r="4765" spans="3:4">
      <c r="C4765" s="38"/>
      <c r="D4765" s="38"/>
    </row>
    <row r="4766" spans="3:4">
      <c r="C4766" s="38"/>
      <c r="D4766" s="38"/>
    </row>
    <row r="4767" spans="3:4">
      <c r="C4767" s="38"/>
      <c r="D4767" s="38"/>
    </row>
    <row r="4768" spans="3:4">
      <c r="C4768" s="38"/>
      <c r="D4768" s="38"/>
    </row>
    <row r="4769" spans="3:4">
      <c r="C4769" s="38"/>
      <c r="D4769" s="38"/>
    </row>
    <row r="4770" spans="3:4">
      <c r="C4770" s="38"/>
      <c r="D4770" s="38"/>
    </row>
    <row r="4771" spans="3:4">
      <c r="C4771" s="38"/>
      <c r="D4771" s="38"/>
    </row>
    <row r="4772" spans="3:4">
      <c r="C4772" s="38"/>
      <c r="D4772" s="38"/>
    </row>
    <row r="4773" spans="3:4">
      <c r="C4773" s="38"/>
      <c r="D4773" s="38"/>
    </row>
    <row r="4774" spans="3:4">
      <c r="C4774" s="38"/>
      <c r="D4774" s="38"/>
    </row>
    <row r="4775" spans="3:4">
      <c r="C4775" s="38"/>
      <c r="D4775" s="38"/>
    </row>
    <row r="4776" spans="3:4">
      <c r="C4776" s="38"/>
      <c r="D4776" s="38"/>
    </row>
    <row r="4777" spans="3:4">
      <c r="C4777" s="38"/>
      <c r="D4777" s="38"/>
    </row>
    <row r="4778" spans="3:4">
      <c r="C4778" s="38"/>
      <c r="D4778" s="38"/>
    </row>
    <row r="4779" spans="3:4">
      <c r="C4779" s="38"/>
      <c r="D4779" s="38"/>
    </row>
    <row r="4780" spans="3:4">
      <c r="C4780" s="38"/>
      <c r="D4780" s="38"/>
    </row>
    <row r="4781" spans="3:4">
      <c r="C4781" s="38"/>
      <c r="D4781" s="38"/>
    </row>
    <row r="4782" spans="3:4">
      <c r="C4782" s="38"/>
      <c r="D4782" s="38"/>
    </row>
    <row r="4783" spans="3:4">
      <c r="C4783" s="38"/>
      <c r="D4783" s="38"/>
    </row>
    <row r="4784" spans="3:4">
      <c r="C4784" s="38"/>
      <c r="D4784" s="38"/>
    </row>
    <row r="4785" spans="3:4">
      <c r="C4785" s="38"/>
      <c r="D4785" s="38"/>
    </row>
    <row r="4786" spans="3:4">
      <c r="C4786" s="38"/>
      <c r="D4786" s="38"/>
    </row>
    <row r="4787" spans="3:4">
      <c r="C4787" s="38"/>
      <c r="D4787" s="38"/>
    </row>
    <row r="4788" spans="3:4">
      <c r="C4788" s="38"/>
      <c r="D4788" s="38"/>
    </row>
    <row r="4789" spans="3:4">
      <c r="C4789" s="38"/>
      <c r="D4789" s="38"/>
    </row>
    <row r="4790" spans="3:4">
      <c r="C4790" s="38"/>
      <c r="D4790" s="38"/>
    </row>
    <row r="4791" spans="3:4">
      <c r="C4791" s="38"/>
      <c r="D4791" s="38"/>
    </row>
    <row r="4792" spans="3:4">
      <c r="C4792" s="38"/>
      <c r="D4792" s="38"/>
    </row>
    <row r="4793" spans="3:4">
      <c r="C4793" s="38"/>
      <c r="D4793" s="38"/>
    </row>
    <row r="4794" spans="3:4">
      <c r="C4794" s="38"/>
      <c r="D4794" s="38"/>
    </row>
    <row r="4795" spans="3:4">
      <c r="C4795" s="38"/>
      <c r="D4795" s="38"/>
    </row>
    <row r="4796" spans="3:4">
      <c r="C4796" s="38"/>
      <c r="D4796" s="38"/>
    </row>
    <row r="4797" spans="3:4">
      <c r="C4797" s="38"/>
      <c r="D4797" s="38"/>
    </row>
    <row r="4798" spans="3:4">
      <c r="C4798" s="38"/>
      <c r="D4798" s="38"/>
    </row>
    <row r="4799" spans="3:4">
      <c r="C4799" s="38"/>
      <c r="D4799" s="38"/>
    </row>
    <row r="4800" spans="3:4">
      <c r="C4800" s="38"/>
      <c r="D4800" s="38"/>
    </row>
    <row r="4801" spans="3:4">
      <c r="C4801" s="38"/>
      <c r="D4801" s="38"/>
    </row>
    <row r="4802" spans="3:4">
      <c r="C4802" s="38"/>
      <c r="D4802" s="38"/>
    </row>
    <row r="4803" spans="3:4">
      <c r="C4803" s="38"/>
      <c r="D4803" s="38"/>
    </row>
    <row r="4804" spans="3:4">
      <c r="C4804" s="38"/>
      <c r="D4804" s="38"/>
    </row>
    <row r="4805" spans="3:4">
      <c r="C4805" s="38"/>
      <c r="D4805" s="38"/>
    </row>
    <row r="4806" spans="3:4">
      <c r="C4806" s="38"/>
      <c r="D4806" s="38"/>
    </row>
    <row r="4807" spans="3:4">
      <c r="C4807" s="38"/>
      <c r="D4807" s="38"/>
    </row>
    <row r="4808" spans="3:4">
      <c r="C4808" s="38"/>
      <c r="D4808" s="38"/>
    </row>
    <row r="4809" spans="3:4">
      <c r="C4809" s="38"/>
      <c r="D4809" s="38"/>
    </row>
    <row r="4810" spans="3:4">
      <c r="C4810" s="38"/>
      <c r="D4810" s="38"/>
    </row>
    <row r="4811" spans="3:4">
      <c r="C4811" s="38"/>
      <c r="D4811" s="38"/>
    </row>
    <row r="4812" spans="3:4">
      <c r="C4812" s="38"/>
      <c r="D4812" s="38"/>
    </row>
    <row r="4813" spans="3:4">
      <c r="C4813" s="38"/>
      <c r="D4813" s="38"/>
    </row>
    <row r="4814" spans="3:4">
      <c r="C4814" s="38"/>
      <c r="D4814" s="38"/>
    </row>
    <row r="4815" spans="3:4">
      <c r="C4815" s="38"/>
      <c r="D4815" s="38"/>
    </row>
    <row r="4816" spans="3:4">
      <c r="C4816" s="38"/>
      <c r="D4816" s="38"/>
    </row>
    <row r="4817" spans="3:4">
      <c r="C4817" s="38"/>
      <c r="D4817" s="38"/>
    </row>
    <row r="4818" spans="3:4">
      <c r="C4818" s="38"/>
      <c r="D4818" s="38"/>
    </row>
    <row r="4819" spans="3:4">
      <c r="C4819" s="38"/>
      <c r="D4819" s="38"/>
    </row>
    <row r="4820" spans="3:4">
      <c r="C4820" s="38"/>
      <c r="D4820" s="38"/>
    </row>
    <row r="4821" spans="3:4">
      <c r="C4821" s="38"/>
      <c r="D4821" s="38"/>
    </row>
    <row r="4822" spans="3:4">
      <c r="C4822" s="38"/>
      <c r="D4822" s="38"/>
    </row>
    <row r="4823" spans="3:4">
      <c r="C4823" s="38"/>
      <c r="D4823" s="38"/>
    </row>
    <row r="4824" spans="3:4">
      <c r="C4824" s="38"/>
      <c r="D4824" s="38"/>
    </row>
    <row r="4825" spans="3:4">
      <c r="C4825" s="38"/>
      <c r="D4825" s="38"/>
    </row>
    <row r="4826" spans="3:4">
      <c r="C4826" s="38"/>
      <c r="D4826" s="38"/>
    </row>
    <row r="4827" spans="3:4">
      <c r="C4827" s="38"/>
      <c r="D4827" s="38"/>
    </row>
    <row r="4828" spans="3:4">
      <c r="C4828" s="38"/>
      <c r="D4828" s="38"/>
    </row>
    <row r="4829" spans="3:4">
      <c r="C4829" s="38"/>
      <c r="D4829" s="38"/>
    </row>
    <row r="4830" spans="3:4">
      <c r="C4830" s="38"/>
      <c r="D4830" s="38"/>
    </row>
    <row r="4831" spans="3:4">
      <c r="C4831" s="38"/>
      <c r="D4831" s="38"/>
    </row>
    <row r="4832" spans="3:4">
      <c r="C4832" s="38"/>
      <c r="D4832" s="38"/>
    </row>
    <row r="4833" spans="3:4">
      <c r="C4833" s="38"/>
      <c r="D4833" s="38"/>
    </row>
    <row r="4834" spans="3:4">
      <c r="C4834" s="38"/>
      <c r="D4834" s="38"/>
    </row>
    <row r="4835" spans="3:4">
      <c r="C4835" s="38"/>
      <c r="D4835" s="38"/>
    </row>
    <row r="4836" spans="3:4">
      <c r="C4836" s="38"/>
      <c r="D4836" s="38"/>
    </row>
    <row r="4837" spans="3:4">
      <c r="C4837" s="38"/>
      <c r="D4837" s="38"/>
    </row>
    <row r="4838" spans="3:4">
      <c r="C4838" s="38"/>
      <c r="D4838" s="38"/>
    </row>
    <row r="4839" spans="3:4">
      <c r="C4839" s="38"/>
      <c r="D4839" s="38"/>
    </row>
    <row r="4840" spans="3:4">
      <c r="C4840" s="38"/>
      <c r="D4840" s="38"/>
    </row>
    <row r="4841" spans="3:4">
      <c r="C4841" s="38"/>
      <c r="D4841" s="38"/>
    </row>
    <row r="4842" spans="3:4">
      <c r="C4842" s="38"/>
      <c r="D4842" s="38"/>
    </row>
    <row r="4843" spans="3:4">
      <c r="C4843" s="38"/>
      <c r="D4843" s="38"/>
    </row>
    <row r="4844" spans="3:4">
      <c r="C4844" s="38"/>
      <c r="D4844" s="38"/>
    </row>
    <row r="4845" spans="3:4">
      <c r="C4845" s="38"/>
      <c r="D4845" s="38"/>
    </row>
    <row r="4846" spans="3:4">
      <c r="C4846" s="38"/>
      <c r="D4846" s="38"/>
    </row>
    <row r="4847" spans="3:4">
      <c r="C4847" s="38"/>
      <c r="D4847" s="38"/>
    </row>
    <row r="4848" spans="3:4">
      <c r="C4848" s="38"/>
      <c r="D4848" s="38"/>
    </row>
    <row r="4849" spans="3:4">
      <c r="C4849" s="38"/>
      <c r="D4849" s="38"/>
    </row>
    <row r="4850" spans="3:4">
      <c r="C4850" s="38"/>
      <c r="D4850" s="38"/>
    </row>
    <row r="4851" spans="3:4">
      <c r="C4851" s="38"/>
      <c r="D4851" s="38"/>
    </row>
    <row r="4852" spans="3:4">
      <c r="C4852" s="38"/>
      <c r="D4852" s="38"/>
    </row>
    <row r="4853" spans="3:4">
      <c r="C4853" s="38"/>
      <c r="D4853" s="38"/>
    </row>
    <row r="4854" spans="3:4">
      <c r="C4854" s="38"/>
      <c r="D4854" s="38"/>
    </row>
    <row r="4855" spans="3:4">
      <c r="C4855" s="38"/>
      <c r="D4855" s="38"/>
    </row>
    <row r="4856" spans="3:4">
      <c r="C4856" s="38"/>
      <c r="D4856" s="38"/>
    </row>
    <row r="4857" spans="3:4">
      <c r="C4857" s="38"/>
      <c r="D4857" s="38"/>
    </row>
    <row r="4858" spans="3:4">
      <c r="C4858" s="38"/>
      <c r="D4858" s="38"/>
    </row>
    <row r="4859" spans="3:4">
      <c r="C4859" s="38"/>
      <c r="D4859" s="38"/>
    </row>
    <row r="4860" spans="3:4">
      <c r="C4860" s="38"/>
      <c r="D4860" s="38"/>
    </row>
    <row r="4861" spans="3:4">
      <c r="C4861" s="38"/>
      <c r="D4861" s="38"/>
    </row>
    <row r="4862" spans="3:4">
      <c r="C4862" s="38"/>
      <c r="D4862" s="38"/>
    </row>
    <row r="4863" spans="3:4">
      <c r="C4863" s="38"/>
      <c r="D4863" s="38"/>
    </row>
    <row r="4864" spans="3:4">
      <c r="C4864" s="38"/>
      <c r="D4864" s="38"/>
    </row>
    <row r="4865" spans="3:4">
      <c r="C4865" s="38"/>
      <c r="D4865" s="38"/>
    </row>
    <row r="4866" spans="3:4">
      <c r="C4866" s="38"/>
      <c r="D4866" s="38"/>
    </row>
    <row r="4867" spans="3:4">
      <c r="C4867" s="38"/>
      <c r="D4867" s="38"/>
    </row>
    <row r="4868" spans="3:4">
      <c r="C4868" s="38"/>
      <c r="D4868" s="38"/>
    </row>
    <row r="4869" spans="3:4">
      <c r="C4869" s="38"/>
      <c r="D4869" s="38"/>
    </row>
    <row r="4870" spans="3:4">
      <c r="C4870" s="38"/>
      <c r="D4870" s="38"/>
    </row>
    <row r="4871" spans="3:4">
      <c r="C4871" s="38"/>
      <c r="D4871" s="38"/>
    </row>
    <row r="4872" spans="3:4">
      <c r="C4872" s="38"/>
      <c r="D4872" s="38"/>
    </row>
    <row r="4873" spans="3:4">
      <c r="C4873" s="38"/>
      <c r="D4873" s="38"/>
    </row>
    <row r="4874" spans="3:4">
      <c r="C4874" s="38"/>
      <c r="D4874" s="38"/>
    </row>
    <row r="4875" spans="3:4">
      <c r="C4875" s="38"/>
      <c r="D4875" s="38"/>
    </row>
    <row r="4876" spans="3:4">
      <c r="C4876" s="38"/>
      <c r="D4876" s="38"/>
    </row>
    <row r="4877" spans="3:4">
      <c r="C4877" s="38"/>
      <c r="D4877" s="38"/>
    </row>
    <row r="4878" spans="3:4">
      <c r="C4878" s="38"/>
      <c r="D4878" s="38"/>
    </row>
    <row r="4879" spans="3:4">
      <c r="C4879" s="38"/>
      <c r="D4879" s="38"/>
    </row>
    <row r="4880" spans="3:4">
      <c r="C4880" s="38"/>
      <c r="D4880" s="38"/>
    </row>
    <row r="4881" spans="3:4">
      <c r="C4881" s="38"/>
      <c r="D4881" s="38"/>
    </row>
    <row r="4882" spans="3:4">
      <c r="C4882" s="38"/>
      <c r="D4882" s="38"/>
    </row>
    <row r="4883" spans="3:4">
      <c r="C4883" s="38"/>
      <c r="D4883" s="38"/>
    </row>
    <row r="4884" spans="3:4">
      <c r="C4884" s="38"/>
      <c r="D4884" s="38"/>
    </row>
    <row r="4885" spans="3:4">
      <c r="C4885" s="38"/>
      <c r="D4885" s="38"/>
    </row>
    <row r="4886" spans="3:4">
      <c r="C4886" s="38"/>
      <c r="D4886" s="38"/>
    </row>
    <row r="4887" spans="3:4">
      <c r="C4887" s="38"/>
      <c r="D4887" s="38"/>
    </row>
    <row r="4888" spans="3:4">
      <c r="C4888" s="38"/>
      <c r="D4888" s="38"/>
    </row>
    <row r="4889" spans="3:4">
      <c r="C4889" s="38"/>
      <c r="D4889" s="38"/>
    </row>
    <row r="4890" spans="3:4">
      <c r="C4890" s="38"/>
      <c r="D4890" s="38"/>
    </row>
    <row r="4891" spans="3:4">
      <c r="C4891" s="38"/>
      <c r="D4891" s="38"/>
    </row>
    <row r="4892" spans="3:4">
      <c r="C4892" s="38"/>
      <c r="D4892" s="38"/>
    </row>
    <row r="4893" spans="3:4">
      <c r="C4893" s="38"/>
      <c r="D4893" s="38"/>
    </row>
    <row r="4894" spans="3:4">
      <c r="C4894" s="38"/>
      <c r="D4894" s="38"/>
    </row>
    <row r="4895" spans="3:4">
      <c r="C4895" s="38"/>
      <c r="D4895" s="38"/>
    </row>
    <row r="4896" spans="3:4">
      <c r="C4896" s="38"/>
      <c r="D4896" s="38"/>
    </row>
    <row r="4897" spans="3:4">
      <c r="C4897" s="38"/>
      <c r="D4897" s="38"/>
    </row>
    <row r="4898" spans="3:4">
      <c r="C4898" s="38"/>
      <c r="D4898" s="38"/>
    </row>
    <row r="4899" spans="3:4">
      <c r="C4899" s="38"/>
      <c r="D4899" s="38"/>
    </row>
    <row r="4900" spans="3:4">
      <c r="C4900" s="38"/>
      <c r="D4900" s="38"/>
    </row>
    <row r="4901" spans="3:4">
      <c r="C4901" s="38"/>
      <c r="D4901" s="38"/>
    </row>
    <row r="4902" spans="3:4">
      <c r="C4902" s="38"/>
      <c r="D4902" s="38"/>
    </row>
    <row r="4903" spans="3:4">
      <c r="C4903" s="38"/>
      <c r="D4903" s="38"/>
    </row>
    <row r="4904" spans="3:4">
      <c r="C4904" s="38"/>
      <c r="D4904" s="38"/>
    </row>
    <row r="4905" spans="3:4">
      <c r="C4905" s="38"/>
      <c r="D4905" s="38"/>
    </row>
    <row r="4906" spans="3:4">
      <c r="C4906" s="38"/>
      <c r="D4906" s="38"/>
    </row>
    <row r="4907" spans="3:4">
      <c r="C4907" s="38"/>
      <c r="D4907" s="38"/>
    </row>
    <row r="4908" spans="3:4">
      <c r="C4908" s="38"/>
      <c r="D4908" s="38"/>
    </row>
    <row r="4909" spans="3:4">
      <c r="C4909" s="38"/>
      <c r="D4909" s="38"/>
    </row>
    <row r="4910" spans="3:4">
      <c r="C4910" s="38"/>
      <c r="D4910" s="38"/>
    </row>
    <row r="4911" spans="3:4">
      <c r="C4911" s="38"/>
      <c r="D4911" s="38"/>
    </row>
    <row r="4912" spans="3:4">
      <c r="C4912" s="38"/>
      <c r="D4912" s="38"/>
    </row>
    <row r="4913" spans="3:4">
      <c r="C4913" s="38"/>
      <c r="D4913" s="38"/>
    </row>
    <row r="4914" spans="3:4">
      <c r="C4914" s="38"/>
      <c r="D4914" s="38"/>
    </row>
    <row r="4915" spans="3:4">
      <c r="C4915" s="38"/>
      <c r="D4915" s="38"/>
    </row>
    <row r="4916" spans="3:4">
      <c r="C4916" s="38"/>
      <c r="D4916" s="38"/>
    </row>
    <row r="4917" spans="3:4">
      <c r="C4917" s="38"/>
      <c r="D4917" s="38"/>
    </row>
    <row r="4918" spans="3:4">
      <c r="C4918" s="38"/>
      <c r="D4918" s="38"/>
    </row>
    <row r="4919" spans="3:4">
      <c r="C4919" s="38"/>
      <c r="D4919" s="38"/>
    </row>
    <row r="4920" spans="3:4">
      <c r="C4920" s="38"/>
      <c r="D4920" s="38"/>
    </row>
    <row r="4921" spans="3:4">
      <c r="C4921" s="38"/>
      <c r="D4921" s="38"/>
    </row>
    <row r="4922" spans="3:4">
      <c r="C4922" s="38"/>
      <c r="D4922" s="38"/>
    </row>
    <row r="4923" spans="3:4">
      <c r="C4923" s="38"/>
      <c r="D4923" s="38"/>
    </row>
    <row r="4924" spans="3:4">
      <c r="C4924" s="38"/>
      <c r="D4924" s="38"/>
    </row>
    <row r="4925" spans="3:4">
      <c r="C4925" s="38"/>
      <c r="D4925" s="38"/>
    </row>
    <row r="4926" spans="3:4">
      <c r="C4926" s="38"/>
      <c r="D4926" s="38"/>
    </row>
    <row r="4927" spans="3:4">
      <c r="C4927" s="38"/>
      <c r="D4927" s="38"/>
    </row>
    <row r="4928" spans="3:4">
      <c r="C4928" s="38"/>
      <c r="D4928" s="38"/>
    </row>
    <row r="4929" spans="3:4">
      <c r="C4929" s="38"/>
      <c r="D4929" s="38"/>
    </row>
    <row r="4930" spans="3:4">
      <c r="C4930" s="38"/>
      <c r="D4930" s="38"/>
    </row>
    <row r="4931" spans="3:4">
      <c r="C4931" s="38"/>
      <c r="D4931" s="38"/>
    </row>
    <row r="4932" spans="3:4">
      <c r="C4932" s="38"/>
      <c r="D4932" s="38"/>
    </row>
    <row r="4933" spans="3:4">
      <c r="C4933" s="38"/>
      <c r="D4933" s="38"/>
    </row>
    <row r="4934" spans="3:4">
      <c r="C4934" s="38"/>
      <c r="D4934" s="38"/>
    </row>
    <row r="4935" spans="3:4">
      <c r="C4935" s="38"/>
      <c r="D4935" s="38"/>
    </row>
    <row r="4936" spans="3:4">
      <c r="C4936" s="38"/>
      <c r="D4936" s="38"/>
    </row>
    <row r="4937" spans="3:4">
      <c r="C4937" s="38"/>
      <c r="D4937" s="38"/>
    </row>
    <row r="4938" spans="3:4">
      <c r="C4938" s="38"/>
      <c r="D4938" s="38"/>
    </row>
    <row r="4939" spans="3:4">
      <c r="C4939" s="38"/>
      <c r="D4939" s="38"/>
    </row>
    <row r="4940" spans="3:4">
      <c r="C4940" s="38"/>
      <c r="D4940" s="38"/>
    </row>
    <row r="4941" spans="3:4">
      <c r="C4941" s="38"/>
      <c r="D4941" s="38"/>
    </row>
    <row r="4942" spans="3:4">
      <c r="C4942" s="38"/>
      <c r="D4942" s="38"/>
    </row>
    <row r="4943" spans="3:4">
      <c r="C4943" s="38"/>
      <c r="D4943" s="38"/>
    </row>
    <row r="4944" spans="3:4">
      <c r="C4944" s="38"/>
      <c r="D4944" s="38"/>
    </row>
    <row r="4945" spans="3:4">
      <c r="C4945" s="38"/>
      <c r="D4945" s="38"/>
    </row>
    <row r="4946" spans="3:4">
      <c r="C4946" s="38"/>
      <c r="D4946" s="38"/>
    </row>
    <row r="4947" spans="3:4">
      <c r="C4947" s="38"/>
      <c r="D4947" s="38"/>
    </row>
    <row r="4948" spans="3:4">
      <c r="C4948" s="38"/>
      <c r="D4948" s="38"/>
    </row>
    <row r="4949" spans="3:4">
      <c r="C4949" s="38"/>
      <c r="D4949" s="38"/>
    </row>
    <row r="4950" spans="3:4">
      <c r="C4950" s="38"/>
      <c r="D4950" s="38"/>
    </row>
    <row r="4951" spans="3:4">
      <c r="C4951" s="38"/>
      <c r="D4951" s="38"/>
    </row>
    <row r="4952" spans="3:4">
      <c r="C4952" s="38"/>
      <c r="D4952" s="38"/>
    </row>
    <row r="4953" spans="3:4">
      <c r="C4953" s="38"/>
      <c r="D4953" s="38"/>
    </row>
    <row r="4954" spans="3:4">
      <c r="C4954" s="38"/>
      <c r="D4954" s="38"/>
    </row>
    <row r="4955" spans="3:4">
      <c r="C4955" s="38"/>
      <c r="D4955" s="38"/>
    </row>
    <row r="4956" spans="3:4">
      <c r="C4956" s="38"/>
      <c r="D4956" s="38"/>
    </row>
    <row r="4957" spans="3:4">
      <c r="C4957" s="38"/>
      <c r="D4957" s="38"/>
    </row>
    <row r="4958" spans="3:4">
      <c r="C4958" s="38"/>
      <c r="D4958" s="38"/>
    </row>
    <row r="4959" spans="3:4">
      <c r="C4959" s="38"/>
      <c r="D4959" s="38"/>
    </row>
    <row r="4960" spans="3:4">
      <c r="C4960" s="38"/>
      <c r="D4960" s="38"/>
    </row>
    <row r="4961" spans="3:4">
      <c r="C4961" s="38"/>
      <c r="D4961" s="38"/>
    </row>
    <row r="4962" spans="3:4">
      <c r="C4962" s="38"/>
      <c r="D4962" s="38"/>
    </row>
    <row r="4963" spans="3:4">
      <c r="C4963" s="38"/>
      <c r="D4963" s="38"/>
    </row>
    <row r="4964" spans="3:4">
      <c r="C4964" s="38"/>
      <c r="D4964" s="38"/>
    </row>
    <row r="4965" spans="3:4">
      <c r="C4965" s="38"/>
      <c r="D4965" s="38"/>
    </row>
    <row r="4966" spans="3:4">
      <c r="C4966" s="38"/>
      <c r="D4966" s="38"/>
    </row>
    <row r="4967" spans="3:4">
      <c r="C4967" s="38"/>
      <c r="D4967" s="38"/>
    </row>
    <row r="4968" spans="3:4">
      <c r="C4968" s="38"/>
      <c r="D4968" s="38"/>
    </row>
    <row r="4969" spans="3:4">
      <c r="C4969" s="38"/>
      <c r="D4969" s="38"/>
    </row>
    <row r="4970" spans="3:4">
      <c r="C4970" s="38"/>
      <c r="D4970" s="38"/>
    </row>
    <row r="4971" spans="3:4">
      <c r="C4971" s="38"/>
      <c r="D4971" s="38"/>
    </row>
    <row r="4972" spans="3:4">
      <c r="C4972" s="38"/>
      <c r="D4972" s="38"/>
    </row>
    <row r="4973" spans="3:4">
      <c r="C4973" s="38"/>
      <c r="D4973" s="38"/>
    </row>
    <row r="4974" spans="3:4">
      <c r="C4974" s="38"/>
      <c r="D4974" s="38"/>
    </row>
    <row r="4975" spans="3:4">
      <c r="C4975" s="38"/>
      <c r="D4975" s="38"/>
    </row>
    <row r="4976" spans="3:4">
      <c r="C4976" s="38"/>
      <c r="D4976" s="38"/>
    </row>
    <row r="4977" spans="3:4">
      <c r="C4977" s="38"/>
      <c r="D4977" s="38"/>
    </row>
    <row r="4978" spans="3:4">
      <c r="C4978" s="38"/>
      <c r="D4978" s="38"/>
    </row>
    <row r="4979" spans="3:4">
      <c r="C4979" s="38"/>
      <c r="D4979" s="38"/>
    </row>
    <row r="4980" spans="3:4">
      <c r="C4980" s="38"/>
      <c r="D4980" s="38"/>
    </row>
    <row r="4981" spans="3:4">
      <c r="C4981" s="38"/>
      <c r="D4981" s="38"/>
    </row>
    <row r="4982" spans="3:4">
      <c r="C4982" s="38"/>
      <c r="D4982" s="38"/>
    </row>
    <row r="4983" spans="3:4">
      <c r="C4983" s="38"/>
      <c r="D4983" s="38"/>
    </row>
    <row r="4984" spans="3:4">
      <c r="C4984" s="38"/>
      <c r="D4984" s="38"/>
    </row>
    <row r="4985" spans="3:4">
      <c r="C4985" s="38"/>
      <c r="D4985" s="38"/>
    </row>
    <row r="4986" spans="3:4">
      <c r="C4986" s="38"/>
      <c r="D4986" s="38"/>
    </row>
    <row r="4987" spans="3:4">
      <c r="C4987" s="38"/>
      <c r="D4987" s="38"/>
    </row>
    <row r="4988" spans="3:4">
      <c r="C4988" s="38"/>
      <c r="D4988" s="38"/>
    </row>
    <row r="4989" spans="3:4">
      <c r="C4989" s="38"/>
      <c r="D4989" s="38"/>
    </row>
    <row r="4990" spans="3:4">
      <c r="C4990" s="38"/>
      <c r="D4990" s="38"/>
    </row>
    <row r="4991" spans="3:4">
      <c r="C4991" s="38"/>
      <c r="D4991" s="38"/>
    </row>
    <row r="4992" spans="3:4">
      <c r="C4992" s="38"/>
      <c r="D4992" s="38"/>
    </row>
    <row r="4993" spans="3:4">
      <c r="C4993" s="38"/>
      <c r="D4993" s="38"/>
    </row>
    <row r="4994" spans="3:4">
      <c r="C4994" s="38"/>
      <c r="D4994" s="38"/>
    </row>
    <row r="4995" spans="3:4">
      <c r="C4995" s="38"/>
      <c r="D4995" s="38"/>
    </row>
    <row r="4996" spans="3:4">
      <c r="C4996" s="38"/>
      <c r="D4996" s="38"/>
    </row>
    <row r="4997" spans="3:4">
      <c r="C4997" s="38"/>
      <c r="D4997" s="38"/>
    </row>
    <row r="4998" spans="3:4">
      <c r="C4998" s="38"/>
      <c r="D4998" s="38"/>
    </row>
    <row r="4999" spans="3:4">
      <c r="C4999" s="38"/>
      <c r="D4999" s="38"/>
    </row>
    <row r="5000" spans="3:4">
      <c r="C5000" s="38"/>
      <c r="D5000" s="38"/>
    </row>
    <row r="5001" spans="3:4">
      <c r="C5001" s="38"/>
      <c r="D5001" s="38"/>
    </row>
    <row r="5002" spans="3:4">
      <c r="C5002" s="38"/>
      <c r="D5002" s="38"/>
    </row>
    <row r="5003" spans="3:4">
      <c r="C5003" s="38"/>
      <c r="D5003" s="38"/>
    </row>
    <row r="5004" spans="3:4">
      <c r="C5004" s="38"/>
      <c r="D5004" s="38"/>
    </row>
    <row r="5005" spans="3:4">
      <c r="C5005" s="38"/>
      <c r="D5005" s="38"/>
    </row>
    <row r="5006" spans="3:4">
      <c r="C5006" s="38"/>
      <c r="D5006" s="38"/>
    </row>
    <row r="5007" spans="3:4">
      <c r="C5007" s="38"/>
      <c r="D5007" s="38"/>
    </row>
    <row r="5008" spans="3:4">
      <c r="C5008" s="38"/>
      <c r="D5008" s="38"/>
    </row>
    <row r="5009" spans="3:4">
      <c r="C5009" s="38"/>
      <c r="D5009" s="38"/>
    </row>
    <row r="5010" spans="3:4">
      <c r="C5010" s="38"/>
      <c r="D5010" s="38"/>
    </row>
    <row r="5011" spans="3:4">
      <c r="C5011" s="38"/>
      <c r="D5011" s="38"/>
    </row>
    <row r="5012" spans="3:4">
      <c r="C5012" s="38"/>
      <c r="D5012" s="38"/>
    </row>
    <row r="5013" spans="3:4">
      <c r="C5013" s="38"/>
      <c r="D5013" s="38"/>
    </row>
    <row r="5014" spans="3:4">
      <c r="C5014" s="38"/>
      <c r="D5014" s="38"/>
    </row>
    <row r="5015" spans="3:4">
      <c r="C5015" s="38"/>
      <c r="D5015" s="38"/>
    </row>
    <row r="5016" spans="3:4">
      <c r="C5016" s="38"/>
      <c r="D5016" s="38"/>
    </row>
    <row r="5017" spans="3:4">
      <c r="C5017" s="38"/>
      <c r="D5017" s="38"/>
    </row>
    <row r="5018" spans="3:4">
      <c r="C5018" s="38"/>
      <c r="D5018" s="38"/>
    </row>
    <row r="5019" spans="3:4">
      <c r="C5019" s="38"/>
      <c r="D5019" s="38"/>
    </row>
    <row r="5020" spans="3:4">
      <c r="C5020" s="38"/>
      <c r="D5020" s="38"/>
    </row>
    <row r="5021" spans="3:4">
      <c r="C5021" s="38"/>
      <c r="D5021" s="38"/>
    </row>
    <row r="5022" spans="3:4">
      <c r="C5022" s="38"/>
      <c r="D5022" s="38"/>
    </row>
    <row r="5023" spans="3:4">
      <c r="C5023" s="38"/>
      <c r="D5023" s="38"/>
    </row>
    <row r="5024" spans="3:4">
      <c r="C5024" s="38"/>
      <c r="D5024" s="38"/>
    </row>
    <row r="5025" spans="3:4">
      <c r="C5025" s="38"/>
      <c r="D5025" s="38"/>
    </row>
    <row r="5026" spans="3:4">
      <c r="C5026" s="38"/>
      <c r="D5026" s="38"/>
    </row>
    <row r="5027" spans="3:4">
      <c r="C5027" s="38"/>
      <c r="D5027" s="38"/>
    </row>
    <row r="5028" spans="3:4">
      <c r="C5028" s="38"/>
      <c r="D5028" s="38"/>
    </row>
    <row r="5029" spans="3:4">
      <c r="C5029" s="38"/>
      <c r="D5029" s="38"/>
    </row>
    <row r="5030" spans="3:4">
      <c r="C5030" s="38"/>
      <c r="D5030" s="38"/>
    </row>
    <row r="5031" spans="3:4">
      <c r="C5031" s="38"/>
      <c r="D5031" s="38"/>
    </row>
    <row r="5032" spans="3:4">
      <c r="C5032" s="38"/>
      <c r="D5032" s="38"/>
    </row>
    <row r="5033" spans="3:4">
      <c r="C5033" s="38"/>
      <c r="D5033" s="38"/>
    </row>
    <row r="5034" spans="3:4">
      <c r="C5034" s="38"/>
      <c r="D5034" s="38"/>
    </row>
    <row r="5035" spans="3:4">
      <c r="C5035" s="38"/>
      <c r="D5035" s="38"/>
    </row>
    <row r="5036" spans="3:4">
      <c r="C5036" s="38"/>
      <c r="D5036" s="38"/>
    </row>
    <row r="5037" spans="3:4">
      <c r="C5037" s="38"/>
      <c r="D5037" s="38"/>
    </row>
    <row r="5038" spans="3:4">
      <c r="C5038" s="38"/>
      <c r="D5038" s="38"/>
    </row>
    <row r="5039" spans="3:4">
      <c r="C5039" s="38"/>
      <c r="D5039" s="38"/>
    </row>
    <row r="5040" spans="3:4">
      <c r="C5040" s="38"/>
      <c r="D5040" s="38"/>
    </row>
    <row r="5041" spans="3:4">
      <c r="C5041" s="38"/>
      <c r="D5041" s="38"/>
    </row>
    <row r="5042" spans="3:4">
      <c r="C5042" s="38"/>
      <c r="D5042" s="38"/>
    </row>
    <row r="5043" spans="3:4">
      <c r="C5043" s="38"/>
      <c r="D5043" s="38"/>
    </row>
    <row r="5044" spans="3:4">
      <c r="C5044" s="38"/>
      <c r="D5044" s="38"/>
    </row>
    <row r="5045" spans="3:4">
      <c r="C5045" s="38"/>
      <c r="D5045" s="38"/>
    </row>
    <row r="5046" spans="3:4">
      <c r="C5046" s="38"/>
      <c r="D5046" s="38"/>
    </row>
    <row r="5047" spans="3:4">
      <c r="C5047" s="38"/>
      <c r="D5047" s="38"/>
    </row>
    <row r="5048" spans="3:4">
      <c r="C5048" s="38"/>
      <c r="D5048" s="38"/>
    </row>
    <row r="5049" spans="3:4">
      <c r="C5049" s="38"/>
      <c r="D5049" s="38"/>
    </row>
    <row r="5050" spans="3:4">
      <c r="C5050" s="38"/>
      <c r="D5050" s="38"/>
    </row>
    <row r="5051" spans="3:4">
      <c r="C5051" s="38"/>
      <c r="D5051" s="38"/>
    </row>
    <row r="5052" spans="3:4">
      <c r="C5052" s="38"/>
      <c r="D5052" s="38"/>
    </row>
    <row r="5053" spans="3:4">
      <c r="C5053" s="38"/>
      <c r="D5053" s="38"/>
    </row>
    <row r="5054" spans="3:4">
      <c r="C5054" s="38"/>
      <c r="D5054" s="38"/>
    </row>
    <row r="5055" spans="3:4">
      <c r="C5055" s="38"/>
      <c r="D5055" s="38"/>
    </row>
    <row r="5056" spans="3:4">
      <c r="C5056" s="38"/>
      <c r="D5056" s="38"/>
    </row>
    <row r="5057" spans="3:4">
      <c r="C5057" s="38"/>
      <c r="D5057" s="38"/>
    </row>
    <row r="5058" spans="3:4">
      <c r="C5058" s="38"/>
      <c r="D5058" s="38"/>
    </row>
    <row r="5059" spans="3:4">
      <c r="C5059" s="38"/>
      <c r="D5059" s="38"/>
    </row>
    <row r="5060" spans="3:4">
      <c r="C5060" s="38"/>
      <c r="D5060" s="38"/>
    </row>
    <row r="5061" spans="3:4">
      <c r="C5061" s="38"/>
      <c r="D5061" s="38"/>
    </row>
    <row r="5062" spans="3:4">
      <c r="C5062" s="38"/>
      <c r="D5062" s="38"/>
    </row>
    <row r="5063" spans="3:4">
      <c r="C5063" s="38"/>
      <c r="D5063" s="38"/>
    </row>
    <row r="5064" spans="3:4">
      <c r="C5064" s="38"/>
      <c r="D5064" s="38"/>
    </row>
    <row r="5065" spans="3:4">
      <c r="C5065" s="38"/>
      <c r="D5065" s="38"/>
    </row>
    <row r="5066" spans="3:4">
      <c r="C5066" s="38"/>
      <c r="D5066" s="38"/>
    </row>
    <row r="5067" spans="3:4">
      <c r="C5067" s="38"/>
      <c r="D5067" s="38"/>
    </row>
    <row r="5068" spans="3:4">
      <c r="C5068" s="38"/>
      <c r="D5068" s="38"/>
    </row>
    <row r="5069" spans="3:4">
      <c r="C5069" s="38"/>
      <c r="D5069" s="38"/>
    </row>
    <row r="5070" spans="3:4">
      <c r="C5070" s="38"/>
      <c r="D5070" s="38"/>
    </row>
    <row r="5071" spans="3:4">
      <c r="C5071" s="38"/>
      <c r="D5071" s="38"/>
    </row>
    <row r="5072" spans="3:4">
      <c r="C5072" s="38"/>
      <c r="D5072" s="38"/>
    </row>
    <row r="5073" spans="3:4">
      <c r="C5073" s="38"/>
      <c r="D5073" s="38"/>
    </row>
    <row r="5074" spans="3:4">
      <c r="C5074" s="38"/>
      <c r="D5074" s="38"/>
    </row>
    <row r="5075" spans="3:4">
      <c r="C5075" s="38"/>
      <c r="D5075" s="38"/>
    </row>
    <row r="5076" spans="3:4">
      <c r="C5076" s="38"/>
      <c r="D5076" s="38"/>
    </row>
    <row r="5077" spans="3:4">
      <c r="C5077" s="38"/>
      <c r="D5077" s="38"/>
    </row>
    <row r="5078" spans="3:4">
      <c r="C5078" s="38"/>
      <c r="D5078" s="38"/>
    </row>
    <row r="5079" spans="3:4">
      <c r="C5079" s="38"/>
      <c r="D5079" s="38"/>
    </row>
    <row r="5080" spans="3:4">
      <c r="C5080" s="38"/>
      <c r="D5080" s="38"/>
    </row>
    <row r="5081" spans="3:4">
      <c r="C5081" s="38"/>
      <c r="D5081" s="38"/>
    </row>
    <row r="5082" spans="3:4">
      <c r="C5082" s="38"/>
      <c r="D5082" s="38"/>
    </row>
    <row r="5083" spans="3:4">
      <c r="C5083" s="38"/>
      <c r="D5083" s="38"/>
    </row>
    <row r="5084" spans="3:4">
      <c r="C5084" s="38"/>
      <c r="D5084" s="38"/>
    </row>
    <row r="5085" spans="3:4">
      <c r="C5085" s="38"/>
      <c r="D5085" s="38"/>
    </row>
    <row r="5086" spans="3:4">
      <c r="C5086" s="38"/>
      <c r="D5086" s="38"/>
    </row>
    <row r="5087" spans="3:4">
      <c r="C5087" s="38"/>
      <c r="D5087" s="38"/>
    </row>
    <row r="5088" spans="3:4">
      <c r="C5088" s="38"/>
      <c r="D5088" s="38"/>
    </row>
    <row r="5089" spans="3:4">
      <c r="C5089" s="38"/>
      <c r="D5089" s="38"/>
    </row>
    <row r="5090" spans="3:4">
      <c r="C5090" s="38"/>
      <c r="D5090" s="38"/>
    </row>
    <row r="5091" spans="3:4">
      <c r="C5091" s="38"/>
      <c r="D5091" s="38"/>
    </row>
    <row r="5092" spans="3:4">
      <c r="C5092" s="38"/>
      <c r="D5092" s="38"/>
    </row>
    <row r="5093" spans="3:4">
      <c r="C5093" s="38"/>
      <c r="D5093" s="38"/>
    </row>
    <row r="5094" spans="3:4">
      <c r="C5094" s="38"/>
      <c r="D5094" s="38"/>
    </row>
    <row r="5095" spans="3:4">
      <c r="C5095" s="38"/>
      <c r="D5095" s="38"/>
    </row>
    <row r="5096" spans="3:4">
      <c r="C5096" s="38"/>
      <c r="D5096" s="38"/>
    </row>
    <row r="5097" spans="3:4">
      <c r="C5097" s="38"/>
      <c r="D5097" s="38"/>
    </row>
    <row r="5098" spans="3:4">
      <c r="C5098" s="38"/>
      <c r="D5098" s="38"/>
    </row>
    <row r="5099" spans="3:4">
      <c r="C5099" s="38"/>
      <c r="D5099" s="38"/>
    </row>
    <row r="5100" spans="3:4">
      <c r="C5100" s="38"/>
      <c r="D5100" s="38"/>
    </row>
    <row r="5101" spans="3:4">
      <c r="C5101" s="38"/>
      <c r="D5101" s="38"/>
    </row>
    <row r="5102" spans="3:4">
      <c r="C5102" s="38"/>
      <c r="D5102" s="38"/>
    </row>
    <row r="5103" spans="3:4">
      <c r="C5103" s="38"/>
      <c r="D5103" s="38"/>
    </row>
    <row r="5104" spans="3:4">
      <c r="C5104" s="38"/>
      <c r="D5104" s="38"/>
    </row>
    <row r="5105" spans="3:4">
      <c r="C5105" s="38"/>
      <c r="D5105" s="38"/>
    </row>
    <row r="5106" spans="3:4">
      <c r="C5106" s="38"/>
      <c r="D5106" s="38"/>
    </row>
    <row r="5107" spans="3:4">
      <c r="C5107" s="38"/>
      <c r="D5107" s="38"/>
    </row>
    <row r="5108" spans="3:4">
      <c r="C5108" s="38"/>
      <c r="D5108" s="38"/>
    </row>
    <row r="5109" spans="3:4">
      <c r="C5109" s="38"/>
      <c r="D5109" s="38"/>
    </row>
    <row r="5110" spans="3:4">
      <c r="C5110" s="38"/>
      <c r="D5110" s="38"/>
    </row>
    <row r="5111" spans="3:4">
      <c r="C5111" s="38"/>
      <c r="D5111" s="38"/>
    </row>
    <row r="5112" spans="3:4">
      <c r="C5112" s="38"/>
      <c r="D5112" s="38"/>
    </row>
    <row r="5113" spans="3:4">
      <c r="C5113" s="38"/>
      <c r="D5113" s="38"/>
    </row>
    <row r="5114" spans="3:4">
      <c r="C5114" s="38"/>
      <c r="D5114" s="38"/>
    </row>
    <row r="5115" spans="3:4">
      <c r="C5115" s="38"/>
      <c r="D5115" s="38"/>
    </row>
    <row r="5116" spans="3:4">
      <c r="C5116" s="38"/>
      <c r="D5116" s="38"/>
    </row>
    <row r="5117" spans="3:4">
      <c r="C5117" s="38"/>
      <c r="D5117" s="38"/>
    </row>
    <row r="5118" spans="3:4">
      <c r="C5118" s="38"/>
      <c r="D5118" s="38"/>
    </row>
    <row r="5119" spans="3:4">
      <c r="C5119" s="38"/>
      <c r="D5119" s="38"/>
    </row>
    <row r="5120" spans="3:4">
      <c r="C5120" s="38"/>
      <c r="D5120" s="38"/>
    </row>
    <row r="5121" spans="3:4">
      <c r="C5121" s="38"/>
      <c r="D5121" s="38"/>
    </row>
    <row r="5122" spans="3:4">
      <c r="C5122" s="38"/>
      <c r="D5122" s="38"/>
    </row>
    <row r="5123" spans="3:4">
      <c r="C5123" s="38"/>
      <c r="D5123" s="38"/>
    </row>
    <row r="5124" spans="3:4">
      <c r="C5124" s="38"/>
      <c r="D5124" s="38"/>
    </row>
    <row r="5125" spans="3:4">
      <c r="C5125" s="38"/>
      <c r="D5125" s="38"/>
    </row>
    <row r="5126" spans="3:4">
      <c r="C5126" s="38"/>
      <c r="D5126" s="38"/>
    </row>
    <row r="5127" spans="3:4">
      <c r="C5127" s="38"/>
      <c r="D5127" s="38"/>
    </row>
    <row r="5128" spans="3:4">
      <c r="C5128" s="38"/>
      <c r="D5128" s="38"/>
    </row>
    <row r="5129" spans="3:4">
      <c r="C5129" s="38"/>
      <c r="D5129" s="38"/>
    </row>
    <row r="5130" spans="3:4">
      <c r="C5130" s="38"/>
      <c r="D5130" s="38"/>
    </row>
    <row r="5131" spans="3:4">
      <c r="C5131" s="38"/>
      <c r="D5131" s="38"/>
    </row>
    <row r="5132" spans="3:4">
      <c r="C5132" s="38"/>
      <c r="D5132" s="38"/>
    </row>
    <row r="5133" spans="3:4">
      <c r="C5133" s="38"/>
      <c r="D5133" s="38"/>
    </row>
    <row r="5134" spans="3:4">
      <c r="C5134" s="38"/>
      <c r="D5134" s="38"/>
    </row>
    <row r="5135" spans="3:4">
      <c r="C5135" s="38"/>
      <c r="D5135" s="38"/>
    </row>
    <row r="5136" spans="3:4">
      <c r="C5136" s="38"/>
      <c r="D5136" s="38"/>
    </row>
    <row r="5137" spans="3:4">
      <c r="C5137" s="38"/>
      <c r="D5137" s="38"/>
    </row>
    <row r="5138" spans="3:4">
      <c r="C5138" s="38"/>
      <c r="D5138" s="38"/>
    </row>
    <row r="5139" spans="3:4">
      <c r="C5139" s="38"/>
      <c r="D5139" s="38"/>
    </row>
    <row r="5140" spans="3:4">
      <c r="C5140" s="38"/>
      <c r="D5140" s="38"/>
    </row>
    <row r="5141" spans="3:4">
      <c r="C5141" s="38"/>
      <c r="D5141" s="38"/>
    </row>
    <row r="5142" spans="3:4">
      <c r="C5142" s="38"/>
      <c r="D5142" s="38"/>
    </row>
    <row r="5143" spans="3:4">
      <c r="C5143" s="38"/>
      <c r="D5143" s="38"/>
    </row>
    <row r="5144" spans="3:4">
      <c r="C5144" s="38"/>
      <c r="D5144" s="38"/>
    </row>
    <row r="5145" spans="3:4">
      <c r="C5145" s="38"/>
      <c r="D5145" s="38"/>
    </row>
    <row r="5146" spans="3:4">
      <c r="C5146" s="38"/>
      <c r="D5146" s="38"/>
    </row>
    <row r="5147" spans="3:4">
      <c r="C5147" s="38"/>
      <c r="D5147" s="38"/>
    </row>
    <row r="5148" spans="3:4">
      <c r="C5148" s="38"/>
      <c r="D5148" s="38"/>
    </row>
    <row r="5149" spans="3:4">
      <c r="C5149" s="38"/>
      <c r="D5149" s="38"/>
    </row>
    <row r="5150" spans="3:4">
      <c r="C5150" s="38"/>
      <c r="D5150" s="38"/>
    </row>
    <row r="5151" spans="3:4">
      <c r="C5151" s="38"/>
      <c r="D5151" s="38"/>
    </row>
    <row r="5152" spans="3:4">
      <c r="C5152" s="38"/>
      <c r="D5152" s="38"/>
    </row>
    <row r="5153" spans="3:4">
      <c r="C5153" s="38"/>
      <c r="D5153" s="38"/>
    </row>
    <row r="5154" spans="3:4">
      <c r="C5154" s="38"/>
      <c r="D5154" s="38"/>
    </row>
    <row r="5155" spans="3:4">
      <c r="C5155" s="38"/>
      <c r="D5155" s="38"/>
    </row>
    <row r="5156" spans="3:4">
      <c r="C5156" s="38"/>
      <c r="D5156" s="38"/>
    </row>
    <row r="5157" spans="3:4">
      <c r="C5157" s="38"/>
      <c r="D5157" s="38"/>
    </row>
    <row r="5158" spans="3:4">
      <c r="C5158" s="38"/>
      <c r="D5158" s="38"/>
    </row>
    <row r="5159" spans="3:4">
      <c r="C5159" s="38"/>
      <c r="D5159" s="38"/>
    </row>
    <row r="5160" spans="3:4">
      <c r="C5160" s="38"/>
      <c r="D5160" s="38"/>
    </row>
    <row r="5161" spans="3:4">
      <c r="C5161" s="38"/>
      <c r="D5161" s="38"/>
    </row>
    <row r="5162" spans="3:4">
      <c r="C5162" s="38"/>
      <c r="D5162" s="38"/>
    </row>
    <row r="5163" spans="3:4">
      <c r="C5163" s="38"/>
      <c r="D5163" s="38"/>
    </row>
    <row r="5164" spans="3:4">
      <c r="C5164" s="38"/>
      <c r="D5164" s="38"/>
    </row>
    <row r="5165" spans="3:4">
      <c r="C5165" s="38"/>
      <c r="D5165" s="38"/>
    </row>
    <row r="5166" spans="3:4">
      <c r="C5166" s="38"/>
      <c r="D5166" s="38"/>
    </row>
    <row r="5167" spans="3:4">
      <c r="C5167" s="38"/>
      <c r="D5167" s="38"/>
    </row>
    <row r="5168" spans="3:4">
      <c r="C5168" s="38"/>
      <c r="D5168" s="38"/>
    </row>
    <row r="5169" spans="3:4">
      <c r="C5169" s="38"/>
      <c r="D5169" s="38"/>
    </row>
    <row r="5170" spans="3:4">
      <c r="C5170" s="38"/>
      <c r="D5170" s="38"/>
    </row>
    <row r="5171" spans="3:4">
      <c r="C5171" s="38"/>
      <c r="D5171" s="38"/>
    </row>
    <row r="5172" spans="3:4">
      <c r="C5172" s="38"/>
      <c r="D5172" s="38"/>
    </row>
    <row r="5173" spans="3:4">
      <c r="C5173" s="38"/>
      <c r="D5173" s="38"/>
    </row>
    <row r="5174" spans="3:4">
      <c r="C5174" s="38"/>
      <c r="D5174" s="38"/>
    </row>
    <row r="5175" spans="3:4">
      <c r="C5175" s="38"/>
      <c r="D5175" s="38"/>
    </row>
    <row r="5176" spans="3:4">
      <c r="C5176" s="38"/>
      <c r="D5176" s="38"/>
    </row>
    <row r="5177" spans="3:4">
      <c r="C5177" s="38"/>
      <c r="D5177" s="38"/>
    </row>
    <row r="5178" spans="3:4">
      <c r="C5178" s="38"/>
      <c r="D5178" s="38"/>
    </row>
    <row r="5179" spans="3:4">
      <c r="C5179" s="38"/>
      <c r="D5179" s="38"/>
    </row>
    <row r="5180" spans="3:4">
      <c r="C5180" s="38"/>
      <c r="D5180" s="38"/>
    </row>
    <row r="5181" spans="3:4">
      <c r="C5181" s="38"/>
      <c r="D5181" s="38"/>
    </row>
    <row r="5182" spans="3:4">
      <c r="C5182" s="38"/>
      <c r="D5182" s="38"/>
    </row>
    <row r="5183" spans="3:4">
      <c r="C5183" s="38"/>
      <c r="D5183" s="38"/>
    </row>
    <row r="5184" spans="3:4">
      <c r="C5184" s="38"/>
      <c r="D5184" s="38"/>
    </row>
    <row r="5185" spans="3:4">
      <c r="C5185" s="38"/>
      <c r="D5185" s="38"/>
    </row>
    <row r="5186" spans="3:4">
      <c r="C5186" s="38"/>
      <c r="D5186" s="38"/>
    </row>
    <row r="5187" spans="3:4">
      <c r="C5187" s="38"/>
      <c r="D5187" s="38"/>
    </row>
    <row r="5188" spans="3:4">
      <c r="C5188" s="38"/>
      <c r="D5188" s="38"/>
    </row>
    <row r="5189" spans="3:4">
      <c r="C5189" s="38"/>
      <c r="D5189" s="38"/>
    </row>
    <row r="5190" spans="3:4">
      <c r="C5190" s="38"/>
      <c r="D5190" s="38"/>
    </row>
    <row r="5191" spans="3:4">
      <c r="C5191" s="38"/>
      <c r="D5191" s="38"/>
    </row>
    <row r="5192" spans="3:4">
      <c r="C5192" s="38"/>
      <c r="D5192" s="38"/>
    </row>
    <row r="5193" spans="3:4">
      <c r="C5193" s="38"/>
      <c r="D5193" s="38"/>
    </row>
    <row r="5194" spans="3:4">
      <c r="C5194" s="38"/>
      <c r="D5194" s="38"/>
    </row>
    <row r="5195" spans="3:4">
      <c r="C5195" s="38"/>
      <c r="D5195" s="38"/>
    </row>
    <row r="5196" spans="3:4">
      <c r="C5196" s="38"/>
      <c r="D5196" s="38"/>
    </row>
    <row r="5197" spans="3:4">
      <c r="C5197" s="38"/>
      <c r="D5197" s="38"/>
    </row>
    <row r="5198" spans="3:4">
      <c r="C5198" s="38"/>
      <c r="D5198" s="38"/>
    </row>
    <row r="5199" spans="3:4">
      <c r="C5199" s="38"/>
      <c r="D5199" s="38"/>
    </row>
    <row r="5200" spans="3:4">
      <c r="C5200" s="38"/>
      <c r="D5200" s="38"/>
    </row>
    <row r="5201" spans="3:4">
      <c r="C5201" s="38"/>
      <c r="D5201" s="38"/>
    </row>
    <row r="5202" spans="3:4">
      <c r="C5202" s="38"/>
      <c r="D5202" s="38"/>
    </row>
    <row r="5203" spans="3:4">
      <c r="C5203" s="38"/>
      <c r="D5203" s="38"/>
    </row>
    <row r="5204" spans="3:4">
      <c r="C5204" s="38"/>
      <c r="D5204" s="38"/>
    </row>
    <row r="5205" spans="3:4">
      <c r="C5205" s="38"/>
      <c r="D5205" s="38"/>
    </row>
    <row r="5206" spans="3:4">
      <c r="C5206" s="38"/>
      <c r="D5206" s="38"/>
    </row>
    <row r="5207" spans="3:4">
      <c r="C5207" s="38"/>
      <c r="D5207" s="38"/>
    </row>
    <row r="5208" spans="3:4">
      <c r="C5208" s="38"/>
      <c r="D5208" s="38"/>
    </row>
    <row r="5209" spans="3:4">
      <c r="C5209" s="38"/>
      <c r="D5209" s="38"/>
    </row>
    <row r="5210" spans="3:4">
      <c r="C5210" s="38"/>
      <c r="D5210" s="38"/>
    </row>
    <row r="5211" spans="3:4">
      <c r="C5211" s="38"/>
      <c r="D5211" s="38"/>
    </row>
    <row r="5212" spans="3:4">
      <c r="C5212" s="38"/>
      <c r="D5212" s="38"/>
    </row>
    <row r="5213" spans="3:4">
      <c r="C5213" s="38"/>
      <c r="D5213" s="38"/>
    </row>
    <row r="5214" spans="3:4">
      <c r="C5214" s="38"/>
      <c r="D5214" s="38"/>
    </row>
    <row r="5215" spans="3:4">
      <c r="C5215" s="38"/>
      <c r="D5215" s="38"/>
    </row>
    <row r="5216" spans="3:4">
      <c r="C5216" s="38"/>
      <c r="D5216" s="38"/>
    </row>
    <row r="5217" spans="3:4">
      <c r="C5217" s="38"/>
      <c r="D5217" s="38"/>
    </row>
    <row r="5218" spans="3:4">
      <c r="C5218" s="38"/>
      <c r="D5218" s="38"/>
    </row>
    <row r="5219" spans="3:4">
      <c r="C5219" s="38"/>
      <c r="D5219" s="38"/>
    </row>
    <row r="5220" spans="3:4">
      <c r="C5220" s="38"/>
      <c r="D5220" s="38"/>
    </row>
    <row r="5221" spans="3:4">
      <c r="C5221" s="38"/>
      <c r="D5221" s="38"/>
    </row>
    <row r="5222" spans="3:4">
      <c r="C5222" s="38"/>
      <c r="D5222" s="38"/>
    </row>
    <row r="5223" spans="3:4">
      <c r="C5223" s="38"/>
      <c r="D5223" s="38"/>
    </row>
    <row r="5224" spans="3:4">
      <c r="C5224" s="38"/>
      <c r="D5224" s="38"/>
    </row>
    <row r="5225" spans="3:4">
      <c r="C5225" s="38"/>
      <c r="D5225" s="38"/>
    </row>
    <row r="5226" spans="3:4">
      <c r="C5226" s="38"/>
      <c r="D5226" s="38"/>
    </row>
    <row r="5227" spans="3:4">
      <c r="C5227" s="38"/>
      <c r="D5227" s="38"/>
    </row>
    <row r="5228" spans="3:4">
      <c r="C5228" s="38"/>
      <c r="D5228" s="38"/>
    </row>
    <row r="5229" spans="3:4">
      <c r="C5229" s="38"/>
      <c r="D5229" s="38"/>
    </row>
    <row r="5230" spans="3:4">
      <c r="C5230" s="38"/>
      <c r="D5230" s="38"/>
    </row>
    <row r="5231" spans="3:4">
      <c r="C5231" s="38"/>
      <c r="D5231" s="38"/>
    </row>
    <row r="5232" spans="3:4">
      <c r="C5232" s="38"/>
      <c r="D5232" s="38"/>
    </row>
    <row r="5233" spans="3:4">
      <c r="C5233" s="38"/>
      <c r="D5233" s="38"/>
    </row>
    <row r="5234" spans="3:4">
      <c r="C5234" s="38"/>
      <c r="D5234" s="38"/>
    </row>
    <row r="5235" spans="3:4">
      <c r="C5235" s="38"/>
      <c r="D5235" s="38"/>
    </row>
    <row r="5236" spans="3:4">
      <c r="C5236" s="38"/>
      <c r="D5236" s="38"/>
    </row>
    <row r="5237" spans="3:4">
      <c r="C5237" s="38"/>
      <c r="D5237" s="38"/>
    </row>
    <row r="5238" spans="3:4">
      <c r="C5238" s="38"/>
      <c r="D5238" s="38"/>
    </row>
    <row r="5239" spans="3:4">
      <c r="C5239" s="38"/>
      <c r="D5239" s="38"/>
    </row>
    <row r="5240" spans="3:4">
      <c r="C5240" s="38"/>
      <c r="D5240" s="38"/>
    </row>
    <row r="5241" spans="3:4">
      <c r="C5241" s="38"/>
      <c r="D5241" s="38"/>
    </row>
    <row r="5242" spans="3:4">
      <c r="C5242" s="38"/>
      <c r="D5242" s="38"/>
    </row>
    <row r="5243" spans="3:4">
      <c r="C5243" s="38"/>
      <c r="D5243" s="38"/>
    </row>
    <row r="5244" spans="3:4">
      <c r="C5244" s="38"/>
      <c r="D5244" s="38"/>
    </row>
    <row r="5245" spans="3:4">
      <c r="C5245" s="38"/>
      <c r="D5245" s="38"/>
    </row>
    <row r="5246" spans="3:4">
      <c r="C5246" s="38"/>
      <c r="D5246" s="38"/>
    </row>
    <row r="5247" spans="3:4">
      <c r="C5247" s="38"/>
      <c r="D5247" s="38"/>
    </row>
    <row r="5248" spans="3:4">
      <c r="C5248" s="38"/>
      <c r="D5248" s="38"/>
    </row>
    <row r="5249" spans="3:4">
      <c r="C5249" s="38"/>
      <c r="D5249" s="38"/>
    </row>
    <row r="5250" spans="3:4">
      <c r="C5250" s="38"/>
      <c r="D5250" s="38"/>
    </row>
    <row r="5251" spans="3:4">
      <c r="C5251" s="38"/>
      <c r="D5251" s="38"/>
    </row>
    <row r="5252" spans="3:4">
      <c r="C5252" s="38"/>
      <c r="D5252" s="38"/>
    </row>
    <row r="5253" spans="3:4">
      <c r="C5253" s="38"/>
      <c r="D5253" s="38"/>
    </row>
    <row r="5254" spans="3:4">
      <c r="C5254" s="38"/>
      <c r="D5254" s="38"/>
    </row>
    <row r="5255" spans="3:4">
      <c r="C5255" s="38"/>
      <c r="D5255" s="38"/>
    </row>
    <row r="5256" spans="3:4">
      <c r="C5256" s="38"/>
      <c r="D5256" s="38"/>
    </row>
    <row r="5257" spans="3:4">
      <c r="C5257" s="38"/>
      <c r="D5257" s="38"/>
    </row>
    <row r="5258" spans="3:4">
      <c r="C5258" s="38"/>
      <c r="D5258" s="38"/>
    </row>
    <row r="5259" spans="3:4">
      <c r="C5259" s="38"/>
      <c r="D5259" s="38"/>
    </row>
    <row r="5260" spans="3:4">
      <c r="C5260" s="38"/>
      <c r="D5260" s="38"/>
    </row>
    <row r="5261" spans="3:4">
      <c r="C5261" s="38"/>
      <c r="D5261" s="38"/>
    </row>
    <row r="5262" spans="3:4">
      <c r="C5262" s="38"/>
      <c r="D5262" s="38"/>
    </row>
    <row r="5263" spans="3:4">
      <c r="C5263" s="38"/>
      <c r="D5263" s="38"/>
    </row>
    <row r="5264" spans="3:4">
      <c r="C5264" s="38"/>
      <c r="D5264" s="38"/>
    </row>
    <row r="5265" spans="3:4">
      <c r="C5265" s="38"/>
      <c r="D5265" s="38"/>
    </row>
    <row r="5266" spans="3:4">
      <c r="C5266" s="38"/>
      <c r="D5266" s="38"/>
    </row>
  </sheetData>
  <phoneticPr fontId="0" type="noConversion"/>
  <pageMargins left="0.75" right="0.75" top="1" bottom="1" header="0.5" footer="0.5"/>
  <pageSetup orientation="portrait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indexed="10"/>
  </sheetPr>
  <dimension ref="A1:X5244"/>
  <sheetViews>
    <sheetView workbookViewId="0"/>
  </sheetViews>
  <sheetFormatPr defaultColWidth="10.28515625" defaultRowHeight="12.75"/>
  <cols>
    <col min="1" max="1" width="14.42578125" customWidth="1"/>
    <col min="2" max="2" width="5.140625" customWidth="1"/>
    <col min="3" max="3" width="11.85546875" customWidth="1"/>
    <col min="4" max="4" width="9.42578125" customWidth="1"/>
    <col min="5" max="6" width="9.140625" customWidth="1"/>
    <col min="7" max="7" width="8.140625" customWidth="1"/>
    <col min="8" max="14" width="8.5703125" customWidth="1"/>
    <col min="15" max="15" width="8" customWidth="1"/>
    <col min="16" max="16" width="9" customWidth="1"/>
    <col min="17" max="18" width="9.85546875" customWidth="1"/>
  </cols>
  <sheetData>
    <row r="1" spans="1:23" ht="21" thickBot="1">
      <c r="A1" s="1" t="s">
        <v>75</v>
      </c>
      <c r="V1" s="7" t="s">
        <v>26</v>
      </c>
      <c r="W1" s="9" t="s">
        <v>39</v>
      </c>
    </row>
    <row r="2" spans="1:23">
      <c r="A2" t="s">
        <v>42</v>
      </c>
      <c r="B2" s="19" t="s">
        <v>66</v>
      </c>
      <c r="C2" t="s">
        <v>62</v>
      </c>
      <c r="V2">
        <v>0</v>
      </c>
      <c r="W2" s="12">
        <f t="shared" ref="W2:W20" si="0">+D$11+D$12*V2+D$13*V2^2</f>
        <v>9.9637554939268832E-7</v>
      </c>
    </row>
    <row r="3" spans="1:23" ht="13.5" thickBot="1">
      <c r="A3" s="67" t="s">
        <v>184</v>
      </c>
      <c r="V3">
        <v>500</v>
      </c>
      <c r="W3" s="12">
        <f t="shared" si="0"/>
        <v>-2.7315116897760335E-4</v>
      </c>
    </row>
    <row r="4" spans="1:23">
      <c r="A4" s="8" t="s">
        <v>46</v>
      </c>
      <c r="C4" s="3">
        <v>47700.760199999997</v>
      </c>
      <c r="D4" s="4">
        <v>0.42399999999999999</v>
      </c>
      <c r="V4">
        <v>1000</v>
      </c>
      <c r="W4" s="12">
        <f t="shared" si="0"/>
        <v>-3.8909625259943775E-4</v>
      </c>
    </row>
    <row r="5" spans="1:23">
      <c r="A5" t="s">
        <v>49</v>
      </c>
      <c r="V5">
        <v>1500</v>
      </c>
      <c r="W5" s="12">
        <f t="shared" si="0"/>
        <v>-3.4683887531611042E-4</v>
      </c>
    </row>
    <row r="6" spans="1:23">
      <c r="A6" s="8" t="s">
        <v>17</v>
      </c>
      <c r="V6">
        <v>2000</v>
      </c>
      <c r="W6" s="12">
        <f t="shared" si="0"/>
        <v>-1.4637903712762137E-4</v>
      </c>
    </row>
    <row r="7" spans="1:23">
      <c r="A7" t="s">
        <v>18</v>
      </c>
      <c r="C7">
        <v>47700.758679999999</v>
      </c>
      <c r="E7">
        <v>47700.760199999997</v>
      </c>
      <c r="V7">
        <v>2500</v>
      </c>
      <c r="W7" s="12">
        <f t="shared" si="0"/>
        <v>2.1228326196602956E-4</v>
      </c>
    </row>
    <row r="8" spans="1:23">
      <c r="A8" t="s">
        <v>19</v>
      </c>
      <c r="C8">
        <v>0.42402393999999999</v>
      </c>
      <c r="E8">
        <v>0.42402594223918599</v>
      </c>
      <c r="V8">
        <v>3000</v>
      </c>
      <c r="W8" s="12">
        <f t="shared" si="0"/>
        <v>7.2914802196484205E-4</v>
      </c>
    </row>
    <row r="9" spans="1:23">
      <c r="V9">
        <v>3500</v>
      </c>
      <c r="W9" s="12">
        <f t="shared" si="0"/>
        <v>1.4042152428688165E-3</v>
      </c>
    </row>
    <row r="10" spans="1:23" ht="13.5" thickBot="1">
      <c r="C10" s="7" t="s">
        <v>37</v>
      </c>
      <c r="D10" s="7" t="s">
        <v>38</v>
      </c>
      <c r="V10">
        <v>4000</v>
      </c>
      <c r="W10" s="12">
        <f t="shared" si="0"/>
        <v>2.2374849246779519E-3</v>
      </c>
    </row>
    <row r="11" spans="1:23">
      <c r="A11" t="s">
        <v>32</v>
      </c>
      <c r="C11" t="e">
        <f>INTERCEPT(G81:G855,F81:F855)</f>
        <v>#DIV/0!</v>
      </c>
      <c r="D11" s="13">
        <f>+E11*F11</f>
        <v>9.9637554939268832E-7</v>
      </c>
      <c r="E11" s="14">
        <v>0.99637554939268846</v>
      </c>
      <c r="F11" s="12">
        <v>9.9999999999999995E-7</v>
      </c>
      <c r="V11">
        <v>4500</v>
      </c>
      <c r="W11" s="12">
        <f t="shared" si="0"/>
        <v>3.2289570673922495E-3</v>
      </c>
    </row>
    <row r="12" spans="1:23">
      <c r="A12" t="s">
        <v>33</v>
      </c>
      <c r="C12" t="e">
        <f>SLOPE(G81:G855,F81:F855)</f>
        <v>#DIV/0!</v>
      </c>
      <c r="D12" s="13">
        <f>+E12*F12</f>
        <v>-7.0649754995915378E-7</v>
      </c>
      <c r="E12" s="15">
        <v>-0.70649754995915381</v>
      </c>
      <c r="F12" s="12">
        <v>9.9999999999999995E-7</v>
      </c>
      <c r="V12">
        <v>5000</v>
      </c>
      <c r="W12" s="12">
        <f t="shared" si="0"/>
        <v>4.3786316710117089E-3</v>
      </c>
    </row>
    <row r="13" spans="1:23" ht="13.5" thickBot="1">
      <c r="A13" t="s">
        <v>36</v>
      </c>
      <c r="C13" s="6" t="s">
        <v>30</v>
      </c>
      <c r="D13" s="13">
        <f>+E13*F13</f>
        <v>3.164049218103234E-10</v>
      </c>
      <c r="E13" s="16">
        <v>3.164049218103234</v>
      </c>
      <c r="F13" s="12">
        <v>1E-10</v>
      </c>
      <c r="V13">
        <v>5500</v>
      </c>
      <c r="W13" s="12">
        <f t="shared" si="0"/>
        <v>5.6865087355363305E-3</v>
      </c>
    </row>
    <row r="14" spans="1:23">
      <c r="A14" t="s">
        <v>41</v>
      </c>
      <c r="C14" t="s">
        <v>182</v>
      </c>
      <c r="D14" s="12">
        <f>2*365.2422*D13/C8</f>
        <v>5.4508445788617744E-7</v>
      </c>
      <c r="E14">
        <f>SUM(U21:U164)</f>
        <v>3.7876122146457738E-5</v>
      </c>
      <c r="V14">
        <v>6000</v>
      </c>
      <c r="W14" s="12">
        <f t="shared" si="0"/>
        <v>7.1525882609661121E-3</v>
      </c>
    </row>
    <row r="15" spans="1:23">
      <c r="A15" s="5" t="s">
        <v>34</v>
      </c>
      <c r="C15" s="27" t="e">
        <f>(C7+C11)+(C8+C12)*INT(MAX(F21:F3495))</f>
        <v>#DIV/0!</v>
      </c>
      <c r="D15" s="11">
        <f>+C7+INT(MAX(F21:F1550))*C8+D11+D12*INT(MAX(F21:F3985))+D13*INT(MAX(F21:F4012)^2)</f>
        <v>51331.268803916064</v>
      </c>
      <c r="V15">
        <v>6500</v>
      </c>
      <c r="W15" s="12">
        <f t="shared" si="0"/>
        <v>8.7768702473010572E-3</v>
      </c>
    </row>
    <row r="16" spans="1:23">
      <c r="A16" s="8" t="s">
        <v>20</v>
      </c>
      <c r="C16" s="28" t="e">
        <f>+C8+C12</f>
        <v>#DIV/0!</v>
      </c>
      <c r="D16" s="80">
        <f>+C8+D12+2*D13*MAX(F21:F97)</f>
        <v>0.424028651936736</v>
      </c>
      <c r="V16">
        <v>7000</v>
      </c>
      <c r="W16" s="12">
        <f t="shared" si="0"/>
        <v>1.0559354694541164E-2</v>
      </c>
    </row>
    <row r="17" spans="1:24" ht="13.5" thickBot="1">
      <c r="A17" s="34" t="s">
        <v>73</v>
      </c>
      <c r="C17">
        <f>COUNT(C21:C2153)</f>
        <v>20</v>
      </c>
      <c r="V17">
        <v>7500</v>
      </c>
      <c r="W17" s="12">
        <f t="shared" si="0"/>
        <v>1.2500041602686428E-2</v>
      </c>
    </row>
    <row r="18" spans="1:24" ht="14.25" thickTop="1" thickBot="1">
      <c r="A18" s="8" t="s">
        <v>21</v>
      </c>
      <c r="C18" s="29" t="e">
        <f>+C15</f>
        <v>#DIV/0!</v>
      </c>
      <c r="D18" s="30" t="e">
        <f>C16</f>
        <v>#DIV/0!</v>
      </c>
      <c r="E18" s="83" t="s">
        <v>37</v>
      </c>
      <c r="V18">
        <v>8000</v>
      </c>
      <c r="W18" s="12">
        <f t="shared" si="0"/>
        <v>1.4598930971736859E-2</v>
      </c>
    </row>
    <row r="19" spans="1:24" ht="13.5" thickBot="1">
      <c r="A19" s="8" t="s">
        <v>71</v>
      </c>
      <c r="C19" s="31">
        <f>+D15</f>
        <v>51331.268803916064</v>
      </c>
      <c r="D19" s="32">
        <f>+D16</f>
        <v>0.424028651936736</v>
      </c>
      <c r="E19" s="33" t="s">
        <v>72</v>
      </c>
      <c r="V19">
        <v>8500</v>
      </c>
      <c r="W19" s="12">
        <f t="shared" si="0"/>
        <v>1.6856022801692454E-2</v>
      </c>
    </row>
    <row r="20" spans="1:24" ht="15" thickBot="1">
      <c r="A20" s="7" t="s">
        <v>22</v>
      </c>
      <c r="B20" s="7" t="s">
        <v>23</v>
      </c>
      <c r="C20" s="7" t="s">
        <v>24</v>
      </c>
      <c r="D20" s="7" t="s">
        <v>29</v>
      </c>
      <c r="E20" s="7" t="s">
        <v>25</v>
      </c>
      <c r="F20" s="7" t="s">
        <v>26</v>
      </c>
      <c r="G20" s="7" t="s">
        <v>27</v>
      </c>
      <c r="H20" s="10" t="s">
        <v>28</v>
      </c>
      <c r="I20" s="10" t="s">
        <v>50</v>
      </c>
      <c r="J20" s="10" t="s">
        <v>63</v>
      </c>
      <c r="K20" s="10" t="s">
        <v>35</v>
      </c>
      <c r="L20" s="10" t="s">
        <v>43</v>
      </c>
      <c r="M20" s="10" t="s">
        <v>44</v>
      </c>
      <c r="N20" s="10" t="s">
        <v>51</v>
      </c>
      <c r="O20" s="10" t="s">
        <v>40</v>
      </c>
      <c r="P20" s="9" t="s">
        <v>39</v>
      </c>
      <c r="Q20" s="7" t="s">
        <v>31</v>
      </c>
      <c r="R20" s="86" t="s">
        <v>162</v>
      </c>
      <c r="S20" s="9" t="s">
        <v>163</v>
      </c>
      <c r="T20" s="9" t="s">
        <v>164</v>
      </c>
      <c r="U20" s="9" t="s">
        <v>165</v>
      </c>
      <c r="V20">
        <v>9000</v>
      </c>
      <c r="W20" s="12">
        <f t="shared" si="0"/>
        <v>1.9271317092553204E-2</v>
      </c>
    </row>
    <row r="21" spans="1:24">
      <c r="A21" s="17" t="s">
        <v>49</v>
      </c>
      <c r="B21" s="6" t="s">
        <v>60</v>
      </c>
      <c r="C21" s="41">
        <v>47701.820099999997</v>
      </c>
      <c r="D21" s="41" t="s">
        <v>30</v>
      </c>
      <c r="E21">
        <f t="shared" ref="E21:E40" si="1">+(C21-C$7)/C$8</f>
        <v>2.5032077198239779</v>
      </c>
      <c r="F21">
        <f t="shared" ref="F21:F40" si="2">ROUND(2*E21,0)/2</f>
        <v>2.5</v>
      </c>
      <c r="G21">
        <f t="shared" ref="G21:G40" si="3">+C21-(C$7+F21*C$8)</f>
        <v>1.3601499958895147E-3</v>
      </c>
      <c r="I21">
        <f t="shared" ref="I21:I27" si="4">G21</f>
        <v>1.3601499958895147E-3</v>
      </c>
      <c r="P21">
        <f t="shared" ref="P21:P40" si="5">+D$11+D$12*F21+D$13*F21^2</f>
        <v>-7.6789079474388154E-7</v>
      </c>
      <c r="Q21" s="2">
        <f t="shared" ref="Q21:Q40" si="6">+C21-15018.5</f>
        <v>32683.320099999997</v>
      </c>
      <c r="R21" s="2"/>
      <c r="S21">
        <f t="shared" ref="S21:S40" si="7">+(P21-G21)^2</f>
        <v>1.8520974942971481E-6</v>
      </c>
      <c r="T21">
        <v>1</v>
      </c>
      <c r="U21">
        <f t="shared" ref="U21:U40" si="8">T21*S21</f>
        <v>1.8520974942971481E-6</v>
      </c>
      <c r="V21">
        <v>9500</v>
      </c>
      <c r="W21" s="12">
        <f>+D$11+D$12*V21+D$13*V21^2</f>
        <v>2.1844813844319119E-2</v>
      </c>
    </row>
    <row r="22" spans="1:24">
      <c r="A22" s="17" t="s">
        <v>49</v>
      </c>
      <c r="B22" s="6" t="s">
        <v>60</v>
      </c>
      <c r="C22" s="41">
        <v>47715.8125</v>
      </c>
      <c r="D22" s="41" t="s">
        <v>30</v>
      </c>
      <c r="E22">
        <f t="shared" si="1"/>
        <v>35.502287913274415</v>
      </c>
      <c r="F22">
        <f t="shared" si="2"/>
        <v>35.5</v>
      </c>
      <c r="G22">
        <f t="shared" si="3"/>
        <v>9.7013000049628317E-4</v>
      </c>
      <c r="I22">
        <f t="shared" si="4"/>
        <v>9.7013000049628317E-4</v>
      </c>
      <c r="P22">
        <f t="shared" si="5"/>
        <v>-2.3685538171445811E-5</v>
      </c>
      <c r="Q22" s="2">
        <f t="shared" si="6"/>
        <v>32697.3125</v>
      </c>
      <c r="R22" s="2"/>
      <c r="S22">
        <f t="shared" si="7"/>
        <v>9.8766932489742843E-7</v>
      </c>
      <c r="T22">
        <v>1</v>
      </c>
      <c r="U22">
        <f t="shared" si="8"/>
        <v>9.8766932489742843E-7</v>
      </c>
      <c r="W22" s="12"/>
    </row>
    <row r="23" spans="1:24">
      <c r="A23" s="17" t="s">
        <v>49</v>
      </c>
      <c r="B23" s="6" t="s">
        <v>59</v>
      </c>
      <c r="C23" s="41">
        <v>47716.870999999999</v>
      </c>
      <c r="D23" s="41" t="s">
        <v>30</v>
      </c>
      <c r="E23">
        <f t="shared" si="1"/>
        <v>37.998609229469878</v>
      </c>
      <c r="F23">
        <f t="shared" si="2"/>
        <v>38</v>
      </c>
      <c r="G23">
        <f t="shared" si="3"/>
        <v>-5.8972000260837376E-4</v>
      </c>
      <c r="I23">
        <f t="shared" si="4"/>
        <v>-5.8972000260837376E-4</v>
      </c>
      <c r="P23">
        <f t="shared" si="5"/>
        <v>-2.5393642641961045E-5</v>
      </c>
      <c r="Q23" s="2">
        <f t="shared" si="6"/>
        <v>32698.370999999999</v>
      </c>
      <c r="R23" s="87"/>
      <c r="S23">
        <f t="shared" si="7"/>
        <v>3.1846424055294118E-7</v>
      </c>
      <c r="T23">
        <v>1</v>
      </c>
      <c r="U23">
        <f t="shared" si="8"/>
        <v>3.1846424055294118E-7</v>
      </c>
      <c r="W23" s="12"/>
    </row>
    <row r="24" spans="1:24">
      <c r="A24" s="17" t="s">
        <v>49</v>
      </c>
      <c r="B24" s="6" t="s">
        <v>59</v>
      </c>
      <c r="C24" s="41">
        <v>47727.897100000002</v>
      </c>
      <c r="D24" s="41" t="s">
        <v>30</v>
      </c>
      <c r="E24">
        <f t="shared" si="1"/>
        <v>64.002093844047934</v>
      </c>
      <c r="F24">
        <f t="shared" si="2"/>
        <v>64</v>
      </c>
      <c r="G24">
        <f t="shared" si="3"/>
        <v>8.8784000399755314E-4</v>
      </c>
      <c r="I24">
        <f t="shared" si="4"/>
        <v>8.8784000399755314E-4</v>
      </c>
      <c r="P24">
        <f t="shared" si="5"/>
        <v>-4.2923473088258071E-5</v>
      </c>
      <c r="Q24" s="2">
        <f t="shared" si="6"/>
        <v>32709.397100000002</v>
      </c>
      <c r="R24" s="87"/>
      <c r="S24">
        <f t="shared" si="7"/>
        <v>8.6632065027686936E-7</v>
      </c>
      <c r="T24">
        <v>1</v>
      </c>
      <c r="U24">
        <f t="shared" si="8"/>
        <v>8.6632065027686936E-7</v>
      </c>
      <c r="W24" s="12"/>
    </row>
    <row r="25" spans="1:24" ht="13.5" thickBot="1">
      <c r="A25" s="17" t="s">
        <v>49</v>
      </c>
      <c r="B25" s="6" t="s">
        <v>59</v>
      </c>
      <c r="C25" s="110">
        <v>47730.864999999998</v>
      </c>
      <c r="D25" s="41" t="s">
        <v>30</v>
      </c>
      <c r="E25">
        <f t="shared" si="1"/>
        <v>71.001462794763327</v>
      </c>
      <c r="F25">
        <f t="shared" si="2"/>
        <v>71</v>
      </c>
      <c r="G25">
        <f t="shared" si="3"/>
        <v>6.2025999795878306E-4</v>
      </c>
      <c r="I25">
        <f t="shared" si="4"/>
        <v>6.2025999795878306E-4</v>
      </c>
      <c r="P25">
        <f t="shared" si="5"/>
        <v>-4.7569953286861394E-5</v>
      </c>
      <c r="Q25" s="2">
        <f t="shared" si="6"/>
        <v>32712.364999999998</v>
      </c>
      <c r="R25" s="87"/>
      <c r="S25">
        <f t="shared" si="7"/>
        <v>4.459968437807598E-7</v>
      </c>
      <c r="T25">
        <v>1</v>
      </c>
      <c r="U25">
        <f t="shared" si="8"/>
        <v>4.459968437807598E-7</v>
      </c>
    </row>
    <row r="26" spans="1:24">
      <c r="A26" s="17" t="s">
        <v>61</v>
      </c>
      <c r="B26" s="6" t="s">
        <v>60</v>
      </c>
      <c r="C26" s="41">
        <v>47734.890200000002</v>
      </c>
      <c r="D26" s="41"/>
      <c r="E26">
        <f t="shared" si="1"/>
        <v>80.4943230328048</v>
      </c>
      <c r="F26">
        <f t="shared" si="2"/>
        <v>80.5</v>
      </c>
      <c r="G26">
        <f t="shared" si="3"/>
        <v>-2.4071699954220094E-3</v>
      </c>
      <c r="I26">
        <f t="shared" si="4"/>
        <v>-2.4071699954220094E-3</v>
      </c>
      <c r="P26">
        <f t="shared" si="5"/>
        <v>-5.3826294227757849E-5</v>
      </c>
      <c r="Q26" s="2">
        <f t="shared" si="6"/>
        <v>32716.390200000002</v>
      </c>
      <c r="R26" s="87"/>
      <c r="S26">
        <f t="shared" si="7"/>
        <v>5.5382265759506582E-6</v>
      </c>
      <c r="T26">
        <v>1</v>
      </c>
      <c r="U26">
        <f t="shared" si="8"/>
        <v>5.5382265759506582E-6</v>
      </c>
    </row>
    <row r="27" spans="1:24">
      <c r="A27" s="17" t="s">
        <v>45</v>
      </c>
      <c r="B27" s="6" t="s">
        <v>59</v>
      </c>
      <c r="C27" s="41">
        <v>48467.395600000003</v>
      </c>
      <c r="D27" s="41" t="s">
        <v>30</v>
      </c>
      <c r="E27">
        <f t="shared" si="1"/>
        <v>1808.0038594047414</v>
      </c>
      <c r="F27">
        <f t="shared" si="2"/>
        <v>1808</v>
      </c>
      <c r="G27">
        <f t="shared" si="3"/>
        <v>1.6364800030714832E-3</v>
      </c>
      <c r="I27">
        <f t="shared" si="4"/>
        <v>1.6364800030714832E-3</v>
      </c>
      <c r="P27">
        <f t="shared" si="5"/>
        <v>-2.4206653644817644E-4</v>
      </c>
      <c r="Q27" s="2">
        <f t="shared" si="6"/>
        <v>33448.895600000003</v>
      </c>
      <c r="R27" s="87"/>
      <c r="S27">
        <f t="shared" si="7"/>
        <v>3.5289371011412881E-6</v>
      </c>
      <c r="T27">
        <v>1</v>
      </c>
      <c r="U27">
        <f t="shared" si="8"/>
        <v>3.5289371011412881E-6</v>
      </c>
    </row>
    <row r="28" spans="1:24">
      <c r="A28" s="17" t="s">
        <v>47</v>
      </c>
      <c r="B28" s="6" t="s">
        <v>59</v>
      </c>
      <c r="C28" s="41">
        <v>48475.449800000002</v>
      </c>
      <c r="D28" s="41" t="s">
        <v>30</v>
      </c>
      <c r="E28">
        <f t="shared" si="1"/>
        <v>1826.9985416389536</v>
      </c>
      <c r="F28">
        <f t="shared" si="2"/>
        <v>1827</v>
      </c>
      <c r="G28">
        <f t="shared" si="3"/>
        <v>-6.1837999965064228E-4</v>
      </c>
      <c r="J28">
        <f>G28</f>
        <v>-6.1837999965064228E-4</v>
      </c>
      <c r="N28">
        <f>G28</f>
        <v>-6.1837999965064228E-4</v>
      </c>
      <c r="P28">
        <f t="shared" si="5"/>
        <v>-2.3363748397257043E-4</v>
      </c>
      <c r="Q28" s="2">
        <f t="shared" si="6"/>
        <v>33456.949800000002</v>
      </c>
      <c r="R28" s="87"/>
      <c r="S28">
        <f t="shared" si="7"/>
        <v>1.4802680337029136E-7</v>
      </c>
      <c r="T28">
        <v>1</v>
      </c>
      <c r="U28">
        <f t="shared" si="8"/>
        <v>1.4802680337029136E-7</v>
      </c>
      <c r="X28" t="s">
        <v>48</v>
      </c>
    </row>
    <row r="29" spans="1:24">
      <c r="A29" s="17" t="s">
        <v>47</v>
      </c>
      <c r="B29" s="6" t="s">
        <v>60</v>
      </c>
      <c r="C29" s="41">
        <v>48488.383499999996</v>
      </c>
      <c r="D29" s="41" t="s">
        <v>30</v>
      </c>
      <c r="E29">
        <f t="shared" si="1"/>
        <v>1857.5008288447045</v>
      </c>
      <c r="F29">
        <f t="shared" si="2"/>
        <v>1857.5</v>
      </c>
      <c r="G29">
        <f t="shared" si="3"/>
        <v>3.5144999856129289E-4</v>
      </c>
      <c r="J29">
        <f>G29</f>
        <v>3.5144999856129289E-4</v>
      </c>
      <c r="N29">
        <f>G29</f>
        <v>3.5144999856129289E-4</v>
      </c>
      <c r="P29">
        <f t="shared" si="5"/>
        <v>-2.1962894424681543E-4</v>
      </c>
      <c r="Q29" s="2">
        <f t="shared" si="6"/>
        <v>33469.883499999996</v>
      </c>
      <c r="R29" s="87"/>
      <c r="S29">
        <f t="shared" si="7"/>
        <v>3.2613115891882665E-7</v>
      </c>
      <c r="T29">
        <v>1</v>
      </c>
      <c r="U29">
        <f t="shared" si="8"/>
        <v>3.2613115891882665E-7</v>
      </c>
    </row>
    <row r="30" spans="1:24" ht="13.5" thickBot="1">
      <c r="A30" s="17" t="s">
        <v>47</v>
      </c>
      <c r="B30" s="6" t="s">
        <v>59</v>
      </c>
      <c r="C30" s="110">
        <v>48491.563399999999</v>
      </c>
      <c r="D30" s="41" t="s">
        <v>30</v>
      </c>
      <c r="E30">
        <f t="shared" si="1"/>
        <v>1865.000169565898</v>
      </c>
      <c r="F30">
        <f t="shared" si="2"/>
        <v>1865</v>
      </c>
      <c r="G30">
        <f t="shared" si="3"/>
        <v>7.1900001785252243E-5</v>
      </c>
      <c r="J30">
        <f>G30</f>
        <v>7.1900001785252243E-5</v>
      </c>
      <c r="N30">
        <f>G30</f>
        <v>7.1900001785252243E-5</v>
      </c>
      <c r="P30">
        <f t="shared" si="5"/>
        <v>-2.1609404596071701E-4</v>
      </c>
      <c r="Q30" s="2">
        <f t="shared" si="6"/>
        <v>33473.063399999999</v>
      </c>
      <c r="R30" s="87"/>
      <c r="S30">
        <f t="shared" si="7"/>
        <v>8.2940571537107622E-8</v>
      </c>
      <c r="T30">
        <v>1</v>
      </c>
      <c r="U30">
        <f t="shared" si="8"/>
        <v>8.2940571537107622E-8</v>
      </c>
    </row>
    <row r="31" spans="1:24">
      <c r="A31" s="17" t="s">
        <v>45</v>
      </c>
      <c r="B31" s="6" t="s">
        <v>60</v>
      </c>
      <c r="C31" s="41">
        <v>48502.372900000002</v>
      </c>
      <c r="D31" s="41" t="s">
        <v>30</v>
      </c>
      <c r="E31">
        <f t="shared" si="1"/>
        <v>1890.4928339659386</v>
      </c>
      <c r="F31">
        <f t="shared" si="2"/>
        <v>1890.5</v>
      </c>
      <c r="G31">
        <f t="shared" si="3"/>
        <v>-3.0385699938051403E-3</v>
      </c>
      <c r="I31">
        <f t="shared" ref="I31:I40" si="9">G31</f>
        <v>-3.0385699938051403E-3</v>
      </c>
      <c r="P31">
        <f t="shared" si="5"/>
        <v>-2.0380913704627938E-4</v>
      </c>
      <c r="Q31" s="2">
        <f t="shared" si="6"/>
        <v>33483.872900000002</v>
      </c>
      <c r="R31" s="87"/>
      <c r="S31">
        <f t="shared" si="7"/>
        <v>8.0358691150122315E-6</v>
      </c>
      <c r="T31">
        <v>1</v>
      </c>
      <c r="U31">
        <f t="shared" si="8"/>
        <v>8.0358691150122315E-6</v>
      </c>
    </row>
    <row r="32" spans="1:24">
      <c r="A32" s="17" t="s">
        <v>45</v>
      </c>
      <c r="B32" s="6" t="s">
        <v>59</v>
      </c>
      <c r="C32" s="41">
        <v>48624.281900000002</v>
      </c>
      <c r="D32" s="41" t="s">
        <v>30</v>
      </c>
      <c r="E32">
        <f t="shared" si="1"/>
        <v>2177.9978271981595</v>
      </c>
      <c r="F32">
        <f t="shared" si="2"/>
        <v>2178</v>
      </c>
      <c r="G32">
        <f t="shared" si="3"/>
        <v>-9.2131999554112554E-4</v>
      </c>
      <c r="I32">
        <f t="shared" si="9"/>
        <v>-9.2131999554112554E-4</v>
      </c>
      <c r="P32">
        <f t="shared" si="5"/>
        <v>-3.6830323148761938E-5</v>
      </c>
      <c r="Q32" s="2">
        <f t="shared" si="6"/>
        <v>33605.781900000002</v>
      </c>
      <c r="R32" s="87"/>
      <c r="S32">
        <f t="shared" si="7"/>
        <v>7.8232198056875066E-7</v>
      </c>
      <c r="T32">
        <v>1</v>
      </c>
      <c r="U32">
        <f t="shared" si="8"/>
        <v>7.8232198056875066E-7</v>
      </c>
    </row>
    <row r="33" spans="1:21">
      <c r="A33" s="84" t="s">
        <v>45</v>
      </c>
      <c r="B33" s="85" t="s">
        <v>60</v>
      </c>
      <c r="C33" s="84">
        <v>48775.445999999996</v>
      </c>
      <c r="D33" s="84" t="s">
        <v>152</v>
      </c>
      <c r="E33">
        <f t="shared" si="1"/>
        <v>2534.4968022324338</v>
      </c>
      <c r="F33">
        <f t="shared" si="2"/>
        <v>2534.5</v>
      </c>
      <c r="G33">
        <f t="shared" si="3"/>
        <v>-1.3559300059569068E-3</v>
      </c>
      <c r="I33">
        <f t="shared" si="9"/>
        <v>-1.3559300059569068E-3</v>
      </c>
      <c r="P33">
        <f t="shared" si="5"/>
        <v>2.4286554646290432E-4</v>
      </c>
      <c r="Q33" s="2">
        <f t="shared" si="6"/>
        <v>33756.945999999996</v>
      </c>
      <c r="R33" s="87"/>
      <c r="S33">
        <f t="shared" si="7"/>
        <v>2.5561472184373692E-6</v>
      </c>
      <c r="T33">
        <v>1</v>
      </c>
      <c r="U33">
        <f t="shared" si="8"/>
        <v>2.5561472184373692E-6</v>
      </c>
    </row>
    <row r="34" spans="1:21">
      <c r="A34" s="84" t="s">
        <v>45</v>
      </c>
      <c r="B34" s="85" t="s">
        <v>60</v>
      </c>
      <c r="C34" s="84">
        <v>48909.441999999995</v>
      </c>
      <c r="D34" s="84" t="s">
        <v>152</v>
      </c>
      <c r="E34">
        <f t="shared" si="1"/>
        <v>2850.507261453201</v>
      </c>
      <c r="F34">
        <f t="shared" si="2"/>
        <v>2850.5</v>
      </c>
      <c r="G34">
        <f t="shared" si="3"/>
        <v>3.0790299933869392E-3</v>
      </c>
      <c r="I34">
        <f t="shared" si="9"/>
        <v>3.0790299933869392E-3</v>
      </c>
      <c r="P34">
        <f t="shared" si="5"/>
        <v>5.5802591992356676E-4</v>
      </c>
      <c r="Q34" s="2">
        <f t="shared" si="6"/>
        <v>33890.941999999995</v>
      </c>
      <c r="R34" s="87"/>
      <c r="S34">
        <f t="shared" si="7"/>
        <v>6.3554615384189167E-6</v>
      </c>
      <c r="T34">
        <v>1</v>
      </c>
      <c r="U34">
        <f t="shared" si="8"/>
        <v>6.3554615384189167E-6</v>
      </c>
    </row>
    <row r="35" spans="1:21" ht="13.5" thickBot="1">
      <c r="A35" s="22" t="s">
        <v>52</v>
      </c>
      <c r="B35" s="20" t="s">
        <v>59</v>
      </c>
      <c r="C35" s="111">
        <v>49465.55</v>
      </c>
      <c r="D35" s="40"/>
      <c r="E35">
        <f t="shared" si="1"/>
        <v>4162.0086828116446</v>
      </c>
      <c r="F35">
        <f t="shared" si="2"/>
        <v>4162</v>
      </c>
      <c r="G35">
        <f t="shared" si="3"/>
        <v>3.6817200016230345E-3</v>
      </c>
      <c r="I35">
        <f t="shared" si="9"/>
        <v>3.6817200016230345E-3</v>
      </c>
      <c r="P35">
        <f t="shared" si="5"/>
        <v>2.5413968310187382E-3</v>
      </c>
      <c r="Q35" s="2">
        <f t="shared" si="6"/>
        <v>34447.050000000003</v>
      </c>
      <c r="R35" s="87"/>
      <c r="S35">
        <f t="shared" si="7"/>
        <v>1.3003369334170349E-6</v>
      </c>
      <c r="T35">
        <v>1</v>
      </c>
      <c r="U35">
        <f t="shared" si="8"/>
        <v>1.3003369334170349E-6</v>
      </c>
    </row>
    <row r="36" spans="1:21">
      <c r="A36" s="22" t="s">
        <v>52</v>
      </c>
      <c r="B36" s="20" t="s">
        <v>59</v>
      </c>
      <c r="C36" s="97">
        <v>49580.460099999997</v>
      </c>
      <c r="D36" s="40"/>
      <c r="E36">
        <f t="shared" si="1"/>
        <v>4433.0077683821291</v>
      </c>
      <c r="F36" s="8">
        <f t="shared" si="2"/>
        <v>4433</v>
      </c>
      <c r="G36">
        <f t="shared" si="3"/>
        <v>3.2939800003077835E-3</v>
      </c>
      <c r="I36">
        <f t="shared" si="9"/>
        <v>3.2939800003077835E-3</v>
      </c>
      <c r="P36">
        <f t="shared" si="5"/>
        <v>3.0869205770818944E-3</v>
      </c>
      <c r="Q36" s="2">
        <f t="shared" si="6"/>
        <v>34561.960099999997</v>
      </c>
      <c r="R36" s="87"/>
      <c r="S36">
        <f t="shared" si="7"/>
        <v>4.2873604746637868E-8</v>
      </c>
      <c r="T36">
        <v>1</v>
      </c>
      <c r="U36">
        <f t="shared" si="8"/>
        <v>4.2873604746637868E-8</v>
      </c>
    </row>
    <row r="37" spans="1:21">
      <c r="A37" s="17" t="s">
        <v>53</v>
      </c>
      <c r="B37" s="6" t="s">
        <v>59</v>
      </c>
      <c r="C37" s="41">
        <v>49763.637499999997</v>
      </c>
      <c r="D37" s="41">
        <v>5.9999999999999995E-4</v>
      </c>
      <c r="E37">
        <f t="shared" si="1"/>
        <v>4865.0055466207832</v>
      </c>
      <c r="F37">
        <f t="shared" si="2"/>
        <v>4865</v>
      </c>
      <c r="G37">
        <f t="shared" si="3"/>
        <v>2.3518999951193109E-3</v>
      </c>
      <c r="I37">
        <f t="shared" si="9"/>
        <v>2.3518999951193109E-3</v>
      </c>
      <c r="P37">
        <f t="shared" si="5"/>
        <v>4.0526286755122511E-3</v>
      </c>
      <c r="Q37" s="2">
        <f t="shared" si="6"/>
        <v>34745.137499999997</v>
      </c>
      <c r="R37" s="87"/>
      <c r="S37">
        <f t="shared" si="7"/>
        <v>2.8924780443111116E-6</v>
      </c>
      <c r="T37">
        <v>1</v>
      </c>
      <c r="U37">
        <f t="shared" si="8"/>
        <v>2.8924780443111116E-6</v>
      </c>
    </row>
    <row r="38" spans="1:21">
      <c r="A38" s="22" t="s">
        <v>55</v>
      </c>
      <c r="B38" s="21" t="s">
        <v>60</v>
      </c>
      <c r="C38" s="39">
        <v>50301.517999999996</v>
      </c>
      <c r="D38" s="39">
        <v>5.9999999999999995E-4</v>
      </c>
      <c r="E38">
        <f t="shared" si="1"/>
        <v>6133.520008327826</v>
      </c>
      <c r="F38">
        <f t="shared" si="2"/>
        <v>6133.5</v>
      </c>
      <c r="G38">
        <f t="shared" si="3"/>
        <v>8.4840099952998571E-3</v>
      </c>
      <c r="I38">
        <f t="shared" si="9"/>
        <v>8.4840099952998571E-3</v>
      </c>
      <c r="P38">
        <f t="shared" si="5"/>
        <v>7.5707905704044372E-3</v>
      </c>
      <c r="Q38" s="2">
        <f t="shared" si="6"/>
        <v>35283.017999999996</v>
      </c>
      <c r="R38" s="87"/>
      <c r="S38">
        <f t="shared" si="7"/>
        <v>8.3396971800632144E-7</v>
      </c>
      <c r="T38">
        <v>1</v>
      </c>
      <c r="U38">
        <f t="shared" si="8"/>
        <v>8.3396971800632144E-7</v>
      </c>
    </row>
    <row r="39" spans="1:21">
      <c r="A39" s="17" t="s">
        <v>54</v>
      </c>
      <c r="B39" s="112" t="s">
        <v>60</v>
      </c>
      <c r="C39" s="41">
        <v>50571.409500000002</v>
      </c>
      <c r="D39" s="41">
        <v>6.9999999999999999E-4</v>
      </c>
      <c r="E39">
        <f t="shared" si="1"/>
        <v>6770.0206266655669</v>
      </c>
      <c r="F39">
        <f t="shared" si="2"/>
        <v>6770</v>
      </c>
      <c r="G39">
        <f t="shared" si="3"/>
        <v>8.7462000010418706E-3</v>
      </c>
      <c r="I39">
        <f t="shared" si="9"/>
        <v>8.7462000010418706E-3</v>
      </c>
      <c r="P39">
        <f t="shared" si="5"/>
        <v>9.7197631031662943E-3</v>
      </c>
      <c r="Q39" s="2">
        <f t="shared" si="6"/>
        <v>35552.909500000002</v>
      </c>
      <c r="R39" s="87"/>
      <c r="S39">
        <f t="shared" si="7"/>
        <v>9.4782511381813112E-7</v>
      </c>
      <c r="T39">
        <v>1</v>
      </c>
      <c r="U39">
        <f t="shared" si="8"/>
        <v>9.4782511381813112E-7</v>
      </c>
    </row>
    <row r="40" spans="1:21">
      <c r="A40" s="17" t="s">
        <v>57</v>
      </c>
      <c r="B40" s="112" t="s">
        <v>59</v>
      </c>
      <c r="C40" s="41">
        <v>51331.481</v>
      </c>
      <c r="D40" s="41">
        <v>3.0000000000000001E-3</v>
      </c>
      <c r="E40">
        <f t="shared" si="1"/>
        <v>8562.5408791777209</v>
      </c>
      <c r="F40">
        <f t="shared" si="2"/>
        <v>8562.5</v>
      </c>
      <c r="G40">
        <f t="shared" si="3"/>
        <v>1.7333750001853332E-2</v>
      </c>
      <c r="I40">
        <f t="shared" si="9"/>
        <v>1.7333750001853332E-2</v>
      </c>
      <c r="P40">
        <f t="shared" si="5"/>
        <v>1.7149282890969293E-2</v>
      </c>
      <c r="Q40" s="2">
        <f t="shared" si="6"/>
        <v>36312.981</v>
      </c>
      <c r="R40" s="87"/>
      <c r="S40">
        <f t="shared" si="7"/>
        <v>3.4028114997904234E-8</v>
      </c>
      <c r="T40">
        <v>1</v>
      </c>
      <c r="U40">
        <f t="shared" si="8"/>
        <v>3.4028114997904234E-8</v>
      </c>
    </row>
    <row r="41" spans="1:21">
      <c r="A41" s="17"/>
      <c r="B41" s="6"/>
      <c r="C41" s="41"/>
      <c r="D41" s="41"/>
      <c r="Q41" s="2"/>
      <c r="R41" s="87"/>
    </row>
    <row r="42" spans="1:21">
      <c r="A42" s="17"/>
      <c r="B42" s="6"/>
      <c r="C42" s="41"/>
      <c r="D42" s="41"/>
      <c r="Q42" s="2"/>
      <c r="R42" s="87"/>
    </row>
    <row r="43" spans="1:21">
      <c r="A43" s="17"/>
      <c r="B43" s="6"/>
      <c r="C43" s="41"/>
      <c r="D43" s="41"/>
      <c r="Q43" s="2"/>
      <c r="R43" s="87"/>
    </row>
    <row r="44" spans="1:21">
      <c r="A44" s="17"/>
      <c r="B44" s="6"/>
      <c r="C44" s="41"/>
      <c r="D44" s="41"/>
      <c r="Q44" s="2"/>
      <c r="R44" s="87"/>
    </row>
    <row r="45" spans="1:21">
      <c r="A45" s="17"/>
      <c r="B45" s="6"/>
      <c r="C45" s="41"/>
      <c r="D45" s="41"/>
      <c r="Q45" s="2"/>
      <c r="R45" s="87"/>
    </row>
    <row r="46" spans="1:21">
      <c r="A46" s="17"/>
      <c r="B46" s="6"/>
      <c r="C46" s="41"/>
      <c r="D46" s="41"/>
      <c r="Q46" s="2"/>
      <c r="R46" s="87"/>
    </row>
    <row r="47" spans="1:21">
      <c r="A47" s="17"/>
      <c r="B47" s="6"/>
      <c r="C47" s="41"/>
      <c r="D47" s="41"/>
      <c r="Q47" s="2"/>
      <c r="R47" s="87"/>
    </row>
    <row r="48" spans="1:21">
      <c r="A48" s="17"/>
      <c r="B48" s="6"/>
      <c r="C48" s="41"/>
      <c r="D48" s="41"/>
      <c r="Q48" s="2"/>
      <c r="R48" s="87"/>
    </row>
    <row r="49" spans="1:18">
      <c r="A49" s="17"/>
      <c r="B49" s="6"/>
      <c r="C49" s="41"/>
      <c r="D49" s="41"/>
      <c r="Q49" s="2"/>
      <c r="R49" s="87"/>
    </row>
    <row r="50" spans="1:18">
      <c r="A50" s="17"/>
      <c r="B50" s="6"/>
      <c r="C50" s="41"/>
      <c r="D50" s="41"/>
      <c r="Q50" s="2"/>
      <c r="R50" s="87"/>
    </row>
    <row r="51" spans="1:18">
      <c r="A51" s="23"/>
      <c r="B51" s="21"/>
      <c r="C51" s="39"/>
      <c r="D51" s="39"/>
      <c r="Q51" s="2"/>
      <c r="R51" s="87"/>
    </row>
    <row r="52" spans="1:18">
      <c r="A52" s="17"/>
      <c r="B52" s="6"/>
      <c r="C52" s="41"/>
      <c r="D52" s="41"/>
      <c r="Q52" s="2"/>
      <c r="R52" s="87"/>
    </row>
    <row r="53" spans="1:18">
      <c r="A53" s="17"/>
      <c r="B53" s="6"/>
      <c r="C53" s="41"/>
      <c r="D53" s="41"/>
      <c r="Q53" s="2"/>
      <c r="R53" s="87"/>
    </row>
    <row r="54" spans="1:18">
      <c r="A54" s="17"/>
      <c r="B54" s="6"/>
      <c r="C54" s="41"/>
      <c r="D54" s="41"/>
      <c r="Q54" s="2"/>
      <c r="R54" s="87"/>
    </row>
    <row r="55" spans="1:18">
      <c r="A55" s="17"/>
      <c r="B55" s="6"/>
      <c r="C55" s="41"/>
      <c r="D55" s="41"/>
      <c r="Q55" s="2"/>
      <c r="R55" s="87"/>
    </row>
    <row r="56" spans="1:18">
      <c r="A56" s="18"/>
      <c r="B56" s="6"/>
      <c r="C56" s="41"/>
      <c r="D56" s="41"/>
      <c r="Q56" s="2"/>
      <c r="R56" s="87"/>
    </row>
    <row r="57" spans="1:18">
      <c r="A57" s="17"/>
      <c r="B57" s="6"/>
      <c r="C57" s="41"/>
      <c r="D57" s="41"/>
      <c r="Q57" s="2"/>
      <c r="R57" s="87"/>
    </row>
    <row r="58" spans="1:18">
      <c r="A58" s="18"/>
      <c r="B58" s="6"/>
      <c r="C58" s="41"/>
      <c r="D58" s="41"/>
      <c r="Q58" s="2"/>
      <c r="R58" s="87"/>
    </row>
    <row r="59" spans="1:18">
      <c r="A59" s="18"/>
      <c r="B59" s="6"/>
      <c r="C59" s="41"/>
      <c r="D59" s="41"/>
      <c r="Q59" s="2"/>
      <c r="R59" s="87"/>
    </row>
    <row r="60" spans="1:18">
      <c r="A60" s="18"/>
      <c r="B60" s="6"/>
      <c r="C60" s="41"/>
      <c r="D60" s="41"/>
      <c r="Q60" s="2"/>
      <c r="R60" s="87"/>
    </row>
    <row r="61" spans="1:18">
      <c r="A61" s="18"/>
      <c r="B61" s="6"/>
      <c r="C61" s="41"/>
      <c r="D61" s="41"/>
      <c r="Q61" s="2"/>
      <c r="R61" s="87"/>
    </row>
    <row r="62" spans="1:18">
      <c r="A62" s="17"/>
      <c r="B62" s="6"/>
      <c r="C62" s="41"/>
      <c r="D62" s="41"/>
      <c r="Q62" s="2"/>
      <c r="R62" s="87"/>
    </row>
    <row r="63" spans="1:18">
      <c r="A63" s="35"/>
      <c r="B63" s="36"/>
      <c r="C63" s="37"/>
      <c r="D63" s="37"/>
      <c r="Q63" s="2"/>
      <c r="R63" s="87"/>
    </row>
    <row r="64" spans="1:18">
      <c r="A64" s="35"/>
      <c r="B64" s="36"/>
      <c r="C64" s="37"/>
      <c r="D64" s="37"/>
      <c r="Q64" s="2"/>
      <c r="R64" s="87"/>
    </row>
    <row r="65" spans="1:18">
      <c r="A65" s="35"/>
      <c r="B65" s="36"/>
      <c r="C65" s="37"/>
      <c r="D65" s="37"/>
      <c r="Q65" s="2"/>
      <c r="R65" s="87"/>
    </row>
    <row r="66" spans="1:18">
      <c r="A66" s="18"/>
      <c r="B66" s="6"/>
      <c r="C66" s="41"/>
      <c r="D66" s="41"/>
      <c r="Q66" s="2"/>
      <c r="R66" s="87"/>
    </row>
    <row r="67" spans="1:18">
      <c r="A67" s="24"/>
      <c r="B67" s="6"/>
      <c r="C67" s="41"/>
      <c r="D67" s="41"/>
      <c r="Q67" s="2"/>
      <c r="R67" s="87"/>
    </row>
    <row r="68" spans="1:18">
      <c r="A68" s="24"/>
      <c r="B68" s="25"/>
      <c r="C68" s="42"/>
      <c r="D68" s="42"/>
      <c r="Q68" s="2"/>
      <c r="R68" s="87"/>
    </row>
    <row r="69" spans="1:18">
      <c r="A69" s="24"/>
      <c r="B69" s="25"/>
      <c r="C69" s="42"/>
      <c r="D69" s="42"/>
      <c r="Q69" s="2"/>
      <c r="R69" s="87"/>
    </row>
    <row r="70" spans="1:18">
      <c r="A70" s="24"/>
      <c r="B70" s="25"/>
      <c r="C70" s="42"/>
      <c r="D70" s="42"/>
      <c r="Q70" s="2"/>
      <c r="R70" s="87"/>
    </row>
    <row r="71" spans="1:18">
      <c r="A71" s="24"/>
      <c r="B71" s="25"/>
      <c r="C71" s="42"/>
      <c r="D71" s="42"/>
      <c r="Q71" s="2"/>
      <c r="R71" s="87"/>
    </row>
    <row r="72" spans="1:18">
      <c r="A72" s="24"/>
      <c r="B72" s="25"/>
      <c r="C72" s="42"/>
      <c r="D72" s="42"/>
      <c r="Q72" s="2"/>
      <c r="R72" s="87"/>
    </row>
    <row r="73" spans="1:18">
      <c r="A73" s="24"/>
      <c r="B73" s="25"/>
      <c r="C73" s="42"/>
      <c r="D73" s="42"/>
      <c r="Q73" s="2"/>
      <c r="R73" s="87"/>
    </row>
    <row r="74" spans="1:18">
      <c r="A74" s="35"/>
      <c r="B74" s="25"/>
      <c r="C74" s="26"/>
      <c r="D74" s="26"/>
      <c r="Q74" s="2"/>
      <c r="R74" s="87"/>
    </row>
    <row r="75" spans="1:18">
      <c r="A75" s="24"/>
      <c r="B75" s="25"/>
      <c r="C75" s="42"/>
      <c r="D75" s="42"/>
      <c r="Q75" s="2"/>
      <c r="R75" s="87"/>
    </row>
    <row r="76" spans="1:18">
      <c r="A76" s="84"/>
      <c r="B76" s="85"/>
      <c r="C76" s="84"/>
      <c r="D76" s="84"/>
      <c r="Q76" s="2"/>
      <c r="R76" s="87"/>
    </row>
    <row r="77" spans="1:18">
      <c r="A77" s="24"/>
      <c r="B77" s="25"/>
      <c r="C77" s="42"/>
      <c r="D77" s="42"/>
      <c r="Q77" s="2"/>
      <c r="R77" s="87"/>
    </row>
    <row r="78" spans="1:18">
      <c r="A78" s="84"/>
      <c r="B78" s="85"/>
      <c r="C78" s="84"/>
      <c r="D78" s="84"/>
      <c r="Q78" s="2"/>
      <c r="R78" s="87"/>
    </row>
    <row r="79" spans="1:18">
      <c r="A79" s="43"/>
      <c r="B79" s="44"/>
      <c r="C79" s="45"/>
      <c r="D79" s="45"/>
      <c r="Q79" s="2"/>
      <c r="R79" s="87"/>
    </row>
    <row r="80" spans="1:18">
      <c r="A80" s="43"/>
      <c r="B80" s="44"/>
      <c r="C80" s="45"/>
      <c r="D80" s="45"/>
      <c r="Q80" s="2"/>
      <c r="R80" s="87"/>
    </row>
    <row r="81" spans="1:18">
      <c r="A81" s="84"/>
      <c r="B81" s="85"/>
      <c r="C81" s="84"/>
      <c r="D81" s="84"/>
      <c r="Q81" s="2"/>
      <c r="R81" s="87"/>
    </row>
    <row r="82" spans="1:18">
      <c r="A82" s="84"/>
      <c r="B82" s="85"/>
      <c r="C82" s="84"/>
      <c r="D82" s="84"/>
      <c r="Q82" s="2"/>
      <c r="R82" s="87"/>
    </row>
    <row r="83" spans="1:18">
      <c r="A83" s="84"/>
      <c r="B83" s="85"/>
      <c r="C83" s="84"/>
      <c r="D83" s="84"/>
      <c r="Q83" s="2"/>
      <c r="R83" s="87"/>
    </row>
    <row r="84" spans="1:18">
      <c r="A84" s="84"/>
      <c r="B84" s="85"/>
      <c r="C84" s="84"/>
      <c r="D84" s="84"/>
      <c r="Q84" s="2"/>
      <c r="R84" s="87"/>
    </row>
    <row r="85" spans="1:18">
      <c r="A85" s="84"/>
      <c r="B85" s="85"/>
      <c r="C85" s="84"/>
      <c r="D85" s="84"/>
      <c r="Q85" s="2"/>
      <c r="R85" s="87"/>
    </row>
    <row r="86" spans="1:18">
      <c r="A86" s="81"/>
      <c r="B86" s="82"/>
      <c r="C86" s="81"/>
      <c r="D86" s="81"/>
      <c r="Q86" s="2"/>
      <c r="R86" s="87"/>
    </row>
    <row r="87" spans="1:18">
      <c r="A87" s="84"/>
      <c r="B87" s="85"/>
      <c r="C87" s="84"/>
      <c r="D87" s="84"/>
      <c r="Q87" s="2"/>
      <c r="R87" s="87"/>
    </row>
    <row r="88" spans="1:18">
      <c r="A88" s="84"/>
      <c r="B88" s="85"/>
      <c r="C88" s="84"/>
      <c r="D88" s="84"/>
      <c r="Q88" s="2"/>
      <c r="R88" s="87"/>
    </row>
    <row r="89" spans="1:18">
      <c r="A89" s="17"/>
      <c r="C89" s="41"/>
      <c r="D89" s="41"/>
      <c r="Q89" s="2"/>
      <c r="R89" s="87"/>
    </row>
    <row r="90" spans="1:18">
      <c r="A90" s="17"/>
      <c r="C90" s="41"/>
      <c r="D90" s="41"/>
      <c r="Q90" s="2"/>
      <c r="R90" s="87"/>
    </row>
    <row r="91" spans="1:18">
      <c r="A91" s="17"/>
      <c r="C91" s="41"/>
      <c r="D91" s="41"/>
      <c r="R91" s="88"/>
    </row>
    <row r="92" spans="1:18">
      <c r="A92" s="17"/>
      <c r="C92" s="41"/>
      <c r="D92" s="41"/>
      <c r="R92" s="88"/>
    </row>
    <row r="93" spans="1:18">
      <c r="A93" s="17"/>
      <c r="C93" s="41"/>
      <c r="D93" s="41"/>
      <c r="R93" s="88"/>
    </row>
    <row r="94" spans="1:18">
      <c r="A94" s="17"/>
      <c r="C94" s="41"/>
      <c r="D94" s="41"/>
      <c r="R94" s="88"/>
    </row>
    <row r="95" spans="1:18">
      <c r="A95" s="17"/>
      <c r="C95" s="41"/>
      <c r="D95" s="41"/>
      <c r="R95" s="88"/>
    </row>
    <row r="96" spans="1:18">
      <c r="A96" s="17"/>
      <c r="C96" s="41"/>
      <c r="D96" s="41"/>
      <c r="R96" s="88"/>
    </row>
    <row r="97" spans="1:18">
      <c r="A97" s="17"/>
      <c r="C97" s="41"/>
      <c r="D97" s="41"/>
      <c r="R97" s="88"/>
    </row>
    <row r="98" spans="1:18">
      <c r="A98" s="17"/>
      <c r="C98" s="41"/>
      <c r="D98" s="41"/>
      <c r="R98" s="88"/>
    </row>
    <row r="99" spans="1:18">
      <c r="A99" s="17"/>
      <c r="C99" s="41"/>
      <c r="D99" s="41"/>
      <c r="R99" s="88"/>
    </row>
    <row r="100" spans="1:18">
      <c r="A100" s="17"/>
      <c r="C100" s="41"/>
      <c r="D100" s="41"/>
      <c r="R100" s="88"/>
    </row>
    <row r="101" spans="1:18">
      <c r="A101" s="17"/>
      <c r="C101" s="41"/>
      <c r="D101" s="41"/>
      <c r="R101" s="88"/>
    </row>
    <row r="102" spans="1:18">
      <c r="C102" s="41"/>
      <c r="D102" s="41"/>
      <c r="R102" s="88"/>
    </row>
    <row r="103" spans="1:18">
      <c r="C103" s="41"/>
      <c r="D103" s="41"/>
      <c r="R103" s="88"/>
    </row>
    <row r="104" spans="1:18">
      <c r="C104" s="41"/>
      <c r="D104" s="41"/>
      <c r="R104" s="88"/>
    </row>
    <row r="105" spans="1:18">
      <c r="C105" s="41"/>
      <c r="D105" s="41"/>
      <c r="R105" s="88"/>
    </row>
    <row r="106" spans="1:18">
      <c r="C106" s="41"/>
      <c r="D106" s="41"/>
      <c r="R106" s="88"/>
    </row>
    <row r="107" spans="1:18">
      <c r="C107" s="41"/>
      <c r="D107" s="41"/>
      <c r="R107" s="88"/>
    </row>
    <row r="108" spans="1:18">
      <c r="C108" s="41"/>
      <c r="D108" s="41"/>
      <c r="R108" s="88"/>
    </row>
    <row r="109" spans="1:18">
      <c r="C109" s="41"/>
      <c r="D109" s="41"/>
      <c r="R109" s="88"/>
    </row>
    <row r="110" spans="1:18">
      <c r="C110" s="41"/>
      <c r="D110" s="41"/>
      <c r="R110" s="88"/>
    </row>
    <row r="111" spans="1:18">
      <c r="C111" s="41"/>
      <c r="D111" s="41"/>
      <c r="R111" s="88"/>
    </row>
    <row r="112" spans="1:18">
      <c r="C112" s="41"/>
      <c r="D112" s="41"/>
      <c r="R112" s="88"/>
    </row>
    <row r="113" spans="3:18">
      <c r="C113" s="41"/>
      <c r="D113" s="41"/>
      <c r="R113" s="88"/>
    </row>
    <row r="114" spans="3:18">
      <c r="C114" s="41"/>
      <c r="D114" s="41"/>
      <c r="R114" s="88"/>
    </row>
    <row r="115" spans="3:18">
      <c r="C115" s="41"/>
      <c r="D115" s="41"/>
      <c r="R115" s="88"/>
    </row>
    <row r="116" spans="3:18">
      <c r="C116" s="41"/>
      <c r="D116" s="41"/>
      <c r="R116" s="88"/>
    </row>
    <row r="117" spans="3:18">
      <c r="C117" s="41"/>
      <c r="D117" s="41"/>
      <c r="R117" s="88"/>
    </row>
    <row r="118" spans="3:18">
      <c r="C118" s="41"/>
      <c r="D118" s="41"/>
      <c r="R118" s="88"/>
    </row>
    <row r="119" spans="3:18">
      <c r="C119" s="41"/>
      <c r="D119" s="41"/>
      <c r="R119" s="88"/>
    </row>
    <row r="120" spans="3:18">
      <c r="C120" s="41"/>
      <c r="D120" s="41"/>
      <c r="R120" s="88"/>
    </row>
    <row r="121" spans="3:18">
      <c r="C121" s="41"/>
      <c r="D121" s="41"/>
      <c r="R121" s="88"/>
    </row>
    <row r="122" spans="3:18">
      <c r="C122" s="41"/>
      <c r="D122" s="41"/>
      <c r="R122" s="88"/>
    </row>
    <row r="123" spans="3:18">
      <c r="C123" s="41"/>
      <c r="D123" s="41"/>
      <c r="R123" s="88"/>
    </row>
    <row r="124" spans="3:18">
      <c r="C124" s="41"/>
      <c r="D124" s="41"/>
      <c r="R124" s="88"/>
    </row>
    <row r="125" spans="3:18">
      <c r="C125" s="41"/>
      <c r="D125" s="41"/>
      <c r="R125" s="88"/>
    </row>
    <row r="126" spans="3:18">
      <c r="C126" s="41"/>
      <c r="D126" s="41"/>
      <c r="R126" s="88"/>
    </row>
    <row r="127" spans="3:18">
      <c r="C127" s="41"/>
      <c r="D127" s="41"/>
      <c r="R127" s="88"/>
    </row>
    <row r="128" spans="3:18">
      <c r="C128" s="41"/>
      <c r="D128" s="41"/>
      <c r="R128" s="88"/>
    </row>
    <row r="129" spans="3:18">
      <c r="C129" s="41"/>
      <c r="D129" s="41"/>
      <c r="R129" s="88"/>
    </row>
    <row r="130" spans="3:18">
      <c r="C130" s="41"/>
      <c r="D130" s="41"/>
      <c r="R130" s="88"/>
    </row>
    <row r="131" spans="3:18">
      <c r="C131" s="41"/>
      <c r="D131" s="41"/>
      <c r="R131" s="88"/>
    </row>
    <row r="132" spans="3:18">
      <c r="C132" s="41"/>
      <c r="D132" s="41"/>
      <c r="R132" s="88"/>
    </row>
    <row r="133" spans="3:18">
      <c r="C133" s="41"/>
      <c r="D133" s="41"/>
      <c r="R133" s="88"/>
    </row>
    <row r="134" spans="3:18">
      <c r="C134" s="41"/>
      <c r="D134" s="41"/>
      <c r="R134" s="88"/>
    </row>
    <row r="135" spans="3:18">
      <c r="C135" s="41"/>
      <c r="D135" s="41"/>
      <c r="R135" s="88"/>
    </row>
    <row r="136" spans="3:18">
      <c r="C136" s="41"/>
      <c r="D136" s="41"/>
      <c r="R136" s="88"/>
    </row>
    <row r="137" spans="3:18">
      <c r="C137" s="41"/>
      <c r="D137" s="41"/>
      <c r="R137" s="88"/>
    </row>
    <row r="138" spans="3:18">
      <c r="C138" s="41"/>
      <c r="D138" s="41"/>
      <c r="R138" s="88"/>
    </row>
    <row r="139" spans="3:18">
      <c r="C139" s="41"/>
      <c r="D139" s="41"/>
      <c r="R139" s="88"/>
    </row>
    <row r="140" spans="3:18">
      <c r="C140" s="41"/>
      <c r="D140" s="41"/>
      <c r="R140" s="88"/>
    </row>
    <row r="141" spans="3:18">
      <c r="C141" s="41"/>
      <c r="D141" s="41"/>
      <c r="R141" s="88"/>
    </row>
    <row r="142" spans="3:18">
      <c r="C142" s="41"/>
      <c r="D142" s="41"/>
      <c r="R142" s="88"/>
    </row>
    <row r="143" spans="3:18">
      <c r="C143" s="41"/>
      <c r="D143" s="41"/>
      <c r="R143" s="88"/>
    </row>
    <row r="144" spans="3:18">
      <c r="C144" s="41"/>
      <c r="D144" s="41"/>
      <c r="R144" s="88"/>
    </row>
    <row r="145" spans="3:18">
      <c r="C145" s="41"/>
      <c r="D145" s="41"/>
      <c r="R145" s="88"/>
    </row>
    <row r="146" spans="3:18">
      <c r="C146" s="41"/>
      <c r="D146" s="41"/>
      <c r="R146" s="88"/>
    </row>
    <row r="147" spans="3:18">
      <c r="C147" s="41"/>
      <c r="D147" s="41"/>
      <c r="R147" s="88"/>
    </row>
    <row r="148" spans="3:18">
      <c r="C148" s="41"/>
      <c r="D148" s="41"/>
      <c r="R148" s="88"/>
    </row>
    <row r="149" spans="3:18">
      <c r="C149" s="41"/>
      <c r="D149" s="41"/>
      <c r="R149" s="88"/>
    </row>
    <row r="150" spans="3:18">
      <c r="C150" s="41"/>
      <c r="D150" s="41"/>
      <c r="R150" s="88"/>
    </row>
    <row r="151" spans="3:18">
      <c r="C151" s="41"/>
      <c r="D151" s="41"/>
      <c r="R151" s="88"/>
    </row>
    <row r="152" spans="3:18">
      <c r="C152" s="41"/>
      <c r="D152" s="41"/>
      <c r="R152" s="88"/>
    </row>
    <row r="153" spans="3:18">
      <c r="C153" s="41"/>
      <c r="D153" s="41"/>
      <c r="R153" s="88"/>
    </row>
    <row r="154" spans="3:18">
      <c r="C154" s="41"/>
      <c r="D154" s="41"/>
      <c r="R154" s="88"/>
    </row>
    <row r="155" spans="3:18">
      <c r="C155" s="41"/>
      <c r="D155" s="41"/>
      <c r="R155" s="88"/>
    </row>
    <row r="156" spans="3:18">
      <c r="C156" s="41"/>
      <c r="D156" s="41"/>
      <c r="R156" s="88"/>
    </row>
    <row r="157" spans="3:18">
      <c r="C157" s="41"/>
      <c r="D157" s="41"/>
      <c r="R157" s="88"/>
    </row>
    <row r="158" spans="3:18">
      <c r="C158" s="41"/>
      <c r="D158" s="41"/>
      <c r="R158" s="88"/>
    </row>
    <row r="159" spans="3:18">
      <c r="C159" s="41"/>
      <c r="D159" s="41"/>
      <c r="R159" s="88"/>
    </row>
    <row r="160" spans="3:18">
      <c r="C160" s="41"/>
      <c r="D160" s="41"/>
      <c r="R160" s="88"/>
    </row>
    <row r="161" spans="3:18">
      <c r="C161" s="41"/>
      <c r="D161" s="41"/>
      <c r="R161" s="88"/>
    </row>
    <row r="162" spans="3:18">
      <c r="C162" s="41"/>
      <c r="D162" s="41"/>
      <c r="R162" s="88"/>
    </row>
    <row r="163" spans="3:18">
      <c r="C163" s="41"/>
      <c r="D163" s="41"/>
      <c r="R163" s="88"/>
    </row>
    <row r="164" spans="3:18">
      <c r="C164" s="41"/>
      <c r="D164" s="41"/>
      <c r="R164" s="88"/>
    </row>
    <row r="165" spans="3:18">
      <c r="C165" s="41"/>
      <c r="D165" s="41"/>
      <c r="R165" s="88"/>
    </row>
    <row r="166" spans="3:18">
      <c r="C166" s="41"/>
      <c r="D166" s="41"/>
      <c r="R166" s="88"/>
    </row>
    <row r="167" spans="3:18">
      <c r="C167" s="41"/>
      <c r="D167" s="41"/>
      <c r="R167" s="88"/>
    </row>
    <row r="168" spans="3:18">
      <c r="C168" s="41"/>
      <c r="D168" s="41"/>
      <c r="R168" s="88"/>
    </row>
    <row r="169" spans="3:18">
      <c r="C169" s="41"/>
      <c r="D169" s="41"/>
      <c r="R169" s="88"/>
    </row>
    <row r="170" spans="3:18">
      <c r="C170" s="41"/>
      <c r="D170" s="41"/>
      <c r="R170" s="88"/>
    </row>
    <row r="171" spans="3:18">
      <c r="C171" s="41"/>
      <c r="D171" s="41"/>
      <c r="R171" s="88"/>
    </row>
    <row r="172" spans="3:18">
      <c r="C172" s="41"/>
      <c r="D172" s="41"/>
      <c r="R172" s="88"/>
    </row>
    <row r="173" spans="3:18">
      <c r="C173" s="41"/>
      <c r="D173" s="41"/>
      <c r="R173" s="88"/>
    </row>
    <row r="174" spans="3:18">
      <c r="C174" s="41"/>
      <c r="D174" s="41"/>
      <c r="R174" s="88"/>
    </row>
    <row r="175" spans="3:18">
      <c r="C175" s="41"/>
      <c r="D175" s="41"/>
      <c r="R175" s="88"/>
    </row>
    <row r="176" spans="3:18">
      <c r="C176" s="41"/>
      <c r="D176" s="41"/>
      <c r="R176" s="88"/>
    </row>
    <row r="177" spans="3:18">
      <c r="C177" s="41"/>
      <c r="D177" s="41"/>
      <c r="R177" s="88"/>
    </row>
    <row r="178" spans="3:18">
      <c r="C178" s="41"/>
      <c r="D178" s="41"/>
      <c r="R178" s="88"/>
    </row>
    <row r="179" spans="3:18">
      <c r="C179" s="41"/>
      <c r="D179" s="41"/>
      <c r="R179" s="88"/>
    </row>
    <row r="180" spans="3:18">
      <c r="C180" s="41"/>
      <c r="D180" s="41"/>
      <c r="R180" s="88"/>
    </row>
    <row r="181" spans="3:18">
      <c r="C181" s="41"/>
      <c r="D181" s="41"/>
      <c r="R181" s="88"/>
    </row>
    <row r="182" spans="3:18">
      <c r="C182" s="41"/>
      <c r="D182" s="41"/>
      <c r="R182" s="88"/>
    </row>
    <row r="183" spans="3:18">
      <c r="C183" s="41"/>
      <c r="D183" s="41"/>
      <c r="R183" s="88"/>
    </row>
    <row r="184" spans="3:18">
      <c r="C184" s="41"/>
      <c r="D184" s="41"/>
      <c r="R184" s="88"/>
    </row>
    <row r="185" spans="3:18">
      <c r="C185" s="41"/>
      <c r="D185" s="41"/>
      <c r="R185" s="88"/>
    </row>
    <row r="186" spans="3:18">
      <c r="C186" s="41"/>
      <c r="D186" s="41"/>
      <c r="R186" s="88"/>
    </row>
    <row r="187" spans="3:18">
      <c r="C187" s="41"/>
      <c r="D187" s="41"/>
      <c r="R187" s="88"/>
    </row>
    <row r="188" spans="3:18">
      <c r="C188" s="41"/>
      <c r="D188" s="41"/>
      <c r="R188" s="88"/>
    </row>
    <row r="189" spans="3:18">
      <c r="C189" s="41"/>
      <c r="D189" s="41"/>
      <c r="R189" s="88"/>
    </row>
    <row r="190" spans="3:18">
      <c r="C190" s="41"/>
      <c r="D190" s="41"/>
      <c r="R190" s="88"/>
    </row>
    <row r="191" spans="3:18">
      <c r="C191" s="41"/>
      <c r="D191" s="41"/>
      <c r="R191" s="88"/>
    </row>
    <row r="192" spans="3:18">
      <c r="C192" s="41"/>
      <c r="D192" s="41"/>
      <c r="R192" s="88"/>
    </row>
    <row r="193" spans="3:18">
      <c r="C193" s="41"/>
      <c r="D193" s="41"/>
      <c r="R193" s="88"/>
    </row>
    <row r="194" spans="3:18">
      <c r="C194" s="41"/>
      <c r="D194" s="41"/>
      <c r="R194" s="88"/>
    </row>
    <row r="195" spans="3:18">
      <c r="C195" s="41"/>
      <c r="D195" s="41"/>
      <c r="R195" s="88"/>
    </row>
    <row r="196" spans="3:18">
      <c r="C196" s="41"/>
      <c r="D196" s="41"/>
      <c r="R196" s="88"/>
    </row>
    <row r="197" spans="3:18">
      <c r="C197" s="41"/>
      <c r="D197" s="41"/>
      <c r="R197" s="88"/>
    </row>
    <row r="198" spans="3:18">
      <c r="C198" s="41"/>
      <c r="D198" s="41"/>
      <c r="R198" s="88"/>
    </row>
    <row r="199" spans="3:18">
      <c r="C199" s="41"/>
      <c r="D199" s="41"/>
      <c r="R199" s="88"/>
    </row>
    <row r="200" spans="3:18">
      <c r="C200" s="41"/>
      <c r="D200" s="41"/>
      <c r="R200" s="88"/>
    </row>
    <row r="201" spans="3:18">
      <c r="C201" s="41"/>
      <c r="D201" s="41"/>
      <c r="R201" s="88"/>
    </row>
    <row r="202" spans="3:18">
      <c r="C202" s="41"/>
      <c r="D202" s="41"/>
      <c r="R202" s="88"/>
    </row>
    <row r="203" spans="3:18">
      <c r="C203" s="41"/>
      <c r="D203" s="41"/>
      <c r="R203" s="88"/>
    </row>
    <row r="204" spans="3:18">
      <c r="C204" s="41"/>
      <c r="D204" s="41"/>
      <c r="R204" s="88"/>
    </row>
    <row r="205" spans="3:18">
      <c r="C205" s="41"/>
      <c r="D205" s="41"/>
      <c r="R205" s="88"/>
    </row>
    <row r="206" spans="3:18">
      <c r="C206" s="41"/>
      <c r="D206" s="41"/>
      <c r="R206" s="88"/>
    </row>
    <row r="207" spans="3:18">
      <c r="C207" s="41"/>
      <c r="D207" s="41"/>
      <c r="R207" s="88"/>
    </row>
    <row r="208" spans="3:18">
      <c r="C208" s="41"/>
      <c r="D208" s="41"/>
      <c r="R208" s="88"/>
    </row>
    <row r="209" spans="3:18">
      <c r="C209" s="41"/>
      <c r="D209" s="41"/>
      <c r="R209" s="88"/>
    </row>
    <row r="210" spans="3:18">
      <c r="C210" s="41"/>
      <c r="D210" s="41"/>
      <c r="R210" s="88"/>
    </row>
    <row r="211" spans="3:18">
      <c r="C211" s="41"/>
      <c r="D211" s="41"/>
      <c r="R211" s="88"/>
    </row>
    <row r="212" spans="3:18">
      <c r="C212" s="41"/>
      <c r="D212" s="41"/>
      <c r="R212" s="88"/>
    </row>
    <row r="213" spans="3:18">
      <c r="C213" s="41"/>
      <c r="D213" s="41"/>
      <c r="R213" s="88"/>
    </row>
    <row r="214" spans="3:18">
      <c r="C214" s="41"/>
      <c r="D214" s="41"/>
      <c r="R214" s="88"/>
    </row>
    <row r="215" spans="3:18">
      <c r="C215" s="41"/>
      <c r="D215" s="41"/>
      <c r="R215" s="88"/>
    </row>
    <row r="216" spans="3:18">
      <c r="C216" s="41"/>
      <c r="D216" s="41"/>
      <c r="R216" s="88"/>
    </row>
    <row r="217" spans="3:18">
      <c r="C217" s="41"/>
      <c r="D217" s="41"/>
      <c r="R217" s="88"/>
    </row>
    <row r="218" spans="3:18">
      <c r="C218" s="41"/>
      <c r="D218" s="41"/>
      <c r="R218" s="88"/>
    </row>
    <row r="219" spans="3:18">
      <c r="C219" s="41"/>
      <c r="D219" s="41"/>
      <c r="R219" s="88"/>
    </row>
    <row r="220" spans="3:18">
      <c r="C220" s="41"/>
      <c r="D220" s="41"/>
      <c r="R220" s="88"/>
    </row>
    <row r="221" spans="3:18">
      <c r="C221" s="41"/>
      <c r="D221" s="41"/>
      <c r="R221" s="88"/>
    </row>
    <row r="222" spans="3:18">
      <c r="C222" s="41"/>
      <c r="D222" s="41"/>
      <c r="R222" s="88"/>
    </row>
    <row r="223" spans="3:18">
      <c r="C223" s="38"/>
      <c r="D223" s="38"/>
      <c r="R223" s="88"/>
    </row>
    <row r="224" spans="3:18">
      <c r="C224" s="38"/>
      <c r="D224" s="38"/>
      <c r="R224" s="88"/>
    </row>
    <row r="225" spans="3:18">
      <c r="C225" s="38"/>
      <c r="D225" s="38"/>
      <c r="R225" s="88"/>
    </row>
    <row r="226" spans="3:18">
      <c r="C226" s="38"/>
      <c r="D226" s="38"/>
      <c r="R226" s="88"/>
    </row>
    <row r="227" spans="3:18">
      <c r="C227" s="38"/>
      <c r="D227" s="38"/>
      <c r="R227" s="88"/>
    </row>
    <row r="228" spans="3:18">
      <c r="C228" s="38"/>
      <c r="D228" s="38"/>
      <c r="R228" s="88"/>
    </row>
    <row r="229" spans="3:18">
      <c r="C229" s="38"/>
      <c r="D229" s="38"/>
      <c r="R229" s="88"/>
    </row>
    <row r="230" spans="3:18">
      <c r="C230" s="38"/>
      <c r="D230" s="38"/>
      <c r="R230" s="88"/>
    </row>
    <row r="231" spans="3:18">
      <c r="C231" s="38"/>
      <c r="D231" s="38"/>
      <c r="R231" s="88"/>
    </row>
    <row r="232" spans="3:18">
      <c r="C232" s="38"/>
      <c r="D232" s="38"/>
      <c r="R232" s="88"/>
    </row>
    <row r="233" spans="3:18">
      <c r="C233" s="38"/>
      <c r="D233" s="38"/>
      <c r="R233" s="88"/>
    </row>
    <row r="234" spans="3:18">
      <c r="C234" s="38"/>
      <c r="D234" s="38"/>
      <c r="R234" s="88"/>
    </row>
    <row r="235" spans="3:18">
      <c r="C235" s="38"/>
      <c r="D235" s="38"/>
      <c r="R235" s="88"/>
    </row>
    <row r="236" spans="3:18">
      <c r="C236" s="38"/>
      <c r="D236" s="38"/>
      <c r="R236" s="88"/>
    </row>
    <row r="237" spans="3:18">
      <c r="C237" s="38"/>
      <c r="D237" s="38"/>
      <c r="R237" s="88"/>
    </row>
    <row r="238" spans="3:18">
      <c r="C238" s="38"/>
      <c r="D238" s="38"/>
      <c r="R238" s="88"/>
    </row>
    <row r="239" spans="3:18">
      <c r="C239" s="38"/>
      <c r="D239" s="38"/>
      <c r="R239" s="88"/>
    </row>
    <row r="240" spans="3:18">
      <c r="C240" s="38"/>
      <c r="D240" s="38"/>
      <c r="R240" s="88"/>
    </row>
    <row r="241" spans="3:18">
      <c r="C241" s="38"/>
      <c r="D241" s="38"/>
      <c r="R241" s="88"/>
    </row>
    <row r="242" spans="3:18">
      <c r="C242" s="38"/>
      <c r="D242" s="38"/>
      <c r="R242" s="88"/>
    </row>
    <row r="243" spans="3:18">
      <c r="C243" s="38"/>
      <c r="D243" s="38"/>
      <c r="R243" s="88"/>
    </row>
    <row r="244" spans="3:18">
      <c r="C244" s="38"/>
      <c r="D244" s="38"/>
      <c r="R244" s="88"/>
    </row>
    <row r="245" spans="3:18">
      <c r="C245" s="38"/>
      <c r="D245" s="38"/>
      <c r="R245" s="88"/>
    </row>
    <row r="246" spans="3:18">
      <c r="C246" s="38"/>
      <c r="D246" s="38"/>
      <c r="R246" s="88"/>
    </row>
    <row r="247" spans="3:18">
      <c r="C247" s="38"/>
      <c r="D247" s="38"/>
      <c r="R247" s="88"/>
    </row>
    <row r="248" spans="3:18">
      <c r="C248" s="38"/>
      <c r="D248" s="38"/>
      <c r="R248" s="88"/>
    </row>
    <row r="249" spans="3:18">
      <c r="C249" s="38"/>
      <c r="D249" s="38"/>
      <c r="R249" s="88"/>
    </row>
    <row r="250" spans="3:18">
      <c r="C250" s="38"/>
      <c r="D250" s="38"/>
      <c r="R250" s="88"/>
    </row>
    <row r="251" spans="3:18">
      <c r="C251" s="38"/>
      <c r="D251" s="38"/>
      <c r="R251" s="88"/>
    </row>
    <row r="252" spans="3:18">
      <c r="C252" s="38"/>
      <c r="D252" s="38"/>
      <c r="R252" s="88"/>
    </row>
    <row r="253" spans="3:18">
      <c r="C253" s="38"/>
      <c r="D253" s="38"/>
      <c r="R253" s="88"/>
    </row>
    <row r="254" spans="3:18">
      <c r="C254" s="38"/>
      <c r="D254" s="38"/>
      <c r="R254" s="88"/>
    </row>
    <row r="255" spans="3:18">
      <c r="C255" s="38"/>
      <c r="D255" s="38"/>
      <c r="R255" s="88"/>
    </row>
    <row r="256" spans="3:18">
      <c r="C256" s="38"/>
      <c r="D256" s="38"/>
      <c r="R256" s="88"/>
    </row>
    <row r="257" spans="3:18">
      <c r="C257" s="38"/>
      <c r="D257" s="38"/>
      <c r="R257" s="88"/>
    </row>
    <row r="258" spans="3:18">
      <c r="C258" s="38"/>
      <c r="D258" s="38"/>
      <c r="R258" s="88"/>
    </row>
    <row r="259" spans="3:18">
      <c r="C259" s="38"/>
      <c r="D259" s="38"/>
      <c r="R259" s="88"/>
    </row>
    <row r="260" spans="3:18">
      <c r="C260" s="38"/>
      <c r="D260" s="38"/>
      <c r="R260" s="88"/>
    </row>
    <row r="261" spans="3:18">
      <c r="C261" s="38"/>
      <c r="D261" s="38"/>
      <c r="R261" s="88"/>
    </row>
    <row r="262" spans="3:18">
      <c r="C262" s="38"/>
      <c r="D262" s="38"/>
      <c r="R262" s="88"/>
    </row>
    <row r="263" spans="3:18">
      <c r="C263" s="38"/>
      <c r="D263" s="38"/>
      <c r="R263" s="88"/>
    </row>
    <row r="264" spans="3:18">
      <c r="C264" s="38"/>
      <c r="D264" s="38"/>
      <c r="R264" s="88"/>
    </row>
    <row r="265" spans="3:18">
      <c r="C265" s="38"/>
      <c r="D265" s="38"/>
      <c r="R265" s="88"/>
    </row>
    <row r="266" spans="3:18">
      <c r="C266" s="38"/>
      <c r="D266" s="38"/>
      <c r="R266" s="88"/>
    </row>
    <row r="267" spans="3:18">
      <c r="C267" s="38"/>
      <c r="D267" s="38"/>
      <c r="R267" s="88"/>
    </row>
    <row r="268" spans="3:18">
      <c r="C268" s="38"/>
      <c r="D268" s="38"/>
      <c r="R268" s="88"/>
    </row>
    <row r="269" spans="3:18">
      <c r="C269" s="38"/>
      <c r="D269" s="38"/>
      <c r="R269" s="88"/>
    </row>
    <row r="270" spans="3:18">
      <c r="C270" s="38"/>
      <c r="D270" s="38"/>
      <c r="R270" s="88"/>
    </row>
    <row r="271" spans="3:18">
      <c r="C271" s="38"/>
      <c r="D271" s="38"/>
      <c r="R271" s="88"/>
    </row>
    <row r="272" spans="3:18">
      <c r="C272" s="38"/>
      <c r="D272" s="38"/>
      <c r="R272" s="88"/>
    </row>
    <row r="273" spans="3:18">
      <c r="C273" s="38"/>
      <c r="D273" s="38"/>
      <c r="R273" s="88"/>
    </row>
    <row r="274" spans="3:18">
      <c r="C274" s="38"/>
      <c r="D274" s="38"/>
      <c r="R274" s="88"/>
    </row>
    <row r="275" spans="3:18">
      <c r="C275" s="38"/>
      <c r="D275" s="38"/>
      <c r="R275" s="88"/>
    </row>
    <row r="276" spans="3:18">
      <c r="C276" s="38"/>
      <c r="D276" s="38"/>
      <c r="R276" s="88"/>
    </row>
    <row r="277" spans="3:18">
      <c r="C277" s="38"/>
      <c r="D277" s="38"/>
      <c r="R277" s="88"/>
    </row>
    <row r="278" spans="3:18">
      <c r="C278" s="38"/>
      <c r="D278" s="38"/>
      <c r="R278" s="88"/>
    </row>
    <row r="279" spans="3:18">
      <c r="C279" s="38"/>
      <c r="D279" s="38"/>
      <c r="R279" s="88"/>
    </row>
    <row r="280" spans="3:18">
      <c r="C280" s="38"/>
      <c r="D280" s="38"/>
      <c r="R280" s="88"/>
    </row>
    <row r="281" spans="3:18">
      <c r="C281" s="38"/>
      <c r="D281" s="38"/>
      <c r="R281" s="88"/>
    </row>
    <row r="282" spans="3:18">
      <c r="C282" s="38"/>
      <c r="D282" s="38"/>
      <c r="R282" s="88"/>
    </row>
    <row r="283" spans="3:18">
      <c r="C283" s="38"/>
      <c r="D283" s="38"/>
      <c r="R283" s="88"/>
    </row>
    <row r="284" spans="3:18">
      <c r="C284" s="38"/>
      <c r="D284" s="38"/>
      <c r="R284" s="88"/>
    </row>
    <row r="285" spans="3:18">
      <c r="C285" s="38"/>
      <c r="D285" s="38"/>
      <c r="R285" s="88"/>
    </row>
    <row r="286" spans="3:18">
      <c r="C286" s="38"/>
      <c r="D286" s="38"/>
      <c r="R286" s="88"/>
    </row>
    <row r="287" spans="3:18">
      <c r="C287" s="38"/>
      <c r="D287" s="38"/>
      <c r="R287" s="88"/>
    </row>
    <row r="288" spans="3:18">
      <c r="C288" s="38"/>
      <c r="D288" s="38"/>
      <c r="R288" s="88"/>
    </row>
    <row r="289" spans="3:18">
      <c r="C289" s="38"/>
      <c r="D289" s="38"/>
      <c r="R289" s="88"/>
    </row>
    <row r="290" spans="3:18">
      <c r="C290" s="38"/>
      <c r="D290" s="38"/>
      <c r="R290" s="88"/>
    </row>
    <row r="291" spans="3:18">
      <c r="C291" s="38"/>
      <c r="D291" s="38"/>
      <c r="R291" s="88"/>
    </row>
    <row r="292" spans="3:18">
      <c r="C292" s="38"/>
      <c r="D292" s="38"/>
      <c r="R292" s="88"/>
    </row>
    <row r="293" spans="3:18">
      <c r="C293" s="38"/>
      <c r="D293" s="38"/>
      <c r="R293" s="88"/>
    </row>
    <row r="294" spans="3:18">
      <c r="C294" s="38"/>
      <c r="D294" s="38"/>
      <c r="R294" s="88"/>
    </row>
    <row r="295" spans="3:18">
      <c r="C295" s="38"/>
      <c r="D295" s="38"/>
      <c r="R295" s="88"/>
    </row>
    <row r="296" spans="3:18">
      <c r="C296" s="38"/>
      <c r="D296" s="38"/>
      <c r="R296" s="88"/>
    </row>
    <row r="297" spans="3:18">
      <c r="C297" s="38"/>
      <c r="D297" s="38"/>
      <c r="R297" s="88"/>
    </row>
    <row r="298" spans="3:18">
      <c r="C298" s="38"/>
      <c r="D298" s="38"/>
      <c r="R298" s="88"/>
    </row>
    <row r="299" spans="3:18">
      <c r="C299" s="38"/>
      <c r="D299" s="38"/>
      <c r="R299" s="88"/>
    </row>
    <row r="300" spans="3:18">
      <c r="C300" s="38"/>
      <c r="D300" s="38"/>
      <c r="R300" s="88"/>
    </row>
    <row r="301" spans="3:18">
      <c r="C301" s="38"/>
      <c r="D301" s="38"/>
      <c r="R301" s="88"/>
    </row>
    <row r="302" spans="3:18">
      <c r="C302" s="38"/>
      <c r="D302" s="38"/>
      <c r="R302" s="88"/>
    </row>
    <row r="303" spans="3:18">
      <c r="C303" s="38"/>
      <c r="D303" s="38"/>
      <c r="R303" s="88"/>
    </row>
    <row r="304" spans="3:18">
      <c r="C304" s="38"/>
      <c r="D304" s="38"/>
      <c r="R304" s="88"/>
    </row>
    <row r="305" spans="3:18">
      <c r="C305" s="38"/>
      <c r="D305" s="38"/>
      <c r="R305" s="88"/>
    </row>
    <row r="306" spans="3:18">
      <c r="C306" s="38"/>
      <c r="D306" s="38"/>
      <c r="R306" s="88"/>
    </row>
    <row r="307" spans="3:18">
      <c r="C307" s="38"/>
      <c r="D307" s="38"/>
      <c r="R307" s="88"/>
    </row>
    <row r="308" spans="3:18">
      <c r="C308" s="38"/>
      <c r="D308" s="38"/>
      <c r="R308" s="88"/>
    </row>
    <row r="309" spans="3:18">
      <c r="C309" s="38"/>
      <c r="D309" s="38"/>
      <c r="R309" s="88"/>
    </row>
    <row r="310" spans="3:18">
      <c r="C310" s="38"/>
      <c r="D310" s="38"/>
      <c r="R310" s="88"/>
    </row>
    <row r="311" spans="3:18">
      <c r="C311" s="38"/>
      <c r="D311" s="38"/>
      <c r="R311" s="88"/>
    </row>
    <row r="312" spans="3:18">
      <c r="C312" s="38"/>
      <c r="D312" s="38"/>
      <c r="R312" s="88"/>
    </row>
    <row r="313" spans="3:18">
      <c r="C313" s="38"/>
      <c r="D313" s="38"/>
      <c r="R313" s="88"/>
    </row>
    <row r="314" spans="3:18">
      <c r="C314" s="38"/>
      <c r="D314" s="38"/>
      <c r="R314" s="88"/>
    </row>
    <row r="315" spans="3:18">
      <c r="C315" s="38"/>
      <c r="D315" s="38"/>
      <c r="R315" s="88"/>
    </row>
    <row r="316" spans="3:18">
      <c r="C316" s="38"/>
      <c r="D316" s="38"/>
      <c r="R316" s="88"/>
    </row>
    <row r="317" spans="3:18">
      <c r="C317" s="38"/>
      <c r="D317" s="38"/>
      <c r="R317" s="88"/>
    </row>
    <row r="318" spans="3:18">
      <c r="C318" s="38"/>
      <c r="D318" s="38"/>
      <c r="R318" s="88"/>
    </row>
    <row r="319" spans="3:18">
      <c r="C319" s="38"/>
      <c r="D319" s="38"/>
      <c r="R319" s="88"/>
    </row>
    <row r="320" spans="3:18">
      <c r="C320" s="38"/>
      <c r="D320" s="38"/>
      <c r="R320" s="88"/>
    </row>
    <row r="321" spans="3:18">
      <c r="C321" s="38"/>
      <c r="D321" s="38"/>
      <c r="R321" s="88"/>
    </row>
    <row r="322" spans="3:18">
      <c r="C322" s="38"/>
      <c r="D322" s="38"/>
      <c r="R322" s="88"/>
    </row>
    <row r="323" spans="3:18">
      <c r="C323" s="38"/>
      <c r="D323" s="38"/>
      <c r="R323" s="88"/>
    </row>
    <row r="324" spans="3:18">
      <c r="C324" s="38"/>
      <c r="D324" s="38"/>
      <c r="R324" s="88"/>
    </row>
    <row r="325" spans="3:18">
      <c r="C325" s="38"/>
      <c r="D325" s="38"/>
      <c r="R325" s="88"/>
    </row>
    <row r="326" spans="3:18">
      <c r="C326" s="38"/>
      <c r="D326" s="38"/>
      <c r="R326" s="88"/>
    </row>
    <row r="327" spans="3:18">
      <c r="C327" s="38"/>
      <c r="D327" s="38"/>
      <c r="R327" s="88"/>
    </row>
    <row r="328" spans="3:18">
      <c r="C328" s="38"/>
      <c r="D328" s="38"/>
      <c r="R328" s="88"/>
    </row>
    <row r="329" spans="3:18">
      <c r="C329" s="38"/>
      <c r="D329" s="38"/>
      <c r="R329" s="88"/>
    </row>
    <row r="330" spans="3:18">
      <c r="C330" s="38"/>
      <c r="D330" s="38"/>
      <c r="R330" s="88"/>
    </row>
    <row r="331" spans="3:18">
      <c r="C331" s="38"/>
      <c r="D331" s="38"/>
      <c r="R331" s="88"/>
    </row>
    <row r="332" spans="3:18">
      <c r="C332" s="38"/>
      <c r="D332" s="38"/>
      <c r="R332" s="88"/>
    </row>
    <row r="333" spans="3:18">
      <c r="C333" s="38"/>
      <c r="D333" s="38"/>
      <c r="R333" s="88"/>
    </row>
    <row r="334" spans="3:18">
      <c r="C334" s="38"/>
      <c r="D334" s="38"/>
      <c r="R334" s="88"/>
    </row>
    <row r="335" spans="3:18">
      <c r="C335" s="38"/>
      <c r="D335" s="38"/>
      <c r="R335" s="88"/>
    </row>
    <row r="336" spans="3:18">
      <c r="C336" s="38"/>
      <c r="D336" s="38"/>
      <c r="R336" s="88"/>
    </row>
    <row r="337" spans="3:18">
      <c r="C337" s="38"/>
      <c r="D337" s="38"/>
      <c r="R337" s="88"/>
    </row>
    <row r="338" spans="3:18">
      <c r="C338" s="38"/>
      <c r="D338" s="38"/>
      <c r="R338" s="88"/>
    </row>
    <row r="339" spans="3:18">
      <c r="C339" s="38"/>
      <c r="D339" s="38"/>
      <c r="R339" s="88"/>
    </row>
    <row r="340" spans="3:18">
      <c r="C340" s="38"/>
      <c r="D340" s="38"/>
      <c r="R340" s="88"/>
    </row>
    <row r="341" spans="3:18">
      <c r="C341" s="38"/>
      <c r="D341" s="38"/>
      <c r="R341" s="88"/>
    </row>
    <row r="342" spans="3:18">
      <c r="C342" s="38"/>
      <c r="D342" s="38"/>
      <c r="R342" s="88"/>
    </row>
    <row r="343" spans="3:18">
      <c r="C343" s="38"/>
      <c r="D343" s="38"/>
      <c r="R343" s="88"/>
    </row>
    <row r="344" spans="3:18">
      <c r="C344" s="38"/>
      <c r="D344" s="38"/>
      <c r="R344" s="88"/>
    </row>
    <row r="345" spans="3:18">
      <c r="C345" s="38"/>
      <c r="D345" s="38"/>
      <c r="R345" s="88"/>
    </row>
    <row r="346" spans="3:18">
      <c r="C346" s="38"/>
      <c r="D346" s="38"/>
      <c r="R346" s="88"/>
    </row>
    <row r="347" spans="3:18">
      <c r="C347" s="38"/>
      <c r="D347" s="38"/>
      <c r="R347" s="88"/>
    </row>
    <row r="348" spans="3:18">
      <c r="C348" s="38"/>
      <c r="D348" s="38"/>
      <c r="R348" s="88"/>
    </row>
    <row r="349" spans="3:18">
      <c r="C349" s="38"/>
      <c r="D349" s="38"/>
      <c r="R349" s="88"/>
    </row>
    <row r="350" spans="3:18">
      <c r="C350" s="38"/>
      <c r="D350" s="38"/>
      <c r="R350" s="88"/>
    </row>
    <row r="351" spans="3:18">
      <c r="C351" s="38"/>
      <c r="D351" s="38"/>
      <c r="R351" s="88"/>
    </row>
    <row r="352" spans="3:18">
      <c r="C352" s="38"/>
      <c r="D352" s="38"/>
      <c r="R352" s="88"/>
    </row>
    <row r="353" spans="3:18">
      <c r="C353" s="38"/>
      <c r="D353" s="38"/>
      <c r="R353" s="88"/>
    </row>
    <row r="354" spans="3:18">
      <c r="C354" s="38"/>
      <c r="D354" s="38"/>
      <c r="R354" s="88"/>
    </row>
    <row r="355" spans="3:18">
      <c r="C355" s="38"/>
      <c r="D355" s="38"/>
      <c r="R355" s="88"/>
    </row>
    <row r="356" spans="3:18">
      <c r="C356" s="38"/>
      <c r="D356" s="38"/>
      <c r="R356" s="88"/>
    </row>
    <row r="357" spans="3:18">
      <c r="C357" s="38"/>
      <c r="D357" s="38"/>
      <c r="R357" s="88"/>
    </row>
    <row r="358" spans="3:18">
      <c r="C358" s="38"/>
      <c r="D358" s="38"/>
      <c r="R358" s="88"/>
    </row>
    <row r="359" spans="3:18">
      <c r="C359" s="38"/>
      <c r="D359" s="38"/>
      <c r="R359" s="88"/>
    </row>
    <row r="360" spans="3:18">
      <c r="C360" s="38"/>
      <c r="D360" s="38"/>
      <c r="R360" s="88"/>
    </row>
    <row r="361" spans="3:18">
      <c r="C361" s="38"/>
      <c r="D361" s="38"/>
      <c r="R361" s="88"/>
    </row>
    <row r="362" spans="3:18">
      <c r="C362" s="38"/>
      <c r="D362" s="38"/>
      <c r="R362" s="88"/>
    </row>
    <row r="363" spans="3:18">
      <c r="C363" s="38"/>
      <c r="D363" s="38"/>
      <c r="R363" s="88"/>
    </row>
    <row r="364" spans="3:18">
      <c r="C364" s="38"/>
      <c r="D364" s="38"/>
      <c r="R364" s="88"/>
    </row>
    <row r="365" spans="3:18">
      <c r="C365" s="38"/>
      <c r="D365" s="38"/>
      <c r="R365" s="88"/>
    </row>
    <row r="366" spans="3:18">
      <c r="C366" s="38"/>
      <c r="D366" s="38"/>
      <c r="R366" s="88"/>
    </row>
    <row r="367" spans="3:18">
      <c r="C367" s="38"/>
      <c r="D367" s="38"/>
      <c r="R367" s="88"/>
    </row>
    <row r="368" spans="3:18">
      <c r="C368" s="38"/>
      <c r="D368" s="38"/>
      <c r="R368" s="88"/>
    </row>
    <row r="369" spans="3:18">
      <c r="C369" s="38"/>
      <c r="D369" s="38"/>
      <c r="R369" s="88"/>
    </row>
    <row r="370" spans="3:18">
      <c r="C370" s="38"/>
      <c r="D370" s="38"/>
      <c r="R370" s="88"/>
    </row>
    <row r="371" spans="3:18">
      <c r="C371" s="38"/>
      <c r="D371" s="38"/>
      <c r="R371" s="88"/>
    </row>
    <row r="372" spans="3:18">
      <c r="C372" s="38"/>
      <c r="D372" s="38"/>
      <c r="R372" s="88"/>
    </row>
    <row r="373" spans="3:18">
      <c r="C373" s="38"/>
      <c r="D373" s="38"/>
      <c r="R373" s="88"/>
    </row>
    <row r="374" spans="3:18">
      <c r="C374" s="38"/>
      <c r="D374" s="38"/>
      <c r="R374" s="88"/>
    </row>
    <row r="375" spans="3:18">
      <c r="C375" s="38"/>
      <c r="D375" s="38"/>
      <c r="R375" s="88"/>
    </row>
    <row r="376" spans="3:18">
      <c r="C376" s="38"/>
      <c r="D376" s="38"/>
      <c r="R376" s="88"/>
    </row>
    <row r="377" spans="3:18">
      <c r="C377" s="38"/>
      <c r="D377" s="38"/>
      <c r="R377" s="88"/>
    </row>
    <row r="378" spans="3:18">
      <c r="C378" s="38"/>
      <c r="D378" s="38"/>
      <c r="R378" s="88"/>
    </row>
    <row r="379" spans="3:18">
      <c r="C379" s="38"/>
      <c r="D379" s="38"/>
    </row>
    <row r="380" spans="3:18">
      <c r="C380" s="38"/>
      <c r="D380" s="38"/>
    </row>
    <row r="381" spans="3:18">
      <c r="C381" s="38"/>
      <c r="D381" s="38"/>
    </row>
    <row r="382" spans="3:18">
      <c r="C382" s="38"/>
      <c r="D382" s="38"/>
    </row>
    <row r="383" spans="3:18">
      <c r="C383" s="38"/>
      <c r="D383" s="38"/>
    </row>
    <row r="384" spans="3:18">
      <c r="C384" s="38"/>
      <c r="D384" s="38"/>
    </row>
    <row r="385" spans="3:4">
      <c r="C385" s="38"/>
      <c r="D385" s="38"/>
    </row>
    <row r="386" spans="3:4">
      <c r="C386" s="38"/>
      <c r="D386" s="38"/>
    </row>
    <row r="387" spans="3:4">
      <c r="C387" s="38"/>
      <c r="D387" s="38"/>
    </row>
    <row r="388" spans="3:4">
      <c r="C388" s="38"/>
      <c r="D388" s="38"/>
    </row>
    <row r="389" spans="3:4">
      <c r="C389" s="38"/>
      <c r="D389" s="38"/>
    </row>
    <row r="390" spans="3:4">
      <c r="C390" s="38"/>
      <c r="D390" s="38"/>
    </row>
    <row r="391" spans="3:4">
      <c r="C391" s="38"/>
      <c r="D391" s="38"/>
    </row>
    <row r="392" spans="3:4">
      <c r="C392" s="38"/>
      <c r="D392" s="38"/>
    </row>
    <row r="393" spans="3:4">
      <c r="C393" s="38"/>
      <c r="D393" s="38"/>
    </row>
    <row r="394" spans="3:4">
      <c r="C394" s="38"/>
      <c r="D394" s="38"/>
    </row>
    <row r="395" spans="3:4">
      <c r="C395" s="38"/>
      <c r="D395" s="38"/>
    </row>
    <row r="396" spans="3:4">
      <c r="C396" s="38"/>
      <c r="D396" s="38"/>
    </row>
    <row r="397" spans="3:4">
      <c r="C397" s="38"/>
      <c r="D397" s="38"/>
    </row>
    <row r="398" spans="3:4">
      <c r="C398" s="38"/>
      <c r="D398" s="38"/>
    </row>
    <row r="399" spans="3:4">
      <c r="C399" s="38"/>
      <c r="D399" s="38"/>
    </row>
    <row r="400" spans="3:4">
      <c r="C400" s="38"/>
      <c r="D400" s="38"/>
    </row>
    <row r="401" spans="3:4">
      <c r="C401" s="38"/>
      <c r="D401" s="38"/>
    </row>
    <row r="402" spans="3:4">
      <c r="C402" s="38"/>
      <c r="D402" s="38"/>
    </row>
    <row r="403" spans="3:4">
      <c r="C403" s="38"/>
      <c r="D403" s="38"/>
    </row>
    <row r="404" spans="3:4">
      <c r="C404" s="38"/>
      <c r="D404" s="38"/>
    </row>
    <row r="405" spans="3:4">
      <c r="C405" s="38"/>
      <c r="D405" s="38"/>
    </row>
    <row r="406" spans="3:4">
      <c r="C406" s="38"/>
      <c r="D406" s="38"/>
    </row>
    <row r="407" spans="3:4">
      <c r="C407" s="38"/>
      <c r="D407" s="38"/>
    </row>
    <row r="408" spans="3:4">
      <c r="C408" s="38"/>
      <c r="D408" s="38"/>
    </row>
    <row r="409" spans="3:4">
      <c r="C409" s="38"/>
      <c r="D409" s="38"/>
    </row>
    <row r="410" spans="3:4">
      <c r="C410" s="38"/>
      <c r="D410" s="38"/>
    </row>
    <row r="411" spans="3:4">
      <c r="C411" s="38"/>
      <c r="D411" s="38"/>
    </row>
    <row r="412" spans="3:4">
      <c r="C412" s="38"/>
      <c r="D412" s="38"/>
    </row>
    <row r="413" spans="3:4">
      <c r="C413" s="38"/>
      <c r="D413" s="38"/>
    </row>
    <row r="414" spans="3:4">
      <c r="C414" s="38"/>
      <c r="D414" s="38"/>
    </row>
    <row r="415" spans="3:4">
      <c r="C415" s="38"/>
      <c r="D415" s="38"/>
    </row>
    <row r="416" spans="3:4">
      <c r="C416" s="38"/>
      <c r="D416" s="38"/>
    </row>
    <row r="417" spans="3:4">
      <c r="C417" s="38"/>
      <c r="D417" s="38"/>
    </row>
    <row r="418" spans="3:4">
      <c r="C418" s="38"/>
      <c r="D418" s="38"/>
    </row>
    <row r="419" spans="3:4">
      <c r="C419" s="38"/>
      <c r="D419" s="38"/>
    </row>
    <row r="420" spans="3:4">
      <c r="C420" s="38"/>
      <c r="D420" s="38"/>
    </row>
    <row r="421" spans="3:4">
      <c r="C421" s="38"/>
      <c r="D421" s="38"/>
    </row>
    <row r="422" spans="3:4">
      <c r="C422" s="38"/>
      <c r="D422" s="38"/>
    </row>
    <row r="423" spans="3:4">
      <c r="C423" s="38"/>
      <c r="D423" s="38"/>
    </row>
    <row r="424" spans="3:4">
      <c r="C424" s="38"/>
      <c r="D424" s="38"/>
    </row>
    <row r="425" spans="3:4">
      <c r="C425" s="38"/>
      <c r="D425" s="38"/>
    </row>
    <row r="426" spans="3:4">
      <c r="C426" s="38"/>
      <c r="D426" s="38"/>
    </row>
    <row r="427" spans="3:4">
      <c r="C427" s="38"/>
      <c r="D427" s="38"/>
    </row>
    <row r="428" spans="3:4">
      <c r="C428" s="38"/>
      <c r="D428" s="38"/>
    </row>
    <row r="429" spans="3:4">
      <c r="C429" s="38"/>
      <c r="D429" s="38"/>
    </row>
    <row r="430" spans="3:4">
      <c r="C430" s="38"/>
      <c r="D430" s="38"/>
    </row>
    <row r="431" spans="3:4">
      <c r="C431" s="38"/>
      <c r="D431" s="38"/>
    </row>
    <row r="432" spans="3:4">
      <c r="C432" s="38"/>
      <c r="D432" s="38"/>
    </row>
    <row r="433" spans="3:4">
      <c r="C433" s="38"/>
      <c r="D433" s="38"/>
    </row>
    <row r="434" spans="3:4">
      <c r="C434" s="38"/>
      <c r="D434" s="38"/>
    </row>
    <row r="435" spans="3:4">
      <c r="C435" s="38"/>
      <c r="D435" s="38"/>
    </row>
    <row r="436" spans="3:4">
      <c r="C436" s="38"/>
      <c r="D436" s="38"/>
    </row>
    <row r="437" spans="3:4">
      <c r="C437" s="38"/>
      <c r="D437" s="38"/>
    </row>
    <row r="438" spans="3:4">
      <c r="C438" s="38"/>
      <c r="D438" s="38"/>
    </row>
    <row r="439" spans="3:4">
      <c r="C439" s="38"/>
      <c r="D439" s="38"/>
    </row>
    <row r="440" spans="3:4">
      <c r="C440" s="38"/>
      <c r="D440" s="38"/>
    </row>
    <row r="441" spans="3:4">
      <c r="C441" s="38"/>
      <c r="D441" s="38"/>
    </row>
    <row r="442" spans="3:4">
      <c r="C442" s="38"/>
      <c r="D442" s="38"/>
    </row>
    <row r="443" spans="3:4">
      <c r="C443" s="38"/>
      <c r="D443" s="38"/>
    </row>
    <row r="444" spans="3:4">
      <c r="C444" s="38"/>
      <c r="D444" s="38"/>
    </row>
    <row r="445" spans="3:4">
      <c r="C445" s="38"/>
      <c r="D445" s="38"/>
    </row>
    <row r="446" spans="3:4">
      <c r="C446" s="38"/>
      <c r="D446" s="38"/>
    </row>
    <row r="447" spans="3:4">
      <c r="C447" s="38"/>
      <c r="D447" s="38"/>
    </row>
    <row r="448" spans="3:4">
      <c r="C448" s="38"/>
      <c r="D448" s="38"/>
    </row>
    <row r="449" spans="3:4">
      <c r="C449" s="38"/>
      <c r="D449" s="38"/>
    </row>
    <row r="450" spans="3:4">
      <c r="C450" s="38"/>
      <c r="D450" s="38"/>
    </row>
    <row r="451" spans="3:4">
      <c r="C451" s="38"/>
      <c r="D451" s="38"/>
    </row>
    <row r="452" spans="3:4">
      <c r="C452" s="38"/>
      <c r="D452" s="38"/>
    </row>
    <row r="453" spans="3:4">
      <c r="C453" s="38"/>
      <c r="D453" s="38"/>
    </row>
    <row r="454" spans="3:4">
      <c r="C454" s="38"/>
      <c r="D454" s="38"/>
    </row>
    <row r="455" spans="3:4">
      <c r="C455" s="38"/>
      <c r="D455" s="38"/>
    </row>
    <row r="456" spans="3:4">
      <c r="C456" s="38"/>
      <c r="D456" s="38"/>
    </row>
    <row r="457" spans="3:4">
      <c r="C457" s="38"/>
      <c r="D457" s="38"/>
    </row>
    <row r="458" spans="3:4">
      <c r="C458" s="38"/>
      <c r="D458" s="38"/>
    </row>
    <row r="459" spans="3:4">
      <c r="C459" s="38"/>
      <c r="D459" s="38"/>
    </row>
    <row r="460" spans="3:4">
      <c r="C460" s="38"/>
      <c r="D460" s="38"/>
    </row>
    <row r="461" spans="3:4">
      <c r="C461" s="38"/>
      <c r="D461" s="38"/>
    </row>
    <row r="462" spans="3:4">
      <c r="C462" s="38"/>
      <c r="D462" s="38"/>
    </row>
    <row r="463" spans="3:4">
      <c r="C463" s="38"/>
      <c r="D463" s="38"/>
    </row>
    <row r="464" spans="3:4">
      <c r="C464" s="38"/>
      <c r="D464" s="38"/>
    </row>
    <row r="465" spans="3:4">
      <c r="C465" s="38"/>
      <c r="D465" s="38"/>
    </row>
    <row r="466" spans="3:4">
      <c r="C466" s="38"/>
      <c r="D466" s="38"/>
    </row>
    <row r="467" spans="3:4">
      <c r="C467" s="38"/>
      <c r="D467" s="38"/>
    </row>
    <row r="468" spans="3:4">
      <c r="C468" s="38"/>
      <c r="D468" s="38"/>
    </row>
    <row r="469" spans="3:4">
      <c r="C469" s="38"/>
      <c r="D469" s="38"/>
    </row>
    <row r="470" spans="3:4">
      <c r="C470" s="38"/>
      <c r="D470" s="38"/>
    </row>
    <row r="471" spans="3:4">
      <c r="C471" s="38"/>
      <c r="D471" s="38"/>
    </row>
    <row r="472" spans="3:4">
      <c r="C472" s="38"/>
      <c r="D472" s="38"/>
    </row>
    <row r="473" spans="3:4">
      <c r="C473" s="38"/>
      <c r="D473" s="38"/>
    </row>
    <row r="474" spans="3:4">
      <c r="C474" s="38"/>
      <c r="D474" s="38"/>
    </row>
    <row r="475" spans="3:4">
      <c r="C475" s="38"/>
      <c r="D475" s="38"/>
    </row>
    <row r="476" spans="3:4">
      <c r="C476" s="38"/>
      <c r="D476" s="38"/>
    </row>
    <row r="477" spans="3:4">
      <c r="C477" s="38"/>
      <c r="D477" s="38"/>
    </row>
    <row r="478" spans="3:4">
      <c r="C478" s="38"/>
      <c r="D478" s="38"/>
    </row>
    <row r="479" spans="3:4">
      <c r="C479" s="38"/>
      <c r="D479" s="38"/>
    </row>
    <row r="480" spans="3:4">
      <c r="C480" s="38"/>
      <c r="D480" s="38"/>
    </row>
    <row r="481" spans="3:4">
      <c r="C481" s="38"/>
      <c r="D481" s="38"/>
    </row>
    <row r="482" spans="3:4">
      <c r="C482" s="38"/>
      <c r="D482" s="38"/>
    </row>
    <row r="483" spans="3:4">
      <c r="C483" s="38"/>
      <c r="D483" s="38"/>
    </row>
    <row r="484" spans="3:4">
      <c r="C484" s="38"/>
      <c r="D484" s="38"/>
    </row>
    <row r="485" spans="3:4">
      <c r="C485" s="38"/>
      <c r="D485" s="38"/>
    </row>
    <row r="486" spans="3:4">
      <c r="C486" s="38"/>
      <c r="D486" s="38"/>
    </row>
    <row r="487" spans="3:4">
      <c r="C487" s="38"/>
      <c r="D487" s="38"/>
    </row>
    <row r="488" spans="3:4">
      <c r="C488" s="38"/>
      <c r="D488" s="38"/>
    </row>
    <row r="489" spans="3:4">
      <c r="C489" s="38"/>
      <c r="D489" s="38"/>
    </row>
    <row r="490" spans="3:4">
      <c r="C490" s="38"/>
      <c r="D490" s="38"/>
    </row>
    <row r="491" spans="3:4">
      <c r="C491" s="38"/>
      <c r="D491" s="38"/>
    </row>
    <row r="492" spans="3:4">
      <c r="C492" s="38"/>
      <c r="D492" s="38"/>
    </row>
    <row r="493" spans="3:4">
      <c r="C493" s="38"/>
      <c r="D493" s="38"/>
    </row>
    <row r="494" spans="3:4">
      <c r="C494" s="38"/>
      <c r="D494" s="38"/>
    </row>
    <row r="495" spans="3:4">
      <c r="C495" s="38"/>
      <c r="D495" s="38"/>
    </row>
    <row r="496" spans="3:4">
      <c r="C496" s="38"/>
      <c r="D496" s="38"/>
    </row>
    <row r="497" spans="3:4">
      <c r="C497" s="38"/>
      <c r="D497" s="38"/>
    </row>
    <row r="498" spans="3:4">
      <c r="C498" s="38"/>
      <c r="D498" s="38"/>
    </row>
    <row r="499" spans="3:4">
      <c r="C499" s="38"/>
      <c r="D499" s="38"/>
    </row>
    <row r="500" spans="3:4">
      <c r="C500" s="38"/>
      <c r="D500" s="38"/>
    </row>
    <row r="501" spans="3:4">
      <c r="C501" s="38"/>
      <c r="D501" s="38"/>
    </row>
    <row r="502" spans="3:4">
      <c r="C502" s="38"/>
      <c r="D502" s="38"/>
    </row>
    <row r="503" spans="3:4">
      <c r="C503" s="38"/>
      <c r="D503" s="38"/>
    </row>
    <row r="504" spans="3:4">
      <c r="C504" s="38"/>
      <c r="D504" s="38"/>
    </row>
    <row r="505" spans="3:4">
      <c r="C505" s="38"/>
      <c r="D505" s="38"/>
    </row>
    <row r="506" spans="3:4">
      <c r="C506" s="38"/>
      <c r="D506" s="38"/>
    </row>
    <row r="507" spans="3:4">
      <c r="C507" s="38"/>
      <c r="D507" s="38"/>
    </row>
    <row r="508" spans="3:4">
      <c r="C508" s="38"/>
      <c r="D508" s="38"/>
    </row>
    <row r="509" spans="3:4">
      <c r="C509" s="38"/>
      <c r="D509" s="38"/>
    </row>
    <row r="510" spans="3:4">
      <c r="C510" s="38"/>
      <c r="D510" s="38"/>
    </row>
    <row r="511" spans="3:4">
      <c r="C511" s="38"/>
      <c r="D511" s="38"/>
    </row>
    <row r="512" spans="3:4">
      <c r="C512" s="38"/>
      <c r="D512" s="38"/>
    </row>
    <row r="513" spans="3:4">
      <c r="C513" s="38"/>
      <c r="D513" s="38"/>
    </row>
    <row r="514" spans="3:4">
      <c r="C514" s="38"/>
      <c r="D514" s="38"/>
    </row>
    <row r="515" spans="3:4">
      <c r="C515" s="38"/>
      <c r="D515" s="38"/>
    </row>
    <row r="516" spans="3:4">
      <c r="C516" s="38"/>
      <c r="D516" s="38"/>
    </row>
    <row r="517" spans="3:4">
      <c r="C517" s="38"/>
      <c r="D517" s="38"/>
    </row>
    <row r="518" spans="3:4">
      <c r="C518" s="38"/>
      <c r="D518" s="38"/>
    </row>
    <row r="519" spans="3:4">
      <c r="C519" s="38"/>
      <c r="D519" s="38"/>
    </row>
    <row r="520" spans="3:4">
      <c r="C520" s="38"/>
      <c r="D520" s="38"/>
    </row>
    <row r="521" spans="3:4">
      <c r="C521" s="38"/>
      <c r="D521" s="38"/>
    </row>
    <row r="522" spans="3:4">
      <c r="C522" s="38"/>
      <c r="D522" s="38"/>
    </row>
    <row r="523" spans="3:4">
      <c r="C523" s="38"/>
      <c r="D523" s="38"/>
    </row>
    <row r="524" spans="3:4">
      <c r="C524" s="38"/>
      <c r="D524" s="38"/>
    </row>
    <row r="525" spans="3:4">
      <c r="C525" s="38"/>
      <c r="D525" s="38"/>
    </row>
    <row r="526" spans="3:4">
      <c r="C526" s="38"/>
      <c r="D526" s="38"/>
    </row>
    <row r="527" spans="3:4">
      <c r="C527" s="38"/>
      <c r="D527" s="38"/>
    </row>
    <row r="528" spans="3:4">
      <c r="C528" s="38"/>
      <c r="D528" s="38"/>
    </row>
    <row r="529" spans="3:4">
      <c r="C529" s="38"/>
      <c r="D529" s="38"/>
    </row>
    <row r="530" spans="3:4">
      <c r="C530" s="38"/>
      <c r="D530" s="38"/>
    </row>
    <row r="531" spans="3:4">
      <c r="C531" s="38"/>
      <c r="D531" s="38"/>
    </row>
    <row r="532" spans="3:4">
      <c r="C532" s="38"/>
      <c r="D532" s="38"/>
    </row>
    <row r="533" spans="3:4">
      <c r="C533" s="38"/>
      <c r="D533" s="38"/>
    </row>
    <row r="534" spans="3:4">
      <c r="C534" s="38"/>
      <c r="D534" s="38"/>
    </row>
    <row r="535" spans="3:4">
      <c r="C535" s="38"/>
      <c r="D535" s="38"/>
    </row>
    <row r="536" spans="3:4">
      <c r="C536" s="38"/>
      <c r="D536" s="38"/>
    </row>
    <row r="537" spans="3:4">
      <c r="C537" s="38"/>
      <c r="D537" s="38"/>
    </row>
    <row r="538" spans="3:4">
      <c r="C538" s="38"/>
      <c r="D538" s="38"/>
    </row>
    <row r="539" spans="3:4">
      <c r="C539" s="38"/>
      <c r="D539" s="38"/>
    </row>
    <row r="540" spans="3:4">
      <c r="C540" s="38"/>
      <c r="D540" s="38"/>
    </row>
    <row r="541" spans="3:4">
      <c r="C541" s="38"/>
      <c r="D541" s="38"/>
    </row>
    <row r="542" spans="3:4">
      <c r="C542" s="38"/>
      <c r="D542" s="38"/>
    </row>
    <row r="543" spans="3:4">
      <c r="C543" s="38"/>
      <c r="D543" s="38"/>
    </row>
    <row r="544" spans="3:4">
      <c r="C544" s="38"/>
      <c r="D544" s="38"/>
    </row>
    <row r="545" spans="3:4">
      <c r="C545" s="38"/>
      <c r="D545" s="38"/>
    </row>
    <row r="546" spans="3:4">
      <c r="C546" s="38"/>
      <c r="D546" s="38"/>
    </row>
    <row r="547" spans="3:4">
      <c r="C547" s="38"/>
      <c r="D547" s="38"/>
    </row>
    <row r="548" spans="3:4">
      <c r="C548" s="38"/>
      <c r="D548" s="38"/>
    </row>
    <row r="549" spans="3:4">
      <c r="C549" s="38"/>
      <c r="D549" s="38"/>
    </row>
    <row r="550" spans="3:4">
      <c r="C550" s="38"/>
      <c r="D550" s="38"/>
    </row>
    <row r="551" spans="3:4">
      <c r="C551" s="38"/>
      <c r="D551" s="38"/>
    </row>
    <row r="552" spans="3:4">
      <c r="C552" s="38"/>
      <c r="D552" s="38"/>
    </row>
    <row r="553" spans="3:4">
      <c r="C553" s="38"/>
      <c r="D553" s="38"/>
    </row>
    <row r="554" spans="3:4">
      <c r="C554" s="38"/>
      <c r="D554" s="38"/>
    </row>
    <row r="555" spans="3:4">
      <c r="C555" s="38"/>
      <c r="D555" s="38"/>
    </row>
    <row r="556" spans="3:4">
      <c r="C556" s="38"/>
      <c r="D556" s="38"/>
    </row>
    <row r="557" spans="3:4">
      <c r="C557" s="38"/>
      <c r="D557" s="38"/>
    </row>
    <row r="558" spans="3:4">
      <c r="C558" s="38"/>
      <c r="D558" s="38"/>
    </row>
    <row r="559" spans="3:4">
      <c r="C559" s="38"/>
      <c r="D559" s="38"/>
    </row>
    <row r="560" spans="3:4">
      <c r="C560" s="38"/>
      <c r="D560" s="38"/>
    </row>
    <row r="561" spans="3:4">
      <c r="C561" s="38"/>
      <c r="D561" s="38"/>
    </row>
    <row r="562" spans="3:4">
      <c r="C562" s="38"/>
      <c r="D562" s="38"/>
    </row>
    <row r="563" spans="3:4">
      <c r="C563" s="38"/>
      <c r="D563" s="38"/>
    </row>
    <row r="564" spans="3:4">
      <c r="C564" s="38"/>
      <c r="D564" s="38"/>
    </row>
    <row r="565" spans="3:4">
      <c r="C565" s="38"/>
      <c r="D565" s="38"/>
    </row>
    <row r="566" spans="3:4">
      <c r="C566" s="38"/>
      <c r="D566" s="38"/>
    </row>
    <row r="567" spans="3:4">
      <c r="C567" s="38"/>
      <c r="D567" s="38"/>
    </row>
    <row r="568" spans="3:4">
      <c r="C568" s="38"/>
      <c r="D568" s="38"/>
    </row>
    <row r="569" spans="3:4">
      <c r="C569" s="38"/>
      <c r="D569" s="38"/>
    </row>
    <row r="570" spans="3:4">
      <c r="C570" s="38"/>
      <c r="D570" s="38"/>
    </row>
    <row r="571" spans="3:4">
      <c r="C571" s="38"/>
      <c r="D571" s="38"/>
    </row>
    <row r="572" spans="3:4">
      <c r="C572" s="38"/>
      <c r="D572" s="38"/>
    </row>
    <row r="573" spans="3:4">
      <c r="C573" s="38"/>
      <c r="D573" s="38"/>
    </row>
    <row r="574" spans="3:4">
      <c r="C574" s="38"/>
      <c r="D574" s="38"/>
    </row>
    <row r="575" spans="3:4">
      <c r="C575" s="38"/>
      <c r="D575" s="38"/>
    </row>
    <row r="576" spans="3:4">
      <c r="C576" s="38"/>
      <c r="D576" s="38"/>
    </row>
    <row r="577" spans="3:4">
      <c r="C577" s="38"/>
      <c r="D577" s="38"/>
    </row>
    <row r="578" spans="3:4">
      <c r="C578" s="38"/>
      <c r="D578" s="38"/>
    </row>
    <row r="579" spans="3:4">
      <c r="C579" s="38"/>
      <c r="D579" s="38"/>
    </row>
    <row r="580" spans="3:4">
      <c r="C580" s="38"/>
      <c r="D580" s="38"/>
    </row>
    <row r="581" spans="3:4">
      <c r="C581" s="38"/>
      <c r="D581" s="38"/>
    </row>
    <row r="582" spans="3:4">
      <c r="C582" s="38"/>
      <c r="D582" s="38"/>
    </row>
    <row r="583" spans="3:4">
      <c r="C583" s="38"/>
      <c r="D583" s="38"/>
    </row>
    <row r="584" spans="3:4">
      <c r="C584" s="38"/>
      <c r="D584" s="38"/>
    </row>
    <row r="585" spans="3:4">
      <c r="C585" s="38"/>
      <c r="D585" s="38"/>
    </row>
    <row r="586" spans="3:4">
      <c r="C586" s="38"/>
      <c r="D586" s="38"/>
    </row>
    <row r="587" spans="3:4">
      <c r="C587" s="38"/>
      <c r="D587" s="38"/>
    </row>
    <row r="588" spans="3:4">
      <c r="C588" s="38"/>
      <c r="D588" s="38"/>
    </row>
    <row r="589" spans="3:4">
      <c r="C589" s="38"/>
      <c r="D589" s="38"/>
    </row>
    <row r="590" spans="3:4">
      <c r="C590" s="38"/>
      <c r="D590" s="38"/>
    </row>
    <row r="591" spans="3:4">
      <c r="C591" s="38"/>
      <c r="D591" s="38"/>
    </row>
    <row r="592" spans="3:4">
      <c r="C592" s="38"/>
      <c r="D592" s="38"/>
    </row>
    <row r="593" spans="3:4">
      <c r="C593" s="38"/>
      <c r="D593" s="38"/>
    </row>
    <row r="594" spans="3:4">
      <c r="C594" s="38"/>
      <c r="D594" s="38"/>
    </row>
    <row r="595" spans="3:4">
      <c r="C595" s="38"/>
      <c r="D595" s="38"/>
    </row>
    <row r="596" spans="3:4">
      <c r="C596" s="38"/>
      <c r="D596" s="38"/>
    </row>
    <row r="597" spans="3:4">
      <c r="C597" s="38"/>
      <c r="D597" s="38"/>
    </row>
    <row r="598" spans="3:4">
      <c r="C598" s="38"/>
      <c r="D598" s="38"/>
    </row>
    <row r="599" spans="3:4">
      <c r="C599" s="38"/>
      <c r="D599" s="38"/>
    </row>
    <row r="600" spans="3:4">
      <c r="C600" s="38"/>
      <c r="D600" s="38"/>
    </row>
    <row r="601" spans="3:4">
      <c r="C601" s="38"/>
      <c r="D601" s="38"/>
    </row>
    <row r="602" spans="3:4">
      <c r="C602" s="38"/>
      <c r="D602" s="38"/>
    </row>
    <row r="603" spans="3:4">
      <c r="C603" s="38"/>
      <c r="D603" s="38"/>
    </row>
    <row r="604" spans="3:4">
      <c r="C604" s="38"/>
      <c r="D604" s="38"/>
    </row>
    <row r="605" spans="3:4">
      <c r="C605" s="38"/>
      <c r="D605" s="38"/>
    </row>
    <row r="606" spans="3:4">
      <c r="C606" s="38"/>
      <c r="D606" s="38"/>
    </row>
    <row r="607" spans="3:4">
      <c r="C607" s="38"/>
      <c r="D607" s="38"/>
    </row>
    <row r="608" spans="3:4">
      <c r="C608" s="38"/>
      <c r="D608" s="38"/>
    </row>
    <row r="609" spans="3:4">
      <c r="C609" s="38"/>
      <c r="D609" s="38"/>
    </row>
    <row r="610" spans="3:4">
      <c r="C610" s="38"/>
      <c r="D610" s="38"/>
    </row>
    <row r="611" spans="3:4">
      <c r="C611" s="38"/>
      <c r="D611" s="38"/>
    </row>
    <row r="612" spans="3:4">
      <c r="C612" s="38"/>
      <c r="D612" s="38"/>
    </row>
    <row r="613" spans="3:4">
      <c r="C613" s="38"/>
      <c r="D613" s="38"/>
    </row>
    <row r="614" spans="3:4">
      <c r="C614" s="38"/>
      <c r="D614" s="38"/>
    </row>
    <row r="615" spans="3:4">
      <c r="C615" s="38"/>
      <c r="D615" s="38"/>
    </row>
    <row r="616" spans="3:4">
      <c r="C616" s="38"/>
      <c r="D616" s="38"/>
    </row>
    <row r="617" spans="3:4">
      <c r="C617" s="38"/>
      <c r="D617" s="38"/>
    </row>
    <row r="618" spans="3:4">
      <c r="C618" s="38"/>
      <c r="D618" s="38"/>
    </row>
    <row r="619" spans="3:4">
      <c r="C619" s="38"/>
      <c r="D619" s="38"/>
    </row>
    <row r="620" spans="3:4">
      <c r="C620" s="38"/>
      <c r="D620" s="38"/>
    </row>
    <row r="621" spans="3:4">
      <c r="C621" s="38"/>
      <c r="D621" s="38"/>
    </row>
    <row r="622" spans="3:4">
      <c r="C622" s="38"/>
      <c r="D622" s="38"/>
    </row>
    <row r="623" spans="3:4">
      <c r="C623" s="38"/>
      <c r="D623" s="38"/>
    </row>
    <row r="624" spans="3:4">
      <c r="C624" s="38"/>
      <c r="D624" s="38"/>
    </row>
    <row r="625" spans="3:4">
      <c r="C625" s="38"/>
      <c r="D625" s="38"/>
    </row>
    <row r="626" spans="3:4">
      <c r="C626" s="38"/>
      <c r="D626" s="38"/>
    </row>
    <row r="627" spans="3:4">
      <c r="C627" s="38"/>
      <c r="D627" s="38"/>
    </row>
    <row r="628" spans="3:4">
      <c r="C628" s="38"/>
      <c r="D628" s="38"/>
    </row>
    <row r="629" spans="3:4">
      <c r="C629" s="38"/>
      <c r="D629" s="38"/>
    </row>
    <row r="630" spans="3:4">
      <c r="C630" s="38"/>
      <c r="D630" s="38"/>
    </row>
    <row r="631" spans="3:4">
      <c r="C631" s="38"/>
      <c r="D631" s="38"/>
    </row>
    <row r="632" spans="3:4">
      <c r="C632" s="38"/>
      <c r="D632" s="38"/>
    </row>
    <row r="633" spans="3:4">
      <c r="C633" s="38"/>
      <c r="D633" s="38"/>
    </row>
    <row r="634" spans="3:4">
      <c r="C634" s="38"/>
      <c r="D634" s="38"/>
    </row>
    <row r="635" spans="3:4">
      <c r="C635" s="38"/>
      <c r="D635" s="38"/>
    </row>
    <row r="636" spans="3:4">
      <c r="C636" s="38"/>
      <c r="D636" s="38"/>
    </row>
    <row r="637" spans="3:4">
      <c r="C637" s="38"/>
      <c r="D637" s="38"/>
    </row>
    <row r="638" spans="3:4">
      <c r="C638" s="38"/>
      <c r="D638" s="38"/>
    </row>
    <row r="639" spans="3:4">
      <c r="C639" s="38"/>
      <c r="D639" s="38"/>
    </row>
    <row r="640" spans="3:4">
      <c r="C640" s="38"/>
      <c r="D640" s="38"/>
    </row>
    <row r="641" spans="3:4">
      <c r="C641" s="38"/>
      <c r="D641" s="38"/>
    </row>
    <row r="642" spans="3:4">
      <c r="C642" s="38"/>
      <c r="D642" s="38"/>
    </row>
    <row r="643" spans="3:4">
      <c r="C643" s="38"/>
      <c r="D643" s="38"/>
    </row>
    <row r="644" spans="3:4">
      <c r="C644" s="38"/>
      <c r="D644" s="38"/>
    </row>
    <row r="645" spans="3:4">
      <c r="C645" s="38"/>
      <c r="D645" s="38"/>
    </row>
    <row r="646" spans="3:4">
      <c r="C646" s="38"/>
      <c r="D646" s="38"/>
    </row>
    <row r="647" spans="3:4">
      <c r="C647" s="38"/>
      <c r="D647" s="38"/>
    </row>
    <row r="648" spans="3:4">
      <c r="C648" s="38"/>
      <c r="D648" s="38"/>
    </row>
    <row r="649" spans="3:4">
      <c r="C649" s="38"/>
      <c r="D649" s="38"/>
    </row>
    <row r="650" spans="3:4">
      <c r="C650" s="38"/>
      <c r="D650" s="38"/>
    </row>
    <row r="651" spans="3:4">
      <c r="C651" s="38"/>
      <c r="D651" s="38"/>
    </row>
    <row r="652" spans="3:4">
      <c r="C652" s="38"/>
      <c r="D652" s="38"/>
    </row>
    <row r="653" spans="3:4">
      <c r="C653" s="38"/>
      <c r="D653" s="38"/>
    </row>
    <row r="654" spans="3:4">
      <c r="C654" s="38"/>
      <c r="D654" s="38"/>
    </row>
    <row r="655" spans="3:4">
      <c r="C655" s="38"/>
      <c r="D655" s="38"/>
    </row>
    <row r="656" spans="3:4">
      <c r="C656" s="38"/>
      <c r="D656" s="38"/>
    </row>
    <row r="657" spans="3:4">
      <c r="C657" s="38"/>
      <c r="D657" s="38"/>
    </row>
    <row r="658" spans="3:4">
      <c r="C658" s="38"/>
      <c r="D658" s="38"/>
    </row>
    <row r="659" spans="3:4">
      <c r="C659" s="38"/>
      <c r="D659" s="38"/>
    </row>
    <row r="660" spans="3:4">
      <c r="C660" s="38"/>
      <c r="D660" s="38"/>
    </row>
    <row r="661" spans="3:4">
      <c r="C661" s="38"/>
      <c r="D661" s="38"/>
    </row>
    <row r="662" spans="3:4">
      <c r="C662" s="38"/>
      <c r="D662" s="38"/>
    </row>
    <row r="663" spans="3:4">
      <c r="C663" s="38"/>
      <c r="D663" s="38"/>
    </row>
    <row r="664" spans="3:4">
      <c r="C664" s="38"/>
      <c r="D664" s="38"/>
    </row>
    <row r="665" spans="3:4">
      <c r="C665" s="38"/>
      <c r="D665" s="38"/>
    </row>
    <row r="666" spans="3:4">
      <c r="C666" s="38"/>
      <c r="D666" s="38"/>
    </row>
    <row r="667" spans="3:4">
      <c r="C667" s="38"/>
      <c r="D667" s="38"/>
    </row>
    <row r="668" spans="3:4">
      <c r="C668" s="38"/>
      <c r="D668" s="38"/>
    </row>
    <row r="669" spans="3:4">
      <c r="C669" s="38"/>
      <c r="D669" s="38"/>
    </row>
    <row r="670" spans="3:4">
      <c r="C670" s="38"/>
      <c r="D670" s="38"/>
    </row>
    <row r="671" spans="3:4">
      <c r="C671" s="38"/>
      <c r="D671" s="38"/>
    </row>
    <row r="672" spans="3:4">
      <c r="C672" s="38"/>
      <c r="D672" s="38"/>
    </row>
    <row r="673" spans="3:4">
      <c r="C673" s="38"/>
      <c r="D673" s="38"/>
    </row>
    <row r="674" spans="3:4">
      <c r="C674" s="38"/>
      <c r="D674" s="38"/>
    </row>
    <row r="675" spans="3:4">
      <c r="C675" s="38"/>
      <c r="D675" s="38"/>
    </row>
    <row r="676" spans="3:4">
      <c r="C676" s="38"/>
      <c r="D676" s="38"/>
    </row>
    <row r="677" spans="3:4">
      <c r="C677" s="38"/>
      <c r="D677" s="38"/>
    </row>
    <row r="678" spans="3:4">
      <c r="C678" s="38"/>
      <c r="D678" s="38"/>
    </row>
    <row r="679" spans="3:4">
      <c r="C679" s="38"/>
      <c r="D679" s="38"/>
    </row>
    <row r="680" spans="3:4">
      <c r="C680" s="38"/>
      <c r="D680" s="38"/>
    </row>
    <row r="681" spans="3:4">
      <c r="C681" s="38"/>
      <c r="D681" s="38"/>
    </row>
    <row r="682" spans="3:4">
      <c r="C682" s="38"/>
      <c r="D682" s="38"/>
    </row>
    <row r="683" spans="3:4">
      <c r="C683" s="38"/>
      <c r="D683" s="38"/>
    </row>
    <row r="684" spans="3:4">
      <c r="C684" s="38"/>
      <c r="D684" s="38"/>
    </row>
    <row r="685" spans="3:4">
      <c r="C685" s="38"/>
      <c r="D685" s="38"/>
    </row>
    <row r="686" spans="3:4">
      <c r="C686" s="38"/>
      <c r="D686" s="38"/>
    </row>
    <row r="687" spans="3:4">
      <c r="C687" s="38"/>
      <c r="D687" s="38"/>
    </row>
    <row r="688" spans="3:4">
      <c r="C688" s="38"/>
      <c r="D688" s="38"/>
    </row>
    <row r="689" spans="3:4">
      <c r="C689" s="38"/>
      <c r="D689" s="38"/>
    </row>
    <row r="690" spans="3:4">
      <c r="C690" s="38"/>
      <c r="D690" s="38"/>
    </row>
    <row r="691" spans="3:4">
      <c r="C691" s="38"/>
      <c r="D691" s="38"/>
    </row>
    <row r="692" spans="3:4">
      <c r="C692" s="38"/>
      <c r="D692" s="38"/>
    </row>
    <row r="693" spans="3:4">
      <c r="C693" s="38"/>
      <c r="D693" s="38"/>
    </row>
    <row r="694" spans="3:4">
      <c r="C694" s="38"/>
      <c r="D694" s="38"/>
    </row>
    <row r="695" spans="3:4">
      <c r="C695" s="38"/>
      <c r="D695" s="38"/>
    </row>
    <row r="696" spans="3:4">
      <c r="C696" s="38"/>
      <c r="D696" s="38"/>
    </row>
    <row r="697" spans="3:4">
      <c r="C697" s="38"/>
      <c r="D697" s="38"/>
    </row>
    <row r="698" spans="3:4">
      <c r="C698" s="38"/>
      <c r="D698" s="38"/>
    </row>
    <row r="699" spans="3:4">
      <c r="C699" s="38"/>
      <c r="D699" s="38"/>
    </row>
    <row r="700" spans="3:4">
      <c r="C700" s="38"/>
      <c r="D700" s="38"/>
    </row>
    <row r="701" spans="3:4">
      <c r="C701" s="38"/>
      <c r="D701" s="38"/>
    </row>
    <row r="702" spans="3:4">
      <c r="C702" s="38"/>
      <c r="D702" s="38"/>
    </row>
    <row r="703" spans="3:4">
      <c r="C703" s="38"/>
      <c r="D703" s="38"/>
    </row>
    <row r="704" spans="3:4">
      <c r="C704" s="38"/>
      <c r="D704" s="38"/>
    </row>
    <row r="705" spans="3:4">
      <c r="C705" s="38"/>
      <c r="D705" s="38"/>
    </row>
    <row r="706" spans="3:4">
      <c r="C706" s="38"/>
      <c r="D706" s="38"/>
    </row>
    <row r="707" spans="3:4">
      <c r="C707" s="38"/>
      <c r="D707" s="38"/>
    </row>
    <row r="708" spans="3:4">
      <c r="C708" s="38"/>
      <c r="D708" s="38"/>
    </row>
    <row r="709" spans="3:4">
      <c r="C709" s="38"/>
      <c r="D709" s="38"/>
    </row>
    <row r="710" spans="3:4">
      <c r="C710" s="38"/>
      <c r="D710" s="38"/>
    </row>
    <row r="711" spans="3:4">
      <c r="C711" s="38"/>
      <c r="D711" s="38"/>
    </row>
    <row r="712" spans="3:4">
      <c r="C712" s="38"/>
      <c r="D712" s="38"/>
    </row>
    <row r="713" spans="3:4">
      <c r="C713" s="38"/>
      <c r="D713" s="38"/>
    </row>
    <row r="714" spans="3:4">
      <c r="C714" s="38"/>
      <c r="D714" s="38"/>
    </row>
    <row r="715" spans="3:4">
      <c r="C715" s="38"/>
      <c r="D715" s="38"/>
    </row>
    <row r="716" spans="3:4">
      <c r="C716" s="38"/>
      <c r="D716" s="38"/>
    </row>
    <row r="717" spans="3:4">
      <c r="C717" s="38"/>
      <c r="D717" s="38"/>
    </row>
    <row r="718" spans="3:4">
      <c r="C718" s="38"/>
      <c r="D718" s="38"/>
    </row>
    <row r="719" spans="3:4">
      <c r="C719" s="38"/>
      <c r="D719" s="38"/>
    </row>
    <row r="720" spans="3:4">
      <c r="C720" s="38"/>
      <c r="D720" s="38"/>
    </row>
    <row r="721" spans="3:4">
      <c r="C721" s="38"/>
      <c r="D721" s="38"/>
    </row>
    <row r="722" spans="3:4">
      <c r="C722" s="38"/>
      <c r="D722" s="38"/>
    </row>
    <row r="723" spans="3:4">
      <c r="C723" s="38"/>
      <c r="D723" s="38"/>
    </row>
    <row r="724" spans="3:4">
      <c r="C724" s="38"/>
      <c r="D724" s="38"/>
    </row>
    <row r="725" spans="3:4">
      <c r="C725" s="38"/>
      <c r="D725" s="38"/>
    </row>
    <row r="726" spans="3:4">
      <c r="C726" s="38"/>
      <c r="D726" s="38"/>
    </row>
    <row r="727" spans="3:4">
      <c r="C727" s="38"/>
      <c r="D727" s="38"/>
    </row>
    <row r="728" spans="3:4">
      <c r="C728" s="38"/>
      <c r="D728" s="38"/>
    </row>
    <row r="729" spans="3:4">
      <c r="C729" s="38"/>
      <c r="D729" s="38"/>
    </row>
    <row r="730" spans="3:4">
      <c r="C730" s="38"/>
      <c r="D730" s="38"/>
    </row>
    <row r="731" spans="3:4">
      <c r="C731" s="38"/>
      <c r="D731" s="38"/>
    </row>
    <row r="732" spans="3:4">
      <c r="C732" s="38"/>
      <c r="D732" s="38"/>
    </row>
    <row r="733" spans="3:4">
      <c r="C733" s="38"/>
      <c r="D733" s="38"/>
    </row>
    <row r="734" spans="3:4">
      <c r="C734" s="38"/>
      <c r="D734" s="38"/>
    </row>
    <row r="735" spans="3:4">
      <c r="C735" s="38"/>
      <c r="D735" s="38"/>
    </row>
    <row r="736" spans="3:4">
      <c r="C736" s="38"/>
      <c r="D736" s="38"/>
    </row>
    <row r="737" spans="3:4">
      <c r="C737" s="38"/>
      <c r="D737" s="38"/>
    </row>
    <row r="738" spans="3:4">
      <c r="C738" s="38"/>
      <c r="D738" s="38"/>
    </row>
    <row r="739" spans="3:4">
      <c r="C739" s="38"/>
      <c r="D739" s="38"/>
    </row>
    <row r="740" spans="3:4">
      <c r="C740" s="38"/>
      <c r="D740" s="38"/>
    </row>
    <row r="741" spans="3:4">
      <c r="C741" s="38"/>
      <c r="D741" s="38"/>
    </row>
    <row r="742" spans="3:4">
      <c r="C742" s="38"/>
      <c r="D742" s="38"/>
    </row>
    <row r="743" spans="3:4">
      <c r="C743" s="38"/>
      <c r="D743" s="38"/>
    </row>
    <row r="744" spans="3:4">
      <c r="C744" s="38"/>
      <c r="D744" s="38"/>
    </row>
    <row r="745" spans="3:4">
      <c r="C745" s="38"/>
      <c r="D745" s="38"/>
    </row>
    <row r="746" spans="3:4">
      <c r="C746" s="38"/>
      <c r="D746" s="38"/>
    </row>
    <row r="747" spans="3:4">
      <c r="C747" s="38"/>
      <c r="D747" s="38"/>
    </row>
    <row r="748" spans="3:4">
      <c r="C748" s="38"/>
      <c r="D748" s="38"/>
    </row>
    <row r="749" spans="3:4">
      <c r="C749" s="38"/>
      <c r="D749" s="38"/>
    </row>
    <row r="750" spans="3:4">
      <c r="C750" s="38"/>
      <c r="D750" s="38"/>
    </row>
    <row r="751" spans="3:4">
      <c r="C751" s="38"/>
      <c r="D751" s="38"/>
    </row>
    <row r="752" spans="3:4">
      <c r="C752" s="38"/>
      <c r="D752" s="38"/>
    </row>
    <row r="753" spans="3:4">
      <c r="C753" s="38"/>
      <c r="D753" s="38"/>
    </row>
    <row r="754" spans="3:4">
      <c r="C754" s="38"/>
      <c r="D754" s="38"/>
    </row>
    <row r="755" spans="3:4">
      <c r="C755" s="38"/>
      <c r="D755" s="38"/>
    </row>
    <row r="756" spans="3:4">
      <c r="C756" s="38"/>
      <c r="D756" s="38"/>
    </row>
    <row r="757" spans="3:4">
      <c r="C757" s="38"/>
      <c r="D757" s="38"/>
    </row>
    <row r="758" spans="3:4">
      <c r="C758" s="38"/>
      <c r="D758" s="38"/>
    </row>
    <row r="759" spans="3:4">
      <c r="C759" s="38"/>
      <c r="D759" s="38"/>
    </row>
    <row r="760" spans="3:4">
      <c r="C760" s="38"/>
      <c r="D760" s="38"/>
    </row>
    <row r="761" spans="3:4">
      <c r="C761" s="38"/>
      <c r="D761" s="38"/>
    </row>
    <row r="762" spans="3:4">
      <c r="C762" s="38"/>
      <c r="D762" s="38"/>
    </row>
    <row r="763" spans="3:4">
      <c r="C763" s="38"/>
      <c r="D763" s="38"/>
    </row>
    <row r="764" spans="3:4">
      <c r="C764" s="38"/>
      <c r="D764" s="38"/>
    </row>
    <row r="765" spans="3:4">
      <c r="C765" s="38"/>
      <c r="D765" s="38"/>
    </row>
    <row r="766" spans="3:4">
      <c r="C766" s="38"/>
      <c r="D766" s="38"/>
    </row>
    <row r="767" spans="3:4">
      <c r="C767" s="38"/>
      <c r="D767" s="38"/>
    </row>
    <row r="768" spans="3:4">
      <c r="C768" s="38"/>
      <c r="D768" s="38"/>
    </row>
    <row r="769" spans="3:4">
      <c r="C769" s="38"/>
      <c r="D769" s="38"/>
    </row>
    <row r="770" spans="3:4">
      <c r="C770" s="38"/>
      <c r="D770" s="38"/>
    </row>
    <row r="771" spans="3:4">
      <c r="C771" s="38"/>
      <c r="D771" s="38"/>
    </row>
    <row r="772" spans="3:4">
      <c r="C772" s="38"/>
      <c r="D772" s="38"/>
    </row>
    <row r="773" spans="3:4">
      <c r="C773" s="38"/>
      <c r="D773" s="38"/>
    </row>
    <row r="774" spans="3:4">
      <c r="C774" s="38"/>
      <c r="D774" s="38"/>
    </row>
    <row r="775" spans="3:4">
      <c r="C775" s="38"/>
      <c r="D775" s="38"/>
    </row>
    <row r="776" spans="3:4">
      <c r="C776" s="38"/>
      <c r="D776" s="38"/>
    </row>
    <row r="777" spans="3:4">
      <c r="C777" s="38"/>
      <c r="D777" s="38"/>
    </row>
    <row r="778" spans="3:4">
      <c r="C778" s="38"/>
      <c r="D778" s="38"/>
    </row>
    <row r="779" spans="3:4">
      <c r="C779" s="38"/>
      <c r="D779" s="38"/>
    </row>
    <row r="780" spans="3:4">
      <c r="C780" s="38"/>
      <c r="D780" s="38"/>
    </row>
    <row r="781" spans="3:4">
      <c r="C781" s="38"/>
      <c r="D781" s="38"/>
    </row>
    <row r="782" spans="3:4">
      <c r="C782" s="38"/>
      <c r="D782" s="38"/>
    </row>
    <row r="783" spans="3:4">
      <c r="C783" s="38"/>
      <c r="D783" s="38"/>
    </row>
    <row r="784" spans="3:4">
      <c r="C784" s="38"/>
      <c r="D784" s="38"/>
    </row>
    <row r="785" spans="3:4">
      <c r="C785" s="38"/>
      <c r="D785" s="38"/>
    </row>
    <row r="786" spans="3:4">
      <c r="C786" s="38"/>
      <c r="D786" s="38"/>
    </row>
    <row r="787" spans="3:4">
      <c r="C787" s="38"/>
      <c r="D787" s="38"/>
    </row>
    <row r="788" spans="3:4">
      <c r="C788" s="38"/>
      <c r="D788" s="38"/>
    </row>
    <row r="789" spans="3:4">
      <c r="C789" s="38"/>
      <c r="D789" s="38"/>
    </row>
    <row r="790" spans="3:4">
      <c r="C790" s="38"/>
      <c r="D790" s="38"/>
    </row>
    <row r="791" spans="3:4">
      <c r="C791" s="38"/>
      <c r="D791" s="38"/>
    </row>
    <row r="792" spans="3:4">
      <c r="C792" s="38"/>
      <c r="D792" s="38"/>
    </row>
    <row r="793" spans="3:4">
      <c r="C793" s="38"/>
      <c r="D793" s="38"/>
    </row>
    <row r="794" spans="3:4">
      <c r="C794" s="38"/>
      <c r="D794" s="38"/>
    </row>
    <row r="795" spans="3:4">
      <c r="C795" s="38"/>
      <c r="D795" s="38"/>
    </row>
    <row r="796" spans="3:4">
      <c r="C796" s="38"/>
      <c r="D796" s="38"/>
    </row>
    <row r="797" spans="3:4">
      <c r="C797" s="38"/>
      <c r="D797" s="38"/>
    </row>
    <row r="798" spans="3:4">
      <c r="C798" s="38"/>
      <c r="D798" s="38"/>
    </row>
    <row r="799" spans="3:4">
      <c r="C799" s="38"/>
      <c r="D799" s="38"/>
    </row>
    <row r="800" spans="3:4">
      <c r="C800" s="38"/>
      <c r="D800" s="38"/>
    </row>
    <row r="801" spans="3:4">
      <c r="C801" s="38"/>
      <c r="D801" s="38"/>
    </row>
    <row r="802" spans="3:4">
      <c r="C802" s="38"/>
      <c r="D802" s="38"/>
    </row>
    <row r="803" spans="3:4">
      <c r="C803" s="38"/>
      <c r="D803" s="38"/>
    </row>
    <row r="804" spans="3:4">
      <c r="C804" s="38"/>
      <c r="D804" s="38"/>
    </row>
    <row r="805" spans="3:4">
      <c r="C805" s="38"/>
      <c r="D805" s="38"/>
    </row>
    <row r="806" spans="3:4">
      <c r="C806" s="38"/>
      <c r="D806" s="38"/>
    </row>
    <row r="807" spans="3:4">
      <c r="C807" s="38"/>
      <c r="D807" s="38"/>
    </row>
    <row r="808" spans="3:4">
      <c r="C808" s="38"/>
      <c r="D808" s="38"/>
    </row>
    <row r="809" spans="3:4">
      <c r="C809" s="38"/>
      <c r="D809" s="38"/>
    </row>
    <row r="810" spans="3:4">
      <c r="C810" s="38"/>
      <c r="D810" s="38"/>
    </row>
    <row r="811" spans="3:4">
      <c r="C811" s="38"/>
      <c r="D811" s="38"/>
    </row>
    <row r="812" spans="3:4">
      <c r="C812" s="38"/>
      <c r="D812" s="38"/>
    </row>
    <row r="813" spans="3:4">
      <c r="C813" s="38"/>
      <c r="D813" s="38"/>
    </row>
    <row r="814" spans="3:4">
      <c r="C814" s="38"/>
      <c r="D814" s="38"/>
    </row>
    <row r="815" spans="3:4">
      <c r="C815" s="38"/>
      <c r="D815" s="38"/>
    </row>
    <row r="816" spans="3:4">
      <c r="C816" s="38"/>
      <c r="D816" s="38"/>
    </row>
    <row r="817" spans="3:4">
      <c r="C817" s="38"/>
      <c r="D817" s="38"/>
    </row>
    <row r="818" spans="3:4">
      <c r="C818" s="38"/>
      <c r="D818" s="38"/>
    </row>
    <row r="819" spans="3:4">
      <c r="C819" s="38"/>
      <c r="D819" s="38"/>
    </row>
    <row r="820" spans="3:4">
      <c r="C820" s="38"/>
      <c r="D820" s="38"/>
    </row>
    <row r="821" spans="3:4">
      <c r="C821" s="38"/>
      <c r="D821" s="38"/>
    </row>
    <row r="822" spans="3:4">
      <c r="C822" s="38"/>
      <c r="D822" s="38"/>
    </row>
    <row r="823" spans="3:4">
      <c r="C823" s="38"/>
      <c r="D823" s="38"/>
    </row>
    <row r="824" spans="3:4">
      <c r="C824" s="38"/>
      <c r="D824" s="38"/>
    </row>
    <row r="825" spans="3:4">
      <c r="C825" s="38"/>
      <c r="D825" s="38"/>
    </row>
    <row r="826" spans="3:4">
      <c r="C826" s="38"/>
      <c r="D826" s="38"/>
    </row>
    <row r="827" spans="3:4">
      <c r="C827" s="38"/>
      <c r="D827" s="38"/>
    </row>
    <row r="828" spans="3:4">
      <c r="C828" s="38"/>
      <c r="D828" s="38"/>
    </row>
    <row r="829" spans="3:4">
      <c r="C829" s="38"/>
      <c r="D829" s="38"/>
    </row>
    <row r="830" spans="3:4">
      <c r="C830" s="38"/>
      <c r="D830" s="38"/>
    </row>
    <row r="831" spans="3:4">
      <c r="C831" s="38"/>
      <c r="D831" s="38"/>
    </row>
    <row r="832" spans="3:4">
      <c r="C832" s="38"/>
      <c r="D832" s="38"/>
    </row>
    <row r="833" spans="3:4">
      <c r="C833" s="38"/>
      <c r="D833" s="38"/>
    </row>
    <row r="834" spans="3:4">
      <c r="C834" s="38"/>
      <c r="D834" s="38"/>
    </row>
    <row r="835" spans="3:4">
      <c r="C835" s="38"/>
      <c r="D835" s="38"/>
    </row>
    <row r="836" spans="3:4">
      <c r="C836" s="38"/>
      <c r="D836" s="38"/>
    </row>
    <row r="837" spans="3:4">
      <c r="C837" s="38"/>
      <c r="D837" s="38"/>
    </row>
    <row r="838" spans="3:4">
      <c r="C838" s="38"/>
      <c r="D838" s="38"/>
    </row>
    <row r="839" spans="3:4">
      <c r="C839" s="38"/>
      <c r="D839" s="38"/>
    </row>
    <row r="840" spans="3:4">
      <c r="C840" s="38"/>
      <c r="D840" s="38"/>
    </row>
    <row r="841" spans="3:4">
      <c r="C841" s="38"/>
      <c r="D841" s="38"/>
    </row>
    <row r="842" spans="3:4">
      <c r="C842" s="38"/>
      <c r="D842" s="38"/>
    </row>
    <row r="843" spans="3:4">
      <c r="C843" s="38"/>
      <c r="D843" s="38"/>
    </row>
    <row r="844" spans="3:4">
      <c r="C844" s="38"/>
      <c r="D844" s="38"/>
    </row>
    <row r="845" spans="3:4">
      <c r="C845" s="38"/>
      <c r="D845" s="38"/>
    </row>
    <row r="846" spans="3:4">
      <c r="C846" s="38"/>
      <c r="D846" s="38"/>
    </row>
    <row r="847" spans="3:4">
      <c r="C847" s="38"/>
      <c r="D847" s="38"/>
    </row>
    <row r="848" spans="3:4">
      <c r="C848" s="38"/>
      <c r="D848" s="38"/>
    </row>
    <row r="849" spans="3:4">
      <c r="C849" s="38"/>
      <c r="D849" s="38"/>
    </row>
    <row r="850" spans="3:4">
      <c r="C850" s="38"/>
      <c r="D850" s="38"/>
    </row>
    <row r="851" spans="3:4">
      <c r="C851" s="38"/>
      <c r="D851" s="38"/>
    </row>
    <row r="852" spans="3:4">
      <c r="C852" s="38"/>
      <c r="D852" s="38"/>
    </row>
    <row r="853" spans="3:4">
      <c r="C853" s="38"/>
      <c r="D853" s="38"/>
    </row>
    <row r="854" spans="3:4">
      <c r="C854" s="38"/>
      <c r="D854" s="38"/>
    </row>
    <row r="855" spans="3:4">
      <c r="C855" s="38"/>
      <c r="D855" s="38"/>
    </row>
    <row r="856" spans="3:4">
      <c r="C856" s="38"/>
      <c r="D856" s="38"/>
    </row>
    <row r="857" spans="3:4">
      <c r="C857" s="38"/>
      <c r="D857" s="38"/>
    </row>
    <row r="858" spans="3:4">
      <c r="C858" s="38"/>
      <c r="D858" s="38"/>
    </row>
    <row r="859" spans="3:4">
      <c r="C859" s="38"/>
      <c r="D859" s="38"/>
    </row>
    <row r="860" spans="3:4">
      <c r="C860" s="38"/>
      <c r="D860" s="38"/>
    </row>
    <row r="861" spans="3:4">
      <c r="C861" s="38"/>
      <c r="D861" s="38"/>
    </row>
    <row r="862" spans="3:4">
      <c r="C862" s="38"/>
      <c r="D862" s="38"/>
    </row>
    <row r="863" spans="3:4">
      <c r="C863" s="38"/>
      <c r="D863" s="38"/>
    </row>
    <row r="864" spans="3:4">
      <c r="C864" s="38"/>
      <c r="D864" s="38"/>
    </row>
    <row r="865" spans="3:4">
      <c r="C865" s="38"/>
      <c r="D865" s="38"/>
    </row>
    <row r="866" spans="3:4">
      <c r="C866" s="38"/>
      <c r="D866" s="38"/>
    </row>
    <row r="867" spans="3:4">
      <c r="C867" s="38"/>
      <c r="D867" s="38"/>
    </row>
    <row r="868" spans="3:4">
      <c r="C868" s="38"/>
      <c r="D868" s="38"/>
    </row>
    <row r="869" spans="3:4">
      <c r="C869" s="38"/>
      <c r="D869" s="38"/>
    </row>
    <row r="870" spans="3:4">
      <c r="C870" s="38"/>
      <c r="D870" s="38"/>
    </row>
    <row r="871" spans="3:4">
      <c r="C871" s="38"/>
      <c r="D871" s="38"/>
    </row>
    <row r="872" spans="3:4">
      <c r="C872" s="38"/>
      <c r="D872" s="38"/>
    </row>
    <row r="873" spans="3:4">
      <c r="C873" s="38"/>
      <c r="D873" s="38"/>
    </row>
    <row r="874" spans="3:4">
      <c r="C874" s="38"/>
      <c r="D874" s="38"/>
    </row>
    <row r="875" spans="3:4">
      <c r="C875" s="38"/>
      <c r="D875" s="38"/>
    </row>
    <row r="876" spans="3:4">
      <c r="C876" s="38"/>
      <c r="D876" s="38"/>
    </row>
    <row r="877" spans="3:4">
      <c r="C877" s="38"/>
      <c r="D877" s="38"/>
    </row>
    <row r="878" spans="3:4">
      <c r="C878" s="38"/>
      <c r="D878" s="38"/>
    </row>
    <row r="879" spans="3:4">
      <c r="C879" s="38"/>
      <c r="D879" s="38"/>
    </row>
    <row r="880" spans="3:4">
      <c r="C880" s="38"/>
      <c r="D880" s="38"/>
    </row>
    <row r="881" spans="3:4">
      <c r="C881" s="38"/>
      <c r="D881" s="38"/>
    </row>
    <row r="882" spans="3:4">
      <c r="C882" s="38"/>
      <c r="D882" s="38"/>
    </row>
    <row r="883" spans="3:4">
      <c r="C883" s="38"/>
      <c r="D883" s="38"/>
    </row>
    <row r="884" spans="3:4">
      <c r="C884" s="38"/>
      <c r="D884" s="38"/>
    </row>
    <row r="885" spans="3:4">
      <c r="C885" s="38"/>
      <c r="D885" s="38"/>
    </row>
    <row r="886" spans="3:4">
      <c r="C886" s="38"/>
      <c r="D886" s="38"/>
    </row>
    <row r="887" spans="3:4">
      <c r="C887" s="38"/>
      <c r="D887" s="38"/>
    </row>
    <row r="888" spans="3:4">
      <c r="C888" s="38"/>
      <c r="D888" s="38"/>
    </row>
    <row r="889" spans="3:4">
      <c r="C889" s="38"/>
      <c r="D889" s="38"/>
    </row>
    <row r="890" spans="3:4">
      <c r="C890" s="38"/>
      <c r="D890" s="38"/>
    </row>
    <row r="891" spans="3:4">
      <c r="C891" s="38"/>
      <c r="D891" s="38"/>
    </row>
    <row r="892" spans="3:4">
      <c r="C892" s="38"/>
      <c r="D892" s="38"/>
    </row>
    <row r="893" spans="3:4">
      <c r="C893" s="38"/>
      <c r="D893" s="38"/>
    </row>
    <row r="894" spans="3:4">
      <c r="C894" s="38"/>
      <c r="D894" s="38"/>
    </row>
    <row r="895" spans="3:4">
      <c r="C895" s="38"/>
      <c r="D895" s="38"/>
    </row>
    <row r="896" spans="3:4">
      <c r="C896" s="38"/>
      <c r="D896" s="38"/>
    </row>
    <row r="897" spans="3:4">
      <c r="C897" s="38"/>
      <c r="D897" s="38"/>
    </row>
    <row r="898" spans="3:4">
      <c r="C898" s="38"/>
      <c r="D898" s="38"/>
    </row>
    <row r="899" spans="3:4">
      <c r="C899" s="38"/>
      <c r="D899" s="38"/>
    </row>
    <row r="900" spans="3:4">
      <c r="C900" s="38"/>
      <c r="D900" s="38"/>
    </row>
    <row r="901" spans="3:4">
      <c r="C901" s="38"/>
      <c r="D901" s="38"/>
    </row>
    <row r="902" spans="3:4">
      <c r="C902" s="38"/>
      <c r="D902" s="38"/>
    </row>
    <row r="903" spans="3:4">
      <c r="C903" s="38"/>
      <c r="D903" s="38"/>
    </row>
    <row r="904" spans="3:4">
      <c r="C904" s="38"/>
      <c r="D904" s="38"/>
    </row>
    <row r="905" spans="3:4">
      <c r="C905" s="38"/>
      <c r="D905" s="38"/>
    </row>
    <row r="906" spans="3:4">
      <c r="C906" s="38"/>
      <c r="D906" s="38"/>
    </row>
    <row r="907" spans="3:4">
      <c r="C907" s="38"/>
      <c r="D907" s="38"/>
    </row>
    <row r="908" spans="3:4">
      <c r="C908" s="38"/>
      <c r="D908" s="38"/>
    </row>
    <row r="909" spans="3:4">
      <c r="C909" s="38"/>
      <c r="D909" s="38"/>
    </row>
    <row r="910" spans="3:4">
      <c r="C910" s="38"/>
      <c r="D910" s="38"/>
    </row>
    <row r="911" spans="3:4">
      <c r="C911" s="38"/>
      <c r="D911" s="38"/>
    </row>
    <row r="912" spans="3:4">
      <c r="C912" s="38"/>
      <c r="D912" s="38"/>
    </row>
    <row r="913" spans="3:4">
      <c r="C913" s="38"/>
      <c r="D913" s="38"/>
    </row>
    <row r="914" spans="3:4">
      <c r="C914" s="38"/>
      <c r="D914" s="38"/>
    </row>
    <row r="915" spans="3:4">
      <c r="C915" s="38"/>
      <c r="D915" s="38"/>
    </row>
    <row r="916" spans="3:4">
      <c r="C916" s="38"/>
      <c r="D916" s="38"/>
    </row>
    <row r="917" spans="3:4">
      <c r="C917" s="38"/>
      <c r="D917" s="38"/>
    </row>
    <row r="918" spans="3:4">
      <c r="C918" s="38"/>
      <c r="D918" s="38"/>
    </row>
    <row r="919" spans="3:4">
      <c r="C919" s="38"/>
      <c r="D919" s="38"/>
    </row>
    <row r="920" spans="3:4">
      <c r="C920" s="38"/>
      <c r="D920" s="38"/>
    </row>
    <row r="921" spans="3:4">
      <c r="C921" s="38"/>
      <c r="D921" s="38"/>
    </row>
    <row r="922" spans="3:4">
      <c r="C922" s="38"/>
      <c r="D922" s="38"/>
    </row>
    <row r="923" spans="3:4">
      <c r="C923" s="38"/>
      <c r="D923" s="38"/>
    </row>
    <row r="924" spans="3:4">
      <c r="C924" s="38"/>
      <c r="D924" s="38"/>
    </row>
    <row r="925" spans="3:4">
      <c r="C925" s="38"/>
      <c r="D925" s="38"/>
    </row>
    <row r="926" spans="3:4">
      <c r="C926" s="38"/>
      <c r="D926" s="38"/>
    </row>
    <row r="927" spans="3:4">
      <c r="C927" s="38"/>
      <c r="D927" s="38"/>
    </row>
    <row r="928" spans="3:4">
      <c r="C928" s="38"/>
      <c r="D928" s="38"/>
    </row>
    <row r="929" spans="3:4">
      <c r="C929" s="38"/>
      <c r="D929" s="38"/>
    </row>
    <row r="930" spans="3:4">
      <c r="C930" s="38"/>
      <c r="D930" s="38"/>
    </row>
    <row r="931" spans="3:4">
      <c r="C931" s="38"/>
      <c r="D931" s="38"/>
    </row>
    <row r="932" spans="3:4">
      <c r="C932" s="38"/>
      <c r="D932" s="38"/>
    </row>
    <row r="933" spans="3:4">
      <c r="C933" s="38"/>
      <c r="D933" s="38"/>
    </row>
    <row r="934" spans="3:4">
      <c r="C934" s="38"/>
      <c r="D934" s="38"/>
    </row>
    <row r="935" spans="3:4">
      <c r="C935" s="38"/>
      <c r="D935" s="38"/>
    </row>
    <row r="936" spans="3:4">
      <c r="C936" s="38"/>
      <c r="D936" s="38"/>
    </row>
    <row r="937" spans="3:4">
      <c r="C937" s="38"/>
      <c r="D937" s="38"/>
    </row>
    <row r="938" spans="3:4">
      <c r="C938" s="38"/>
      <c r="D938" s="38"/>
    </row>
    <row r="939" spans="3:4">
      <c r="C939" s="38"/>
      <c r="D939" s="38"/>
    </row>
    <row r="940" spans="3:4">
      <c r="C940" s="38"/>
      <c r="D940" s="38"/>
    </row>
    <row r="941" spans="3:4">
      <c r="C941" s="38"/>
      <c r="D941" s="38"/>
    </row>
    <row r="942" spans="3:4">
      <c r="C942" s="38"/>
      <c r="D942" s="38"/>
    </row>
    <row r="943" spans="3:4">
      <c r="C943" s="38"/>
      <c r="D943" s="38"/>
    </row>
    <row r="944" spans="3:4">
      <c r="C944" s="38"/>
      <c r="D944" s="38"/>
    </row>
    <row r="945" spans="3:4">
      <c r="C945" s="38"/>
      <c r="D945" s="38"/>
    </row>
    <row r="946" spans="3:4">
      <c r="C946" s="38"/>
      <c r="D946" s="38"/>
    </row>
    <row r="947" spans="3:4">
      <c r="C947" s="38"/>
      <c r="D947" s="38"/>
    </row>
    <row r="948" spans="3:4">
      <c r="C948" s="38"/>
      <c r="D948" s="38"/>
    </row>
    <row r="949" spans="3:4">
      <c r="C949" s="38"/>
      <c r="D949" s="38"/>
    </row>
    <row r="950" spans="3:4">
      <c r="C950" s="38"/>
      <c r="D950" s="38"/>
    </row>
    <row r="951" spans="3:4">
      <c r="C951" s="38"/>
      <c r="D951" s="38"/>
    </row>
    <row r="952" spans="3:4">
      <c r="C952" s="38"/>
      <c r="D952" s="38"/>
    </row>
    <row r="953" spans="3:4">
      <c r="C953" s="38"/>
      <c r="D953" s="38"/>
    </row>
    <row r="954" spans="3:4">
      <c r="C954" s="38"/>
      <c r="D954" s="38"/>
    </row>
    <row r="955" spans="3:4">
      <c r="C955" s="38"/>
      <c r="D955" s="38"/>
    </row>
    <row r="956" spans="3:4">
      <c r="C956" s="38"/>
      <c r="D956" s="38"/>
    </row>
    <row r="957" spans="3:4">
      <c r="C957" s="38"/>
      <c r="D957" s="38"/>
    </row>
    <row r="958" spans="3:4">
      <c r="C958" s="38"/>
      <c r="D958" s="38"/>
    </row>
    <row r="959" spans="3:4">
      <c r="C959" s="38"/>
      <c r="D959" s="38"/>
    </row>
    <row r="960" spans="3:4">
      <c r="C960" s="38"/>
      <c r="D960" s="38"/>
    </row>
    <row r="961" spans="3:4">
      <c r="C961" s="38"/>
      <c r="D961" s="38"/>
    </row>
    <row r="962" spans="3:4">
      <c r="C962" s="38"/>
      <c r="D962" s="38"/>
    </row>
    <row r="963" spans="3:4">
      <c r="C963" s="38"/>
      <c r="D963" s="38"/>
    </row>
    <row r="964" spans="3:4">
      <c r="C964" s="38"/>
      <c r="D964" s="38"/>
    </row>
    <row r="965" spans="3:4">
      <c r="C965" s="38"/>
      <c r="D965" s="38"/>
    </row>
    <row r="966" spans="3:4">
      <c r="C966" s="38"/>
      <c r="D966" s="38"/>
    </row>
    <row r="967" spans="3:4">
      <c r="C967" s="38"/>
      <c r="D967" s="38"/>
    </row>
    <row r="968" spans="3:4">
      <c r="C968" s="38"/>
      <c r="D968" s="38"/>
    </row>
    <row r="969" spans="3:4">
      <c r="C969" s="38"/>
      <c r="D969" s="38"/>
    </row>
    <row r="970" spans="3:4">
      <c r="C970" s="38"/>
      <c r="D970" s="38"/>
    </row>
    <row r="971" spans="3:4">
      <c r="C971" s="38"/>
      <c r="D971" s="38"/>
    </row>
    <row r="972" spans="3:4">
      <c r="C972" s="38"/>
      <c r="D972" s="38"/>
    </row>
    <row r="973" spans="3:4">
      <c r="C973" s="38"/>
      <c r="D973" s="38"/>
    </row>
    <row r="974" spans="3:4">
      <c r="C974" s="38"/>
      <c r="D974" s="38"/>
    </row>
    <row r="975" spans="3:4">
      <c r="C975" s="38"/>
      <c r="D975" s="38"/>
    </row>
    <row r="976" spans="3:4">
      <c r="C976" s="38"/>
      <c r="D976" s="38"/>
    </row>
    <row r="977" spans="3:4">
      <c r="C977" s="38"/>
      <c r="D977" s="38"/>
    </row>
    <row r="978" spans="3:4">
      <c r="C978" s="38"/>
      <c r="D978" s="38"/>
    </row>
    <row r="979" spans="3:4">
      <c r="C979" s="38"/>
      <c r="D979" s="38"/>
    </row>
    <row r="980" spans="3:4">
      <c r="C980" s="38"/>
      <c r="D980" s="38"/>
    </row>
    <row r="981" spans="3:4">
      <c r="C981" s="38"/>
      <c r="D981" s="38"/>
    </row>
    <row r="982" spans="3:4">
      <c r="C982" s="38"/>
      <c r="D982" s="38"/>
    </row>
    <row r="983" spans="3:4">
      <c r="C983" s="38"/>
      <c r="D983" s="38"/>
    </row>
    <row r="984" spans="3:4">
      <c r="C984" s="38"/>
      <c r="D984" s="38"/>
    </row>
    <row r="985" spans="3:4">
      <c r="C985" s="38"/>
      <c r="D985" s="38"/>
    </row>
    <row r="986" spans="3:4">
      <c r="C986" s="38"/>
      <c r="D986" s="38"/>
    </row>
    <row r="987" spans="3:4">
      <c r="C987" s="38"/>
      <c r="D987" s="38"/>
    </row>
    <row r="988" spans="3:4">
      <c r="C988" s="38"/>
      <c r="D988" s="38"/>
    </row>
    <row r="989" spans="3:4">
      <c r="C989" s="38"/>
      <c r="D989" s="38"/>
    </row>
    <row r="990" spans="3:4">
      <c r="C990" s="38"/>
      <c r="D990" s="38"/>
    </row>
    <row r="991" spans="3:4">
      <c r="C991" s="38"/>
      <c r="D991" s="38"/>
    </row>
    <row r="992" spans="3:4">
      <c r="C992" s="38"/>
      <c r="D992" s="38"/>
    </row>
    <row r="993" spans="3:4">
      <c r="C993" s="38"/>
      <c r="D993" s="38"/>
    </row>
    <row r="994" spans="3:4">
      <c r="C994" s="38"/>
      <c r="D994" s="38"/>
    </row>
    <row r="995" spans="3:4">
      <c r="C995" s="38"/>
      <c r="D995" s="38"/>
    </row>
    <row r="996" spans="3:4">
      <c r="C996" s="38"/>
      <c r="D996" s="38"/>
    </row>
    <row r="997" spans="3:4">
      <c r="C997" s="38"/>
      <c r="D997" s="38"/>
    </row>
    <row r="998" spans="3:4">
      <c r="C998" s="38"/>
      <c r="D998" s="38"/>
    </row>
    <row r="999" spans="3:4">
      <c r="C999" s="38"/>
      <c r="D999" s="38"/>
    </row>
    <row r="1000" spans="3:4">
      <c r="C1000" s="38"/>
      <c r="D1000" s="38"/>
    </row>
    <row r="1001" spans="3:4">
      <c r="C1001" s="38"/>
      <c r="D1001" s="38"/>
    </row>
    <row r="1002" spans="3:4">
      <c r="C1002" s="38"/>
      <c r="D1002" s="38"/>
    </row>
    <row r="1003" spans="3:4">
      <c r="C1003" s="38"/>
      <c r="D1003" s="38"/>
    </row>
    <row r="1004" spans="3:4">
      <c r="C1004" s="38"/>
      <c r="D1004" s="38"/>
    </row>
    <row r="1005" spans="3:4">
      <c r="C1005" s="38"/>
      <c r="D1005" s="38"/>
    </row>
    <row r="1006" spans="3:4">
      <c r="C1006" s="38"/>
      <c r="D1006" s="38"/>
    </row>
    <row r="1007" spans="3:4">
      <c r="C1007" s="38"/>
      <c r="D1007" s="38"/>
    </row>
    <row r="1008" spans="3:4">
      <c r="C1008" s="38"/>
      <c r="D1008" s="38"/>
    </row>
    <row r="1009" spans="3:4">
      <c r="C1009" s="38"/>
      <c r="D1009" s="38"/>
    </row>
    <row r="1010" spans="3:4">
      <c r="C1010" s="38"/>
      <c r="D1010" s="38"/>
    </row>
    <row r="1011" spans="3:4">
      <c r="C1011" s="38"/>
      <c r="D1011" s="38"/>
    </row>
    <row r="1012" spans="3:4">
      <c r="C1012" s="38"/>
      <c r="D1012" s="38"/>
    </row>
    <row r="1013" spans="3:4">
      <c r="C1013" s="38"/>
      <c r="D1013" s="38"/>
    </row>
    <row r="1014" spans="3:4">
      <c r="C1014" s="38"/>
      <c r="D1014" s="38"/>
    </row>
    <row r="1015" spans="3:4">
      <c r="C1015" s="38"/>
      <c r="D1015" s="38"/>
    </row>
    <row r="1016" spans="3:4">
      <c r="C1016" s="38"/>
      <c r="D1016" s="38"/>
    </row>
    <row r="1017" spans="3:4">
      <c r="C1017" s="38"/>
      <c r="D1017" s="38"/>
    </row>
    <row r="1018" spans="3:4">
      <c r="C1018" s="38"/>
      <c r="D1018" s="38"/>
    </row>
    <row r="1019" spans="3:4">
      <c r="C1019" s="38"/>
      <c r="D1019" s="38"/>
    </row>
    <row r="1020" spans="3:4">
      <c r="C1020" s="38"/>
      <c r="D1020" s="38"/>
    </row>
    <row r="1021" spans="3:4">
      <c r="C1021" s="38"/>
      <c r="D1021" s="38"/>
    </row>
    <row r="1022" spans="3:4">
      <c r="C1022" s="38"/>
      <c r="D1022" s="38"/>
    </row>
    <row r="1023" spans="3:4">
      <c r="C1023" s="38"/>
      <c r="D1023" s="38"/>
    </row>
    <row r="1024" spans="3:4">
      <c r="C1024" s="38"/>
      <c r="D1024" s="38"/>
    </row>
    <row r="1025" spans="3:4">
      <c r="C1025" s="38"/>
      <c r="D1025" s="38"/>
    </row>
    <row r="1026" spans="3:4">
      <c r="C1026" s="38"/>
      <c r="D1026" s="38"/>
    </row>
    <row r="1027" spans="3:4">
      <c r="C1027" s="38"/>
      <c r="D1027" s="38"/>
    </row>
    <row r="1028" spans="3:4">
      <c r="C1028" s="38"/>
      <c r="D1028" s="38"/>
    </row>
    <row r="1029" spans="3:4">
      <c r="C1029" s="38"/>
      <c r="D1029" s="38"/>
    </row>
    <row r="1030" spans="3:4">
      <c r="C1030" s="38"/>
      <c r="D1030" s="38"/>
    </row>
    <row r="1031" spans="3:4">
      <c r="C1031" s="38"/>
      <c r="D1031" s="38"/>
    </row>
    <row r="1032" spans="3:4">
      <c r="C1032" s="38"/>
      <c r="D1032" s="38"/>
    </row>
    <row r="1033" spans="3:4">
      <c r="C1033" s="38"/>
      <c r="D1033" s="38"/>
    </row>
    <row r="1034" spans="3:4">
      <c r="C1034" s="38"/>
      <c r="D1034" s="38"/>
    </row>
    <row r="1035" spans="3:4">
      <c r="C1035" s="38"/>
      <c r="D1035" s="38"/>
    </row>
    <row r="1036" spans="3:4">
      <c r="C1036" s="38"/>
      <c r="D1036" s="38"/>
    </row>
    <row r="1037" spans="3:4">
      <c r="C1037" s="38"/>
      <c r="D1037" s="38"/>
    </row>
    <row r="1038" spans="3:4">
      <c r="C1038" s="38"/>
      <c r="D1038" s="38"/>
    </row>
    <row r="1039" spans="3:4">
      <c r="C1039" s="38"/>
      <c r="D1039" s="38"/>
    </row>
    <row r="1040" spans="3:4">
      <c r="C1040" s="38"/>
      <c r="D1040" s="38"/>
    </row>
    <row r="1041" spans="3:4">
      <c r="C1041" s="38"/>
      <c r="D1041" s="38"/>
    </row>
    <row r="1042" spans="3:4">
      <c r="C1042" s="38"/>
      <c r="D1042" s="38"/>
    </row>
    <row r="1043" spans="3:4">
      <c r="C1043" s="38"/>
      <c r="D1043" s="38"/>
    </row>
    <row r="1044" spans="3:4">
      <c r="C1044" s="38"/>
      <c r="D1044" s="38"/>
    </row>
    <row r="1045" spans="3:4">
      <c r="C1045" s="38"/>
      <c r="D1045" s="38"/>
    </row>
    <row r="1046" spans="3:4">
      <c r="C1046" s="38"/>
      <c r="D1046" s="38"/>
    </row>
    <row r="1047" spans="3:4">
      <c r="C1047" s="38"/>
      <c r="D1047" s="38"/>
    </row>
    <row r="1048" spans="3:4">
      <c r="C1048" s="38"/>
      <c r="D1048" s="38"/>
    </row>
    <row r="1049" spans="3:4">
      <c r="C1049" s="38"/>
      <c r="D1049" s="38"/>
    </row>
    <row r="1050" spans="3:4">
      <c r="C1050" s="38"/>
      <c r="D1050" s="38"/>
    </row>
    <row r="1051" spans="3:4">
      <c r="C1051" s="38"/>
      <c r="D1051" s="38"/>
    </row>
    <row r="1052" spans="3:4">
      <c r="C1052" s="38"/>
      <c r="D1052" s="38"/>
    </row>
    <row r="1053" spans="3:4">
      <c r="C1053" s="38"/>
      <c r="D1053" s="38"/>
    </row>
    <row r="1054" spans="3:4">
      <c r="C1054" s="38"/>
      <c r="D1054" s="38"/>
    </row>
    <row r="1055" spans="3:4">
      <c r="C1055" s="38"/>
      <c r="D1055" s="38"/>
    </row>
    <row r="1056" spans="3:4">
      <c r="C1056" s="38"/>
      <c r="D1056" s="38"/>
    </row>
    <row r="1057" spans="3:4">
      <c r="C1057" s="38"/>
      <c r="D1057" s="38"/>
    </row>
    <row r="1058" spans="3:4">
      <c r="C1058" s="38"/>
      <c r="D1058" s="38"/>
    </row>
    <row r="1059" spans="3:4">
      <c r="C1059" s="38"/>
      <c r="D1059" s="38"/>
    </row>
    <row r="1060" spans="3:4">
      <c r="C1060" s="38"/>
      <c r="D1060" s="38"/>
    </row>
    <row r="1061" spans="3:4">
      <c r="C1061" s="38"/>
      <c r="D1061" s="38"/>
    </row>
    <row r="1062" spans="3:4">
      <c r="C1062" s="38"/>
      <c r="D1062" s="38"/>
    </row>
    <row r="1063" spans="3:4">
      <c r="C1063" s="38"/>
      <c r="D1063" s="38"/>
    </row>
    <row r="1064" spans="3:4">
      <c r="C1064" s="38"/>
      <c r="D1064" s="38"/>
    </row>
    <row r="1065" spans="3:4">
      <c r="C1065" s="38"/>
      <c r="D1065" s="38"/>
    </row>
    <row r="1066" spans="3:4">
      <c r="C1066" s="38"/>
      <c r="D1066" s="38"/>
    </row>
    <row r="1067" spans="3:4">
      <c r="C1067" s="38"/>
      <c r="D1067" s="38"/>
    </row>
    <row r="1068" spans="3:4">
      <c r="C1068" s="38"/>
      <c r="D1068" s="38"/>
    </row>
    <row r="1069" spans="3:4">
      <c r="C1069" s="38"/>
      <c r="D1069" s="38"/>
    </row>
    <row r="1070" spans="3:4">
      <c r="C1070" s="38"/>
      <c r="D1070" s="38"/>
    </row>
    <row r="1071" spans="3:4">
      <c r="C1071" s="38"/>
      <c r="D1071" s="38"/>
    </row>
    <row r="1072" spans="3:4">
      <c r="C1072" s="38"/>
      <c r="D1072" s="38"/>
    </row>
    <row r="1073" spans="3:4">
      <c r="C1073" s="38"/>
      <c r="D1073" s="38"/>
    </row>
    <row r="1074" spans="3:4">
      <c r="C1074" s="38"/>
      <c r="D1074" s="38"/>
    </row>
    <row r="1075" spans="3:4">
      <c r="C1075" s="38"/>
      <c r="D1075" s="38"/>
    </row>
    <row r="1076" spans="3:4">
      <c r="C1076" s="38"/>
      <c r="D1076" s="38"/>
    </row>
    <row r="1077" spans="3:4">
      <c r="C1077" s="38"/>
      <c r="D1077" s="38"/>
    </row>
    <row r="1078" spans="3:4">
      <c r="C1078" s="38"/>
      <c r="D1078" s="38"/>
    </row>
    <row r="1079" spans="3:4">
      <c r="C1079" s="38"/>
      <c r="D1079" s="38"/>
    </row>
    <row r="1080" spans="3:4">
      <c r="C1080" s="38"/>
      <c r="D1080" s="38"/>
    </row>
    <row r="1081" spans="3:4">
      <c r="C1081" s="38"/>
      <c r="D1081" s="38"/>
    </row>
    <row r="1082" spans="3:4">
      <c r="C1082" s="38"/>
      <c r="D1082" s="38"/>
    </row>
    <row r="1083" spans="3:4">
      <c r="C1083" s="38"/>
      <c r="D1083" s="38"/>
    </row>
    <row r="1084" spans="3:4">
      <c r="C1084" s="38"/>
      <c r="D1084" s="38"/>
    </row>
    <row r="1085" spans="3:4">
      <c r="C1085" s="38"/>
      <c r="D1085" s="38"/>
    </row>
    <row r="1086" spans="3:4">
      <c r="C1086" s="38"/>
      <c r="D1086" s="38"/>
    </row>
    <row r="1087" spans="3:4">
      <c r="C1087" s="38"/>
      <c r="D1087" s="38"/>
    </row>
    <row r="1088" spans="3:4">
      <c r="C1088" s="38"/>
      <c r="D1088" s="38"/>
    </row>
    <row r="1089" spans="3:4">
      <c r="C1089" s="38"/>
      <c r="D1089" s="38"/>
    </row>
    <row r="1090" spans="3:4">
      <c r="C1090" s="38"/>
      <c r="D1090" s="38"/>
    </row>
    <row r="1091" spans="3:4">
      <c r="C1091" s="38"/>
      <c r="D1091" s="38"/>
    </row>
    <row r="1092" spans="3:4">
      <c r="C1092" s="38"/>
      <c r="D1092" s="38"/>
    </row>
    <row r="1093" spans="3:4">
      <c r="C1093" s="38"/>
      <c r="D1093" s="38"/>
    </row>
    <row r="1094" spans="3:4">
      <c r="C1094" s="38"/>
      <c r="D1094" s="38"/>
    </row>
    <row r="1095" spans="3:4">
      <c r="C1095" s="38"/>
      <c r="D1095" s="38"/>
    </row>
    <row r="1096" spans="3:4">
      <c r="C1096" s="38"/>
      <c r="D1096" s="38"/>
    </row>
    <row r="1097" spans="3:4">
      <c r="C1097" s="38"/>
      <c r="D1097" s="38"/>
    </row>
    <row r="1098" spans="3:4">
      <c r="C1098" s="38"/>
      <c r="D1098" s="38"/>
    </row>
    <row r="1099" spans="3:4">
      <c r="C1099" s="38"/>
      <c r="D1099" s="38"/>
    </row>
    <row r="1100" spans="3:4">
      <c r="C1100" s="38"/>
      <c r="D1100" s="38"/>
    </row>
    <row r="1101" spans="3:4">
      <c r="C1101" s="38"/>
      <c r="D1101" s="38"/>
    </row>
    <row r="1102" spans="3:4">
      <c r="C1102" s="38"/>
      <c r="D1102" s="38"/>
    </row>
    <row r="1103" spans="3:4">
      <c r="C1103" s="38"/>
      <c r="D1103" s="38"/>
    </row>
    <row r="1104" spans="3:4">
      <c r="C1104" s="38"/>
      <c r="D1104" s="38"/>
    </row>
    <row r="1105" spans="3:4">
      <c r="C1105" s="38"/>
      <c r="D1105" s="38"/>
    </row>
    <row r="1106" spans="3:4">
      <c r="C1106" s="38"/>
      <c r="D1106" s="38"/>
    </row>
    <row r="1107" spans="3:4">
      <c r="C1107" s="38"/>
      <c r="D1107" s="38"/>
    </row>
    <row r="1108" spans="3:4">
      <c r="C1108" s="38"/>
      <c r="D1108" s="38"/>
    </row>
    <row r="1109" spans="3:4">
      <c r="C1109" s="38"/>
      <c r="D1109" s="38"/>
    </row>
    <row r="1110" spans="3:4">
      <c r="C1110" s="38"/>
      <c r="D1110" s="38"/>
    </row>
    <row r="1111" spans="3:4">
      <c r="C1111" s="38"/>
      <c r="D1111" s="38"/>
    </row>
    <row r="1112" spans="3:4">
      <c r="C1112" s="38"/>
      <c r="D1112" s="38"/>
    </row>
    <row r="1113" spans="3:4">
      <c r="C1113" s="38"/>
      <c r="D1113" s="38"/>
    </row>
    <row r="1114" spans="3:4">
      <c r="C1114" s="38"/>
      <c r="D1114" s="38"/>
    </row>
    <row r="1115" spans="3:4">
      <c r="C1115" s="38"/>
      <c r="D1115" s="38"/>
    </row>
    <row r="1116" spans="3:4">
      <c r="C1116" s="38"/>
      <c r="D1116" s="38"/>
    </row>
    <row r="1117" spans="3:4">
      <c r="C1117" s="38"/>
      <c r="D1117" s="38"/>
    </row>
    <row r="1118" spans="3:4">
      <c r="C1118" s="38"/>
      <c r="D1118" s="38"/>
    </row>
    <row r="1119" spans="3:4">
      <c r="C1119" s="38"/>
      <c r="D1119" s="38"/>
    </row>
    <row r="1120" spans="3:4">
      <c r="C1120" s="38"/>
      <c r="D1120" s="38"/>
    </row>
    <row r="1121" spans="3:4">
      <c r="C1121" s="38"/>
      <c r="D1121" s="38"/>
    </row>
    <row r="1122" spans="3:4">
      <c r="C1122" s="38"/>
      <c r="D1122" s="38"/>
    </row>
    <row r="1123" spans="3:4">
      <c r="C1123" s="38"/>
      <c r="D1123" s="38"/>
    </row>
    <row r="1124" spans="3:4">
      <c r="C1124" s="38"/>
      <c r="D1124" s="38"/>
    </row>
    <row r="1125" spans="3:4">
      <c r="C1125" s="38"/>
      <c r="D1125" s="38"/>
    </row>
    <row r="1126" spans="3:4">
      <c r="C1126" s="38"/>
      <c r="D1126" s="38"/>
    </row>
    <row r="1127" spans="3:4">
      <c r="C1127" s="38"/>
      <c r="D1127" s="38"/>
    </row>
    <row r="1128" spans="3:4">
      <c r="C1128" s="38"/>
      <c r="D1128" s="38"/>
    </row>
    <row r="1129" spans="3:4">
      <c r="C1129" s="38"/>
      <c r="D1129" s="38"/>
    </row>
    <row r="1130" spans="3:4">
      <c r="C1130" s="38"/>
      <c r="D1130" s="38"/>
    </row>
    <row r="1131" spans="3:4">
      <c r="C1131" s="38"/>
      <c r="D1131" s="38"/>
    </row>
    <row r="1132" spans="3:4">
      <c r="C1132" s="38"/>
      <c r="D1132" s="38"/>
    </row>
    <row r="1133" spans="3:4">
      <c r="C1133" s="38"/>
      <c r="D1133" s="38"/>
    </row>
    <row r="1134" spans="3:4">
      <c r="C1134" s="38"/>
      <c r="D1134" s="38"/>
    </row>
    <row r="1135" spans="3:4">
      <c r="C1135" s="38"/>
      <c r="D1135" s="38"/>
    </row>
    <row r="1136" spans="3:4">
      <c r="C1136" s="38"/>
      <c r="D1136" s="38"/>
    </row>
    <row r="1137" spans="3:4">
      <c r="C1137" s="38"/>
      <c r="D1137" s="38"/>
    </row>
    <row r="1138" spans="3:4">
      <c r="C1138" s="38"/>
      <c r="D1138" s="38"/>
    </row>
    <row r="1139" spans="3:4">
      <c r="C1139" s="38"/>
      <c r="D1139" s="38"/>
    </row>
    <row r="1140" spans="3:4">
      <c r="C1140" s="38"/>
      <c r="D1140" s="38"/>
    </row>
    <row r="1141" spans="3:4">
      <c r="C1141" s="38"/>
      <c r="D1141" s="38"/>
    </row>
    <row r="1142" spans="3:4">
      <c r="C1142" s="38"/>
      <c r="D1142" s="38"/>
    </row>
    <row r="1143" spans="3:4">
      <c r="C1143" s="38"/>
      <c r="D1143" s="38"/>
    </row>
    <row r="1144" spans="3:4">
      <c r="C1144" s="38"/>
      <c r="D1144" s="38"/>
    </row>
    <row r="1145" spans="3:4">
      <c r="C1145" s="38"/>
      <c r="D1145" s="38"/>
    </row>
    <row r="1146" spans="3:4">
      <c r="C1146" s="38"/>
      <c r="D1146" s="38"/>
    </row>
    <row r="1147" spans="3:4">
      <c r="C1147" s="38"/>
      <c r="D1147" s="38"/>
    </row>
    <row r="1148" spans="3:4">
      <c r="C1148" s="38"/>
      <c r="D1148" s="38"/>
    </row>
    <row r="1149" spans="3:4">
      <c r="C1149" s="38"/>
      <c r="D1149" s="38"/>
    </row>
    <row r="1150" spans="3:4">
      <c r="C1150" s="38"/>
      <c r="D1150" s="38"/>
    </row>
    <row r="1151" spans="3:4">
      <c r="C1151" s="38"/>
      <c r="D1151" s="38"/>
    </row>
    <row r="1152" spans="3:4">
      <c r="C1152" s="38"/>
      <c r="D1152" s="38"/>
    </row>
    <row r="1153" spans="3:4">
      <c r="C1153" s="38"/>
      <c r="D1153" s="38"/>
    </row>
    <row r="1154" spans="3:4">
      <c r="C1154" s="38"/>
      <c r="D1154" s="38"/>
    </row>
    <row r="1155" spans="3:4">
      <c r="C1155" s="38"/>
      <c r="D1155" s="38"/>
    </row>
    <row r="1156" spans="3:4">
      <c r="C1156" s="38"/>
      <c r="D1156" s="38"/>
    </row>
    <row r="1157" spans="3:4">
      <c r="C1157" s="38"/>
      <c r="D1157" s="38"/>
    </row>
    <row r="1158" spans="3:4">
      <c r="C1158" s="38"/>
      <c r="D1158" s="38"/>
    </row>
    <row r="1159" spans="3:4">
      <c r="C1159" s="38"/>
      <c r="D1159" s="38"/>
    </row>
    <row r="1160" spans="3:4">
      <c r="C1160" s="38"/>
      <c r="D1160" s="38"/>
    </row>
    <row r="1161" spans="3:4">
      <c r="C1161" s="38"/>
      <c r="D1161" s="38"/>
    </row>
    <row r="1162" spans="3:4">
      <c r="C1162" s="38"/>
      <c r="D1162" s="38"/>
    </row>
    <row r="1163" spans="3:4">
      <c r="C1163" s="38"/>
      <c r="D1163" s="38"/>
    </row>
    <row r="1164" spans="3:4">
      <c r="C1164" s="38"/>
      <c r="D1164" s="38"/>
    </row>
    <row r="1165" spans="3:4">
      <c r="C1165" s="38"/>
      <c r="D1165" s="38"/>
    </row>
    <row r="1166" spans="3:4">
      <c r="C1166" s="38"/>
      <c r="D1166" s="38"/>
    </row>
    <row r="1167" spans="3:4">
      <c r="C1167" s="38"/>
      <c r="D1167" s="38"/>
    </row>
    <row r="1168" spans="3:4">
      <c r="C1168" s="38"/>
      <c r="D1168" s="38"/>
    </row>
    <row r="1169" spans="3:4">
      <c r="C1169" s="38"/>
      <c r="D1169" s="38"/>
    </row>
    <row r="1170" spans="3:4">
      <c r="C1170" s="38"/>
      <c r="D1170" s="38"/>
    </row>
    <row r="1171" spans="3:4">
      <c r="C1171" s="38"/>
      <c r="D1171" s="38"/>
    </row>
    <row r="1172" spans="3:4">
      <c r="C1172" s="38"/>
      <c r="D1172" s="38"/>
    </row>
    <row r="1173" spans="3:4">
      <c r="C1173" s="38"/>
      <c r="D1173" s="38"/>
    </row>
    <row r="1174" spans="3:4">
      <c r="C1174" s="38"/>
      <c r="D1174" s="38"/>
    </row>
    <row r="1175" spans="3:4">
      <c r="C1175" s="38"/>
      <c r="D1175" s="38"/>
    </row>
    <row r="1176" spans="3:4">
      <c r="C1176" s="38"/>
      <c r="D1176" s="38"/>
    </row>
    <row r="1177" spans="3:4">
      <c r="C1177" s="38"/>
      <c r="D1177" s="38"/>
    </row>
    <row r="1178" spans="3:4">
      <c r="C1178" s="38"/>
      <c r="D1178" s="38"/>
    </row>
    <row r="1179" spans="3:4">
      <c r="C1179" s="38"/>
      <c r="D1179" s="38"/>
    </row>
    <row r="1180" spans="3:4">
      <c r="C1180" s="38"/>
      <c r="D1180" s="38"/>
    </row>
    <row r="1181" spans="3:4">
      <c r="C1181" s="38"/>
      <c r="D1181" s="38"/>
    </row>
    <row r="1182" spans="3:4">
      <c r="C1182" s="38"/>
      <c r="D1182" s="38"/>
    </row>
    <row r="1183" spans="3:4">
      <c r="C1183" s="38"/>
      <c r="D1183" s="38"/>
    </row>
    <row r="1184" spans="3:4">
      <c r="C1184" s="38"/>
      <c r="D1184" s="38"/>
    </row>
    <row r="1185" spans="3:4">
      <c r="C1185" s="38"/>
      <c r="D1185" s="38"/>
    </row>
    <row r="1186" spans="3:4">
      <c r="C1186" s="38"/>
      <c r="D1186" s="38"/>
    </row>
    <row r="1187" spans="3:4">
      <c r="C1187" s="38"/>
      <c r="D1187" s="38"/>
    </row>
    <row r="1188" spans="3:4">
      <c r="C1188" s="38"/>
      <c r="D1188" s="38"/>
    </row>
    <row r="1189" spans="3:4">
      <c r="C1189" s="38"/>
      <c r="D1189" s="38"/>
    </row>
    <row r="1190" spans="3:4">
      <c r="C1190" s="38"/>
      <c r="D1190" s="38"/>
    </row>
    <row r="1191" spans="3:4">
      <c r="C1191" s="38"/>
      <c r="D1191" s="38"/>
    </row>
    <row r="1192" spans="3:4">
      <c r="C1192" s="38"/>
      <c r="D1192" s="38"/>
    </row>
    <row r="1193" spans="3:4">
      <c r="C1193" s="38"/>
      <c r="D1193" s="38"/>
    </row>
    <row r="1194" spans="3:4">
      <c r="C1194" s="38"/>
      <c r="D1194" s="38"/>
    </row>
    <row r="1195" spans="3:4">
      <c r="C1195" s="38"/>
      <c r="D1195" s="38"/>
    </row>
    <row r="1196" spans="3:4">
      <c r="C1196" s="38"/>
      <c r="D1196" s="38"/>
    </row>
    <row r="1197" spans="3:4">
      <c r="C1197" s="38"/>
      <c r="D1197" s="38"/>
    </row>
    <row r="1198" spans="3:4">
      <c r="C1198" s="38"/>
      <c r="D1198" s="38"/>
    </row>
    <row r="1199" spans="3:4">
      <c r="C1199" s="38"/>
      <c r="D1199" s="38"/>
    </row>
    <row r="1200" spans="3:4">
      <c r="C1200" s="38"/>
      <c r="D1200" s="38"/>
    </row>
    <row r="1201" spans="3:4">
      <c r="C1201" s="38"/>
      <c r="D1201" s="38"/>
    </row>
    <row r="1202" spans="3:4">
      <c r="C1202" s="38"/>
      <c r="D1202" s="38"/>
    </row>
    <row r="1203" spans="3:4">
      <c r="C1203" s="38"/>
      <c r="D1203" s="38"/>
    </row>
    <row r="1204" spans="3:4">
      <c r="C1204" s="38"/>
      <c r="D1204" s="38"/>
    </row>
    <row r="1205" spans="3:4">
      <c r="C1205" s="38"/>
      <c r="D1205" s="38"/>
    </row>
    <row r="1206" spans="3:4">
      <c r="C1206" s="38"/>
      <c r="D1206" s="38"/>
    </row>
    <row r="1207" spans="3:4">
      <c r="C1207" s="38"/>
      <c r="D1207" s="38"/>
    </row>
    <row r="1208" spans="3:4">
      <c r="C1208" s="38"/>
      <c r="D1208" s="38"/>
    </row>
    <row r="1209" spans="3:4">
      <c r="C1209" s="38"/>
      <c r="D1209" s="38"/>
    </row>
    <row r="1210" spans="3:4">
      <c r="C1210" s="38"/>
      <c r="D1210" s="38"/>
    </row>
    <row r="1211" spans="3:4">
      <c r="C1211" s="38"/>
      <c r="D1211" s="38"/>
    </row>
    <row r="1212" spans="3:4">
      <c r="C1212" s="38"/>
      <c r="D1212" s="38"/>
    </row>
    <row r="1213" spans="3:4">
      <c r="C1213" s="38"/>
      <c r="D1213" s="38"/>
    </row>
    <row r="1214" spans="3:4">
      <c r="C1214" s="38"/>
      <c r="D1214" s="38"/>
    </row>
    <row r="1215" spans="3:4">
      <c r="C1215" s="38"/>
      <c r="D1215" s="38"/>
    </row>
    <row r="1216" spans="3:4">
      <c r="C1216" s="38"/>
      <c r="D1216" s="38"/>
    </row>
    <row r="1217" spans="3:4">
      <c r="C1217" s="38"/>
      <c r="D1217" s="38"/>
    </row>
    <row r="1218" spans="3:4">
      <c r="C1218" s="38"/>
      <c r="D1218" s="38"/>
    </row>
    <row r="1219" spans="3:4">
      <c r="C1219" s="38"/>
      <c r="D1219" s="38"/>
    </row>
    <row r="1220" spans="3:4">
      <c r="C1220" s="38"/>
      <c r="D1220" s="38"/>
    </row>
    <row r="1221" spans="3:4">
      <c r="C1221" s="38"/>
      <c r="D1221" s="38"/>
    </row>
    <row r="1222" spans="3:4">
      <c r="C1222" s="38"/>
      <c r="D1222" s="38"/>
    </row>
    <row r="1223" spans="3:4">
      <c r="C1223" s="38"/>
      <c r="D1223" s="38"/>
    </row>
    <row r="1224" spans="3:4">
      <c r="C1224" s="38"/>
      <c r="D1224" s="38"/>
    </row>
    <row r="1225" spans="3:4">
      <c r="C1225" s="38"/>
      <c r="D1225" s="38"/>
    </row>
    <row r="1226" spans="3:4">
      <c r="C1226" s="38"/>
      <c r="D1226" s="38"/>
    </row>
    <row r="1227" spans="3:4">
      <c r="C1227" s="38"/>
      <c r="D1227" s="38"/>
    </row>
    <row r="1228" spans="3:4">
      <c r="C1228" s="38"/>
      <c r="D1228" s="38"/>
    </row>
    <row r="1229" spans="3:4">
      <c r="C1229" s="38"/>
      <c r="D1229" s="38"/>
    </row>
    <row r="1230" spans="3:4">
      <c r="C1230" s="38"/>
      <c r="D1230" s="38"/>
    </row>
    <row r="1231" spans="3:4">
      <c r="C1231" s="38"/>
      <c r="D1231" s="38"/>
    </row>
    <row r="1232" spans="3:4">
      <c r="C1232" s="38"/>
      <c r="D1232" s="38"/>
    </row>
    <row r="1233" spans="3:4">
      <c r="C1233" s="38"/>
      <c r="D1233" s="38"/>
    </row>
    <row r="1234" spans="3:4">
      <c r="C1234" s="38"/>
      <c r="D1234" s="38"/>
    </row>
    <row r="1235" spans="3:4">
      <c r="C1235" s="38"/>
      <c r="D1235" s="38"/>
    </row>
    <row r="1236" spans="3:4">
      <c r="C1236" s="38"/>
      <c r="D1236" s="38"/>
    </row>
    <row r="1237" spans="3:4">
      <c r="C1237" s="38"/>
      <c r="D1237" s="38"/>
    </row>
    <row r="1238" spans="3:4">
      <c r="C1238" s="38"/>
      <c r="D1238" s="38"/>
    </row>
    <row r="1239" spans="3:4">
      <c r="C1239" s="38"/>
      <c r="D1239" s="38"/>
    </row>
    <row r="1240" spans="3:4">
      <c r="C1240" s="38"/>
      <c r="D1240" s="38"/>
    </row>
    <row r="1241" spans="3:4">
      <c r="C1241" s="38"/>
      <c r="D1241" s="38"/>
    </row>
    <row r="1242" spans="3:4">
      <c r="C1242" s="38"/>
      <c r="D1242" s="38"/>
    </row>
    <row r="1243" spans="3:4">
      <c r="C1243" s="38"/>
      <c r="D1243" s="38"/>
    </row>
    <row r="1244" spans="3:4">
      <c r="C1244" s="38"/>
      <c r="D1244" s="38"/>
    </row>
    <row r="1245" spans="3:4">
      <c r="C1245" s="38"/>
      <c r="D1245" s="38"/>
    </row>
    <row r="1246" spans="3:4">
      <c r="C1246" s="38"/>
      <c r="D1246" s="38"/>
    </row>
    <row r="1247" spans="3:4">
      <c r="C1247" s="38"/>
      <c r="D1247" s="38"/>
    </row>
    <row r="1248" spans="3:4">
      <c r="C1248" s="38"/>
      <c r="D1248" s="38"/>
    </row>
    <row r="1249" spans="3:4">
      <c r="C1249" s="38"/>
      <c r="D1249" s="38"/>
    </row>
    <row r="1250" spans="3:4">
      <c r="C1250" s="38"/>
      <c r="D1250" s="38"/>
    </row>
    <row r="1251" spans="3:4">
      <c r="C1251" s="38"/>
      <c r="D1251" s="38"/>
    </row>
    <row r="1252" spans="3:4">
      <c r="C1252" s="38"/>
      <c r="D1252" s="38"/>
    </row>
    <row r="1253" spans="3:4">
      <c r="C1253" s="38"/>
      <c r="D1253" s="38"/>
    </row>
    <row r="1254" spans="3:4">
      <c r="C1254" s="38"/>
      <c r="D1254" s="38"/>
    </row>
    <row r="1255" spans="3:4">
      <c r="C1255" s="38"/>
      <c r="D1255" s="38"/>
    </row>
    <row r="1256" spans="3:4">
      <c r="C1256" s="38"/>
      <c r="D1256" s="38"/>
    </row>
    <row r="1257" spans="3:4">
      <c r="C1257" s="38"/>
      <c r="D1257" s="38"/>
    </row>
    <row r="1258" spans="3:4">
      <c r="C1258" s="38"/>
      <c r="D1258" s="38"/>
    </row>
    <row r="1259" spans="3:4">
      <c r="C1259" s="38"/>
      <c r="D1259" s="38"/>
    </row>
    <row r="1260" spans="3:4">
      <c r="C1260" s="38"/>
      <c r="D1260" s="38"/>
    </row>
    <row r="1261" spans="3:4">
      <c r="C1261" s="38"/>
      <c r="D1261" s="38"/>
    </row>
    <row r="1262" spans="3:4">
      <c r="C1262" s="38"/>
      <c r="D1262" s="38"/>
    </row>
    <row r="1263" spans="3:4">
      <c r="C1263" s="38"/>
      <c r="D1263" s="38"/>
    </row>
    <row r="1264" spans="3:4">
      <c r="C1264" s="38"/>
      <c r="D1264" s="38"/>
    </row>
    <row r="1265" spans="3:4">
      <c r="C1265" s="38"/>
      <c r="D1265" s="38"/>
    </row>
    <row r="1266" spans="3:4">
      <c r="C1266" s="38"/>
      <c r="D1266" s="38"/>
    </row>
    <row r="1267" spans="3:4">
      <c r="C1267" s="38"/>
      <c r="D1267" s="38"/>
    </row>
    <row r="1268" spans="3:4">
      <c r="C1268" s="38"/>
      <c r="D1268" s="38"/>
    </row>
    <row r="1269" spans="3:4">
      <c r="C1269" s="38"/>
      <c r="D1269" s="38"/>
    </row>
    <row r="1270" spans="3:4">
      <c r="C1270" s="38"/>
      <c r="D1270" s="38"/>
    </row>
    <row r="1271" spans="3:4">
      <c r="C1271" s="38"/>
      <c r="D1271" s="38"/>
    </row>
    <row r="1272" spans="3:4">
      <c r="C1272" s="38"/>
      <c r="D1272" s="38"/>
    </row>
    <row r="1273" spans="3:4">
      <c r="C1273" s="38"/>
      <c r="D1273" s="38"/>
    </row>
    <row r="1274" spans="3:4">
      <c r="C1274" s="38"/>
      <c r="D1274" s="38"/>
    </row>
    <row r="1275" spans="3:4">
      <c r="C1275" s="38"/>
      <c r="D1275" s="38"/>
    </row>
    <row r="1276" spans="3:4">
      <c r="C1276" s="38"/>
      <c r="D1276" s="38"/>
    </row>
    <row r="1277" spans="3:4">
      <c r="C1277" s="38"/>
      <c r="D1277" s="38"/>
    </row>
    <row r="1278" spans="3:4">
      <c r="C1278" s="38"/>
      <c r="D1278" s="38"/>
    </row>
    <row r="1279" spans="3:4">
      <c r="C1279" s="38"/>
      <c r="D1279" s="38"/>
    </row>
    <row r="1280" spans="3:4">
      <c r="C1280" s="38"/>
      <c r="D1280" s="38"/>
    </row>
    <row r="1281" spans="3:4">
      <c r="C1281" s="38"/>
      <c r="D1281" s="38"/>
    </row>
    <row r="1282" spans="3:4">
      <c r="C1282" s="38"/>
      <c r="D1282" s="38"/>
    </row>
    <row r="1283" spans="3:4">
      <c r="C1283" s="38"/>
      <c r="D1283" s="38"/>
    </row>
    <row r="1284" spans="3:4">
      <c r="C1284" s="38"/>
      <c r="D1284" s="38"/>
    </row>
    <row r="1285" spans="3:4">
      <c r="C1285" s="38"/>
      <c r="D1285" s="38"/>
    </row>
    <row r="1286" spans="3:4">
      <c r="C1286" s="38"/>
      <c r="D1286" s="38"/>
    </row>
    <row r="1287" spans="3:4">
      <c r="C1287" s="38"/>
      <c r="D1287" s="38"/>
    </row>
    <row r="1288" spans="3:4">
      <c r="C1288" s="38"/>
      <c r="D1288" s="38"/>
    </row>
    <row r="1289" spans="3:4">
      <c r="C1289" s="38"/>
      <c r="D1289" s="38"/>
    </row>
    <row r="1290" spans="3:4">
      <c r="C1290" s="38"/>
      <c r="D1290" s="38"/>
    </row>
    <row r="1291" spans="3:4">
      <c r="C1291" s="38"/>
      <c r="D1291" s="38"/>
    </row>
    <row r="1292" spans="3:4">
      <c r="C1292" s="38"/>
      <c r="D1292" s="38"/>
    </row>
    <row r="1293" spans="3:4">
      <c r="C1293" s="38"/>
      <c r="D1293" s="38"/>
    </row>
    <row r="1294" spans="3:4">
      <c r="C1294" s="38"/>
      <c r="D1294" s="38"/>
    </row>
    <row r="1295" spans="3:4">
      <c r="C1295" s="38"/>
      <c r="D1295" s="38"/>
    </row>
    <row r="1296" spans="3:4">
      <c r="C1296" s="38"/>
      <c r="D1296" s="38"/>
    </row>
    <row r="1297" spans="3:4">
      <c r="C1297" s="38"/>
      <c r="D1297" s="38"/>
    </row>
    <row r="1298" spans="3:4">
      <c r="C1298" s="38"/>
      <c r="D1298" s="38"/>
    </row>
    <row r="1299" spans="3:4">
      <c r="C1299" s="38"/>
      <c r="D1299" s="38"/>
    </row>
    <row r="1300" spans="3:4">
      <c r="C1300" s="38"/>
      <c r="D1300" s="38"/>
    </row>
    <row r="1301" spans="3:4">
      <c r="C1301" s="38"/>
      <c r="D1301" s="38"/>
    </row>
    <row r="1302" spans="3:4">
      <c r="C1302" s="38"/>
      <c r="D1302" s="38"/>
    </row>
    <row r="1303" spans="3:4">
      <c r="C1303" s="38"/>
      <c r="D1303" s="38"/>
    </row>
    <row r="1304" spans="3:4">
      <c r="C1304" s="38"/>
      <c r="D1304" s="38"/>
    </row>
    <row r="1305" spans="3:4">
      <c r="C1305" s="38"/>
      <c r="D1305" s="38"/>
    </row>
    <row r="1306" spans="3:4">
      <c r="C1306" s="38"/>
      <c r="D1306" s="38"/>
    </row>
    <row r="1307" spans="3:4">
      <c r="C1307" s="38"/>
      <c r="D1307" s="38"/>
    </row>
    <row r="1308" spans="3:4">
      <c r="C1308" s="38"/>
      <c r="D1308" s="38"/>
    </row>
    <row r="1309" spans="3:4">
      <c r="C1309" s="38"/>
      <c r="D1309" s="38"/>
    </row>
    <row r="1310" spans="3:4">
      <c r="C1310" s="38"/>
      <c r="D1310" s="38"/>
    </row>
    <row r="1311" spans="3:4">
      <c r="C1311" s="38"/>
      <c r="D1311" s="38"/>
    </row>
    <row r="1312" spans="3:4">
      <c r="C1312" s="38"/>
      <c r="D1312" s="38"/>
    </row>
    <row r="1313" spans="3:4">
      <c r="C1313" s="38"/>
      <c r="D1313" s="38"/>
    </row>
    <row r="1314" spans="3:4">
      <c r="C1314" s="38"/>
      <c r="D1314" s="38"/>
    </row>
    <row r="1315" spans="3:4">
      <c r="C1315" s="38"/>
      <c r="D1315" s="38"/>
    </row>
    <row r="1316" spans="3:4">
      <c r="C1316" s="38"/>
      <c r="D1316" s="38"/>
    </row>
    <row r="1317" spans="3:4">
      <c r="C1317" s="38"/>
      <c r="D1317" s="38"/>
    </row>
    <row r="1318" spans="3:4">
      <c r="C1318" s="38"/>
      <c r="D1318" s="38"/>
    </row>
    <row r="1319" spans="3:4">
      <c r="C1319" s="38"/>
      <c r="D1319" s="38"/>
    </row>
    <row r="1320" spans="3:4">
      <c r="C1320" s="38"/>
      <c r="D1320" s="38"/>
    </row>
    <row r="1321" spans="3:4">
      <c r="C1321" s="38"/>
      <c r="D1321" s="38"/>
    </row>
    <row r="1322" spans="3:4">
      <c r="C1322" s="38"/>
      <c r="D1322" s="38"/>
    </row>
    <row r="1323" spans="3:4">
      <c r="C1323" s="38"/>
      <c r="D1323" s="38"/>
    </row>
    <row r="1324" spans="3:4">
      <c r="C1324" s="38"/>
      <c r="D1324" s="38"/>
    </row>
    <row r="1325" spans="3:4">
      <c r="C1325" s="38"/>
      <c r="D1325" s="38"/>
    </row>
    <row r="1326" spans="3:4">
      <c r="C1326" s="38"/>
      <c r="D1326" s="38"/>
    </row>
    <row r="1327" spans="3:4">
      <c r="C1327" s="38"/>
      <c r="D1327" s="38"/>
    </row>
    <row r="1328" spans="3:4">
      <c r="C1328" s="38"/>
      <c r="D1328" s="38"/>
    </row>
    <row r="1329" spans="3:4">
      <c r="C1329" s="38"/>
      <c r="D1329" s="38"/>
    </row>
    <row r="1330" spans="3:4">
      <c r="C1330" s="38"/>
      <c r="D1330" s="38"/>
    </row>
    <row r="1331" spans="3:4">
      <c r="C1331" s="38"/>
      <c r="D1331" s="38"/>
    </row>
    <row r="1332" spans="3:4">
      <c r="C1332" s="38"/>
      <c r="D1332" s="38"/>
    </row>
    <row r="1333" spans="3:4">
      <c r="C1333" s="38"/>
      <c r="D1333" s="38"/>
    </row>
    <row r="1334" spans="3:4">
      <c r="C1334" s="38"/>
      <c r="D1334" s="38"/>
    </row>
    <row r="1335" spans="3:4">
      <c r="C1335" s="38"/>
      <c r="D1335" s="38"/>
    </row>
    <row r="1336" spans="3:4">
      <c r="C1336" s="38"/>
      <c r="D1336" s="38"/>
    </row>
    <row r="1337" spans="3:4">
      <c r="C1337" s="38"/>
      <c r="D1337" s="38"/>
    </row>
    <row r="1338" spans="3:4">
      <c r="C1338" s="38"/>
      <c r="D1338" s="38"/>
    </row>
    <row r="1339" spans="3:4">
      <c r="C1339" s="38"/>
      <c r="D1339" s="38"/>
    </row>
    <row r="1340" spans="3:4">
      <c r="C1340" s="38"/>
      <c r="D1340" s="38"/>
    </row>
    <row r="1341" spans="3:4">
      <c r="C1341" s="38"/>
      <c r="D1341" s="38"/>
    </row>
    <row r="1342" spans="3:4">
      <c r="C1342" s="38"/>
      <c r="D1342" s="38"/>
    </row>
    <row r="1343" spans="3:4">
      <c r="C1343" s="38"/>
      <c r="D1343" s="38"/>
    </row>
    <row r="1344" spans="3:4">
      <c r="C1344" s="38"/>
      <c r="D1344" s="38"/>
    </row>
    <row r="1345" spans="3:4">
      <c r="C1345" s="38"/>
      <c r="D1345" s="38"/>
    </row>
    <row r="1346" spans="3:4">
      <c r="C1346" s="38"/>
      <c r="D1346" s="38"/>
    </row>
    <row r="1347" spans="3:4">
      <c r="C1347" s="38"/>
      <c r="D1347" s="38"/>
    </row>
    <row r="1348" spans="3:4">
      <c r="C1348" s="38"/>
      <c r="D1348" s="38"/>
    </row>
    <row r="1349" spans="3:4">
      <c r="C1349" s="38"/>
      <c r="D1349" s="38"/>
    </row>
    <row r="1350" spans="3:4">
      <c r="C1350" s="38"/>
      <c r="D1350" s="38"/>
    </row>
    <row r="1351" spans="3:4">
      <c r="C1351" s="38"/>
      <c r="D1351" s="38"/>
    </row>
    <row r="1352" spans="3:4">
      <c r="C1352" s="38"/>
      <c r="D1352" s="38"/>
    </row>
    <row r="1353" spans="3:4">
      <c r="C1353" s="38"/>
      <c r="D1353" s="38"/>
    </row>
    <row r="1354" spans="3:4">
      <c r="C1354" s="38"/>
      <c r="D1354" s="38"/>
    </row>
    <row r="1355" spans="3:4">
      <c r="C1355" s="38"/>
      <c r="D1355" s="38"/>
    </row>
    <row r="1356" spans="3:4">
      <c r="C1356" s="38"/>
      <c r="D1356" s="38"/>
    </row>
    <row r="1357" spans="3:4">
      <c r="C1357" s="38"/>
      <c r="D1357" s="38"/>
    </row>
    <row r="1358" spans="3:4">
      <c r="C1358" s="38"/>
      <c r="D1358" s="38"/>
    </row>
    <row r="1359" spans="3:4">
      <c r="C1359" s="38"/>
      <c r="D1359" s="38"/>
    </row>
    <row r="1360" spans="3:4">
      <c r="C1360" s="38"/>
      <c r="D1360" s="38"/>
    </row>
    <row r="1361" spans="3:4">
      <c r="C1361" s="38"/>
      <c r="D1361" s="38"/>
    </row>
    <row r="1362" spans="3:4">
      <c r="C1362" s="38"/>
      <c r="D1362" s="38"/>
    </row>
    <row r="1363" spans="3:4">
      <c r="C1363" s="38"/>
      <c r="D1363" s="38"/>
    </row>
    <row r="1364" spans="3:4">
      <c r="C1364" s="38"/>
      <c r="D1364" s="38"/>
    </row>
    <row r="1365" spans="3:4">
      <c r="C1365" s="38"/>
      <c r="D1365" s="38"/>
    </row>
    <row r="1366" spans="3:4">
      <c r="C1366" s="38"/>
      <c r="D1366" s="38"/>
    </row>
    <row r="1367" spans="3:4">
      <c r="C1367" s="38"/>
      <c r="D1367" s="38"/>
    </row>
    <row r="1368" spans="3:4">
      <c r="C1368" s="38"/>
      <c r="D1368" s="38"/>
    </row>
    <row r="1369" spans="3:4">
      <c r="C1369" s="38"/>
      <c r="D1369" s="38"/>
    </row>
    <row r="1370" spans="3:4">
      <c r="C1370" s="38"/>
      <c r="D1370" s="38"/>
    </row>
    <row r="1371" spans="3:4">
      <c r="C1371" s="38"/>
      <c r="D1371" s="38"/>
    </row>
    <row r="1372" spans="3:4">
      <c r="C1372" s="38"/>
      <c r="D1372" s="38"/>
    </row>
    <row r="1373" spans="3:4">
      <c r="C1373" s="38"/>
      <c r="D1373" s="38"/>
    </row>
    <row r="1374" spans="3:4">
      <c r="C1374" s="38"/>
      <c r="D1374" s="38"/>
    </row>
    <row r="1375" spans="3:4">
      <c r="C1375" s="38"/>
      <c r="D1375" s="38"/>
    </row>
    <row r="1376" spans="3:4">
      <c r="C1376" s="38"/>
      <c r="D1376" s="38"/>
    </row>
    <row r="1377" spans="3:4">
      <c r="C1377" s="38"/>
      <c r="D1377" s="38"/>
    </row>
    <row r="1378" spans="3:4">
      <c r="C1378" s="38"/>
      <c r="D1378" s="38"/>
    </row>
    <row r="1379" spans="3:4">
      <c r="C1379" s="38"/>
      <c r="D1379" s="38"/>
    </row>
    <row r="1380" spans="3:4">
      <c r="C1380" s="38"/>
      <c r="D1380" s="38"/>
    </row>
    <row r="1381" spans="3:4">
      <c r="C1381" s="38"/>
      <c r="D1381" s="38"/>
    </row>
    <row r="1382" spans="3:4">
      <c r="C1382" s="38"/>
      <c r="D1382" s="38"/>
    </row>
    <row r="1383" spans="3:4">
      <c r="C1383" s="38"/>
      <c r="D1383" s="38"/>
    </row>
    <row r="1384" spans="3:4">
      <c r="C1384" s="38"/>
      <c r="D1384" s="38"/>
    </row>
    <row r="1385" spans="3:4">
      <c r="C1385" s="38"/>
      <c r="D1385" s="38"/>
    </row>
    <row r="1386" spans="3:4">
      <c r="C1386" s="38"/>
      <c r="D1386" s="38"/>
    </row>
    <row r="1387" spans="3:4">
      <c r="C1387" s="38"/>
      <c r="D1387" s="38"/>
    </row>
    <row r="1388" spans="3:4">
      <c r="C1388" s="38"/>
      <c r="D1388" s="38"/>
    </row>
    <row r="1389" spans="3:4">
      <c r="C1389" s="38"/>
      <c r="D1389" s="38"/>
    </row>
    <row r="1390" spans="3:4">
      <c r="C1390" s="38"/>
      <c r="D1390" s="38"/>
    </row>
    <row r="1391" spans="3:4">
      <c r="C1391" s="38"/>
      <c r="D1391" s="38"/>
    </row>
    <row r="1392" spans="3:4">
      <c r="C1392" s="38"/>
      <c r="D1392" s="38"/>
    </row>
    <row r="1393" spans="3:4">
      <c r="C1393" s="38"/>
      <c r="D1393" s="38"/>
    </row>
    <row r="1394" spans="3:4">
      <c r="C1394" s="38"/>
      <c r="D1394" s="38"/>
    </row>
    <row r="1395" spans="3:4">
      <c r="C1395" s="38"/>
      <c r="D1395" s="38"/>
    </row>
    <row r="1396" spans="3:4">
      <c r="C1396" s="38"/>
      <c r="D1396" s="38"/>
    </row>
    <row r="1397" spans="3:4">
      <c r="C1397" s="38"/>
      <c r="D1397" s="38"/>
    </row>
    <row r="1398" spans="3:4">
      <c r="C1398" s="38"/>
      <c r="D1398" s="38"/>
    </row>
    <row r="1399" spans="3:4">
      <c r="C1399" s="38"/>
      <c r="D1399" s="38"/>
    </row>
    <row r="1400" spans="3:4">
      <c r="C1400" s="38"/>
      <c r="D1400" s="38"/>
    </row>
    <row r="1401" spans="3:4">
      <c r="C1401" s="38"/>
      <c r="D1401" s="38"/>
    </row>
    <row r="1402" spans="3:4">
      <c r="C1402" s="38"/>
      <c r="D1402" s="38"/>
    </row>
    <row r="1403" spans="3:4">
      <c r="C1403" s="38"/>
      <c r="D1403" s="38"/>
    </row>
    <row r="1404" spans="3:4">
      <c r="C1404" s="38"/>
      <c r="D1404" s="38"/>
    </row>
    <row r="1405" spans="3:4">
      <c r="C1405" s="38"/>
      <c r="D1405" s="38"/>
    </row>
    <row r="1406" spans="3:4">
      <c r="C1406" s="38"/>
      <c r="D1406" s="38"/>
    </row>
    <row r="1407" spans="3:4">
      <c r="C1407" s="38"/>
      <c r="D1407" s="38"/>
    </row>
    <row r="1408" spans="3:4">
      <c r="C1408" s="38"/>
      <c r="D1408" s="38"/>
    </row>
    <row r="1409" spans="3:4">
      <c r="C1409" s="38"/>
      <c r="D1409" s="38"/>
    </row>
    <row r="1410" spans="3:4">
      <c r="C1410" s="38"/>
      <c r="D1410" s="38"/>
    </row>
    <row r="1411" spans="3:4">
      <c r="C1411" s="38"/>
      <c r="D1411" s="38"/>
    </row>
    <row r="1412" spans="3:4">
      <c r="C1412" s="38"/>
      <c r="D1412" s="38"/>
    </row>
    <row r="1413" spans="3:4">
      <c r="C1413" s="38"/>
      <c r="D1413" s="38"/>
    </row>
    <row r="1414" spans="3:4">
      <c r="C1414" s="38"/>
      <c r="D1414" s="38"/>
    </row>
    <row r="1415" spans="3:4">
      <c r="C1415" s="38"/>
      <c r="D1415" s="38"/>
    </row>
    <row r="1416" spans="3:4">
      <c r="C1416" s="38"/>
      <c r="D1416" s="38"/>
    </row>
    <row r="1417" spans="3:4">
      <c r="C1417" s="38"/>
      <c r="D1417" s="38"/>
    </row>
    <row r="1418" spans="3:4">
      <c r="C1418" s="38"/>
      <c r="D1418" s="38"/>
    </row>
    <row r="1419" spans="3:4">
      <c r="C1419" s="38"/>
      <c r="D1419" s="38"/>
    </row>
    <row r="1420" spans="3:4">
      <c r="C1420" s="38"/>
      <c r="D1420" s="38"/>
    </row>
    <row r="1421" spans="3:4">
      <c r="C1421" s="38"/>
      <c r="D1421" s="38"/>
    </row>
    <row r="1422" spans="3:4">
      <c r="C1422" s="38"/>
      <c r="D1422" s="38"/>
    </row>
    <row r="1423" spans="3:4">
      <c r="C1423" s="38"/>
      <c r="D1423" s="38"/>
    </row>
    <row r="1424" spans="3:4">
      <c r="C1424" s="38"/>
      <c r="D1424" s="38"/>
    </row>
    <row r="1425" spans="3:4">
      <c r="C1425" s="38"/>
      <c r="D1425" s="38"/>
    </row>
    <row r="1426" spans="3:4">
      <c r="C1426" s="38"/>
      <c r="D1426" s="38"/>
    </row>
    <row r="1427" spans="3:4">
      <c r="C1427" s="38"/>
      <c r="D1427" s="38"/>
    </row>
    <row r="1428" spans="3:4">
      <c r="C1428" s="38"/>
      <c r="D1428" s="38"/>
    </row>
    <row r="1429" spans="3:4">
      <c r="C1429" s="38"/>
      <c r="D1429" s="38"/>
    </row>
    <row r="1430" spans="3:4">
      <c r="C1430" s="38"/>
      <c r="D1430" s="38"/>
    </row>
    <row r="1431" spans="3:4">
      <c r="C1431" s="38"/>
      <c r="D1431" s="38"/>
    </row>
    <row r="1432" spans="3:4">
      <c r="C1432" s="38"/>
      <c r="D1432" s="38"/>
    </row>
    <row r="1433" spans="3:4">
      <c r="C1433" s="38"/>
      <c r="D1433" s="38"/>
    </row>
    <row r="1434" spans="3:4">
      <c r="C1434" s="38"/>
      <c r="D1434" s="38"/>
    </row>
    <row r="1435" spans="3:4">
      <c r="C1435" s="38"/>
      <c r="D1435" s="38"/>
    </row>
    <row r="1436" spans="3:4">
      <c r="C1436" s="38"/>
      <c r="D1436" s="38"/>
    </row>
    <row r="1437" spans="3:4">
      <c r="C1437" s="38"/>
      <c r="D1437" s="38"/>
    </row>
    <row r="1438" spans="3:4">
      <c r="C1438" s="38"/>
      <c r="D1438" s="38"/>
    </row>
    <row r="1439" spans="3:4">
      <c r="C1439" s="38"/>
      <c r="D1439" s="38"/>
    </row>
    <row r="1440" spans="3:4">
      <c r="C1440" s="38"/>
      <c r="D1440" s="38"/>
    </row>
    <row r="1441" spans="3:4">
      <c r="C1441" s="38"/>
      <c r="D1441" s="38"/>
    </row>
    <row r="1442" spans="3:4">
      <c r="C1442" s="38"/>
      <c r="D1442" s="38"/>
    </row>
    <row r="1443" spans="3:4">
      <c r="C1443" s="38"/>
      <c r="D1443" s="38"/>
    </row>
    <row r="1444" spans="3:4">
      <c r="C1444" s="38"/>
      <c r="D1444" s="38"/>
    </row>
    <row r="1445" spans="3:4">
      <c r="C1445" s="38"/>
      <c r="D1445" s="38"/>
    </row>
    <row r="1446" spans="3:4">
      <c r="C1446" s="38"/>
      <c r="D1446" s="38"/>
    </row>
    <row r="1447" spans="3:4">
      <c r="C1447" s="38"/>
      <c r="D1447" s="38"/>
    </row>
    <row r="1448" spans="3:4">
      <c r="C1448" s="38"/>
      <c r="D1448" s="38"/>
    </row>
    <row r="1449" spans="3:4">
      <c r="C1449" s="38"/>
      <c r="D1449" s="38"/>
    </row>
    <row r="1450" spans="3:4">
      <c r="C1450" s="38"/>
      <c r="D1450" s="38"/>
    </row>
    <row r="1451" spans="3:4">
      <c r="C1451" s="38"/>
      <c r="D1451" s="38"/>
    </row>
    <row r="1452" spans="3:4">
      <c r="C1452" s="38"/>
      <c r="D1452" s="38"/>
    </row>
    <row r="1453" spans="3:4">
      <c r="C1453" s="38"/>
      <c r="D1453" s="38"/>
    </row>
    <row r="1454" spans="3:4">
      <c r="C1454" s="38"/>
      <c r="D1454" s="38"/>
    </row>
    <row r="1455" spans="3:4">
      <c r="C1455" s="38"/>
      <c r="D1455" s="38"/>
    </row>
    <row r="1456" spans="3:4">
      <c r="C1456" s="38"/>
      <c r="D1456" s="38"/>
    </row>
    <row r="1457" spans="3:4">
      <c r="C1457" s="38"/>
      <c r="D1457" s="38"/>
    </row>
    <row r="1458" spans="3:4">
      <c r="C1458" s="38"/>
      <c r="D1458" s="38"/>
    </row>
    <row r="1459" spans="3:4">
      <c r="C1459" s="38"/>
      <c r="D1459" s="38"/>
    </row>
    <row r="1460" spans="3:4">
      <c r="C1460" s="38"/>
      <c r="D1460" s="38"/>
    </row>
    <row r="1461" spans="3:4">
      <c r="C1461" s="38"/>
      <c r="D1461" s="38"/>
    </row>
    <row r="1462" spans="3:4">
      <c r="C1462" s="38"/>
      <c r="D1462" s="38"/>
    </row>
    <row r="1463" spans="3:4">
      <c r="C1463" s="38"/>
      <c r="D1463" s="38"/>
    </row>
    <row r="1464" spans="3:4">
      <c r="C1464" s="38"/>
      <c r="D1464" s="38"/>
    </row>
    <row r="1465" spans="3:4">
      <c r="C1465" s="38"/>
      <c r="D1465" s="38"/>
    </row>
    <row r="1466" spans="3:4">
      <c r="C1466" s="38"/>
      <c r="D1466" s="38"/>
    </row>
    <row r="1467" spans="3:4">
      <c r="C1467" s="38"/>
      <c r="D1467" s="38"/>
    </row>
    <row r="1468" spans="3:4">
      <c r="C1468" s="38"/>
      <c r="D1468" s="38"/>
    </row>
    <row r="1469" spans="3:4">
      <c r="C1469" s="38"/>
      <c r="D1469" s="38"/>
    </row>
    <row r="1470" spans="3:4">
      <c r="C1470" s="38"/>
      <c r="D1470" s="38"/>
    </row>
    <row r="1471" spans="3:4">
      <c r="C1471" s="38"/>
      <c r="D1471" s="38"/>
    </row>
    <row r="1472" spans="3:4">
      <c r="C1472" s="38"/>
      <c r="D1472" s="38"/>
    </row>
    <row r="1473" spans="3:4">
      <c r="C1473" s="38"/>
      <c r="D1473" s="38"/>
    </row>
    <row r="1474" spans="3:4">
      <c r="C1474" s="38"/>
      <c r="D1474" s="38"/>
    </row>
    <row r="1475" spans="3:4">
      <c r="C1475" s="38"/>
      <c r="D1475" s="38"/>
    </row>
    <row r="1476" spans="3:4">
      <c r="C1476" s="38"/>
      <c r="D1476" s="38"/>
    </row>
    <row r="1477" spans="3:4">
      <c r="C1477" s="38"/>
      <c r="D1477" s="38"/>
    </row>
    <row r="1478" spans="3:4">
      <c r="C1478" s="38"/>
      <c r="D1478" s="38"/>
    </row>
    <row r="1479" spans="3:4">
      <c r="C1479" s="38"/>
      <c r="D1479" s="38"/>
    </row>
    <row r="1480" spans="3:4">
      <c r="C1480" s="38"/>
      <c r="D1480" s="38"/>
    </row>
    <row r="1481" spans="3:4">
      <c r="C1481" s="38"/>
      <c r="D1481" s="38"/>
    </row>
    <row r="1482" spans="3:4">
      <c r="C1482" s="38"/>
      <c r="D1482" s="38"/>
    </row>
    <row r="1483" spans="3:4">
      <c r="C1483" s="38"/>
      <c r="D1483" s="38"/>
    </row>
    <row r="1484" spans="3:4">
      <c r="C1484" s="38"/>
      <c r="D1484" s="38"/>
    </row>
    <row r="1485" spans="3:4">
      <c r="C1485" s="38"/>
      <c r="D1485" s="38"/>
    </row>
    <row r="1486" spans="3:4">
      <c r="C1486" s="38"/>
      <c r="D1486" s="38"/>
    </row>
    <row r="1487" spans="3:4">
      <c r="C1487" s="38"/>
      <c r="D1487" s="38"/>
    </row>
    <row r="1488" spans="3:4">
      <c r="C1488" s="38"/>
      <c r="D1488" s="38"/>
    </row>
    <row r="1489" spans="3:4">
      <c r="C1489" s="38"/>
      <c r="D1489" s="38"/>
    </row>
    <row r="1490" spans="3:4">
      <c r="C1490" s="38"/>
      <c r="D1490" s="38"/>
    </row>
    <row r="1491" spans="3:4">
      <c r="C1491" s="38"/>
      <c r="D1491" s="38"/>
    </row>
    <row r="1492" spans="3:4">
      <c r="C1492" s="38"/>
      <c r="D1492" s="38"/>
    </row>
    <row r="1493" spans="3:4">
      <c r="C1493" s="38"/>
      <c r="D1493" s="38"/>
    </row>
    <row r="1494" spans="3:4">
      <c r="C1494" s="38"/>
      <c r="D1494" s="38"/>
    </row>
    <row r="1495" spans="3:4">
      <c r="C1495" s="38"/>
      <c r="D1495" s="38"/>
    </row>
    <row r="1496" spans="3:4">
      <c r="C1496" s="38"/>
      <c r="D1496" s="38"/>
    </row>
    <row r="1497" spans="3:4">
      <c r="C1497" s="38"/>
      <c r="D1497" s="38"/>
    </row>
    <row r="1498" spans="3:4">
      <c r="C1498" s="38"/>
      <c r="D1498" s="38"/>
    </row>
    <row r="1499" spans="3:4">
      <c r="C1499" s="38"/>
      <c r="D1499" s="38"/>
    </row>
    <row r="1500" spans="3:4">
      <c r="C1500" s="38"/>
      <c r="D1500" s="38"/>
    </row>
    <row r="1501" spans="3:4">
      <c r="C1501" s="38"/>
      <c r="D1501" s="38"/>
    </row>
    <row r="1502" spans="3:4">
      <c r="C1502" s="38"/>
      <c r="D1502" s="38"/>
    </row>
    <row r="1503" spans="3:4">
      <c r="C1503" s="38"/>
      <c r="D1503" s="38"/>
    </row>
    <row r="1504" spans="3:4">
      <c r="C1504" s="38"/>
      <c r="D1504" s="38"/>
    </row>
    <row r="1505" spans="3:4">
      <c r="C1505" s="38"/>
      <c r="D1505" s="38"/>
    </row>
    <row r="1506" spans="3:4">
      <c r="C1506" s="38"/>
      <c r="D1506" s="38"/>
    </row>
    <row r="1507" spans="3:4">
      <c r="C1507" s="38"/>
      <c r="D1507" s="38"/>
    </row>
    <row r="1508" spans="3:4">
      <c r="C1508" s="38"/>
      <c r="D1508" s="38"/>
    </row>
    <row r="1509" spans="3:4">
      <c r="C1509" s="38"/>
      <c r="D1509" s="38"/>
    </row>
    <row r="1510" spans="3:4">
      <c r="C1510" s="38"/>
      <c r="D1510" s="38"/>
    </row>
    <row r="1511" spans="3:4">
      <c r="C1511" s="38"/>
      <c r="D1511" s="38"/>
    </row>
    <row r="1512" spans="3:4">
      <c r="C1512" s="38"/>
      <c r="D1512" s="38"/>
    </row>
    <row r="1513" spans="3:4">
      <c r="C1513" s="38"/>
      <c r="D1513" s="38"/>
    </row>
    <row r="1514" spans="3:4">
      <c r="C1514" s="38"/>
      <c r="D1514" s="38"/>
    </row>
    <row r="1515" spans="3:4">
      <c r="C1515" s="38"/>
      <c r="D1515" s="38"/>
    </row>
    <row r="1516" spans="3:4">
      <c r="C1516" s="38"/>
      <c r="D1516" s="38"/>
    </row>
    <row r="1517" spans="3:4">
      <c r="C1517" s="38"/>
      <c r="D1517" s="38"/>
    </row>
    <row r="1518" spans="3:4">
      <c r="C1518" s="38"/>
      <c r="D1518" s="38"/>
    </row>
    <row r="1519" spans="3:4">
      <c r="C1519" s="38"/>
      <c r="D1519" s="38"/>
    </row>
    <row r="1520" spans="3:4">
      <c r="C1520" s="38"/>
      <c r="D1520" s="38"/>
    </row>
    <row r="1521" spans="3:4">
      <c r="C1521" s="38"/>
      <c r="D1521" s="38"/>
    </row>
    <row r="1522" spans="3:4">
      <c r="C1522" s="38"/>
      <c r="D1522" s="38"/>
    </row>
    <row r="1523" spans="3:4">
      <c r="C1523" s="38"/>
      <c r="D1523" s="38"/>
    </row>
    <row r="1524" spans="3:4">
      <c r="C1524" s="38"/>
      <c r="D1524" s="38"/>
    </row>
    <row r="1525" spans="3:4">
      <c r="C1525" s="38"/>
      <c r="D1525" s="38"/>
    </row>
    <row r="1526" spans="3:4">
      <c r="C1526" s="38"/>
      <c r="D1526" s="38"/>
    </row>
    <row r="1527" spans="3:4">
      <c r="C1527" s="38"/>
      <c r="D1527" s="38"/>
    </row>
    <row r="1528" spans="3:4">
      <c r="C1528" s="38"/>
      <c r="D1528" s="38"/>
    </row>
    <row r="1529" spans="3:4">
      <c r="C1529" s="38"/>
      <c r="D1529" s="38"/>
    </row>
    <row r="1530" spans="3:4">
      <c r="C1530" s="38"/>
      <c r="D1530" s="38"/>
    </row>
    <row r="1531" spans="3:4">
      <c r="C1531" s="38"/>
      <c r="D1531" s="38"/>
    </row>
    <row r="1532" spans="3:4">
      <c r="C1532" s="38"/>
      <c r="D1532" s="38"/>
    </row>
    <row r="1533" spans="3:4">
      <c r="C1533" s="38"/>
      <c r="D1533" s="38"/>
    </row>
    <row r="1534" spans="3:4">
      <c r="C1534" s="38"/>
      <c r="D1534" s="38"/>
    </row>
    <row r="1535" spans="3:4">
      <c r="C1535" s="38"/>
      <c r="D1535" s="38"/>
    </row>
    <row r="1536" spans="3:4">
      <c r="C1536" s="38"/>
      <c r="D1536" s="38"/>
    </row>
    <row r="1537" spans="3:4">
      <c r="C1537" s="38"/>
      <c r="D1537" s="38"/>
    </row>
    <row r="1538" spans="3:4">
      <c r="C1538" s="38"/>
      <c r="D1538" s="38"/>
    </row>
    <row r="1539" spans="3:4">
      <c r="C1539" s="38"/>
      <c r="D1539" s="38"/>
    </row>
    <row r="1540" spans="3:4">
      <c r="C1540" s="38"/>
      <c r="D1540" s="38"/>
    </row>
    <row r="1541" spans="3:4">
      <c r="C1541" s="38"/>
      <c r="D1541" s="38"/>
    </row>
    <row r="1542" spans="3:4">
      <c r="C1542" s="38"/>
      <c r="D1542" s="38"/>
    </row>
    <row r="1543" spans="3:4">
      <c r="C1543" s="38"/>
      <c r="D1543" s="38"/>
    </row>
    <row r="1544" spans="3:4">
      <c r="C1544" s="38"/>
      <c r="D1544" s="38"/>
    </row>
    <row r="1545" spans="3:4">
      <c r="C1545" s="38"/>
      <c r="D1545" s="38"/>
    </row>
    <row r="1546" spans="3:4">
      <c r="C1546" s="38"/>
      <c r="D1546" s="38"/>
    </row>
    <row r="1547" spans="3:4">
      <c r="C1547" s="38"/>
      <c r="D1547" s="38"/>
    </row>
    <row r="1548" spans="3:4">
      <c r="C1548" s="38"/>
      <c r="D1548" s="38"/>
    </row>
    <row r="1549" spans="3:4">
      <c r="C1549" s="38"/>
      <c r="D1549" s="38"/>
    </row>
    <row r="1550" spans="3:4">
      <c r="C1550" s="38"/>
      <c r="D1550" s="38"/>
    </row>
    <row r="1551" spans="3:4">
      <c r="C1551" s="38"/>
      <c r="D1551" s="38"/>
    </row>
    <row r="1552" spans="3:4">
      <c r="C1552" s="38"/>
      <c r="D1552" s="38"/>
    </row>
    <row r="1553" spans="3:4">
      <c r="C1553" s="38"/>
      <c r="D1553" s="38"/>
    </row>
    <row r="1554" spans="3:4">
      <c r="C1554" s="38"/>
      <c r="D1554" s="38"/>
    </row>
    <row r="1555" spans="3:4">
      <c r="C1555" s="38"/>
      <c r="D1555" s="38"/>
    </row>
    <row r="1556" spans="3:4">
      <c r="C1556" s="38"/>
      <c r="D1556" s="38"/>
    </row>
    <row r="1557" spans="3:4">
      <c r="C1557" s="38"/>
      <c r="D1557" s="38"/>
    </row>
    <row r="1558" spans="3:4">
      <c r="C1558" s="38"/>
      <c r="D1558" s="38"/>
    </row>
    <row r="1559" spans="3:4">
      <c r="C1559" s="38"/>
      <c r="D1559" s="38"/>
    </row>
    <row r="1560" spans="3:4">
      <c r="C1560" s="38"/>
      <c r="D1560" s="38"/>
    </row>
    <row r="1561" spans="3:4">
      <c r="C1561" s="38"/>
      <c r="D1561" s="38"/>
    </row>
    <row r="1562" spans="3:4">
      <c r="C1562" s="38"/>
      <c r="D1562" s="38"/>
    </row>
    <row r="1563" spans="3:4">
      <c r="C1563" s="38"/>
      <c r="D1563" s="38"/>
    </row>
    <row r="1564" spans="3:4">
      <c r="C1564" s="38"/>
      <c r="D1564" s="38"/>
    </row>
    <row r="1565" spans="3:4">
      <c r="C1565" s="38"/>
      <c r="D1565" s="38"/>
    </row>
    <row r="1566" spans="3:4">
      <c r="C1566" s="38"/>
      <c r="D1566" s="38"/>
    </row>
    <row r="1567" spans="3:4">
      <c r="C1567" s="38"/>
      <c r="D1567" s="38"/>
    </row>
    <row r="1568" spans="3:4">
      <c r="C1568" s="38"/>
      <c r="D1568" s="38"/>
    </row>
    <row r="1569" spans="3:4">
      <c r="C1569" s="38"/>
      <c r="D1569" s="38"/>
    </row>
    <row r="1570" spans="3:4">
      <c r="C1570" s="38"/>
      <c r="D1570" s="38"/>
    </row>
    <row r="1571" spans="3:4">
      <c r="C1571" s="38"/>
      <c r="D1571" s="38"/>
    </row>
    <row r="1572" spans="3:4">
      <c r="C1572" s="38"/>
      <c r="D1572" s="38"/>
    </row>
    <row r="1573" spans="3:4">
      <c r="C1573" s="38"/>
      <c r="D1573" s="38"/>
    </row>
    <row r="1574" spans="3:4">
      <c r="C1574" s="38"/>
      <c r="D1574" s="38"/>
    </row>
    <row r="1575" spans="3:4">
      <c r="C1575" s="38"/>
      <c r="D1575" s="38"/>
    </row>
    <row r="1576" spans="3:4">
      <c r="C1576" s="38"/>
      <c r="D1576" s="38"/>
    </row>
    <row r="1577" spans="3:4">
      <c r="C1577" s="38"/>
      <c r="D1577" s="38"/>
    </row>
    <row r="1578" spans="3:4">
      <c r="C1578" s="38"/>
      <c r="D1578" s="38"/>
    </row>
    <row r="1579" spans="3:4">
      <c r="C1579" s="38"/>
      <c r="D1579" s="38"/>
    </row>
    <row r="1580" spans="3:4">
      <c r="C1580" s="38"/>
      <c r="D1580" s="38"/>
    </row>
    <row r="1581" spans="3:4">
      <c r="C1581" s="38"/>
      <c r="D1581" s="38"/>
    </row>
    <row r="1582" spans="3:4">
      <c r="C1582" s="38"/>
      <c r="D1582" s="38"/>
    </row>
    <row r="1583" spans="3:4">
      <c r="C1583" s="38"/>
      <c r="D1583" s="38"/>
    </row>
    <row r="1584" spans="3:4">
      <c r="C1584" s="38"/>
      <c r="D1584" s="38"/>
    </row>
    <row r="1585" spans="3:4">
      <c r="C1585" s="38"/>
      <c r="D1585" s="38"/>
    </row>
    <row r="1586" spans="3:4">
      <c r="C1586" s="38"/>
      <c r="D1586" s="38"/>
    </row>
    <row r="1587" spans="3:4">
      <c r="C1587" s="38"/>
      <c r="D1587" s="38"/>
    </row>
    <row r="1588" spans="3:4">
      <c r="C1588" s="38"/>
      <c r="D1588" s="38"/>
    </row>
    <row r="1589" spans="3:4">
      <c r="C1589" s="38"/>
      <c r="D1589" s="38"/>
    </row>
    <row r="1590" spans="3:4">
      <c r="C1590" s="38"/>
      <c r="D1590" s="38"/>
    </row>
    <row r="1591" spans="3:4">
      <c r="C1591" s="38"/>
      <c r="D1591" s="38"/>
    </row>
    <row r="1592" spans="3:4">
      <c r="C1592" s="38"/>
      <c r="D1592" s="38"/>
    </row>
    <row r="1593" spans="3:4">
      <c r="C1593" s="38"/>
      <c r="D1593" s="38"/>
    </row>
    <row r="1594" spans="3:4">
      <c r="C1594" s="38"/>
      <c r="D1594" s="38"/>
    </row>
    <row r="1595" spans="3:4">
      <c r="C1595" s="38"/>
      <c r="D1595" s="38"/>
    </row>
    <row r="1596" spans="3:4">
      <c r="C1596" s="38"/>
      <c r="D1596" s="38"/>
    </row>
    <row r="1597" spans="3:4">
      <c r="C1597" s="38"/>
      <c r="D1597" s="38"/>
    </row>
    <row r="1598" spans="3:4">
      <c r="C1598" s="38"/>
      <c r="D1598" s="38"/>
    </row>
    <row r="1599" spans="3:4">
      <c r="C1599" s="38"/>
      <c r="D1599" s="38"/>
    </row>
    <row r="1600" spans="3:4">
      <c r="C1600" s="38"/>
      <c r="D1600" s="38"/>
    </row>
    <row r="1601" spans="3:4">
      <c r="C1601" s="38"/>
      <c r="D1601" s="38"/>
    </row>
    <row r="1602" spans="3:4">
      <c r="C1602" s="38"/>
      <c r="D1602" s="38"/>
    </row>
    <row r="1603" spans="3:4">
      <c r="C1603" s="38"/>
      <c r="D1603" s="38"/>
    </row>
    <row r="1604" spans="3:4">
      <c r="C1604" s="38"/>
      <c r="D1604" s="38"/>
    </row>
    <row r="1605" spans="3:4">
      <c r="C1605" s="38"/>
      <c r="D1605" s="38"/>
    </row>
    <row r="1606" spans="3:4">
      <c r="C1606" s="38"/>
      <c r="D1606" s="38"/>
    </row>
    <row r="1607" spans="3:4">
      <c r="C1607" s="38"/>
      <c r="D1607" s="38"/>
    </row>
    <row r="1608" spans="3:4">
      <c r="C1608" s="38"/>
      <c r="D1608" s="38"/>
    </row>
    <row r="1609" spans="3:4">
      <c r="C1609" s="38"/>
      <c r="D1609" s="38"/>
    </row>
    <row r="1610" spans="3:4">
      <c r="C1610" s="38"/>
      <c r="D1610" s="38"/>
    </row>
    <row r="1611" spans="3:4">
      <c r="C1611" s="38"/>
      <c r="D1611" s="38"/>
    </row>
    <row r="1612" spans="3:4">
      <c r="C1612" s="38"/>
      <c r="D1612" s="38"/>
    </row>
    <row r="1613" spans="3:4">
      <c r="C1613" s="38"/>
      <c r="D1613" s="38"/>
    </row>
    <row r="1614" spans="3:4">
      <c r="C1614" s="38"/>
      <c r="D1614" s="38"/>
    </row>
    <row r="1615" spans="3:4">
      <c r="C1615" s="38"/>
      <c r="D1615" s="38"/>
    </row>
    <row r="1616" spans="3:4">
      <c r="C1616" s="38"/>
      <c r="D1616" s="38"/>
    </row>
    <row r="1617" spans="3:4">
      <c r="C1617" s="38"/>
      <c r="D1617" s="38"/>
    </row>
    <row r="1618" spans="3:4">
      <c r="C1618" s="38"/>
      <c r="D1618" s="38"/>
    </row>
    <row r="1619" spans="3:4">
      <c r="C1619" s="38"/>
      <c r="D1619" s="38"/>
    </row>
    <row r="1620" spans="3:4">
      <c r="C1620" s="38"/>
      <c r="D1620" s="38"/>
    </row>
    <row r="1621" spans="3:4">
      <c r="C1621" s="38"/>
      <c r="D1621" s="38"/>
    </row>
    <row r="1622" spans="3:4">
      <c r="C1622" s="38"/>
      <c r="D1622" s="38"/>
    </row>
    <row r="1623" spans="3:4">
      <c r="C1623" s="38"/>
      <c r="D1623" s="38"/>
    </row>
    <row r="1624" spans="3:4">
      <c r="C1624" s="38"/>
      <c r="D1624" s="38"/>
    </row>
    <row r="1625" spans="3:4">
      <c r="C1625" s="38"/>
      <c r="D1625" s="38"/>
    </row>
    <row r="1626" spans="3:4">
      <c r="C1626" s="38"/>
      <c r="D1626" s="38"/>
    </row>
    <row r="1627" spans="3:4">
      <c r="C1627" s="38"/>
      <c r="D1627" s="38"/>
    </row>
    <row r="1628" spans="3:4">
      <c r="C1628" s="38"/>
      <c r="D1628" s="38"/>
    </row>
    <row r="1629" spans="3:4">
      <c r="C1629" s="38"/>
      <c r="D1629" s="38"/>
    </row>
    <row r="1630" spans="3:4">
      <c r="C1630" s="38"/>
      <c r="D1630" s="38"/>
    </row>
    <row r="1631" spans="3:4">
      <c r="C1631" s="38"/>
      <c r="D1631" s="38"/>
    </row>
    <row r="1632" spans="3:4">
      <c r="C1632" s="38"/>
      <c r="D1632" s="38"/>
    </row>
    <row r="1633" spans="3:4">
      <c r="C1633" s="38"/>
      <c r="D1633" s="38"/>
    </row>
    <row r="1634" spans="3:4">
      <c r="C1634" s="38"/>
      <c r="D1634" s="38"/>
    </row>
    <row r="1635" spans="3:4">
      <c r="C1635" s="38"/>
      <c r="D1635" s="38"/>
    </row>
    <row r="1636" spans="3:4">
      <c r="C1636" s="38"/>
      <c r="D1636" s="38"/>
    </row>
    <row r="1637" spans="3:4">
      <c r="C1637" s="38"/>
      <c r="D1637" s="38"/>
    </row>
    <row r="1638" spans="3:4">
      <c r="C1638" s="38"/>
      <c r="D1638" s="38"/>
    </row>
    <row r="1639" spans="3:4">
      <c r="C1639" s="38"/>
      <c r="D1639" s="38"/>
    </row>
    <row r="1640" spans="3:4">
      <c r="C1640" s="38"/>
      <c r="D1640" s="38"/>
    </row>
    <row r="1641" spans="3:4">
      <c r="C1641" s="38"/>
      <c r="D1641" s="38"/>
    </row>
    <row r="1642" spans="3:4">
      <c r="C1642" s="38"/>
      <c r="D1642" s="38"/>
    </row>
    <row r="1643" spans="3:4">
      <c r="C1643" s="38"/>
      <c r="D1643" s="38"/>
    </row>
    <row r="1644" spans="3:4">
      <c r="C1644" s="38"/>
      <c r="D1644" s="38"/>
    </row>
    <row r="1645" spans="3:4">
      <c r="C1645" s="38"/>
      <c r="D1645" s="38"/>
    </row>
    <row r="1646" spans="3:4">
      <c r="C1646" s="38"/>
      <c r="D1646" s="38"/>
    </row>
    <row r="1647" spans="3:4">
      <c r="C1647" s="38"/>
      <c r="D1647" s="38"/>
    </row>
    <row r="1648" spans="3:4">
      <c r="C1648" s="38"/>
      <c r="D1648" s="38"/>
    </row>
    <row r="1649" spans="3:4">
      <c r="C1649" s="38"/>
      <c r="D1649" s="38"/>
    </row>
    <row r="1650" spans="3:4">
      <c r="C1650" s="38"/>
      <c r="D1650" s="38"/>
    </row>
    <row r="1651" spans="3:4">
      <c r="C1651" s="38"/>
      <c r="D1651" s="38"/>
    </row>
    <row r="1652" spans="3:4">
      <c r="C1652" s="38"/>
      <c r="D1652" s="38"/>
    </row>
    <row r="1653" spans="3:4">
      <c r="C1653" s="38"/>
      <c r="D1653" s="38"/>
    </row>
    <row r="1654" spans="3:4">
      <c r="C1654" s="38"/>
      <c r="D1654" s="38"/>
    </row>
    <row r="1655" spans="3:4">
      <c r="C1655" s="38"/>
      <c r="D1655" s="38"/>
    </row>
    <row r="1656" spans="3:4">
      <c r="C1656" s="38"/>
      <c r="D1656" s="38"/>
    </row>
    <row r="1657" spans="3:4">
      <c r="C1657" s="38"/>
      <c r="D1657" s="38"/>
    </row>
    <row r="1658" spans="3:4">
      <c r="C1658" s="38"/>
      <c r="D1658" s="38"/>
    </row>
    <row r="1659" spans="3:4">
      <c r="C1659" s="38"/>
      <c r="D1659" s="38"/>
    </row>
    <row r="1660" spans="3:4">
      <c r="C1660" s="38"/>
      <c r="D1660" s="38"/>
    </row>
    <row r="1661" spans="3:4">
      <c r="C1661" s="38"/>
      <c r="D1661" s="38"/>
    </row>
    <row r="1662" spans="3:4">
      <c r="C1662" s="38"/>
      <c r="D1662" s="38"/>
    </row>
    <row r="1663" spans="3:4">
      <c r="C1663" s="38"/>
      <c r="D1663" s="38"/>
    </row>
    <row r="1664" spans="3:4">
      <c r="C1664" s="38"/>
      <c r="D1664" s="38"/>
    </row>
    <row r="1665" spans="3:4">
      <c r="C1665" s="38"/>
      <c r="D1665" s="38"/>
    </row>
    <row r="1666" spans="3:4">
      <c r="C1666" s="38"/>
      <c r="D1666" s="38"/>
    </row>
    <row r="1667" spans="3:4">
      <c r="C1667" s="38"/>
      <c r="D1667" s="38"/>
    </row>
    <row r="1668" spans="3:4">
      <c r="C1668" s="38"/>
      <c r="D1668" s="38"/>
    </row>
    <row r="1669" spans="3:4">
      <c r="C1669" s="38"/>
      <c r="D1669" s="38"/>
    </row>
    <row r="1670" spans="3:4">
      <c r="C1670" s="38"/>
      <c r="D1670" s="38"/>
    </row>
    <row r="1671" spans="3:4">
      <c r="C1671" s="38"/>
      <c r="D1671" s="38"/>
    </row>
    <row r="1672" spans="3:4">
      <c r="C1672" s="38"/>
      <c r="D1672" s="38"/>
    </row>
    <row r="1673" spans="3:4">
      <c r="C1673" s="38"/>
      <c r="D1673" s="38"/>
    </row>
    <row r="1674" spans="3:4">
      <c r="C1674" s="38"/>
      <c r="D1674" s="38"/>
    </row>
    <row r="1675" spans="3:4">
      <c r="C1675" s="38"/>
      <c r="D1675" s="38"/>
    </row>
    <row r="1676" spans="3:4">
      <c r="C1676" s="38"/>
      <c r="D1676" s="38"/>
    </row>
    <row r="1677" spans="3:4">
      <c r="C1677" s="38"/>
      <c r="D1677" s="38"/>
    </row>
    <row r="1678" spans="3:4">
      <c r="C1678" s="38"/>
      <c r="D1678" s="38"/>
    </row>
    <row r="1679" spans="3:4">
      <c r="C1679" s="38"/>
      <c r="D1679" s="38"/>
    </row>
    <row r="1680" spans="3:4">
      <c r="C1680" s="38"/>
      <c r="D1680" s="38"/>
    </row>
    <row r="1681" spans="3:4">
      <c r="C1681" s="38"/>
      <c r="D1681" s="38"/>
    </row>
    <row r="1682" spans="3:4">
      <c r="C1682" s="38"/>
      <c r="D1682" s="38"/>
    </row>
    <row r="1683" spans="3:4">
      <c r="C1683" s="38"/>
      <c r="D1683" s="38"/>
    </row>
    <row r="1684" spans="3:4">
      <c r="C1684" s="38"/>
      <c r="D1684" s="38"/>
    </row>
    <row r="1685" spans="3:4">
      <c r="C1685" s="38"/>
      <c r="D1685" s="38"/>
    </row>
    <row r="1686" spans="3:4">
      <c r="C1686" s="38"/>
      <c r="D1686" s="38"/>
    </row>
    <row r="1687" spans="3:4">
      <c r="C1687" s="38"/>
      <c r="D1687" s="38"/>
    </row>
    <row r="1688" spans="3:4">
      <c r="C1688" s="38"/>
      <c r="D1688" s="38"/>
    </row>
    <row r="1689" spans="3:4">
      <c r="C1689" s="38"/>
      <c r="D1689" s="38"/>
    </row>
    <row r="1690" spans="3:4">
      <c r="C1690" s="38"/>
      <c r="D1690" s="38"/>
    </row>
    <row r="1691" spans="3:4">
      <c r="C1691" s="38"/>
      <c r="D1691" s="38"/>
    </row>
    <row r="1692" spans="3:4">
      <c r="C1692" s="38"/>
      <c r="D1692" s="38"/>
    </row>
    <row r="1693" spans="3:4">
      <c r="C1693" s="38"/>
      <c r="D1693" s="38"/>
    </row>
    <row r="1694" spans="3:4">
      <c r="C1694" s="38"/>
      <c r="D1694" s="38"/>
    </row>
    <row r="1695" spans="3:4">
      <c r="C1695" s="38"/>
      <c r="D1695" s="38"/>
    </row>
    <row r="1696" spans="3:4">
      <c r="C1696" s="38"/>
      <c r="D1696" s="38"/>
    </row>
    <row r="1697" spans="3:4">
      <c r="C1697" s="38"/>
      <c r="D1697" s="38"/>
    </row>
    <row r="1698" spans="3:4">
      <c r="C1698" s="38"/>
      <c r="D1698" s="38"/>
    </row>
    <row r="1699" spans="3:4">
      <c r="C1699" s="38"/>
      <c r="D1699" s="38"/>
    </row>
    <row r="1700" spans="3:4">
      <c r="C1700" s="38"/>
      <c r="D1700" s="38"/>
    </row>
    <row r="1701" spans="3:4">
      <c r="C1701" s="38"/>
      <c r="D1701" s="38"/>
    </row>
    <row r="1702" spans="3:4">
      <c r="C1702" s="38"/>
      <c r="D1702" s="38"/>
    </row>
    <row r="1703" spans="3:4">
      <c r="C1703" s="38"/>
      <c r="D1703" s="38"/>
    </row>
    <row r="1704" spans="3:4">
      <c r="C1704" s="38"/>
      <c r="D1704" s="38"/>
    </row>
    <row r="1705" spans="3:4">
      <c r="C1705" s="38"/>
      <c r="D1705" s="38"/>
    </row>
    <row r="1706" spans="3:4">
      <c r="C1706" s="38"/>
      <c r="D1706" s="38"/>
    </row>
    <row r="1707" spans="3:4">
      <c r="C1707" s="38"/>
      <c r="D1707" s="38"/>
    </row>
    <row r="1708" spans="3:4">
      <c r="C1708" s="38"/>
      <c r="D1708" s="38"/>
    </row>
    <row r="1709" spans="3:4">
      <c r="C1709" s="38"/>
      <c r="D1709" s="38"/>
    </row>
    <row r="1710" spans="3:4">
      <c r="C1710" s="38"/>
      <c r="D1710" s="38"/>
    </row>
    <row r="1711" spans="3:4">
      <c r="C1711" s="38"/>
      <c r="D1711" s="38"/>
    </row>
    <row r="1712" spans="3:4">
      <c r="C1712" s="38"/>
      <c r="D1712" s="38"/>
    </row>
    <row r="1713" spans="3:4">
      <c r="C1713" s="38"/>
      <c r="D1713" s="38"/>
    </row>
    <row r="1714" spans="3:4">
      <c r="C1714" s="38"/>
      <c r="D1714" s="38"/>
    </row>
    <row r="1715" spans="3:4">
      <c r="C1715" s="38"/>
      <c r="D1715" s="38"/>
    </row>
    <row r="1716" spans="3:4">
      <c r="C1716" s="38"/>
      <c r="D1716" s="38"/>
    </row>
    <row r="1717" spans="3:4">
      <c r="C1717" s="38"/>
      <c r="D1717" s="38"/>
    </row>
    <row r="1718" spans="3:4">
      <c r="C1718" s="38"/>
      <c r="D1718" s="38"/>
    </row>
    <row r="1719" spans="3:4">
      <c r="C1719" s="38"/>
      <c r="D1719" s="38"/>
    </row>
    <row r="1720" spans="3:4">
      <c r="C1720" s="38"/>
      <c r="D1720" s="38"/>
    </row>
    <row r="1721" spans="3:4">
      <c r="C1721" s="38"/>
      <c r="D1721" s="38"/>
    </row>
    <row r="1722" spans="3:4">
      <c r="C1722" s="38"/>
      <c r="D1722" s="38"/>
    </row>
    <row r="1723" spans="3:4">
      <c r="C1723" s="38"/>
      <c r="D1723" s="38"/>
    </row>
    <row r="1724" spans="3:4">
      <c r="C1724" s="38"/>
      <c r="D1724" s="38"/>
    </row>
    <row r="1725" spans="3:4">
      <c r="C1725" s="38"/>
      <c r="D1725" s="38"/>
    </row>
    <row r="1726" spans="3:4">
      <c r="C1726" s="38"/>
      <c r="D1726" s="38"/>
    </row>
    <row r="1727" spans="3:4">
      <c r="C1727" s="38"/>
      <c r="D1727" s="38"/>
    </row>
    <row r="1728" spans="3:4">
      <c r="C1728" s="38"/>
      <c r="D1728" s="38"/>
    </row>
    <row r="1729" spans="3:4">
      <c r="C1729" s="38"/>
      <c r="D1729" s="38"/>
    </row>
    <row r="1730" spans="3:4">
      <c r="C1730" s="38"/>
      <c r="D1730" s="38"/>
    </row>
    <row r="1731" spans="3:4">
      <c r="C1731" s="38"/>
      <c r="D1731" s="38"/>
    </row>
    <row r="1732" spans="3:4">
      <c r="C1732" s="38"/>
      <c r="D1732" s="38"/>
    </row>
    <row r="1733" spans="3:4">
      <c r="C1733" s="38"/>
      <c r="D1733" s="38"/>
    </row>
    <row r="1734" spans="3:4">
      <c r="C1734" s="38"/>
      <c r="D1734" s="38"/>
    </row>
    <row r="1735" spans="3:4">
      <c r="C1735" s="38"/>
      <c r="D1735" s="38"/>
    </row>
    <row r="1736" spans="3:4">
      <c r="C1736" s="38"/>
      <c r="D1736" s="38"/>
    </row>
    <row r="1737" spans="3:4">
      <c r="C1737" s="38"/>
      <c r="D1737" s="38"/>
    </row>
    <row r="1738" spans="3:4">
      <c r="C1738" s="38"/>
      <c r="D1738" s="38"/>
    </row>
    <row r="1739" spans="3:4">
      <c r="C1739" s="38"/>
      <c r="D1739" s="38"/>
    </row>
    <row r="1740" spans="3:4">
      <c r="C1740" s="38"/>
      <c r="D1740" s="38"/>
    </row>
    <row r="1741" spans="3:4">
      <c r="C1741" s="38"/>
      <c r="D1741" s="38"/>
    </row>
    <row r="1742" spans="3:4">
      <c r="C1742" s="38"/>
      <c r="D1742" s="38"/>
    </row>
    <row r="1743" spans="3:4">
      <c r="C1743" s="38"/>
      <c r="D1743" s="38"/>
    </row>
    <row r="1744" spans="3:4">
      <c r="C1744" s="38"/>
      <c r="D1744" s="38"/>
    </row>
    <row r="1745" spans="3:4">
      <c r="C1745" s="38"/>
      <c r="D1745" s="38"/>
    </row>
    <row r="1746" spans="3:4">
      <c r="C1746" s="38"/>
      <c r="D1746" s="38"/>
    </row>
    <row r="1747" spans="3:4">
      <c r="C1747" s="38"/>
      <c r="D1747" s="38"/>
    </row>
    <row r="1748" spans="3:4">
      <c r="C1748" s="38"/>
      <c r="D1748" s="38"/>
    </row>
    <row r="1749" spans="3:4">
      <c r="C1749" s="38"/>
      <c r="D1749" s="38"/>
    </row>
    <row r="1750" spans="3:4">
      <c r="C1750" s="38"/>
      <c r="D1750" s="38"/>
    </row>
    <row r="1751" spans="3:4">
      <c r="C1751" s="38"/>
      <c r="D1751" s="38"/>
    </row>
    <row r="1752" spans="3:4">
      <c r="C1752" s="38"/>
      <c r="D1752" s="38"/>
    </row>
    <row r="1753" spans="3:4">
      <c r="C1753" s="38"/>
      <c r="D1753" s="38"/>
    </row>
    <row r="1754" spans="3:4">
      <c r="C1754" s="38"/>
      <c r="D1754" s="38"/>
    </row>
    <row r="1755" spans="3:4">
      <c r="C1755" s="38"/>
      <c r="D1755" s="38"/>
    </row>
    <row r="1756" spans="3:4">
      <c r="C1756" s="38"/>
      <c r="D1756" s="38"/>
    </row>
    <row r="1757" spans="3:4">
      <c r="C1757" s="38"/>
      <c r="D1757" s="38"/>
    </row>
    <row r="1758" spans="3:4">
      <c r="C1758" s="38"/>
      <c r="D1758" s="38"/>
    </row>
    <row r="1759" spans="3:4">
      <c r="C1759" s="38"/>
      <c r="D1759" s="38"/>
    </row>
    <row r="1760" spans="3:4">
      <c r="C1760" s="38"/>
      <c r="D1760" s="38"/>
    </row>
    <row r="1761" spans="3:4">
      <c r="C1761" s="38"/>
      <c r="D1761" s="38"/>
    </row>
    <row r="1762" spans="3:4">
      <c r="C1762" s="38"/>
      <c r="D1762" s="38"/>
    </row>
    <row r="1763" spans="3:4">
      <c r="C1763" s="38"/>
      <c r="D1763" s="38"/>
    </row>
    <row r="1764" spans="3:4">
      <c r="C1764" s="38"/>
      <c r="D1764" s="38"/>
    </row>
    <row r="1765" spans="3:4">
      <c r="C1765" s="38"/>
      <c r="D1765" s="38"/>
    </row>
    <row r="1766" spans="3:4">
      <c r="C1766" s="38"/>
      <c r="D1766" s="38"/>
    </row>
    <row r="1767" spans="3:4">
      <c r="C1767" s="38"/>
      <c r="D1767" s="38"/>
    </row>
    <row r="1768" spans="3:4">
      <c r="C1768" s="38"/>
      <c r="D1768" s="38"/>
    </row>
    <row r="1769" spans="3:4">
      <c r="C1769" s="38"/>
      <c r="D1769" s="38"/>
    </row>
    <row r="1770" spans="3:4">
      <c r="C1770" s="38"/>
      <c r="D1770" s="38"/>
    </row>
    <row r="1771" spans="3:4">
      <c r="C1771" s="38"/>
      <c r="D1771" s="38"/>
    </row>
    <row r="1772" spans="3:4">
      <c r="C1772" s="38"/>
      <c r="D1772" s="38"/>
    </row>
    <row r="1773" spans="3:4">
      <c r="C1773" s="38"/>
      <c r="D1773" s="38"/>
    </row>
    <row r="1774" spans="3:4">
      <c r="C1774" s="38"/>
      <c r="D1774" s="38"/>
    </row>
    <row r="1775" spans="3:4">
      <c r="C1775" s="38"/>
      <c r="D1775" s="38"/>
    </row>
    <row r="1776" spans="3:4">
      <c r="C1776" s="38"/>
      <c r="D1776" s="38"/>
    </row>
    <row r="1777" spans="3:4">
      <c r="C1777" s="38"/>
      <c r="D1777" s="38"/>
    </row>
    <row r="1778" spans="3:4">
      <c r="C1778" s="38"/>
      <c r="D1778" s="38"/>
    </row>
    <row r="1779" spans="3:4">
      <c r="C1779" s="38"/>
      <c r="D1779" s="38"/>
    </row>
    <row r="1780" spans="3:4">
      <c r="C1780" s="38"/>
      <c r="D1780" s="38"/>
    </row>
    <row r="1781" spans="3:4">
      <c r="C1781" s="38"/>
      <c r="D1781" s="38"/>
    </row>
    <row r="1782" spans="3:4">
      <c r="C1782" s="38"/>
      <c r="D1782" s="38"/>
    </row>
    <row r="1783" spans="3:4">
      <c r="C1783" s="38"/>
      <c r="D1783" s="38"/>
    </row>
    <row r="1784" spans="3:4">
      <c r="C1784" s="38"/>
      <c r="D1784" s="38"/>
    </row>
    <row r="1785" spans="3:4">
      <c r="C1785" s="38"/>
      <c r="D1785" s="38"/>
    </row>
    <row r="1786" spans="3:4">
      <c r="C1786" s="38"/>
      <c r="D1786" s="38"/>
    </row>
    <row r="1787" spans="3:4">
      <c r="C1787" s="38"/>
      <c r="D1787" s="38"/>
    </row>
    <row r="1788" spans="3:4">
      <c r="C1788" s="38"/>
      <c r="D1788" s="38"/>
    </row>
    <row r="1789" spans="3:4">
      <c r="C1789" s="38"/>
      <c r="D1789" s="38"/>
    </row>
    <row r="1790" spans="3:4">
      <c r="C1790" s="38"/>
      <c r="D1790" s="38"/>
    </row>
    <row r="1791" spans="3:4">
      <c r="C1791" s="38"/>
      <c r="D1791" s="38"/>
    </row>
    <row r="1792" spans="3:4">
      <c r="C1792" s="38"/>
      <c r="D1792" s="38"/>
    </row>
    <row r="1793" spans="3:4">
      <c r="C1793" s="38"/>
      <c r="D1793" s="38"/>
    </row>
    <row r="1794" spans="3:4">
      <c r="C1794" s="38"/>
      <c r="D1794" s="38"/>
    </row>
    <row r="1795" spans="3:4">
      <c r="C1795" s="38"/>
      <c r="D1795" s="38"/>
    </row>
    <row r="1796" spans="3:4">
      <c r="C1796" s="38"/>
      <c r="D1796" s="38"/>
    </row>
    <row r="1797" spans="3:4">
      <c r="C1797" s="38"/>
      <c r="D1797" s="38"/>
    </row>
    <row r="1798" spans="3:4">
      <c r="C1798" s="38"/>
      <c r="D1798" s="38"/>
    </row>
    <row r="1799" spans="3:4">
      <c r="C1799" s="38"/>
      <c r="D1799" s="38"/>
    </row>
    <row r="1800" spans="3:4">
      <c r="C1800" s="38"/>
      <c r="D1800" s="38"/>
    </row>
    <row r="1801" spans="3:4">
      <c r="C1801" s="38"/>
      <c r="D1801" s="38"/>
    </row>
    <row r="1802" spans="3:4">
      <c r="C1802" s="38"/>
      <c r="D1802" s="38"/>
    </row>
    <row r="1803" spans="3:4">
      <c r="C1803" s="38"/>
      <c r="D1803" s="38"/>
    </row>
    <row r="1804" spans="3:4">
      <c r="C1804" s="38"/>
      <c r="D1804" s="38"/>
    </row>
    <row r="1805" spans="3:4">
      <c r="C1805" s="38"/>
      <c r="D1805" s="38"/>
    </row>
    <row r="1806" spans="3:4">
      <c r="C1806" s="38"/>
      <c r="D1806" s="38"/>
    </row>
    <row r="1807" spans="3:4">
      <c r="C1807" s="38"/>
      <c r="D1807" s="38"/>
    </row>
    <row r="1808" spans="3:4">
      <c r="C1808" s="38"/>
      <c r="D1808" s="38"/>
    </row>
    <row r="1809" spans="3:4">
      <c r="C1809" s="38"/>
      <c r="D1809" s="38"/>
    </row>
    <row r="1810" spans="3:4">
      <c r="C1810" s="38"/>
      <c r="D1810" s="38"/>
    </row>
    <row r="1811" spans="3:4">
      <c r="C1811" s="38"/>
      <c r="D1811" s="38"/>
    </row>
    <row r="1812" spans="3:4">
      <c r="C1812" s="38"/>
      <c r="D1812" s="38"/>
    </row>
    <row r="1813" spans="3:4">
      <c r="C1813" s="38"/>
      <c r="D1813" s="38"/>
    </row>
    <row r="1814" spans="3:4">
      <c r="C1814" s="38"/>
      <c r="D1814" s="38"/>
    </row>
    <row r="1815" spans="3:4">
      <c r="C1815" s="38"/>
      <c r="D1815" s="38"/>
    </row>
    <row r="1816" spans="3:4">
      <c r="C1816" s="38"/>
      <c r="D1816" s="38"/>
    </row>
    <row r="1817" spans="3:4">
      <c r="C1817" s="38"/>
      <c r="D1817" s="38"/>
    </row>
    <row r="1818" spans="3:4">
      <c r="C1818" s="38"/>
      <c r="D1818" s="38"/>
    </row>
    <row r="1819" spans="3:4">
      <c r="C1819" s="38"/>
      <c r="D1819" s="38"/>
    </row>
    <row r="1820" spans="3:4">
      <c r="C1820" s="38"/>
      <c r="D1820" s="38"/>
    </row>
    <row r="1821" spans="3:4">
      <c r="C1821" s="38"/>
      <c r="D1821" s="38"/>
    </row>
    <row r="1822" spans="3:4">
      <c r="C1822" s="38"/>
      <c r="D1822" s="38"/>
    </row>
    <row r="1823" spans="3:4">
      <c r="C1823" s="38"/>
      <c r="D1823" s="38"/>
    </row>
    <row r="1824" spans="3:4">
      <c r="C1824" s="38"/>
      <c r="D1824" s="38"/>
    </row>
    <row r="1825" spans="3:4">
      <c r="C1825" s="38"/>
      <c r="D1825" s="38"/>
    </row>
    <row r="1826" spans="3:4">
      <c r="C1826" s="38"/>
      <c r="D1826" s="38"/>
    </row>
    <row r="1827" spans="3:4">
      <c r="C1827" s="38"/>
      <c r="D1827" s="38"/>
    </row>
    <row r="1828" spans="3:4">
      <c r="C1828" s="38"/>
      <c r="D1828" s="38"/>
    </row>
    <row r="1829" spans="3:4">
      <c r="C1829" s="38"/>
      <c r="D1829" s="38"/>
    </row>
    <row r="1830" spans="3:4">
      <c r="C1830" s="38"/>
      <c r="D1830" s="38"/>
    </row>
    <row r="1831" spans="3:4">
      <c r="C1831" s="38"/>
      <c r="D1831" s="38"/>
    </row>
    <row r="1832" spans="3:4">
      <c r="C1832" s="38"/>
      <c r="D1832" s="38"/>
    </row>
    <row r="1833" spans="3:4">
      <c r="C1833" s="38"/>
      <c r="D1833" s="38"/>
    </row>
    <row r="1834" spans="3:4">
      <c r="C1834" s="38"/>
      <c r="D1834" s="38"/>
    </row>
    <row r="1835" spans="3:4">
      <c r="C1835" s="38"/>
      <c r="D1835" s="38"/>
    </row>
    <row r="1836" spans="3:4">
      <c r="C1836" s="38"/>
      <c r="D1836" s="38"/>
    </row>
    <row r="1837" spans="3:4">
      <c r="C1837" s="38"/>
      <c r="D1837" s="38"/>
    </row>
    <row r="1838" spans="3:4">
      <c r="C1838" s="38"/>
      <c r="D1838" s="38"/>
    </row>
    <row r="1839" spans="3:4">
      <c r="C1839" s="38"/>
      <c r="D1839" s="38"/>
    </row>
    <row r="1840" spans="3:4">
      <c r="C1840" s="38"/>
      <c r="D1840" s="38"/>
    </row>
    <row r="1841" spans="3:4">
      <c r="C1841" s="38"/>
      <c r="D1841" s="38"/>
    </row>
    <row r="1842" spans="3:4">
      <c r="C1842" s="38"/>
      <c r="D1842" s="38"/>
    </row>
    <row r="1843" spans="3:4">
      <c r="C1843" s="38"/>
      <c r="D1843" s="38"/>
    </row>
    <row r="1844" spans="3:4">
      <c r="C1844" s="38"/>
      <c r="D1844" s="38"/>
    </row>
    <row r="1845" spans="3:4">
      <c r="C1845" s="38"/>
      <c r="D1845" s="38"/>
    </row>
    <row r="1846" spans="3:4">
      <c r="C1846" s="38"/>
      <c r="D1846" s="38"/>
    </row>
    <row r="1847" spans="3:4">
      <c r="C1847" s="38"/>
      <c r="D1847" s="38"/>
    </row>
    <row r="1848" spans="3:4">
      <c r="C1848" s="38"/>
      <c r="D1848" s="38"/>
    </row>
    <row r="1849" spans="3:4">
      <c r="C1849" s="38"/>
      <c r="D1849" s="38"/>
    </row>
    <row r="1850" spans="3:4">
      <c r="C1850" s="38"/>
      <c r="D1850" s="38"/>
    </row>
    <row r="1851" spans="3:4">
      <c r="C1851" s="38"/>
      <c r="D1851" s="38"/>
    </row>
    <row r="1852" spans="3:4">
      <c r="C1852" s="38"/>
      <c r="D1852" s="38"/>
    </row>
    <row r="1853" spans="3:4">
      <c r="C1853" s="38"/>
      <c r="D1853" s="38"/>
    </row>
    <row r="1854" spans="3:4">
      <c r="C1854" s="38"/>
      <c r="D1854" s="38"/>
    </row>
    <row r="1855" spans="3:4">
      <c r="C1855" s="38"/>
      <c r="D1855" s="38"/>
    </row>
    <row r="1856" spans="3:4">
      <c r="C1856" s="38"/>
      <c r="D1856" s="38"/>
    </row>
    <row r="1857" spans="3:4">
      <c r="C1857" s="38"/>
      <c r="D1857" s="38"/>
    </row>
    <row r="1858" spans="3:4">
      <c r="C1858" s="38"/>
      <c r="D1858" s="38"/>
    </row>
    <row r="1859" spans="3:4">
      <c r="C1859" s="38"/>
      <c r="D1859" s="38"/>
    </row>
    <row r="1860" spans="3:4">
      <c r="C1860" s="38"/>
      <c r="D1860" s="38"/>
    </row>
    <row r="1861" spans="3:4">
      <c r="C1861" s="38"/>
      <c r="D1861" s="38"/>
    </row>
    <row r="1862" spans="3:4">
      <c r="C1862" s="38"/>
      <c r="D1862" s="38"/>
    </row>
    <row r="1863" spans="3:4">
      <c r="C1863" s="38"/>
      <c r="D1863" s="38"/>
    </row>
    <row r="1864" spans="3:4">
      <c r="C1864" s="38"/>
      <c r="D1864" s="38"/>
    </row>
    <row r="1865" spans="3:4">
      <c r="C1865" s="38"/>
      <c r="D1865" s="38"/>
    </row>
    <row r="1866" spans="3:4">
      <c r="C1866" s="38"/>
      <c r="D1866" s="38"/>
    </row>
    <row r="1867" spans="3:4">
      <c r="C1867" s="38"/>
      <c r="D1867" s="38"/>
    </row>
    <row r="1868" spans="3:4">
      <c r="C1868" s="38"/>
      <c r="D1868" s="38"/>
    </row>
    <row r="1869" spans="3:4">
      <c r="C1869" s="38"/>
      <c r="D1869" s="38"/>
    </row>
    <row r="1870" spans="3:4">
      <c r="C1870" s="38"/>
      <c r="D1870" s="38"/>
    </row>
    <row r="1871" spans="3:4">
      <c r="C1871" s="38"/>
      <c r="D1871" s="38"/>
    </row>
    <row r="1872" spans="3:4">
      <c r="C1872" s="38"/>
      <c r="D1872" s="38"/>
    </row>
    <row r="1873" spans="3:4">
      <c r="C1873" s="38"/>
      <c r="D1873" s="38"/>
    </row>
    <row r="1874" spans="3:4">
      <c r="C1874" s="38"/>
      <c r="D1874" s="38"/>
    </row>
    <row r="1875" spans="3:4">
      <c r="C1875" s="38"/>
      <c r="D1875" s="38"/>
    </row>
    <row r="1876" spans="3:4">
      <c r="C1876" s="38"/>
      <c r="D1876" s="38"/>
    </row>
    <row r="1877" spans="3:4">
      <c r="C1877" s="38"/>
      <c r="D1877" s="38"/>
    </row>
    <row r="1878" spans="3:4">
      <c r="C1878" s="38"/>
      <c r="D1878" s="38"/>
    </row>
    <row r="1879" spans="3:4">
      <c r="C1879" s="38"/>
      <c r="D1879" s="38"/>
    </row>
    <row r="1880" spans="3:4">
      <c r="C1880" s="38"/>
      <c r="D1880" s="38"/>
    </row>
    <row r="1881" spans="3:4">
      <c r="C1881" s="38"/>
      <c r="D1881" s="38"/>
    </row>
    <row r="1882" spans="3:4">
      <c r="C1882" s="38"/>
      <c r="D1882" s="38"/>
    </row>
    <row r="1883" spans="3:4">
      <c r="C1883" s="38"/>
      <c r="D1883" s="38"/>
    </row>
    <row r="1884" spans="3:4">
      <c r="C1884" s="38"/>
      <c r="D1884" s="38"/>
    </row>
    <row r="1885" spans="3:4">
      <c r="C1885" s="38"/>
      <c r="D1885" s="38"/>
    </row>
    <row r="1886" spans="3:4">
      <c r="C1886" s="38"/>
      <c r="D1886" s="38"/>
    </row>
    <row r="1887" spans="3:4">
      <c r="C1887" s="38"/>
      <c r="D1887" s="38"/>
    </row>
    <row r="1888" spans="3:4">
      <c r="C1888" s="38"/>
      <c r="D1888" s="38"/>
    </row>
    <row r="1889" spans="3:4">
      <c r="C1889" s="38"/>
      <c r="D1889" s="38"/>
    </row>
    <row r="1890" spans="3:4">
      <c r="C1890" s="38"/>
      <c r="D1890" s="38"/>
    </row>
    <row r="1891" spans="3:4">
      <c r="C1891" s="38"/>
      <c r="D1891" s="38"/>
    </row>
    <row r="1892" spans="3:4">
      <c r="C1892" s="38"/>
      <c r="D1892" s="38"/>
    </row>
    <row r="1893" spans="3:4">
      <c r="C1893" s="38"/>
      <c r="D1893" s="38"/>
    </row>
    <row r="1894" spans="3:4">
      <c r="C1894" s="38"/>
      <c r="D1894" s="38"/>
    </row>
    <row r="1895" spans="3:4">
      <c r="C1895" s="38"/>
      <c r="D1895" s="38"/>
    </row>
    <row r="1896" spans="3:4">
      <c r="C1896" s="38"/>
      <c r="D1896" s="38"/>
    </row>
    <row r="1897" spans="3:4">
      <c r="C1897" s="38"/>
      <c r="D1897" s="38"/>
    </row>
    <row r="1898" spans="3:4">
      <c r="C1898" s="38"/>
      <c r="D1898" s="38"/>
    </row>
    <row r="1899" spans="3:4">
      <c r="C1899" s="38"/>
      <c r="D1899" s="38"/>
    </row>
    <row r="1900" spans="3:4">
      <c r="C1900" s="38"/>
      <c r="D1900" s="38"/>
    </row>
    <row r="1901" spans="3:4">
      <c r="C1901" s="38"/>
      <c r="D1901" s="38"/>
    </row>
    <row r="1902" spans="3:4">
      <c r="C1902" s="38"/>
      <c r="D1902" s="38"/>
    </row>
    <row r="1903" spans="3:4">
      <c r="C1903" s="38"/>
      <c r="D1903" s="38"/>
    </row>
    <row r="1904" spans="3:4">
      <c r="C1904" s="38"/>
      <c r="D1904" s="38"/>
    </row>
    <row r="1905" spans="3:4">
      <c r="C1905" s="38"/>
      <c r="D1905" s="38"/>
    </row>
    <row r="1906" spans="3:4">
      <c r="C1906" s="38"/>
      <c r="D1906" s="38"/>
    </row>
    <row r="1907" spans="3:4">
      <c r="C1907" s="38"/>
      <c r="D1907" s="38"/>
    </row>
    <row r="1908" spans="3:4">
      <c r="C1908" s="38"/>
      <c r="D1908" s="38"/>
    </row>
    <row r="1909" spans="3:4">
      <c r="C1909" s="38"/>
      <c r="D1909" s="38"/>
    </row>
    <row r="1910" spans="3:4">
      <c r="C1910" s="38"/>
      <c r="D1910" s="38"/>
    </row>
    <row r="1911" spans="3:4">
      <c r="C1911" s="38"/>
      <c r="D1911" s="38"/>
    </row>
    <row r="1912" spans="3:4">
      <c r="C1912" s="38"/>
      <c r="D1912" s="38"/>
    </row>
    <row r="1913" spans="3:4">
      <c r="C1913" s="38"/>
      <c r="D1913" s="38"/>
    </row>
    <row r="1914" spans="3:4">
      <c r="C1914" s="38"/>
      <c r="D1914" s="38"/>
    </row>
    <row r="1915" spans="3:4">
      <c r="C1915" s="38"/>
      <c r="D1915" s="38"/>
    </row>
    <row r="1916" spans="3:4">
      <c r="C1916" s="38"/>
      <c r="D1916" s="38"/>
    </row>
    <row r="1917" spans="3:4">
      <c r="C1917" s="38"/>
      <c r="D1917" s="38"/>
    </row>
    <row r="1918" spans="3:4">
      <c r="C1918" s="38"/>
      <c r="D1918" s="38"/>
    </row>
    <row r="1919" spans="3:4">
      <c r="C1919" s="38"/>
      <c r="D1919" s="38"/>
    </row>
    <row r="1920" spans="3:4">
      <c r="C1920" s="38"/>
      <c r="D1920" s="38"/>
    </row>
    <row r="1921" spans="3:4">
      <c r="C1921" s="38"/>
      <c r="D1921" s="38"/>
    </row>
    <row r="1922" spans="3:4">
      <c r="C1922" s="38"/>
      <c r="D1922" s="38"/>
    </row>
    <row r="1923" spans="3:4">
      <c r="C1923" s="38"/>
      <c r="D1923" s="38"/>
    </row>
    <row r="1924" spans="3:4">
      <c r="C1924" s="38"/>
      <c r="D1924" s="38"/>
    </row>
    <row r="1925" spans="3:4">
      <c r="C1925" s="38"/>
      <c r="D1925" s="38"/>
    </row>
    <row r="1926" spans="3:4">
      <c r="C1926" s="38"/>
      <c r="D1926" s="38"/>
    </row>
    <row r="1927" spans="3:4">
      <c r="C1927" s="38"/>
      <c r="D1927" s="38"/>
    </row>
    <row r="1928" spans="3:4">
      <c r="C1928" s="38"/>
      <c r="D1928" s="38"/>
    </row>
    <row r="1929" spans="3:4">
      <c r="C1929" s="38"/>
      <c r="D1929" s="38"/>
    </row>
    <row r="1930" spans="3:4">
      <c r="C1930" s="38"/>
      <c r="D1930" s="38"/>
    </row>
    <row r="1931" spans="3:4">
      <c r="C1931" s="38"/>
      <c r="D1931" s="38"/>
    </row>
    <row r="1932" spans="3:4">
      <c r="C1932" s="38"/>
      <c r="D1932" s="38"/>
    </row>
    <row r="1933" spans="3:4">
      <c r="C1933" s="38"/>
      <c r="D1933" s="38"/>
    </row>
    <row r="1934" spans="3:4">
      <c r="C1934" s="38"/>
      <c r="D1934" s="38"/>
    </row>
    <row r="1935" spans="3:4">
      <c r="C1935" s="38"/>
      <c r="D1935" s="38"/>
    </row>
    <row r="1936" spans="3:4">
      <c r="C1936" s="38"/>
      <c r="D1936" s="38"/>
    </row>
    <row r="1937" spans="3:4">
      <c r="C1937" s="38"/>
      <c r="D1937" s="38"/>
    </row>
    <row r="1938" spans="3:4">
      <c r="C1938" s="38"/>
      <c r="D1938" s="38"/>
    </row>
    <row r="1939" spans="3:4">
      <c r="C1939" s="38"/>
      <c r="D1939" s="38"/>
    </row>
    <row r="1940" spans="3:4">
      <c r="C1940" s="38"/>
      <c r="D1940" s="38"/>
    </row>
    <row r="1941" spans="3:4">
      <c r="C1941" s="38"/>
      <c r="D1941" s="38"/>
    </row>
    <row r="1942" spans="3:4">
      <c r="C1942" s="38"/>
      <c r="D1942" s="38"/>
    </row>
    <row r="1943" spans="3:4">
      <c r="C1943" s="38"/>
      <c r="D1943" s="38"/>
    </row>
    <row r="1944" spans="3:4">
      <c r="C1944" s="38"/>
      <c r="D1944" s="38"/>
    </row>
    <row r="1945" spans="3:4">
      <c r="C1945" s="38"/>
      <c r="D1945" s="38"/>
    </row>
    <row r="1946" spans="3:4">
      <c r="C1946" s="38"/>
      <c r="D1946" s="38"/>
    </row>
    <row r="1947" spans="3:4">
      <c r="C1947" s="38"/>
      <c r="D1947" s="38"/>
    </row>
    <row r="1948" spans="3:4">
      <c r="C1948" s="38"/>
      <c r="D1948" s="38"/>
    </row>
    <row r="1949" spans="3:4">
      <c r="C1949" s="38"/>
      <c r="D1949" s="38"/>
    </row>
    <row r="1950" spans="3:4">
      <c r="C1950" s="38"/>
      <c r="D1950" s="38"/>
    </row>
    <row r="1951" spans="3:4">
      <c r="C1951" s="38"/>
      <c r="D1951" s="38"/>
    </row>
    <row r="1952" spans="3:4">
      <c r="C1952" s="38"/>
      <c r="D1952" s="38"/>
    </row>
    <row r="1953" spans="3:4">
      <c r="C1953" s="38"/>
      <c r="D1953" s="38"/>
    </row>
    <row r="1954" spans="3:4">
      <c r="C1954" s="38"/>
      <c r="D1954" s="38"/>
    </row>
    <row r="1955" spans="3:4">
      <c r="C1955" s="38"/>
      <c r="D1955" s="38"/>
    </row>
    <row r="1956" spans="3:4">
      <c r="C1956" s="38"/>
      <c r="D1956" s="38"/>
    </row>
    <row r="1957" spans="3:4">
      <c r="C1957" s="38"/>
      <c r="D1957" s="38"/>
    </row>
    <row r="1958" spans="3:4">
      <c r="C1958" s="38"/>
      <c r="D1958" s="38"/>
    </row>
    <row r="1959" spans="3:4">
      <c r="C1959" s="38"/>
      <c r="D1959" s="38"/>
    </row>
    <row r="1960" spans="3:4">
      <c r="C1960" s="38"/>
      <c r="D1960" s="38"/>
    </row>
    <row r="1961" spans="3:4">
      <c r="C1961" s="38"/>
      <c r="D1961" s="38"/>
    </row>
    <row r="1962" spans="3:4">
      <c r="C1962" s="38"/>
      <c r="D1962" s="38"/>
    </row>
    <row r="1963" spans="3:4">
      <c r="C1963" s="38"/>
      <c r="D1963" s="38"/>
    </row>
    <row r="1964" spans="3:4">
      <c r="C1964" s="38"/>
      <c r="D1964" s="38"/>
    </row>
    <row r="1965" spans="3:4">
      <c r="C1965" s="38"/>
      <c r="D1965" s="38"/>
    </row>
    <row r="1966" spans="3:4">
      <c r="C1966" s="38"/>
      <c r="D1966" s="38"/>
    </row>
    <row r="1967" spans="3:4">
      <c r="C1967" s="38"/>
      <c r="D1967" s="38"/>
    </row>
    <row r="1968" spans="3:4">
      <c r="C1968" s="38"/>
      <c r="D1968" s="38"/>
    </row>
    <row r="1969" spans="3:4">
      <c r="C1969" s="38"/>
      <c r="D1969" s="38"/>
    </row>
    <row r="1970" spans="3:4">
      <c r="C1970" s="38"/>
      <c r="D1970" s="38"/>
    </row>
    <row r="1971" spans="3:4">
      <c r="C1971" s="38"/>
      <c r="D1971" s="38"/>
    </row>
    <row r="1972" spans="3:4">
      <c r="C1972" s="38"/>
      <c r="D1972" s="38"/>
    </row>
    <row r="1973" spans="3:4">
      <c r="C1973" s="38"/>
      <c r="D1973" s="38"/>
    </row>
    <row r="1974" spans="3:4">
      <c r="C1974" s="38"/>
      <c r="D1974" s="38"/>
    </row>
    <row r="1975" spans="3:4">
      <c r="C1975" s="38"/>
      <c r="D1975" s="38"/>
    </row>
    <row r="1976" spans="3:4">
      <c r="C1976" s="38"/>
      <c r="D1976" s="38"/>
    </row>
    <row r="1977" spans="3:4">
      <c r="C1977" s="38"/>
      <c r="D1977" s="38"/>
    </row>
    <row r="1978" spans="3:4">
      <c r="C1978" s="38"/>
      <c r="D1978" s="38"/>
    </row>
    <row r="1979" spans="3:4">
      <c r="C1979" s="38"/>
      <c r="D1979" s="38"/>
    </row>
    <row r="1980" spans="3:4">
      <c r="C1980" s="38"/>
      <c r="D1980" s="38"/>
    </row>
    <row r="1981" spans="3:4">
      <c r="C1981" s="38"/>
      <c r="D1981" s="38"/>
    </row>
    <row r="1982" spans="3:4">
      <c r="C1982" s="38"/>
      <c r="D1982" s="38"/>
    </row>
    <row r="1983" spans="3:4">
      <c r="C1983" s="38"/>
      <c r="D1983" s="38"/>
    </row>
    <row r="1984" spans="3:4">
      <c r="C1984" s="38"/>
      <c r="D1984" s="38"/>
    </row>
    <row r="1985" spans="3:4">
      <c r="C1985" s="38"/>
      <c r="D1985" s="38"/>
    </row>
    <row r="1986" spans="3:4">
      <c r="C1986" s="38"/>
      <c r="D1986" s="38"/>
    </row>
    <row r="1987" spans="3:4">
      <c r="C1987" s="38"/>
      <c r="D1987" s="38"/>
    </row>
    <row r="1988" spans="3:4">
      <c r="C1988" s="38"/>
      <c r="D1988" s="38"/>
    </row>
    <row r="1989" spans="3:4">
      <c r="C1989" s="38"/>
      <c r="D1989" s="38"/>
    </row>
    <row r="1990" spans="3:4">
      <c r="C1990" s="38"/>
      <c r="D1990" s="38"/>
    </row>
    <row r="1991" spans="3:4">
      <c r="C1991" s="38"/>
      <c r="D1991" s="38"/>
    </row>
    <row r="1992" spans="3:4">
      <c r="C1992" s="38"/>
      <c r="D1992" s="38"/>
    </row>
    <row r="1993" spans="3:4">
      <c r="C1993" s="38"/>
      <c r="D1993" s="38"/>
    </row>
    <row r="1994" spans="3:4">
      <c r="C1994" s="38"/>
      <c r="D1994" s="38"/>
    </row>
    <row r="1995" spans="3:4">
      <c r="C1995" s="38"/>
      <c r="D1995" s="38"/>
    </row>
    <row r="1996" spans="3:4">
      <c r="C1996" s="38"/>
      <c r="D1996" s="38"/>
    </row>
    <row r="1997" spans="3:4">
      <c r="C1997" s="38"/>
      <c r="D1997" s="38"/>
    </row>
    <row r="1998" spans="3:4">
      <c r="C1998" s="38"/>
      <c r="D1998" s="38"/>
    </row>
    <row r="1999" spans="3:4">
      <c r="C1999" s="38"/>
      <c r="D1999" s="38"/>
    </row>
    <row r="2000" spans="3:4">
      <c r="C2000" s="38"/>
      <c r="D2000" s="38"/>
    </row>
    <row r="2001" spans="3:4">
      <c r="C2001" s="38"/>
      <c r="D2001" s="38"/>
    </row>
    <row r="2002" spans="3:4">
      <c r="C2002" s="38"/>
      <c r="D2002" s="38"/>
    </row>
    <row r="2003" spans="3:4">
      <c r="C2003" s="38"/>
      <c r="D2003" s="38"/>
    </row>
    <row r="2004" spans="3:4">
      <c r="C2004" s="38"/>
      <c r="D2004" s="38"/>
    </row>
    <row r="2005" spans="3:4">
      <c r="C2005" s="38"/>
      <c r="D2005" s="38"/>
    </row>
    <row r="2006" spans="3:4">
      <c r="C2006" s="38"/>
      <c r="D2006" s="38"/>
    </row>
    <row r="2007" spans="3:4">
      <c r="C2007" s="38"/>
      <c r="D2007" s="38"/>
    </row>
    <row r="2008" spans="3:4">
      <c r="C2008" s="38"/>
      <c r="D2008" s="38"/>
    </row>
    <row r="2009" spans="3:4">
      <c r="C2009" s="38"/>
      <c r="D2009" s="38"/>
    </row>
    <row r="2010" spans="3:4">
      <c r="C2010" s="38"/>
      <c r="D2010" s="38"/>
    </row>
    <row r="2011" spans="3:4">
      <c r="C2011" s="38"/>
      <c r="D2011" s="38"/>
    </row>
    <row r="2012" spans="3:4">
      <c r="C2012" s="38"/>
      <c r="D2012" s="38"/>
    </row>
    <row r="2013" spans="3:4">
      <c r="C2013" s="38"/>
      <c r="D2013" s="38"/>
    </row>
    <row r="2014" spans="3:4">
      <c r="C2014" s="38"/>
      <c r="D2014" s="38"/>
    </row>
    <row r="2015" spans="3:4">
      <c r="C2015" s="38"/>
      <c r="D2015" s="38"/>
    </row>
    <row r="2016" spans="3:4">
      <c r="C2016" s="38"/>
      <c r="D2016" s="38"/>
    </row>
    <row r="2017" spans="3:4">
      <c r="C2017" s="38"/>
      <c r="D2017" s="38"/>
    </row>
    <row r="2018" spans="3:4">
      <c r="C2018" s="38"/>
      <c r="D2018" s="38"/>
    </row>
    <row r="2019" spans="3:4">
      <c r="C2019" s="38"/>
      <c r="D2019" s="38"/>
    </row>
    <row r="2020" spans="3:4">
      <c r="C2020" s="38"/>
      <c r="D2020" s="38"/>
    </row>
    <row r="2021" spans="3:4">
      <c r="C2021" s="38"/>
      <c r="D2021" s="38"/>
    </row>
    <row r="2022" spans="3:4">
      <c r="C2022" s="38"/>
      <c r="D2022" s="38"/>
    </row>
    <row r="2023" spans="3:4">
      <c r="C2023" s="38"/>
      <c r="D2023" s="38"/>
    </row>
    <row r="2024" spans="3:4">
      <c r="C2024" s="38"/>
      <c r="D2024" s="38"/>
    </row>
    <row r="2025" spans="3:4">
      <c r="C2025" s="38"/>
      <c r="D2025" s="38"/>
    </row>
    <row r="2026" spans="3:4">
      <c r="C2026" s="38"/>
      <c r="D2026" s="38"/>
    </row>
    <row r="2027" spans="3:4">
      <c r="C2027" s="38"/>
      <c r="D2027" s="38"/>
    </row>
    <row r="2028" spans="3:4">
      <c r="C2028" s="38"/>
      <c r="D2028" s="38"/>
    </row>
    <row r="2029" spans="3:4">
      <c r="C2029" s="38"/>
      <c r="D2029" s="38"/>
    </row>
    <row r="2030" spans="3:4">
      <c r="C2030" s="38"/>
      <c r="D2030" s="38"/>
    </row>
    <row r="2031" spans="3:4">
      <c r="C2031" s="38"/>
      <c r="D2031" s="38"/>
    </row>
    <row r="2032" spans="3:4">
      <c r="C2032" s="38"/>
      <c r="D2032" s="38"/>
    </row>
    <row r="2033" spans="3:4">
      <c r="C2033" s="38"/>
      <c r="D2033" s="38"/>
    </row>
    <row r="2034" spans="3:4">
      <c r="C2034" s="38"/>
      <c r="D2034" s="38"/>
    </row>
    <row r="2035" spans="3:4">
      <c r="C2035" s="38"/>
      <c r="D2035" s="38"/>
    </row>
    <row r="2036" spans="3:4">
      <c r="C2036" s="38"/>
      <c r="D2036" s="38"/>
    </row>
    <row r="2037" spans="3:4">
      <c r="C2037" s="38"/>
      <c r="D2037" s="38"/>
    </row>
    <row r="2038" spans="3:4">
      <c r="C2038" s="38"/>
      <c r="D2038" s="38"/>
    </row>
    <row r="2039" spans="3:4">
      <c r="C2039" s="38"/>
      <c r="D2039" s="38"/>
    </row>
    <row r="2040" spans="3:4">
      <c r="C2040" s="38"/>
      <c r="D2040" s="38"/>
    </row>
    <row r="2041" spans="3:4">
      <c r="C2041" s="38"/>
      <c r="D2041" s="38"/>
    </row>
    <row r="2042" spans="3:4">
      <c r="C2042" s="38"/>
      <c r="D2042" s="38"/>
    </row>
    <row r="2043" spans="3:4">
      <c r="C2043" s="38"/>
      <c r="D2043" s="38"/>
    </row>
    <row r="2044" spans="3:4">
      <c r="C2044" s="38"/>
      <c r="D2044" s="38"/>
    </row>
    <row r="2045" spans="3:4">
      <c r="C2045" s="38"/>
      <c r="D2045" s="38"/>
    </row>
    <row r="2046" spans="3:4">
      <c r="C2046" s="38"/>
      <c r="D2046" s="38"/>
    </row>
    <row r="2047" spans="3:4">
      <c r="C2047" s="38"/>
      <c r="D2047" s="38"/>
    </row>
    <row r="2048" spans="3:4">
      <c r="C2048" s="38"/>
      <c r="D2048" s="38"/>
    </row>
    <row r="2049" spans="3:4">
      <c r="C2049" s="38"/>
      <c r="D2049" s="38"/>
    </row>
    <row r="2050" spans="3:4">
      <c r="C2050" s="38"/>
      <c r="D2050" s="38"/>
    </row>
    <row r="2051" spans="3:4">
      <c r="C2051" s="38"/>
      <c r="D2051" s="38"/>
    </row>
    <row r="2052" spans="3:4">
      <c r="C2052" s="38"/>
      <c r="D2052" s="38"/>
    </row>
    <row r="2053" spans="3:4">
      <c r="C2053" s="38"/>
      <c r="D2053" s="38"/>
    </row>
    <row r="2054" spans="3:4">
      <c r="C2054" s="38"/>
      <c r="D2054" s="38"/>
    </row>
    <row r="2055" spans="3:4">
      <c r="C2055" s="38"/>
      <c r="D2055" s="38"/>
    </row>
    <row r="2056" spans="3:4">
      <c r="C2056" s="38"/>
      <c r="D2056" s="38"/>
    </row>
    <row r="2057" spans="3:4">
      <c r="C2057" s="38"/>
      <c r="D2057" s="38"/>
    </row>
    <row r="2058" spans="3:4">
      <c r="C2058" s="38"/>
      <c r="D2058" s="38"/>
    </row>
    <row r="2059" spans="3:4">
      <c r="C2059" s="38"/>
      <c r="D2059" s="38"/>
    </row>
    <row r="2060" spans="3:4">
      <c r="C2060" s="38"/>
      <c r="D2060" s="38"/>
    </row>
    <row r="2061" spans="3:4">
      <c r="C2061" s="38"/>
      <c r="D2061" s="38"/>
    </row>
    <row r="2062" spans="3:4">
      <c r="C2062" s="38"/>
      <c r="D2062" s="38"/>
    </row>
    <row r="2063" spans="3:4">
      <c r="C2063" s="38"/>
      <c r="D2063" s="38"/>
    </row>
    <row r="2064" spans="3:4">
      <c r="C2064" s="38"/>
      <c r="D2064" s="38"/>
    </row>
    <row r="2065" spans="3:4">
      <c r="C2065" s="38"/>
      <c r="D2065" s="38"/>
    </row>
    <row r="2066" spans="3:4">
      <c r="C2066" s="38"/>
      <c r="D2066" s="38"/>
    </row>
    <row r="2067" spans="3:4">
      <c r="C2067" s="38"/>
      <c r="D2067" s="38"/>
    </row>
    <row r="2068" spans="3:4">
      <c r="C2068" s="38"/>
      <c r="D2068" s="38"/>
    </row>
    <row r="2069" spans="3:4">
      <c r="C2069" s="38"/>
      <c r="D2069" s="38"/>
    </row>
    <row r="2070" spans="3:4">
      <c r="C2070" s="38"/>
      <c r="D2070" s="38"/>
    </row>
    <row r="2071" spans="3:4">
      <c r="C2071" s="38"/>
      <c r="D2071" s="38"/>
    </row>
    <row r="2072" spans="3:4">
      <c r="C2072" s="38"/>
      <c r="D2072" s="38"/>
    </row>
    <row r="2073" spans="3:4">
      <c r="C2073" s="38"/>
      <c r="D2073" s="38"/>
    </row>
    <row r="2074" spans="3:4">
      <c r="C2074" s="38"/>
      <c r="D2074" s="38"/>
    </row>
    <row r="2075" spans="3:4">
      <c r="C2075" s="38"/>
      <c r="D2075" s="38"/>
    </row>
    <row r="2076" spans="3:4">
      <c r="C2076" s="38"/>
      <c r="D2076" s="38"/>
    </row>
    <row r="2077" spans="3:4">
      <c r="C2077" s="38"/>
      <c r="D2077" s="38"/>
    </row>
    <row r="2078" spans="3:4">
      <c r="C2078" s="38"/>
      <c r="D2078" s="38"/>
    </row>
    <row r="2079" spans="3:4">
      <c r="C2079" s="38"/>
      <c r="D2079" s="38"/>
    </row>
    <row r="2080" spans="3:4">
      <c r="C2080" s="38"/>
      <c r="D2080" s="38"/>
    </row>
    <row r="2081" spans="3:4">
      <c r="C2081" s="38"/>
      <c r="D2081" s="38"/>
    </row>
    <row r="2082" spans="3:4">
      <c r="C2082" s="38"/>
      <c r="D2082" s="38"/>
    </row>
    <row r="2083" spans="3:4">
      <c r="C2083" s="38"/>
      <c r="D2083" s="38"/>
    </row>
    <row r="2084" spans="3:4">
      <c r="C2084" s="38"/>
      <c r="D2084" s="38"/>
    </row>
    <row r="2085" spans="3:4">
      <c r="C2085" s="38"/>
      <c r="D2085" s="38"/>
    </row>
    <row r="2086" spans="3:4">
      <c r="C2086" s="38"/>
      <c r="D2086" s="38"/>
    </row>
    <row r="2087" spans="3:4">
      <c r="C2087" s="38"/>
      <c r="D2087" s="38"/>
    </row>
    <row r="2088" spans="3:4">
      <c r="C2088" s="38"/>
      <c r="D2088" s="38"/>
    </row>
    <row r="2089" spans="3:4">
      <c r="C2089" s="38"/>
      <c r="D2089" s="38"/>
    </row>
    <row r="2090" spans="3:4">
      <c r="C2090" s="38"/>
      <c r="D2090" s="38"/>
    </row>
    <row r="2091" spans="3:4">
      <c r="C2091" s="38"/>
      <c r="D2091" s="38"/>
    </row>
    <row r="2092" spans="3:4">
      <c r="C2092" s="38"/>
      <c r="D2092" s="38"/>
    </row>
    <row r="2093" spans="3:4">
      <c r="C2093" s="38"/>
      <c r="D2093" s="38"/>
    </row>
    <row r="2094" spans="3:4">
      <c r="C2094" s="38"/>
      <c r="D2094" s="38"/>
    </row>
    <row r="2095" spans="3:4">
      <c r="C2095" s="38"/>
      <c r="D2095" s="38"/>
    </row>
    <row r="2096" spans="3:4">
      <c r="C2096" s="38"/>
      <c r="D2096" s="38"/>
    </row>
    <row r="2097" spans="3:4">
      <c r="C2097" s="38"/>
      <c r="D2097" s="38"/>
    </row>
    <row r="2098" spans="3:4">
      <c r="C2098" s="38"/>
      <c r="D2098" s="38"/>
    </row>
    <row r="2099" spans="3:4">
      <c r="C2099" s="38"/>
      <c r="D2099" s="38"/>
    </row>
    <row r="2100" spans="3:4">
      <c r="C2100" s="38"/>
      <c r="D2100" s="38"/>
    </row>
    <row r="2101" spans="3:4">
      <c r="C2101" s="38"/>
      <c r="D2101" s="38"/>
    </row>
    <row r="2102" spans="3:4">
      <c r="C2102" s="38"/>
      <c r="D2102" s="38"/>
    </row>
    <row r="2103" spans="3:4">
      <c r="C2103" s="38"/>
      <c r="D2103" s="38"/>
    </row>
    <row r="2104" spans="3:4">
      <c r="C2104" s="38"/>
      <c r="D2104" s="38"/>
    </row>
    <row r="2105" spans="3:4">
      <c r="C2105" s="38"/>
      <c r="D2105" s="38"/>
    </row>
    <row r="2106" spans="3:4">
      <c r="C2106" s="38"/>
      <c r="D2106" s="38"/>
    </row>
    <row r="2107" spans="3:4">
      <c r="C2107" s="38"/>
      <c r="D2107" s="38"/>
    </row>
    <row r="2108" spans="3:4">
      <c r="C2108" s="38"/>
      <c r="D2108" s="38"/>
    </row>
    <row r="2109" spans="3:4">
      <c r="C2109" s="38"/>
      <c r="D2109" s="38"/>
    </row>
    <row r="2110" spans="3:4">
      <c r="C2110" s="38"/>
      <c r="D2110" s="38"/>
    </row>
    <row r="2111" spans="3:4">
      <c r="C2111" s="38"/>
      <c r="D2111" s="38"/>
    </row>
    <row r="2112" spans="3:4">
      <c r="C2112" s="38"/>
      <c r="D2112" s="38"/>
    </row>
    <row r="2113" spans="3:4">
      <c r="C2113" s="38"/>
      <c r="D2113" s="38"/>
    </row>
    <row r="2114" spans="3:4">
      <c r="C2114" s="38"/>
      <c r="D2114" s="38"/>
    </row>
    <row r="2115" spans="3:4">
      <c r="C2115" s="38"/>
      <c r="D2115" s="38"/>
    </row>
    <row r="2116" spans="3:4">
      <c r="C2116" s="38"/>
      <c r="D2116" s="38"/>
    </row>
    <row r="2117" spans="3:4">
      <c r="C2117" s="38"/>
      <c r="D2117" s="38"/>
    </row>
    <row r="2118" spans="3:4">
      <c r="C2118" s="38"/>
      <c r="D2118" s="38"/>
    </row>
    <row r="2119" spans="3:4">
      <c r="C2119" s="38"/>
      <c r="D2119" s="38"/>
    </row>
    <row r="2120" spans="3:4">
      <c r="C2120" s="38"/>
      <c r="D2120" s="38"/>
    </row>
    <row r="2121" spans="3:4">
      <c r="C2121" s="38"/>
      <c r="D2121" s="38"/>
    </row>
    <row r="2122" spans="3:4">
      <c r="C2122" s="38"/>
      <c r="D2122" s="38"/>
    </row>
    <row r="2123" spans="3:4">
      <c r="C2123" s="38"/>
      <c r="D2123" s="38"/>
    </row>
    <row r="2124" spans="3:4">
      <c r="C2124" s="38"/>
      <c r="D2124" s="38"/>
    </row>
    <row r="2125" spans="3:4">
      <c r="C2125" s="38"/>
      <c r="D2125" s="38"/>
    </row>
    <row r="2126" spans="3:4">
      <c r="C2126" s="38"/>
      <c r="D2126" s="38"/>
    </row>
    <row r="2127" spans="3:4">
      <c r="C2127" s="38"/>
      <c r="D2127" s="38"/>
    </row>
    <row r="2128" spans="3:4">
      <c r="C2128" s="38"/>
      <c r="D2128" s="38"/>
    </row>
    <row r="2129" spans="3:4">
      <c r="C2129" s="38"/>
      <c r="D2129" s="38"/>
    </row>
    <row r="2130" spans="3:4">
      <c r="C2130" s="38"/>
      <c r="D2130" s="38"/>
    </row>
    <row r="2131" spans="3:4">
      <c r="C2131" s="38"/>
      <c r="D2131" s="38"/>
    </row>
    <row r="2132" spans="3:4">
      <c r="C2132" s="38"/>
      <c r="D2132" s="38"/>
    </row>
    <row r="2133" spans="3:4">
      <c r="C2133" s="38"/>
      <c r="D2133" s="38"/>
    </row>
    <row r="2134" spans="3:4">
      <c r="C2134" s="38"/>
      <c r="D2134" s="38"/>
    </row>
    <row r="2135" spans="3:4">
      <c r="C2135" s="38"/>
      <c r="D2135" s="38"/>
    </row>
    <row r="2136" spans="3:4">
      <c r="C2136" s="38"/>
      <c r="D2136" s="38"/>
    </row>
    <row r="2137" spans="3:4">
      <c r="C2137" s="38"/>
      <c r="D2137" s="38"/>
    </row>
    <row r="2138" spans="3:4">
      <c r="C2138" s="38"/>
      <c r="D2138" s="38"/>
    </row>
    <row r="2139" spans="3:4">
      <c r="C2139" s="38"/>
      <c r="D2139" s="38"/>
    </row>
    <row r="2140" spans="3:4">
      <c r="C2140" s="38"/>
      <c r="D2140" s="38"/>
    </row>
    <row r="2141" spans="3:4">
      <c r="C2141" s="38"/>
      <c r="D2141" s="38"/>
    </row>
    <row r="2142" spans="3:4">
      <c r="C2142" s="38"/>
      <c r="D2142" s="38"/>
    </row>
    <row r="2143" spans="3:4">
      <c r="C2143" s="38"/>
      <c r="D2143" s="38"/>
    </row>
    <row r="2144" spans="3:4">
      <c r="C2144" s="38"/>
      <c r="D2144" s="38"/>
    </row>
    <row r="2145" spans="3:4">
      <c r="C2145" s="38"/>
      <c r="D2145" s="38"/>
    </row>
    <row r="2146" spans="3:4">
      <c r="C2146" s="38"/>
      <c r="D2146" s="38"/>
    </row>
    <row r="2147" spans="3:4">
      <c r="C2147" s="38"/>
      <c r="D2147" s="38"/>
    </row>
    <row r="2148" spans="3:4">
      <c r="C2148" s="38"/>
      <c r="D2148" s="38"/>
    </row>
    <row r="2149" spans="3:4">
      <c r="C2149" s="38"/>
      <c r="D2149" s="38"/>
    </row>
    <row r="2150" spans="3:4">
      <c r="C2150" s="38"/>
      <c r="D2150" s="38"/>
    </row>
    <row r="2151" spans="3:4">
      <c r="C2151" s="38"/>
      <c r="D2151" s="38"/>
    </row>
    <row r="2152" spans="3:4">
      <c r="C2152" s="38"/>
      <c r="D2152" s="38"/>
    </row>
    <row r="2153" spans="3:4">
      <c r="C2153" s="38"/>
      <c r="D2153" s="38"/>
    </row>
    <row r="2154" spans="3:4">
      <c r="C2154" s="38"/>
      <c r="D2154" s="38"/>
    </row>
    <row r="2155" spans="3:4">
      <c r="C2155" s="38"/>
      <c r="D2155" s="38"/>
    </row>
    <row r="2156" spans="3:4">
      <c r="C2156" s="38"/>
      <c r="D2156" s="38"/>
    </row>
    <row r="2157" spans="3:4">
      <c r="C2157" s="38"/>
      <c r="D2157" s="38"/>
    </row>
    <row r="2158" spans="3:4">
      <c r="C2158" s="38"/>
      <c r="D2158" s="38"/>
    </row>
    <row r="2159" spans="3:4">
      <c r="C2159" s="38"/>
      <c r="D2159" s="38"/>
    </row>
    <row r="2160" spans="3:4">
      <c r="C2160" s="38"/>
      <c r="D2160" s="38"/>
    </row>
    <row r="2161" spans="3:4">
      <c r="C2161" s="38"/>
      <c r="D2161" s="38"/>
    </row>
    <row r="2162" spans="3:4">
      <c r="C2162" s="38"/>
      <c r="D2162" s="38"/>
    </row>
    <row r="2163" spans="3:4">
      <c r="C2163" s="38"/>
      <c r="D2163" s="38"/>
    </row>
    <row r="2164" spans="3:4">
      <c r="C2164" s="38"/>
      <c r="D2164" s="38"/>
    </row>
    <row r="2165" spans="3:4">
      <c r="C2165" s="38"/>
      <c r="D2165" s="38"/>
    </row>
    <row r="2166" spans="3:4">
      <c r="C2166" s="38"/>
      <c r="D2166" s="38"/>
    </row>
    <row r="2167" spans="3:4">
      <c r="C2167" s="38"/>
      <c r="D2167" s="38"/>
    </row>
    <row r="2168" spans="3:4">
      <c r="C2168" s="38"/>
      <c r="D2168" s="38"/>
    </row>
    <row r="2169" spans="3:4">
      <c r="C2169" s="38"/>
      <c r="D2169" s="38"/>
    </row>
    <row r="2170" spans="3:4">
      <c r="C2170" s="38"/>
      <c r="D2170" s="38"/>
    </row>
    <row r="2171" spans="3:4">
      <c r="C2171" s="38"/>
      <c r="D2171" s="38"/>
    </row>
    <row r="2172" spans="3:4">
      <c r="C2172" s="38"/>
      <c r="D2172" s="38"/>
    </row>
    <row r="2173" spans="3:4">
      <c r="C2173" s="38"/>
      <c r="D2173" s="38"/>
    </row>
    <row r="2174" spans="3:4">
      <c r="C2174" s="38"/>
      <c r="D2174" s="38"/>
    </row>
    <row r="2175" spans="3:4">
      <c r="C2175" s="38"/>
      <c r="D2175" s="38"/>
    </row>
    <row r="2176" spans="3:4">
      <c r="C2176" s="38"/>
      <c r="D2176" s="38"/>
    </row>
    <row r="2177" spans="3:4">
      <c r="C2177" s="38"/>
      <c r="D2177" s="38"/>
    </row>
    <row r="2178" spans="3:4">
      <c r="C2178" s="38"/>
      <c r="D2178" s="38"/>
    </row>
    <row r="2179" spans="3:4">
      <c r="C2179" s="38"/>
      <c r="D2179" s="38"/>
    </row>
    <row r="2180" spans="3:4">
      <c r="C2180" s="38"/>
      <c r="D2180" s="38"/>
    </row>
    <row r="2181" spans="3:4">
      <c r="C2181" s="38"/>
      <c r="D2181" s="38"/>
    </row>
    <row r="2182" spans="3:4">
      <c r="C2182" s="38"/>
      <c r="D2182" s="38"/>
    </row>
    <row r="2183" spans="3:4">
      <c r="C2183" s="38"/>
      <c r="D2183" s="38"/>
    </row>
    <row r="2184" spans="3:4">
      <c r="C2184" s="38"/>
      <c r="D2184" s="38"/>
    </row>
    <row r="2185" spans="3:4">
      <c r="C2185" s="38"/>
      <c r="D2185" s="38"/>
    </row>
    <row r="2186" spans="3:4">
      <c r="C2186" s="38"/>
      <c r="D2186" s="38"/>
    </row>
    <row r="2187" spans="3:4">
      <c r="C2187" s="38"/>
      <c r="D2187" s="38"/>
    </row>
    <row r="2188" spans="3:4">
      <c r="C2188" s="38"/>
      <c r="D2188" s="38"/>
    </row>
    <row r="2189" spans="3:4">
      <c r="C2189" s="38"/>
      <c r="D2189" s="38"/>
    </row>
    <row r="2190" spans="3:4">
      <c r="C2190" s="38"/>
      <c r="D2190" s="38"/>
    </row>
    <row r="2191" spans="3:4">
      <c r="C2191" s="38"/>
      <c r="D2191" s="38"/>
    </row>
    <row r="2192" spans="3:4">
      <c r="C2192" s="38"/>
      <c r="D2192" s="38"/>
    </row>
    <row r="2193" spans="3:4">
      <c r="C2193" s="38"/>
      <c r="D2193" s="38"/>
    </row>
    <row r="2194" spans="3:4">
      <c r="C2194" s="38"/>
      <c r="D2194" s="38"/>
    </row>
    <row r="2195" spans="3:4">
      <c r="C2195" s="38"/>
      <c r="D2195" s="38"/>
    </row>
    <row r="2196" spans="3:4">
      <c r="C2196" s="38"/>
      <c r="D2196" s="38"/>
    </row>
    <row r="2197" spans="3:4">
      <c r="C2197" s="38"/>
      <c r="D2197" s="38"/>
    </row>
    <row r="2198" spans="3:4">
      <c r="C2198" s="38"/>
      <c r="D2198" s="38"/>
    </row>
    <row r="2199" spans="3:4">
      <c r="C2199" s="38"/>
      <c r="D2199" s="38"/>
    </row>
    <row r="2200" spans="3:4">
      <c r="C2200" s="38"/>
      <c r="D2200" s="38"/>
    </row>
    <row r="2201" spans="3:4">
      <c r="C2201" s="38"/>
      <c r="D2201" s="38"/>
    </row>
    <row r="2202" spans="3:4">
      <c r="C2202" s="38"/>
      <c r="D2202" s="38"/>
    </row>
    <row r="2203" spans="3:4">
      <c r="C2203" s="38"/>
      <c r="D2203" s="38"/>
    </row>
    <row r="2204" spans="3:4">
      <c r="C2204" s="38"/>
      <c r="D2204" s="38"/>
    </row>
    <row r="2205" spans="3:4">
      <c r="C2205" s="38"/>
      <c r="D2205" s="38"/>
    </row>
    <row r="2206" spans="3:4">
      <c r="C2206" s="38"/>
      <c r="D2206" s="38"/>
    </row>
    <row r="2207" spans="3:4">
      <c r="C2207" s="38"/>
      <c r="D2207" s="38"/>
    </row>
    <row r="2208" spans="3:4">
      <c r="C2208" s="38"/>
      <c r="D2208" s="38"/>
    </row>
    <row r="2209" spans="3:4">
      <c r="C2209" s="38"/>
      <c r="D2209" s="38"/>
    </row>
    <row r="2210" spans="3:4">
      <c r="C2210" s="38"/>
      <c r="D2210" s="38"/>
    </row>
    <row r="2211" spans="3:4">
      <c r="C2211" s="38"/>
      <c r="D2211" s="38"/>
    </row>
    <row r="2212" spans="3:4">
      <c r="C2212" s="38"/>
      <c r="D2212" s="38"/>
    </row>
    <row r="2213" spans="3:4">
      <c r="C2213" s="38"/>
      <c r="D2213" s="38"/>
    </row>
    <row r="2214" spans="3:4">
      <c r="C2214" s="38"/>
      <c r="D2214" s="38"/>
    </row>
    <row r="2215" spans="3:4">
      <c r="C2215" s="38"/>
      <c r="D2215" s="38"/>
    </row>
    <row r="2216" spans="3:4">
      <c r="C2216" s="38"/>
      <c r="D2216" s="38"/>
    </row>
    <row r="2217" spans="3:4">
      <c r="C2217" s="38"/>
      <c r="D2217" s="38"/>
    </row>
    <row r="2218" spans="3:4">
      <c r="C2218" s="38"/>
      <c r="D2218" s="38"/>
    </row>
    <row r="2219" spans="3:4">
      <c r="C2219" s="38"/>
      <c r="D2219" s="38"/>
    </row>
    <row r="2220" spans="3:4">
      <c r="C2220" s="38"/>
      <c r="D2220" s="38"/>
    </row>
    <row r="2221" spans="3:4">
      <c r="C2221" s="38"/>
      <c r="D2221" s="38"/>
    </row>
    <row r="2222" spans="3:4">
      <c r="C2222" s="38"/>
      <c r="D2222" s="38"/>
    </row>
    <row r="2223" spans="3:4">
      <c r="C2223" s="38"/>
      <c r="D2223" s="38"/>
    </row>
    <row r="2224" spans="3:4">
      <c r="C2224" s="38"/>
      <c r="D2224" s="38"/>
    </row>
    <row r="2225" spans="3:4">
      <c r="C2225" s="38"/>
      <c r="D2225" s="38"/>
    </row>
    <row r="2226" spans="3:4">
      <c r="C2226" s="38"/>
      <c r="D2226" s="38"/>
    </row>
    <row r="2227" spans="3:4">
      <c r="C2227" s="38"/>
      <c r="D2227" s="38"/>
    </row>
    <row r="2228" spans="3:4">
      <c r="C2228" s="38"/>
      <c r="D2228" s="38"/>
    </row>
    <row r="2229" spans="3:4">
      <c r="C2229" s="38"/>
      <c r="D2229" s="38"/>
    </row>
    <row r="2230" spans="3:4">
      <c r="C2230" s="38"/>
      <c r="D2230" s="38"/>
    </row>
    <row r="2231" spans="3:4">
      <c r="C2231" s="38"/>
      <c r="D2231" s="38"/>
    </row>
    <row r="2232" spans="3:4">
      <c r="C2232" s="38"/>
      <c r="D2232" s="38"/>
    </row>
    <row r="2233" spans="3:4">
      <c r="C2233" s="38"/>
      <c r="D2233" s="38"/>
    </row>
    <row r="2234" spans="3:4">
      <c r="C2234" s="38"/>
      <c r="D2234" s="38"/>
    </row>
    <row r="2235" spans="3:4">
      <c r="C2235" s="38"/>
      <c r="D2235" s="38"/>
    </row>
    <row r="2236" spans="3:4">
      <c r="C2236" s="38"/>
      <c r="D2236" s="38"/>
    </row>
    <row r="2237" spans="3:4">
      <c r="C2237" s="38"/>
      <c r="D2237" s="38"/>
    </row>
    <row r="2238" spans="3:4">
      <c r="C2238" s="38"/>
      <c r="D2238" s="38"/>
    </row>
    <row r="2239" spans="3:4">
      <c r="C2239" s="38"/>
      <c r="D2239" s="38"/>
    </row>
    <row r="2240" spans="3:4">
      <c r="C2240" s="38"/>
      <c r="D2240" s="38"/>
    </row>
    <row r="2241" spans="3:4">
      <c r="C2241" s="38"/>
      <c r="D2241" s="38"/>
    </row>
    <row r="2242" spans="3:4">
      <c r="C2242" s="38"/>
      <c r="D2242" s="38"/>
    </row>
    <row r="2243" spans="3:4">
      <c r="C2243" s="38"/>
      <c r="D2243" s="38"/>
    </row>
    <row r="2244" spans="3:4">
      <c r="C2244" s="38"/>
      <c r="D2244" s="38"/>
    </row>
    <row r="2245" spans="3:4">
      <c r="C2245" s="38"/>
      <c r="D2245" s="38"/>
    </row>
    <row r="2246" spans="3:4">
      <c r="C2246" s="38"/>
      <c r="D2246" s="38"/>
    </row>
    <row r="2247" spans="3:4">
      <c r="C2247" s="38"/>
      <c r="D2247" s="38"/>
    </row>
    <row r="2248" spans="3:4">
      <c r="C2248" s="38"/>
      <c r="D2248" s="38"/>
    </row>
    <row r="2249" spans="3:4">
      <c r="C2249" s="38"/>
      <c r="D2249" s="38"/>
    </row>
    <row r="2250" spans="3:4">
      <c r="C2250" s="38"/>
      <c r="D2250" s="38"/>
    </row>
    <row r="2251" spans="3:4">
      <c r="C2251" s="38"/>
      <c r="D2251" s="38"/>
    </row>
    <row r="2252" spans="3:4">
      <c r="C2252" s="38"/>
      <c r="D2252" s="38"/>
    </row>
    <row r="2253" spans="3:4">
      <c r="C2253" s="38"/>
      <c r="D2253" s="38"/>
    </row>
    <row r="2254" spans="3:4">
      <c r="C2254" s="38"/>
      <c r="D2254" s="38"/>
    </row>
    <row r="2255" spans="3:4">
      <c r="C2255" s="38"/>
      <c r="D2255" s="38"/>
    </row>
    <row r="2256" spans="3:4">
      <c r="C2256" s="38"/>
      <c r="D2256" s="38"/>
    </row>
    <row r="2257" spans="3:4">
      <c r="C2257" s="38"/>
      <c r="D2257" s="38"/>
    </row>
    <row r="2258" spans="3:4">
      <c r="C2258" s="38"/>
      <c r="D2258" s="38"/>
    </row>
    <row r="2259" spans="3:4">
      <c r="C2259" s="38"/>
      <c r="D2259" s="38"/>
    </row>
    <row r="2260" spans="3:4">
      <c r="C2260" s="38"/>
      <c r="D2260" s="38"/>
    </row>
    <row r="2261" spans="3:4">
      <c r="C2261" s="38"/>
      <c r="D2261" s="38"/>
    </row>
    <row r="2262" spans="3:4">
      <c r="C2262" s="38"/>
      <c r="D2262" s="38"/>
    </row>
    <row r="2263" spans="3:4">
      <c r="C2263" s="38"/>
      <c r="D2263" s="38"/>
    </row>
    <row r="2264" spans="3:4">
      <c r="C2264" s="38"/>
      <c r="D2264" s="38"/>
    </row>
    <row r="2265" spans="3:4">
      <c r="C2265" s="38"/>
      <c r="D2265" s="38"/>
    </row>
    <row r="2266" spans="3:4">
      <c r="C2266" s="38"/>
      <c r="D2266" s="38"/>
    </row>
    <row r="2267" spans="3:4">
      <c r="C2267" s="38"/>
      <c r="D2267" s="38"/>
    </row>
    <row r="2268" spans="3:4">
      <c r="C2268" s="38"/>
      <c r="D2268" s="38"/>
    </row>
    <row r="2269" spans="3:4">
      <c r="C2269" s="38"/>
      <c r="D2269" s="38"/>
    </row>
    <row r="2270" spans="3:4">
      <c r="C2270" s="38"/>
      <c r="D2270" s="38"/>
    </row>
    <row r="2271" spans="3:4">
      <c r="C2271" s="38"/>
      <c r="D2271" s="38"/>
    </row>
    <row r="2272" spans="3:4">
      <c r="C2272" s="38"/>
      <c r="D2272" s="38"/>
    </row>
    <row r="2273" spans="3:4">
      <c r="C2273" s="38"/>
      <c r="D2273" s="38"/>
    </row>
    <row r="2274" spans="3:4">
      <c r="C2274" s="38"/>
      <c r="D2274" s="38"/>
    </row>
    <row r="2275" spans="3:4">
      <c r="C2275" s="38"/>
      <c r="D2275" s="38"/>
    </row>
    <row r="2276" spans="3:4">
      <c r="C2276" s="38"/>
      <c r="D2276" s="38"/>
    </row>
    <row r="2277" spans="3:4">
      <c r="C2277" s="38"/>
      <c r="D2277" s="38"/>
    </row>
    <row r="2278" spans="3:4">
      <c r="C2278" s="38"/>
      <c r="D2278" s="38"/>
    </row>
    <row r="2279" spans="3:4">
      <c r="C2279" s="38"/>
      <c r="D2279" s="38"/>
    </row>
    <row r="2280" spans="3:4">
      <c r="C2280" s="38"/>
      <c r="D2280" s="38"/>
    </row>
    <row r="2281" spans="3:4">
      <c r="C2281" s="38"/>
      <c r="D2281" s="38"/>
    </row>
    <row r="2282" spans="3:4">
      <c r="C2282" s="38"/>
      <c r="D2282" s="38"/>
    </row>
    <row r="2283" spans="3:4">
      <c r="C2283" s="38"/>
      <c r="D2283" s="38"/>
    </row>
    <row r="2284" spans="3:4">
      <c r="C2284" s="38"/>
      <c r="D2284" s="38"/>
    </row>
    <row r="2285" spans="3:4">
      <c r="C2285" s="38"/>
      <c r="D2285" s="38"/>
    </row>
    <row r="2286" spans="3:4">
      <c r="C2286" s="38"/>
      <c r="D2286" s="38"/>
    </row>
    <row r="2287" spans="3:4">
      <c r="C2287" s="38"/>
      <c r="D2287" s="38"/>
    </row>
    <row r="2288" spans="3:4">
      <c r="C2288" s="38"/>
      <c r="D2288" s="38"/>
    </row>
    <row r="2289" spans="3:4">
      <c r="C2289" s="38"/>
      <c r="D2289" s="38"/>
    </row>
    <row r="2290" spans="3:4">
      <c r="C2290" s="38"/>
      <c r="D2290" s="38"/>
    </row>
    <row r="2291" spans="3:4">
      <c r="C2291" s="38"/>
      <c r="D2291" s="38"/>
    </row>
    <row r="2292" spans="3:4">
      <c r="C2292" s="38"/>
      <c r="D2292" s="38"/>
    </row>
    <row r="2293" spans="3:4">
      <c r="C2293" s="38"/>
      <c r="D2293" s="38"/>
    </row>
    <row r="2294" spans="3:4">
      <c r="C2294" s="38"/>
      <c r="D2294" s="38"/>
    </row>
    <row r="2295" spans="3:4">
      <c r="C2295" s="38"/>
      <c r="D2295" s="38"/>
    </row>
    <row r="2296" spans="3:4">
      <c r="C2296" s="38"/>
      <c r="D2296" s="38"/>
    </row>
    <row r="2297" spans="3:4">
      <c r="C2297" s="38"/>
      <c r="D2297" s="38"/>
    </row>
    <row r="2298" spans="3:4">
      <c r="C2298" s="38"/>
      <c r="D2298" s="38"/>
    </row>
    <row r="2299" spans="3:4">
      <c r="C2299" s="38"/>
      <c r="D2299" s="38"/>
    </row>
    <row r="2300" spans="3:4">
      <c r="C2300" s="38"/>
      <c r="D2300" s="38"/>
    </row>
    <row r="2301" spans="3:4">
      <c r="C2301" s="38"/>
      <c r="D2301" s="38"/>
    </row>
    <row r="2302" spans="3:4">
      <c r="C2302" s="38"/>
      <c r="D2302" s="38"/>
    </row>
    <row r="2303" spans="3:4">
      <c r="C2303" s="38"/>
      <c r="D2303" s="38"/>
    </row>
    <row r="2304" spans="3:4">
      <c r="C2304" s="38"/>
      <c r="D2304" s="38"/>
    </row>
    <row r="2305" spans="3:4">
      <c r="C2305" s="38"/>
      <c r="D2305" s="38"/>
    </row>
    <row r="2306" spans="3:4">
      <c r="C2306" s="38"/>
      <c r="D2306" s="38"/>
    </row>
    <row r="2307" spans="3:4">
      <c r="C2307" s="38"/>
      <c r="D2307" s="38"/>
    </row>
    <row r="2308" spans="3:4">
      <c r="C2308" s="38"/>
      <c r="D2308" s="38"/>
    </row>
    <row r="2309" spans="3:4">
      <c r="C2309" s="38"/>
      <c r="D2309" s="38"/>
    </row>
    <row r="2310" spans="3:4">
      <c r="C2310" s="38"/>
      <c r="D2310" s="38"/>
    </row>
    <row r="2311" spans="3:4">
      <c r="C2311" s="38"/>
      <c r="D2311" s="38"/>
    </row>
    <row r="2312" spans="3:4">
      <c r="C2312" s="38"/>
      <c r="D2312" s="38"/>
    </row>
    <row r="2313" spans="3:4">
      <c r="C2313" s="38"/>
      <c r="D2313" s="38"/>
    </row>
    <row r="2314" spans="3:4">
      <c r="C2314" s="38"/>
      <c r="D2314" s="38"/>
    </row>
    <row r="2315" spans="3:4">
      <c r="C2315" s="38"/>
      <c r="D2315" s="38"/>
    </row>
    <row r="2316" spans="3:4">
      <c r="C2316" s="38"/>
      <c r="D2316" s="38"/>
    </row>
    <row r="2317" spans="3:4">
      <c r="C2317" s="38"/>
      <c r="D2317" s="38"/>
    </row>
    <row r="2318" spans="3:4">
      <c r="C2318" s="38"/>
      <c r="D2318" s="38"/>
    </row>
    <row r="2319" spans="3:4">
      <c r="C2319" s="38"/>
      <c r="D2319" s="38"/>
    </row>
    <row r="2320" spans="3:4">
      <c r="C2320" s="38"/>
      <c r="D2320" s="38"/>
    </row>
    <row r="2321" spans="3:4">
      <c r="C2321" s="38"/>
      <c r="D2321" s="38"/>
    </row>
    <row r="2322" spans="3:4">
      <c r="C2322" s="38"/>
      <c r="D2322" s="38"/>
    </row>
    <row r="2323" spans="3:4">
      <c r="C2323" s="38"/>
      <c r="D2323" s="38"/>
    </row>
    <row r="2324" spans="3:4">
      <c r="C2324" s="38"/>
      <c r="D2324" s="38"/>
    </row>
    <row r="2325" spans="3:4">
      <c r="C2325" s="38"/>
      <c r="D2325" s="38"/>
    </row>
    <row r="2326" spans="3:4">
      <c r="C2326" s="38"/>
      <c r="D2326" s="38"/>
    </row>
    <row r="2327" spans="3:4">
      <c r="C2327" s="38"/>
      <c r="D2327" s="38"/>
    </row>
    <row r="2328" spans="3:4">
      <c r="C2328" s="38"/>
      <c r="D2328" s="38"/>
    </row>
    <row r="2329" spans="3:4">
      <c r="C2329" s="38"/>
      <c r="D2329" s="38"/>
    </row>
    <row r="2330" spans="3:4">
      <c r="C2330" s="38"/>
      <c r="D2330" s="38"/>
    </row>
    <row r="2331" spans="3:4">
      <c r="C2331" s="38"/>
      <c r="D2331" s="38"/>
    </row>
    <row r="2332" spans="3:4">
      <c r="C2332" s="38"/>
      <c r="D2332" s="38"/>
    </row>
    <row r="2333" spans="3:4">
      <c r="C2333" s="38"/>
      <c r="D2333" s="38"/>
    </row>
    <row r="2334" spans="3:4">
      <c r="C2334" s="38"/>
      <c r="D2334" s="38"/>
    </row>
    <row r="2335" spans="3:4">
      <c r="C2335" s="38"/>
      <c r="D2335" s="38"/>
    </row>
    <row r="2336" spans="3:4">
      <c r="C2336" s="38"/>
      <c r="D2336" s="38"/>
    </row>
    <row r="2337" spans="3:4">
      <c r="C2337" s="38"/>
      <c r="D2337" s="38"/>
    </row>
    <row r="2338" spans="3:4">
      <c r="C2338" s="38"/>
      <c r="D2338" s="38"/>
    </row>
    <row r="2339" spans="3:4">
      <c r="C2339" s="38"/>
      <c r="D2339" s="38"/>
    </row>
    <row r="2340" spans="3:4">
      <c r="C2340" s="38"/>
      <c r="D2340" s="38"/>
    </row>
    <row r="2341" spans="3:4">
      <c r="C2341" s="38"/>
      <c r="D2341" s="38"/>
    </row>
    <row r="2342" spans="3:4">
      <c r="C2342" s="38"/>
      <c r="D2342" s="38"/>
    </row>
    <row r="2343" spans="3:4">
      <c r="C2343" s="38"/>
      <c r="D2343" s="38"/>
    </row>
    <row r="2344" spans="3:4">
      <c r="C2344" s="38"/>
      <c r="D2344" s="38"/>
    </row>
    <row r="2345" spans="3:4">
      <c r="C2345" s="38"/>
      <c r="D2345" s="38"/>
    </row>
    <row r="2346" spans="3:4">
      <c r="C2346" s="38"/>
      <c r="D2346" s="38"/>
    </row>
    <row r="2347" spans="3:4">
      <c r="C2347" s="38"/>
      <c r="D2347" s="38"/>
    </row>
    <row r="2348" spans="3:4">
      <c r="C2348" s="38"/>
      <c r="D2348" s="38"/>
    </row>
    <row r="2349" spans="3:4">
      <c r="C2349" s="38"/>
      <c r="D2349" s="38"/>
    </row>
    <row r="2350" spans="3:4">
      <c r="C2350" s="38"/>
      <c r="D2350" s="38"/>
    </row>
    <row r="2351" spans="3:4">
      <c r="C2351" s="38"/>
      <c r="D2351" s="38"/>
    </row>
    <row r="2352" spans="3:4">
      <c r="C2352" s="38"/>
      <c r="D2352" s="38"/>
    </row>
    <row r="2353" spans="3:4">
      <c r="C2353" s="38"/>
      <c r="D2353" s="38"/>
    </row>
    <row r="2354" spans="3:4">
      <c r="C2354" s="38"/>
      <c r="D2354" s="38"/>
    </row>
    <row r="2355" spans="3:4">
      <c r="C2355" s="38"/>
      <c r="D2355" s="38"/>
    </row>
    <row r="2356" spans="3:4">
      <c r="C2356" s="38"/>
      <c r="D2356" s="38"/>
    </row>
    <row r="2357" spans="3:4">
      <c r="C2357" s="38"/>
      <c r="D2357" s="38"/>
    </row>
    <row r="2358" spans="3:4">
      <c r="C2358" s="38"/>
      <c r="D2358" s="38"/>
    </row>
    <row r="2359" spans="3:4">
      <c r="C2359" s="38"/>
      <c r="D2359" s="38"/>
    </row>
    <row r="2360" spans="3:4">
      <c r="C2360" s="38"/>
      <c r="D2360" s="38"/>
    </row>
    <row r="2361" spans="3:4">
      <c r="C2361" s="38"/>
      <c r="D2361" s="38"/>
    </row>
    <row r="2362" spans="3:4">
      <c r="C2362" s="38"/>
      <c r="D2362" s="38"/>
    </row>
    <row r="2363" spans="3:4">
      <c r="C2363" s="38"/>
      <c r="D2363" s="38"/>
    </row>
    <row r="2364" spans="3:4">
      <c r="C2364" s="38"/>
      <c r="D2364" s="38"/>
    </row>
    <row r="2365" spans="3:4">
      <c r="C2365" s="38"/>
      <c r="D2365" s="38"/>
    </row>
    <row r="2366" spans="3:4">
      <c r="C2366" s="38"/>
      <c r="D2366" s="38"/>
    </row>
    <row r="2367" spans="3:4">
      <c r="C2367" s="38"/>
      <c r="D2367" s="38"/>
    </row>
    <row r="2368" spans="3:4">
      <c r="C2368" s="38"/>
      <c r="D2368" s="38"/>
    </row>
    <row r="2369" spans="3:4">
      <c r="C2369" s="38"/>
      <c r="D2369" s="38"/>
    </row>
    <row r="2370" spans="3:4">
      <c r="C2370" s="38"/>
      <c r="D2370" s="38"/>
    </row>
    <row r="2371" spans="3:4">
      <c r="C2371" s="38"/>
      <c r="D2371" s="38"/>
    </row>
    <row r="2372" spans="3:4">
      <c r="C2372" s="38"/>
      <c r="D2372" s="38"/>
    </row>
    <row r="2373" spans="3:4">
      <c r="C2373" s="38"/>
      <c r="D2373" s="38"/>
    </row>
    <row r="2374" spans="3:4">
      <c r="C2374" s="38"/>
      <c r="D2374" s="38"/>
    </row>
    <row r="2375" spans="3:4">
      <c r="C2375" s="38"/>
      <c r="D2375" s="38"/>
    </row>
    <row r="2376" spans="3:4">
      <c r="C2376" s="38"/>
      <c r="D2376" s="38"/>
    </row>
    <row r="2377" spans="3:4">
      <c r="C2377" s="38"/>
      <c r="D2377" s="38"/>
    </row>
    <row r="2378" spans="3:4">
      <c r="C2378" s="38"/>
      <c r="D2378" s="38"/>
    </row>
    <row r="2379" spans="3:4">
      <c r="C2379" s="38"/>
      <c r="D2379" s="38"/>
    </row>
    <row r="2380" spans="3:4">
      <c r="C2380" s="38"/>
      <c r="D2380" s="38"/>
    </row>
    <row r="2381" spans="3:4">
      <c r="C2381" s="38"/>
      <c r="D2381" s="38"/>
    </row>
    <row r="2382" spans="3:4">
      <c r="C2382" s="38"/>
      <c r="D2382" s="38"/>
    </row>
    <row r="2383" spans="3:4">
      <c r="C2383" s="38"/>
      <c r="D2383" s="38"/>
    </row>
    <row r="2384" spans="3:4">
      <c r="C2384" s="38"/>
      <c r="D2384" s="38"/>
    </row>
    <row r="2385" spans="3:4">
      <c r="C2385" s="38"/>
      <c r="D2385" s="38"/>
    </row>
    <row r="2386" spans="3:4">
      <c r="C2386" s="38"/>
      <c r="D2386" s="38"/>
    </row>
    <row r="2387" spans="3:4">
      <c r="C2387" s="38"/>
      <c r="D2387" s="38"/>
    </row>
    <row r="2388" spans="3:4">
      <c r="C2388" s="38"/>
      <c r="D2388" s="38"/>
    </row>
    <row r="2389" spans="3:4">
      <c r="C2389" s="38"/>
      <c r="D2389" s="38"/>
    </row>
    <row r="2390" spans="3:4">
      <c r="C2390" s="38"/>
      <c r="D2390" s="38"/>
    </row>
    <row r="2391" spans="3:4">
      <c r="C2391" s="38"/>
      <c r="D2391" s="38"/>
    </row>
    <row r="2392" spans="3:4">
      <c r="C2392" s="38"/>
      <c r="D2392" s="38"/>
    </row>
    <row r="2393" spans="3:4">
      <c r="C2393" s="38"/>
      <c r="D2393" s="38"/>
    </row>
    <row r="2394" spans="3:4">
      <c r="C2394" s="38"/>
      <c r="D2394" s="38"/>
    </row>
    <row r="2395" spans="3:4">
      <c r="C2395" s="38"/>
      <c r="D2395" s="38"/>
    </row>
    <row r="2396" spans="3:4">
      <c r="C2396" s="38"/>
      <c r="D2396" s="38"/>
    </row>
    <row r="2397" spans="3:4">
      <c r="C2397" s="38"/>
      <c r="D2397" s="38"/>
    </row>
    <row r="2398" spans="3:4">
      <c r="C2398" s="38"/>
      <c r="D2398" s="38"/>
    </row>
    <row r="2399" spans="3:4">
      <c r="C2399" s="38"/>
      <c r="D2399" s="38"/>
    </row>
    <row r="2400" spans="3:4">
      <c r="C2400" s="38"/>
      <c r="D2400" s="38"/>
    </row>
    <row r="2401" spans="3:4">
      <c r="C2401" s="38"/>
      <c r="D2401" s="38"/>
    </row>
    <row r="2402" spans="3:4">
      <c r="C2402" s="38"/>
      <c r="D2402" s="38"/>
    </row>
    <row r="2403" spans="3:4">
      <c r="C2403" s="38"/>
      <c r="D2403" s="38"/>
    </row>
    <row r="2404" spans="3:4">
      <c r="C2404" s="38"/>
      <c r="D2404" s="38"/>
    </row>
    <row r="2405" spans="3:4">
      <c r="C2405" s="38"/>
      <c r="D2405" s="38"/>
    </row>
    <row r="2406" spans="3:4">
      <c r="C2406" s="38"/>
      <c r="D2406" s="38"/>
    </row>
    <row r="2407" spans="3:4">
      <c r="C2407" s="38"/>
      <c r="D2407" s="38"/>
    </row>
    <row r="2408" spans="3:4">
      <c r="C2408" s="38"/>
      <c r="D2408" s="38"/>
    </row>
    <row r="2409" spans="3:4">
      <c r="C2409" s="38"/>
      <c r="D2409" s="38"/>
    </row>
    <row r="2410" spans="3:4">
      <c r="C2410" s="38"/>
      <c r="D2410" s="38"/>
    </row>
    <row r="2411" spans="3:4">
      <c r="C2411" s="38"/>
      <c r="D2411" s="38"/>
    </row>
    <row r="2412" spans="3:4">
      <c r="C2412" s="38"/>
      <c r="D2412" s="38"/>
    </row>
    <row r="2413" spans="3:4">
      <c r="C2413" s="38"/>
      <c r="D2413" s="38"/>
    </row>
    <row r="2414" spans="3:4">
      <c r="C2414" s="38"/>
      <c r="D2414" s="38"/>
    </row>
    <row r="2415" spans="3:4">
      <c r="C2415" s="38"/>
      <c r="D2415" s="38"/>
    </row>
    <row r="2416" spans="3:4">
      <c r="C2416" s="38"/>
      <c r="D2416" s="38"/>
    </row>
    <row r="2417" spans="3:4">
      <c r="C2417" s="38"/>
      <c r="D2417" s="38"/>
    </row>
    <row r="2418" spans="3:4">
      <c r="C2418" s="38"/>
      <c r="D2418" s="38"/>
    </row>
    <row r="2419" spans="3:4">
      <c r="C2419" s="38"/>
      <c r="D2419" s="38"/>
    </row>
    <row r="2420" spans="3:4">
      <c r="C2420" s="38"/>
      <c r="D2420" s="38"/>
    </row>
    <row r="2421" spans="3:4">
      <c r="C2421" s="38"/>
      <c r="D2421" s="38"/>
    </row>
    <row r="2422" spans="3:4">
      <c r="C2422" s="38"/>
      <c r="D2422" s="38"/>
    </row>
    <row r="2423" spans="3:4">
      <c r="C2423" s="38"/>
      <c r="D2423" s="38"/>
    </row>
    <row r="2424" spans="3:4">
      <c r="C2424" s="38"/>
      <c r="D2424" s="38"/>
    </row>
    <row r="2425" spans="3:4">
      <c r="C2425" s="38"/>
      <c r="D2425" s="38"/>
    </row>
    <row r="2426" spans="3:4">
      <c r="C2426" s="38"/>
      <c r="D2426" s="38"/>
    </row>
    <row r="2427" spans="3:4">
      <c r="C2427" s="38"/>
      <c r="D2427" s="38"/>
    </row>
    <row r="2428" spans="3:4">
      <c r="C2428" s="38"/>
      <c r="D2428" s="38"/>
    </row>
    <row r="2429" spans="3:4">
      <c r="C2429" s="38"/>
      <c r="D2429" s="38"/>
    </row>
    <row r="2430" spans="3:4">
      <c r="C2430" s="38"/>
      <c r="D2430" s="38"/>
    </row>
    <row r="2431" spans="3:4">
      <c r="C2431" s="38"/>
      <c r="D2431" s="38"/>
    </row>
    <row r="2432" spans="3:4">
      <c r="C2432" s="38"/>
      <c r="D2432" s="38"/>
    </row>
    <row r="2433" spans="3:4">
      <c r="C2433" s="38"/>
      <c r="D2433" s="38"/>
    </row>
    <row r="2434" spans="3:4">
      <c r="C2434" s="38"/>
      <c r="D2434" s="38"/>
    </row>
    <row r="2435" spans="3:4">
      <c r="C2435" s="38"/>
      <c r="D2435" s="38"/>
    </row>
    <row r="2436" spans="3:4">
      <c r="C2436" s="38"/>
      <c r="D2436" s="38"/>
    </row>
    <row r="2437" spans="3:4">
      <c r="C2437" s="38"/>
      <c r="D2437" s="38"/>
    </row>
    <row r="2438" spans="3:4">
      <c r="C2438" s="38"/>
      <c r="D2438" s="38"/>
    </row>
    <row r="2439" spans="3:4">
      <c r="C2439" s="38"/>
      <c r="D2439" s="38"/>
    </row>
    <row r="2440" spans="3:4">
      <c r="C2440" s="38"/>
      <c r="D2440" s="38"/>
    </row>
    <row r="2441" spans="3:4">
      <c r="C2441" s="38"/>
      <c r="D2441" s="38"/>
    </row>
    <row r="2442" spans="3:4">
      <c r="C2442" s="38"/>
      <c r="D2442" s="38"/>
    </row>
    <row r="2443" spans="3:4">
      <c r="C2443" s="38"/>
      <c r="D2443" s="38"/>
    </row>
    <row r="2444" spans="3:4">
      <c r="C2444" s="38"/>
      <c r="D2444" s="38"/>
    </row>
    <row r="2445" spans="3:4">
      <c r="C2445" s="38"/>
      <c r="D2445" s="38"/>
    </row>
    <row r="2446" spans="3:4">
      <c r="C2446" s="38"/>
      <c r="D2446" s="38"/>
    </row>
    <row r="2447" spans="3:4">
      <c r="C2447" s="38"/>
      <c r="D2447" s="38"/>
    </row>
    <row r="2448" spans="3:4">
      <c r="C2448" s="38"/>
      <c r="D2448" s="38"/>
    </row>
    <row r="2449" spans="3:4">
      <c r="C2449" s="38"/>
      <c r="D2449" s="38"/>
    </row>
    <row r="2450" spans="3:4">
      <c r="C2450" s="38"/>
      <c r="D2450" s="38"/>
    </row>
    <row r="2451" spans="3:4">
      <c r="C2451" s="38"/>
      <c r="D2451" s="38"/>
    </row>
    <row r="2452" spans="3:4">
      <c r="C2452" s="38"/>
      <c r="D2452" s="38"/>
    </row>
    <row r="2453" spans="3:4">
      <c r="C2453" s="38"/>
      <c r="D2453" s="38"/>
    </row>
    <row r="2454" spans="3:4">
      <c r="C2454" s="38"/>
      <c r="D2454" s="38"/>
    </row>
    <row r="2455" spans="3:4">
      <c r="C2455" s="38"/>
      <c r="D2455" s="38"/>
    </row>
    <row r="2456" spans="3:4">
      <c r="C2456" s="38"/>
      <c r="D2456" s="38"/>
    </row>
    <row r="2457" spans="3:4">
      <c r="C2457" s="38"/>
      <c r="D2457" s="38"/>
    </row>
    <row r="2458" spans="3:4">
      <c r="C2458" s="38"/>
      <c r="D2458" s="38"/>
    </row>
    <row r="2459" spans="3:4">
      <c r="C2459" s="38"/>
      <c r="D2459" s="38"/>
    </row>
    <row r="2460" spans="3:4">
      <c r="C2460" s="38"/>
      <c r="D2460" s="38"/>
    </row>
    <row r="2461" spans="3:4">
      <c r="C2461" s="38"/>
      <c r="D2461" s="38"/>
    </row>
    <row r="2462" spans="3:4">
      <c r="C2462" s="38"/>
      <c r="D2462" s="38"/>
    </row>
    <row r="2463" spans="3:4">
      <c r="C2463" s="38"/>
      <c r="D2463" s="38"/>
    </row>
    <row r="2464" spans="3:4">
      <c r="C2464" s="38"/>
      <c r="D2464" s="38"/>
    </row>
    <row r="2465" spans="3:4">
      <c r="C2465" s="38"/>
      <c r="D2465" s="38"/>
    </row>
    <row r="2466" spans="3:4">
      <c r="C2466" s="38"/>
      <c r="D2466" s="38"/>
    </row>
    <row r="2467" spans="3:4">
      <c r="C2467" s="38"/>
      <c r="D2467" s="38"/>
    </row>
    <row r="2468" spans="3:4">
      <c r="C2468" s="38"/>
      <c r="D2468" s="38"/>
    </row>
    <row r="2469" spans="3:4">
      <c r="C2469" s="38"/>
      <c r="D2469" s="38"/>
    </row>
    <row r="2470" spans="3:4">
      <c r="C2470" s="38"/>
      <c r="D2470" s="38"/>
    </row>
    <row r="2471" spans="3:4">
      <c r="C2471" s="38"/>
      <c r="D2471" s="38"/>
    </row>
    <row r="2472" spans="3:4">
      <c r="C2472" s="38"/>
      <c r="D2472" s="38"/>
    </row>
    <row r="2473" spans="3:4">
      <c r="C2473" s="38"/>
      <c r="D2473" s="38"/>
    </row>
    <row r="2474" spans="3:4">
      <c r="C2474" s="38"/>
      <c r="D2474" s="38"/>
    </row>
    <row r="2475" spans="3:4">
      <c r="C2475" s="38"/>
      <c r="D2475" s="38"/>
    </row>
    <row r="2476" spans="3:4">
      <c r="C2476" s="38"/>
      <c r="D2476" s="38"/>
    </row>
    <row r="2477" spans="3:4">
      <c r="C2477" s="38"/>
      <c r="D2477" s="38"/>
    </row>
    <row r="2478" spans="3:4">
      <c r="C2478" s="38"/>
      <c r="D2478" s="38"/>
    </row>
    <row r="2479" spans="3:4">
      <c r="C2479" s="38"/>
      <c r="D2479" s="38"/>
    </row>
    <row r="2480" spans="3:4">
      <c r="C2480" s="38"/>
      <c r="D2480" s="38"/>
    </row>
    <row r="2481" spans="3:4">
      <c r="C2481" s="38"/>
      <c r="D2481" s="38"/>
    </row>
    <row r="2482" spans="3:4">
      <c r="C2482" s="38"/>
      <c r="D2482" s="38"/>
    </row>
    <row r="2483" spans="3:4">
      <c r="C2483" s="38"/>
      <c r="D2483" s="38"/>
    </row>
    <row r="2484" spans="3:4">
      <c r="C2484" s="38"/>
      <c r="D2484" s="38"/>
    </row>
    <row r="2485" spans="3:4">
      <c r="C2485" s="38"/>
      <c r="D2485" s="38"/>
    </row>
    <row r="2486" spans="3:4">
      <c r="C2486" s="38"/>
      <c r="D2486" s="38"/>
    </row>
    <row r="2487" spans="3:4">
      <c r="C2487" s="38"/>
      <c r="D2487" s="38"/>
    </row>
    <row r="2488" spans="3:4">
      <c r="C2488" s="38"/>
      <c r="D2488" s="38"/>
    </row>
    <row r="2489" spans="3:4">
      <c r="C2489" s="38"/>
      <c r="D2489" s="38"/>
    </row>
    <row r="2490" spans="3:4">
      <c r="C2490" s="38"/>
      <c r="D2490" s="38"/>
    </row>
    <row r="2491" spans="3:4">
      <c r="C2491" s="38"/>
      <c r="D2491" s="38"/>
    </row>
    <row r="2492" spans="3:4">
      <c r="C2492" s="38"/>
      <c r="D2492" s="38"/>
    </row>
    <row r="2493" spans="3:4">
      <c r="C2493" s="38"/>
      <c r="D2493" s="38"/>
    </row>
    <row r="2494" spans="3:4">
      <c r="C2494" s="38"/>
      <c r="D2494" s="38"/>
    </row>
    <row r="2495" spans="3:4">
      <c r="C2495" s="38"/>
      <c r="D2495" s="38"/>
    </row>
    <row r="2496" spans="3:4">
      <c r="C2496" s="38"/>
      <c r="D2496" s="38"/>
    </row>
    <row r="2497" spans="3:4">
      <c r="C2497" s="38"/>
      <c r="D2497" s="38"/>
    </row>
    <row r="2498" spans="3:4">
      <c r="C2498" s="38"/>
      <c r="D2498" s="38"/>
    </row>
    <row r="2499" spans="3:4">
      <c r="C2499" s="38"/>
      <c r="D2499" s="38"/>
    </row>
    <row r="2500" spans="3:4">
      <c r="C2500" s="38"/>
      <c r="D2500" s="38"/>
    </row>
    <row r="2501" spans="3:4">
      <c r="C2501" s="38"/>
      <c r="D2501" s="38"/>
    </row>
    <row r="2502" spans="3:4">
      <c r="C2502" s="38"/>
      <c r="D2502" s="38"/>
    </row>
    <row r="2503" spans="3:4">
      <c r="C2503" s="38"/>
      <c r="D2503" s="38"/>
    </row>
    <row r="2504" spans="3:4">
      <c r="C2504" s="38"/>
      <c r="D2504" s="38"/>
    </row>
    <row r="2505" spans="3:4">
      <c r="C2505" s="38"/>
      <c r="D2505" s="38"/>
    </row>
    <row r="2506" spans="3:4">
      <c r="C2506" s="38"/>
      <c r="D2506" s="38"/>
    </row>
    <row r="2507" spans="3:4">
      <c r="C2507" s="38"/>
      <c r="D2507" s="38"/>
    </row>
    <row r="2508" spans="3:4">
      <c r="C2508" s="38"/>
      <c r="D2508" s="38"/>
    </row>
    <row r="2509" spans="3:4">
      <c r="C2509" s="38"/>
      <c r="D2509" s="38"/>
    </row>
    <row r="2510" spans="3:4">
      <c r="C2510" s="38"/>
      <c r="D2510" s="38"/>
    </row>
    <row r="2511" spans="3:4">
      <c r="C2511" s="38"/>
      <c r="D2511" s="38"/>
    </row>
    <row r="2512" spans="3:4">
      <c r="C2512" s="38"/>
      <c r="D2512" s="38"/>
    </row>
    <row r="2513" spans="3:4">
      <c r="C2513" s="38"/>
      <c r="D2513" s="38"/>
    </row>
    <row r="2514" spans="3:4">
      <c r="C2514" s="38"/>
      <c r="D2514" s="38"/>
    </row>
    <row r="2515" spans="3:4">
      <c r="C2515" s="38"/>
      <c r="D2515" s="38"/>
    </row>
    <row r="2516" spans="3:4">
      <c r="C2516" s="38"/>
      <c r="D2516" s="38"/>
    </row>
    <row r="2517" spans="3:4">
      <c r="C2517" s="38"/>
      <c r="D2517" s="38"/>
    </row>
    <row r="2518" spans="3:4">
      <c r="C2518" s="38"/>
      <c r="D2518" s="38"/>
    </row>
    <row r="2519" spans="3:4">
      <c r="C2519" s="38"/>
      <c r="D2519" s="38"/>
    </row>
    <row r="2520" spans="3:4">
      <c r="C2520" s="38"/>
      <c r="D2520" s="38"/>
    </row>
    <row r="2521" spans="3:4">
      <c r="C2521" s="38"/>
      <c r="D2521" s="38"/>
    </row>
    <row r="2522" spans="3:4">
      <c r="C2522" s="38"/>
      <c r="D2522" s="38"/>
    </row>
    <row r="2523" spans="3:4">
      <c r="C2523" s="38"/>
      <c r="D2523" s="38"/>
    </row>
    <row r="2524" spans="3:4">
      <c r="C2524" s="38"/>
      <c r="D2524" s="38"/>
    </row>
    <row r="2525" spans="3:4">
      <c r="C2525" s="38"/>
      <c r="D2525" s="38"/>
    </row>
    <row r="2526" spans="3:4">
      <c r="C2526" s="38"/>
      <c r="D2526" s="38"/>
    </row>
    <row r="2527" spans="3:4">
      <c r="C2527" s="38"/>
      <c r="D2527" s="38"/>
    </row>
    <row r="2528" spans="3:4">
      <c r="C2528" s="38"/>
      <c r="D2528" s="38"/>
    </row>
    <row r="2529" spans="3:4">
      <c r="C2529" s="38"/>
      <c r="D2529" s="38"/>
    </row>
    <row r="2530" spans="3:4">
      <c r="C2530" s="38"/>
      <c r="D2530" s="38"/>
    </row>
    <row r="2531" spans="3:4">
      <c r="C2531" s="38"/>
      <c r="D2531" s="38"/>
    </row>
    <row r="2532" spans="3:4">
      <c r="C2532" s="38"/>
      <c r="D2532" s="38"/>
    </row>
    <row r="2533" spans="3:4">
      <c r="C2533" s="38"/>
      <c r="D2533" s="38"/>
    </row>
    <row r="2534" spans="3:4">
      <c r="C2534" s="38"/>
      <c r="D2534" s="38"/>
    </row>
    <row r="2535" spans="3:4">
      <c r="C2535" s="38"/>
      <c r="D2535" s="38"/>
    </row>
    <row r="2536" spans="3:4">
      <c r="C2536" s="38"/>
      <c r="D2536" s="38"/>
    </row>
    <row r="2537" spans="3:4">
      <c r="C2537" s="38"/>
      <c r="D2537" s="38"/>
    </row>
    <row r="2538" spans="3:4">
      <c r="C2538" s="38"/>
      <c r="D2538" s="38"/>
    </row>
    <row r="2539" spans="3:4">
      <c r="C2539" s="38"/>
      <c r="D2539" s="38"/>
    </row>
    <row r="2540" spans="3:4">
      <c r="C2540" s="38"/>
      <c r="D2540" s="38"/>
    </row>
    <row r="2541" spans="3:4">
      <c r="C2541" s="38"/>
      <c r="D2541" s="38"/>
    </row>
    <row r="2542" spans="3:4">
      <c r="C2542" s="38"/>
      <c r="D2542" s="38"/>
    </row>
    <row r="2543" spans="3:4">
      <c r="C2543" s="38"/>
      <c r="D2543" s="38"/>
    </row>
    <row r="2544" spans="3:4">
      <c r="C2544" s="38"/>
      <c r="D2544" s="38"/>
    </row>
    <row r="2545" spans="3:4">
      <c r="C2545" s="38"/>
      <c r="D2545" s="38"/>
    </row>
    <row r="2546" spans="3:4">
      <c r="C2546" s="38"/>
      <c r="D2546" s="38"/>
    </row>
    <row r="2547" spans="3:4">
      <c r="C2547" s="38"/>
      <c r="D2547" s="38"/>
    </row>
    <row r="2548" spans="3:4">
      <c r="C2548" s="38"/>
      <c r="D2548" s="38"/>
    </row>
    <row r="2549" spans="3:4">
      <c r="C2549" s="38"/>
      <c r="D2549" s="38"/>
    </row>
    <row r="2550" spans="3:4">
      <c r="C2550" s="38"/>
      <c r="D2550" s="38"/>
    </row>
    <row r="2551" spans="3:4">
      <c r="C2551" s="38"/>
      <c r="D2551" s="38"/>
    </row>
    <row r="2552" spans="3:4">
      <c r="C2552" s="38"/>
      <c r="D2552" s="38"/>
    </row>
    <row r="2553" spans="3:4">
      <c r="C2553" s="38"/>
      <c r="D2553" s="38"/>
    </row>
    <row r="2554" spans="3:4">
      <c r="C2554" s="38"/>
      <c r="D2554" s="38"/>
    </row>
    <row r="2555" spans="3:4">
      <c r="C2555" s="38"/>
      <c r="D2555" s="38"/>
    </row>
    <row r="2556" spans="3:4">
      <c r="C2556" s="38"/>
      <c r="D2556" s="38"/>
    </row>
    <row r="2557" spans="3:4">
      <c r="C2557" s="38"/>
      <c r="D2557" s="38"/>
    </row>
    <row r="2558" spans="3:4">
      <c r="C2558" s="38"/>
      <c r="D2558" s="38"/>
    </row>
    <row r="2559" spans="3:4">
      <c r="C2559" s="38"/>
      <c r="D2559" s="38"/>
    </row>
    <row r="2560" spans="3:4">
      <c r="C2560" s="38"/>
      <c r="D2560" s="38"/>
    </row>
    <row r="2561" spans="3:4">
      <c r="C2561" s="38"/>
      <c r="D2561" s="38"/>
    </row>
    <row r="2562" spans="3:4">
      <c r="C2562" s="38"/>
      <c r="D2562" s="38"/>
    </row>
    <row r="2563" spans="3:4">
      <c r="C2563" s="38"/>
      <c r="D2563" s="38"/>
    </row>
    <row r="2564" spans="3:4">
      <c r="C2564" s="38"/>
      <c r="D2564" s="38"/>
    </row>
    <row r="2565" spans="3:4">
      <c r="C2565" s="38"/>
      <c r="D2565" s="38"/>
    </row>
    <row r="2566" spans="3:4">
      <c r="C2566" s="38"/>
      <c r="D2566" s="38"/>
    </row>
    <row r="2567" spans="3:4">
      <c r="C2567" s="38"/>
      <c r="D2567" s="38"/>
    </row>
    <row r="2568" spans="3:4">
      <c r="C2568" s="38"/>
      <c r="D2568" s="38"/>
    </row>
    <row r="2569" spans="3:4">
      <c r="C2569" s="38"/>
      <c r="D2569" s="38"/>
    </row>
    <row r="2570" spans="3:4">
      <c r="C2570" s="38"/>
      <c r="D2570" s="38"/>
    </row>
    <row r="2571" spans="3:4">
      <c r="C2571" s="38"/>
      <c r="D2571" s="38"/>
    </row>
    <row r="2572" spans="3:4">
      <c r="C2572" s="38"/>
      <c r="D2572" s="38"/>
    </row>
    <row r="2573" spans="3:4">
      <c r="C2573" s="38"/>
      <c r="D2573" s="38"/>
    </row>
    <row r="2574" spans="3:4">
      <c r="C2574" s="38"/>
      <c r="D2574" s="38"/>
    </row>
    <row r="2575" spans="3:4">
      <c r="C2575" s="38"/>
      <c r="D2575" s="38"/>
    </row>
    <row r="2576" spans="3:4">
      <c r="C2576" s="38"/>
      <c r="D2576" s="38"/>
    </row>
    <row r="2577" spans="3:4">
      <c r="C2577" s="38"/>
      <c r="D2577" s="38"/>
    </row>
    <row r="2578" spans="3:4">
      <c r="C2578" s="38"/>
      <c r="D2578" s="38"/>
    </row>
    <row r="2579" spans="3:4">
      <c r="C2579" s="38"/>
      <c r="D2579" s="38"/>
    </row>
    <row r="2580" spans="3:4">
      <c r="C2580" s="38"/>
      <c r="D2580" s="38"/>
    </row>
    <row r="2581" spans="3:4">
      <c r="C2581" s="38"/>
      <c r="D2581" s="38"/>
    </row>
    <row r="2582" spans="3:4">
      <c r="C2582" s="38"/>
      <c r="D2582" s="38"/>
    </row>
    <row r="2583" spans="3:4">
      <c r="C2583" s="38"/>
      <c r="D2583" s="38"/>
    </row>
    <row r="2584" spans="3:4">
      <c r="C2584" s="38"/>
      <c r="D2584" s="38"/>
    </row>
    <row r="2585" spans="3:4">
      <c r="C2585" s="38"/>
      <c r="D2585" s="38"/>
    </row>
    <row r="2586" spans="3:4">
      <c r="C2586" s="38"/>
      <c r="D2586" s="38"/>
    </row>
    <row r="2587" spans="3:4">
      <c r="C2587" s="38"/>
      <c r="D2587" s="38"/>
    </row>
    <row r="2588" spans="3:4">
      <c r="C2588" s="38"/>
      <c r="D2588" s="38"/>
    </row>
    <row r="2589" spans="3:4">
      <c r="C2589" s="38"/>
      <c r="D2589" s="38"/>
    </row>
    <row r="2590" spans="3:4">
      <c r="C2590" s="38"/>
      <c r="D2590" s="38"/>
    </row>
    <row r="2591" spans="3:4">
      <c r="C2591" s="38"/>
      <c r="D2591" s="38"/>
    </row>
    <row r="2592" spans="3:4">
      <c r="C2592" s="38"/>
      <c r="D2592" s="38"/>
    </row>
    <row r="2593" spans="3:4">
      <c r="C2593" s="38"/>
      <c r="D2593" s="38"/>
    </row>
    <row r="2594" spans="3:4">
      <c r="C2594" s="38"/>
      <c r="D2594" s="38"/>
    </row>
    <row r="2595" spans="3:4">
      <c r="C2595" s="38"/>
      <c r="D2595" s="38"/>
    </row>
    <row r="2596" spans="3:4">
      <c r="C2596" s="38"/>
      <c r="D2596" s="38"/>
    </row>
    <row r="2597" spans="3:4">
      <c r="C2597" s="38"/>
      <c r="D2597" s="38"/>
    </row>
    <row r="2598" spans="3:4">
      <c r="C2598" s="38"/>
      <c r="D2598" s="38"/>
    </row>
    <row r="2599" spans="3:4">
      <c r="C2599" s="38"/>
      <c r="D2599" s="38"/>
    </row>
    <row r="2600" spans="3:4">
      <c r="C2600" s="38"/>
      <c r="D2600" s="38"/>
    </row>
    <row r="2601" spans="3:4">
      <c r="C2601" s="38"/>
      <c r="D2601" s="38"/>
    </row>
    <row r="2602" spans="3:4">
      <c r="C2602" s="38"/>
      <c r="D2602" s="38"/>
    </row>
    <row r="2603" spans="3:4">
      <c r="C2603" s="38"/>
      <c r="D2603" s="38"/>
    </row>
    <row r="2604" spans="3:4">
      <c r="C2604" s="38"/>
      <c r="D2604" s="38"/>
    </row>
    <row r="2605" spans="3:4">
      <c r="C2605" s="38"/>
      <c r="D2605" s="38"/>
    </row>
    <row r="2606" spans="3:4">
      <c r="C2606" s="38"/>
      <c r="D2606" s="38"/>
    </row>
    <row r="2607" spans="3:4">
      <c r="C2607" s="38"/>
      <c r="D2607" s="38"/>
    </row>
    <row r="2608" spans="3:4">
      <c r="C2608" s="38"/>
      <c r="D2608" s="38"/>
    </row>
    <row r="2609" spans="3:4">
      <c r="C2609" s="38"/>
      <c r="D2609" s="38"/>
    </row>
    <row r="2610" spans="3:4">
      <c r="C2610" s="38"/>
      <c r="D2610" s="38"/>
    </row>
    <row r="2611" spans="3:4">
      <c r="C2611" s="38"/>
      <c r="D2611" s="38"/>
    </row>
    <row r="2612" spans="3:4">
      <c r="C2612" s="38"/>
      <c r="D2612" s="38"/>
    </row>
    <row r="2613" spans="3:4">
      <c r="C2613" s="38"/>
      <c r="D2613" s="38"/>
    </row>
    <row r="2614" spans="3:4">
      <c r="C2614" s="38"/>
      <c r="D2614" s="38"/>
    </row>
    <row r="2615" spans="3:4">
      <c r="C2615" s="38"/>
      <c r="D2615" s="38"/>
    </row>
    <row r="2616" spans="3:4">
      <c r="C2616" s="38"/>
      <c r="D2616" s="38"/>
    </row>
    <row r="2617" spans="3:4">
      <c r="C2617" s="38"/>
      <c r="D2617" s="38"/>
    </row>
    <row r="2618" spans="3:4">
      <c r="C2618" s="38"/>
      <c r="D2618" s="38"/>
    </row>
    <row r="2619" spans="3:4">
      <c r="C2619" s="38"/>
      <c r="D2619" s="38"/>
    </row>
    <row r="2620" spans="3:4">
      <c r="C2620" s="38"/>
      <c r="D2620" s="38"/>
    </row>
    <row r="2621" spans="3:4">
      <c r="C2621" s="38"/>
      <c r="D2621" s="38"/>
    </row>
    <row r="2622" spans="3:4">
      <c r="C2622" s="38"/>
      <c r="D2622" s="38"/>
    </row>
    <row r="2623" spans="3:4">
      <c r="C2623" s="38"/>
      <c r="D2623" s="38"/>
    </row>
    <row r="2624" spans="3:4">
      <c r="C2624" s="38"/>
      <c r="D2624" s="38"/>
    </row>
    <row r="2625" spans="3:4">
      <c r="C2625" s="38"/>
      <c r="D2625" s="38"/>
    </row>
    <row r="2626" spans="3:4">
      <c r="C2626" s="38"/>
      <c r="D2626" s="38"/>
    </row>
    <row r="2627" spans="3:4">
      <c r="C2627" s="38"/>
      <c r="D2627" s="38"/>
    </row>
    <row r="2628" spans="3:4">
      <c r="C2628" s="38"/>
      <c r="D2628" s="38"/>
    </row>
    <row r="2629" spans="3:4">
      <c r="C2629" s="38"/>
      <c r="D2629" s="38"/>
    </row>
    <row r="2630" spans="3:4">
      <c r="C2630" s="38"/>
      <c r="D2630" s="38"/>
    </row>
    <row r="2631" spans="3:4">
      <c r="C2631" s="38"/>
      <c r="D2631" s="38"/>
    </row>
    <row r="2632" spans="3:4">
      <c r="C2632" s="38"/>
      <c r="D2632" s="38"/>
    </row>
    <row r="2633" spans="3:4">
      <c r="C2633" s="38"/>
      <c r="D2633" s="38"/>
    </row>
    <row r="2634" spans="3:4">
      <c r="C2634" s="38"/>
      <c r="D2634" s="38"/>
    </row>
    <row r="2635" spans="3:4">
      <c r="C2635" s="38"/>
      <c r="D2635" s="38"/>
    </row>
    <row r="2636" spans="3:4">
      <c r="C2636" s="38"/>
      <c r="D2636" s="38"/>
    </row>
    <row r="2637" spans="3:4">
      <c r="C2637" s="38"/>
      <c r="D2637" s="38"/>
    </row>
    <row r="2638" spans="3:4">
      <c r="C2638" s="38"/>
      <c r="D2638" s="38"/>
    </row>
    <row r="2639" spans="3:4">
      <c r="C2639" s="38"/>
      <c r="D2639" s="38"/>
    </row>
    <row r="2640" spans="3:4">
      <c r="C2640" s="38"/>
      <c r="D2640" s="38"/>
    </row>
    <row r="2641" spans="3:4">
      <c r="C2641" s="38"/>
      <c r="D2641" s="38"/>
    </row>
    <row r="2642" spans="3:4">
      <c r="C2642" s="38"/>
      <c r="D2642" s="38"/>
    </row>
    <row r="2643" spans="3:4">
      <c r="C2643" s="38"/>
      <c r="D2643" s="38"/>
    </row>
    <row r="2644" spans="3:4">
      <c r="C2644" s="38"/>
      <c r="D2644" s="38"/>
    </row>
    <row r="2645" spans="3:4">
      <c r="C2645" s="38"/>
      <c r="D2645" s="38"/>
    </row>
    <row r="2646" spans="3:4">
      <c r="C2646" s="38"/>
      <c r="D2646" s="38"/>
    </row>
    <row r="2647" spans="3:4">
      <c r="C2647" s="38"/>
      <c r="D2647" s="38"/>
    </row>
    <row r="2648" spans="3:4">
      <c r="C2648" s="38"/>
      <c r="D2648" s="38"/>
    </row>
    <row r="2649" spans="3:4">
      <c r="C2649" s="38"/>
      <c r="D2649" s="38"/>
    </row>
    <row r="2650" spans="3:4">
      <c r="C2650" s="38"/>
      <c r="D2650" s="38"/>
    </row>
    <row r="2651" spans="3:4">
      <c r="C2651" s="38"/>
      <c r="D2651" s="38"/>
    </row>
    <row r="2652" spans="3:4">
      <c r="C2652" s="38"/>
      <c r="D2652" s="38"/>
    </row>
    <row r="2653" spans="3:4">
      <c r="C2653" s="38"/>
      <c r="D2653" s="38"/>
    </row>
    <row r="2654" spans="3:4">
      <c r="C2654" s="38"/>
      <c r="D2654" s="38"/>
    </row>
    <row r="2655" spans="3:4">
      <c r="C2655" s="38"/>
      <c r="D2655" s="38"/>
    </row>
    <row r="2656" spans="3:4">
      <c r="C2656" s="38"/>
      <c r="D2656" s="38"/>
    </row>
    <row r="2657" spans="3:4">
      <c r="C2657" s="38"/>
      <c r="D2657" s="38"/>
    </row>
    <row r="2658" spans="3:4">
      <c r="C2658" s="38"/>
      <c r="D2658" s="38"/>
    </row>
    <row r="2659" spans="3:4">
      <c r="C2659" s="38"/>
      <c r="D2659" s="38"/>
    </row>
    <row r="2660" spans="3:4">
      <c r="C2660" s="38"/>
      <c r="D2660" s="38"/>
    </row>
    <row r="2661" spans="3:4">
      <c r="C2661" s="38"/>
      <c r="D2661" s="38"/>
    </row>
    <row r="2662" spans="3:4">
      <c r="C2662" s="38"/>
      <c r="D2662" s="38"/>
    </row>
    <row r="2663" spans="3:4">
      <c r="C2663" s="38"/>
      <c r="D2663" s="38"/>
    </row>
    <row r="2664" spans="3:4">
      <c r="C2664" s="38"/>
      <c r="D2664" s="38"/>
    </row>
    <row r="2665" spans="3:4">
      <c r="C2665" s="38"/>
      <c r="D2665" s="38"/>
    </row>
    <row r="2666" spans="3:4">
      <c r="C2666" s="38"/>
      <c r="D2666" s="38"/>
    </row>
    <row r="2667" spans="3:4">
      <c r="C2667" s="38"/>
      <c r="D2667" s="38"/>
    </row>
    <row r="2668" spans="3:4">
      <c r="C2668" s="38"/>
      <c r="D2668" s="38"/>
    </row>
    <row r="2669" spans="3:4">
      <c r="C2669" s="38"/>
      <c r="D2669" s="38"/>
    </row>
    <row r="2670" spans="3:4">
      <c r="C2670" s="38"/>
      <c r="D2670" s="38"/>
    </row>
    <row r="2671" spans="3:4">
      <c r="C2671" s="38"/>
      <c r="D2671" s="38"/>
    </row>
    <row r="2672" spans="3:4">
      <c r="C2672" s="38"/>
      <c r="D2672" s="38"/>
    </row>
    <row r="2673" spans="3:4">
      <c r="C2673" s="38"/>
      <c r="D2673" s="38"/>
    </row>
    <row r="2674" spans="3:4">
      <c r="C2674" s="38"/>
      <c r="D2674" s="38"/>
    </row>
    <row r="2675" spans="3:4">
      <c r="C2675" s="38"/>
      <c r="D2675" s="38"/>
    </row>
    <row r="2676" spans="3:4">
      <c r="C2676" s="38"/>
      <c r="D2676" s="38"/>
    </row>
    <row r="2677" spans="3:4">
      <c r="C2677" s="38"/>
      <c r="D2677" s="38"/>
    </row>
    <row r="2678" spans="3:4">
      <c r="C2678" s="38"/>
      <c r="D2678" s="38"/>
    </row>
    <row r="2679" spans="3:4">
      <c r="C2679" s="38"/>
      <c r="D2679" s="38"/>
    </row>
    <row r="2680" spans="3:4">
      <c r="C2680" s="38"/>
      <c r="D2680" s="38"/>
    </row>
    <row r="2681" spans="3:4">
      <c r="C2681" s="38"/>
      <c r="D2681" s="38"/>
    </row>
    <row r="2682" spans="3:4">
      <c r="C2682" s="38"/>
      <c r="D2682" s="38"/>
    </row>
    <row r="2683" spans="3:4">
      <c r="C2683" s="38"/>
      <c r="D2683" s="38"/>
    </row>
    <row r="2684" spans="3:4">
      <c r="C2684" s="38"/>
      <c r="D2684" s="38"/>
    </row>
    <row r="2685" spans="3:4">
      <c r="C2685" s="38"/>
      <c r="D2685" s="38"/>
    </row>
    <row r="2686" spans="3:4">
      <c r="C2686" s="38"/>
      <c r="D2686" s="38"/>
    </row>
    <row r="2687" spans="3:4">
      <c r="C2687" s="38"/>
      <c r="D2687" s="38"/>
    </row>
    <row r="2688" spans="3:4">
      <c r="C2688" s="38"/>
      <c r="D2688" s="38"/>
    </row>
    <row r="2689" spans="3:4">
      <c r="C2689" s="38"/>
      <c r="D2689" s="38"/>
    </row>
    <row r="2690" spans="3:4">
      <c r="C2690" s="38"/>
      <c r="D2690" s="38"/>
    </row>
    <row r="2691" spans="3:4">
      <c r="C2691" s="38"/>
      <c r="D2691" s="38"/>
    </row>
    <row r="2692" spans="3:4">
      <c r="C2692" s="38"/>
      <c r="D2692" s="38"/>
    </row>
    <row r="2693" spans="3:4">
      <c r="C2693" s="38"/>
      <c r="D2693" s="38"/>
    </row>
    <row r="2694" spans="3:4">
      <c r="C2694" s="38"/>
      <c r="D2694" s="38"/>
    </row>
    <row r="2695" spans="3:4">
      <c r="C2695" s="38"/>
      <c r="D2695" s="38"/>
    </row>
    <row r="2696" spans="3:4">
      <c r="C2696" s="38"/>
      <c r="D2696" s="38"/>
    </row>
    <row r="2697" spans="3:4">
      <c r="C2697" s="38"/>
      <c r="D2697" s="38"/>
    </row>
    <row r="2698" spans="3:4">
      <c r="C2698" s="38"/>
      <c r="D2698" s="38"/>
    </row>
    <row r="2699" spans="3:4">
      <c r="C2699" s="38"/>
      <c r="D2699" s="38"/>
    </row>
    <row r="2700" spans="3:4">
      <c r="C2700" s="38"/>
      <c r="D2700" s="38"/>
    </row>
    <row r="2701" spans="3:4">
      <c r="C2701" s="38"/>
      <c r="D2701" s="38"/>
    </row>
    <row r="2702" spans="3:4">
      <c r="C2702" s="38"/>
      <c r="D2702" s="38"/>
    </row>
    <row r="2703" spans="3:4">
      <c r="C2703" s="38"/>
      <c r="D2703" s="38"/>
    </row>
    <row r="2704" spans="3:4">
      <c r="C2704" s="38"/>
      <c r="D2704" s="38"/>
    </row>
    <row r="2705" spans="3:4">
      <c r="C2705" s="38"/>
      <c r="D2705" s="38"/>
    </row>
    <row r="2706" spans="3:4">
      <c r="C2706" s="38"/>
      <c r="D2706" s="38"/>
    </row>
    <row r="2707" spans="3:4">
      <c r="C2707" s="38"/>
      <c r="D2707" s="38"/>
    </row>
    <row r="2708" spans="3:4">
      <c r="C2708" s="38"/>
      <c r="D2708" s="38"/>
    </row>
    <row r="2709" spans="3:4">
      <c r="C2709" s="38"/>
      <c r="D2709" s="38"/>
    </row>
    <row r="2710" spans="3:4">
      <c r="C2710" s="38"/>
      <c r="D2710" s="38"/>
    </row>
    <row r="2711" spans="3:4">
      <c r="C2711" s="38"/>
      <c r="D2711" s="38"/>
    </row>
    <row r="2712" spans="3:4">
      <c r="C2712" s="38"/>
      <c r="D2712" s="38"/>
    </row>
    <row r="2713" spans="3:4">
      <c r="C2713" s="38"/>
      <c r="D2713" s="38"/>
    </row>
    <row r="2714" spans="3:4">
      <c r="C2714" s="38"/>
      <c r="D2714" s="38"/>
    </row>
    <row r="2715" spans="3:4">
      <c r="C2715" s="38"/>
      <c r="D2715" s="38"/>
    </row>
    <row r="2716" spans="3:4">
      <c r="C2716" s="38"/>
      <c r="D2716" s="38"/>
    </row>
    <row r="2717" spans="3:4">
      <c r="C2717" s="38"/>
      <c r="D2717" s="38"/>
    </row>
    <row r="2718" spans="3:4">
      <c r="C2718" s="38"/>
      <c r="D2718" s="38"/>
    </row>
    <row r="2719" spans="3:4">
      <c r="C2719" s="38"/>
      <c r="D2719" s="38"/>
    </row>
    <row r="2720" spans="3:4">
      <c r="C2720" s="38"/>
      <c r="D2720" s="38"/>
    </row>
    <row r="2721" spans="3:4">
      <c r="C2721" s="38"/>
      <c r="D2721" s="38"/>
    </row>
    <row r="2722" spans="3:4">
      <c r="C2722" s="38"/>
      <c r="D2722" s="38"/>
    </row>
    <row r="2723" spans="3:4">
      <c r="C2723" s="38"/>
      <c r="D2723" s="38"/>
    </row>
    <row r="2724" spans="3:4">
      <c r="C2724" s="38"/>
      <c r="D2724" s="38"/>
    </row>
    <row r="2725" spans="3:4">
      <c r="C2725" s="38"/>
      <c r="D2725" s="38"/>
    </row>
    <row r="2726" spans="3:4">
      <c r="C2726" s="38"/>
      <c r="D2726" s="38"/>
    </row>
    <row r="2727" spans="3:4">
      <c r="C2727" s="38"/>
      <c r="D2727" s="38"/>
    </row>
    <row r="2728" spans="3:4">
      <c r="C2728" s="38"/>
      <c r="D2728" s="38"/>
    </row>
    <row r="2729" spans="3:4">
      <c r="C2729" s="38"/>
      <c r="D2729" s="38"/>
    </row>
    <row r="2730" spans="3:4">
      <c r="C2730" s="38"/>
      <c r="D2730" s="38"/>
    </row>
    <row r="2731" spans="3:4">
      <c r="C2731" s="38"/>
      <c r="D2731" s="38"/>
    </row>
    <row r="2732" spans="3:4">
      <c r="C2732" s="38"/>
      <c r="D2732" s="38"/>
    </row>
    <row r="2733" spans="3:4">
      <c r="C2733" s="38"/>
      <c r="D2733" s="38"/>
    </row>
    <row r="2734" spans="3:4">
      <c r="C2734" s="38"/>
      <c r="D2734" s="38"/>
    </row>
    <row r="2735" spans="3:4">
      <c r="C2735" s="38"/>
      <c r="D2735" s="38"/>
    </row>
    <row r="2736" spans="3:4">
      <c r="C2736" s="38"/>
      <c r="D2736" s="38"/>
    </row>
    <row r="2737" spans="3:4">
      <c r="C2737" s="38"/>
      <c r="D2737" s="38"/>
    </row>
    <row r="2738" spans="3:4">
      <c r="C2738" s="38"/>
      <c r="D2738" s="38"/>
    </row>
    <row r="2739" spans="3:4">
      <c r="C2739" s="38"/>
      <c r="D2739" s="38"/>
    </row>
    <row r="2740" spans="3:4">
      <c r="C2740" s="38"/>
      <c r="D2740" s="38"/>
    </row>
    <row r="2741" spans="3:4">
      <c r="C2741" s="38"/>
      <c r="D2741" s="38"/>
    </row>
    <row r="2742" spans="3:4">
      <c r="C2742" s="38"/>
      <c r="D2742" s="38"/>
    </row>
    <row r="2743" spans="3:4">
      <c r="C2743" s="38"/>
      <c r="D2743" s="38"/>
    </row>
    <row r="2744" spans="3:4">
      <c r="C2744" s="38"/>
      <c r="D2744" s="38"/>
    </row>
    <row r="2745" spans="3:4">
      <c r="C2745" s="38"/>
      <c r="D2745" s="38"/>
    </row>
    <row r="2746" spans="3:4">
      <c r="C2746" s="38"/>
      <c r="D2746" s="38"/>
    </row>
    <row r="2747" spans="3:4">
      <c r="C2747" s="38"/>
      <c r="D2747" s="38"/>
    </row>
    <row r="2748" spans="3:4">
      <c r="C2748" s="38"/>
      <c r="D2748" s="38"/>
    </row>
    <row r="2749" spans="3:4">
      <c r="C2749" s="38"/>
      <c r="D2749" s="38"/>
    </row>
    <row r="2750" spans="3:4">
      <c r="C2750" s="38"/>
      <c r="D2750" s="38"/>
    </row>
    <row r="2751" spans="3:4">
      <c r="C2751" s="38"/>
      <c r="D2751" s="38"/>
    </row>
    <row r="2752" spans="3:4">
      <c r="C2752" s="38"/>
      <c r="D2752" s="38"/>
    </row>
    <row r="2753" spans="3:4">
      <c r="C2753" s="38"/>
      <c r="D2753" s="38"/>
    </row>
    <row r="2754" spans="3:4">
      <c r="C2754" s="38"/>
      <c r="D2754" s="38"/>
    </row>
    <row r="2755" spans="3:4">
      <c r="C2755" s="38"/>
      <c r="D2755" s="38"/>
    </row>
    <row r="2756" spans="3:4">
      <c r="C2756" s="38"/>
      <c r="D2756" s="38"/>
    </row>
    <row r="2757" spans="3:4">
      <c r="C2757" s="38"/>
      <c r="D2757" s="38"/>
    </row>
    <row r="2758" spans="3:4">
      <c r="C2758" s="38"/>
      <c r="D2758" s="38"/>
    </row>
    <row r="2759" spans="3:4">
      <c r="C2759" s="38"/>
      <c r="D2759" s="38"/>
    </row>
    <row r="2760" spans="3:4">
      <c r="C2760" s="38"/>
      <c r="D2760" s="38"/>
    </row>
    <row r="2761" spans="3:4">
      <c r="C2761" s="38"/>
      <c r="D2761" s="38"/>
    </row>
    <row r="2762" spans="3:4">
      <c r="C2762" s="38"/>
      <c r="D2762" s="38"/>
    </row>
    <row r="2763" spans="3:4">
      <c r="C2763" s="38"/>
      <c r="D2763" s="38"/>
    </row>
    <row r="2764" spans="3:4">
      <c r="C2764" s="38"/>
      <c r="D2764" s="38"/>
    </row>
    <row r="2765" spans="3:4">
      <c r="C2765" s="38"/>
      <c r="D2765" s="38"/>
    </row>
    <row r="2766" spans="3:4">
      <c r="C2766" s="38"/>
      <c r="D2766" s="38"/>
    </row>
    <row r="2767" spans="3:4">
      <c r="C2767" s="38"/>
      <c r="D2767" s="38"/>
    </row>
    <row r="2768" spans="3:4">
      <c r="C2768" s="38"/>
      <c r="D2768" s="38"/>
    </row>
    <row r="2769" spans="3:4">
      <c r="C2769" s="38"/>
      <c r="D2769" s="38"/>
    </row>
    <row r="2770" spans="3:4">
      <c r="C2770" s="38"/>
      <c r="D2770" s="38"/>
    </row>
    <row r="2771" spans="3:4">
      <c r="C2771" s="38"/>
      <c r="D2771" s="38"/>
    </row>
    <row r="2772" spans="3:4">
      <c r="C2772" s="38"/>
      <c r="D2772" s="38"/>
    </row>
    <row r="2773" spans="3:4">
      <c r="C2773" s="38"/>
      <c r="D2773" s="38"/>
    </row>
    <row r="2774" spans="3:4">
      <c r="C2774" s="38"/>
      <c r="D2774" s="38"/>
    </row>
    <row r="2775" spans="3:4">
      <c r="C2775" s="38"/>
      <c r="D2775" s="38"/>
    </row>
    <row r="2776" spans="3:4">
      <c r="C2776" s="38"/>
      <c r="D2776" s="38"/>
    </row>
    <row r="2777" spans="3:4">
      <c r="C2777" s="38"/>
      <c r="D2777" s="38"/>
    </row>
    <row r="2778" spans="3:4">
      <c r="C2778" s="38"/>
      <c r="D2778" s="38"/>
    </row>
    <row r="2779" spans="3:4">
      <c r="C2779" s="38"/>
      <c r="D2779" s="38"/>
    </row>
    <row r="2780" spans="3:4">
      <c r="C2780" s="38"/>
      <c r="D2780" s="38"/>
    </row>
    <row r="2781" spans="3:4">
      <c r="C2781" s="38"/>
      <c r="D2781" s="38"/>
    </row>
    <row r="2782" spans="3:4">
      <c r="C2782" s="38"/>
      <c r="D2782" s="38"/>
    </row>
    <row r="2783" spans="3:4">
      <c r="C2783" s="38"/>
      <c r="D2783" s="38"/>
    </row>
    <row r="2784" spans="3:4">
      <c r="C2784" s="38"/>
      <c r="D2784" s="38"/>
    </row>
    <row r="2785" spans="3:4">
      <c r="C2785" s="38"/>
      <c r="D2785" s="38"/>
    </row>
    <row r="2786" spans="3:4">
      <c r="C2786" s="38"/>
      <c r="D2786" s="38"/>
    </row>
    <row r="2787" spans="3:4">
      <c r="C2787" s="38"/>
      <c r="D2787" s="38"/>
    </row>
    <row r="2788" spans="3:4">
      <c r="C2788" s="38"/>
      <c r="D2788" s="38"/>
    </row>
    <row r="2789" spans="3:4">
      <c r="C2789" s="38"/>
      <c r="D2789" s="38"/>
    </row>
    <row r="2790" spans="3:4">
      <c r="C2790" s="38"/>
      <c r="D2790" s="38"/>
    </row>
    <row r="2791" spans="3:4">
      <c r="C2791" s="38"/>
      <c r="D2791" s="38"/>
    </row>
    <row r="2792" spans="3:4">
      <c r="C2792" s="38"/>
      <c r="D2792" s="38"/>
    </row>
    <row r="2793" spans="3:4">
      <c r="C2793" s="38"/>
      <c r="D2793" s="38"/>
    </row>
    <row r="2794" spans="3:4">
      <c r="C2794" s="38"/>
      <c r="D2794" s="38"/>
    </row>
    <row r="2795" spans="3:4">
      <c r="C2795" s="38"/>
      <c r="D2795" s="38"/>
    </row>
    <row r="2796" spans="3:4">
      <c r="C2796" s="38"/>
      <c r="D2796" s="38"/>
    </row>
    <row r="2797" spans="3:4">
      <c r="C2797" s="38"/>
      <c r="D2797" s="38"/>
    </row>
    <row r="2798" spans="3:4">
      <c r="C2798" s="38"/>
      <c r="D2798" s="38"/>
    </row>
    <row r="2799" spans="3:4">
      <c r="C2799" s="38"/>
      <c r="D2799" s="38"/>
    </row>
    <row r="2800" spans="3:4">
      <c r="C2800" s="38"/>
      <c r="D2800" s="38"/>
    </row>
    <row r="2801" spans="3:4">
      <c r="C2801" s="38"/>
      <c r="D2801" s="38"/>
    </row>
    <row r="2802" spans="3:4">
      <c r="C2802" s="38"/>
      <c r="D2802" s="38"/>
    </row>
    <row r="2803" spans="3:4">
      <c r="C2803" s="38"/>
      <c r="D2803" s="38"/>
    </row>
    <row r="2804" spans="3:4">
      <c r="C2804" s="38"/>
      <c r="D2804" s="38"/>
    </row>
    <row r="2805" spans="3:4">
      <c r="C2805" s="38"/>
      <c r="D2805" s="38"/>
    </row>
    <row r="2806" spans="3:4">
      <c r="C2806" s="38"/>
      <c r="D2806" s="38"/>
    </row>
    <row r="2807" spans="3:4">
      <c r="C2807" s="38"/>
      <c r="D2807" s="38"/>
    </row>
    <row r="2808" spans="3:4">
      <c r="C2808" s="38"/>
      <c r="D2808" s="38"/>
    </row>
    <row r="2809" spans="3:4">
      <c r="C2809" s="38"/>
      <c r="D2809" s="38"/>
    </row>
    <row r="2810" spans="3:4">
      <c r="C2810" s="38"/>
      <c r="D2810" s="38"/>
    </row>
    <row r="2811" spans="3:4">
      <c r="C2811" s="38"/>
      <c r="D2811" s="38"/>
    </row>
    <row r="2812" spans="3:4">
      <c r="C2812" s="38"/>
      <c r="D2812" s="38"/>
    </row>
    <row r="2813" spans="3:4">
      <c r="C2813" s="38"/>
      <c r="D2813" s="38"/>
    </row>
    <row r="2814" spans="3:4">
      <c r="C2814" s="38"/>
      <c r="D2814" s="38"/>
    </row>
    <row r="2815" spans="3:4">
      <c r="C2815" s="38"/>
      <c r="D2815" s="38"/>
    </row>
    <row r="2816" spans="3:4">
      <c r="C2816" s="38"/>
      <c r="D2816" s="38"/>
    </row>
    <row r="2817" spans="3:4">
      <c r="C2817" s="38"/>
      <c r="D2817" s="38"/>
    </row>
    <row r="2818" spans="3:4">
      <c r="C2818" s="38"/>
      <c r="D2818" s="38"/>
    </row>
    <row r="2819" spans="3:4">
      <c r="C2819" s="38"/>
      <c r="D2819" s="38"/>
    </row>
    <row r="2820" spans="3:4">
      <c r="C2820" s="38"/>
      <c r="D2820" s="38"/>
    </row>
    <row r="2821" spans="3:4">
      <c r="C2821" s="38"/>
      <c r="D2821" s="38"/>
    </row>
    <row r="2822" spans="3:4">
      <c r="C2822" s="38"/>
      <c r="D2822" s="38"/>
    </row>
    <row r="2823" spans="3:4">
      <c r="C2823" s="38"/>
      <c r="D2823" s="38"/>
    </row>
    <row r="2824" spans="3:4">
      <c r="C2824" s="38"/>
      <c r="D2824" s="38"/>
    </row>
    <row r="2825" spans="3:4">
      <c r="C2825" s="38"/>
      <c r="D2825" s="38"/>
    </row>
    <row r="2826" spans="3:4">
      <c r="C2826" s="38"/>
      <c r="D2826" s="38"/>
    </row>
    <row r="2827" spans="3:4">
      <c r="C2827" s="38"/>
      <c r="D2827" s="38"/>
    </row>
    <row r="2828" spans="3:4">
      <c r="C2828" s="38"/>
      <c r="D2828" s="38"/>
    </row>
    <row r="2829" spans="3:4">
      <c r="C2829" s="38"/>
      <c r="D2829" s="38"/>
    </row>
    <row r="2830" spans="3:4">
      <c r="C2830" s="38"/>
      <c r="D2830" s="38"/>
    </row>
    <row r="2831" spans="3:4">
      <c r="C2831" s="38"/>
      <c r="D2831" s="38"/>
    </row>
    <row r="2832" spans="3:4">
      <c r="C2832" s="38"/>
      <c r="D2832" s="38"/>
    </row>
    <row r="2833" spans="3:4">
      <c r="C2833" s="38"/>
      <c r="D2833" s="38"/>
    </row>
    <row r="2834" spans="3:4">
      <c r="C2834" s="38"/>
      <c r="D2834" s="38"/>
    </row>
    <row r="2835" spans="3:4">
      <c r="C2835" s="38"/>
      <c r="D2835" s="38"/>
    </row>
    <row r="2836" spans="3:4">
      <c r="C2836" s="38"/>
      <c r="D2836" s="38"/>
    </row>
    <row r="2837" spans="3:4">
      <c r="C2837" s="38"/>
      <c r="D2837" s="38"/>
    </row>
    <row r="2838" spans="3:4">
      <c r="C2838" s="38"/>
      <c r="D2838" s="38"/>
    </row>
    <row r="2839" spans="3:4">
      <c r="C2839" s="38"/>
      <c r="D2839" s="38"/>
    </row>
    <row r="2840" spans="3:4">
      <c r="C2840" s="38"/>
      <c r="D2840" s="38"/>
    </row>
    <row r="2841" spans="3:4">
      <c r="C2841" s="38"/>
      <c r="D2841" s="38"/>
    </row>
    <row r="2842" spans="3:4">
      <c r="C2842" s="38"/>
      <c r="D2842" s="38"/>
    </row>
    <row r="2843" spans="3:4">
      <c r="C2843" s="38"/>
      <c r="D2843" s="38"/>
    </row>
    <row r="2844" spans="3:4">
      <c r="C2844" s="38"/>
      <c r="D2844" s="38"/>
    </row>
    <row r="2845" spans="3:4">
      <c r="C2845" s="38"/>
      <c r="D2845" s="38"/>
    </row>
    <row r="2846" spans="3:4">
      <c r="C2846" s="38"/>
      <c r="D2846" s="38"/>
    </row>
    <row r="2847" spans="3:4">
      <c r="C2847" s="38"/>
      <c r="D2847" s="38"/>
    </row>
    <row r="2848" spans="3:4">
      <c r="C2848" s="38"/>
      <c r="D2848" s="38"/>
    </row>
    <row r="2849" spans="3:4">
      <c r="C2849" s="38"/>
      <c r="D2849" s="38"/>
    </row>
    <row r="2850" spans="3:4">
      <c r="C2850" s="38"/>
      <c r="D2850" s="38"/>
    </row>
    <row r="2851" spans="3:4">
      <c r="C2851" s="38"/>
      <c r="D2851" s="38"/>
    </row>
    <row r="2852" spans="3:4">
      <c r="C2852" s="38"/>
      <c r="D2852" s="38"/>
    </row>
    <row r="2853" spans="3:4">
      <c r="C2853" s="38"/>
      <c r="D2853" s="38"/>
    </row>
    <row r="2854" spans="3:4">
      <c r="C2854" s="38"/>
      <c r="D2854" s="38"/>
    </row>
    <row r="2855" spans="3:4">
      <c r="C2855" s="38"/>
      <c r="D2855" s="38"/>
    </row>
    <row r="2856" spans="3:4">
      <c r="C2856" s="38"/>
      <c r="D2856" s="38"/>
    </row>
    <row r="2857" spans="3:4">
      <c r="C2857" s="38"/>
      <c r="D2857" s="38"/>
    </row>
    <row r="2858" spans="3:4">
      <c r="C2858" s="38"/>
      <c r="D2858" s="38"/>
    </row>
    <row r="2859" spans="3:4">
      <c r="C2859" s="38"/>
      <c r="D2859" s="38"/>
    </row>
    <row r="2860" spans="3:4">
      <c r="C2860" s="38"/>
      <c r="D2860" s="38"/>
    </row>
    <row r="2861" spans="3:4">
      <c r="C2861" s="38"/>
      <c r="D2861" s="38"/>
    </row>
    <row r="2862" spans="3:4">
      <c r="C2862" s="38"/>
      <c r="D2862" s="38"/>
    </row>
    <row r="2863" spans="3:4">
      <c r="C2863" s="38"/>
      <c r="D2863" s="38"/>
    </row>
    <row r="2864" spans="3:4">
      <c r="C2864" s="38"/>
      <c r="D2864" s="38"/>
    </row>
    <row r="2865" spans="3:4">
      <c r="C2865" s="38"/>
      <c r="D2865" s="38"/>
    </row>
    <row r="2866" spans="3:4">
      <c r="C2866" s="38"/>
      <c r="D2866" s="38"/>
    </row>
    <row r="2867" spans="3:4">
      <c r="C2867" s="38"/>
      <c r="D2867" s="38"/>
    </row>
    <row r="2868" spans="3:4">
      <c r="C2868" s="38"/>
      <c r="D2868" s="38"/>
    </row>
    <row r="2869" spans="3:4">
      <c r="C2869" s="38"/>
      <c r="D2869" s="38"/>
    </row>
    <row r="2870" spans="3:4">
      <c r="C2870" s="38"/>
      <c r="D2870" s="38"/>
    </row>
    <row r="2871" spans="3:4">
      <c r="C2871" s="38"/>
      <c r="D2871" s="38"/>
    </row>
    <row r="2872" spans="3:4">
      <c r="C2872" s="38"/>
      <c r="D2872" s="38"/>
    </row>
    <row r="2873" spans="3:4">
      <c r="C2873" s="38"/>
      <c r="D2873" s="38"/>
    </row>
    <row r="2874" spans="3:4">
      <c r="C2874" s="38"/>
      <c r="D2874" s="38"/>
    </row>
    <row r="2875" spans="3:4">
      <c r="C2875" s="38"/>
      <c r="D2875" s="38"/>
    </row>
    <row r="2876" spans="3:4">
      <c r="C2876" s="38"/>
      <c r="D2876" s="38"/>
    </row>
    <row r="2877" spans="3:4">
      <c r="C2877" s="38"/>
      <c r="D2877" s="38"/>
    </row>
    <row r="2878" spans="3:4">
      <c r="C2878" s="38"/>
      <c r="D2878" s="38"/>
    </row>
    <row r="2879" spans="3:4">
      <c r="C2879" s="38"/>
      <c r="D2879" s="38"/>
    </row>
    <row r="2880" spans="3:4">
      <c r="C2880" s="38"/>
      <c r="D2880" s="38"/>
    </row>
    <row r="2881" spans="3:4">
      <c r="C2881" s="38"/>
      <c r="D2881" s="38"/>
    </row>
    <row r="2882" spans="3:4">
      <c r="C2882" s="38"/>
      <c r="D2882" s="38"/>
    </row>
    <row r="2883" spans="3:4">
      <c r="C2883" s="38"/>
      <c r="D2883" s="38"/>
    </row>
    <row r="2884" spans="3:4">
      <c r="C2884" s="38"/>
      <c r="D2884" s="38"/>
    </row>
    <row r="2885" spans="3:4">
      <c r="C2885" s="38"/>
      <c r="D2885" s="38"/>
    </row>
    <row r="2886" spans="3:4">
      <c r="C2886" s="38"/>
      <c r="D2886" s="38"/>
    </row>
    <row r="2887" spans="3:4">
      <c r="C2887" s="38"/>
      <c r="D2887" s="38"/>
    </row>
    <row r="2888" spans="3:4">
      <c r="C2888" s="38"/>
      <c r="D2888" s="38"/>
    </row>
    <row r="2889" spans="3:4">
      <c r="C2889" s="38"/>
      <c r="D2889" s="38"/>
    </row>
    <row r="2890" spans="3:4">
      <c r="C2890" s="38"/>
      <c r="D2890" s="38"/>
    </row>
    <row r="2891" spans="3:4">
      <c r="C2891" s="38"/>
      <c r="D2891" s="38"/>
    </row>
    <row r="2892" spans="3:4">
      <c r="C2892" s="38"/>
      <c r="D2892" s="38"/>
    </row>
    <row r="2893" spans="3:4">
      <c r="C2893" s="38"/>
      <c r="D2893" s="38"/>
    </row>
    <row r="2894" spans="3:4">
      <c r="C2894" s="38"/>
      <c r="D2894" s="38"/>
    </row>
    <row r="2895" spans="3:4">
      <c r="C2895" s="38"/>
      <c r="D2895" s="38"/>
    </row>
    <row r="2896" spans="3:4">
      <c r="C2896" s="38"/>
      <c r="D2896" s="38"/>
    </row>
    <row r="2897" spans="3:4">
      <c r="C2897" s="38"/>
      <c r="D2897" s="38"/>
    </row>
    <row r="2898" spans="3:4">
      <c r="C2898" s="38"/>
      <c r="D2898" s="38"/>
    </row>
    <row r="2899" spans="3:4">
      <c r="C2899" s="38"/>
      <c r="D2899" s="38"/>
    </row>
    <row r="2900" spans="3:4">
      <c r="C2900" s="38"/>
      <c r="D2900" s="38"/>
    </row>
    <row r="2901" spans="3:4">
      <c r="C2901" s="38"/>
      <c r="D2901" s="38"/>
    </row>
    <row r="2902" spans="3:4">
      <c r="C2902" s="38"/>
      <c r="D2902" s="38"/>
    </row>
    <row r="2903" spans="3:4">
      <c r="C2903" s="38"/>
      <c r="D2903" s="38"/>
    </row>
    <row r="2904" spans="3:4">
      <c r="C2904" s="38"/>
      <c r="D2904" s="38"/>
    </row>
    <row r="2905" spans="3:4">
      <c r="C2905" s="38"/>
      <c r="D2905" s="38"/>
    </row>
    <row r="2906" spans="3:4">
      <c r="C2906" s="38"/>
      <c r="D2906" s="38"/>
    </row>
    <row r="2907" spans="3:4">
      <c r="C2907" s="38"/>
      <c r="D2907" s="38"/>
    </row>
    <row r="2908" spans="3:4">
      <c r="C2908" s="38"/>
      <c r="D2908" s="38"/>
    </row>
    <row r="2909" spans="3:4">
      <c r="C2909" s="38"/>
      <c r="D2909" s="38"/>
    </row>
    <row r="2910" spans="3:4">
      <c r="C2910" s="38"/>
      <c r="D2910" s="38"/>
    </row>
    <row r="2911" spans="3:4">
      <c r="C2911" s="38"/>
      <c r="D2911" s="38"/>
    </row>
    <row r="2912" spans="3:4">
      <c r="C2912" s="38"/>
      <c r="D2912" s="38"/>
    </row>
    <row r="2913" spans="3:4">
      <c r="C2913" s="38"/>
      <c r="D2913" s="38"/>
    </row>
    <row r="2914" spans="3:4">
      <c r="C2914" s="38"/>
      <c r="D2914" s="38"/>
    </row>
    <row r="2915" spans="3:4">
      <c r="C2915" s="38"/>
      <c r="D2915" s="38"/>
    </row>
    <row r="2916" spans="3:4">
      <c r="C2916" s="38"/>
      <c r="D2916" s="38"/>
    </row>
    <row r="2917" spans="3:4">
      <c r="C2917" s="38"/>
      <c r="D2917" s="38"/>
    </row>
    <row r="2918" spans="3:4">
      <c r="C2918" s="38"/>
      <c r="D2918" s="38"/>
    </row>
    <row r="2919" spans="3:4">
      <c r="C2919" s="38"/>
      <c r="D2919" s="38"/>
    </row>
    <row r="2920" spans="3:4">
      <c r="C2920" s="38"/>
      <c r="D2920" s="38"/>
    </row>
    <row r="2921" spans="3:4">
      <c r="C2921" s="38"/>
      <c r="D2921" s="38"/>
    </row>
    <row r="2922" spans="3:4">
      <c r="C2922" s="38"/>
      <c r="D2922" s="38"/>
    </row>
    <row r="2923" spans="3:4">
      <c r="C2923" s="38"/>
      <c r="D2923" s="38"/>
    </row>
    <row r="2924" spans="3:4">
      <c r="C2924" s="38"/>
      <c r="D2924" s="38"/>
    </row>
    <row r="2925" spans="3:4">
      <c r="C2925" s="38"/>
      <c r="D2925" s="38"/>
    </row>
    <row r="2926" spans="3:4">
      <c r="C2926" s="38"/>
      <c r="D2926" s="38"/>
    </row>
    <row r="2927" spans="3:4">
      <c r="C2927" s="38"/>
      <c r="D2927" s="38"/>
    </row>
    <row r="2928" spans="3:4">
      <c r="C2928" s="38"/>
      <c r="D2928" s="38"/>
    </row>
    <row r="2929" spans="3:4">
      <c r="C2929" s="38"/>
      <c r="D2929" s="38"/>
    </row>
    <row r="2930" spans="3:4">
      <c r="C2930" s="38"/>
      <c r="D2930" s="38"/>
    </row>
    <row r="2931" spans="3:4">
      <c r="C2931" s="38"/>
      <c r="D2931" s="38"/>
    </row>
    <row r="2932" spans="3:4">
      <c r="C2932" s="38"/>
      <c r="D2932" s="38"/>
    </row>
    <row r="2933" spans="3:4">
      <c r="C2933" s="38"/>
      <c r="D2933" s="38"/>
    </row>
    <row r="2934" spans="3:4">
      <c r="C2934" s="38"/>
      <c r="D2934" s="38"/>
    </row>
    <row r="2935" spans="3:4">
      <c r="C2935" s="38"/>
      <c r="D2935" s="38"/>
    </row>
    <row r="2936" spans="3:4">
      <c r="C2936" s="38"/>
      <c r="D2936" s="38"/>
    </row>
    <row r="2937" spans="3:4">
      <c r="C2937" s="38"/>
      <c r="D2937" s="38"/>
    </row>
    <row r="2938" spans="3:4">
      <c r="C2938" s="38"/>
      <c r="D2938" s="38"/>
    </row>
    <row r="2939" spans="3:4">
      <c r="C2939" s="38"/>
      <c r="D2939" s="38"/>
    </row>
    <row r="2940" spans="3:4">
      <c r="C2940" s="38"/>
      <c r="D2940" s="38"/>
    </row>
    <row r="2941" spans="3:4">
      <c r="C2941" s="38"/>
      <c r="D2941" s="38"/>
    </row>
    <row r="2942" spans="3:4">
      <c r="C2942" s="38"/>
      <c r="D2942" s="38"/>
    </row>
    <row r="2943" spans="3:4">
      <c r="C2943" s="38"/>
      <c r="D2943" s="38"/>
    </row>
    <row r="2944" spans="3:4">
      <c r="C2944" s="38"/>
      <c r="D2944" s="38"/>
    </row>
    <row r="2945" spans="3:4">
      <c r="C2945" s="38"/>
      <c r="D2945" s="38"/>
    </row>
    <row r="2946" spans="3:4">
      <c r="C2946" s="38"/>
      <c r="D2946" s="38"/>
    </row>
    <row r="2947" spans="3:4">
      <c r="C2947" s="38"/>
      <c r="D2947" s="38"/>
    </row>
    <row r="2948" spans="3:4">
      <c r="C2948" s="38"/>
      <c r="D2948" s="38"/>
    </row>
    <row r="2949" spans="3:4">
      <c r="C2949" s="38"/>
      <c r="D2949" s="38"/>
    </row>
    <row r="2950" spans="3:4">
      <c r="C2950" s="38"/>
      <c r="D2950" s="38"/>
    </row>
    <row r="2951" spans="3:4">
      <c r="C2951" s="38"/>
      <c r="D2951" s="38"/>
    </row>
    <row r="2952" spans="3:4">
      <c r="C2952" s="38"/>
      <c r="D2952" s="38"/>
    </row>
    <row r="2953" spans="3:4">
      <c r="C2953" s="38"/>
      <c r="D2953" s="38"/>
    </row>
    <row r="2954" spans="3:4">
      <c r="C2954" s="38"/>
      <c r="D2954" s="38"/>
    </row>
    <row r="2955" spans="3:4">
      <c r="C2955" s="38"/>
      <c r="D2955" s="38"/>
    </row>
    <row r="2956" spans="3:4">
      <c r="C2956" s="38"/>
      <c r="D2956" s="38"/>
    </row>
    <row r="2957" spans="3:4">
      <c r="C2957" s="38"/>
      <c r="D2957" s="38"/>
    </row>
    <row r="2958" spans="3:4">
      <c r="C2958" s="38"/>
      <c r="D2958" s="38"/>
    </row>
    <row r="2959" spans="3:4">
      <c r="C2959" s="38"/>
      <c r="D2959" s="38"/>
    </row>
    <row r="2960" spans="3:4">
      <c r="C2960" s="38"/>
      <c r="D2960" s="38"/>
    </row>
    <row r="2961" spans="3:4">
      <c r="C2961" s="38"/>
      <c r="D2961" s="38"/>
    </row>
    <row r="2962" spans="3:4">
      <c r="C2962" s="38"/>
      <c r="D2962" s="38"/>
    </row>
    <row r="2963" spans="3:4">
      <c r="C2963" s="38"/>
      <c r="D2963" s="38"/>
    </row>
    <row r="2964" spans="3:4">
      <c r="C2964" s="38"/>
      <c r="D2964" s="38"/>
    </row>
    <row r="2965" spans="3:4">
      <c r="C2965" s="38"/>
      <c r="D2965" s="38"/>
    </row>
    <row r="2966" spans="3:4">
      <c r="C2966" s="38"/>
      <c r="D2966" s="38"/>
    </row>
    <row r="2967" spans="3:4">
      <c r="C2967" s="38"/>
      <c r="D2967" s="38"/>
    </row>
    <row r="2968" spans="3:4">
      <c r="C2968" s="38"/>
      <c r="D2968" s="38"/>
    </row>
    <row r="2969" spans="3:4">
      <c r="C2969" s="38"/>
      <c r="D2969" s="38"/>
    </row>
    <row r="2970" spans="3:4">
      <c r="C2970" s="38"/>
      <c r="D2970" s="38"/>
    </row>
    <row r="2971" spans="3:4">
      <c r="C2971" s="38"/>
      <c r="D2971" s="38"/>
    </row>
    <row r="2972" spans="3:4">
      <c r="C2972" s="38"/>
      <c r="D2972" s="38"/>
    </row>
    <row r="2973" spans="3:4">
      <c r="C2973" s="38"/>
      <c r="D2973" s="38"/>
    </row>
    <row r="2974" spans="3:4">
      <c r="C2974" s="38"/>
      <c r="D2974" s="38"/>
    </row>
    <row r="2975" spans="3:4">
      <c r="C2975" s="38"/>
      <c r="D2975" s="38"/>
    </row>
    <row r="2976" spans="3:4">
      <c r="C2976" s="38"/>
      <c r="D2976" s="38"/>
    </row>
    <row r="2977" spans="3:4">
      <c r="C2977" s="38"/>
      <c r="D2977" s="38"/>
    </row>
    <row r="2978" spans="3:4">
      <c r="C2978" s="38"/>
      <c r="D2978" s="38"/>
    </row>
    <row r="2979" spans="3:4">
      <c r="C2979" s="38"/>
      <c r="D2979" s="38"/>
    </row>
    <row r="2980" spans="3:4">
      <c r="C2980" s="38"/>
      <c r="D2980" s="38"/>
    </row>
    <row r="2981" spans="3:4">
      <c r="C2981" s="38"/>
      <c r="D2981" s="38"/>
    </row>
    <row r="2982" spans="3:4">
      <c r="C2982" s="38"/>
      <c r="D2982" s="38"/>
    </row>
    <row r="2983" spans="3:4">
      <c r="C2983" s="38"/>
      <c r="D2983" s="38"/>
    </row>
    <row r="2984" spans="3:4">
      <c r="C2984" s="38"/>
      <c r="D2984" s="38"/>
    </row>
    <row r="2985" spans="3:4">
      <c r="C2985" s="38"/>
      <c r="D2985" s="38"/>
    </row>
    <row r="2986" spans="3:4">
      <c r="C2986" s="38"/>
      <c r="D2986" s="38"/>
    </row>
    <row r="2987" spans="3:4">
      <c r="C2987" s="38"/>
      <c r="D2987" s="38"/>
    </row>
    <row r="2988" spans="3:4">
      <c r="C2988" s="38"/>
      <c r="D2988" s="38"/>
    </row>
    <row r="2989" spans="3:4">
      <c r="C2989" s="38"/>
      <c r="D2989" s="38"/>
    </row>
    <row r="2990" spans="3:4">
      <c r="C2990" s="38"/>
      <c r="D2990" s="38"/>
    </row>
    <row r="2991" spans="3:4">
      <c r="C2991" s="38"/>
      <c r="D2991" s="38"/>
    </row>
    <row r="2992" spans="3:4">
      <c r="C2992" s="38"/>
      <c r="D2992" s="38"/>
    </row>
    <row r="2993" spans="3:4">
      <c r="C2993" s="38"/>
      <c r="D2993" s="38"/>
    </row>
    <row r="2994" spans="3:4">
      <c r="C2994" s="38"/>
      <c r="D2994" s="38"/>
    </row>
    <row r="2995" spans="3:4">
      <c r="C2995" s="38"/>
      <c r="D2995" s="38"/>
    </row>
    <row r="2996" spans="3:4">
      <c r="C2996" s="38"/>
      <c r="D2996" s="38"/>
    </row>
    <row r="2997" spans="3:4">
      <c r="C2997" s="38"/>
      <c r="D2997" s="38"/>
    </row>
    <row r="2998" spans="3:4">
      <c r="C2998" s="38"/>
      <c r="D2998" s="38"/>
    </row>
    <row r="2999" spans="3:4">
      <c r="C2999" s="38"/>
      <c r="D2999" s="38"/>
    </row>
    <row r="3000" spans="3:4">
      <c r="C3000" s="38"/>
      <c r="D3000" s="38"/>
    </row>
    <row r="3001" spans="3:4">
      <c r="C3001" s="38"/>
      <c r="D3001" s="38"/>
    </row>
    <row r="3002" spans="3:4">
      <c r="C3002" s="38"/>
      <c r="D3002" s="38"/>
    </row>
    <row r="3003" spans="3:4">
      <c r="C3003" s="38"/>
      <c r="D3003" s="38"/>
    </row>
    <row r="3004" spans="3:4">
      <c r="C3004" s="38"/>
      <c r="D3004" s="38"/>
    </row>
    <row r="3005" spans="3:4">
      <c r="C3005" s="38"/>
      <c r="D3005" s="38"/>
    </row>
    <row r="3006" spans="3:4">
      <c r="C3006" s="38"/>
      <c r="D3006" s="38"/>
    </row>
    <row r="3007" spans="3:4">
      <c r="C3007" s="38"/>
      <c r="D3007" s="38"/>
    </row>
    <row r="3008" spans="3:4">
      <c r="C3008" s="38"/>
      <c r="D3008" s="38"/>
    </row>
    <row r="3009" spans="3:4">
      <c r="C3009" s="38"/>
      <c r="D3009" s="38"/>
    </row>
    <row r="3010" spans="3:4">
      <c r="C3010" s="38"/>
      <c r="D3010" s="38"/>
    </row>
    <row r="3011" spans="3:4">
      <c r="C3011" s="38"/>
      <c r="D3011" s="38"/>
    </row>
    <row r="3012" spans="3:4">
      <c r="C3012" s="38"/>
      <c r="D3012" s="38"/>
    </row>
    <row r="3013" spans="3:4">
      <c r="C3013" s="38"/>
      <c r="D3013" s="38"/>
    </row>
    <row r="3014" spans="3:4">
      <c r="C3014" s="38"/>
      <c r="D3014" s="38"/>
    </row>
    <row r="3015" spans="3:4">
      <c r="C3015" s="38"/>
      <c r="D3015" s="38"/>
    </row>
    <row r="3016" spans="3:4">
      <c r="C3016" s="38"/>
      <c r="D3016" s="38"/>
    </row>
    <row r="3017" spans="3:4">
      <c r="C3017" s="38"/>
      <c r="D3017" s="38"/>
    </row>
    <row r="3018" spans="3:4">
      <c r="C3018" s="38"/>
      <c r="D3018" s="38"/>
    </row>
    <row r="3019" spans="3:4">
      <c r="C3019" s="38"/>
      <c r="D3019" s="38"/>
    </row>
    <row r="3020" spans="3:4">
      <c r="C3020" s="38"/>
      <c r="D3020" s="38"/>
    </row>
    <row r="3021" spans="3:4">
      <c r="C3021" s="38"/>
      <c r="D3021" s="38"/>
    </row>
    <row r="3022" spans="3:4">
      <c r="C3022" s="38"/>
      <c r="D3022" s="38"/>
    </row>
    <row r="3023" spans="3:4">
      <c r="C3023" s="38"/>
      <c r="D3023" s="38"/>
    </row>
    <row r="3024" spans="3:4">
      <c r="C3024" s="38"/>
      <c r="D3024" s="38"/>
    </row>
    <row r="3025" spans="3:4">
      <c r="C3025" s="38"/>
      <c r="D3025" s="38"/>
    </row>
    <row r="3026" spans="3:4">
      <c r="C3026" s="38"/>
      <c r="D3026" s="38"/>
    </row>
    <row r="3027" spans="3:4">
      <c r="C3027" s="38"/>
      <c r="D3027" s="38"/>
    </row>
    <row r="3028" spans="3:4">
      <c r="C3028" s="38"/>
      <c r="D3028" s="38"/>
    </row>
    <row r="3029" spans="3:4">
      <c r="C3029" s="38"/>
      <c r="D3029" s="38"/>
    </row>
    <row r="3030" spans="3:4">
      <c r="C3030" s="38"/>
      <c r="D3030" s="38"/>
    </row>
    <row r="3031" spans="3:4">
      <c r="C3031" s="38"/>
      <c r="D3031" s="38"/>
    </row>
    <row r="3032" spans="3:4">
      <c r="C3032" s="38"/>
      <c r="D3032" s="38"/>
    </row>
    <row r="3033" spans="3:4">
      <c r="C3033" s="38"/>
      <c r="D3033" s="38"/>
    </row>
    <row r="3034" spans="3:4">
      <c r="C3034" s="38"/>
      <c r="D3034" s="38"/>
    </row>
    <row r="3035" spans="3:4">
      <c r="C3035" s="38"/>
      <c r="D3035" s="38"/>
    </row>
    <row r="3036" spans="3:4">
      <c r="C3036" s="38"/>
      <c r="D3036" s="38"/>
    </row>
    <row r="3037" spans="3:4">
      <c r="C3037" s="38"/>
      <c r="D3037" s="38"/>
    </row>
    <row r="3038" spans="3:4">
      <c r="C3038" s="38"/>
      <c r="D3038" s="38"/>
    </row>
    <row r="3039" spans="3:4">
      <c r="C3039" s="38"/>
      <c r="D3039" s="38"/>
    </row>
    <row r="3040" spans="3:4">
      <c r="C3040" s="38"/>
      <c r="D3040" s="38"/>
    </row>
    <row r="3041" spans="3:4">
      <c r="C3041" s="38"/>
      <c r="D3041" s="38"/>
    </row>
    <row r="3042" spans="3:4">
      <c r="C3042" s="38"/>
      <c r="D3042" s="38"/>
    </row>
    <row r="3043" spans="3:4">
      <c r="C3043" s="38"/>
      <c r="D3043" s="38"/>
    </row>
    <row r="3044" spans="3:4">
      <c r="C3044" s="38"/>
      <c r="D3044" s="38"/>
    </row>
    <row r="3045" spans="3:4">
      <c r="C3045" s="38"/>
      <c r="D3045" s="38"/>
    </row>
    <row r="3046" spans="3:4">
      <c r="C3046" s="38"/>
      <c r="D3046" s="38"/>
    </row>
    <row r="3047" spans="3:4">
      <c r="C3047" s="38"/>
      <c r="D3047" s="38"/>
    </row>
    <row r="3048" spans="3:4">
      <c r="C3048" s="38"/>
      <c r="D3048" s="38"/>
    </row>
    <row r="3049" spans="3:4">
      <c r="C3049" s="38"/>
      <c r="D3049" s="38"/>
    </row>
    <row r="3050" spans="3:4">
      <c r="C3050" s="38"/>
      <c r="D3050" s="38"/>
    </row>
    <row r="3051" spans="3:4">
      <c r="C3051" s="38"/>
      <c r="D3051" s="38"/>
    </row>
    <row r="3052" spans="3:4">
      <c r="C3052" s="38"/>
      <c r="D3052" s="38"/>
    </row>
    <row r="3053" spans="3:4">
      <c r="C3053" s="38"/>
      <c r="D3053" s="38"/>
    </row>
    <row r="3054" spans="3:4">
      <c r="C3054" s="38"/>
      <c r="D3054" s="38"/>
    </row>
    <row r="3055" spans="3:4">
      <c r="C3055" s="38"/>
      <c r="D3055" s="38"/>
    </row>
    <row r="3056" spans="3:4">
      <c r="C3056" s="38"/>
      <c r="D3056" s="38"/>
    </row>
    <row r="3057" spans="3:4">
      <c r="C3057" s="38"/>
      <c r="D3057" s="38"/>
    </row>
    <row r="3058" spans="3:4">
      <c r="C3058" s="38"/>
      <c r="D3058" s="38"/>
    </row>
    <row r="3059" spans="3:4">
      <c r="C3059" s="38"/>
      <c r="D3059" s="38"/>
    </row>
    <row r="3060" spans="3:4">
      <c r="C3060" s="38"/>
      <c r="D3060" s="38"/>
    </row>
    <row r="3061" spans="3:4">
      <c r="C3061" s="38"/>
      <c r="D3061" s="38"/>
    </row>
    <row r="3062" spans="3:4">
      <c r="C3062" s="38"/>
      <c r="D3062" s="38"/>
    </row>
    <row r="3063" spans="3:4">
      <c r="C3063" s="38"/>
      <c r="D3063" s="38"/>
    </row>
    <row r="3064" spans="3:4">
      <c r="C3064" s="38"/>
      <c r="D3064" s="38"/>
    </row>
    <row r="3065" spans="3:4">
      <c r="C3065" s="38"/>
      <c r="D3065" s="38"/>
    </row>
    <row r="3066" spans="3:4">
      <c r="C3066" s="38"/>
      <c r="D3066" s="38"/>
    </row>
    <row r="3067" spans="3:4">
      <c r="C3067" s="38"/>
      <c r="D3067" s="38"/>
    </row>
    <row r="3068" spans="3:4">
      <c r="C3068" s="38"/>
      <c r="D3068" s="38"/>
    </row>
    <row r="3069" spans="3:4">
      <c r="C3069" s="38"/>
      <c r="D3069" s="38"/>
    </row>
    <row r="3070" spans="3:4">
      <c r="C3070" s="38"/>
      <c r="D3070" s="38"/>
    </row>
    <row r="3071" spans="3:4">
      <c r="C3071" s="38"/>
      <c r="D3071" s="38"/>
    </row>
    <row r="3072" spans="3:4">
      <c r="C3072" s="38"/>
      <c r="D3072" s="38"/>
    </row>
    <row r="3073" spans="3:4">
      <c r="C3073" s="38"/>
      <c r="D3073" s="38"/>
    </row>
    <row r="3074" spans="3:4">
      <c r="C3074" s="38"/>
      <c r="D3074" s="38"/>
    </row>
    <row r="3075" spans="3:4">
      <c r="C3075" s="38"/>
      <c r="D3075" s="38"/>
    </row>
    <row r="3076" spans="3:4">
      <c r="C3076" s="38"/>
      <c r="D3076" s="38"/>
    </row>
    <row r="3077" spans="3:4">
      <c r="C3077" s="38"/>
      <c r="D3077" s="38"/>
    </row>
    <row r="3078" spans="3:4">
      <c r="C3078" s="38"/>
      <c r="D3078" s="38"/>
    </row>
    <row r="3079" spans="3:4">
      <c r="C3079" s="38"/>
      <c r="D3079" s="38"/>
    </row>
    <row r="3080" spans="3:4">
      <c r="C3080" s="38"/>
      <c r="D3080" s="38"/>
    </row>
    <row r="3081" spans="3:4">
      <c r="C3081" s="38"/>
      <c r="D3081" s="38"/>
    </row>
    <row r="3082" spans="3:4">
      <c r="C3082" s="38"/>
      <c r="D3082" s="38"/>
    </row>
    <row r="3083" spans="3:4">
      <c r="C3083" s="38"/>
      <c r="D3083" s="38"/>
    </row>
    <row r="3084" spans="3:4">
      <c r="C3084" s="38"/>
      <c r="D3084" s="38"/>
    </row>
    <row r="3085" spans="3:4">
      <c r="C3085" s="38"/>
      <c r="D3085" s="38"/>
    </row>
    <row r="3086" spans="3:4">
      <c r="C3086" s="38"/>
      <c r="D3086" s="38"/>
    </row>
    <row r="3087" spans="3:4">
      <c r="C3087" s="38"/>
      <c r="D3087" s="38"/>
    </row>
    <row r="3088" spans="3:4">
      <c r="C3088" s="38"/>
      <c r="D3088" s="38"/>
    </row>
    <row r="3089" spans="3:4">
      <c r="C3089" s="38"/>
      <c r="D3089" s="38"/>
    </row>
    <row r="3090" spans="3:4">
      <c r="C3090" s="38"/>
      <c r="D3090" s="38"/>
    </row>
    <row r="3091" spans="3:4">
      <c r="C3091" s="38"/>
      <c r="D3091" s="38"/>
    </row>
    <row r="3092" spans="3:4">
      <c r="C3092" s="38"/>
      <c r="D3092" s="38"/>
    </row>
    <row r="3093" spans="3:4">
      <c r="C3093" s="38"/>
      <c r="D3093" s="38"/>
    </row>
    <row r="3094" spans="3:4">
      <c r="C3094" s="38"/>
      <c r="D3094" s="38"/>
    </row>
    <row r="3095" spans="3:4">
      <c r="C3095" s="38"/>
      <c r="D3095" s="38"/>
    </row>
    <row r="3096" spans="3:4">
      <c r="C3096" s="38"/>
      <c r="D3096" s="38"/>
    </row>
    <row r="3097" spans="3:4">
      <c r="C3097" s="38"/>
      <c r="D3097" s="38"/>
    </row>
    <row r="3098" spans="3:4">
      <c r="C3098" s="38"/>
      <c r="D3098" s="38"/>
    </row>
    <row r="3099" spans="3:4">
      <c r="C3099" s="38"/>
      <c r="D3099" s="38"/>
    </row>
    <row r="3100" spans="3:4">
      <c r="C3100" s="38"/>
      <c r="D3100" s="38"/>
    </row>
    <row r="3101" spans="3:4">
      <c r="C3101" s="38"/>
      <c r="D3101" s="38"/>
    </row>
    <row r="3102" spans="3:4">
      <c r="C3102" s="38"/>
      <c r="D3102" s="38"/>
    </row>
    <row r="3103" spans="3:4">
      <c r="C3103" s="38"/>
      <c r="D3103" s="38"/>
    </row>
    <row r="3104" spans="3:4">
      <c r="C3104" s="38"/>
      <c r="D3104" s="38"/>
    </row>
    <row r="3105" spans="3:4">
      <c r="C3105" s="38"/>
      <c r="D3105" s="38"/>
    </row>
    <row r="3106" spans="3:4">
      <c r="C3106" s="38"/>
      <c r="D3106" s="38"/>
    </row>
    <row r="3107" spans="3:4">
      <c r="C3107" s="38"/>
      <c r="D3107" s="38"/>
    </row>
    <row r="3108" spans="3:4">
      <c r="C3108" s="38"/>
      <c r="D3108" s="38"/>
    </row>
    <row r="3109" spans="3:4">
      <c r="C3109" s="38"/>
      <c r="D3109" s="38"/>
    </row>
    <row r="3110" spans="3:4">
      <c r="C3110" s="38"/>
      <c r="D3110" s="38"/>
    </row>
    <row r="3111" spans="3:4">
      <c r="C3111" s="38"/>
      <c r="D3111" s="38"/>
    </row>
    <row r="3112" spans="3:4">
      <c r="C3112" s="38"/>
      <c r="D3112" s="38"/>
    </row>
    <row r="3113" spans="3:4">
      <c r="C3113" s="38"/>
      <c r="D3113" s="38"/>
    </row>
    <row r="3114" spans="3:4">
      <c r="C3114" s="38"/>
      <c r="D3114" s="38"/>
    </row>
    <row r="3115" spans="3:4">
      <c r="C3115" s="38"/>
      <c r="D3115" s="38"/>
    </row>
    <row r="3116" spans="3:4">
      <c r="C3116" s="38"/>
      <c r="D3116" s="38"/>
    </row>
    <row r="3117" spans="3:4">
      <c r="C3117" s="38"/>
      <c r="D3117" s="38"/>
    </row>
    <row r="3118" spans="3:4">
      <c r="C3118" s="38"/>
      <c r="D3118" s="38"/>
    </row>
    <row r="3119" spans="3:4">
      <c r="C3119" s="38"/>
      <c r="D3119" s="38"/>
    </row>
    <row r="3120" spans="3:4">
      <c r="C3120" s="38"/>
      <c r="D3120" s="38"/>
    </row>
    <row r="3121" spans="3:4">
      <c r="C3121" s="38"/>
      <c r="D3121" s="38"/>
    </row>
    <row r="3122" spans="3:4">
      <c r="C3122" s="38"/>
      <c r="D3122" s="38"/>
    </row>
    <row r="3123" spans="3:4">
      <c r="C3123" s="38"/>
      <c r="D3123" s="38"/>
    </row>
    <row r="3124" spans="3:4">
      <c r="C3124" s="38"/>
      <c r="D3124" s="38"/>
    </row>
    <row r="3125" spans="3:4">
      <c r="C3125" s="38"/>
      <c r="D3125" s="38"/>
    </row>
    <row r="3126" spans="3:4">
      <c r="C3126" s="38"/>
      <c r="D3126" s="38"/>
    </row>
    <row r="3127" spans="3:4">
      <c r="C3127" s="38"/>
      <c r="D3127" s="38"/>
    </row>
    <row r="3128" spans="3:4">
      <c r="C3128" s="38"/>
      <c r="D3128" s="38"/>
    </row>
    <row r="3129" spans="3:4">
      <c r="C3129" s="38"/>
      <c r="D3129" s="38"/>
    </row>
    <row r="3130" spans="3:4">
      <c r="C3130" s="38"/>
      <c r="D3130" s="38"/>
    </row>
    <row r="3131" spans="3:4">
      <c r="C3131" s="38"/>
      <c r="D3131" s="38"/>
    </row>
    <row r="3132" spans="3:4">
      <c r="C3132" s="38"/>
      <c r="D3132" s="38"/>
    </row>
    <row r="3133" spans="3:4">
      <c r="C3133" s="38"/>
      <c r="D3133" s="38"/>
    </row>
    <row r="3134" spans="3:4">
      <c r="C3134" s="38"/>
      <c r="D3134" s="38"/>
    </row>
    <row r="3135" spans="3:4">
      <c r="C3135" s="38"/>
      <c r="D3135" s="38"/>
    </row>
    <row r="3136" spans="3:4">
      <c r="C3136" s="38"/>
      <c r="D3136" s="38"/>
    </row>
    <row r="3137" spans="3:4">
      <c r="C3137" s="38"/>
      <c r="D3137" s="38"/>
    </row>
    <row r="3138" spans="3:4">
      <c r="C3138" s="38"/>
      <c r="D3138" s="38"/>
    </row>
    <row r="3139" spans="3:4">
      <c r="C3139" s="38"/>
      <c r="D3139" s="38"/>
    </row>
    <row r="3140" spans="3:4">
      <c r="C3140" s="38"/>
      <c r="D3140" s="38"/>
    </row>
    <row r="3141" spans="3:4">
      <c r="C3141" s="38"/>
      <c r="D3141" s="38"/>
    </row>
    <row r="3142" spans="3:4">
      <c r="C3142" s="38"/>
      <c r="D3142" s="38"/>
    </row>
    <row r="3143" spans="3:4">
      <c r="C3143" s="38"/>
      <c r="D3143" s="38"/>
    </row>
    <row r="3144" spans="3:4">
      <c r="C3144" s="38"/>
      <c r="D3144" s="38"/>
    </row>
    <row r="3145" spans="3:4">
      <c r="C3145" s="38"/>
      <c r="D3145" s="38"/>
    </row>
    <row r="3146" spans="3:4">
      <c r="C3146" s="38"/>
      <c r="D3146" s="38"/>
    </row>
    <row r="3147" spans="3:4">
      <c r="C3147" s="38"/>
      <c r="D3147" s="38"/>
    </row>
    <row r="3148" spans="3:4">
      <c r="C3148" s="38"/>
      <c r="D3148" s="38"/>
    </row>
    <row r="3149" spans="3:4">
      <c r="C3149" s="38"/>
      <c r="D3149" s="38"/>
    </row>
    <row r="3150" spans="3:4">
      <c r="C3150" s="38"/>
      <c r="D3150" s="38"/>
    </row>
    <row r="3151" spans="3:4">
      <c r="C3151" s="38"/>
      <c r="D3151" s="38"/>
    </row>
    <row r="3152" spans="3:4">
      <c r="C3152" s="38"/>
      <c r="D3152" s="38"/>
    </row>
    <row r="3153" spans="3:4">
      <c r="C3153" s="38"/>
      <c r="D3153" s="38"/>
    </row>
    <row r="3154" spans="3:4">
      <c r="C3154" s="38"/>
      <c r="D3154" s="38"/>
    </row>
    <row r="3155" spans="3:4">
      <c r="C3155" s="38"/>
      <c r="D3155" s="38"/>
    </row>
    <row r="3156" spans="3:4">
      <c r="C3156" s="38"/>
      <c r="D3156" s="38"/>
    </row>
    <row r="3157" spans="3:4">
      <c r="C3157" s="38"/>
      <c r="D3157" s="38"/>
    </row>
    <row r="3158" spans="3:4">
      <c r="C3158" s="38"/>
      <c r="D3158" s="38"/>
    </row>
    <row r="3159" spans="3:4">
      <c r="C3159" s="38"/>
      <c r="D3159" s="38"/>
    </row>
    <row r="3160" spans="3:4">
      <c r="C3160" s="38"/>
      <c r="D3160" s="38"/>
    </row>
    <row r="3161" spans="3:4">
      <c r="C3161" s="38"/>
      <c r="D3161" s="38"/>
    </row>
    <row r="3162" spans="3:4">
      <c r="C3162" s="38"/>
      <c r="D3162" s="38"/>
    </row>
    <row r="3163" spans="3:4">
      <c r="C3163" s="38"/>
      <c r="D3163" s="38"/>
    </row>
    <row r="3164" spans="3:4">
      <c r="C3164" s="38"/>
      <c r="D3164" s="38"/>
    </row>
    <row r="3165" spans="3:4">
      <c r="C3165" s="38"/>
      <c r="D3165" s="38"/>
    </row>
    <row r="3166" spans="3:4">
      <c r="C3166" s="38"/>
      <c r="D3166" s="38"/>
    </row>
    <row r="3167" spans="3:4">
      <c r="C3167" s="38"/>
      <c r="D3167" s="38"/>
    </row>
    <row r="3168" spans="3:4">
      <c r="C3168" s="38"/>
      <c r="D3168" s="38"/>
    </row>
    <row r="3169" spans="3:4">
      <c r="C3169" s="38"/>
      <c r="D3169" s="38"/>
    </row>
    <row r="3170" spans="3:4">
      <c r="C3170" s="38"/>
      <c r="D3170" s="38"/>
    </row>
    <row r="3171" spans="3:4">
      <c r="C3171" s="38"/>
      <c r="D3171" s="38"/>
    </row>
    <row r="3172" spans="3:4">
      <c r="C3172" s="38"/>
      <c r="D3172" s="38"/>
    </row>
    <row r="3173" spans="3:4">
      <c r="C3173" s="38"/>
      <c r="D3173" s="38"/>
    </row>
    <row r="3174" spans="3:4">
      <c r="C3174" s="38"/>
      <c r="D3174" s="38"/>
    </row>
    <row r="3175" spans="3:4">
      <c r="C3175" s="38"/>
      <c r="D3175" s="38"/>
    </row>
    <row r="3176" spans="3:4">
      <c r="C3176" s="38"/>
      <c r="D3176" s="38"/>
    </row>
    <row r="3177" spans="3:4">
      <c r="C3177" s="38"/>
      <c r="D3177" s="38"/>
    </row>
    <row r="3178" spans="3:4">
      <c r="C3178" s="38"/>
      <c r="D3178" s="38"/>
    </row>
    <row r="3179" spans="3:4">
      <c r="C3179" s="38"/>
      <c r="D3179" s="38"/>
    </row>
    <row r="3180" spans="3:4">
      <c r="C3180" s="38"/>
      <c r="D3180" s="38"/>
    </row>
    <row r="3181" spans="3:4">
      <c r="C3181" s="38"/>
      <c r="D3181" s="38"/>
    </row>
    <row r="3182" spans="3:4">
      <c r="C3182" s="38"/>
      <c r="D3182" s="38"/>
    </row>
    <row r="3183" spans="3:4">
      <c r="C3183" s="38"/>
      <c r="D3183" s="38"/>
    </row>
    <row r="3184" spans="3:4">
      <c r="C3184" s="38"/>
      <c r="D3184" s="38"/>
    </row>
    <row r="3185" spans="3:4">
      <c r="C3185" s="38"/>
      <c r="D3185" s="38"/>
    </row>
    <row r="3186" spans="3:4">
      <c r="C3186" s="38"/>
      <c r="D3186" s="38"/>
    </row>
    <row r="3187" spans="3:4">
      <c r="C3187" s="38"/>
      <c r="D3187" s="38"/>
    </row>
    <row r="3188" spans="3:4">
      <c r="C3188" s="38"/>
      <c r="D3188" s="38"/>
    </row>
    <row r="3189" spans="3:4">
      <c r="C3189" s="38"/>
      <c r="D3189" s="38"/>
    </row>
    <row r="3190" spans="3:4">
      <c r="C3190" s="38"/>
      <c r="D3190" s="38"/>
    </row>
    <row r="3191" spans="3:4">
      <c r="C3191" s="38"/>
      <c r="D3191" s="38"/>
    </row>
    <row r="3192" spans="3:4">
      <c r="C3192" s="38"/>
      <c r="D3192" s="38"/>
    </row>
    <row r="3193" spans="3:4">
      <c r="C3193" s="38"/>
      <c r="D3193" s="38"/>
    </row>
    <row r="3194" spans="3:4">
      <c r="C3194" s="38"/>
      <c r="D3194" s="38"/>
    </row>
    <row r="3195" spans="3:4">
      <c r="C3195" s="38"/>
      <c r="D3195" s="38"/>
    </row>
    <row r="3196" spans="3:4">
      <c r="C3196" s="38"/>
      <c r="D3196" s="38"/>
    </row>
    <row r="3197" spans="3:4">
      <c r="C3197" s="38"/>
      <c r="D3197" s="38"/>
    </row>
    <row r="3198" spans="3:4">
      <c r="C3198" s="38"/>
      <c r="D3198" s="38"/>
    </row>
    <row r="3199" spans="3:4">
      <c r="C3199" s="38"/>
      <c r="D3199" s="38"/>
    </row>
    <row r="3200" spans="3:4">
      <c r="C3200" s="38"/>
      <c r="D3200" s="38"/>
    </row>
    <row r="3201" spans="3:4">
      <c r="C3201" s="38"/>
      <c r="D3201" s="38"/>
    </row>
    <row r="3202" spans="3:4">
      <c r="C3202" s="38"/>
      <c r="D3202" s="38"/>
    </row>
    <row r="3203" spans="3:4">
      <c r="C3203" s="38"/>
      <c r="D3203" s="38"/>
    </row>
    <row r="3204" spans="3:4">
      <c r="C3204" s="38"/>
      <c r="D3204" s="38"/>
    </row>
    <row r="3205" spans="3:4">
      <c r="C3205" s="38"/>
      <c r="D3205" s="38"/>
    </row>
    <row r="3206" spans="3:4">
      <c r="C3206" s="38"/>
      <c r="D3206" s="38"/>
    </row>
    <row r="3207" spans="3:4">
      <c r="C3207" s="38"/>
      <c r="D3207" s="38"/>
    </row>
    <row r="3208" spans="3:4">
      <c r="C3208" s="38"/>
      <c r="D3208" s="38"/>
    </row>
    <row r="3209" spans="3:4">
      <c r="C3209" s="38"/>
      <c r="D3209" s="38"/>
    </row>
    <row r="3210" spans="3:4">
      <c r="C3210" s="38"/>
      <c r="D3210" s="38"/>
    </row>
    <row r="3211" spans="3:4">
      <c r="C3211" s="38"/>
      <c r="D3211" s="38"/>
    </row>
    <row r="3212" spans="3:4">
      <c r="C3212" s="38"/>
      <c r="D3212" s="38"/>
    </row>
    <row r="3213" spans="3:4">
      <c r="C3213" s="38"/>
      <c r="D3213" s="38"/>
    </row>
    <row r="3214" spans="3:4">
      <c r="C3214" s="38"/>
      <c r="D3214" s="38"/>
    </row>
    <row r="3215" spans="3:4">
      <c r="C3215" s="38"/>
      <c r="D3215" s="38"/>
    </row>
    <row r="3216" spans="3:4">
      <c r="C3216" s="38"/>
      <c r="D3216" s="38"/>
    </row>
    <row r="3217" spans="3:4">
      <c r="C3217" s="38"/>
      <c r="D3217" s="38"/>
    </row>
    <row r="3218" spans="3:4">
      <c r="C3218" s="38"/>
      <c r="D3218" s="38"/>
    </row>
    <row r="3219" spans="3:4">
      <c r="C3219" s="38"/>
      <c r="D3219" s="38"/>
    </row>
    <row r="3220" spans="3:4">
      <c r="C3220" s="38"/>
      <c r="D3220" s="38"/>
    </row>
    <row r="3221" spans="3:4">
      <c r="C3221" s="38"/>
      <c r="D3221" s="38"/>
    </row>
    <row r="3222" spans="3:4">
      <c r="C3222" s="38"/>
      <c r="D3222" s="38"/>
    </row>
    <row r="3223" spans="3:4">
      <c r="C3223" s="38"/>
      <c r="D3223" s="38"/>
    </row>
    <row r="3224" spans="3:4">
      <c r="C3224" s="38"/>
      <c r="D3224" s="38"/>
    </row>
    <row r="3225" spans="3:4">
      <c r="C3225" s="38"/>
      <c r="D3225" s="38"/>
    </row>
    <row r="3226" spans="3:4">
      <c r="C3226" s="38"/>
      <c r="D3226" s="38"/>
    </row>
    <row r="3227" spans="3:4">
      <c r="C3227" s="38"/>
      <c r="D3227" s="38"/>
    </row>
    <row r="3228" spans="3:4">
      <c r="C3228" s="38"/>
      <c r="D3228" s="38"/>
    </row>
    <row r="3229" spans="3:4">
      <c r="C3229" s="38"/>
      <c r="D3229" s="38"/>
    </row>
    <row r="3230" spans="3:4">
      <c r="C3230" s="38"/>
      <c r="D3230" s="38"/>
    </row>
    <row r="3231" spans="3:4">
      <c r="C3231" s="38"/>
      <c r="D3231" s="38"/>
    </row>
    <row r="3232" spans="3:4">
      <c r="C3232" s="38"/>
      <c r="D3232" s="38"/>
    </row>
    <row r="3233" spans="3:4">
      <c r="C3233" s="38"/>
      <c r="D3233" s="38"/>
    </row>
    <row r="3234" spans="3:4">
      <c r="C3234" s="38"/>
      <c r="D3234" s="38"/>
    </row>
    <row r="3235" spans="3:4">
      <c r="C3235" s="38"/>
      <c r="D3235" s="38"/>
    </row>
    <row r="3236" spans="3:4">
      <c r="C3236" s="38"/>
      <c r="D3236" s="38"/>
    </row>
    <row r="3237" spans="3:4">
      <c r="C3237" s="38"/>
      <c r="D3237" s="38"/>
    </row>
    <row r="3238" spans="3:4">
      <c r="C3238" s="38"/>
      <c r="D3238" s="38"/>
    </row>
    <row r="3239" spans="3:4">
      <c r="C3239" s="38"/>
      <c r="D3239" s="38"/>
    </row>
    <row r="3240" spans="3:4">
      <c r="C3240" s="38"/>
      <c r="D3240" s="38"/>
    </row>
    <row r="3241" spans="3:4">
      <c r="C3241" s="38"/>
      <c r="D3241" s="38"/>
    </row>
    <row r="3242" spans="3:4">
      <c r="C3242" s="38"/>
      <c r="D3242" s="38"/>
    </row>
    <row r="3243" spans="3:4">
      <c r="C3243" s="38"/>
      <c r="D3243" s="38"/>
    </row>
    <row r="3244" spans="3:4">
      <c r="C3244" s="38"/>
      <c r="D3244" s="38"/>
    </row>
    <row r="3245" spans="3:4">
      <c r="C3245" s="38"/>
      <c r="D3245" s="38"/>
    </row>
    <row r="3246" spans="3:4">
      <c r="C3246" s="38"/>
      <c r="D3246" s="38"/>
    </row>
    <row r="3247" spans="3:4">
      <c r="C3247" s="38"/>
      <c r="D3247" s="38"/>
    </row>
    <row r="3248" spans="3:4">
      <c r="C3248" s="38"/>
      <c r="D3248" s="38"/>
    </row>
    <row r="3249" spans="3:4">
      <c r="C3249" s="38"/>
      <c r="D3249" s="38"/>
    </row>
    <row r="3250" spans="3:4">
      <c r="C3250" s="38"/>
      <c r="D3250" s="38"/>
    </row>
    <row r="3251" spans="3:4">
      <c r="C3251" s="38"/>
      <c r="D3251" s="38"/>
    </row>
    <row r="3252" spans="3:4">
      <c r="C3252" s="38"/>
      <c r="D3252" s="38"/>
    </row>
    <row r="3253" spans="3:4">
      <c r="C3253" s="38"/>
      <c r="D3253" s="38"/>
    </row>
    <row r="3254" spans="3:4">
      <c r="C3254" s="38"/>
      <c r="D3254" s="38"/>
    </row>
    <row r="3255" spans="3:4">
      <c r="C3255" s="38"/>
      <c r="D3255" s="38"/>
    </row>
    <row r="3256" spans="3:4">
      <c r="C3256" s="38"/>
      <c r="D3256" s="38"/>
    </row>
    <row r="3257" spans="3:4">
      <c r="C3257" s="38"/>
      <c r="D3257" s="38"/>
    </row>
    <row r="3258" spans="3:4">
      <c r="C3258" s="38"/>
      <c r="D3258" s="38"/>
    </row>
    <row r="3259" spans="3:4">
      <c r="C3259" s="38"/>
      <c r="D3259" s="38"/>
    </row>
    <row r="3260" spans="3:4">
      <c r="C3260" s="38"/>
      <c r="D3260" s="38"/>
    </row>
    <row r="3261" spans="3:4">
      <c r="C3261" s="38"/>
      <c r="D3261" s="38"/>
    </row>
    <row r="3262" spans="3:4">
      <c r="C3262" s="38"/>
      <c r="D3262" s="38"/>
    </row>
    <row r="3263" spans="3:4">
      <c r="C3263" s="38"/>
      <c r="D3263" s="38"/>
    </row>
    <row r="3264" spans="3:4">
      <c r="C3264" s="38"/>
      <c r="D3264" s="38"/>
    </row>
    <row r="3265" spans="3:4">
      <c r="C3265" s="38"/>
      <c r="D3265" s="38"/>
    </row>
    <row r="3266" spans="3:4">
      <c r="C3266" s="38"/>
      <c r="D3266" s="38"/>
    </row>
    <row r="3267" spans="3:4">
      <c r="C3267" s="38"/>
      <c r="D3267" s="38"/>
    </row>
    <row r="3268" spans="3:4">
      <c r="C3268" s="38"/>
      <c r="D3268" s="38"/>
    </row>
    <row r="3269" spans="3:4">
      <c r="C3269" s="38"/>
      <c r="D3269" s="38"/>
    </row>
    <row r="3270" spans="3:4">
      <c r="C3270" s="38"/>
      <c r="D3270" s="38"/>
    </row>
    <row r="3271" spans="3:4">
      <c r="C3271" s="38"/>
      <c r="D3271" s="38"/>
    </row>
    <row r="3272" spans="3:4">
      <c r="C3272" s="38"/>
      <c r="D3272" s="38"/>
    </row>
    <row r="3273" spans="3:4">
      <c r="C3273" s="38"/>
      <c r="D3273" s="38"/>
    </row>
    <row r="3274" spans="3:4">
      <c r="C3274" s="38"/>
      <c r="D3274" s="38"/>
    </row>
    <row r="3275" spans="3:4">
      <c r="C3275" s="38"/>
      <c r="D3275" s="38"/>
    </row>
    <row r="3276" spans="3:4">
      <c r="C3276" s="38"/>
      <c r="D3276" s="38"/>
    </row>
    <row r="3277" spans="3:4">
      <c r="C3277" s="38"/>
      <c r="D3277" s="38"/>
    </row>
    <row r="3278" spans="3:4">
      <c r="C3278" s="38"/>
      <c r="D3278" s="38"/>
    </row>
    <row r="3279" spans="3:4">
      <c r="C3279" s="38"/>
      <c r="D3279" s="38"/>
    </row>
    <row r="3280" spans="3:4">
      <c r="C3280" s="38"/>
      <c r="D3280" s="38"/>
    </row>
    <row r="3281" spans="3:4">
      <c r="C3281" s="38"/>
      <c r="D3281" s="38"/>
    </row>
    <row r="3282" spans="3:4">
      <c r="C3282" s="38"/>
      <c r="D3282" s="38"/>
    </row>
    <row r="3283" spans="3:4">
      <c r="C3283" s="38"/>
      <c r="D3283" s="38"/>
    </row>
    <row r="3284" spans="3:4">
      <c r="C3284" s="38"/>
      <c r="D3284" s="38"/>
    </row>
    <row r="3285" spans="3:4">
      <c r="C3285" s="38"/>
      <c r="D3285" s="38"/>
    </row>
    <row r="3286" spans="3:4">
      <c r="C3286" s="38"/>
      <c r="D3286" s="38"/>
    </row>
    <row r="3287" spans="3:4">
      <c r="C3287" s="38"/>
      <c r="D3287" s="38"/>
    </row>
    <row r="3288" spans="3:4">
      <c r="C3288" s="38"/>
      <c r="D3288" s="38"/>
    </row>
    <row r="3289" spans="3:4">
      <c r="C3289" s="38"/>
      <c r="D3289" s="38"/>
    </row>
    <row r="3290" spans="3:4">
      <c r="C3290" s="38"/>
      <c r="D3290" s="38"/>
    </row>
    <row r="3291" spans="3:4">
      <c r="C3291" s="38"/>
      <c r="D3291" s="38"/>
    </row>
    <row r="3292" spans="3:4">
      <c r="C3292" s="38"/>
      <c r="D3292" s="38"/>
    </row>
    <row r="3293" spans="3:4">
      <c r="C3293" s="38"/>
      <c r="D3293" s="38"/>
    </row>
    <row r="3294" spans="3:4">
      <c r="C3294" s="38"/>
      <c r="D3294" s="38"/>
    </row>
    <row r="3295" spans="3:4">
      <c r="C3295" s="38"/>
      <c r="D3295" s="38"/>
    </row>
    <row r="3296" spans="3:4">
      <c r="C3296" s="38"/>
      <c r="D3296" s="38"/>
    </row>
    <row r="3297" spans="3:4">
      <c r="C3297" s="38"/>
      <c r="D3297" s="38"/>
    </row>
    <row r="3298" spans="3:4">
      <c r="C3298" s="38"/>
      <c r="D3298" s="38"/>
    </row>
    <row r="3299" spans="3:4">
      <c r="C3299" s="38"/>
      <c r="D3299" s="38"/>
    </row>
    <row r="3300" spans="3:4">
      <c r="C3300" s="38"/>
      <c r="D3300" s="38"/>
    </row>
    <row r="3301" spans="3:4">
      <c r="C3301" s="38"/>
      <c r="D3301" s="38"/>
    </row>
    <row r="3302" spans="3:4">
      <c r="C3302" s="38"/>
      <c r="D3302" s="38"/>
    </row>
    <row r="3303" spans="3:4">
      <c r="C3303" s="38"/>
      <c r="D3303" s="38"/>
    </row>
    <row r="3304" spans="3:4">
      <c r="C3304" s="38"/>
      <c r="D3304" s="38"/>
    </row>
    <row r="3305" spans="3:4">
      <c r="C3305" s="38"/>
      <c r="D3305" s="38"/>
    </row>
    <row r="3306" spans="3:4">
      <c r="C3306" s="38"/>
      <c r="D3306" s="38"/>
    </row>
    <row r="3307" spans="3:4">
      <c r="C3307" s="38"/>
      <c r="D3307" s="38"/>
    </row>
    <row r="3308" spans="3:4">
      <c r="C3308" s="38"/>
      <c r="D3308" s="38"/>
    </row>
    <row r="3309" spans="3:4">
      <c r="C3309" s="38"/>
      <c r="D3309" s="38"/>
    </row>
    <row r="3310" spans="3:4">
      <c r="C3310" s="38"/>
      <c r="D3310" s="38"/>
    </row>
    <row r="3311" spans="3:4">
      <c r="C3311" s="38"/>
      <c r="D3311" s="38"/>
    </row>
    <row r="3312" spans="3:4">
      <c r="C3312" s="38"/>
      <c r="D3312" s="38"/>
    </row>
    <row r="3313" spans="3:4">
      <c r="C3313" s="38"/>
      <c r="D3313" s="38"/>
    </row>
    <row r="3314" spans="3:4">
      <c r="C3314" s="38"/>
      <c r="D3314" s="38"/>
    </row>
    <row r="3315" spans="3:4">
      <c r="C3315" s="38"/>
      <c r="D3315" s="38"/>
    </row>
    <row r="3316" spans="3:4">
      <c r="C3316" s="38"/>
      <c r="D3316" s="38"/>
    </row>
    <row r="3317" spans="3:4">
      <c r="C3317" s="38"/>
      <c r="D3317" s="38"/>
    </row>
    <row r="3318" spans="3:4">
      <c r="C3318" s="38"/>
      <c r="D3318" s="38"/>
    </row>
    <row r="3319" spans="3:4">
      <c r="C3319" s="38"/>
      <c r="D3319" s="38"/>
    </row>
    <row r="3320" spans="3:4">
      <c r="C3320" s="38"/>
      <c r="D3320" s="38"/>
    </row>
    <row r="3321" spans="3:4">
      <c r="C3321" s="38"/>
      <c r="D3321" s="38"/>
    </row>
    <row r="3322" spans="3:4">
      <c r="C3322" s="38"/>
      <c r="D3322" s="38"/>
    </row>
    <row r="3323" spans="3:4">
      <c r="C3323" s="38"/>
      <c r="D3323" s="38"/>
    </row>
    <row r="3324" spans="3:4">
      <c r="C3324" s="38"/>
      <c r="D3324" s="38"/>
    </row>
    <row r="3325" spans="3:4">
      <c r="C3325" s="38"/>
      <c r="D3325" s="38"/>
    </row>
    <row r="3326" spans="3:4">
      <c r="C3326" s="38"/>
      <c r="D3326" s="38"/>
    </row>
    <row r="3327" spans="3:4">
      <c r="C3327" s="38"/>
      <c r="D3327" s="38"/>
    </row>
    <row r="3328" spans="3:4">
      <c r="C3328" s="38"/>
      <c r="D3328" s="38"/>
    </row>
    <row r="3329" spans="3:4">
      <c r="C3329" s="38"/>
      <c r="D3329" s="38"/>
    </row>
    <row r="3330" spans="3:4">
      <c r="C3330" s="38"/>
      <c r="D3330" s="38"/>
    </row>
    <row r="3331" spans="3:4">
      <c r="C3331" s="38"/>
      <c r="D3331" s="38"/>
    </row>
    <row r="3332" spans="3:4">
      <c r="C3332" s="38"/>
      <c r="D3332" s="38"/>
    </row>
    <row r="3333" spans="3:4">
      <c r="C3333" s="38"/>
      <c r="D3333" s="38"/>
    </row>
    <row r="3334" spans="3:4">
      <c r="C3334" s="38"/>
      <c r="D3334" s="38"/>
    </row>
    <row r="3335" spans="3:4">
      <c r="C3335" s="38"/>
      <c r="D3335" s="38"/>
    </row>
    <row r="3336" spans="3:4">
      <c r="C3336" s="38"/>
      <c r="D3336" s="38"/>
    </row>
    <row r="3337" spans="3:4">
      <c r="C3337" s="38"/>
      <c r="D3337" s="38"/>
    </row>
    <row r="3338" spans="3:4">
      <c r="C3338" s="38"/>
      <c r="D3338" s="38"/>
    </row>
    <row r="3339" spans="3:4">
      <c r="C3339" s="38"/>
      <c r="D3339" s="38"/>
    </row>
    <row r="3340" spans="3:4">
      <c r="C3340" s="38"/>
      <c r="D3340" s="38"/>
    </row>
    <row r="3341" spans="3:4">
      <c r="C3341" s="38"/>
      <c r="D3341" s="38"/>
    </row>
    <row r="3342" spans="3:4">
      <c r="C3342" s="38"/>
      <c r="D3342" s="38"/>
    </row>
    <row r="3343" spans="3:4">
      <c r="C3343" s="38"/>
      <c r="D3343" s="38"/>
    </row>
    <row r="3344" spans="3:4">
      <c r="C3344" s="38"/>
      <c r="D3344" s="38"/>
    </row>
    <row r="3345" spans="3:4">
      <c r="C3345" s="38"/>
      <c r="D3345" s="38"/>
    </row>
    <row r="3346" spans="3:4">
      <c r="C3346" s="38"/>
      <c r="D3346" s="38"/>
    </row>
    <row r="3347" spans="3:4">
      <c r="C3347" s="38"/>
      <c r="D3347" s="38"/>
    </row>
    <row r="3348" spans="3:4">
      <c r="C3348" s="38"/>
      <c r="D3348" s="38"/>
    </row>
    <row r="3349" spans="3:4">
      <c r="C3349" s="38"/>
      <c r="D3349" s="38"/>
    </row>
    <row r="3350" spans="3:4">
      <c r="C3350" s="38"/>
      <c r="D3350" s="38"/>
    </row>
    <row r="3351" spans="3:4">
      <c r="C3351" s="38"/>
      <c r="D3351" s="38"/>
    </row>
    <row r="3352" spans="3:4">
      <c r="C3352" s="38"/>
      <c r="D3352" s="38"/>
    </row>
    <row r="3353" spans="3:4">
      <c r="C3353" s="38"/>
      <c r="D3353" s="38"/>
    </row>
    <row r="3354" spans="3:4">
      <c r="C3354" s="38"/>
      <c r="D3354" s="38"/>
    </row>
    <row r="3355" spans="3:4">
      <c r="C3355" s="38"/>
      <c r="D3355" s="38"/>
    </row>
    <row r="3356" spans="3:4">
      <c r="C3356" s="38"/>
      <c r="D3356" s="38"/>
    </row>
    <row r="3357" spans="3:4">
      <c r="C3357" s="38"/>
      <c r="D3357" s="38"/>
    </row>
    <row r="3358" spans="3:4">
      <c r="C3358" s="38"/>
      <c r="D3358" s="38"/>
    </row>
    <row r="3359" spans="3:4">
      <c r="C3359" s="38"/>
      <c r="D3359" s="38"/>
    </row>
    <row r="3360" spans="3:4">
      <c r="C3360" s="38"/>
      <c r="D3360" s="38"/>
    </row>
    <row r="3361" spans="3:4">
      <c r="C3361" s="38"/>
      <c r="D3361" s="38"/>
    </row>
    <row r="3362" spans="3:4">
      <c r="C3362" s="38"/>
      <c r="D3362" s="38"/>
    </row>
    <row r="3363" spans="3:4">
      <c r="C3363" s="38"/>
      <c r="D3363" s="38"/>
    </row>
    <row r="3364" spans="3:4">
      <c r="C3364" s="38"/>
      <c r="D3364" s="38"/>
    </row>
    <row r="3365" spans="3:4">
      <c r="C3365" s="38"/>
      <c r="D3365" s="38"/>
    </row>
    <row r="3366" spans="3:4">
      <c r="C3366" s="38"/>
      <c r="D3366" s="38"/>
    </row>
    <row r="3367" spans="3:4">
      <c r="C3367" s="38"/>
      <c r="D3367" s="38"/>
    </row>
    <row r="3368" spans="3:4">
      <c r="C3368" s="38"/>
      <c r="D3368" s="38"/>
    </row>
    <row r="3369" spans="3:4">
      <c r="C3369" s="38"/>
      <c r="D3369" s="38"/>
    </row>
    <row r="3370" spans="3:4">
      <c r="C3370" s="38"/>
      <c r="D3370" s="38"/>
    </row>
    <row r="3371" spans="3:4">
      <c r="C3371" s="38"/>
      <c r="D3371" s="38"/>
    </row>
    <row r="3372" spans="3:4">
      <c r="C3372" s="38"/>
      <c r="D3372" s="38"/>
    </row>
    <row r="3373" spans="3:4">
      <c r="C3373" s="38"/>
      <c r="D3373" s="38"/>
    </row>
    <row r="3374" spans="3:4">
      <c r="C3374" s="38"/>
      <c r="D3374" s="38"/>
    </row>
    <row r="3375" spans="3:4">
      <c r="C3375" s="38"/>
      <c r="D3375" s="38"/>
    </row>
    <row r="3376" spans="3:4">
      <c r="C3376" s="38"/>
      <c r="D3376" s="38"/>
    </row>
    <row r="3377" spans="3:4">
      <c r="C3377" s="38"/>
      <c r="D3377" s="38"/>
    </row>
    <row r="3378" spans="3:4">
      <c r="C3378" s="38"/>
      <c r="D3378" s="38"/>
    </row>
    <row r="3379" spans="3:4">
      <c r="C3379" s="38"/>
      <c r="D3379" s="38"/>
    </row>
    <row r="3380" spans="3:4">
      <c r="C3380" s="38"/>
      <c r="D3380" s="38"/>
    </row>
    <row r="3381" spans="3:4">
      <c r="C3381" s="38"/>
      <c r="D3381" s="38"/>
    </row>
    <row r="3382" spans="3:4">
      <c r="C3382" s="38"/>
      <c r="D3382" s="38"/>
    </row>
    <row r="3383" spans="3:4">
      <c r="C3383" s="38"/>
      <c r="D3383" s="38"/>
    </row>
    <row r="3384" spans="3:4">
      <c r="C3384" s="38"/>
      <c r="D3384" s="38"/>
    </row>
    <row r="3385" spans="3:4">
      <c r="C3385" s="38"/>
      <c r="D3385" s="38"/>
    </row>
    <row r="3386" spans="3:4">
      <c r="C3386" s="38"/>
      <c r="D3386" s="38"/>
    </row>
    <row r="3387" spans="3:4">
      <c r="C3387" s="38"/>
      <c r="D3387" s="38"/>
    </row>
    <row r="3388" spans="3:4">
      <c r="C3388" s="38"/>
      <c r="D3388" s="38"/>
    </row>
    <row r="3389" spans="3:4">
      <c r="C3389" s="38"/>
      <c r="D3389" s="38"/>
    </row>
    <row r="3390" spans="3:4">
      <c r="C3390" s="38"/>
      <c r="D3390" s="38"/>
    </row>
    <row r="3391" spans="3:4">
      <c r="C3391" s="38"/>
      <c r="D3391" s="38"/>
    </row>
    <row r="3392" spans="3:4">
      <c r="C3392" s="38"/>
      <c r="D3392" s="38"/>
    </row>
    <row r="3393" spans="3:4">
      <c r="C3393" s="38"/>
      <c r="D3393" s="38"/>
    </row>
    <row r="3394" spans="3:4">
      <c r="C3394" s="38"/>
      <c r="D3394" s="38"/>
    </row>
    <row r="3395" spans="3:4">
      <c r="C3395" s="38"/>
      <c r="D3395" s="38"/>
    </row>
    <row r="3396" spans="3:4">
      <c r="C3396" s="38"/>
      <c r="D3396" s="38"/>
    </row>
    <row r="3397" spans="3:4">
      <c r="C3397" s="38"/>
      <c r="D3397" s="38"/>
    </row>
    <row r="3398" spans="3:4">
      <c r="C3398" s="38"/>
      <c r="D3398" s="38"/>
    </row>
    <row r="3399" spans="3:4">
      <c r="C3399" s="38"/>
      <c r="D3399" s="38"/>
    </row>
    <row r="3400" spans="3:4">
      <c r="C3400" s="38"/>
      <c r="D3400" s="38"/>
    </row>
    <row r="3401" spans="3:4">
      <c r="C3401" s="38"/>
      <c r="D3401" s="38"/>
    </row>
    <row r="3402" spans="3:4">
      <c r="C3402" s="38"/>
      <c r="D3402" s="38"/>
    </row>
    <row r="3403" spans="3:4">
      <c r="C3403" s="38"/>
      <c r="D3403" s="38"/>
    </row>
    <row r="3404" spans="3:4">
      <c r="C3404" s="38"/>
      <c r="D3404" s="38"/>
    </row>
    <row r="3405" spans="3:4">
      <c r="C3405" s="38"/>
      <c r="D3405" s="38"/>
    </row>
    <row r="3406" spans="3:4">
      <c r="C3406" s="38"/>
      <c r="D3406" s="38"/>
    </row>
    <row r="3407" spans="3:4">
      <c r="C3407" s="38"/>
      <c r="D3407" s="38"/>
    </row>
    <row r="3408" spans="3:4">
      <c r="C3408" s="38"/>
      <c r="D3408" s="38"/>
    </row>
    <row r="3409" spans="3:4">
      <c r="C3409" s="38"/>
      <c r="D3409" s="38"/>
    </row>
    <row r="3410" spans="3:4">
      <c r="C3410" s="38"/>
      <c r="D3410" s="38"/>
    </row>
    <row r="3411" spans="3:4">
      <c r="C3411" s="38"/>
      <c r="D3411" s="38"/>
    </row>
    <row r="3412" spans="3:4">
      <c r="C3412" s="38"/>
      <c r="D3412" s="38"/>
    </row>
    <row r="3413" spans="3:4">
      <c r="C3413" s="38"/>
      <c r="D3413" s="38"/>
    </row>
    <row r="3414" spans="3:4">
      <c r="C3414" s="38"/>
      <c r="D3414" s="38"/>
    </row>
    <row r="3415" spans="3:4">
      <c r="C3415" s="38"/>
      <c r="D3415" s="38"/>
    </row>
    <row r="3416" spans="3:4">
      <c r="C3416" s="38"/>
      <c r="D3416" s="38"/>
    </row>
    <row r="3417" spans="3:4">
      <c r="C3417" s="38"/>
      <c r="D3417" s="38"/>
    </row>
    <row r="3418" spans="3:4">
      <c r="C3418" s="38"/>
      <c r="D3418" s="38"/>
    </row>
    <row r="3419" spans="3:4">
      <c r="C3419" s="38"/>
      <c r="D3419" s="38"/>
    </row>
    <row r="3420" spans="3:4">
      <c r="C3420" s="38"/>
      <c r="D3420" s="38"/>
    </row>
    <row r="3421" spans="3:4">
      <c r="C3421" s="38"/>
      <c r="D3421" s="38"/>
    </row>
    <row r="3422" spans="3:4">
      <c r="C3422" s="38"/>
      <c r="D3422" s="38"/>
    </row>
    <row r="3423" spans="3:4">
      <c r="C3423" s="38"/>
      <c r="D3423" s="38"/>
    </row>
    <row r="3424" spans="3:4">
      <c r="C3424" s="38"/>
      <c r="D3424" s="38"/>
    </row>
    <row r="3425" spans="3:4">
      <c r="C3425" s="38"/>
      <c r="D3425" s="38"/>
    </row>
    <row r="3426" spans="3:4">
      <c r="C3426" s="38"/>
      <c r="D3426" s="38"/>
    </row>
    <row r="3427" spans="3:4">
      <c r="C3427" s="38"/>
      <c r="D3427" s="38"/>
    </row>
    <row r="3428" spans="3:4">
      <c r="C3428" s="38"/>
      <c r="D3428" s="38"/>
    </row>
    <row r="3429" spans="3:4">
      <c r="C3429" s="38"/>
      <c r="D3429" s="38"/>
    </row>
    <row r="3430" spans="3:4">
      <c r="C3430" s="38"/>
      <c r="D3430" s="38"/>
    </row>
    <row r="3431" spans="3:4">
      <c r="C3431" s="38"/>
      <c r="D3431" s="38"/>
    </row>
    <row r="3432" spans="3:4">
      <c r="C3432" s="38"/>
      <c r="D3432" s="38"/>
    </row>
    <row r="3433" spans="3:4">
      <c r="C3433" s="38"/>
      <c r="D3433" s="38"/>
    </row>
    <row r="3434" spans="3:4">
      <c r="C3434" s="38"/>
      <c r="D3434" s="38"/>
    </row>
    <row r="3435" spans="3:4">
      <c r="C3435" s="38"/>
      <c r="D3435" s="38"/>
    </row>
    <row r="3436" spans="3:4">
      <c r="C3436" s="38"/>
      <c r="D3436" s="38"/>
    </row>
    <row r="3437" spans="3:4">
      <c r="C3437" s="38"/>
      <c r="D3437" s="38"/>
    </row>
    <row r="3438" spans="3:4">
      <c r="C3438" s="38"/>
      <c r="D3438" s="38"/>
    </row>
    <row r="3439" spans="3:4">
      <c r="C3439" s="38"/>
      <c r="D3439" s="38"/>
    </row>
    <row r="3440" spans="3:4">
      <c r="C3440" s="38"/>
      <c r="D3440" s="38"/>
    </row>
    <row r="3441" spans="3:4">
      <c r="C3441" s="38"/>
      <c r="D3441" s="38"/>
    </row>
    <row r="3442" spans="3:4">
      <c r="C3442" s="38"/>
      <c r="D3442" s="38"/>
    </row>
    <row r="3443" spans="3:4">
      <c r="C3443" s="38"/>
      <c r="D3443" s="38"/>
    </row>
    <row r="3444" spans="3:4">
      <c r="C3444" s="38"/>
      <c r="D3444" s="38"/>
    </row>
    <row r="3445" spans="3:4">
      <c r="C3445" s="38"/>
      <c r="D3445" s="38"/>
    </row>
    <row r="3446" spans="3:4">
      <c r="C3446" s="38"/>
      <c r="D3446" s="38"/>
    </row>
    <row r="3447" spans="3:4">
      <c r="C3447" s="38"/>
      <c r="D3447" s="38"/>
    </row>
    <row r="3448" spans="3:4">
      <c r="C3448" s="38"/>
      <c r="D3448" s="38"/>
    </row>
    <row r="3449" spans="3:4">
      <c r="C3449" s="38"/>
      <c r="D3449" s="38"/>
    </row>
    <row r="3450" spans="3:4">
      <c r="C3450" s="38"/>
      <c r="D3450" s="38"/>
    </row>
    <row r="3451" spans="3:4">
      <c r="C3451" s="38"/>
      <c r="D3451" s="38"/>
    </row>
    <row r="3452" spans="3:4">
      <c r="C3452" s="38"/>
      <c r="D3452" s="38"/>
    </row>
    <row r="3453" spans="3:4">
      <c r="C3453" s="38"/>
      <c r="D3453" s="38"/>
    </row>
    <row r="3454" spans="3:4">
      <c r="C3454" s="38"/>
      <c r="D3454" s="38"/>
    </row>
    <row r="3455" spans="3:4">
      <c r="C3455" s="38"/>
      <c r="D3455" s="38"/>
    </row>
    <row r="3456" spans="3:4">
      <c r="C3456" s="38"/>
      <c r="D3456" s="38"/>
    </row>
    <row r="3457" spans="3:4">
      <c r="C3457" s="38"/>
      <c r="D3457" s="38"/>
    </row>
    <row r="3458" spans="3:4">
      <c r="C3458" s="38"/>
      <c r="D3458" s="38"/>
    </row>
    <row r="3459" spans="3:4">
      <c r="C3459" s="38"/>
      <c r="D3459" s="38"/>
    </row>
    <row r="3460" spans="3:4">
      <c r="C3460" s="38"/>
      <c r="D3460" s="38"/>
    </row>
    <row r="3461" spans="3:4">
      <c r="C3461" s="38"/>
      <c r="D3461" s="38"/>
    </row>
    <row r="3462" spans="3:4">
      <c r="C3462" s="38"/>
      <c r="D3462" s="38"/>
    </row>
    <row r="3463" spans="3:4">
      <c r="C3463" s="38"/>
      <c r="D3463" s="38"/>
    </row>
    <row r="3464" spans="3:4">
      <c r="C3464" s="38"/>
      <c r="D3464" s="38"/>
    </row>
    <row r="3465" spans="3:4">
      <c r="C3465" s="38"/>
      <c r="D3465" s="38"/>
    </row>
    <row r="3466" spans="3:4">
      <c r="C3466" s="38"/>
      <c r="D3466" s="38"/>
    </row>
    <row r="3467" spans="3:4">
      <c r="C3467" s="38"/>
      <c r="D3467" s="38"/>
    </row>
    <row r="3468" spans="3:4">
      <c r="C3468" s="38"/>
      <c r="D3468" s="38"/>
    </row>
    <row r="3469" spans="3:4">
      <c r="C3469" s="38"/>
      <c r="D3469" s="38"/>
    </row>
    <row r="3470" spans="3:4">
      <c r="C3470" s="38"/>
      <c r="D3470" s="38"/>
    </row>
    <row r="3471" spans="3:4">
      <c r="C3471" s="38"/>
      <c r="D3471" s="38"/>
    </row>
    <row r="3472" spans="3:4">
      <c r="C3472" s="38"/>
      <c r="D3472" s="38"/>
    </row>
    <row r="3473" spans="3:4">
      <c r="C3473" s="38"/>
      <c r="D3473" s="38"/>
    </row>
    <row r="3474" spans="3:4">
      <c r="C3474" s="38"/>
      <c r="D3474" s="38"/>
    </row>
    <row r="3475" spans="3:4">
      <c r="C3475" s="38"/>
      <c r="D3475" s="38"/>
    </row>
    <row r="3476" spans="3:4">
      <c r="C3476" s="38"/>
      <c r="D3476" s="38"/>
    </row>
    <row r="3477" spans="3:4">
      <c r="C3477" s="38"/>
      <c r="D3477" s="38"/>
    </row>
    <row r="3478" spans="3:4">
      <c r="C3478" s="38"/>
      <c r="D3478" s="38"/>
    </row>
    <row r="3479" spans="3:4">
      <c r="C3479" s="38"/>
      <c r="D3479" s="38"/>
    </row>
    <row r="3480" spans="3:4">
      <c r="C3480" s="38"/>
      <c r="D3480" s="38"/>
    </row>
    <row r="3481" spans="3:4">
      <c r="C3481" s="38"/>
      <c r="D3481" s="38"/>
    </row>
    <row r="3482" spans="3:4">
      <c r="C3482" s="38"/>
      <c r="D3482" s="38"/>
    </row>
    <row r="3483" spans="3:4">
      <c r="C3483" s="38"/>
      <c r="D3483" s="38"/>
    </row>
    <row r="3484" spans="3:4">
      <c r="C3484" s="38"/>
      <c r="D3484" s="38"/>
    </row>
    <row r="3485" spans="3:4">
      <c r="C3485" s="38"/>
      <c r="D3485" s="38"/>
    </row>
    <row r="3486" spans="3:4">
      <c r="C3486" s="38"/>
      <c r="D3486" s="38"/>
    </row>
    <row r="3487" spans="3:4">
      <c r="C3487" s="38"/>
      <c r="D3487" s="38"/>
    </row>
    <row r="3488" spans="3:4">
      <c r="C3488" s="38"/>
      <c r="D3488" s="38"/>
    </row>
    <row r="3489" spans="3:4">
      <c r="C3489" s="38"/>
      <c r="D3489" s="38"/>
    </row>
    <row r="3490" spans="3:4">
      <c r="C3490" s="38"/>
      <c r="D3490" s="38"/>
    </row>
    <row r="3491" spans="3:4">
      <c r="C3491" s="38"/>
      <c r="D3491" s="38"/>
    </row>
    <row r="3492" spans="3:4">
      <c r="C3492" s="38"/>
      <c r="D3492" s="38"/>
    </row>
    <row r="3493" spans="3:4">
      <c r="C3493" s="38"/>
      <c r="D3493" s="38"/>
    </row>
    <row r="3494" spans="3:4">
      <c r="C3494" s="38"/>
      <c r="D3494" s="38"/>
    </row>
    <row r="3495" spans="3:4">
      <c r="C3495" s="38"/>
      <c r="D3495" s="38"/>
    </row>
    <row r="3496" spans="3:4">
      <c r="C3496" s="38"/>
      <c r="D3496" s="38"/>
    </row>
    <row r="3497" spans="3:4">
      <c r="C3497" s="38"/>
      <c r="D3497" s="38"/>
    </row>
    <row r="3498" spans="3:4">
      <c r="C3498" s="38"/>
      <c r="D3498" s="38"/>
    </row>
    <row r="3499" spans="3:4">
      <c r="C3499" s="38"/>
      <c r="D3499" s="38"/>
    </row>
    <row r="3500" spans="3:4">
      <c r="C3500" s="38"/>
      <c r="D3500" s="38"/>
    </row>
    <row r="3501" spans="3:4">
      <c r="C3501" s="38"/>
      <c r="D3501" s="38"/>
    </row>
    <row r="3502" spans="3:4">
      <c r="C3502" s="38"/>
      <c r="D3502" s="38"/>
    </row>
    <row r="3503" spans="3:4">
      <c r="C3503" s="38"/>
      <c r="D3503" s="38"/>
    </row>
    <row r="3504" spans="3:4">
      <c r="C3504" s="38"/>
      <c r="D3504" s="38"/>
    </row>
    <row r="3505" spans="3:4">
      <c r="C3505" s="38"/>
      <c r="D3505" s="38"/>
    </row>
    <row r="3506" spans="3:4">
      <c r="C3506" s="38"/>
      <c r="D3506" s="38"/>
    </row>
    <row r="3507" spans="3:4">
      <c r="C3507" s="38"/>
      <c r="D3507" s="38"/>
    </row>
    <row r="3508" spans="3:4">
      <c r="C3508" s="38"/>
      <c r="D3508" s="38"/>
    </row>
    <row r="3509" spans="3:4">
      <c r="C3509" s="38"/>
      <c r="D3509" s="38"/>
    </row>
    <row r="3510" spans="3:4">
      <c r="C3510" s="38"/>
      <c r="D3510" s="38"/>
    </row>
    <row r="3511" spans="3:4">
      <c r="C3511" s="38"/>
      <c r="D3511" s="38"/>
    </row>
    <row r="3512" spans="3:4">
      <c r="C3512" s="38"/>
      <c r="D3512" s="38"/>
    </row>
    <row r="3513" spans="3:4">
      <c r="C3513" s="38"/>
      <c r="D3513" s="38"/>
    </row>
    <row r="3514" spans="3:4">
      <c r="C3514" s="38"/>
      <c r="D3514" s="38"/>
    </row>
    <row r="3515" spans="3:4">
      <c r="C3515" s="38"/>
      <c r="D3515" s="38"/>
    </row>
    <row r="3516" spans="3:4">
      <c r="C3516" s="38"/>
      <c r="D3516" s="38"/>
    </row>
    <row r="3517" spans="3:4">
      <c r="C3517" s="38"/>
      <c r="D3517" s="38"/>
    </row>
    <row r="3518" spans="3:4">
      <c r="C3518" s="38"/>
      <c r="D3518" s="38"/>
    </row>
    <row r="3519" spans="3:4">
      <c r="C3519" s="38"/>
      <c r="D3519" s="38"/>
    </row>
    <row r="3520" spans="3:4">
      <c r="C3520" s="38"/>
      <c r="D3520" s="38"/>
    </row>
    <row r="3521" spans="3:4">
      <c r="C3521" s="38"/>
      <c r="D3521" s="38"/>
    </row>
    <row r="3522" spans="3:4">
      <c r="C3522" s="38"/>
      <c r="D3522" s="38"/>
    </row>
    <row r="3523" spans="3:4">
      <c r="C3523" s="38"/>
      <c r="D3523" s="38"/>
    </row>
    <row r="3524" spans="3:4">
      <c r="C3524" s="38"/>
      <c r="D3524" s="38"/>
    </row>
    <row r="3525" spans="3:4">
      <c r="C3525" s="38"/>
      <c r="D3525" s="38"/>
    </row>
    <row r="3526" spans="3:4">
      <c r="C3526" s="38"/>
      <c r="D3526" s="38"/>
    </row>
    <row r="3527" spans="3:4">
      <c r="C3527" s="38"/>
      <c r="D3527" s="38"/>
    </row>
    <row r="3528" spans="3:4">
      <c r="C3528" s="38"/>
      <c r="D3528" s="38"/>
    </row>
    <row r="3529" spans="3:4">
      <c r="C3529" s="38"/>
      <c r="D3529" s="38"/>
    </row>
    <row r="3530" spans="3:4">
      <c r="C3530" s="38"/>
      <c r="D3530" s="38"/>
    </row>
    <row r="3531" spans="3:4">
      <c r="C3531" s="38"/>
      <c r="D3531" s="38"/>
    </row>
    <row r="3532" spans="3:4">
      <c r="C3532" s="38"/>
      <c r="D3532" s="38"/>
    </row>
    <row r="3533" spans="3:4">
      <c r="C3533" s="38"/>
      <c r="D3533" s="38"/>
    </row>
    <row r="3534" spans="3:4">
      <c r="C3534" s="38"/>
      <c r="D3534" s="38"/>
    </row>
    <row r="3535" spans="3:4">
      <c r="C3535" s="38"/>
      <c r="D3535" s="38"/>
    </row>
    <row r="3536" spans="3:4">
      <c r="C3536" s="38"/>
      <c r="D3536" s="38"/>
    </row>
    <row r="3537" spans="3:4">
      <c r="C3537" s="38"/>
      <c r="D3537" s="38"/>
    </row>
    <row r="3538" spans="3:4">
      <c r="C3538" s="38"/>
      <c r="D3538" s="38"/>
    </row>
    <row r="3539" spans="3:4">
      <c r="C3539" s="38"/>
      <c r="D3539" s="38"/>
    </row>
    <row r="3540" spans="3:4">
      <c r="C3540" s="38"/>
      <c r="D3540" s="38"/>
    </row>
    <row r="3541" spans="3:4">
      <c r="C3541" s="38"/>
      <c r="D3541" s="38"/>
    </row>
    <row r="3542" spans="3:4">
      <c r="C3542" s="38"/>
      <c r="D3542" s="38"/>
    </row>
    <row r="3543" spans="3:4">
      <c r="C3543" s="38"/>
      <c r="D3543" s="38"/>
    </row>
    <row r="3544" spans="3:4">
      <c r="C3544" s="38"/>
      <c r="D3544" s="38"/>
    </row>
    <row r="3545" spans="3:4">
      <c r="C3545" s="38"/>
      <c r="D3545" s="38"/>
    </row>
    <row r="3546" spans="3:4">
      <c r="C3546" s="38"/>
      <c r="D3546" s="38"/>
    </row>
    <row r="3547" spans="3:4">
      <c r="C3547" s="38"/>
      <c r="D3547" s="38"/>
    </row>
    <row r="3548" spans="3:4">
      <c r="C3548" s="38"/>
      <c r="D3548" s="38"/>
    </row>
    <row r="3549" spans="3:4">
      <c r="C3549" s="38"/>
      <c r="D3549" s="38"/>
    </row>
    <row r="3550" spans="3:4">
      <c r="C3550" s="38"/>
      <c r="D3550" s="38"/>
    </row>
    <row r="3551" spans="3:4">
      <c r="C3551" s="38"/>
      <c r="D3551" s="38"/>
    </row>
    <row r="3552" spans="3:4">
      <c r="C3552" s="38"/>
      <c r="D3552" s="38"/>
    </row>
    <row r="3553" spans="3:4">
      <c r="C3553" s="38"/>
      <c r="D3553" s="38"/>
    </row>
    <row r="3554" spans="3:4">
      <c r="C3554" s="38"/>
      <c r="D3554" s="38"/>
    </row>
    <row r="3555" spans="3:4">
      <c r="C3555" s="38"/>
      <c r="D3555" s="38"/>
    </row>
    <row r="3556" spans="3:4">
      <c r="C3556" s="38"/>
      <c r="D3556" s="38"/>
    </row>
    <row r="3557" spans="3:4">
      <c r="C3557" s="38"/>
      <c r="D3557" s="38"/>
    </row>
    <row r="3558" spans="3:4">
      <c r="C3558" s="38"/>
      <c r="D3558" s="38"/>
    </row>
    <row r="3559" spans="3:4">
      <c r="C3559" s="38"/>
      <c r="D3559" s="38"/>
    </row>
    <row r="3560" spans="3:4">
      <c r="C3560" s="38"/>
      <c r="D3560" s="38"/>
    </row>
    <row r="3561" spans="3:4">
      <c r="C3561" s="38"/>
      <c r="D3561" s="38"/>
    </row>
    <row r="3562" spans="3:4">
      <c r="C3562" s="38"/>
      <c r="D3562" s="38"/>
    </row>
    <row r="3563" spans="3:4">
      <c r="C3563" s="38"/>
      <c r="D3563" s="38"/>
    </row>
    <row r="3564" spans="3:4">
      <c r="C3564" s="38"/>
      <c r="D3564" s="38"/>
    </row>
    <row r="3565" spans="3:4">
      <c r="C3565" s="38"/>
      <c r="D3565" s="38"/>
    </row>
    <row r="3566" spans="3:4">
      <c r="C3566" s="38"/>
      <c r="D3566" s="38"/>
    </row>
    <row r="3567" spans="3:4">
      <c r="C3567" s="38"/>
      <c r="D3567" s="38"/>
    </row>
    <row r="3568" spans="3:4">
      <c r="C3568" s="38"/>
      <c r="D3568" s="38"/>
    </row>
    <row r="3569" spans="3:4">
      <c r="C3569" s="38"/>
      <c r="D3569" s="38"/>
    </row>
    <row r="3570" spans="3:4">
      <c r="C3570" s="38"/>
      <c r="D3570" s="38"/>
    </row>
    <row r="3571" spans="3:4">
      <c r="C3571" s="38"/>
      <c r="D3571" s="38"/>
    </row>
    <row r="3572" spans="3:4">
      <c r="C3572" s="38"/>
      <c r="D3572" s="38"/>
    </row>
    <row r="3573" spans="3:4">
      <c r="C3573" s="38"/>
      <c r="D3573" s="38"/>
    </row>
    <row r="3574" spans="3:4">
      <c r="C3574" s="38"/>
      <c r="D3574" s="38"/>
    </row>
    <row r="3575" spans="3:4">
      <c r="C3575" s="38"/>
      <c r="D3575" s="38"/>
    </row>
    <row r="3576" spans="3:4">
      <c r="C3576" s="38"/>
      <c r="D3576" s="38"/>
    </row>
    <row r="3577" spans="3:4">
      <c r="C3577" s="38"/>
      <c r="D3577" s="38"/>
    </row>
    <row r="3578" spans="3:4">
      <c r="C3578" s="38"/>
      <c r="D3578" s="38"/>
    </row>
    <row r="3579" spans="3:4">
      <c r="C3579" s="38"/>
      <c r="D3579" s="38"/>
    </row>
    <row r="3580" spans="3:4">
      <c r="C3580" s="38"/>
      <c r="D3580" s="38"/>
    </row>
    <row r="3581" spans="3:4">
      <c r="C3581" s="38"/>
      <c r="D3581" s="38"/>
    </row>
    <row r="3582" spans="3:4">
      <c r="C3582" s="38"/>
      <c r="D3582" s="38"/>
    </row>
    <row r="3583" spans="3:4">
      <c r="C3583" s="38"/>
      <c r="D3583" s="38"/>
    </row>
    <row r="3584" spans="3:4">
      <c r="C3584" s="38"/>
      <c r="D3584" s="38"/>
    </row>
    <row r="3585" spans="3:4">
      <c r="C3585" s="38"/>
      <c r="D3585" s="38"/>
    </row>
    <row r="3586" spans="3:4">
      <c r="C3586" s="38"/>
      <c r="D3586" s="38"/>
    </row>
    <row r="3587" spans="3:4">
      <c r="C3587" s="38"/>
      <c r="D3587" s="38"/>
    </row>
    <row r="3588" spans="3:4">
      <c r="C3588" s="38"/>
      <c r="D3588" s="38"/>
    </row>
    <row r="3589" spans="3:4">
      <c r="C3589" s="38"/>
      <c r="D3589" s="38"/>
    </row>
    <row r="3590" spans="3:4">
      <c r="C3590" s="38"/>
      <c r="D3590" s="38"/>
    </row>
    <row r="3591" spans="3:4">
      <c r="C3591" s="38"/>
      <c r="D3591" s="38"/>
    </row>
    <row r="3592" spans="3:4">
      <c r="C3592" s="38"/>
      <c r="D3592" s="38"/>
    </row>
    <row r="3593" spans="3:4">
      <c r="C3593" s="38"/>
      <c r="D3593" s="38"/>
    </row>
    <row r="3594" spans="3:4">
      <c r="C3594" s="38"/>
      <c r="D3594" s="38"/>
    </row>
    <row r="3595" spans="3:4">
      <c r="C3595" s="38"/>
      <c r="D3595" s="38"/>
    </row>
    <row r="3596" spans="3:4">
      <c r="C3596" s="38"/>
      <c r="D3596" s="38"/>
    </row>
    <row r="3597" spans="3:4">
      <c r="C3597" s="38"/>
      <c r="D3597" s="38"/>
    </row>
    <row r="3598" spans="3:4">
      <c r="C3598" s="38"/>
      <c r="D3598" s="38"/>
    </row>
    <row r="3599" spans="3:4">
      <c r="C3599" s="38"/>
      <c r="D3599" s="38"/>
    </row>
    <row r="3600" spans="3:4">
      <c r="C3600" s="38"/>
      <c r="D3600" s="38"/>
    </row>
    <row r="3601" spans="3:4">
      <c r="C3601" s="38"/>
      <c r="D3601" s="38"/>
    </row>
    <row r="3602" spans="3:4">
      <c r="C3602" s="38"/>
      <c r="D3602" s="38"/>
    </row>
    <row r="3603" spans="3:4">
      <c r="C3603" s="38"/>
      <c r="D3603" s="38"/>
    </row>
    <row r="3604" spans="3:4">
      <c r="C3604" s="38"/>
      <c r="D3604" s="38"/>
    </row>
    <row r="3605" spans="3:4">
      <c r="C3605" s="38"/>
      <c r="D3605" s="38"/>
    </row>
    <row r="3606" spans="3:4">
      <c r="C3606" s="38"/>
      <c r="D3606" s="38"/>
    </row>
    <row r="3607" spans="3:4">
      <c r="C3607" s="38"/>
      <c r="D3607" s="38"/>
    </row>
    <row r="3608" spans="3:4">
      <c r="C3608" s="38"/>
      <c r="D3608" s="38"/>
    </row>
    <row r="3609" spans="3:4">
      <c r="C3609" s="38"/>
      <c r="D3609" s="38"/>
    </row>
    <row r="3610" spans="3:4">
      <c r="C3610" s="38"/>
      <c r="D3610" s="38"/>
    </row>
    <row r="3611" spans="3:4">
      <c r="C3611" s="38"/>
      <c r="D3611" s="38"/>
    </row>
    <row r="3612" spans="3:4">
      <c r="C3612" s="38"/>
      <c r="D3612" s="38"/>
    </row>
    <row r="3613" spans="3:4">
      <c r="C3613" s="38"/>
      <c r="D3613" s="38"/>
    </row>
    <row r="3614" spans="3:4">
      <c r="C3614" s="38"/>
      <c r="D3614" s="38"/>
    </row>
    <row r="3615" spans="3:4">
      <c r="C3615" s="38"/>
      <c r="D3615" s="38"/>
    </row>
    <row r="3616" spans="3:4">
      <c r="C3616" s="38"/>
      <c r="D3616" s="38"/>
    </row>
    <row r="3617" spans="3:4">
      <c r="C3617" s="38"/>
      <c r="D3617" s="38"/>
    </row>
    <row r="3618" spans="3:4">
      <c r="C3618" s="38"/>
      <c r="D3618" s="38"/>
    </row>
    <row r="3619" spans="3:4">
      <c r="C3619" s="38"/>
      <c r="D3619" s="38"/>
    </row>
    <row r="3620" spans="3:4">
      <c r="C3620" s="38"/>
      <c r="D3620" s="38"/>
    </row>
    <row r="3621" spans="3:4">
      <c r="C3621" s="38"/>
      <c r="D3621" s="38"/>
    </row>
    <row r="3622" spans="3:4">
      <c r="C3622" s="38"/>
      <c r="D3622" s="38"/>
    </row>
    <row r="3623" spans="3:4">
      <c r="C3623" s="38"/>
      <c r="D3623" s="38"/>
    </row>
    <row r="3624" spans="3:4">
      <c r="C3624" s="38"/>
      <c r="D3624" s="38"/>
    </row>
    <row r="3625" spans="3:4">
      <c r="C3625" s="38"/>
      <c r="D3625" s="38"/>
    </row>
    <row r="3626" spans="3:4">
      <c r="C3626" s="38"/>
      <c r="D3626" s="38"/>
    </row>
    <row r="3627" spans="3:4">
      <c r="C3627" s="38"/>
      <c r="D3627" s="38"/>
    </row>
    <row r="3628" spans="3:4">
      <c r="C3628" s="38"/>
      <c r="D3628" s="38"/>
    </row>
    <row r="3629" spans="3:4">
      <c r="C3629" s="38"/>
      <c r="D3629" s="38"/>
    </row>
    <row r="3630" spans="3:4">
      <c r="C3630" s="38"/>
      <c r="D3630" s="38"/>
    </row>
    <row r="3631" spans="3:4">
      <c r="C3631" s="38"/>
      <c r="D3631" s="38"/>
    </row>
    <row r="3632" spans="3:4">
      <c r="C3632" s="38"/>
      <c r="D3632" s="38"/>
    </row>
    <row r="3633" spans="3:4">
      <c r="C3633" s="38"/>
      <c r="D3633" s="38"/>
    </row>
    <row r="3634" spans="3:4">
      <c r="C3634" s="38"/>
      <c r="D3634" s="38"/>
    </row>
    <row r="3635" spans="3:4">
      <c r="C3635" s="38"/>
      <c r="D3635" s="38"/>
    </row>
    <row r="3636" spans="3:4">
      <c r="C3636" s="38"/>
      <c r="D3636" s="38"/>
    </row>
    <row r="3637" spans="3:4">
      <c r="C3637" s="38"/>
      <c r="D3637" s="38"/>
    </row>
    <row r="3638" spans="3:4">
      <c r="C3638" s="38"/>
      <c r="D3638" s="38"/>
    </row>
    <row r="3639" spans="3:4">
      <c r="C3639" s="38"/>
      <c r="D3639" s="38"/>
    </row>
    <row r="3640" spans="3:4">
      <c r="C3640" s="38"/>
      <c r="D3640" s="38"/>
    </row>
    <row r="3641" spans="3:4">
      <c r="C3641" s="38"/>
      <c r="D3641" s="38"/>
    </row>
    <row r="3642" spans="3:4">
      <c r="C3642" s="38"/>
      <c r="D3642" s="38"/>
    </row>
    <row r="3643" spans="3:4">
      <c r="C3643" s="38"/>
      <c r="D3643" s="38"/>
    </row>
    <row r="3644" spans="3:4">
      <c r="C3644" s="38"/>
      <c r="D3644" s="38"/>
    </row>
    <row r="3645" spans="3:4">
      <c r="C3645" s="38"/>
      <c r="D3645" s="38"/>
    </row>
    <row r="3646" spans="3:4">
      <c r="C3646" s="38"/>
      <c r="D3646" s="38"/>
    </row>
    <row r="3647" spans="3:4">
      <c r="C3647" s="38"/>
      <c r="D3647" s="38"/>
    </row>
    <row r="3648" spans="3:4">
      <c r="C3648" s="38"/>
      <c r="D3648" s="38"/>
    </row>
    <row r="3649" spans="3:4">
      <c r="C3649" s="38"/>
      <c r="D3649" s="38"/>
    </row>
    <row r="3650" spans="3:4">
      <c r="C3650" s="38"/>
      <c r="D3650" s="38"/>
    </row>
    <row r="3651" spans="3:4">
      <c r="C3651" s="38"/>
      <c r="D3651" s="38"/>
    </row>
    <row r="3652" spans="3:4">
      <c r="C3652" s="38"/>
      <c r="D3652" s="38"/>
    </row>
    <row r="3653" spans="3:4">
      <c r="C3653" s="38"/>
      <c r="D3653" s="38"/>
    </row>
    <row r="3654" spans="3:4">
      <c r="C3654" s="38"/>
      <c r="D3654" s="38"/>
    </row>
    <row r="3655" spans="3:4">
      <c r="C3655" s="38"/>
      <c r="D3655" s="38"/>
    </row>
    <row r="3656" spans="3:4">
      <c r="C3656" s="38"/>
      <c r="D3656" s="38"/>
    </row>
    <row r="3657" spans="3:4">
      <c r="C3657" s="38"/>
      <c r="D3657" s="38"/>
    </row>
    <row r="3658" spans="3:4">
      <c r="C3658" s="38"/>
      <c r="D3658" s="38"/>
    </row>
    <row r="3659" spans="3:4">
      <c r="C3659" s="38"/>
      <c r="D3659" s="38"/>
    </row>
    <row r="3660" spans="3:4">
      <c r="C3660" s="38"/>
      <c r="D3660" s="38"/>
    </row>
    <row r="3661" spans="3:4">
      <c r="C3661" s="38"/>
      <c r="D3661" s="38"/>
    </row>
    <row r="3662" spans="3:4">
      <c r="C3662" s="38"/>
      <c r="D3662" s="38"/>
    </row>
    <row r="3663" spans="3:4">
      <c r="C3663" s="38"/>
      <c r="D3663" s="38"/>
    </row>
    <row r="3664" spans="3:4">
      <c r="C3664" s="38"/>
      <c r="D3664" s="38"/>
    </row>
    <row r="3665" spans="3:4">
      <c r="C3665" s="38"/>
      <c r="D3665" s="38"/>
    </row>
    <row r="3666" spans="3:4">
      <c r="C3666" s="38"/>
      <c r="D3666" s="38"/>
    </row>
    <row r="3667" spans="3:4">
      <c r="C3667" s="38"/>
      <c r="D3667" s="38"/>
    </row>
    <row r="3668" spans="3:4">
      <c r="C3668" s="38"/>
      <c r="D3668" s="38"/>
    </row>
    <row r="3669" spans="3:4">
      <c r="C3669" s="38"/>
      <c r="D3669" s="38"/>
    </row>
    <row r="3670" spans="3:4">
      <c r="C3670" s="38"/>
      <c r="D3670" s="38"/>
    </row>
    <row r="3671" spans="3:4">
      <c r="C3671" s="38"/>
      <c r="D3671" s="38"/>
    </row>
    <row r="3672" spans="3:4">
      <c r="C3672" s="38"/>
      <c r="D3672" s="38"/>
    </row>
    <row r="3673" spans="3:4">
      <c r="C3673" s="38"/>
      <c r="D3673" s="38"/>
    </row>
    <row r="3674" spans="3:4">
      <c r="C3674" s="38"/>
      <c r="D3674" s="38"/>
    </row>
    <row r="3675" spans="3:4">
      <c r="C3675" s="38"/>
      <c r="D3675" s="38"/>
    </row>
    <row r="3676" spans="3:4">
      <c r="C3676" s="38"/>
      <c r="D3676" s="38"/>
    </row>
    <row r="3677" spans="3:4">
      <c r="C3677" s="38"/>
      <c r="D3677" s="38"/>
    </row>
    <row r="3678" spans="3:4">
      <c r="C3678" s="38"/>
      <c r="D3678" s="38"/>
    </row>
    <row r="3679" spans="3:4">
      <c r="C3679" s="38"/>
      <c r="D3679" s="38"/>
    </row>
    <row r="3680" spans="3:4">
      <c r="C3680" s="38"/>
      <c r="D3680" s="38"/>
    </row>
    <row r="3681" spans="3:4">
      <c r="C3681" s="38"/>
      <c r="D3681" s="38"/>
    </row>
    <row r="3682" spans="3:4">
      <c r="C3682" s="38"/>
      <c r="D3682" s="38"/>
    </row>
    <row r="3683" spans="3:4">
      <c r="C3683" s="38"/>
      <c r="D3683" s="38"/>
    </row>
    <row r="3684" spans="3:4">
      <c r="C3684" s="38"/>
      <c r="D3684" s="38"/>
    </row>
    <row r="3685" spans="3:4">
      <c r="C3685" s="38"/>
      <c r="D3685" s="38"/>
    </row>
    <row r="3686" spans="3:4">
      <c r="C3686" s="38"/>
      <c r="D3686" s="38"/>
    </row>
    <row r="3687" spans="3:4">
      <c r="C3687" s="38"/>
      <c r="D3687" s="38"/>
    </row>
    <row r="3688" spans="3:4">
      <c r="C3688" s="38"/>
      <c r="D3688" s="38"/>
    </row>
    <row r="3689" spans="3:4">
      <c r="C3689" s="38"/>
      <c r="D3689" s="38"/>
    </row>
    <row r="3690" spans="3:4">
      <c r="C3690" s="38"/>
      <c r="D3690" s="38"/>
    </row>
    <row r="3691" spans="3:4">
      <c r="C3691" s="38"/>
      <c r="D3691" s="38"/>
    </row>
    <row r="3692" spans="3:4">
      <c r="C3692" s="38"/>
      <c r="D3692" s="38"/>
    </row>
    <row r="3693" spans="3:4">
      <c r="C3693" s="38"/>
      <c r="D3693" s="38"/>
    </row>
    <row r="3694" spans="3:4">
      <c r="C3694" s="38"/>
      <c r="D3694" s="38"/>
    </row>
    <row r="3695" spans="3:4">
      <c r="C3695" s="38"/>
      <c r="D3695" s="38"/>
    </row>
    <row r="3696" spans="3:4">
      <c r="C3696" s="38"/>
      <c r="D3696" s="38"/>
    </row>
    <row r="3697" spans="3:4">
      <c r="C3697" s="38"/>
      <c r="D3697" s="38"/>
    </row>
    <row r="3698" spans="3:4">
      <c r="C3698" s="38"/>
      <c r="D3698" s="38"/>
    </row>
    <row r="3699" spans="3:4">
      <c r="C3699" s="38"/>
      <c r="D3699" s="38"/>
    </row>
    <row r="3700" spans="3:4">
      <c r="C3700" s="38"/>
      <c r="D3700" s="38"/>
    </row>
    <row r="3701" spans="3:4">
      <c r="C3701" s="38"/>
      <c r="D3701" s="38"/>
    </row>
    <row r="3702" spans="3:4">
      <c r="C3702" s="38"/>
      <c r="D3702" s="38"/>
    </row>
    <row r="3703" spans="3:4">
      <c r="C3703" s="38"/>
      <c r="D3703" s="38"/>
    </row>
    <row r="3704" spans="3:4">
      <c r="C3704" s="38"/>
      <c r="D3704" s="38"/>
    </row>
    <row r="3705" spans="3:4">
      <c r="C3705" s="38"/>
      <c r="D3705" s="38"/>
    </row>
    <row r="3706" spans="3:4">
      <c r="C3706" s="38"/>
      <c r="D3706" s="38"/>
    </row>
    <row r="3707" spans="3:4">
      <c r="C3707" s="38"/>
      <c r="D3707" s="38"/>
    </row>
    <row r="3708" spans="3:4">
      <c r="C3708" s="38"/>
      <c r="D3708" s="38"/>
    </row>
    <row r="3709" spans="3:4">
      <c r="C3709" s="38"/>
      <c r="D3709" s="38"/>
    </row>
    <row r="3710" spans="3:4">
      <c r="C3710" s="38"/>
      <c r="D3710" s="38"/>
    </row>
    <row r="3711" spans="3:4">
      <c r="C3711" s="38"/>
      <c r="D3711" s="38"/>
    </row>
    <row r="3712" spans="3:4">
      <c r="C3712" s="38"/>
      <c r="D3712" s="38"/>
    </row>
    <row r="3713" spans="3:4">
      <c r="C3713" s="38"/>
      <c r="D3713" s="38"/>
    </row>
    <row r="3714" spans="3:4">
      <c r="C3714" s="38"/>
      <c r="D3714" s="38"/>
    </row>
    <row r="3715" spans="3:4">
      <c r="C3715" s="38"/>
      <c r="D3715" s="38"/>
    </row>
    <row r="3716" spans="3:4">
      <c r="C3716" s="38"/>
      <c r="D3716" s="38"/>
    </row>
    <row r="3717" spans="3:4">
      <c r="C3717" s="38"/>
      <c r="D3717" s="38"/>
    </row>
    <row r="3718" spans="3:4">
      <c r="C3718" s="38"/>
      <c r="D3718" s="38"/>
    </row>
    <row r="3719" spans="3:4">
      <c r="C3719" s="38"/>
      <c r="D3719" s="38"/>
    </row>
    <row r="3720" spans="3:4">
      <c r="C3720" s="38"/>
      <c r="D3720" s="38"/>
    </row>
    <row r="3721" spans="3:4">
      <c r="C3721" s="38"/>
      <c r="D3721" s="38"/>
    </row>
    <row r="3722" spans="3:4">
      <c r="C3722" s="38"/>
      <c r="D3722" s="38"/>
    </row>
    <row r="3723" spans="3:4">
      <c r="C3723" s="38"/>
      <c r="D3723" s="38"/>
    </row>
    <row r="3724" spans="3:4">
      <c r="C3724" s="38"/>
      <c r="D3724" s="38"/>
    </row>
    <row r="3725" spans="3:4">
      <c r="C3725" s="38"/>
      <c r="D3725" s="38"/>
    </row>
    <row r="3726" spans="3:4">
      <c r="C3726" s="38"/>
      <c r="D3726" s="38"/>
    </row>
    <row r="3727" spans="3:4">
      <c r="C3727" s="38"/>
      <c r="D3727" s="38"/>
    </row>
    <row r="3728" spans="3:4">
      <c r="C3728" s="38"/>
      <c r="D3728" s="38"/>
    </row>
    <row r="3729" spans="3:4">
      <c r="C3729" s="38"/>
      <c r="D3729" s="38"/>
    </row>
    <row r="3730" spans="3:4">
      <c r="C3730" s="38"/>
      <c r="D3730" s="38"/>
    </row>
    <row r="3731" spans="3:4">
      <c r="C3731" s="38"/>
      <c r="D3731" s="38"/>
    </row>
    <row r="3732" spans="3:4">
      <c r="C3732" s="38"/>
      <c r="D3732" s="38"/>
    </row>
    <row r="3733" spans="3:4">
      <c r="C3733" s="38"/>
      <c r="D3733" s="38"/>
    </row>
    <row r="3734" spans="3:4">
      <c r="C3734" s="38"/>
      <c r="D3734" s="38"/>
    </row>
    <row r="3735" spans="3:4">
      <c r="C3735" s="38"/>
      <c r="D3735" s="38"/>
    </row>
    <row r="3736" spans="3:4">
      <c r="C3736" s="38"/>
      <c r="D3736" s="38"/>
    </row>
    <row r="3737" spans="3:4">
      <c r="C3737" s="38"/>
      <c r="D3737" s="38"/>
    </row>
    <row r="3738" spans="3:4">
      <c r="C3738" s="38"/>
      <c r="D3738" s="38"/>
    </row>
    <row r="3739" spans="3:4">
      <c r="C3739" s="38"/>
      <c r="D3739" s="38"/>
    </row>
    <row r="3740" spans="3:4">
      <c r="C3740" s="38"/>
      <c r="D3740" s="38"/>
    </row>
    <row r="3741" spans="3:4">
      <c r="C3741" s="38"/>
      <c r="D3741" s="38"/>
    </row>
    <row r="3742" spans="3:4">
      <c r="C3742" s="38"/>
      <c r="D3742" s="38"/>
    </row>
    <row r="3743" spans="3:4">
      <c r="C3743" s="38"/>
      <c r="D3743" s="38"/>
    </row>
    <row r="3744" spans="3:4">
      <c r="C3744" s="38"/>
      <c r="D3744" s="38"/>
    </row>
    <row r="3745" spans="3:4">
      <c r="C3745" s="38"/>
      <c r="D3745" s="38"/>
    </row>
    <row r="3746" spans="3:4">
      <c r="C3746" s="38"/>
      <c r="D3746" s="38"/>
    </row>
    <row r="3747" spans="3:4">
      <c r="C3747" s="38"/>
      <c r="D3747" s="38"/>
    </row>
    <row r="3748" spans="3:4">
      <c r="C3748" s="38"/>
      <c r="D3748" s="38"/>
    </row>
    <row r="3749" spans="3:4">
      <c r="C3749" s="38"/>
      <c r="D3749" s="38"/>
    </row>
    <row r="3750" spans="3:4">
      <c r="C3750" s="38"/>
      <c r="D3750" s="38"/>
    </row>
    <row r="3751" spans="3:4">
      <c r="C3751" s="38"/>
      <c r="D3751" s="38"/>
    </row>
    <row r="3752" spans="3:4">
      <c r="C3752" s="38"/>
      <c r="D3752" s="38"/>
    </row>
    <row r="3753" spans="3:4">
      <c r="C3753" s="38"/>
      <c r="D3753" s="38"/>
    </row>
    <row r="3754" spans="3:4">
      <c r="C3754" s="38"/>
      <c r="D3754" s="38"/>
    </row>
    <row r="3755" spans="3:4">
      <c r="C3755" s="38"/>
      <c r="D3755" s="38"/>
    </row>
    <row r="3756" spans="3:4">
      <c r="C3756" s="38"/>
      <c r="D3756" s="38"/>
    </row>
    <row r="3757" spans="3:4">
      <c r="C3757" s="38"/>
      <c r="D3757" s="38"/>
    </row>
    <row r="3758" spans="3:4">
      <c r="C3758" s="38"/>
      <c r="D3758" s="38"/>
    </row>
    <row r="3759" spans="3:4">
      <c r="C3759" s="38"/>
      <c r="D3759" s="38"/>
    </row>
    <row r="3760" spans="3:4">
      <c r="C3760" s="38"/>
      <c r="D3760" s="38"/>
    </row>
    <row r="3761" spans="3:4">
      <c r="C3761" s="38"/>
      <c r="D3761" s="38"/>
    </row>
    <row r="3762" spans="3:4">
      <c r="C3762" s="38"/>
      <c r="D3762" s="38"/>
    </row>
    <row r="3763" spans="3:4">
      <c r="C3763" s="38"/>
      <c r="D3763" s="38"/>
    </row>
    <row r="3764" spans="3:4">
      <c r="C3764" s="38"/>
      <c r="D3764" s="38"/>
    </row>
    <row r="3765" spans="3:4">
      <c r="C3765" s="38"/>
      <c r="D3765" s="38"/>
    </row>
    <row r="3766" spans="3:4">
      <c r="C3766" s="38"/>
      <c r="D3766" s="38"/>
    </row>
    <row r="3767" spans="3:4">
      <c r="C3767" s="38"/>
      <c r="D3767" s="38"/>
    </row>
    <row r="3768" spans="3:4">
      <c r="C3768" s="38"/>
      <c r="D3768" s="38"/>
    </row>
    <row r="3769" spans="3:4">
      <c r="C3769" s="38"/>
      <c r="D3769" s="38"/>
    </row>
    <row r="3770" spans="3:4">
      <c r="C3770" s="38"/>
      <c r="D3770" s="38"/>
    </row>
    <row r="3771" spans="3:4">
      <c r="C3771" s="38"/>
      <c r="D3771" s="38"/>
    </row>
    <row r="3772" spans="3:4">
      <c r="C3772" s="38"/>
      <c r="D3772" s="38"/>
    </row>
    <row r="3773" spans="3:4">
      <c r="C3773" s="38"/>
      <c r="D3773" s="38"/>
    </row>
    <row r="3774" spans="3:4">
      <c r="C3774" s="38"/>
      <c r="D3774" s="38"/>
    </row>
    <row r="3775" spans="3:4">
      <c r="C3775" s="38"/>
      <c r="D3775" s="38"/>
    </row>
    <row r="3776" spans="3:4">
      <c r="C3776" s="38"/>
      <c r="D3776" s="38"/>
    </row>
    <row r="3777" spans="3:4">
      <c r="C3777" s="38"/>
      <c r="D3777" s="38"/>
    </row>
    <row r="3778" spans="3:4">
      <c r="C3778" s="38"/>
      <c r="D3778" s="38"/>
    </row>
    <row r="3779" spans="3:4">
      <c r="C3779" s="38"/>
      <c r="D3779" s="38"/>
    </row>
    <row r="3780" spans="3:4">
      <c r="C3780" s="38"/>
      <c r="D3780" s="38"/>
    </row>
    <row r="3781" spans="3:4">
      <c r="C3781" s="38"/>
      <c r="D3781" s="38"/>
    </row>
    <row r="3782" spans="3:4">
      <c r="C3782" s="38"/>
      <c r="D3782" s="38"/>
    </row>
    <row r="3783" spans="3:4">
      <c r="C3783" s="38"/>
      <c r="D3783" s="38"/>
    </row>
    <row r="3784" spans="3:4">
      <c r="C3784" s="38"/>
      <c r="D3784" s="38"/>
    </row>
    <row r="3785" spans="3:4">
      <c r="C3785" s="38"/>
      <c r="D3785" s="38"/>
    </row>
    <row r="3786" spans="3:4">
      <c r="C3786" s="38"/>
      <c r="D3786" s="38"/>
    </row>
    <row r="3787" spans="3:4">
      <c r="C3787" s="38"/>
      <c r="D3787" s="38"/>
    </row>
    <row r="3788" spans="3:4">
      <c r="C3788" s="38"/>
      <c r="D3788" s="38"/>
    </row>
    <row r="3789" spans="3:4">
      <c r="C3789" s="38"/>
      <c r="D3789" s="38"/>
    </row>
    <row r="3790" spans="3:4">
      <c r="C3790" s="38"/>
      <c r="D3790" s="38"/>
    </row>
    <row r="3791" spans="3:4">
      <c r="C3791" s="38"/>
      <c r="D3791" s="38"/>
    </row>
    <row r="3792" spans="3:4">
      <c r="C3792" s="38"/>
      <c r="D3792" s="38"/>
    </row>
    <row r="3793" spans="3:4">
      <c r="C3793" s="38"/>
      <c r="D3793" s="38"/>
    </row>
    <row r="3794" spans="3:4">
      <c r="C3794" s="38"/>
      <c r="D3794" s="38"/>
    </row>
    <row r="3795" spans="3:4">
      <c r="C3795" s="38"/>
      <c r="D3795" s="38"/>
    </row>
    <row r="3796" spans="3:4">
      <c r="C3796" s="38"/>
      <c r="D3796" s="38"/>
    </row>
    <row r="3797" spans="3:4">
      <c r="C3797" s="38"/>
      <c r="D3797" s="38"/>
    </row>
    <row r="3798" spans="3:4">
      <c r="C3798" s="38"/>
      <c r="D3798" s="38"/>
    </row>
    <row r="3799" spans="3:4">
      <c r="C3799" s="38"/>
      <c r="D3799" s="38"/>
    </row>
    <row r="3800" spans="3:4">
      <c r="C3800" s="38"/>
      <c r="D3800" s="38"/>
    </row>
    <row r="3801" spans="3:4">
      <c r="C3801" s="38"/>
      <c r="D3801" s="38"/>
    </row>
    <row r="3802" spans="3:4">
      <c r="C3802" s="38"/>
      <c r="D3802" s="38"/>
    </row>
    <row r="3803" spans="3:4">
      <c r="C3803" s="38"/>
      <c r="D3803" s="38"/>
    </row>
    <row r="3804" spans="3:4">
      <c r="C3804" s="38"/>
      <c r="D3804" s="38"/>
    </row>
    <row r="3805" spans="3:4">
      <c r="C3805" s="38"/>
      <c r="D3805" s="38"/>
    </row>
    <row r="3806" spans="3:4">
      <c r="C3806" s="38"/>
      <c r="D3806" s="38"/>
    </row>
    <row r="3807" spans="3:4">
      <c r="C3807" s="38"/>
      <c r="D3807" s="38"/>
    </row>
    <row r="3808" spans="3:4">
      <c r="C3808" s="38"/>
      <c r="D3808" s="38"/>
    </row>
    <row r="3809" spans="3:4">
      <c r="C3809" s="38"/>
      <c r="D3809" s="38"/>
    </row>
    <row r="3810" spans="3:4">
      <c r="C3810" s="38"/>
      <c r="D3810" s="38"/>
    </row>
    <row r="3811" spans="3:4">
      <c r="C3811" s="38"/>
      <c r="D3811" s="38"/>
    </row>
    <row r="3812" spans="3:4">
      <c r="C3812" s="38"/>
      <c r="D3812" s="38"/>
    </row>
    <row r="3813" spans="3:4">
      <c r="C3813" s="38"/>
      <c r="D3813" s="38"/>
    </row>
    <row r="3814" spans="3:4">
      <c r="C3814" s="38"/>
      <c r="D3814" s="38"/>
    </row>
    <row r="3815" spans="3:4">
      <c r="C3815" s="38"/>
      <c r="D3815" s="38"/>
    </row>
    <row r="3816" spans="3:4">
      <c r="C3816" s="38"/>
      <c r="D3816" s="38"/>
    </row>
    <row r="3817" spans="3:4">
      <c r="C3817" s="38"/>
      <c r="D3817" s="38"/>
    </row>
    <row r="3818" spans="3:4">
      <c r="C3818" s="38"/>
      <c r="D3818" s="38"/>
    </row>
    <row r="3819" spans="3:4">
      <c r="C3819" s="38"/>
      <c r="D3819" s="38"/>
    </row>
    <row r="3820" spans="3:4">
      <c r="C3820" s="38"/>
      <c r="D3820" s="38"/>
    </row>
    <row r="3821" spans="3:4">
      <c r="C3821" s="38"/>
      <c r="D3821" s="38"/>
    </row>
    <row r="3822" spans="3:4">
      <c r="C3822" s="38"/>
      <c r="D3822" s="38"/>
    </row>
    <row r="3823" spans="3:4">
      <c r="C3823" s="38"/>
      <c r="D3823" s="38"/>
    </row>
    <row r="3824" spans="3:4">
      <c r="C3824" s="38"/>
      <c r="D3824" s="38"/>
    </row>
    <row r="3825" spans="3:4">
      <c r="C3825" s="38"/>
      <c r="D3825" s="38"/>
    </row>
    <row r="3826" spans="3:4">
      <c r="C3826" s="38"/>
      <c r="D3826" s="38"/>
    </row>
    <row r="3827" spans="3:4">
      <c r="C3827" s="38"/>
      <c r="D3827" s="38"/>
    </row>
    <row r="3828" spans="3:4">
      <c r="C3828" s="38"/>
      <c r="D3828" s="38"/>
    </row>
    <row r="3829" spans="3:4">
      <c r="C3829" s="38"/>
      <c r="D3829" s="38"/>
    </row>
    <row r="3830" spans="3:4">
      <c r="C3830" s="38"/>
      <c r="D3830" s="38"/>
    </row>
    <row r="3831" spans="3:4">
      <c r="C3831" s="38"/>
      <c r="D3831" s="38"/>
    </row>
    <row r="3832" spans="3:4">
      <c r="C3832" s="38"/>
      <c r="D3832" s="38"/>
    </row>
    <row r="3833" spans="3:4">
      <c r="C3833" s="38"/>
      <c r="D3833" s="38"/>
    </row>
    <row r="3834" spans="3:4">
      <c r="C3834" s="38"/>
      <c r="D3834" s="38"/>
    </row>
    <row r="3835" spans="3:4">
      <c r="C3835" s="38"/>
      <c r="D3835" s="38"/>
    </row>
    <row r="3836" spans="3:4">
      <c r="C3836" s="38"/>
      <c r="D3836" s="38"/>
    </row>
    <row r="3837" spans="3:4">
      <c r="C3837" s="38"/>
      <c r="D3837" s="38"/>
    </row>
    <row r="3838" spans="3:4">
      <c r="C3838" s="38"/>
      <c r="D3838" s="38"/>
    </row>
    <row r="3839" spans="3:4">
      <c r="C3839" s="38"/>
      <c r="D3839" s="38"/>
    </row>
    <row r="3840" spans="3:4">
      <c r="C3840" s="38"/>
      <c r="D3840" s="38"/>
    </row>
    <row r="3841" spans="3:4">
      <c r="C3841" s="38"/>
      <c r="D3841" s="38"/>
    </row>
    <row r="3842" spans="3:4">
      <c r="C3842" s="38"/>
      <c r="D3842" s="38"/>
    </row>
    <row r="3843" spans="3:4">
      <c r="C3843" s="38"/>
      <c r="D3843" s="38"/>
    </row>
    <row r="3844" spans="3:4">
      <c r="C3844" s="38"/>
      <c r="D3844" s="38"/>
    </row>
    <row r="3845" spans="3:4">
      <c r="C3845" s="38"/>
      <c r="D3845" s="38"/>
    </row>
    <row r="3846" spans="3:4">
      <c r="C3846" s="38"/>
      <c r="D3846" s="38"/>
    </row>
    <row r="3847" spans="3:4">
      <c r="C3847" s="38"/>
      <c r="D3847" s="38"/>
    </row>
    <row r="3848" spans="3:4">
      <c r="C3848" s="38"/>
      <c r="D3848" s="38"/>
    </row>
    <row r="3849" spans="3:4">
      <c r="C3849" s="38"/>
      <c r="D3849" s="38"/>
    </row>
    <row r="3850" spans="3:4">
      <c r="C3850" s="38"/>
      <c r="D3850" s="38"/>
    </row>
    <row r="3851" spans="3:4">
      <c r="C3851" s="38"/>
      <c r="D3851" s="38"/>
    </row>
    <row r="3852" spans="3:4">
      <c r="C3852" s="38"/>
      <c r="D3852" s="38"/>
    </row>
    <row r="3853" spans="3:4">
      <c r="C3853" s="38"/>
      <c r="D3853" s="38"/>
    </row>
    <row r="3854" spans="3:4">
      <c r="C3854" s="38"/>
      <c r="D3854" s="38"/>
    </row>
    <row r="3855" spans="3:4">
      <c r="C3855" s="38"/>
      <c r="D3855" s="38"/>
    </row>
    <row r="3856" spans="3:4">
      <c r="C3856" s="38"/>
      <c r="D3856" s="38"/>
    </row>
    <row r="3857" spans="3:4">
      <c r="C3857" s="38"/>
      <c r="D3857" s="38"/>
    </row>
    <row r="3858" spans="3:4">
      <c r="C3858" s="38"/>
      <c r="D3858" s="38"/>
    </row>
    <row r="3859" spans="3:4">
      <c r="C3859" s="38"/>
      <c r="D3859" s="38"/>
    </row>
    <row r="3860" spans="3:4">
      <c r="C3860" s="38"/>
      <c r="D3860" s="38"/>
    </row>
    <row r="3861" spans="3:4">
      <c r="C3861" s="38"/>
      <c r="D3861" s="38"/>
    </row>
    <row r="3862" spans="3:4">
      <c r="C3862" s="38"/>
      <c r="D3862" s="38"/>
    </row>
    <row r="3863" spans="3:4">
      <c r="C3863" s="38"/>
      <c r="D3863" s="38"/>
    </row>
    <row r="3864" spans="3:4">
      <c r="C3864" s="38"/>
      <c r="D3864" s="38"/>
    </row>
    <row r="3865" spans="3:4">
      <c r="C3865" s="38"/>
      <c r="D3865" s="38"/>
    </row>
    <row r="3866" spans="3:4">
      <c r="C3866" s="38"/>
      <c r="D3866" s="38"/>
    </row>
    <row r="3867" spans="3:4">
      <c r="C3867" s="38"/>
      <c r="D3867" s="38"/>
    </row>
    <row r="3868" spans="3:4">
      <c r="C3868" s="38"/>
      <c r="D3868" s="38"/>
    </row>
    <row r="3869" spans="3:4">
      <c r="C3869" s="38"/>
      <c r="D3869" s="38"/>
    </row>
    <row r="3870" spans="3:4">
      <c r="C3870" s="38"/>
      <c r="D3870" s="38"/>
    </row>
    <row r="3871" spans="3:4">
      <c r="C3871" s="38"/>
      <c r="D3871" s="38"/>
    </row>
    <row r="3872" spans="3:4">
      <c r="C3872" s="38"/>
      <c r="D3872" s="38"/>
    </row>
    <row r="3873" spans="3:4">
      <c r="C3873" s="38"/>
      <c r="D3873" s="38"/>
    </row>
    <row r="3874" spans="3:4">
      <c r="C3874" s="38"/>
      <c r="D3874" s="38"/>
    </row>
    <row r="3875" spans="3:4">
      <c r="C3875" s="38"/>
      <c r="D3875" s="38"/>
    </row>
    <row r="3876" spans="3:4">
      <c r="C3876" s="38"/>
      <c r="D3876" s="38"/>
    </row>
    <row r="3877" spans="3:4">
      <c r="C3877" s="38"/>
      <c r="D3877" s="38"/>
    </row>
    <row r="3878" spans="3:4">
      <c r="C3878" s="38"/>
      <c r="D3878" s="38"/>
    </row>
    <row r="3879" spans="3:4">
      <c r="C3879" s="38"/>
      <c r="D3879" s="38"/>
    </row>
    <row r="3880" spans="3:4">
      <c r="C3880" s="38"/>
      <c r="D3880" s="38"/>
    </row>
    <row r="3881" spans="3:4">
      <c r="C3881" s="38"/>
      <c r="D3881" s="38"/>
    </row>
    <row r="3882" spans="3:4">
      <c r="C3882" s="38"/>
      <c r="D3882" s="38"/>
    </row>
    <row r="3883" spans="3:4">
      <c r="C3883" s="38"/>
      <c r="D3883" s="38"/>
    </row>
    <row r="3884" spans="3:4">
      <c r="C3884" s="38"/>
      <c r="D3884" s="38"/>
    </row>
    <row r="3885" spans="3:4">
      <c r="C3885" s="38"/>
      <c r="D3885" s="38"/>
    </row>
    <row r="3886" spans="3:4">
      <c r="C3886" s="38"/>
      <c r="D3886" s="38"/>
    </row>
    <row r="3887" spans="3:4">
      <c r="C3887" s="38"/>
      <c r="D3887" s="38"/>
    </row>
    <row r="3888" spans="3:4">
      <c r="C3888" s="38"/>
      <c r="D3888" s="38"/>
    </row>
    <row r="3889" spans="3:4">
      <c r="C3889" s="38"/>
      <c r="D3889" s="38"/>
    </row>
    <row r="3890" spans="3:4">
      <c r="C3890" s="38"/>
      <c r="D3890" s="38"/>
    </row>
    <row r="3891" spans="3:4">
      <c r="C3891" s="38"/>
      <c r="D3891" s="38"/>
    </row>
    <row r="3892" spans="3:4">
      <c r="C3892" s="38"/>
      <c r="D3892" s="38"/>
    </row>
    <row r="3893" spans="3:4">
      <c r="C3893" s="38"/>
      <c r="D3893" s="38"/>
    </row>
    <row r="3894" spans="3:4">
      <c r="C3894" s="38"/>
      <c r="D3894" s="38"/>
    </row>
    <row r="3895" spans="3:4">
      <c r="C3895" s="38"/>
      <c r="D3895" s="38"/>
    </row>
    <row r="3896" spans="3:4">
      <c r="C3896" s="38"/>
      <c r="D3896" s="38"/>
    </row>
    <row r="3897" spans="3:4">
      <c r="C3897" s="38"/>
      <c r="D3897" s="38"/>
    </row>
    <row r="3898" spans="3:4">
      <c r="C3898" s="38"/>
      <c r="D3898" s="38"/>
    </row>
    <row r="3899" spans="3:4">
      <c r="C3899" s="38"/>
      <c r="D3899" s="38"/>
    </row>
    <row r="3900" spans="3:4">
      <c r="C3900" s="38"/>
      <c r="D3900" s="38"/>
    </row>
    <row r="3901" spans="3:4">
      <c r="C3901" s="38"/>
      <c r="D3901" s="38"/>
    </row>
    <row r="3902" spans="3:4">
      <c r="C3902" s="38"/>
      <c r="D3902" s="38"/>
    </row>
    <row r="3903" spans="3:4">
      <c r="C3903" s="38"/>
      <c r="D3903" s="38"/>
    </row>
    <row r="3904" spans="3:4">
      <c r="C3904" s="38"/>
      <c r="D3904" s="38"/>
    </row>
    <row r="3905" spans="3:4">
      <c r="C3905" s="38"/>
      <c r="D3905" s="38"/>
    </row>
    <row r="3906" spans="3:4">
      <c r="C3906" s="38"/>
      <c r="D3906" s="38"/>
    </row>
    <row r="3907" spans="3:4">
      <c r="C3907" s="38"/>
      <c r="D3907" s="38"/>
    </row>
    <row r="3908" spans="3:4">
      <c r="C3908" s="38"/>
      <c r="D3908" s="38"/>
    </row>
    <row r="3909" spans="3:4">
      <c r="C3909" s="38"/>
      <c r="D3909" s="38"/>
    </row>
    <row r="3910" spans="3:4">
      <c r="C3910" s="38"/>
      <c r="D3910" s="38"/>
    </row>
    <row r="3911" spans="3:4">
      <c r="C3911" s="38"/>
      <c r="D3911" s="38"/>
    </row>
    <row r="3912" spans="3:4">
      <c r="C3912" s="38"/>
      <c r="D3912" s="38"/>
    </row>
    <row r="3913" spans="3:4">
      <c r="C3913" s="38"/>
      <c r="D3913" s="38"/>
    </row>
    <row r="3914" spans="3:4">
      <c r="C3914" s="38"/>
      <c r="D3914" s="38"/>
    </row>
    <row r="3915" spans="3:4">
      <c r="C3915" s="38"/>
      <c r="D3915" s="38"/>
    </row>
    <row r="3916" spans="3:4">
      <c r="C3916" s="38"/>
      <c r="D3916" s="38"/>
    </row>
    <row r="3917" spans="3:4">
      <c r="C3917" s="38"/>
      <c r="D3917" s="38"/>
    </row>
    <row r="3918" spans="3:4">
      <c r="C3918" s="38"/>
      <c r="D3918" s="38"/>
    </row>
    <row r="3919" spans="3:4">
      <c r="C3919" s="38"/>
      <c r="D3919" s="38"/>
    </row>
    <row r="3920" spans="3:4">
      <c r="C3920" s="38"/>
      <c r="D3920" s="38"/>
    </row>
    <row r="3921" spans="3:4">
      <c r="C3921" s="38"/>
      <c r="D3921" s="38"/>
    </row>
    <row r="3922" spans="3:4">
      <c r="C3922" s="38"/>
      <c r="D3922" s="38"/>
    </row>
    <row r="3923" spans="3:4">
      <c r="C3923" s="38"/>
      <c r="D3923" s="38"/>
    </row>
    <row r="3924" spans="3:4">
      <c r="C3924" s="38"/>
      <c r="D3924" s="38"/>
    </row>
    <row r="3925" spans="3:4">
      <c r="C3925" s="38"/>
      <c r="D3925" s="38"/>
    </row>
    <row r="3926" spans="3:4">
      <c r="C3926" s="38"/>
      <c r="D3926" s="38"/>
    </row>
    <row r="3927" spans="3:4">
      <c r="C3927" s="38"/>
      <c r="D3927" s="38"/>
    </row>
    <row r="3928" spans="3:4">
      <c r="C3928" s="38"/>
      <c r="D3928" s="38"/>
    </row>
    <row r="3929" spans="3:4">
      <c r="C3929" s="38"/>
      <c r="D3929" s="38"/>
    </row>
    <row r="3930" spans="3:4">
      <c r="C3930" s="38"/>
      <c r="D3930" s="38"/>
    </row>
    <row r="3931" spans="3:4">
      <c r="C3931" s="38"/>
      <c r="D3931" s="38"/>
    </row>
    <row r="3932" spans="3:4">
      <c r="C3932" s="38"/>
      <c r="D3932" s="38"/>
    </row>
    <row r="3933" spans="3:4">
      <c r="C3933" s="38"/>
      <c r="D3933" s="38"/>
    </row>
    <row r="3934" spans="3:4">
      <c r="C3934" s="38"/>
      <c r="D3934" s="38"/>
    </row>
    <row r="3935" spans="3:4">
      <c r="C3935" s="38"/>
      <c r="D3935" s="38"/>
    </row>
    <row r="3936" spans="3:4">
      <c r="C3936" s="38"/>
      <c r="D3936" s="38"/>
    </row>
    <row r="3937" spans="3:4">
      <c r="C3937" s="38"/>
      <c r="D3937" s="38"/>
    </row>
    <row r="3938" spans="3:4">
      <c r="C3938" s="38"/>
      <c r="D3938" s="38"/>
    </row>
    <row r="3939" spans="3:4">
      <c r="C3939" s="38"/>
      <c r="D3939" s="38"/>
    </row>
    <row r="3940" spans="3:4">
      <c r="C3940" s="38"/>
      <c r="D3940" s="38"/>
    </row>
    <row r="3941" spans="3:4">
      <c r="C3941" s="38"/>
      <c r="D3941" s="38"/>
    </row>
    <row r="3942" spans="3:4">
      <c r="C3942" s="38"/>
      <c r="D3942" s="38"/>
    </row>
    <row r="3943" spans="3:4">
      <c r="C3943" s="38"/>
      <c r="D3943" s="38"/>
    </row>
    <row r="3944" spans="3:4">
      <c r="C3944" s="38"/>
      <c r="D3944" s="38"/>
    </row>
    <row r="3945" spans="3:4">
      <c r="C3945" s="38"/>
      <c r="D3945" s="38"/>
    </row>
    <row r="3946" spans="3:4">
      <c r="C3946" s="38"/>
      <c r="D3946" s="38"/>
    </row>
    <row r="3947" spans="3:4">
      <c r="C3947" s="38"/>
      <c r="D3947" s="38"/>
    </row>
    <row r="3948" spans="3:4">
      <c r="C3948" s="38"/>
      <c r="D3948" s="38"/>
    </row>
    <row r="3949" spans="3:4">
      <c r="C3949" s="38"/>
      <c r="D3949" s="38"/>
    </row>
    <row r="3950" spans="3:4">
      <c r="C3950" s="38"/>
      <c r="D3950" s="38"/>
    </row>
    <row r="3951" spans="3:4">
      <c r="C3951" s="38"/>
      <c r="D3951" s="38"/>
    </row>
    <row r="3952" spans="3:4">
      <c r="C3952" s="38"/>
      <c r="D3952" s="38"/>
    </row>
    <row r="3953" spans="3:4">
      <c r="C3953" s="38"/>
      <c r="D3953" s="38"/>
    </row>
    <row r="3954" spans="3:4">
      <c r="C3954" s="38"/>
      <c r="D3954" s="38"/>
    </row>
    <row r="3955" spans="3:4">
      <c r="C3955" s="38"/>
      <c r="D3955" s="38"/>
    </row>
    <row r="3956" spans="3:4">
      <c r="C3956" s="38"/>
      <c r="D3956" s="38"/>
    </row>
    <row r="3957" spans="3:4">
      <c r="C3957" s="38"/>
      <c r="D3957" s="38"/>
    </row>
    <row r="3958" spans="3:4">
      <c r="C3958" s="38"/>
      <c r="D3958" s="38"/>
    </row>
    <row r="3959" spans="3:4">
      <c r="C3959" s="38"/>
      <c r="D3959" s="38"/>
    </row>
    <row r="3960" spans="3:4">
      <c r="C3960" s="38"/>
      <c r="D3960" s="38"/>
    </row>
    <row r="3961" spans="3:4">
      <c r="C3961" s="38"/>
      <c r="D3961" s="38"/>
    </row>
    <row r="3962" spans="3:4">
      <c r="C3962" s="38"/>
      <c r="D3962" s="38"/>
    </row>
    <row r="3963" spans="3:4">
      <c r="C3963" s="38"/>
      <c r="D3963" s="38"/>
    </row>
    <row r="3964" spans="3:4">
      <c r="C3964" s="38"/>
      <c r="D3964" s="38"/>
    </row>
    <row r="3965" spans="3:4">
      <c r="C3965" s="38"/>
      <c r="D3965" s="38"/>
    </row>
    <row r="3966" spans="3:4">
      <c r="C3966" s="38"/>
      <c r="D3966" s="38"/>
    </row>
    <row r="3967" spans="3:4">
      <c r="C3967" s="38"/>
      <c r="D3967" s="38"/>
    </row>
    <row r="3968" spans="3:4">
      <c r="C3968" s="38"/>
      <c r="D3968" s="38"/>
    </row>
    <row r="3969" spans="3:4">
      <c r="C3969" s="38"/>
      <c r="D3969" s="38"/>
    </row>
    <row r="3970" spans="3:4">
      <c r="C3970" s="38"/>
      <c r="D3970" s="38"/>
    </row>
    <row r="3971" spans="3:4">
      <c r="C3971" s="38"/>
      <c r="D3971" s="38"/>
    </row>
    <row r="3972" spans="3:4">
      <c r="C3972" s="38"/>
      <c r="D3972" s="38"/>
    </row>
    <row r="3973" spans="3:4">
      <c r="C3973" s="38"/>
      <c r="D3973" s="38"/>
    </row>
    <row r="3974" spans="3:4">
      <c r="C3974" s="38"/>
      <c r="D3974" s="38"/>
    </row>
    <row r="3975" spans="3:4">
      <c r="C3975" s="38"/>
      <c r="D3975" s="38"/>
    </row>
    <row r="3976" spans="3:4">
      <c r="C3976" s="38"/>
      <c r="D3976" s="38"/>
    </row>
    <row r="3977" spans="3:4">
      <c r="C3977" s="38"/>
      <c r="D3977" s="38"/>
    </row>
    <row r="3978" spans="3:4">
      <c r="C3978" s="38"/>
      <c r="D3978" s="38"/>
    </row>
    <row r="3979" spans="3:4">
      <c r="C3979" s="38"/>
      <c r="D3979" s="38"/>
    </row>
    <row r="3980" spans="3:4">
      <c r="C3980" s="38"/>
      <c r="D3980" s="38"/>
    </row>
    <row r="3981" spans="3:4">
      <c r="C3981" s="38"/>
      <c r="D3981" s="38"/>
    </row>
    <row r="3982" spans="3:4">
      <c r="C3982" s="38"/>
      <c r="D3982" s="38"/>
    </row>
    <row r="3983" spans="3:4">
      <c r="C3983" s="38"/>
      <c r="D3983" s="38"/>
    </row>
    <row r="3984" spans="3:4">
      <c r="C3984" s="38"/>
      <c r="D3984" s="38"/>
    </row>
    <row r="3985" spans="3:4">
      <c r="C3985" s="38"/>
      <c r="D3985" s="38"/>
    </row>
    <row r="3986" spans="3:4">
      <c r="C3986" s="38"/>
      <c r="D3986" s="38"/>
    </row>
    <row r="3987" spans="3:4">
      <c r="C3987" s="38"/>
      <c r="D3987" s="38"/>
    </row>
    <row r="3988" spans="3:4">
      <c r="C3988" s="38"/>
      <c r="D3988" s="38"/>
    </row>
    <row r="3989" spans="3:4">
      <c r="C3989" s="38"/>
      <c r="D3989" s="38"/>
    </row>
    <row r="3990" spans="3:4">
      <c r="C3990" s="38"/>
      <c r="D3990" s="38"/>
    </row>
    <row r="3991" spans="3:4">
      <c r="C3991" s="38"/>
      <c r="D3991" s="38"/>
    </row>
    <row r="3992" spans="3:4">
      <c r="C3992" s="38"/>
      <c r="D3992" s="38"/>
    </row>
    <row r="3993" spans="3:4">
      <c r="C3993" s="38"/>
      <c r="D3993" s="38"/>
    </row>
    <row r="3994" spans="3:4">
      <c r="C3994" s="38"/>
      <c r="D3994" s="38"/>
    </row>
    <row r="3995" spans="3:4">
      <c r="C3995" s="38"/>
      <c r="D3995" s="38"/>
    </row>
    <row r="3996" spans="3:4">
      <c r="C3996" s="38"/>
      <c r="D3996" s="38"/>
    </row>
    <row r="3997" spans="3:4">
      <c r="C3997" s="38"/>
      <c r="D3997" s="38"/>
    </row>
    <row r="3998" spans="3:4">
      <c r="C3998" s="38"/>
      <c r="D3998" s="38"/>
    </row>
    <row r="3999" spans="3:4">
      <c r="C3999" s="38"/>
      <c r="D3999" s="38"/>
    </row>
    <row r="4000" spans="3:4">
      <c r="C4000" s="38"/>
      <c r="D4000" s="38"/>
    </row>
    <row r="4001" spans="3:4">
      <c r="C4001" s="38"/>
      <c r="D4001" s="38"/>
    </row>
    <row r="4002" spans="3:4">
      <c r="C4002" s="38"/>
      <c r="D4002" s="38"/>
    </row>
    <row r="4003" spans="3:4">
      <c r="C4003" s="38"/>
      <c r="D4003" s="38"/>
    </row>
    <row r="4004" spans="3:4">
      <c r="C4004" s="38"/>
      <c r="D4004" s="38"/>
    </row>
    <row r="4005" spans="3:4">
      <c r="C4005" s="38"/>
      <c r="D4005" s="38"/>
    </row>
    <row r="4006" spans="3:4">
      <c r="C4006" s="38"/>
      <c r="D4006" s="38"/>
    </row>
    <row r="4007" spans="3:4">
      <c r="C4007" s="38"/>
      <c r="D4007" s="38"/>
    </row>
    <row r="4008" spans="3:4">
      <c r="C4008" s="38"/>
      <c r="D4008" s="38"/>
    </row>
    <row r="4009" spans="3:4">
      <c r="C4009" s="38"/>
      <c r="D4009" s="38"/>
    </row>
    <row r="4010" spans="3:4">
      <c r="C4010" s="38"/>
      <c r="D4010" s="38"/>
    </row>
    <row r="4011" spans="3:4">
      <c r="C4011" s="38"/>
      <c r="D4011" s="38"/>
    </row>
    <row r="4012" spans="3:4">
      <c r="C4012" s="38"/>
      <c r="D4012" s="38"/>
    </row>
    <row r="4013" spans="3:4">
      <c r="C4013" s="38"/>
      <c r="D4013" s="38"/>
    </row>
    <row r="4014" spans="3:4">
      <c r="C4014" s="38"/>
      <c r="D4014" s="38"/>
    </row>
    <row r="4015" spans="3:4">
      <c r="C4015" s="38"/>
      <c r="D4015" s="38"/>
    </row>
    <row r="4016" spans="3:4">
      <c r="C4016" s="38"/>
      <c r="D4016" s="38"/>
    </row>
    <row r="4017" spans="3:4">
      <c r="C4017" s="38"/>
      <c r="D4017" s="38"/>
    </row>
    <row r="4018" spans="3:4">
      <c r="C4018" s="38"/>
      <c r="D4018" s="38"/>
    </row>
    <row r="4019" spans="3:4">
      <c r="C4019" s="38"/>
      <c r="D4019" s="38"/>
    </row>
    <row r="4020" spans="3:4">
      <c r="C4020" s="38"/>
      <c r="D4020" s="38"/>
    </row>
    <row r="4021" spans="3:4">
      <c r="C4021" s="38"/>
      <c r="D4021" s="38"/>
    </row>
    <row r="4022" spans="3:4">
      <c r="C4022" s="38"/>
      <c r="D4022" s="38"/>
    </row>
    <row r="4023" spans="3:4">
      <c r="C4023" s="38"/>
      <c r="D4023" s="38"/>
    </row>
    <row r="4024" spans="3:4">
      <c r="C4024" s="38"/>
      <c r="D4024" s="38"/>
    </row>
    <row r="4025" spans="3:4">
      <c r="C4025" s="38"/>
      <c r="D4025" s="38"/>
    </row>
    <row r="4026" spans="3:4">
      <c r="C4026" s="38"/>
      <c r="D4026" s="38"/>
    </row>
    <row r="4027" spans="3:4">
      <c r="C4027" s="38"/>
      <c r="D4027" s="38"/>
    </row>
    <row r="4028" spans="3:4">
      <c r="C4028" s="38"/>
      <c r="D4028" s="38"/>
    </row>
    <row r="4029" spans="3:4">
      <c r="C4029" s="38"/>
      <c r="D4029" s="38"/>
    </row>
    <row r="4030" spans="3:4">
      <c r="C4030" s="38"/>
      <c r="D4030" s="38"/>
    </row>
    <row r="4031" spans="3:4">
      <c r="C4031" s="38"/>
      <c r="D4031" s="38"/>
    </row>
    <row r="4032" spans="3:4">
      <c r="C4032" s="38"/>
      <c r="D4032" s="38"/>
    </row>
    <row r="4033" spans="3:4">
      <c r="C4033" s="38"/>
      <c r="D4033" s="38"/>
    </row>
    <row r="4034" spans="3:4">
      <c r="C4034" s="38"/>
      <c r="D4034" s="38"/>
    </row>
    <row r="4035" spans="3:4">
      <c r="C4035" s="38"/>
      <c r="D4035" s="38"/>
    </row>
    <row r="4036" spans="3:4">
      <c r="C4036" s="38"/>
      <c r="D4036" s="38"/>
    </row>
    <row r="4037" spans="3:4">
      <c r="C4037" s="38"/>
      <c r="D4037" s="38"/>
    </row>
    <row r="4038" spans="3:4">
      <c r="C4038" s="38"/>
      <c r="D4038" s="38"/>
    </row>
    <row r="4039" spans="3:4">
      <c r="C4039" s="38"/>
      <c r="D4039" s="38"/>
    </row>
    <row r="4040" spans="3:4">
      <c r="C4040" s="38"/>
      <c r="D4040" s="38"/>
    </row>
    <row r="4041" spans="3:4">
      <c r="C4041" s="38"/>
      <c r="D4041" s="38"/>
    </row>
    <row r="4042" spans="3:4">
      <c r="C4042" s="38"/>
      <c r="D4042" s="38"/>
    </row>
    <row r="4043" spans="3:4">
      <c r="C4043" s="38"/>
      <c r="D4043" s="38"/>
    </row>
    <row r="4044" spans="3:4">
      <c r="C4044" s="38"/>
      <c r="D4044" s="38"/>
    </row>
    <row r="4045" spans="3:4">
      <c r="C4045" s="38"/>
      <c r="D4045" s="38"/>
    </row>
    <row r="4046" spans="3:4">
      <c r="C4046" s="38"/>
      <c r="D4046" s="38"/>
    </row>
    <row r="4047" spans="3:4">
      <c r="C4047" s="38"/>
      <c r="D4047" s="38"/>
    </row>
    <row r="4048" spans="3:4">
      <c r="C4048" s="38"/>
      <c r="D4048" s="38"/>
    </row>
    <row r="4049" spans="3:4">
      <c r="C4049" s="38"/>
      <c r="D4049" s="38"/>
    </row>
    <row r="4050" spans="3:4">
      <c r="C4050" s="38"/>
      <c r="D4050" s="38"/>
    </row>
    <row r="4051" spans="3:4">
      <c r="C4051" s="38"/>
      <c r="D4051" s="38"/>
    </row>
    <row r="4052" spans="3:4">
      <c r="C4052" s="38"/>
      <c r="D4052" s="38"/>
    </row>
    <row r="4053" spans="3:4">
      <c r="C4053" s="38"/>
      <c r="D4053" s="38"/>
    </row>
    <row r="4054" spans="3:4">
      <c r="C4054" s="38"/>
      <c r="D4054" s="38"/>
    </row>
    <row r="4055" spans="3:4">
      <c r="C4055" s="38"/>
      <c r="D4055" s="38"/>
    </row>
    <row r="4056" spans="3:4">
      <c r="C4056" s="38"/>
      <c r="D4056" s="38"/>
    </row>
    <row r="4057" spans="3:4">
      <c r="C4057" s="38"/>
      <c r="D4057" s="38"/>
    </row>
    <row r="4058" spans="3:4">
      <c r="C4058" s="38"/>
      <c r="D4058" s="38"/>
    </row>
    <row r="4059" spans="3:4">
      <c r="C4059" s="38"/>
      <c r="D4059" s="38"/>
    </row>
    <row r="4060" spans="3:4">
      <c r="C4060" s="38"/>
      <c r="D4060" s="38"/>
    </row>
    <row r="4061" spans="3:4">
      <c r="C4061" s="38"/>
      <c r="D4061" s="38"/>
    </row>
    <row r="4062" spans="3:4">
      <c r="C4062" s="38"/>
      <c r="D4062" s="38"/>
    </row>
    <row r="4063" spans="3:4">
      <c r="C4063" s="38"/>
      <c r="D4063" s="38"/>
    </row>
    <row r="4064" spans="3:4">
      <c r="C4064" s="38"/>
      <c r="D4064" s="38"/>
    </row>
    <row r="4065" spans="3:4">
      <c r="C4065" s="38"/>
      <c r="D4065" s="38"/>
    </row>
    <row r="4066" spans="3:4">
      <c r="C4066" s="38"/>
      <c r="D4066" s="38"/>
    </row>
    <row r="4067" spans="3:4">
      <c r="C4067" s="38"/>
      <c r="D4067" s="38"/>
    </row>
    <row r="4068" spans="3:4">
      <c r="C4068" s="38"/>
      <c r="D4068" s="38"/>
    </row>
    <row r="4069" spans="3:4">
      <c r="C4069" s="38"/>
      <c r="D4069" s="38"/>
    </row>
    <row r="4070" spans="3:4">
      <c r="C4070" s="38"/>
      <c r="D4070" s="38"/>
    </row>
    <row r="4071" spans="3:4">
      <c r="C4071" s="38"/>
      <c r="D4071" s="38"/>
    </row>
    <row r="4072" spans="3:4">
      <c r="C4072" s="38"/>
      <c r="D4072" s="38"/>
    </row>
    <row r="4073" spans="3:4">
      <c r="C4073" s="38"/>
      <c r="D4073" s="38"/>
    </row>
    <row r="4074" spans="3:4">
      <c r="C4074" s="38"/>
      <c r="D4074" s="38"/>
    </row>
    <row r="4075" spans="3:4">
      <c r="C4075" s="38"/>
      <c r="D4075" s="38"/>
    </row>
    <row r="4076" spans="3:4">
      <c r="C4076" s="38"/>
      <c r="D4076" s="38"/>
    </row>
    <row r="4077" spans="3:4">
      <c r="C4077" s="38"/>
      <c r="D4077" s="38"/>
    </row>
    <row r="4078" spans="3:4">
      <c r="C4078" s="38"/>
      <c r="D4078" s="38"/>
    </row>
    <row r="4079" spans="3:4">
      <c r="C4079" s="38"/>
      <c r="D4079" s="38"/>
    </row>
    <row r="4080" spans="3:4">
      <c r="C4080" s="38"/>
      <c r="D4080" s="38"/>
    </row>
    <row r="4081" spans="3:4">
      <c r="C4081" s="38"/>
      <c r="D4081" s="38"/>
    </row>
    <row r="4082" spans="3:4">
      <c r="C4082" s="38"/>
      <c r="D4082" s="38"/>
    </row>
    <row r="4083" spans="3:4">
      <c r="C4083" s="38"/>
      <c r="D4083" s="38"/>
    </row>
    <row r="4084" spans="3:4">
      <c r="C4084" s="38"/>
      <c r="D4084" s="38"/>
    </row>
    <row r="4085" spans="3:4">
      <c r="C4085" s="38"/>
      <c r="D4085" s="38"/>
    </row>
    <row r="4086" spans="3:4">
      <c r="C4086" s="38"/>
      <c r="D4086" s="38"/>
    </row>
    <row r="4087" spans="3:4">
      <c r="C4087" s="38"/>
      <c r="D4087" s="38"/>
    </row>
    <row r="4088" spans="3:4">
      <c r="C4088" s="38"/>
      <c r="D4088" s="38"/>
    </row>
    <row r="4089" spans="3:4">
      <c r="C4089" s="38"/>
      <c r="D4089" s="38"/>
    </row>
    <row r="4090" spans="3:4">
      <c r="C4090" s="38"/>
      <c r="D4090" s="38"/>
    </row>
    <row r="4091" spans="3:4">
      <c r="C4091" s="38"/>
      <c r="D4091" s="38"/>
    </row>
    <row r="4092" spans="3:4">
      <c r="C4092" s="38"/>
      <c r="D4092" s="38"/>
    </row>
    <row r="4093" spans="3:4">
      <c r="C4093" s="38"/>
      <c r="D4093" s="38"/>
    </row>
    <row r="4094" spans="3:4">
      <c r="C4094" s="38"/>
      <c r="D4094" s="38"/>
    </row>
    <row r="4095" spans="3:4">
      <c r="C4095" s="38"/>
      <c r="D4095" s="38"/>
    </row>
    <row r="4096" spans="3:4">
      <c r="C4096" s="38"/>
      <c r="D4096" s="38"/>
    </row>
    <row r="4097" spans="3:4">
      <c r="C4097" s="38"/>
      <c r="D4097" s="38"/>
    </row>
    <row r="4098" spans="3:4">
      <c r="C4098" s="38"/>
      <c r="D4098" s="38"/>
    </row>
    <row r="4099" spans="3:4">
      <c r="C4099" s="38"/>
      <c r="D4099" s="38"/>
    </row>
    <row r="4100" spans="3:4">
      <c r="C4100" s="38"/>
      <c r="D4100" s="38"/>
    </row>
    <row r="4101" spans="3:4">
      <c r="C4101" s="38"/>
      <c r="D4101" s="38"/>
    </row>
    <row r="4102" spans="3:4">
      <c r="C4102" s="38"/>
      <c r="D4102" s="38"/>
    </row>
    <row r="4103" spans="3:4">
      <c r="C4103" s="38"/>
      <c r="D4103" s="38"/>
    </row>
    <row r="4104" spans="3:4">
      <c r="C4104" s="38"/>
      <c r="D4104" s="38"/>
    </row>
    <row r="4105" spans="3:4">
      <c r="C4105" s="38"/>
      <c r="D4105" s="38"/>
    </row>
    <row r="4106" spans="3:4">
      <c r="C4106" s="38"/>
      <c r="D4106" s="38"/>
    </row>
    <row r="4107" spans="3:4">
      <c r="C4107" s="38"/>
      <c r="D4107" s="38"/>
    </row>
    <row r="4108" spans="3:4">
      <c r="C4108" s="38"/>
      <c r="D4108" s="38"/>
    </row>
    <row r="4109" spans="3:4">
      <c r="C4109" s="38"/>
      <c r="D4109" s="38"/>
    </row>
    <row r="4110" spans="3:4">
      <c r="C4110" s="38"/>
      <c r="D4110" s="38"/>
    </row>
    <row r="4111" spans="3:4">
      <c r="C4111" s="38"/>
      <c r="D4111" s="38"/>
    </row>
    <row r="4112" spans="3:4">
      <c r="C4112" s="38"/>
      <c r="D4112" s="38"/>
    </row>
    <row r="4113" spans="3:4">
      <c r="C4113" s="38"/>
      <c r="D4113" s="38"/>
    </row>
    <row r="4114" spans="3:4">
      <c r="C4114" s="38"/>
      <c r="D4114" s="38"/>
    </row>
    <row r="4115" spans="3:4">
      <c r="C4115" s="38"/>
      <c r="D4115" s="38"/>
    </row>
    <row r="4116" spans="3:4">
      <c r="C4116" s="38"/>
      <c r="D4116" s="38"/>
    </row>
    <row r="4117" spans="3:4">
      <c r="C4117" s="38"/>
      <c r="D4117" s="38"/>
    </row>
    <row r="4118" spans="3:4">
      <c r="C4118" s="38"/>
      <c r="D4118" s="38"/>
    </row>
    <row r="4119" spans="3:4">
      <c r="C4119" s="38"/>
      <c r="D4119" s="38"/>
    </row>
    <row r="4120" spans="3:4">
      <c r="C4120" s="38"/>
      <c r="D4120" s="38"/>
    </row>
    <row r="4121" spans="3:4">
      <c r="C4121" s="38"/>
      <c r="D4121" s="38"/>
    </row>
    <row r="4122" spans="3:4">
      <c r="C4122" s="38"/>
      <c r="D4122" s="38"/>
    </row>
    <row r="4123" spans="3:4">
      <c r="C4123" s="38"/>
      <c r="D4123" s="38"/>
    </row>
    <row r="4124" spans="3:4">
      <c r="C4124" s="38"/>
      <c r="D4124" s="38"/>
    </row>
    <row r="4125" spans="3:4">
      <c r="C4125" s="38"/>
      <c r="D4125" s="38"/>
    </row>
    <row r="4126" spans="3:4">
      <c r="C4126" s="38"/>
      <c r="D4126" s="38"/>
    </row>
    <row r="4127" spans="3:4">
      <c r="C4127" s="38"/>
      <c r="D4127" s="38"/>
    </row>
    <row r="4128" spans="3:4">
      <c r="C4128" s="38"/>
      <c r="D4128" s="38"/>
    </row>
    <row r="4129" spans="3:4">
      <c r="C4129" s="38"/>
      <c r="D4129" s="38"/>
    </row>
    <row r="4130" spans="3:4">
      <c r="C4130" s="38"/>
      <c r="D4130" s="38"/>
    </row>
    <row r="4131" spans="3:4">
      <c r="C4131" s="38"/>
      <c r="D4131" s="38"/>
    </row>
    <row r="4132" spans="3:4">
      <c r="C4132" s="38"/>
      <c r="D4132" s="38"/>
    </row>
    <row r="4133" spans="3:4">
      <c r="C4133" s="38"/>
      <c r="D4133" s="38"/>
    </row>
    <row r="4134" spans="3:4">
      <c r="C4134" s="38"/>
      <c r="D4134" s="38"/>
    </row>
    <row r="4135" spans="3:4">
      <c r="C4135" s="38"/>
      <c r="D4135" s="38"/>
    </row>
    <row r="4136" spans="3:4">
      <c r="C4136" s="38"/>
      <c r="D4136" s="38"/>
    </row>
    <row r="4137" spans="3:4">
      <c r="C4137" s="38"/>
      <c r="D4137" s="38"/>
    </row>
    <row r="4138" spans="3:4">
      <c r="C4138" s="38"/>
      <c r="D4138" s="38"/>
    </row>
    <row r="4139" spans="3:4">
      <c r="C4139" s="38"/>
      <c r="D4139" s="38"/>
    </row>
    <row r="4140" spans="3:4">
      <c r="C4140" s="38"/>
      <c r="D4140" s="38"/>
    </row>
    <row r="4141" spans="3:4">
      <c r="C4141" s="38"/>
      <c r="D4141" s="38"/>
    </row>
    <row r="4142" spans="3:4">
      <c r="C4142" s="38"/>
      <c r="D4142" s="38"/>
    </row>
    <row r="4143" spans="3:4">
      <c r="C4143" s="38"/>
      <c r="D4143" s="38"/>
    </row>
    <row r="4144" spans="3:4">
      <c r="C4144" s="38"/>
      <c r="D4144" s="38"/>
    </row>
    <row r="4145" spans="3:4">
      <c r="C4145" s="38"/>
      <c r="D4145" s="38"/>
    </row>
    <row r="4146" spans="3:4">
      <c r="C4146" s="38"/>
      <c r="D4146" s="38"/>
    </row>
    <row r="4147" spans="3:4">
      <c r="C4147" s="38"/>
      <c r="D4147" s="38"/>
    </row>
    <row r="4148" spans="3:4">
      <c r="C4148" s="38"/>
      <c r="D4148" s="38"/>
    </row>
    <row r="4149" spans="3:4">
      <c r="C4149" s="38"/>
      <c r="D4149" s="38"/>
    </row>
    <row r="4150" spans="3:4">
      <c r="C4150" s="38"/>
      <c r="D4150" s="38"/>
    </row>
    <row r="4151" spans="3:4">
      <c r="C4151" s="38"/>
      <c r="D4151" s="38"/>
    </row>
    <row r="4152" spans="3:4">
      <c r="C4152" s="38"/>
      <c r="D4152" s="38"/>
    </row>
    <row r="4153" spans="3:4">
      <c r="C4153" s="38"/>
      <c r="D4153" s="38"/>
    </row>
    <row r="4154" spans="3:4">
      <c r="C4154" s="38"/>
      <c r="D4154" s="38"/>
    </row>
    <row r="4155" spans="3:4">
      <c r="C4155" s="38"/>
      <c r="D4155" s="38"/>
    </row>
    <row r="4156" spans="3:4">
      <c r="C4156" s="38"/>
      <c r="D4156" s="38"/>
    </row>
    <row r="4157" spans="3:4">
      <c r="C4157" s="38"/>
      <c r="D4157" s="38"/>
    </row>
    <row r="4158" spans="3:4">
      <c r="C4158" s="38"/>
      <c r="D4158" s="38"/>
    </row>
    <row r="4159" spans="3:4">
      <c r="C4159" s="38"/>
      <c r="D4159" s="38"/>
    </row>
    <row r="4160" spans="3:4">
      <c r="C4160" s="38"/>
      <c r="D4160" s="38"/>
    </row>
    <row r="4161" spans="3:4">
      <c r="C4161" s="38"/>
      <c r="D4161" s="38"/>
    </row>
    <row r="4162" spans="3:4">
      <c r="C4162" s="38"/>
      <c r="D4162" s="38"/>
    </row>
    <row r="4163" spans="3:4">
      <c r="C4163" s="38"/>
      <c r="D4163" s="38"/>
    </row>
    <row r="4164" spans="3:4">
      <c r="C4164" s="38"/>
      <c r="D4164" s="38"/>
    </row>
    <row r="4165" spans="3:4">
      <c r="C4165" s="38"/>
      <c r="D4165" s="38"/>
    </row>
    <row r="4166" spans="3:4">
      <c r="C4166" s="38"/>
      <c r="D4166" s="38"/>
    </row>
    <row r="4167" spans="3:4">
      <c r="C4167" s="38"/>
      <c r="D4167" s="38"/>
    </row>
    <row r="4168" spans="3:4">
      <c r="C4168" s="38"/>
      <c r="D4168" s="38"/>
    </row>
    <row r="4169" spans="3:4">
      <c r="C4169" s="38"/>
      <c r="D4169" s="38"/>
    </row>
    <row r="4170" spans="3:4">
      <c r="C4170" s="38"/>
      <c r="D4170" s="38"/>
    </row>
    <row r="4171" spans="3:4">
      <c r="C4171" s="38"/>
      <c r="D4171" s="38"/>
    </row>
    <row r="4172" spans="3:4">
      <c r="C4172" s="38"/>
      <c r="D4172" s="38"/>
    </row>
    <row r="4173" spans="3:4">
      <c r="C4173" s="38"/>
      <c r="D4173" s="38"/>
    </row>
    <row r="4174" spans="3:4">
      <c r="C4174" s="38"/>
      <c r="D4174" s="38"/>
    </row>
    <row r="4175" spans="3:4">
      <c r="C4175" s="38"/>
      <c r="D4175" s="38"/>
    </row>
    <row r="4176" spans="3:4">
      <c r="C4176" s="38"/>
      <c r="D4176" s="38"/>
    </row>
    <row r="4177" spans="3:4">
      <c r="C4177" s="38"/>
      <c r="D4177" s="38"/>
    </row>
    <row r="4178" spans="3:4">
      <c r="C4178" s="38"/>
      <c r="D4178" s="38"/>
    </row>
    <row r="4179" spans="3:4">
      <c r="C4179" s="38"/>
      <c r="D4179" s="38"/>
    </row>
    <row r="4180" spans="3:4">
      <c r="C4180" s="38"/>
      <c r="D4180" s="38"/>
    </row>
    <row r="4181" spans="3:4">
      <c r="C4181" s="38"/>
      <c r="D4181" s="38"/>
    </row>
    <row r="4182" spans="3:4">
      <c r="C4182" s="38"/>
      <c r="D4182" s="38"/>
    </row>
    <row r="4183" spans="3:4">
      <c r="C4183" s="38"/>
      <c r="D4183" s="38"/>
    </row>
    <row r="4184" spans="3:4">
      <c r="C4184" s="38"/>
      <c r="D4184" s="38"/>
    </row>
    <row r="4185" spans="3:4">
      <c r="C4185" s="38"/>
      <c r="D4185" s="38"/>
    </row>
    <row r="4186" spans="3:4">
      <c r="C4186" s="38"/>
      <c r="D4186" s="38"/>
    </row>
    <row r="4187" spans="3:4">
      <c r="C4187" s="38"/>
      <c r="D4187" s="38"/>
    </row>
    <row r="4188" spans="3:4">
      <c r="C4188" s="38"/>
      <c r="D4188" s="38"/>
    </row>
    <row r="4189" spans="3:4">
      <c r="C4189" s="38"/>
      <c r="D4189" s="38"/>
    </row>
    <row r="4190" spans="3:4">
      <c r="C4190" s="38"/>
      <c r="D4190" s="38"/>
    </row>
    <row r="4191" spans="3:4">
      <c r="C4191" s="38"/>
      <c r="D4191" s="38"/>
    </row>
    <row r="4192" spans="3:4">
      <c r="C4192" s="38"/>
      <c r="D4192" s="38"/>
    </row>
    <row r="4193" spans="3:4">
      <c r="C4193" s="38"/>
      <c r="D4193" s="38"/>
    </row>
    <row r="4194" spans="3:4">
      <c r="C4194" s="38"/>
      <c r="D4194" s="38"/>
    </row>
    <row r="4195" spans="3:4">
      <c r="C4195" s="38"/>
      <c r="D4195" s="38"/>
    </row>
    <row r="4196" spans="3:4">
      <c r="C4196" s="38"/>
      <c r="D4196" s="38"/>
    </row>
    <row r="4197" spans="3:4">
      <c r="C4197" s="38"/>
      <c r="D4197" s="38"/>
    </row>
    <row r="4198" spans="3:4">
      <c r="C4198" s="38"/>
      <c r="D4198" s="38"/>
    </row>
    <row r="4199" spans="3:4">
      <c r="C4199" s="38"/>
      <c r="D4199" s="38"/>
    </row>
    <row r="4200" spans="3:4">
      <c r="C4200" s="38"/>
      <c r="D4200" s="38"/>
    </row>
    <row r="4201" spans="3:4">
      <c r="C4201" s="38"/>
      <c r="D4201" s="38"/>
    </row>
    <row r="4202" spans="3:4">
      <c r="C4202" s="38"/>
      <c r="D4202" s="38"/>
    </row>
    <row r="4203" spans="3:4">
      <c r="C4203" s="38"/>
      <c r="D4203" s="38"/>
    </row>
    <row r="4204" spans="3:4">
      <c r="C4204" s="38"/>
      <c r="D4204" s="38"/>
    </row>
    <row r="4205" spans="3:4">
      <c r="C4205" s="38"/>
      <c r="D4205" s="38"/>
    </row>
    <row r="4206" spans="3:4">
      <c r="C4206" s="38"/>
      <c r="D4206" s="38"/>
    </row>
    <row r="4207" spans="3:4">
      <c r="C4207" s="38"/>
      <c r="D4207" s="38"/>
    </row>
    <row r="4208" spans="3:4">
      <c r="C4208" s="38"/>
      <c r="D4208" s="38"/>
    </row>
    <row r="4209" spans="3:4">
      <c r="C4209" s="38"/>
      <c r="D4209" s="38"/>
    </row>
    <row r="4210" spans="3:4">
      <c r="C4210" s="38"/>
      <c r="D4210" s="38"/>
    </row>
    <row r="4211" spans="3:4">
      <c r="C4211" s="38"/>
      <c r="D4211" s="38"/>
    </row>
    <row r="4212" spans="3:4">
      <c r="C4212" s="38"/>
      <c r="D4212" s="38"/>
    </row>
    <row r="4213" spans="3:4">
      <c r="C4213" s="38"/>
      <c r="D4213" s="38"/>
    </row>
    <row r="4214" spans="3:4">
      <c r="C4214" s="38"/>
      <c r="D4214" s="38"/>
    </row>
    <row r="4215" spans="3:4">
      <c r="C4215" s="38"/>
      <c r="D4215" s="38"/>
    </row>
    <row r="4216" spans="3:4">
      <c r="C4216" s="38"/>
      <c r="D4216" s="38"/>
    </row>
    <row r="4217" spans="3:4">
      <c r="C4217" s="38"/>
      <c r="D4217" s="38"/>
    </row>
    <row r="4218" spans="3:4">
      <c r="C4218" s="38"/>
      <c r="D4218" s="38"/>
    </row>
    <row r="4219" spans="3:4">
      <c r="C4219" s="38"/>
      <c r="D4219" s="38"/>
    </row>
    <row r="4220" spans="3:4">
      <c r="C4220" s="38"/>
      <c r="D4220" s="38"/>
    </row>
    <row r="4221" spans="3:4">
      <c r="C4221" s="38"/>
      <c r="D4221" s="38"/>
    </row>
    <row r="4222" spans="3:4">
      <c r="C4222" s="38"/>
      <c r="D4222" s="38"/>
    </row>
    <row r="4223" spans="3:4">
      <c r="C4223" s="38"/>
      <c r="D4223" s="38"/>
    </row>
    <row r="4224" spans="3:4">
      <c r="C4224" s="38"/>
      <c r="D4224" s="38"/>
    </row>
    <row r="4225" spans="3:4">
      <c r="C4225" s="38"/>
      <c r="D4225" s="38"/>
    </row>
    <row r="4226" spans="3:4">
      <c r="C4226" s="38"/>
      <c r="D4226" s="38"/>
    </row>
    <row r="4227" spans="3:4">
      <c r="C4227" s="38"/>
      <c r="D4227" s="38"/>
    </row>
    <row r="4228" spans="3:4">
      <c r="C4228" s="38"/>
      <c r="D4228" s="38"/>
    </row>
    <row r="4229" spans="3:4">
      <c r="C4229" s="38"/>
      <c r="D4229" s="38"/>
    </row>
    <row r="4230" spans="3:4">
      <c r="C4230" s="38"/>
      <c r="D4230" s="38"/>
    </row>
    <row r="4231" spans="3:4">
      <c r="C4231" s="38"/>
      <c r="D4231" s="38"/>
    </row>
    <row r="4232" spans="3:4">
      <c r="C4232" s="38"/>
      <c r="D4232" s="38"/>
    </row>
    <row r="4233" spans="3:4">
      <c r="C4233" s="38"/>
      <c r="D4233" s="38"/>
    </row>
    <row r="4234" spans="3:4">
      <c r="C4234" s="38"/>
      <c r="D4234" s="38"/>
    </row>
    <row r="4235" spans="3:4">
      <c r="C4235" s="38"/>
      <c r="D4235" s="38"/>
    </row>
    <row r="4236" spans="3:4">
      <c r="C4236" s="38"/>
      <c r="D4236" s="38"/>
    </row>
    <row r="4237" spans="3:4">
      <c r="C4237" s="38"/>
      <c r="D4237" s="38"/>
    </row>
    <row r="4238" spans="3:4">
      <c r="C4238" s="38"/>
      <c r="D4238" s="38"/>
    </row>
    <row r="4239" spans="3:4">
      <c r="C4239" s="38"/>
      <c r="D4239" s="38"/>
    </row>
    <row r="4240" spans="3:4">
      <c r="C4240" s="38"/>
      <c r="D4240" s="38"/>
    </row>
    <row r="4241" spans="3:4">
      <c r="C4241" s="38"/>
      <c r="D4241" s="38"/>
    </row>
    <row r="4242" spans="3:4">
      <c r="C4242" s="38"/>
      <c r="D4242" s="38"/>
    </row>
    <row r="4243" spans="3:4">
      <c r="C4243" s="38"/>
      <c r="D4243" s="38"/>
    </row>
    <row r="4244" spans="3:4">
      <c r="C4244" s="38"/>
      <c r="D4244" s="38"/>
    </row>
    <row r="4245" spans="3:4">
      <c r="C4245" s="38"/>
      <c r="D4245" s="38"/>
    </row>
    <row r="4246" spans="3:4">
      <c r="C4246" s="38"/>
      <c r="D4246" s="38"/>
    </row>
    <row r="4247" spans="3:4">
      <c r="C4247" s="38"/>
      <c r="D4247" s="38"/>
    </row>
    <row r="4248" spans="3:4">
      <c r="C4248" s="38"/>
      <c r="D4248" s="38"/>
    </row>
    <row r="4249" spans="3:4">
      <c r="C4249" s="38"/>
      <c r="D4249" s="38"/>
    </row>
    <row r="4250" spans="3:4">
      <c r="C4250" s="38"/>
      <c r="D4250" s="38"/>
    </row>
    <row r="4251" spans="3:4">
      <c r="C4251" s="38"/>
      <c r="D4251" s="38"/>
    </row>
    <row r="4252" spans="3:4">
      <c r="C4252" s="38"/>
      <c r="D4252" s="38"/>
    </row>
    <row r="4253" spans="3:4">
      <c r="C4253" s="38"/>
      <c r="D4253" s="38"/>
    </row>
    <row r="4254" spans="3:4">
      <c r="C4254" s="38"/>
      <c r="D4254" s="38"/>
    </row>
    <row r="4255" spans="3:4">
      <c r="C4255" s="38"/>
      <c r="D4255" s="38"/>
    </row>
    <row r="4256" spans="3:4">
      <c r="C4256" s="38"/>
      <c r="D4256" s="38"/>
    </row>
    <row r="4257" spans="3:4">
      <c r="C4257" s="38"/>
      <c r="D4257" s="38"/>
    </row>
    <row r="4258" spans="3:4">
      <c r="C4258" s="38"/>
      <c r="D4258" s="38"/>
    </row>
    <row r="4259" spans="3:4">
      <c r="C4259" s="38"/>
      <c r="D4259" s="38"/>
    </row>
    <row r="4260" spans="3:4">
      <c r="C4260" s="38"/>
      <c r="D4260" s="38"/>
    </row>
    <row r="4261" spans="3:4">
      <c r="C4261" s="38"/>
      <c r="D4261" s="38"/>
    </row>
    <row r="4262" spans="3:4">
      <c r="C4262" s="38"/>
      <c r="D4262" s="38"/>
    </row>
    <row r="4263" spans="3:4">
      <c r="C4263" s="38"/>
      <c r="D4263" s="38"/>
    </row>
    <row r="4264" spans="3:4">
      <c r="C4264" s="38"/>
      <c r="D4264" s="38"/>
    </row>
    <row r="4265" spans="3:4">
      <c r="C4265" s="38"/>
      <c r="D4265" s="38"/>
    </row>
    <row r="4266" spans="3:4">
      <c r="C4266" s="38"/>
      <c r="D4266" s="38"/>
    </row>
    <row r="4267" spans="3:4">
      <c r="C4267" s="38"/>
      <c r="D4267" s="38"/>
    </row>
    <row r="4268" spans="3:4">
      <c r="C4268" s="38"/>
      <c r="D4268" s="38"/>
    </row>
    <row r="4269" spans="3:4">
      <c r="C4269" s="38"/>
      <c r="D4269" s="38"/>
    </row>
    <row r="4270" spans="3:4">
      <c r="C4270" s="38"/>
      <c r="D4270" s="38"/>
    </row>
    <row r="4271" spans="3:4">
      <c r="C4271" s="38"/>
      <c r="D4271" s="38"/>
    </row>
    <row r="4272" spans="3:4">
      <c r="C4272" s="38"/>
      <c r="D4272" s="38"/>
    </row>
    <row r="4273" spans="3:4">
      <c r="C4273" s="38"/>
      <c r="D4273" s="38"/>
    </row>
    <row r="4274" spans="3:4">
      <c r="C4274" s="38"/>
      <c r="D4274" s="38"/>
    </row>
    <row r="4275" spans="3:4">
      <c r="C4275" s="38"/>
      <c r="D4275" s="38"/>
    </row>
    <row r="4276" spans="3:4">
      <c r="C4276" s="38"/>
      <c r="D4276" s="38"/>
    </row>
    <row r="4277" spans="3:4">
      <c r="C4277" s="38"/>
      <c r="D4277" s="38"/>
    </row>
    <row r="4278" spans="3:4">
      <c r="C4278" s="38"/>
      <c r="D4278" s="38"/>
    </row>
    <row r="4279" spans="3:4">
      <c r="C4279" s="38"/>
      <c r="D4279" s="38"/>
    </row>
    <row r="4280" spans="3:4">
      <c r="C4280" s="38"/>
      <c r="D4280" s="38"/>
    </row>
    <row r="4281" spans="3:4">
      <c r="C4281" s="38"/>
      <c r="D4281" s="38"/>
    </row>
    <row r="4282" spans="3:4">
      <c r="C4282" s="38"/>
      <c r="D4282" s="38"/>
    </row>
    <row r="4283" spans="3:4">
      <c r="C4283" s="38"/>
      <c r="D4283" s="38"/>
    </row>
    <row r="4284" spans="3:4">
      <c r="C4284" s="38"/>
      <c r="D4284" s="38"/>
    </row>
    <row r="4285" spans="3:4">
      <c r="C4285" s="38"/>
      <c r="D4285" s="38"/>
    </row>
    <row r="4286" spans="3:4">
      <c r="C4286" s="38"/>
      <c r="D4286" s="38"/>
    </row>
    <row r="4287" spans="3:4">
      <c r="C4287" s="38"/>
      <c r="D4287" s="38"/>
    </row>
    <row r="4288" spans="3:4">
      <c r="C4288" s="38"/>
      <c r="D4288" s="38"/>
    </row>
    <row r="4289" spans="3:4">
      <c r="C4289" s="38"/>
      <c r="D4289" s="38"/>
    </row>
    <row r="4290" spans="3:4">
      <c r="C4290" s="38"/>
      <c r="D4290" s="38"/>
    </row>
    <row r="4291" spans="3:4">
      <c r="C4291" s="38"/>
      <c r="D4291" s="38"/>
    </row>
    <row r="4292" spans="3:4">
      <c r="C4292" s="38"/>
      <c r="D4292" s="38"/>
    </row>
    <row r="4293" spans="3:4">
      <c r="C4293" s="38"/>
      <c r="D4293" s="38"/>
    </row>
    <row r="4294" spans="3:4">
      <c r="C4294" s="38"/>
      <c r="D4294" s="38"/>
    </row>
    <row r="4295" spans="3:4">
      <c r="C4295" s="38"/>
      <c r="D4295" s="38"/>
    </row>
    <row r="4296" spans="3:4">
      <c r="C4296" s="38"/>
      <c r="D4296" s="38"/>
    </row>
    <row r="4297" spans="3:4">
      <c r="C4297" s="38"/>
      <c r="D4297" s="38"/>
    </row>
    <row r="4298" spans="3:4">
      <c r="C4298" s="38"/>
      <c r="D4298" s="38"/>
    </row>
    <row r="4299" spans="3:4">
      <c r="C4299" s="38"/>
      <c r="D4299" s="38"/>
    </row>
    <row r="4300" spans="3:4">
      <c r="C4300" s="38"/>
      <c r="D4300" s="38"/>
    </row>
    <row r="4301" spans="3:4">
      <c r="C4301" s="38"/>
      <c r="D4301" s="38"/>
    </row>
    <row r="4302" spans="3:4">
      <c r="C4302" s="38"/>
      <c r="D4302" s="38"/>
    </row>
    <row r="4303" spans="3:4">
      <c r="C4303" s="38"/>
      <c r="D4303" s="38"/>
    </row>
    <row r="4304" spans="3:4">
      <c r="C4304" s="38"/>
      <c r="D4304" s="38"/>
    </row>
    <row r="4305" spans="3:4">
      <c r="C4305" s="38"/>
      <c r="D4305" s="38"/>
    </row>
    <row r="4306" spans="3:4">
      <c r="C4306" s="38"/>
      <c r="D4306" s="38"/>
    </row>
    <row r="4307" spans="3:4">
      <c r="C4307" s="38"/>
      <c r="D4307" s="38"/>
    </row>
    <row r="4308" spans="3:4">
      <c r="C4308" s="38"/>
      <c r="D4308" s="38"/>
    </row>
    <row r="4309" spans="3:4">
      <c r="C4309" s="38"/>
      <c r="D4309" s="38"/>
    </row>
    <row r="4310" spans="3:4">
      <c r="C4310" s="38"/>
      <c r="D4310" s="38"/>
    </row>
    <row r="4311" spans="3:4">
      <c r="C4311" s="38"/>
      <c r="D4311" s="38"/>
    </row>
    <row r="4312" spans="3:4">
      <c r="C4312" s="38"/>
      <c r="D4312" s="38"/>
    </row>
    <row r="4313" spans="3:4">
      <c r="C4313" s="38"/>
      <c r="D4313" s="38"/>
    </row>
    <row r="4314" spans="3:4">
      <c r="C4314" s="38"/>
      <c r="D4314" s="38"/>
    </row>
    <row r="4315" spans="3:4">
      <c r="C4315" s="38"/>
      <c r="D4315" s="38"/>
    </row>
    <row r="4316" spans="3:4">
      <c r="C4316" s="38"/>
      <c r="D4316" s="38"/>
    </row>
    <row r="4317" spans="3:4">
      <c r="C4317" s="38"/>
      <c r="D4317" s="38"/>
    </row>
    <row r="4318" spans="3:4">
      <c r="C4318" s="38"/>
      <c r="D4318" s="38"/>
    </row>
    <row r="4319" spans="3:4">
      <c r="C4319" s="38"/>
      <c r="D4319" s="38"/>
    </row>
    <row r="4320" spans="3:4">
      <c r="C4320" s="38"/>
      <c r="D4320" s="38"/>
    </row>
    <row r="4321" spans="3:4">
      <c r="C4321" s="38"/>
      <c r="D4321" s="38"/>
    </row>
    <row r="4322" spans="3:4">
      <c r="C4322" s="38"/>
      <c r="D4322" s="38"/>
    </row>
    <row r="4323" spans="3:4">
      <c r="C4323" s="38"/>
      <c r="D4323" s="38"/>
    </row>
    <row r="4324" spans="3:4">
      <c r="C4324" s="38"/>
      <c r="D4324" s="38"/>
    </row>
    <row r="4325" spans="3:4">
      <c r="C4325" s="38"/>
      <c r="D4325" s="38"/>
    </row>
    <row r="4326" spans="3:4">
      <c r="C4326" s="38"/>
      <c r="D4326" s="38"/>
    </row>
    <row r="4327" spans="3:4">
      <c r="C4327" s="38"/>
      <c r="D4327" s="38"/>
    </row>
    <row r="4328" spans="3:4">
      <c r="C4328" s="38"/>
      <c r="D4328" s="38"/>
    </row>
    <row r="4329" spans="3:4">
      <c r="C4329" s="38"/>
      <c r="D4329" s="38"/>
    </row>
    <row r="4330" spans="3:4">
      <c r="C4330" s="38"/>
      <c r="D4330" s="38"/>
    </row>
    <row r="4331" spans="3:4">
      <c r="C4331" s="38"/>
      <c r="D4331" s="38"/>
    </row>
    <row r="4332" spans="3:4">
      <c r="C4332" s="38"/>
      <c r="D4332" s="38"/>
    </row>
    <row r="4333" spans="3:4">
      <c r="C4333" s="38"/>
      <c r="D4333" s="38"/>
    </row>
    <row r="4334" spans="3:4">
      <c r="C4334" s="38"/>
      <c r="D4334" s="38"/>
    </row>
    <row r="4335" spans="3:4">
      <c r="C4335" s="38"/>
      <c r="D4335" s="38"/>
    </row>
    <row r="4336" spans="3:4">
      <c r="C4336" s="38"/>
      <c r="D4336" s="38"/>
    </row>
    <row r="4337" spans="3:4">
      <c r="C4337" s="38"/>
      <c r="D4337" s="38"/>
    </row>
    <row r="4338" spans="3:4">
      <c r="C4338" s="38"/>
      <c r="D4338" s="38"/>
    </row>
    <row r="4339" spans="3:4">
      <c r="C4339" s="38"/>
      <c r="D4339" s="38"/>
    </row>
    <row r="4340" spans="3:4">
      <c r="C4340" s="38"/>
      <c r="D4340" s="38"/>
    </row>
    <row r="4341" spans="3:4">
      <c r="C4341" s="38"/>
      <c r="D4341" s="38"/>
    </row>
    <row r="4342" spans="3:4">
      <c r="C4342" s="38"/>
      <c r="D4342" s="38"/>
    </row>
    <row r="4343" spans="3:4">
      <c r="C4343" s="38"/>
      <c r="D4343" s="38"/>
    </row>
    <row r="4344" spans="3:4">
      <c r="C4344" s="38"/>
      <c r="D4344" s="38"/>
    </row>
    <row r="4345" spans="3:4">
      <c r="C4345" s="38"/>
      <c r="D4345" s="38"/>
    </row>
    <row r="4346" spans="3:4">
      <c r="C4346" s="38"/>
      <c r="D4346" s="38"/>
    </row>
    <row r="4347" spans="3:4">
      <c r="C4347" s="38"/>
      <c r="D4347" s="38"/>
    </row>
    <row r="4348" spans="3:4">
      <c r="C4348" s="38"/>
      <c r="D4348" s="38"/>
    </row>
    <row r="4349" spans="3:4">
      <c r="C4349" s="38"/>
      <c r="D4349" s="38"/>
    </row>
    <row r="4350" spans="3:4">
      <c r="C4350" s="38"/>
      <c r="D4350" s="38"/>
    </row>
    <row r="4351" spans="3:4">
      <c r="C4351" s="38"/>
      <c r="D4351" s="38"/>
    </row>
    <row r="4352" spans="3:4">
      <c r="C4352" s="38"/>
      <c r="D4352" s="38"/>
    </row>
    <row r="4353" spans="3:4">
      <c r="C4353" s="38"/>
      <c r="D4353" s="38"/>
    </row>
    <row r="4354" spans="3:4">
      <c r="C4354" s="38"/>
      <c r="D4354" s="38"/>
    </row>
    <row r="4355" spans="3:4">
      <c r="C4355" s="38"/>
      <c r="D4355" s="38"/>
    </row>
    <row r="4356" spans="3:4">
      <c r="C4356" s="38"/>
      <c r="D4356" s="38"/>
    </row>
    <row r="4357" spans="3:4">
      <c r="C4357" s="38"/>
      <c r="D4357" s="38"/>
    </row>
    <row r="4358" spans="3:4">
      <c r="C4358" s="38"/>
      <c r="D4358" s="38"/>
    </row>
    <row r="4359" spans="3:4">
      <c r="C4359" s="38"/>
      <c r="D4359" s="38"/>
    </row>
    <row r="4360" spans="3:4">
      <c r="C4360" s="38"/>
      <c r="D4360" s="38"/>
    </row>
    <row r="4361" spans="3:4">
      <c r="C4361" s="38"/>
      <c r="D4361" s="38"/>
    </row>
    <row r="4362" spans="3:4">
      <c r="C4362" s="38"/>
      <c r="D4362" s="38"/>
    </row>
    <row r="4363" spans="3:4">
      <c r="C4363" s="38"/>
      <c r="D4363" s="38"/>
    </row>
    <row r="4364" spans="3:4">
      <c r="C4364" s="38"/>
      <c r="D4364" s="38"/>
    </row>
    <row r="4365" spans="3:4">
      <c r="C4365" s="38"/>
      <c r="D4365" s="38"/>
    </row>
    <row r="4366" spans="3:4">
      <c r="C4366" s="38"/>
      <c r="D4366" s="38"/>
    </row>
    <row r="4367" spans="3:4">
      <c r="C4367" s="38"/>
      <c r="D4367" s="38"/>
    </row>
    <row r="4368" spans="3:4">
      <c r="C4368" s="38"/>
      <c r="D4368" s="38"/>
    </row>
    <row r="4369" spans="3:4">
      <c r="C4369" s="38"/>
      <c r="D4369" s="38"/>
    </row>
    <row r="4370" spans="3:4">
      <c r="C4370" s="38"/>
      <c r="D4370" s="38"/>
    </row>
    <row r="4371" spans="3:4">
      <c r="C4371" s="38"/>
      <c r="D4371" s="38"/>
    </row>
    <row r="4372" spans="3:4">
      <c r="C4372" s="38"/>
      <c r="D4372" s="38"/>
    </row>
    <row r="4373" spans="3:4">
      <c r="C4373" s="38"/>
      <c r="D4373" s="38"/>
    </row>
    <row r="4374" spans="3:4">
      <c r="C4374" s="38"/>
      <c r="D4374" s="38"/>
    </row>
    <row r="4375" spans="3:4">
      <c r="C4375" s="38"/>
      <c r="D4375" s="38"/>
    </row>
    <row r="4376" spans="3:4">
      <c r="C4376" s="38"/>
      <c r="D4376" s="38"/>
    </row>
    <row r="4377" spans="3:4">
      <c r="C4377" s="38"/>
      <c r="D4377" s="38"/>
    </row>
    <row r="4378" spans="3:4">
      <c r="C4378" s="38"/>
      <c r="D4378" s="38"/>
    </row>
    <row r="4379" spans="3:4">
      <c r="C4379" s="38"/>
      <c r="D4379" s="38"/>
    </row>
    <row r="4380" spans="3:4">
      <c r="C4380" s="38"/>
      <c r="D4380" s="38"/>
    </row>
    <row r="4381" spans="3:4">
      <c r="C4381" s="38"/>
      <c r="D4381" s="38"/>
    </row>
    <row r="4382" spans="3:4">
      <c r="C4382" s="38"/>
      <c r="D4382" s="38"/>
    </row>
    <row r="4383" spans="3:4">
      <c r="C4383" s="38"/>
      <c r="D4383" s="38"/>
    </row>
    <row r="4384" spans="3:4">
      <c r="C4384" s="38"/>
      <c r="D4384" s="38"/>
    </row>
    <row r="4385" spans="3:4">
      <c r="C4385" s="38"/>
      <c r="D4385" s="38"/>
    </row>
    <row r="4386" spans="3:4">
      <c r="C4386" s="38"/>
      <c r="D4386" s="38"/>
    </row>
    <row r="4387" spans="3:4">
      <c r="C4387" s="38"/>
      <c r="D4387" s="38"/>
    </row>
    <row r="4388" spans="3:4">
      <c r="C4388" s="38"/>
      <c r="D4388" s="38"/>
    </row>
    <row r="4389" spans="3:4">
      <c r="C4389" s="38"/>
      <c r="D4389" s="38"/>
    </row>
    <row r="4390" spans="3:4">
      <c r="C4390" s="38"/>
      <c r="D4390" s="38"/>
    </row>
    <row r="4391" spans="3:4">
      <c r="C4391" s="38"/>
      <c r="D4391" s="38"/>
    </row>
    <row r="4392" spans="3:4">
      <c r="C4392" s="38"/>
      <c r="D4392" s="38"/>
    </row>
    <row r="4393" spans="3:4">
      <c r="C4393" s="38"/>
      <c r="D4393" s="38"/>
    </row>
    <row r="4394" spans="3:4">
      <c r="C4394" s="38"/>
      <c r="D4394" s="38"/>
    </row>
    <row r="4395" spans="3:4">
      <c r="C4395" s="38"/>
      <c r="D4395" s="38"/>
    </row>
    <row r="4396" spans="3:4">
      <c r="C4396" s="38"/>
      <c r="D4396" s="38"/>
    </row>
    <row r="4397" spans="3:4">
      <c r="C4397" s="38"/>
      <c r="D4397" s="38"/>
    </row>
    <row r="4398" spans="3:4">
      <c r="C4398" s="38"/>
      <c r="D4398" s="38"/>
    </row>
    <row r="4399" spans="3:4">
      <c r="C4399" s="38"/>
      <c r="D4399" s="38"/>
    </row>
    <row r="4400" spans="3:4">
      <c r="C4400" s="38"/>
      <c r="D4400" s="38"/>
    </row>
    <row r="4401" spans="3:4">
      <c r="C4401" s="38"/>
      <c r="D4401" s="38"/>
    </row>
    <row r="4402" spans="3:4">
      <c r="C4402" s="38"/>
      <c r="D4402" s="38"/>
    </row>
    <row r="4403" spans="3:4">
      <c r="C4403" s="38"/>
      <c r="D4403" s="38"/>
    </row>
    <row r="4404" spans="3:4">
      <c r="C4404" s="38"/>
      <c r="D4404" s="38"/>
    </row>
    <row r="4405" spans="3:4">
      <c r="C4405" s="38"/>
      <c r="D4405" s="38"/>
    </row>
    <row r="4406" spans="3:4">
      <c r="C4406" s="38"/>
      <c r="D4406" s="38"/>
    </row>
    <row r="4407" spans="3:4">
      <c r="C4407" s="38"/>
      <c r="D4407" s="38"/>
    </row>
    <row r="4408" spans="3:4">
      <c r="C4408" s="38"/>
      <c r="D4408" s="38"/>
    </row>
    <row r="4409" spans="3:4">
      <c r="C4409" s="38"/>
      <c r="D4409" s="38"/>
    </row>
    <row r="4410" spans="3:4">
      <c r="C4410" s="38"/>
      <c r="D4410" s="38"/>
    </row>
    <row r="4411" spans="3:4">
      <c r="C4411" s="38"/>
      <c r="D4411" s="38"/>
    </row>
    <row r="4412" spans="3:4">
      <c r="C4412" s="38"/>
      <c r="D4412" s="38"/>
    </row>
    <row r="4413" spans="3:4">
      <c r="C4413" s="38"/>
      <c r="D4413" s="38"/>
    </row>
    <row r="4414" spans="3:4">
      <c r="C4414" s="38"/>
      <c r="D4414" s="38"/>
    </row>
    <row r="4415" spans="3:4">
      <c r="C4415" s="38"/>
      <c r="D4415" s="38"/>
    </row>
    <row r="4416" spans="3:4">
      <c r="C4416" s="38"/>
      <c r="D4416" s="38"/>
    </row>
    <row r="4417" spans="3:4">
      <c r="C4417" s="38"/>
      <c r="D4417" s="38"/>
    </row>
    <row r="4418" spans="3:4">
      <c r="C4418" s="38"/>
      <c r="D4418" s="38"/>
    </row>
    <row r="4419" spans="3:4">
      <c r="C4419" s="38"/>
      <c r="D4419" s="38"/>
    </row>
    <row r="4420" spans="3:4">
      <c r="C4420" s="38"/>
      <c r="D4420" s="38"/>
    </row>
    <row r="4421" spans="3:4">
      <c r="C4421" s="38"/>
      <c r="D4421" s="38"/>
    </row>
    <row r="4422" spans="3:4">
      <c r="C4422" s="38"/>
      <c r="D4422" s="38"/>
    </row>
    <row r="4423" spans="3:4">
      <c r="C4423" s="38"/>
      <c r="D4423" s="38"/>
    </row>
    <row r="4424" spans="3:4">
      <c r="C4424" s="38"/>
      <c r="D4424" s="38"/>
    </row>
    <row r="4425" spans="3:4">
      <c r="C4425" s="38"/>
      <c r="D4425" s="38"/>
    </row>
    <row r="4426" spans="3:4">
      <c r="C4426" s="38"/>
      <c r="D4426" s="38"/>
    </row>
    <row r="4427" spans="3:4">
      <c r="C4427" s="38"/>
      <c r="D4427" s="38"/>
    </row>
    <row r="4428" spans="3:4">
      <c r="C4428" s="38"/>
      <c r="D4428" s="38"/>
    </row>
    <row r="4429" spans="3:4">
      <c r="C4429" s="38"/>
      <c r="D4429" s="38"/>
    </row>
    <row r="4430" spans="3:4">
      <c r="C4430" s="38"/>
      <c r="D4430" s="38"/>
    </row>
    <row r="4431" spans="3:4">
      <c r="C4431" s="38"/>
      <c r="D4431" s="38"/>
    </row>
    <row r="4432" spans="3:4">
      <c r="C4432" s="38"/>
      <c r="D4432" s="38"/>
    </row>
    <row r="4433" spans="3:4">
      <c r="C4433" s="38"/>
      <c r="D4433" s="38"/>
    </row>
    <row r="4434" spans="3:4">
      <c r="C4434" s="38"/>
      <c r="D4434" s="38"/>
    </row>
    <row r="4435" spans="3:4">
      <c r="C4435" s="38"/>
      <c r="D4435" s="38"/>
    </row>
    <row r="4436" spans="3:4">
      <c r="C4436" s="38"/>
      <c r="D4436" s="38"/>
    </row>
    <row r="4437" spans="3:4">
      <c r="C4437" s="38"/>
      <c r="D4437" s="38"/>
    </row>
    <row r="4438" spans="3:4">
      <c r="C4438" s="38"/>
      <c r="D4438" s="38"/>
    </row>
    <row r="4439" spans="3:4">
      <c r="C4439" s="38"/>
      <c r="D4439" s="38"/>
    </row>
    <row r="4440" spans="3:4">
      <c r="C4440" s="38"/>
      <c r="D4440" s="38"/>
    </row>
    <row r="4441" spans="3:4">
      <c r="C4441" s="38"/>
      <c r="D4441" s="38"/>
    </row>
    <row r="4442" spans="3:4">
      <c r="C4442" s="38"/>
      <c r="D4442" s="38"/>
    </row>
    <row r="4443" spans="3:4">
      <c r="C4443" s="38"/>
      <c r="D4443" s="38"/>
    </row>
    <row r="4444" spans="3:4">
      <c r="C4444" s="38"/>
      <c r="D4444" s="38"/>
    </row>
    <row r="4445" spans="3:4">
      <c r="C4445" s="38"/>
      <c r="D4445" s="38"/>
    </row>
    <row r="4446" spans="3:4">
      <c r="C4446" s="38"/>
      <c r="D4446" s="38"/>
    </row>
    <row r="4447" spans="3:4">
      <c r="C4447" s="38"/>
      <c r="D4447" s="38"/>
    </row>
    <row r="4448" spans="3:4">
      <c r="C4448" s="38"/>
      <c r="D4448" s="38"/>
    </row>
    <row r="4449" spans="3:4">
      <c r="C4449" s="38"/>
      <c r="D4449" s="38"/>
    </row>
    <row r="4450" spans="3:4">
      <c r="C4450" s="38"/>
      <c r="D4450" s="38"/>
    </row>
    <row r="4451" spans="3:4">
      <c r="C4451" s="38"/>
      <c r="D4451" s="38"/>
    </row>
    <row r="4452" spans="3:4">
      <c r="C4452" s="38"/>
      <c r="D4452" s="38"/>
    </row>
    <row r="4453" spans="3:4">
      <c r="C4453" s="38"/>
      <c r="D4453" s="38"/>
    </row>
    <row r="4454" spans="3:4">
      <c r="C4454" s="38"/>
      <c r="D4454" s="38"/>
    </row>
    <row r="4455" spans="3:4">
      <c r="C4455" s="38"/>
      <c r="D4455" s="38"/>
    </row>
    <row r="4456" spans="3:4">
      <c r="C4456" s="38"/>
      <c r="D4456" s="38"/>
    </row>
    <row r="4457" spans="3:4">
      <c r="C4457" s="38"/>
      <c r="D4457" s="38"/>
    </row>
    <row r="4458" spans="3:4">
      <c r="C4458" s="38"/>
      <c r="D4458" s="38"/>
    </row>
    <row r="4459" spans="3:4">
      <c r="C4459" s="38"/>
      <c r="D4459" s="38"/>
    </row>
    <row r="4460" spans="3:4">
      <c r="C4460" s="38"/>
      <c r="D4460" s="38"/>
    </row>
    <row r="4461" spans="3:4">
      <c r="C4461" s="38"/>
      <c r="D4461" s="38"/>
    </row>
    <row r="4462" spans="3:4">
      <c r="C4462" s="38"/>
      <c r="D4462" s="38"/>
    </row>
    <row r="4463" spans="3:4">
      <c r="C4463" s="38"/>
      <c r="D4463" s="38"/>
    </row>
    <row r="4464" spans="3:4">
      <c r="C4464" s="38"/>
      <c r="D4464" s="38"/>
    </row>
    <row r="4465" spans="3:4">
      <c r="C4465" s="38"/>
      <c r="D4465" s="38"/>
    </row>
    <row r="4466" spans="3:4">
      <c r="C4466" s="38"/>
      <c r="D4466" s="38"/>
    </row>
    <row r="4467" spans="3:4">
      <c r="C4467" s="38"/>
      <c r="D4467" s="38"/>
    </row>
    <row r="4468" spans="3:4">
      <c r="C4468" s="38"/>
      <c r="D4468" s="38"/>
    </row>
    <row r="4469" spans="3:4">
      <c r="C4469" s="38"/>
      <c r="D4469" s="38"/>
    </row>
    <row r="4470" spans="3:4">
      <c r="C4470" s="38"/>
      <c r="D4470" s="38"/>
    </row>
    <row r="4471" spans="3:4">
      <c r="C4471" s="38"/>
      <c r="D4471" s="38"/>
    </row>
    <row r="4472" spans="3:4">
      <c r="C4472" s="38"/>
      <c r="D4472" s="38"/>
    </row>
    <row r="4473" spans="3:4">
      <c r="C4473" s="38"/>
      <c r="D4473" s="38"/>
    </row>
    <row r="4474" spans="3:4">
      <c r="C4474" s="38"/>
      <c r="D4474" s="38"/>
    </row>
    <row r="4475" spans="3:4">
      <c r="C4475" s="38"/>
      <c r="D4475" s="38"/>
    </row>
    <row r="4476" spans="3:4">
      <c r="C4476" s="38"/>
      <c r="D4476" s="38"/>
    </row>
    <row r="4477" spans="3:4">
      <c r="C4477" s="38"/>
      <c r="D4477" s="38"/>
    </row>
    <row r="4478" spans="3:4">
      <c r="C4478" s="38"/>
      <c r="D4478" s="38"/>
    </row>
    <row r="4479" spans="3:4">
      <c r="C4479" s="38"/>
      <c r="D4479" s="38"/>
    </row>
    <row r="4480" spans="3:4">
      <c r="C4480" s="38"/>
      <c r="D4480" s="38"/>
    </row>
    <row r="4481" spans="3:4">
      <c r="C4481" s="38"/>
      <c r="D4481" s="38"/>
    </row>
    <row r="4482" spans="3:4">
      <c r="C4482" s="38"/>
      <c r="D4482" s="38"/>
    </row>
    <row r="4483" spans="3:4">
      <c r="C4483" s="38"/>
      <c r="D4483" s="38"/>
    </row>
    <row r="4484" spans="3:4">
      <c r="C4484" s="38"/>
      <c r="D4484" s="38"/>
    </row>
    <row r="4485" spans="3:4">
      <c r="C4485" s="38"/>
      <c r="D4485" s="38"/>
    </row>
    <row r="4486" spans="3:4">
      <c r="C4486" s="38"/>
      <c r="D4486" s="38"/>
    </row>
    <row r="4487" spans="3:4">
      <c r="C4487" s="38"/>
      <c r="D4487" s="38"/>
    </row>
    <row r="4488" spans="3:4">
      <c r="C4488" s="38"/>
      <c r="D4488" s="38"/>
    </row>
    <row r="4489" spans="3:4">
      <c r="C4489" s="38"/>
      <c r="D4489" s="38"/>
    </row>
    <row r="4490" spans="3:4">
      <c r="C4490" s="38"/>
      <c r="D4490" s="38"/>
    </row>
    <row r="4491" spans="3:4">
      <c r="C4491" s="38"/>
      <c r="D4491" s="38"/>
    </row>
    <row r="4492" spans="3:4">
      <c r="C4492" s="38"/>
      <c r="D4492" s="38"/>
    </row>
    <row r="4493" spans="3:4">
      <c r="C4493" s="38"/>
      <c r="D4493" s="38"/>
    </row>
    <row r="4494" spans="3:4">
      <c r="C4494" s="38"/>
      <c r="D4494" s="38"/>
    </row>
    <row r="4495" spans="3:4">
      <c r="C4495" s="38"/>
      <c r="D4495" s="38"/>
    </row>
    <row r="4496" spans="3:4">
      <c r="C4496" s="38"/>
      <c r="D4496" s="38"/>
    </row>
    <row r="4497" spans="3:4">
      <c r="C4497" s="38"/>
      <c r="D4497" s="38"/>
    </row>
    <row r="4498" spans="3:4">
      <c r="C4498" s="38"/>
      <c r="D4498" s="38"/>
    </row>
    <row r="4499" spans="3:4">
      <c r="C4499" s="38"/>
      <c r="D4499" s="38"/>
    </row>
    <row r="4500" spans="3:4">
      <c r="C4500" s="38"/>
      <c r="D4500" s="38"/>
    </row>
    <row r="4501" spans="3:4">
      <c r="C4501" s="38"/>
      <c r="D4501" s="38"/>
    </row>
    <row r="4502" spans="3:4">
      <c r="C4502" s="38"/>
      <c r="D4502" s="38"/>
    </row>
    <row r="4503" spans="3:4">
      <c r="C4503" s="38"/>
      <c r="D4503" s="38"/>
    </row>
    <row r="4504" spans="3:4">
      <c r="C4504" s="38"/>
      <c r="D4504" s="38"/>
    </row>
    <row r="4505" spans="3:4">
      <c r="C4505" s="38"/>
      <c r="D4505" s="38"/>
    </row>
    <row r="4506" spans="3:4">
      <c r="C4506" s="38"/>
      <c r="D4506" s="38"/>
    </row>
    <row r="4507" spans="3:4">
      <c r="C4507" s="38"/>
      <c r="D4507" s="38"/>
    </row>
    <row r="4508" spans="3:4">
      <c r="C4508" s="38"/>
      <c r="D4508" s="38"/>
    </row>
    <row r="4509" spans="3:4">
      <c r="C4509" s="38"/>
      <c r="D4509" s="38"/>
    </row>
    <row r="4510" spans="3:4">
      <c r="C4510" s="38"/>
      <c r="D4510" s="38"/>
    </row>
    <row r="4511" spans="3:4">
      <c r="C4511" s="38"/>
      <c r="D4511" s="38"/>
    </row>
    <row r="4512" spans="3:4">
      <c r="C4512" s="38"/>
      <c r="D4512" s="38"/>
    </row>
    <row r="4513" spans="3:4">
      <c r="C4513" s="38"/>
      <c r="D4513" s="38"/>
    </row>
    <row r="4514" spans="3:4">
      <c r="C4514" s="38"/>
      <c r="D4514" s="38"/>
    </row>
    <row r="4515" spans="3:4">
      <c r="C4515" s="38"/>
      <c r="D4515" s="38"/>
    </row>
    <row r="4516" spans="3:4">
      <c r="C4516" s="38"/>
      <c r="D4516" s="38"/>
    </row>
    <row r="4517" spans="3:4">
      <c r="C4517" s="38"/>
      <c r="D4517" s="38"/>
    </row>
    <row r="4518" spans="3:4">
      <c r="C4518" s="38"/>
      <c r="D4518" s="38"/>
    </row>
    <row r="4519" spans="3:4">
      <c r="C4519" s="38"/>
      <c r="D4519" s="38"/>
    </row>
    <row r="4520" spans="3:4">
      <c r="C4520" s="38"/>
      <c r="D4520" s="38"/>
    </row>
    <row r="4521" spans="3:4">
      <c r="C4521" s="38"/>
      <c r="D4521" s="38"/>
    </row>
    <row r="4522" spans="3:4">
      <c r="C4522" s="38"/>
      <c r="D4522" s="38"/>
    </row>
    <row r="4523" spans="3:4">
      <c r="C4523" s="38"/>
      <c r="D4523" s="38"/>
    </row>
    <row r="4524" spans="3:4">
      <c r="C4524" s="38"/>
      <c r="D4524" s="38"/>
    </row>
    <row r="4525" spans="3:4">
      <c r="C4525" s="38"/>
      <c r="D4525" s="38"/>
    </row>
    <row r="4526" spans="3:4">
      <c r="C4526" s="38"/>
      <c r="D4526" s="38"/>
    </row>
    <row r="4527" spans="3:4">
      <c r="C4527" s="38"/>
      <c r="D4527" s="38"/>
    </row>
    <row r="4528" spans="3:4">
      <c r="C4528" s="38"/>
      <c r="D4528" s="38"/>
    </row>
    <row r="4529" spans="3:4">
      <c r="C4529" s="38"/>
      <c r="D4529" s="38"/>
    </row>
    <row r="4530" spans="3:4">
      <c r="C4530" s="38"/>
      <c r="D4530" s="38"/>
    </row>
    <row r="4531" spans="3:4">
      <c r="C4531" s="38"/>
      <c r="D4531" s="38"/>
    </row>
    <row r="4532" spans="3:4">
      <c r="C4532" s="38"/>
      <c r="D4532" s="38"/>
    </row>
    <row r="4533" spans="3:4">
      <c r="C4533" s="38"/>
      <c r="D4533" s="38"/>
    </row>
    <row r="4534" spans="3:4">
      <c r="C4534" s="38"/>
      <c r="D4534" s="38"/>
    </row>
    <row r="4535" spans="3:4">
      <c r="C4535" s="38"/>
      <c r="D4535" s="38"/>
    </row>
    <row r="4536" spans="3:4">
      <c r="C4536" s="38"/>
      <c r="D4536" s="38"/>
    </row>
    <row r="4537" spans="3:4">
      <c r="C4537" s="38"/>
      <c r="D4537" s="38"/>
    </row>
    <row r="4538" spans="3:4">
      <c r="C4538" s="38"/>
      <c r="D4538" s="38"/>
    </row>
    <row r="4539" spans="3:4">
      <c r="C4539" s="38"/>
      <c r="D4539" s="38"/>
    </row>
    <row r="4540" spans="3:4">
      <c r="C4540" s="38"/>
      <c r="D4540" s="38"/>
    </row>
    <row r="4541" spans="3:4">
      <c r="C4541" s="38"/>
      <c r="D4541" s="38"/>
    </row>
    <row r="4542" spans="3:4">
      <c r="C4542" s="38"/>
      <c r="D4542" s="38"/>
    </row>
    <row r="4543" spans="3:4">
      <c r="C4543" s="38"/>
      <c r="D4543" s="38"/>
    </row>
    <row r="4544" spans="3:4">
      <c r="C4544" s="38"/>
      <c r="D4544" s="38"/>
    </row>
    <row r="4545" spans="3:4">
      <c r="C4545" s="38"/>
      <c r="D4545" s="38"/>
    </row>
    <row r="4546" spans="3:4">
      <c r="C4546" s="38"/>
      <c r="D4546" s="38"/>
    </row>
    <row r="4547" spans="3:4">
      <c r="C4547" s="38"/>
      <c r="D4547" s="38"/>
    </row>
    <row r="4548" spans="3:4">
      <c r="C4548" s="38"/>
      <c r="D4548" s="38"/>
    </row>
    <row r="4549" spans="3:4">
      <c r="C4549" s="38"/>
      <c r="D4549" s="38"/>
    </row>
    <row r="4550" spans="3:4">
      <c r="C4550" s="38"/>
      <c r="D4550" s="38"/>
    </row>
    <row r="4551" spans="3:4">
      <c r="C4551" s="38"/>
      <c r="D4551" s="38"/>
    </row>
    <row r="4552" spans="3:4">
      <c r="C4552" s="38"/>
      <c r="D4552" s="38"/>
    </row>
    <row r="4553" spans="3:4">
      <c r="C4553" s="38"/>
      <c r="D4553" s="38"/>
    </row>
    <row r="4554" spans="3:4">
      <c r="C4554" s="38"/>
      <c r="D4554" s="38"/>
    </row>
    <row r="4555" spans="3:4">
      <c r="C4555" s="38"/>
      <c r="D4555" s="38"/>
    </row>
    <row r="4556" spans="3:4">
      <c r="C4556" s="38"/>
      <c r="D4556" s="38"/>
    </row>
    <row r="4557" spans="3:4">
      <c r="C4557" s="38"/>
      <c r="D4557" s="38"/>
    </row>
    <row r="4558" spans="3:4">
      <c r="C4558" s="38"/>
      <c r="D4558" s="38"/>
    </row>
    <row r="4559" spans="3:4">
      <c r="C4559" s="38"/>
      <c r="D4559" s="38"/>
    </row>
    <row r="4560" spans="3:4">
      <c r="C4560" s="38"/>
      <c r="D4560" s="38"/>
    </row>
    <row r="4561" spans="3:4">
      <c r="C4561" s="38"/>
      <c r="D4561" s="38"/>
    </row>
    <row r="4562" spans="3:4">
      <c r="C4562" s="38"/>
      <c r="D4562" s="38"/>
    </row>
    <row r="4563" spans="3:4">
      <c r="C4563" s="38"/>
      <c r="D4563" s="38"/>
    </row>
    <row r="4564" spans="3:4">
      <c r="C4564" s="38"/>
      <c r="D4564" s="38"/>
    </row>
    <row r="4565" spans="3:4">
      <c r="C4565" s="38"/>
      <c r="D4565" s="38"/>
    </row>
    <row r="4566" spans="3:4">
      <c r="C4566" s="38"/>
      <c r="D4566" s="38"/>
    </row>
    <row r="4567" spans="3:4">
      <c r="C4567" s="38"/>
      <c r="D4567" s="38"/>
    </row>
    <row r="4568" spans="3:4">
      <c r="C4568" s="38"/>
      <c r="D4568" s="38"/>
    </row>
    <row r="4569" spans="3:4">
      <c r="C4569" s="38"/>
      <c r="D4569" s="38"/>
    </row>
    <row r="4570" spans="3:4">
      <c r="C4570" s="38"/>
      <c r="D4570" s="38"/>
    </row>
    <row r="4571" spans="3:4">
      <c r="C4571" s="38"/>
      <c r="D4571" s="38"/>
    </row>
    <row r="4572" spans="3:4">
      <c r="C4572" s="38"/>
      <c r="D4572" s="38"/>
    </row>
    <row r="4573" spans="3:4">
      <c r="C4573" s="38"/>
      <c r="D4573" s="38"/>
    </row>
    <row r="4574" spans="3:4">
      <c r="C4574" s="38"/>
      <c r="D4574" s="38"/>
    </row>
    <row r="4575" spans="3:4">
      <c r="C4575" s="38"/>
      <c r="D4575" s="38"/>
    </row>
    <row r="4576" spans="3:4">
      <c r="C4576" s="38"/>
      <c r="D4576" s="38"/>
    </row>
    <row r="4577" spans="3:4">
      <c r="C4577" s="38"/>
      <c r="D4577" s="38"/>
    </row>
    <row r="4578" spans="3:4">
      <c r="C4578" s="38"/>
      <c r="D4578" s="38"/>
    </row>
    <row r="4579" spans="3:4">
      <c r="C4579" s="38"/>
      <c r="D4579" s="38"/>
    </row>
    <row r="4580" spans="3:4">
      <c r="C4580" s="38"/>
      <c r="D4580" s="38"/>
    </row>
    <row r="4581" spans="3:4">
      <c r="C4581" s="38"/>
      <c r="D4581" s="38"/>
    </row>
    <row r="4582" spans="3:4">
      <c r="C4582" s="38"/>
      <c r="D4582" s="38"/>
    </row>
    <row r="4583" spans="3:4">
      <c r="C4583" s="38"/>
      <c r="D4583" s="38"/>
    </row>
    <row r="4584" spans="3:4">
      <c r="C4584" s="38"/>
      <c r="D4584" s="38"/>
    </row>
    <row r="4585" spans="3:4">
      <c r="C4585" s="38"/>
      <c r="D4585" s="38"/>
    </row>
    <row r="4586" spans="3:4">
      <c r="C4586" s="38"/>
      <c r="D4586" s="38"/>
    </row>
    <row r="4587" spans="3:4">
      <c r="C4587" s="38"/>
      <c r="D4587" s="38"/>
    </row>
    <row r="4588" spans="3:4">
      <c r="C4588" s="38"/>
      <c r="D4588" s="38"/>
    </row>
    <row r="4589" spans="3:4">
      <c r="C4589" s="38"/>
      <c r="D4589" s="38"/>
    </row>
    <row r="4590" spans="3:4">
      <c r="C4590" s="38"/>
      <c r="D4590" s="38"/>
    </row>
    <row r="4591" spans="3:4">
      <c r="C4591" s="38"/>
      <c r="D4591" s="38"/>
    </row>
    <row r="4592" spans="3:4">
      <c r="C4592" s="38"/>
      <c r="D4592" s="38"/>
    </row>
    <row r="4593" spans="3:4">
      <c r="C4593" s="38"/>
      <c r="D4593" s="38"/>
    </row>
    <row r="4594" spans="3:4">
      <c r="C4594" s="38"/>
      <c r="D4594" s="38"/>
    </row>
    <row r="4595" spans="3:4">
      <c r="C4595" s="38"/>
      <c r="D4595" s="38"/>
    </row>
    <row r="4596" spans="3:4">
      <c r="C4596" s="38"/>
      <c r="D4596" s="38"/>
    </row>
    <row r="4597" spans="3:4">
      <c r="C4597" s="38"/>
      <c r="D4597" s="38"/>
    </row>
    <row r="4598" spans="3:4">
      <c r="C4598" s="38"/>
      <c r="D4598" s="38"/>
    </row>
    <row r="4599" spans="3:4">
      <c r="C4599" s="38"/>
      <c r="D4599" s="38"/>
    </row>
    <row r="4600" spans="3:4">
      <c r="C4600" s="38"/>
      <c r="D4600" s="38"/>
    </row>
    <row r="4601" spans="3:4">
      <c r="C4601" s="38"/>
      <c r="D4601" s="38"/>
    </row>
    <row r="4602" spans="3:4">
      <c r="C4602" s="38"/>
      <c r="D4602" s="38"/>
    </row>
    <row r="4603" spans="3:4">
      <c r="C4603" s="38"/>
      <c r="D4603" s="38"/>
    </row>
    <row r="4604" spans="3:4">
      <c r="C4604" s="38"/>
      <c r="D4604" s="38"/>
    </row>
    <row r="4605" spans="3:4">
      <c r="C4605" s="38"/>
      <c r="D4605" s="38"/>
    </row>
    <row r="4606" spans="3:4">
      <c r="C4606" s="38"/>
      <c r="D4606" s="38"/>
    </row>
    <row r="4607" spans="3:4">
      <c r="C4607" s="38"/>
      <c r="D4607" s="38"/>
    </row>
    <row r="4608" spans="3:4">
      <c r="C4608" s="38"/>
      <c r="D4608" s="38"/>
    </row>
    <row r="4609" spans="3:4">
      <c r="C4609" s="38"/>
      <c r="D4609" s="38"/>
    </row>
    <row r="4610" spans="3:4">
      <c r="C4610" s="38"/>
      <c r="D4610" s="38"/>
    </row>
    <row r="4611" spans="3:4">
      <c r="C4611" s="38"/>
      <c r="D4611" s="38"/>
    </row>
    <row r="4612" spans="3:4">
      <c r="C4612" s="38"/>
      <c r="D4612" s="38"/>
    </row>
    <row r="4613" spans="3:4">
      <c r="C4613" s="38"/>
      <c r="D4613" s="38"/>
    </row>
    <row r="4614" spans="3:4">
      <c r="C4614" s="38"/>
      <c r="D4614" s="38"/>
    </row>
    <row r="4615" spans="3:4">
      <c r="C4615" s="38"/>
      <c r="D4615" s="38"/>
    </row>
    <row r="4616" spans="3:4">
      <c r="C4616" s="38"/>
      <c r="D4616" s="38"/>
    </row>
    <row r="4617" spans="3:4">
      <c r="C4617" s="38"/>
      <c r="D4617" s="38"/>
    </row>
    <row r="4618" spans="3:4">
      <c r="C4618" s="38"/>
      <c r="D4618" s="38"/>
    </row>
    <row r="4619" spans="3:4">
      <c r="C4619" s="38"/>
      <c r="D4619" s="38"/>
    </row>
    <row r="4620" spans="3:4">
      <c r="C4620" s="38"/>
      <c r="D4620" s="38"/>
    </row>
    <row r="4621" spans="3:4">
      <c r="C4621" s="38"/>
      <c r="D4621" s="38"/>
    </row>
    <row r="4622" spans="3:4">
      <c r="C4622" s="38"/>
      <c r="D4622" s="38"/>
    </row>
    <row r="4623" spans="3:4">
      <c r="C4623" s="38"/>
      <c r="D4623" s="38"/>
    </row>
    <row r="4624" spans="3:4">
      <c r="C4624" s="38"/>
      <c r="D4624" s="38"/>
    </row>
    <row r="4625" spans="3:4">
      <c r="C4625" s="38"/>
      <c r="D4625" s="38"/>
    </row>
    <row r="4626" spans="3:4">
      <c r="C4626" s="38"/>
      <c r="D4626" s="38"/>
    </row>
    <row r="4627" spans="3:4">
      <c r="C4627" s="38"/>
      <c r="D4627" s="38"/>
    </row>
    <row r="4628" spans="3:4">
      <c r="C4628" s="38"/>
      <c r="D4628" s="38"/>
    </row>
    <row r="4629" spans="3:4">
      <c r="C4629" s="38"/>
      <c r="D4629" s="38"/>
    </row>
    <row r="4630" spans="3:4">
      <c r="C4630" s="38"/>
      <c r="D4630" s="38"/>
    </row>
    <row r="4631" spans="3:4">
      <c r="C4631" s="38"/>
      <c r="D4631" s="38"/>
    </row>
    <row r="4632" spans="3:4">
      <c r="C4632" s="38"/>
      <c r="D4632" s="38"/>
    </row>
    <row r="4633" spans="3:4">
      <c r="C4633" s="38"/>
      <c r="D4633" s="38"/>
    </row>
    <row r="4634" spans="3:4">
      <c r="C4634" s="38"/>
      <c r="D4634" s="38"/>
    </row>
    <row r="4635" spans="3:4">
      <c r="C4635" s="38"/>
      <c r="D4635" s="38"/>
    </row>
    <row r="4636" spans="3:4">
      <c r="C4636" s="38"/>
      <c r="D4636" s="38"/>
    </row>
    <row r="4637" spans="3:4">
      <c r="C4637" s="38"/>
      <c r="D4637" s="38"/>
    </row>
    <row r="4638" spans="3:4">
      <c r="C4638" s="38"/>
      <c r="D4638" s="38"/>
    </row>
    <row r="4639" spans="3:4">
      <c r="C4639" s="38"/>
      <c r="D4639" s="38"/>
    </row>
    <row r="4640" spans="3:4">
      <c r="C4640" s="38"/>
      <c r="D4640" s="38"/>
    </row>
    <row r="4641" spans="3:4">
      <c r="C4641" s="38"/>
      <c r="D4641" s="38"/>
    </row>
    <row r="4642" spans="3:4">
      <c r="C4642" s="38"/>
      <c r="D4642" s="38"/>
    </row>
    <row r="4643" spans="3:4">
      <c r="C4643" s="38"/>
      <c r="D4643" s="38"/>
    </row>
    <row r="4644" spans="3:4">
      <c r="C4644" s="38"/>
      <c r="D4644" s="38"/>
    </row>
    <row r="4645" spans="3:4">
      <c r="C4645" s="38"/>
      <c r="D4645" s="38"/>
    </row>
    <row r="4646" spans="3:4">
      <c r="C4646" s="38"/>
      <c r="D4646" s="38"/>
    </row>
    <row r="4647" spans="3:4">
      <c r="C4647" s="38"/>
      <c r="D4647" s="38"/>
    </row>
    <row r="4648" spans="3:4">
      <c r="C4648" s="38"/>
      <c r="D4648" s="38"/>
    </row>
    <row r="4649" spans="3:4">
      <c r="C4649" s="38"/>
      <c r="D4649" s="38"/>
    </row>
    <row r="4650" spans="3:4">
      <c r="C4650" s="38"/>
      <c r="D4650" s="38"/>
    </row>
    <row r="4651" spans="3:4">
      <c r="C4651" s="38"/>
      <c r="D4651" s="38"/>
    </row>
    <row r="4652" spans="3:4">
      <c r="C4652" s="38"/>
      <c r="D4652" s="38"/>
    </row>
    <row r="4653" spans="3:4">
      <c r="C4653" s="38"/>
      <c r="D4653" s="38"/>
    </row>
    <row r="4654" spans="3:4">
      <c r="C4654" s="38"/>
      <c r="D4654" s="38"/>
    </row>
    <row r="4655" spans="3:4">
      <c r="C4655" s="38"/>
      <c r="D4655" s="38"/>
    </row>
    <row r="4656" spans="3:4">
      <c r="C4656" s="38"/>
      <c r="D4656" s="38"/>
    </row>
    <row r="4657" spans="3:4">
      <c r="C4657" s="38"/>
      <c r="D4657" s="38"/>
    </row>
    <row r="4658" spans="3:4">
      <c r="C4658" s="38"/>
      <c r="D4658" s="38"/>
    </row>
    <row r="4659" spans="3:4">
      <c r="C4659" s="38"/>
      <c r="D4659" s="38"/>
    </row>
    <row r="4660" spans="3:4">
      <c r="C4660" s="38"/>
      <c r="D4660" s="38"/>
    </row>
    <row r="4661" spans="3:4">
      <c r="C4661" s="38"/>
      <c r="D4661" s="38"/>
    </row>
    <row r="4662" spans="3:4">
      <c r="C4662" s="38"/>
      <c r="D4662" s="38"/>
    </row>
    <row r="4663" spans="3:4">
      <c r="C4663" s="38"/>
      <c r="D4663" s="38"/>
    </row>
    <row r="4664" spans="3:4">
      <c r="C4664" s="38"/>
      <c r="D4664" s="38"/>
    </row>
    <row r="4665" spans="3:4">
      <c r="C4665" s="38"/>
      <c r="D4665" s="38"/>
    </row>
    <row r="4666" spans="3:4">
      <c r="C4666" s="38"/>
      <c r="D4666" s="38"/>
    </row>
    <row r="4667" spans="3:4">
      <c r="C4667" s="38"/>
      <c r="D4667" s="38"/>
    </row>
    <row r="4668" spans="3:4">
      <c r="C4668" s="38"/>
      <c r="D4668" s="38"/>
    </row>
    <row r="4669" spans="3:4">
      <c r="C4669" s="38"/>
      <c r="D4669" s="38"/>
    </row>
    <row r="4670" spans="3:4">
      <c r="C4670" s="38"/>
      <c r="D4670" s="38"/>
    </row>
    <row r="4671" spans="3:4">
      <c r="C4671" s="38"/>
      <c r="D4671" s="38"/>
    </row>
    <row r="4672" spans="3:4">
      <c r="C4672" s="38"/>
      <c r="D4672" s="38"/>
    </row>
    <row r="4673" spans="3:4">
      <c r="C4673" s="38"/>
      <c r="D4673" s="38"/>
    </row>
    <row r="4674" spans="3:4">
      <c r="C4674" s="38"/>
      <c r="D4674" s="38"/>
    </row>
    <row r="4675" spans="3:4">
      <c r="C4675" s="38"/>
      <c r="D4675" s="38"/>
    </row>
    <row r="4676" spans="3:4">
      <c r="C4676" s="38"/>
      <c r="D4676" s="38"/>
    </row>
    <row r="4677" spans="3:4">
      <c r="C4677" s="38"/>
      <c r="D4677" s="38"/>
    </row>
    <row r="4678" spans="3:4">
      <c r="C4678" s="38"/>
      <c r="D4678" s="38"/>
    </row>
    <row r="4679" spans="3:4">
      <c r="C4679" s="38"/>
      <c r="D4679" s="38"/>
    </row>
    <row r="4680" spans="3:4">
      <c r="C4680" s="38"/>
      <c r="D4680" s="38"/>
    </row>
    <row r="4681" spans="3:4">
      <c r="C4681" s="38"/>
      <c r="D4681" s="38"/>
    </row>
    <row r="4682" spans="3:4">
      <c r="C4682" s="38"/>
      <c r="D4682" s="38"/>
    </row>
    <row r="4683" spans="3:4">
      <c r="C4683" s="38"/>
      <c r="D4683" s="38"/>
    </row>
    <row r="4684" spans="3:4">
      <c r="C4684" s="38"/>
      <c r="D4684" s="38"/>
    </row>
    <row r="4685" spans="3:4">
      <c r="C4685" s="38"/>
      <c r="D4685" s="38"/>
    </row>
    <row r="4686" spans="3:4">
      <c r="C4686" s="38"/>
      <c r="D4686" s="38"/>
    </row>
    <row r="4687" spans="3:4">
      <c r="C4687" s="38"/>
      <c r="D4687" s="38"/>
    </row>
    <row r="4688" spans="3:4">
      <c r="C4688" s="38"/>
      <c r="D4688" s="38"/>
    </row>
    <row r="4689" spans="3:4">
      <c r="C4689" s="38"/>
      <c r="D4689" s="38"/>
    </row>
    <row r="4690" spans="3:4">
      <c r="C4690" s="38"/>
      <c r="D4690" s="38"/>
    </row>
    <row r="4691" spans="3:4">
      <c r="C4691" s="38"/>
      <c r="D4691" s="38"/>
    </row>
    <row r="4692" spans="3:4">
      <c r="C4692" s="38"/>
      <c r="D4692" s="38"/>
    </row>
    <row r="4693" spans="3:4">
      <c r="C4693" s="38"/>
      <c r="D4693" s="38"/>
    </row>
    <row r="4694" spans="3:4">
      <c r="C4694" s="38"/>
      <c r="D4694" s="38"/>
    </row>
    <row r="4695" spans="3:4">
      <c r="C4695" s="38"/>
      <c r="D4695" s="38"/>
    </row>
    <row r="4696" spans="3:4">
      <c r="C4696" s="38"/>
      <c r="D4696" s="38"/>
    </row>
    <row r="4697" spans="3:4">
      <c r="C4697" s="38"/>
      <c r="D4697" s="38"/>
    </row>
    <row r="4698" spans="3:4">
      <c r="C4698" s="38"/>
      <c r="D4698" s="38"/>
    </row>
    <row r="4699" spans="3:4">
      <c r="C4699" s="38"/>
      <c r="D4699" s="38"/>
    </row>
    <row r="4700" spans="3:4">
      <c r="C4700" s="38"/>
      <c r="D4700" s="38"/>
    </row>
    <row r="4701" spans="3:4">
      <c r="C4701" s="38"/>
      <c r="D4701" s="38"/>
    </row>
    <row r="4702" spans="3:4">
      <c r="C4702" s="38"/>
      <c r="D4702" s="38"/>
    </row>
    <row r="4703" spans="3:4">
      <c r="C4703" s="38"/>
      <c r="D4703" s="38"/>
    </row>
    <row r="4704" spans="3:4">
      <c r="C4704" s="38"/>
      <c r="D4704" s="38"/>
    </row>
    <row r="4705" spans="3:4">
      <c r="C4705" s="38"/>
      <c r="D4705" s="38"/>
    </row>
    <row r="4706" spans="3:4">
      <c r="C4706" s="38"/>
      <c r="D4706" s="38"/>
    </row>
    <row r="4707" spans="3:4">
      <c r="C4707" s="38"/>
      <c r="D4707" s="38"/>
    </row>
    <row r="4708" spans="3:4">
      <c r="C4708" s="38"/>
      <c r="D4708" s="38"/>
    </row>
    <row r="4709" spans="3:4">
      <c r="C4709" s="38"/>
      <c r="D4709" s="38"/>
    </row>
    <row r="4710" spans="3:4">
      <c r="C4710" s="38"/>
      <c r="D4710" s="38"/>
    </row>
    <row r="4711" spans="3:4">
      <c r="C4711" s="38"/>
      <c r="D4711" s="38"/>
    </row>
    <row r="4712" spans="3:4">
      <c r="C4712" s="38"/>
      <c r="D4712" s="38"/>
    </row>
    <row r="4713" spans="3:4">
      <c r="C4713" s="38"/>
      <c r="D4713" s="38"/>
    </row>
    <row r="4714" spans="3:4">
      <c r="C4714" s="38"/>
      <c r="D4714" s="38"/>
    </row>
    <row r="4715" spans="3:4">
      <c r="C4715" s="38"/>
      <c r="D4715" s="38"/>
    </row>
    <row r="4716" spans="3:4">
      <c r="C4716" s="38"/>
      <c r="D4716" s="38"/>
    </row>
    <row r="4717" spans="3:4">
      <c r="C4717" s="38"/>
      <c r="D4717" s="38"/>
    </row>
    <row r="4718" spans="3:4">
      <c r="C4718" s="38"/>
      <c r="D4718" s="38"/>
    </row>
    <row r="4719" spans="3:4">
      <c r="C4719" s="38"/>
      <c r="D4719" s="38"/>
    </row>
    <row r="4720" spans="3:4">
      <c r="C4720" s="38"/>
      <c r="D4720" s="38"/>
    </row>
    <row r="4721" spans="3:4">
      <c r="C4721" s="38"/>
      <c r="D4721" s="38"/>
    </row>
    <row r="4722" spans="3:4">
      <c r="C4722" s="38"/>
      <c r="D4722" s="38"/>
    </row>
    <row r="4723" spans="3:4">
      <c r="C4723" s="38"/>
      <c r="D4723" s="38"/>
    </row>
    <row r="4724" spans="3:4">
      <c r="C4724" s="38"/>
      <c r="D4724" s="38"/>
    </row>
    <row r="4725" spans="3:4">
      <c r="C4725" s="38"/>
      <c r="D4725" s="38"/>
    </row>
    <row r="4726" spans="3:4">
      <c r="C4726" s="38"/>
      <c r="D4726" s="38"/>
    </row>
    <row r="4727" spans="3:4">
      <c r="C4727" s="38"/>
      <c r="D4727" s="38"/>
    </row>
    <row r="4728" spans="3:4">
      <c r="C4728" s="38"/>
      <c r="D4728" s="38"/>
    </row>
    <row r="4729" spans="3:4">
      <c r="C4729" s="38"/>
      <c r="D4729" s="38"/>
    </row>
    <row r="4730" spans="3:4">
      <c r="C4730" s="38"/>
      <c r="D4730" s="38"/>
    </row>
    <row r="4731" spans="3:4">
      <c r="C4731" s="38"/>
      <c r="D4731" s="38"/>
    </row>
    <row r="4732" spans="3:4">
      <c r="C4732" s="38"/>
      <c r="D4732" s="38"/>
    </row>
    <row r="4733" spans="3:4">
      <c r="C4733" s="38"/>
      <c r="D4733" s="38"/>
    </row>
    <row r="4734" spans="3:4">
      <c r="C4734" s="38"/>
      <c r="D4734" s="38"/>
    </row>
    <row r="4735" spans="3:4">
      <c r="C4735" s="38"/>
      <c r="D4735" s="38"/>
    </row>
    <row r="4736" spans="3:4">
      <c r="C4736" s="38"/>
      <c r="D4736" s="38"/>
    </row>
    <row r="4737" spans="3:4">
      <c r="C4737" s="38"/>
      <c r="D4737" s="38"/>
    </row>
    <row r="4738" spans="3:4">
      <c r="C4738" s="38"/>
      <c r="D4738" s="38"/>
    </row>
    <row r="4739" spans="3:4">
      <c r="C4739" s="38"/>
      <c r="D4739" s="38"/>
    </row>
    <row r="4740" spans="3:4">
      <c r="C4740" s="38"/>
      <c r="D4740" s="38"/>
    </row>
    <row r="4741" spans="3:4">
      <c r="C4741" s="38"/>
      <c r="D4741" s="38"/>
    </row>
    <row r="4742" spans="3:4">
      <c r="C4742" s="38"/>
      <c r="D4742" s="38"/>
    </row>
    <row r="4743" spans="3:4">
      <c r="C4743" s="38"/>
      <c r="D4743" s="38"/>
    </row>
    <row r="4744" spans="3:4">
      <c r="C4744" s="38"/>
      <c r="D4744" s="38"/>
    </row>
    <row r="4745" spans="3:4">
      <c r="C4745" s="38"/>
      <c r="D4745" s="38"/>
    </row>
    <row r="4746" spans="3:4">
      <c r="C4746" s="38"/>
      <c r="D4746" s="38"/>
    </row>
    <row r="4747" spans="3:4">
      <c r="C4747" s="38"/>
      <c r="D4747" s="38"/>
    </row>
    <row r="4748" spans="3:4">
      <c r="C4748" s="38"/>
      <c r="D4748" s="38"/>
    </row>
    <row r="4749" spans="3:4">
      <c r="C4749" s="38"/>
      <c r="D4749" s="38"/>
    </row>
    <row r="4750" spans="3:4">
      <c r="C4750" s="38"/>
      <c r="D4750" s="38"/>
    </row>
    <row r="4751" spans="3:4">
      <c r="C4751" s="38"/>
      <c r="D4751" s="38"/>
    </row>
    <row r="4752" spans="3:4">
      <c r="C4752" s="38"/>
      <c r="D4752" s="38"/>
    </row>
    <row r="4753" spans="3:4">
      <c r="C4753" s="38"/>
      <c r="D4753" s="38"/>
    </row>
    <row r="4754" spans="3:4">
      <c r="C4754" s="38"/>
      <c r="D4754" s="38"/>
    </row>
    <row r="4755" spans="3:4">
      <c r="C4755" s="38"/>
      <c r="D4755" s="38"/>
    </row>
    <row r="4756" spans="3:4">
      <c r="C4756" s="38"/>
      <c r="D4756" s="38"/>
    </row>
    <row r="4757" spans="3:4">
      <c r="C4757" s="38"/>
      <c r="D4757" s="38"/>
    </row>
    <row r="4758" spans="3:4">
      <c r="C4758" s="38"/>
      <c r="D4758" s="38"/>
    </row>
    <row r="4759" spans="3:4">
      <c r="C4759" s="38"/>
      <c r="D4759" s="38"/>
    </row>
    <row r="4760" spans="3:4">
      <c r="C4760" s="38"/>
      <c r="D4760" s="38"/>
    </row>
    <row r="4761" spans="3:4">
      <c r="C4761" s="38"/>
      <c r="D4761" s="38"/>
    </row>
    <row r="4762" spans="3:4">
      <c r="C4762" s="38"/>
      <c r="D4762" s="38"/>
    </row>
    <row r="4763" spans="3:4">
      <c r="C4763" s="38"/>
      <c r="D4763" s="38"/>
    </row>
    <row r="4764" spans="3:4">
      <c r="C4764" s="38"/>
      <c r="D4764" s="38"/>
    </row>
    <row r="4765" spans="3:4">
      <c r="C4765" s="38"/>
      <c r="D4765" s="38"/>
    </row>
    <row r="4766" spans="3:4">
      <c r="C4766" s="38"/>
      <c r="D4766" s="38"/>
    </row>
    <row r="4767" spans="3:4">
      <c r="C4767" s="38"/>
      <c r="D4767" s="38"/>
    </row>
    <row r="4768" spans="3:4">
      <c r="C4768" s="38"/>
      <c r="D4768" s="38"/>
    </row>
    <row r="4769" spans="3:4">
      <c r="C4769" s="38"/>
      <c r="D4769" s="38"/>
    </row>
    <row r="4770" spans="3:4">
      <c r="C4770" s="38"/>
      <c r="D4770" s="38"/>
    </row>
    <row r="4771" spans="3:4">
      <c r="C4771" s="38"/>
      <c r="D4771" s="38"/>
    </row>
    <row r="4772" spans="3:4">
      <c r="C4772" s="38"/>
      <c r="D4772" s="38"/>
    </row>
    <row r="4773" spans="3:4">
      <c r="C4773" s="38"/>
      <c r="D4773" s="38"/>
    </row>
    <row r="4774" spans="3:4">
      <c r="C4774" s="38"/>
      <c r="D4774" s="38"/>
    </row>
    <row r="4775" spans="3:4">
      <c r="C4775" s="38"/>
      <c r="D4775" s="38"/>
    </row>
    <row r="4776" spans="3:4">
      <c r="C4776" s="38"/>
      <c r="D4776" s="38"/>
    </row>
    <row r="4777" spans="3:4">
      <c r="C4777" s="38"/>
      <c r="D4777" s="38"/>
    </row>
    <row r="4778" spans="3:4">
      <c r="C4778" s="38"/>
      <c r="D4778" s="38"/>
    </row>
    <row r="4779" spans="3:4">
      <c r="C4779" s="38"/>
      <c r="D4779" s="38"/>
    </row>
    <row r="4780" spans="3:4">
      <c r="C4780" s="38"/>
      <c r="D4780" s="38"/>
    </row>
    <row r="4781" spans="3:4">
      <c r="C4781" s="38"/>
      <c r="D4781" s="38"/>
    </row>
    <row r="4782" spans="3:4">
      <c r="C4782" s="38"/>
      <c r="D4782" s="38"/>
    </row>
    <row r="4783" spans="3:4">
      <c r="C4783" s="38"/>
      <c r="D4783" s="38"/>
    </row>
    <row r="4784" spans="3:4">
      <c r="C4784" s="38"/>
      <c r="D4784" s="38"/>
    </row>
    <row r="4785" spans="3:4">
      <c r="C4785" s="38"/>
      <c r="D4785" s="38"/>
    </row>
    <row r="4786" spans="3:4">
      <c r="C4786" s="38"/>
      <c r="D4786" s="38"/>
    </row>
    <row r="4787" spans="3:4">
      <c r="C4787" s="38"/>
      <c r="D4787" s="38"/>
    </row>
    <row r="4788" spans="3:4">
      <c r="C4788" s="38"/>
      <c r="D4788" s="38"/>
    </row>
    <row r="4789" spans="3:4">
      <c r="C4789" s="38"/>
      <c r="D4789" s="38"/>
    </row>
    <row r="4790" spans="3:4">
      <c r="C4790" s="38"/>
      <c r="D4790" s="38"/>
    </row>
    <row r="4791" spans="3:4">
      <c r="C4791" s="38"/>
      <c r="D4791" s="38"/>
    </row>
    <row r="4792" spans="3:4">
      <c r="C4792" s="38"/>
      <c r="D4792" s="38"/>
    </row>
    <row r="4793" spans="3:4">
      <c r="C4793" s="38"/>
      <c r="D4793" s="38"/>
    </row>
    <row r="4794" spans="3:4">
      <c r="C4794" s="38"/>
      <c r="D4794" s="38"/>
    </row>
    <row r="4795" spans="3:4">
      <c r="C4795" s="38"/>
      <c r="D4795" s="38"/>
    </row>
    <row r="4796" spans="3:4">
      <c r="C4796" s="38"/>
      <c r="D4796" s="38"/>
    </row>
    <row r="4797" spans="3:4">
      <c r="C4797" s="38"/>
      <c r="D4797" s="38"/>
    </row>
    <row r="4798" spans="3:4">
      <c r="C4798" s="38"/>
      <c r="D4798" s="38"/>
    </row>
    <row r="4799" spans="3:4">
      <c r="C4799" s="38"/>
      <c r="D4799" s="38"/>
    </row>
    <row r="4800" spans="3:4">
      <c r="C4800" s="38"/>
      <c r="D4800" s="38"/>
    </row>
    <row r="4801" spans="3:4">
      <c r="C4801" s="38"/>
      <c r="D4801" s="38"/>
    </row>
    <row r="4802" spans="3:4">
      <c r="C4802" s="38"/>
      <c r="D4802" s="38"/>
    </row>
    <row r="4803" spans="3:4">
      <c r="C4803" s="38"/>
      <c r="D4803" s="38"/>
    </row>
    <row r="4804" spans="3:4">
      <c r="C4804" s="38"/>
      <c r="D4804" s="38"/>
    </row>
    <row r="4805" spans="3:4">
      <c r="C4805" s="38"/>
      <c r="D4805" s="38"/>
    </row>
    <row r="4806" spans="3:4">
      <c r="C4806" s="38"/>
      <c r="D4806" s="38"/>
    </row>
    <row r="4807" spans="3:4">
      <c r="C4807" s="38"/>
      <c r="D4807" s="38"/>
    </row>
    <row r="4808" spans="3:4">
      <c r="C4808" s="38"/>
      <c r="D4808" s="38"/>
    </row>
    <row r="4809" spans="3:4">
      <c r="C4809" s="38"/>
      <c r="D4809" s="38"/>
    </row>
    <row r="4810" spans="3:4">
      <c r="C4810" s="38"/>
      <c r="D4810" s="38"/>
    </row>
    <row r="4811" spans="3:4">
      <c r="C4811" s="38"/>
      <c r="D4811" s="38"/>
    </row>
    <row r="4812" spans="3:4">
      <c r="C4812" s="38"/>
      <c r="D4812" s="38"/>
    </row>
    <row r="4813" spans="3:4">
      <c r="C4813" s="38"/>
      <c r="D4813" s="38"/>
    </row>
    <row r="4814" spans="3:4">
      <c r="C4814" s="38"/>
      <c r="D4814" s="38"/>
    </row>
    <row r="4815" spans="3:4">
      <c r="C4815" s="38"/>
      <c r="D4815" s="38"/>
    </row>
    <row r="4816" spans="3:4">
      <c r="C4816" s="38"/>
      <c r="D4816" s="38"/>
    </row>
    <row r="4817" spans="3:4">
      <c r="C4817" s="38"/>
      <c r="D4817" s="38"/>
    </row>
    <row r="4818" spans="3:4">
      <c r="C4818" s="38"/>
      <c r="D4818" s="38"/>
    </row>
    <row r="4819" spans="3:4">
      <c r="C4819" s="38"/>
      <c r="D4819" s="38"/>
    </row>
    <row r="4820" spans="3:4">
      <c r="C4820" s="38"/>
      <c r="D4820" s="38"/>
    </row>
    <row r="4821" spans="3:4">
      <c r="C4821" s="38"/>
      <c r="D4821" s="38"/>
    </row>
    <row r="4822" spans="3:4">
      <c r="C4822" s="38"/>
      <c r="D4822" s="38"/>
    </row>
    <row r="4823" spans="3:4">
      <c r="C4823" s="38"/>
      <c r="D4823" s="38"/>
    </row>
    <row r="4824" spans="3:4">
      <c r="C4824" s="38"/>
      <c r="D4824" s="38"/>
    </row>
    <row r="4825" spans="3:4">
      <c r="C4825" s="38"/>
      <c r="D4825" s="38"/>
    </row>
    <row r="4826" spans="3:4">
      <c r="C4826" s="38"/>
      <c r="D4826" s="38"/>
    </row>
    <row r="4827" spans="3:4">
      <c r="C4827" s="38"/>
      <c r="D4827" s="38"/>
    </row>
    <row r="4828" spans="3:4">
      <c r="C4828" s="38"/>
      <c r="D4828" s="38"/>
    </row>
    <row r="4829" spans="3:4">
      <c r="C4829" s="38"/>
      <c r="D4829" s="38"/>
    </row>
    <row r="4830" spans="3:4">
      <c r="C4830" s="38"/>
      <c r="D4830" s="38"/>
    </row>
    <row r="4831" spans="3:4">
      <c r="C4831" s="38"/>
      <c r="D4831" s="38"/>
    </row>
    <row r="4832" spans="3:4">
      <c r="C4832" s="38"/>
      <c r="D4832" s="38"/>
    </row>
    <row r="4833" spans="3:4">
      <c r="C4833" s="38"/>
      <c r="D4833" s="38"/>
    </row>
    <row r="4834" spans="3:4">
      <c r="C4834" s="38"/>
      <c r="D4834" s="38"/>
    </row>
    <row r="4835" spans="3:4">
      <c r="C4835" s="38"/>
      <c r="D4835" s="38"/>
    </row>
    <row r="4836" spans="3:4">
      <c r="C4836" s="38"/>
      <c r="D4836" s="38"/>
    </row>
    <row r="4837" spans="3:4">
      <c r="C4837" s="38"/>
      <c r="D4837" s="38"/>
    </row>
    <row r="4838" spans="3:4">
      <c r="C4838" s="38"/>
      <c r="D4838" s="38"/>
    </row>
    <row r="4839" spans="3:4">
      <c r="C4839" s="38"/>
      <c r="D4839" s="38"/>
    </row>
    <row r="4840" spans="3:4">
      <c r="C4840" s="38"/>
      <c r="D4840" s="38"/>
    </row>
    <row r="4841" spans="3:4">
      <c r="C4841" s="38"/>
      <c r="D4841" s="38"/>
    </row>
    <row r="4842" spans="3:4">
      <c r="C4842" s="38"/>
      <c r="D4842" s="38"/>
    </row>
    <row r="4843" spans="3:4">
      <c r="C4843" s="38"/>
      <c r="D4843" s="38"/>
    </row>
    <row r="4844" spans="3:4">
      <c r="C4844" s="38"/>
      <c r="D4844" s="38"/>
    </row>
    <row r="4845" spans="3:4">
      <c r="C4845" s="38"/>
      <c r="D4845" s="38"/>
    </row>
    <row r="4846" spans="3:4">
      <c r="C4846" s="38"/>
      <c r="D4846" s="38"/>
    </row>
    <row r="4847" spans="3:4">
      <c r="C4847" s="38"/>
      <c r="D4847" s="38"/>
    </row>
    <row r="4848" spans="3:4">
      <c r="C4848" s="38"/>
      <c r="D4848" s="38"/>
    </row>
    <row r="4849" spans="3:4">
      <c r="C4849" s="38"/>
      <c r="D4849" s="38"/>
    </row>
    <row r="4850" spans="3:4">
      <c r="C4850" s="38"/>
      <c r="D4850" s="38"/>
    </row>
    <row r="4851" spans="3:4">
      <c r="C4851" s="38"/>
      <c r="D4851" s="38"/>
    </row>
    <row r="4852" spans="3:4">
      <c r="C4852" s="38"/>
      <c r="D4852" s="38"/>
    </row>
    <row r="4853" spans="3:4">
      <c r="C4853" s="38"/>
      <c r="D4853" s="38"/>
    </row>
    <row r="4854" spans="3:4">
      <c r="C4854" s="38"/>
      <c r="D4854" s="38"/>
    </row>
    <row r="4855" spans="3:4">
      <c r="C4855" s="38"/>
      <c r="D4855" s="38"/>
    </row>
    <row r="4856" spans="3:4">
      <c r="C4856" s="38"/>
      <c r="D4856" s="38"/>
    </row>
    <row r="4857" spans="3:4">
      <c r="C4857" s="38"/>
      <c r="D4857" s="38"/>
    </row>
    <row r="4858" spans="3:4">
      <c r="C4858" s="38"/>
      <c r="D4858" s="38"/>
    </row>
    <row r="4859" spans="3:4">
      <c r="C4859" s="38"/>
      <c r="D4859" s="38"/>
    </row>
    <row r="4860" spans="3:4">
      <c r="C4860" s="38"/>
      <c r="D4860" s="38"/>
    </row>
    <row r="4861" spans="3:4">
      <c r="C4861" s="38"/>
      <c r="D4861" s="38"/>
    </row>
    <row r="4862" spans="3:4">
      <c r="C4862" s="38"/>
      <c r="D4862" s="38"/>
    </row>
    <row r="4863" spans="3:4">
      <c r="C4863" s="38"/>
      <c r="D4863" s="38"/>
    </row>
    <row r="4864" spans="3:4">
      <c r="C4864" s="38"/>
      <c r="D4864" s="38"/>
    </row>
    <row r="4865" spans="3:4">
      <c r="C4865" s="38"/>
      <c r="D4865" s="38"/>
    </row>
    <row r="4866" spans="3:4">
      <c r="C4866" s="38"/>
      <c r="D4866" s="38"/>
    </row>
    <row r="4867" spans="3:4">
      <c r="C4867" s="38"/>
      <c r="D4867" s="38"/>
    </row>
    <row r="4868" spans="3:4">
      <c r="C4868" s="38"/>
      <c r="D4868" s="38"/>
    </row>
    <row r="4869" spans="3:4">
      <c r="C4869" s="38"/>
      <c r="D4869" s="38"/>
    </row>
    <row r="4870" spans="3:4">
      <c r="C4870" s="38"/>
      <c r="D4870" s="38"/>
    </row>
    <row r="4871" spans="3:4">
      <c r="C4871" s="38"/>
      <c r="D4871" s="38"/>
    </row>
    <row r="4872" spans="3:4">
      <c r="C4872" s="38"/>
      <c r="D4872" s="38"/>
    </row>
    <row r="4873" spans="3:4">
      <c r="C4873" s="38"/>
      <c r="D4873" s="38"/>
    </row>
    <row r="4874" spans="3:4">
      <c r="C4874" s="38"/>
      <c r="D4874" s="38"/>
    </row>
    <row r="4875" spans="3:4">
      <c r="C4875" s="38"/>
      <c r="D4875" s="38"/>
    </row>
    <row r="4876" spans="3:4">
      <c r="C4876" s="38"/>
      <c r="D4876" s="38"/>
    </row>
    <row r="4877" spans="3:4">
      <c r="C4877" s="38"/>
      <c r="D4877" s="38"/>
    </row>
    <row r="4878" spans="3:4">
      <c r="C4878" s="38"/>
      <c r="D4878" s="38"/>
    </row>
    <row r="4879" spans="3:4">
      <c r="C4879" s="38"/>
      <c r="D4879" s="38"/>
    </row>
    <row r="4880" spans="3:4">
      <c r="C4880" s="38"/>
      <c r="D4880" s="38"/>
    </row>
    <row r="4881" spans="3:4">
      <c r="C4881" s="38"/>
      <c r="D4881" s="38"/>
    </row>
    <row r="4882" spans="3:4">
      <c r="C4882" s="38"/>
      <c r="D4882" s="38"/>
    </row>
    <row r="4883" spans="3:4">
      <c r="C4883" s="38"/>
      <c r="D4883" s="38"/>
    </row>
    <row r="4884" spans="3:4">
      <c r="C4884" s="38"/>
      <c r="D4884" s="38"/>
    </row>
    <row r="4885" spans="3:4">
      <c r="C4885" s="38"/>
      <c r="D4885" s="38"/>
    </row>
    <row r="4886" spans="3:4">
      <c r="C4886" s="38"/>
      <c r="D4886" s="38"/>
    </row>
    <row r="4887" spans="3:4">
      <c r="C4887" s="38"/>
      <c r="D4887" s="38"/>
    </row>
    <row r="4888" spans="3:4">
      <c r="C4888" s="38"/>
      <c r="D4888" s="38"/>
    </row>
    <row r="4889" spans="3:4">
      <c r="C4889" s="38"/>
      <c r="D4889" s="38"/>
    </row>
    <row r="4890" spans="3:4">
      <c r="C4890" s="38"/>
      <c r="D4890" s="38"/>
    </row>
    <row r="4891" spans="3:4">
      <c r="C4891" s="38"/>
      <c r="D4891" s="38"/>
    </row>
    <row r="4892" spans="3:4">
      <c r="C4892" s="38"/>
      <c r="D4892" s="38"/>
    </row>
    <row r="4893" spans="3:4">
      <c r="C4893" s="38"/>
      <c r="D4893" s="38"/>
    </row>
    <row r="4894" spans="3:4">
      <c r="C4894" s="38"/>
      <c r="D4894" s="38"/>
    </row>
    <row r="4895" spans="3:4">
      <c r="C4895" s="38"/>
      <c r="D4895" s="38"/>
    </row>
    <row r="4896" spans="3:4">
      <c r="C4896" s="38"/>
      <c r="D4896" s="38"/>
    </row>
    <row r="4897" spans="3:4">
      <c r="C4897" s="38"/>
      <c r="D4897" s="38"/>
    </row>
    <row r="4898" spans="3:4">
      <c r="C4898" s="38"/>
      <c r="D4898" s="38"/>
    </row>
    <row r="4899" spans="3:4">
      <c r="C4899" s="38"/>
      <c r="D4899" s="38"/>
    </row>
    <row r="4900" spans="3:4">
      <c r="C4900" s="38"/>
      <c r="D4900" s="38"/>
    </row>
    <row r="4901" spans="3:4">
      <c r="C4901" s="38"/>
      <c r="D4901" s="38"/>
    </row>
    <row r="4902" spans="3:4">
      <c r="C4902" s="38"/>
      <c r="D4902" s="38"/>
    </row>
    <row r="4903" spans="3:4">
      <c r="C4903" s="38"/>
      <c r="D4903" s="38"/>
    </row>
    <row r="4904" spans="3:4">
      <c r="C4904" s="38"/>
      <c r="D4904" s="38"/>
    </row>
    <row r="4905" spans="3:4">
      <c r="C4905" s="38"/>
      <c r="D4905" s="38"/>
    </row>
    <row r="4906" spans="3:4">
      <c r="C4906" s="38"/>
      <c r="D4906" s="38"/>
    </row>
    <row r="4907" spans="3:4">
      <c r="C4907" s="38"/>
      <c r="D4907" s="38"/>
    </row>
    <row r="4908" spans="3:4">
      <c r="C4908" s="38"/>
      <c r="D4908" s="38"/>
    </row>
    <row r="4909" spans="3:4">
      <c r="C4909" s="38"/>
      <c r="D4909" s="38"/>
    </row>
    <row r="4910" spans="3:4">
      <c r="C4910" s="38"/>
      <c r="D4910" s="38"/>
    </row>
    <row r="4911" spans="3:4">
      <c r="C4911" s="38"/>
      <c r="D4911" s="38"/>
    </row>
    <row r="4912" spans="3:4">
      <c r="C4912" s="38"/>
      <c r="D4912" s="38"/>
    </row>
    <row r="4913" spans="3:4">
      <c r="C4913" s="38"/>
      <c r="D4913" s="38"/>
    </row>
    <row r="4914" spans="3:4">
      <c r="C4914" s="38"/>
      <c r="D4914" s="38"/>
    </row>
    <row r="4915" spans="3:4">
      <c r="C4915" s="38"/>
      <c r="D4915" s="38"/>
    </row>
    <row r="4916" spans="3:4">
      <c r="C4916" s="38"/>
      <c r="D4916" s="38"/>
    </row>
    <row r="4917" spans="3:4">
      <c r="C4917" s="38"/>
      <c r="D4917" s="38"/>
    </row>
    <row r="4918" spans="3:4">
      <c r="C4918" s="38"/>
      <c r="D4918" s="38"/>
    </row>
    <row r="4919" spans="3:4">
      <c r="C4919" s="38"/>
      <c r="D4919" s="38"/>
    </row>
    <row r="4920" spans="3:4">
      <c r="C4920" s="38"/>
      <c r="D4920" s="38"/>
    </row>
    <row r="4921" spans="3:4">
      <c r="C4921" s="38"/>
      <c r="D4921" s="38"/>
    </row>
    <row r="4922" spans="3:4">
      <c r="C4922" s="38"/>
      <c r="D4922" s="38"/>
    </row>
    <row r="4923" spans="3:4">
      <c r="C4923" s="38"/>
      <c r="D4923" s="38"/>
    </row>
    <row r="4924" spans="3:4">
      <c r="C4924" s="38"/>
      <c r="D4924" s="38"/>
    </row>
    <row r="4925" spans="3:4">
      <c r="C4925" s="38"/>
      <c r="D4925" s="38"/>
    </row>
    <row r="4926" spans="3:4">
      <c r="C4926" s="38"/>
      <c r="D4926" s="38"/>
    </row>
    <row r="4927" spans="3:4">
      <c r="C4927" s="38"/>
      <c r="D4927" s="38"/>
    </row>
    <row r="4928" spans="3:4">
      <c r="C4928" s="38"/>
      <c r="D4928" s="38"/>
    </row>
    <row r="4929" spans="3:4">
      <c r="C4929" s="38"/>
      <c r="D4929" s="38"/>
    </row>
    <row r="4930" spans="3:4">
      <c r="C4930" s="38"/>
      <c r="D4930" s="38"/>
    </row>
    <row r="4931" spans="3:4">
      <c r="C4931" s="38"/>
      <c r="D4931" s="38"/>
    </row>
    <row r="4932" spans="3:4">
      <c r="C4932" s="38"/>
      <c r="D4932" s="38"/>
    </row>
    <row r="4933" spans="3:4">
      <c r="C4933" s="38"/>
      <c r="D4933" s="38"/>
    </row>
    <row r="4934" spans="3:4">
      <c r="C4934" s="38"/>
      <c r="D4934" s="38"/>
    </row>
    <row r="4935" spans="3:4">
      <c r="C4935" s="38"/>
      <c r="D4935" s="38"/>
    </row>
    <row r="4936" spans="3:4">
      <c r="C4936" s="38"/>
      <c r="D4936" s="38"/>
    </row>
    <row r="4937" spans="3:4">
      <c r="C4937" s="38"/>
      <c r="D4937" s="38"/>
    </row>
    <row r="4938" spans="3:4">
      <c r="C4938" s="38"/>
      <c r="D4938" s="38"/>
    </row>
    <row r="4939" spans="3:4">
      <c r="C4939" s="38"/>
      <c r="D4939" s="38"/>
    </row>
    <row r="4940" spans="3:4">
      <c r="C4940" s="38"/>
      <c r="D4940" s="38"/>
    </row>
    <row r="4941" spans="3:4">
      <c r="C4941" s="38"/>
      <c r="D4941" s="38"/>
    </row>
    <row r="4942" spans="3:4">
      <c r="C4942" s="38"/>
      <c r="D4942" s="38"/>
    </row>
    <row r="4943" spans="3:4">
      <c r="C4943" s="38"/>
      <c r="D4943" s="38"/>
    </row>
    <row r="4944" spans="3:4">
      <c r="C4944" s="38"/>
      <c r="D4944" s="38"/>
    </row>
    <row r="4945" spans="3:4">
      <c r="C4945" s="38"/>
      <c r="D4945" s="38"/>
    </row>
    <row r="4946" spans="3:4">
      <c r="C4946" s="38"/>
      <c r="D4946" s="38"/>
    </row>
    <row r="4947" spans="3:4">
      <c r="C4947" s="38"/>
      <c r="D4947" s="38"/>
    </row>
    <row r="4948" spans="3:4">
      <c r="C4948" s="38"/>
      <c r="D4948" s="38"/>
    </row>
    <row r="4949" spans="3:4">
      <c r="C4949" s="38"/>
      <c r="D4949" s="38"/>
    </row>
    <row r="4950" spans="3:4">
      <c r="C4950" s="38"/>
      <c r="D4950" s="38"/>
    </row>
    <row r="4951" spans="3:4">
      <c r="C4951" s="38"/>
      <c r="D4951" s="38"/>
    </row>
    <row r="4952" spans="3:4">
      <c r="C4952" s="38"/>
      <c r="D4952" s="38"/>
    </row>
    <row r="4953" spans="3:4">
      <c r="C4953" s="38"/>
      <c r="D4953" s="38"/>
    </row>
    <row r="4954" spans="3:4">
      <c r="C4954" s="38"/>
      <c r="D4954" s="38"/>
    </row>
    <row r="4955" spans="3:4">
      <c r="C4955" s="38"/>
      <c r="D4955" s="38"/>
    </row>
    <row r="4956" spans="3:4">
      <c r="C4956" s="38"/>
      <c r="D4956" s="38"/>
    </row>
    <row r="4957" spans="3:4">
      <c r="C4957" s="38"/>
      <c r="D4957" s="38"/>
    </row>
    <row r="4958" spans="3:4">
      <c r="C4958" s="38"/>
      <c r="D4958" s="38"/>
    </row>
    <row r="4959" spans="3:4">
      <c r="C4959" s="38"/>
      <c r="D4959" s="38"/>
    </row>
    <row r="4960" spans="3:4">
      <c r="C4960" s="38"/>
      <c r="D4960" s="38"/>
    </row>
    <row r="4961" spans="3:4">
      <c r="C4961" s="38"/>
      <c r="D4961" s="38"/>
    </row>
    <row r="4962" spans="3:4">
      <c r="C4962" s="38"/>
      <c r="D4962" s="38"/>
    </row>
    <row r="4963" spans="3:4">
      <c r="C4963" s="38"/>
      <c r="D4963" s="38"/>
    </row>
    <row r="4964" spans="3:4">
      <c r="C4964" s="38"/>
      <c r="D4964" s="38"/>
    </row>
    <row r="4965" spans="3:4">
      <c r="C4965" s="38"/>
      <c r="D4965" s="38"/>
    </row>
    <row r="4966" spans="3:4">
      <c r="C4966" s="38"/>
      <c r="D4966" s="38"/>
    </row>
    <row r="4967" spans="3:4">
      <c r="C4967" s="38"/>
      <c r="D4967" s="38"/>
    </row>
    <row r="4968" spans="3:4">
      <c r="C4968" s="38"/>
      <c r="D4968" s="38"/>
    </row>
    <row r="4969" spans="3:4">
      <c r="C4969" s="38"/>
      <c r="D4969" s="38"/>
    </row>
    <row r="4970" spans="3:4">
      <c r="C4970" s="38"/>
      <c r="D4970" s="38"/>
    </row>
    <row r="4971" spans="3:4">
      <c r="C4971" s="38"/>
      <c r="D4971" s="38"/>
    </row>
    <row r="4972" spans="3:4">
      <c r="C4972" s="38"/>
      <c r="D4972" s="38"/>
    </row>
    <row r="4973" spans="3:4">
      <c r="C4973" s="38"/>
      <c r="D4973" s="38"/>
    </row>
    <row r="4974" spans="3:4">
      <c r="C4974" s="38"/>
      <c r="D4974" s="38"/>
    </row>
    <row r="4975" spans="3:4">
      <c r="C4975" s="38"/>
      <c r="D4975" s="38"/>
    </row>
    <row r="4976" spans="3:4">
      <c r="C4976" s="38"/>
      <c r="D4976" s="38"/>
    </row>
    <row r="4977" spans="3:4">
      <c r="C4977" s="38"/>
      <c r="D4977" s="38"/>
    </row>
    <row r="4978" spans="3:4">
      <c r="C4978" s="38"/>
      <c r="D4978" s="38"/>
    </row>
    <row r="4979" spans="3:4">
      <c r="C4979" s="38"/>
      <c r="D4979" s="38"/>
    </row>
    <row r="4980" spans="3:4">
      <c r="C4980" s="38"/>
      <c r="D4980" s="38"/>
    </row>
    <row r="4981" spans="3:4">
      <c r="C4981" s="38"/>
      <c r="D4981" s="38"/>
    </row>
    <row r="4982" spans="3:4">
      <c r="C4982" s="38"/>
      <c r="D4982" s="38"/>
    </row>
    <row r="4983" spans="3:4">
      <c r="C4983" s="38"/>
      <c r="D4983" s="38"/>
    </row>
    <row r="4984" spans="3:4">
      <c r="C4984" s="38"/>
      <c r="D4984" s="38"/>
    </row>
    <row r="4985" spans="3:4">
      <c r="C4985" s="38"/>
      <c r="D4985" s="38"/>
    </row>
    <row r="4986" spans="3:4">
      <c r="C4986" s="38"/>
      <c r="D4986" s="38"/>
    </row>
    <row r="4987" spans="3:4">
      <c r="C4987" s="38"/>
      <c r="D4987" s="38"/>
    </row>
    <row r="4988" spans="3:4">
      <c r="C4988" s="38"/>
      <c r="D4988" s="38"/>
    </row>
    <row r="4989" spans="3:4">
      <c r="C4989" s="38"/>
      <c r="D4989" s="38"/>
    </row>
    <row r="4990" spans="3:4">
      <c r="C4990" s="38"/>
      <c r="D4990" s="38"/>
    </row>
    <row r="4991" spans="3:4">
      <c r="C4991" s="38"/>
      <c r="D4991" s="38"/>
    </row>
    <row r="4992" spans="3:4">
      <c r="C4992" s="38"/>
      <c r="D4992" s="38"/>
    </row>
    <row r="4993" spans="3:4">
      <c r="C4993" s="38"/>
      <c r="D4993" s="38"/>
    </row>
    <row r="4994" spans="3:4">
      <c r="C4994" s="38"/>
      <c r="D4994" s="38"/>
    </row>
    <row r="4995" spans="3:4">
      <c r="C4995" s="38"/>
      <c r="D4995" s="38"/>
    </row>
    <row r="4996" spans="3:4">
      <c r="C4996" s="38"/>
      <c r="D4996" s="38"/>
    </row>
    <row r="4997" spans="3:4">
      <c r="C4997" s="38"/>
      <c r="D4997" s="38"/>
    </row>
    <row r="4998" spans="3:4">
      <c r="C4998" s="38"/>
      <c r="D4998" s="38"/>
    </row>
    <row r="4999" spans="3:4">
      <c r="C4999" s="38"/>
      <c r="D4999" s="38"/>
    </row>
    <row r="5000" spans="3:4">
      <c r="C5000" s="38"/>
      <c r="D5000" s="38"/>
    </row>
    <row r="5001" spans="3:4">
      <c r="C5001" s="38"/>
      <c r="D5001" s="38"/>
    </row>
    <row r="5002" spans="3:4">
      <c r="C5002" s="38"/>
      <c r="D5002" s="38"/>
    </row>
    <row r="5003" spans="3:4">
      <c r="C5003" s="38"/>
      <c r="D5003" s="38"/>
    </row>
    <row r="5004" spans="3:4">
      <c r="C5004" s="38"/>
      <c r="D5004" s="38"/>
    </row>
    <row r="5005" spans="3:4">
      <c r="C5005" s="38"/>
      <c r="D5005" s="38"/>
    </row>
    <row r="5006" spans="3:4">
      <c r="C5006" s="38"/>
      <c r="D5006" s="38"/>
    </row>
    <row r="5007" spans="3:4">
      <c r="C5007" s="38"/>
      <c r="D5007" s="38"/>
    </row>
    <row r="5008" spans="3:4">
      <c r="C5008" s="38"/>
      <c r="D5008" s="38"/>
    </row>
    <row r="5009" spans="3:4">
      <c r="C5009" s="38"/>
      <c r="D5009" s="38"/>
    </row>
    <row r="5010" spans="3:4">
      <c r="C5010" s="38"/>
      <c r="D5010" s="38"/>
    </row>
    <row r="5011" spans="3:4">
      <c r="C5011" s="38"/>
      <c r="D5011" s="38"/>
    </row>
    <row r="5012" spans="3:4">
      <c r="C5012" s="38"/>
      <c r="D5012" s="38"/>
    </row>
    <row r="5013" spans="3:4">
      <c r="C5013" s="38"/>
      <c r="D5013" s="38"/>
    </row>
    <row r="5014" spans="3:4">
      <c r="C5014" s="38"/>
      <c r="D5014" s="38"/>
    </row>
    <row r="5015" spans="3:4">
      <c r="C5015" s="38"/>
      <c r="D5015" s="38"/>
    </row>
    <row r="5016" spans="3:4">
      <c r="C5016" s="38"/>
      <c r="D5016" s="38"/>
    </row>
    <row r="5017" spans="3:4">
      <c r="C5017" s="38"/>
      <c r="D5017" s="38"/>
    </row>
    <row r="5018" spans="3:4">
      <c r="C5018" s="38"/>
      <c r="D5018" s="38"/>
    </row>
    <row r="5019" spans="3:4">
      <c r="C5019" s="38"/>
      <c r="D5019" s="38"/>
    </row>
    <row r="5020" spans="3:4">
      <c r="C5020" s="38"/>
      <c r="D5020" s="38"/>
    </row>
    <row r="5021" spans="3:4">
      <c r="C5021" s="38"/>
      <c r="D5021" s="38"/>
    </row>
    <row r="5022" spans="3:4">
      <c r="C5022" s="38"/>
      <c r="D5022" s="38"/>
    </row>
    <row r="5023" spans="3:4">
      <c r="C5023" s="38"/>
      <c r="D5023" s="38"/>
    </row>
    <row r="5024" spans="3:4">
      <c r="C5024" s="38"/>
      <c r="D5024" s="38"/>
    </row>
    <row r="5025" spans="3:4">
      <c r="C5025" s="38"/>
      <c r="D5025" s="38"/>
    </row>
    <row r="5026" spans="3:4">
      <c r="C5026" s="38"/>
      <c r="D5026" s="38"/>
    </row>
    <row r="5027" spans="3:4">
      <c r="C5027" s="38"/>
      <c r="D5027" s="38"/>
    </row>
    <row r="5028" spans="3:4">
      <c r="C5028" s="38"/>
      <c r="D5028" s="38"/>
    </row>
    <row r="5029" spans="3:4">
      <c r="C5029" s="38"/>
      <c r="D5029" s="38"/>
    </row>
    <row r="5030" spans="3:4">
      <c r="C5030" s="38"/>
      <c r="D5030" s="38"/>
    </row>
    <row r="5031" spans="3:4">
      <c r="C5031" s="38"/>
      <c r="D5031" s="38"/>
    </row>
    <row r="5032" spans="3:4">
      <c r="C5032" s="38"/>
      <c r="D5032" s="38"/>
    </row>
    <row r="5033" spans="3:4">
      <c r="C5033" s="38"/>
      <c r="D5033" s="38"/>
    </row>
    <row r="5034" spans="3:4">
      <c r="C5034" s="38"/>
      <c r="D5034" s="38"/>
    </row>
    <row r="5035" spans="3:4">
      <c r="C5035" s="38"/>
      <c r="D5035" s="38"/>
    </row>
    <row r="5036" spans="3:4">
      <c r="C5036" s="38"/>
      <c r="D5036" s="38"/>
    </row>
    <row r="5037" spans="3:4">
      <c r="C5037" s="38"/>
      <c r="D5037" s="38"/>
    </row>
    <row r="5038" spans="3:4">
      <c r="C5038" s="38"/>
      <c r="D5038" s="38"/>
    </row>
    <row r="5039" spans="3:4">
      <c r="C5039" s="38"/>
      <c r="D5039" s="38"/>
    </row>
    <row r="5040" spans="3:4">
      <c r="C5040" s="38"/>
      <c r="D5040" s="38"/>
    </row>
    <row r="5041" spans="3:4">
      <c r="C5041" s="38"/>
      <c r="D5041" s="38"/>
    </row>
    <row r="5042" spans="3:4">
      <c r="C5042" s="38"/>
      <c r="D5042" s="38"/>
    </row>
    <row r="5043" spans="3:4">
      <c r="C5043" s="38"/>
      <c r="D5043" s="38"/>
    </row>
    <row r="5044" spans="3:4">
      <c r="C5044" s="38"/>
      <c r="D5044" s="38"/>
    </row>
    <row r="5045" spans="3:4">
      <c r="C5045" s="38"/>
      <c r="D5045" s="38"/>
    </row>
    <row r="5046" spans="3:4">
      <c r="C5046" s="38"/>
      <c r="D5046" s="38"/>
    </row>
    <row r="5047" spans="3:4">
      <c r="C5047" s="38"/>
      <c r="D5047" s="38"/>
    </row>
    <row r="5048" spans="3:4">
      <c r="C5048" s="38"/>
      <c r="D5048" s="38"/>
    </row>
    <row r="5049" spans="3:4">
      <c r="C5049" s="38"/>
      <c r="D5049" s="38"/>
    </row>
    <row r="5050" spans="3:4">
      <c r="C5050" s="38"/>
      <c r="D5050" s="38"/>
    </row>
    <row r="5051" spans="3:4">
      <c r="C5051" s="38"/>
      <c r="D5051" s="38"/>
    </row>
    <row r="5052" spans="3:4">
      <c r="C5052" s="38"/>
      <c r="D5052" s="38"/>
    </row>
    <row r="5053" spans="3:4">
      <c r="C5053" s="38"/>
      <c r="D5053" s="38"/>
    </row>
    <row r="5054" spans="3:4">
      <c r="C5054" s="38"/>
      <c r="D5054" s="38"/>
    </row>
    <row r="5055" spans="3:4">
      <c r="C5055" s="38"/>
      <c r="D5055" s="38"/>
    </row>
    <row r="5056" spans="3:4">
      <c r="C5056" s="38"/>
      <c r="D5056" s="38"/>
    </row>
    <row r="5057" spans="3:4">
      <c r="C5057" s="38"/>
      <c r="D5057" s="38"/>
    </row>
    <row r="5058" spans="3:4">
      <c r="C5058" s="38"/>
      <c r="D5058" s="38"/>
    </row>
    <row r="5059" spans="3:4">
      <c r="C5059" s="38"/>
      <c r="D5059" s="38"/>
    </row>
    <row r="5060" spans="3:4">
      <c r="C5060" s="38"/>
      <c r="D5060" s="38"/>
    </row>
    <row r="5061" spans="3:4">
      <c r="C5061" s="38"/>
      <c r="D5061" s="38"/>
    </row>
    <row r="5062" spans="3:4">
      <c r="C5062" s="38"/>
      <c r="D5062" s="38"/>
    </row>
    <row r="5063" spans="3:4">
      <c r="C5063" s="38"/>
      <c r="D5063" s="38"/>
    </row>
    <row r="5064" spans="3:4">
      <c r="C5064" s="38"/>
      <c r="D5064" s="38"/>
    </row>
    <row r="5065" spans="3:4">
      <c r="C5065" s="38"/>
      <c r="D5065" s="38"/>
    </row>
    <row r="5066" spans="3:4">
      <c r="C5066" s="38"/>
      <c r="D5066" s="38"/>
    </row>
    <row r="5067" spans="3:4">
      <c r="C5067" s="38"/>
      <c r="D5067" s="38"/>
    </row>
    <row r="5068" spans="3:4">
      <c r="C5068" s="38"/>
      <c r="D5068" s="38"/>
    </row>
    <row r="5069" spans="3:4">
      <c r="C5069" s="38"/>
      <c r="D5069" s="38"/>
    </row>
    <row r="5070" spans="3:4">
      <c r="C5070" s="38"/>
      <c r="D5070" s="38"/>
    </row>
    <row r="5071" spans="3:4">
      <c r="C5071" s="38"/>
      <c r="D5071" s="38"/>
    </row>
    <row r="5072" spans="3:4">
      <c r="C5072" s="38"/>
      <c r="D5072" s="38"/>
    </row>
    <row r="5073" spans="3:4">
      <c r="C5073" s="38"/>
      <c r="D5073" s="38"/>
    </row>
    <row r="5074" spans="3:4">
      <c r="C5074" s="38"/>
      <c r="D5074" s="38"/>
    </row>
    <row r="5075" spans="3:4">
      <c r="C5075" s="38"/>
      <c r="D5075" s="38"/>
    </row>
    <row r="5076" spans="3:4">
      <c r="C5076" s="38"/>
      <c r="D5076" s="38"/>
    </row>
    <row r="5077" spans="3:4">
      <c r="C5077" s="38"/>
      <c r="D5077" s="38"/>
    </row>
    <row r="5078" spans="3:4">
      <c r="C5078" s="38"/>
      <c r="D5078" s="38"/>
    </row>
    <row r="5079" spans="3:4">
      <c r="C5079" s="38"/>
      <c r="D5079" s="38"/>
    </row>
    <row r="5080" spans="3:4">
      <c r="C5080" s="38"/>
      <c r="D5080" s="38"/>
    </row>
    <row r="5081" spans="3:4">
      <c r="C5081" s="38"/>
      <c r="D5081" s="38"/>
    </row>
    <row r="5082" spans="3:4">
      <c r="C5082" s="38"/>
      <c r="D5082" s="38"/>
    </row>
    <row r="5083" spans="3:4">
      <c r="C5083" s="38"/>
      <c r="D5083" s="38"/>
    </row>
    <row r="5084" spans="3:4">
      <c r="C5084" s="38"/>
      <c r="D5084" s="38"/>
    </row>
    <row r="5085" spans="3:4">
      <c r="C5085" s="38"/>
      <c r="D5085" s="38"/>
    </row>
    <row r="5086" spans="3:4">
      <c r="C5086" s="38"/>
      <c r="D5086" s="38"/>
    </row>
    <row r="5087" spans="3:4">
      <c r="C5087" s="38"/>
      <c r="D5087" s="38"/>
    </row>
    <row r="5088" spans="3:4">
      <c r="C5088" s="38"/>
      <c r="D5088" s="38"/>
    </row>
    <row r="5089" spans="3:4">
      <c r="C5089" s="38"/>
      <c r="D5089" s="38"/>
    </row>
    <row r="5090" spans="3:4">
      <c r="C5090" s="38"/>
      <c r="D5090" s="38"/>
    </row>
    <row r="5091" spans="3:4">
      <c r="C5091" s="38"/>
      <c r="D5091" s="38"/>
    </row>
    <row r="5092" spans="3:4">
      <c r="C5092" s="38"/>
      <c r="D5092" s="38"/>
    </row>
    <row r="5093" spans="3:4">
      <c r="C5093" s="38"/>
      <c r="D5093" s="38"/>
    </row>
    <row r="5094" spans="3:4">
      <c r="C5094" s="38"/>
      <c r="D5094" s="38"/>
    </row>
    <row r="5095" spans="3:4">
      <c r="C5095" s="38"/>
      <c r="D5095" s="38"/>
    </row>
    <row r="5096" spans="3:4">
      <c r="C5096" s="38"/>
      <c r="D5096" s="38"/>
    </row>
    <row r="5097" spans="3:4">
      <c r="C5097" s="38"/>
      <c r="D5097" s="38"/>
    </row>
    <row r="5098" spans="3:4">
      <c r="C5098" s="38"/>
      <c r="D5098" s="38"/>
    </row>
    <row r="5099" spans="3:4">
      <c r="C5099" s="38"/>
      <c r="D5099" s="38"/>
    </row>
    <row r="5100" spans="3:4">
      <c r="C5100" s="38"/>
      <c r="D5100" s="38"/>
    </row>
    <row r="5101" spans="3:4">
      <c r="C5101" s="38"/>
      <c r="D5101" s="38"/>
    </row>
    <row r="5102" spans="3:4">
      <c r="C5102" s="38"/>
      <c r="D5102" s="38"/>
    </row>
    <row r="5103" spans="3:4">
      <c r="C5103" s="38"/>
      <c r="D5103" s="38"/>
    </row>
    <row r="5104" spans="3:4">
      <c r="C5104" s="38"/>
      <c r="D5104" s="38"/>
    </row>
    <row r="5105" spans="3:4">
      <c r="C5105" s="38"/>
      <c r="D5105" s="38"/>
    </row>
    <row r="5106" spans="3:4">
      <c r="C5106" s="38"/>
      <c r="D5106" s="38"/>
    </row>
    <row r="5107" spans="3:4">
      <c r="C5107" s="38"/>
      <c r="D5107" s="38"/>
    </row>
    <row r="5108" spans="3:4">
      <c r="C5108" s="38"/>
      <c r="D5108" s="38"/>
    </row>
    <row r="5109" spans="3:4">
      <c r="C5109" s="38"/>
      <c r="D5109" s="38"/>
    </row>
    <row r="5110" spans="3:4">
      <c r="C5110" s="38"/>
      <c r="D5110" s="38"/>
    </row>
    <row r="5111" spans="3:4">
      <c r="C5111" s="38"/>
      <c r="D5111" s="38"/>
    </row>
    <row r="5112" spans="3:4">
      <c r="C5112" s="38"/>
      <c r="D5112" s="38"/>
    </row>
    <row r="5113" spans="3:4">
      <c r="C5113" s="38"/>
      <c r="D5113" s="38"/>
    </row>
    <row r="5114" spans="3:4">
      <c r="C5114" s="38"/>
      <c r="D5114" s="38"/>
    </row>
    <row r="5115" spans="3:4">
      <c r="C5115" s="38"/>
      <c r="D5115" s="38"/>
    </row>
    <row r="5116" spans="3:4">
      <c r="C5116" s="38"/>
      <c r="D5116" s="38"/>
    </row>
    <row r="5117" spans="3:4">
      <c r="C5117" s="38"/>
      <c r="D5117" s="38"/>
    </row>
    <row r="5118" spans="3:4">
      <c r="C5118" s="38"/>
      <c r="D5118" s="38"/>
    </row>
    <row r="5119" spans="3:4">
      <c r="C5119" s="38"/>
      <c r="D5119" s="38"/>
    </row>
    <row r="5120" spans="3:4">
      <c r="C5120" s="38"/>
      <c r="D5120" s="38"/>
    </row>
    <row r="5121" spans="3:4">
      <c r="C5121" s="38"/>
      <c r="D5121" s="38"/>
    </row>
    <row r="5122" spans="3:4">
      <c r="C5122" s="38"/>
      <c r="D5122" s="38"/>
    </row>
    <row r="5123" spans="3:4">
      <c r="C5123" s="38"/>
      <c r="D5123" s="38"/>
    </row>
    <row r="5124" spans="3:4">
      <c r="C5124" s="38"/>
      <c r="D5124" s="38"/>
    </row>
    <row r="5125" spans="3:4">
      <c r="C5125" s="38"/>
      <c r="D5125" s="38"/>
    </row>
    <row r="5126" spans="3:4">
      <c r="C5126" s="38"/>
      <c r="D5126" s="38"/>
    </row>
    <row r="5127" spans="3:4">
      <c r="C5127" s="38"/>
      <c r="D5127" s="38"/>
    </row>
    <row r="5128" spans="3:4">
      <c r="C5128" s="38"/>
      <c r="D5128" s="38"/>
    </row>
    <row r="5129" spans="3:4">
      <c r="C5129" s="38"/>
      <c r="D5129" s="38"/>
    </row>
    <row r="5130" spans="3:4">
      <c r="C5130" s="38"/>
      <c r="D5130" s="38"/>
    </row>
    <row r="5131" spans="3:4">
      <c r="C5131" s="38"/>
      <c r="D5131" s="38"/>
    </row>
    <row r="5132" spans="3:4">
      <c r="C5132" s="38"/>
      <c r="D5132" s="38"/>
    </row>
    <row r="5133" spans="3:4">
      <c r="C5133" s="38"/>
      <c r="D5133" s="38"/>
    </row>
    <row r="5134" spans="3:4">
      <c r="C5134" s="38"/>
      <c r="D5134" s="38"/>
    </row>
    <row r="5135" spans="3:4">
      <c r="C5135" s="38"/>
      <c r="D5135" s="38"/>
    </row>
    <row r="5136" spans="3:4">
      <c r="C5136" s="38"/>
      <c r="D5136" s="38"/>
    </row>
    <row r="5137" spans="3:4">
      <c r="C5137" s="38"/>
      <c r="D5137" s="38"/>
    </row>
    <row r="5138" spans="3:4">
      <c r="C5138" s="38"/>
      <c r="D5138" s="38"/>
    </row>
    <row r="5139" spans="3:4">
      <c r="C5139" s="38"/>
      <c r="D5139" s="38"/>
    </row>
    <row r="5140" spans="3:4">
      <c r="C5140" s="38"/>
      <c r="D5140" s="38"/>
    </row>
    <row r="5141" spans="3:4">
      <c r="C5141" s="38"/>
      <c r="D5141" s="38"/>
    </row>
    <row r="5142" spans="3:4">
      <c r="C5142" s="38"/>
      <c r="D5142" s="38"/>
    </row>
    <row r="5143" spans="3:4">
      <c r="C5143" s="38"/>
      <c r="D5143" s="38"/>
    </row>
    <row r="5144" spans="3:4">
      <c r="C5144" s="38"/>
      <c r="D5144" s="38"/>
    </row>
    <row r="5145" spans="3:4">
      <c r="C5145" s="38"/>
      <c r="D5145" s="38"/>
    </row>
    <row r="5146" spans="3:4">
      <c r="C5146" s="38"/>
      <c r="D5146" s="38"/>
    </row>
    <row r="5147" spans="3:4">
      <c r="C5147" s="38"/>
      <c r="D5147" s="38"/>
    </row>
    <row r="5148" spans="3:4">
      <c r="C5148" s="38"/>
      <c r="D5148" s="38"/>
    </row>
    <row r="5149" spans="3:4">
      <c r="C5149" s="38"/>
      <c r="D5149" s="38"/>
    </row>
    <row r="5150" spans="3:4">
      <c r="C5150" s="38"/>
      <c r="D5150" s="38"/>
    </row>
    <row r="5151" spans="3:4">
      <c r="C5151" s="38"/>
      <c r="D5151" s="38"/>
    </row>
    <row r="5152" spans="3:4">
      <c r="C5152" s="38"/>
      <c r="D5152" s="38"/>
    </row>
    <row r="5153" spans="3:4">
      <c r="C5153" s="38"/>
      <c r="D5153" s="38"/>
    </row>
    <row r="5154" spans="3:4">
      <c r="C5154" s="38"/>
      <c r="D5154" s="38"/>
    </row>
    <row r="5155" spans="3:4">
      <c r="C5155" s="38"/>
      <c r="D5155" s="38"/>
    </row>
    <row r="5156" spans="3:4">
      <c r="C5156" s="38"/>
      <c r="D5156" s="38"/>
    </row>
    <row r="5157" spans="3:4">
      <c r="C5157" s="38"/>
      <c r="D5157" s="38"/>
    </row>
    <row r="5158" spans="3:4">
      <c r="C5158" s="38"/>
      <c r="D5158" s="38"/>
    </row>
    <row r="5159" spans="3:4">
      <c r="C5159" s="38"/>
      <c r="D5159" s="38"/>
    </row>
    <row r="5160" spans="3:4">
      <c r="C5160" s="38"/>
      <c r="D5160" s="38"/>
    </row>
    <row r="5161" spans="3:4">
      <c r="C5161" s="38"/>
      <c r="D5161" s="38"/>
    </row>
    <row r="5162" spans="3:4">
      <c r="C5162" s="38"/>
      <c r="D5162" s="38"/>
    </row>
    <row r="5163" spans="3:4">
      <c r="C5163" s="38"/>
      <c r="D5163" s="38"/>
    </row>
    <row r="5164" spans="3:4">
      <c r="C5164" s="38"/>
      <c r="D5164" s="38"/>
    </row>
    <row r="5165" spans="3:4">
      <c r="C5165" s="38"/>
      <c r="D5165" s="38"/>
    </row>
    <row r="5166" spans="3:4">
      <c r="C5166" s="38"/>
      <c r="D5166" s="38"/>
    </row>
    <row r="5167" spans="3:4">
      <c r="C5167" s="38"/>
      <c r="D5167" s="38"/>
    </row>
    <row r="5168" spans="3:4">
      <c r="C5168" s="38"/>
      <c r="D5168" s="38"/>
    </row>
    <row r="5169" spans="3:4">
      <c r="C5169" s="38"/>
      <c r="D5169" s="38"/>
    </row>
    <row r="5170" spans="3:4">
      <c r="C5170" s="38"/>
      <c r="D5170" s="38"/>
    </row>
    <row r="5171" spans="3:4">
      <c r="C5171" s="38"/>
      <c r="D5171" s="38"/>
    </row>
    <row r="5172" spans="3:4">
      <c r="C5172" s="38"/>
      <c r="D5172" s="38"/>
    </row>
    <row r="5173" spans="3:4">
      <c r="C5173" s="38"/>
      <c r="D5173" s="38"/>
    </row>
    <row r="5174" spans="3:4">
      <c r="C5174" s="38"/>
      <c r="D5174" s="38"/>
    </row>
    <row r="5175" spans="3:4">
      <c r="C5175" s="38"/>
      <c r="D5175" s="38"/>
    </row>
    <row r="5176" spans="3:4">
      <c r="C5176" s="38"/>
      <c r="D5176" s="38"/>
    </row>
    <row r="5177" spans="3:4">
      <c r="C5177" s="38"/>
      <c r="D5177" s="38"/>
    </row>
    <row r="5178" spans="3:4">
      <c r="C5178" s="38"/>
      <c r="D5178" s="38"/>
    </row>
    <row r="5179" spans="3:4">
      <c r="C5179" s="38"/>
      <c r="D5179" s="38"/>
    </row>
    <row r="5180" spans="3:4">
      <c r="C5180" s="38"/>
      <c r="D5180" s="38"/>
    </row>
    <row r="5181" spans="3:4">
      <c r="C5181" s="38"/>
      <c r="D5181" s="38"/>
    </row>
    <row r="5182" spans="3:4">
      <c r="C5182" s="38"/>
      <c r="D5182" s="38"/>
    </row>
    <row r="5183" spans="3:4">
      <c r="C5183" s="38"/>
      <c r="D5183" s="38"/>
    </row>
    <row r="5184" spans="3:4">
      <c r="C5184" s="38"/>
      <c r="D5184" s="38"/>
    </row>
    <row r="5185" spans="3:4">
      <c r="C5185" s="38"/>
      <c r="D5185" s="38"/>
    </row>
    <row r="5186" spans="3:4">
      <c r="C5186" s="38"/>
      <c r="D5186" s="38"/>
    </row>
    <row r="5187" spans="3:4">
      <c r="C5187" s="38"/>
      <c r="D5187" s="38"/>
    </row>
    <row r="5188" spans="3:4">
      <c r="C5188" s="38"/>
      <c r="D5188" s="38"/>
    </row>
    <row r="5189" spans="3:4">
      <c r="C5189" s="38"/>
      <c r="D5189" s="38"/>
    </row>
    <row r="5190" spans="3:4">
      <c r="C5190" s="38"/>
      <c r="D5190" s="38"/>
    </row>
    <row r="5191" spans="3:4">
      <c r="C5191" s="38"/>
      <c r="D5191" s="38"/>
    </row>
    <row r="5192" spans="3:4">
      <c r="C5192" s="38"/>
      <c r="D5192" s="38"/>
    </row>
    <row r="5193" spans="3:4">
      <c r="C5193" s="38"/>
      <c r="D5193" s="38"/>
    </row>
    <row r="5194" spans="3:4">
      <c r="C5194" s="38"/>
      <c r="D5194" s="38"/>
    </row>
    <row r="5195" spans="3:4">
      <c r="C5195" s="38"/>
      <c r="D5195" s="38"/>
    </row>
    <row r="5196" spans="3:4">
      <c r="C5196" s="38"/>
      <c r="D5196" s="38"/>
    </row>
    <row r="5197" spans="3:4">
      <c r="C5197" s="38"/>
      <c r="D5197" s="38"/>
    </row>
    <row r="5198" spans="3:4">
      <c r="C5198" s="38"/>
      <c r="D5198" s="38"/>
    </row>
    <row r="5199" spans="3:4">
      <c r="C5199" s="38"/>
      <c r="D5199" s="38"/>
    </row>
    <row r="5200" spans="3:4">
      <c r="C5200" s="38"/>
      <c r="D5200" s="38"/>
    </row>
    <row r="5201" spans="3:4">
      <c r="C5201" s="38"/>
      <c r="D5201" s="38"/>
    </row>
    <row r="5202" spans="3:4">
      <c r="C5202" s="38"/>
      <c r="D5202" s="38"/>
    </row>
    <row r="5203" spans="3:4">
      <c r="C5203" s="38"/>
      <c r="D5203" s="38"/>
    </row>
    <row r="5204" spans="3:4">
      <c r="C5204" s="38"/>
      <c r="D5204" s="38"/>
    </row>
    <row r="5205" spans="3:4">
      <c r="C5205" s="38"/>
      <c r="D5205" s="38"/>
    </row>
    <row r="5206" spans="3:4">
      <c r="C5206" s="38"/>
      <c r="D5206" s="38"/>
    </row>
    <row r="5207" spans="3:4">
      <c r="C5207" s="38"/>
      <c r="D5207" s="38"/>
    </row>
    <row r="5208" spans="3:4">
      <c r="C5208" s="38"/>
      <c r="D5208" s="38"/>
    </row>
    <row r="5209" spans="3:4">
      <c r="C5209" s="38"/>
      <c r="D5209" s="38"/>
    </row>
    <row r="5210" spans="3:4">
      <c r="C5210" s="38"/>
      <c r="D5210" s="38"/>
    </row>
    <row r="5211" spans="3:4">
      <c r="C5211" s="38"/>
      <c r="D5211" s="38"/>
    </row>
    <row r="5212" spans="3:4">
      <c r="C5212" s="38"/>
      <c r="D5212" s="38"/>
    </row>
    <row r="5213" spans="3:4">
      <c r="C5213" s="38"/>
      <c r="D5213" s="38"/>
    </row>
    <row r="5214" spans="3:4">
      <c r="C5214" s="38"/>
      <c r="D5214" s="38"/>
    </row>
    <row r="5215" spans="3:4">
      <c r="C5215" s="38"/>
      <c r="D5215" s="38"/>
    </row>
    <row r="5216" spans="3:4">
      <c r="C5216" s="38"/>
      <c r="D5216" s="38"/>
    </row>
    <row r="5217" spans="3:4">
      <c r="C5217" s="38"/>
      <c r="D5217" s="38"/>
    </row>
    <row r="5218" spans="3:4">
      <c r="C5218" s="38"/>
      <c r="D5218" s="38"/>
    </row>
    <row r="5219" spans="3:4">
      <c r="C5219" s="38"/>
      <c r="D5219" s="38"/>
    </row>
    <row r="5220" spans="3:4">
      <c r="C5220" s="38"/>
      <c r="D5220" s="38"/>
    </row>
    <row r="5221" spans="3:4">
      <c r="C5221" s="38"/>
      <c r="D5221" s="38"/>
    </row>
    <row r="5222" spans="3:4">
      <c r="C5222" s="38"/>
      <c r="D5222" s="38"/>
    </row>
    <row r="5223" spans="3:4">
      <c r="C5223" s="38"/>
      <c r="D5223" s="38"/>
    </row>
    <row r="5224" spans="3:4">
      <c r="C5224" s="38"/>
      <c r="D5224" s="38"/>
    </row>
    <row r="5225" spans="3:4">
      <c r="C5225" s="38"/>
      <c r="D5225" s="38"/>
    </row>
    <row r="5226" spans="3:4">
      <c r="C5226" s="38"/>
      <c r="D5226" s="38"/>
    </row>
    <row r="5227" spans="3:4">
      <c r="C5227" s="38"/>
      <c r="D5227" s="38"/>
    </row>
    <row r="5228" spans="3:4">
      <c r="C5228" s="38"/>
      <c r="D5228" s="38"/>
    </row>
    <row r="5229" spans="3:4">
      <c r="C5229" s="38"/>
      <c r="D5229" s="38"/>
    </row>
    <row r="5230" spans="3:4">
      <c r="C5230" s="38"/>
      <c r="D5230" s="38"/>
    </row>
    <row r="5231" spans="3:4">
      <c r="C5231" s="38"/>
      <c r="D5231" s="38"/>
    </row>
    <row r="5232" spans="3:4">
      <c r="C5232" s="38"/>
      <c r="D5232" s="38"/>
    </row>
    <row r="5233" spans="3:4">
      <c r="C5233" s="38"/>
      <c r="D5233" s="38"/>
    </row>
    <row r="5234" spans="3:4">
      <c r="C5234" s="38"/>
      <c r="D5234" s="38"/>
    </row>
    <row r="5235" spans="3:4">
      <c r="C5235" s="38"/>
      <c r="D5235" s="38"/>
    </row>
    <row r="5236" spans="3:4">
      <c r="C5236" s="38"/>
      <c r="D5236" s="38"/>
    </row>
    <row r="5237" spans="3:4">
      <c r="C5237" s="38"/>
      <c r="D5237" s="38"/>
    </row>
    <row r="5238" spans="3:4">
      <c r="C5238" s="38"/>
      <c r="D5238" s="38"/>
    </row>
    <row r="5239" spans="3:4">
      <c r="C5239" s="38"/>
      <c r="D5239" s="38"/>
    </row>
    <row r="5240" spans="3:4">
      <c r="C5240" s="38"/>
      <c r="D5240" s="38"/>
    </row>
    <row r="5241" spans="3:4">
      <c r="C5241" s="38"/>
      <c r="D5241" s="38"/>
    </row>
    <row r="5242" spans="3:4">
      <c r="C5242" s="38"/>
      <c r="D5242" s="38"/>
    </row>
    <row r="5243" spans="3:4">
      <c r="C5243" s="38"/>
      <c r="D5243" s="38"/>
    </row>
    <row r="5244" spans="3:4">
      <c r="C5244" s="38"/>
      <c r="D5244" s="38"/>
    </row>
  </sheetData>
  <sheetProtection sheet="1"/>
  <phoneticPr fontId="0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indexed="10"/>
  </sheetPr>
  <dimension ref="A1:AI949"/>
  <sheetViews>
    <sheetView workbookViewId="0"/>
  </sheetViews>
  <sheetFormatPr defaultRowHeight="12.75"/>
  <cols>
    <col min="2" max="2" width="10.7109375" customWidth="1"/>
    <col min="5" max="5" width="10.7109375" customWidth="1"/>
    <col min="6" max="6" width="12.42578125" bestFit="1" customWidth="1"/>
  </cols>
  <sheetData>
    <row r="1" spans="1:35" ht="18.75" thickBot="1">
      <c r="A1" s="46" t="s">
        <v>78</v>
      </c>
      <c r="B1" s="47"/>
      <c r="C1" s="47"/>
      <c r="D1" s="48" t="s">
        <v>79</v>
      </c>
      <c r="E1" s="47"/>
      <c r="F1" s="47"/>
      <c r="G1" s="47"/>
      <c r="H1" s="47"/>
      <c r="I1" s="47"/>
      <c r="J1" s="47"/>
      <c r="K1" s="47"/>
      <c r="L1" s="47"/>
      <c r="M1" s="49" t="s">
        <v>80</v>
      </c>
      <c r="N1" s="47" t="s">
        <v>81</v>
      </c>
      <c r="O1" s="47">
        <f ca="1">H18*J18-I18*I18</f>
        <v>0.29668169194833682</v>
      </c>
      <c r="P1" s="47" t="s">
        <v>172</v>
      </c>
      <c r="Q1" s="47"/>
      <c r="R1" s="47"/>
      <c r="S1" s="47"/>
      <c r="T1" s="47"/>
      <c r="U1" s="9" t="s">
        <v>138</v>
      </c>
      <c r="V1" s="77" t="s">
        <v>140</v>
      </c>
      <c r="W1" s="47"/>
      <c r="X1" s="47"/>
      <c r="Y1" s="47"/>
      <c r="Z1" s="47"/>
      <c r="AA1" s="47">
        <v>1</v>
      </c>
      <c r="AB1" s="47" t="s">
        <v>82</v>
      </c>
      <c r="AC1" s="47"/>
      <c r="AD1" s="47"/>
      <c r="AE1" s="47"/>
      <c r="AF1" s="47"/>
      <c r="AG1" s="47"/>
      <c r="AH1" s="47"/>
      <c r="AI1" s="47"/>
    </row>
    <row r="2" spans="1:35">
      <c r="A2" s="67" t="s">
        <v>184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9" t="s">
        <v>83</v>
      </c>
      <c r="N2" s="47" t="s">
        <v>84</v>
      </c>
      <c r="O2" s="47">
        <f ca="1">+F18*J18-H18*I18</f>
        <v>1.5025735818709047</v>
      </c>
      <c r="P2" s="47" t="s">
        <v>173</v>
      </c>
      <c r="Q2" s="47"/>
      <c r="R2" s="47"/>
      <c r="S2" s="47"/>
      <c r="T2" s="47"/>
      <c r="U2" s="47">
        <v>0</v>
      </c>
      <c r="V2" s="47">
        <f t="shared" ref="V2:V23" ca="1" si="0">+E$4+E$5*U2+E$6*U2^2</f>
        <v>1.3754533137595338E-4</v>
      </c>
      <c r="W2" s="47"/>
      <c r="X2" s="47"/>
      <c r="Y2" s="47"/>
      <c r="Z2" s="47"/>
      <c r="AA2" s="47">
        <v>2</v>
      </c>
      <c r="AB2" s="47" t="s">
        <v>85</v>
      </c>
      <c r="AC2" s="47"/>
      <c r="AD2" s="47"/>
      <c r="AE2" s="47"/>
      <c r="AF2" s="47"/>
      <c r="AG2" s="47"/>
      <c r="AH2" s="47"/>
      <c r="AI2" s="47"/>
    </row>
    <row r="3" spans="1:35" ht="13.5" thickBot="1">
      <c r="A3" s="47" t="s">
        <v>86</v>
      </c>
      <c r="B3" s="47" t="s">
        <v>87</v>
      </c>
      <c r="C3" s="47"/>
      <c r="D3" s="47"/>
      <c r="E3" s="50" t="s">
        <v>88</v>
      </c>
      <c r="F3" s="50" t="s">
        <v>89</v>
      </c>
      <c r="G3" s="50" t="s">
        <v>90</v>
      </c>
      <c r="H3" s="50" t="s">
        <v>91</v>
      </c>
      <c r="I3" s="47"/>
      <c r="J3" s="47"/>
      <c r="K3" s="47"/>
      <c r="L3" s="47"/>
      <c r="M3" s="49" t="s">
        <v>92</v>
      </c>
      <c r="N3" s="47" t="s">
        <v>93</v>
      </c>
      <c r="O3" s="47">
        <f ca="1">+F18*I18-H18*H18</f>
        <v>1.4891926523074543</v>
      </c>
      <c r="P3" s="47" t="s">
        <v>174</v>
      </c>
      <c r="Q3" s="47"/>
      <c r="R3" s="47"/>
      <c r="S3" s="47"/>
      <c r="T3" s="47"/>
      <c r="U3" s="47">
        <v>0.1</v>
      </c>
      <c r="V3" s="47">
        <f t="shared" ca="1" si="0"/>
        <v>-3.3203323292758805E-4</v>
      </c>
      <c r="W3" s="47"/>
      <c r="X3" s="47"/>
      <c r="Y3" s="47"/>
      <c r="Z3" s="47"/>
      <c r="AA3" s="47">
        <v>3</v>
      </c>
      <c r="AB3" s="47" t="s">
        <v>94</v>
      </c>
      <c r="AC3" s="47"/>
      <c r="AD3" s="47"/>
      <c r="AE3" s="47"/>
      <c r="AF3" s="47"/>
      <c r="AG3" s="47"/>
      <c r="AH3" s="47"/>
      <c r="AI3" s="47"/>
    </row>
    <row r="4" spans="1:35">
      <c r="A4" s="47" t="s">
        <v>95</v>
      </c>
      <c r="B4" s="47" t="s">
        <v>96</v>
      </c>
      <c r="C4" s="47"/>
      <c r="D4" s="51" t="s">
        <v>97</v>
      </c>
      <c r="E4" s="52">
        <f ca="1">(G18*O1-K18*O2+L18*O3)/O7</f>
        <v>1.3754533137595338E-4</v>
      </c>
      <c r="F4" s="53">
        <f ca="1">+E7/O7*O18</f>
        <v>5.8937162517020986E-4</v>
      </c>
      <c r="G4" s="54">
        <f>+B18</f>
        <v>1</v>
      </c>
      <c r="H4" s="55">
        <f ca="1">ABS(F4/E4)</f>
        <v>4.2849264258870212</v>
      </c>
      <c r="I4" s="47"/>
      <c r="J4" s="47"/>
      <c r="K4" s="47"/>
      <c r="L4" s="47"/>
      <c r="M4" s="49" t="s">
        <v>98</v>
      </c>
      <c r="N4" s="47" t="s">
        <v>99</v>
      </c>
      <c r="O4" s="47">
        <f ca="1">+C18*J18-H18*H18</f>
        <v>14.208995844313066</v>
      </c>
      <c r="P4" s="47" t="s">
        <v>175</v>
      </c>
      <c r="Q4" s="47"/>
      <c r="R4" s="47"/>
      <c r="S4" s="47"/>
      <c r="T4" s="47"/>
      <c r="U4" s="47">
        <v>0.2</v>
      </c>
      <c r="V4" s="47">
        <f t="shared" ca="1" si="0"/>
        <v>-1.5129156508402191E-4</v>
      </c>
      <c r="W4" s="47"/>
      <c r="X4" s="47"/>
      <c r="Y4" s="47"/>
      <c r="Z4" s="47"/>
      <c r="AA4" s="47">
        <v>4</v>
      </c>
      <c r="AB4" s="47" t="s">
        <v>100</v>
      </c>
      <c r="AC4" s="47"/>
      <c r="AD4" s="47"/>
      <c r="AE4" s="47"/>
      <c r="AF4" s="47"/>
      <c r="AG4" s="47"/>
      <c r="AH4" s="47"/>
      <c r="AI4" s="47"/>
    </row>
    <row r="5" spans="1:35">
      <c r="A5" s="47" t="s">
        <v>101</v>
      </c>
      <c r="B5" s="56">
        <v>40323</v>
      </c>
      <c r="C5" s="47"/>
      <c r="D5" s="57" t="s">
        <v>102</v>
      </c>
      <c r="E5" s="58">
        <f ca="1">+(-G18*O2+K18*O4-L18*O5)/O7</f>
        <v>-7.9473868037709516E-3</v>
      </c>
      <c r="F5" s="59">
        <f ca="1">P18*E7/O7</f>
        <v>4.0787355042950389E-3</v>
      </c>
      <c r="G5" s="60">
        <f>+B18/A18</f>
        <v>1E-4</v>
      </c>
      <c r="H5" s="55">
        <f ca="1">ABS(F5/E5)</f>
        <v>0.51321718761187285</v>
      </c>
      <c r="I5" s="47"/>
      <c r="J5" s="47"/>
      <c r="K5" s="47"/>
      <c r="L5" s="47"/>
      <c r="M5" s="49" t="s">
        <v>103</v>
      </c>
      <c r="N5" s="47" t="s">
        <v>104</v>
      </c>
      <c r="O5" s="47">
        <f ca="1">+C18*I18-F18*H18</f>
        <v>17.285408025439867</v>
      </c>
      <c r="P5" s="47" t="s">
        <v>176</v>
      </c>
      <c r="Q5" s="47"/>
      <c r="R5" s="47"/>
      <c r="S5" s="47"/>
      <c r="T5" s="47"/>
      <c r="U5" s="47">
        <v>0.3</v>
      </c>
      <c r="V5" s="47">
        <f t="shared" ca="1" si="0"/>
        <v>6.7977033490665157E-4</v>
      </c>
      <c r="W5" s="47"/>
      <c r="X5" s="47"/>
      <c r="Y5" s="47"/>
      <c r="Z5" s="47"/>
      <c r="AA5" s="47">
        <v>5</v>
      </c>
      <c r="AB5" s="47" t="s">
        <v>105</v>
      </c>
      <c r="AC5" s="47"/>
      <c r="AD5" s="47"/>
      <c r="AE5" s="47"/>
      <c r="AF5" s="47"/>
      <c r="AG5" s="47"/>
      <c r="AH5" s="47"/>
      <c r="AI5" s="47"/>
    </row>
    <row r="6" spans="1:35" ht="13.5" thickBot="1">
      <c r="A6" s="47"/>
      <c r="B6" s="47"/>
      <c r="C6" s="47"/>
      <c r="D6" s="61" t="s">
        <v>106</v>
      </c>
      <c r="E6" s="62">
        <f ca="1">+(G18*O3-K18*O5+L18*O6)/O7</f>
        <v>3.2516011607355372E-2</v>
      </c>
      <c r="F6" s="63">
        <f ca="1">Q18*E7/O7</f>
        <v>5.2672903443518352E-3</v>
      </c>
      <c r="G6" s="64">
        <f>+B18/A18^2</f>
        <v>1E-8</v>
      </c>
      <c r="H6" s="55">
        <f ca="1">ABS(F6/E6)</f>
        <v>0.16199066502855886</v>
      </c>
      <c r="I6" s="47"/>
      <c r="J6" s="47"/>
      <c r="K6" s="47"/>
      <c r="L6" s="47"/>
      <c r="M6" s="65" t="s">
        <v>107</v>
      </c>
      <c r="N6" s="66" t="s">
        <v>108</v>
      </c>
      <c r="O6" s="66">
        <f ca="1">+C18*H18-F18*F18</f>
        <v>23.696642527499989</v>
      </c>
      <c r="P6" s="47" t="s">
        <v>177</v>
      </c>
      <c r="Q6" s="47"/>
      <c r="R6" s="47"/>
      <c r="S6" s="47"/>
      <c r="T6" s="47"/>
      <c r="U6" s="47">
        <v>0.4</v>
      </c>
      <c r="V6" s="47">
        <f t="shared" ca="1" si="0"/>
        <v>2.161152467044433E-3</v>
      </c>
      <c r="W6" s="47"/>
      <c r="X6" s="47"/>
      <c r="Y6" s="47"/>
      <c r="Z6" s="47"/>
      <c r="AA6" s="47">
        <v>6</v>
      </c>
      <c r="AB6" s="47" t="s">
        <v>109</v>
      </c>
      <c r="AC6" s="47"/>
      <c r="AD6" s="47"/>
      <c r="AE6" s="47"/>
      <c r="AF6" s="47"/>
      <c r="AG6" s="47"/>
      <c r="AH6" s="47"/>
      <c r="AI6" s="47"/>
    </row>
    <row r="7" spans="1:35">
      <c r="A7" s="47"/>
      <c r="B7" s="47"/>
      <c r="C7" s="47"/>
      <c r="D7" s="48" t="s">
        <v>110</v>
      </c>
      <c r="E7" s="67">
        <f ca="1">SQRT(N18/(B15-3))</f>
        <v>1.489923460767811E-3</v>
      </c>
      <c r="F7" s="47"/>
      <c r="G7" s="68">
        <f>+B22</f>
        <v>9.7013000049628317E-4</v>
      </c>
      <c r="H7" s="47"/>
      <c r="I7" s="47"/>
      <c r="J7" s="47"/>
      <c r="K7" s="47"/>
      <c r="L7" s="47"/>
      <c r="M7" s="49" t="s">
        <v>111</v>
      </c>
      <c r="N7" s="47" t="s">
        <v>112</v>
      </c>
      <c r="O7" s="47">
        <f ca="1">+C18*O1-F18*O2+H18*O3</f>
        <v>1.8960082295739293</v>
      </c>
      <c r="P7" s="47"/>
      <c r="Q7" s="47"/>
      <c r="R7" s="47"/>
      <c r="S7" s="47"/>
      <c r="T7" s="47"/>
      <c r="U7" s="47">
        <v>0.5</v>
      </c>
      <c r="V7" s="47">
        <f t="shared" ca="1" si="0"/>
        <v>4.2928548313293201E-3</v>
      </c>
      <c r="W7" s="47"/>
      <c r="X7" s="47"/>
      <c r="Y7" s="47"/>
      <c r="Z7" s="47"/>
      <c r="AA7" s="47">
        <v>7</v>
      </c>
      <c r="AB7" s="47" t="s">
        <v>113</v>
      </c>
      <c r="AC7" s="47"/>
      <c r="AD7" s="47"/>
      <c r="AE7" s="47"/>
      <c r="AF7" s="47"/>
      <c r="AG7" s="47"/>
      <c r="AH7" s="47"/>
      <c r="AI7" s="47"/>
    </row>
    <row r="8" spans="1:35">
      <c r="A8" s="72">
        <v>21</v>
      </c>
      <c r="B8" s="47" t="s">
        <v>118</v>
      </c>
      <c r="C8" s="89">
        <v>21</v>
      </c>
      <c r="D8" s="48" t="s">
        <v>114</v>
      </c>
      <c r="E8" s="47"/>
      <c r="F8" s="90">
        <f ca="1">CORREL(INDIRECT(E12):INDIRECT(E13),INDIRECT(M12):INDIRECT(M13))</f>
        <v>0.95368252491397221</v>
      </c>
      <c r="G8" s="67"/>
      <c r="H8" s="47"/>
      <c r="I8" s="47"/>
      <c r="J8" s="47"/>
      <c r="K8" s="68"/>
      <c r="L8" s="47"/>
      <c r="M8" s="47"/>
      <c r="N8" s="47"/>
      <c r="O8" s="47"/>
      <c r="P8" s="47"/>
      <c r="Q8" s="47"/>
      <c r="R8" s="47"/>
      <c r="S8" s="47"/>
      <c r="T8" s="47"/>
      <c r="U8" s="47">
        <v>0.6</v>
      </c>
      <c r="V8" s="47">
        <f t="shared" ca="1" si="0"/>
        <v>7.0748774277613171E-3</v>
      </c>
      <c r="W8" s="47"/>
      <c r="X8" s="47"/>
      <c r="Y8" s="47"/>
      <c r="Z8" s="47"/>
      <c r="AA8" s="47">
        <v>8</v>
      </c>
      <c r="AB8" s="47" t="s">
        <v>115</v>
      </c>
      <c r="AC8" s="47"/>
      <c r="AD8" s="47"/>
      <c r="AE8" s="47"/>
      <c r="AF8" s="47"/>
      <c r="AG8" s="47"/>
      <c r="AH8" s="47"/>
      <c r="AI8" s="47"/>
    </row>
    <row r="9" spans="1:35">
      <c r="A9" s="72">
        <f>20+COUNT(A21:A1444)</f>
        <v>40</v>
      </c>
      <c r="B9" s="47" t="s">
        <v>120</v>
      </c>
      <c r="C9" s="89">
        <f>A9</f>
        <v>40</v>
      </c>
      <c r="D9" s="47"/>
      <c r="E9" s="69">
        <f ca="1">E6*G6</f>
        <v>3.2516011607355371E-10</v>
      </c>
      <c r="F9" s="70">
        <f ca="1">H6</f>
        <v>0.16199066502855886</v>
      </c>
      <c r="G9" s="71">
        <f ca="1">F8</f>
        <v>0.95368252491397221</v>
      </c>
      <c r="H9" s="47"/>
      <c r="I9" s="47"/>
      <c r="J9" s="47"/>
      <c r="K9" s="68"/>
      <c r="L9" s="47"/>
      <c r="M9" s="47"/>
      <c r="N9" s="47">
        <f ca="1">SQRT(N18/B15)</f>
        <v>1.3736415584512511E-3</v>
      </c>
      <c r="O9" s="47"/>
      <c r="P9" s="47"/>
      <c r="Q9" s="47"/>
      <c r="R9" s="47"/>
      <c r="S9" s="47"/>
      <c r="T9" s="47"/>
      <c r="U9" s="47">
        <v>0.7</v>
      </c>
      <c r="V9" s="47">
        <f t="shared" ca="1" si="0"/>
        <v>1.0507220256340419E-2</v>
      </c>
      <c r="W9" s="47"/>
      <c r="X9" s="47"/>
      <c r="Y9" s="47"/>
      <c r="Z9" s="47"/>
      <c r="AA9" s="47">
        <v>9</v>
      </c>
      <c r="AB9" s="47" t="s">
        <v>59</v>
      </c>
      <c r="AC9" s="47"/>
      <c r="AD9" s="47"/>
      <c r="AE9" s="47"/>
      <c r="AF9" s="47"/>
      <c r="AG9" s="47"/>
      <c r="AH9" s="47"/>
      <c r="AI9" s="47"/>
    </row>
    <row r="10" spans="1:35">
      <c r="A10" s="93" t="s">
        <v>19</v>
      </c>
      <c r="B10" s="94">
        <f>'A (3)'!C8</f>
        <v>0.42402393999999999</v>
      </c>
      <c r="C10" s="47"/>
      <c r="D10" s="47" t="s">
        <v>166</v>
      </c>
      <c r="E10" s="47">
        <f ca="1">2*E9*365.2422/B10</f>
        <v>5.6016741010877893E-7</v>
      </c>
      <c r="F10">
        <f ca="1">+F9*E10</f>
        <v>9.0741891290846558E-8</v>
      </c>
      <c r="G10" s="47" t="s">
        <v>167</v>
      </c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>
        <v>0.8</v>
      </c>
      <c r="V10" s="47">
        <f t="shared" ca="1" si="0"/>
        <v>1.4589883317066635E-2</v>
      </c>
      <c r="W10" s="47"/>
      <c r="X10" s="47"/>
      <c r="Y10" s="47"/>
      <c r="Z10" s="47"/>
      <c r="AA10" s="47">
        <v>10</v>
      </c>
      <c r="AB10" s="47" t="s">
        <v>116</v>
      </c>
      <c r="AC10" s="47"/>
      <c r="AD10" s="47"/>
      <c r="AE10" s="47"/>
      <c r="AF10" s="47"/>
      <c r="AG10" s="47"/>
      <c r="AH10" s="47"/>
      <c r="AI10" s="47"/>
    </row>
    <row r="11" spans="1:35">
      <c r="A11" s="47"/>
      <c r="B11" s="47"/>
      <c r="C11" s="47"/>
      <c r="D11" s="47" t="s">
        <v>183</v>
      </c>
      <c r="E11" s="47">
        <f ca="1">E10*F9</f>
        <v>9.0741891290846558E-8</v>
      </c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>
        <v>0.9</v>
      </c>
      <c r="V11" s="47">
        <f t="shared" ca="1" si="0"/>
        <v>1.9322866609939947E-2</v>
      </c>
      <c r="W11" s="47"/>
      <c r="X11" s="47"/>
      <c r="Y11" s="47"/>
      <c r="Z11" s="47"/>
      <c r="AA11" s="47">
        <v>11</v>
      </c>
      <c r="AB11" s="47" t="s">
        <v>117</v>
      </c>
      <c r="AC11" s="47"/>
      <c r="AD11" s="47"/>
      <c r="AE11" s="47"/>
      <c r="AF11" s="47"/>
      <c r="AG11" s="47"/>
      <c r="AH11" s="47"/>
      <c r="AI11" s="47"/>
    </row>
    <row r="12" spans="1:35">
      <c r="A12" s="47"/>
      <c r="B12" s="47"/>
      <c r="C12" s="6" t="str">
        <f t="shared" ref="C12:F13" si="1">C$15&amp;$C8</f>
        <v>C21</v>
      </c>
      <c r="D12" s="6" t="str">
        <f t="shared" si="1"/>
        <v>D21</v>
      </c>
      <c r="E12" s="6" t="str">
        <f t="shared" si="1"/>
        <v>E21</v>
      </c>
      <c r="F12" s="6" t="str">
        <f t="shared" si="1"/>
        <v>F21</v>
      </c>
      <c r="G12" s="6" t="str">
        <f t="shared" ref="G12:Q12" si="2">G15&amp;$C8</f>
        <v>G21</v>
      </c>
      <c r="H12" s="6" t="str">
        <f t="shared" si="2"/>
        <v>H21</v>
      </c>
      <c r="I12" s="6" t="str">
        <f t="shared" si="2"/>
        <v>I21</v>
      </c>
      <c r="J12" s="6" t="str">
        <f t="shared" si="2"/>
        <v>J21</v>
      </c>
      <c r="K12" s="6" t="str">
        <f t="shared" si="2"/>
        <v>K21</v>
      </c>
      <c r="L12" s="6" t="str">
        <f t="shared" si="2"/>
        <v>L21</v>
      </c>
      <c r="M12" s="6" t="str">
        <f t="shared" si="2"/>
        <v>M21</v>
      </c>
      <c r="N12" s="6" t="str">
        <f t="shared" si="2"/>
        <v>N21</v>
      </c>
      <c r="O12" s="6" t="str">
        <f t="shared" si="2"/>
        <v>O21</v>
      </c>
      <c r="P12" s="6" t="str">
        <f t="shared" si="2"/>
        <v>P21</v>
      </c>
      <c r="Q12" s="6" t="str">
        <f t="shared" si="2"/>
        <v>Q21</v>
      </c>
      <c r="R12" s="47"/>
      <c r="S12" s="47"/>
      <c r="T12" s="47"/>
      <c r="U12" s="47">
        <v>1</v>
      </c>
      <c r="V12" s="47">
        <f t="shared" ca="1" si="0"/>
        <v>2.4706170134960376E-2</v>
      </c>
      <c r="W12" s="47"/>
      <c r="X12" s="47"/>
      <c r="Y12" s="47"/>
      <c r="Z12" s="47"/>
      <c r="AA12" s="47">
        <v>12</v>
      </c>
      <c r="AB12" s="47" t="s">
        <v>119</v>
      </c>
      <c r="AC12" s="47"/>
      <c r="AD12" s="47"/>
      <c r="AE12" s="47"/>
      <c r="AF12" s="47"/>
      <c r="AG12" s="47"/>
      <c r="AH12" s="47"/>
      <c r="AI12" s="47"/>
    </row>
    <row r="13" spans="1:35">
      <c r="A13" s="47"/>
      <c r="B13" s="47"/>
      <c r="C13" s="6" t="str">
        <f t="shared" si="1"/>
        <v>C40</v>
      </c>
      <c r="D13" s="6" t="str">
        <f t="shared" si="1"/>
        <v>D40</v>
      </c>
      <c r="E13" s="6" t="str">
        <f t="shared" si="1"/>
        <v>E40</v>
      </c>
      <c r="F13" s="6" t="str">
        <f t="shared" si="1"/>
        <v>F40</v>
      </c>
      <c r="G13" s="6" t="str">
        <f t="shared" ref="G13:Q13" si="3">G$15&amp;$C9</f>
        <v>G40</v>
      </c>
      <c r="H13" s="6" t="str">
        <f t="shared" si="3"/>
        <v>H40</v>
      </c>
      <c r="I13" s="6" t="str">
        <f t="shared" si="3"/>
        <v>I40</v>
      </c>
      <c r="J13" s="6" t="str">
        <f t="shared" si="3"/>
        <v>J40</v>
      </c>
      <c r="K13" s="6" t="str">
        <f t="shared" si="3"/>
        <v>K40</v>
      </c>
      <c r="L13" s="6" t="str">
        <f t="shared" si="3"/>
        <v>L40</v>
      </c>
      <c r="M13" s="6" t="str">
        <f t="shared" si="3"/>
        <v>M40</v>
      </c>
      <c r="N13" s="6" t="str">
        <f t="shared" si="3"/>
        <v>N40</v>
      </c>
      <c r="O13" s="6" t="str">
        <f t="shared" si="3"/>
        <v>O40</v>
      </c>
      <c r="P13" s="6" t="str">
        <f t="shared" si="3"/>
        <v>P40</v>
      </c>
      <c r="Q13" s="6" t="str">
        <f t="shared" si="3"/>
        <v>Q40</v>
      </c>
      <c r="R13" s="47"/>
      <c r="S13" s="47"/>
      <c r="T13" s="47"/>
      <c r="U13" s="47">
        <v>1.1000000000000001</v>
      </c>
      <c r="V13" s="47">
        <f t="shared" ca="1" si="0"/>
        <v>3.0739793892127915E-2</v>
      </c>
      <c r="W13" s="47"/>
      <c r="X13" s="47"/>
      <c r="Y13" s="47"/>
      <c r="Z13" s="47"/>
      <c r="AA13" s="47">
        <v>13</v>
      </c>
      <c r="AB13" s="47" t="s">
        <v>121</v>
      </c>
      <c r="AC13" s="47"/>
      <c r="AD13" s="47"/>
      <c r="AE13" s="47"/>
      <c r="AF13" s="47"/>
      <c r="AG13" s="47"/>
      <c r="AH13" s="47"/>
      <c r="AI13" s="47"/>
    </row>
    <row r="14" spans="1:35">
      <c r="A14" s="47"/>
      <c r="B14" s="47"/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>
        <v>1.2</v>
      </c>
      <c r="V14" s="47">
        <f t="shared" ca="1" si="0"/>
        <v>3.7423737881442549E-2</v>
      </c>
      <c r="W14" s="47"/>
      <c r="X14" s="47"/>
      <c r="Y14" s="47"/>
      <c r="Z14" s="47"/>
      <c r="AA14" s="47">
        <v>14</v>
      </c>
      <c r="AB14" s="47" t="s">
        <v>122</v>
      </c>
      <c r="AC14" s="47"/>
      <c r="AD14" s="47"/>
      <c r="AE14" s="47"/>
      <c r="AF14" s="47"/>
      <c r="AG14" s="47"/>
      <c r="AH14" s="47"/>
      <c r="AI14" s="47"/>
    </row>
    <row r="15" spans="1:35">
      <c r="A15" s="48" t="s">
        <v>126</v>
      </c>
      <c r="B15" s="48">
        <f>C9-C8+1</f>
        <v>20</v>
      </c>
      <c r="C15" s="6" t="str">
        <f t="shared" ref="C15:Q15" si="4">VLOOKUP(C16,$AA1:$AB26,2,FALSE)</f>
        <v>C</v>
      </c>
      <c r="D15" s="6" t="str">
        <f t="shared" si="4"/>
        <v>D</v>
      </c>
      <c r="E15" s="6" t="str">
        <f t="shared" si="4"/>
        <v>E</v>
      </c>
      <c r="F15" s="6" t="str">
        <f t="shared" si="4"/>
        <v>F</v>
      </c>
      <c r="G15" s="6" t="str">
        <f t="shared" si="4"/>
        <v>G</v>
      </c>
      <c r="H15" s="6" t="str">
        <f t="shared" si="4"/>
        <v>H</v>
      </c>
      <c r="I15" s="6" t="str">
        <f t="shared" si="4"/>
        <v>I</v>
      </c>
      <c r="J15" s="6" t="str">
        <f t="shared" si="4"/>
        <v>J</v>
      </c>
      <c r="K15" s="6" t="str">
        <f t="shared" si="4"/>
        <v>K</v>
      </c>
      <c r="L15" s="6" t="str">
        <f t="shared" si="4"/>
        <v>L</v>
      </c>
      <c r="M15" s="6" t="str">
        <f t="shared" si="4"/>
        <v>M</v>
      </c>
      <c r="N15" s="6" t="str">
        <f t="shared" si="4"/>
        <v>N</v>
      </c>
      <c r="O15" s="6" t="str">
        <f t="shared" si="4"/>
        <v>O</v>
      </c>
      <c r="P15" s="6" t="str">
        <f t="shared" si="4"/>
        <v>P</v>
      </c>
      <c r="Q15" s="6" t="str">
        <f t="shared" si="4"/>
        <v>Q</v>
      </c>
      <c r="R15" s="47"/>
      <c r="S15" s="47"/>
      <c r="T15" s="47"/>
      <c r="U15" s="47">
        <v>1.3</v>
      </c>
      <c r="V15" s="47">
        <f t="shared" ca="1" si="0"/>
        <v>4.4758002102904301E-2</v>
      </c>
      <c r="W15" s="47"/>
      <c r="X15" s="47"/>
      <c r="Y15" s="47"/>
      <c r="Z15" s="47"/>
      <c r="AA15" s="47">
        <v>15</v>
      </c>
      <c r="AB15" s="47" t="s">
        <v>123</v>
      </c>
      <c r="AC15" s="47"/>
      <c r="AD15" s="47"/>
      <c r="AE15" s="47"/>
      <c r="AF15" s="47"/>
      <c r="AG15" s="47"/>
      <c r="AH15" s="47"/>
      <c r="AI15" s="47"/>
    </row>
    <row r="16" spans="1:35">
      <c r="A16" s="6"/>
      <c r="B16" s="47"/>
      <c r="C16" s="6">
        <f>COLUMN()</f>
        <v>3</v>
      </c>
      <c r="D16" s="6">
        <f>COLUMN()</f>
        <v>4</v>
      </c>
      <c r="E16" s="6">
        <f>COLUMN()</f>
        <v>5</v>
      </c>
      <c r="F16" s="6">
        <f>COLUMN()</f>
        <v>6</v>
      </c>
      <c r="G16" s="6">
        <f>COLUMN()</f>
        <v>7</v>
      </c>
      <c r="H16" s="6">
        <f>COLUMN()</f>
        <v>8</v>
      </c>
      <c r="I16" s="6">
        <f>COLUMN()</f>
        <v>9</v>
      </c>
      <c r="J16" s="6">
        <f>COLUMN()</f>
        <v>10</v>
      </c>
      <c r="K16" s="6">
        <f>COLUMN()</f>
        <v>11</v>
      </c>
      <c r="L16" s="6">
        <f>COLUMN()</f>
        <v>12</v>
      </c>
      <c r="M16" s="6">
        <f>COLUMN()</f>
        <v>13</v>
      </c>
      <c r="N16" s="6">
        <f>COLUMN()</f>
        <v>14</v>
      </c>
      <c r="O16" s="6">
        <f>COLUMN()</f>
        <v>15</v>
      </c>
      <c r="P16" s="6">
        <f>COLUMN()</f>
        <v>16</v>
      </c>
      <c r="Q16" s="6">
        <f>COLUMN()</f>
        <v>17</v>
      </c>
      <c r="R16" s="47"/>
      <c r="S16" s="47"/>
      <c r="T16" s="47"/>
      <c r="U16" s="47">
        <v>1.4</v>
      </c>
      <c r="V16" s="47">
        <f t="shared" ca="1" si="0"/>
        <v>5.2742586556513149E-2</v>
      </c>
      <c r="W16" s="47"/>
      <c r="X16" s="47"/>
      <c r="Y16" s="47"/>
      <c r="Z16" s="47"/>
      <c r="AA16" s="47">
        <v>16</v>
      </c>
      <c r="AB16" s="47" t="s">
        <v>124</v>
      </c>
      <c r="AC16" s="47"/>
      <c r="AD16" s="47"/>
      <c r="AE16" s="47"/>
      <c r="AF16" s="47"/>
      <c r="AG16" s="47"/>
      <c r="AH16" s="47"/>
      <c r="AI16" s="47"/>
    </row>
    <row r="17" spans="1:35">
      <c r="A17" s="48" t="s">
        <v>125</v>
      </c>
      <c r="B17" s="47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>
        <v>1.5</v>
      </c>
      <c r="V17" s="47">
        <f t="shared" ca="1" si="0"/>
        <v>6.1377491242269121E-2</v>
      </c>
      <c r="W17" s="47"/>
      <c r="X17" s="47"/>
      <c r="Y17" s="47"/>
      <c r="Z17" s="47"/>
      <c r="AA17" s="47">
        <v>17</v>
      </c>
      <c r="AB17" s="47" t="s">
        <v>127</v>
      </c>
      <c r="AC17" s="47"/>
      <c r="AD17" s="47"/>
      <c r="AE17" s="47"/>
      <c r="AF17" s="47"/>
      <c r="AG17" s="47"/>
      <c r="AH17" s="47"/>
      <c r="AI17" s="47"/>
    </row>
    <row r="18" spans="1:35">
      <c r="A18" s="73">
        <v>10000</v>
      </c>
      <c r="B18" s="73">
        <v>1</v>
      </c>
      <c r="C18" s="47">
        <f ca="1">SUM(INDIRECT(C12):INDIRECT(C13))</f>
        <v>20</v>
      </c>
      <c r="D18" s="91">
        <f ca="1">SUM(INDIRECT(D12):INDIRECT(D13))</f>
        <v>5.2028500000000006</v>
      </c>
      <c r="E18" s="91">
        <f ca="1">SUM(INDIRECT(E12):INDIRECT(E13))</f>
        <v>4.3937709997408092E-2</v>
      </c>
      <c r="F18" s="48">
        <f ca="1">SUM(INDIRECT(F12):INDIRECT(F13))</f>
        <v>5.2028500000000006</v>
      </c>
      <c r="G18" s="48">
        <f ca="1">SUM(INDIRECT(G12):INDIRECT(G13))</f>
        <v>4.3937709997408092E-2</v>
      </c>
      <c r="H18" s="48">
        <f ca="1">SUM(INDIRECT(H12):INDIRECT(H13))</f>
        <v>2.5383145324999998</v>
      </c>
      <c r="I18" s="48">
        <f ca="1">SUM(INDIRECT(I12):INDIRECT(I13))</f>
        <v>1.5245938895428748</v>
      </c>
      <c r="J18" s="48">
        <f ca="1">SUM(INDIRECT(J12):INDIRECT(J13))</f>
        <v>1.0326018255106879</v>
      </c>
      <c r="K18" s="48">
        <f ca="1">SUM(INDIRECT(K12):INDIRECT(K13))</f>
        <v>3.0116372916817999E-2</v>
      </c>
      <c r="L18" s="48">
        <f ca="1">SUM(INDIRECT(L12):INDIRECT(L13))</f>
        <v>2.1808688898728092E-2</v>
      </c>
      <c r="M18" s="47"/>
      <c r="N18" s="47">
        <f ca="1">SUM(INDIRECT(N12):INDIRECT(N13))</f>
        <v>3.7737822622087631E-5</v>
      </c>
      <c r="O18" s="47">
        <f ca="1">SQRT(SUM(INDIRECT(O12):INDIRECT(O13)))</f>
        <v>0.75000728629658275</v>
      </c>
      <c r="P18" s="47">
        <f ca="1">SQRT(SUM(INDIRECT(P12):INDIRECT(P13)))</f>
        <v>5.1904116459871767</v>
      </c>
      <c r="Q18" s="47">
        <f ca="1">SQRT(SUM(INDIRECT(Q12):INDIRECT(Q13)))</f>
        <v>6.7029119974389859</v>
      </c>
      <c r="R18" s="47"/>
      <c r="S18" s="47"/>
      <c r="T18" s="47"/>
      <c r="U18" s="47">
        <v>1.6</v>
      </c>
      <c r="V18" s="47">
        <f t="shared" ca="1" si="0"/>
        <v>7.0662716160172195E-2</v>
      </c>
      <c r="W18" s="47"/>
      <c r="X18" s="47"/>
      <c r="Y18" s="47"/>
      <c r="Z18" s="47"/>
      <c r="AA18" s="47">
        <v>18</v>
      </c>
      <c r="AB18" s="47" t="s">
        <v>128</v>
      </c>
      <c r="AC18" s="47"/>
      <c r="AD18" s="47"/>
      <c r="AE18" s="47"/>
      <c r="AF18" s="47"/>
      <c r="AG18" s="47"/>
      <c r="AH18" s="47"/>
      <c r="AI18" s="47"/>
    </row>
    <row r="19" spans="1:35">
      <c r="A19" s="74" t="s">
        <v>129</v>
      </c>
      <c r="B19" s="47"/>
      <c r="C19" s="47"/>
      <c r="D19" s="47"/>
      <c r="E19" s="47"/>
      <c r="F19" s="75" t="s">
        <v>130</v>
      </c>
      <c r="G19" s="75" t="s">
        <v>131</v>
      </c>
      <c r="H19" s="75" t="s">
        <v>132</v>
      </c>
      <c r="I19" s="75" t="s">
        <v>133</v>
      </c>
      <c r="J19" s="75" t="s">
        <v>134</v>
      </c>
      <c r="K19" s="75" t="s">
        <v>135</v>
      </c>
      <c r="L19" s="75" t="s">
        <v>136</v>
      </c>
      <c r="M19" s="76"/>
      <c r="N19" s="76"/>
      <c r="O19" s="76"/>
      <c r="P19" s="76"/>
      <c r="Q19" s="76"/>
      <c r="R19" s="47"/>
      <c r="S19" s="47"/>
      <c r="T19" s="47"/>
      <c r="U19" s="47">
        <v>1.7</v>
      </c>
      <c r="V19" s="47">
        <f t="shared" ca="1" si="0"/>
        <v>8.0598261310222352E-2</v>
      </c>
      <c r="W19" s="47"/>
      <c r="X19" s="47"/>
      <c r="Y19" s="47"/>
      <c r="Z19" s="47"/>
      <c r="AA19" s="47">
        <v>19</v>
      </c>
      <c r="AB19" s="47" t="s">
        <v>137</v>
      </c>
      <c r="AC19" s="47"/>
      <c r="AD19" s="47"/>
      <c r="AE19" s="47"/>
      <c r="AF19" s="47"/>
      <c r="AG19" s="47"/>
      <c r="AH19" s="47"/>
      <c r="AI19" s="47"/>
    </row>
    <row r="20" spans="1:35" ht="15" thickBot="1">
      <c r="A20" s="9" t="s">
        <v>138</v>
      </c>
      <c r="B20" s="9" t="s">
        <v>139</v>
      </c>
      <c r="C20" s="9" t="s">
        <v>168</v>
      </c>
      <c r="D20" s="9" t="s">
        <v>138</v>
      </c>
      <c r="E20" s="9" t="s">
        <v>139</v>
      </c>
      <c r="F20" s="9" t="s">
        <v>169</v>
      </c>
      <c r="G20" s="9" t="s">
        <v>170</v>
      </c>
      <c r="H20" s="9" t="s">
        <v>178</v>
      </c>
      <c r="I20" s="9" t="s">
        <v>179</v>
      </c>
      <c r="J20" s="9" t="s">
        <v>180</v>
      </c>
      <c r="K20" s="9" t="s">
        <v>171</v>
      </c>
      <c r="L20" s="9" t="s">
        <v>181</v>
      </c>
      <c r="M20" s="77" t="s">
        <v>140</v>
      </c>
      <c r="N20" s="9" t="s">
        <v>141</v>
      </c>
      <c r="O20" s="9" t="s">
        <v>142</v>
      </c>
      <c r="P20" s="9" t="s">
        <v>143</v>
      </c>
      <c r="Q20" s="9" t="s">
        <v>144</v>
      </c>
      <c r="R20" s="50" t="s">
        <v>145</v>
      </c>
      <c r="S20" s="47"/>
      <c r="T20" s="47"/>
      <c r="U20" s="47">
        <v>1.8</v>
      </c>
      <c r="V20" s="47">
        <f t="shared" ca="1" si="0"/>
        <v>9.1184126692419654E-2</v>
      </c>
      <c r="W20" s="47"/>
      <c r="X20" s="47"/>
      <c r="Y20" s="47"/>
      <c r="Z20" s="47"/>
      <c r="AA20" s="47">
        <v>20</v>
      </c>
      <c r="AB20" s="47" t="s">
        <v>146</v>
      </c>
      <c r="AC20" s="47"/>
      <c r="AD20" s="47"/>
      <c r="AE20" s="47"/>
      <c r="AF20" s="47"/>
      <c r="AG20" s="47"/>
      <c r="AH20" s="47"/>
      <c r="AI20" s="47"/>
    </row>
    <row r="21" spans="1:35">
      <c r="A21" s="78">
        <v>2.5</v>
      </c>
      <c r="B21" s="78">
        <v>1.3601499958895147E-3</v>
      </c>
      <c r="C21" s="92">
        <v>1</v>
      </c>
      <c r="D21" s="79">
        <f t="shared" ref="D21:D84" si="5">A21/A$18</f>
        <v>2.5000000000000001E-4</v>
      </c>
      <c r="E21" s="79">
        <f t="shared" ref="E21:E84" si="6">B21/B$18</f>
        <v>1.3601499958895147E-3</v>
      </c>
      <c r="F21" s="72">
        <f t="shared" ref="F21:F84" si="7">$C21*D21</f>
        <v>2.5000000000000001E-4</v>
      </c>
      <c r="G21" s="72">
        <f t="shared" ref="G21:G84" si="8">$C21*E21</f>
        <v>1.3601499958895147E-3</v>
      </c>
      <c r="H21" s="72">
        <f t="shared" ref="H21:H84" si="9">C21*D21*D21</f>
        <v>6.2499999999999997E-8</v>
      </c>
      <c r="I21" s="72">
        <f t="shared" ref="I21:I84" si="10">C21*D21*D21*D21</f>
        <v>1.5625000000000001E-11</v>
      </c>
      <c r="J21" s="72">
        <f t="shared" ref="J21:J84" si="11">C21*D21*D21*D21*D21</f>
        <v>3.9062500000000007E-15</v>
      </c>
      <c r="K21" s="72">
        <f t="shared" ref="K21:K84" si="12">C21*E21*D21</f>
        <v>3.4003749897237868E-7</v>
      </c>
      <c r="L21" s="72">
        <f t="shared" ref="L21:L84" si="13">C21*E21*D21*D21</f>
        <v>8.5009374743094666E-11</v>
      </c>
      <c r="M21" s="72">
        <f t="shared" ref="M21:M84" ca="1" si="14">+E$4+E$5*D21+E$6*D21^2</f>
        <v>1.3556051692573609E-4</v>
      </c>
      <c r="N21" s="72">
        <f t="shared" ref="N21:N84" ca="1" si="15">C21*(M21-E21)^2</f>
        <v>1.499619391988779E-6</v>
      </c>
      <c r="O21" s="80">
        <f t="shared" ref="O21:O84" ca="1" si="16">(C21*O$1-O$2*F21+O$3*H21)^2</f>
        <v>8.779732956612267E-2</v>
      </c>
      <c r="P21" s="72">
        <f t="shared" ref="P21:P84" ca="1" si="17">(-C21*O$2+O$4*F21-O$5*H21)^2</f>
        <v>2.2470681954193421</v>
      </c>
      <c r="Q21" s="72">
        <f t="shared" ref="Q21:Q84" ca="1" si="18">+(C21*O$3-F21*O$5+H21*O$6)^2</f>
        <v>2.2048471767681073</v>
      </c>
      <c r="R21" s="47">
        <f t="shared" ref="R21:R84" ca="1" si="19">+E21-M21</f>
        <v>1.2245894789637787E-3</v>
      </c>
      <c r="S21" s="47"/>
      <c r="T21" s="47"/>
      <c r="U21" s="47">
        <v>1.9</v>
      </c>
      <c r="V21" s="47">
        <f t="shared" ca="1" si="0"/>
        <v>0.10242031230676403</v>
      </c>
      <c r="W21" s="47"/>
      <c r="X21" s="47"/>
      <c r="Y21" s="47"/>
      <c r="Z21" s="47"/>
      <c r="AA21" s="47">
        <v>21</v>
      </c>
      <c r="AB21" s="47" t="s">
        <v>147</v>
      </c>
      <c r="AC21" s="47"/>
      <c r="AD21" s="47"/>
      <c r="AE21" s="47"/>
      <c r="AF21" s="47"/>
      <c r="AG21" s="47"/>
      <c r="AH21" s="47"/>
      <c r="AI21" s="47"/>
    </row>
    <row r="22" spans="1:35">
      <c r="A22" s="78">
        <v>35.5</v>
      </c>
      <c r="B22" s="78">
        <v>9.7013000049628317E-4</v>
      </c>
      <c r="C22" s="78">
        <v>1</v>
      </c>
      <c r="D22" s="79">
        <f t="shared" si="5"/>
        <v>3.5500000000000002E-3</v>
      </c>
      <c r="E22" s="79">
        <f t="shared" si="6"/>
        <v>9.7013000049628317E-4</v>
      </c>
      <c r="F22" s="72">
        <f t="shared" si="7"/>
        <v>3.5500000000000002E-3</v>
      </c>
      <c r="G22" s="72">
        <f t="shared" si="8"/>
        <v>9.7013000049628317E-4</v>
      </c>
      <c r="H22" s="72">
        <f t="shared" si="9"/>
        <v>1.2602500000000002E-5</v>
      </c>
      <c r="I22" s="72">
        <f t="shared" si="10"/>
        <v>4.4738875000000011E-8</v>
      </c>
      <c r="J22" s="72">
        <f t="shared" si="11"/>
        <v>1.5882300625000005E-10</v>
      </c>
      <c r="K22" s="72">
        <f t="shared" si="12"/>
        <v>3.4439615017618053E-6</v>
      </c>
      <c r="L22" s="72">
        <f t="shared" si="13"/>
        <v>1.2226063331254409E-8</v>
      </c>
      <c r="M22" s="72">
        <f t="shared" ca="1" si="14"/>
        <v>1.097418912588482E-4</v>
      </c>
      <c r="N22" s="72">
        <f t="shared" ca="1" si="15"/>
        <v>7.4026769851716831E-7</v>
      </c>
      <c r="O22" s="80">
        <f t="shared" ca="1" si="16"/>
        <v>8.48943343435095E-2</v>
      </c>
      <c r="P22" s="72">
        <f t="shared" ca="1" si="17"/>
        <v>2.1093190294212403</v>
      </c>
      <c r="Q22" s="72">
        <f t="shared" ca="1" si="18"/>
        <v>2.0395498436023667</v>
      </c>
      <c r="R22" s="47">
        <f t="shared" ca="1" si="19"/>
        <v>8.6038810923743498E-4</v>
      </c>
      <c r="S22" s="47"/>
      <c r="T22" s="47"/>
      <c r="U22" s="47">
        <v>2</v>
      </c>
      <c r="V22" s="47">
        <f t="shared" ca="1" si="0"/>
        <v>0.11430681815325554</v>
      </c>
      <c r="W22" s="47"/>
      <c r="X22" s="47"/>
      <c r="Y22" s="47"/>
      <c r="Z22" s="47"/>
      <c r="AA22" s="47">
        <v>22</v>
      </c>
      <c r="AB22" s="47" t="s">
        <v>148</v>
      </c>
      <c r="AC22" s="47"/>
      <c r="AD22" s="47"/>
      <c r="AE22" s="47"/>
      <c r="AF22" s="47"/>
      <c r="AG22" s="47"/>
      <c r="AH22" s="47"/>
      <c r="AI22" s="47"/>
    </row>
    <row r="23" spans="1:35">
      <c r="A23" s="78">
        <v>38</v>
      </c>
      <c r="B23" s="78">
        <v>-5.8972000260837376E-4</v>
      </c>
      <c r="C23" s="78">
        <v>1</v>
      </c>
      <c r="D23" s="79">
        <f t="shared" si="5"/>
        <v>3.8E-3</v>
      </c>
      <c r="E23" s="79">
        <f t="shared" si="6"/>
        <v>-5.8972000260837376E-4</v>
      </c>
      <c r="F23" s="72">
        <f t="shared" si="7"/>
        <v>3.8E-3</v>
      </c>
      <c r="G23" s="72">
        <f t="shared" si="8"/>
        <v>-5.8972000260837376E-4</v>
      </c>
      <c r="H23" s="72">
        <f t="shared" si="9"/>
        <v>1.4440000000000001E-5</v>
      </c>
      <c r="I23" s="72">
        <f t="shared" si="10"/>
        <v>5.4872000000000003E-8</v>
      </c>
      <c r="J23" s="72">
        <f t="shared" si="11"/>
        <v>2.0851360000000002E-10</v>
      </c>
      <c r="K23" s="72">
        <f t="shared" si="12"/>
        <v>-2.2409360099118205E-6</v>
      </c>
      <c r="L23" s="72">
        <f t="shared" si="13"/>
        <v>-8.5155568376649174E-9</v>
      </c>
      <c r="M23" s="72">
        <f t="shared" ca="1" si="14"/>
        <v>1.0781479272923398E-4</v>
      </c>
      <c r="N23" s="72">
        <f t="shared" ca="1" si="15"/>
        <v>4.8655479070667825E-7</v>
      </c>
      <c r="O23" s="80">
        <f t="shared" ca="1" si="16"/>
        <v>8.4677168317797133E-2</v>
      </c>
      <c r="P23" s="72">
        <f t="shared" ca="1" si="17"/>
        <v>2.0991054682112154</v>
      </c>
      <c r="Q23" s="72">
        <f t="shared" ca="1" si="18"/>
        <v>2.027349623640331</v>
      </c>
      <c r="R23" s="47">
        <f t="shared" ca="1" si="19"/>
        <v>-6.9753479533760771E-4</v>
      </c>
      <c r="S23" s="47"/>
      <c r="T23" s="47"/>
      <c r="U23" s="47">
        <v>2.1</v>
      </c>
      <c r="V23" s="47">
        <f t="shared" ca="1" si="0"/>
        <v>0.12684364423189415</v>
      </c>
      <c r="W23" s="47"/>
      <c r="X23" s="47"/>
      <c r="Y23" s="47"/>
      <c r="Z23" s="47"/>
      <c r="AA23" s="47">
        <v>23</v>
      </c>
      <c r="AB23" s="47" t="s">
        <v>149</v>
      </c>
      <c r="AC23" s="47"/>
      <c r="AD23" s="47"/>
      <c r="AE23" s="47"/>
      <c r="AF23" s="47"/>
      <c r="AG23" s="47"/>
      <c r="AH23" s="47"/>
      <c r="AI23" s="47"/>
    </row>
    <row r="24" spans="1:35">
      <c r="A24" s="78">
        <v>64</v>
      </c>
      <c r="B24" s="78">
        <v>8.8784000399755314E-4</v>
      </c>
      <c r="C24" s="78">
        <v>1</v>
      </c>
      <c r="D24" s="79">
        <f t="shared" si="5"/>
        <v>6.4000000000000003E-3</v>
      </c>
      <c r="E24" s="79">
        <f t="shared" si="6"/>
        <v>8.8784000399755314E-4</v>
      </c>
      <c r="F24" s="72">
        <f t="shared" si="7"/>
        <v>6.4000000000000003E-3</v>
      </c>
      <c r="G24" s="72">
        <f t="shared" si="8"/>
        <v>8.8784000399755314E-4</v>
      </c>
      <c r="H24" s="72">
        <f t="shared" si="9"/>
        <v>4.0960000000000001E-5</v>
      </c>
      <c r="I24" s="72">
        <f t="shared" si="10"/>
        <v>2.6214399999999999E-7</v>
      </c>
      <c r="J24" s="72">
        <f t="shared" si="11"/>
        <v>1.6777216E-9</v>
      </c>
      <c r="K24" s="72">
        <f t="shared" si="12"/>
        <v>5.6821760255843402E-6</v>
      </c>
      <c r="L24" s="72">
        <f t="shared" si="13"/>
        <v>3.6365926563739779E-8</v>
      </c>
      <c r="M24" s="72">
        <f t="shared" ca="1" si="14"/>
        <v>8.8013911667256565E-5</v>
      </c>
      <c r="N24" s="72">
        <f t="shared" ca="1" si="15"/>
        <v>6.3972177797235221E-7</v>
      </c>
      <c r="O24" s="80">
        <f t="shared" ca="1" si="16"/>
        <v>8.2441465267073744E-2</v>
      </c>
      <c r="P24" s="72">
        <f t="shared" ca="1" si="17"/>
        <v>1.9947156273837063</v>
      </c>
      <c r="Q24" s="72">
        <f t="shared" ca="1" si="18"/>
        <v>1.9031213836544787</v>
      </c>
      <c r="R24" s="47">
        <f t="shared" ca="1" si="19"/>
        <v>7.9982609233029663E-4</v>
      </c>
      <c r="S24" s="47"/>
      <c r="T24" s="47"/>
      <c r="U24" s="47"/>
      <c r="V24" s="47"/>
      <c r="W24" s="47"/>
      <c r="X24" s="47"/>
      <c r="Y24" s="47"/>
      <c r="Z24" s="47"/>
      <c r="AA24" s="47">
        <v>24</v>
      </c>
      <c r="AB24" s="47" t="s">
        <v>138</v>
      </c>
      <c r="AC24" s="47"/>
      <c r="AD24" s="47"/>
      <c r="AE24" s="47"/>
      <c r="AF24" s="47"/>
      <c r="AG24" s="47"/>
      <c r="AH24" s="47"/>
      <c r="AI24" s="47"/>
    </row>
    <row r="25" spans="1:35">
      <c r="A25" s="78">
        <v>71</v>
      </c>
      <c r="B25" s="78">
        <v>6.2025999795878306E-4</v>
      </c>
      <c r="C25" s="78">
        <v>1</v>
      </c>
      <c r="D25" s="79">
        <f t="shared" si="5"/>
        <v>7.1000000000000004E-3</v>
      </c>
      <c r="E25" s="79">
        <f t="shared" si="6"/>
        <v>6.2025999795878306E-4</v>
      </c>
      <c r="F25" s="72">
        <f t="shared" si="7"/>
        <v>7.1000000000000004E-3</v>
      </c>
      <c r="G25" s="72">
        <f t="shared" si="8"/>
        <v>6.2025999795878306E-4</v>
      </c>
      <c r="H25" s="72">
        <f t="shared" si="9"/>
        <v>5.0410000000000007E-5</v>
      </c>
      <c r="I25" s="72">
        <f t="shared" si="10"/>
        <v>3.5791100000000009E-7</v>
      </c>
      <c r="J25" s="72">
        <f t="shared" si="11"/>
        <v>2.5411681000000009E-9</v>
      </c>
      <c r="K25" s="72">
        <f t="shared" si="12"/>
        <v>4.4038459855073604E-6</v>
      </c>
      <c r="L25" s="72">
        <f t="shared" si="13"/>
        <v>3.1267306497102259E-8</v>
      </c>
      <c r="M25" s="72">
        <f t="shared" ca="1" si="14"/>
        <v>8.2758017214306406E-5</v>
      </c>
      <c r="N25" s="72">
        <f t="shared" ca="1" si="15"/>
        <v>2.8890837930423571E-7</v>
      </c>
      <c r="O25" s="80">
        <f t="shared" ca="1" si="16"/>
        <v>8.1846623949501651E-2</v>
      </c>
      <c r="P25" s="72">
        <f t="shared" ca="1" si="17"/>
        <v>1.9671775516989363</v>
      </c>
      <c r="Q25" s="72">
        <f t="shared" ca="1" si="18"/>
        <v>1.8704960722722463</v>
      </c>
      <c r="R25" s="47">
        <f t="shared" ca="1" si="19"/>
        <v>5.3750198074447664E-4</v>
      </c>
      <c r="S25" s="47"/>
      <c r="T25" s="47"/>
      <c r="U25" s="47"/>
      <c r="V25" s="47"/>
      <c r="W25" s="47"/>
      <c r="X25" s="47"/>
      <c r="Y25" s="47"/>
      <c r="Z25" s="47"/>
      <c r="AA25" s="47">
        <v>25</v>
      </c>
      <c r="AB25" s="47" t="s">
        <v>139</v>
      </c>
      <c r="AC25" s="47"/>
      <c r="AD25" s="47"/>
      <c r="AE25" s="47"/>
      <c r="AF25" s="47"/>
      <c r="AG25" s="47"/>
      <c r="AH25" s="47"/>
      <c r="AI25" s="47"/>
    </row>
    <row r="26" spans="1:35">
      <c r="A26" s="78">
        <v>80.5</v>
      </c>
      <c r="B26" s="78">
        <v>-2.4071699954220094E-3</v>
      </c>
      <c r="C26" s="78">
        <v>1</v>
      </c>
      <c r="D26" s="79">
        <f t="shared" si="5"/>
        <v>8.0499999999999999E-3</v>
      </c>
      <c r="E26" s="79">
        <f t="shared" si="6"/>
        <v>-2.4071699954220094E-3</v>
      </c>
      <c r="F26" s="72">
        <f t="shared" si="7"/>
        <v>8.0499999999999999E-3</v>
      </c>
      <c r="G26" s="72">
        <f t="shared" si="8"/>
        <v>-2.4071699954220094E-3</v>
      </c>
      <c r="H26" s="72">
        <f t="shared" si="9"/>
        <v>6.4802500000000002E-5</v>
      </c>
      <c r="I26" s="72">
        <f t="shared" si="10"/>
        <v>5.21660125E-7</v>
      </c>
      <c r="J26" s="72">
        <f t="shared" si="11"/>
        <v>4.19936400625E-9</v>
      </c>
      <c r="K26" s="72">
        <f t="shared" si="12"/>
        <v>-1.9377718463147175E-5</v>
      </c>
      <c r="L26" s="72">
        <f t="shared" si="13"/>
        <v>-1.5599063362833476E-7</v>
      </c>
      <c r="M26" s="72">
        <f t="shared" ca="1" si="14"/>
        <v>7.567598644778287E-5</v>
      </c>
      <c r="N26" s="72">
        <f t="shared" ca="1" si="15"/>
        <v>6.1645241696869716E-6</v>
      </c>
      <c r="O26" s="80">
        <f t="shared" ca="1" si="16"/>
        <v>8.1044113292249559E-2</v>
      </c>
      <c r="P26" s="72">
        <f t="shared" ca="1" si="17"/>
        <v>1.930185896581742</v>
      </c>
      <c r="Q26" s="72">
        <f t="shared" ca="1" si="18"/>
        <v>1.8267704409998982</v>
      </c>
      <c r="R26" s="47">
        <f t="shared" ca="1" si="19"/>
        <v>-2.4828459818697921E-3</v>
      </c>
      <c r="S26" s="47"/>
      <c r="T26" s="47"/>
      <c r="U26" s="47"/>
      <c r="V26" s="47"/>
      <c r="W26" s="47"/>
      <c r="X26" s="47"/>
      <c r="Y26" s="47"/>
      <c r="Z26" s="47"/>
      <c r="AA26" s="47">
        <v>26</v>
      </c>
      <c r="AB26" s="47" t="s">
        <v>150</v>
      </c>
      <c r="AC26" s="47"/>
      <c r="AD26" s="47"/>
      <c r="AE26" s="47"/>
      <c r="AF26" s="47"/>
      <c r="AG26" s="47"/>
      <c r="AH26" s="47"/>
      <c r="AI26" s="47"/>
    </row>
    <row r="27" spans="1:35">
      <c r="A27" s="78">
        <v>1808</v>
      </c>
      <c r="B27" s="78">
        <v>1.6364800030714832E-3</v>
      </c>
      <c r="C27" s="78">
        <v>1</v>
      </c>
      <c r="D27" s="79">
        <f t="shared" si="5"/>
        <v>0.18079999999999999</v>
      </c>
      <c r="E27" s="79">
        <f t="shared" si="6"/>
        <v>1.6364800030714832E-3</v>
      </c>
      <c r="F27" s="72">
        <f t="shared" si="7"/>
        <v>0.18079999999999999</v>
      </c>
      <c r="G27" s="72">
        <f t="shared" si="8"/>
        <v>1.6364800030714832E-3</v>
      </c>
      <c r="H27" s="72">
        <f t="shared" si="9"/>
        <v>3.2688639999999998E-2</v>
      </c>
      <c r="I27" s="72">
        <f t="shared" si="10"/>
        <v>5.9101061119999996E-3</v>
      </c>
      <c r="J27" s="72">
        <f t="shared" si="11"/>
        <v>1.0685471850495998E-3</v>
      </c>
      <c r="K27" s="72">
        <f t="shared" si="12"/>
        <v>2.9587558455532414E-4</v>
      </c>
      <c r="L27" s="72">
        <f t="shared" si="13"/>
        <v>5.3494305687602604E-5</v>
      </c>
      <c r="M27" s="72">
        <f t="shared" ca="1" si="14"/>
        <v>-2.3643800507717355E-4</v>
      </c>
      <c r="N27" s="72">
        <f t="shared" ca="1" si="15"/>
        <v>3.5078218652475319E-6</v>
      </c>
      <c r="O27" s="80">
        <f t="shared" ca="1" si="16"/>
        <v>5.4311108584335546E-3</v>
      </c>
      <c r="P27" s="72">
        <f t="shared" ca="1" si="17"/>
        <v>0.25137828102421195</v>
      </c>
      <c r="Q27" s="72">
        <f t="shared" ca="1" si="18"/>
        <v>0.74200668996025865</v>
      </c>
      <c r="R27" s="47">
        <f t="shared" ca="1" si="19"/>
        <v>1.8729180081486568E-3</v>
      </c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</row>
    <row r="28" spans="1:35">
      <c r="A28" s="78">
        <v>1827</v>
      </c>
      <c r="B28" s="78">
        <v>-6.1837999965064228E-4</v>
      </c>
      <c r="C28" s="78">
        <v>1</v>
      </c>
      <c r="D28" s="79">
        <f t="shared" si="5"/>
        <v>0.1827</v>
      </c>
      <c r="E28" s="79">
        <f t="shared" si="6"/>
        <v>-6.1837999965064228E-4</v>
      </c>
      <c r="F28" s="72">
        <f t="shared" si="7"/>
        <v>0.1827</v>
      </c>
      <c r="G28" s="72">
        <f t="shared" si="8"/>
        <v>-6.1837999965064228E-4</v>
      </c>
      <c r="H28" s="72">
        <f t="shared" si="9"/>
        <v>3.3379289999999999E-2</v>
      </c>
      <c r="I28" s="72">
        <f t="shared" si="10"/>
        <v>6.098396283E-3</v>
      </c>
      <c r="J28" s="72">
        <f t="shared" si="11"/>
        <v>1.1141770009041E-3</v>
      </c>
      <c r="K28" s="72">
        <f t="shared" si="12"/>
        <v>-1.1297802593617235E-4</v>
      </c>
      <c r="L28" s="72">
        <f t="shared" si="13"/>
        <v>-2.0641085338538686E-5</v>
      </c>
      <c r="M28" s="72">
        <f t="shared" ca="1" si="14"/>
        <v>-2.2908085658771829E-4</v>
      </c>
      <c r="N28" s="72">
        <f t="shared" ca="1" si="15"/>
        <v>1.5155382278952695E-7</v>
      </c>
      <c r="O28" s="80">
        <f t="shared" ca="1" si="16"/>
        <v>5.1652526206662349E-3</v>
      </c>
      <c r="P28" s="72">
        <f t="shared" ca="1" si="17"/>
        <v>0.26670543110416739</v>
      </c>
      <c r="Q28" s="72">
        <f t="shared" ca="1" si="18"/>
        <v>0.77066327077883234</v>
      </c>
      <c r="R28" s="47">
        <f t="shared" ca="1" si="19"/>
        <v>-3.8929914306292399E-4</v>
      </c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</row>
    <row r="29" spans="1:35">
      <c r="A29" s="78">
        <v>1857.5</v>
      </c>
      <c r="B29" s="78">
        <v>3.5144999856129289E-4</v>
      </c>
      <c r="C29" s="78">
        <v>1</v>
      </c>
      <c r="D29" s="79">
        <f t="shared" si="5"/>
        <v>0.18575</v>
      </c>
      <c r="E29" s="79">
        <f t="shared" si="6"/>
        <v>3.5144999856129289E-4</v>
      </c>
      <c r="F29" s="72">
        <f t="shared" si="7"/>
        <v>0.18575</v>
      </c>
      <c r="G29" s="72">
        <f t="shared" si="8"/>
        <v>3.5144999856129289E-4</v>
      </c>
      <c r="H29" s="72">
        <f t="shared" si="9"/>
        <v>3.4503062500000001E-2</v>
      </c>
      <c r="I29" s="72">
        <f t="shared" si="10"/>
        <v>6.4089438593750003E-3</v>
      </c>
      <c r="J29" s="72">
        <f t="shared" si="11"/>
        <v>1.1904613218789062E-3</v>
      </c>
      <c r="K29" s="72">
        <f t="shared" si="12"/>
        <v>6.5281837232760158E-5</v>
      </c>
      <c r="L29" s="72">
        <f t="shared" si="13"/>
        <v>1.21261012659852E-5</v>
      </c>
      <c r="M29" s="72">
        <f t="shared" ca="1" si="14"/>
        <v>-2.1677978668519296E-4</v>
      </c>
      <c r="N29" s="72">
        <f t="shared" ca="1" si="15"/>
        <v>3.2288508884126743E-7</v>
      </c>
      <c r="O29" s="80">
        <f t="shared" ca="1" si="16"/>
        <v>4.7555307372882105E-3</v>
      </c>
      <c r="P29" s="72">
        <f t="shared" ca="1" si="17"/>
        <v>0.2919758344145551</v>
      </c>
      <c r="Q29" s="72">
        <f t="shared" ca="1" si="18"/>
        <v>0.81715299286923648</v>
      </c>
      <c r="R29" s="47">
        <f t="shared" ca="1" si="19"/>
        <v>5.6822978524648585E-4</v>
      </c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</row>
    <row r="30" spans="1:35">
      <c r="A30" s="78">
        <v>1865</v>
      </c>
      <c r="B30" s="78">
        <v>7.1900001785252243E-5</v>
      </c>
      <c r="C30" s="78">
        <v>1</v>
      </c>
      <c r="D30" s="79">
        <f t="shared" si="5"/>
        <v>0.1865</v>
      </c>
      <c r="E30" s="79">
        <f t="shared" si="6"/>
        <v>7.1900001785252243E-5</v>
      </c>
      <c r="F30" s="72">
        <f t="shared" si="7"/>
        <v>0.1865</v>
      </c>
      <c r="G30" s="72">
        <f t="shared" si="8"/>
        <v>7.1900001785252243E-5</v>
      </c>
      <c r="H30" s="72">
        <f t="shared" si="9"/>
        <v>3.4782250000000001E-2</v>
      </c>
      <c r="I30" s="72">
        <f t="shared" si="10"/>
        <v>6.4868896249999997E-3</v>
      </c>
      <c r="J30" s="72">
        <f t="shared" si="11"/>
        <v>1.2098049150625E-3</v>
      </c>
      <c r="K30" s="72">
        <f t="shared" si="12"/>
        <v>1.3409350332949543E-5</v>
      </c>
      <c r="L30" s="72">
        <f t="shared" si="13"/>
        <v>2.50084383709509E-6</v>
      </c>
      <c r="M30" s="72">
        <f t="shared" ca="1" si="14"/>
        <v>-2.1366226279739288E-4</v>
      </c>
      <c r="N30" s="72">
        <f t="shared" ca="1" si="15"/>
        <v>8.1545806953568614E-8</v>
      </c>
      <c r="O30" s="80">
        <f t="shared" ca="1" si="16"/>
        <v>4.6579519438643005E-3</v>
      </c>
      <c r="P30" s="72">
        <f t="shared" ca="1" si="17"/>
        <v>0.29831123765734996</v>
      </c>
      <c r="Q30" s="72">
        <f t="shared" ca="1" si="18"/>
        <v>0.8286704860100863</v>
      </c>
      <c r="R30" s="47">
        <f t="shared" ca="1" si="19"/>
        <v>2.8556226458264513E-4</v>
      </c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</row>
    <row r="31" spans="1:35">
      <c r="A31" s="78">
        <v>1890.5</v>
      </c>
      <c r="B31" s="78">
        <v>-3.0385699938051403E-3</v>
      </c>
      <c r="C31" s="78">
        <v>1</v>
      </c>
      <c r="D31" s="79">
        <f t="shared" si="5"/>
        <v>0.18905</v>
      </c>
      <c r="E31" s="79">
        <f t="shared" si="6"/>
        <v>-3.0385699938051403E-3</v>
      </c>
      <c r="F31" s="72">
        <f t="shared" si="7"/>
        <v>0.18905</v>
      </c>
      <c r="G31" s="72">
        <f t="shared" si="8"/>
        <v>-3.0385699938051403E-3</v>
      </c>
      <c r="H31" s="72">
        <f t="shared" si="9"/>
        <v>3.5739902499999997E-2</v>
      </c>
      <c r="I31" s="72">
        <f t="shared" si="10"/>
        <v>6.7566285676249989E-3</v>
      </c>
      <c r="J31" s="72">
        <f t="shared" si="11"/>
        <v>1.277340630709506E-3</v>
      </c>
      <c r="K31" s="72">
        <f t="shared" si="12"/>
        <v>-5.7444165732886178E-4</v>
      </c>
      <c r="L31" s="72">
        <f t="shared" si="13"/>
        <v>-1.0859819531802131E-4</v>
      </c>
      <c r="M31" s="72">
        <f t="shared" ca="1" si="14"/>
        <v>-2.027890593411959E-4</v>
      </c>
      <c r="N31" s="72">
        <f t="shared" ca="1" si="15"/>
        <v>8.0416535082692006E-6</v>
      </c>
      <c r="O31" s="80">
        <f t="shared" ca="1" si="16"/>
        <v>4.3354002690867092E-3</v>
      </c>
      <c r="P31" s="72">
        <f t="shared" ca="1" si="17"/>
        <v>0.32019559869696435</v>
      </c>
      <c r="Q31" s="72">
        <f t="shared" ca="1" si="18"/>
        <v>0.86806124033322218</v>
      </c>
      <c r="R31" s="47">
        <f t="shared" ca="1" si="19"/>
        <v>-2.8357809344639441E-3</v>
      </c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</row>
    <row r="32" spans="1:35">
      <c r="A32" s="78">
        <v>2178</v>
      </c>
      <c r="B32" s="78">
        <v>-9.2131999554112554E-4</v>
      </c>
      <c r="C32" s="78">
        <v>1</v>
      </c>
      <c r="D32" s="79">
        <f t="shared" si="5"/>
        <v>0.21779999999999999</v>
      </c>
      <c r="E32" s="79">
        <f t="shared" si="6"/>
        <v>-9.2131999554112554E-4</v>
      </c>
      <c r="F32" s="72">
        <f t="shared" si="7"/>
        <v>0.21779999999999999</v>
      </c>
      <c r="G32" s="72">
        <f t="shared" si="8"/>
        <v>-9.2131999554112554E-4</v>
      </c>
      <c r="H32" s="72">
        <f t="shared" si="9"/>
        <v>4.7436839999999994E-2</v>
      </c>
      <c r="I32" s="72">
        <f t="shared" si="10"/>
        <v>1.0331743751999998E-2</v>
      </c>
      <c r="J32" s="72">
        <f t="shared" si="11"/>
        <v>2.2502537891855995E-3</v>
      </c>
      <c r="K32" s="72">
        <f t="shared" si="12"/>
        <v>-2.0066349502885714E-4</v>
      </c>
      <c r="L32" s="72">
        <f t="shared" si="13"/>
        <v>-4.3704509217285085E-5</v>
      </c>
      <c r="M32" s="72">
        <f t="shared" ca="1" si="14"/>
        <v>-5.0938674429100396E-5</v>
      </c>
      <c r="N32" s="72">
        <f t="shared" ca="1" si="15"/>
        <v>7.5756364414071419E-7</v>
      </c>
      <c r="O32" s="80">
        <f t="shared" ca="1" si="16"/>
        <v>1.6051048167433132E-3</v>
      </c>
      <c r="P32" s="72">
        <f t="shared" ca="1" si="17"/>
        <v>0.59626284532299212</v>
      </c>
      <c r="Q32" s="72">
        <f t="shared" ca="1" si="18"/>
        <v>1.3258955404269352</v>
      </c>
      <c r="R32" s="47">
        <f t="shared" ca="1" si="19"/>
        <v>-8.7038132111202514E-4</v>
      </c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</row>
    <row r="33" spans="1:35">
      <c r="A33" s="78">
        <v>2534.5</v>
      </c>
      <c r="B33" s="78">
        <v>-1.3559300059569068E-3</v>
      </c>
      <c r="C33" s="78">
        <v>1</v>
      </c>
      <c r="D33" s="79">
        <f t="shared" si="5"/>
        <v>0.25345000000000001</v>
      </c>
      <c r="E33" s="79">
        <f t="shared" si="6"/>
        <v>-1.3559300059569068E-3</v>
      </c>
      <c r="F33" s="72">
        <f t="shared" si="7"/>
        <v>0.25345000000000001</v>
      </c>
      <c r="G33" s="72">
        <f t="shared" si="8"/>
        <v>-1.3559300059569068E-3</v>
      </c>
      <c r="H33" s="72">
        <f t="shared" si="9"/>
        <v>6.4236902499999998E-2</v>
      </c>
      <c r="I33" s="72">
        <f t="shared" si="10"/>
        <v>1.6280842938625001E-2</v>
      </c>
      <c r="J33" s="72">
        <f t="shared" si="11"/>
        <v>4.1263796427945063E-3</v>
      </c>
      <c r="K33" s="72">
        <f t="shared" si="12"/>
        <v>-3.4366046000977807E-4</v>
      </c>
      <c r="L33" s="72">
        <f t="shared" si="13"/>
        <v>-8.7100743589478257E-5</v>
      </c>
      <c r="M33" s="72">
        <f t="shared" ca="1" si="14"/>
        <v>2.1200801327076087E-4</v>
      </c>
      <c r="N33" s="72">
        <f t="shared" ca="1" si="15"/>
        <v>2.4584296321395821E-6</v>
      </c>
      <c r="O33" s="80">
        <f t="shared" ca="1" si="16"/>
        <v>1.3260768067986089E-4</v>
      </c>
      <c r="P33" s="72">
        <f t="shared" ca="1" si="17"/>
        <v>0.97680675391405136</v>
      </c>
      <c r="Q33" s="72">
        <f t="shared" ca="1" si="18"/>
        <v>1.8757907273266605</v>
      </c>
      <c r="R33" s="47">
        <f t="shared" ca="1" si="19"/>
        <v>-1.5679380192276677E-3</v>
      </c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</row>
    <row r="34" spans="1:35">
      <c r="A34" s="78">
        <v>2850.5</v>
      </c>
      <c r="B34" s="78">
        <v>3.0790299933869392E-3</v>
      </c>
      <c r="C34" s="78">
        <v>1</v>
      </c>
      <c r="D34" s="79">
        <f t="shared" si="5"/>
        <v>0.28505000000000003</v>
      </c>
      <c r="E34" s="79">
        <f t="shared" si="6"/>
        <v>3.0790299933869392E-3</v>
      </c>
      <c r="F34" s="72">
        <f t="shared" si="7"/>
        <v>0.28505000000000003</v>
      </c>
      <c r="G34" s="72">
        <f t="shared" si="8"/>
        <v>3.0790299933869392E-3</v>
      </c>
      <c r="H34" s="72">
        <f t="shared" si="9"/>
        <v>8.1253502500000019E-2</v>
      </c>
      <c r="I34" s="72">
        <f t="shared" si="10"/>
        <v>2.3161310887625009E-2</v>
      </c>
      <c r="J34" s="72">
        <f t="shared" si="11"/>
        <v>6.6021316685175094E-3</v>
      </c>
      <c r="K34" s="72">
        <f t="shared" si="12"/>
        <v>8.7767749961494706E-4</v>
      </c>
      <c r="L34" s="72">
        <f t="shared" si="13"/>
        <v>2.5018197126524069E-4</v>
      </c>
      <c r="M34" s="72">
        <f t="shared" ca="1" si="14"/>
        <v>5.1418255338932239E-4</v>
      </c>
      <c r="N34" s="72">
        <f t="shared" ca="1" si="15"/>
        <v>6.5784423904623286E-6</v>
      </c>
      <c r="O34" s="80">
        <f t="shared" ca="1" si="16"/>
        <v>1.1288613421244513E-4</v>
      </c>
      <c r="P34" s="72">
        <f t="shared" ca="1" si="17"/>
        <v>1.3069079304319493</v>
      </c>
      <c r="Q34" s="72">
        <f t="shared" ca="1" si="18"/>
        <v>2.2878913060830968</v>
      </c>
      <c r="R34" s="47">
        <f t="shared" ca="1" si="19"/>
        <v>2.5648474399976168E-3</v>
      </c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</row>
    <row r="35" spans="1:35">
      <c r="A35" s="78">
        <v>4162</v>
      </c>
      <c r="B35" s="78">
        <v>3.6817200016230345E-3</v>
      </c>
      <c r="C35" s="78">
        <v>1</v>
      </c>
      <c r="D35" s="79">
        <f t="shared" si="5"/>
        <v>0.41620000000000001</v>
      </c>
      <c r="E35" s="79">
        <f t="shared" si="6"/>
        <v>3.6817200016230345E-3</v>
      </c>
      <c r="F35" s="72">
        <f t="shared" si="7"/>
        <v>0.41620000000000001</v>
      </c>
      <c r="G35" s="72">
        <f t="shared" si="8"/>
        <v>3.6817200016230345E-3</v>
      </c>
      <c r="H35" s="72">
        <f t="shared" si="9"/>
        <v>0.17322244000000001</v>
      </c>
      <c r="I35" s="72">
        <f t="shared" si="10"/>
        <v>7.2095179528E-2</v>
      </c>
      <c r="J35" s="72">
        <f t="shared" si="11"/>
        <v>3.0006013719553602E-2</v>
      </c>
      <c r="K35" s="72">
        <f t="shared" si="12"/>
        <v>1.532331864675507E-3</v>
      </c>
      <c r="L35" s="72">
        <f t="shared" si="13"/>
        <v>6.3775652207794604E-4</v>
      </c>
      <c r="M35" s="72">
        <f t="shared" ca="1" si="14"/>
        <v>2.4623458133409032E-3</v>
      </c>
      <c r="N35" s="72">
        <f t="shared" ca="1" si="15"/>
        <v>1.4868734110487064E-6</v>
      </c>
      <c r="O35" s="80">
        <f t="shared" ca="1" si="16"/>
        <v>5.0024284775571524E-3</v>
      </c>
      <c r="P35" s="72">
        <f t="shared" ca="1" si="17"/>
        <v>2.0078604729720699</v>
      </c>
      <c r="Q35" s="72">
        <f t="shared" ca="1" si="18"/>
        <v>2.5606526158569967</v>
      </c>
      <c r="R35" s="47">
        <f t="shared" ca="1" si="19"/>
        <v>1.2193741882821313E-3</v>
      </c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</row>
    <row r="36" spans="1:35">
      <c r="A36" s="78">
        <v>4433</v>
      </c>
      <c r="B36" s="78">
        <v>3.2939800003077835E-3</v>
      </c>
      <c r="C36" s="78">
        <v>1</v>
      </c>
      <c r="D36" s="79">
        <f t="shared" si="5"/>
        <v>0.44330000000000003</v>
      </c>
      <c r="E36" s="79">
        <f t="shared" si="6"/>
        <v>3.2939800003077835E-3</v>
      </c>
      <c r="F36" s="72">
        <f t="shared" si="7"/>
        <v>0.44330000000000003</v>
      </c>
      <c r="G36" s="72">
        <f t="shared" si="8"/>
        <v>3.2939800003077835E-3</v>
      </c>
      <c r="H36" s="72">
        <f t="shared" si="9"/>
        <v>0.19651489000000003</v>
      </c>
      <c r="I36" s="72">
        <f t="shared" si="10"/>
        <v>8.7115050737000016E-2</v>
      </c>
      <c r="J36" s="72">
        <f t="shared" si="11"/>
        <v>3.861810199171211E-2</v>
      </c>
      <c r="K36" s="72">
        <f t="shared" si="12"/>
        <v>1.4602213341364406E-3</v>
      </c>
      <c r="L36" s="72">
        <f t="shared" si="13"/>
        <v>6.4731611742268409E-4</v>
      </c>
      <c r="M36" s="72">
        <f t="shared" ca="1" si="14"/>
        <v>3.0043492055224549E-3</v>
      </c>
      <c r="N36" s="72">
        <f t="shared" ca="1" si="15"/>
        <v>8.3885997287981134E-8</v>
      </c>
      <c r="O36" s="80">
        <f t="shared" ca="1" si="16"/>
        <v>5.8921968722881407E-3</v>
      </c>
      <c r="P36" s="72">
        <f t="shared" ca="1" si="17"/>
        <v>1.9584161338361308</v>
      </c>
      <c r="Q36" s="72">
        <f t="shared" ca="1" si="18"/>
        <v>2.3003352872324707</v>
      </c>
      <c r="R36" s="47">
        <f t="shared" ca="1" si="19"/>
        <v>2.8963079478532862E-4</v>
      </c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</row>
    <row r="37" spans="1:35">
      <c r="A37" s="78">
        <v>4865</v>
      </c>
      <c r="B37" s="78">
        <v>2.3518999951193109E-3</v>
      </c>
      <c r="C37" s="78">
        <v>1</v>
      </c>
      <c r="D37" s="79">
        <f t="shared" si="5"/>
        <v>0.48649999999999999</v>
      </c>
      <c r="E37" s="79">
        <f t="shared" si="6"/>
        <v>2.3518999951193109E-3</v>
      </c>
      <c r="F37" s="72">
        <f t="shared" si="7"/>
        <v>0.48649999999999999</v>
      </c>
      <c r="G37" s="72">
        <f t="shared" si="8"/>
        <v>2.3518999951193109E-3</v>
      </c>
      <c r="H37" s="72">
        <f t="shared" si="9"/>
        <v>0.23668224999999998</v>
      </c>
      <c r="I37" s="72">
        <f t="shared" si="10"/>
        <v>0.11514591462499998</v>
      </c>
      <c r="J37" s="72">
        <f t="shared" si="11"/>
        <v>5.6018487465062494E-2</v>
      </c>
      <c r="K37" s="72">
        <f t="shared" si="12"/>
        <v>1.1441993476255447E-3</v>
      </c>
      <c r="L37" s="72">
        <f t="shared" si="13"/>
        <v>5.5665298261982745E-4</v>
      </c>
      <c r="M37" s="72">
        <f t="shared" ca="1" si="14"/>
        <v>3.9671044395963705E-3</v>
      </c>
      <c r="N37" s="72">
        <f t="shared" ca="1" si="15"/>
        <v>2.6088853974584468E-6</v>
      </c>
      <c r="O37" s="80">
        <f t="shared" ca="1" si="16"/>
        <v>6.7002226895354951E-3</v>
      </c>
      <c r="P37" s="72">
        <f t="shared" ca="1" si="17"/>
        <v>1.7396386853661514</v>
      </c>
      <c r="Q37" s="72">
        <f t="shared" ca="1" si="18"/>
        <v>1.7202517528285906</v>
      </c>
      <c r="R37" s="47">
        <f t="shared" ca="1" si="19"/>
        <v>-1.6152044444770596E-3</v>
      </c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</row>
    <row r="38" spans="1:35">
      <c r="A38" s="78">
        <v>6133.5</v>
      </c>
      <c r="B38" s="78">
        <v>8.4840099952998571E-3</v>
      </c>
      <c r="C38" s="78">
        <v>1</v>
      </c>
      <c r="D38" s="79">
        <f t="shared" si="5"/>
        <v>0.61334999999999995</v>
      </c>
      <c r="E38" s="79">
        <f t="shared" si="6"/>
        <v>8.4840099952998571E-3</v>
      </c>
      <c r="F38" s="72">
        <f t="shared" si="7"/>
        <v>0.61334999999999995</v>
      </c>
      <c r="G38" s="72">
        <f t="shared" si="8"/>
        <v>8.4840099952998571E-3</v>
      </c>
      <c r="H38" s="72">
        <f t="shared" si="9"/>
        <v>0.37619822249999996</v>
      </c>
      <c r="I38" s="72">
        <f t="shared" si="10"/>
        <v>0.23074117977037495</v>
      </c>
      <c r="J38" s="72">
        <f t="shared" si="11"/>
        <v>0.14152510261215948</v>
      </c>
      <c r="K38" s="72">
        <f t="shared" si="12"/>
        <v>5.2036675306171669E-3</v>
      </c>
      <c r="L38" s="72">
        <f t="shared" si="13"/>
        <v>3.1916694799040391E-3</v>
      </c>
      <c r="M38" s="72">
        <f t="shared" ca="1" si="14"/>
        <v>7.4954814047594994E-3</v>
      </c>
      <c r="N38" s="72">
        <f t="shared" ca="1" si="15"/>
        <v>9.771887743157062E-7</v>
      </c>
      <c r="O38" s="80">
        <f t="shared" ca="1" si="16"/>
        <v>4.1848201303068839E-3</v>
      </c>
      <c r="P38" s="72">
        <f t="shared" ca="1" si="17"/>
        <v>0.50377947869611173</v>
      </c>
      <c r="Q38" s="72">
        <f t="shared" ca="1" si="18"/>
        <v>3.927434609321858E-2</v>
      </c>
      <c r="R38" s="47">
        <f t="shared" ca="1" si="19"/>
        <v>9.8852859054035774E-4</v>
      </c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</row>
    <row r="39" spans="1:35">
      <c r="A39" s="78">
        <v>6770</v>
      </c>
      <c r="B39" s="78">
        <v>8.7462000010418706E-3</v>
      </c>
      <c r="C39" s="78">
        <v>1</v>
      </c>
      <c r="D39" s="79">
        <f t="shared" si="5"/>
        <v>0.67700000000000005</v>
      </c>
      <c r="E39" s="79">
        <f t="shared" si="6"/>
        <v>8.7462000010418706E-3</v>
      </c>
      <c r="F39" s="72">
        <f t="shared" si="7"/>
        <v>0.67700000000000005</v>
      </c>
      <c r="G39" s="72">
        <f t="shared" si="8"/>
        <v>8.7462000010418706E-3</v>
      </c>
      <c r="H39" s="72">
        <f t="shared" si="9"/>
        <v>0.45832900000000004</v>
      </c>
      <c r="I39" s="72">
        <f t="shared" si="10"/>
        <v>0.31028873300000004</v>
      </c>
      <c r="J39" s="72">
        <f t="shared" si="11"/>
        <v>0.21006547224100003</v>
      </c>
      <c r="K39" s="72">
        <f t="shared" si="12"/>
        <v>5.9211774007053471E-3</v>
      </c>
      <c r="L39" s="72">
        <f t="shared" si="13"/>
        <v>4.0086371002775205E-3</v>
      </c>
      <c r="M39" s="72">
        <f t="shared" ca="1" si="14"/>
        <v>9.6601955492106005E-3</v>
      </c>
      <c r="N39" s="72">
        <f t="shared" ca="1" si="15"/>
        <v>8.3538786207225709E-7</v>
      </c>
      <c r="O39" s="80">
        <f t="shared" ca="1" si="16"/>
        <v>1.4455541497025689E-3</v>
      </c>
      <c r="P39" s="72">
        <f t="shared" ca="1" si="17"/>
        <v>3.7835240971279445E-2</v>
      </c>
      <c r="Q39" s="72">
        <f t="shared" ca="1" si="18"/>
        <v>0.41968356906099274</v>
      </c>
      <c r="R39" s="47">
        <f t="shared" ca="1" si="19"/>
        <v>-9.1399554816872994E-4</v>
      </c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</row>
    <row r="40" spans="1:35">
      <c r="A40" s="78">
        <v>8562.5</v>
      </c>
      <c r="B40" s="78">
        <v>1.7333750001853332E-2</v>
      </c>
      <c r="C40" s="78">
        <v>1</v>
      </c>
      <c r="D40" s="79">
        <f t="shared" si="5"/>
        <v>0.85624999999999996</v>
      </c>
      <c r="E40" s="79">
        <f t="shared" si="6"/>
        <v>1.7333750001853332E-2</v>
      </c>
      <c r="F40" s="72">
        <f t="shared" si="7"/>
        <v>0.85624999999999996</v>
      </c>
      <c r="G40" s="72">
        <f t="shared" si="8"/>
        <v>1.7333750001853332E-2</v>
      </c>
      <c r="H40" s="72">
        <f t="shared" si="9"/>
        <v>0.73316406249999988</v>
      </c>
      <c r="I40" s="72">
        <f t="shared" si="10"/>
        <v>0.6277717285156249</v>
      </c>
      <c r="J40" s="72">
        <f t="shared" si="11"/>
        <v>0.53752954254150376</v>
      </c>
      <c r="K40" s="72">
        <f t="shared" si="12"/>
        <v>1.4842023439086915E-2</v>
      </c>
      <c r="L40" s="72">
        <f t="shared" si="13"/>
        <v>1.270848256971817E-2</v>
      </c>
      <c r="M40" s="72">
        <f t="shared" ca="1" si="14"/>
        <v>1.7172166546992891E-2</v>
      </c>
      <c r="N40" s="72">
        <f t="shared" ca="1" si="15"/>
        <v>2.6109212884636125E-8</v>
      </c>
      <c r="O40" s="80">
        <f t="shared" ca="1" si="16"/>
        <v>1.0388827381344978E-2</v>
      </c>
      <c r="P40" s="72">
        <f t="shared" ca="1" si="17"/>
        <v>4.0367273616751485</v>
      </c>
      <c r="Q40" s="72">
        <f t="shared" ca="1" si="18"/>
        <v>16.500564879613467</v>
      </c>
      <c r="R40" s="47">
        <f t="shared" ca="1" si="19"/>
        <v>1.6158345486044084E-4</v>
      </c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</row>
    <row r="41" spans="1:35">
      <c r="A41" s="78"/>
      <c r="B41" s="78"/>
      <c r="C41" s="78"/>
      <c r="D41" s="79">
        <f t="shared" si="5"/>
        <v>0</v>
      </c>
      <c r="E41" s="79">
        <f t="shared" si="6"/>
        <v>0</v>
      </c>
      <c r="F41" s="72">
        <f t="shared" si="7"/>
        <v>0</v>
      </c>
      <c r="G41" s="72">
        <f t="shared" si="8"/>
        <v>0</v>
      </c>
      <c r="H41" s="72">
        <f t="shared" si="9"/>
        <v>0</v>
      </c>
      <c r="I41" s="72">
        <f t="shared" si="10"/>
        <v>0</v>
      </c>
      <c r="J41" s="72">
        <f t="shared" si="11"/>
        <v>0</v>
      </c>
      <c r="K41" s="72">
        <f t="shared" si="12"/>
        <v>0</v>
      </c>
      <c r="L41" s="72">
        <f t="shared" si="13"/>
        <v>0</v>
      </c>
      <c r="M41" s="72">
        <f t="shared" ca="1" si="14"/>
        <v>1.3754533137595338E-4</v>
      </c>
      <c r="N41" s="72">
        <f t="shared" ca="1" si="15"/>
        <v>0</v>
      </c>
      <c r="O41" s="80">
        <f t="shared" ca="1" si="16"/>
        <v>0</v>
      </c>
      <c r="P41" s="72">
        <f t="shared" ca="1" si="17"/>
        <v>0</v>
      </c>
      <c r="Q41" s="72">
        <f t="shared" ca="1" si="18"/>
        <v>0</v>
      </c>
      <c r="R41" s="47">
        <f t="shared" ca="1" si="19"/>
        <v>-1.3754533137595338E-4</v>
      </c>
      <c r="S41" s="47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</row>
    <row r="42" spans="1:35">
      <c r="A42" s="78"/>
      <c r="B42" s="78"/>
      <c r="C42" s="78"/>
      <c r="D42" s="79">
        <f t="shared" si="5"/>
        <v>0</v>
      </c>
      <c r="E42" s="79">
        <f t="shared" si="6"/>
        <v>0</v>
      </c>
      <c r="F42" s="72">
        <f t="shared" si="7"/>
        <v>0</v>
      </c>
      <c r="G42" s="72">
        <f t="shared" si="8"/>
        <v>0</v>
      </c>
      <c r="H42" s="72">
        <f t="shared" si="9"/>
        <v>0</v>
      </c>
      <c r="I42" s="72">
        <f t="shared" si="10"/>
        <v>0</v>
      </c>
      <c r="J42" s="72">
        <f t="shared" si="11"/>
        <v>0</v>
      </c>
      <c r="K42" s="72">
        <f t="shared" si="12"/>
        <v>0</v>
      </c>
      <c r="L42" s="72">
        <f t="shared" si="13"/>
        <v>0</v>
      </c>
      <c r="M42" s="72">
        <f t="shared" ca="1" si="14"/>
        <v>1.3754533137595338E-4</v>
      </c>
      <c r="N42" s="72">
        <f t="shared" ca="1" si="15"/>
        <v>0</v>
      </c>
      <c r="O42" s="80">
        <f t="shared" ca="1" si="16"/>
        <v>0</v>
      </c>
      <c r="P42" s="72">
        <f t="shared" ca="1" si="17"/>
        <v>0</v>
      </c>
      <c r="Q42" s="72">
        <f t="shared" ca="1" si="18"/>
        <v>0</v>
      </c>
      <c r="R42" s="47">
        <f t="shared" ca="1" si="19"/>
        <v>-1.3754533137595338E-4</v>
      </c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</row>
    <row r="43" spans="1:35">
      <c r="A43" s="78"/>
      <c r="B43" s="78"/>
      <c r="C43" s="78"/>
      <c r="D43" s="79">
        <f t="shared" si="5"/>
        <v>0</v>
      </c>
      <c r="E43" s="79">
        <f t="shared" si="6"/>
        <v>0</v>
      </c>
      <c r="F43" s="72">
        <f t="shared" si="7"/>
        <v>0</v>
      </c>
      <c r="G43" s="72">
        <f t="shared" si="8"/>
        <v>0</v>
      </c>
      <c r="H43" s="72">
        <f t="shared" si="9"/>
        <v>0</v>
      </c>
      <c r="I43" s="72">
        <f t="shared" si="10"/>
        <v>0</v>
      </c>
      <c r="J43" s="72">
        <f t="shared" si="11"/>
        <v>0</v>
      </c>
      <c r="K43" s="72">
        <f t="shared" si="12"/>
        <v>0</v>
      </c>
      <c r="L43" s="72">
        <f t="shared" si="13"/>
        <v>0</v>
      </c>
      <c r="M43" s="72">
        <f t="shared" ca="1" si="14"/>
        <v>1.3754533137595338E-4</v>
      </c>
      <c r="N43" s="72">
        <f t="shared" ca="1" si="15"/>
        <v>0</v>
      </c>
      <c r="O43" s="80">
        <f t="shared" ca="1" si="16"/>
        <v>0</v>
      </c>
      <c r="P43" s="72">
        <f t="shared" ca="1" si="17"/>
        <v>0</v>
      </c>
      <c r="Q43" s="72">
        <f t="shared" ca="1" si="18"/>
        <v>0</v>
      </c>
      <c r="R43" s="47">
        <f t="shared" ca="1" si="19"/>
        <v>-1.3754533137595338E-4</v>
      </c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</row>
    <row r="44" spans="1:35">
      <c r="A44" s="78"/>
      <c r="B44" s="78"/>
      <c r="C44" s="78"/>
      <c r="D44" s="79">
        <f t="shared" si="5"/>
        <v>0</v>
      </c>
      <c r="E44" s="79">
        <f t="shared" si="6"/>
        <v>0</v>
      </c>
      <c r="F44" s="72">
        <f t="shared" si="7"/>
        <v>0</v>
      </c>
      <c r="G44" s="72">
        <f t="shared" si="8"/>
        <v>0</v>
      </c>
      <c r="H44" s="72">
        <f t="shared" si="9"/>
        <v>0</v>
      </c>
      <c r="I44" s="72">
        <f t="shared" si="10"/>
        <v>0</v>
      </c>
      <c r="J44" s="72">
        <f t="shared" si="11"/>
        <v>0</v>
      </c>
      <c r="K44" s="72">
        <f t="shared" si="12"/>
        <v>0</v>
      </c>
      <c r="L44" s="72">
        <f t="shared" si="13"/>
        <v>0</v>
      </c>
      <c r="M44" s="72">
        <f t="shared" ca="1" si="14"/>
        <v>1.3754533137595338E-4</v>
      </c>
      <c r="N44" s="72">
        <f t="shared" ca="1" si="15"/>
        <v>0</v>
      </c>
      <c r="O44" s="80">
        <f t="shared" ca="1" si="16"/>
        <v>0</v>
      </c>
      <c r="P44" s="72">
        <f t="shared" ca="1" si="17"/>
        <v>0</v>
      </c>
      <c r="Q44" s="72">
        <f t="shared" ca="1" si="18"/>
        <v>0</v>
      </c>
      <c r="R44" s="47">
        <f t="shared" ca="1" si="19"/>
        <v>-1.3754533137595338E-4</v>
      </c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</row>
    <row r="45" spans="1:35">
      <c r="A45" s="78"/>
      <c r="B45" s="78"/>
      <c r="C45" s="78"/>
      <c r="D45" s="79">
        <f t="shared" si="5"/>
        <v>0</v>
      </c>
      <c r="E45" s="79">
        <f t="shared" si="6"/>
        <v>0</v>
      </c>
      <c r="F45" s="72">
        <f t="shared" si="7"/>
        <v>0</v>
      </c>
      <c r="G45" s="72">
        <f t="shared" si="8"/>
        <v>0</v>
      </c>
      <c r="H45" s="72">
        <f t="shared" si="9"/>
        <v>0</v>
      </c>
      <c r="I45" s="72">
        <f t="shared" si="10"/>
        <v>0</v>
      </c>
      <c r="J45" s="72">
        <f t="shared" si="11"/>
        <v>0</v>
      </c>
      <c r="K45" s="72">
        <f t="shared" si="12"/>
        <v>0</v>
      </c>
      <c r="L45" s="72">
        <f t="shared" si="13"/>
        <v>0</v>
      </c>
      <c r="M45" s="72">
        <f t="shared" ca="1" si="14"/>
        <v>1.3754533137595338E-4</v>
      </c>
      <c r="N45" s="72">
        <f t="shared" ca="1" si="15"/>
        <v>0</v>
      </c>
      <c r="O45" s="80">
        <f t="shared" ca="1" si="16"/>
        <v>0</v>
      </c>
      <c r="P45" s="72">
        <f t="shared" ca="1" si="17"/>
        <v>0</v>
      </c>
      <c r="Q45" s="72">
        <f t="shared" ca="1" si="18"/>
        <v>0</v>
      </c>
      <c r="R45" s="47">
        <f t="shared" ca="1" si="19"/>
        <v>-1.3754533137595338E-4</v>
      </c>
      <c r="S45" s="47"/>
      <c r="T45" s="47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</row>
    <row r="46" spans="1:35">
      <c r="A46" s="78"/>
      <c r="B46" s="78"/>
      <c r="C46" s="78"/>
      <c r="D46" s="79">
        <f t="shared" si="5"/>
        <v>0</v>
      </c>
      <c r="E46" s="79">
        <f t="shared" si="6"/>
        <v>0</v>
      </c>
      <c r="F46" s="72">
        <f t="shared" si="7"/>
        <v>0</v>
      </c>
      <c r="G46" s="72">
        <f t="shared" si="8"/>
        <v>0</v>
      </c>
      <c r="H46" s="72">
        <f t="shared" si="9"/>
        <v>0</v>
      </c>
      <c r="I46" s="72">
        <f t="shared" si="10"/>
        <v>0</v>
      </c>
      <c r="J46" s="72">
        <f t="shared" si="11"/>
        <v>0</v>
      </c>
      <c r="K46" s="72">
        <f t="shared" si="12"/>
        <v>0</v>
      </c>
      <c r="L46" s="72">
        <f t="shared" si="13"/>
        <v>0</v>
      </c>
      <c r="M46" s="72">
        <f t="shared" ca="1" si="14"/>
        <v>1.3754533137595338E-4</v>
      </c>
      <c r="N46" s="72">
        <f t="shared" ca="1" si="15"/>
        <v>0</v>
      </c>
      <c r="O46" s="80">
        <f t="shared" ca="1" si="16"/>
        <v>0</v>
      </c>
      <c r="P46" s="72">
        <f t="shared" ca="1" si="17"/>
        <v>0</v>
      </c>
      <c r="Q46" s="72">
        <f t="shared" ca="1" si="18"/>
        <v>0</v>
      </c>
      <c r="R46" s="47">
        <f t="shared" ca="1" si="19"/>
        <v>-1.3754533137595338E-4</v>
      </c>
      <c r="S46" s="47"/>
      <c r="T46" s="47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</row>
    <row r="47" spans="1:35">
      <c r="A47" s="78"/>
      <c r="B47" s="78"/>
      <c r="C47" s="78"/>
      <c r="D47" s="79">
        <f t="shared" si="5"/>
        <v>0</v>
      </c>
      <c r="E47" s="79">
        <f t="shared" si="6"/>
        <v>0</v>
      </c>
      <c r="F47" s="72">
        <f t="shared" si="7"/>
        <v>0</v>
      </c>
      <c r="G47" s="72">
        <f t="shared" si="8"/>
        <v>0</v>
      </c>
      <c r="H47" s="72">
        <f t="shared" si="9"/>
        <v>0</v>
      </c>
      <c r="I47" s="72">
        <f t="shared" si="10"/>
        <v>0</v>
      </c>
      <c r="J47" s="72">
        <f t="shared" si="11"/>
        <v>0</v>
      </c>
      <c r="K47" s="72">
        <f t="shared" si="12"/>
        <v>0</v>
      </c>
      <c r="L47" s="72">
        <f t="shared" si="13"/>
        <v>0</v>
      </c>
      <c r="M47" s="72">
        <f t="shared" ca="1" si="14"/>
        <v>1.3754533137595338E-4</v>
      </c>
      <c r="N47" s="72">
        <f t="shared" ca="1" si="15"/>
        <v>0</v>
      </c>
      <c r="O47" s="80">
        <f t="shared" ca="1" si="16"/>
        <v>0</v>
      </c>
      <c r="P47" s="72">
        <f t="shared" ca="1" si="17"/>
        <v>0</v>
      </c>
      <c r="Q47" s="72">
        <f t="shared" ca="1" si="18"/>
        <v>0</v>
      </c>
      <c r="R47" s="47">
        <f t="shared" ca="1" si="19"/>
        <v>-1.3754533137595338E-4</v>
      </c>
      <c r="S47" s="47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</row>
    <row r="48" spans="1:35">
      <c r="A48" s="78"/>
      <c r="B48" s="78"/>
      <c r="C48" s="78"/>
      <c r="D48" s="79">
        <f t="shared" si="5"/>
        <v>0</v>
      </c>
      <c r="E48" s="79">
        <f t="shared" si="6"/>
        <v>0</v>
      </c>
      <c r="F48" s="72">
        <f t="shared" si="7"/>
        <v>0</v>
      </c>
      <c r="G48" s="72">
        <f t="shared" si="8"/>
        <v>0</v>
      </c>
      <c r="H48" s="72">
        <f t="shared" si="9"/>
        <v>0</v>
      </c>
      <c r="I48" s="72">
        <f t="shared" si="10"/>
        <v>0</v>
      </c>
      <c r="J48" s="72">
        <f t="shared" si="11"/>
        <v>0</v>
      </c>
      <c r="K48" s="72">
        <f t="shared" si="12"/>
        <v>0</v>
      </c>
      <c r="L48" s="72">
        <f t="shared" si="13"/>
        <v>0</v>
      </c>
      <c r="M48" s="72">
        <f t="shared" ca="1" si="14"/>
        <v>1.3754533137595338E-4</v>
      </c>
      <c r="N48" s="72">
        <f t="shared" ca="1" si="15"/>
        <v>0</v>
      </c>
      <c r="O48" s="80">
        <f t="shared" ca="1" si="16"/>
        <v>0</v>
      </c>
      <c r="P48" s="72">
        <f t="shared" ca="1" si="17"/>
        <v>0</v>
      </c>
      <c r="Q48" s="72">
        <f t="shared" ca="1" si="18"/>
        <v>0</v>
      </c>
      <c r="R48" s="47">
        <f t="shared" ca="1" si="19"/>
        <v>-1.3754533137595338E-4</v>
      </c>
      <c r="S48" s="47"/>
      <c r="T48" s="47"/>
      <c r="U48" s="47"/>
      <c r="V48" s="47"/>
      <c r="W48" s="47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</row>
    <row r="49" spans="1:35">
      <c r="A49" s="78"/>
      <c r="B49" s="78"/>
      <c r="C49" s="78"/>
      <c r="D49" s="79">
        <f t="shared" si="5"/>
        <v>0</v>
      </c>
      <c r="E49" s="79">
        <f t="shared" si="6"/>
        <v>0</v>
      </c>
      <c r="F49" s="72">
        <f t="shared" si="7"/>
        <v>0</v>
      </c>
      <c r="G49" s="72">
        <f t="shared" si="8"/>
        <v>0</v>
      </c>
      <c r="H49" s="72">
        <f t="shared" si="9"/>
        <v>0</v>
      </c>
      <c r="I49" s="72">
        <f t="shared" si="10"/>
        <v>0</v>
      </c>
      <c r="J49" s="72">
        <f t="shared" si="11"/>
        <v>0</v>
      </c>
      <c r="K49" s="72">
        <f t="shared" si="12"/>
        <v>0</v>
      </c>
      <c r="L49" s="72">
        <f t="shared" si="13"/>
        <v>0</v>
      </c>
      <c r="M49" s="72">
        <f t="shared" ca="1" si="14"/>
        <v>1.3754533137595338E-4</v>
      </c>
      <c r="N49" s="72">
        <f t="shared" ca="1" si="15"/>
        <v>0</v>
      </c>
      <c r="O49" s="80">
        <f t="shared" ca="1" si="16"/>
        <v>0</v>
      </c>
      <c r="P49" s="72">
        <f t="shared" ca="1" si="17"/>
        <v>0</v>
      </c>
      <c r="Q49" s="72">
        <f t="shared" ca="1" si="18"/>
        <v>0</v>
      </c>
      <c r="R49" s="47">
        <f t="shared" ca="1" si="19"/>
        <v>-1.3754533137595338E-4</v>
      </c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</row>
    <row r="50" spans="1:35">
      <c r="A50" s="78"/>
      <c r="B50" s="78"/>
      <c r="C50" s="78"/>
      <c r="D50" s="79">
        <f t="shared" si="5"/>
        <v>0</v>
      </c>
      <c r="E50" s="79">
        <f t="shared" si="6"/>
        <v>0</v>
      </c>
      <c r="F50" s="72">
        <f t="shared" si="7"/>
        <v>0</v>
      </c>
      <c r="G50" s="72">
        <f t="shared" si="8"/>
        <v>0</v>
      </c>
      <c r="H50" s="72">
        <f t="shared" si="9"/>
        <v>0</v>
      </c>
      <c r="I50" s="72">
        <f t="shared" si="10"/>
        <v>0</v>
      </c>
      <c r="J50" s="72">
        <f t="shared" si="11"/>
        <v>0</v>
      </c>
      <c r="K50" s="72">
        <f t="shared" si="12"/>
        <v>0</v>
      </c>
      <c r="L50" s="72">
        <f t="shared" si="13"/>
        <v>0</v>
      </c>
      <c r="M50" s="72">
        <f t="shared" ca="1" si="14"/>
        <v>1.3754533137595338E-4</v>
      </c>
      <c r="N50" s="72">
        <f t="shared" ca="1" si="15"/>
        <v>0</v>
      </c>
      <c r="O50" s="80">
        <f t="shared" ca="1" si="16"/>
        <v>0</v>
      </c>
      <c r="P50" s="72">
        <f t="shared" ca="1" si="17"/>
        <v>0</v>
      </c>
      <c r="Q50" s="72">
        <f t="shared" ca="1" si="18"/>
        <v>0</v>
      </c>
      <c r="R50" s="47">
        <f t="shared" ca="1" si="19"/>
        <v>-1.3754533137595338E-4</v>
      </c>
      <c r="S50" s="47"/>
      <c r="T50" s="47"/>
      <c r="U50" s="47"/>
      <c r="V50" s="47"/>
      <c r="W50" s="47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</row>
    <row r="51" spans="1:35">
      <c r="A51" s="78"/>
      <c r="B51" s="78"/>
      <c r="C51" s="78"/>
      <c r="D51" s="79">
        <f t="shared" si="5"/>
        <v>0</v>
      </c>
      <c r="E51" s="79">
        <f t="shared" si="6"/>
        <v>0</v>
      </c>
      <c r="F51" s="72">
        <f t="shared" si="7"/>
        <v>0</v>
      </c>
      <c r="G51" s="72">
        <f t="shared" si="8"/>
        <v>0</v>
      </c>
      <c r="H51" s="72">
        <f t="shared" si="9"/>
        <v>0</v>
      </c>
      <c r="I51" s="72">
        <f t="shared" si="10"/>
        <v>0</v>
      </c>
      <c r="J51" s="72">
        <f t="shared" si="11"/>
        <v>0</v>
      </c>
      <c r="K51" s="72">
        <f t="shared" si="12"/>
        <v>0</v>
      </c>
      <c r="L51" s="72">
        <f t="shared" si="13"/>
        <v>0</v>
      </c>
      <c r="M51" s="72">
        <f t="shared" ca="1" si="14"/>
        <v>1.3754533137595338E-4</v>
      </c>
      <c r="N51" s="72">
        <f t="shared" ca="1" si="15"/>
        <v>0</v>
      </c>
      <c r="O51" s="80">
        <f t="shared" ca="1" si="16"/>
        <v>0</v>
      </c>
      <c r="P51" s="72">
        <f t="shared" ca="1" si="17"/>
        <v>0</v>
      </c>
      <c r="Q51" s="72">
        <f t="shared" ca="1" si="18"/>
        <v>0</v>
      </c>
      <c r="R51" s="47">
        <f t="shared" ca="1" si="19"/>
        <v>-1.3754533137595338E-4</v>
      </c>
      <c r="S51" s="47"/>
      <c r="T51" s="47"/>
      <c r="U51" s="47"/>
      <c r="V51" s="47"/>
      <c r="W51" s="47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</row>
    <row r="52" spans="1:35">
      <c r="A52" s="78"/>
      <c r="B52" s="78"/>
      <c r="C52" s="78"/>
      <c r="D52" s="79">
        <f t="shared" si="5"/>
        <v>0</v>
      </c>
      <c r="E52" s="79">
        <f t="shared" si="6"/>
        <v>0</v>
      </c>
      <c r="F52" s="72">
        <f t="shared" si="7"/>
        <v>0</v>
      </c>
      <c r="G52" s="72">
        <f t="shared" si="8"/>
        <v>0</v>
      </c>
      <c r="H52" s="72">
        <f t="shared" si="9"/>
        <v>0</v>
      </c>
      <c r="I52" s="72">
        <f t="shared" si="10"/>
        <v>0</v>
      </c>
      <c r="J52" s="72">
        <f t="shared" si="11"/>
        <v>0</v>
      </c>
      <c r="K52" s="72">
        <f t="shared" si="12"/>
        <v>0</v>
      </c>
      <c r="L52" s="72">
        <f t="shared" si="13"/>
        <v>0</v>
      </c>
      <c r="M52" s="72">
        <f t="shared" ca="1" si="14"/>
        <v>1.3754533137595338E-4</v>
      </c>
      <c r="N52" s="72">
        <f t="shared" ca="1" si="15"/>
        <v>0</v>
      </c>
      <c r="O52" s="80">
        <f t="shared" ca="1" si="16"/>
        <v>0</v>
      </c>
      <c r="P52" s="72">
        <f t="shared" ca="1" si="17"/>
        <v>0</v>
      </c>
      <c r="Q52" s="72">
        <f t="shared" ca="1" si="18"/>
        <v>0</v>
      </c>
      <c r="R52" s="47">
        <f t="shared" ca="1" si="19"/>
        <v>-1.3754533137595338E-4</v>
      </c>
      <c r="S52" s="47"/>
      <c r="T52" s="47"/>
      <c r="U52" s="47"/>
      <c r="V52" s="47"/>
      <c r="W52" s="47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</row>
    <row r="53" spans="1:35">
      <c r="A53" s="78"/>
      <c r="B53" s="78"/>
      <c r="C53" s="78"/>
      <c r="D53" s="79">
        <f t="shared" si="5"/>
        <v>0</v>
      </c>
      <c r="E53" s="79">
        <f t="shared" si="6"/>
        <v>0</v>
      </c>
      <c r="F53" s="72">
        <f t="shared" si="7"/>
        <v>0</v>
      </c>
      <c r="G53" s="72">
        <f t="shared" si="8"/>
        <v>0</v>
      </c>
      <c r="H53" s="72">
        <f t="shared" si="9"/>
        <v>0</v>
      </c>
      <c r="I53" s="72">
        <f t="shared" si="10"/>
        <v>0</v>
      </c>
      <c r="J53" s="72">
        <f t="shared" si="11"/>
        <v>0</v>
      </c>
      <c r="K53" s="72">
        <f t="shared" si="12"/>
        <v>0</v>
      </c>
      <c r="L53" s="72">
        <f t="shared" si="13"/>
        <v>0</v>
      </c>
      <c r="M53" s="72">
        <f t="shared" ca="1" si="14"/>
        <v>1.3754533137595338E-4</v>
      </c>
      <c r="N53" s="72">
        <f t="shared" ca="1" si="15"/>
        <v>0</v>
      </c>
      <c r="O53" s="80">
        <f t="shared" ca="1" si="16"/>
        <v>0</v>
      </c>
      <c r="P53" s="72">
        <f t="shared" ca="1" si="17"/>
        <v>0</v>
      </c>
      <c r="Q53" s="72">
        <f t="shared" ca="1" si="18"/>
        <v>0</v>
      </c>
      <c r="R53" s="47">
        <f t="shared" ca="1" si="19"/>
        <v>-1.3754533137595338E-4</v>
      </c>
      <c r="S53" s="47"/>
      <c r="T53" s="47"/>
      <c r="U53" s="47"/>
      <c r="V53" s="47"/>
      <c r="W53" s="47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</row>
    <row r="54" spans="1:35">
      <c r="A54" s="78"/>
      <c r="B54" s="78"/>
      <c r="C54" s="78"/>
      <c r="D54" s="79">
        <f t="shared" si="5"/>
        <v>0</v>
      </c>
      <c r="E54" s="79">
        <f t="shared" si="6"/>
        <v>0</v>
      </c>
      <c r="F54" s="72">
        <f t="shared" si="7"/>
        <v>0</v>
      </c>
      <c r="G54" s="72">
        <f t="shared" si="8"/>
        <v>0</v>
      </c>
      <c r="H54" s="72">
        <f t="shared" si="9"/>
        <v>0</v>
      </c>
      <c r="I54" s="72">
        <f t="shared" si="10"/>
        <v>0</v>
      </c>
      <c r="J54" s="72">
        <f t="shared" si="11"/>
        <v>0</v>
      </c>
      <c r="K54" s="72">
        <f t="shared" si="12"/>
        <v>0</v>
      </c>
      <c r="L54" s="72">
        <f t="shared" si="13"/>
        <v>0</v>
      </c>
      <c r="M54" s="72">
        <f t="shared" ca="1" si="14"/>
        <v>1.3754533137595338E-4</v>
      </c>
      <c r="N54" s="72">
        <f t="shared" ca="1" si="15"/>
        <v>0</v>
      </c>
      <c r="O54" s="80">
        <f t="shared" ca="1" si="16"/>
        <v>0</v>
      </c>
      <c r="P54" s="72">
        <f t="shared" ca="1" si="17"/>
        <v>0</v>
      </c>
      <c r="Q54" s="72">
        <f t="shared" ca="1" si="18"/>
        <v>0</v>
      </c>
      <c r="R54" s="47">
        <f t="shared" ca="1" si="19"/>
        <v>-1.3754533137595338E-4</v>
      </c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</row>
    <row r="55" spans="1:35">
      <c r="A55" s="78"/>
      <c r="B55" s="78"/>
      <c r="C55" s="78"/>
      <c r="D55" s="79">
        <f t="shared" si="5"/>
        <v>0</v>
      </c>
      <c r="E55" s="79">
        <f t="shared" si="6"/>
        <v>0</v>
      </c>
      <c r="F55" s="72">
        <f t="shared" si="7"/>
        <v>0</v>
      </c>
      <c r="G55" s="72">
        <f t="shared" si="8"/>
        <v>0</v>
      </c>
      <c r="H55" s="72">
        <f t="shared" si="9"/>
        <v>0</v>
      </c>
      <c r="I55" s="72">
        <f t="shared" si="10"/>
        <v>0</v>
      </c>
      <c r="J55" s="72">
        <f t="shared" si="11"/>
        <v>0</v>
      </c>
      <c r="K55" s="72">
        <f t="shared" si="12"/>
        <v>0</v>
      </c>
      <c r="L55" s="72">
        <f t="shared" si="13"/>
        <v>0</v>
      </c>
      <c r="M55" s="72">
        <f t="shared" ca="1" si="14"/>
        <v>1.3754533137595338E-4</v>
      </c>
      <c r="N55" s="72">
        <f t="shared" ca="1" si="15"/>
        <v>0</v>
      </c>
      <c r="O55" s="80">
        <f t="shared" ca="1" si="16"/>
        <v>0</v>
      </c>
      <c r="P55" s="72">
        <f t="shared" ca="1" si="17"/>
        <v>0</v>
      </c>
      <c r="Q55" s="72">
        <f t="shared" ca="1" si="18"/>
        <v>0</v>
      </c>
      <c r="R55" s="47">
        <f t="shared" ca="1" si="19"/>
        <v>-1.3754533137595338E-4</v>
      </c>
      <c r="S55" s="47"/>
      <c r="T55" s="47"/>
      <c r="U55" s="47"/>
      <c r="V55" s="47"/>
      <c r="W55" s="47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</row>
    <row r="56" spans="1:35">
      <c r="A56" s="78"/>
      <c r="B56" s="78"/>
      <c r="C56" s="78"/>
      <c r="D56" s="79">
        <f t="shared" si="5"/>
        <v>0</v>
      </c>
      <c r="E56" s="79">
        <f t="shared" si="6"/>
        <v>0</v>
      </c>
      <c r="F56" s="72">
        <f t="shared" si="7"/>
        <v>0</v>
      </c>
      <c r="G56" s="72">
        <f t="shared" si="8"/>
        <v>0</v>
      </c>
      <c r="H56" s="72">
        <f t="shared" si="9"/>
        <v>0</v>
      </c>
      <c r="I56" s="72">
        <f t="shared" si="10"/>
        <v>0</v>
      </c>
      <c r="J56" s="72">
        <f t="shared" si="11"/>
        <v>0</v>
      </c>
      <c r="K56" s="72">
        <f t="shared" si="12"/>
        <v>0</v>
      </c>
      <c r="L56" s="72">
        <f t="shared" si="13"/>
        <v>0</v>
      </c>
      <c r="M56" s="72">
        <f t="shared" ca="1" si="14"/>
        <v>1.3754533137595338E-4</v>
      </c>
      <c r="N56" s="72">
        <f t="shared" ca="1" si="15"/>
        <v>0</v>
      </c>
      <c r="O56" s="80">
        <f t="shared" ca="1" si="16"/>
        <v>0</v>
      </c>
      <c r="P56" s="72">
        <f t="shared" ca="1" si="17"/>
        <v>0</v>
      </c>
      <c r="Q56" s="72">
        <f t="shared" ca="1" si="18"/>
        <v>0</v>
      </c>
      <c r="R56" s="47">
        <f t="shared" ca="1" si="19"/>
        <v>-1.3754533137595338E-4</v>
      </c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</row>
    <row r="57" spans="1:35">
      <c r="A57" s="78"/>
      <c r="B57" s="78"/>
      <c r="C57" s="78"/>
      <c r="D57" s="79">
        <f t="shared" si="5"/>
        <v>0</v>
      </c>
      <c r="E57" s="79">
        <f t="shared" si="6"/>
        <v>0</v>
      </c>
      <c r="F57" s="72">
        <f t="shared" si="7"/>
        <v>0</v>
      </c>
      <c r="G57" s="72">
        <f t="shared" si="8"/>
        <v>0</v>
      </c>
      <c r="H57" s="72">
        <f t="shared" si="9"/>
        <v>0</v>
      </c>
      <c r="I57" s="72">
        <f t="shared" si="10"/>
        <v>0</v>
      </c>
      <c r="J57" s="72">
        <f t="shared" si="11"/>
        <v>0</v>
      </c>
      <c r="K57" s="72">
        <f t="shared" si="12"/>
        <v>0</v>
      </c>
      <c r="L57" s="72">
        <f t="shared" si="13"/>
        <v>0</v>
      </c>
      <c r="M57" s="72">
        <f t="shared" ca="1" si="14"/>
        <v>1.3754533137595338E-4</v>
      </c>
      <c r="N57" s="72">
        <f t="shared" ca="1" si="15"/>
        <v>0</v>
      </c>
      <c r="O57" s="80">
        <f t="shared" ca="1" si="16"/>
        <v>0</v>
      </c>
      <c r="P57" s="72">
        <f t="shared" ca="1" si="17"/>
        <v>0</v>
      </c>
      <c r="Q57" s="72">
        <f t="shared" ca="1" si="18"/>
        <v>0</v>
      </c>
      <c r="R57" s="47">
        <f t="shared" ca="1" si="19"/>
        <v>-1.3754533137595338E-4</v>
      </c>
      <c r="S57" s="47"/>
      <c r="T57" s="47"/>
      <c r="U57" s="47"/>
      <c r="V57" s="47"/>
      <c r="W57" s="47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</row>
    <row r="58" spans="1:35">
      <c r="A58" s="78"/>
      <c r="B58" s="78"/>
      <c r="C58" s="78"/>
      <c r="D58" s="79">
        <f t="shared" si="5"/>
        <v>0</v>
      </c>
      <c r="E58" s="79">
        <f t="shared" si="6"/>
        <v>0</v>
      </c>
      <c r="F58" s="72">
        <f t="shared" si="7"/>
        <v>0</v>
      </c>
      <c r="G58" s="72">
        <f t="shared" si="8"/>
        <v>0</v>
      </c>
      <c r="H58" s="72">
        <f t="shared" si="9"/>
        <v>0</v>
      </c>
      <c r="I58" s="72">
        <f t="shared" si="10"/>
        <v>0</v>
      </c>
      <c r="J58" s="72">
        <f t="shared" si="11"/>
        <v>0</v>
      </c>
      <c r="K58" s="72">
        <f t="shared" si="12"/>
        <v>0</v>
      </c>
      <c r="L58" s="72">
        <f t="shared" si="13"/>
        <v>0</v>
      </c>
      <c r="M58" s="72">
        <f t="shared" ca="1" si="14"/>
        <v>1.3754533137595338E-4</v>
      </c>
      <c r="N58" s="72">
        <f t="shared" ca="1" si="15"/>
        <v>0</v>
      </c>
      <c r="O58" s="80">
        <f t="shared" ca="1" si="16"/>
        <v>0</v>
      </c>
      <c r="P58" s="72">
        <f t="shared" ca="1" si="17"/>
        <v>0</v>
      </c>
      <c r="Q58" s="72">
        <f t="shared" ca="1" si="18"/>
        <v>0</v>
      </c>
      <c r="R58" s="47">
        <f t="shared" ca="1" si="19"/>
        <v>-1.3754533137595338E-4</v>
      </c>
      <c r="S58" s="47"/>
      <c r="T58" s="47"/>
      <c r="U58" s="47"/>
      <c r="V58" s="47"/>
      <c r="W58" s="47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</row>
    <row r="59" spans="1:35">
      <c r="A59" s="78"/>
      <c r="B59" s="78"/>
      <c r="C59" s="78"/>
      <c r="D59" s="79">
        <f t="shared" si="5"/>
        <v>0</v>
      </c>
      <c r="E59" s="79">
        <f t="shared" si="6"/>
        <v>0</v>
      </c>
      <c r="F59" s="72">
        <f t="shared" si="7"/>
        <v>0</v>
      </c>
      <c r="G59" s="72">
        <f t="shared" si="8"/>
        <v>0</v>
      </c>
      <c r="H59" s="72">
        <f t="shared" si="9"/>
        <v>0</v>
      </c>
      <c r="I59" s="72">
        <f t="shared" si="10"/>
        <v>0</v>
      </c>
      <c r="J59" s="72">
        <f t="shared" si="11"/>
        <v>0</v>
      </c>
      <c r="K59" s="72">
        <f t="shared" si="12"/>
        <v>0</v>
      </c>
      <c r="L59" s="72">
        <f t="shared" si="13"/>
        <v>0</v>
      </c>
      <c r="M59" s="72">
        <f t="shared" ca="1" si="14"/>
        <v>1.3754533137595338E-4</v>
      </c>
      <c r="N59" s="72">
        <f t="shared" ca="1" si="15"/>
        <v>0</v>
      </c>
      <c r="O59" s="80">
        <f t="shared" ca="1" si="16"/>
        <v>0</v>
      </c>
      <c r="P59" s="72">
        <f t="shared" ca="1" si="17"/>
        <v>0</v>
      </c>
      <c r="Q59" s="72">
        <f t="shared" ca="1" si="18"/>
        <v>0</v>
      </c>
      <c r="R59" s="47">
        <f t="shared" ca="1" si="19"/>
        <v>-1.3754533137595338E-4</v>
      </c>
      <c r="S59" s="47"/>
      <c r="T59" s="47"/>
      <c r="U59" s="47"/>
      <c r="V59" s="47"/>
      <c r="W59" s="47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</row>
    <row r="60" spans="1:35">
      <c r="A60" s="78"/>
      <c r="B60" s="78"/>
      <c r="C60" s="78"/>
      <c r="D60" s="79">
        <f t="shared" si="5"/>
        <v>0</v>
      </c>
      <c r="E60" s="79">
        <f t="shared" si="6"/>
        <v>0</v>
      </c>
      <c r="F60" s="72">
        <f t="shared" si="7"/>
        <v>0</v>
      </c>
      <c r="G60" s="72">
        <f t="shared" si="8"/>
        <v>0</v>
      </c>
      <c r="H60" s="72">
        <f t="shared" si="9"/>
        <v>0</v>
      </c>
      <c r="I60" s="72">
        <f t="shared" si="10"/>
        <v>0</v>
      </c>
      <c r="J60" s="72">
        <f t="shared" si="11"/>
        <v>0</v>
      </c>
      <c r="K60" s="72">
        <f t="shared" si="12"/>
        <v>0</v>
      </c>
      <c r="L60" s="72">
        <f t="shared" si="13"/>
        <v>0</v>
      </c>
      <c r="M60" s="72">
        <f t="shared" ca="1" si="14"/>
        <v>1.3754533137595338E-4</v>
      </c>
      <c r="N60" s="72">
        <f t="shared" ca="1" si="15"/>
        <v>0</v>
      </c>
      <c r="O60" s="80">
        <f t="shared" ca="1" si="16"/>
        <v>0</v>
      </c>
      <c r="P60" s="72">
        <f t="shared" ca="1" si="17"/>
        <v>0</v>
      </c>
      <c r="Q60" s="72">
        <f t="shared" ca="1" si="18"/>
        <v>0</v>
      </c>
      <c r="R60" s="47">
        <f t="shared" ca="1" si="19"/>
        <v>-1.3754533137595338E-4</v>
      </c>
      <c r="S60" s="47"/>
      <c r="T60" s="47"/>
      <c r="U60" s="47"/>
      <c r="V60" s="47"/>
      <c r="W60" s="47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</row>
    <row r="61" spans="1:35">
      <c r="A61" s="78"/>
      <c r="B61" s="78"/>
      <c r="C61" s="78"/>
      <c r="D61" s="79">
        <f t="shared" si="5"/>
        <v>0</v>
      </c>
      <c r="E61" s="79">
        <f t="shared" si="6"/>
        <v>0</v>
      </c>
      <c r="F61" s="72">
        <f t="shared" si="7"/>
        <v>0</v>
      </c>
      <c r="G61" s="72">
        <f t="shared" si="8"/>
        <v>0</v>
      </c>
      <c r="H61" s="72">
        <f t="shared" si="9"/>
        <v>0</v>
      </c>
      <c r="I61" s="72">
        <f t="shared" si="10"/>
        <v>0</v>
      </c>
      <c r="J61" s="72">
        <f t="shared" si="11"/>
        <v>0</v>
      </c>
      <c r="K61" s="72">
        <f t="shared" si="12"/>
        <v>0</v>
      </c>
      <c r="L61" s="72">
        <f t="shared" si="13"/>
        <v>0</v>
      </c>
      <c r="M61" s="72">
        <f t="shared" ca="1" si="14"/>
        <v>1.3754533137595338E-4</v>
      </c>
      <c r="N61" s="72">
        <f t="shared" ca="1" si="15"/>
        <v>0</v>
      </c>
      <c r="O61" s="80">
        <f t="shared" ca="1" si="16"/>
        <v>0</v>
      </c>
      <c r="P61" s="72">
        <f t="shared" ca="1" si="17"/>
        <v>0</v>
      </c>
      <c r="Q61" s="72">
        <f t="shared" ca="1" si="18"/>
        <v>0</v>
      </c>
      <c r="R61" s="47">
        <f t="shared" ca="1" si="19"/>
        <v>-1.3754533137595338E-4</v>
      </c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</row>
    <row r="62" spans="1:35">
      <c r="A62" s="78"/>
      <c r="B62" s="78"/>
      <c r="C62" s="78"/>
      <c r="D62" s="79">
        <f t="shared" si="5"/>
        <v>0</v>
      </c>
      <c r="E62" s="79">
        <f t="shared" si="6"/>
        <v>0</v>
      </c>
      <c r="F62" s="72">
        <f t="shared" si="7"/>
        <v>0</v>
      </c>
      <c r="G62" s="72">
        <f t="shared" si="8"/>
        <v>0</v>
      </c>
      <c r="H62" s="72">
        <f t="shared" si="9"/>
        <v>0</v>
      </c>
      <c r="I62" s="72">
        <f t="shared" si="10"/>
        <v>0</v>
      </c>
      <c r="J62" s="72">
        <f t="shared" si="11"/>
        <v>0</v>
      </c>
      <c r="K62" s="72">
        <f t="shared" si="12"/>
        <v>0</v>
      </c>
      <c r="L62" s="72">
        <f t="shared" si="13"/>
        <v>0</v>
      </c>
      <c r="M62" s="72">
        <f t="shared" ca="1" si="14"/>
        <v>1.3754533137595338E-4</v>
      </c>
      <c r="N62" s="72">
        <f t="shared" ca="1" si="15"/>
        <v>0</v>
      </c>
      <c r="O62" s="80">
        <f t="shared" ca="1" si="16"/>
        <v>0</v>
      </c>
      <c r="P62" s="72">
        <f t="shared" ca="1" si="17"/>
        <v>0</v>
      </c>
      <c r="Q62" s="72">
        <f t="shared" ca="1" si="18"/>
        <v>0</v>
      </c>
      <c r="R62" s="47">
        <f t="shared" ca="1" si="19"/>
        <v>-1.3754533137595338E-4</v>
      </c>
      <c r="S62" s="47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</row>
    <row r="63" spans="1:35">
      <c r="A63" s="78"/>
      <c r="B63" s="78"/>
      <c r="C63" s="78"/>
      <c r="D63" s="79">
        <f t="shared" si="5"/>
        <v>0</v>
      </c>
      <c r="E63" s="79">
        <f t="shared" si="6"/>
        <v>0</v>
      </c>
      <c r="F63" s="72">
        <f t="shared" si="7"/>
        <v>0</v>
      </c>
      <c r="G63" s="72">
        <f t="shared" si="8"/>
        <v>0</v>
      </c>
      <c r="H63" s="72">
        <f t="shared" si="9"/>
        <v>0</v>
      </c>
      <c r="I63" s="72">
        <f t="shared" si="10"/>
        <v>0</v>
      </c>
      <c r="J63" s="72">
        <f t="shared" si="11"/>
        <v>0</v>
      </c>
      <c r="K63" s="72">
        <f t="shared" si="12"/>
        <v>0</v>
      </c>
      <c r="L63" s="72">
        <f t="shared" si="13"/>
        <v>0</v>
      </c>
      <c r="M63" s="72">
        <f t="shared" ca="1" si="14"/>
        <v>1.3754533137595338E-4</v>
      </c>
      <c r="N63" s="72">
        <f t="shared" ca="1" si="15"/>
        <v>0</v>
      </c>
      <c r="O63" s="80">
        <f t="shared" ca="1" si="16"/>
        <v>0</v>
      </c>
      <c r="P63" s="72">
        <f t="shared" ca="1" si="17"/>
        <v>0</v>
      </c>
      <c r="Q63" s="72">
        <f t="shared" ca="1" si="18"/>
        <v>0</v>
      </c>
      <c r="R63" s="47">
        <f t="shared" ca="1" si="19"/>
        <v>-1.3754533137595338E-4</v>
      </c>
      <c r="S63" s="47"/>
      <c r="T63" s="47"/>
      <c r="U63" s="47"/>
      <c r="V63" s="47"/>
      <c r="W63" s="47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</row>
    <row r="64" spans="1:35">
      <c r="A64" s="78"/>
      <c r="B64" s="78"/>
      <c r="C64" s="78"/>
      <c r="D64" s="79">
        <f t="shared" si="5"/>
        <v>0</v>
      </c>
      <c r="E64" s="79">
        <f t="shared" si="6"/>
        <v>0</v>
      </c>
      <c r="F64" s="72">
        <f t="shared" si="7"/>
        <v>0</v>
      </c>
      <c r="G64" s="72">
        <f t="shared" si="8"/>
        <v>0</v>
      </c>
      <c r="H64" s="72">
        <f t="shared" si="9"/>
        <v>0</v>
      </c>
      <c r="I64" s="72">
        <f t="shared" si="10"/>
        <v>0</v>
      </c>
      <c r="J64" s="72">
        <f t="shared" si="11"/>
        <v>0</v>
      </c>
      <c r="K64" s="72">
        <f t="shared" si="12"/>
        <v>0</v>
      </c>
      <c r="L64" s="72">
        <f t="shared" si="13"/>
        <v>0</v>
      </c>
      <c r="M64" s="72">
        <f t="shared" ca="1" si="14"/>
        <v>1.3754533137595338E-4</v>
      </c>
      <c r="N64" s="72">
        <f t="shared" ca="1" si="15"/>
        <v>0</v>
      </c>
      <c r="O64" s="80">
        <f t="shared" ca="1" si="16"/>
        <v>0</v>
      </c>
      <c r="P64" s="72">
        <f t="shared" ca="1" si="17"/>
        <v>0</v>
      </c>
      <c r="Q64" s="72">
        <f t="shared" ca="1" si="18"/>
        <v>0</v>
      </c>
      <c r="R64" s="47">
        <f t="shared" ca="1" si="19"/>
        <v>-1.3754533137595338E-4</v>
      </c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</row>
    <row r="65" spans="1:35">
      <c r="A65" s="78"/>
      <c r="B65" s="78"/>
      <c r="C65" s="78"/>
      <c r="D65" s="79">
        <f t="shared" si="5"/>
        <v>0</v>
      </c>
      <c r="E65" s="79">
        <f t="shared" si="6"/>
        <v>0</v>
      </c>
      <c r="F65" s="72">
        <f t="shared" si="7"/>
        <v>0</v>
      </c>
      <c r="G65" s="72">
        <f t="shared" si="8"/>
        <v>0</v>
      </c>
      <c r="H65" s="72">
        <f t="shared" si="9"/>
        <v>0</v>
      </c>
      <c r="I65" s="72">
        <f t="shared" si="10"/>
        <v>0</v>
      </c>
      <c r="J65" s="72">
        <f t="shared" si="11"/>
        <v>0</v>
      </c>
      <c r="K65" s="72">
        <f t="shared" si="12"/>
        <v>0</v>
      </c>
      <c r="L65" s="72">
        <f t="shared" si="13"/>
        <v>0</v>
      </c>
      <c r="M65" s="72">
        <f t="shared" ca="1" si="14"/>
        <v>1.3754533137595338E-4</v>
      </c>
      <c r="N65" s="72">
        <f t="shared" ca="1" si="15"/>
        <v>0</v>
      </c>
      <c r="O65" s="80">
        <f t="shared" ca="1" si="16"/>
        <v>0</v>
      </c>
      <c r="P65" s="72">
        <f t="shared" ca="1" si="17"/>
        <v>0</v>
      </c>
      <c r="Q65" s="72">
        <f t="shared" ca="1" si="18"/>
        <v>0</v>
      </c>
      <c r="R65" s="47">
        <f t="shared" ca="1" si="19"/>
        <v>-1.3754533137595338E-4</v>
      </c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</row>
    <row r="66" spans="1:35">
      <c r="A66" s="78"/>
      <c r="B66" s="78"/>
      <c r="C66" s="78"/>
      <c r="D66" s="79">
        <f t="shared" si="5"/>
        <v>0</v>
      </c>
      <c r="E66" s="79">
        <f t="shared" si="6"/>
        <v>0</v>
      </c>
      <c r="F66" s="72">
        <f t="shared" si="7"/>
        <v>0</v>
      </c>
      <c r="G66" s="72">
        <f t="shared" si="8"/>
        <v>0</v>
      </c>
      <c r="H66" s="72">
        <f t="shared" si="9"/>
        <v>0</v>
      </c>
      <c r="I66" s="72">
        <f t="shared" si="10"/>
        <v>0</v>
      </c>
      <c r="J66" s="72">
        <f t="shared" si="11"/>
        <v>0</v>
      </c>
      <c r="K66" s="72">
        <f t="shared" si="12"/>
        <v>0</v>
      </c>
      <c r="L66" s="72">
        <f t="shared" si="13"/>
        <v>0</v>
      </c>
      <c r="M66" s="72">
        <f t="shared" ca="1" si="14"/>
        <v>1.3754533137595338E-4</v>
      </c>
      <c r="N66" s="72">
        <f t="shared" ca="1" si="15"/>
        <v>0</v>
      </c>
      <c r="O66" s="80">
        <f t="shared" ca="1" si="16"/>
        <v>0</v>
      </c>
      <c r="P66" s="72">
        <f t="shared" ca="1" si="17"/>
        <v>0</v>
      </c>
      <c r="Q66" s="72">
        <f t="shared" ca="1" si="18"/>
        <v>0</v>
      </c>
      <c r="R66" s="47">
        <f t="shared" ca="1" si="19"/>
        <v>-1.3754533137595338E-4</v>
      </c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</row>
    <row r="67" spans="1:35">
      <c r="A67" s="78"/>
      <c r="B67" s="78"/>
      <c r="C67" s="78"/>
      <c r="D67" s="79">
        <f t="shared" si="5"/>
        <v>0</v>
      </c>
      <c r="E67" s="79">
        <f t="shared" si="6"/>
        <v>0</v>
      </c>
      <c r="F67" s="72">
        <f t="shared" si="7"/>
        <v>0</v>
      </c>
      <c r="G67" s="72">
        <f t="shared" si="8"/>
        <v>0</v>
      </c>
      <c r="H67" s="72">
        <f t="shared" si="9"/>
        <v>0</v>
      </c>
      <c r="I67" s="72">
        <f t="shared" si="10"/>
        <v>0</v>
      </c>
      <c r="J67" s="72">
        <f t="shared" si="11"/>
        <v>0</v>
      </c>
      <c r="K67" s="72">
        <f t="shared" si="12"/>
        <v>0</v>
      </c>
      <c r="L67" s="72">
        <f t="shared" si="13"/>
        <v>0</v>
      </c>
      <c r="M67" s="72">
        <f t="shared" ca="1" si="14"/>
        <v>1.3754533137595338E-4</v>
      </c>
      <c r="N67" s="72">
        <f t="shared" ca="1" si="15"/>
        <v>0</v>
      </c>
      <c r="O67" s="80">
        <f t="shared" ca="1" si="16"/>
        <v>0</v>
      </c>
      <c r="P67" s="72">
        <f t="shared" ca="1" si="17"/>
        <v>0</v>
      </c>
      <c r="Q67" s="72">
        <f t="shared" ca="1" si="18"/>
        <v>0</v>
      </c>
      <c r="R67" s="47">
        <f t="shared" ca="1" si="19"/>
        <v>-1.3754533137595338E-4</v>
      </c>
      <c r="S67" s="47"/>
      <c r="T67" s="47"/>
      <c r="U67" s="47"/>
      <c r="V67" s="47"/>
      <c r="W67" s="47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</row>
    <row r="68" spans="1:35">
      <c r="A68" s="78"/>
      <c r="B68" s="78"/>
      <c r="C68" s="78"/>
      <c r="D68" s="79">
        <f t="shared" si="5"/>
        <v>0</v>
      </c>
      <c r="E68" s="79">
        <f t="shared" si="6"/>
        <v>0</v>
      </c>
      <c r="F68" s="72">
        <f t="shared" si="7"/>
        <v>0</v>
      </c>
      <c r="G68" s="72">
        <f t="shared" si="8"/>
        <v>0</v>
      </c>
      <c r="H68" s="72">
        <f t="shared" si="9"/>
        <v>0</v>
      </c>
      <c r="I68" s="72">
        <f t="shared" si="10"/>
        <v>0</v>
      </c>
      <c r="J68" s="72">
        <f t="shared" si="11"/>
        <v>0</v>
      </c>
      <c r="K68" s="72">
        <f t="shared" si="12"/>
        <v>0</v>
      </c>
      <c r="L68" s="72">
        <f t="shared" si="13"/>
        <v>0</v>
      </c>
      <c r="M68" s="72">
        <f t="shared" ca="1" si="14"/>
        <v>1.3754533137595338E-4</v>
      </c>
      <c r="N68" s="72">
        <f t="shared" ca="1" si="15"/>
        <v>0</v>
      </c>
      <c r="O68" s="80">
        <f t="shared" ca="1" si="16"/>
        <v>0</v>
      </c>
      <c r="P68" s="72">
        <f t="shared" ca="1" si="17"/>
        <v>0</v>
      </c>
      <c r="Q68" s="72">
        <f t="shared" ca="1" si="18"/>
        <v>0</v>
      </c>
      <c r="R68" s="47">
        <f t="shared" ca="1" si="19"/>
        <v>-1.3754533137595338E-4</v>
      </c>
      <c r="S68" s="47"/>
      <c r="T68" s="47"/>
      <c r="U68" s="47"/>
      <c r="V68" s="47"/>
      <c r="W68" s="47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</row>
    <row r="69" spans="1:35">
      <c r="A69" s="78"/>
      <c r="B69" s="78"/>
      <c r="C69" s="78"/>
      <c r="D69" s="79">
        <f t="shared" si="5"/>
        <v>0</v>
      </c>
      <c r="E69" s="79">
        <f t="shared" si="6"/>
        <v>0</v>
      </c>
      <c r="F69" s="72">
        <f t="shared" si="7"/>
        <v>0</v>
      </c>
      <c r="G69" s="72">
        <f t="shared" si="8"/>
        <v>0</v>
      </c>
      <c r="H69" s="72">
        <f t="shared" si="9"/>
        <v>0</v>
      </c>
      <c r="I69" s="72">
        <f t="shared" si="10"/>
        <v>0</v>
      </c>
      <c r="J69" s="72">
        <f t="shared" si="11"/>
        <v>0</v>
      </c>
      <c r="K69" s="72">
        <f t="shared" si="12"/>
        <v>0</v>
      </c>
      <c r="L69" s="72">
        <f t="shared" si="13"/>
        <v>0</v>
      </c>
      <c r="M69" s="72">
        <f t="shared" ca="1" si="14"/>
        <v>1.3754533137595338E-4</v>
      </c>
      <c r="N69" s="72">
        <f t="shared" ca="1" si="15"/>
        <v>0</v>
      </c>
      <c r="O69" s="80">
        <f t="shared" ca="1" si="16"/>
        <v>0</v>
      </c>
      <c r="P69" s="72">
        <f t="shared" ca="1" si="17"/>
        <v>0</v>
      </c>
      <c r="Q69" s="72">
        <f t="shared" ca="1" si="18"/>
        <v>0</v>
      </c>
      <c r="R69" s="47">
        <f t="shared" ca="1" si="19"/>
        <v>-1.3754533137595338E-4</v>
      </c>
      <c r="S69" s="47"/>
      <c r="T69" s="47"/>
      <c r="U69" s="47"/>
      <c r="V69" s="47"/>
      <c r="W69" s="47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</row>
    <row r="70" spans="1:35">
      <c r="A70" s="78"/>
      <c r="B70" s="78"/>
      <c r="C70" s="78"/>
      <c r="D70" s="79">
        <f t="shared" si="5"/>
        <v>0</v>
      </c>
      <c r="E70" s="79">
        <f t="shared" si="6"/>
        <v>0</v>
      </c>
      <c r="F70" s="72">
        <f t="shared" si="7"/>
        <v>0</v>
      </c>
      <c r="G70" s="72">
        <f t="shared" si="8"/>
        <v>0</v>
      </c>
      <c r="H70" s="72">
        <f t="shared" si="9"/>
        <v>0</v>
      </c>
      <c r="I70" s="72">
        <f t="shared" si="10"/>
        <v>0</v>
      </c>
      <c r="J70" s="72">
        <f t="shared" si="11"/>
        <v>0</v>
      </c>
      <c r="K70" s="72">
        <f t="shared" si="12"/>
        <v>0</v>
      </c>
      <c r="L70" s="72">
        <f t="shared" si="13"/>
        <v>0</v>
      </c>
      <c r="M70" s="72">
        <f t="shared" ca="1" si="14"/>
        <v>1.3754533137595338E-4</v>
      </c>
      <c r="N70" s="72">
        <f t="shared" ca="1" si="15"/>
        <v>0</v>
      </c>
      <c r="O70" s="80">
        <f t="shared" ca="1" si="16"/>
        <v>0</v>
      </c>
      <c r="P70" s="72">
        <f t="shared" ca="1" si="17"/>
        <v>0</v>
      </c>
      <c r="Q70" s="72">
        <f t="shared" ca="1" si="18"/>
        <v>0</v>
      </c>
      <c r="R70" s="47">
        <f t="shared" ca="1" si="19"/>
        <v>-1.3754533137595338E-4</v>
      </c>
      <c r="S70" s="47"/>
      <c r="T70" s="47"/>
      <c r="U70" s="47"/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</row>
    <row r="71" spans="1:35">
      <c r="A71" s="78"/>
      <c r="B71" s="78"/>
      <c r="C71" s="78"/>
      <c r="D71" s="79">
        <f t="shared" si="5"/>
        <v>0</v>
      </c>
      <c r="E71" s="79">
        <f t="shared" si="6"/>
        <v>0</v>
      </c>
      <c r="F71" s="72">
        <f t="shared" si="7"/>
        <v>0</v>
      </c>
      <c r="G71" s="72">
        <f t="shared" si="8"/>
        <v>0</v>
      </c>
      <c r="H71" s="72">
        <f t="shared" si="9"/>
        <v>0</v>
      </c>
      <c r="I71" s="72">
        <f t="shared" si="10"/>
        <v>0</v>
      </c>
      <c r="J71" s="72">
        <f t="shared" si="11"/>
        <v>0</v>
      </c>
      <c r="K71" s="72">
        <f t="shared" si="12"/>
        <v>0</v>
      </c>
      <c r="L71" s="72">
        <f t="shared" si="13"/>
        <v>0</v>
      </c>
      <c r="M71" s="72">
        <f t="shared" ca="1" si="14"/>
        <v>1.3754533137595338E-4</v>
      </c>
      <c r="N71" s="72">
        <f t="shared" ca="1" si="15"/>
        <v>0</v>
      </c>
      <c r="O71" s="80">
        <f t="shared" ca="1" si="16"/>
        <v>0</v>
      </c>
      <c r="P71" s="72">
        <f t="shared" ca="1" si="17"/>
        <v>0</v>
      </c>
      <c r="Q71" s="72">
        <f t="shared" ca="1" si="18"/>
        <v>0</v>
      </c>
      <c r="R71" s="47">
        <f t="shared" ca="1" si="19"/>
        <v>-1.3754533137595338E-4</v>
      </c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</row>
    <row r="72" spans="1:35">
      <c r="A72" s="78"/>
      <c r="B72" s="78"/>
      <c r="C72" s="78"/>
      <c r="D72" s="79">
        <f t="shared" si="5"/>
        <v>0</v>
      </c>
      <c r="E72" s="79">
        <f t="shared" si="6"/>
        <v>0</v>
      </c>
      <c r="F72" s="72">
        <f t="shared" si="7"/>
        <v>0</v>
      </c>
      <c r="G72" s="72">
        <f t="shared" si="8"/>
        <v>0</v>
      </c>
      <c r="H72" s="72">
        <f t="shared" si="9"/>
        <v>0</v>
      </c>
      <c r="I72" s="72">
        <f t="shared" si="10"/>
        <v>0</v>
      </c>
      <c r="J72" s="72">
        <f t="shared" si="11"/>
        <v>0</v>
      </c>
      <c r="K72" s="72">
        <f t="shared" si="12"/>
        <v>0</v>
      </c>
      <c r="L72" s="72">
        <f t="shared" si="13"/>
        <v>0</v>
      </c>
      <c r="M72" s="72">
        <f t="shared" ca="1" si="14"/>
        <v>1.3754533137595338E-4</v>
      </c>
      <c r="N72" s="72">
        <f t="shared" ca="1" si="15"/>
        <v>0</v>
      </c>
      <c r="O72" s="80">
        <f t="shared" ca="1" si="16"/>
        <v>0</v>
      </c>
      <c r="P72" s="72">
        <f t="shared" ca="1" si="17"/>
        <v>0</v>
      </c>
      <c r="Q72" s="72">
        <f t="shared" ca="1" si="18"/>
        <v>0</v>
      </c>
      <c r="R72" s="47">
        <f t="shared" ca="1" si="19"/>
        <v>-1.3754533137595338E-4</v>
      </c>
      <c r="S72" s="47"/>
      <c r="T72" s="47"/>
      <c r="U72" s="47"/>
      <c r="V72" s="47"/>
      <c r="W72" s="47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</row>
    <row r="73" spans="1:35">
      <c r="A73" s="78"/>
      <c r="B73" s="78"/>
      <c r="C73" s="78"/>
      <c r="D73" s="79">
        <f t="shared" si="5"/>
        <v>0</v>
      </c>
      <c r="E73" s="79">
        <f t="shared" si="6"/>
        <v>0</v>
      </c>
      <c r="F73" s="72">
        <f t="shared" si="7"/>
        <v>0</v>
      </c>
      <c r="G73" s="72">
        <f t="shared" si="8"/>
        <v>0</v>
      </c>
      <c r="H73" s="72">
        <f t="shared" si="9"/>
        <v>0</v>
      </c>
      <c r="I73" s="72">
        <f t="shared" si="10"/>
        <v>0</v>
      </c>
      <c r="J73" s="72">
        <f t="shared" si="11"/>
        <v>0</v>
      </c>
      <c r="K73" s="72">
        <f t="shared" si="12"/>
        <v>0</v>
      </c>
      <c r="L73" s="72">
        <f t="shared" si="13"/>
        <v>0</v>
      </c>
      <c r="M73" s="72">
        <f t="shared" ca="1" si="14"/>
        <v>1.3754533137595338E-4</v>
      </c>
      <c r="N73" s="72">
        <f t="shared" ca="1" si="15"/>
        <v>0</v>
      </c>
      <c r="O73" s="80">
        <f t="shared" ca="1" si="16"/>
        <v>0</v>
      </c>
      <c r="P73" s="72">
        <f t="shared" ca="1" si="17"/>
        <v>0</v>
      </c>
      <c r="Q73" s="72">
        <f t="shared" ca="1" si="18"/>
        <v>0</v>
      </c>
      <c r="R73" s="47">
        <f t="shared" ca="1" si="19"/>
        <v>-1.3754533137595338E-4</v>
      </c>
      <c r="S73" s="47"/>
      <c r="T73" s="47"/>
      <c r="U73" s="47"/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</row>
    <row r="74" spans="1:35">
      <c r="A74" s="78"/>
      <c r="B74" s="78"/>
      <c r="C74" s="78"/>
      <c r="D74" s="79">
        <f t="shared" si="5"/>
        <v>0</v>
      </c>
      <c r="E74" s="79">
        <f t="shared" si="6"/>
        <v>0</v>
      </c>
      <c r="F74" s="72">
        <f t="shared" si="7"/>
        <v>0</v>
      </c>
      <c r="G74" s="72">
        <f t="shared" si="8"/>
        <v>0</v>
      </c>
      <c r="H74" s="72">
        <f t="shared" si="9"/>
        <v>0</v>
      </c>
      <c r="I74" s="72">
        <f t="shared" si="10"/>
        <v>0</v>
      </c>
      <c r="J74" s="72">
        <f t="shared" si="11"/>
        <v>0</v>
      </c>
      <c r="K74" s="72">
        <f t="shared" si="12"/>
        <v>0</v>
      </c>
      <c r="L74" s="72">
        <f t="shared" si="13"/>
        <v>0</v>
      </c>
      <c r="M74" s="72">
        <f t="shared" ca="1" si="14"/>
        <v>1.3754533137595338E-4</v>
      </c>
      <c r="N74" s="72">
        <f t="shared" ca="1" si="15"/>
        <v>0</v>
      </c>
      <c r="O74" s="80">
        <f t="shared" ca="1" si="16"/>
        <v>0</v>
      </c>
      <c r="P74" s="72">
        <f t="shared" ca="1" si="17"/>
        <v>0</v>
      </c>
      <c r="Q74" s="72">
        <f t="shared" ca="1" si="18"/>
        <v>0</v>
      </c>
      <c r="R74" s="47">
        <f t="shared" ca="1" si="19"/>
        <v>-1.3754533137595338E-4</v>
      </c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</row>
    <row r="75" spans="1:35">
      <c r="A75" s="78"/>
      <c r="B75" s="78"/>
      <c r="C75" s="78"/>
      <c r="D75" s="79">
        <f t="shared" si="5"/>
        <v>0</v>
      </c>
      <c r="E75" s="79">
        <f t="shared" si="6"/>
        <v>0</v>
      </c>
      <c r="F75" s="72">
        <f t="shared" si="7"/>
        <v>0</v>
      </c>
      <c r="G75" s="72">
        <f t="shared" si="8"/>
        <v>0</v>
      </c>
      <c r="H75" s="72">
        <f t="shared" si="9"/>
        <v>0</v>
      </c>
      <c r="I75" s="72">
        <f t="shared" si="10"/>
        <v>0</v>
      </c>
      <c r="J75" s="72">
        <f t="shared" si="11"/>
        <v>0</v>
      </c>
      <c r="K75" s="72">
        <f t="shared" si="12"/>
        <v>0</v>
      </c>
      <c r="L75" s="72">
        <f t="shared" si="13"/>
        <v>0</v>
      </c>
      <c r="M75" s="72">
        <f t="shared" ca="1" si="14"/>
        <v>1.3754533137595338E-4</v>
      </c>
      <c r="N75" s="72">
        <f t="shared" ca="1" si="15"/>
        <v>0</v>
      </c>
      <c r="O75" s="80">
        <f t="shared" ca="1" si="16"/>
        <v>0</v>
      </c>
      <c r="P75" s="72">
        <f t="shared" ca="1" si="17"/>
        <v>0</v>
      </c>
      <c r="Q75" s="72">
        <f t="shared" ca="1" si="18"/>
        <v>0</v>
      </c>
      <c r="R75" s="47">
        <f t="shared" ca="1" si="19"/>
        <v>-1.3754533137595338E-4</v>
      </c>
      <c r="S75" s="47"/>
      <c r="T75" s="47"/>
      <c r="U75" s="47"/>
      <c r="V75" s="47"/>
      <c r="W75" s="47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</row>
    <row r="76" spans="1:35">
      <c r="A76" s="78"/>
      <c r="B76" s="78"/>
      <c r="C76" s="78"/>
      <c r="D76" s="79">
        <f t="shared" si="5"/>
        <v>0</v>
      </c>
      <c r="E76" s="79">
        <f t="shared" si="6"/>
        <v>0</v>
      </c>
      <c r="F76" s="72">
        <f t="shared" si="7"/>
        <v>0</v>
      </c>
      <c r="G76" s="72">
        <f t="shared" si="8"/>
        <v>0</v>
      </c>
      <c r="H76" s="72">
        <f t="shared" si="9"/>
        <v>0</v>
      </c>
      <c r="I76" s="72">
        <f t="shared" si="10"/>
        <v>0</v>
      </c>
      <c r="J76" s="72">
        <f t="shared" si="11"/>
        <v>0</v>
      </c>
      <c r="K76" s="72">
        <f t="shared" si="12"/>
        <v>0</v>
      </c>
      <c r="L76" s="72">
        <f t="shared" si="13"/>
        <v>0</v>
      </c>
      <c r="M76" s="72">
        <f t="shared" ca="1" si="14"/>
        <v>1.3754533137595338E-4</v>
      </c>
      <c r="N76" s="72">
        <f t="shared" ca="1" si="15"/>
        <v>0</v>
      </c>
      <c r="O76" s="80">
        <f t="shared" ca="1" si="16"/>
        <v>0</v>
      </c>
      <c r="P76" s="72">
        <f t="shared" ca="1" si="17"/>
        <v>0</v>
      </c>
      <c r="Q76" s="72">
        <f t="shared" ca="1" si="18"/>
        <v>0</v>
      </c>
      <c r="R76" s="47">
        <f t="shared" ca="1" si="19"/>
        <v>-1.3754533137595338E-4</v>
      </c>
      <c r="S76" s="47"/>
      <c r="T76" s="47"/>
      <c r="U76" s="47"/>
      <c r="V76" s="47"/>
      <c r="W76" s="47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</row>
    <row r="77" spans="1:35">
      <c r="A77" s="78"/>
      <c r="B77" s="78"/>
      <c r="C77" s="78"/>
      <c r="D77" s="79">
        <f t="shared" si="5"/>
        <v>0</v>
      </c>
      <c r="E77" s="79">
        <f t="shared" si="6"/>
        <v>0</v>
      </c>
      <c r="F77" s="72">
        <f t="shared" si="7"/>
        <v>0</v>
      </c>
      <c r="G77" s="72">
        <f t="shared" si="8"/>
        <v>0</v>
      </c>
      <c r="H77" s="72">
        <f t="shared" si="9"/>
        <v>0</v>
      </c>
      <c r="I77" s="72">
        <f t="shared" si="10"/>
        <v>0</v>
      </c>
      <c r="J77" s="72">
        <f t="shared" si="11"/>
        <v>0</v>
      </c>
      <c r="K77" s="72">
        <f t="shared" si="12"/>
        <v>0</v>
      </c>
      <c r="L77" s="72">
        <f t="shared" si="13"/>
        <v>0</v>
      </c>
      <c r="M77" s="72">
        <f t="shared" ca="1" si="14"/>
        <v>1.3754533137595338E-4</v>
      </c>
      <c r="N77" s="72">
        <f t="shared" ca="1" si="15"/>
        <v>0</v>
      </c>
      <c r="O77" s="80">
        <f t="shared" ca="1" si="16"/>
        <v>0</v>
      </c>
      <c r="P77" s="72">
        <f t="shared" ca="1" si="17"/>
        <v>0</v>
      </c>
      <c r="Q77" s="72">
        <f t="shared" ca="1" si="18"/>
        <v>0</v>
      </c>
      <c r="R77" s="47">
        <f t="shared" ca="1" si="19"/>
        <v>-1.3754533137595338E-4</v>
      </c>
      <c r="S77" s="47"/>
      <c r="T77" s="47"/>
      <c r="U77" s="47"/>
      <c r="V77" s="47"/>
      <c r="W77" s="47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</row>
    <row r="78" spans="1:35">
      <c r="A78" s="78"/>
      <c r="B78" s="78"/>
      <c r="C78" s="78"/>
      <c r="D78" s="79">
        <f t="shared" si="5"/>
        <v>0</v>
      </c>
      <c r="E78" s="79">
        <f t="shared" si="6"/>
        <v>0</v>
      </c>
      <c r="F78" s="72">
        <f t="shared" si="7"/>
        <v>0</v>
      </c>
      <c r="G78" s="72">
        <f t="shared" si="8"/>
        <v>0</v>
      </c>
      <c r="H78" s="72">
        <f t="shared" si="9"/>
        <v>0</v>
      </c>
      <c r="I78" s="72">
        <f t="shared" si="10"/>
        <v>0</v>
      </c>
      <c r="J78" s="72">
        <f t="shared" si="11"/>
        <v>0</v>
      </c>
      <c r="K78" s="72">
        <f t="shared" si="12"/>
        <v>0</v>
      </c>
      <c r="L78" s="72">
        <f t="shared" si="13"/>
        <v>0</v>
      </c>
      <c r="M78" s="72">
        <f t="shared" ca="1" si="14"/>
        <v>1.3754533137595338E-4</v>
      </c>
      <c r="N78" s="72">
        <f t="shared" ca="1" si="15"/>
        <v>0</v>
      </c>
      <c r="O78" s="80">
        <f t="shared" ca="1" si="16"/>
        <v>0</v>
      </c>
      <c r="P78" s="72">
        <f t="shared" ca="1" si="17"/>
        <v>0</v>
      </c>
      <c r="Q78" s="72">
        <f t="shared" ca="1" si="18"/>
        <v>0</v>
      </c>
      <c r="R78" s="47">
        <f t="shared" ca="1" si="19"/>
        <v>-1.3754533137595338E-4</v>
      </c>
      <c r="S78" s="47"/>
      <c r="T78" s="47"/>
      <c r="U78" s="47"/>
      <c r="V78" s="47"/>
      <c r="W78" s="47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</row>
    <row r="79" spans="1:35">
      <c r="A79" s="78"/>
      <c r="B79" s="78"/>
      <c r="C79" s="78"/>
      <c r="D79" s="79">
        <f t="shared" si="5"/>
        <v>0</v>
      </c>
      <c r="E79" s="79">
        <f t="shared" si="6"/>
        <v>0</v>
      </c>
      <c r="F79" s="72">
        <f t="shared" si="7"/>
        <v>0</v>
      </c>
      <c r="G79" s="72">
        <f t="shared" si="8"/>
        <v>0</v>
      </c>
      <c r="H79" s="72">
        <f t="shared" si="9"/>
        <v>0</v>
      </c>
      <c r="I79" s="72">
        <f t="shared" si="10"/>
        <v>0</v>
      </c>
      <c r="J79" s="72">
        <f t="shared" si="11"/>
        <v>0</v>
      </c>
      <c r="K79" s="72">
        <f t="shared" si="12"/>
        <v>0</v>
      </c>
      <c r="L79" s="72">
        <f t="shared" si="13"/>
        <v>0</v>
      </c>
      <c r="M79" s="72">
        <f t="shared" ca="1" si="14"/>
        <v>1.3754533137595338E-4</v>
      </c>
      <c r="N79" s="72">
        <f t="shared" ca="1" si="15"/>
        <v>0</v>
      </c>
      <c r="O79" s="80">
        <f t="shared" ca="1" si="16"/>
        <v>0</v>
      </c>
      <c r="P79" s="72">
        <f t="shared" ca="1" si="17"/>
        <v>0</v>
      </c>
      <c r="Q79" s="72">
        <f t="shared" ca="1" si="18"/>
        <v>0</v>
      </c>
      <c r="R79" s="47">
        <f t="shared" ca="1" si="19"/>
        <v>-1.3754533137595338E-4</v>
      </c>
      <c r="S79" s="47"/>
      <c r="T79" s="47"/>
      <c r="U79" s="47"/>
      <c r="V79" s="47"/>
      <c r="W79" s="47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</row>
    <row r="80" spans="1:35">
      <c r="A80" s="78"/>
      <c r="B80" s="78"/>
      <c r="C80" s="78"/>
      <c r="D80" s="79">
        <f t="shared" si="5"/>
        <v>0</v>
      </c>
      <c r="E80" s="79">
        <f t="shared" si="6"/>
        <v>0</v>
      </c>
      <c r="F80" s="72">
        <f t="shared" si="7"/>
        <v>0</v>
      </c>
      <c r="G80" s="72">
        <f t="shared" si="8"/>
        <v>0</v>
      </c>
      <c r="H80" s="72">
        <f t="shared" si="9"/>
        <v>0</v>
      </c>
      <c r="I80" s="72">
        <f t="shared" si="10"/>
        <v>0</v>
      </c>
      <c r="J80" s="72">
        <f t="shared" si="11"/>
        <v>0</v>
      </c>
      <c r="K80" s="72">
        <f t="shared" si="12"/>
        <v>0</v>
      </c>
      <c r="L80" s="72">
        <f t="shared" si="13"/>
        <v>0</v>
      </c>
      <c r="M80" s="72">
        <f t="shared" ca="1" si="14"/>
        <v>1.3754533137595338E-4</v>
      </c>
      <c r="N80" s="72">
        <f t="shared" ca="1" si="15"/>
        <v>0</v>
      </c>
      <c r="O80" s="80">
        <f t="shared" ca="1" si="16"/>
        <v>0</v>
      </c>
      <c r="P80" s="72">
        <f t="shared" ca="1" si="17"/>
        <v>0</v>
      </c>
      <c r="Q80" s="72">
        <f t="shared" ca="1" si="18"/>
        <v>0</v>
      </c>
      <c r="R80" s="47">
        <f t="shared" ca="1" si="19"/>
        <v>-1.3754533137595338E-4</v>
      </c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</row>
    <row r="81" spans="1:35">
      <c r="A81" s="78"/>
      <c r="B81" s="78"/>
      <c r="C81" s="78"/>
      <c r="D81" s="79">
        <f t="shared" si="5"/>
        <v>0</v>
      </c>
      <c r="E81" s="79">
        <f t="shared" si="6"/>
        <v>0</v>
      </c>
      <c r="F81" s="72">
        <f t="shared" si="7"/>
        <v>0</v>
      </c>
      <c r="G81" s="72">
        <f t="shared" si="8"/>
        <v>0</v>
      </c>
      <c r="H81" s="72">
        <f t="shared" si="9"/>
        <v>0</v>
      </c>
      <c r="I81" s="72">
        <f t="shared" si="10"/>
        <v>0</v>
      </c>
      <c r="J81" s="72">
        <f t="shared" si="11"/>
        <v>0</v>
      </c>
      <c r="K81" s="72">
        <f t="shared" si="12"/>
        <v>0</v>
      </c>
      <c r="L81" s="72">
        <f t="shared" si="13"/>
        <v>0</v>
      </c>
      <c r="M81" s="72">
        <f t="shared" ca="1" si="14"/>
        <v>1.3754533137595338E-4</v>
      </c>
      <c r="N81" s="72">
        <f t="shared" ca="1" si="15"/>
        <v>0</v>
      </c>
      <c r="O81" s="80">
        <f t="shared" ca="1" si="16"/>
        <v>0</v>
      </c>
      <c r="P81" s="72">
        <f t="shared" ca="1" si="17"/>
        <v>0</v>
      </c>
      <c r="Q81" s="72">
        <f t="shared" ca="1" si="18"/>
        <v>0</v>
      </c>
      <c r="R81" s="47">
        <f t="shared" ca="1" si="19"/>
        <v>-1.3754533137595338E-4</v>
      </c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</row>
    <row r="82" spans="1:35">
      <c r="A82" s="78"/>
      <c r="B82" s="78"/>
      <c r="C82" s="78"/>
      <c r="D82" s="79">
        <f t="shared" si="5"/>
        <v>0</v>
      </c>
      <c r="E82" s="79">
        <f t="shared" si="6"/>
        <v>0</v>
      </c>
      <c r="F82" s="72">
        <f t="shared" si="7"/>
        <v>0</v>
      </c>
      <c r="G82" s="72">
        <f t="shared" si="8"/>
        <v>0</v>
      </c>
      <c r="H82" s="72">
        <f t="shared" si="9"/>
        <v>0</v>
      </c>
      <c r="I82" s="72">
        <f t="shared" si="10"/>
        <v>0</v>
      </c>
      <c r="J82" s="72">
        <f t="shared" si="11"/>
        <v>0</v>
      </c>
      <c r="K82" s="72">
        <f t="shared" si="12"/>
        <v>0</v>
      </c>
      <c r="L82" s="72">
        <f t="shared" si="13"/>
        <v>0</v>
      </c>
      <c r="M82" s="72">
        <f t="shared" ca="1" si="14"/>
        <v>1.3754533137595338E-4</v>
      </c>
      <c r="N82" s="72">
        <f t="shared" ca="1" si="15"/>
        <v>0</v>
      </c>
      <c r="O82" s="80">
        <f t="shared" ca="1" si="16"/>
        <v>0</v>
      </c>
      <c r="P82" s="72">
        <f t="shared" ca="1" si="17"/>
        <v>0</v>
      </c>
      <c r="Q82" s="72">
        <f t="shared" ca="1" si="18"/>
        <v>0</v>
      </c>
      <c r="R82" s="47">
        <f t="shared" ca="1" si="19"/>
        <v>-1.3754533137595338E-4</v>
      </c>
      <c r="S82" s="47"/>
      <c r="T82" s="47"/>
      <c r="U82" s="47"/>
      <c r="V82" s="47"/>
      <c r="W82" s="47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</row>
    <row r="83" spans="1:35">
      <c r="A83" s="78"/>
      <c r="B83" s="78"/>
      <c r="C83" s="78"/>
      <c r="D83" s="79">
        <f t="shared" si="5"/>
        <v>0</v>
      </c>
      <c r="E83" s="79">
        <f t="shared" si="6"/>
        <v>0</v>
      </c>
      <c r="F83" s="72">
        <f t="shared" si="7"/>
        <v>0</v>
      </c>
      <c r="G83" s="72">
        <f t="shared" si="8"/>
        <v>0</v>
      </c>
      <c r="H83" s="72">
        <f t="shared" si="9"/>
        <v>0</v>
      </c>
      <c r="I83" s="72">
        <f t="shared" si="10"/>
        <v>0</v>
      </c>
      <c r="J83" s="72">
        <f t="shared" si="11"/>
        <v>0</v>
      </c>
      <c r="K83" s="72">
        <f t="shared" si="12"/>
        <v>0</v>
      </c>
      <c r="L83" s="72">
        <f t="shared" si="13"/>
        <v>0</v>
      </c>
      <c r="M83" s="72">
        <f t="shared" ca="1" si="14"/>
        <v>1.3754533137595338E-4</v>
      </c>
      <c r="N83" s="72">
        <f t="shared" ca="1" si="15"/>
        <v>0</v>
      </c>
      <c r="O83" s="80">
        <f t="shared" ca="1" si="16"/>
        <v>0</v>
      </c>
      <c r="P83" s="72">
        <f t="shared" ca="1" si="17"/>
        <v>0</v>
      </c>
      <c r="Q83" s="72">
        <f t="shared" ca="1" si="18"/>
        <v>0</v>
      </c>
      <c r="R83" s="47">
        <f t="shared" ca="1" si="19"/>
        <v>-1.3754533137595338E-4</v>
      </c>
      <c r="S83" s="47"/>
      <c r="T83" s="47"/>
      <c r="U83" s="47"/>
      <c r="V83" s="47"/>
      <c r="W83" s="47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</row>
    <row r="84" spans="1:35">
      <c r="A84" s="78"/>
      <c r="B84" s="78"/>
      <c r="C84" s="78"/>
      <c r="D84" s="79">
        <f t="shared" si="5"/>
        <v>0</v>
      </c>
      <c r="E84" s="79">
        <f t="shared" si="6"/>
        <v>0</v>
      </c>
      <c r="F84" s="72">
        <f t="shared" si="7"/>
        <v>0</v>
      </c>
      <c r="G84" s="72">
        <f t="shared" si="8"/>
        <v>0</v>
      </c>
      <c r="H84" s="72">
        <f t="shared" si="9"/>
        <v>0</v>
      </c>
      <c r="I84" s="72">
        <f t="shared" si="10"/>
        <v>0</v>
      </c>
      <c r="J84" s="72">
        <f t="shared" si="11"/>
        <v>0</v>
      </c>
      <c r="K84" s="72">
        <f t="shared" si="12"/>
        <v>0</v>
      </c>
      <c r="L84" s="72">
        <f t="shared" si="13"/>
        <v>0</v>
      </c>
      <c r="M84" s="72">
        <f t="shared" ca="1" si="14"/>
        <v>1.3754533137595338E-4</v>
      </c>
      <c r="N84" s="72">
        <f t="shared" ca="1" si="15"/>
        <v>0</v>
      </c>
      <c r="O84" s="80">
        <f t="shared" ca="1" si="16"/>
        <v>0</v>
      </c>
      <c r="P84" s="72">
        <f t="shared" ca="1" si="17"/>
        <v>0</v>
      </c>
      <c r="Q84" s="72">
        <f t="shared" ca="1" si="18"/>
        <v>0</v>
      </c>
      <c r="R84" s="47">
        <f t="shared" ca="1" si="19"/>
        <v>-1.3754533137595338E-4</v>
      </c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</row>
    <row r="85" spans="1:35">
      <c r="A85" s="78"/>
      <c r="B85" s="78"/>
      <c r="C85" s="78"/>
      <c r="D85" s="79">
        <f t="shared" ref="D85:D148" si="20">A85/A$18</f>
        <v>0</v>
      </c>
      <c r="E85" s="79">
        <f t="shared" ref="E85:E148" si="21">B85/B$18</f>
        <v>0</v>
      </c>
      <c r="F85" s="72">
        <f t="shared" ref="F85:F148" si="22">$C85*D85</f>
        <v>0</v>
      </c>
      <c r="G85" s="72">
        <f t="shared" ref="G85:G148" si="23">$C85*E85</f>
        <v>0</v>
      </c>
      <c r="H85" s="72">
        <f t="shared" ref="H85:H148" si="24">C85*D85*D85</f>
        <v>0</v>
      </c>
      <c r="I85" s="72">
        <f t="shared" ref="I85:I148" si="25">C85*D85*D85*D85</f>
        <v>0</v>
      </c>
      <c r="J85" s="72">
        <f t="shared" ref="J85:J148" si="26">C85*D85*D85*D85*D85</f>
        <v>0</v>
      </c>
      <c r="K85" s="72">
        <f t="shared" ref="K85:K148" si="27">C85*E85*D85</f>
        <v>0</v>
      </c>
      <c r="L85" s="72">
        <f t="shared" ref="L85:L148" si="28">C85*E85*D85*D85</f>
        <v>0</v>
      </c>
      <c r="M85" s="72">
        <f t="shared" ref="M85:M148" ca="1" si="29">+E$4+E$5*D85+E$6*D85^2</f>
        <v>1.3754533137595338E-4</v>
      </c>
      <c r="N85" s="72">
        <f t="shared" ref="N85:N148" ca="1" si="30">C85*(M85-E85)^2</f>
        <v>0</v>
      </c>
      <c r="O85" s="80">
        <f t="shared" ref="O85:O148" ca="1" si="31">(C85*O$1-O$2*F85+O$3*H85)^2</f>
        <v>0</v>
      </c>
      <c r="P85" s="72">
        <f t="shared" ref="P85:P148" ca="1" si="32">(-C85*O$2+O$4*F85-O$5*H85)^2</f>
        <v>0</v>
      </c>
      <c r="Q85" s="72">
        <f t="shared" ref="Q85:Q148" ca="1" si="33">+(C85*O$3-F85*O$5+H85*O$6)^2</f>
        <v>0</v>
      </c>
      <c r="R85" s="47">
        <f t="shared" ref="R85:R148" ca="1" si="34">+E85-M85</f>
        <v>-1.3754533137595338E-4</v>
      </c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</row>
    <row r="86" spans="1:35">
      <c r="A86" s="78"/>
      <c r="B86" s="78"/>
      <c r="C86" s="78"/>
      <c r="D86" s="79">
        <f t="shared" si="20"/>
        <v>0</v>
      </c>
      <c r="E86" s="79">
        <f t="shared" si="21"/>
        <v>0</v>
      </c>
      <c r="F86" s="72">
        <f t="shared" si="22"/>
        <v>0</v>
      </c>
      <c r="G86" s="72">
        <f t="shared" si="23"/>
        <v>0</v>
      </c>
      <c r="H86" s="72">
        <f t="shared" si="24"/>
        <v>0</v>
      </c>
      <c r="I86" s="72">
        <f t="shared" si="25"/>
        <v>0</v>
      </c>
      <c r="J86" s="72">
        <f t="shared" si="26"/>
        <v>0</v>
      </c>
      <c r="K86" s="72">
        <f t="shared" si="27"/>
        <v>0</v>
      </c>
      <c r="L86" s="72">
        <f t="shared" si="28"/>
        <v>0</v>
      </c>
      <c r="M86" s="72">
        <f t="shared" ca="1" si="29"/>
        <v>1.3754533137595338E-4</v>
      </c>
      <c r="N86" s="72">
        <f t="shared" ca="1" si="30"/>
        <v>0</v>
      </c>
      <c r="O86" s="80">
        <f t="shared" ca="1" si="31"/>
        <v>0</v>
      </c>
      <c r="P86" s="72">
        <f t="shared" ca="1" si="32"/>
        <v>0</v>
      </c>
      <c r="Q86" s="72">
        <f t="shared" ca="1" si="33"/>
        <v>0</v>
      </c>
      <c r="R86" s="47">
        <f t="shared" ca="1" si="34"/>
        <v>-1.3754533137595338E-4</v>
      </c>
      <c r="S86" s="47"/>
      <c r="T86" s="47"/>
      <c r="U86" s="47"/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</row>
    <row r="87" spans="1:35">
      <c r="A87" s="78"/>
      <c r="B87" s="78"/>
      <c r="C87" s="78"/>
      <c r="D87" s="79">
        <f t="shared" si="20"/>
        <v>0</v>
      </c>
      <c r="E87" s="79">
        <f t="shared" si="21"/>
        <v>0</v>
      </c>
      <c r="F87" s="72">
        <f t="shared" si="22"/>
        <v>0</v>
      </c>
      <c r="G87" s="72">
        <f t="shared" si="23"/>
        <v>0</v>
      </c>
      <c r="H87" s="72">
        <f t="shared" si="24"/>
        <v>0</v>
      </c>
      <c r="I87" s="72">
        <f t="shared" si="25"/>
        <v>0</v>
      </c>
      <c r="J87" s="72">
        <f t="shared" si="26"/>
        <v>0</v>
      </c>
      <c r="K87" s="72">
        <f t="shared" si="27"/>
        <v>0</v>
      </c>
      <c r="L87" s="72">
        <f t="shared" si="28"/>
        <v>0</v>
      </c>
      <c r="M87" s="72">
        <f t="shared" ca="1" si="29"/>
        <v>1.3754533137595338E-4</v>
      </c>
      <c r="N87" s="72">
        <f t="shared" ca="1" si="30"/>
        <v>0</v>
      </c>
      <c r="O87" s="80">
        <f t="shared" ca="1" si="31"/>
        <v>0</v>
      </c>
      <c r="P87" s="72">
        <f t="shared" ca="1" si="32"/>
        <v>0</v>
      </c>
      <c r="Q87" s="72">
        <f t="shared" ca="1" si="33"/>
        <v>0</v>
      </c>
      <c r="R87" s="47">
        <f t="shared" ca="1" si="34"/>
        <v>-1.3754533137595338E-4</v>
      </c>
      <c r="S87" s="47"/>
      <c r="T87" s="47"/>
      <c r="U87" s="47"/>
      <c r="V87" s="47"/>
      <c r="W87" s="47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</row>
    <row r="88" spans="1:35">
      <c r="A88" s="78"/>
      <c r="B88" s="78"/>
      <c r="C88" s="78"/>
      <c r="D88" s="79">
        <f t="shared" si="20"/>
        <v>0</v>
      </c>
      <c r="E88" s="79">
        <f t="shared" si="21"/>
        <v>0</v>
      </c>
      <c r="F88" s="72">
        <f t="shared" si="22"/>
        <v>0</v>
      </c>
      <c r="G88" s="72">
        <f t="shared" si="23"/>
        <v>0</v>
      </c>
      <c r="H88" s="72">
        <f t="shared" si="24"/>
        <v>0</v>
      </c>
      <c r="I88" s="72">
        <f t="shared" si="25"/>
        <v>0</v>
      </c>
      <c r="J88" s="72">
        <f t="shared" si="26"/>
        <v>0</v>
      </c>
      <c r="K88" s="72">
        <f t="shared" si="27"/>
        <v>0</v>
      </c>
      <c r="L88" s="72">
        <f t="shared" si="28"/>
        <v>0</v>
      </c>
      <c r="M88" s="72">
        <f t="shared" ca="1" si="29"/>
        <v>1.3754533137595338E-4</v>
      </c>
      <c r="N88" s="72">
        <f t="shared" ca="1" si="30"/>
        <v>0</v>
      </c>
      <c r="O88" s="80">
        <f t="shared" ca="1" si="31"/>
        <v>0</v>
      </c>
      <c r="P88" s="72">
        <f t="shared" ca="1" si="32"/>
        <v>0</v>
      </c>
      <c r="Q88" s="72">
        <f t="shared" ca="1" si="33"/>
        <v>0</v>
      </c>
      <c r="R88" s="47">
        <f t="shared" ca="1" si="34"/>
        <v>-1.3754533137595338E-4</v>
      </c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</row>
    <row r="89" spans="1:35">
      <c r="A89" s="78"/>
      <c r="B89" s="78"/>
      <c r="C89" s="78"/>
      <c r="D89" s="79">
        <f t="shared" si="20"/>
        <v>0</v>
      </c>
      <c r="E89" s="79">
        <f t="shared" si="21"/>
        <v>0</v>
      </c>
      <c r="F89" s="72">
        <f t="shared" si="22"/>
        <v>0</v>
      </c>
      <c r="G89" s="72">
        <f t="shared" si="23"/>
        <v>0</v>
      </c>
      <c r="H89" s="72">
        <f t="shared" si="24"/>
        <v>0</v>
      </c>
      <c r="I89" s="72">
        <f t="shared" si="25"/>
        <v>0</v>
      </c>
      <c r="J89" s="72">
        <f t="shared" si="26"/>
        <v>0</v>
      </c>
      <c r="K89" s="72">
        <f t="shared" si="27"/>
        <v>0</v>
      </c>
      <c r="L89" s="72">
        <f t="shared" si="28"/>
        <v>0</v>
      </c>
      <c r="M89" s="72">
        <f t="shared" ca="1" si="29"/>
        <v>1.3754533137595338E-4</v>
      </c>
      <c r="N89" s="72">
        <f t="shared" ca="1" si="30"/>
        <v>0</v>
      </c>
      <c r="O89" s="80">
        <f t="shared" ca="1" si="31"/>
        <v>0</v>
      </c>
      <c r="P89" s="72">
        <f t="shared" ca="1" si="32"/>
        <v>0</v>
      </c>
      <c r="Q89" s="72">
        <f t="shared" ca="1" si="33"/>
        <v>0</v>
      </c>
      <c r="R89" s="47">
        <f t="shared" ca="1" si="34"/>
        <v>-1.3754533137595338E-4</v>
      </c>
      <c r="S89" s="47"/>
      <c r="T89" s="47"/>
      <c r="U89" s="47"/>
      <c r="V89" s="47"/>
      <c r="W89" s="47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</row>
    <row r="90" spans="1:35">
      <c r="A90" s="78"/>
      <c r="B90" s="78"/>
      <c r="C90" s="78"/>
      <c r="D90" s="79">
        <f t="shared" si="20"/>
        <v>0</v>
      </c>
      <c r="E90" s="79">
        <f t="shared" si="21"/>
        <v>0</v>
      </c>
      <c r="F90" s="72">
        <f t="shared" si="22"/>
        <v>0</v>
      </c>
      <c r="G90" s="72">
        <f t="shared" si="23"/>
        <v>0</v>
      </c>
      <c r="H90" s="72">
        <f t="shared" si="24"/>
        <v>0</v>
      </c>
      <c r="I90" s="72">
        <f t="shared" si="25"/>
        <v>0</v>
      </c>
      <c r="J90" s="72">
        <f t="shared" si="26"/>
        <v>0</v>
      </c>
      <c r="K90" s="72">
        <f t="shared" si="27"/>
        <v>0</v>
      </c>
      <c r="L90" s="72">
        <f t="shared" si="28"/>
        <v>0</v>
      </c>
      <c r="M90" s="72">
        <f t="shared" ca="1" si="29"/>
        <v>1.3754533137595338E-4</v>
      </c>
      <c r="N90" s="72">
        <f t="shared" ca="1" si="30"/>
        <v>0</v>
      </c>
      <c r="O90" s="80">
        <f t="shared" ca="1" si="31"/>
        <v>0</v>
      </c>
      <c r="P90" s="72">
        <f t="shared" ca="1" si="32"/>
        <v>0</v>
      </c>
      <c r="Q90" s="72">
        <f t="shared" ca="1" si="33"/>
        <v>0</v>
      </c>
      <c r="R90" s="47">
        <f t="shared" ca="1" si="34"/>
        <v>-1.3754533137595338E-4</v>
      </c>
      <c r="S90" s="47"/>
      <c r="T90" s="47"/>
      <c r="U90" s="47"/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</row>
    <row r="91" spans="1:35">
      <c r="A91" s="78"/>
      <c r="B91" s="78"/>
      <c r="C91" s="78"/>
      <c r="D91" s="79">
        <f t="shared" si="20"/>
        <v>0</v>
      </c>
      <c r="E91" s="79">
        <f t="shared" si="21"/>
        <v>0</v>
      </c>
      <c r="F91" s="72">
        <f t="shared" si="22"/>
        <v>0</v>
      </c>
      <c r="G91" s="72">
        <f t="shared" si="23"/>
        <v>0</v>
      </c>
      <c r="H91" s="72">
        <f t="shared" si="24"/>
        <v>0</v>
      </c>
      <c r="I91" s="72">
        <f t="shared" si="25"/>
        <v>0</v>
      </c>
      <c r="J91" s="72">
        <f t="shared" si="26"/>
        <v>0</v>
      </c>
      <c r="K91" s="72">
        <f t="shared" si="27"/>
        <v>0</v>
      </c>
      <c r="L91" s="72">
        <f t="shared" si="28"/>
        <v>0</v>
      </c>
      <c r="M91" s="72">
        <f t="shared" ca="1" si="29"/>
        <v>1.3754533137595338E-4</v>
      </c>
      <c r="N91" s="72">
        <f t="shared" ca="1" si="30"/>
        <v>0</v>
      </c>
      <c r="O91" s="80">
        <f t="shared" ca="1" si="31"/>
        <v>0</v>
      </c>
      <c r="P91" s="72">
        <f t="shared" ca="1" si="32"/>
        <v>0</v>
      </c>
      <c r="Q91" s="72">
        <f t="shared" ca="1" si="33"/>
        <v>0</v>
      </c>
      <c r="R91" s="47">
        <f t="shared" ca="1" si="34"/>
        <v>-1.3754533137595338E-4</v>
      </c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</row>
    <row r="92" spans="1:35">
      <c r="A92" s="78"/>
      <c r="B92" s="78"/>
      <c r="C92" s="78"/>
      <c r="D92" s="79">
        <f t="shared" si="20"/>
        <v>0</v>
      </c>
      <c r="E92" s="79">
        <f t="shared" si="21"/>
        <v>0</v>
      </c>
      <c r="F92" s="72">
        <f t="shared" si="22"/>
        <v>0</v>
      </c>
      <c r="G92" s="72">
        <f t="shared" si="23"/>
        <v>0</v>
      </c>
      <c r="H92" s="72">
        <f t="shared" si="24"/>
        <v>0</v>
      </c>
      <c r="I92" s="72">
        <f t="shared" si="25"/>
        <v>0</v>
      </c>
      <c r="J92" s="72">
        <f t="shared" si="26"/>
        <v>0</v>
      </c>
      <c r="K92" s="72">
        <f t="shared" si="27"/>
        <v>0</v>
      </c>
      <c r="L92" s="72">
        <f t="shared" si="28"/>
        <v>0</v>
      </c>
      <c r="M92" s="72">
        <f t="shared" ca="1" si="29"/>
        <v>1.3754533137595338E-4</v>
      </c>
      <c r="N92" s="72">
        <f t="shared" ca="1" si="30"/>
        <v>0</v>
      </c>
      <c r="O92" s="80">
        <f t="shared" ca="1" si="31"/>
        <v>0</v>
      </c>
      <c r="P92" s="72">
        <f t="shared" ca="1" si="32"/>
        <v>0</v>
      </c>
      <c r="Q92" s="72">
        <f t="shared" ca="1" si="33"/>
        <v>0</v>
      </c>
      <c r="R92" s="47">
        <f t="shared" ca="1" si="34"/>
        <v>-1.3754533137595338E-4</v>
      </c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</row>
    <row r="93" spans="1:35">
      <c r="A93" s="78"/>
      <c r="B93" s="78"/>
      <c r="C93" s="78"/>
      <c r="D93" s="79">
        <f t="shared" si="20"/>
        <v>0</v>
      </c>
      <c r="E93" s="79">
        <f t="shared" si="21"/>
        <v>0</v>
      </c>
      <c r="F93" s="72">
        <f t="shared" si="22"/>
        <v>0</v>
      </c>
      <c r="G93" s="72">
        <f t="shared" si="23"/>
        <v>0</v>
      </c>
      <c r="H93" s="72">
        <f t="shared" si="24"/>
        <v>0</v>
      </c>
      <c r="I93" s="72">
        <f t="shared" si="25"/>
        <v>0</v>
      </c>
      <c r="J93" s="72">
        <f t="shared" si="26"/>
        <v>0</v>
      </c>
      <c r="K93" s="72">
        <f t="shared" si="27"/>
        <v>0</v>
      </c>
      <c r="L93" s="72">
        <f t="shared" si="28"/>
        <v>0</v>
      </c>
      <c r="M93" s="72">
        <f t="shared" ca="1" si="29"/>
        <v>1.3754533137595338E-4</v>
      </c>
      <c r="N93" s="72">
        <f t="shared" ca="1" si="30"/>
        <v>0</v>
      </c>
      <c r="O93" s="80">
        <f t="shared" ca="1" si="31"/>
        <v>0</v>
      </c>
      <c r="P93" s="72">
        <f t="shared" ca="1" si="32"/>
        <v>0</v>
      </c>
      <c r="Q93" s="72">
        <f t="shared" ca="1" si="33"/>
        <v>0</v>
      </c>
      <c r="R93" s="47">
        <f t="shared" ca="1" si="34"/>
        <v>-1.3754533137595338E-4</v>
      </c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</row>
    <row r="94" spans="1:35">
      <c r="A94" s="78"/>
      <c r="B94" s="78"/>
      <c r="C94" s="78"/>
      <c r="D94" s="79">
        <f t="shared" si="20"/>
        <v>0</v>
      </c>
      <c r="E94" s="79">
        <f t="shared" si="21"/>
        <v>0</v>
      </c>
      <c r="F94" s="72">
        <f t="shared" si="22"/>
        <v>0</v>
      </c>
      <c r="G94" s="72">
        <f t="shared" si="23"/>
        <v>0</v>
      </c>
      <c r="H94" s="72">
        <f t="shared" si="24"/>
        <v>0</v>
      </c>
      <c r="I94" s="72">
        <f t="shared" si="25"/>
        <v>0</v>
      </c>
      <c r="J94" s="72">
        <f t="shared" si="26"/>
        <v>0</v>
      </c>
      <c r="K94" s="72">
        <f t="shared" si="27"/>
        <v>0</v>
      </c>
      <c r="L94" s="72">
        <f t="shared" si="28"/>
        <v>0</v>
      </c>
      <c r="M94" s="72">
        <f t="shared" ca="1" si="29"/>
        <v>1.3754533137595338E-4</v>
      </c>
      <c r="N94" s="72">
        <f t="shared" ca="1" si="30"/>
        <v>0</v>
      </c>
      <c r="O94" s="80">
        <f t="shared" ca="1" si="31"/>
        <v>0</v>
      </c>
      <c r="P94" s="72">
        <f t="shared" ca="1" si="32"/>
        <v>0</v>
      </c>
      <c r="Q94" s="72">
        <f t="shared" ca="1" si="33"/>
        <v>0</v>
      </c>
      <c r="R94" s="47">
        <f t="shared" ca="1" si="34"/>
        <v>-1.3754533137595338E-4</v>
      </c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</row>
    <row r="95" spans="1:35">
      <c r="A95" s="78"/>
      <c r="B95" s="78"/>
      <c r="C95" s="78"/>
      <c r="D95" s="79">
        <f t="shared" si="20"/>
        <v>0</v>
      </c>
      <c r="E95" s="79">
        <f t="shared" si="21"/>
        <v>0</v>
      </c>
      <c r="F95" s="72">
        <f t="shared" si="22"/>
        <v>0</v>
      </c>
      <c r="G95" s="72">
        <f t="shared" si="23"/>
        <v>0</v>
      </c>
      <c r="H95" s="72">
        <f t="shared" si="24"/>
        <v>0</v>
      </c>
      <c r="I95" s="72">
        <f t="shared" si="25"/>
        <v>0</v>
      </c>
      <c r="J95" s="72">
        <f t="shared" si="26"/>
        <v>0</v>
      </c>
      <c r="K95" s="72">
        <f t="shared" si="27"/>
        <v>0</v>
      </c>
      <c r="L95" s="72">
        <f t="shared" si="28"/>
        <v>0</v>
      </c>
      <c r="M95" s="72">
        <f t="shared" ca="1" si="29"/>
        <v>1.3754533137595338E-4</v>
      </c>
      <c r="N95" s="72">
        <f t="shared" ca="1" si="30"/>
        <v>0</v>
      </c>
      <c r="O95" s="80">
        <f t="shared" ca="1" si="31"/>
        <v>0</v>
      </c>
      <c r="P95" s="72">
        <f t="shared" ca="1" si="32"/>
        <v>0</v>
      </c>
      <c r="Q95" s="72">
        <f t="shared" ca="1" si="33"/>
        <v>0</v>
      </c>
      <c r="R95" s="47">
        <f t="shared" ca="1" si="34"/>
        <v>-1.3754533137595338E-4</v>
      </c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</row>
    <row r="96" spans="1:35">
      <c r="A96" s="78"/>
      <c r="B96" s="78"/>
      <c r="C96" s="78"/>
      <c r="D96" s="79">
        <f t="shared" si="20"/>
        <v>0</v>
      </c>
      <c r="E96" s="79">
        <f t="shared" si="21"/>
        <v>0</v>
      </c>
      <c r="F96" s="72">
        <f t="shared" si="22"/>
        <v>0</v>
      </c>
      <c r="G96" s="72">
        <f t="shared" si="23"/>
        <v>0</v>
      </c>
      <c r="H96" s="72">
        <f t="shared" si="24"/>
        <v>0</v>
      </c>
      <c r="I96" s="72">
        <f t="shared" si="25"/>
        <v>0</v>
      </c>
      <c r="J96" s="72">
        <f t="shared" si="26"/>
        <v>0</v>
      </c>
      <c r="K96" s="72">
        <f t="shared" si="27"/>
        <v>0</v>
      </c>
      <c r="L96" s="72">
        <f t="shared" si="28"/>
        <v>0</v>
      </c>
      <c r="M96" s="72">
        <f t="shared" ca="1" si="29"/>
        <v>1.3754533137595338E-4</v>
      </c>
      <c r="N96" s="72">
        <f t="shared" ca="1" si="30"/>
        <v>0</v>
      </c>
      <c r="O96" s="80">
        <f t="shared" ca="1" si="31"/>
        <v>0</v>
      </c>
      <c r="P96" s="72">
        <f t="shared" ca="1" si="32"/>
        <v>0</v>
      </c>
      <c r="Q96" s="72">
        <f t="shared" ca="1" si="33"/>
        <v>0</v>
      </c>
      <c r="R96" s="47">
        <f t="shared" ca="1" si="34"/>
        <v>-1.3754533137595338E-4</v>
      </c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</row>
    <row r="97" spans="1:35">
      <c r="A97" s="78"/>
      <c r="B97" s="78"/>
      <c r="C97" s="78"/>
      <c r="D97" s="79">
        <f t="shared" si="20"/>
        <v>0</v>
      </c>
      <c r="E97" s="79">
        <f t="shared" si="21"/>
        <v>0</v>
      </c>
      <c r="F97" s="72">
        <f t="shared" si="22"/>
        <v>0</v>
      </c>
      <c r="G97" s="72">
        <f t="shared" si="23"/>
        <v>0</v>
      </c>
      <c r="H97" s="72">
        <f t="shared" si="24"/>
        <v>0</v>
      </c>
      <c r="I97" s="72">
        <f t="shared" si="25"/>
        <v>0</v>
      </c>
      <c r="J97" s="72">
        <f t="shared" si="26"/>
        <v>0</v>
      </c>
      <c r="K97" s="72">
        <f t="shared" si="27"/>
        <v>0</v>
      </c>
      <c r="L97" s="72">
        <f t="shared" si="28"/>
        <v>0</v>
      </c>
      <c r="M97" s="72">
        <f t="shared" ca="1" si="29"/>
        <v>1.3754533137595338E-4</v>
      </c>
      <c r="N97" s="72">
        <f t="shared" ca="1" si="30"/>
        <v>0</v>
      </c>
      <c r="O97" s="80">
        <f t="shared" ca="1" si="31"/>
        <v>0</v>
      </c>
      <c r="P97" s="72">
        <f t="shared" ca="1" si="32"/>
        <v>0</v>
      </c>
      <c r="Q97" s="72">
        <f t="shared" ca="1" si="33"/>
        <v>0</v>
      </c>
      <c r="R97" s="47">
        <f t="shared" ca="1" si="34"/>
        <v>-1.3754533137595338E-4</v>
      </c>
      <c r="S97" s="47"/>
      <c r="T97" s="47"/>
      <c r="U97" s="47"/>
      <c r="V97" s="47"/>
      <c r="W97" s="47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</row>
    <row r="98" spans="1:35">
      <c r="A98" s="78"/>
      <c r="B98" s="78"/>
      <c r="C98" s="78"/>
      <c r="D98" s="79">
        <f t="shared" si="20"/>
        <v>0</v>
      </c>
      <c r="E98" s="79">
        <f t="shared" si="21"/>
        <v>0</v>
      </c>
      <c r="F98" s="72">
        <f t="shared" si="22"/>
        <v>0</v>
      </c>
      <c r="G98" s="72">
        <f t="shared" si="23"/>
        <v>0</v>
      </c>
      <c r="H98" s="72">
        <f t="shared" si="24"/>
        <v>0</v>
      </c>
      <c r="I98" s="72">
        <f t="shared" si="25"/>
        <v>0</v>
      </c>
      <c r="J98" s="72">
        <f t="shared" si="26"/>
        <v>0</v>
      </c>
      <c r="K98" s="72">
        <f t="shared" si="27"/>
        <v>0</v>
      </c>
      <c r="L98" s="72">
        <f t="shared" si="28"/>
        <v>0</v>
      </c>
      <c r="M98" s="72">
        <f t="shared" ca="1" si="29"/>
        <v>1.3754533137595338E-4</v>
      </c>
      <c r="N98" s="72">
        <f t="shared" ca="1" si="30"/>
        <v>0</v>
      </c>
      <c r="O98" s="80">
        <f t="shared" ca="1" si="31"/>
        <v>0</v>
      </c>
      <c r="P98" s="72">
        <f t="shared" ca="1" si="32"/>
        <v>0</v>
      </c>
      <c r="Q98" s="72">
        <f t="shared" ca="1" si="33"/>
        <v>0</v>
      </c>
      <c r="R98" s="47">
        <f t="shared" ca="1" si="34"/>
        <v>-1.3754533137595338E-4</v>
      </c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</row>
    <row r="99" spans="1:35">
      <c r="A99" s="78"/>
      <c r="B99" s="78"/>
      <c r="C99" s="78"/>
      <c r="D99" s="79">
        <f t="shared" si="20"/>
        <v>0</v>
      </c>
      <c r="E99" s="79">
        <f t="shared" si="21"/>
        <v>0</v>
      </c>
      <c r="F99" s="72">
        <f t="shared" si="22"/>
        <v>0</v>
      </c>
      <c r="G99" s="72">
        <f t="shared" si="23"/>
        <v>0</v>
      </c>
      <c r="H99" s="72">
        <f t="shared" si="24"/>
        <v>0</v>
      </c>
      <c r="I99" s="72">
        <f t="shared" si="25"/>
        <v>0</v>
      </c>
      <c r="J99" s="72">
        <f t="shared" si="26"/>
        <v>0</v>
      </c>
      <c r="K99" s="72">
        <f t="shared" si="27"/>
        <v>0</v>
      </c>
      <c r="L99" s="72">
        <f t="shared" si="28"/>
        <v>0</v>
      </c>
      <c r="M99" s="72">
        <f t="shared" ca="1" si="29"/>
        <v>1.3754533137595338E-4</v>
      </c>
      <c r="N99" s="72">
        <f t="shared" ca="1" si="30"/>
        <v>0</v>
      </c>
      <c r="O99" s="80">
        <f t="shared" ca="1" si="31"/>
        <v>0</v>
      </c>
      <c r="P99" s="72">
        <f t="shared" ca="1" si="32"/>
        <v>0</v>
      </c>
      <c r="Q99" s="72">
        <f t="shared" ca="1" si="33"/>
        <v>0</v>
      </c>
      <c r="R99" s="47">
        <f t="shared" ca="1" si="34"/>
        <v>-1.3754533137595338E-4</v>
      </c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7"/>
      <c r="AG99" s="47"/>
      <c r="AH99" s="47"/>
      <c r="AI99" s="47"/>
    </row>
    <row r="100" spans="1:35">
      <c r="A100" s="78"/>
      <c r="B100" s="78"/>
      <c r="C100" s="78"/>
      <c r="D100" s="79">
        <f t="shared" si="20"/>
        <v>0</v>
      </c>
      <c r="E100" s="79">
        <f t="shared" si="21"/>
        <v>0</v>
      </c>
      <c r="F100" s="72">
        <f t="shared" si="22"/>
        <v>0</v>
      </c>
      <c r="G100" s="72">
        <f t="shared" si="23"/>
        <v>0</v>
      </c>
      <c r="H100" s="72">
        <f t="shared" si="24"/>
        <v>0</v>
      </c>
      <c r="I100" s="72">
        <f t="shared" si="25"/>
        <v>0</v>
      </c>
      <c r="J100" s="72">
        <f t="shared" si="26"/>
        <v>0</v>
      </c>
      <c r="K100" s="72">
        <f t="shared" si="27"/>
        <v>0</v>
      </c>
      <c r="L100" s="72">
        <f t="shared" si="28"/>
        <v>0</v>
      </c>
      <c r="M100" s="72">
        <f t="shared" ca="1" si="29"/>
        <v>1.3754533137595338E-4</v>
      </c>
      <c r="N100" s="72">
        <f t="shared" ca="1" si="30"/>
        <v>0</v>
      </c>
      <c r="O100" s="80">
        <f t="shared" ca="1" si="31"/>
        <v>0</v>
      </c>
      <c r="P100" s="72">
        <f t="shared" ca="1" si="32"/>
        <v>0</v>
      </c>
      <c r="Q100" s="72">
        <f t="shared" ca="1" si="33"/>
        <v>0</v>
      </c>
      <c r="R100" s="47">
        <f t="shared" ca="1" si="34"/>
        <v>-1.3754533137595338E-4</v>
      </c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</row>
    <row r="101" spans="1:35">
      <c r="A101" s="78"/>
      <c r="B101" s="78"/>
      <c r="C101" s="78"/>
      <c r="D101" s="79">
        <f t="shared" si="20"/>
        <v>0</v>
      </c>
      <c r="E101" s="79">
        <f t="shared" si="21"/>
        <v>0</v>
      </c>
      <c r="F101" s="72">
        <f t="shared" si="22"/>
        <v>0</v>
      </c>
      <c r="G101" s="72">
        <f t="shared" si="23"/>
        <v>0</v>
      </c>
      <c r="H101" s="72">
        <f t="shared" si="24"/>
        <v>0</v>
      </c>
      <c r="I101" s="72">
        <f t="shared" si="25"/>
        <v>0</v>
      </c>
      <c r="J101" s="72">
        <f t="shared" si="26"/>
        <v>0</v>
      </c>
      <c r="K101" s="72">
        <f t="shared" si="27"/>
        <v>0</v>
      </c>
      <c r="L101" s="72">
        <f t="shared" si="28"/>
        <v>0</v>
      </c>
      <c r="M101" s="72">
        <f t="shared" ca="1" si="29"/>
        <v>1.3754533137595338E-4</v>
      </c>
      <c r="N101" s="72">
        <f t="shared" ca="1" si="30"/>
        <v>0</v>
      </c>
      <c r="O101" s="80">
        <f t="shared" ca="1" si="31"/>
        <v>0</v>
      </c>
      <c r="P101" s="72">
        <f t="shared" ca="1" si="32"/>
        <v>0</v>
      </c>
      <c r="Q101" s="72">
        <f t="shared" ca="1" si="33"/>
        <v>0</v>
      </c>
      <c r="R101" s="47">
        <f t="shared" ca="1" si="34"/>
        <v>-1.3754533137595338E-4</v>
      </c>
      <c r="S101" s="47"/>
      <c r="T101" s="47"/>
      <c r="U101" s="47"/>
      <c r="V101" s="47"/>
      <c r="W101" s="47"/>
      <c r="X101" s="47"/>
      <c r="Y101" s="47"/>
      <c r="Z101" s="47"/>
      <c r="AA101" s="47"/>
      <c r="AB101" s="47"/>
      <c r="AC101" s="47"/>
      <c r="AD101" s="47"/>
      <c r="AE101" s="47"/>
      <c r="AF101" s="47"/>
      <c r="AG101" s="47"/>
      <c r="AH101" s="47"/>
      <c r="AI101" s="47"/>
    </row>
    <row r="102" spans="1:35">
      <c r="A102" s="78"/>
      <c r="B102" s="78"/>
      <c r="C102" s="78"/>
      <c r="D102" s="79">
        <f t="shared" si="20"/>
        <v>0</v>
      </c>
      <c r="E102" s="79">
        <f t="shared" si="21"/>
        <v>0</v>
      </c>
      <c r="F102" s="72">
        <f t="shared" si="22"/>
        <v>0</v>
      </c>
      <c r="G102" s="72">
        <f t="shared" si="23"/>
        <v>0</v>
      </c>
      <c r="H102" s="72">
        <f t="shared" si="24"/>
        <v>0</v>
      </c>
      <c r="I102" s="72">
        <f t="shared" si="25"/>
        <v>0</v>
      </c>
      <c r="J102" s="72">
        <f t="shared" si="26"/>
        <v>0</v>
      </c>
      <c r="K102" s="72">
        <f t="shared" si="27"/>
        <v>0</v>
      </c>
      <c r="L102" s="72">
        <f t="shared" si="28"/>
        <v>0</v>
      </c>
      <c r="M102" s="72">
        <f t="shared" ca="1" si="29"/>
        <v>1.3754533137595338E-4</v>
      </c>
      <c r="N102" s="72">
        <f t="shared" ca="1" si="30"/>
        <v>0</v>
      </c>
      <c r="O102" s="80">
        <f t="shared" ca="1" si="31"/>
        <v>0</v>
      </c>
      <c r="P102" s="72">
        <f t="shared" ca="1" si="32"/>
        <v>0</v>
      </c>
      <c r="Q102" s="72">
        <f t="shared" ca="1" si="33"/>
        <v>0</v>
      </c>
      <c r="R102" s="47">
        <f t="shared" ca="1" si="34"/>
        <v>-1.3754533137595338E-4</v>
      </c>
      <c r="S102" s="47"/>
      <c r="T102" s="47"/>
      <c r="U102" s="47"/>
      <c r="V102" s="47"/>
      <c r="W102" s="47"/>
      <c r="X102" s="47"/>
      <c r="Y102" s="47"/>
      <c r="Z102" s="47"/>
      <c r="AA102" s="47"/>
      <c r="AB102" s="47"/>
      <c r="AC102" s="47"/>
      <c r="AD102" s="47"/>
      <c r="AE102" s="47"/>
      <c r="AF102" s="47"/>
      <c r="AG102" s="47"/>
      <c r="AH102" s="47"/>
      <c r="AI102" s="47"/>
    </row>
    <row r="103" spans="1:35">
      <c r="A103" s="78"/>
      <c r="B103" s="78"/>
      <c r="C103" s="78"/>
      <c r="D103" s="79">
        <f t="shared" si="20"/>
        <v>0</v>
      </c>
      <c r="E103" s="79">
        <f t="shared" si="21"/>
        <v>0</v>
      </c>
      <c r="F103" s="72">
        <f t="shared" si="22"/>
        <v>0</v>
      </c>
      <c r="G103" s="72">
        <f t="shared" si="23"/>
        <v>0</v>
      </c>
      <c r="H103" s="72">
        <f t="shared" si="24"/>
        <v>0</v>
      </c>
      <c r="I103" s="72">
        <f t="shared" si="25"/>
        <v>0</v>
      </c>
      <c r="J103" s="72">
        <f t="shared" si="26"/>
        <v>0</v>
      </c>
      <c r="K103" s="72">
        <f t="shared" si="27"/>
        <v>0</v>
      </c>
      <c r="L103" s="72">
        <f t="shared" si="28"/>
        <v>0</v>
      </c>
      <c r="M103" s="72">
        <f t="shared" ca="1" si="29"/>
        <v>1.3754533137595338E-4</v>
      </c>
      <c r="N103" s="72">
        <f t="shared" ca="1" si="30"/>
        <v>0</v>
      </c>
      <c r="O103" s="80">
        <f t="shared" ca="1" si="31"/>
        <v>0</v>
      </c>
      <c r="P103" s="72">
        <f t="shared" ca="1" si="32"/>
        <v>0</v>
      </c>
      <c r="Q103" s="72">
        <f t="shared" ca="1" si="33"/>
        <v>0</v>
      </c>
      <c r="R103" s="47">
        <f t="shared" ca="1" si="34"/>
        <v>-1.3754533137595338E-4</v>
      </c>
      <c r="S103" s="47"/>
      <c r="T103" s="47"/>
      <c r="U103" s="47"/>
      <c r="V103" s="47"/>
      <c r="W103" s="47"/>
      <c r="X103" s="47"/>
      <c r="Y103" s="47"/>
      <c r="Z103" s="47"/>
      <c r="AA103" s="47"/>
      <c r="AB103" s="47"/>
      <c r="AC103" s="47"/>
      <c r="AD103" s="47"/>
      <c r="AE103" s="47"/>
      <c r="AF103" s="47"/>
      <c r="AG103" s="47"/>
      <c r="AH103" s="47"/>
      <c r="AI103" s="47"/>
    </row>
    <row r="104" spans="1:35">
      <c r="A104" s="78"/>
      <c r="B104" s="78"/>
      <c r="C104" s="78"/>
      <c r="D104" s="79">
        <f t="shared" si="20"/>
        <v>0</v>
      </c>
      <c r="E104" s="79">
        <f t="shared" si="21"/>
        <v>0</v>
      </c>
      <c r="F104" s="72">
        <f t="shared" si="22"/>
        <v>0</v>
      </c>
      <c r="G104" s="72">
        <f t="shared" si="23"/>
        <v>0</v>
      </c>
      <c r="H104" s="72">
        <f t="shared" si="24"/>
        <v>0</v>
      </c>
      <c r="I104" s="72">
        <f t="shared" si="25"/>
        <v>0</v>
      </c>
      <c r="J104" s="72">
        <f t="shared" si="26"/>
        <v>0</v>
      </c>
      <c r="K104" s="72">
        <f t="shared" si="27"/>
        <v>0</v>
      </c>
      <c r="L104" s="72">
        <f t="shared" si="28"/>
        <v>0</v>
      </c>
      <c r="M104" s="72">
        <f t="shared" ca="1" si="29"/>
        <v>1.3754533137595338E-4</v>
      </c>
      <c r="N104" s="72">
        <f t="shared" ca="1" si="30"/>
        <v>0</v>
      </c>
      <c r="O104" s="80">
        <f t="shared" ca="1" si="31"/>
        <v>0</v>
      </c>
      <c r="P104" s="72">
        <f t="shared" ca="1" si="32"/>
        <v>0</v>
      </c>
      <c r="Q104" s="72">
        <f t="shared" ca="1" si="33"/>
        <v>0</v>
      </c>
      <c r="R104" s="47">
        <f t="shared" ca="1" si="34"/>
        <v>-1.3754533137595338E-4</v>
      </c>
      <c r="S104" s="47"/>
      <c r="T104" s="47"/>
      <c r="U104" s="47"/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  <c r="AH104" s="47"/>
      <c r="AI104" s="47"/>
    </row>
    <row r="105" spans="1:35">
      <c r="A105" s="78"/>
      <c r="B105" s="78"/>
      <c r="C105" s="78"/>
      <c r="D105" s="79">
        <f t="shared" si="20"/>
        <v>0</v>
      </c>
      <c r="E105" s="79">
        <f t="shared" si="21"/>
        <v>0</v>
      </c>
      <c r="F105" s="72">
        <f t="shared" si="22"/>
        <v>0</v>
      </c>
      <c r="G105" s="72">
        <f t="shared" si="23"/>
        <v>0</v>
      </c>
      <c r="H105" s="72">
        <f t="shared" si="24"/>
        <v>0</v>
      </c>
      <c r="I105" s="72">
        <f t="shared" si="25"/>
        <v>0</v>
      </c>
      <c r="J105" s="72">
        <f t="shared" si="26"/>
        <v>0</v>
      </c>
      <c r="K105" s="72">
        <f t="shared" si="27"/>
        <v>0</v>
      </c>
      <c r="L105" s="72">
        <f t="shared" si="28"/>
        <v>0</v>
      </c>
      <c r="M105" s="72">
        <f t="shared" ca="1" si="29"/>
        <v>1.3754533137595338E-4</v>
      </c>
      <c r="N105" s="72">
        <f t="shared" ca="1" si="30"/>
        <v>0</v>
      </c>
      <c r="O105" s="80">
        <f t="shared" ca="1" si="31"/>
        <v>0</v>
      </c>
      <c r="P105" s="72">
        <f t="shared" ca="1" si="32"/>
        <v>0</v>
      </c>
      <c r="Q105" s="72">
        <f t="shared" ca="1" si="33"/>
        <v>0</v>
      </c>
      <c r="R105" s="47">
        <f t="shared" ca="1" si="34"/>
        <v>-1.3754533137595338E-4</v>
      </c>
      <c r="S105" s="47"/>
      <c r="T105" s="47"/>
      <c r="U105" s="47"/>
      <c r="V105" s="47"/>
      <c r="W105" s="47"/>
      <c r="X105" s="47"/>
      <c r="Y105" s="47"/>
      <c r="Z105" s="47"/>
      <c r="AA105" s="47"/>
      <c r="AB105" s="47"/>
      <c r="AC105" s="47"/>
      <c r="AD105" s="47"/>
      <c r="AE105" s="47"/>
      <c r="AF105" s="47"/>
      <c r="AG105" s="47"/>
      <c r="AH105" s="47"/>
      <c r="AI105" s="47"/>
    </row>
    <row r="106" spans="1:35">
      <c r="A106" s="78"/>
      <c r="B106" s="78"/>
      <c r="C106" s="78"/>
      <c r="D106" s="79">
        <f t="shared" si="20"/>
        <v>0</v>
      </c>
      <c r="E106" s="79">
        <f t="shared" si="21"/>
        <v>0</v>
      </c>
      <c r="F106" s="72">
        <f t="shared" si="22"/>
        <v>0</v>
      </c>
      <c r="G106" s="72">
        <f t="shared" si="23"/>
        <v>0</v>
      </c>
      <c r="H106" s="72">
        <f t="shared" si="24"/>
        <v>0</v>
      </c>
      <c r="I106" s="72">
        <f t="shared" si="25"/>
        <v>0</v>
      </c>
      <c r="J106" s="72">
        <f t="shared" si="26"/>
        <v>0</v>
      </c>
      <c r="K106" s="72">
        <f t="shared" si="27"/>
        <v>0</v>
      </c>
      <c r="L106" s="72">
        <f t="shared" si="28"/>
        <v>0</v>
      </c>
      <c r="M106" s="72">
        <f t="shared" ca="1" si="29"/>
        <v>1.3754533137595338E-4</v>
      </c>
      <c r="N106" s="72">
        <f t="shared" ca="1" si="30"/>
        <v>0</v>
      </c>
      <c r="O106" s="80">
        <f t="shared" ca="1" si="31"/>
        <v>0</v>
      </c>
      <c r="P106" s="72">
        <f t="shared" ca="1" si="32"/>
        <v>0</v>
      </c>
      <c r="Q106" s="72">
        <f t="shared" ca="1" si="33"/>
        <v>0</v>
      </c>
      <c r="R106" s="47">
        <f t="shared" ca="1" si="34"/>
        <v>-1.3754533137595338E-4</v>
      </c>
      <c r="S106" s="47"/>
      <c r="T106" s="47"/>
      <c r="U106" s="47"/>
      <c r="V106" s="47"/>
      <c r="W106" s="47"/>
      <c r="X106" s="47"/>
      <c r="Y106" s="47"/>
      <c r="Z106" s="47"/>
      <c r="AA106" s="47"/>
      <c r="AB106" s="47"/>
      <c r="AC106" s="47"/>
      <c r="AD106" s="47"/>
      <c r="AE106" s="47"/>
      <c r="AF106" s="47"/>
      <c r="AG106" s="47"/>
      <c r="AH106" s="47"/>
      <c r="AI106" s="47"/>
    </row>
    <row r="107" spans="1:35">
      <c r="A107" s="78"/>
      <c r="B107" s="78"/>
      <c r="C107" s="78"/>
      <c r="D107" s="79">
        <f t="shared" si="20"/>
        <v>0</v>
      </c>
      <c r="E107" s="79">
        <f t="shared" si="21"/>
        <v>0</v>
      </c>
      <c r="F107" s="72">
        <f t="shared" si="22"/>
        <v>0</v>
      </c>
      <c r="G107" s="72">
        <f t="shared" si="23"/>
        <v>0</v>
      </c>
      <c r="H107" s="72">
        <f t="shared" si="24"/>
        <v>0</v>
      </c>
      <c r="I107" s="72">
        <f t="shared" si="25"/>
        <v>0</v>
      </c>
      <c r="J107" s="72">
        <f t="shared" si="26"/>
        <v>0</v>
      </c>
      <c r="K107" s="72">
        <f t="shared" si="27"/>
        <v>0</v>
      </c>
      <c r="L107" s="72">
        <f t="shared" si="28"/>
        <v>0</v>
      </c>
      <c r="M107" s="72">
        <f t="shared" ca="1" si="29"/>
        <v>1.3754533137595338E-4</v>
      </c>
      <c r="N107" s="72">
        <f t="shared" ca="1" si="30"/>
        <v>0</v>
      </c>
      <c r="O107" s="80">
        <f t="shared" ca="1" si="31"/>
        <v>0</v>
      </c>
      <c r="P107" s="72">
        <f t="shared" ca="1" si="32"/>
        <v>0</v>
      </c>
      <c r="Q107" s="72">
        <f t="shared" ca="1" si="33"/>
        <v>0</v>
      </c>
      <c r="R107" s="47">
        <f t="shared" ca="1" si="34"/>
        <v>-1.3754533137595338E-4</v>
      </c>
      <c r="S107" s="47"/>
      <c r="T107" s="47"/>
      <c r="U107" s="47"/>
      <c r="V107" s="47"/>
      <c r="W107" s="47"/>
      <c r="X107" s="47"/>
      <c r="Y107" s="47"/>
      <c r="Z107" s="47"/>
      <c r="AA107" s="47"/>
      <c r="AB107" s="47"/>
      <c r="AC107" s="47"/>
      <c r="AD107" s="47"/>
      <c r="AE107" s="47"/>
      <c r="AF107" s="47"/>
      <c r="AG107" s="47"/>
      <c r="AH107" s="47"/>
      <c r="AI107" s="47"/>
    </row>
    <row r="108" spans="1:35">
      <c r="A108" s="78"/>
      <c r="B108" s="78"/>
      <c r="C108" s="78"/>
      <c r="D108" s="79">
        <f t="shared" si="20"/>
        <v>0</v>
      </c>
      <c r="E108" s="79">
        <f t="shared" si="21"/>
        <v>0</v>
      </c>
      <c r="F108" s="72">
        <f t="shared" si="22"/>
        <v>0</v>
      </c>
      <c r="G108" s="72">
        <f t="shared" si="23"/>
        <v>0</v>
      </c>
      <c r="H108" s="72">
        <f t="shared" si="24"/>
        <v>0</v>
      </c>
      <c r="I108" s="72">
        <f t="shared" si="25"/>
        <v>0</v>
      </c>
      <c r="J108" s="72">
        <f t="shared" si="26"/>
        <v>0</v>
      </c>
      <c r="K108" s="72">
        <f t="shared" si="27"/>
        <v>0</v>
      </c>
      <c r="L108" s="72">
        <f t="shared" si="28"/>
        <v>0</v>
      </c>
      <c r="M108" s="72">
        <f t="shared" ca="1" si="29"/>
        <v>1.3754533137595338E-4</v>
      </c>
      <c r="N108" s="72">
        <f t="shared" ca="1" si="30"/>
        <v>0</v>
      </c>
      <c r="O108" s="80">
        <f t="shared" ca="1" si="31"/>
        <v>0</v>
      </c>
      <c r="P108" s="72">
        <f t="shared" ca="1" si="32"/>
        <v>0</v>
      </c>
      <c r="Q108" s="72">
        <f t="shared" ca="1" si="33"/>
        <v>0</v>
      </c>
      <c r="R108" s="47">
        <f t="shared" ca="1" si="34"/>
        <v>-1.3754533137595338E-4</v>
      </c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</row>
    <row r="109" spans="1:35">
      <c r="A109" s="78"/>
      <c r="B109" s="78"/>
      <c r="C109" s="78"/>
      <c r="D109" s="79">
        <f t="shared" si="20"/>
        <v>0</v>
      </c>
      <c r="E109" s="79">
        <f t="shared" si="21"/>
        <v>0</v>
      </c>
      <c r="F109" s="72">
        <f t="shared" si="22"/>
        <v>0</v>
      </c>
      <c r="G109" s="72">
        <f t="shared" si="23"/>
        <v>0</v>
      </c>
      <c r="H109" s="72">
        <f t="shared" si="24"/>
        <v>0</v>
      </c>
      <c r="I109" s="72">
        <f t="shared" si="25"/>
        <v>0</v>
      </c>
      <c r="J109" s="72">
        <f t="shared" si="26"/>
        <v>0</v>
      </c>
      <c r="K109" s="72">
        <f t="shared" si="27"/>
        <v>0</v>
      </c>
      <c r="L109" s="72">
        <f t="shared" si="28"/>
        <v>0</v>
      </c>
      <c r="M109" s="72">
        <f t="shared" ca="1" si="29"/>
        <v>1.3754533137595338E-4</v>
      </c>
      <c r="N109" s="72">
        <f t="shared" ca="1" si="30"/>
        <v>0</v>
      </c>
      <c r="O109" s="80">
        <f t="shared" ca="1" si="31"/>
        <v>0</v>
      </c>
      <c r="P109" s="72">
        <f t="shared" ca="1" si="32"/>
        <v>0</v>
      </c>
      <c r="Q109" s="72">
        <f t="shared" ca="1" si="33"/>
        <v>0</v>
      </c>
      <c r="R109" s="47">
        <f t="shared" ca="1" si="34"/>
        <v>-1.3754533137595338E-4</v>
      </c>
      <c r="S109" s="47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</row>
    <row r="110" spans="1:35">
      <c r="A110" s="78"/>
      <c r="B110" s="78"/>
      <c r="C110" s="78"/>
      <c r="D110" s="79">
        <f t="shared" si="20"/>
        <v>0</v>
      </c>
      <c r="E110" s="79">
        <f t="shared" si="21"/>
        <v>0</v>
      </c>
      <c r="F110" s="72">
        <f t="shared" si="22"/>
        <v>0</v>
      </c>
      <c r="G110" s="72">
        <f t="shared" si="23"/>
        <v>0</v>
      </c>
      <c r="H110" s="72">
        <f t="shared" si="24"/>
        <v>0</v>
      </c>
      <c r="I110" s="72">
        <f t="shared" si="25"/>
        <v>0</v>
      </c>
      <c r="J110" s="72">
        <f t="shared" si="26"/>
        <v>0</v>
      </c>
      <c r="K110" s="72">
        <f t="shared" si="27"/>
        <v>0</v>
      </c>
      <c r="L110" s="72">
        <f t="shared" si="28"/>
        <v>0</v>
      </c>
      <c r="M110" s="72">
        <f t="shared" ca="1" si="29"/>
        <v>1.3754533137595338E-4</v>
      </c>
      <c r="N110" s="72">
        <f t="shared" ca="1" si="30"/>
        <v>0</v>
      </c>
      <c r="O110" s="80">
        <f t="shared" ca="1" si="31"/>
        <v>0</v>
      </c>
      <c r="P110" s="72">
        <f t="shared" ca="1" si="32"/>
        <v>0</v>
      </c>
      <c r="Q110" s="72">
        <f t="shared" ca="1" si="33"/>
        <v>0</v>
      </c>
      <c r="R110" s="47">
        <f t="shared" ca="1" si="34"/>
        <v>-1.3754533137595338E-4</v>
      </c>
      <c r="S110" s="47"/>
      <c r="T110" s="47"/>
      <c r="U110" s="47"/>
      <c r="V110" s="47"/>
      <c r="W110" s="47"/>
      <c r="X110" s="47"/>
      <c r="Y110" s="47"/>
      <c r="Z110" s="47"/>
      <c r="AA110" s="47"/>
      <c r="AB110" s="47"/>
      <c r="AC110" s="47"/>
      <c r="AD110" s="47"/>
      <c r="AE110" s="47"/>
      <c r="AF110" s="47"/>
      <c r="AG110" s="47"/>
      <c r="AH110" s="47"/>
      <c r="AI110" s="47"/>
    </row>
    <row r="111" spans="1:35">
      <c r="A111" s="78"/>
      <c r="B111" s="78"/>
      <c r="C111" s="78"/>
      <c r="D111" s="79">
        <f t="shared" si="20"/>
        <v>0</v>
      </c>
      <c r="E111" s="79">
        <f t="shared" si="21"/>
        <v>0</v>
      </c>
      <c r="F111" s="72">
        <f t="shared" si="22"/>
        <v>0</v>
      </c>
      <c r="G111" s="72">
        <f t="shared" si="23"/>
        <v>0</v>
      </c>
      <c r="H111" s="72">
        <f t="shared" si="24"/>
        <v>0</v>
      </c>
      <c r="I111" s="72">
        <f t="shared" si="25"/>
        <v>0</v>
      </c>
      <c r="J111" s="72">
        <f t="shared" si="26"/>
        <v>0</v>
      </c>
      <c r="K111" s="72">
        <f t="shared" si="27"/>
        <v>0</v>
      </c>
      <c r="L111" s="72">
        <f t="shared" si="28"/>
        <v>0</v>
      </c>
      <c r="M111" s="72">
        <f t="shared" ca="1" si="29"/>
        <v>1.3754533137595338E-4</v>
      </c>
      <c r="N111" s="72">
        <f t="shared" ca="1" si="30"/>
        <v>0</v>
      </c>
      <c r="O111" s="80">
        <f t="shared" ca="1" si="31"/>
        <v>0</v>
      </c>
      <c r="P111" s="72">
        <f t="shared" ca="1" si="32"/>
        <v>0</v>
      </c>
      <c r="Q111" s="72">
        <f t="shared" ca="1" si="33"/>
        <v>0</v>
      </c>
      <c r="R111" s="47">
        <f t="shared" ca="1" si="34"/>
        <v>-1.3754533137595338E-4</v>
      </c>
      <c r="S111" s="47"/>
      <c r="T111" s="47"/>
      <c r="U111" s="47"/>
      <c r="V111" s="47"/>
      <c r="W111" s="47"/>
      <c r="X111" s="47"/>
      <c r="Y111" s="47"/>
      <c r="Z111" s="47"/>
      <c r="AA111" s="47"/>
      <c r="AB111" s="47"/>
      <c r="AC111" s="47"/>
      <c r="AD111" s="47"/>
      <c r="AE111" s="47"/>
      <c r="AF111" s="47"/>
      <c r="AG111" s="47"/>
      <c r="AH111" s="47"/>
      <c r="AI111" s="47"/>
    </row>
    <row r="112" spans="1:35">
      <c r="A112" s="78"/>
      <c r="B112" s="78"/>
      <c r="C112" s="78"/>
      <c r="D112" s="79">
        <f t="shared" si="20"/>
        <v>0</v>
      </c>
      <c r="E112" s="79">
        <f t="shared" si="21"/>
        <v>0</v>
      </c>
      <c r="F112" s="72">
        <f t="shared" si="22"/>
        <v>0</v>
      </c>
      <c r="G112" s="72">
        <f t="shared" si="23"/>
        <v>0</v>
      </c>
      <c r="H112" s="72">
        <f t="shared" si="24"/>
        <v>0</v>
      </c>
      <c r="I112" s="72">
        <f t="shared" si="25"/>
        <v>0</v>
      </c>
      <c r="J112" s="72">
        <f t="shared" si="26"/>
        <v>0</v>
      </c>
      <c r="K112" s="72">
        <f t="shared" si="27"/>
        <v>0</v>
      </c>
      <c r="L112" s="72">
        <f t="shared" si="28"/>
        <v>0</v>
      </c>
      <c r="M112" s="72">
        <f t="shared" ca="1" si="29"/>
        <v>1.3754533137595338E-4</v>
      </c>
      <c r="N112" s="72">
        <f t="shared" ca="1" si="30"/>
        <v>0</v>
      </c>
      <c r="O112" s="80">
        <f t="shared" ca="1" si="31"/>
        <v>0</v>
      </c>
      <c r="P112" s="72">
        <f t="shared" ca="1" si="32"/>
        <v>0</v>
      </c>
      <c r="Q112" s="72">
        <f t="shared" ca="1" si="33"/>
        <v>0</v>
      </c>
      <c r="R112" s="47">
        <f t="shared" ca="1" si="34"/>
        <v>-1.3754533137595338E-4</v>
      </c>
      <c r="S112" s="47"/>
      <c r="T112" s="47"/>
      <c r="U112" s="47"/>
      <c r="V112" s="47"/>
      <c r="W112" s="47"/>
      <c r="X112" s="47"/>
      <c r="Y112" s="47"/>
      <c r="Z112" s="47"/>
      <c r="AA112" s="47"/>
      <c r="AB112" s="47"/>
      <c r="AC112" s="47"/>
      <c r="AD112" s="47"/>
      <c r="AE112" s="47"/>
      <c r="AF112" s="47"/>
      <c r="AG112" s="47"/>
      <c r="AH112" s="47"/>
      <c r="AI112" s="47"/>
    </row>
    <row r="113" spans="1:35">
      <c r="A113" s="78"/>
      <c r="B113" s="78"/>
      <c r="C113" s="78"/>
      <c r="D113" s="79">
        <f t="shared" si="20"/>
        <v>0</v>
      </c>
      <c r="E113" s="79">
        <f t="shared" si="21"/>
        <v>0</v>
      </c>
      <c r="F113" s="72">
        <f t="shared" si="22"/>
        <v>0</v>
      </c>
      <c r="G113" s="72">
        <f t="shared" si="23"/>
        <v>0</v>
      </c>
      <c r="H113" s="72">
        <f t="shared" si="24"/>
        <v>0</v>
      </c>
      <c r="I113" s="72">
        <f t="shared" si="25"/>
        <v>0</v>
      </c>
      <c r="J113" s="72">
        <f t="shared" si="26"/>
        <v>0</v>
      </c>
      <c r="K113" s="72">
        <f t="shared" si="27"/>
        <v>0</v>
      </c>
      <c r="L113" s="72">
        <f t="shared" si="28"/>
        <v>0</v>
      </c>
      <c r="M113" s="72">
        <f t="shared" ca="1" si="29"/>
        <v>1.3754533137595338E-4</v>
      </c>
      <c r="N113" s="72">
        <f t="shared" ca="1" si="30"/>
        <v>0</v>
      </c>
      <c r="O113" s="80">
        <f t="shared" ca="1" si="31"/>
        <v>0</v>
      </c>
      <c r="P113" s="72">
        <f t="shared" ca="1" si="32"/>
        <v>0</v>
      </c>
      <c r="Q113" s="72">
        <f t="shared" ca="1" si="33"/>
        <v>0</v>
      </c>
      <c r="R113" s="47">
        <f t="shared" ca="1" si="34"/>
        <v>-1.3754533137595338E-4</v>
      </c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</row>
    <row r="114" spans="1:35">
      <c r="A114" s="78"/>
      <c r="B114" s="78"/>
      <c r="C114" s="78"/>
      <c r="D114" s="79">
        <f t="shared" si="20"/>
        <v>0</v>
      </c>
      <c r="E114" s="79">
        <f t="shared" si="21"/>
        <v>0</v>
      </c>
      <c r="F114" s="72">
        <f t="shared" si="22"/>
        <v>0</v>
      </c>
      <c r="G114" s="72">
        <f t="shared" si="23"/>
        <v>0</v>
      </c>
      <c r="H114" s="72">
        <f t="shared" si="24"/>
        <v>0</v>
      </c>
      <c r="I114" s="72">
        <f t="shared" si="25"/>
        <v>0</v>
      </c>
      <c r="J114" s="72">
        <f t="shared" si="26"/>
        <v>0</v>
      </c>
      <c r="K114" s="72">
        <f t="shared" si="27"/>
        <v>0</v>
      </c>
      <c r="L114" s="72">
        <f t="shared" si="28"/>
        <v>0</v>
      </c>
      <c r="M114" s="72">
        <f t="shared" ca="1" si="29"/>
        <v>1.3754533137595338E-4</v>
      </c>
      <c r="N114" s="72">
        <f t="shared" ca="1" si="30"/>
        <v>0</v>
      </c>
      <c r="O114" s="80">
        <f t="shared" ca="1" si="31"/>
        <v>0</v>
      </c>
      <c r="P114" s="72">
        <f t="shared" ca="1" si="32"/>
        <v>0</v>
      </c>
      <c r="Q114" s="72">
        <f t="shared" ca="1" si="33"/>
        <v>0</v>
      </c>
      <c r="R114" s="47">
        <f t="shared" ca="1" si="34"/>
        <v>-1.3754533137595338E-4</v>
      </c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</row>
    <row r="115" spans="1:35">
      <c r="A115" s="78"/>
      <c r="B115" s="78"/>
      <c r="C115" s="78"/>
      <c r="D115" s="79">
        <f t="shared" si="20"/>
        <v>0</v>
      </c>
      <c r="E115" s="79">
        <f t="shared" si="21"/>
        <v>0</v>
      </c>
      <c r="F115" s="72">
        <f t="shared" si="22"/>
        <v>0</v>
      </c>
      <c r="G115" s="72">
        <f t="shared" si="23"/>
        <v>0</v>
      </c>
      <c r="H115" s="72">
        <f t="shared" si="24"/>
        <v>0</v>
      </c>
      <c r="I115" s="72">
        <f t="shared" si="25"/>
        <v>0</v>
      </c>
      <c r="J115" s="72">
        <f t="shared" si="26"/>
        <v>0</v>
      </c>
      <c r="K115" s="72">
        <f t="shared" si="27"/>
        <v>0</v>
      </c>
      <c r="L115" s="72">
        <f t="shared" si="28"/>
        <v>0</v>
      </c>
      <c r="M115" s="72">
        <f t="shared" ca="1" si="29"/>
        <v>1.3754533137595338E-4</v>
      </c>
      <c r="N115" s="72">
        <f t="shared" ca="1" si="30"/>
        <v>0</v>
      </c>
      <c r="O115" s="80">
        <f t="shared" ca="1" si="31"/>
        <v>0</v>
      </c>
      <c r="P115" s="72">
        <f t="shared" ca="1" si="32"/>
        <v>0</v>
      </c>
      <c r="Q115" s="72">
        <f t="shared" ca="1" si="33"/>
        <v>0</v>
      </c>
      <c r="R115" s="47">
        <f t="shared" ca="1" si="34"/>
        <v>-1.3754533137595338E-4</v>
      </c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  <c r="AD115" s="47"/>
      <c r="AE115" s="47"/>
      <c r="AF115" s="47"/>
      <c r="AG115" s="47"/>
      <c r="AH115" s="47"/>
      <c r="AI115" s="47"/>
    </row>
    <row r="116" spans="1:35">
      <c r="A116" s="78"/>
      <c r="B116" s="78"/>
      <c r="C116" s="78"/>
      <c r="D116" s="79">
        <f t="shared" si="20"/>
        <v>0</v>
      </c>
      <c r="E116" s="79">
        <f t="shared" si="21"/>
        <v>0</v>
      </c>
      <c r="F116" s="72">
        <f t="shared" si="22"/>
        <v>0</v>
      </c>
      <c r="G116" s="72">
        <f t="shared" si="23"/>
        <v>0</v>
      </c>
      <c r="H116" s="72">
        <f t="shared" si="24"/>
        <v>0</v>
      </c>
      <c r="I116" s="72">
        <f t="shared" si="25"/>
        <v>0</v>
      </c>
      <c r="J116" s="72">
        <f t="shared" si="26"/>
        <v>0</v>
      </c>
      <c r="K116" s="72">
        <f t="shared" si="27"/>
        <v>0</v>
      </c>
      <c r="L116" s="72">
        <f t="shared" si="28"/>
        <v>0</v>
      </c>
      <c r="M116" s="72">
        <f t="shared" ca="1" si="29"/>
        <v>1.3754533137595338E-4</v>
      </c>
      <c r="N116" s="72">
        <f t="shared" ca="1" si="30"/>
        <v>0</v>
      </c>
      <c r="O116" s="80">
        <f t="shared" ca="1" si="31"/>
        <v>0</v>
      </c>
      <c r="P116" s="72">
        <f t="shared" ca="1" si="32"/>
        <v>0</v>
      </c>
      <c r="Q116" s="72">
        <f t="shared" ca="1" si="33"/>
        <v>0</v>
      </c>
      <c r="R116" s="47">
        <f t="shared" ca="1" si="34"/>
        <v>-1.3754533137595338E-4</v>
      </c>
      <c r="S116" s="47"/>
      <c r="T116" s="47"/>
      <c r="U116" s="47"/>
      <c r="V116" s="47"/>
      <c r="W116" s="47"/>
      <c r="X116" s="47"/>
      <c r="Y116" s="47"/>
      <c r="Z116" s="47"/>
      <c r="AA116" s="47"/>
      <c r="AB116" s="47"/>
      <c r="AC116" s="47"/>
      <c r="AD116" s="47"/>
      <c r="AE116" s="47"/>
      <c r="AF116" s="47"/>
      <c r="AG116" s="47"/>
      <c r="AH116" s="47"/>
      <c r="AI116" s="47"/>
    </row>
    <row r="117" spans="1:35">
      <c r="A117" s="78"/>
      <c r="B117" s="78"/>
      <c r="C117" s="78"/>
      <c r="D117" s="79">
        <f t="shared" si="20"/>
        <v>0</v>
      </c>
      <c r="E117" s="79">
        <f t="shared" si="21"/>
        <v>0</v>
      </c>
      <c r="F117" s="72">
        <f t="shared" si="22"/>
        <v>0</v>
      </c>
      <c r="G117" s="72">
        <f t="shared" si="23"/>
        <v>0</v>
      </c>
      <c r="H117" s="72">
        <f t="shared" si="24"/>
        <v>0</v>
      </c>
      <c r="I117" s="72">
        <f t="shared" si="25"/>
        <v>0</v>
      </c>
      <c r="J117" s="72">
        <f t="shared" si="26"/>
        <v>0</v>
      </c>
      <c r="K117" s="72">
        <f t="shared" si="27"/>
        <v>0</v>
      </c>
      <c r="L117" s="72">
        <f t="shared" si="28"/>
        <v>0</v>
      </c>
      <c r="M117" s="72">
        <f t="shared" ca="1" si="29"/>
        <v>1.3754533137595338E-4</v>
      </c>
      <c r="N117" s="72">
        <f t="shared" ca="1" si="30"/>
        <v>0</v>
      </c>
      <c r="O117" s="80">
        <f t="shared" ca="1" si="31"/>
        <v>0</v>
      </c>
      <c r="P117" s="72">
        <f t="shared" ca="1" si="32"/>
        <v>0</v>
      </c>
      <c r="Q117" s="72">
        <f t="shared" ca="1" si="33"/>
        <v>0</v>
      </c>
      <c r="R117" s="47">
        <f t="shared" ca="1" si="34"/>
        <v>-1.3754533137595338E-4</v>
      </c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</row>
    <row r="118" spans="1:35">
      <c r="A118" s="78"/>
      <c r="B118" s="78"/>
      <c r="C118" s="78"/>
      <c r="D118" s="79">
        <f t="shared" si="20"/>
        <v>0</v>
      </c>
      <c r="E118" s="79">
        <f t="shared" si="21"/>
        <v>0</v>
      </c>
      <c r="F118" s="72">
        <f t="shared" si="22"/>
        <v>0</v>
      </c>
      <c r="G118" s="72">
        <f t="shared" si="23"/>
        <v>0</v>
      </c>
      <c r="H118" s="72">
        <f t="shared" si="24"/>
        <v>0</v>
      </c>
      <c r="I118" s="72">
        <f t="shared" si="25"/>
        <v>0</v>
      </c>
      <c r="J118" s="72">
        <f t="shared" si="26"/>
        <v>0</v>
      </c>
      <c r="K118" s="72">
        <f t="shared" si="27"/>
        <v>0</v>
      </c>
      <c r="L118" s="72">
        <f t="shared" si="28"/>
        <v>0</v>
      </c>
      <c r="M118" s="72">
        <f t="shared" ca="1" si="29"/>
        <v>1.3754533137595338E-4</v>
      </c>
      <c r="N118" s="72">
        <f t="shared" ca="1" si="30"/>
        <v>0</v>
      </c>
      <c r="O118" s="80">
        <f t="shared" ca="1" si="31"/>
        <v>0</v>
      </c>
      <c r="P118" s="72">
        <f t="shared" ca="1" si="32"/>
        <v>0</v>
      </c>
      <c r="Q118" s="72">
        <f t="shared" ca="1" si="33"/>
        <v>0</v>
      </c>
      <c r="R118" s="47">
        <f t="shared" ca="1" si="34"/>
        <v>-1.3754533137595338E-4</v>
      </c>
      <c r="S118" s="47"/>
      <c r="T118" s="47"/>
      <c r="U118" s="47"/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</row>
    <row r="119" spans="1:35">
      <c r="A119" s="78"/>
      <c r="B119" s="78"/>
      <c r="C119" s="78"/>
      <c r="D119" s="79">
        <f t="shared" si="20"/>
        <v>0</v>
      </c>
      <c r="E119" s="79">
        <f t="shared" si="21"/>
        <v>0</v>
      </c>
      <c r="F119" s="72">
        <f t="shared" si="22"/>
        <v>0</v>
      </c>
      <c r="G119" s="72">
        <f t="shared" si="23"/>
        <v>0</v>
      </c>
      <c r="H119" s="72">
        <f t="shared" si="24"/>
        <v>0</v>
      </c>
      <c r="I119" s="72">
        <f t="shared" si="25"/>
        <v>0</v>
      </c>
      <c r="J119" s="72">
        <f t="shared" si="26"/>
        <v>0</v>
      </c>
      <c r="K119" s="72">
        <f t="shared" si="27"/>
        <v>0</v>
      </c>
      <c r="L119" s="72">
        <f t="shared" si="28"/>
        <v>0</v>
      </c>
      <c r="M119" s="72">
        <f t="shared" ca="1" si="29"/>
        <v>1.3754533137595338E-4</v>
      </c>
      <c r="N119" s="72">
        <f t="shared" ca="1" si="30"/>
        <v>0</v>
      </c>
      <c r="O119" s="80">
        <f t="shared" ca="1" si="31"/>
        <v>0</v>
      </c>
      <c r="P119" s="72">
        <f t="shared" ca="1" si="32"/>
        <v>0</v>
      </c>
      <c r="Q119" s="72">
        <f t="shared" ca="1" si="33"/>
        <v>0</v>
      </c>
      <c r="R119" s="47">
        <f t="shared" ca="1" si="34"/>
        <v>-1.3754533137595338E-4</v>
      </c>
      <c r="S119" s="47"/>
      <c r="T119" s="47"/>
      <c r="U119" s="47"/>
      <c r="V119" s="47"/>
      <c r="W119" s="47"/>
      <c r="X119" s="47"/>
      <c r="Y119" s="47"/>
      <c r="Z119" s="47"/>
      <c r="AA119" s="47"/>
      <c r="AB119" s="47"/>
      <c r="AC119" s="47"/>
      <c r="AD119" s="47"/>
      <c r="AE119" s="47"/>
      <c r="AF119" s="47"/>
      <c r="AG119" s="47"/>
      <c r="AH119" s="47"/>
      <c r="AI119" s="47"/>
    </row>
    <row r="120" spans="1:35">
      <c r="A120" s="78"/>
      <c r="B120" s="78"/>
      <c r="C120" s="78"/>
      <c r="D120" s="79">
        <f t="shared" si="20"/>
        <v>0</v>
      </c>
      <c r="E120" s="79">
        <f t="shared" si="21"/>
        <v>0</v>
      </c>
      <c r="F120" s="72">
        <f t="shared" si="22"/>
        <v>0</v>
      </c>
      <c r="G120" s="72">
        <f t="shared" si="23"/>
        <v>0</v>
      </c>
      <c r="H120" s="72">
        <f t="shared" si="24"/>
        <v>0</v>
      </c>
      <c r="I120" s="72">
        <f t="shared" si="25"/>
        <v>0</v>
      </c>
      <c r="J120" s="72">
        <f t="shared" si="26"/>
        <v>0</v>
      </c>
      <c r="K120" s="72">
        <f t="shared" si="27"/>
        <v>0</v>
      </c>
      <c r="L120" s="72">
        <f t="shared" si="28"/>
        <v>0</v>
      </c>
      <c r="M120" s="72">
        <f t="shared" ca="1" si="29"/>
        <v>1.3754533137595338E-4</v>
      </c>
      <c r="N120" s="72">
        <f t="shared" ca="1" si="30"/>
        <v>0</v>
      </c>
      <c r="O120" s="80">
        <f t="shared" ca="1" si="31"/>
        <v>0</v>
      </c>
      <c r="P120" s="72">
        <f t="shared" ca="1" si="32"/>
        <v>0</v>
      </c>
      <c r="Q120" s="72">
        <f t="shared" ca="1" si="33"/>
        <v>0</v>
      </c>
      <c r="R120" s="47">
        <f t="shared" ca="1" si="34"/>
        <v>-1.3754533137595338E-4</v>
      </c>
      <c r="S120" s="47"/>
      <c r="T120" s="47"/>
      <c r="U120" s="47"/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</row>
    <row r="121" spans="1:35">
      <c r="A121" s="78"/>
      <c r="B121" s="78"/>
      <c r="C121" s="78"/>
      <c r="D121" s="79">
        <f t="shared" si="20"/>
        <v>0</v>
      </c>
      <c r="E121" s="79">
        <f t="shared" si="21"/>
        <v>0</v>
      </c>
      <c r="F121" s="72">
        <f t="shared" si="22"/>
        <v>0</v>
      </c>
      <c r="G121" s="72">
        <f t="shared" si="23"/>
        <v>0</v>
      </c>
      <c r="H121" s="72">
        <f t="shared" si="24"/>
        <v>0</v>
      </c>
      <c r="I121" s="72">
        <f t="shared" si="25"/>
        <v>0</v>
      </c>
      <c r="J121" s="72">
        <f t="shared" si="26"/>
        <v>0</v>
      </c>
      <c r="K121" s="72">
        <f t="shared" si="27"/>
        <v>0</v>
      </c>
      <c r="L121" s="72">
        <f t="shared" si="28"/>
        <v>0</v>
      </c>
      <c r="M121" s="72">
        <f t="shared" ca="1" si="29"/>
        <v>1.3754533137595338E-4</v>
      </c>
      <c r="N121" s="72">
        <f t="shared" ca="1" si="30"/>
        <v>0</v>
      </c>
      <c r="O121" s="80">
        <f t="shared" ca="1" si="31"/>
        <v>0</v>
      </c>
      <c r="P121" s="72">
        <f t="shared" ca="1" si="32"/>
        <v>0</v>
      </c>
      <c r="Q121" s="72">
        <f t="shared" ca="1" si="33"/>
        <v>0</v>
      </c>
      <c r="R121" s="47">
        <f t="shared" ca="1" si="34"/>
        <v>-1.3754533137595338E-4</v>
      </c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</row>
    <row r="122" spans="1:35">
      <c r="A122" s="78"/>
      <c r="B122" s="78"/>
      <c r="C122" s="78"/>
      <c r="D122" s="79">
        <f t="shared" si="20"/>
        <v>0</v>
      </c>
      <c r="E122" s="79">
        <f t="shared" si="21"/>
        <v>0</v>
      </c>
      <c r="F122" s="72">
        <f t="shared" si="22"/>
        <v>0</v>
      </c>
      <c r="G122" s="72">
        <f t="shared" si="23"/>
        <v>0</v>
      </c>
      <c r="H122" s="72">
        <f t="shared" si="24"/>
        <v>0</v>
      </c>
      <c r="I122" s="72">
        <f t="shared" si="25"/>
        <v>0</v>
      </c>
      <c r="J122" s="72">
        <f t="shared" si="26"/>
        <v>0</v>
      </c>
      <c r="K122" s="72">
        <f t="shared" si="27"/>
        <v>0</v>
      </c>
      <c r="L122" s="72">
        <f t="shared" si="28"/>
        <v>0</v>
      </c>
      <c r="M122" s="72">
        <f t="shared" ca="1" si="29"/>
        <v>1.3754533137595338E-4</v>
      </c>
      <c r="N122" s="72">
        <f t="shared" ca="1" si="30"/>
        <v>0</v>
      </c>
      <c r="O122" s="80">
        <f t="shared" ca="1" si="31"/>
        <v>0</v>
      </c>
      <c r="P122" s="72">
        <f t="shared" ca="1" si="32"/>
        <v>0</v>
      </c>
      <c r="Q122" s="72">
        <f t="shared" ca="1" si="33"/>
        <v>0</v>
      </c>
      <c r="R122" s="47">
        <f t="shared" ca="1" si="34"/>
        <v>-1.3754533137595338E-4</v>
      </c>
      <c r="S122" s="47"/>
      <c r="T122" s="47"/>
      <c r="U122" s="47"/>
      <c r="V122" s="47"/>
      <c r="W122" s="47"/>
      <c r="X122" s="47"/>
      <c r="Y122" s="47"/>
      <c r="Z122" s="47"/>
      <c r="AA122" s="47"/>
      <c r="AB122" s="47"/>
      <c r="AC122" s="47"/>
      <c r="AD122" s="47"/>
      <c r="AE122" s="47"/>
      <c r="AF122" s="47"/>
      <c r="AG122" s="47"/>
      <c r="AH122" s="47"/>
      <c r="AI122" s="47"/>
    </row>
    <row r="123" spans="1:35">
      <c r="A123" s="78"/>
      <c r="B123" s="78"/>
      <c r="C123" s="78"/>
      <c r="D123" s="79">
        <f t="shared" si="20"/>
        <v>0</v>
      </c>
      <c r="E123" s="79">
        <f t="shared" si="21"/>
        <v>0</v>
      </c>
      <c r="F123" s="72">
        <f t="shared" si="22"/>
        <v>0</v>
      </c>
      <c r="G123" s="72">
        <f t="shared" si="23"/>
        <v>0</v>
      </c>
      <c r="H123" s="72">
        <f t="shared" si="24"/>
        <v>0</v>
      </c>
      <c r="I123" s="72">
        <f t="shared" si="25"/>
        <v>0</v>
      </c>
      <c r="J123" s="72">
        <f t="shared" si="26"/>
        <v>0</v>
      </c>
      <c r="K123" s="72">
        <f t="shared" si="27"/>
        <v>0</v>
      </c>
      <c r="L123" s="72">
        <f t="shared" si="28"/>
        <v>0</v>
      </c>
      <c r="M123" s="72">
        <f t="shared" ca="1" si="29"/>
        <v>1.3754533137595338E-4</v>
      </c>
      <c r="N123" s="72">
        <f t="shared" ca="1" si="30"/>
        <v>0</v>
      </c>
      <c r="O123" s="80">
        <f t="shared" ca="1" si="31"/>
        <v>0</v>
      </c>
      <c r="P123" s="72">
        <f t="shared" ca="1" si="32"/>
        <v>0</v>
      </c>
      <c r="Q123" s="72">
        <f t="shared" ca="1" si="33"/>
        <v>0</v>
      </c>
      <c r="R123" s="47">
        <f t="shared" ca="1" si="34"/>
        <v>-1.3754533137595338E-4</v>
      </c>
      <c r="S123" s="47"/>
      <c r="T123" s="47"/>
      <c r="U123" s="47"/>
      <c r="V123" s="47"/>
      <c r="W123" s="47"/>
      <c r="X123" s="47"/>
      <c r="Y123" s="47"/>
      <c r="Z123" s="47"/>
      <c r="AA123" s="47"/>
      <c r="AB123" s="47"/>
      <c r="AC123" s="47"/>
      <c r="AD123" s="47"/>
      <c r="AE123" s="47"/>
      <c r="AF123" s="47"/>
      <c r="AG123" s="47"/>
      <c r="AH123" s="47"/>
      <c r="AI123" s="47"/>
    </row>
    <row r="124" spans="1:35">
      <c r="A124" s="78"/>
      <c r="B124" s="78"/>
      <c r="C124" s="78"/>
      <c r="D124" s="79">
        <f t="shared" si="20"/>
        <v>0</v>
      </c>
      <c r="E124" s="79">
        <f t="shared" si="21"/>
        <v>0</v>
      </c>
      <c r="F124" s="72">
        <f t="shared" si="22"/>
        <v>0</v>
      </c>
      <c r="G124" s="72">
        <f t="shared" si="23"/>
        <v>0</v>
      </c>
      <c r="H124" s="72">
        <f t="shared" si="24"/>
        <v>0</v>
      </c>
      <c r="I124" s="72">
        <f t="shared" si="25"/>
        <v>0</v>
      </c>
      <c r="J124" s="72">
        <f t="shared" si="26"/>
        <v>0</v>
      </c>
      <c r="K124" s="72">
        <f t="shared" si="27"/>
        <v>0</v>
      </c>
      <c r="L124" s="72">
        <f t="shared" si="28"/>
        <v>0</v>
      </c>
      <c r="M124" s="72">
        <f t="shared" ca="1" si="29"/>
        <v>1.3754533137595338E-4</v>
      </c>
      <c r="N124" s="72">
        <f t="shared" ca="1" si="30"/>
        <v>0</v>
      </c>
      <c r="O124" s="80">
        <f t="shared" ca="1" si="31"/>
        <v>0</v>
      </c>
      <c r="P124" s="72">
        <f t="shared" ca="1" si="32"/>
        <v>0</v>
      </c>
      <c r="Q124" s="72">
        <f t="shared" ca="1" si="33"/>
        <v>0</v>
      </c>
      <c r="R124" s="47">
        <f t="shared" ca="1" si="34"/>
        <v>-1.3754533137595338E-4</v>
      </c>
      <c r="S124" s="47"/>
      <c r="T124" s="47"/>
      <c r="U124" s="47"/>
      <c r="V124" s="47"/>
      <c r="W124" s="47"/>
      <c r="X124" s="47"/>
      <c r="Y124" s="47"/>
      <c r="Z124" s="47"/>
      <c r="AA124" s="47"/>
      <c r="AB124" s="47"/>
      <c r="AC124" s="47"/>
      <c r="AD124" s="47"/>
      <c r="AE124" s="47"/>
      <c r="AF124" s="47"/>
      <c r="AG124" s="47"/>
      <c r="AH124" s="47"/>
      <c r="AI124" s="47"/>
    </row>
    <row r="125" spans="1:35">
      <c r="A125" s="78"/>
      <c r="B125" s="78"/>
      <c r="C125" s="78"/>
      <c r="D125" s="79">
        <f t="shared" si="20"/>
        <v>0</v>
      </c>
      <c r="E125" s="79">
        <f t="shared" si="21"/>
        <v>0</v>
      </c>
      <c r="F125" s="72">
        <f t="shared" si="22"/>
        <v>0</v>
      </c>
      <c r="G125" s="72">
        <f t="shared" si="23"/>
        <v>0</v>
      </c>
      <c r="H125" s="72">
        <f t="shared" si="24"/>
        <v>0</v>
      </c>
      <c r="I125" s="72">
        <f t="shared" si="25"/>
        <v>0</v>
      </c>
      <c r="J125" s="72">
        <f t="shared" si="26"/>
        <v>0</v>
      </c>
      <c r="K125" s="72">
        <f t="shared" si="27"/>
        <v>0</v>
      </c>
      <c r="L125" s="72">
        <f t="shared" si="28"/>
        <v>0</v>
      </c>
      <c r="M125" s="72">
        <f t="shared" ca="1" si="29"/>
        <v>1.3754533137595338E-4</v>
      </c>
      <c r="N125" s="72">
        <f t="shared" ca="1" si="30"/>
        <v>0</v>
      </c>
      <c r="O125" s="80">
        <f t="shared" ca="1" si="31"/>
        <v>0</v>
      </c>
      <c r="P125" s="72">
        <f t="shared" ca="1" si="32"/>
        <v>0</v>
      </c>
      <c r="Q125" s="72">
        <f t="shared" ca="1" si="33"/>
        <v>0</v>
      </c>
      <c r="R125" s="47">
        <f t="shared" ca="1" si="34"/>
        <v>-1.3754533137595338E-4</v>
      </c>
      <c r="S125" s="47"/>
      <c r="T125" s="47"/>
      <c r="U125" s="47"/>
      <c r="V125" s="47"/>
      <c r="W125" s="47"/>
      <c r="X125" s="47"/>
      <c r="Y125" s="47"/>
      <c r="Z125" s="47"/>
      <c r="AA125" s="47"/>
      <c r="AB125" s="47"/>
      <c r="AC125" s="47"/>
      <c r="AD125" s="47"/>
      <c r="AE125" s="47"/>
      <c r="AF125" s="47"/>
      <c r="AG125" s="47"/>
      <c r="AH125" s="47"/>
      <c r="AI125" s="47"/>
    </row>
    <row r="126" spans="1:35">
      <c r="A126" s="78"/>
      <c r="B126" s="78"/>
      <c r="C126" s="78"/>
      <c r="D126" s="79">
        <f t="shared" si="20"/>
        <v>0</v>
      </c>
      <c r="E126" s="79">
        <f t="shared" si="21"/>
        <v>0</v>
      </c>
      <c r="F126" s="72">
        <f t="shared" si="22"/>
        <v>0</v>
      </c>
      <c r="G126" s="72">
        <f t="shared" si="23"/>
        <v>0</v>
      </c>
      <c r="H126" s="72">
        <f t="shared" si="24"/>
        <v>0</v>
      </c>
      <c r="I126" s="72">
        <f t="shared" si="25"/>
        <v>0</v>
      </c>
      <c r="J126" s="72">
        <f t="shared" si="26"/>
        <v>0</v>
      </c>
      <c r="K126" s="72">
        <f t="shared" si="27"/>
        <v>0</v>
      </c>
      <c r="L126" s="72">
        <f t="shared" si="28"/>
        <v>0</v>
      </c>
      <c r="M126" s="72">
        <f t="shared" ca="1" si="29"/>
        <v>1.3754533137595338E-4</v>
      </c>
      <c r="N126" s="72">
        <f t="shared" ca="1" si="30"/>
        <v>0</v>
      </c>
      <c r="O126" s="80">
        <f t="shared" ca="1" si="31"/>
        <v>0</v>
      </c>
      <c r="P126" s="72">
        <f t="shared" ca="1" si="32"/>
        <v>0</v>
      </c>
      <c r="Q126" s="72">
        <f t="shared" ca="1" si="33"/>
        <v>0</v>
      </c>
      <c r="R126" s="47">
        <f t="shared" ca="1" si="34"/>
        <v>-1.3754533137595338E-4</v>
      </c>
      <c r="S126" s="47"/>
      <c r="T126" s="47"/>
      <c r="U126" s="47"/>
      <c r="V126" s="47"/>
      <c r="W126" s="47"/>
      <c r="X126" s="47"/>
      <c r="Y126" s="47"/>
      <c r="Z126" s="47"/>
      <c r="AA126" s="47"/>
      <c r="AB126" s="47"/>
      <c r="AC126" s="47"/>
      <c r="AD126" s="47"/>
      <c r="AE126" s="47"/>
      <c r="AF126" s="47"/>
      <c r="AG126" s="47"/>
      <c r="AH126" s="47"/>
      <c r="AI126" s="47"/>
    </row>
    <row r="127" spans="1:35">
      <c r="A127" s="78"/>
      <c r="B127" s="78"/>
      <c r="C127" s="78"/>
      <c r="D127" s="79">
        <f t="shared" si="20"/>
        <v>0</v>
      </c>
      <c r="E127" s="79">
        <f t="shared" si="21"/>
        <v>0</v>
      </c>
      <c r="F127" s="72">
        <f t="shared" si="22"/>
        <v>0</v>
      </c>
      <c r="G127" s="72">
        <f t="shared" si="23"/>
        <v>0</v>
      </c>
      <c r="H127" s="72">
        <f t="shared" si="24"/>
        <v>0</v>
      </c>
      <c r="I127" s="72">
        <f t="shared" si="25"/>
        <v>0</v>
      </c>
      <c r="J127" s="72">
        <f t="shared" si="26"/>
        <v>0</v>
      </c>
      <c r="K127" s="72">
        <f t="shared" si="27"/>
        <v>0</v>
      </c>
      <c r="L127" s="72">
        <f t="shared" si="28"/>
        <v>0</v>
      </c>
      <c r="M127" s="72">
        <f t="shared" ca="1" si="29"/>
        <v>1.3754533137595338E-4</v>
      </c>
      <c r="N127" s="72">
        <f t="shared" ca="1" si="30"/>
        <v>0</v>
      </c>
      <c r="O127" s="80">
        <f t="shared" ca="1" si="31"/>
        <v>0</v>
      </c>
      <c r="P127" s="72">
        <f t="shared" ca="1" si="32"/>
        <v>0</v>
      </c>
      <c r="Q127" s="72">
        <f t="shared" ca="1" si="33"/>
        <v>0</v>
      </c>
      <c r="R127" s="47">
        <f t="shared" ca="1" si="34"/>
        <v>-1.3754533137595338E-4</v>
      </c>
      <c r="S127" s="47"/>
      <c r="T127" s="47"/>
      <c r="U127" s="47"/>
      <c r="V127" s="47"/>
      <c r="W127" s="47"/>
      <c r="X127" s="47"/>
      <c r="Y127" s="47"/>
      <c r="Z127" s="47"/>
      <c r="AA127" s="47"/>
      <c r="AB127" s="47"/>
      <c r="AC127" s="47"/>
      <c r="AD127" s="47"/>
      <c r="AE127" s="47"/>
      <c r="AF127" s="47"/>
      <c r="AG127" s="47"/>
      <c r="AH127" s="47"/>
      <c r="AI127" s="47"/>
    </row>
    <row r="128" spans="1:35">
      <c r="A128" s="78"/>
      <c r="B128" s="78"/>
      <c r="C128" s="78"/>
      <c r="D128" s="79">
        <f t="shared" si="20"/>
        <v>0</v>
      </c>
      <c r="E128" s="79">
        <f t="shared" si="21"/>
        <v>0</v>
      </c>
      <c r="F128" s="72">
        <f t="shared" si="22"/>
        <v>0</v>
      </c>
      <c r="G128" s="72">
        <f t="shared" si="23"/>
        <v>0</v>
      </c>
      <c r="H128" s="72">
        <f t="shared" si="24"/>
        <v>0</v>
      </c>
      <c r="I128" s="72">
        <f t="shared" si="25"/>
        <v>0</v>
      </c>
      <c r="J128" s="72">
        <f t="shared" si="26"/>
        <v>0</v>
      </c>
      <c r="K128" s="72">
        <f t="shared" si="27"/>
        <v>0</v>
      </c>
      <c r="L128" s="72">
        <f t="shared" si="28"/>
        <v>0</v>
      </c>
      <c r="M128" s="72">
        <f t="shared" ca="1" si="29"/>
        <v>1.3754533137595338E-4</v>
      </c>
      <c r="N128" s="72">
        <f t="shared" ca="1" si="30"/>
        <v>0</v>
      </c>
      <c r="O128" s="80">
        <f t="shared" ca="1" si="31"/>
        <v>0</v>
      </c>
      <c r="P128" s="72">
        <f t="shared" ca="1" si="32"/>
        <v>0</v>
      </c>
      <c r="Q128" s="72">
        <f t="shared" ca="1" si="33"/>
        <v>0</v>
      </c>
      <c r="R128" s="47">
        <f t="shared" ca="1" si="34"/>
        <v>-1.3754533137595338E-4</v>
      </c>
      <c r="S128" s="47"/>
      <c r="T128" s="47"/>
      <c r="U128" s="47"/>
      <c r="V128" s="47"/>
      <c r="W128" s="47"/>
      <c r="X128" s="47"/>
      <c r="Y128" s="47"/>
      <c r="Z128" s="47"/>
      <c r="AA128" s="47"/>
      <c r="AB128" s="47"/>
      <c r="AC128" s="47"/>
      <c r="AD128" s="47"/>
      <c r="AE128" s="47"/>
      <c r="AF128" s="47"/>
      <c r="AG128" s="47"/>
      <c r="AH128" s="47"/>
      <c r="AI128" s="47"/>
    </row>
    <row r="129" spans="1:35">
      <c r="A129" s="78"/>
      <c r="B129" s="78"/>
      <c r="C129" s="78"/>
      <c r="D129" s="79">
        <f t="shared" si="20"/>
        <v>0</v>
      </c>
      <c r="E129" s="79">
        <f t="shared" si="21"/>
        <v>0</v>
      </c>
      <c r="F129" s="72">
        <f t="shared" si="22"/>
        <v>0</v>
      </c>
      <c r="G129" s="72">
        <f t="shared" si="23"/>
        <v>0</v>
      </c>
      <c r="H129" s="72">
        <f t="shared" si="24"/>
        <v>0</v>
      </c>
      <c r="I129" s="72">
        <f t="shared" si="25"/>
        <v>0</v>
      </c>
      <c r="J129" s="72">
        <f t="shared" si="26"/>
        <v>0</v>
      </c>
      <c r="K129" s="72">
        <f t="shared" si="27"/>
        <v>0</v>
      </c>
      <c r="L129" s="72">
        <f t="shared" si="28"/>
        <v>0</v>
      </c>
      <c r="M129" s="72">
        <f t="shared" ca="1" si="29"/>
        <v>1.3754533137595338E-4</v>
      </c>
      <c r="N129" s="72">
        <f t="shared" ca="1" si="30"/>
        <v>0</v>
      </c>
      <c r="O129" s="80">
        <f t="shared" ca="1" si="31"/>
        <v>0</v>
      </c>
      <c r="P129" s="72">
        <f t="shared" ca="1" si="32"/>
        <v>0</v>
      </c>
      <c r="Q129" s="72">
        <f t="shared" ca="1" si="33"/>
        <v>0</v>
      </c>
      <c r="R129" s="47">
        <f t="shared" ca="1" si="34"/>
        <v>-1.3754533137595338E-4</v>
      </c>
      <c r="S129" s="47"/>
      <c r="T129" s="47"/>
      <c r="U129" s="47"/>
      <c r="V129" s="47"/>
      <c r="W129" s="47"/>
      <c r="X129" s="47"/>
      <c r="Y129" s="47"/>
      <c r="Z129" s="47"/>
      <c r="AA129" s="47"/>
      <c r="AB129" s="47"/>
      <c r="AC129" s="47"/>
      <c r="AD129" s="47"/>
      <c r="AE129" s="47"/>
      <c r="AF129" s="47"/>
      <c r="AG129" s="47"/>
      <c r="AH129" s="47"/>
      <c r="AI129" s="47"/>
    </row>
    <row r="130" spans="1:35">
      <c r="A130" s="78"/>
      <c r="B130" s="78"/>
      <c r="C130" s="78"/>
      <c r="D130" s="79">
        <f t="shared" si="20"/>
        <v>0</v>
      </c>
      <c r="E130" s="79">
        <f t="shared" si="21"/>
        <v>0</v>
      </c>
      <c r="F130" s="72">
        <f t="shared" si="22"/>
        <v>0</v>
      </c>
      <c r="G130" s="72">
        <f t="shared" si="23"/>
        <v>0</v>
      </c>
      <c r="H130" s="72">
        <f t="shared" si="24"/>
        <v>0</v>
      </c>
      <c r="I130" s="72">
        <f t="shared" si="25"/>
        <v>0</v>
      </c>
      <c r="J130" s="72">
        <f t="shared" si="26"/>
        <v>0</v>
      </c>
      <c r="K130" s="72">
        <f t="shared" si="27"/>
        <v>0</v>
      </c>
      <c r="L130" s="72">
        <f t="shared" si="28"/>
        <v>0</v>
      </c>
      <c r="M130" s="72">
        <f t="shared" ca="1" si="29"/>
        <v>1.3754533137595338E-4</v>
      </c>
      <c r="N130" s="72">
        <f t="shared" ca="1" si="30"/>
        <v>0</v>
      </c>
      <c r="O130" s="80">
        <f t="shared" ca="1" si="31"/>
        <v>0</v>
      </c>
      <c r="P130" s="72">
        <f t="shared" ca="1" si="32"/>
        <v>0</v>
      </c>
      <c r="Q130" s="72">
        <f t="shared" ca="1" si="33"/>
        <v>0</v>
      </c>
      <c r="R130" s="47">
        <f t="shared" ca="1" si="34"/>
        <v>-1.3754533137595338E-4</v>
      </c>
      <c r="S130" s="47"/>
      <c r="T130" s="47"/>
      <c r="U130" s="47"/>
      <c r="V130" s="47"/>
      <c r="W130" s="47"/>
      <c r="X130" s="47"/>
      <c r="Y130" s="47"/>
      <c r="Z130" s="47"/>
      <c r="AA130" s="47"/>
      <c r="AB130" s="47"/>
      <c r="AC130" s="47"/>
      <c r="AD130" s="47"/>
      <c r="AE130" s="47"/>
      <c r="AF130" s="47"/>
      <c r="AG130" s="47"/>
      <c r="AH130" s="47"/>
      <c r="AI130" s="47"/>
    </row>
    <row r="131" spans="1:35">
      <c r="A131" s="78"/>
      <c r="B131" s="78"/>
      <c r="C131" s="78"/>
      <c r="D131" s="79">
        <f t="shared" si="20"/>
        <v>0</v>
      </c>
      <c r="E131" s="79">
        <f t="shared" si="21"/>
        <v>0</v>
      </c>
      <c r="F131" s="72">
        <f t="shared" si="22"/>
        <v>0</v>
      </c>
      <c r="G131" s="72">
        <f t="shared" si="23"/>
        <v>0</v>
      </c>
      <c r="H131" s="72">
        <f t="shared" si="24"/>
        <v>0</v>
      </c>
      <c r="I131" s="72">
        <f t="shared" si="25"/>
        <v>0</v>
      </c>
      <c r="J131" s="72">
        <f t="shared" si="26"/>
        <v>0</v>
      </c>
      <c r="K131" s="72">
        <f t="shared" si="27"/>
        <v>0</v>
      </c>
      <c r="L131" s="72">
        <f t="shared" si="28"/>
        <v>0</v>
      </c>
      <c r="M131" s="72">
        <f t="shared" ca="1" si="29"/>
        <v>1.3754533137595338E-4</v>
      </c>
      <c r="N131" s="72">
        <f t="shared" ca="1" si="30"/>
        <v>0</v>
      </c>
      <c r="O131" s="80">
        <f t="shared" ca="1" si="31"/>
        <v>0</v>
      </c>
      <c r="P131" s="72">
        <f t="shared" ca="1" si="32"/>
        <v>0</v>
      </c>
      <c r="Q131" s="72">
        <f t="shared" ca="1" si="33"/>
        <v>0</v>
      </c>
      <c r="R131" s="47">
        <f t="shared" ca="1" si="34"/>
        <v>-1.3754533137595338E-4</v>
      </c>
      <c r="S131" s="47"/>
      <c r="T131" s="47"/>
      <c r="U131" s="47"/>
      <c r="V131" s="47"/>
      <c r="W131" s="47"/>
      <c r="X131" s="47"/>
      <c r="Y131" s="47"/>
      <c r="Z131" s="47"/>
      <c r="AA131" s="47"/>
      <c r="AB131" s="47"/>
      <c r="AC131" s="47"/>
      <c r="AD131" s="47"/>
      <c r="AE131" s="47"/>
      <c r="AF131" s="47"/>
      <c r="AG131" s="47"/>
      <c r="AH131" s="47"/>
      <c r="AI131" s="47"/>
    </row>
    <row r="132" spans="1:35">
      <c r="A132" s="78"/>
      <c r="B132" s="78"/>
      <c r="C132" s="78"/>
      <c r="D132" s="79">
        <f t="shared" si="20"/>
        <v>0</v>
      </c>
      <c r="E132" s="79">
        <f t="shared" si="21"/>
        <v>0</v>
      </c>
      <c r="F132" s="72">
        <f t="shared" si="22"/>
        <v>0</v>
      </c>
      <c r="G132" s="72">
        <f t="shared" si="23"/>
        <v>0</v>
      </c>
      <c r="H132" s="72">
        <f t="shared" si="24"/>
        <v>0</v>
      </c>
      <c r="I132" s="72">
        <f t="shared" si="25"/>
        <v>0</v>
      </c>
      <c r="J132" s="72">
        <f t="shared" si="26"/>
        <v>0</v>
      </c>
      <c r="K132" s="72">
        <f t="shared" si="27"/>
        <v>0</v>
      </c>
      <c r="L132" s="72">
        <f t="shared" si="28"/>
        <v>0</v>
      </c>
      <c r="M132" s="72">
        <f t="shared" ca="1" si="29"/>
        <v>1.3754533137595338E-4</v>
      </c>
      <c r="N132" s="72">
        <f t="shared" ca="1" si="30"/>
        <v>0</v>
      </c>
      <c r="O132" s="80">
        <f t="shared" ca="1" si="31"/>
        <v>0</v>
      </c>
      <c r="P132" s="72">
        <f t="shared" ca="1" si="32"/>
        <v>0</v>
      </c>
      <c r="Q132" s="72">
        <f t="shared" ca="1" si="33"/>
        <v>0</v>
      </c>
      <c r="R132" s="47">
        <f t="shared" ca="1" si="34"/>
        <v>-1.3754533137595338E-4</v>
      </c>
      <c r="S132" s="47"/>
      <c r="T132" s="47"/>
      <c r="U132" s="47"/>
      <c r="V132" s="47"/>
      <c r="W132" s="47"/>
      <c r="X132" s="47"/>
      <c r="Y132" s="47"/>
      <c r="Z132" s="47"/>
      <c r="AA132" s="47"/>
      <c r="AB132" s="47"/>
      <c r="AC132" s="47"/>
      <c r="AD132" s="47"/>
      <c r="AE132" s="47"/>
      <c r="AF132" s="47"/>
      <c r="AG132" s="47"/>
      <c r="AH132" s="47"/>
      <c r="AI132" s="47"/>
    </row>
    <row r="133" spans="1:35">
      <c r="A133" s="78"/>
      <c r="B133" s="78"/>
      <c r="C133" s="78"/>
      <c r="D133" s="79">
        <f t="shared" si="20"/>
        <v>0</v>
      </c>
      <c r="E133" s="79">
        <f t="shared" si="21"/>
        <v>0</v>
      </c>
      <c r="F133" s="72">
        <f t="shared" si="22"/>
        <v>0</v>
      </c>
      <c r="G133" s="72">
        <f t="shared" si="23"/>
        <v>0</v>
      </c>
      <c r="H133" s="72">
        <f t="shared" si="24"/>
        <v>0</v>
      </c>
      <c r="I133" s="72">
        <f t="shared" si="25"/>
        <v>0</v>
      </c>
      <c r="J133" s="72">
        <f t="shared" si="26"/>
        <v>0</v>
      </c>
      <c r="K133" s="72">
        <f t="shared" si="27"/>
        <v>0</v>
      </c>
      <c r="L133" s="72">
        <f t="shared" si="28"/>
        <v>0</v>
      </c>
      <c r="M133" s="72">
        <f t="shared" ca="1" si="29"/>
        <v>1.3754533137595338E-4</v>
      </c>
      <c r="N133" s="72">
        <f t="shared" ca="1" si="30"/>
        <v>0</v>
      </c>
      <c r="O133" s="80">
        <f t="shared" ca="1" si="31"/>
        <v>0</v>
      </c>
      <c r="P133" s="72">
        <f t="shared" ca="1" si="32"/>
        <v>0</v>
      </c>
      <c r="Q133" s="72">
        <f t="shared" ca="1" si="33"/>
        <v>0</v>
      </c>
      <c r="R133" s="47">
        <f t="shared" ca="1" si="34"/>
        <v>-1.3754533137595338E-4</v>
      </c>
      <c r="S133" s="47"/>
      <c r="T133" s="47"/>
      <c r="U133" s="47"/>
      <c r="V133" s="47"/>
      <c r="W133" s="47"/>
      <c r="X133" s="47"/>
      <c r="Y133" s="47"/>
      <c r="Z133" s="47"/>
      <c r="AA133" s="47"/>
      <c r="AB133" s="47"/>
      <c r="AC133" s="47"/>
      <c r="AD133" s="47"/>
      <c r="AE133" s="47"/>
      <c r="AF133" s="47"/>
      <c r="AG133" s="47"/>
      <c r="AH133" s="47"/>
      <c r="AI133" s="47"/>
    </row>
    <row r="134" spans="1:35">
      <c r="A134" s="78"/>
      <c r="B134" s="78"/>
      <c r="C134" s="78"/>
      <c r="D134" s="79">
        <f t="shared" si="20"/>
        <v>0</v>
      </c>
      <c r="E134" s="79">
        <f t="shared" si="21"/>
        <v>0</v>
      </c>
      <c r="F134" s="72">
        <f t="shared" si="22"/>
        <v>0</v>
      </c>
      <c r="G134" s="72">
        <f t="shared" si="23"/>
        <v>0</v>
      </c>
      <c r="H134" s="72">
        <f t="shared" si="24"/>
        <v>0</v>
      </c>
      <c r="I134" s="72">
        <f t="shared" si="25"/>
        <v>0</v>
      </c>
      <c r="J134" s="72">
        <f t="shared" si="26"/>
        <v>0</v>
      </c>
      <c r="K134" s="72">
        <f t="shared" si="27"/>
        <v>0</v>
      </c>
      <c r="L134" s="72">
        <f t="shared" si="28"/>
        <v>0</v>
      </c>
      <c r="M134" s="72">
        <f t="shared" ca="1" si="29"/>
        <v>1.3754533137595338E-4</v>
      </c>
      <c r="N134" s="72">
        <f t="shared" ca="1" si="30"/>
        <v>0</v>
      </c>
      <c r="O134" s="80">
        <f t="shared" ca="1" si="31"/>
        <v>0</v>
      </c>
      <c r="P134" s="72">
        <f t="shared" ca="1" si="32"/>
        <v>0</v>
      </c>
      <c r="Q134" s="72">
        <f t="shared" ca="1" si="33"/>
        <v>0</v>
      </c>
      <c r="R134" s="47">
        <f t="shared" ca="1" si="34"/>
        <v>-1.3754533137595338E-4</v>
      </c>
      <c r="S134" s="47"/>
      <c r="T134" s="47"/>
      <c r="U134" s="47"/>
      <c r="V134" s="47"/>
      <c r="W134" s="47"/>
      <c r="X134" s="47"/>
      <c r="Y134" s="47"/>
      <c r="Z134" s="47"/>
      <c r="AA134" s="47"/>
      <c r="AB134" s="47"/>
      <c r="AC134" s="47"/>
      <c r="AD134" s="47"/>
      <c r="AE134" s="47"/>
      <c r="AF134" s="47"/>
      <c r="AG134" s="47"/>
      <c r="AH134" s="47"/>
      <c r="AI134" s="47"/>
    </row>
    <row r="135" spans="1:35">
      <c r="A135" s="78"/>
      <c r="B135" s="78"/>
      <c r="C135" s="78"/>
      <c r="D135" s="79">
        <f t="shared" si="20"/>
        <v>0</v>
      </c>
      <c r="E135" s="79">
        <f t="shared" si="21"/>
        <v>0</v>
      </c>
      <c r="F135" s="72">
        <f t="shared" si="22"/>
        <v>0</v>
      </c>
      <c r="G135" s="72">
        <f t="shared" si="23"/>
        <v>0</v>
      </c>
      <c r="H135" s="72">
        <f t="shared" si="24"/>
        <v>0</v>
      </c>
      <c r="I135" s="72">
        <f t="shared" si="25"/>
        <v>0</v>
      </c>
      <c r="J135" s="72">
        <f t="shared" si="26"/>
        <v>0</v>
      </c>
      <c r="K135" s="72">
        <f t="shared" si="27"/>
        <v>0</v>
      </c>
      <c r="L135" s="72">
        <f t="shared" si="28"/>
        <v>0</v>
      </c>
      <c r="M135" s="72">
        <f t="shared" ca="1" si="29"/>
        <v>1.3754533137595338E-4</v>
      </c>
      <c r="N135" s="72">
        <f t="shared" ca="1" si="30"/>
        <v>0</v>
      </c>
      <c r="O135" s="80">
        <f t="shared" ca="1" si="31"/>
        <v>0</v>
      </c>
      <c r="P135" s="72">
        <f t="shared" ca="1" si="32"/>
        <v>0</v>
      </c>
      <c r="Q135" s="72">
        <f t="shared" ca="1" si="33"/>
        <v>0</v>
      </c>
      <c r="R135" s="47">
        <f t="shared" ca="1" si="34"/>
        <v>-1.3754533137595338E-4</v>
      </c>
      <c r="S135" s="47"/>
      <c r="T135" s="47"/>
      <c r="U135" s="47"/>
      <c r="V135" s="47"/>
      <c r="W135" s="47"/>
      <c r="X135" s="47"/>
      <c r="Y135" s="47"/>
      <c r="Z135" s="47"/>
      <c r="AA135" s="47"/>
      <c r="AB135" s="47"/>
      <c r="AC135" s="47"/>
      <c r="AD135" s="47"/>
      <c r="AE135" s="47"/>
      <c r="AF135" s="47"/>
      <c r="AG135" s="47"/>
      <c r="AH135" s="47"/>
      <c r="AI135" s="47"/>
    </row>
    <row r="136" spans="1:35">
      <c r="A136" s="78"/>
      <c r="B136" s="78"/>
      <c r="C136" s="78"/>
      <c r="D136" s="79">
        <f t="shared" si="20"/>
        <v>0</v>
      </c>
      <c r="E136" s="79">
        <f t="shared" si="21"/>
        <v>0</v>
      </c>
      <c r="F136" s="72">
        <f t="shared" si="22"/>
        <v>0</v>
      </c>
      <c r="G136" s="72">
        <f t="shared" si="23"/>
        <v>0</v>
      </c>
      <c r="H136" s="72">
        <f t="shared" si="24"/>
        <v>0</v>
      </c>
      <c r="I136" s="72">
        <f t="shared" si="25"/>
        <v>0</v>
      </c>
      <c r="J136" s="72">
        <f t="shared" si="26"/>
        <v>0</v>
      </c>
      <c r="K136" s="72">
        <f t="shared" si="27"/>
        <v>0</v>
      </c>
      <c r="L136" s="72">
        <f t="shared" si="28"/>
        <v>0</v>
      </c>
      <c r="M136" s="72">
        <f t="shared" ca="1" si="29"/>
        <v>1.3754533137595338E-4</v>
      </c>
      <c r="N136" s="72">
        <f t="shared" ca="1" si="30"/>
        <v>0</v>
      </c>
      <c r="O136" s="80">
        <f t="shared" ca="1" si="31"/>
        <v>0</v>
      </c>
      <c r="P136" s="72">
        <f t="shared" ca="1" si="32"/>
        <v>0</v>
      </c>
      <c r="Q136" s="72">
        <f t="shared" ca="1" si="33"/>
        <v>0</v>
      </c>
      <c r="R136" s="47">
        <f t="shared" ca="1" si="34"/>
        <v>-1.3754533137595338E-4</v>
      </c>
      <c r="S136" s="47"/>
      <c r="T136" s="47"/>
      <c r="U136" s="47"/>
      <c r="V136" s="47"/>
      <c r="W136" s="47"/>
      <c r="X136" s="47"/>
      <c r="Y136" s="47"/>
      <c r="Z136" s="47"/>
      <c r="AA136" s="47"/>
      <c r="AB136" s="47"/>
      <c r="AC136" s="47"/>
      <c r="AD136" s="47"/>
      <c r="AE136" s="47"/>
      <c r="AF136" s="47"/>
      <c r="AG136" s="47"/>
      <c r="AH136" s="47"/>
      <c r="AI136" s="47"/>
    </row>
    <row r="137" spans="1:35">
      <c r="A137" s="78"/>
      <c r="B137" s="78"/>
      <c r="C137" s="78"/>
      <c r="D137" s="79">
        <f t="shared" si="20"/>
        <v>0</v>
      </c>
      <c r="E137" s="79">
        <f t="shared" si="21"/>
        <v>0</v>
      </c>
      <c r="F137" s="72">
        <f t="shared" si="22"/>
        <v>0</v>
      </c>
      <c r="G137" s="72">
        <f t="shared" si="23"/>
        <v>0</v>
      </c>
      <c r="H137" s="72">
        <f t="shared" si="24"/>
        <v>0</v>
      </c>
      <c r="I137" s="72">
        <f t="shared" si="25"/>
        <v>0</v>
      </c>
      <c r="J137" s="72">
        <f t="shared" si="26"/>
        <v>0</v>
      </c>
      <c r="K137" s="72">
        <f t="shared" si="27"/>
        <v>0</v>
      </c>
      <c r="L137" s="72">
        <f t="shared" si="28"/>
        <v>0</v>
      </c>
      <c r="M137" s="72">
        <f t="shared" ca="1" si="29"/>
        <v>1.3754533137595338E-4</v>
      </c>
      <c r="N137" s="72">
        <f t="shared" ca="1" si="30"/>
        <v>0</v>
      </c>
      <c r="O137" s="80">
        <f t="shared" ca="1" si="31"/>
        <v>0</v>
      </c>
      <c r="P137" s="72">
        <f t="shared" ca="1" si="32"/>
        <v>0</v>
      </c>
      <c r="Q137" s="72">
        <f t="shared" ca="1" si="33"/>
        <v>0</v>
      </c>
      <c r="R137" s="47">
        <f t="shared" ca="1" si="34"/>
        <v>-1.3754533137595338E-4</v>
      </c>
      <c r="S137" s="47"/>
      <c r="T137" s="47"/>
      <c r="U137" s="47"/>
      <c r="V137" s="47"/>
      <c r="W137" s="47"/>
      <c r="X137" s="47"/>
      <c r="Y137" s="47"/>
      <c r="Z137" s="47"/>
      <c r="AA137" s="47"/>
      <c r="AB137" s="47"/>
      <c r="AC137" s="47"/>
      <c r="AD137" s="47"/>
      <c r="AE137" s="47"/>
      <c r="AF137" s="47"/>
      <c r="AG137" s="47"/>
      <c r="AH137" s="47"/>
      <c r="AI137" s="47"/>
    </row>
    <row r="138" spans="1:35">
      <c r="A138" s="78"/>
      <c r="B138" s="78"/>
      <c r="C138" s="78"/>
      <c r="D138" s="79">
        <f t="shared" si="20"/>
        <v>0</v>
      </c>
      <c r="E138" s="79">
        <f t="shared" si="21"/>
        <v>0</v>
      </c>
      <c r="F138" s="72">
        <f t="shared" si="22"/>
        <v>0</v>
      </c>
      <c r="G138" s="72">
        <f t="shared" si="23"/>
        <v>0</v>
      </c>
      <c r="H138" s="72">
        <f t="shared" si="24"/>
        <v>0</v>
      </c>
      <c r="I138" s="72">
        <f t="shared" si="25"/>
        <v>0</v>
      </c>
      <c r="J138" s="72">
        <f t="shared" si="26"/>
        <v>0</v>
      </c>
      <c r="K138" s="72">
        <f t="shared" si="27"/>
        <v>0</v>
      </c>
      <c r="L138" s="72">
        <f t="shared" si="28"/>
        <v>0</v>
      </c>
      <c r="M138" s="72">
        <f t="shared" ca="1" si="29"/>
        <v>1.3754533137595338E-4</v>
      </c>
      <c r="N138" s="72">
        <f t="shared" ca="1" si="30"/>
        <v>0</v>
      </c>
      <c r="O138" s="80">
        <f t="shared" ca="1" si="31"/>
        <v>0</v>
      </c>
      <c r="P138" s="72">
        <f t="shared" ca="1" si="32"/>
        <v>0</v>
      </c>
      <c r="Q138" s="72">
        <f t="shared" ca="1" si="33"/>
        <v>0</v>
      </c>
      <c r="R138" s="47">
        <f t="shared" ca="1" si="34"/>
        <v>-1.3754533137595338E-4</v>
      </c>
      <c r="S138" s="47"/>
      <c r="T138" s="47"/>
      <c r="U138" s="47"/>
      <c r="V138" s="47"/>
      <c r="W138" s="47"/>
      <c r="X138" s="47"/>
      <c r="Y138" s="47"/>
      <c r="Z138" s="47"/>
      <c r="AA138" s="47"/>
      <c r="AB138" s="47"/>
      <c r="AC138" s="47"/>
      <c r="AD138" s="47"/>
      <c r="AE138" s="47"/>
      <c r="AF138" s="47"/>
      <c r="AG138" s="47"/>
      <c r="AH138" s="47"/>
      <c r="AI138" s="47"/>
    </row>
    <row r="139" spans="1:35">
      <c r="A139" s="78"/>
      <c r="B139" s="78"/>
      <c r="C139" s="78"/>
      <c r="D139" s="79">
        <f t="shared" si="20"/>
        <v>0</v>
      </c>
      <c r="E139" s="79">
        <f t="shared" si="21"/>
        <v>0</v>
      </c>
      <c r="F139" s="72">
        <f t="shared" si="22"/>
        <v>0</v>
      </c>
      <c r="G139" s="72">
        <f t="shared" si="23"/>
        <v>0</v>
      </c>
      <c r="H139" s="72">
        <f t="shared" si="24"/>
        <v>0</v>
      </c>
      <c r="I139" s="72">
        <f t="shared" si="25"/>
        <v>0</v>
      </c>
      <c r="J139" s="72">
        <f t="shared" si="26"/>
        <v>0</v>
      </c>
      <c r="K139" s="72">
        <f t="shared" si="27"/>
        <v>0</v>
      </c>
      <c r="L139" s="72">
        <f t="shared" si="28"/>
        <v>0</v>
      </c>
      <c r="M139" s="72">
        <f t="shared" ca="1" si="29"/>
        <v>1.3754533137595338E-4</v>
      </c>
      <c r="N139" s="72">
        <f t="shared" ca="1" si="30"/>
        <v>0</v>
      </c>
      <c r="O139" s="80">
        <f t="shared" ca="1" si="31"/>
        <v>0</v>
      </c>
      <c r="P139" s="72">
        <f t="shared" ca="1" si="32"/>
        <v>0</v>
      </c>
      <c r="Q139" s="72">
        <f t="shared" ca="1" si="33"/>
        <v>0</v>
      </c>
      <c r="R139" s="47">
        <f t="shared" ca="1" si="34"/>
        <v>-1.3754533137595338E-4</v>
      </c>
      <c r="S139" s="47"/>
      <c r="T139" s="47"/>
      <c r="U139" s="47"/>
      <c r="V139" s="47"/>
      <c r="W139" s="47"/>
      <c r="X139" s="47"/>
      <c r="Y139" s="47"/>
      <c r="Z139" s="47"/>
      <c r="AA139" s="47"/>
      <c r="AB139" s="47"/>
      <c r="AC139" s="47"/>
      <c r="AD139" s="47"/>
      <c r="AE139" s="47"/>
      <c r="AF139" s="47"/>
      <c r="AG139" s="47"/>
      <c r="AH139" s="47"/>
      <c r="AI139" s="47"/>
    </row>
    <row r="140" spans="1:35">
      <c r="A140" s="78"/>
      <c r="B140" s="78"/>
      <c r="C140" s="78"/>
      <c r="D140" s="79">
        <f t="shared" si="20"/>
        <v>0</v>
      </c>
      <c r="E140" s="79">
        <f t="shared" si="21"/>
        <v>0</v>
      </c>
      <c r="F140" s="72">
        <f t="shared" si="22"/>
        <v>0</v>
      </c>
      <c r="G140" s="72">
        <f t="shared" si="23"/>
        <v>0</v>
      </c>
      <c r="H140" s="72">
        <f t="shared" si="24"/>
        <v>0</v>
      </c>
      <c r="I140" s="72">
        <f t="shared" si="25"/>
        <v>0</v>
      </c>
      <c r="J140" s="72">
        <f t="shared" si="26"/>
        <v>0</v>
      </c>
      <c r="K140" s="72">
        <f t="shared" si="27"/>
        <v>0</v>
      </c>
      <c r="L140" s="72">
        <f t="shared" si="28"/>
        <v>0</v>
      </c>
      <c r="M140" s="72">
        <f t="shared" ca="1" si="29"/>
        <v>1.3754533137595338E-4</v>
      </c>
      <c r="N140" s="72">
        <f t="shared" ca="1" si="30"/>
        <v>0</v>
      </c>
      <c r="O140" s="80">
        <f t="shared" ca="1" si="31"/>
        <v>0</v>
      </c>
      <c r="P140" s="72">
        <f t="shared" ca="1" si="32"/>
        <v>0</v>
      </c>
      <c r="Q140" s="72">
        <f t="shared" ca="1" si="33"/>
        <v>0</v>
      </c>
      <c r="R140" s="47">
        <f t="shared" ca="1" si="34"/>
        <v>-1.3754533137595338E-4</v>
      </c>
      <c r="S140" s="47"/>
      <c r="T140" s="47"/>
      <c r="U140" s="47"/>
      <c r="V140" s="47"/>
      <c r="W140" s="47"/>
      <c r="X140" s="47"/>
      <c r="Y140" s="47"/>
      <c r="Z140" s="47"/>
      <c r="AA140" s="47"/>
      <c r="AB140" s="47"/>
      <c r="AC140" s="47"/>
      <c r="AD140" s="47"/>
      <c r="AE140" s="47"/>
      <c r="AF140" s="47"/>
      <c r="AG140" s="47"/>
      <c r="AH140" s="47"/>
      <c r="AI140" s="47"/>
    </row>
    <row r="141" spans="1:35">
      <c r="A141" s="78"/>
      <c r="B141" s="78"/>
      <c r="C141" s="78"/>
      <c r="D141" s="79">
        <f t="shared" si="20"/>
        <v>0</v>
      </c>
      <c r="E141" s="79">
        <f t="shared" si="21"/>
        <v>0</v>
      </c>
      <c r="F141" s="72">
        <f t="shared" si="22"/>
        <v>0</v>
      </c>
      <c r="G141" s="72">
        <f t="shared" si="23"/>
        <v>0</v>
      </c>
      <c r="H141" s="72">
        <f t="shared" si="24"/>
        <v>0</v>
      </c>
      <c r="I141" s="72">
        <f t="shared" si="25"/>
        <v>0</v>
      </c>
      <c r="J141" s="72">
        <f t="shared" si="26"/>
        <v>0</v>
      </c>
      <c r="K141" s="72">
        <f t="shared" si="27"/>
        <v>0</v>
      </c>
      <c r="L141" s="72">
        <f t="shared" si="28"/>
        <v>0</v>
      </c>
      <c r="M141" s="72">
        <f t="shared" ca="1" si="29"/>
        <v>1.3754533137595338E-4</v>
      </c>
      <c r="N141" s="72">
        <f t="shared" ca="1" si="30"/>
        <v>0</v>
      </c>
      <c r="O141" s="80">
        <f t="shared" ca="1" si="31"/>
        <v>0</v>
      </c>
      <c r="P141" s="72">
        <f t="shared" ca="1" si="32"/>
        <v>0</v>
      </c>
      <c r="Q141" s="72">
        <f t="shared" ca="1" si="33"/>
        <v>0</v>
      </c>
      <c r="R141" s="47">
        <f t="shared" ca="1" si="34"/>
        <v>-1.3754533137595338E-4</v>
      </c>
      <c r="S141" s="47"/>
      <c r="T141" s="47"/>
      <c r="U141" s="47"/>
      <c r="V141" s="47"/>
      <c r="W141" s="47"/>
      <c r="X141" s="47"/>
      <c r="Y141" s="47"/>
      <c r="Z141" s="47"/>
      <c r="AA141" s="47"/>
      <c r="AB141" s="47"/>
      <c r="AC141" s="47"/>
      <c r="AD141" s="47"/>
      <c r="AE141" s="47"/>
      <c r="AF141" s="47"/>
      <c r="AG141" s="47"/>
      <c r="AH141" s="47"/>
      <c r="AI141" s="47"/>
    </row>
    <row r="142" spans="1:35">
      <c r="A142" s="78"/>
      <c r="B142" s="78"/>
      <c r="C142" s="78"/>
      <c r="D142" s="79">
        <f t="shared" si="20"/>
        <v>0</v>
      </c>
      <c r="E142" s="79">
        <f t="shared" si="21"/>
        <v>0</v>
      </c>
      <c r="F142" s="72">
        <f t="shared" si="22"/>
        <v>0</v>
      </c>
      <c r="G142" s="72">
        <f t="shared" si="23"/>
        <v>0</v>
      </c>
      <c r="H142" s="72">
        <f t="shared" si="24"/>
        <v>0</v>
      </c>
      <c r="I142" s="72">
        <f t="shared" si="25"/>
        <v>0</v>
      </c>
      <c r="J142" s="72">
        <f t="shared" si="26"/>
        <v>0</v>
      </c>
      <c r="K142" s="72">
        <f t="shared" si="27"/>
        <v>0</v>
      </c>
      <c r="L142" s="72">
        <f t="shared" si="28"/>
        <v>0</v>
      </c>
      <c r="M142" s="72">
        <f t="shared" ca="1" si="29"/>
        <v>1.3754533137595338E-4</v>
      </c>
      <c r="N142" s="72">
        <f t="shared" ca="1" si="30"/>
        <v>0</v>
      </c>
      <c r="O142" s="80">
        <f t="shared" ca="1" si="31"/>
        <v>0</v>
      </c>
      <c r="P142" s="72">
        <f t="shared" ca="1" si="32"/>
        <v>0</v>
      </c>
      <c r="Q142" s="72">
        <f t="shared" ca="1" si="33"/>
        <v>0</v>
      </c>
      <c r="R142" s="47">
        <f t="shared" ca="1" si="34"/>
        <v>-1.3754533137595338E-4</v>
      </c>
      <c r="S142" s="47"/>
      <c r="T142" s="47"/>
      <c r="U142" s="47"/>
      <c r="V142" s="47"/>
      <c r="W142" s="47"/>
      <c r="X142" s="47"/>
      <c r="Y142" s="47"/>
      <c r="Z142" s="47"/>
      <c r="AA142" s="47"/>
      <c r="AB142" s="47"/>
      <c r="AC142" s="47"/>
      <c r="AD142" s="47"/>
      <c r="AE142" s="47"/>
      <c r="AF142" s="47"/>
      <c r="AG142" s="47"/>
      <c r="AH142" s="47"/>
      <c r="AI142" s="47"/>
    </row>
    <row r="143" spans="1:35">
      <c r="A143" s="78"/>
      <c r="B143" s="78"/>
      <c r="C143" s="78"/>
      <c r="D143" s="79">
        <f t="shared" si="20"/>
        <v>0</v>
      </c>
      <c r="E143" s="79">
        <f t="shared" si="21"/>
        <v>0</v>
      </c>
      <c r="F143" s="72">
        <f t="shared" si="22"/>
        <v>0</v>
      </c>
      <c r="G143" s="72">
        <f t="shared" si="23"/>
        <v>0</v>
      </c>
      <c r="H143" s="72">
        <f t="shared" si="24"/>
        <v>0</v>
      </c>
      <c r="I143" s="72">
        <f t="shared" si="25"/>
        <v>0</v>
      </c>
      <c r="J143" s="72">
        <f t="shared" si="26"/>
        <v>0</v>
      </c>
      <c r="K143" s="72">
        <f t="shared" si="27"/>
        <v>0</v>
      </c>
      <c r="L143" s="72">
        <f t="shared" si="28"/>
        <v>0</v>
      </c>
      <c r="M143" s="72">
        <f t="shared" ca="1" si="29"/>
        <v>1.3754533137595338E-4</v>
      </c>
      <c r="N143" s="72">
        <f t="shared" ca="1" si="30"/>
        <v>0</v>
      </c>
      <c r="O143" s="80">
        <f t="shared" ca="1" si="31"/>
        <v>0</v>
      </c>
      <c r="P143" s="72">
        <f t="shared" ca="1" si="32"/>
        <v>0</v>
      </c>
      <c r="Q143" s="72">
        <f t="shared" ca="1" si="33"/>
        <v>0</v>
      </c>
      <c r="R143" s="47">
        <f t="shared" ca="1" si="34"/>
        <v>-1.3754533137595338E-4</v>
      </c>
      <c r="S143" s="47"/>
      <c r="T143" s="47"/>
      <c r="U143" s="47"/>
      <c r="V143" s="47"/>
      <c r="W143" s="47"/>
      <c r="X143" s="47"/>
      <c r="Y143" s="47"/>
      <c r="Z143" s="47"/>
      <c r="AA143" s="47"/>
      <c r="AB143" s="47"/>
      <c r="AC143" s="47"/>
      <c r="AD143" s="47"/>
      <c r="AE143" s="47"/>
      <c r="AF143" s="47"/>
      <c r="AG143" s="47"/>
      <c r="AH143" s="47"/>
      <c r="AI143" s="47"/>
    </row>
    <row r="144" spans="1:35">
      <c r="A144" s="78"/>
      <c r="B144" s="78"/>
      <c r="C144" s="78"/>
      <c r="D144" s="79">
        <f t="shared" si="20"/>
        <v>0</v>
      </c>
      <c r="E144" s="79">
        <f t="shared" si="21"/>
        <v>0</v>
      </c>
      <c r="F144" s="72">
        <f t="shared" si="22"/>
        <v>0</v>
      </c>
      <c r="G144" s="72">
        <f t="shared" si="23"/>
        <v>0</v>
      </c>
      <c r="H144" s="72">
        <f t="shared" si="24"/>
        <v>0</v>
      </c>
      <c r="I144" s="72">
        <f t="shared" si="25"/>
        <v>0</v>
      </c>
      <c r="J144" s="72">
        <f t="shared" si="26"/>
        <v>0</v>
      </c>
      <c r="K144" s="72">
        <f t="shared" si="27"/>
        <v>0</v>
      </c>
      <c r="L144" s="72">
        <f t="shared" si="28"/>
        <v>0</v>
      </c>
      <c r="M144" s="72">
        <f t="shared" ca="1" si="29"/>
        <v>1.3754533137595338E-4</v>
      </c>
      <c r="N144" s="72">
        <f t="shared" ca="1" si="30"/>
        <v>0</v>
      </c>
      <c r="O144" s="80">
        <f t="shared" ca="1" si="31"/>
        <v>0</v>
      </c>
      <c r="P144" s="72">
        <f t="shared" ca="1" si="32"/>
        <v>0</v>
      </c>
      <c r="Q144" s="72">
        <f t="shared" ca="1" si="33"/>
        <v>0</v>
      </c>
      <c r="R144" s="47">
        <f t="shared" ca="1" si="34"/>
        <v>-1.3754533137595338E-4</v>
      </c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47"/>
      <c r="AD144" s="47"/>
      <c r="AE144" s="47"/>
      <c r="AF144" s="47"/>
      <c r="AG144" s="47"/>
      <c r="AH144" s="47"/>
      <c r="AI144" s="47"/>
    </row>
    <row r="145" spans="1:35">
      <c r="A145" s="78"/>
      <c r="B145" s="78"/>
      <c r="C145" s="78"/>
      <c r="D145" s="79">
        <f t="shared" si="20"/>
        <v>0</v>
      </c>
      <c r="E145" s="79">
        <f t="shared" si="21"/>
        <v>0</v>
      </c>
      <c r="F145" s="72">
        <f t="shared" si="22"/>
        <v>0</v>
      </c>
      <c r="G145" s="72">
        <f t="shared" si="23"/>
        <v>0</v>
      </c>
      <c r="H145" s="72">
        <f t="shared" si="24"/>
        <v>0</v>
      </c>
      <c r="I145" s="72">
        <f t="shared" si="25"/>
        <v>0</v>
      </c>
      <c r="J145" s="72">
        <f t="shared" si="26"/>
        <v>0</v>
      </c>
      <c r="K145" s="72">
        <f t="shared" si="27"/>
        <v>0</v>
      </c>
      <c r="L145" s="72">
        <f t="shared" si="28"/>
        <v>0</v>
      </c>
      <c r="M145" s="72">
        <f t="shared" ca="1" si="29"/>
        <v>1.3754533137595338E-4</v>
      </c>
      <c r="N145" s="72">
        <f t="shared" ca="1" si="30"/>
        <v>0</v>
      </c>
      <c r="O145" s="80">
        <f t="shared" ca="1" si="31"/>
        <v>0</v>
      </c>
      <c r="P145" s="72">
        <f t="shared" ca="1" si="32"/>
        <v>0</v>
      </c>
      <c r="Q145" s="72">
        <f t="shared" ca="1" si="33"/>
        <v>0</v>
      </c>
      <c r="R145" s="47">
        <f t="shared" ca="1" si="34"/>
        <v>-1.3754533137595338E-4</v>
      </c>
      <c r="S145" s="47"/>
      <c r="T145" s="47"/>
      <c r="U145" s="47"/>
      <c r="V145" s="47"/>
      <c r="W145" s="47"/>
      <c r="X145" s="47"/>
      <c r="Y145" s="47"/>
      <c r="Z145" s="47"/>
      <c r="AA145" s="47"/>
      <c r="AB145" s="47"/>
      <c r="AC145" s="47"/>
      <c r="AD145" s="47"/>
      <c r="AE145" s="47"/>
      <c r="AF145" s="47"/>
      <c r="AG145" s="47"/>
      <c r="AH145" s="47"/>
      <c r="AI145" s="47"/>
    </row>
    <row r="146" spans="1:35">
      <c r="A146" s="78"/>
      <c r="B146" s="78"/>
      <c r="C146" s="78"/>
      <c r="D146" s="79">
        <f t="shared" si="20"/>
        <v>0</v>
      </c>
      <c r="E146" s="79">
        <f t="shared" si="21"/>
        <v>0</v>
      </c>
      <c r="F146" s="72">
        <f t="shared" si="22"/>
        <v>0</v>
      </c>
      <c r="G146" s="72">
        <f t="shared" si="23"/>
        <v>0</v>
      </c>
      <c r="H146" s="72">
        <f t="shared" si="24"/>
        <v>0</v>
      </c>
      <c r="I146" s="72">
        <f t="shared" si="25"/>
        <v>0</v>
      </c>
      <c r="J146" s="72">
        <f t="shared" si="26"/>
        <v>0</v>
      </c>
      <c r="K146" s="72">
        <f t="shared" si="27"/>
        <v>0</v>
      </c>
      <c r="L146" s="72">
        <f t="shared" si="28"/>
        <v>0</v>
      </c>
      <c r="M146" s="72">
        <f t="shared" ca="1" si="29"/>
        <v>1.3754533137595338E-4</v>
      </c>
      <c r="N146" s="72">
        <f t="shared" ca="1" si="30"/>
        <v>0</v>
      </c>
      <c r="O146" s="80">
        <f t="shared" ca="1" si="31"/>
        <v>0</v>
      </c>
      <c r="P146" s="72">
        <f t="shared" ca="1" si="32"/>
        <v>0</v>
      </c>
      <c r="Q146" s="72">
        <f t="shared" ca="1" si="33"/>
        <v>0</v>
      </c>
      <c r="R146" s="47">
        <f t="shared" ca="1" si="34"/>
        <v>-1.3754533137595338E-4</v>
      </c>
      <c r="S146" s="47"/>
      <c r="T146" s="47"/>
      <c r="U146" s="47"/>
      <c r="V146" s="47"/>
      <c r="W146" s="47"/>
      <c r="X146" s="47"/>
      <c r="Y146" s="47"/>
      <c r="Z146" s="47"/>
      <c r="AA146" s="47"/>
      <c r="AB146" s="47"/>
      <c r="AC146" s="47"/>
      <c r="AD146" s="47"/>
      <c r="AE146" s="47"/>
      <c r="AF146" s="47"/>
      <c r="AG146" s="47"/>
      <c r="AH146" s="47"/>
      <c r="AI146" s="47"/>
    </row>
    <row r="147" spans="1:35">
      <c r="A147" s="78"/>
      <c r="B147" s="78"/>
      <c r="C147" s="78"/>
      <c r="D147" s="79">
        <f t="shared" si="20"/>
        <v>0</v>
      </c>
      <c r="E147" s="79">
        <f t="shared" si="21"/>
        <v>0</v>
      </c>
      <c r="F147" s="72">
        <f t="shared" si="22"/>
        <v>0</v>
      </c>
      <c r="G147" s="72">
        <f t="shared" si="23"/>
        <v>0</v>
      </c>
      <c r="H147" s="72">
        <f t="shared" si="24"/>
        <v>0</v>
      </c>
      <c r="I147" s="72">
        <f t="shared" si="25"/>
        <v>0</v>
      </c>
      <c r="J147" s="72">
        <f t="shared" si="26"/>
        <v>0</v>
      </c>
      <c r="K147" s="72">
        <f t="shared" si="27"/>
        <v>0</v>
      </c>
      <c r="L147" s="72">
        <f t="shared" si="28"/>
        <v>0</v>
      </c>
      <c r="M147" s="72">
        <f t="shared" ca="1" si="29"/>
        <v>1.3754533137595338E-4</v>
      </c>
      <c r="N147" s="72">
        <f t="shared" ca="1" si="30"/>
        <v>0</v>
      </c>
      <c r="O147" s="80">
        <f t="shared" ca="1" si="31"/>
        <v>0</v>
      </c>
      <c r="P147" s="72">
        <f t="shared" ca="1" si="32"/>
        <v>0</v>
      </c>
      <c r="Q147" s="72">
        <f t="shared" ca="1" si="33"/>
        <v>0</v>
      </c>
      <c r="R147" s="47">
        <f t="shared" ca="1" si="34"/>
        <v>-1.3754533137595338E-4</v>
      </c>
      <c r="S147" s="47"/>
      <c r="T147" s="47"/>
      <c r="U147" s="47"/>
      <c r="V147" s="47"/>
      <c r="W147" s="47"/>
      <c r="X147" s="47"/>
      <c r="Y147" s="47"/>
      <c r="Z147" s="47"/>
      <c r="AA147" s="47"/>
      <c r="AB147" s="47"/>
      <c r="AC147" s="47"/>
      <c r="AD147" s="47"/>
      <c r="AE147" s="47"/>
      <c r="AF147" s="47"/>
      <c r="AG147" s="47"/>
      <c r="AH147" s="47"/>
      <c r="AI147" s="47"/>
    </row>
    <row r="148" spans="1:35">
      <c r="A148" s="78"/>
      <c r="B148" s="78"/>
      <c r="C148" s="78"/>
      <c r="D148" s="79">
        <f t="shared" si="20"/>
        <v>0</v>
      </c>
      <c r="E148" s="79">
        <f t="shared" si="21"/>
        <v>0</v>
      </c>
      <c r="F148" s="72">
        <f t="shared" si="22"/>
        <v>0</v>
      </c>
      <c r="G148" s="72">
        <f t="shared" si="23"/>
        <v>0</v>
      </c>
      <c r="H148" s="72">
        <f t="shared" si="24"/>
        <v>0</v>
      </c>
      <c r="I148" s="72">
        <f t="shared" si="25"/>
        <v>0</v>
      </c>
      <c r="J148" s="72">
        <f t="shared" si="26"/>
        <v>0</v>
      </c>
      <c r="K148" s="72">
        <f t="shared" si="27"/>
        <v>0</v>
      </c>
      <c r="L148" s="72">
        <f t="shared" si="28"/>
        <v>0</v>
      </c>
      <c r="M148" s="72">
        <f t="shared" ca="1" si="29"/>
        <v>1.3754533137595338E-4</v>
      </c>
      <c r="N148" s="72">
        <f t="shared" ca="1" si="30"/>
        <v>0</v>
      </c>
      <c r="O148" s="80">
        <f t="shared" ca="1" si="31"/>
        <v>0</v>
      </c>
      <c r="P148" s="72">
        <f t="shared" ca="1" si="32"/>
        <v>0</v>
      </c>
      <c r="Q148" s="72">
        <f t="shared" ca="1" si="33"/>
        <v>0</v>
      </c>
      <c r="R148" s="47">
        <f t="shared" ca="1" si="34"/>
        <v>-1.3754533137595338E-4</v>
      </c>
      <c r="S148" s="47"/>
      <c r="T148" s="47"/>
      <c r="U148" s="47"/>
      <c r="V148" s="47"/>
      <c r="W148" s="47"/>
      <c r="X148" s="47"/>
      <c r="Y148" s="47"/>
      <c r="Z148" s="47"/>
      <c r="AA148" s="47"/>
      <c r="AB148" s="47"/>
      <c r="AC148" s="47"/>
      <c r="AD148" s="47"/>
      <c r="AE148" s="47"/>
      <c r="AF148" s="47"/>
      <c r="AG148" s="47"/>
      <c r="AH148" s="47"/>
      <c r="AI148" s="47"/>
    </row>
    <row r="149" spans="1:35">
      <c r="A149" s="78"/>
      <c r="B149" s="78"/>
      <c r="C149" s="78"/>
      <c r="D149" s="79">
        <f t="shared" ref="D149:D212" si="35">A149/A$18</f>
        <v>0</v>
      </c>
      <c r="E149" s="79">
        <f t="shared" ref="E149:E212" si="36">B149/B$18</f>
        <v>0</v>
      </c>
      <c r="F149" s="72">
        <f t="shared" ref="F149:F212" si="37">$C149*D149</f>
        <v>0</v>
      </c>
      <c r="G149" s="72">
        <f t="shared" ref="G149:G212" si="38">$C149*E149</f>
        <v>0</v>
      </c>
      <c r="H149" s="72">
        <f t="shared" ref="H149:H212" si="39">C149*D149*D149</f>
        <v>0</v>
      </c>
      <c r="I149" s="72">
        <f t="shared" ref="I149:I212" si="40">C149*D149*D149*D149</f>
        <v>0</v>
      </c>
      <c r="J149" s="72">
        <f t="shared" ref="J149:J212" si="41">C149*D149*D149*D149*D149</f>
        <v>0</v>
      </c>
      <c r="K149" s="72">
        <f t="shared" ref="K149:K212" si="42">C149*E149*D149</f>
        <v>0</v>
      </c>
      <c r="L149" s="72">
        <f t="shared" ref="L149:L212" si="43">C149*E149*D149*D149</f>
        <v>0</v>
      </c>
      <c r="M149" s="72">
        <f t="shared" ref="M149:M212" ca="1" si="44">+E$4+E$5*D149+E$6*D149^2</f>
        <v>1.3754533137595338E-4</v>
      </c>
      <c r="N149" s="72">
        <f t="shared" ref="N149:N212" ca="1" si="45">C149*(M149-E149)^2</f>
        <v>0</v>
      </c>
      <c r="O149" s="80">
        <f t="shared" ref="O149:O212" ca="1" si="46">(C149*O$1-O$2*F149+O$3*H149)^2</f>
        <v>0</v>
      </c>
      <c r="P149" s="72">
        <f t="shared" ref="P149:P212" ca="1" si="47">(-C149*O$2+O$4*F149-O$5*H149)^2</f>
        <v>0</v>
      </c>
      <c r="Q149" s="72">
        <f t="shared" ref="Q149:Q212" ca="1" si="48">+(C149*O$3-F149*O$5+H149*O$6)^2</f>
        <v>0</v>
      </c>
      <c r="R149" s="47">
        <f t="shared" ref="R149:R212" ca="1" si="49">+E149-M149</f>
        <v>-1.3754533137595338E-4</v>
      </c>
      <c r="S149" s="47"/>
      <c r="T149" s="47"/>
      <c r="U149" s="47"/>
      <c r="V149" s="47"/>
      <c r="W149" s="47"/>
      <c r="X149" s="47"/>
      <c r="Y149" s="47"/>
      <c r="Z149" s="47"/>
      <c r="AA149" s="47"/>
      <c r="AB149" s="47"/>
      <c r="AC149" s="47"/>
      <c r="AD149" s="47"/>
      <c r="AE149" s="47"/>
      <c r="AF149" s="47"/>
      <c r="AG149" s="47"/>
      <c r="AH149" s="47"/>
      <c r="AI149" s="47"/>
    </row>
    <row r="150" spans="1:35">
      <c r="A150" s="78"/>
      <c r="B150" s="78"/>
      <c r="C150" s="78"/>
      <c r="D150" s="79">
        <f t="shared" si="35"/>
        <v>0</v>
      </c>
      <c r="E150" s="79">
        <f t="shared" si="36"/>
        <v>0</v>
      </c>
      <c r="F150" s="72">
        <f t="shared" si="37"/>
        <v>0</v>
      </c>
      <c r="G150" s="72">
        <f t="shared" si="38"/>
        <v>0</v>
      </c>
      <c r="H150" s="72">
        <f t="shared" si="39"/>
        <v>0</v>
      </c>
      <c r="I150" s="72">
        <f t="shared" si="40"/>
        <v>0</v>
      </c>
      <c r="J150" s="72">
        <f t="shared" si="41"/>
        <v>0</v>
      </c>
      <c r="K150" s="72">
        <f t="shared" si="42"/>
        <v>0</v>
      </c>
      <c r="L150" s="72">
        <f t="shared" si="43"/>
        <v>0</v>
      </c>
      <c r="M150" s="72">
        <f t="shared" ca="1" si="44"/>
        <v>1.3754533137595338E-4</v>
      </c>
      <c r="N150" s="72">
        <f t="shared" ca="1" si="45"/>
        <v>0</v>
      </c>
      <c r="O150" s="80">
        <f t="shared" ca="1" si="46"/>
        <v>0</v>
      </c>
      <c r="P150" s="72">
        <f t="shared" ca="1" si="47"/>
        <v>0</v>
      </c>
      <c r="Q150" s="72">
        <f t="shared" ca="1" si="48"/>
        <v>0</v>
      </c>
      <c r="R150" s="47">
        <f t="shared" ca="1" si="49"/>
        <v>-1.3754533137595338E-4</v>
      </c>
      <c r="S150" s="47"/>
      <c r="T150" s="47"/>
      <c r="U150" s="47"/>
      <c r="V150" s="47"/>
      <c r="W150" s="47"/>
      <c r="X150" s="47"/>
      <c r="Y150" s="47"/>
      <c r="Z150" s="47"/>
      <c r="AA150" s="47"/>
      <c r="AB150" s="47"/>
      <c r="AC150" s="47"/>
      <c r="AD150" s="47"/>
      <c r="AE150" s="47"/>
      <c r="AF150" s="47"/>
      <c r="AG150" s="47"/>
      <c r="AH150" s="47"/>
      <c r="AI150" s="47"/>
    </row>
    <row r="151" spans="1:35">
      <c r="A151" s="78"/>
      <c r="B151" s="78"/>
      <c r="C151" s="78"/>
      <c r="D151" s="79">
        <f t="shared" si="35"/>
        <v>0</v>
      </c>
      <c r="E151" s="79">
        <f t="shared" si="36"/>
        <v>0</v>
      </c>
      <c r="F151" s="72">
        <f t="shared" si="37"/>
        <v>0</v>
      </c>
      <c r="G151" s="72">
        <f t="shared" si="38"/>
        <v>0</v>
      </c>
      <c r="H151" s="72">
        <f t="shared" si="39"/>
        <v>0</v>
      </c>
      <c r="I151" s="72">
        <f t="shared" si="40"/>
        <v>0</v>
      </c>
      <c r="J151" s="72">
        <f t="shared" si="41"/>
        <v>0</v>
      </c>
      <c r="K151" s="72">
        <f t="shared" si="42"/>
        <v>0</v>
      </c>
      <c r="L151" s="72">
        <f t="shared" si="43"/>
        <v>0</v>
      </c>
      <c r="M151" s="72">
        <f t="shared" ca="1" si="44"/>
        <v>1.3754533137595338E-4</v>
      </c>
      <c r="N151" s="72">
        <f t="shared" ca="1" si="45"/>
        <v>0</v>
      </c>
      <c r="O151" s="80">
        <f t="shared" ca="1" si="46"/>
        <v>0</v>
      </c>
      <c r="P151" s="72">
        <f t="shared" ca="1" si="47"/>
        <v>0</v>
      </c>
      <c r="Q151" s="72">
        <f t="shared" ca="1" si="48"/>
        <v>0</v>
      </c>
      <c r="R151" s="47">
        <f t="shared" ca="1" si="49"/>
        <v>-1.3754533137595338E-4</v>
      </c>
      <c r="S151" s="47"/>
      <c r="T151" s="47"/>
      <c r="U151" s="47"/>
      <c r="V151" s="47"/>
      <c r="W151" s="47"/>
      <c r="X151" s="47"/>
      <c r="Y151" s="47"/>
      <c r="Z151" s="47"/>
      <c r="AA151" s="47"/>
      <c r="AB151" s="47"/>
      <c r="AC151" s="47"/>
      <c r="AD151" s="47"/>
      <c r="AE151" s="47"/>
      <c r="AF151" s="47"/>
      <c r="AG151" s="47"/>
      <c r="AH151" s="47"/>
      <c r="AI151" s="47"/>
    </row>
    <row r="152" spans="1:35">
      <c r="A152" s="78"/>
      <c r="B152" s="78"/>
      <c r="C152" s="78"/>
      <c r="D152" s="79">
        <f t="shared" si="35"/>
        <v>0</v>
      </c>
      <c r="E152" s="79">
        <f t="shared" si="36"/>
        <v>0</v>
      </c>
      <c r="F152" s="72">
        <f t="shared" si="37"/>
        <v>0</v>
      </c>
      <c r="G152" s="72">
        <f t="shared" si="38"/>
        <v>0</v>
      </c>
      <c r="H152" s="72">
        <f t="shared" si="39"/>
        <v>0</v>
      </c>
      <c r="I152" s="72">
        <f t="shared" si="40"/>
        <v>0</v>
      </c>
      <c r="J152" s="72">
        <f t="shared" si="41"/>
        <v>0</v>
      </c>
      <c r="K152" s="72">
        <f t="shared" si="42"/>
        <v>0</v>
      </c>
      <c r="L152" s="72">
        <f t="shared" si="43"/>
        <v>0</v>
      </c>
      <c r="M152" s="72">
        <f t="shared" ca="1" si="44"/>
        <v>1.3754533137595338E-4</v>
      </c>
      <c r="N152" s="72">
        <f t="shared" ca="1" si="45"/>
        <v>0</v>
      </c>
      <c r="O152" s="80">
        <f t="shared" ca="1" si="46"/>
        <v>0</v>
      </c>
      <c r="P152" s="72">
        <f t="shared" ca="1" si="47"/>
        <v>0</v>
      </c>
      <c r="Q152" s="72">
        <f t="shared" ca="1" si="48"/>
        <v>0</v>
      </c>
      <c r="R152" s="47">
        <f t="shared" ca="1" si="49"/>
        <v>-1.3754533137595338E-4</v>
      </c>
      <c r="S152" s="47"/>
      <c r="T152" s="47"/>
      <c r="U152" s="47"/>
      <c r="V152" s="47"/>
      <c r="W152" s="47"/>
      <c r="X152" s="47"/>
      <c r="Y152" s="47"/>
      <c r="Z152" s="47"/>
      <c r="AA152" s="47"/>
      <c r="AB152" s="47"/>
      <c r="AC152" s="47"/>
      <c r="AD152" s="47"/>
      <c r="AE152" s="47"/>
      <c r="AF152" s="47"/>
      <c r="AG152" s="47"/>
      <c r="AH152" s="47"/>
      <c r="AI152" s="47"/>
    </row>
    <row r="153" spans="1:35">
      <c r="A153" s="78"/>
      <c r="B153" s="78"/>
      <c r="C153" s="78"/>
      <c r="D153" s="79">
        <f t="shared" si="35"/>
        <v>0</v>
      </c>
      <c r="E153" s="79">
        <f t="shared" si="36"/>
        <v>0</v>
      </c>
      <c r="F153" s="72">
        <f t="shared" si="37"/>
        <v>0</v>
      </c>
      <c r="G153" s="72">
        <f t="shared" si="38"/>
        <v>0</v>
      </c>
      <c r="H153" s="72">
        <f t="shared" si="39"/>
        <v>0</v>
      </c>
      <c r="I153" s="72">
        <f t="shared" si="40"/>
        <v>0</v>
      </c>
      <c r="J153" s="72">
        <f t="shared" si="41"/>
        <v>0</v>
      </c>
      <c r="K153" s="72">
        <f t="shared" si="42"/>
        <v>0</v>
      </c>
      <c r="L153" s="72">
        <f t="shared" si="43"/>
        <v>0</v>
      </c>
      <c r="M153" s="72">
        <f t="shared" ca="1" si="44"/>
        <v>1.3754533137595338E-4</v>
      </c>
      <c r="N153" s="72">
        <f t="shared" ca="1" si="45"/>
        <v>0</v>
      </c>
      <c r="O153" s="80">
        <f t="shared" ca="1" si="46"/>
        <v>0</v>
      </c>
      <c r="P153" s="72">
        <f t="shared" ca="1" si="47"/>
        <v>0</v>
      </c>
      <c r="Q153" s="72">
        <f t="shared" ca="1" si="48"/>
        <v>0</v>
      </c>
      <c r="R153" s="47">
        <f t="shared" ca="1" si="49"/>
        <v>-1.3754533137595338E-4</v>
      </c>
      <c r="S153" s="47"/>
      <c r="T153" s="47"/>
      <c r="U153" s="47"/>
      <c r="V153" s="47"/>
      <c r="W153" s="47"/>
      <c r="X153" s="47"/>
      <c r="Y153" s="47"/>
      <c r="Z153" s="47"/>
      <c r="AA153" s="47"/>
      <c r="AB153" s="47"/>
      <c r="AC153" s="47"/>
      <c r="AD153" s="47"/>
      <c r="AE153" s="47"/>
      <c r="AF153" s="47"/>
      <c r="AG153" s="47"/>
      <c r="AH153" s="47"/>
      <c r="AI153" s="47"/>
    </row>
    <row r="154" spans="1:35">
      <c r="A154" s="78"/>
      <c r="B154" s="78"/>
      <c r="C154" s="78"/>
      <c r="D154" s="79">
        <f t="shared" si="35"/>
        <v>0</v>
      </c>
      <c r="E154" s="79">
        <f t="shared" si="36"/>
        <v>0</v>
      </c>
      <c r="F154" s="72">
        <f t="shared" si="37"/>
        <v>0</v>
      </c>
      <c r="G154" s="72">
        <f t="shared" si="38"/>
        <v>0</v>
      </c>
      <c r="H154" s="72">
        <f t="shared" si="39"/>
        <v>0</v>
      </c>
      <c r="I154" s="72">
        <f t="shared" si="40"/>
        <v>0</v>
      </c>
      <c r="J154" s="72">
        <f t="shared" si="41"/>
        <v>0</v>
      </c>
      <c r="K154" s="72">
        <f t="shared" si="42"/>
        <v>0</v>
      </c>
      <c r="L154" s="72">
        <f t="shared" si="43"/>
        <v>0</v>
      </c>
      <c r="M154" s="72">
        <f t="shared" ca="1" si="44"/>
        <v>1.3754533137595338E-4</v>
      </c>
      <c r="N154" s="72">
        <f t="shared" ca="1" si="45"/>
        <v>0</v>
      </c>
      <c r="O154" s="80">
        <f t="shared" ca="1" si="46"/>
        <v>0</v>
      </c>
      <c r="P154" s="72">
        <f t="shared" ca="1" si="47"/>
        <v>0</v>
      </c>
      <c r="Q154" s="72">
        <f t="shared" ca="1" si="48"/>
        <v>0</v>
      </c>
      <c r="R154" s="47">
        <f t="shared" ca="1" si="49"/>
        <v>-1.3754533137595338E-4</v>
      </c>
      <c r="S154" s="47"/>
      <c r="T154" s="47"/>
      <c r="U154" s="47"/>
      <c r="V154" s="47"/>
      <c r="W154" s="47"/>
      <c r="X154" s="47"/>
      <c r="Y154" s="47"/>
      <c r="Z154" s="47"/>
      <c r="AA154" s="47"/>
      <c r="AB154" s="47"/>
      <c r="AC154" s="47"/>
      <c r="AD154" s="47"/>
      <c r="AE154" s="47"/>
      <c r="AF154" s="47"/>
      <c r="AG154" s="47"/>
      <c r="AH154" s="47"/>
      <c r="AI154" s="47"/>
    </row>
    <row r="155" spans="1:35">
      <c r="A155" s="78"/>
      <c r="B155" s="78"/>
      <c r="C155" s="78"/>
      <c r="D155" s="79">
        <f t="shared" si="35"/>
        <v>0</v>
      </c>
      <c r="E155" s="79">
        <f t="shared" si="36"/>
        <v>0</v>
      </c>
      <c r="F155" s="72">
        <f t="shared" si="37"/>
        <v>0</v>
      </c>
      <c r="G155" s="72">
        <f t="shared" si="38"/>
        <v>0</v>
      </c>
      <c r="H155" s="72">
        <f t="shared" si="39"/>
        <v>0</v>
      </c>
      <c r="I155" s="72">
        <f t="shared" si="40"/>
        <v>0</v>
      </c>
      <c r="J155" s="72">
        <f t="shared" si="41"/>
        <v>0</v>
      </c>
      <c r="K155" s="72">
        <f t="shared" si="42"/>
        <v>0</v>
      </c>
      <c r="L155" s="72">
        <f t="shared" si="43"/>
        <v>0</v>
      </c>
      <c r="M155" s="72">
        <f t="shared" ca="1" si="44"/>
        <v>1.3754533137595338E-4</v>
      </c>
      <c r="N155" s="72">
        <f t="shared" ca="1" si="45"/>
        <v>0</v>
      </c>
      <c r="O155" s="80">
        <f t="shared" ca="1" si="46"/>
        <v>0</v>
      </c>
      <c r="P155" s="72">
        <f t="shared" ca="1" si="47"/>
        <v>0</v>
      </c>
      <c r="Q155" s="72">
        <f t="shared" ca="1" si="48"/>
        <v>0</v>
      </c>
      <c r="R155" s="47">
        <f t="shared" ca="1" si="49"/>
        <v>-1.3754533137595338E-4</v>
      </c>
      <c r="S155" s="47"/>
      <c r="T155" s="47"/>
      <c r="U155" s="47"/>
      <c r="V155" s="47"/>
      <c r="W155" s="47"/>
      <c r="X155" s="47"/>
      <c r="Y155" s="47"/>
      <c r="Z155" s="47"/>
      <c r="AA155" s="47"/>
      <c r="AB155" s="47"/>
      <c r="AC155" s="47"/>
      <c r="AD155" s="47"/>
      <c r="AE155" s="47"/>
      <c r="AF155" s="47"/>
      <c r="AG155" s="47"/>
      <c r="AH155" s="47"/>
      <c r="AI155" s="47"/>
    </row>
    <row r="156" spans="1:35">
      <c r="A156" s="78"/>
      <c r="B156" s="78"/>
      <c r="C156" s="78"/>
      <c r="D156" s="79">
        <f t="shared" si="35"/>
        <v>0</v>
      </c>
      <c r="E156" s="79">
        <f t="shared" si="36"/>
        <v>0</v>
      </c>
      <c r="F156" s="72">
        <f t="shared" si="37"/>
        <v>0</v>
      </c>
      <c r="G156" s="72">
        <f t="shared" si="38"/>
        <v>0</v>
      </c>
      <c r="H156" s="72">
        <f t="shared" si="39"/>
        <v>0</v>
      </c>
      <c r="I156" s="72">
        <f t="shared" si="40"/>
        <v>0</v>
      </c>
      <c r="J156" s="72">
        <f t="shared" si="41"/>
        <v>0</v>
      </c>
      <c r="K156" s="72">
        <f t="shared" si="42"/>
        <v>0</v>
      </c>
      <c r="L156" s="72">
        <f t="shared" si="43"/>
        <v>0</v>
      </c>
      <c r="M156" s="72">
        <f t="shared" ca="1" si="44"/>
        <v>1.3754533137595338E-4</v>
      </c>
      <c r="N156" s="72">
        <f t="shared" ca="1" si="45"/>
        <v>0</v>
      </c>
      <c r="O156" s="80">
        <f t="shared" ca="1" si="46"/>
        <v>0</v>
      </c>
      <c r="P156" s="72">
        <f t="shared" ca="1" si="47"/>
        <v>0</v>
      </c>
      <c r="Q156" s="72">
        <f t="shared" ca="1" si="48"/>
        <v>0</v>
      </c>
      <c r="R156" s="47">
        <f t="shared" ca="1" si="49"/>
        <v>-1.3754533137595338E-4</v>
      </c>
      <c r="S156" s="47"/>
      <c r="T156" s="47"/>
      <c r="U156" s="47"/>
      <c r="V156" s="47"/>
      <c r="W156" s="47"/>
      <c r="X156" s="47"/>
      <c r="Y156" s="47"/>
      <c r="Z156" s="47"/>
      <c r="AA156" s="47"/>
      <c r="AB156" s="47"/>
      <c r="AC156" s="47"/>
      <c r="AD156" s="47"/>
      <c r="AE156" s="47"/>
      <c r="AF156" s="47"/>
      <c r="AG156" s="47"/>
      <c r="AH156" s="47"/>
      <c r="AI156" s="47"/>
    </row>
    <row r="157" spans="1:35">
      <c r="A157" s="78"/>
      <c r="B157" s="78"/>
      <c r="C157" s="78"/>
      <c r="D157" s="79">
        <f t="shared" si="35"/>
        <v>0</v>
      </c>
      <c r="E157" s="79">
        <f t="shared" si="36"/>
        <v>0</v>
      </c>
      <c r="F157" s="72">
        <f t="shared" si="37"/>
        <v>0</v>
      </c>
      <c r="G157" s="72">
        <f t="shared" si="38"/>
        <v>0</v>
      </c>
      <c r="H157" s="72">
        <f t="shared" si="39"/>
        <v>0</v>
      </c>
      <c r="I157" s="72">
        <f t="shared" si="40"/>
        <v>0</v>
      </c>
      <c r="J157" s="72">
        <f t="shared" si="41"/>
        <v>0</v>
      </c>
      <c r="K157" s="72">
        <f t="shared" si="42"/>
        <v>0</v>
      </c>
      <c r="L157" s="72">
        <f t="shared" si="43"/>
        <v>0</v>
      </c>
      <c r="M157" s="72">
        <f t="shared" ca="1" si="44"/>
        <v>1.3754533137595338E-4</v>
      </c>
      <c r="N157" s="72">
        <f t="shared" ca="1" si="45"/>
        <v>0</v>
      </c>
      <c r="O157" s="80">
        <f t="shared" ca="1" si="46"/>
        <v>0</v>
      </c>
      <c r="P157" s="72">
        <f t="shared" ca="1" si="47"/>
        <v>0</v>
      </c>
      <c r="Q157" s="72">
        <f t="shared" ca="1" si="48"/>
        <v>0</v>
      </c>
      <c r="R157" s="47">
        <f t="shared" ca="1" si="49"/>
        <v>-1.3754533137595338E-4</v>
      </c>
      <c r="S157" s="47"/>
      <c r="T157" s="47"/>
      <c r="U157" s="47"/>
      <c r="V157" s="47"/>
      <c r="W157" s="47"/>
      <c r="X157" s="47"/>
      <c r="Y157" s="47"/>
      <c r="Z157" s="47"/>
      <c r="AA157" s="47"/>
      <c r="AB157" s="47"/>
      <c r="AC157" s="47"/>
      <c r="AD157" s="47"/>
      <c r="AE157" s="47"/>
      <c r="AF157" s="47"/>
      <c r="AG157" s="47"/>
      <c r="AH157" s="47"/>
      <c r="AI157" s="47"/>
    </row>
    <row r="158" spans="1:35">
      <c r="A158" s="78"/>
      <c r="B158" s="78"/>
      <c r="C158" s="78"/>
      <c r="D158" s="79">
        <f t="shared" si="35"/>
        <v>0</v>
      </c>
      <c r="E158" s="79">
        <f t="shared" si="36"/>
        <v>0</v>
      </c>
      <c r="F158" s="72">
        <f t="shared" si="37"/>
        <v>0</v>
      </c>
      <c r="G158" s="72">
        <f t="shared" si="38"/>
        <v>0</v>
      </c>
      <c r="H158" s="72">
        <f t="shared" si="39"/>
        <v>0</v>
      </c>
      <c r="I158" s="72">
        <f t="shared" si="40"/>
        <v>0</v>
      </c>
      <c r="J158" s="72">
        <f t="shared" si="41"/>
        <v>0</v>
      </c>
      <c r="K158" s="72">
        <f t="shared" si="42"/>
        <v>0</v>
      </c>
      <c r="L158" s="72">
        <f t="shared" si="43"/>
        <v>0</v>
      </c>
      <c r="M158" s="72">
        <f t="shared" ca="1" si="44"/>
        <v>1.3754533137595338E-4</v>
      </c>
      <c r="N158" s="72">
        <f t="shared" ca="1" si="45"/>
        <v>0</v>
      </c>
      <c r="O158" s="80">
        <f t="shared" ca="1" si="46"/>
        <v>0</v>
      </c>
      <c r="P158" s="72">
        <f t="shared" ca="1" si="47"/>
        <v>0</v>
      </c>
      <c r="Q158" s="72">
        <f t="shared" ca="1" si="48"/>
        <v>0</v>
      </c>
      <c r="R158" s="47">
        <f t="shared" ca="1" si="49"/>
        <v>-1.3754533137595338E-4</v>
      </c>
      <c r="S158" s="47"/>
      <c r="T158" s="47"/>
      <c r="U158" s="47"/>
      <c r="V158" s="47"/>
      <c r="W158" s="47"/>
      <c r="X158" s="47"/>
      <c r="Y158" s="47"/>
      <c r="Z158" s="47"/>
      <c r="AA158" s="47"/>
      <c r="AB158" s="47"/>
      <c r="AC158" s="47"/>
      <c r="AD158" s="47"/>
      <c r="AE158" s="47"/>
      <c r="AF158" s="47"/>
      <c r="AG158" s="47"/>
      <c r="AH158" s="47"/>
      <c r="AI158" s="47"/>
    </row>
    <row r="159" spans="1:35">
      <c r="A159" s="78"/>
      <c r="B159" s="78"/>
      <c r="C159" s="78"/>
      <c r="D159" s="79">
        <f t="shared" si="35"/>
        <v>0</v>
      </c>
      <c r="E159" s="79">
        <f t="shared" si="36"/>
        <v>0</v>
      </c>
      <c r="F159" s="72">
        <f t="shared" si="37"/>
        <v>0</v>
      </c>
      <c r="G159" s="72">
        <f t="shared" si="38"/>
        <v>0</v>
      </c>
      <c r="H159" s="72">
        <f t="shared" si="39"/>
        <v>0</v>
      </c>
      <c r="I159" s="72">
        <f t="shared" si="40"/>
        <v>0</v>
      </c>
      <c r="J159" s="72">
        <f t="shared" si="41"/>
        <v>0</v>
      </c>
      <c r="K159" s="72">
        <f t="shared" si="42"/>
        <v>0</v>
      </c>
      <c r="L159" s="72">
        <f t="shared" si="43"/>
        <v>0</v>
      </c>
      <c r="M159" s="72">
        <f t="shared" ca="1" si="44"/>
        <v>1.3754533137595338E-4</v>
      </c>
      <c r="N159" s="72">
        <f t="shared" ca="1" si="45"/>
        <v>0</v>
      </c>
      <c r="O159" s="80">
        <f t="shared" ca="1" si="46"/>
        <v>0</v>
      </c>
      <c r="P159" s="72">
        <f t="shared" ca="1" si="47"/>
        <v>0</v>
      </c>
      <c r="Q159" s="72">
        <f t="shared" ca="1" si="48"/>
        <v>0</v>
      </c>
      <c r="R159" s="47">
        <f t="shared" ca="1" si="49"/>
        <v>-1.3754533137595338E-4</v>
      </c>
      <c r="S159" s="47"/>
      <c r="T159" s="47"/>
      <c r="U159" s="47"/>
      <c r="V159" s="47"/>
      <c r="W159" s="47"/>
      <c r="X159" s="47"/>
      <c r="Y159" s="47"/>
      <c r="Z159" s="47"/>
      <c r="AA159" s="47"/>
      <c r="AB159" s="47"/>
      <c r="AC159" s="47"/>
      <c r="AD159" s="47"/>
      <c r="AE159" s="47"/>
      <c r="AF159" s="47"/>
      <c r="AG159" s="47"/>
      <c r="AH159" s="47"/>
      <c r="AI159" s="47"/>
    </row>
    <row r="160" spans="1:35">
      <c r="A160" s="78"/>
      <c r="B160" s="78"/>
      <c r="C160" s="78"/>
      <c r="D160" s="79">
        <f t="shared" si="35"/>
        <v>0</v>
      </c>
      <c r="E160" s="79">
        <f t="shared" si="36"/>
        <v>0</v>
      </c>
      <c r="F160" s="72">
        <f t="shared" si="37"/>
        <v>0</v>
      </c>
      <c r="G160" s="72">
        <f t="shared" si="38"/>
        <v>0</v>
      </c>
      <c r="H160" s="72">
        <f t="shared" si="39"/>
        <v>0</v>
      </c>
      <c r="I160" s="72">
        <f t="shared" si="40"/>
        <v>0</v>
      </c>
      <c r="J160" s="72">
        <f t="shared" si="41"/>
        <v>0</v>
      </c>
      <c r="K160" s="72">
        <f t="shared" si="42"/>
        <v>0</v>
      </c>
      <c r="L160" s="72">
        <f t="shared" si="43"/>
        <v>0</v>
      </c>
      <c r="M160" s="72">
        <f t="shared" ca="1" si="44"/>
        <v>1.3754533137595338E-4</v>
      </c>
      <c r="N160" s="72">
        <f t="shared" ca="1" si="45"/>
        <v>0</v>
      </c>
      <c r="O160" s="80">
        <f t="shared" ca="1" si="46"/>
        <v>0</v>
      </c>
      <c r="P160" s="72">
        <f t="shared" ca="1" si="47"/>
        <v>0</v>
      </c>
      <c r="Q160" s="72">
        <f t="shared" ca="1" si="48"/>
        <v>0</v>
      </c>
      <c r="R160" s="47">
        <f t="shared" ca="1" si="49"/>
        <v>-1.3754533137595338E-4</v>
      </c>
      <c r="S160" s="47"/>
      <c r="T160" s="47"/>
      <c r="U160" s="47"/>
      <c r="V160" s="47"/>
      <c r="W160" s="47"/>
      <c r="X160" s="47"/>
      <c r="Y160" s="47"/>
      <c r="Z160" s="47"/>
      <c r="AA160" s="47"/>
      <c r="AB160" s="47"/>
      <c r="AC160" s="47"/>
      <c r="AD160" s="47"/>
      <c r="AE160" s="47"/>
      <c r="AF160" s="47"/>
      <c r="AG160" s="47"/>
      <c r="AH160" s="47"/>
      <c r="AI160" s="47"/>
    </row>
    <row r="161" spans="1:35">
      <c r="A161" s="78"/>
      <c r="B161" s="78"/>
      <c r="C161" s="78"/>
      <c r="D161" s="79">
        <f t="shared" si="35"/>
        <v>0</v>
      </c>
      <c r="E161" s="79">
        <f t="shared" si="36"/>
        <v>0</v>
      </c>
      <c r="F161" s="72">
        <f t="shared" si="37"/>
        <v>0</v>
      </c>
      <c r="G161" s="72">
        <f t="shared" si="38"/>
        <v>0</v>
      </c>
      <c r="H161" s="72">
        <f t="shared" si="39"/>
        <v>0</v>
      </c>
      <c r="I161" s="72">
        <f t="shared" si="40"/>
        <v>0</v>
      </c>
      <c r="J161" s="72">
        <f t="shared" si="41"/>
        <v>0</v>
      </c>
      <c r="K161" s="72">
        <f t="shared" si="42"/>
        <v>0</v>
      </c>
      <c r="L161" s="72">
        <f t="shared" si="43"/>
        <v>0</v>
      </c>
      <c r="M161" s="72">
        <f t="shared" ca="1" si="44"/>
        <v>1.3754533137595338E-4</v>
      </c>
      <c r="N161" s="72">
        <f t="shared" ca="1" si="45"/>
        <v>0</v>
      </c>
      <c r="O161" s="80">
        <f t="shared" ca="1" si="46"/>
        <v>0</v>
      </c>
      <c r="P161" s="72">
        <f t="shared" ca="1" si="47"/>
        <v>0</v>
      </c>
      <c r="Q161" s="72">
        <f t="shared" ca="1" si="48"/>
        <v>0</v>
      </c>
      <c r="R161" s="47">
        <f t="shared" ca="1" si="49"/>
        <v>-1.3754533137595338E-4</v>
      </c>
      <c r="S161" s="47"/>
      <c r="T161" s="47"/>
      <c r="U161" s="47"/>
      <c r="V161" s="47"/>
      <c r="W161" s="47"/>
      <c r="X161" s="47"/>
      <c r="Y161" s="47"/>
      <c r="Z161" s="47"/>
      <c r="AA161" s="47"/>
      <c r="AB161" s="47"/>
      <c r="AC161" s="47"/>
      <c r="AD161" s="47"/>
      <c r="AE161" s="47"/>
      <c r="AF161" s="47"/>
      <c r="AG161" s="47"/>
      <c r="AH161" s="47"/>
      <c r="AI161" s="47"/>
    </row>
    <row r="162" spans="1:35">
      <c r="A162" s="78"/>
      <c r="B162" s="78"/>
      <c r="C162" s="78"/>
      <c r="D162" s="79">
        <f t="shared" si="35"/>
        <v>0</v>
      </c>
      <c r="E162" s="79">
        <f t="shared" si="36"/>
        <v>0</v>
      </c>
      <c r="F162" s="72">
        <f t="shared" si="37"/>
        <v>0</v>
      </c>
      <c r="G162" s="72">
        <f t="shared" si="38"/>
        <v>0</v>
      </c>
      <c r="H162" s="72">
        <f t="shared" si="39"/>
        <v>0</v>
      </c>
      <c r="I162" s="72">
        <f t="shared" si="40"/>
        <v>0</v>
      </c>
      <c r="J162" s="72">
        <f t="shared" si="41"/>
        <v>0</v>
      </c>
      <c r="K162" s="72">
        <f t="shared" si="42"/>
        <v>0</v>
      </c>
      <c r="L162" s="72">
        <f t="shared" si="43"/>
        <v>0</v>
      </c>
      <c r="M162" s="72">
        <f t="shared" ca="1" si="44"/>
        <v>1.3754533137595338E-4</v>
      </c>
      <c r="N162" s="72">
        <f t="shared" ca="1" si="45"/>
        <v>0</v>
      </c>
      <c r="O162" s="80">
        <f t="shared" ca="1" si="46"/>
        <v>0</v>
      </c>
      <c r="P162" s="72">
        <f t="shared" ca="1" si="47"/>
        <v>0</v>
      </c>
      <c r="Q162" s="72">
        <f t="shared" ca="1" si="48"/>
        <v>0</v>
      </c>
      <c r="R162" s="47">
        <f t="shared" ca="1" si="49"/>
        <v>-1.3754533137595338E-4</v>
      </c>
      <c r="S162" s="47"/>
      <c r="T162" s="47"/>
      <c r="U162" s="47"/>
      <c r="V162" s="47"/>
      <c r="W162" s="47"/>
      <c r="X162" s="47"/>
      <c r="Y162" s="47"/>
      <c r="Z162" s="47"/>
      <c r="AA162" s="47"/>
      <c r="AB162" s="47"/>
      <c r="AC162" s="47"/>
      <c r="AD162" s="47"/>
      <c r="AE162" s="47"/>
      <c r="AF162" s="47"/>
      <c r="AG162" s="47"/>
      <c r="AH162" s="47"/>
      <c r="AI162" s="47"/>
    </row>
    <row r="163" spans="1:35">
      <c r="A163" s="78"/>
      <c r="B163" s="78"/>
      <c r="C163" s="78"/>
      <c r="D163" s="79">
        <f t="shared" si="35"/>
        <v>0</v>
      </c>
      <c r="E163" s="79">
        <f t="shared" si="36"/>
        <v>0</v>
      </c>
      <c r="F163" s="72">
        <f t="shared" si="37"/>
        <v>0</v>
      </c>
      <c r="G163" s="72">
        <f t="shared" si="38"/>
        <v>0</v>
      </c>
      <c r="H163" s="72">
        <f t="shared" si="39"/>
        <v>0</v>
      </c>
      <c r="I163" s="72">
        <f t="shared" si="40"/>
        <v>0</v>
      </c>
      <c r="J163" s="72">
        <f t="shared" si="41"/>
        <v>0</v>
      </c>
      <c r="K163" s="72">
        <f t="shared" si="42"/>
        <v>0</v>
      </c>
      <c r="L163" s="72">
        <f t="shared" si="43"/>
        <v>0</v>
      </c>
      <c r="M163" s="72">
        <f t="shared" ca="1" si="44"/>
        <v>1.3754533137595338E-4</v>
      </c>
      <c r="N163" s="72">
        <f t="shared" ca="1" si="45"/>
        <v>0</v>
      </c>
      <c r="O163" s="80">
        <f t="shared" ca="1" si="46"/>
        <v>0</v>
      </c>
      <c r="P163" s="72">
        <f t="shared" ca="1" si="47"/>
        <v>0</v>
      </c>
      <c r="Q163" s="72">
        <f t="shared" ca="1" si="48"/>
        <v>0</v>
      </c>
      <c r="R163" s="47">
        <f t="shared" ca="1" si="49"/>
        <v>-1.3754533137595338E-4</v>
      </c>
      <c r="S163" s="47"/>
      <c r="T163" s="47"/>
      <c r="U163" s="47"/>
      <c r="V163" s="47"/>
      <c r="W163" s="47"/>
      <c r="X163" s="47"/>
      <c r="Y163" s="47"/>
      <c r="Z163" s="47"/>
      <c r="AA163" s="47"/>
      <c r="AB163" s="47"/>
      <c r="AC163" s="47"/>
      <c r="AD163" s="47"/>
      <c r="AE163" s="47"/>
      <c r="AF163" s="47"/>
      <c r="AG163" s="47"/>
      <c r="AH163" s="47"/>
      <c r="AI163" s="47"/>
    </row>
    <row r="164" spans="1:35">
      <c r="A164" s="78"/>
      <c r="B164" s="78"/>
      <c r="C164" s="78"/>
      <c r="D164" s="79">
        <f t="shared" si="35"/>
        <v>0</v>
      </c>
      <c r="E164" s="79">
        <f t="shared" si="36"/>
        <v>0</v>
      </c>
      <c r="F164" s="72">
        <f t="shared" si="37"/>
        <v>0</v>
      </c>
      <c r="G164" s="72">
        <f t="shared" si="38"/>
        <v>0</v>
      </c>
      <c r="H164" s="72">
        <f t="shared" si="39"/>
        <v>0</v>
      </c>
      <c r="I164" s="72">
        <f t="shared" si="40"/>
        <v>0</v>
      </c>
      <c r="J164" s="72">
        <f t="shared" si="41"/>
        <v>0</v>
      </c>
      <c r="K164" s="72">
        <f t="shared" si="42"/>
        <v>0</v>
      </c>
      <c r="L164" s="72">
        <f t="shared" si="43"/>
        <v>0</v>
      </c>
      <c r="M164" s="72">
        <f t="shared" ca="1" si="44"/>
        <v>1.3754533137595338E-4</v>
      </c>
      <c r="N164" s="72">
        <f t="shared" ca="1" si="45"/>
        <v>0</v>
      </c>
      <c r="O164" s="80">
        <f t="shared" ca="1" si="46"/>
        <v>0</v>
      </c>
      <c r="P164" s="72">
        <f t="shared" ca="1" si="47"/>
        <v>0</v>
      </c>
      <c r="Q164" s="72">
        <f t="shared" ca="1" si="48"/>
        <v>0</v>
      </c>
      <c r="R164" s="47">
        <f t="shared" ca="1" si="49"/>
        <v>-1.3754533137595338E-4</v>
      </c>
      <c r="S164" s="47"/>
      <c r="T164" s="47"/>
      <c r="U164" s="47"/>
      <c r="V164" s="47"/>
      <c r="W164" s="47"/>
      <c r="X164" s="47"/>
      <c r="Y164" s="47"/>
      <c r="Z164" s="47"/>
      <c r="AA164" s="47"/>
      <c r="AB164" s="47"/>
      <c r="AC164" s="47"/>
      <c r="AD164" s="47"/>
      <c r="AE164" s="47"/>
      <c r="AF164" s="47"/>
      <c r="AG164" s="47"/>
      <c r="AH164" s="47"/>
      <c r="AI164" s="47"/>
    </row>
    <row r="165" spans="1:35">
      <c r="A165" s="78"/>
      <c r="B165" s="78"/>
      <c r="C165" s="78"/>
      <c r="D165" s="79">
        <f t="shared" si="35"/>
        <v>0</v>
      </c>
      <c r="E165" s="79">
        <f t="shared" si="36"/>
        <v>0</v>
      </c>
      <c r="F165" s="72">
        <f t="shared" si="37"/>
        <v>0</v>
      </c>
      <c r="G165" s="72">
        <f t="shared" si="38"/>
        <v>0</v>
      </c>
      <c r="H165" s="72">
        <f t="shared" si="39"/>
        <v>0</v>
      </c>
      <c r="I165" s="72">
        <f t="shared" si="40"/>
        <v>0</v>
      </c>
      <c r="J165" s="72">
        <f t="shared" si="41"/>
        <v>0</v>
      </c>
      <c r="K165" s="72">
        <f t="shared" si="42"/>
        <v>0</v>
      </c>
      <c r="L165" s="72">
        <f t="shared" si="43"/>
        <v>0</v>
      </c>
      <c r="M165" s="72">
        <f t="shared" ca="1" si="44"/>
        <v>1.3754533137595338E-4</v>
      </c>
      <c r="N165" s="72">
        <f t="shared" ca="1" si="45"/>
        <v>0</v>
      </c>
      <c r="O165" s="80">
        <f t="shared" ca="1" si="46"/>
        <v>0</v>
      </c>
      <c r="P165" s="72">
        <f t="shared" ca="1" si="47"/>
        <v>0</v>
      </c>
      <c r="Q165" s="72">
        <f t="shared" ca="1" si="48"/>
        <v>0</v>
      </c>
      <c r="R165" s="47">
        <f t="shared" ca="1" si="49"/>
        <v>-1.3754533137595338E-4</v>
      </c>
      <c r="S165" s="47"/>
      <c r="T165" s="47"/>
      <c r="U165" s="47"/>
      <c r="V165" s="47"/>
      <c r="W165" s="47"/>
      <c r="X165" s="47"/>
      <c r="Y165" s="47"/>
      <c r="Z165" s="47"/>
      <c r="AA165" s="47"/>
      <c r="AB165" s="47"/>
      <c r="AC165" s="47"/>
      <c r="AD165" s="47"/>
      <c r="AE165" s="47"/>
      <c r="AF165" s="47"/>
      <c r="AG165" s="47"/>
      <c r="AH165" s="47"/>
      <c r="AI165" s="47"/>
    </row>
    <row r="166" spans="1:35">
      <c r="A166" s="78"/>
      <c r="B166" s="78"/>
      <c r="C166" s="78"/>
      <c r="D166" s="79">
        <f t="shared" si="35"/>
        <v>0</v>
      </c>
      <c r="E166" s="79">
        <f t="shared" si="36"/>
        <v>0</v>
      </c>
      <c r="F166" s="72">
        <f t="shared" si="37"/>
        <v>0</v>
      </c>
      <c r="G166" s="72">
        <f t="shared" si="38"/>
        <v>0</v>
      </c>
      <c r="H166" s="72">
        <f t="shared" si="39"/>
        <v>0</v>
      </c>
      <c r="I166" s="72">
        <f t="shared" si="40"/>
        <v>0</v>
      </c>
      <c r="J166" s="72">
        <f t="shared" si="41"/>
        <v>0</v>
      </c>
      <c r="K166" s="72">
        <f t="shared" si="42"/>
        <v>0</v>
      </c>
      <c r="L166" s="72">
        <f t="shared" si="43"/>
        <v>0</v>
      </c>
      <c r="M166" s="72">
        <f t="shared" ca="1" si="44"/>
        <v>1.3754533137595338E-4</v>
      </c>
      <c r="N166" s="72">
        <f t="shared" ca="1" si="45"/>
        <v>0</v>
      </c>
      <c r="O166" s="80">
        <f t="shared" ca="1" si="46"/>
        <v>0</v>
      </c>
      <c r="P166" s="72">
        <f t="shared" ca="1" si="47"/>
        <v>0</v>
      </c>
      <c r="Q166" s="72">
        <f t="shared" ca="1" si="48"/>
        <v>0</v>
      </c>
      <c r="R166" s="47">
        <f t="shared" ca="1" si="49"/>
        <v>-1.3754533137595338E-4</v>
      </c>
      <c r="S166" s="47"/>
      <c r="T166" s="47"/>
      <c r="U166" s="47"/>
      <c r="V166" s="47"/>
      <c r="W166" s="47"/>
      <c r="X166" s="47"/>
      <c r="Y166" s="47"/>
      <c r="Z166" s="47"/>
      <c r="AA166" s="47"/>
      <c r="AB166" s="47"/>
      <c r="AC166" s="47"/>
      <c r="AD166" s="47"/>
      <c r="AE166" s="47"/>
      <c r="AF166" s="47"/>
      <c r="AG166" s="47"/>
      <c r="AH166" s="47"/>
      <c r="AI166" s="47"/>
    </row>
    <row r="167" spans="1:35">
      <c r="A167" s="78"/>
      <c r="B167" s="78"/>
      <c r="C167" s="78"/>
      <c r="D167" s="79">
        <f t="shared" si="35"/>
        <v>0</v>
      </c>
      <c r="E167" s="79">
        <f t="shared" si="36"/>
        <v>0</v>
      </c>
      <c r="F167" s="72">
        <f t="shared" si="37"/>
        <v>0</v>
      </c>
      <c r="G167" s="72">
        <f t="shared" si="38"/>
        <v>0</v>
      </c>
      <c r="H167" s="72">
        <f t="shared" si="39"/>
        <v>0</v>
      </c>
      <c r="I167" s="72">
        <f t="shared" si="40"/>
        <v>0</v>
      </c>
      <c r="J167" s="72">
        <f t="shared" si="41"/>
        <v>0</v>
      </c>
      <c r="K167" s="72">
        <f t="shared" si="42"/>
        <v>0</v>
      </c>
      <c r="L167" s="72">
        <f t="shared" si="43"/>
        <v>0</v>
      </c>
      <c r="M167" s="72">
        <f t="shared" ca="1" si="44"/>
        <v>1.3754533137595338E-4</v>
      </c>
      <c r="N167" s="72">
        <f t="shared" ca="1" si="45"/>
        <v>0</v>
      </c>
      <c r="O167" s="80">
        <f t="shared" ca="1" si="46"/>
        <v>0</v>
      </c>
      <c r="P167" s="72">
        <f t="shared" ca="1" si="47"/>
        <v>0</v>
      </c>
      <c r="Q167" s="72">
        <f t="shared" ca="1" si="48"/>
        <v>0</v>
      </c>
      <c r="R167" s="47">
        <f t="shared" ca="1" si="49"/>
        <v>-1.3754533137595338E-4</v>
      </c>
      <c r="S167" s="47"/>
      <c r="T167" s="47"/>
      <c r="U167" s="47"/>
      <c r="V167" s="47"/>
      <c r="W167" s="47"/>
      <c r="X167" s="47"/>
      <c r="Y167" s="47"/>
      <c r="Z167" s="47"/>
      <c r="AA167" s="47"/>
      <c r="AB167" s="47"/>
      <c r="AC167" s="47"/>
      <c r="AD167" s="47"/>
      <c r="AE167" s="47"/>
      <c r="AF167" s="47"/>
      <c r="AG167" s="47"/>
      <c r="AH167" s="47"/>
      <c r="AI167" s="47"/>
    </row>
    <row r="168" spans="1:35">
      <c r="A168" s="78"/>
      <c r="B168" s="78"/>
      <c r="C168" s="78"/>
      <c r="D168" s="79">
        <f t="shared" si="35"/>
        <v>0</v>
      </c>
      <c r="E168" s="79">
        <f t="shared" si="36"/>
        <v>0</v>
      </c>
      <c r="F168" s="72">
        <f t="shared" si="37"/>
        <v>0</v>
      </c>
      <c r="G168" s="72">
        <f t="shared" si="38"/>
        <v>0</v>
      </c>
      <c r="H168" s="72">
        <f t="shared" si="39"/>
        <v>0</v>
      </c>
      <c r="I168" s="72">
        <f t="shared" si="40"/>
        <v>0</v>
      </c>
      <c r="J168" s="72">
        <f t="shared" si="41"/>
        <v>0</v>
      </c>
      <c r="K168" s="72">
        <f t="shared" si="42"/>
        <v>0</v>
      </c>
      <c r="L168" s="72">
        <f t="shared" si="43"/>
        <v>0</v>
      </c>
      <c r="M168" s="72">
        <f t="shared" ca="1" si="44"/>
        <v>1.3754533137595338E-4</v>
      </c>
      <c r="N168" s="72">
        <f t="shared" ca="1" si="45"/>
        <v>0</v>
      </c>
      <c r="O168" s="80">
        <f t="shared" ca="1" si="46"/>
        <v>0</v>
      </c>
      <c r="P168" s="72">
        <f t="shared" ca="1" si="47"/>
        <v>0</v>
      </c>
      <c r="Q168" s="72">
        <f t="shared" ca="1" si="48"/>
        <v>0</v>
      </c>
      <c r="R168" s="47">
        <f t="shared" ca="1" si="49"/>
        <v>-1.3754533137595338E-4</v>
      </c>
      <c r="S168" s="47"/>
      <c r="T168" s="47"/>
      <c r="U168" s="47"/>
      <c r="V168" s="47"/>
      <c r="W168" s="47"/>
      <c r="X168" s="47"/>
      <c r="Y168" s="47"/>
      <c r="Z168" s="47"/>
      <c r="AA168" s="47"/>
      <c r="AB168" s="47"/>
      <c r="AC168" s="47"/>
      <c r="AD168" s="47"/>
      <c r="AE168" s="47"/>
      <c r="AF168" s="47"/>
      <c r="AG168" s="47"/>
      <c r="AH168" s="47"/>
      <c r="AI168" s="47"/>
    </row>
    <row r="169" spans="1:35">
      <c r="A169" s="78"/>
      <c r="B169" s="78"/>
      <c r="C169" s="78"/>
      <c r="D169" s="79">
        <f t="shared" si="35"/>
        <v>0</v>
      </c>
      <c r="E169" s="79">
        <f t="shared" si="36"/>
        <v>0</v>
      </c>
      <c r="F169" s="72">
        <f t="shared" si="37"/>
        <v>0</v>
      </c>
      <c r="G169" s="72">
        <f t="shared" si="38"/>
        <v>0</v>
      </c>
      <c r="H169" s="72">
        <f t="shared" si="39"/>
        <v>0</v>
      </c>
      <c r="I169" s="72">
        <f t="shared" si="40"/>
        <v>0</v>
      </c>
      <c r="J169" s="72">
        <f t="shared" si="41"/>
        <v>0</v>
      </c>
      <c r="K169" s="72">
        <f t="shared" si="42"/>
        <v>0</v>
      </c>
      <c r="L169" s="72">
        <f t="shared" si="43"/>
        <v>0</v>
      </c>
      <c r="M169" s="72">
        <f t="shared" ca="1" si="44"/>
        <v>1.3754533137595338E-4</v>
      </c>
      <c r="N169" s="72">
        <f t="shared" ca="1" si="45"/>
        <v>0</v>
      </c>
      <c r="O169" s="80">
        <f t="shared" ca="1" si="46"/>
        <v>0</v>
      </c>
      <c r="P169" s="72">
        <f t="shared" ca="1" si="47"/>
        <v>0</v>
      </c>
      <c r="Q169" s="72">
        <f t="shared" ca="1" si="48"/>
        <v>0</v>
      </c>
      <c r="R169" s="47">
        <f t="shared" ca="1" si="49"/>
        <v>-1.3754533137595338E-4</v>
      </c>
      <c r="S169" s="47"/>
      <c r="T169" s="47"/>
      <c r="U169" s="47"/>
      <c r="V169" s="47"/>
      <c r="W169" s="47"/>
      <c r="X169" s="47"/>
      <c r="Y169" s="47"/>
      <c r="Z169" s="47"/>
      <c r="AA169" s="47"/>
      <c r="AB169" s="47"/>
      <c r="AC169" s="47"/>
      <c r="AD169" s="47"/>
      <c r="AE169" s="47"/>
      <c r="AF169" s="47"/>
      <c r="AG169" s="47"/>
      <c r="AH169" s="47"/>
      <c r="AI169" s="47"/>
    </row>
    <row r="170" spans="1:35">
      <c r="A170" s="78"/>
      <c r="B170" s="78"/>
      <c r="C170" s="78"/>
      <c r="D170" s="79">
        <f t="shared" si="35"/>
        <v>0</v>
      </c>
      <c r="E170" s="79">
        <f t="shared" si="36"/>
        <v>0</v>
      </c>
      <c r="F170" s="72">
        <f t="shared" si="37"/>
        <v>0</v>
      </c>
      <c r="G170" s="72">
        <f t="shared" si="38"/>
        <v>0</v>
      </c>
      <c r="H170" s="72">
        <f t="shared" si="39"/>
        <v>0</v>
      </c>
      <c r="I170" s="72">
        <f t="shared" si="40"/>
        <v>0</v>
      </c>
      <c r="J170" s="72">
        <f t="shared" si="41"/>
        <v>0</v>
      </c>
      <c r="K170" s="72">
        <f t="shared" si="42"/>
        <v>0</v>
      </c>
      <c r="L170" s="72">
        <f t="shared" si="43"/>
        <v>0</v>
      </c>
      <c r="M170" s="72">
        <f t="shared" ca="1" si="44"/>
        <v>1.3754533137595338E-4</v>
      </c>
      <c r="N170" s="72">
        <f t="shared" ca="1" si="45"/>
        <v>0</v>
      </c>
      <c r="O170" s="80">
        <f t="shared" ca="1" si="46"/>
        <v>0</v>
      </c>
      <c r="P170" s="72">
        <f t="shared" ca="1" si="47"/>
        <v>0</v>
      </c>
      <c r="Q170" s="72">
        <f t="shared" ca="1" si="48"/>
        <v>0</v>
      </c>
      <c r="R170" s="47">
        <f t="shared" ca="1" si="49"/>
        <v>-1.3754533137595338E-4</v>
      </c>
      <c r="S170" s="47"/>
      <c r="T170" s="47"/>
      <c r="U170" s="47"/>
      <c r="V170" s="47"/>
      <c r="W170" s="47"/>
      <c r="X170" s="47"/>
      <c r="Y170" s="47"/>
      <c r="Z170" s="47"/>
      <c r="AA170" s="47"/>
      <c r="AB170" s="47"/>
      <c r="AC170" s="47"/>
      <c r="AD170" s="47"/>
      <c r="AE170" s="47"/>
      <c r="AF170" s="47"/>
      <c r="AG170" s="47"/>
      <c r="AH170" s="47"/>
      <c r="AI170" s="47"/>
    </row>
    <row r="171" spans="1:35">
      <c r="A171" s="78"/>
      <c r="B171" s="78"/>
      <c r="C171" s="78"/>
      <c r="D171" s="79">
        <f t="shared" si="35"/>
        <v>0</v>
      </c>
      <c r="E171" s="79">
        <f t="shared" si="36"/>
        <v>0</v>
      </c>
      <c r="F171" s="72">
        <f t="shared" si="37"/>
        <v>0</v>
      </c>
      <c r="G171" s="72">
        <f t="shared" si="38"/>
        <v>0</v>
      </c>
      <c r="H171" s="72">
        <f t="shared" si="39"/>
        <v>0</v>
      </c>
      <c r="I171" s="72">
        <f t="shared" si="40"/>
        <v>0</v>
      </c>
      <c r="J171" s="72">
        <f t="shared" si="41"/>
        <v>0</v>
      </c>
      <c r="K171" s="72">
        <f t="shared" si="42"/>
        <v>0</v>
      </c>
      <c r="L171" s="72">
        <f t="shared" si="43"/>
        <v>0</v>
      </c>
      <c r="M171" s="72">
        <f t="shared" ca="1" si="44"/>
        <v>1.3754533137595338E-4</v>
      </c>
      <c r="N171" s="72">
        <f t="shared" ca="1" si="45"/>
        <v>0</v>
      </c>
      <c r="O171" s="80">
        <f t="shared" ca="1" si="46"/>
        <v>0</v>
      </c>
      <c r="P171" s="72">
        <f t="shared" ca="1" si="47"/>
        <v>0</v>
      </c>
      <c r="Q171" s="72">
        <f t="shared" ca="1" si="48"/>
        <v>0</v>
      </c>
      <c r="R171" s="47">
        <f t="shared" ca="1" si="49"/>
        <v>-1.3754533137595338E-4</v>
      </c>
      <c r="S171" s="47"/>
      <c r="T171" s="47"/>
      <c r="U171" s="47"/>
      <c r="V171" s="47"/>
      <c r="W171" s="47"/>
      <c r="X171" s="47"/>
      <c r="Y171" s="47"/>
      <c r="Z171" s="47"/>
      <c r="AA171" s="47"/>
      <c r="AB171" s="47"/>
      <c r="AC171" s="47"/>
      <c r="AD171" s="47"/>
      <c r="AE171" s="47"/>
      <c r="AF171" s="47"/>
      <c r="AG171" s="47"/>
      <c r="AH171" s="47"/>
      <c r="AI171" s="47"/>
    </row>
    <row r="172" spans="1:35">
      <c r="A172" s="78"/>
      <c r="B172" s="78"/>
      <c r="C172" s="78"/>
      <c r="D172" s="79">
        <f t="shared" si="35"/>
        <v>0</v>
      </c>
      <c r="E172" s="79">
        <f t="shared" si="36"/>
        <v>0</v>
      </c>
      <c r="F172" s="72">
        <f t="shared" si="37"/>
        <v>0</v>
      </c>
      <c r="G172" s="72">
        <f t="shared" si="38"/>
        <v>0</v>
      </c>
      <c r="H172" s="72">
        <f t="shared" si="39"/>
        <v>0</v>
      </c>
      <c r="I172" s="72">
        <f t="shared" si="40"/>
        <v>0</v>
      </c>
      <c r="J172" s="72">
        <f t="shared" si="41"/>
        <v>0</v>
      </c>
      <c r="K172" s="72">
        <f t="shared" si="42"/>
        <v>0</v>
      </c>
      <c r="L172" s="72">
        <f t="shared" si="43"/>
        <v>0</v>
      </c>
      <c r="M172" s="72">
        <f t="shared" ca="1" si="44"/>
        <v>1.3754533137595338E-4</v>
      </c>
      <c r="N172" s="72">
        <f t="shared" ca="1" si="45"/>
        <v>0</v>
      </c>
      <c r="O172" s="80">
        <f t="shared" ca="1" si="46"/>
        <v>0</v>
      </c>
      <c r="P172" s="72">
        <f t="shared" ca="1" si="47"/>
        <v>0</v>
      </c>
      <c r="Q172" s="72">
        <f t="shared" ca="1" si="48"/>
        <v>0</v>
      </c>
      <c r="R172" s="47">
        <f t="shared" ca="1" si="49"/>
        <v>-1.3754533137595338E-4</v>
      </c>
      <c r="S172" s="47"/>
      <c r="T172" s="47"/>
      <c r="U172" s="47"/>
      <c r="V172" s="47"/>
      <c r="W172" s="47"/>
      <c r="X172" s="47"/>
      <c r="Y172" s="47"/>
      <c r="Z172" s="47"/>
      <c r="AA172" s="47"/>
      <c r="AB172" s="47"/>
      <c r="AC172" s="47"/>
      <c r="AD172" s="47"/>
      <c r="AE172" s="47"/>
      <c r="AF172" s="47"/>
      <c r="AG172" s="47"/>
      <c r="AH172" s="47"/>
      <c r="AI172" s="47"/>
    </row>
    <row r="173" spans="1:35">
      <c r="A173" s="78"/>
      <c r="B173" s="78"/>
      <c r="C173" s="78"/>
      <c r="D173" s="79">
        <f t="shared" si="35"/>
        <v>0</v>
      </c>
      <c r="E173" s="79">
        <f t="shared" si="36"/>
        <v>0</v>
      </c>
      <c r="F173" s="72">
        <f t="shared" si="37"/>
        <v>0</v>
      </c>
      <c r="G173" s="72">
        <f t="shared" si="38"/>
        <v>0</v>
      </c>
      <c r="H173" s="72">
        <f t="shared" si="39"/>
        <v>0</v>
      </c>
      <c r="I173" s="72">
        <f t="shared" si="40"/>
        <v>0</v>
      </c>
      <c r="J173" s="72">
        <f t="shared" si="41"/>
        <v>0</v>
      </c>
      <c r="K173" s="72">
        <f t="shared" si="42"/>
        <v>0</v>
      </c>
      <c r="L173" s="72">
        <f t="shared" si="43"/>
        <v>0</v>
      </c>
      <c r="M173" s="72">
        <f t="shared" ca="1" si="44"/>
        <v>1.3754533137595338E-4</v>
      </c>
      <c r="N173" s="72">
        <f t="shared" ca="1" si="45"/>
        <v>0</v>
      </c>
      <c r="O173" s="80">
        <f t="shared" ca="1" si="46"/>
        <v>0</v>
      </c>
      <c r="P173" s="72">
        <f t="shared" ca="1" si="47"/>
        <v>0</v>
      </c>
      <c r="Q173" s="72">
        <f t="shared" ca="1" si="48"/>
        <v>0</v>
      </c>
      <c r="R173" s="47">
        <f t="shared" ca="1" si="49"/>
        <v>-1.3754533137595338E-4</v>
      </c>
      <c r="S173" s="47"/>
      <c r="T173" s="47"/>
      <c r="U173" s="47"/>
      <c r="V173" s="47"/>
      <c r="W173" s="47"/>
      <c r="X173" s="47"/>
      <c r="Y173" s="47"/>
      <c r="Z173" s="47"/>
      <c r="AA173" s="47"/>
      <c r="AB173" s="47"/>
      <c r="AC173" s="47"/>
      <c r="AD173" s="47"/>
      <c r="AE173" s="47"/>
      <c r="AF173" s="47"/>
      <c r="AG173" s="47"/>
      <c r="AH173" s="47"/>
      <c r="AI173" s="47"/>
    </row>
    <row r="174" spans="1:35">
      <c r="A174" s="78"/>
      <c r="B174" s="78"/>
      <c r="C174" s="78"/>
      <c r="D174" s="79">
        <f t="shared" si="35"/>
        <v>0</v>
      </c>
      <c r="E174" s="79">
        <f t="shared" si="36"/>
        <v>0</v>
      </c>
      <c r="F174" s="72">
        <f t="shared" si="37"/>
        <v>0</v>
      </c>
      <c r="G174" s="72">
        <f t="shared" si="38"/>
        <v>0</v>
      </c>
      <c r="H174" s="72">
        <f t="shared" si="39"/>
        <v>0</v>
      </c>
      <c r="I174" s="72">
        <f t="shared" si="40"/>
        <v>0</v>
      </c>
      <c r="J174" s="72">
        <f t="shared" si="41"/>
        <v>0</v>
      </c>
      <c r="K174" s="72">
        <f t="shared" si="42"/>
        <v>0</v>
      </c>
      <c r="L174" s="72">
        <f t="shared" si="43"/>
        <v>0</v>
      </c>
      <c r="M174" s="72">
        <f t="shared" ca="1" si="44"/>
        <v>1.3754533137595338E-4</v>
      </c>
      <c r="N174" s="72">
        <f t="shared" ca="1" si="45"/>
        <v>0</v>
      </c>
      <c r="O174" s="80">
        <f t="shared" ca="1" si="46"/>
        <v>0</v>
      </c>
      <c r="P174" s="72">
        <f t="shared" ca="1" si="47"/>
        <v>0</v>
      </c>
      <c r="Q174" s="72">
        <f t="shared" ca="1" si="48"/>
        <v>0</v>
      </c>
      <c r="R174" s="47">
        <f t="shared" ca="1" si="49"/>
        <v>-1.3754533137595338E-4</v>
      </c>
      <c r="S174" s="47"/>
      <c r="T174" s="47"/>
      <c r="U174" s="47"/>
      <c r="V174" s="47"/>
      <c r="W174" s="47"/>
      <c r="X174" s="47"/>
      <c r="Y174" s="47"/>
      <c r="Z174" s="47"/>
      <c r="AA174" s="47"/>
      <c r="AB174" s="47"/>
      <c r="AC174" s="47"/>
      <c r="AD174" s="47"/>
      <c r="AE174" s="47"/>
      <c r="AF174" s="47"/>
      <c r="AG174" s="47"/>
      <c r="AH174" s="47"/>
      <c r="AI174" s="47"/>
    </row>
    <row r="175" spans="1:35">
      <c r="A175" s="78"/>
      <c r="B175" s="78"/>
      <c r="C175" s="78"/>
      <c r="D175" s="79">
        <f t="shared" si="35"/>
        <v>0</v>
      </c>
      <c r="E175" s="79">
        <f t="shared" si="36"/>
        <v>0</v>
      </c>
      <c r="F175" s="72">
        <f t="shared" si="37"/>
        <v>0</v>
      </c>
      <c r="G175" s="72">
        <f t="shared" si="38"/>
        <v>0</v>
      </c>
      <c r="H175" s="72">
        <f t="shared" si="39"/>
        <v>0</v>
      </c>
      <c r="I175" s="72">
        <f t="shared" si="40"/>
        <v>0</v>
      </c>
      <c r="J175" s="72">
        <f t="shared" si="41"/>
        <v>0</v>
      </c>
      <c r="K175" s="72">
        <f t="shared" si="42"/>
        <v>0</v>
      </c>
      <c r="L175" s="72">
        <f t="shared" si="43"/>
        <v>0</v>
      </c>
      <c r="M175" s="72">
        <f t="shared" ca="1" si="44"/>
        <v>1.3754533137595338E-4</v>
      </c>
      <c r="N175" s="72">
        <f t="shared" ca="1" si="45"/>
        <v>0</v>
      </c>
      <c r="O175" s="80">
        <f t="shared" ca="1" si="46"/>
        <v>0</v>
      </c>
      <c r="P175" s="72">
        <f t="shared" ca="1" si="47"/>
        <v>0</v>
      </c>
      <c r="Q175" s="72">
        <f t="shared" ca="1" si="48"/>
        <v>0</v>
      </c>
      <c r="R175" s="47">
        <f t="shared" ca="1" si="49"/>
        <v>-1.3754533137595338E-4</v>
      </c>
      <c r="S175" s="47"/>
      <c r="T175" s="47"/>
      <c r="U175" s="47"/>
      <c r="V175" s="47"/>
      <c r="W175" s="47"/>
      <c r="X175" s="47"/>
      <c r="Y175" s="47"/>
      <c r="Z175" s="47"/>
      <c r="AA175" s="47"/>
      <c r="AB175" s="47"/>
      <c r="AC175" s="47"/>
      <c r="AD175" s="47"/>
      <c r="AE175" s="47"/>
      <c r="AF175" s="47"/>
      <c r="AG175" s="47"/>
      <c r="AH175" s="47"/>
      <c r="AI175" s="47"/>
    </row>
    <row r="176" spans="1:35">
      <c r="A176" s="78"/>
      <c r="B176" s="78"/>
      <c r="C176" s="78"/>
      <c r="D176" s="79">
        <f t="shared" si="35"/>
        <v>0</v>
      </c>
      <c r="E176" s="79">
        <f t="shared" si="36"/>
        <v>0</v>
      </c>
      <c r="F176" s="72">
        <f t="shared" si="37"/>
        <v>0</v>
      </c>
      <c r="G176" s="72">
        <f t="shared" si="38"/>
        <v>0</v>
      </c>
      <c r="H176" s="72">
        <f t="shared" si="39"/>
        <v>0</v>
      </c>
      <c r="I176" s="72">
        <f t="shared" si="40"/>
        <v>0</v>
      </c>
      <c r="J176" s="72">
        <f t="shared" si="41"/>
        <v>0</v>
      </c>
      <c r="K176" s="72">
        <f t="shared" si="42"/>
        <v>0</v>
      </c>
      <c r="L176" s="72">
        <f t="shared" si="43"/>
        <v>0</v>
      </c>
      <c r="M176" s="72">
        <f t="shared" ca="1" si="44"/>
        <v>1.3754533137595338E-4</v>
      </c>
      <c r="N176" s="72">
        <f t="shared" ca="1" si="45"/>
        <v>0</v>
      </c>
      <c r="O176" s="80">
        <f t="shared" ca="1" si="46"/>
        <v>0</v>
      </c>
      <c r="P176" s="72">
        <f t="shared" ca="1" si="47"/>
        <v>0</v>
      </c>
      <c r="Q176" s="72">
        <f t="shared" ca="1" si="48"/>
        <v>0</v>
      </c>
      <c r="R176" s="47">
        <f t="shared" ca="1" si="49"/>
        <v>-1.3754533137595338E-4</v>
      </c>
      <c r="S176" s="47"/>
      <c r="T176" s="47"/>
      <c r="U176" s="47"/>
      <c r="V176" s="47"/>
      <c r="W176" s="47"/>
      <c r="X176" s="47"/>
      <c r="Y176" s="47"/>
      <c r="Z176" s="47"/>
      <c r="AA176" s="47"/>
      <c r="AB176" s="47"/>
      <c r="AC176" s="47"/>
      <c r="AD176" s="47"/>
      <c r="AE176" s="47"/>
      <c r="AF176" s="47"/>
      <c r="AG176" s="47"/>
      <c r="AH176" s="47"/>
      <c r="AI176" s="47"/>
    </row>
    <row r="177" spans="1:35">
      <c r="A177" s="78"/>
      <c r="B177" s="78"/>
      <c r="C177" s="78"/>
      <c r="D177" s="79">
        <f t="shared" si="35"/>
        <v>0</v>
      </c>
      <c r="E177" s="79">
        <f t="shared" si="36"/>
        <v>0</v>
      </c>
      <c r="F177" s="72">
        <f t="shared" si="37"/>
        <v>0</v>
      </c>
      <c r="G177" s="72">
        <f t="shared" si="38"/>
        <v>0</v>
      </c>
      <c r="H177" s="72">
        <f t="shared" si="39"/>
        <v>0</v>
      </c>
      <c r="I177" s="72">
        <f t="shared" si="40"/>
        <v>0</v>
      </c>
      <c r="J177" s="72">
        <f t="shared" si="41"/>
        <v>0</v>
      </c>
      <c r="K177" s="72">
        <f t="shared" si="42"/>
        <v>0</v>
      </c>
      <c r="L177" s="72">
        <f t="shared" si="43"/>
        <v>0</v>
      </c>
      <c r="M177" s="72">
        <f t="shared" ca="1" si="44"/>
        <v>1.3754533137595338E-4</v>
      </c>
      <c r="N177" s="72">
        <f t="shared" ca="1" si="45"/>
        <v>0</v>
      </c>
      <c r="O177" s="80">
        <f t="shared" ca="1" si="46"/>
        <v>0</v>
      </c>
      <c r="P177" s="72">
        <f t="shared" ca="1" si="47"/>
        <v>0</v>
      </c>
      <c r="Q177" s="72">
        <f t="shared" ca="1" si="48"/>
        <v>0</v>
      </c>
      <c r="R177" s="47">
        <f t="shared" ca="1" si="49"/>
        <v>-1.3754533137595338E-4</v>
      </c>
      <c r="S177" s="47"/>
      <c r="T177" s="47"/>
      <c r="U177" s="47"/>
      <c r="V177" s="47"/>
      <c r="W177" s="47"/>
      <c r="X177" s="47"/>
      <c r="Y177" s="47"/>
      <c r="Z177" s="47"/>
      <c r="AA177" s="47"/>
      <c r="AB177" s="47"/>
      <c r="AC177" s="47"/>
      <c r="AD177" s="47"/>
      <c r="AE177" s="47"/>
      <c r="AF177" s="47"/>
      <c r="AG177" s="47"/>
      <c r="AH177" s="47"/>
      <c r="AI177" s="47"/>
    </row>
    <row r="178" spans="1:35">
      <c r="A178" s="78"/>
      <c r="B178" s="78"/>
      <c r="C178" s="78"/>
      <c r="D178" s="79">
        <f t="shared" si="35"/>
        <v>0</v>
      </c>
      <c r="E178" s="79">
        <f t="shared" si="36"/>
        <v>0</v>
      </c>
      <c r="F178" s="72">
        <f t="shared" si="37"/>
        <v>0</v>
      </c>
      <c r="G178" s="72">
        <f t="shared" si="38"/>
        <v>0</v>
      </c>
      <c r="H178" s="72">
        <f t="shared" si="39"/>
        <v>0</v>
      </c>
      <c r="I178" s="72">
        <f t="shared" si="40"/>
        <v>0</v>
      </c>
      <c r="J178" s="72">
        <f t="shared" si="41"/>
        <v>0</v>
      </c>
      <c r="K178" s="72">
        <f t="shared" si="42"/>
        <v>0</v>
      </c>
      <c r="L178" s="72">
        <f t="shared" si="43"/>
        <v>0</v>
      </c>
      <c r="M178" s="72">
        <f t="shared" ca="1" si="44"/>
        <v>1.3754533137595338E-4</v>
      </c>
      <c r="N178" s="72">
        <f t="shared" ca="1" si="45"/>
        <v>0</v>
      </c>
      <c r="O178" s="80">
        <f t="shared" ca="1" si="46"/>
        <v>0</v>
      </c>
      <c r="P178" s="72">
        <f t="shared" ca="1" si="47"/>
        <v>0</v>
      </c>
      <c r="Q178" s="72">
        <f t="shared" ca="1" si="48"/>
        <v>0</v>
      </c>
      <c r="R178" s="47">
        <f t="shared" ca="1" si="49"/>
        <v>-1.3754533137595338E-4</v>
      </c>
      <c r="S178" s="47"/>
      <c r="T178" s="47"/>
      <c r="U178" s="47"/>
      <c r="V178" s="47"/>
      <c r="W178" s="47"/>
      <c r="X178" s="47"/>
      <c r="Y178" s="47"/>
      <c r="Z178" s="47"/>
      <c r="AA178" s="47"/>
      <c r="AB178" s="47"/>
      <c r="AC178" s="47"/>
      <c r="AD178" s="47"/>
      <c r="AE178" s="47"/>
      <c r="AF178" s="47"/>
      <c r="AG178" s="47"/>
      <c r="AH178" s="47"/>
      <c r="AI178" s="47"/>
    </row>
    <row r="179" spans="1:35">
      <c r="A179" s="78"/>
      <c r="B179" s="78"/>
      <c r="C179" s="78"/>
      <c r="D179" s="79">
        <f t="shared" si="35"/>
        <v>0</v>
      </c>
      <c r="E179" s="79">
        <f t="shared" si="36"/>
        <v>0</v>
      </c>
      <c r="F179" s="72">
        <f t="shared" si="37"/>
        <v>0</v>
      </c>
      <c r="G179" s="72">
        <f t="shared" si="38"/>
        <v>0</v>
      </c>
      <c r="H179" s="72">
        <f t="shared" si="39"/>
        <v>0</v>
      </c>
      <c r="I179" s="72">
        <f t="shared" si="40"/>
        <v>0</v>
      </c>
      <c r="J179" s="72">
        <f t="shared" si="41"/>
        <v>0</v>
      </c>
      <c r="K179" s="72">
        <f t="shared" si="42"/>
        <v>0</v>
      </c>
      <c r="L179" s="72">
        <f t="shared" si="43"/>
        <v>0</v>
      </c>
      <c r="M179" s="72">
        <f t="shared" ca="1" si="44"/>
        <v>1.3754533137595338E-4</v>
      </c>
      <c r="N179" s="72">
        <f t="shared" ca="1" si="45"/>
        <v>0</v>
      </c>
      <c r="O179" s="80">
        <f t="shared" ca="1" si="46"/>
        <v>0</v>
      </c>
      <c r="P179" s="72">
        <f t="shared" ca="1" si="47"/>
        <v>0</v>
      </c>
      <c r="Q179" s="72">
        <f t="shared" ca="1" si="48"/>
        <v>0</v>
      </c>
      <c r="R179" s="47">
        <f t="shared" ca="1" si="49"/>
        <v>-1.3754533137595338E-4</v>
      </c>
      <c r="S179" s="47"/>
      <c r="T179" s="47"/>
      <c r="U179" s="47"/>
      <c r="V179" s="47"/>
      <c r="W179" s="47"/>
      <c r="X179" s="47"/>
      <c r="Y179" s="47"/>
      <c r="Z179" s="47"/>
      <c r="AA179" s="47"/>
      <c r="AB179" s="47"/>
      <c r="AC179" s="47"/>
      <c r="AD179" s="47"/>
      <c r="AE179" s="47"/>
      <c r="AF179" s="47"/>
      <c r="AG179" s="47"/>
      <c r="AH179" s="47"/>
      <c r="AI179" s="47"/>
    </row>
    <row r="180" spans="1:35">
      <c r="A180" s="78"/>
      <c r="B180" s="78"/>
      <c r="C180" s="78"/>
      <c r="D180" s="79">
        <f t="shared" si="35"/>
        <v>0</v>
      </c>
      <c r="E180" s="79">
        <f t="shared" si="36"/>
        <v>0</v>
      </c>
      <c r="F180" s="72">
        <f t="shared" si="37"/>
        <v>0</v>
      </c>
      <c r="G180" s="72">
        <f t="shared" si="38"/>
        <v>0</v>
      </c>
      <c r="H180" s="72">
        <f t="shared" si="39"/>
        <v>0</v>
      </c>
      <c r="I180" s="72">
        <f t="shared" si="40"/>
        <v>0</v>
      </c>
      <c r="J180" s="72">
        <f t="shared" si="41"/>
        <v>0</v>
      </c>
      <c r="K180" s="72">
        <f t="shared" si="42"/>
        <v>0</v>
      </c>
      <c r="L180" s="72">
        <f t="shared" si="43"/>
        <v>0</v>
      </c>
      <c r="M180" s="72">
        <f t="shared" ca="1" si="44"/>
        <v>1.3754533137595338E-4</v>
      </c>
      <c r="N180" s="72">
        <f t="shared" ca="1" si="45"/>
        <v>0</v>
      </c>
      <c r="O180" s="80">
        <f t="shared" ca="1" si="46"/>
        <v>0</v>
      </c>
      <c r="P180" s="72">
        <f t="shared" ca="1" si="47"/>
        <v>0</v>
      </c>
      <c r="Q180" s="72">
        <f t="shared" ca="1" si="48"/>
        <v>0</v>
      </c>
      <c r="R180" s="47">
        <f t="shared" ca="1" si="49"/>
        <v>-1.3754533137595338E-4</v>
      </c>
      <c r="S180" s="47"/>
      <c r="T180" s="47"/>
      <c r="U180" s="47"/>
      <c r="V180" s="47"/>
      <c r="W180" s="47"/>
      <c r="X180" s="47"/>
      <c r="Y180" s="47"/>
      <c r="Z180" s="47"/>
      <c r="AA180" s="47"/>
      <c r="AB180" s="47"/>
      <c r="AC180" s="47"/>
      <c r="AD180" s="47"/>
      <c r="AE180" s="47"/>
      <c r="AF180" s="47"/>
      <c r="AG180" s="47"/>
      <c r="AH180" s="47"/>
      <c r="AI180" s="47"/>
    </row>
    <row r="181" spans="1:35">
      <c r="A181" s="78"/>
      <c r="B181" s="78"/>
      <c r="C181" s="78"/>
      <c r="D181" s="79">
        <f t="shared" si="35"/>
        <v>0</v>
      </c>
      <c r="E181" s="79">
        <f t="shared" si="36"/>
        <v>0</v>
      </c>
      <c r="F181" s="72">
        <f t="shared" si="37"/>
        <v>0</v>
      </c>
      <c r="G181" s="72">
        <f t="shared" si="38"/>
        <v>0</v>
      </c>
      <c r="H181" s="72">
        <f t="shared" si="39"/>
        <v>0</v>
      </c>
      <c r="I181" s="72">
        <f t="shared" si="40"/>
        <v>0</v>
      </c>
      <c r="J181" s="72">
        <f t="shared" si="41"/>
        <v>0</v>
      </c>
      <c r="K181" s="72">
        <f t="shared" si="42"/>
        <v>0</v>
      </c>
      <c r="L181" s="72">
        <f t="shared" si="43"/>
        <v>0</v>
      </c>
      <c r="M181" s="72">
        <f t="shared" ca="1" si="44"/>
        <v>1.3754533137595338E-4</v>
      </c>
      <c r="N181" s="72">
        <f t="shared" ca="1" si="45"/>
        <v>0</v>
      </c>
      <c r="O181" s="80">
        <f t="shared" ca="1" si="46"/>
        <v>0</v>
      </c>
      <c r="P181" s="72">
        <f t="shared" ca="1" si="47"/>
        <v>0</v>
      </c>
      <c r="Q181" s="72">
        <f t="shared" ca="1" si="48"/>
        <v>0</v>
      </c>
      <c r="R181" s="47">
        <f t="shared" ca="1" si="49"/>
        <v>-1.3754533137595338E-4</v>
      </c>
      <c r="S181" s="47"/>
      <c r="T181" s="47"/>
      <c r="U181" s="47"/>
      <c r="V181" s="47"/>
      <c r="W181" s="47"/>
      <c r="X181" s="47"/>
      <c r="Y181" s="47"/>
      <c r="Z181" s="47"/>
      <c r="AA181" s="47"/>
      <c r="AB181" s="47"/>
      <c r="AC181" s="47"/>
      <c r="AD181" s="47"/>
      <c r="AE181" s="47"/>
      <c r="AF181" s="47"/>
      <c r="AG181" s="47"/>
      <c r="AH181" s="47"/>
      <c r="AI181" s="47"/>
    </row>
    <row r="182" spans="1:35">
      <c r="A182" s="78"/>
      <c r="B182" s="78"/>
      <c r="C182" s="78"/>
      <c r="D182" s="79">
        <f t="shared" si="35"/>
        <v>0</v>
      </c>
      <c r="E182" s="79">
        <f t="shared" si="36"/>
        <v>0</v>
      </c>
      <c r="F182" s="72">
        <f t="shared" si="37"/>
        <v>0</v>
      </c>
      <c r="G182" s="72">
        <f t="shared" si="38"/>
        <v>0</v>
      </c>
      <c r="H182" s="72">
        <f t="shared" si="39"/>
        <v>0</v>
      </c>
      <c r="I182" s="72">
        <f t="shared" si="40"/>
        <v>0</v>
      </c>
      <c r="J182" s="72">
        <f t="shared" si="41"/>
        <v>0</v>
      </c>
      <c r="K182" s="72">
        <f t="shared" si="42"/>
        <v>0</v>
      </c>
      <c r="L182" s="72">
        <f t="shared" si="43"/>
        <v>0</v>
      </c>
      <c r="M182" s="72">
        <f t="shared" ca="1" si="44"/>
        <v>1.3754533137595338E-4</v>
      </c>
      <c r="N182" s="72">
        <f t="shared" ca="1" si="45"/>
        <v>0</v>
      </c>
      <c r="O182" s="80">
        <f t="shared" ca="1" si="46"/>
        <v>0</v>
      </c>
      <c r="P182" s="72">
        <f t="shared" ca="1" si="47"/>
        <v>0</v>
      </c>
      <c r="Q182" s="72">
        <f t="shared" ca="1" si="48"/>
        <v>0</v>
      </c>
      <c r="R182" s="47">
        <f t="shared" ca="1" si="49"/>
        <v>-1.3754533137595338E-4</v>
      </c>
      <c r="S182" s="47"/>
      <c r="T182" s="47"/>
      <c r="U182" s="47"/>
      <c r="V182" s="47"/>
      <c r="W182" s="47"/>
      <c r="X182" s="47"/>
      <c r="Y182" s="47"/>
      <c r="Z182" s="47"/>
      <c r="AA182" s="47"/>
      <c r="AB182" s="47"/>
      <c r="AC182" s="47"/>
      <c r="AD182" s="47"/>
      <c r="AE182" s="47"/>
      <c r="AF182" s="47"/>
      <c r="AG182" s="47"/>
      <c r="AH182" s="47"/>
      <c r="AI182" s="47"/>
    </row>
    <row r="183" spans="1:35">
      <c r="A183" s="78"/>
      <c r="B183" s="78"/>
      <c r="C183" s="78"/>
      <c r="D183" s="79">
        <f t="shared" si="35"/>
        <v>0</v>
      </c>
      <c r="E183" s="79">
        <f t="shared" si="36"/>
        <v>0</v>
      </c>
      <c r="F183" s="72">
        <f t="shared" si="37"/>
        <v>0</v>
      </c>
      <c r="G183" s="72">
        <f t="shared" si="38"/>
        <v>0</v>
      </c>
      <c r="H183" s="72">
        <f t="shared" si="39"/>
        <v>0</v>
      </c>
      <c r="I183" s="72">
        <f t="shared" si="40"/>
        <v>0</v>
      </c>
      <c r="J183" s="72">
        <f t="shared" si="41"/>
        <v>0</v>
      </c>
      <c r="K183" s="72">
        <f t="shared" si="42"/>
        <v>0</v>
      </c>
      <c r="L183" s="72">
        <f t="shared" si="43"/>
        <v>0</v>
      </c>
      <c r="M183" s="72">
        <f t="shared" ca="1" si="44"/>
        <v>1.3754533137595338E-4</v>
      </c>
      <c r="N183" s="72">
        <f t="shared" ca="1" si="45"/>
        <v>0</v>
      </c>
      <c r="O183" s="80">
        <f t="shared" ca="1" si="46"/>
        <v>0</v>
      </c>
      <c r="P183" s="72">
        <f t="shared" ca="1" si="47"/>
        <v>0</v>
      </c>
      <c r="Q183" s="72">
        <f t="shared" ca="1" si="48"/>
        <v>0</v>
      </c>
      <c r="R183" s="47">
        <f t="shared" ca="1" si="49"/>
        <v>-1.3754533137595338E-4</v>
      </c>
      <c r="S183" s="47"/>
      <c r="T183" s="47"/>
      <c r="U183" s="47"/>
      <c r="V183" s="47"/>
      <c r="W183" s="47"/>
      <c r="X183" s="47"/>
      <c r="Y183" s="47"/>
      <c r="Z183" s="47"/>
      <c r="AA183" s="47"/>
      <c r="AB183" s="47"/>
      <c r="AC183" s="47"/>
      <c r="AD183" s="47"/>
      <c r="AE183" s="47"/>
      <c r="AF183" s="47"/>
      <c r="AG183" s="47"/>
      <c r="AH183" s="47"/>
      <c r="AI183" s="47"/>
    </row>
    <row r="184" spans="1:35">
      <c r="A184" s="78"/>
      <c r="B184" s="78"/>
      <c r="C184" s="78"/>
      <c r="D184" s="79">
        <f t="shared" si="35"/>
        <v>0</v>
      </c>
      <c r="E184" s="79">
        <f t="shared" si="36"/>
        <v>0</v>
      </c>
      <c r="F184" s="72">
        <f t="shared" si="37"/>
        <v>0</v>
      </c>
      <c r="G184" s="72">
        <f t="shared" si="38"/>
        <v>0</v>
      </c>
      <c r="H184" s="72">
        <f t="shared" si="39"/>
        <v>0</v>
      </c>
      <c r="I184" s="72">
        <f t="shared" si="40"/>
        <v>0</v>
      </c>
      <c r="J184" s="72">
        <f t="shared" si="41"/>
        <v>0</v>
      </c>
      <c r="K184" s="72">
        <f t="shared" si="42"/>
        <v>0</v>
      </c>
      <c r="L184" s="72">
        <f t="shared" si="43"/>
        <v>0</v>
      </c>
      <c r="M184" s="72">
        <f t="shared" ca="1" si="44"/>
        <v>1.3754533137595338E-4</v>
      </c>
      <c r="N184" s="72">
        <f t="shared" ca="1" si="45"/>
        <v>0</v>
      </c>
      <c r="O184" s="80">
        <f t="shared" ca="1" si="46"/>
        <v>0</v>
      </c>
      <c r="P184" s="72">
        <f t="shared" ca="1" si="47"/>
        <v>0</v>
      </c>
      <c r="Q184" s="72">
        <f t="shared" ca="1" si="48"/>
        <v>0</v>
      </c>
      <c r="R184" s="47">
        <f t="shared" ca="1" si="49"/>
        <v>-1.3754533137595338E-4</v>
      </c>
      <c r="S184" s="47"/>
      <c r="T184" s="47"/>
      <c r="U184" s="47"/>
      <c r="V184" s="47"/>
      <c r="W184" s="47"/>
      <c r="X184" s="47"/>
      <c r="Y184" s="47"/>
      <c r="Z184" s="47"/>
      <c r="AA184" s="47"/>
      <c r="AB184" s="47"/>
      <c r="AC184" s="47"/>
      <c r="AD184" s="47"/>
      <c r="AE184" s="47"/>
      <c r="AF184" s="47"/>
      <c r="AG184" s="47"/>
      <c r="AH184" s="47"/>
      <c r="AI184" s="47"/>
    </row>
    <row r="185" spans="1:35">
      <c r="A185" s="78"/>
      <c r="B185" s="78"/>
      <c r="C185" s="78"/>
      <c r="D185" s="79">
        <f t="shared" si="35"/>
        <v>0</v>
      </c>
      <c r="E185" s="79">
        <f t="shared" si="36"/>
        <v>0</v>
      </c>
      <c r="F185" s="72">
        <f t="shared" si="37"/>
        <v>0</v>
      </c>
      <c r="G185" s="72">
        <f t="shared" si="38"/>
        <v>0</v>
      </c>
      <c r="H185" s="72">
        <f t="shared" si="39"/>
        <v>0</v>
      </c>
      <c r="I185" s="72">
        <f t="shared" si="40"/>
        <v>0</v>
      </c>
      <c r="J185" s="72">
        <f t="shared" si="41"/>
        <v>0</v>
      </c>
      <c r="K185" s="72">
        <f t="shared" si="42"/>
        <v>0</v>
      </c>
      <c r="L185" s="72">
        <f t="shared" si="43"/>
        <v>0</v>
      </c>
      <c r="M185" s="72">
        <f t="shared" ca="1" si="44"/>
        <v>1.3754533137595338E-4</v>
      </c>
      <c r="N185" s="72">
        <f t="shared" ca="1" si="45"/>
        <v>0</v>
      </c>
      <c r="O185" s="80">
        <f t="shared" ca="1" si="46"/>
        <v>0</v>
      </c>
      <c r="P185" s="72">
        <f t="shared" ca="1" si="47"/>
        <v>0</v>
      </c>
      <c r="Q185" s="72">
        <f t="shared" ca="1" si="48"/>
        <v>0</v>
      </c>
      <c r="R185" s="47">
        <f t="shared" ca="1" si="49"/>
        <v>-1.3754533137595338E-4</v>
      </c>
      <c r="S185" s="47"/>
      <c r="T185" s="47"/>
      <c r="U185" s="47"/>
      <c r="V185" s="47"/>
      <c r="W185" s="47"/>
      <c r="X185" s="47"/>
      <c r="Y185" s="47"/>
      <c r="Z185" s="47"/>
      <c r="AA185" s="47"/>
      <c r="AB185" s="47"/>
      <c r="AC185" s="47"/>
      <c r="AD185" s="47"/>
      <c r="AE185" s="47"/>
      <c r="AF185" s="47"/>
      <c r="AG185" s="47"/>
      <c r="AH185" s="47"/>
      <c r="AI185" s="47"/>
    </row>
    <row r="186" spans="1:35">
      <c r="A186" s="78"/>
      <c r="B186" s="78"/>
      <c r="C186" s="78"/>
      <c r="D186" s="79">
        <f t="shared" si="35"/>
        <v>0</v>
      </c>
      <c r="E186" s="79">
        <f t="shared" si="36"/>
        <v>0</v>
      </c>
      <c r="F186" s="72">
        <f t="shared" si="37"/>
        <v>0</v>
      </c>
      <c r="G186" s="72">
        <f t="shared" si="38"/>
        <v>0</v>
      </c>
      <c r="H186" s="72">
        <f t="shared" si="39"/>
        <v>0</v>
      </c>
      <c r="I186" s="72">
        <f t="shared" si="40"/>
        <v>0</v>
      </c>
      <c r="J186" s="72">
        <f t="shared" si="41"/>
        <v>0</v>
      </c>
      <c r="K186" s="72">
        <f t="shared" si="42"/>
        <v>0</v>
      </c>
      <c r="L186" s="72">
        <f t="shared" si="43"/>
        <v>0</v>
      </c>
      <c r="M186" s="72">
        <f t="shared" ca="1" si="44"/>
        <v>1.3754533137595338E-4</v>
      </c>
      <c r="N186" s="72">
        <f t="shared" ca="1" si="45"/>
        <v>0</v>
      </c>
      <c r="O186" s="80">
        <f t="shared" ca="1" si="46"/>
        <v>0</v>
      </c>
      <c r="P186" s="72">
        <f t="shared" ca="1" si="47"/>
        <v>0</v>
      </c>
      <c r="Q186" s="72">
        <f t="shared" ca="1" si="48"/>
        <v>0</v>
      </c>
      <c r="R186" s="47">
        <f t="shared" ca="1" si="49"/>
        <v>-1.3754533137595338E-4</v>
      </c>
      <c r="S186" s="47"/>
      <c r="T186" s="47"/>
      <c r="U186" s="47"/>
      <c r="V186" s="47"/>
      <c r="W186" s="47"/>
      <c r="X186" s="47"/>
      <c r="Y186" s="47"/>
      <c r="Z186" s="47"/>
      <c r="AA186" s="47"/>
      <c r="AB186" s="47"/>
      <c r="AC186" s="47"/>
      <c r="AD186" s="47"/>
      <c r="AE186" s="47"/>
      <c r="AF186" s="47"/>
      <c r="AG186" s="47"/>
      <c r="AH186" s="47"/>
      <c r="AI186" s="47"/>
    </row>
    <row r="187" spans="1:35">
      <c r="A187" s="78"/>
      <c r="B187" s="78"/>
      <c r="C187" s="78"/>
      <c r="D187" s="79">
        <f t="shared" si="35"/>
        <v>0</v>
      </c>
      <c r="E187" s="79">
        <f t="shared" si="36"/>
        <v>0</v>
      </c>
      <c r="F187" s="72">
        <f t="shared" si="37"/>
        <v>0</v>
      </c>
      <c r="G187" s="72">
        <f t="shared" si="38"/>
        <v>0</v>
      </c>
      <c r="H187" s="72">
        <f t="shared" si="39"/>
        <v>0</v>
      </c>
      <c r="I187" s="72">
        <f t="shared" si="40"/>
        <v>0</v>
      </c>
      <c r="J187" s="72">
        <f t="shared" si="41"/>
        <v>0</v>
      </c>
      <c r="K187" s="72">
        <f t="shared" si="42"/>
        <v>0</v>
      </c>
      <c r="L187" s="72">
        <f t="shared" si="43"/>
        <v>0</v>
      </c>
      <c r="M187" s="72">
        <f t="shared" ca="1" si="44"/>
        <v>1.3754533137595338E-4</v>
      </c>
      <c r="N187" s="72">
        <f t="shared" ca="1" si="45"/>
        <v>0</v>
      </c>
      <c r="O187" s="80">
        <f t="shared" ca="1" si="46"/>
        <v>0</v>
      </c>
      <c r="P187" s="72">
        <f t="shared" ca="1" si="47"/>
        <v>0</v>
      </c>
      <c r="Q187" s="72">
        <f t="shared" ca="1" si="48"/>
        <v>0</v>
      </c>
      <c r="R187" s="47">
        <f t="shared" ca="1" si="49"/>
        <v>-1.3754533137595338E-4</v>
      </c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  <c r="AF187" s="47"/>
      <c r="AG187" s="47"/>
      <c r="AH187" s="47"/>
      <c r="AI187" s="47"/>
    </row>
    <row r="188" spans="1:35">
      <c r="A188" s="78"/>
      <c r="B188" s="78"/>
      <c r="C188" s="78"/>
      <c r="D188" s="79">
        <f t="shared" si="35"/>
        <v>0</v>
      </c>
      <c r="E188" s="79">
        <f t="shared" si="36"/>
        <v>0</v>
      </c>
      <c r="F188" s="72">
        <f t="shared" si="37"/>
        <v>0</v>
      </c>
      <c r="G188" s="72">
        <f t="shared" si="38"/>
        <v>0</v>
      </c>
      <c r="H188" s="72">
        <f t="shared" si="39"/>
        <v>0</v>
      </c>
      <c r="I188" s="72">
        <f t="shared" si="40"/>
        <v>0</v>
      </c>
      <c r="J188" s="72">
        <f t="shared" si="41"/>
        <v>0</v>
      </c>
      <c r="K188" s="72">
        <f t="shared" si="42"/>
        <v>0</v>
      </c>
      <c r="L188" s="72">
        <f t="shared" si="43"/>
        <v>0</v>
      </c>
      <c r="M188" s="72">
        <f t="shared" ca="1" si="44"/>
        <v>1.3754533137595338E-4</v>
      </c>
      <c r="N188" s="72">
        <f t="shared" ca="1" si="45"/>
        <v>0</v>
      </c>
      <c r="O188" s="80">
        <f t="shared" ca="1" si="46"/>
        <v>0</v>
      </c>
      <c r="P188" s="72">
        <f t="shared" ca="1" si="47"/>
        <v>0</v>
      </c>
      <c r="Q188" s="72">
        <f t="shared" ca="1" si="48"/>
        <v>0</v>
      </c>
      <c r="R188" s="47">
        <f t="shared" ca="1" si="49"/>
        <v>-1.3754533137595338E-4</v>
      </c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  <c r="AF188" s="47"/>
      <c r="AG188" s="47"/>
      <c r="AH188" s="47"/>
      <c r="AI188" s="47"/>
    </row>
    <row r="189" spans="1:35">
      <c r="A189" s="78"/>
      <c r="B189" s="78"/>
      <c r="C189" s="78"/>
      <c r="D189" s="79">
        <f t="shared" si="35"/>
        <v>0</v>
      </c>
      <c r="E189" s="79">
        <f t="shared" si="36"/>
        <v>0</v>
      </c>
      <c r="F189" s="72">
        <f t="shared" si="37"/>
        <v>0</v>
      </c>
      <c r="G189" s="72">
        <f t="shared" si="38"/>
        <v>0</v>
      </c>
      <c r="H189" s="72">
        <f t="shared" si="39"/>
        <v>0</v>
      </c>
      <c r="I189" s="72">
        <f t="shared" si="40"/>
        <v>0</v>
      </c>
      <c r="J189" s="72">
        <f t="shared" si="41"/>
        <v>0</v>
      </c>
      <c r="K189" s="72">
        <f t="shared" si="42"/>
        <v>0</v>
      </c>
      <c r="L189" s="72">
        <f t="shared" si="43"/>
        <v>0</v>
      </c>
      <c r="M189" s="72">
        <f t="shared" ca="1" si="44"/>
        <v>1.3754533137595338E-4</v>
      </c>
      <c r="N189" s="72">
        <f t="shared" ca="1" si="45"/>
        <v>0</v>
      </c>
      <c r="O189" s="80">
        <f t="shared" ca="1" si="46"/>
        <v>0</v>
      </c>
      <c r="P189" s="72">
        <f t="shared" ca="1" si="47"/>
        <v>0</v>
      </c>
      <c r="Q189" s="72">
        <f t="shared" ca="1" si="48"/>
        <v>0</v>
      </c>
      <c r="R189" s="47">
        <f t="shared" ca="1" si="49"/>
        <v>-1.3754533137595338E-4</v>
      </c>
      <c r="S189" s="47"/>
      <c r="T189" s="47"/>
      <c r="U189" s="47"/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  <c r="AF189" s="47"/>
      <c r="AG189" s="47"/>
      <c r="AH189" s="47"/>
      <c r="AI189" s="47"/>
    </row>
    <row r="190" spans="1:35">
      <c r="A190" s="78"/>
      <c r="B190" s="78"/>
      <c r="C190" s="78"/>
      <c r="D190" s="79">
        <f t="shared" si="35"/>
        <v>0</v>
      </c>
      <c r="E190" s="79">
        <f t="shared" si="36"/>
        <v>0</v>
      </c>
      <c r="F190" s="72">
        <f t="shared" si="37"/>
        <v>0</v>
      </c>
      <c r="G190" s="72">
        <f t="shared" si="38"/>
        <v>0</v>
      </c>
      <c r="H190" s="72">
        <f t="shared" si="39"/>
        <v>0</v>
      </c>
      <c r="I190" s="72">
        <f t="shared" si="40"/>
        <v>0</v>
      </c>
      <c r="J190" s="72">
        <f t="shared" si="41"/>
        <v>0</v>
      </c>
      <c r="K190" s="72">
        <f t="shared" si="42"/>
        <v>0</v>
      </c>
      <c r="L190" s="72">
        <f t="shared" si="43"/>
        <v>0</v>
      </c>
      <c r="M190" s="72">
        <f t="shared" ca="1" si="44"/>
        <v>1.3754533137595338E-4</v>
      </c>
      <c r="N190" s="72">
        <f t="shared" ca="1" si="45"/>
        <v>0</v>
      </c>
      <c r="O190" s="80">
        <f t="shared" ca="1" si="46"/>
        <v>0</v>
      </c>
      <c r="P190" s="72">
        <f t="shared" ca="1" si="47"/>
        <v>0</v>
      </c>
      <c r="Q190" s="72">
        <f t="shared" ca="1" si="48"/>
        <v>0</v>
      </c>
      <c r="R190" s="47">
        <f t="shared" ca="1" si="49"/>
        <v>-1.3754533137595338E-4</v>
      </c>
      <c r="S190" s="47"/>
      <c r="T190" s="47"/>
      <c r="U190" s="47"/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  <c r="AF190" s="47"/>
      <c r="AG190" s="47"/>
      <c r="AH190" s="47"/>
      <c r="AI190" s="47"/>
    </row>
    <row r="191" spans="1:35">
      <c r="A191" s="78"/>
      <c r="B191" s="78"/>
      <c r="C191" s="78"/>
      <c r="D191" s="79">
        <f t="shared" si="35"/>
        <v>0</v>
      </c>
      <c r="E191" s="79">
        <f t="shared" si="36"/>
        <v>0</v>
      </c>
      <c r="F191" s="72">
        <f t="shared" si="37"/>
        <v>0</v>
      </c>
      <c r="G191" s="72">
        <f t="shared" si="38"/>
        <v>0</v>
      </c>
      <c r="H191" s="72">
        <f t="shared" si="39"/>
        <v>0</v>
      </c>
      <c r="I191" s="72">
        <f t="shared" si="40"/>
        <v>0</v>
      </c>
      <c r="J191" s="72">
        <f t="shared" si="41"/>
        <v>0</v>
      </c>
      <c r="K191" s="72">
        <f t="shared" si="42"/>
        <v>0</v>
      </c>
      <c r="L191" s="72">
        <f t="shared" si="43"/>
        <v>0</v>
      </c>
      <c r="M191" s="72">
        <f t="shared" ca="1" si="44"/>
        <v>1.3754533137595338E-4</v>
      </c>
      <c r="N191" s="72">
        <f t="shared" ca="1" si="45"/>
        <v>0</v>
      </c>
      <c r="O191" s="80">
        <f t="shared" ca="1" si="46"/>
        <v>0</v>
      </c>
      <c r="P191" s="72">
        <f t="shared" ca="1" si="47"/>
        <v>0</v>
      </c>
      <c r="Q191" s="72">
        <f t="shared" ca="1" si="48"/>
        <v>0</v>
      </c>
      <c r="R191" s="47">
        <f t="shared" ca="1" si="49"/>
        <v>-1.3754533137595338E-4</v>
      </c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  <c r="AF191" s="47"/>
      <c r="AG191" s="47"/>
      <c r="AH191" s="47"/>
      <c r="AI191" s="47"/>
    </row>
    <row r="192" spans="1:35">
      <c r="A192" s="78"/>
      <c r="B192" s="78"/>
      <c r="C192" s="78"/>
      <c r="D192" s="79">
        <f t="shared" si="35"/>
        <v>0</v>
      </c>
      <c r="E192" s="79">
        <f t="shared" si="36"/>
        <v>0</v>
      </c>
      <c r="F192" s="72">
        <f t="shared" si="37"/>
        <v>0</v>
      </c>
      <c r="G192" s="72">
        <f t="shared" si="38"/>
        <v>0</v>
      </c>
      <c r="H192" s="72">
        <f t="shared" si="39"/>
        <v>0</v>
      </c>
      <c r="I192" s="72">
        <f t="shared" si="40"/>
        <v>0</v>
      </c>
      <c r="J192" s="72">
        <f t="shared" si="41"/>
        <v>0</v>
      </c>
      <c r="K192" s="72">
        <f t="shared" si="42"/>
        <v>0</v>
      </c>
      <c r="L192" s="72">
        <f t="shared" si="43"/>
        <v>0</v>
      </c>
      <c r="M192" s="72">
        <f t="shared" ca="1" si="44"/>
        <v>1.3754533137595338E-4</v>
      </c>
      <c r="N192" s="72">
        <f t="shared" ca="1" si="45"/>
        <v>0</v>
      </c>
      <c r="O192" s="80">
        <f t="shared" ca="1" si="46"/>
        <v>0</v>
      </c>
      <c r="P192" s="72">
        <f t="shared" ca="1" si="47"/>
        <v>0</v>
      </c>
      <c r="Q192" s="72">
        <f t="shared" ca="1" si="48"/>
        <v>0</v>
      </c>
      <c r="R192" s="47">
        <f t="shared" ca="1" si="49"/>
        <v>-1.3754533137595338E-4</v>
      </c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  <c r="AF192" s="47"/>
      <c r="AG192" s="47"/>
      <c r="AH192" s="47"/>
      <c r="AI192" s="47"/>
    </row>
    <row r="193" spans="1:35">
      <c r="A193" s="78"/>
      <c r="B193" s="78"/>
      <c r="C193" s="78"/>
      <c r="D193" s="79">
        <f t="shared" si="35"/>
        <v>0</v>
      </c>
      <c r="E193" s="79">
        <f t="shared" si="36"/>
        <v>0</v>
      </c>
      <c r="F193" s="72">
        <f t="shared" si="37"/>
        <v>0</v>
      </c>
      <c r="G193" s="72">
        <f t="shared" si="38"/>
        <v>0</v>
      </c>
      <c r="H193" s="72">
        <f t="shared" si="39"/>
        <v>0</v>
      </c>
      <c r="I193" s="72">
        <f t="shared" si="40"/>
        <v>0</v>
      </c>
      <c r="J193" s="72">
        <f t="shared" si="41"/>
        <v>0</v>
      </c>
      <c r="K193" s="72">
        <f t="shared" si="42"/>
        <v>0</v>
      </c>
      <c r="L193" s="72">
        <f t="shared" si="43"/>
        <v>0</v>
      </c>
      <c r="M193" s="72">
        <f t="shared" ca="1" si="44"/>
        <v>1.3754533137595338E-4</v>
      </c>
      <c r="N193" s="72">
        <f t="shared" ca="1" si="45"/>
        <v>0</v>
      </c>
      <c r="O193" s="80">
        <f t="shared" ca="1" si="46"/>
        <v>0</v>
      </c>
      <c r="P193" s="72">
        <f t="shared" ca="1" si="47"/>
        <v>0</v>
      </c>
      <c r="Q193" s="72">
        <f t="shared" ca="1" si="48"/>
        <v>0</v>
      </c>
      <c r="R193" s="47">
        <f t="shared" ca="1" si="49"/>
        <v>-1.3754533137595338E-4</v>
      </c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  <c r="AF193" s="47"/>
      <c r="AG193" s="47"/>
      <c r="AH193" s="47"/>
      <c r="AI193" s="47"/>
    </row>
    <row r="194" spans="1:35">
      <c r="A194" s="78"/>
      <c r="B194" s="78"/>
      <c r="C194" s="78"/>
      <c r="D194" s="79">
        <f t="shared" si="35"/>
        <v>0</v>
      </c>
      <c r="E194" s="79">
        <f t="shared" si="36"/>
        <v>0</v>
      </c>
      <c r="F194" s="72">
        <f t="shared" si="37"/>
        <v>0</v>
      </c>
      <c r="G194" s="72">
        <f t="shared" si="38"/>
        <v>0</v>
      </c>
      <c r="H194" s="72">
        <f t="shared" si="39"/>
        <v>0</v>
      </c>
      <c r="I194" s="72">
        <f t="shared" si="40"/>
        <v>0</v>
      </c>
      <c r="J194" s="72">
        <f t="shared" si="41"/>
        <v>0</v>
      </c>
      <c r="K194" s="72">
        <f t="shared" si="42"/>
        <v>0</v>
      </c>
      <c r="L194" s="72">
        <f t="shared" si="43"/>
        <v>0</v>
      </c>
      <c r="M194" s="72">
        <f t="shared" ca="1" si="44"/>
        <v>1.3754533137595338E-4</v>
      </c>
      <c r="N194" s="72">
        <f t="shared" ca="1" si="45"/>
        <v>0</v>
      </c>
      <c r="O194" s="80">
        <f t="shared" ca="1" si="46"/>
        <v>0</v>
      </c>
      <c r="P194" s="72">
        <f t="shared" ca="1" si="47"/>
        <v>0</v>
      </c>
      <c r="Q194" s="72">
        <f t="shared" ca="1" si="48"/>
        <v>0</v>
      </c>
      <c r="R194" s="47">
        <f t="shared" ca="1" si="49"/>
        <v>-1.3754533137595338E-4</v>
      </c>
      <c r="S194" s="47"/>
      <c r="T194" s="47"/>
      <c r="U194" s="47"/>
      <c r="V194" s="47"/>
      <c r="W194" s="47"/>
      <c r="X194" s="47"/>
      <c r="Y194" s="47"/>
      <c r="Z194" s="47"/>
      <c r="AA194" s="47"/>
      <c r="AB194" s="47"/>
      <c r="AC194" s="47"/>
      <c r="AD194" s="47"/>
      <c r="AE194" s="47"/>
      <c r="AF194" s="47"/>
      <c r="AG194" s="47"/>
      <c r="AH194" s="47"/>
      <c r="AI194" s="47"/>
    </row>
    <row r="195" spans="1:35">
      <c r="A195" s="78"/>
      <c r="B195" s="78"/>
      <c r="C195" s="78"/>
      <c r="D195" s="79">
        <f t="shared" si="35"/>
        <v>0</v>
      </c>
      <c r="E195" s="79">
        <f t="shared" si="36"/>
        <v>0</v>
      </c>
      <c r="F195" s="72">
        <f t="shared" si="37"/>
        <v>0</v>
      </c>
      <c r="G195" s="72">
        <f t="shared" si="38"/>
        <v>0</v>
      </c>
      <c r="H195" s="72">
        <f t="shared" si="39"/>
        <v>0</v>
      </c>
      <c r="I195" s="72">
        <f t="shared" si="40"/>
        <v>0</v>
      </c>
      <c r="J195" s="72">
        <f t="shared" si="41"/>
        <v>0</v>
      </c>
      <c r="K195" s="72">
        <f t="shared" si="42"/>
        <v>0</v>
      </c>
      <c r="L195" s="72">
        <f t="shared" si="43"/>
        <v>0</v>
      </c>
      <c r="M195" s="72">
        <f t="shared" ca="1" si="44"/>
        <v>1.3754533137595338E-4</v>
      </c>
      <c r="N195" s="72">
        <f t="shared" ca="1" si="45"/>
        <v>0</v>
      </c>
      <c r="O195" s="80">
        <f t="shared" ca="1" si="46"/>
        <v>0</v>
      </c>
      <c r="P195" s="72">
        <f t="shared" ca="1" si="47"/>
        <v>0</v>
      </c>
      <c r="Q195" s="72">
        <f t="shared" ca="1" si="48"/>
        <v>0</v>
      </c>
      <c r="R195" s="47">
        <f t="shared" ca="1" si="49"/>
        <v>-1.3754533137595338E-4</v>
      </c>
      <c r="S195" s="47"/>
      <c r="T195" s="47"/>
      <c r="U195" s="47"/>
      <c r="V195" s="47"/>
      <c r="W195" s="47"/>
      <c r="X195" s="47"/>
      <c r="Y195" s="47"/>
      <c r="Z195" s="47"/>
      <c r="AA195" s="47"/>
      <c r="AB195" s="47"/>
      <c r="AC195" s="47"/>
      <c r="AD195" s="47"/>
      <c r="AE195" s="47"/>
      <c r="AF195" s="47"/>
      <c r="AG195" s="47"/>
      <c r="AH195" s="47"/>
      <c r="AI195" s="47"/>
    </row>
    <row r="196" spans="1:35">
      <c r="A196" s="78"/>
      <c r="B196" s="78"/>
      <c r="C196" s="78"/>
      <c r="D196" s="79">
        <f t="shared" si="35"/>
        <v>0</v>
      </c>
      <c r="E196" s="79">
        <f t="shared" si="36"/>
        <v>0</v>
      </c>
      <c r="F196" s="72">
        <f t="shared" si="37"/>
        <v>0</v>
      </c>
      <c r="G196" s="72">
        <f t="shared" si="38"/>
        <v>0</v>
      </c>
      <c r="H196" s="72">
        <f t="shared" si="39"/>
        <v>0</v>
      </c>
      <c r="I196" s="72">
        <f t="shared" si="40"/>
        <v>0</v>
      </c>
      <c r="J196" s="72">
        <f t="shared" si="41"/>
        <v>0</v>
      </c>
      <c r="K196" s="72">
        <f t="shared" si="42"/>
        <v>0</v>
      </c>
      <c r="L196" s="72">
        <f t="shared" si="43"/>
        <v>0</v>
      </c>
      <c r="M196" s="72">
        <f t="shared" ca="1" si="44"/>
        <v>1.3754533137595338E-4</v>
      </c>
      <c r="N196" s="72">
        <f t="shared" ca="1" si="45"/>
        <v>0</v>
      </c>
      <c r="O196" s="80">
        <f t="shared" ca="1" si="46"/>
        <v>0</v>
      </c>
      <c r="P196" s="72">
        <f t="shared" ca="1" si="47"/>
        <v>0</v>
      </c>
      <c r="Q196" s="72">
        <f t="shared" ca="1" si="48"/>
        <v>0</v>
      </c>
      <c r="R196" s="47">
        <f t="shared" ca="1" si="49"/>
        <v>-1.3754533137595338E-4</v>
      </c>
      <c r="S196" s="47"/>
      <c r="T196" s="47"/>
      <c r="U196" s="47"/>
      <c r="V196" s="47"/>
      <c r="W196" s="47"/>
      <c r="X196" s="47"/>
      <c r="Y196" s="47"/>
      <c r="Z196" s="47"/>
      <c r="AA196" s="47"/>
      <c r="AB196" s="47"/>
      <c r="AC196" s="47"/>
      <c r="AD196" s="47"/>
      <c r="AE196" s="47"/>
      <c r="AF196" s="47"/>
      <c r="AG196" s="47"/>
      <c r="AH196" s="47"/>
      <c r="AI196" s="47"/>
    </row>
    <row r="197" spans="1:35">
      <c r="A197" s="78"/>
      <c r="B197" s="78"/>
      <c r="C197" s="78"/>
      <c r="D197" s="79">
        <f t="shared" si="35"/>
        <v>0</v>
      </c>
      <c r="E197" s="79">
        <f t="shared" si="36"/>
        <v>0</v>
      </c>
      <c r="F197" s="72">
        <f t="shared" si="37"/>
        <v>0</v>
      </c>
      <c r="G197" s="72">
        <f t="shared" si="38"/>
        <v>0</v>
      </c>
      <c r="H197" s="72">
        <f t="shared" si="39"/>
        <v>0</v>
      </c>
      <c r="I197" s="72">
        <f t="shared" si="40"/>
        <v>0</v>
      </c>
      <c r="J197" s="72">
        <f t="shared" si="41"/>
        <v>0</v>
      </c>
      <c r="K197" s="72">
        <f t="shared" si="42"/>
        <v>0</v>
      </c>
      <c r="L197" s="72">
        <f t="shared" si="43"/>
        <v>0</v>
      </c>
      <c r="M197" s="72">
        <f t="shared" ca="1" si="44"/>
        <v>1.3754533137595338E-4</v>
      </c>
      <c r="N197" s="72">
        <f t="shared" ca="1" si="45"/>
        <v>0</v>
      </c>
      <c r="O197" s="80">
        <f t="shared" ca="1" si="46"/>
        <v>0</v>
      </c>
      <c r="P197" s="72">
        <f t="shared" ca="1" si="47"/>
        <v>0</v>
      </c>
      <c r="Q197" s="72">
        <f t="shared" ca="1" si="48"/>
        <v>0</v>
      </c>
      <c r="R197" s="47">
        <f t="shared" ca="1" si="49"/>
        <v>-1.3754533137595338E-4</v>
      </c>
      <c r="S197" s="47"/>
      <c r="T197" s="47"/>
      <c r="U197" s="47"/>
      <c r="V197" s="47"/>
      <c r="W197" s="47"/>
      <c r="X197" s="47"/>
      <c r="Y197" s="47"/>
      <c r="Z197" s="47"/>
      <c r="AA197" s="47"/>
      <c r="AB197" s="47"/>
      <c r="AC197" s="47"/>
      <c r="AD197" s="47"/>
      <c r="AE197" s="47"/>
      <c r="AF197" s="47"/>
      <c r="AG197" s="47"/>
      <c r="AH197" s="47"/>
      <c r="AI197" s="47"/>
    </row>
    <row r="198" spans="1:35">
      <c r="A198" s="78"/>
      <c r="B198" s="78"/>
      <c r="C198" s="78"/>
      <c r="D198" s="79">
        <f t="shared" si="35"/>
        <v>0</v>
      </c>
      <c r="E198" s="79">
        <f t="shared" si="36"/>
        <v>0</v>
      </c>
      <c r="F198" s="72">
        <f t="shared" si="37"/>
        <v>0</v>
      </c>
      <c r="G198" s="72">
        <f t="shared" si="38"/>
        <v>0</v>
      </c>
      <c r="H198" s="72">
        <f t="shared" si="39"/>
        <v>0</v>
      </c>
      <c r="I198" s="72">
        <f t="shared" si="40"/>
        <v>0</v>
      </c>
      <c r="J198" s="72">
        <f t="shared" si="41"/>
        <v>0</v>
      </c>
      <c r="K198" s="72">
        <f t="shared" si="42"/>
        <v>0</v>
      </c>
      <c r="L198" s="72">
        <f t="shared" si="43"/>
        <v>0</v>
      </c>
      <c r="M198" s="72">
        <f t="shared" ca="1" si="44"/>
        <v>1.3754533137595338E-4</v>
      </c>
      <c r="N198" s="72">
        <f t="shared" ca="1" si="45"/>
        <v>0</v>
      </c>
      <c r="O198" s="80">
        <f t="shared" ca="1" si="46"/>
        <v>0</v>
      </c>
      <c r="P198" s="72">
        <f t="shared" ca="1" si="47"/>
        <v>0</v>
      </c>
      <c r="Q198" s="72">
        <f t="shared" ca="1" si="48"/>
        <v>0</v>
      </c>
      <c r="R198" s="47">
        <f t="shared" ca="1" si="49"/>
        <v>-1.3754533137595338E-4</v>
      </c>
      <c r="S198" s="47"/>
      <c r="T198" s="47"/>
      <c r="U198" s="47"/>
      <c r="V198" s="47"/>
      <c r="W198" s="47"/>
      <c r="X198" s="47"/>
      <c r="Y198" s="47"/>
      <c r="Z198" s="47"/>
      <c r="AA198" s="47"/>
      <c r="AB198" s="47"/>
      <c r="AC198" s="47"/>
      <c r="AD198" s="47"/>
      <c r="AE198" s="47"/>
      <c r="AF198" s="47"/>
      <c r="AG198" s="47"/>
      <c r="AH198" s="47"/>
      <c r="AI198" s="47"/>
    </row>
    <row r="199" spans="1:35">
      <c r="A199" s="78"/>
      <c r="B199" s="78"/>
      <c r="C199" s="78"/>
      <c r="D199" s="79">
        <f t="shared" si="35"/>
        <v>0</v>
      </c>
      <c r="E199" s="79">
        <f t="shared" si="36"/>
        <v>0</v>
      </c>
      <c r="F199" s="72">
        <f t="shared" si="37"/>
        <v>0</v>
      </c>
      <c r="G199" s="72">
        <f t="shared" si="38"/>
        <v>0</v>
      </c>
      <c r="H199" s="72">
        <f t="shared" si="39"/>
        <v>0</v>
      </c>
      <c r="I199" s="72">
        <f t="shared" si="40"/>
        <v>0</v>
      </c>
      <c r="J199" s="72">
        <f t="shared" si="41"/>
        <v>0</v>
      </c>
      <c r="K199" s="72">
        <f t="shared" si="42"/>
        <v>0</v>
      </c>
      <c r="L199" s="72">
        <f t="shared" si="43"/>
        <v>0</v>
      </c>
      <c r="M199" s="72">
        <f t="shared" ca="1" si="44"/>
        <v>1.3754533137595338E-4</v>
      </c>
      <c r="N199" s="72">
        <f t="shared" ca="1" si="45"/>
        <v>0</v>
      </c>
      <c r="O199" s="80">
        <f t="shared" ca="1" si="46"/>
        <v>0</v>
      </c>
      <c r="P199" s="72">
        <f t="shared" ca="1" si="47"/>
        <v>0</v>
      </c>
      <c r="Q199" s="72">
        <f t="shared" ca="1" si="48"/>
        <v>0</v>
      </c>
      <c r="R199" s="47">
        <f t="shared" ca="1" si="49"/>
        <v>-1.3754533137595338E-4</v>
      </c>
      <c r="S199" s="47"/>
      <c r="T199" s="47"/>
      <c r="U199" s="47"/>
      <c r="V199" s="47"/>
      <c r="W199" s="47"/>
      <c r="X199" s="47"/>
      <c r="Y199" s="47"/>
      <c r="Z199" s="47"/>
      <c r="AA199" s="47"/>
      <c r="AB199" s="47"/>
      <c r="AC199" s="47"/>
      <c r="AD199" s="47"/>
      <c r="AE199" s="47"/>
      <c r="AF199" s="47"/>
      <c r="AG199" s="47"/>
      <c r="AH199" s="47"/>
      <c r="AI199" s="47"/>
    </row>
    <row r="200" spans="1:35">
      <c r="A200" s="78"/>
      <c r="B200" s="78"/>
      <c r="C200" s="78"/>
      <c r="D200" s="79">
        <f t="shared" si="35"/>
        <v>0</v>
      </c>
      <c r="E200" s="79">
        <f t="shared" si="36"/>
        <v>0</v>
      </c>
      <c r="F200" s="72">
        <f t="shared" si="37"/>
        <v>0</v>
      </c>
      <c r="G200" s="72">
        <f t="shared" si="38"/>
        <v>0</v>
      </c>
      <c r="H200" s="72">
        <f t="shared" si="39"/>
        <v>0</v>
      </c>
      <c r="I200" s="72">
        <f t="shared" si="40"/>
        <v>0</v>
      </c>
      <c r="J200" s="72">
        <f t="shared" si="41"/>
        <v>0</v>
      </c>
      <c r="K200" s="72">
        <f t="shared" si="42"/>
        <v>0</v>
      </c>
      <c r="L200" s="72">
        <f t="shared" si="43"/>
        <v>0</v>
      </c>
      <c r="M200" s="72">
        <f t="shared" ca="1" si="44"/>
        <v>1.3754533137595338E-4</v>
      </c>
      <c r="N200" s="72">
        <f t="shared" ca="1" si="45"/>
        <v>0</v>
      </c>
      <c r="O200" s="80">
        <f t="shared" ca="1" si="46"/>
        <v>0</v>
      </c>
      <c r="P200" s="72">
        <f t="shared" ca="1" si="47"/>
        <v>0</v>
      </c>
      <c r="Q200" s="72">
        <f t="shared" ca="1" si="48"/>
        <v>0</v>
      </c>
      <c r="R200" s="47">
        <f t="shared" ca="1" si="49"/>
        <v>-1.3754533137595338E-4</v>
      </c>
      <c r="S200" s="47"/>
      <c r="T200" s="47"/>
      <c r="U200" s="47"/>
      <c r="V200" s="47"/>
      <c r="W200" s="47"/>
      <c r="X200" s="47"/>
      <c r="Y200" s="47"/>
      <c r="Z200" s="47"/>
      <c r="AA200" s="47"/>
      <c r="AB200" s="47"/>
      <c r="AC200" s="47"/>
      <c r="AD200" s="47"/>
      <c r="AE200" s="47"/>
      <c r="AF200" s="47"/>
      <c r="AG200" s="47"/>
      <c r="AH200" s="47"/>
      <c r="AI200" s="47"/>
    </row>
    <row r="201" spans="1:35">
      <c r="A201" s="78"/>
      <c r="B201" s="78"/>
      <c r="C201" s="78"/>
      <c r="D201" s="79">
        <f t="shared" si="35"/>
        <v>0</v>
      </c>
      <c r="E201" s="79">
        <f t="shared" si="36"/>
        <v>0</v>
      </c>
      <c r="F201" s="72">
        <f t="shared" si="37"/>
        <v>0</v>
      </c>
      <c r="G201" s="72">
        <f t="shared" si="38"/>
        <v>0</v>
      </c>
      <c r="H201" s="72">
        <f t="shared" si="39"/>
        <v>0</v>
      </c>
      <c r="I201" s="72">
        <f t="shared" si="40"/>
        <v>0</v>
      </c>
      <c r="J201" s="72">
        <f t="shared" si="41"/>
        <v>0</v>
      </c>
      <c r="K201" s="72">
        <f t="shared" si="42"/>
        <v>0</v>
      </c>
      <c r="L201" s="72">
        <f t="shared" si="43"/>
        <v>0</v>
      </c>
      <c r="M201" s="72">
        <f t="shared" ca="1" si="44"/>
        <v>1.3754533137595338E-4</v>
      </c>
      <c r="N201" s="72">
        <f t="shared" ca="1" si="45"/>
        <v>0</v>
      </c>
      <c r="O201" s="80">
        <f t="shared" ca="1" si="46"/>
        <v>0</v>
      </c>
      <c r="P201" s="72">
        <f t="shared" ca="1" si="47"/>
        <v>0</v>
      </c>
      <c r="Q201" s="72">
        <f t="shared" ca="1" si="48"/>
        <v>0</v>
      </c>
      <c r="R201" s="47">
        <f t="shared" ca="1" si="49"/>
        <v>-1.3754533137595338E-4</v>
      </c>
      <c r="S201" s="47"/>
      <c r="T201" s="47"/>
      <c r="U201" s="47"/>
      <c r="V201" s="47"/>
      <c r="W201" s="47"/>
      <c r="X201" s="47"/>
      <c r="Y201" s="47"/>
      <c r="Z201" s="47"/>
      <c r="AA201" s="47"/>
      <c r="AB201" s="47"/>
      <c r="AC201" s="47"/>
      <c r="AD201" s="47"/>
      <c r="AE201" s="47"/>
      <c r="AF201" s="47"/>
      <c r="AG201" s="47"/>
      <c r="AH201" s="47"/>
      <c r="AI201" s="47"/>
    </row>
    <row r="202" spans="1:35">
      <c r="A202" s="78"/>
      <c r="B202" s="78"/>
      <c r="C202" s="78"/>
      <c r="D202" s="79">
        <f t="shared" si="35"/>
        <v>0</v>
      </c>
      <c r="E202" s="79">
        <f t="shared" si="36"/>
        <v>0</v>
      </c>
      <c r="F202" s="72">
        <f t="shared" si="37"/>
        <v>0</v>
      </c>
      <c r="G202" s="72">
        <f t="shared" si="38"/>
        <v>0</v>
      </c>
      <c r="H202" s="72">
        <f t="shared" si="39"/>
        <v>0</v>
      </c>
      <c r="I202" s="72">
        <f t="shared" si="40"/>
        <v>0</v>
      </c>
      <c r="J202" s="72">
        <f t="shared" si="41"/>
        <v>0</v>
      </c>
      <c r="K202" s="72">
        <f t="shared" si="42"/>
        <v>0</v>
      </c>
      <c r="L202" s="72">
        <f t="shared" si="43"/>
        <v>0</v>
      </c>
      <c r="M202" s="72">
        <f t="shared" ca="1" si="44"/>
        <v>1.3754533137595338E-4</v>
      </c>
      <c r="N202" s="72">
        <f t="shared" ca="1" si="45"/>
        <v>0</v>
      </c>
      <c r="O202" s="80">
        <f t="shared" ca="1" si="46"/>
        <v>0</v>
      </c>
      <c r="P202" s="72">
        <f t="shared" ca="1" si="47"/>
        <v>0</v>
      </c>
      <c r="Q202" s="72">
        <f t="shared" ca="1" si="48"/>
        <v>0</v>
      </c>
      <c r="R202" s="47">
        <f t="shared" ca="1" si="49"/>
        <v>-1.3754533137595338E-4</v>
      </c>
      <c r="S202" s="47"/>
      <c r="T202" s="47"/>
      <c r="U202" s="47"/>
      <c r="V202" s="47"/>
      <c r="W202" s="47"/>
      <c r="X202" s="47"/>
      <c r="Y202" s="47"/>
      <c r="Z202" s="47"/>
      <c r="AA202" s="47"/>
      <c r="AB202" s="47"/>
      <c r="AC202" s="47"/>
      <c r="AD202" s="47"/>
      <c r="AE202" s="47"/>
      <c r="AF202" s="47"/>
      <c r="AG202" s="47"/>
      <c r="AH202" s="47"/>
      <c r="AI202" s="47"/>
    </row>
    <row r="203" spans="1:35">
      <c r="A203" s="78"/>
      <c r="B203" s="78"/>
      <c r="C203" s="78"/>
      <c r="D203" s="79">
        <f t="shared" si="35"/>
        <v>0</v>
      </c>
      <c r="E203" s="79">
        <f t="shared" si="36"/>
        <v>0</v>
      </c>
      <c r="F203" s="72">
        <f t="shared" si="37"/>
        <v>0</v>
      </c>
      <c r="G203" s="72">
        <f t="shared" si="38"/>
        <v>0</v>
      </c>
      <c r="H203" s="72">
        <f t="shared" si="39"/>
        <v>0</v>
      </c>
      <c r="I203" s="72">
        <f t="shared" si="40"/>
        <v>0</v>
      </c>
      <c r="J203" s="72">
        <f t="shared" si="41"/>
        <v>0</v>
      </c>
      <c r="K203" s="72">
        <f t="shared" si="42"/>
        <v>0</v>
      </c>
      <c r="L203" s="72">
        <f t="shared" si="43"/>
        <v>0</v>
      </c>
      <c r="M203" s="72">
        <f t="shared" ca="1" si="44"/>
        <v>1.3754533137595338E-4</v>
      </c>
      <c r="N203" s="72">
        <f t="shared" ca="1" si="45"/>
        <v>0</v>
      </c>
      <c r="O203" s="80">
        <f t="shared" ca="1" si="46"/>
        <v>0</v>
      </c>
      <c r="P203" s="72">
        <f t="shared" ca="1" si="47"/>
        <v>0</v>
      </c>
      <c r="Q203" s="72">
        <f t="shared" ca="1" si="48"/>
        <v>0</v>
      </c>
      <c r="R203" s="47">
        <f t="shared" ca="1" si="49"/>
        <v>-1.3754533137595338E-4</v>
      </c>
      <c r="S203" s="47"/>
      <c r="T203" s="47"/>
      <c r="U203" s="47"/>
      <c r="V203" s="47"/>
      <c r="W203" s="47"/>
      <c r="X203" s="47"/>
      <c r="Y203" s="47"/>
      <c r="Z203" s="47"/>
      <c r="AA203" s="47"/>
      <c r="AB203" s="47"/>
      <c r="AC203" s="47"/>
      <c r="AD203" s="47"/>
      <c r="AE203" s="47"/>
      <c r="AF203" s="47"/>
      <c r="AG203" s="47"/>
      <c r="AH203" s="47"/>
      <c r="AI203" s="47"/>
    </row>
    <row r="204" spans="1:35">
      <c r="A204" s="78"/>
      <c r="B204" s="78"/>
      <c r="C204" s="78"/>
      <c r="D204" s="79">
        <f t="shared" si="35"/>
        <v>0</v>
      </c>
      <c r="E204" s="79">
        <f t="shared" si="36"/>
        <v>0</v>
      </c>
      <c r="F204" s="72">
        <f t="shared" si="37"/>
        <v>0</v>
      </c>
      <c r="G204" s="72">
        <f t="shared" si="38"/>
        <v>0</v>
      </c>
      <c r="H204" s="72">
        <f t="shared" si="39"/>
        <v>0</v>
      </c>
      <c r="I204" s="72">
        <f t="shared" si="40"/>
        <v>0</v>
      </c>
      <c r="J204" s="72">
        <f t="shared" si="41"/>
        <v>0</v>
      </c>
      <c r="K204" s="72">
        <f t="shared" si="42"/>
        <v>0</v>
      </c>
      <c r="L204" s="72">
        <f t="shared" si="43"/>
        <v>0</v>
      </c>
      <c r="M204" s="72">
        <f t="shared" ca="1" si="44"/>
        <v>1.3754533137595338E-4</v>
      </c>
      <c r="N204" s="72">
        <f t="shared" ca="1" si="45"/>
        <v>0</v>
      </c>
      <c r="O204" s="80">
        <f t="shared" ca="1" si="46"/>
        <v>0</v>
      </c>
      <c r="P204" s="72">
        <f t="shared" ca="1" si="47"/>
        <v>0</v>
      </c>
      <c r="Q204" s="72">
        <f t="shared" ca="1" si="48"/>
        <v>0</v>
      </c>
      <c r="R204" s="47">
        <f t="shared" ca="1" si="49"/>
        <v>-1.3754533137595338E-4</v>
      </c>
      <c r="S204" s="47"/>
      <c r="T204" s="47"/>
      <c r="U204" s="47"/>
      <c r="V204" s="47"/>
      <c r="W204" s="47"/>
      <c r="X204" s="47"/>
      <c r="Y204" s="47"/>
      <c r="Z204" s="47"/>
      <c r="AA204" s="47"/>
      <c r="AB204" s="47"/>
      <c r="AC204" s="47"/>
      <c r="AD204" s="47"/>
      <c r="AE204" s="47"/>
      <c r="AF204" s="47"/>
      <c r="AG204" s="47"/>
      <c r="AH204" s="47"/>
      <c r="AI204" s="47"/>
    </row>
    <row r="205" spans="1:35">
      <c r="A205" s="78"/>
      <c r="B205" s="78"/>
      <c r="C205" s="78"/>
      <c r="D205" s="79">
        <f t="shared" si="35"/>
        <v>0</v>
      </c>
      <c r="E205" s="79">
        <f t="shared" si="36"/>
        <v>0</v>
      </c>
      <c r="F205" s="72">
        <f t="shared" si="37"/>
        <v>0</v>
      </c>
      <c r="G205" s="72">
        <f t="shared" si="38"/>
        <v>0</v>
      </c>
      <c r="H205" s="72">
        <f t="shared" si="39"/>
        <v>0</v>
      </c>
      <c r="I205" s="72">
        <f t="shared" si="40"/>
        <v>0</v>
      </c>
      <c r="J205" s="72">
        <f t="shared" si="41"/>
        <v>0</v>
      </c>
      <c r="K205" s="72">
        <f t="shared" si="42"/>
        <v>0</v>
      </c>
      <c r="L205" s="72">
        <f t="shared" si="43"/>
        <v>0</v>
      </c>
      <c r="M205" s="72">
        <f t="shared" ca="1" si="44"/>
        <v>1.3754533137595338E-4</v>
      </c>
      <c r="N205" s="72">
        <f t="shared" ca="1" si="45"/>
        <v>0</v>
      </c>
      <c r="O205" s="80">
        <f t="shared" ca="1" si="46"/>
        <v>0</v>
      </c>
      <c r="P205" s="72">
        <f t="shared" ca="1" si="47"/>
        <v>0</v>
      </c>
      <c r="Q205" s="72">
        <f t="shared" ca="1" si="48"/>
        <v>0</v>
      </c>
      <c r="R205" s="47">
        <f t="shared" ca="1" si="49"/>
        <v>-1.3754533137595338E-4</v>
      </c>
      <c r="S205" s="47"/>
      <c r="T205" s="47"/>
      <c r="U205" s="47"/>
      <c r="V205" s="47"/>
      <c r="W205" s="47"/>
      <c r="X205" s="47"/>
      <c r="Y205" s="47"/>
      <c r="Z205" s="47"/>
      <c r="AA205" s="47"/>
      <c r="AB205" s="47"/>
      <c r="AC205" s="47"/>
      <c r="AD205" s="47"/>
      <c r="AE205" s="47"/>
      <c r="AF205" s="47"/>
      <c r="AG205" s="47"/>
      <c r="AH205" s="47"/>
      <c r="AI205" s="47"/>
    </row>
    <row r="206" spans="1:35">
      <c r="A206" s="78"/>
      <c r="B206" s="78"/>
      <c r="C206" s="78"/>
      <c r="D206" s="79">
        <f t="shared" si="35"/>
        <v>0</v>
      </c>
      <c r="E206" s="79">
        <f t="shared" si="36"/>
        <v>0</v>
      </c>
      <c r="F206" s="72">
        <f t="shared" si="37"/>
        <v>0</v>
      </c>
      <c r="G206" s="72">
        <f t="shared" si="38"/>
        <v>0</v>
      </c>
      <c r="H206" s="72">
        <f t="shared" si="39"/>
        <v>0</v>
      </c>
      <c r="I206" s="72">
        <f t="shared" si="40"/>
        <v>0</v>
      </c>
      <c r="J206" s="72">
        <f t="shared" si="41"/>
        <v>0</v>
      </c>
      <c r="K206" s="72">
        <f t="shared" si="42"/>
        <v>0</v>
      </c>
      <c r="L206" s="72">
        <f t="shared" si="43"/>
        <v>0</v>
      </c>
      <c r="M206" s="72">
        <f t="shared" ca="1" si="44"/>
        <v>1.3754533137595338E-4</v>
      </c>
      <c r="N206" s="72">
        <f t="shared" ca="1" si="45"/>
        <v>0</v>
      </c>
      <c r="O206" s="80">
        <f t="shared" ca="1" si="46"/>
        <v>0</v>
      </c>
      <c r="P206" s="72">
        <f t="shared" ca="1" si="47"/>
        <v>0</v>
      </c>
      <c r="Q206" s="72">
        <f t="shared" ca="1" si="48"/>
        <v>0</v>
      </c>
      <c r="R206" s="47">
        <f t="shared" ca="1" si="49"/>
        <v>-1.3754533137595338E-4</v>
      </c>
      <c r="S206" s="47"/>
      <c r="T206" s="47"/>
      <c r="U206" s="47"/>
      <c r="V206" s="47"/>
      <c r="W206" s="47"/>
      <c r="X206" s="47"/>
      <c r="Y206" s="47"/>
      <c r="Z206" s="47"/>
      <c r="AA206" s="47"/>
      <c r="AB206" s="47"/>
      <c r="AC206" s="47"/>
      <c r="AD206" s="47"/>
      <c r="AE206" s="47"/>
      <c r="AF206" s="47"/>
      <c r="AG206" s="47"/>
      <c r="AH206" s="47"/>
      <c r="AI206" s="47"/>
    </row>
    <row r="207" spans="1:35">
      <c r="A207" s="78"/>
      <c r="B207" s="78"/>
      <c r="C207" s="78"/>
      <c r="D207" s="79">
        <f t="shared" si="35"/>
        <v>0</v>
      </c>
      <c r="E207" s="79">
        <f t="shared" si="36"/>
        <v>0</v>
      </c>
      <c r="F207" s="72">
        <f t="shared" si="37"/>
        <v>0</v>
      </c>
      <c r="G207" s="72">
        <f t="shared" si="38"/>
        <v>0</v>
      </c>
      <c r="H207" s="72">
        <f t="shared" si="39"/>
        <v>0</v>
      </c>
      <c r="I207" s="72">
        <f t="shared" si="40"/>
        <v>0</v>
      </c>
      <c r="J207" s="72">
        <f t="shared" si="41"/>
        <v>0</v>
      </c>
      <c r="K207" s="72">
        <f t="shared" si="42"/>
        <v>0</v>
      </c>
      <c r="L207" s="72">
        <f t="shared" si="43"/>
        <v>0</v>
      </c>
      <c r="M207" s="72">
        <f t="shared" ca="1" si="44"/>
        <v>1.3754533137595338E-4</v>
      </c>
      <c r="N207" s="72">
        <f t="shared" ca="1" si="45"/>
        <v>0</v>
      </c>
      <c r="O207" s="80">
        <f t="shared" ca="1" si="46"/>
        <v>0</v>
      </c>
      <c r="P207" s="72">
        <f t="shared" ca="1" si="47"/>
        <v>0</v>
      </c>
      <c r="Q207" s="72">
        <f t="shared" ca="1" si="48"/>
        <v>0</v>
      </c>
      <c r="R207" s="47">
        <f t="shared" ca="1" si="49"/>
        <v>-1.3754533137595338E-4</v>
      </c>
      <c r="S207" s="47"/>
      <c r="T207" s="47"/>
      <c r="U207" s="47"/>
      <c r="V207" s="47"/>
      <c r="W207" s="47"/>
      <c r="X207" s="47"/>
      <c r="Y207" s="47"/>
      <c r="Z207" s="47"/>
      <c r="AA207" s="47"/>
      <c r="AB207" s="47"/>
      <c r="AC207" s="47"/>
      <c r="AD207" s="47"/>
      <c r="AE207" s="47"/>
      <c r="AF207" s="47"/>
      <c r="AG207" s="47"/>
      <c r="AH207" s="47"/>
      <c r="AI207" s="47"/>
    </row>
    <row r="208" spans="1:35">
      <c r="A208" s="78"/>
      <c r="B208" s="78"/>
      <c r="C208" s="78"/>
      <c r="D208" s="79">
        <f t="shared" si="35"/>
        <v>0</v>
      </c>
      <c r="E208" s="79">
        <f t="shared" si="36"/>
        <v>0</v>
      </c>
      <c r="F208" s="72">
        <f t="shared" si="37"/>
        <v>0</v>
      </c>
      <c r="G208" s="72">
        <f t="shared" si="38"/>
        <v>0</v>
      </c>
      <c r="H208" s="72">
        <f t="shared" si="39"/>
        <v>0</v>
      </c>
      <c r="I208" s="72">
        <f t="shared" si="40"/>
        <v>0</v>
      </c>
      <c r="J208" s="72">
        <f t="shared" si="41"/>
        <v>0</v>
      </c>
      <c r="K208" s="72">
        <f t="shared" si="42"/>
        <v>0</v>
      </c>
      <c r="L208" s="72">
        <f t="shared" si="43"/>
        <v>0</v>
      </c>
      <c r="M208" s="72">
        <f t="shared" ca="1" si="44"/>
        <v>1.3754533137595338E-4</v>
      </c>
      <c r="N208" s="72">
        <f t="shared" ca="1" si="45"/>
        <v>0</v>
      </c>
      <c r="O208" s="80">
        <f t="shared" ca="1" si="46"/>
        <v>0</v>
      </c>
      <c r="P208" s="72">
        <f t="shared" ca="1" si="47"/>
        <v>0</v>
      </c>
      <c r="Q208" s="72">
        <f t="shared" ca="1" si="48"/>
        <v>0</v>
      </c>
      <c r="R208" s="47">
        <f t="shared" ca="1" si="49"/>
        <v>-1.3754533137595338E-4</v>
      </c>
      <c r="S208" s="47"/>
      <c r="T208" s="47"/>
      <c r="U208" s="47"/>
      <c r="V208" s="47"/>
      <c r="W208" s="47"/>
      <c r="X208" s="47"/>
      <c r="Y208" s="47"/>
      <c r="Z208" s="47"/>
      <c r="AA208" s="47"/>
      <c r="AB208" s="47"/>
      <c r="AC208" s="47"/>
      <c r="AD208" s="47"/>
      <c r="AE208" s="47"/>
      <c r="AF208" s="47"/>
      <c r="AG208" s="47"/>
      <c r="AH208" s="47"/>
      <c r="AI208" s="47"/>
    </row>
    <row r="209" spans="1:35">
      <c r="A209" s="78"/>
      <c r="B209" s="78"/>
      <c r="C209" s="78"/>
      <c r="D209" s="79">
        <f t="shared" si="35"/>
        <v>0</v>
      </c>
      <c r="E209" s="79">
        <f t="shared" si="36"/>
        <v>0</v>
      </c>
      <c r="F209" s="72">
        <f t="shared" si="37"/>
        <v>0</v>
      </c>
      <c r="G209" s="72">
        <f t="shared" si="38"/>
        <v>0</v>
      </c>
      <c r="H209" s="72">
        <f t="shared" si="39"/>
        <v>0</v>
      </c>
      <c r="I209" s="72">
        <f t="shared" si="40"/>
        <v>0</v>
      </c>
      <c r="J209" s="72">
        <f t="shared" si="41"/>
        <v>0</v>
      </c>
      <c r="K209" s="72">
        <f t="shared" si="42"/>
        <v>0</v>
      </c>
      <c r="L209" s="72">
        <f t="shared" si="43"/>
        <v>0</v>
      </c>
      <c r="M209" s="72">
        <f t="shared" ca="1" si="44"/>
        <v>1.3754533137595338E-4</v>
      </c>
      <c r="N209" s="72">
        <f t="shared" ca="1" si="45"/>
        <v>0</v>
      </c>
      <c r="O209" s="80">
        <f t="shared" ca="1" si="46"/>
        <v>0</v>
      </c>
      <c r="P209" s="72">
        <f t="shared" ca="1" si="47"/>
        <v>0</v>
      </c>
      <c r="Q209" s="72">
        <f t="shared" ca="1" si="48"/>
        <v>0</v>
      </c>
      <c r="R209" s="47">
        <f t="shared" ca="1" si="49"/>
        <v>-1.3754533137595338E-4</v>
      </c>
      <c r="S209" s="47"/>
      <c r="T209" s="47"/>
      <c r="U209" s="47"/>
      <c r="V209" s="47"/>
      <c r="W209" s="47"/>
      <c r="X209" s="47"/>
      <c r="Y209" s="47"/>
      <c r="Z209" s="47"/>
      <c r="AA209" s="47"/>
      <c r="AB209" s="47"/>
      <c r="AC209" s="47"/>
      <c r="AD209" s="47"/>
      <c r="AE209" s="47"/>
      <c r="AF209" s="47"/>
      <c r="AG209" s="47"/>
      <c r="AH209" s="47"/>
      <c r="AI209" s="47"/>
    </row>
    <row r="210" spans="1:35">
      <c r="A210" s="78"/>
      <c r="B210" s="78"/>
      <c r="C210" s="78"/>
      <c r="D210" s="79">
        <f t="shared" si="35"/>
        <v>0</v>
      </c>
      <c r="E210" s="79">
        <f t="shared" si="36"/>
        <v>0</v>
      </c>
      <c r="F210" s="72">
        <f t="shared" si="37"/>
        <v>0</v>
      </c>
      <c r="G210" s="72">
        <f t="shared" si="38"/>
        <v>0</v>
      </c>
      <c r="H210" s="72">
        <f t="shared" si="39"/>
        <v>0</v>
      </c>
      <c r="I210" s="72">
        <f t="shared" si="40"/>
        <v>0</v>
      </c>
      <c r="J210" s="72">
        <f t="shared" si="41"/>
        <v>0</v>
      </c>
      <c r="K210" s="72">
        <f t="shared" si="42"/>
        <v>0</v>
      </c>
      <c r="L210" s="72">
        <f t="shared" si="43"/>
        <v>0</v>
      </c>
      <c r="M210" s="72">
        <f t="shared" ca="1" si="44"/>
        <v>1.3754533137595338E-4</v>
      </c>
      <c r="N210" s="72">
        <f t="shared" ca="1" si="45"/>
        <v>0</v>
      </c>
      <c r="O210" s="80">
        <f t="shared" ca="1" si="46"/>
        <v>0</v>
      </c>
      <c r="P210" s="72">
        <f t="shared" ca="1" si="47"/>
        <v>0</v>
      </c>
      <c r="Q210" s="72">
        <f t="shared" ca="1" si="48"/>
        <v>0</v>
      </c>
      <c r="R210" s="47">
        <f t="shared" ca="1" si="49"/>
        <v>-1.3754533137595338E-4</v>
      </c>
      <c r="S210" s="47"/>
      <c r="T210" s="47"/>
      <c r="U210" s="47"/>
      <c r="V210" s="47"/>
      <c r="W210" s="47"/>
      <c r="X210" s="47"/>
      <c r="Y210" s="47"/>
      <c r="Z210" s="47"/>
      <c r="AA210" s="47"/>
      <c r="AB210" s="47"/>
      <c r="AC210" s="47"/>
      <c r="AD210" s="47"/>
      <c r="AE210" s="47"/>
      <c r="AF210" s="47"/>
      <c r="AG210" s="47"/>
      <c r="AH210" s="47"/>
      <c r="AI210" s="47"/>
    </row>
    <row r="211" spans="1:35">
      <c r="A211" s="78"/>
      <c r="B211" s="78"/>
      <c r="C211" s="78"/>
      <c r="D211" s="79">
        <f t="shared" si="35"/>
        <v>0</v>
      </c>
      <c r="E211" s="79">
        <f t="shared" si="36"/>
        <v>0</v>
      </c>
      <c r="F211" s="72">
        <f t="shared" si="37"/>
        <v>0</v>
      </c>
      <c r="G211" s="72">
        <f t="shared" si="38"/>
        <v>0</v>
      </c>
      <c r="H211" s="72">
        <f t="shared" si="39"/>
        <v>0</v>
      </c>
      <c r="I211" s="72">
        <f t="shared" si="40"/>
        <v>0</v>
      </c>
      <c r="J211" s="72">
        <f t="shared" si="41"/>
        <v>0</v>
      </c>
      <c r="K211" s="72">
        <f t="shared" si="42"/>
        <v>0</v>
      </c>
      <c r="L211" s="72">
        <f t="shared" si="43"/>
        <v>0</v>
      </c>
      <c r="M211" s="72">
        <f t="shared" ca="1" si="44"/>
        <v>1.3754533137595338E-4</v>
      </c>
      <c r="N211" s="72">
        <f t="shared" ca="1" si="45"/>
        <v>0</v>
      </c>
      <c r="O211" s="80">
        <f t="shared" ca="1" si="46"/>
        <v>0</v>
      </c>
      <c r="P211" s="72">
        <f t="shared" ca="1" si="47"/>
        <v>0</v>
      </c>
      <c r="Q211" s="72">
        <f t="shared" ca="1" si="48"/>
        <v>0</v>
      </c>
      <c r="R211" s="47">
        <f t="shared" ca="1" si="49"/>
        <v>-1.3754533137595338E-4</v>
      </c>
      <c r="S211" s="47"/>
      <c r="T211" s="47"/>
      <c r="U211" s="47"/>
      <c r="V211" s="47"/>
      <c r="W211" s="47"/>
      <c r="X211" s="47"/>
      <c r="Y211" s="47"/>
      <c r="Z211" s="47"/>
      <c r="AA211" s="47"/>
      <c r="AB211" s="47"/>
      <c r="AC211" s="47"/>
      <c r="AD211" s="47"/>
      <c r="AE211" s="47"/>
      <c r="AF211" s="47"/>
      <c r="AG211" s="47"/>
      <c r="AH211" s="47"/>
      <c r="AI211" s="47"/>
    </row>
    <row r="212" spans="1:35">
      <c r="A212" s="78"/>
      <c r="B212" s="78"/>
      <c r="C212" s="78"/>
      <c r="D212" s="79">
        <f t="shared" si="35"/>
        <v>0</v>
      </c>
      <c r="E212" s="79">
        <f t="shared" si="36"/>
        <v>0</v>
      </c>
      <c r="F212" s="72">
        <f t="shared" si="37"/>
        <v>0</v>
      </c>
      <c r="G212" s="72">
        <f t="shared" si="38"/>
        <v>0</v>
      </c>
      <c r="H212" s="72">
        <f t="shared" si="39"/>
        <v>0</v>
      </c>
      <c r="I212" s="72">
        <f t="shared" si="40"/>
        <v>0</v>
      </c>
      <c r="J212" s="72">
        <f t="shared" si="41"/>
        <v>0</v>
      </c>
      <c r="K212" s="72">
        <f t="shared" si="42"/>
        <v>0</v>
      </c>
      <c r="L212" s="72">
        <f t="shared" si="43"/>
        <v>0</v>
      </c>
      <c r="M212" s="72">
        <f t="shared" ca="1" si="44"/>
        <v>1.3754533137595338E-4</v>
      </c>
      <c r="N212" s="72">
        <f t="shared" ca="1" si="45"/>
        <v>0</v>
      </c>
      <c r="O212" s="80">
        <f t="shared" ca="1" si="46"/>
        <v>0</v>
      </c>
      <c r="P212" s="72">
        <f t="shared" ca="1" si="47"/>
        <v>0</v>
      </c>
      <c r="Q212" s="72">
        <f t="shared" ca="1" si="48"/>
        <v>0</v>
      </c>
      <c r="R212" s="47">
        <f t="shared" ca="1" si="49"/>
        <v>-1.3754533137595338E-4</v>
      </c>
      <c r="S212" s="47"/>
      <c r="T212" s="47"/>
      <c r="U212" s="47"/>
      <c r="V212" s="47"/>
      <c r="W212" s="47"/>
      <c r="X212" s="47"/>
      <c r="Y212" s="47"/>
      <c r="Z212" s="47"/>
      <c r="AA212" s="47"/>
      <c r="AB212" s="47"/>
      <c r="AC212" s="47"/>
      <c r="AD212" s="47"/>
      <c r="AE212" s="47"/>
      <c r="AF212" s="47"/>
      <c r="AG212" s="47"/>
      <c r="AH212" s="47"/>
      <c r="AI212" s="47"/>
    </row>
    <row r="213" spans="1:35">
      <c r="A213" s="78"/>
      <c r="B213" s="78"/>
      <c r="C213" s="78"/>
      <c r="D213" s="79">
        <f t="shared" ref="D213:D276" si="50">A213/A$18</f>
        <v>0</v>
      </c>
      <c r="E213" s="79">
        <f t="shared" ref="E213:E276" si="51">B213/B$18</f>
        <v>0</v>
      </c>
      <c r="F213" s="72">
        <f t="shared" ref="F213:F276" si="52">$C213*D213</f>
        <v>0</v>
      </c>
      <c r="G213" s="72">
        <f t="shared" ref="G213:G276" si="53">$C213*E213</f>
        <v>0</v>
      </c>
      <c r="H213" s="72">
        <f t="shared" ref="H213:H276" si="54">C213*D213*D213</f>
        <v>0</v>
      </c>
      <c r="I213" s="72">
        <f t="shared" ref="I213:I276" si="55">C213*D213*D213*D213</f>
        <v>0</v>
      </c>
      <c r="J213" s="72">
        <f t="shared" ref="J213:J276" si="56">C213*D213*D213*D213*D213</f>
        <v>0</v>
      </c>
      <c r="K213" s="72">
        <f t="shared" ref="K213:K276" si="57">C213*E213*D213</f>
        <v>0</v>
      </c>
      <c r="L213" s="72">
        <f t="shared" ref="L213:L276" si="58">C213*E213*D213*D213</f>
        <v>0</v>
      </c>
      <c r="M213" s="72">
        <f t="shared" ref="M213:M276" ca="1" si="59">+E$4+E$5*D213+E$6*D213^2</f>
        <v>1.3754533137595338E-4</v>
      </c>
      <c r="N213" s="72">
        <f t="shared" ref="N213:N276" ca="1" si="60">C213*(M213-E213)^2</f>
        <v>0</v>
      </c>
      <c r="O213" s="80">
        <f t="shared" ref="O213:O276" ca="1" si="61">(C213*O$1-O$2*F213+O$3*H213)^2</f>
        <v>0</v>
      </c>
      <c r="P213" s="72">
        <f t="shared" ref="P213:P276" ca="1" si="62">(-C213*O$2+O$4*F213-O$5*H213)^2</f>
        <v>0</v>
      </c>
      <c r="Q213" s="72">
        <f t="shared" ref="Q213:Q276" ca="1" si="63">+(C213*O$3-F213*O$5+H213*O$6)^2</f>
        <v>0</v>
      </c>
      <c r="R213" s="47">
        <f t="shared" ref="R213:R276" ca="1" si="64">+E213-M213</f>
        <v>-1.3754533137595338E-4</v>
      </c>
      <c r="S213" s="47"/>
      <c r="T213" s="47"/>
      <c r="U213" s="47"/>
      <c r="V213" s="47"/>
      <c r="W213" s="47"/>
      <c r="X213" s="47"/>
      <c r="Y213" s="47"/>
      <c r="Z213" s="47"/>
      <c r="AA213" s="47"/>
      <c r="AB213" s="47"/>
      <c r="AC213" s="47"/>
      <c r="AD213" s="47"/>
      <c r="AE213" s="47"/>
      <c r="AF213" s="47"/>
      <c r="AG213" s="47"/>
      <c r="AH213" s="47"/>
      <c r="AI213" s="47"/>
    </row>
    <row r="214" spans="1:35">
      <c r="A214" s="78"/>
      <c r="B214" s="78"/>
      <c r="C214" s="78"/>
      <c r="D214" s="79">
        <f t="shared" si="50"/>
        <v>0</v>
      </c>
      <c r="E214" s="79">
        <f t="shared" si="51"/>
        <v>0</v>
      </c>
      <c r="F214" s="72">
        <f t="shared" si="52"/>
        <v>0</v>
      </c>
      <c r="G214" s="72">
        <f t="shared" si="53"/>
        <v>0</v>
      </c>
      <c r="H214" s="72">
        <f t="shared" si="54"/>
        <v>0</v>
      </c>
      <c r="I214" s="72">
        <f t="shared" si="55"/>
        <v>0</v>
      </c>
      <c r="J214" s="72">
        <f t="shared" si="56"/>
        <v>0</v>
      </c>
      <c r="K214" s="72">
        <f t="shared" si="57"/>
        <v>0</v>
      </c>
      <c r="L214" s="72">
        <f t="shared" si="58"/>
        <v>0</v>
      </c>
      <c r="M214" s="72">
        <f t="shared" ca="1" si="59"/>
        <v>1.3754533137595338E-4</v>
      </c>
      <c r="N214" s="72">
        <f t="shared" ca="1" si="60"/>
        <v>0</v>
      </c>
      <c r="O214" s="80">
        <f t="shared" ca="1" si="61"/>
        <v>0</v>
      </c>
      <c r="P214" s="72">
        <f t="shared" ca="1" si="62"/>
        <v>0</v>
      </c>
      <c r="Q214" s="72">
        <f t="shared" ca="1" si="63"/>
        <v>0</v>
      </c>
      <c r="R214" s="47">
        <f t="shared" ca="1" si="64"/>
        <v>-1.3754533137595338E-4</v>
      </c>
      <c r="S214" s="47"/>
      <c r="T214" s="47"/>
      <c r="U214" s="47"/>
      <c r="V214" s="47"/>
      <c r="W214" s="47"/>
      <c r="X214" s="47"/>
      <c r="Y214" s="47"/>
      <c r="Z214" s="47"/>
      <c r="AA214" s="47"/>
      <c r="AB214" s="47"/>
      <c r="AC214" s="47"/>
      <c r="AD214" s="47"/>
      <c r="AE214" s="47"/>
      <c r="AF214" s="47"/>
      <c r="AG214" s="47"/>
      <c r="AH214" s="47"/>
      <c r="AI214" s="47"/>
    </row>
    <row r="215" spans="1:35">
      <c r="A215" s="78"/>
      <c r="B215" s="78"/>
      <c r="C215" s="78"/>
      <c r="D215" s="79">
        <f t="shared" si="50"/>
        <v>0</v>
      </c>
      <c r="E215" s="79">
        <f t="shared" si="51"/>
        <v>0</v>
      </c>
      <c r="F215" s="72">
        <f t="shared" si="52"/>
        <v>0</v>
      </c>
      <c r="G215" s="72">
        <f t="shared" si="53"/>
        <v>0</v>
      </c>
      <c r="H215" s="72">
        <f t="shared" si="54"/>
        <v>0</v>
      </c>
      <c r="I215" s="72">
        <f t="shared" si="55"/>
        <v>0</v>
      </c>
      <c r="J215" s="72">
        <f t="shared" si="56"/>
        <v>0</v>
      </c>
      <c r="K215" s="72">
        <f t="shared" si="57"/>
        <v>0</v>
      </c>
      <c r="L215" s="72">
        <f t="shared" si="58"/>
        <v>0</v>
      </c>
      <c r="M215" s="72">
        <f t="shared" ca="1" si="59"/>
        <v>1.3754533137595338E-4</v>
      </c>
      <c r="N215" s="72">
        <f t="shared" ca="1" si="60"/>
        <v>0</v>
      </c>
      <c r="O215" s="80">
        <f t="shared" ca="1" si="61"/>
        <v>0</v>
      </c>
      <c r="P215" s="72">
        <f t="shared" ca="1" si="62"/>
        <v>0</v>
      </c>
      <c r="Q215" s="72">
        <f t="shared" ca="1" si="63"/>
        <v>0</v>
      </c>
      <c r="R215" s="47">
        <f t="shared" ca="1" si="64"/>
        <v>-1.3754533137595338E-4</v>
      </c>
      <c r="S215" s="47"/>
      <c r="T215" s="47"/>
      <c r="U215" s="47"/>
      <c r="V215" s="47"/>
      <c r="W215" s="47"/>
      <c r="X215" s="47"/>
      <c r="Y215" s="47"/>
      <c r="Z215" s="47"/>
      <c r="AA215" s="47"/>
      <c r="AB215" s="47"/>
      <c r="AC215" s="47"/>
      <c r="AD215" s="47"/>
      <c r="AE215" s="47"/>
      <c r="AF215" s="47"/>
      <c r="AG215" s="47"/>
      <c r="AH215" s="47"/>
      <c r="AI215" s="47"/>
    </row>
    <row r="216" spans="1:35">
      <c r="A216" s="78"/>
      <c r="B216" s="78"/>
      <c r="C216" s="78"/>
      <c r="D216" s="79">
        <f t="shared" si="50"/>
        <v>0</v>
      </c>
      <c r="E216" s="79">
        <f t="shared" si="51"/>
        <v>0</v>
      </c>
      <c r="F216" s="72">
        <f t="shared" si="52"/>
        <v>0</v>
      </c>
      <c r="G216" s="72">
        <f t="shared" si="53"/>
        <v>0</v>
      </c>
      <c r="H216" s="72">
        <f t="shared" si="54"/>
        <v>0</v>
      </c>
      <c r="I216" s="72">
        <f t="shared" si="55"/>
        <v>0</v>
      </c>
      <c r="J216" s="72">
        <f t="shared" si="56"/>
        <v>0</v>
      </c>
      <c r="K216" s="72">
        <f t="shared" si="57"/>
        <v>0</v>
      </c>
      <c r="L216" s="72">
        <f t="shared" si="58"/>
        <v>0</v>
      </c>
      <c r="M216" s="72">
        <f t="shared" ca="1" si="59"/>
        <v>1.3754533137595338E-4</v>
      </c>
      <c r="N216" s="72">
        <f t="shared" ca="1" si="60"/>
        <v>0</v>
      </c>
      <c r="O216" s="80">
        <f t="shared" ca="1" si="61"/>
        <v>0</v>
      </c>
      <c r="P216" s="72">
        <f t="shared" ca="1" si="62"/>
        <v>0</v>
      </c>
      <c r="Q216" s="72">
        <f t="shared" ca="1" si="63"/>
        <v>0</v>
      </c>
      <c r="R216" s="47">
        <f t="shared" ca="1" si="64"/>
        <v>-1.3754533137595338E-4</v>
      </c>
      <c r="S216" s="47"/>
      <c r="T216" s="47"/>
      <c r="U216" s="47"/>
      <c r="V216" s="47"/>
      <c r="W216" s="47"/>
      <c r="X216" s="47"/>
      <c r="Y216" s="47"/>
      <c r="Z216" s="47"/>
      <c r="AA216" s="47"/>
      <c r="AB216" s="47"/>
      <c r="AC216" s="47"/>
      <c r="AD216" s="47"/>
      <c r="AE216" s="47"/>
      <c r="AF216" s="47"/>
      <c r="AG216" s="47"/>
      <c r="AH216" s="47"/>
      <c r="AI216" s="47"/>
    </row>
    <row r="217" spans="1:35">
      <c r="A217" s="78"/>
      <c r="B217" s="78"/>
      <c r="C217" s="78"/>
      <c r="D217" s="79">
        <f t="shared" si="50"/>
        <v>0</v>
      </c>
      <c r="E217" s="79">
        <f t="shared" si="51"/>
        <v>0</v>
      </c>
      <c r="F217" s="72">
        <f t="shared" si="52"/>
        <v>0</v>
      </c>
      <c r="G217" s="72">
        <f t="shared" si="53"/>
        <v>0</v>
      </c>
      <c r="H217" s="72">
        <f t="shared" si="54"/>
        <v>0</v>
      </c>
      <c r="I217" s="72">
        <f t="shared" si="55"/>
        <v>0</v>
      </c>
      <c r="J217" s="72">
        <f t="shared" si="56"/>
        <v>0</v>
      </c>
      <c r="K217" s="72">
        <f t="shared" si="57"/>
        <v>0</v>
      </c>
      <c r="L217" s="72">
        <f t="shared" si="58"/>
        <v>0</v>
      </c>
      <c r="M217" s="72">
        <f t="shared" ca="1" si="59"/>
        <v>1.3754533137595338E-4</v>
      </c>
      <c r="N217" s="72">
        <f t="shared" ca="1" si="60"/>
        <v>0</v>
      </c>
      <c r="O217" s="80">
        <f t="shared" ca="1" si="61"/>
        <v>0</v>
      </c>
      <c r="P217" s="72">
        <f t="shared" ca="1" si="62"/>
        <v>0</v>
      </c>
      <c r="Q217" s="72">
        <f t="shared" ca="1" si="63"/>
        <v>0</v>
      </c>
      <c r="R217" s="47">
        <f t="shared" ca="1" si="64"/>
        <v>-1.3754533137595338E-4</v>
      </c>
      <c r="S217" s="47"/>
      <c r="T217" s="47"/>
      <c r="U217" s="47"/>
      <c r="V217" s="47"/>
      <c r="W217" s="47"/>
      <c r="X217" s="47"/>
      <c r="Y217" s="47"/>
      <c r="Z217" s="47"/>
      <c r="AA217" s="47"/>
      <c r="AB217" s="47"/>
      <c r="AC217" s="47"/>
      <c r="AD217" s="47"/>
      <c r="AE217" s="47"/>
      <c r="AF217" s="47"/>
      <c r="AG217" s="47"/>
      <c r="AH217" s="47"/>
      <c r="AI217" s="47"/>
    </row>
    <row r="218" spans="1:35">
      <c r="A218" s="78"/>
      <c r="B218" s="78"/>
      <c r="C218" s="78"/>
      <c r="D218" s="79">
        <f t="shared" si="50"/>
        <v>0</v>
      </c>
      <c r="E218" s="79">
        <f t="shared" si="51"/>
        <v>0</v>
      </c>
      <c r="F218" s="72">
        <f t="shared" si="52"/>
        <v>0</v>
      </c>
      <c r="G218" s="72">
        <f t="shared" si="53"/>
        <v>0</v>
      </c>
      <c r="H218" s="72">
        <f t="shared" si="54"/>
        <v>0</v>
      </c>
      <c r="I218" s="72">
        <f t="shared" si="55"/>
        <v>0</v>
      </c>
      <c r="J218" s="72">
        <f t="shared" si="56"/>
        <v>0</v>
      </c>
      <c r="K218" s="72">
        <f t="shared" si="57"/>
        <v>0</v>
      </c>
      <c r="L218" s="72">
        <f t="shared" si="58"/>
        <v>0</v>
      </c>
      <c r="M218" s="72">
        <f t="shared" ca="1" si="59"/>
        <v>1.3754533137595338E-4</v>
      </c>
      <c r="N218" s="72">
        <f t="shared" ca="1" si="60"/>
        <v>0</v>
      </c>
      <c r="O218" s="80">
        <f t="shared" ca="1" si="61"/>
        <v>0</v>
      </c>
      <c r="P218" s="72">
        <f t="shared" ca="1" si="62"/>
        <v>0</v>
      </c>
      <c r="Q218" s="72">
        <f t="shared" ca="1" si="63"/>
        <v>0</v>
      </c>
      <c r="R218" s="47">
        <f t="shared" ca="1" si="64"/>
        <v>-1.3754533137595338E-4</v>
      </c>
      <c r="S218" s="47"/>
      <c r="T218" s="47"/>
      <c r="U218" s="47"/>
      <c r="V218" s="47"/>
      <c r="W218" s="47"/>
      <c r="X218" s="47"/>
      <c r="Y218" s="47"/>
      <c r="Z218" s="47"/>
      <c r="AA218" s="47"/>
      <c r="AB218" s="47"/>
      <c r="AC218" s="47"/>
      <c r="AD218" s="47"/>
      <c r="AE218" s="47"/>
      <c r="AF218" s="47"/>
      <c r="AG218" s="47"/>
      <c r="AH218" s="47"/>
      <c r="AI218" s="47"/>
    </row>
    <row r="219" spans="1:35">
      <c r="A219" s="78"/>
      <c r="B219" s="78"/>
      <c r="C219" s="78"/>
      <c r="D219" s="79">
        <f t="shared" si="50"/>
        <v>0</v>
      </c>
      <c r="E219" s="79">
        <f t="shared" si="51"/>
        <v>0</v>
      </c>
      <c r="F219" s="72">
        <f t="shared" si="52"/>
        <v>0</v>
      </c>
      <c r="G219" s="72">
        <f t="shared" si="53"/>
        <v>0</v>
      </c>
      <c r="H219" s="72">
        <f t="shared" si="54"/>
        <v>0</v>
      </c>
      <c r="I219" s="72">
        <f t="shared" si="55"/>
        <v>0</v>
      </c>
      <c r="J219" s="72">
        <f t="shared" si="56"/>
        <v>0</v>
      </c>
      <c r="K219" s="72">
        <f t="shared" si="57"/>
        <v>0</v>
      </c>
      <c r="L219" s="72">
        <f t="shared" si="58"/>
        <v>0</v>
      </c>
      <c r="M219" s="72">
        <f t="shared" ca="1" si="59"/>
        <v>1.3754533137595338E-4</v>
      </c>
      <c r="N219" s="72">
        <f t="shared" ca="1" si="60"/>
        <v>0</v>
      </c>
      <c r="O219" s="80">
        <f t="shared" ca="1" si="61"/>
        <v>0</v>
      </c>
      <c r="P219" s="72">
        <f t="shared" ca="1" si="62"/>
        <v>0</v>
      </c>
      <c r="Q219" s="72">
        <f t="shared" ca="1" si="63"/>
        <v>0</v>
      </c>
      <c r="R219" s="47">
        <f t="shared" ca="1" si="64"/>
        <v>-1.3754533137595338E-4</v>
      </c>
      <c r="S219" s="47"/>
      <c r="T219" s="47"/>
      <c r="U219" s="47"/>
      <c r="V219" s="47"/>
      <c r="W219" s="47"/>
      <c r="X219" s="47"/>
      <c r="Y219" s="47"/>
      <c r="Z219" s="47"/>
      <c r="AA219" s="47"/>
      <c r="AB219" s="47"/>
      <c r="AC219" s="47"/>
      <c r="AD219" s="47"/>
      <c r="AE219" s="47"/>
      <c r="AF219" s="47"/>
      <c r="AG219" s="47"/>
      <c r="AH219" s="47"/>
      <c r="AI219" s="47"/>
    </row>
    <row r="220" spans="1:35">
      <c r="A220" s="78"/>
      <c r="B220" s="78"/>
      <c r="C220" s="78"/>
      <c r="D220" s="79">
        <f t="shared" si="50"/>
        <v>0</v>
      </c>
      <c r="E220" s="79">
        <f t="shared" si="51"/>
        <v>0</v>
      </c>
      <c r="F220" s="72">
        <f t="shared" si="52"/>
        <v>0</v>
      </c>
      <c r="G220" s="72">
        <f t="shared" si="53"/>
        <v>0</v>
      </c>
      <c r="H220" s="72">
        <f t="shared" si="54"/>
        <v>0</v>
      </c>
      <c r="I220" s="72">
        <f t="shared" si="55"/>
        <v>0</v>
      </c>
      <c r="J220" s="72">
        <f t="shared" si="56"/>
        <v>0</v>
      </c>
      <c r="K220" s="72">
        <f t="shared" si="57"/>
        <v>0</v>
      </c>
      <c r="L220" s="72">
        <f t="shared" si="58"/>
        <v>0</v>
      </c>
      <c r="M220" s="72">
        <f t="shared" ca="1" si="59"/>
        <v>1.3754533137595338E-4</v>
      </c>
      <c r="N220" s="72">
        <f t="shared" ca="1" si="60"/>
        <v>0</v>
      </c>
      <c r="O220" s="80">
        <f t="shared" ca="1" si="61"/>
        <v>0</v>
      </c>
      <c r="P220" s="72">
        <f t="shared" ca="1" si="62"/>
        <v>0</v>
      </c>
      <c r="Q220" s="72">
        <f t="shared" ca="1" si="63"/>
        <v>0</v>
      </c>
      <c r="R220" s="47">
        <f t="shared" ca="1" si="64"/>
        <v>-1.3754533137595338E-4</v>
      </c>
      <c r="S220" s="47"/>
      <c r="T220" s="47"/>
      <c r="U220" s="47"/>
      <c r="V220" s="47"/>
      <c r="W220" s="47"/>
      <c r="X220" s="47"/>
      <c r="Y220" s="47"/>
      <c r="Z220" s="47"/>
      <c r="AA220" s="47"/>
      <c r="AB220" s="47"/>
      <c r="AC220" s="47"/>
      <c r="AD220" s="47"/>
      <c r="AE220" s="47"/>
      <c r="AF220" s="47"/>
      <c r="AG220" s="47"/>
      <c r="AH220" s="47"/>
      <c r="AI220" s="47"/>
    </row>
    <row r="221" spans="1:35">
      <c r="A221" s="78"/>
      <c r="B221" s="78"/>
      <c r="C221" s="78"/>
      <c r="D221" s="79">
        <f t="shared" si="50"/>
        <v>0</v>
      </c>
      <c r="E221" s="79">
        <f t="shared" si="51"/>
        <v>0</v>
      </c>
      <c r="F221" s="72">
        <f t="shared" si="52"/>
        <v>0</v>
      </c>
      <c r="G221" s="72">
        <f t="shared" si="53"/>
        <v>0</v>
      </c>
      <c r="H221" s="72">
        <f t="shared" si="54"/>
        <v>0</v>
      </c>
      <c r="I221" s="72">
        <f t="shared" si="55"/>
        <v>0</v>
      </c>
      <c r="J221" s="72">
        <f t="shared" si="56"/>
        <v>0</v>
      </c>
      <c r="K221" s="72">
        <f t="shared" si="57"/>
        <v>0</v>
      </c>
      <c r="L221" s="72">
        <f t="shared" si="58"/>
        <v>0</v>
      </c>
      <c r="M221" s="72">
        <f t="shared" ca="1" si="59"/>
        <v>1.3754533137595338E-4</v>
      </c>
      <c r="N221" s="72">
        <f t="shared" ca="1" si="60"/>
        <v>0</v>
      </c>
      <c r="O221" s="80">
        <f t="shared" ca="1" si="61"/>
        <v>0</v>
      </c>
      <c r="P221" s="72">
        <f t="shared" ca="1" si="62"/>
        <v>0</v>
      </c>
      <c r="Q221" s="72">
        <f t="shared" ca="1" si="63"/>
        <v>0</v>
      </c>
      <c r="R221" s="47">
        <f t="shared" ca="1" si="64"/>
        <v>-1.3754533137595338E-4</v>
      </c>
      <c r="S221" s="47"/>
      <c r="T221" s="47"/>
      <c r="U221" s="47"/>
      <c r="V221" s="47"/>
      <c r="W221" s="47"/>
      <c r="X221" s="47"/>
      <c r="Y221" s="47"/>
      <c r="Z221" s="47"/>
      <c r="AA221" s="47"/>
      <c r="AB221" s="47"/>
      <c r="AC221" s="47"/>
      <c r="AD221" s="47"/>
      <c r="AE221" s="47"/>
      <c r="AF221" s="47"/>
      <c r="AG221" s="47"/>
      <c r="AH221" s="47"/>
      <c r="AI221" s="47"/>
    </row>
    <row r="222" spans="1:35">
      <c r="A222" s="78"/>
      <c r="B222" s="78"/>
      <c r="C222" s="78"/>
      <c r="D222" s="79">
        <f t="shared" si="50"/>
        <v>0</v>
      </c>
      <c r="E222" s="79">
        <f t="shared" si="51"/>
        <v>0</v>
      </c>
      <c r="F222" s="72">
        <f t="shared" si="52"/>
        <v>0</v>
      </c>
      <c r="G222" s="72">
        <f t="shared" si="53"/>
        <v>0</v>
      </c>
      <c r="H222" s="72">
        <f t="shared" si="54"/>
        <v>0</v>
      </c>
      <c r="I222" s="72">
        <f t="shared" si="55"/>
        <v>0</v>
      </c>
      <c r="J222" s="72">
        <f t="shared" si="56"/>
        <v>0</v>
      </c>
      <c r="K222" s="72">
        <f t="shared" si="57"/>
        <v>0</v>
      </c>
      <c r="L222" s="72">
        <f t="shared" si="58"/>
        <v>0</v>
      </c>
      <c r="M222" s="72">
        <f t="shared" ca="1" si="59"/>
        <v>1.3754533137595338E-4</v>
      </c>
      <c r="N222" s="72">
        <f t="shared" ca="1" si="60"/>
        <v>0</v>
      </c>
      <c r="O222" s="80">
        <f t="shared" ca="1" si="61"/>
        <v>0</v>
      </c>
      <c r="P222" s="72">
        <f t="shared" ca="1" si="62"/>
        <v>0</v>
      </c>
      <c r="Q222" s="72">
        <f t="shared" ca="1" si="63"/>
        <v>0</v>
      </c>
      <c r="R222" s="47">
        <f t="shared" ca="1" si="64"/>
        <v>-1.3754533137595338E-4</v>
      </c>
      <c r="S222" s="47"/>
      <c r="T222" s="47"/>
      <c r="U222" s="47"/>
      <c r="V222" s="47"/>
      <c r="W222" s="47"/>
      <c r="X222" s="47"/>
      <c r="Y222" s="47"/>
      <c r="Z222" s="47"/>
      <c r="AA222" s="47"/>
      <c r="AB222" s="47"/>
      <c r="AC222" s="47"/>
      <c r="AD222" s="47"/>
      <c r="AE222" s="47"/>
      <c r="AF222" s="47"/>
      <c r="AG222" s="47"/>
      <c r="AH222" s="47"/>
      <c r="AI222" s="47"/>
    </row>
    <row r="223" spans="1:35">
      <c r="A223" s="78"/>
      <c r="B223" s="78"/>
      <c r="C223" s="78"/>
      <c r="D223" s="79">
        <f t="shared" si="50"/>
        <v>0</v>
      </c>
      <c r="E223" s="79">
        <f t="shared" si="51"/>
        <v>0</v>
      </c>
      <c r="F223" s="72">
        <f t="shared" si="52"/>
        <v>0</v>
      </c>
      <c r="G223" s="72">
        <f t="shared" si="53"/>
        <v>0</v>
      </c>
      <c r="H223" s="72">
        <f t="shared" si="54"/>
        <v>0</v>
      </c>
      <c r="I223" s="72">
        <f t="shared" si="55"/>
        <v>0</v>
      </c>
      <c r="J223" s="72">
        <f t="shared" si="56"/>
        <v>0</v>
      </c>
      <c r="K223" s="72">
        <f t="shared" si="57"/>
        <v>0</v>
      </c>
      <c r="L223" s="72">
        <f t="shared" si="58"/>
        <v>0</v>
      </c>
      <c r="M223" s="72">
        <f t="shared" ca="1" si="59"/>
        <v>1.3754533137595338E-4</v>
      </c>
      <c r="N223" s="72">
        <f t="shared" ca="1" si="60"/>
        <v>0</v>
      </c>
      <c r="O223" s="80">
        <f t="shared" ca="1" si="61"/>
        <v>0</v>
      </c>
      <c r="P223" s="72">
        <f t="shared" ca="1" si="62"/>
        <v>0</v>
      </c>
      <c r="Q223" s="72">
        <f t="shared" ca="1" si="63"/>
        <v>0</v>
      </c>
      <c r="R223" s="47">
        <f t="shared" ca="1" si="64"/>
        <v>-1.3754533137595338E-4</v>
      </c>
      <c r="S223" s="47"/>
      <c r="T223" s="47"/>
      <c r="U223" s="47"/>
      <c r="V223" s="47"/>
      <c r="W223" s="47"/>
      <c r="X223" s="47"/>
      <c r="Y223" s="47"/>
      <c r="Z223" s="47"/>
      <c r="AA223" s="47"/>
      <c r="AB223" s="47"/>
      <c r="AC223" s="47"/>
      <c r="AD223" s="47"/>
      <c r="AE223" s="47"/>
      <c r="AF223" s="47"/>
      <c r="AG223" s="47"/>
      <c r="AH223" s="47"/>
      <c r="AI223" s="47"/>
    </row>
    <row r="224" spans="1:35">
      <c r="A224" s="78"/>
      <c r="B224" s="78"/>
      <c r="C224" s="78"/>
      <c r="D224" s="79">
        <f t="shared" si="50"/>
        <v>0</v>
      </c>
      <c r="E224" s="79">
        <f t="shared" si="51"/>
        <v>0</v>
      </c>
      <c r="F224" s="72">
        <f t="shared" si="52"/>
        <v>0</v>
      </c>
      <c r="G224" s="72">
        <f t="shared" si="53"/>
        <v>0</v>
      </c>
      <c r="H224" s="72">
        <f t="shared" si="54"/>
        <v>0</v>
      </c>
      <c r="I224" s="72">
        <f t="shared" si="55"/>
        <v>0</v>
      </c>
      <c r="J224" s="72">
        <f t="shared" si="56"/>
        <v>0</v>
      </c>
      <c r="K224" s="72">
        <f t="shared" si="57"/>
        <v>0</v>
      </c>
      <c r="L224" s="72">
        <f t="shared" si="58"/>
        <v>0</v>
      </c>
      <c r="M224" s="72">
        <f t="shared" ca="1" si="59"/>
        <v>1.3754533137595338E-4</v>
      </c>
      <c r="N224" s="72">
        <f t="shared" ca="1" si="60"/>
        <v>0</v>
      </c>
      <c r="O224" s="80">
        <f t="shared" ca="1" si="61"/>
        <v>0</v>
      </c>
      <c r="P224" s="72">
        <f t="shared" ca="1" si="62"/>
        <v>0</v>
      </c>
      <c r="Q224" s="72">
        <f t="shared" ca="1" si="63"/>
        <v>0</v>
      </c>
      <c r="R224" s="47">
        <f t="shared" ca="1" si="64"/>
        <v>-1.3754533137595338E-4</v>
      </c>
      <c r="S224" s="47"/>
      <c r="T224" s="47"/>
      <c r="U224" s="47"/>
      <c r="V224" s="47"/>
      <c r="W224" s="47"/>
      <c r="X224" s="47"/>
      <c r="Y224" s="47"/>
      <c r="Z224" s="47"/>
      <c r="AA224" s="47"/>
      <c r="AB224" s="47"/>
      <c r="AC224" s="47"/>
      <c r="AD224" s="47"/>
      <c r="AE224" s="47"/>
      <c r="AF224" s="47"/>
      <c r="AG224" s="47"/>
      <c r="AH224" s="47"/>
      <c r="AI224" s="47"/>
    </row>
    <row r="225" spans="1:35">
      <c r="A225" s="78"/>
      <c r="B225" s="78"/>
      <c r="C225" s="78"/>
      <c r="D225" s="79">
        <f t="shared" si="50"/>
        <v>0</v>
      </c>
      <c r="E225" s="79">
        <f t="shared" si="51"/>
        <v>0</v>
      </c>
      <c r="F225" s="72">
        <f t="shared" si="52"/>
        <v>0</v>
      </c>
      <c r="G225" s="72">
        <f t="shared" si="53"/>
        <v>0</v>
      </c>
      <c r="H225" s="72">
        <f t="shared" si="54"/>
        <v>0</v>
      </c>
      <c r="I225" s="72">
        <f t="shared" si="55"/>
        <v>0</v>
      </c>
      <c r="J225" s="72">
        <f t="shared" si="56"/>
        <v>0</v>
      </c>
      <c r="K225" s="72">
        <f t="shared" si="57"/>
        <v>0</v>
      </c>
      <c r="L225" s="72">
        <f t="shared" si="58"/>
        <v>0</v>
      </c>
      <c r="M225" s="72">
        <f t="shared" ca="1" si="59"/>
        <v>1.3754533137595338E-4</v>
      </c>
      <c r="N225" s="72">
        <f t="shared" ca="1" si="60"/>
        <v>0</v>
      </c>
      <c r="O225" s="80">
        <f t="shared" ca="1" si="61"/>
        <v>0</v>
      </c>
      <c r="P225" s="72">
        <f t="shared" ca="1" si="62"/>
        <v>0</v>
      </c>
      <c r="Q225" s="72">
        <f t="shared" ca="1" si="63"/>
        <v>0</v>
      </c>
      <c r="R225" s="47">
        <f t="shared" ca="1" si="64"/>
        <v>-1.3754533137595338E-4</v>
      </c>
      <c r="S225" s="47"/>
      <c r="T225" s="47"/>
      <c r="U225" s="47"/>
      <c r="V225" s="47"/>
      <c r="W225" s="47"/>
      <c r="X225" s="47"/>
      <c r="Y225" s="47"/>
      <c r="Z225" s="47"/>
      <c r="AA225" s="47"/>
      <c r="AB225" s="47"/>
      <c r="AC225" s="47"/>
      <c r="AD225" s="47"/>
      <c r="AE225" s="47"/>
      <c r="AF225" s="47"/>
      <c r="AG225" s="47"/>
      <c r="AH225" s="47"/>
      <c r="AI225" s="47"/>
    </row>
    <row r="226" spans="1:35">
      <c r="A226" s="78"/>
      <c r="B226" s="78"/>
      <c r="C226" s="78"/>
      <c r="D226" s="79">
        <f t="shared" si="50"/>
        <v>0</v>
      </c>
      <c r="E226" s="79">
        <f t="shared" si="51"/>
        <v>0</v>
      </c>
      <c r="F226" s="72">
        <f t="shared" si="52"/>
        <v>0</v>
      </c>
      <c r="G226" s="72">
        <f t="shared" si="53"/>
        <v>0</v>
      </c>
      <c r="H226" s="72">
        <f t="shared" si="54"/>
        <v>0</v>
      </c>
      <c r="I226" s="72">
        <f t="shared" si="55"/>
        <v>0</v>
      </c>
      <c r="J226" s="72">
        <f t="shared" si="56"/>
        <v>0</v>
      </c>
      <c r="K226" s="72">
        <f t="shared" si="57"/>
        <v>0</v>
      </c>
      <c r="L226" s="72">
        <f t="shared" si="58"/>
        <v>0</v>
      </c>
      <c r="M226" s="72">
        <f t="shared" ca="1" si="59"/>
        <v>1.3754533137595338E-4</v>
      </c>
      <c r="N226" s="72">
        <f t="shared" ca="1" si="60"/>
        <v>0</v>
      </c>
      <c r="O226" s="80">
        <f t="shared" ca="1" si="61"/>
        <v>0</v>
      </c>
      <c r="P226" s="72">
        <f t="shared" ca="1" si="62"/>
        <v>0</v>
      </c>
      <c r="Q226" s="72">
        <f t="shared" ca="1" si="63"/>
        <v>0</v>
      </c>
      <c r="R226" s="47">
        <f t="shared" ca="1" si="64"/>
        <v>-1.3754533137595338E-4</v>
      </c>
      <c r="S226" s="47"/>
      <c r="T226" s="47"/>
      <c r="U226" s="47"/>
      <c r="V226" s="47"/>
      <c r="W226" s="47"/>
      <c r="X226" s="47"/>
      <c r="Y226" s="47"/>
      <c r="Z226" s="47"/>
      <c r="AA226" s="47"/>
      <c r="AB226" s="47"/>
      <c r="AC226" s="47"/>
      <c r="AD226" s="47"/>
      <c r="AE226" s="47"/>
      <c r="AF226" s="47"/>
      <c r="AG226" s="47"/>
      <c r="AH226" s="47"/>
      <c r="AI226" s="47"/>
    </row>
    <row r="227" spans="1:35">
      <c r="A227" s="78"/>
      <c r="B227" s="78"/>
      <c r="C227" s="78"/>
      <c r="D227" s="79">
        <f t="shared" si="50"/>
        <v>0</v>
      </c>
      <c r="E227" s="79">
        <f t="shared" si="51"/>
        <v>0</v>
      </c>
      <c r="F227" s="72">
        <f t="shared" si="52"/>
        <v>0</v>
      </c>
      <c r="G227" s="72">
        <f t="shared" si="53"/>
        <v>0</v>
      </c>
      <c r="H227" s="72">
        <f t="shared" si="54"/>
        <v>0</v>
      </c>
      <c r="I227" s="72">
        <f t="shared" si="55"/>
        <v>0</v>
      </c>
      <c r="J227" s="72">
        <f t="shared" si="56"/>
        <v>0</v>
      </c>
      <c r="K227" s="72">
        <f t="shared" si="57"/>
        <v>0</v>
      </c>
      <c r="L227" s="72">
        <f t="shared" si="58"/>
        <v>0</v>
      </c>
      <c r="M227" s="72">
        <f t="shared" ca="1" si="59"/>
        <v>1.3754533137595338E-4</v>
      </c>
      <c r="N227" s="72">
        <f t="shared" ca="1" si="60"/>
        <v>0</v>
      </c>
      <c r="O227" s="80">
        <f t="shared" ca="1" si="61"/>
        <v>0</v>
      </c>
      <c r="P227" s="72">
        <f t="shared" ca="1" si="62"/>
        <v>0</v>
      </c>
      <c r="Q227" s="72">
        <f t="shared" ca="1" si="63"/>
        <v>0</v>
      </c>
      <c r="R227" s="47">
        <f t="shared" ca="1" si="64"/>
        <v>-1.3754533137595338E-4</v>
      </c>
      <c r="S227" s="47"/>
      <c r="T227" s="47"/>
      <c r="U227" s="47"/>
      <c r="V227" s="47"/>
      <c r="W227" s="47"/>
      <c r="X227" s="47"/>
      <c r="Y227" s="47"/>
      <c r="Z227" s="47"/>
      <c r="AA227" s="47"/>
      <c r="AB227" s="47"/>
      <c r="AC227" s="47"/>
      <c r="AD227" s="47"/>
      <c r="AE227" s="47"/>
      <c r="AF227" s="47"/>
      <c r="AG227" s="47"/>
      <c r="AH227" s="47"/>
      <c r="AI227" s="47"/>
    </row>
    <row r="228" spans="1:35">
      <c r="A228" s="78"/>
      <c r="B228" s="78"/>
      <c r="C228" s="78"/>
      <c r="D228" s="79">
        <f t="shared" si="50"/>
        <v>0</v>
      </c>
      <c r="E228" s="79">
        <f t="shared" si="51"/>
        <v>0</v>
      </c>
      <c r="F228" s="72">
        <f t="shared" si="52"/>
        <v>0</v>
      </c>
      <c r="G228" s="72">
        <f t="shared" si="53"/>
        <v>0</v>
      </c>
      <c r="H228" s="72">
        <f t="shared" si="54"/>
        <v>0</v>
      </c>
      <c r="I228" s="72">
        <f t="shared" si="55"/>
        <v>0</v>
      </c>
      <c r="J228" s="72">
        <f t="shared" si="56"/>
        <v>0</v>
      </c>
      <c r="K228" s="72">
        <f t="shared" si="57"/>
        <v>0</v>
      </c>
      <c r="L228" s="72">
        <f t="shared" si="58"/>
        <v>0</v>
      </c>
      <c r="M228" s="72">
        <f t="shared" ca="1" si="59"/>
        <v>1.3754533137595338E-4</v>
      </c>
      <c r="N228" s="72">
        <f t="shared" ca="1" si="60"/>
        <v>0</v>
      </c>
      <c r="O228" s="80">
        <f t="shared" ca="1" si="61"/>
        <v>0</v>
      </c>
      <c r="P228" s="72">
        <f t="shared" ca="1" si="62"/>
        <v>0</v>
      </c>
      <c r="Q228" s="72">
        <f t="shared" ca="1" si="63"/>
        <v>0</v>
      </c>
      <c r="R228" s="47">
        <f t="shared" ca="1" si="64"/>
        <v>-1.3754533137595338E-4</v>
      </c>
      <c r="S228" s="47"/>
      <c r="T228" s="47"/>
      <c r="U228" s="47"/>
      <c r="V228" s="47"/>
      <c r="W228" s="47"/>
      <c r="X228" s="47"/>
      <c r="Y228" s="47"/>
      <c r="Z228" s="47"/>
      <c r="AA228" s="47"/>
      <c r="AB228" s="47"/>
      <c r="AC228" s="47"/>
      <c r="AD228" s="47"/>
      <c r="AE228" s="47"/>
      <c r="AF228" s="47"/>
      <c r="AG228" s="47"/>
      <c r="AH228" s="47"/>
      <c r="AI228" s="47"/>
    </row>
    <row r="229" spans="1:35">
      <c r="A229" s="78"/>
      <c r="B229" s="78"/>
      <c r="C229" s="78"/>
      <c r="D229" s="79">
        <f t="shared" si="50"/>
        <v>0</v>
      </c>
      <c r="E229" s="79">
        <f t="shared" si="51"/>
        <v>0</v>
      </c>
      <c r="F229" s="72">
        <f t="shared" si="52"/>
        <v>0</v>
      </c>
      <c r="G229" s="72">
        <f t="shared" si="53"/>
        <v>0</v>
      </c>
      <c r="H229" s="72">
        <f t="shared" si="54"/>
        <v>0</v>
      </c>
      <c r="I229" s="72">
        <f t="shared" si="55"/>
        <v>0</v>
      </c>
      <c r="J229" s="72">
        <f t="shared" si="56"/>
        <v>0</v>
      </c>
      <c r="K229" s="72">
        <f t="shared" si="57"/>
        <v>0</v>
      </c>
      <c r="L229" s="72">
        <f t="shared" si="58"/>
        <v>0</v>
      </c>
      <c r="M229" s="72">
        <f t="shared" ca="1" si="59"/>
        <v>1.3754533137595338E-4</v>
      </c>
      <c r="N229" s="72">
        <f t="shared" ca="1" si="60"/>
        <v>0</v>
      </c>
      <c r="O229" s="80">
        <f t="shared" ca="1" si="61"/>
        <v>0</v>
      </c>
      <c r="P229" s="72">
        <f t="shared" ca="1" si="62"/>
        <v>0</v>
      </c>
      <c r="Q229" s="72">
        <f t="shared" ca="1" si="63"/>
        <v>0</v>
      </c>
      <c r="R229" s="47">
        <f t="shared" ca="1" si="64"/>
        <v>-1.3754533137595338E-4</v>
      </c>
      <c r="S229" s="47"/>
      <c r="T229" s="47"/>
      <c r="U229" s="47"/>
      <c r="V229" s="47"/>
      <c r="W229" s="47"/>
      <c r="X229" s="47"/>
      <c r="Y229" s="47"/>
      <c r="Z229" s="47"/>
      <c r="AA229" s="47"/>
      <c r="AB229" s="47"/>
      <c r="AC229" s="47"/>
      <c r="AD229" s="47"/>
      <c r="AE229" s="47"/>
      <c r="AF229" s="47"/>
      <c r="AG229" s="47"/>
      <c r="AH229" s="47"/>
      <c r="AI229" s="47"/>
    </row>
    <row r="230" spans="1:35">
      <c r="A230" s="78"/>
      <c r="B230" s="78"/>
      <c r="C230" s="78"/>
      <c r="D230" s="79">
        <f t="shared" si="50"/>
        <v>0</v>
      </c>
      <c r="E230" s="79">
        <f t="shared" si="51"/>
        <v>0</v>
      </c>
      <c r="F230" s="72">
        <f t="shared" si="52"/>
        <v>0</v>
      </c>
      <c r="G230" s="72">
        <f t="shared" si="53"/>
        <v>0</v>
      </c>
      <c r="H230" s="72">
        <f t="shared" si="54"/>
        <v>0</v>
      </c>
      <c r="I230" s="72">
        <f t="shared" si="55"/>
        <v>0</v>
      </c>
      <c r="J230" s="72">
        <f t="shared" si="56"/>
        <v>0</v>
      </c>
      <c r="K230" s="72">
        <f t="shared" si="57"/>
        <v>0</v>
      </c>
      <c r="L230" s="72">
        <f t="shared" si="58"/>
        <v>0</v>
      </c>
      <c r="M230" s="72">
        <f t="shared" ca="1" si="59"/>
        <v>1.3754533137595338E-4</v>
      </c>
      <c r="N230" s="72">
        <f t="shared" ca="1" si="60"/>
        <v>0</v>
      </c>
      <c r="O230" s="80">
        <f t="shared" ca="1" si="61"/>
        <v>0</v>
      </c>
      <c r="P230" s="72">
        <f t="shared" ca="1" si="62"/>
        <v>0</v>
      </c>
      <c r="Q230" s="72">
        <f t="shared" ca="1" si="63"/>
        <v>0</v>
      </c>
      <c r="R230" s="47">
        <f t="shared" ca="1" si="64"/>
        <v>-1.3754533137595338E-4</v>
      </c>
      <c r="S230" s="47"/>
      <c r="T230" s="47"/>
      <c r="U230" s="47"/>
      <c r="V230" s="47"/>
      <c r="W230" s="47"/>
      <c r="X230" s="47"/>
      <c r="Y230" s="47"/>
      <c r="Z230" s="47"/>
      <c r="AA230" s="47"/>
      <c r="AB230" s="47"/>
      <c r="AC230" s="47"/>
      <c r="AD230" s="47"/>
      <c r="AE230" s="47"/>
      <c r="AF230" s="47"/>
      <c r="AG230" s="47"/>
      <c r="AH230" s="47"/>
      <c r="AI230" s="47"/>
    </row>
    <row r="231" spans="1:35">
      <c r="A231" s="78"/>
      <c r="B231" s="78"/>
      <c r="C231" s="78"/>
      <c r="D231" s="79">
        <f t="shared" si="50"/>
        <v>0</v>
      </c>
      <c r="E231" s="79">
        <f t="shared" si="51"/>
        <v>0</v>
      </c>
      <c r="F231" s="72">
        <f t="shared" si="52"/>
        <v>0</v>
      </c>
      <c r="G231" s="72">
        <f t="shared" si="53"/>
        <v>0</v>
      </c>
      <c r="H231" s="72">
        <f t="shared" si="54"/>
        <v>0</v>
      </c>
      <c r="I231" s="72">
        <f t="shared" si="55"/>
        <v>0</v>
      </c>
      <c r="J231" s="72">
        <f t="shared" si="56"/>
        <v>0</v>
      </c>
      <c r="K231" s="72">
        <f t="shared" si="57"/>
        <v>0</v>
      </c>
      <c r="L231" s="72">
        <f t="shared" si="58"/>
        <v>0</v>
      </c>
      <c r="M231" s="72">
        <f t="shared" ca="1" si="59"/>
        <v>1.3754533137595338E-4</v>
      </c>
      <c r="N231" s="72">
        <f t="shared" ca="1" si="60"/>
        <v>0</v>
      </c>
      <c r="O231" s="80">
        <f t="shared" ca="1" si="61"/>
        <v>0</v>
      </c>
      <c r="P231" s="72">
        <f t="shared" ca="1" si="62"/>
        <v>0</v>
      </c>
      <c r="Q231" s="72">
        <f t="shared" ca="1" si="63"/>
        <v>0</v>
      </c>
      <c r="R231" s="47">
        <f t="shared" ca="1" si="64"/>
        <v>-1.3754533137595338E-4</v>
      </c>
      <c r="S231" s="47"/>
      <c r="T231" s="47"/>
      <c r="U231" s="47"/>
      <c r="V231" s="47"/>
      <c r="W231" s="47"/>
      <c r="X231" s="47"/>
      <c r="Y231" s="47"/>
      <c r="Z231" s="47"/>
      <c r="AA231" s="47"/>
      <c r="AB231" s="47"/>
      <c r="AC231" s="47"/>
      <c r="AD231" s="47"/>
      <c r="AE231" s="47"/>
      <c r="AF231" s="47"/>
      <c r="AG231" s="47"/>
      <c r="AH231" s="47"/>
      <c r="AI231" s="47"/>
    </row>
    <row r="232" spans="1:35">
      <c r="A232" s="78"/>
      <c r="B232" s="78"/>
      <c r="C232" s="78"/>
      <c r="D232" s="79">
        <f t="shared" si="50"/>
        <v>0</v>
      </c>
      <c r="E232" s="79">
        <f t="shared" si="51"/>
        <v>0</v>
      </c>
      <c r="F232" s="72">
        <f t="shared" si="52"/>
        <v>0</v>
      </c>
      <c r="G232" s="72">
        <f t="shared" si="53"/>
        <v>0</v>
      </c>
      <c r="H232" s="72">
        <f t="shared" si="54"/>
        <v>0</v>
      </c>
      <c r="I232" s="72">
        <f t="shared" si="55"/>
        <v>0</v>
      </c>
      <c r="J232" s="72">
        <f t="shared" si="56"/>
        <v>0</v>
      </c>
      <c r="K232" s="72">
        <f t="shared" si="57"/>
        <v>0</v>
      </c>
      <c r="L232" s="72">
        <f t="shared" si="58"/>
        <v>0</v>
      </c>
      <c r="M232" s="72">
        <f t="shared" ca="1" si="59"/>
        <v>1.3754533137595338E-4</v>
      </c>
      <c r="N232" s="72">
        <f t="shared" ca="1" si="60"/>
        <v>0</v>
      </c>
      <c r="O232" s="80">
        <f t="shared" ca="1" si="61"/>
        <v>0</v>
      </c>
      <c r="P232" s="72">
        <f t="shared" ca="1" si="62"/>
        <v>0</v>
      </c>
      <c r="Q232" s="72">
        <f t="shared" ca="1" si="63"/>
        <v>0</v>
      </c>
      <c r="R232" s="47">
        <f t="shared" ca="1" si="64"/>
        <v>-1.3754533137595338E-4</v>
      </c>
      <c r="S232" s="47"/>
      <c r="T232" s="47"/>
      <c r="U232" s="47"/>
      <c r="V232" s="47"/>
      <c r="W232" s="47"/>
      <c r="X232" s="47"/>
      <c r="Y232" s="47"/>
      <c r="Z232" s="47"/>
      <c r="AA232" s="47"/>
      <c r="AB232" s="47"/>
      <c r="AC232" s="47"/>
      <c r="AD232" s="47"/>
      <c r="AE232" s="47"/>
      <c r="AF232" s="47"/>
      <c r="AG232" s="47"/>
      <c r="AH232" s="47"/>
      <c r="AI232" s="47"/>
    </row>
    <row r="233" spans="1:35">
      <c r="A233" s="78"/>
      <c r="B233" s="78"/>
      <c r="C233" s="78"/>
      <c r="D233" s="79">
        <f t="shared" si="50"/>
        <v>0</v>
      </c>
      <c r="E233" s="79">
        <f t="shared" si="51"/>
        <v>0</v>
      </c>
      <c r="F233" s="72">
        <f t="shared" si="52"/>
        <v>0</v>
      </c>
      <c r="G233" s="72">
        <f t="shared" si="53"/>
        <v>0</v>
      </c>
      <c r="H233" s="72">
        <f t="shared" si="54"/>
        <v>0</v>
      </c>
      <c r="I233" s="72">
        <f t="shared" si="55"/>
        <v>0</v>
      </c>
      <c r="J233" s="72">
        <f t="shared" si="56"/>
        <v>0</v>
      </c>
      <c r="K233" s="72">
        <f t="shared" si="57"/>
        <v>0</v>
      </c>
      <c r="L233" s="72">
        <f t="shared" si="58"/>
        <v>0</v>
      </c>
      <c r="M233" s="72">
        <f t="shared" ca="1" si="59"/>
        <v>1.3754533137595338E-4</v>
      </c>
      <c r="N233" s="72">
        <f t="shared" ca="1" si="60"/>
        <v>0</v>
      </c>
      <c r="O233" s="80">
        <f t="shared" ca="1" si="61"/>
        <v>0</v>
      </c>
      <c r="P233" s="72">
        <f t="shared" ca="1" si="62"/>
        <v>0</v>
      </c>
      <c r="Q233" s="72">
        <f t="shared" ca="1" si="63"/>
        <v>0</v>
      </c>
      <c r="R233" s="47">
        <f t="shared" ca="1" si="64"/>
        <v>-1.3754533137595338E-4</v>
      </c>
      <c r="S233" s="47"/>
      <c r="T233" s="47"/>
      <c r="U233" s="47"/>
      <c r="V233" s="47"/>
      <c r="W233" s="47"/>
      <c r="X233" s="47"/>
      <c r="Y233" s="47"/>
      <c r="Z233" s="47"/>
      <c r="AA233" s="47"/>
      <c r="AB233" s="47"/>
      <c r="AC233" s="47"/>
      <c r="AD233" s="47"/>
      <c r="AE233" s="47"/>
      <c r="AF233" s="47"/>
      <c r="AG233" s="47"/>
      <c r="AH233" s="47"/>
      <c r="AI233" s="47"/>
    </row>
    <row r="234" spans="1:35">
      <c r="A234" s="78"/>
      <c r="B234" s="78"/>
      <c r="C234" s="78"/>
      <c r="D234" s="79">
        <f t="shared" si="50"/>
        <v>0</v>
      </c>
      <c r="E234" s="79">
        <f t="shared" si="51"/>
        <v>0</v>
      </c>
      <c r="F234" s="72">
        <f t="shared" si="52"/>
        <v>0</v>
      </c>
      <c r="G234" s="72">
        <f t="shared" si="53"/>
        <v>0</v>
      </c>
      <c r="H234" s="72">
        <f t="shared" si="54"/>
        <v>0</v>
      </c>
      <c r="I234" s="72">
        <f t="shared" si="55"/>
        <v>0</v>
      </c>
      <c r="J234" s="72">
        <f t="shared" si="56"/>
        <v>0</v>
      </c>
      <c r="K234" s="72">
        <f t="shared" si="57"/>
        <v>0</v>
      </c>
      <c r="L234" s="72">
        <f t="shared" si="58"/>
        <v>0</v>
      </c>
      <c r="M234" s="72">
        <f t="shared" ca="1" si="59"/>
        <v>1.3754533137595338E-4</v>
      </c>
      <c r="N234" s="72">
        <f t="shared" ca="1" si="60"/>
        <v>0</v>
      </c>
      <c r="O234" s="80">
        <f t="shared" ca="1" si="61"/>
        <v>0</v>
      </c>
      <c r="P234" s="72">
        <f t="shared" ca="1" si="62"/>
        <v>0</v>
      </c>
      <c r="Q234" s="72">
        <f t="shared" ca="1" si="63"/>
        <v>0</v>
      </c>
      <c r="R234" s="47">
        <f t="shared" ca="1" si="64"/>
        <v>-1.3754533137595338E-4</v>
      </c>
      <c r="S234" s="47"/>
      <c r="T234" s="47"/>
      <c r="U234" s="47"/>
      <c r="V234" s="47"/>
      <c r="W234" s="47"/>
      <c r="X234" s="47"/>
      <c r="Y234" s="47"/>
      <c r="Z234" s="47"/>
      <c r="AA234" s="47"/>
      <c r="AB234" s="47"/>
      <c r="AC234" s="47"/>
      <c r="AD234" s="47"/>
      <c r="AE234" s="47"/>
      <c r="AF234" s="47"/>
      <c r="AG234" s="47"/>
      <c r="AH234" s="47"/>
      <c r="AI234" s="47"/>
    </row>
    <row r="235" spans="1:35">
      <c r="A235" s="78"/>
      <c r="B235" s="78"/>
      <c r="C235" s="78"/>
      <c r="D235" s="79">
        <f t="shared" si="50"/>
        <v>0</v>
      </c>
      <c r="E235" s="79">
        <f t="shared" si="51"/>
        <v>0</v>
      </c>
      <c r="F235" s="72">
        <f t="shared" si="52"/>
        <v>0</v>
      </c>
      <c r="G235" s="72">
        <f t="shared" si="53"/>
        <v>0</v>
      </c>
      <c r="H235" s="72">
        <f t="shared" si="54"/>
        <v>0</v>
      </c>
      <c r="I235" s="72">
        <f t="shared" si="55"/>
        <v>0</v>
      </c>
      <c r="J235" s="72">
        <f t="shared" si="56"/>
        <v>0</v>
      </c>
      <c r="K235" s="72">
        <f t="shared" si="57"/>
        <v>0</v>
      </c>
      <c r="L235" s="72">
        <f t="shared" si="58"/>
        <v>0</v>
      </c>
      <c r="M235" s="72">
        <f t="shared" ca="1" si="59"/>
        <v>1.3754533137595338E-4</v>
      </c>
      <c r="N235" s="72">
        <f t="shared" ca="1" si="60"/>
        <v>0</v>
      </c>
      <c r="O235" s="80">
        <f t="shared" ca="1" si="61"/>
        <v>0</v>
      </c>
      <c r="P235" s="72">
        <f t="shared" ca="1" si="62"/>
        <v>0</v>
      </c>
      <c r="Q235" s="72">
        <f t="shared" ca="1" si="63"/>
        <v>0</v>
      </c>
      <c r="R235" s="47">
        <f t="shared" ca="1" si="64"/>
        <v>-1.3754533137595338E-4</v>
      </c>
      <c r="S235" s="47"/>
      <c r="T235" s="47"/>
      <c r="U235" s="47"/>
      <c r="V235" s="47"/>
      <c r="W235" s="47"/>
      <c r="X235" s="47"/>
      <c r="Y235" s="47"/>
      <c r="Z235" s="47"/>
      <c r="AA235" s="47"/>
      <c r="AB235" s="47"/>
      <c r="AC235" s="47"/>
      <c r="AD235" s="47"/>
      <c r="AE235" s="47"/>
      <c r="AF235" s="47"/>
      <c r="AG235" s="47"/>
      <c r="AH235" s="47"/>
      <c r="AI235" s="47"/>
    </row>
    <row r="236" spans="1:35">
      <c r="A236" s="78"/>
      <c r="B236" s="78"/>
      <c r="C236" s="78"/>
      <c r="D236" s="79">
        <f t="shared" si="50"/>
        <v>0</v>
      </c>
      <c r="E236" s="79">
        <f t="shared" si="51"/>
        <v>0</v>
      </c>
      <c r="F236" s="72">
        <f t="shared" si="52"/>
        <v>0</v>
      </c>
      <c r="G236" s="72">
        <f t="shared" si="53"/>
        <v>0</v>
      </c>
      <c r="H236" s="72">
        <f t="shared" si="54"/>
        <v>0</v>
      </c>
      <c r="I236" s="72">
        <f t="shared" si="55"/>
        <v>0</v>
      </c>
      <c r="J236" s="72">
        <f t="shared" si="56"/>
        <v>0</v>
      </c>
      <c r="K236" s="72">
        <f t="shared" si="57"/>
        <v>0</v>
      </c>
      <c r="L236" s="72">
        <f t="shared" si="58"/>
        <v>0</v>
      </c>
      <c r="M236" s="72">
        <f t="shared" ca="1" si="59"/>
        <v>1.3754533137595338E-4</v>
      </c>
      <c r="N236" s="72">
        <f t="shared" ca="1" si="60"/>
        <v>0</v>
      </c>
      <c r="O236" s="80">
        <f t="shared" ca="1" si="61"/>
        <v>0</v>
      </c>
      <c r="P236" s="72">
        <f t="shared" ca="1" si="62"/>
        <v>0</v>
      </c>
      <c r="Q236" s="72">
        <f t="shared" ca="1" si="63"/>
        <v>0</v>
      </c>
      <c r="R236" s="47">
        <f t="shared" ca="1" si="64"/>
        <v>-1.3754533137595338E-4</v>
      </c>
      <c r="S236" s="47"/>
      <c r="T236" s="47"/>
      <c r="U236" s="47"/>
      <c r="V236" s="47"/>
      <c r="W236" s="47"/>
      <c r="X236" s="47"/>
      <c r="Y236" s="47"/>
      <c r="Z236" s="47"/>
      <c r="AA236" s="47"/>
      <c r="AB236" s="47"/>
      <c r="AC236" s="47"/>
      <c r="AD236" s="47"/>
      <c r="AE236" s="47"/>
      <c r="AF236" s="47"/>
      <c r="AG236" s="47"/>
      <c r="AH236" s="47"/>
      <c r="AI236" s="47"/>
    </row>
    <row r="237" spans="1:35">
      <c r="A237" s="78"/>
      <c r="B237" s="78"/>
      <c r="C237" s="78"/>
      <c r="D237" s="79">
        <f t="shared" si="50"/>
        <v>0</v>
      </c>
      <c r="E237" s="79">
        <f t="shared" si="51"/>
        <v>0</v>
      </c>
      <c r="F237" s="72">
        <f t="shared" si="52"/>
        <v>0</v>
      </c>
      <c r="G237" s="72">
        <f t="shared" si="53"/>
        <v>0</v>
      </c>
      <c r="H237" s="72">
        <f t="shared" si="54"/>
        <v>0</v>
      </c>
      <c r="I237" s="72">
        <f t="shared" si="55"/>
        <v>0</v>
      </c>
      <c r="J237" s="72">
        <f t="shared" si="56"/>
        <v>0</v>
      </c>
      <c r="K237" s="72">
        <f t="shared" si="57"/>
        <v>0</v>
      </c>
      <c r="L237" s="72">
        <f t="shared" si="58"/>
        <v>0</v>
      </c>
      <c r="M237" s="72">
        <f t="shared" ca="1" si="59"/>
        <v>1.3754533137595338E-4</v>
      </c>
      <c r="N237" s="72">
        <f t="shared" ca="1" si="60"/>
        <v>0</v>
      </c>
      <c r="O237" s="80">
        <f t="shared" ca="1" si="61"/>
        <v>0</v>
      </c>
      <c r="P237" s="72">
        <f t="shared" ca="1" si="62"/>
        <v>0</v>
      </c>
      <c r="Q237" s="72">
        <f t="shared" ca="1" si="63"/>
        <v>0</v>
      </c>
      <c r="R237" s="47">
        <f t="shared" ca="1" si="64"/>
        <v>-1.3754533137595338E-4</v>
      </c>
      <c r="S237" s="47"/>
      <c r="T237" s="47"/>
      <c r="U237" s="47"/>
      <c r="V237" s="47"/>
      <c r="W237" s="47"/>
      <c r="X237" s="47"/>
      <c r="Y237" s="47"/>
      <c r="Z237" s="47"/>
      <c r="AA237" s="47"/>
      <c r="AB237" s="47"/>
      <c r="AC237" s="47"/>
      <c r="AD237" s="47"/>
      <c r="AE237" s="47"/>
      <c r="AF237" s="47"/>
      <c r="AG237" s="47"/>
      <c r="AH237" s="47"/>
      <c r="AI237" s="47"/>
    </row>
    <row r="238" spans="1:35">
      <c r="A238" s="78"/>
      <c r="B238" s="78"/>
      <c r="C238" s="78"/>
      <c r="D238" s="79">
        <f t="shared" si="50"/>
        <v>0</v>
      </c>
      <c r="E238" s="79">
        <f t="shared" si="51"/>
        <v>0</v>
      </c>
      <c r="F238" s="72">
        <f t="shared" si="52"/>
        <v>0</v>
      </c>
      <c r="G238" s="72">
        <f t="shared" si="53"/>
        <v>0</v>
      </c>
      <c r="H238" s="72">
        <f t="shared" si="54"/>
        <v>0</v>
      </c>
      <c r="I238" s="72">
        <f t="shared" si="55"/>
        <v>0</v>
      </c>
      <c r="J238" s="72">
        <f t="shared" si="56"/>
        <v>0</v>
      </c>
      <c r="K238" s="72">
        <f t="shared" si="57"/>
        <v>0</v>
      </c>
      <c r="L238" s="72">
        <f t="shared" si="58"/>
        <v>0</v>
      </c>
      <c r="M238" s="72">
        <f t="shared" ca="1" si="59"/>
        <v>1.3754533137595338E-4</v>
      </c>
      <c r="N238" s="72">
        <f t="shared" ca="1" si="60"/>
        <v>0</v>
      </c>
      <c r="O238" s="80">
        <f t="shared" ca="1" si="61"/>
        <v>0</v>
      </c>
      <c r="P238" s="72">
        <f t="shared" ca="1" si="62"/>
        <v>0</v>
      </c>
      <c r="Q238" s="72">
        <f t="shared" ca="1" si="63"/>
        <v>0</v>
      </c>
      <c r="R238" s="47">
        <f t="shared" ca="1" si="64"/>
        <v>-1.3754533137595338E-4</v>
      </c>
      <c r="S238" s="47"/>
      <c r="T238" s="47"/>
      <c r="U238" s="47"/>
      <c r="V238" s="47"/>
      <c r="W238" s="47"/>
      <c r="X238" s="47"/>
      <c r="Y238" s="47"/>
      <c r="Z238" s="47"/>
      <c r="AA238" s="47"/>
      <c r="AB238" s="47"/>
      <c r="AC238" s="47"/>
      <c r="AD238" s="47"/>
      <c r="AE238" s="47"/>
      <c r="AF238" s="47"/>
      <c r="AG238" s="47"/>
      <c r="AH238" s="47"/>
      <c r="AI238" s="47"/>
    </row>
    <row r="239" spans="1:35">
      <c r="A239" s="78"/>
      <c r="B239" s="78"/>
      <c r="C239" s="78"/>
      <c r="D239" s="79">
        <f t="shared" si="50"/>
        <v>0</v>
      </c>
      <c r="E239" s="79">
        <f t="shared" si="51"/>
        <v>0</v>
      </c>
      <c r="F239" s="72">
        <f t="shared" si="52"/>
        <v>0</v>
      </c>
      <c r="G239" s="72">
        <f t="shared" si="53"/>
        <v>0</v>
      </c>
      <c r="H239" s="72">
        <f t="shared" si="54"/>
        <v>0</v>
      </c>
      <c r="I239" s="72">
        <f t="shared" si="55"/>
        <v>0</v>
      </c>
      <c r="J239" s="72">
        <f t="shared" si="56"/>
        <v>0</v>
      </c>
      <c r="K239" s="72">
        <f t="shared" si="57"/>
        <v>0</v>
      </c>
      <c r="L239" s="72">
        <f t="shared" si="58"/>
        <v>0</v>
      </c>
      <c r="M239" s="72">
        <f t="shared" ca="1" si="59"/>
        <v>1.3754533137595338E-4</v>
      </c>
      <c r="N239" s="72">
        <f t="shared" ca="1" si="60"/>
        <v>0</v>
      </c>
      <c r="O239" s="80">
        <f t="shared" ca="1" si="61"/>
        <v>0</v>
      </c>
      <c r="P239" s="72">
        <f t="shared" ca="1" si="62"/>
        <v>0</v>
      </c>
      <c r="Q239" s="72">
        <f t="shared" ca="1" si="63"/>
        <v>0</v>
      </c>
      <c r="R239" s="47">
        <f t="shared" ca="1" si="64"/>
        <v>-1.3754533137595338E-4</v>
      </c>
      <c r="S239" s="47"/>
      <c r="T239" s="47"/>
      <c r="U239" s="47"/>
      <c r="V239" s="47"/>
      <c r="W239" s="47"/>
      <c r="X239" s="47"/>
      <c r="Y239" s="47"/>
      <c r="Z239" s="47"/>
      <c r="AA239" s="47"/>
      <c r="AB239" s="47"/>
      <c r="AC239" s="47"/>
      <c r="AD239" s="47"/>
      <c r="AE239" s="47"/>
      <c r="AF239" s="47"/>
      <c r="AG239" s="47"/>
      <c r="AH239" s="47"/>
      <c r="AI239" s="47"/>
    </row>
    <row r="240" spans="1:35">
      <c r="A240" s="78"/>
      <c r="B240" s="78"/>
      <c r="C240" s="78"/>
      <c r="D240" s="79">
        <f t="shared" si="50"/>
        <v>0</v>
      </c>
      <c r="E240" s="79">
        <f t="shared" si="51"/>
        <v>0</v>
      </c>
      <c r="F240" s="72">
        <f t="shared" si="52"/>
        <v>0</v>
      </c>
      <c r="G240" s="72">
        <f t="shared" si="53"/>
        <v>0</v>
      </c>
      <c r="H240" s="72">
        <f t="shared" si="54"/>
        <v>0</v>
      </c>
      <c r="I240" s="72">
        <f t="shared" si="55"/>
        <v>0</v>
      </c>
      <c r="J240" s="72">
        <f t="shared" si="56"/>
        <v>0</v>
      </c>
      <c r="K240" s="72">
        <f t="shared" si="57"/>
        <v>0</v>
      </c>
      <c r="L240" s="72">
        <f t="shared" si="58"/>
        <v>0</v>
      </c>
      <c r="M240" s="72">
        <f t="shared" ca="1" si="59"/>
        <v>1.3754533137595338E-4</v>
      </c>
      <c r="N240" s="72">
        <f t="shared" ca="1" si="60"/>
        <v>0</v>
      </c>
      <c r="O240" s="80">
        <f t="shared" ca="1" si="61"/>
        <v>0</v>
      </c>
      <c r="P240" s="72">
        <f t="shared" ca="1" si="62"/>
        <v>0</v>
      </c>
      <c r="Q240" s="72">
        <f t="shared" ca="1" si="63"/>
        <v>0</v>
      </c>
      <c r="R240" s="47">
        <f t="shared" ca="1" si="64"/>
        <v>-1.3754533137595338E-4</v>
      </c>
      <c r="S240" s="47"/>
      <c r="T240" s="47"/>
      <c r="U240" s="47"/>
      <c r="V240" s="47"/>
      <c r="W240" s="47"/>
      <c r="X240" s="47"/>
      <c r="Y240" s="47"/>
      <c r="Z240" s="47"/>
      <c r="AA240" s="47"/>
      <c r="AB240" s="47"/>
      <c r="AC240" s="47"/>
      <c r="AD240" s="47"/>
      <c r="AE240" s="47"/>
      <c r="AF240" s="47"/>
      <c r="AG240" s="47"/>
      <c r="AH240" s="47"/>
      <c r="AI240" s="47"/>
    </row>
    <row r="241" spans="1:35">
      <c r="A241" s="78"/>
      <c r="B241" s="78"/>
      <c r="C241" s="78"/>
      <c r="D241" s="79">
        <f t="shared" si="50"/>
        <v>0</v>
      </c>
      <c r="E241" s="79">
        <f t="shared" si="51"/>
        <v>0</v>
      </c>
      <c r="F241" s="72">
        <f t="shared" si="52"/>
        <v>0</v>
      </c>
      <c r="G241" s="72">
        <f t="shared" si="53"/>
        <v>0</v>
      </c>
      <c r="H241" s="72">
        <f t="shared" si="54"/>
        <v>0</v>
      </c>
      <c r="I241" s="72">
        <f t="shared" si="55"/>
        <v>0</v>
      </c>
      <c r="J241" s="72">
        <f t="shared" si="56"/>
        <v>0</v>
      </c>
      <c r="K241" s="72">
        <f t="shared" si="57"/>
        <v>0</v>
      </c>
      <c r="L241" s="72">
        <f t="shared" si="58"/>
        <v>0</v>
      </c>
      <c r="M241" s="72">
        <f t="shared" ca="1" si="59"/>
        <v>1.3754533137595338E-4</v>
      </c>
      <c r="N241" s="72">
        <f t="shared" ca="1" si="60"/>
        <v>0</v>
      </c>
      <c r="O241" s="80">
        <f t="shared" ca="1" si="61"/>
        <v>0</v>
      </c>
      <c r="P241" s="72">
        <f t="shared" ca="1" si="62"/>
        <v>0</v>
      </c>
      <c r="Q241" s="72">
        <f t="shared" ca="1" si="63"/>
        <v>0</v>
      </c>
      <c r="R241" s="47">
        <f t="shared" ca="1" si="64"/>
        <v>-1.3754533137595338E-4</v>
      </c>
      <c r="S241" s="47"/>
      <c r="T241" s="47"/>
      <c r="U241" s="47"/>
      <c r="V241" s="47"/>
      <c r="W241" s="47"/>
      <c r="X241" s="47"/>
      <c r="Y241" s="47"/>
      <c r="Z241" s="47"/>
      <c r="AA241" s="47"/>
      <c r="AB241" s="47"/>
      <c r="AC241" s="47"/>
      <c r="AD241" s="47"/>
      <c r="AE241" s="47"/>
      <c r="AF241" s="47"/>
      <c r="AG241" s="47"/>
      <c r="AH241" s="47"/>
      <c r="AI241" s="47"/>
    </row>
    <row r="242" spans="1:35">
      <c r="A242" s="78"/>
      <c r="B242" s="78"/>
      <c r="C242" s="78"/>
      <c r="D242" s="79">
        <f t="shared" si="50"/>
        <v>0</v>
      </c>
      <c r="E242" s="79">
        <f t="shared" si="51"/>
        <v>0</v>
      </c>
      <c r="F242" s="72">
        <f t="shared" si="52"/>
        <v>0</v>
      </c>
      <c r="G242" s="72">
        <f t="shared" si="53"/>
        <v>0</v>
      </c>
      <c r="H242" s="72">
        <f t="shared" si="54"/>
        <v>0</v>
      </c>
      <c r="I242" s="72">
        <f t="shared" si="55"/>
        <v>0</v>
      </c>
      <c r="J242" s="72">
        <f t="shared" si="56"/>
        <v>0</v>
      </c>
      <c r="K242" s="72">
        <f t="shared" si="57"/>
        <v>0</v>
      </c>
      <c r="L242" s="72">
        <f t="shared" si="58"/>
        <v>0</v>
      </c>
      <c r="M242" s="72">
        <f t="shared" ca="1" si="59"/>
        <v>1.3754533137595338E-4</v>
      </c>
      <c r="N242" s="72">
        <f t="shared" ca="1" si="60"/>
        <v>0</v>
      </c>
      <c r="O242" s="80">
        <f t="shared" ca="1" si="61"/>
        <v>0</v>
      </c>
      <c r="P242" s="72">
        <f t="shared" ca="1" si="62"/>
        <v>0</v>
      </c>
      <c r="Q242" s="72">
        <f t="shared" ca="1" si="63"/>
        <v>0</v>
      </c>
      <c r="R242" s="47">
        <f t="shared" ca="1" si="64"/>
        <v>-1.3754533137595338E-4</v>
      </c>
      <c r="S242" s="47"/>
      <c r="T242" s="47"/>
      <c r="U242" s="47"/>
      <c r="V242" s="47"/>
      <c r="W242" s="47"/>
      <c r="X242" s="47"/>
      <c r="Y242" s="47"/>
      <c r="Z242" s="47"/>
      <c r="AA242" s="47"/>
      <c r="AB242" s="47"/>
      <c r="AC242" s="47"/>
      <c r="AD242" s="47"/>
      <c r="AE242" s="47"/>
      <c r="AF242" s="47"/>
      <c r="AG242" s="47"/>
      <c r="AH242" s="47"/>
      <c r="AI242" s="47"/>
    </row>
    <row r="243" spans="1:35">
      <c r="A243" s="78"/>
      <c r="B243" s="78"/>
      <c r="C243" s="78"/>
      <c r="D243" s="79">
        <f t="shared" si="50"/>
        <v>0</v>
      </c>
      <c r="E243" s="79">
        <f t="shared" si="51"/>
        <v>0</v>
      </c>
      <c r="F243" s="72">
        <f t="shared" si="52"/>
        <v>0</v>
      </c>
      <c r="G243" s="72">
        <f t="shared" si="53"/>
        <v>0</v>
      </c>
      <c r="H243" s="72">
        <f t="shared" si="54"/>
        <v>0</v>
      </c>
      <c r="I243" s="72">
        <f t="shared" si="55"/>
        <v>0</v>
      </c>
      <c r="J243" s="72">
        <f t="shared" si="56"/>
        <v>0</v>
      </c>
      <c r="K243" s="72">
        <f t="shared" si="57"/>
        <v>0</v>
      </c>
      <c r="L243" s="72">
        <f t="shared" si="58"/>
        <v>0</v>
      </c>
      <c r="M243" s="72">
        <f t="shared" ca="1" si="59"/>
        <v>1.3754533137595338E-4</v>
      </c>
      <c r="N243" s="72">
        <f t="shared" ca="1" si="60"/>
        <v>0</v>
      </c>
      <c r="O243" s="80">
        <f t="shared" ca="1" si="61"/>
        <v>0</v>
      </c>
      <c r="P243" s="72">
        <f t="shared" ca="1" si="62"/>
        <v>0</v>
      </c>
      <c r="Q243" s="72">
        <f t="shared" ca="1" si="63"/>
        <v>0</v>
      </c>
      <c r="R243" s="47">
        <f t="shared" ca="1" si="64"/>
        <v>-1.3754533137595338E-4</v>
      </c>
      <c r="S243" s="47"/>
      <c r="T243" s="47"/>
      <c r="U243" s="47"/>
      <c r="V243" s="47"/>
      <c r="W243" s="47"/>
      <c r="X243" s="47"/>
      <c r="Y243" s="47"/>
      <c r="Z243" s="47"/>
      <c r="AA243" s="47"/>
      <c r="AB243" s="47"/>
      <c r="AC243" s="47"/>
      <c r="AD243" s="47"/>
      <c r="AE243" s="47"/>
      <c r="AF243" s="47"/>
      <c r="AG243" s="47"/>
      <c r="AH243" s="47"/>
      <c r="AI243" s="47"/>
    </row>
    <row r="244" spans="1:35">
      <c r="A244" s="78"/>
      <c r="B244" s="78"/>
      <c r="C244" s="78"/>
      <c r="D244" s="79">
        <f t="shared" si="50"/>
        <v>0</v>
      </c>
      <c r="E244" s="79">
        <f t="shared" si="51"/>
        <v>0</v>
      </c>
      <c r="F244" s="72">
        <f t="shared" si="52"/>
        <v>0</v>
      </c>
      <c r="G244" s="72">
        <f t="shared" si="53"/>
        <v>0</v>
      </c>
      <c r="H244" s="72">
        <f t="shared" si="54"/>
        <v>0</v>
      </c>
      <c r="I244" s="72">
        <f t="shared" si="55"/>
        <v>0</v>
      </c>
      <c r="J244" s="72">
        <f t="shared" si="56"/>
        <v>0</v>
      </c>
      <c r="K244" s="72">
        <f t="shared" si="57"/>
        <v>0</v>
      </c>
      <c r="L244" s="72">
        <f t="shared" si="58"/>
        <v>0</v>
      </c>
      <c r="M244" s="72">
        <f t="shared" ca="1" si="59"/>
        <v>1.3754533137595338E-4</v>
      </c>
      <c r="N244" s="72">
        <f t="shared" ca="1" si="60"/>
        <v>0</v>
      </c>
      <c r="O244" s="80">
        <f t="shared" ca="1" si="61"/>
        <v>0</v>
      </c>
      <c r="P244" s="72">
        <f t="shared" ca="1" si="62"/>
        <v>0</v>
      </c>
      <c r="Q244" s="72">
        <f t="shared" ca="1" si="63"/>
        <v>0</v>
      </c>
      <c r="R244" s="47">
        <f t="shared" ca="1" si="64"/>
        <v>-1.3754533137595338E-4</v>
      </c>
      <c r="S244" s="47"/>
      <c r="T244" s="47"/>
      <c r="U244" s="47"/>
      <c r="V244" s="47"/>
      <c r="W244" s="47"/>
      <c r="X244" s="47"/>
      <c r="Y244" s="47"/>
      <c r="Z244" s="47"/>
      <c r="AA244" s="47"/>
      <c r="AB244" s="47"/>
      <c r="AC244" s="47"/>
      <c r="AD244" s="47"/>
      <c r="AE244" s="47"/>
      <c r="AF244" s="47"/>
      <c r="AG244" s="47"/>
      <c r="AH244" s="47"/>
      <c r="AI244" s="47"/>
    </row>
    <row r="245" spans="1:35">
      <c r="A245" s="78"/>
      <c r="B245" s="78"/>
      <c r="C245" s="78"/>
      <c r="D245" s="79">
        <f t="shared" si="50"/>
        <v>0</v>
      </c>
      <c r="E245" s="79">
        <f t="shared" si="51"/>
        <v>0</v>
      </c>
      <c r="F245" s="72">
        <f t="shared" si="52"/>
        <v>0</v>
      </c>
      <c r="G245" s="72">
        <f t="shared" si="53"/>
        <v>0</v>
      </c>
      <c r="H245" s="72">
        <f t="shared" si="54"/>
        <v>0</v>
      </c>
      <c r="I245" s="72">
        <f t="shared" si="55"/>
        <v>0</v>
      </c>
      <c r="J245" s="72">
        <f t="shared" si="56"/>
        <v>0</v>
      </c>
      <c r="K245" s="72">
        <f t="shared" si="57"/>
        <v>0</v>
      </c>
      <c r="L245" s="72">
        <f t="shared" si="58"/>
        <v>0</v>
      </c>
      <c r="M245" s="72">
        <f t="shared" ca="1" si="59"/>
        <v>1.3754533137595338E-4</v>
      </c>
      <c r="N245" s="72">
        <f t="shared" ca="1" si="60"/>
        <v>0</v>
      </c>
      <c r="O245" s="80">
        <f t="shared" ca="1" si="61"/>
        <v>0</v>
      </c>
      <c r="P245" s="72">
        <f t="shared" ca="1" si="62"/>
        <v>0</v>
      </c>
      <c r="Q245" s="72">
        <f t="shared" ca="1" si="63"/>
        <v>0</v>
      </c>
      <c r="R245" s="47">
        <f t="shared" ca="1" si="64"/>
        <v>-1.3754533137595338E-4</v>
      </c>
      <c r="S245" s="47"/>
      <c r="T245" s="47"/>
      <c r="U245" s="47"/>
      <c r="V245" s="47"/>
      <c r="W245" s="47"/>
      <c r="X245" s="47"/>
      <c r="Y245" s="47"/>
      <c r="Z245" s="47"/>
      <c r="AA245" s="47"/>
      <c r="AB245" s="47"/>
      <c r="AC245" s="47"/>
      <c r="AD245" s="47"/>
      <c r="AE245" s="47"/>
      <c r="AF245" s="47"/>
      <c r="AG245" s="47"/>
      <c r="AH245" s="47"/>
      <c r="AI245" s="47"/>
    </row>
    <row r="246" spans="1:35">
      <c r="A246" s="78"/>
      <c r="B246" s="78"/>
      <c r="C246" s="78"/>
      <c r="D246" s="79">
        <f t="shared" si="50"/>
        <v>0</v>
      </c>
      <c r="E246" s="79">
        <f t="shared" si="51"/>
        <v>0</v>
      </c>
      <c r="F246" s="72">
        <f t="shared" si="52"/>
        <v>0</v>
      </c>
      <c r="G246" s="72">
        <f t="shared" si="53"/>
        <v>0</v>
      </c>
      <c r="H246" s="72">
        <f t="shared" si="54"/>
        <v>0</v>
      </c>
      <c r="I246" s="72">
        <f t="shared" si="55"/>
        <v>0</v>
      </c>
      <c r="J246" s="72">
        <f t="shared" si="56"/>
        <v>0</v>
      </c>
      <c r="K246" s="72">
        <f t="shared" si="57"/>
        <v>0</v>
      </c>
      <c r="L246" s="72">
        <f t="shared" si="58"/>
        <v>0</v>
      </c>
      <c r="M246" s="72">
        <f t="shared" ca="1" si="59"/>
        <v>1.3754533137595338E-4</v>
      </c>
      <c r="N246" s="72">
        <f t="shared" ca="1" si="60"/>
        <v>0</v>
      </c>
      <c r="O246" s="80">
        <f t="shared" ca="1" si="61"/>
        <v>0</v>
      </c>
      <c r="P246" s="72">
        <f t="shared" ca="1" si="62"/>
        <v>0</v>
      </c>
      <c r="Q246" s="72">
        <f t="shared" ca="1" si="63"/>
        <v>0</v>
      </c>
      <c r="R246" s="47">
        <f t="shared" ca="1" si="64"/>
        <v>-1.3754533137595338E-4</v>
      </c>
      <c r="S246" s="47"/>
      <c r="T246" s="47"/>
      <c r="U246" s="47"/>
      <c r="V246" s="47"/>
      <c r="W246" s="47"/>
      <c r="X246" s="47"/>
      <c r="Y246" s="47"/>
      <c r="Z246" s="47"/>
      <c r="AA246" s="47"/>
      <c r="AB246" s="47"/>
      <c r="AC246" s="47"/>
      <c r="AD246" s="47"/>
      <c r="AE246" s="47"/>
      <c r="AF246" s="47"/>
      <c r="AG246" s="47"/>
      <c r="AH246" s="47"/>
      <c r="AI246" s="47"/>
    </row>
    <row r="247" spans="1:35">
      <c r="A247" s="78"/>
      <c r="B247" s="78"/>
      <c r="C247" s="78"/>
      <c r="D247" s="79">
        <f t="shared" si="50"/>
        <v>0</v>
      </c>
      <c r="E247" s="79">
        <f t="shared" si="51"/>
        <v>0</v>
      </c>
      <c r="F247" s="72">
        <f t="shared" si="52"/>
        <v>0</v>
      </c>
      <c r="G247" s="72">
        <f t="shared" si="53"/>
        <v>0</v>
      </c>
      <c r="H247" s="72">
        <f t="shared" si="54"/>
        <v>0</v>
      </c>
      <c r="I247" s="72">
        <f t="shared" si="55"/>
        <v>0</v>
      </c>
      <c r="J247" s="72">
        <f t="shared" si="56"/>
        <v>0</v>
      </c>
      <c r="K247" s="72">
        <f t="shared" si="57"/>
        <v>0</v>
      </c>
      <c r="L247" s="72">
        <f t="shared" si="58"/>
        <v>0</v>
      </c>
      <c r="M247" s="72">
        <f t="shared" ca="1" si="59"/>
        <v>1.3754533137595338E-4</v>
      </c>
      <c r="N247" s="72">
        <f t="shared" ca="1" si="60"/>
        <v>0</v>
      </c>
      <c r="O247" s="80">
        <f t="shared" ca="1" si="61"/>
        <v>0</v>
      </c>
      <c r="P247" s="72">
        <f t="shared" ca="1" si="62"/>
        <v>0</v>
      </c>
      <c r="Q247" s="72">
        <f t="shared" ca="1" si="63"/>
        <v>0</v>
      </c>
      <c r="R247" s="47">
        <f t="shared" ca="1" si="64"/>
        <v>-1.3754533137595338E-4</v>
      </c>
      <c r="S247" s="47"/>
      <c r="T247" s="47"/>
      <c r="U247" s="47"/>
      <c r="V247" s="47"/>
      <c r="W247" s="47"/>
      <c r="X247" s="47"/>
      <c r="Y247" s="47"/>
      <c r="Z247" s="47"/>
      <c r="AA247" s="47"/>
      <c r="AB247" s="47"/>
      <c r="AC247" s="47"/>
      <c r="AD247" s="47"/>
      <c r="AE247" s="47"/>
      <c r="AF247" s="47"/>
      <c r="AG247" s="47"/>
      <c r="AH247" s="47"/>
      <c r="AI247" s="47"/>
    </row>
    <row r="248" spans="1:35">
      <c r="A248" s="78"/>
      <c r="B248" s="78"/>
      <c r="C248" s="78"/>
      <c r="D248" s="79">
        <f t="shared" si="50"/>
        <v>0</v>
      </c>
      <c r="E248" s="79">
        <f t="shared" si="51"/>
        <v>0</v>
      </c>
      <c r="F248" s="72">
        <f t="shared" si="52"/>
        <v>0</v>
      </c>
      <c r="G248" s="72">
        <f t="shared" si="53"/>
        <v>0</v>
      </c>
      <c r="H248" s="72">
        <f t="shared" si="54"/>
        <v>0</v>
      </c>
      <c r="I248" s="72">
        <f t="shared" si="55"/>
        <v>0</v>
      </c>
      <c r="J248" s="72">
        <f t="shared" si="56"/>
        <v>0</v>
      </c>
      <c r="K248" s="72">
        <f t="shared" si="57"/>
        <v>0</v>
      </c>
      <c r="L248" s="72">
        <f t="shared" si="58"/>
        <v>0</v>
      </c>
      <c r="M248" s="72">
        <f t="shared" ca="1" si="59"/>
        <v>1.3754533137595338E-4</v>
      </c>
      <c r="N248" s="72">
        <f t="shared" ca="1" si="60"/>
        <v>0</v>
      </c>
      <c r="O248" s="80">
        <f t="shared" ca="1" si="61"/>
        <v>0</v>
      </c>
      <c r="P248" s="72">
        <f t="shared" ca="1" si="62"/>
        <v>0</v>
      </c>
      <c r="Q248" s="72">
        <f t="shared" ca="1" si="63"/>
        <v>0</v>
      </c>
      <c r="R248" s="47">
        <f t="shared" ca="1" si="64"/>
        <v>-1.3754533137595338E-4</v>
      </c>
      <c r="S248" s="47"/>
      <c r="T248" s="47"/>
      <c r="U248" s="47"/>
      <c r="V248" s="47"/>
      <c r="W248" s="47"/>
      <c r="X248" s="47"/>
      <c r="Y248" s="47"/>
      <c r="Z248" s="47"/>
      <c r="AA248" s="47"/>
      <c r="AB248" s="47"/>
      <c r="AC248" s="47"/>
      <c r="AD248" s="47"/>
      <c r="AE248" s="47"/>
      <c r="AF248" s="47"/>
      <c r="AG248" s="47"/>
      <c r="AH248" s="47"/>
      <c r="AI248" s="47"/>
    </row>
    <row r="249" spans="1:35">
      <c r="A249" s="78"/>
      <c r="B249" s="78"/>
      <c r="C249" s="78"/>
      <c r="D249" s="79">
        <f t="shared" si="50"/>
        <v>0</v>
      </c>
      <c r="E249" s="79">
        <f t="shared" si="51"/>
        <v>0</v>
      </c>
      <c r="F249" s="72">
        <f t="shared" si="52"/>
        <v>0</v>
      </c>
      <c r="G249" s="72">
        <f t="shared" si="53"/>
        <v>0</v>
      </c>
      <c r="H249" s="72">
        <f t="shared" si="54"/>
        <v>0</v>
      </c>
      <c r="I249" s="72">
        <f t="shared" si="55"/>
        <v>0</v>
      </c>
      <c r="J249" s="72">
        <f t="shared" si="56"/>
        <v>0</v>
      </c>
      <c r="K249" s="72">
        <f t="shared" si="57"/>
        <v>0</v>
      </c>
      <c r="L249" s="72">
        <f t="shared" si="58"/>
        <v>0</v>
      </c>
      <c r="M249" s="72">
        <f t="shared" ca="1" si="59"/>
        <v>1.3754533137595338E-4</v>
      </c>
      <c r="N249" s="72">
        <f t="shared" ca="1" si="60"/>
        <v>0</v>
      </c>
      <c r="O249" s="80">
        <f t="shared" ca="1" si="61"/>
        <v>0</v>
      </c>
      <c r="P249" s="72">
        <f t="shared" ca="1" si="62"/>
        <v>0</v>
      </c>
      <c r="Q249" s="72">
        <f t="shared" ca="1" si="63"/>
        <v>0</v>
      </c>
      <c r="R249" s="47">
        <f t="shared" ca="1" si="64"/>
        <v>-1.3754533137595338E-4</v>
      </c>
      <c r="S249" s="47"/>
      <c r="T249" s="47"/>
      <c r="U249" s="47"/>
      <c r="V249" s="47"/>
      <c r="W249" s="47"/>
      <c r="X249" s="47"/>
      <c r="Y249" s="47"/>
      <c r="Z249" s="47"/>
      <c r="AA249" s="47"/>
      <c r="AB249" s="47"/>
      <c r="AC249" s="47"/>
      <c r="AD249" s="47"/>
      <c r="AE249" s="47"/>
      <c r="AF249" s="47"/>
      <c r="AG249" s="47"/>
      <c r="AH249" s="47"/>
      <c r="AI249" s="47"/>
    </row>
    <row r="250" spans="1:35">
      <c r="A250" s="78"/>
      <c r="B250" s="78"/>
      <c r="C250" s="78"/>
      <c r="D250" s="79">
        <f t="shared" si="50"/>
        <v>0</v>
      </c>
      <c r="E250" s="79">
        <f t="shared" si="51"/>
        <v>0</v>
      </c>
      <c r="F250" s="72">
        <f t="shared" si="52"/>
        <v>0</v>
      </c>
      <c r="G250" s="72">
        <f t="shared" si="53"/>
        <v>0</v>
      </c>
      <c r="H250" s="72">
        <f t="shared" si="54"/>
        <v>0</v>
      </c>
      <c r="I250" s="72">
        <f t="shared" si="55"/>
        <v>0</v>
      </c>
      <c r="J250" s="72">
        <f t="shared" si="56"/>
        <v>0</v>
      </c>
      <c r="K250" s="72">
        <f t="shared" si="57"/>
        <v>0</v>
      </c>
      <c r="L250" s="72">
        <f t="shared" si="58"/>
        <v>0</v>
      </c>
      <c r="M250" s="72">
        <f t="shared" ca="1" si="59"/>
        <v>1.3754533137595338E-4</v>
      </c>
      <c r="N250" s="72">
        <f t="shared" ca="1" si="60"/>
        <v>0</v>
      </c>
      <c r="O250" s="80">
        <f t="shared" ca="1" si="61"/>
        <v>0</v>
      </c>
      <c r="P250" s="72">
        <f t="shared" ca="1" si="62"/>
        <v>0</v>
      </c>
      <c r="Q250" s="72">
        <f t="shared" ca="1" si="63"/>
        <v>0</v>
      </c>
      <c r="R250" s="47">
        <f t="shared" ca="1" si="64"/>
        <v>-1.3754533137595338E-4</v>
      </c>
      <c r="S250" s="47"/>
      <c r="T250" s="47"/>
      <c r="U250" s="47"/>
      <c r="V250" s="47"/>
      <c r="W250" s="47"/>
      <c r="X250" s="47"/>
      <c r="Y250" s="47"/>
      <c r="Z250" s="47"/>
      <c r="AA250" s="47"/>
      <c r="AB250" s="47"/>
      <c r="AC250" s="47"/>
      <c r="AD250" s="47"/>
      <c r="AE250" s="47"/>
      <c r="AF250" s="47"/>
      <c r="AG250" s="47"/>
      <c r="AH250" s="47"/>
      <c r="AI250" s="47"/>
    </row>
    <row r="251" spans="1:35">
      <c r="A251" s="78"/>
      <c r="B251" s="78"/>
      <c r="C251" s="78"/>
      <c r="D251" s="79">
        <f t="shared" si="50"/>
        <v>0</v>
      </c>
      <c r="E251" s="79">
        <f t="shared" si="51"/>
        <v>0</v>
      </c>
      <c r="F251" s="72">
        <f t="shared" si="52"/>
        <v>0</v>
      </c>
      <c r="G251" s="72">
        <f t="shared" si="53"/>
        <v>0</v>
      </c>
      <c r="H251" s="72">
        <f t="shared" si="54"/>
        <v>0</v>
      </c>
      <c r="I251" s="72">
        <f t="shared" si="55"/>
        <v>0</v>
      </c>
      <c r="J251" s="72">
        <f t="shared" si="56"/>
        <v>0</v>
      </c>
      <c r="K251" s="72">
        <f t="shared" si="57"/>
        <v>0</v>
      </c>
      <c r="L251" s="72">
        <f t="shared" si="58"/>
        <v>0</v>
      </c>
      <c r="M251" s="72">
        <f t="shared" ca="1" si="59"/>
        <v>1.3754533137595338E-4</v>
      </c>
      <c r="N251" s="72">
        <f t="shared" ca="1" si="60"/>
        <v>0</v>
      </c>
      <c r="O251" s="80">
        <f t="shared" ca="1" si="61"/>
        <v>0</v>
      </c>
      <c r="P251" s="72">
        <f t="shared" ca="1" si="62"/>
        <v>0</v>
      </c>
      <c r="Q251" s="72">
        <f t="shared" ca="1" si="63"/>
        <v>0</v>
      </c>
      <c r="R251" s="47">
        <f t="shared" ca="1" si="64"/>
        <v>-1.3754533137595338E-4</v>
      </c>
      <c r="S251" s="47"/>
      <c r="T251" s="47"/>
      <c r="U251" s="47"/>
      <c r="V251" s="47"/>
      <c r="W251" s="47"/>
      <c r="X251" s="47"/>
      <c r="Y251" s="47"/>
      <c r="Z251" s="47"/>
      <c r="AA251" s="47"/>
      <c r="AB251" s="47"/>
      <c r="AC251" s="47"/>
      <c r="AD251" s="47"/>
      <c r="AE251" s="47"/>
      <c r="AF251" s="47"/>
      <c r="AG251" s="47"/>
      <c r="AH251" s="47"/>
      <c r="AI251" s="47"/>
    </row>
    <row r="252" spans="1:35">
      <c r="A252" s="78"/>
      <c r="B252" s="78"/>
      <c r="C252" s="78"/>
      <c r="D252" s="79">
        <f t="shared" si="50"/>
        <v>0</v>
      </c>
      <c r="E252" s="79">
        <f t="shared" si="51"/>
        <v>0</v>
      </c>
      <c r="F252" s="72">
        <f t="shared" si="52"/>
        <v>0</v>
      </c>
      <c r="G252" s="72">
        <f t="shared" si="53"/>
        <v>0</v>
      </c>
      <c r="H252" s="72">
        <f t="shared" si="54"/>
        <v>0</v>
      </c>
      <c r="I252" s="72">
        <f t="shared" si="55"/>
        <v>0</v>
      </c>
      <c r="J252" s="72">
        <f t="shared" si="56"/>
        <v>0</v>
      </c>
      <c r="K252" s="72">
        <f t="shared" si="57"/>
        <v>0</v>
      </c>
      <c r="L252" s="72">
        <f t="shared" si="58"/>
        <v>0</v>
      </c>
      <c r="M252" s="72">
        <f t="shared" ca="1" si="59"/>
        <v>1.3754533137595338E-4</v>
      </c>
      <c r="N252" s="72">
        <f t="shared" ca="1" si="60"/>
        <v>0</v>
      </c>
      <c r="O252" s="80">
        <f t="shared" ca="1" si="61"/>
        <v>0</v>
      </c>
      <c r="P252" s="72">
        <f t="shared" ca="1" si="62"/>
        <v>0</v>
      </c>
      <c r="Q252" s="72">
        <f t="shared" ca="1" si="63"/>
        <v>0</v>
      </c>
      <c r="R252" s="47">
        <f t="shared" ca="1" si="64"/>
        <v>-1.3754533137595338E-4</v>
      </c>
      <c r="S252" s="47"/>
      <c r="T252" s="47"/>
      <c r="U252" s="47"/>
      <c r="V252" s="47"/>
      <c r="W252" s="47"/>
      <c r="X252" s="47"/>
      <c r="Y252" s="47"/>
      <c r="Z252" s="47"/>
      <c r="AA252" s="47"/>
      <c r="AB252" s="47"/>
      <c r="AC252" s="47"/>
      <c r="AD252" s="47"/>
      <c r="AE252" s="47"/>
      <c r="AF252" s="47"/>
      <c r="AG252" s="47"/>
      <c r="AH252" s="47"/>
      <c r="AI252" s="47"/>
    </row>
    <row r="253" spans="1:35">
      <c r="A253" s="78"/>
      <c r="B253" s="78"/>
      <c r="C253" s="78"/>
      <c r="D253" s="79">
        <f t="shared" si="50"/>
        <v>0</v>
      </c>
      <c r="E253" s="79">
        <f t="shared" si="51"/>
        <v>0</v>
      </c>
      <c r="F253" s="72">
        <f t="shared" si="52"/>
        <v>0</v>
      </c>
      <c r="G253" s="72">
        <f t="shared" si="53"/>
        <v>0</v>
      </c>
      <c r="H253" s="72">
        <f t="shared" si="54"/>
        <v>0</v>
      </c>
      <c r="I253" s="72">
        <f t="shared" si="55"/>
        <v>0</v>
      </c>
      <c r="J253" s="72">
        <f t="shared" si="56"/>
        <v>0</v>
      </c>
      <c r="K253" s="72">
        <f t="shared" si="57"/>
        <v>0</v>
      </c>
      <c r="L253" s="72">
        <f t="shared" si="58"/>
        <v>0</v>
      </c>
      <c r="M253" s="72">
        <f t="shared" ca="1" si="59"/>
        <v>1.3754533137595338E-4</v>
      </c>
      <c r="N253" s="72">
        <f t="shared" ca="1" si="60"/>
        <v>0</v>
      </c>
      <c r="O253" s="80">
        <f t="shared" ca="1" si="61"/>
        <v>0</v>
      </c>
      <c r="P253" s="72">
        <f t="shared" ca="1" si="62"/>
        <v>0</v>
      </c>
      <c r="Q253" s="72">
        <f t="shared" ca="1" si="63"/>
        <v>0</v>
      </c>
      <c r="R253" s="47">
        <f t="shared" ca="1" si="64"/>
        <v>-1.3754533137595338E-4</v>
      </c>
      <c r="S253" s="47"/>
      <c r="T253" s="47"/>
      <c r="U253" s="47"/>
      <c r="V253" s="47"/>
      <c r="W253" s="47"/>
      <c r="X253" s="47"/>
      <c r="Y253" s="47"/>
      <c r="Z253" s="47"/>
      <c r="AA253" s="47"/>
      <c r="AB253" s="47"/>
      <c r="AC253" s="47"/>
      <c r="AD253" s="47"/>
      <c r="AE253" s="47"/>
      <c r="AF253" s="47"/>
      <c r="AG253" s="47"/>
      <c r="AH253" s="47"/>
      <c r="AI253" s="47"/>
    </row>
    <row r="254" spans="1:35">
      <c r="A254" s="78"/>
      <c r="B254" s="78"/>
      <c r="C254" s="78"/>
      <c r="D254" s="79">
        <f t="shared" si="50"/>
        <v>0</v>
      </c>
      <c r="E254" s="79">
        <f t="shared" si="51"/>
        <v>0</v>
      </c>
      <c r="F254" s="72">
        <f t="shared" si="52"/>
        <v>0</v>
      </c>
      <c r="G254" s="72">
        <f t="shared" si="53"/>
        <v>0</v>
      </c>
      <c r="H254" s="72">
        <f t="shared" si="54"/>
        <v>0</v>
      </c>
      <c r="I254" s="72">
        <f t="shared" si="55"/>
        <v>0</v>
      </c>
      <c r="J254" s="72">
        <f t="shared" si="56"/>
        <v>0</v>
      </c>
      <c r="K254" s="72">
        <f t="shared" si="57"/>
        <v>0</v>
      </c>
      <c r="L254" s="72">
        <f t="shared" si="58"/>
        <v>0</v>
      </c>
      <c r="M254" s="72">
        <f t="shared" ca="1" si="59"/>
        <v>1.3754533137595338E-4</v>
      </c>
      <c r="N254" s="72">
        <f t="shared" ca="1" si="60"/>
        <v>0</v>
      </c>
      <c r="O254" s="80">
        <f t="shared" ca="1" si="61"/>
        <v>0</v>
      </c>
      <c r="P254" s="72">
        <f t="shared" ca="1" si="62"/>
        <v>0</v>
      </c>
      <c r="Q254" s="72">
        <f t="shared" ca="1" si="63"/>
        <v>0</v>
      </c>
      <c r="R254" s="47">
        <f t="shared" ca="1" si="64"/>
        <v>-1.3754533137595338E-4</v>
      </c>
      <c r="S254" s="47"/>
      <c r="T254" s="47"/>
      <c r="U254" s="47"/>
      <c r="V254" s="47"/>
      <c r="W254" s="47"/>
      <c r="X254" s="47"/>
      <c r="Y254" s="47"/>
      <c r="Z254" s="47"/>
      <c r="AA254" s="47"/>
      <c r="AB254" s="47"/>
      <c r="AC254" s="47"/>
      <c r="AD254" s="47"/>
      <c r="AE254" s="47"/>
      <c r="AF254" s="47"/>
      <c r="AG254" s="47"/>
      <c r="AH254" s="47"/>
      <c r="AI254" s="47"/>
    </row>
    <row r="255" spans="1:35">
      <c r="A255" s="78"/>
      <c r="B255" s="78"/>
      <c r="C255" s="78"/>
      <c r="D255" s="79">
        <f t="shared" si="50"/>
        <v>0</v>
      </c>
      <c r="E255" s="79">
        <f t="shared" si="51"/>
        <v>0</v>
      </c>
      <c r="F255" s="72">
        <f t="shared" si="52"/>
        <v>0</v>
      </c>
      <c r="G255" s="72">
        <f t="shared" si="53"/>
        <v>0</v>
      </c>
      <c r="H255" s="72">
        <f t="shared" si="54"/>
        <v>0</v>
      </c>
      <c r="I255" s="72">
        <f t="shared" si="55"/>
        <v>0</v>
      </c>
      <c r="J255" s="72">
        <f t="shared" si="56"/>
        <v>0</v>
      </c>
      <c r="K255" s="72">
        <f t="shared" si="57"/>
        <v>0</v>
      </c>
      <c r="L255" s="72">
        <f t="shared" si="58"/>
        <v>0</v>
      </c>
      <c r="M255" s="72">
        <f t="shared" ca="1" si="59"/>
        <v>1.3754533137595338E-4</v>
      </c>
      <c r="N255" s="72">
        <f t="shared" ca="1" si="60"/>
        <v>0</v>
      </c>
      <c r="O255" s="80">
        <f t="shared" ca="1" si="61"/>
        <v>0</v>
      </c>
      <c r="P255" s="72">
        <f t="shared" ca="1" si="62"/>
        <v>0</v>
      </c>
      <c r="Q255" s="72">
        <f t="shared" ca="1" si="63"/>
        <v>0</v>
      </c>
      <c r="R255" s="47">
        <f t="shared" ca="1" si="64"/>
        <v>-1.3754533137595338E-4</v>
      </c>
      <c r="S255" s="47"/>
      <c r="T255" s="47"/>
      <c r="U255" s="47"/>
      <c r="V255" s="47"/>
      <c r="W255" s="47"/>
      <c r="X255" s="47"/>
      <c r="Y255" s="47"/>
      <c r="Z255" s="47"/>
      <c r="AA255" s="47"/>
      <c r="AB255" s="47"/>
      <c r="AC255" s="47"/>
      <c r="AD255" s="47"/>
      <c r="AE255" s="47"/>
      <c r="AF255" s="47"/>
      <c r="AG255" s="47"/>
      <c r="AH255" s="47"/>
      <c r="AI255" s="47"/>
    </row>
    <row r="256" spans="1:35">
      <c r="A256" s="78"/>
      <c r="B256" s="78"/>
      <c r="C256" s="78"/>
      <c r="D256" s="79">
        <f t="shared" si="50"/>
        <v>0</v>
      </c>
      <c r="E256" s="79">
        <f t="shared" si="51"/>
        <v>0</v>
      </c>
      <c r="F256" s="72">
        <f t="shared" si="52"/>
        <v>0</v>
      </c>
      <c r="G256" s="72">
        <f t="shared" si="53"/>
        <v>0</v>
      </c>
      <c r="H256" s="72">
        <f t="shared" si="54"/>
        <v>0</v>
      </c>
      <c r="I256" s="72">
        <f t="shared" si="55"/>
        <v>0</v>
      </c>
      <c r="J256" s="72">
        <f t="shared" si="56"/>
        <v>0</v>
      </c>
      <c r="K256" s="72">
        <f t="shared" si="57"/>
        <v>0</v>
      </c>
      <c r="L256" s="72">
        <f t="shared" si="58"/>
        <v>0</v>
      </c>
      <c r="M256" s="72">
        <f t="shared" ca="1" si="59"/>
        <v>1.3754533137595338E-4</v>
      </c>
      <c r="N256" s="72">
        <f t="shared" ca="1" si="60"/>
        <v>0</v>
      </c>
      <c r="O256" s="80">
        <f t="shared" ca="1" si="61"/>
        <v>0</v>
      </c>
      <c r="P256" s="72">
        <f t="shared" ca="1" si="62"/>
        <v>0</v>
      </c>
      <c r="Q256" s="72">
        <f t="shared" ca="1" si="63"/>
        <v>0</v>
      </c>
      <c r="R256" s="47">
        <f t="shared" ca="1" si="64"/>
        <v>-1.3754533137595338E-4</v>
      </c>
      <c r="S256" s="47"/>
      <c r="T256" s="47"/>
      <c r="U256" s="47"/>
      <c r="V256" s="47"/>
      <c r="W256" s="47"/>
      <c r="X256" s="47"/>
      <c r="Y256" s="47"/>
      <c r="Z256" s="47"/>
      <c r="AA256" s="47"/>
      <c r="AB256" s="47"/>
      <c r="AC256" s="47"/>
      <c r="AD256" s="47"/>
      <c r="AE256" s="47"/>
      <c r="AF256" s="47"/>
      <c r="AG256" s="47"/>
      <c r="AH256" s="47"/>
      <c r="AI256" s="47"/>
    </row>
    <row r="257" spans="1:35">
      <c r="A257" s="78"/>
      <c r="B257" s="78"/>
      <c r="C257" s="78"/>
      <c r="D257" s="79">
        <f t="shared" si="50"/>
        <v>0</v>
      </c>
      <c r="E257" s="79">
        <f t="shared" si="51"/>
        <v>0</v>
      </c>
      <c r="F257" s="72">
        <f t="shared" si="52"/>
        <v>0</v>
      </c>
      <c r="G257" s="72">
        <f t="shared" si="53"/>
        <v>0</v>
      </c>
      <c r="H257" s="72">
        <f t="shared" si="54"/>
        <v>0</v>
      </c>
      <c r="I257" s="72">
        <f t="shared" si="55"/>
        <v>0</v>
      </c>
      <c r="J257" s="72">
        <f t="shared" si="56"/>
        <v>0</v>
      </c>
      <c r="K257" s="72">
        <f t="shared" si="57"/>
        <v>0</v>
      </c>
      <c r="L257" s="72">
        <f t="shared" si="58"/>
        <v>0</v>
      </c>
      <c r="M257" s="72">
        <f t="shared" ca="1" si="59"/>
        <v>1.3754533137595338E-4</v>
      </c>
      <c r="N257" s="72">
        <f t="shared" ca="1" si="60"/>
        <v>0</v>
      </c>
      <c r="O257" s="80">
        <f t="shared" ca="1" si="61"/>
        <v>0</v>
      </c>
      <c r="P257" s="72">
        <f t="shared" ca="1" si="62"/>
        <v>0</v>
      </c>
      <c r="Q257" s="72">
        <f t="shared" ca="1" si="63"/>
        <v>0</v>
      </c>
      <c r="R257" s="47">
        <f t="shared" ca="1" si="64"/>
        <v>-1.3754533137595338E-4</v>
      </c>
      <c r="S257" s="47"/>
      <c r="T257" s="47"/>
      <c r="U257" s="47"/>
      <c r="V257" s="47"/>
      <c r="W257" s="47"/>
      <c r="X257" s="47"/>
      <c r="Y257" s="47"/>
      <c r="Z257" s="47"/>
      <c r="AA257" s="47"/>
      <c r="AB257" s="47"/>
      <c r="AC257" s="47"/>
      <c r="AD257" s="47"/>
      <c r="AE257" s="47"/>
      <c r="AF257" s="47"/>
      <c r="AG257" s="47"/>
      <c r="AH257" s="47"/>
      <c r="AI257" s="47"/>
    </row>
    <row r="258" spans="1:35">
      <c r="A258" s="78"/>
      <c r="B258" s="78"/>
      <c r="C258" s="78"/>
      <c r="D258" s="79">
        <f t="shared" si="50"/>
        <v>0</v>
      </c>
      <c r="E258" s="79">
        <f t="shared" si="51"/>
        <v>0</v>
      </c>
      <c r="F258" s="72">
        <f t="shared" si="52"/>
        <v>0</v>
      </c>
      <c r="G258" s="72">
        <f t="shared" si="53"/>
        <v>0</v>
      </c>
      <c r="H258" s="72">
        <f t="shared" si="54"/>
        <v>0</v>
      </c>
      <c r="I258" s="72">
        <f t="shared" si="55"/>
        <v>0</v>
      </c>
      <c r="J258" s="72">
        <f t="shared" si="56"/>
        <v>0</v>
      </c>
      <c r="K258" s="72">
        <f t="shared" si="57"/>
        <v>0</v>
      </c>
      <c r="L258" s="72">
        <f t="shared" si="58"/>
        <v>0</v>
      </c>
      <c r="M258" s="72">
        <f t="shared" ca="1" si="59"/>
        <v>1.3754533137595338E-4</v>
      </c>
      <c r="N258" s="72">
        <f t="shared" ca="1" si="60"/>
        <v>0</v>
      </c>
      <c r="O258" s="80">
        <f t="shared" ca="1" si="61"/>
        <v>0</v>
      </c>
      <c r="P258" s="72">
        <f t="shared" ca="1" si="62"/>
        <v>0</v>
      </c>
      <c r="Q258" s="72">
        <f t="shared" ca="1" si="63"/>
        <v>0</v>
      </c>
      <c r="R258" s="47">
        <f t="shared" ca="1" si="64"/>
        <v>-1.3754533137595338E-4</v>
      </c>
      <c r="S258" s="47"/>
      <c r="T258" s="47"/>
      <c r="U258" s="47"/>
      <c r="V258" s="47"/>
      <c r="W258" s="47"/>
      <c r="X258" s="47"/>
      <c r="Y258" s="47"/>
      <c r="Z258" s="47"/>
      <c r="AA258" s="47"/>
      <c r="AB258" s="47"/>
      <c r="AC258" s="47"/>
      <c r="AD258" s="47"/>
      <c r="AE258" s="47"/>
      <c r="AF258" s="47"/>
      <c r="AG258" s="47"/>
      <c r="AH258" s="47"/>
      <c r="AI258" s="47"/>
    </row>
    <row r="259" spans="1:35">
      <c r="A259" s="78"/>
      <c r="B259" s="78"/>
      <c r="C259" s="78"/>
      <c r="D259" s="79">
        <f t="shared" si="50"/>
        <v>0</v>
      </c>
      <c r="E259" s="79">
        <f t="shared" si="51"/>
        <v>0</v>
      </c>
      <c r="F259" s="72">
        <f t="shared" si="52"/>
        <v>0</v>
      </c>
      <c r="G259" s="72">
        <f t="shared" si="53"/>
        <v>0</v>
      </c>
      <c r="H259" s="72">
        <f t="shared" si="54"/>
        <v>0</v>
      </c>
      <c r="I259" s="72">
        <f t="shared" si="55"/>
        <v>0</v>
      </c>
      <c r="J259" s="72">
        <f t="shared" si="56"/>
        <v>0</v>
      </c>
      <c r="K259" s="72">
        <f t="shared" si="57"/>
        <v>0</v>
      </c>
      <c r="L259" s="72">
        <f t="shared" si="58"/>
        <v>0</v>
      </c>
      <c r="M259" s="72">
        <f t="shared" ca="1" si="59"/>
        <v>1.3754533137595338E-4</v>
      </c>
      <c r="N259" s="72">
        <f t="shared" ca="1" si="60"/>
        <v>0</v>
      </c>
      <c r="O259" s="80">
        <f t="shared" ca="1" si="61"/>
        <v>0</v>
      </c>
      <c r="P259" s="72">
        <f t="shared" ca="1" si="62"/>
        <v>0</v>
      </c>
      <c r="Q259" s="72">
        <f t="shared" ca="1" si="63"/>
        <v>0</v>
      </c>
      <c r="R259" s="47">
        <f t="shared" ca="1" si="64"/>
        <v>-1.3754533137595338E-4</v>
      </c>
      <c r="S259" s="47"/>
      <c r="T259" s="47"/>
      <c r="U259" s="47"/>
      <c r="V259" s="47"/>
      <c r="W259" s="47"/>
      <c r="X259" s="47"/>
      <c r="Y259" s="47"/>
      <c r="Z259" s="47"/>
      <c r="AA259" s="47"/>
      <c r="AB259" s="47"/>
      <c r="AC259" s="47"/>
      <c r="AD259" s="47"/>
      <c r="AE259" s="47"/>
      <c r="AF259" s="47"/>
      <c r="AG259" s="47"/>
      <c r="AH259" s="47"/>
      <c r="AI259" s="47"/>
    </row>
    <row r="260" spans="1:35">
      <c r="A260" s="78"/>
      <c r="B260" s="78"/>
      <c r="C260" s="78"/>
      <c r="D260" s="79">
        <f t="shared" si="50"/>
        <v>0</v>
      </c>
      <c r="E260" s="79">
        <f t="shared" si="51"/>
        <v>0</v>
      </c>
      <c r="F260" s="72">
        <f t="shared" si="52"/>
        <v>0</v>
      </c>
      <c r="G260" s="72">
        <f t="shared" si="53"/>
        <v>0</v>
      </c>
      <c r="H260" s="72">
        <f t="shared" si="54"/>
        <v>0</v>
      </c>
      <c r="I260" s="72">
        <f t="shared" si="55"/>
        <v>0</v>
      </c>
      <c r="J260" s="72">
        <f t="shared" si="56"/>
        <v>0</v>
      </c>
      <c r="K260" s="72">
        <f t="shared" si="57"/>
        <v>0</v>
      </c>
      <c r="L260" s="72">
        <f t="shared" si="58"/>
        <v>0</v>
      </c>
      <c r="M260" s="72">
        <f t="shared" ca="1" si="59"/>
        <v>1.3754533137595338E-4</v>
      </c>
      <c r="N260" s="72">
        <f t="shared" ca="1" si="60"/>
        <v>0</v>
      </c>
      <c r="O260" s="80">
        <f t="shared" ca="1" si="61"/>
        <v>0</v>
      </c>
      <c r="P260" s="72">
        <f t="shared" ca="1" si="62"/>
        <v>0</v>
      </c>
      <c r="Q260" s="72">
        <f t="shared" ca="1" si="63"/>
        <v>0</v>
      </c>
      <c r="R260" s="47">
        <f t="shared" ca="1" si="64"/>
        <v>-1.3754533137595338E-4</v>
      </c>
      <c r="S260" s="47"/>
      <c r="T260" s="47"/>
      <c r="U260" s="47"/>
      <c r="V260" s="47"/>
      <c r="W260" s="47"/>
      <c r="X260" s="47"/>
      <c r="Y260" s="47"/>
      <c r="Z260" s="47"/>
      <c r="AA260" s="47"/>
      <c r="AB260" s="47"/>
      <c r="AC260" s="47"/>
      <c r="AD260" s="47"/>
      <c r="AE260" s="47"/>
      <c r="AF260" s="47"/>
      <c r="AG260" s="47"/>
      <c r="AH260" s="47"/>
      <c r="AI260" s="47"/>
    </row>
    <row r="261" spans="1:35">
      <c r="A261" s="78"/>
      <c r="B261" s="78"/>
      <c r="C261" s="78"/>
      <c r="D261" s="79">
        <f t="shared" si="50"/>
        <v>0</v>
      </c>
      <c r="E261" s="79">
        <f t="shared" si="51"/>
        <v>0</v>
      </c>
      <c r="F261" s="72">
        <f t="shared" si="52"/>
        <v>0</v>
      </c>
      <c r="G261" s="72">
        <f t="shared" si="53"/>
        <v>0</v>
      </c>
      <c r="H261" s="72">
        <f t="shared" si="54"/>
        <v>0</v>
      </c>
      <c r="I261" s="72">
        <f t="shared" si="55"/>
        <v>0</v>
      </c>
      <c r="J261" s="72">
        <f t="shared" si="56"/>
        <v>0</v>
      </c>
      <c r="K261" s="72">
        <f t="shared" si="57"/>
        <v>0</v>
      </c>
      <c r="L261" s="72">
        <f t="shared" si="58"/>
        <v>0</v>
      </c>
      <c r="M261" s="72">
        <f t="shared" ca="1" si="59"/>
        <v>1.3754533137595338E-4</v>
      </c>
      <c r="N261" s="72">
        <f t="shared" ca="1" si="60"/>
        <v>0</v>
      </c>
      <c r="O261" s="80">
        <f t="shared" ca="1" si="61"/>
        <v>0</v>
      </c>
      <c r="P261" s="72">
        <f t="shared" ca="1" si="62"/>
        <v>0</v>
      </c>
      <c r="Q261" s="72">
        <f t="shared" ca="1" si="63"/>
        <v>0</v>
      </c>
      <c r="R261" s="47">
        <f t="shared" ca="1" si="64"/>
        <v>-1.3754533137595338E-4</v>
      </c>
      <c r="S261" s="47"/>
      <c r="T261" s="47"/>
      <c r="U261" s="47"/>
      <c r="V261" s="47"/>
      <c r="W261" s="47"/>
      <c r="X261" s="47"/>
      <c r="Y261" s="47"/>
      <c r="Z261" s="47"/>
      <c r="AA261" s="47"/>
      <c r="AB261" s="47"/>
      <c r="AC261" s="47"/>
      <c r="AD261" s="47"/>
      <c r="AE261" s="47"/>
      <c r="AF261" s="47"/>
      <c r="AG261" s="47"/>
      <c r="AH261" s="47"/>
      <c r="AI261" s="47"/>
    </row>
    <row r="262" spans="1:35">
      <c r="A262" s="78"/>
      <c r="B262" s="78"/>
      <c r="C262" s="78"/>
      <c r="D262" s="79">
        <f t="shared" si="50"/>
        <v>0</v>
      </c>
      <c r="E262" s="79">
        <f t="shared" si="51"/>
        <v>0</v>
      </c>
      <c r="F262" s="72">
        <f t="shared" si="52"/>
        <v>0</v>
      </c>
      <c r="G262" s="72">
        <f t="shared" si="53"/>
        <v>0</v>
      </c>
      <c r="H262" s="72">
        <f t="shared" si="54"/>
        <v>0</v>
      </c>
      <c r="I262" s="72">
        <f t="shared" si="55"/>
        <v>0</v>
      </c>
      <c r="J262" s="72">
        <f t="shared" si="56"/>
        <v>0</v>
      </c>
      <c r="K262" s="72">
        <f t="shared" si="57"/>
        <v>0</v>
      </c>
      <c r="L262" s="72">
        <f t="shared" si="58"/>
        <v>0</v>
      </c>
      <c r="M262" s="72">
        <f t="shared" ca="1" si="59"/>
        <v>1.3754533137595338E-4</v>
      </c>
      <c r="N262" s="72">
        <f t="shared" ca="1" si="60"/>
        <v>0</v>
      </c>
      <c r="O262" s="80">
        <f t="shared" ca="1" si="61"/>
        <v>0</v>
      </c>
      <c r="P262" s="72">
        <f t="shared" ca="1" si="62"/>
        <v>0</v>
      </c>
      <c r="Q262" s="72">
        <f t="shared" ca="1" si="63"/>
        <v>0</v>
      </c>
      <c r="R262" s="47">
        <f t="shared" ca="1" si="64"/>
        <v>-1.3754533137595338E-4</v>
      </c>
      <c r="S262" s="47"/>
      <c r="T262" s="47"/>
      <c r="U262" s="47"/>
      <c r="V262" s="47"/>
      <c r="W262" s="47"/>
      <c r="X262" s="47"/>
      <c r="Y262" s="47"/>
      <c r="Z262" s="47"/>
      <c r="AA262" s="47"/>
      <c r="AB262" s="47"/>
      <c r="AC262" s="47"/>
      <c r="AD262" s="47"/>
      <c r="AE262" s="47"/>
      <c r="AF262" s="47"/>
      <c r="AG262" s="47"/>
      <c r="AH262" s="47"/>
      <c r="AI262" s="47"/>
    </row>
    <row r="263" spans="1:35">
      <c r="A263" s="78"/>
      <c r="B263" s="78"/>
      <c r="C263" s="78"/>
      <c r="D263" s="79">
        <f t="shared" si="50"/>
        <v>0</v>
      </c>
      <c r="E263" s="79">
        <f t="shared" si="51"/>
        <v>0</v>
      </c>
      <c r="F263" s="72">
        <f t="shared" si="52"/>
        <v>0</v>
      </c>
      <c r="G263" s="72">
        <f t="shared" si="53"/>
        <v>0</v>
      </c>
      <c r="H263" s="72">
        <f t="shared" si="54"/>
        <v>0</v>
      </c>
      <c r="I263" s="72">
        <f t="shared" si="55"/>
        <v>0</v>
      </c>
      <c r="J263" s="72">
        <f t="shared" si="56"/>
        <v>0</v>
      </c>
      <c r="K263" s="72">
        <f t="shared" si="57"/>
        <v>0</v>
      </c>
      <c r="L263" s="72">
        <f t="shared" si="58"/>
        <v>0</v>
      </c>
      <c r="M263" s="72">
        <f t="shared" ca="1" si="59"/>
        <v>1.3754533137595338E-4</v>
      </c>
      <c r="N263" s="72">
        <f t="shared" ca="1" si="60"/>
        <v>0</v>
      </c>
      <c r="O263" s="80">
        <f t="shared" ca="1" si="61"/>
        <v>0</v>
      </c>
      <c r="P263" s="72">
        <f t="shared" ca="1" si="62"/>
        <v>0</v>
      </c>
      <c r="Q263" s="72">
        <f t="shared" ca="1" si="63"/>
        <v>0</v>
      </c>
      <c r="R263" s="47">
        <f t="shared" ca="1" si="64"/>
        <v>-1.3754533137595338E-4</v>
      </c>
      <c r="S263" s="47"/>
      <c r="T263" s="47"/>
      <c r="U263" s="47"/>
      <c r="V263" s="47"/>
      <c r="W263" s="47"/>
      <c r="X263" s="47"/>
      <c r="Y263" s="47"/>
      <c r="Z263" s="47"/>
      <c r="AA263" s="47"/>
      <c r="AB263" s="47"/>
      <c r="AC263" s="47"/>
      <c r="AD263" s="47"/>
      <c r="AE263" s="47"/>
      <c r="AF263" s="47"/>
      <c r="AG263" s="47"/>
      <c r="AH263" s="47"/>
      <c r="AI263" s="47"/>
    </row>
    <row r="264" spans="1:35">
      <c r="A264" s="78"/>
      <c r="B264" s="78"/>
      <c r="C264" s="78"/>
      <c r="D264" s="79">
        <f t="shared" si="50"/>
        <v>0</v>
      </c>
      <c r="E264" s="79">
        <f t="shared" si="51"/>
        <v>0</v>
      </c>
      <c r="F264" s="72">
        <f t="shared" si="52"/>
        <v>0</v>
      </c>
      <c r="G264" s="72">
        <f t="shared" si="53"/>
        <v>0</v>
      </c>
      <c r="H264" s="72">
        <f t="shared" si="54"/>
        <v>0</v>
      </c>
      <c r="I264" s="72">
        <f t="shared" si="55"/>
        <v>0</v>
      </c>
      <c r="J264" s="72">
        <f t="shared" si="56"/>
        <v>0</v>
      </c>
      <c r="K264" s="72">
        <f t="shared" si="57"/>
        <v>0</v>
      </c>
      <c r="L264" s="72">
        <f t="shared" si="58"/>
        <v>0</v>
      </c>
      <c r="M264" s="72">
        <f t="shared" ca="1" si="59"/>
        <v>1.3754533137595338E-4</v>
      </c>
      <c r="N264" s="72">
        <f t="shared" ca="1" si="60"/>
        <v>0</v>
      </c>
      <c r="O264" s="80">
        <f t="shared" ca="1" si="61"/>
        <v>0</v>
      </c>
      <c r="P264" s="72">
        <f t="shared" ca="1" si="62"/>
        <v>0</v>
      </c>
      <c r="Q264" s="72">
        <f t="shared" ca="1" si="63"/>
        <v>0</v>
      </c>
      <c r="R264" s="47">
        <f t="shared" ca="1" si="64"/>
        <v>-1.3754533137595338E-4</v>
      </c>
      <c r="S264" s="47"/>
      <c r="T264" s="47"/>
      <c r="U264" s="47"/>
      <c r="V264" s="47"/>
      <c r="W264" s="47"/>
      <c r="X264" s="47"/>
      <c r="Y264" s="47"/>
      <c r="Z264" s="47"/>
      <c r="AA264" s="47"/>
      <c r="AB264" s="47"/>
      <c r="AC264" s="47"/>
      <c r="AD264" s="47"/>
      <c r="AE264" s="47"/>
      <c r="AF264" s="47"/>
      <c r="AG264" s="47"/>
      <c r="AH264" s="47"/>
      <c r="AI264" s="47"/>
    </row>
    <row r="265" spans="1:35">
      <c r="A265" s="78"/>
      <c r="B265" s="78"/>
      <c r="C265" s="78"/>
      <c r="D265" s="79">
        <f t="shared" si="50"/>
        <v>0</v>
      </c>
      <c r="E265" s="79">
        <f t="shared" si="51"/>
        <v>0</v>
      </c>
      <c r="F265" s="72">
        <f t="shared" si="52"/>
        <v>0</v>
      </c>
      <c r="G265" s="72">
        <f t="shared" si="53"/>
        <v>0</v>
      </c>
      <c r="H265" s="72">
        <f t="shared" si="54"/>
        <v>0</v>
      </c>
      <c r="I265" s="72">
        <f t="shared" si="55"/>
        <v>0</v>
      </c>
      <c r="J265" s="72">
        <f t="shared" si="56"/>
        <v>0</v>
      </c>
      <c r="K265" s="72">
        <f t="shared" si="57"/>
        <v>0</v>
      </c>
      <c r="L265" s="72">
        <f t="shared" si="58"/>
        <v>0</v>
      </c>
      <c r="M265" s="72">
        <f t="shared" ca="1" si="59"/>
        <v>1.3754533137595338E-4</v>
      </c>
      <c r="N265" s="72">
        <f t="shared" ca="1" si="60"/>
        <v>0</v>
      </c>
      <c r="O265" s="80">
        <f t="shared" ca="1" si="61"/>
        <v>0</v>
      </c>
      <c r="P265" s="72">
        <f t="shared" ca="1" si="62"/>
        <v>0</v>
      </c>
      <c r="Q265" s="72">
        <f t="shared" ca="1" si="63"/>
        <v>0</v>
      </c>
      <c r="R265" s="47">
        <f t="shared" ca="1" si="64"/>
        <v>-1.3754533137595338E-4</v>
      </c>
      <c r="S265" s="47"/>
      <c r="T265" s="47"/>
      <c r="U265" s="47"/>
      <c r="V265" s="47"/>
      <c r="W265" s="47"/>
      <c r="X265" s="47"/>
      <c r="Y265" s="47"/>
      <c r="Z265" s="47"/>
      <c r="AA265" s="47"/>
      <c r="AB265" s="47"/>
      <c r="AC265" s="47"/>
      <c r="AD265" s="47"/>
      <c r="AE265" s="47"/>
      <c r="AF265" s="47"/>
      <c r="AG265" s="47"/>
      <c r="AH265" s="47"/>
      <c r="AI265" s="47"/>
    </row>
    <row r="266" spans="1:35">
      <c r="A266" s="78"/>
      <c r="B266" s="78"/>
      <c r="C266" s="78"/>
      <c r="D266" s="79">
        <f t="shared" si="50"/>
        <v>0</v>
      </c>
      <c r="E266" s="79">
        <f t="shared" si="51"/>
        <v>0</v>
      </c>
      <c r="F266" s="72">
        <f t="shared" si="52"/>
        <v>0</v>
      </c>
      <c r="G266" s="72">
        <f t="shared" si="53"/>
        <v>0</v>
      </c>
      <c r="H266" s="72">
        <f t="shared" si="54"/>
        <v>0</v>
      </c>
      <c r="I266" s="72">
        <f t="shared" si="55"/>
        <v>0</v>
      </c>
      <c r="J266" s="72">
        <f t="shared" si="56"/>
        <v>0</v>
      </c>
      <c r="K266" s="72">
        <f t="shared" si="57"/>
        <v>0</v>
      </c>
      <c r="L266" s="72">
        <f t="shared" si="58"/>
        <v>0</v>
      </c>
      <c r="M266" s="72">
        <f t="shared" ca="1" si="59"/>
        <v>1.3754533137595338E-4</v>
      </c>
      <c r="N266" s="72">
        <f t="shared" ca="1" si="60"/>
        <v>0</v>
      </c>
      <c r="O266" s="80">
        <f t="shared" ca="1" si="61"/>
        <v>0</v>
      </c>
      <c r="P266" s="72">
        <f t="shared" ca="1" si="62"/>
        <v>0</v>
      </c>
      <c r="Q266" s="72">
        <f t="shared" ca="1" si="63"/>
        <v>0</v>
      </c>
      <c r="R266" s="47">
        <f t="shared" ca="1" si="64"/>
        <v>-1.3754533137595338E-4</v>
      </c>
      <c r="S266" s="47"/>
      <c r="T266" s="47"/>
      <c r="U266" s="47"/>
      <c r="V266" s="47"/>
      <c r="W266" s="47"/>
      <c r="X266" s="47"/>
      <c r="Y266" s="47"/>
      <c r="Z266" s="47"/>
      <c r="AA266" s="47"/>
      <c r="AB266" s="47"/>
      <c r="AC266" s="47"/>
      <c r="AD266" s="47"/>
      <c r="AE266" s="47"/>
      <c r="AF266" s="47"/>
      <c r="AG266" s="47"/>
      <c r="AH266" s="47"/>
      <c r="AI266" s="47"/>
    </row>
    <row r="267" spans="1:35">
      <c r="A267" s="78"/>
      <c r="B267" s="78"/>
      <c r="C267" s="78"/>
      <c r="D267" s="79">
        <f t="shared" si="50"/>
        <v>0</v>
      </c>
      <c r="E267" s="79">
        <f t="shared" si="51"/>
        <v>0</v>
      </c>
      <c r="F267" s="72">
        <f t="shared" si="52"/>
        <v>0</v>
      </c>
      <c r="G267" s="72">
        <f t="shared" si="53"/>
        <v>0</v>
      </c>
      <c r="H267" s="72">
        <f t="shared" si="54"/>
        <v>0</v>
      </c>
      <c r="I267" s="72">
        <f t="shared" si="55"/>
        <v>0</v>
      </c>
      <c r="J267" s="72">
        <f t="shared" si="56"/>
        <v>0</v>
      </c>
      <c r="K267" s="72">
        <f t="shared" si="57"/>
        <v>0</v>
      </c>
      <c r="L267" s="72">
        <f t="shared" si="58"/>
        <v>0</v>
      </c>
      <c r="M267" s="72">
        <f t="shared" ca="1" si="59"/>
        <v>1.3754533137595338E-4</v>
      </c>
      <c r="N267" s="72">
        <f t="shared" ca="1" si="60"/>
        <v>0</v>
      </c>
      <c r="O267" s="80">
        <f t="shared" ca="1" si="61"/>
        <v>0</v>
      </c>
      <c r="P267" s="72">
        <f t="shared" ca="1" si="62"/>
        <v>0</v>
      </c>
      <c r="Q267" s="72">
        <f t="shared" ca="1" si="63"/>
        <v>0</v>
      </c>
      <c r="R267" s="47">
        <f t="shared" ca="1" si="64"/>
        <v>-1.3754533137595338E-4</v>
      </c>
      <c r="S267" s="47"/>
      <c r="T267" s="47"/>
      <c r="U267" s="47"/>
      <c r="V267" s="47"/>
      <c r="W267" s="47"/>
      <c r="X267" s="47"/>
      <c r="Y267" s="47"/>
      <c r="Z267" s="47"/>
      <c r="AA267" s="47"/>
      <c r="AB267" s="47"/>
      <c r="AC267" s="47"/>
      <c r="AD267" s="47"/>
      <c r="AE267" s="47"/>
      <c r="AF267" s="47"/>
      <c r="AG267" s="47"/>
      <c r="AH267" s="47"/>
      <c r="AI267" s="47"/>
    </row>
    <row r="268" spans="1:35">
      <c r="A268" s="78"/>
      <c r="B268" s="78"/>
      <c r="C268" s="78"/>
      <c r="D268" s="79">
        <f t="shared" si="50"/>
        <v>0</v>
      </c>
      <c r="E268" s="79">
        <f t="shared" si="51"/>
        <v>0</v>
      </c>
      <c r="F268" s="72">
        <f t="shared" si="52"/>
        <v>0</v>
      </c>
      <c r="G268" s="72">
        <f t="shared" si="53"/>
        <v>0</v>
      </c>
      <c r="H268" s="72">
        <f t="shared" si="54"/>
        <v>0</v>
      </c>
      <c r="I268" s="72">
        <f t="shared" si="55"/>
        <v>0</v>
      </c>
      <c r="J268" s="72">
        <f t="shared" si="56"/>
        <v>0</v>
      </c>
      <c r="K268" s="72">
        <f t="shared" si="57"/>
        <v>0</v>
      </c>
      <c r="L268" s="72">
        <f t="shared" si="58"/>
        <v>0</v>
      </c>
      <c r="M268" s="72">
        <f t="shared" ca="1" si="59"/>
        <v>1.3754533137595338E-4</v>
      </c>
      <c r="N268" s="72">
        <f t="shared" ca="1" si="60"/>
        <v>0</v>
      </c>
      <c r="O268" s="80">
        <f t="shared" ca="1" si="61"/>
        <v>0</v>
      </c>
      <c r="P268" s="72">
        <f t="shared" ca="1" si="62"/>
        <v>0</v>
      </c>
      <c r="Q268" s="72">
        <f t="shared" ca="1" si="63"/>
        <v>0</v>
      </c>
      <c r="R268" s="47">
        <f t="shared" ca="1" si="64"/>
        <v>-1.3754533137595338E-4</v>
      </c>
      <c r="S268" s="47"/>
      <c r="T268" s="47"/>
      <c r="U268" s="47"/>
      <c r="V268" s="47"/>
      <c r="W268" s="47"/>
      <c r="X268" s="47"/>
      <c r="Y268" s="47"/>
      <c r="Z268" s="47"/>
      <c r="AA268" s="47"/>
      <c r="AB268" s="47"/>
      <c r="AC268" s="47"/>
      <c r="AD268" s="47"/>
      <c r="AE268" s="47"/>
      <c r="AF268" s="47"/>
      <c r="AG268" s="47"/>
      <c r="AH268" s="47"/>
      <c r="AI268" s="47"/>
    </row>
    <row r="269" spans="1:35">
      <c r="A269" s="78"/>
      <c r="B269" s="78"/>
      <c r="C269" s="78"/>
      <c r="D269" s="79">
        <f t="shared" si="50"/>
        <v>0</v>
      </c>
      <c r="E269" s="79">
        <f t="shared" si="51"/>
        <v>0</v>
      </c>
      <c r="F269" s="72">
        <f t="shared" si="52"/>
        <v>0</v>
      </c>
      <c r="G269" s="72">
        <f t="shared" si="53"/>
        <v>0</v>
      </c>
      <c r="H269" s="72">
        <f t="shared" si="54"/>
        <v>0</v>
      </c>
      <c r="I269" s="72">
        <f t="shared" si="55"/>
        <v>0</v>
      </c>
      <c r="J269" s="72">
        <f t="shared" si="56"/>
        <v>0</v>
      </c>
      <c r="K269" s="72">
        <f t="shared" si="57"/>
        <v>0</v>
      </c>
      <c r="L269" s="72">
        <f t="shared" si="58"/>
        <v>0</v>
      </c>
      <c r="M269" s="72">
        <f t="shared" ca="1" si="59"/>
        <v>1.3754533137595338E-4</v>
      </c>
      <c r="N269" s="72">
        <f t="shared" ca="1" si="60"/>
        <v>0</v>
      </c>
      <c r="O269" s="80">
        <f t="shared" ca="1" si="61"/>
        <v>0</v>
      </c>
      <c r="P269" s="72">
        <f t="shared" ca="1" si="62"/>
        <v>0</v>
      </c>
      <c r="Q269" s="72">
        <f t="shared" ca="1" si="63"/>
        <v>0</v>
      </c>
      <c r="R269" s="47">
        <f t="shared" ca="1" si="64"/>
        <v>-1.3754533137595338E-4</v>
      </c>
      <c r="S269" s="47"/>
      <c r="T269" s="47"/>
      <c r="U269" s="47"/>
      <c r="V269" s="47"/>
      <c r="W269" s="47"/>
      <c r="X269" s="47"/>
      <c r="Y269" s="47"/>
      <c r="Z269" s="47"/>
      <c r="AA269" s="47"/>
      <c r="AB269" s="47"/>
      <c r="AC269" s="47"/>
      <c r="AD269" s="47"/>
      <c r="AE269" s="47"/>
      <c r="AF269" s="47"/>
      <c r="AG269" s="47"/>
      <c r="AH269" s="47"/>
      <c r="AI269" s="47"/>
    </row>
    <row r="270" spans="1:35">
      <c r="A270" s="78"/>
      <c r="B270" s="78"/>
      <c r="C270" s="78"/>
      <c r="D270" s="79">
        <f t="shared" si="50"/>
        <v>0</v>
      </c>
      <c r="E270" s="79">
        <f t="shared" si="51"/>
        <v>0</v>
      </c>
      <c r="F270" s="72">
        <f t="shared" si="52"/>
        <v>0</v>
      </c>
      <c r="G270" s="72">
        <f t="shared" si="53"/>
        <v>0</v>
      </c>
      <c r="H270" s="72">
        <f t="shared" si="54"/>
        <v>0</v>
      </c>
      <c r="I270" s="72">
        <f t="shared" si="55"/>
        <v>0</v>
      </c>
      <c r="J270" s="72">
        <f t="shared" si="56"/>
        <v>0</v>
      </c>
      <c r="K270" s="72">
        <f t="shared" si="57"/>
        <v>0</v>
      </c>
      <c r="L270" s="72">
        <f t="shared" si="58"/>
        <v>0</v>
      </c>
      <c r="M270" s="72">
        <f t="shared" ca="1" si="59"/>
        <v>1.3754533137595338E-4</v>
      </c>
      <c r="N270" s="72">
        <f t="shared" ca="1" si="60"/>
        <v>0</v>
      </c>
      <c r="O270" s="80">
        <f t="shared" ca="1" si="61"/>
        <v>0</v>
      </c>
      <c r="P270" s="72">
        <f t="shared" ca="1" si="62"/>
        <v>0</v>
      </c>
      <c r="Q270" s="72">
        <f t="shared" ca="1" si="63"/>
        <v>0</v>
      </c>
      <c r="R270" s="47">
        <f t="shared" ca="1" si="64"/>
        <v>-1.3754533137595338E-4</v>
      </c>
      <c r="S270" s="47"/>
      <c r="T270" s="47"/>
      <c r="U270" s="47"/>
      <c r="V270" s="47"/>
      <c r="W270" s="47"/>
      <c r="X270" s="47"/>
      <c r="Y270" s="47"/>
      <c r="Z270" s="47"/>
      <c r="AA270" s="47"/>
      <c r="AB270" s="47"/>
      <c r="AC270" s="47"/>
      <c r="AD270" s="47"/>
      <c r="AE270" s="47"/>
      <c r="AF270" s="47"/>
      <c r="AG270" s="47"/>
      <c r="AH270" s="47"/>
      <c r="AI270" s="47"/>
    </row>
    <row r="271" spans="1:35">
      <c r="A271" s="78"/>
      <c r="B271" s="78"/>
      <c r="C271" s="78"/>
      <c r="D271" s="79">
        <f t="shared" si="50"/>
        <v>0</v>
      </c>
      <c r="E271" s="79">
        <f t="shared" si="51"/>
        <v>0</v>
      </c>
      <c r="F271" s="72">
        <f t="shared" si="52"/>
        <v>0</v>
      </c>
      <c r="G271" s="72">
        <f t="shared" si="53"/>
        <v>0</v>
      </c>
      <c r="H271" s="72">
        <f t="shared" si="54"/>
        <v>0</v>
      </c>
      <c r="I271" s="72">
        <f t="shared" si="55"/>
        <v>0</v>
      </c>
      <c r="J271" s="72">
        <f t="shared" si="56"/>
        <v>0</v>
      </c>
      <c r="K271" s="72">
        <f t="shared" si="57"/>
        <v>0</v>
      </c>
      <c r="L271" s="72">
        <f t="shared" si="58"/>
        <v>0</v>
      </c>
      <c r="M271" s="72">
        <f t="shared" ca="1" si="59"/>
        <v>1.3754533137595338E-4</v>
      </c>
      <c r="N271" s="72">
        <f t="shared" ca="1" si="60"/>
        <v>0</v>
      </c>
      <c r="O271" s="80">
        <f t="shared" ca="1" si="61"/>
        <v>0</v>
      </c>
      <c r="P271" s="72">
        <f t="shared" ca="1" si="62"/>
        <v>0</v>
      </c>
      <c r="Q271" s="72">
        <f t="shared" ca="1" si="63"/>
        <v>0</v>
      </c>
      <c r="R271" s="47">
        <f t="shared" ca="1" si="64"/>
        <v>-1.3754533137595338E-4</v>
      </c>
      <c r="S271" s="47"/>
      <c r="T271" s="47"/>
      <c r="U271" s="47"/>
      <c r="V271" s="47"/>
      <c r="W271" s="47"/>
      <c r="X271" s="47"/>
      <c r="Y271" s="47"/>
      <c r="Z271" s="47"/>
      <c r="AA271" s="47"/>
      <c r="AB271" s="47"/>
      <c r="AC271" s="47"/>
      <c r="AD271" s="47"/>
      <c r="AE271" s="47"/>
      <c r="AF271" s="47"/>
      <c r="AG271" s="47"/>
      <c r="AH271" s="47"/>
      <c r="AI271" s="47"/>
    </row>
    <row r="272" spans="1:35">
      <c r="A272" s="78"/>
      <c r="B272" s="78"/>
      <c r="C272" s="78"/>
      <c r="D272" s="79">
        <f t="shared" si="50"/>
        <v>0</v>
      </c>
      <c r="E272" s="79">
        <f t="shared" si="51"/>
        <v>0</v>
      </c>
      <c r="F272" s="72">
        <f t="shared" si="52"/>
        <v>0</v>
      </c>
      <c r="G272" s="72">
        <f t="shared" si="53"/>
        <v>0</v>
      </c>
      <c r="H272" s="72">
        <f t="shared" si="54"/>
        <v>0</v>
      </c>
      <c r="I272" s="72">
        <f t="shared" si="55"/>
        <v>0</v>
      </c>
      <c r="J272" s="72">
        <f t="shared" si="56"/>
        <v>0</v>
      </c>
      <c r="K272" s="72">
        <f t="shared" si="57"/>
        <v>0</v>
      </c>
      <c r="L272" s="72">
        <f t="shared" si="58"/>
        <v>0</v>
      </c>
      <c r="M272" s="72">
        <f t="shared" ca="1" si="59"/>
        <v>1.3754533137595338E-4</v>
      </c>
      <c r="N272" s="72">
        <f t="shared" ca="1" si="60"/>
        <v>0</v>
      </c>
      <c r="O272" s="80">
        <f t="shared" ca="1" si="61"/>
        <v>0</v>
      </c>
      <c r="P272" s="72">
        <f t="shared" ca="1" si="62"/>
        <v>0</v>
      </c>
      <c r="Q272" s="72">
        <f t="shared" ca="1" si="63"/>
        <v>0</v>
      </c>
      <c r="R272" s="47">
        <f t="shared" ca="1" si="64"/>
        <v>-1.3754533137595338E-4</v>
      </c>
      <c r="S272" s="47"/>
      <c r="T272" s="47"/>
      <c r="U272" s="47"/>
      <c r="V272" s="47"/>
      <c r="W272" s="47"/>
      <c r="X272" s="47"/>
      <c r="Y272" s="47"/>
      <c r="Z272" s="47"/>
      <c r="AA272" s="47"/>
      <c r="AB272" s="47"/>
      <c r="AC272" s="47"/>
      <c r="AD272" s="47"/>
      <c r="AE272" s="47"/>
      <c r="AF272" s="47"/>
      <c r="AG272" s="47"/>
      <c r="AH272" s="47"/>
      <c r="AI272" s="47"/>
    </row>
    <row r="273" spans="1:35">
      <c r="A273" s="78"/>
      <c r="B273" s="78"/>
      <c r="C273" s="78"/>
      <c r="D273" s="79">
        <f t="shared" si="50"/>
        <v>0</v>
      </c>
      <c r="E273" s="79">
        <f t="shared" si="51"/>
        <v>0</v>
      </c>
      <c r="F273" s="72">
        <f t="shared" si="52"/>
        <v>0</v>
      </c>
      <c r="G273" s="72">
        <f t="shared" si="53"/>
        <v>0</v>
      </c>
      <c r="H273" s="72">
        <f t="shared" si="54"/>
        <v>0</v>
      </c>
      <c r="I273" s="72">
        <f t="shared" si="55"/>
        <v>0</v>
      </c>
      <c r="J273" s="72">
        <f t="shared" si="56"/>
        <v>0</v>
      </c>
      <c r="K273" s="72">
        <f t="shared" si="57"/>
        <v>0</v>
      </c>
      <c r="L273" s="72">
        <f t="shared" si="58"/>
        <v>0</v>
      </c>
      <c r="M273" s="72">
        <f t="shared" ca="1" si="59"/>
        <v>1.3754533137595338E-4</v>
      </c>
      <c r="N273" s="72">
        <f t="shared" ca="1" si="60"/>
        <v>0</v>
      </c>
      <c r="O273" s="80">
        <f t="shared" ca="1" si="61"/>
        <v>0</v>
      </c>
      <c r="P273" s="72">
        <f t="shared" ca="1" si="62"/>
        <v>0</v>
      </c>
      <c r="Q273" s="72">
        <f t="shared" ca="1" si="63"/>
        <v>0</v>
      </c>
      <c r="R273" s="47">
        <f t="shared" ca="1" si="64"/>
        <v>-1.3754533137595338E-4</v>
      </c>
      <c r="S273" s="47"/>
      <c r="T273" s="47"/>
      <c r="U273" s="47"/>
      <c r="V273" s="47"/>
      <c r="W273" s="47"/>
      <c r="X273" s="47"/>
      <c r="Y273" s="47"/>
      <c r="Z273" s="47"/>
      <c r="AA273" s="47"/>
      <c r="AB273" s="47"/>
      <c r="AC273" s="47"/>
      <c r="AD273" s="47"/>
      <c r="AE273" s="47"/>
      <c r="AF273" s="47"/>
      <c r="AG273" s="47"/>
      <c r="AH273" s="47"/>
      <c r="AI273" s="47"/>
    </row>
    <row r="274" spans="1:35">
      <c r="A274" s="78"/>
      <c r="B274" s="78"/>
      <c r="C274" s="78"/>
      <c r="D274" s="79">
        <f t="shared" si="50"/>
        <v>0</v>
      </c>
      <c r="E274" s="79">
        <f t="shared" si="51"/>
        <v>0</v>
      </c>
      <c r="F274" s="72">
        <f t="shared" si="52"/>
        <v>0</v>
      </c>
      <c r="G274" s="72">
        <f t="shared" si="53"/>
        <v>0</v>
      </c>
      <c r="H274" s="72">
        <f t="shared" si="54"/>
        <v>0</v>
      </c>
      <c r="I274" s="72">
        <f t="shared" si="55"/>
        <v>0</v>
      </c>
      <c r="J274" s="72">
        <f t="shared" si="56"/>
        <v>0</v>
      </c>
      <c r="K274" s="72">
        <f t="shared" si="57"/>
        <v>0</v>
      </c>
      <c r="L274" s="72">
        <f t="shared" si="58"/>
        <v>0</v>
      </c>
      <c r="M274" s="72">
        <f t="shared" ca="1" si="59"/>
        <v>1.3754533137595338E-4</v>
      </c>
      <c r="N274" s="72">
        <f t="shared" ca="1" si="60"/>
        <v>0</v>
      </c>
      <c r="O274" s="80">
        <f t="shared" ca="1" si="61"/>
        <v>0</v>
      </c>
      <c r="P274" s="72">
        <f t="shared" ca="1" si="62"/>
        <v>0</v>
      </c>
      <c r="Q274" s="72">
        <f t="shared" ca="1" si="63"/>
        <v>0</v>
      </c>
      <c r="R274" s="47">
        <f t="shared" ca="1" si="64"/>
        <v>-1.3754533137595338E-4</v>
      </c>
      <c r="S274" s="47"/>
      <c r="T274" s="47"/>
      <c r="U274" s="47"/>
      <c r="V274" s="47"/>
      <c r="W274" s="47"/>
      <c r="X274" s="47"/>
      <c r="Y274" s="47"/>
      <c r="Z274" s="47"/>
      <c r="AA274" s="47"/>
      <c r="AB274" s="47"/>
      <c r="AC274" s="47"/>
      <c r="AD274" s="47"/>
      <c r="AE274" s="47"/>
      <c r="AF274" s="47"/>
      <c r="AG274" s="47"/>
      <c r="AH274" s="47"/>
      <c r="AI274" s="47"/>
    </row>
    <row r="275" spans="1:35">
      <c r="A275" s="78"/>
      <c r="B275" s="78"/>
      <c r="C275" s="78"/>
      <c r="D275" s="79">
        <f t="shared" si="50"/>
        <v>0</v>
      </c>
      <c r="E275" s="79">
        <f t="shared" si="51"/>
        <v>0</v>
      </c>
      <c r="F275" s="72">
        <f t="shared" si="52"/>
        <v>0</v>
      </c>
      <c r="G275" s="72">
        <f t="shared" si="53"/>
        <v>0</v>
      </c>
      <c r="H275" s="72">
        <f t="shared" si="54"/>
        <v>0</v>
      </c>
      <c r="I275" s="72">
        <f t="shared" si="55"/>
        <v>0</v>
      </c>
      <c r="J275" s="72">
        <f t="shared" si="56"/>
        <v>0</v>
      </c>
      <c r="K275" s="72">
        <f t="shared" si="57"/>
        <v>0</v>
      </c>
      <c r="L275" s="72">
        <f t="shared" si="58"/>
        <v>0</v>
      </c>
      <c r="M275" s="72">
        <f t="shared" ca="1" si="59"/>
        <v>1.3754533137595338E-4</v>
      </c>
      <c r="N275" s="72">
        <f t="shared" ca="1" si="60"/>
        <v>0</v>
      </c>
      <c r="O275" s="80">
        <f t="shared" ca="1" si="61"/>
        <v>0</v>
      </c>
      <c r="P275" s="72">
        <f t="shared" ca="1" si="62"/>
        <v>0</v>
      </c>
      <c r="Q275" s="72">
        <f t="shared" ca="1" si="63"/>
        <v>0</v>
      </c>
      <c r="R275" s="47">
        <f t="shared" ca="1" si="64"/>
        <v>-1.3754533137595338E-4</v>
      </c>
      <c r="S275" s="47"/>
      <c r="T275" s="47"/>
      <c r="U275" s="47"/>
      <c r="V275" s="47"/>
      <c r="W275" s="47"/>
      <c r="X275" s="47"/>
      <c r="Y275" s="47"/>
      <c r="Z275" s="47"/>
      <c r="AA275" s="47"/>
      <c r="AB275" s="47"/>
      <c r="AC275" s="47"/>
      <c r="AD275" s="47"/>
      <c r="AE275" s="47"/>
      <c r="AF275" s="47"/>
      <c r="AG275" s="47"/>
      <c r="AH275" s="47"/>
      <c r="AI275" s="47"/>
    </row>
    <row r="276" spans="1:35">
      <c r="A276" s="78"/>
      <c r="B276" s="78"/>
      <c r="C276" s="78"/>
      <c r="D276" s="79">
        <f t="shared" si="50"/>
        <v>0</v>
      </c>
      <c r="E276" s="79">
        <f t="shared" si="51"/>
        <v>0</v>
      </c>
      <c r="F276" s="72">
        <f t="shared" si="52"/>
        <v>0</v>
      </c>
      <c r="G276" s="72">
        <f t="shared" si="53"/>
        <v>0</v>
      </c>
      <c r="H276" s="72">
        <f t="shared" si="54"/>
        <v>0</v>
      </c>
      <c r="I276" s="72">
        <f t="shared" si="55"/>
        <v>0</v>
      </c>
      <c r="J276" s="72">
        <f t="shared" si="56"/>
        <v>0</v>
      </c>
      <c r="K276" s="72">
        <f t="shared" si="57"/>
        <v>0</v>
      </c>
      <c r="L276" s="72">
        <f t="shared" si="58"/>
        <v>0</v>
      </c>
      <c r="M276" s="72">
        <f t="shared" ca="1" si="59"/>
        <v>1.3754533137595338E-4</v>
      </c>
      <c r="N276" s="72">
        <f t="shared" ca="1" si="60"/>
        <v>0</v>
      </c>
      <c r="O276" s="80">
        <f t="shared" ca="1" si="61"/>
        <v>0</v>
      </c>
      <c r="P276" s="72">
        <f t="shared" ca="1" si="62"/>
        <v>0</v>
      </c>
      <c r="Q276" s="72">
        <f t="shared" ca="1" si="63"/>
        <v>0</v>
      </c>
      <c r="R276" s="47">
        <f t="shared" ca="1" si="64"/>
        <v>-1.3754533137595338E-4</v>
      </c>
      <c r="S276" s="47"/>
      <c r="T276" s="47"/>
      <c r="U276" s="47"/>
      <c r="V276" s="47"/>
      <c r="W276" s="47"/>
      <c r="X276" s="47"/>
      <c r="Y276" s="47"/>
      <c r="Z276" s="47"/>
      <c r="AA276" s="47"/>
      <c r="AB276" s="47"/>
      <c r="AC276" s="47"/>
      <c r="AD276" s="47"/>
      <c r="AE276" s="47"/>
      <c r="AF276" s="47"/>
      <c r="AG276" s="47"/>
      <c r="AH276" s="47"/>
      <c r="AI276" s="47"/>
    </row>
    <row r="277" spans="1:35">
      <c r="A277" s="78"/>
      <c r="B277" s="78"/>
      <c r="C277" s="78"/>
      <c r="D277" s="79">
        <f t="shared" ref="D277:D337" si="65">A277/A$18</f>
        <v>0</v>
      </c>
      <c r="E277" s="79">
        <f t="shared" ref="E277:E337" si="66">B277/B$18</f>
        <v>0</v>
      </c>
      <c r="F277" s="72">
        <f t="shared" ref="F277:F337" si="67">$C277*D277</f>
        <v>0</v>
      </c>
      <c r="G277" s="72">
        <f t="shared" ref="G277:G337" si="68">$C277*E277</f>
        <v>0</v>
      </c>
      <c r="H277" s="72">
        <f t="shared" ref="H277:H337" si="69">C277*D277*D277</f>
        <v>0</v>
      </c>
      <c r="I277" s="72">
        <f t="shared" ref="I277:I337" si="70">C277*D277*D277*D277</f>
        <v>0</v>
      </c>
      <c r="J277" s="72">
        <f t="shared" ref="J277:J337" si="71">C277*D277*D277*D277*D277</f>
        <v>0</v>
      </c>
      <c r="K277" s="72">
        <f t="shared" ref="K277:K337" si="72">C277*E277*D277</f>
        <v>0</v>
      </c>
      <c r="L277" s="72">
        <f t="shared" ref="L277:L337" si="73">C277*E277*D277*D277</f>
        <v>0</v>
      </c>
      <c r="M277" s="72">
        <f t="shared" ref="M277:M337" ca="1" si="74">+E$4+E$5*D277+E$6*D277^2</f>
        <v>1.3754533137595338E-4</v>
      </c>
      <c r="N277" s="72">
        <f t="shared" ref="N277:N337" ca="1" si="75">C277*(M277-E277)^2</f>
        <v>0</v>
      </c>
      <c r="O277" s="80">
        <f t="shared" ref="O277:O337" ca="1" si="76">(C277*O$1-O$2*F277+O$3*H277)^2</f>
        <v>0</v>
      </c>
      <c r="P277" s="72">
        <f t="shared" ref="P277:P337" ca="1" si="77">(-C277*O$2+O$4*F277-O$5*H277)^2</f>
        <v>0</v>
      </c>
      <c r="Q277" s="72">
        <f t="shared" ref="Q277:Q337" ca="1" si="78">+(C277*O$3-F277*O$5+H277*O$6)^2</f>
        <v>0</v>
      </c>
      <c r="R277" s="47">
        <f t="shared" ref="R277:R337" ca="1" si="79">+E277-M277</f>
        <v>-1.3754533137595338E-4</v>
      </c>
      <c r="S277" s="47"/>
      <c r="T277" s="47"/>
      <c r="U277" s="47"/>
      <c r="V277" s="47"/>
      <c r="W277" s="47"/>
      <c r="X277" s="47"/>
      <c r="Y277" s="47"/>
      <c r="Z277" s="47"/>
      <c r="AA277" s="47"/>
      <c r="AB277" s="47"/>
      <c r="AC277" s="47"/>
      <c r="AD277" s="47"/>
      <c r="AE277" s="47"/>
      <c r="AF277" s="47"/>
      <c r="AG277" s="47"/>
      <c r="AH277" s="47"/>
      <c r="AI277" s="47"/>
    </row>
    <row r="278" spans="1:35">
      <c r="A278" s="78"/>
      <c r="B278" s="78"/>
      <c r="C278" s="78"/>
      <c r="D278" s="79">
        <f t="shared" si="65"/>
        <v>0</v>
      </c>
      <c r="E278" s="79">
        <f t="shared" si="66"/>
        <v>0</v>
      </c>
      <c r="F278" s="72">
        <f t="shared" si="67"/>
        <v>0</v>
      </c>
      <c r="G278" s="72">
        <f t="shared" si="68"/>
        <v>0</v>
      </c>
      <c r="H278" s="72">
        <f t="shared" si="69"/>
        <v>0</v>
      </c>
      <c r="I278" s="72">
        <f t="shared" si="70"/>
        <v>0</v>
      </c>
      <c r="J278" s="72">
        <f t="shared" si="71"/>
        <v>0</v>
      </c>
      <c r="K278" s="72">
        <f t="shared" si="72"/>
        <v>0</v>
      </c>
      <c r="L278" s="72">
        <f t="shared" si="73"/>
        <v>0</v>
      </c>
      <c r="M278" s="72">
        <f t="shared" ca="1" si="74"/>
        <v>1.3754533137595338E-4</v>
      </c>
      <c r="N278" s="72">
        <f t="shared" ca="1" si="75"/>
        <v>0</v>
      </c>
      <c r="O278" s="80">
        <f t="shared" ca="1" si="76"/>
        <v>0</v>
      </c>
      <c r="P278" s="72">
        <f t="shared" ca="1" si="77"/>
        <v>0</v>
      </c>
      <c r="Q278" s="72">
        <f t="shared" ca="1" si="78"/>
        <v>0</v>
      </c>
      <c r="R278" s="47">
        <f t="shared" ca="1" si="79"/>
        <v>-1.3754533137595338E-4</v>
      </c>
      <c r="S278" s="47"/>
      <c r="T278" s="47"/>
      <c r="U278" s="47"/>
      <c r="V278" s="47"/>
      <c r="W278" s="47"/>
      <c r="X278" s="47"/>
      <c r="Y278" s="47"/>
      <c r="Z278" s="47"/>
      <c r="AA278" s="47"/>
      <c r="AB278" s="47"/>
      <c r="AC278" s="47"/>
      <c r="AD278" s="47"/>
      <c r="AE278" s="47"/>
      <c r="AF278" s="47"/>
      <c r="AG278" s="47"/>
      <c r="AH278" s="47"/>
      <c r="AI278" s="47"/>
    </row>
    <row r="279" spans="1:35">
      <c r="A279" s="78"/>
      <c r="B279" s="78"/>
      <c r="C279" s="78"/>
      <c r="D279" s="79">
        <f t="shared" si="65"/>
        <v>0</v>
      </c>
      <c r="E279" s="79">
        <f t="shared" si="66"/>
        <v>0</v>
      </c>
      <c r="F279" s="72">
        <f t="shared" si="67"/>
        <v>0</v>
      </c>
      <c r="G279" s="72">
        <f t="shared" si="68"/>
        <v>0</v>
      </c>
      <c r="H279" s="72">
        <f t="shared" si="69"/>
        <v>0</v>
      </c>
      <c r="I279" s="72">
        <f t="shared" si="70"/>
        <v>0</v>
      </c>
      <c r="J279" s="72">
        <f t="shared" si="71"/>
        <v>0</v>
      </c>
      <c r="K279" s="72">
        <f t="shared" si="72"/>
        <v>0</v>
      </c>
      <c r="L279" s="72">
        <f t="shared" si="73"/>
        <v>0</v>
      </c>
      <c r="M279" s="72">
        <f t="shared" ca="1" si="74"/>
        <v>1.3754533137595338E-4</v>
      </c>
      <c r="N279" s="72">
        <f t="shared" ca="1" si="75"/>
        <v>0</v>
      </c>
      <c r="O279" s="80">
        <f t="shared" ca="1" si="76"/>
        <v>0</v>
      </c>
      <c r="P279" s="72">
        <f t="shared" ca="1" si="77"/>
        <v>0</v>
      </c>
      <c r="Q279" s="72">
        <f t="shared" ca="1" si="78"/>
        <v>0</v>
      </c>
      <c r="R279" s="47">
        <f t="shared" ca="1" si="79"/>
        <v>-1.3754533137595338E-4</v>
      </c>
      <c r="S279" s="47"/>
      <c r="T279" s="47"/>
      <c r="U279" s="47"/>
      <c r="V279" s="47"/>
      <c r="W279" s="47"/>
      <c r="X279" s="47"/>
      <c r="Y279" s="47"/>
      <c r="Z279" s="47"/>
      <c r="AA279" s="47"/>
      <c r="AB279" s="47"/>
      <c r="AC279" s="47"/>
      <c r="AD279" s="47"/>
      <c r="AE279" s="47"/>
      <c r="AF279" s="47"/>
      <c r="AG279" s="47"/>
      <c r="AH279" s="47"/>
      <c r="AI279" s="47"/>
    </row>
    <row r="280" spans="1:35">
      <c r="A280" s="78"/>
      <c r="B280" s="78"/>
      <c r="C280" s="78"/>
      <c r="D280" s="79">
        <f t="shared" si="65"/>
        <v>0</v>
      </c>
      <c r="E280" s="79">
        <f t="shared" si="66"/>
        <v>0</v>
      </c>
      <c r="F280" s="72">
        <f t="shared" si="67"/>
        <v>0</v>
      </c>
      <c r="G280" s="72">
        <f t="shared" si="68"/>
        <v>0</v>
      </c>
      <c r="H280" s="72">
        <f t="shared" si="69"/>
        <v>0</v>
      </c>
      <c r="I280" s="72">
        <f t="shared" si="70"/>
        <v>0</v>
      </c>
      <c r="J280" s="72">
        <f t="shared" si="71"/>
        <v>0</v>
      </c>
      <c r="K280" s="72">
        <f t="shared" si="72"/>
        <v>0</v>
      </c>
      <c r="L280" s="72">
        <f t="shared" si="73"/>
        <v>0</v>
      </c>
      <c r="M280" s="72">
        <f t="shared" ca="1" si="74"/>
        <v>1.3754533137595338E-4</v>
      </c>
      <c r="N280" s="72">
        <f t="shared" ca="1" si="75"/>
        <v>0</v>
      </c>
      <c r="O280" s="80">
        <f t="shared" ca="1" si="76"/>
        <v>0</v>
      </c>
      <c r="P280" s="72">
        <f t="shared" ca="1" si="77"/>
        <v>0</v>
      </c>
      <c r="Q280" s="72">
        <f t="shared" ca="1" si="78"/>
        <v>0</v>
      </c>
      <c r="R280" s="47">
        <f t="shared" ca="1" si="79"/>
        <v>-1.3754533137595338E-4</v>
      </c>
      <c r="S280" s="47"/>
      <c r="T280" s="47"/>
      <c r="U280" s="47"/>
      <c r="V280" s="47"/>
      <c r="W280" s="47"/>
      <c r="X280" s="47"/>
      <c r="Y280" s="47"/>
      <c r="Z280" s="47"/>
      <c r="AA280" s="47"/>
      <c r="AB280" s="47"/>
      <c r="AC280" s="47"/>
      <c r="AD280" s="47"/>
      <c r="AE280" s="47"/>
      <c r="AF280" s="47"/>
      <c r="AG280" s="47"/>
      <c r="AH280" s="47"/>
      <c r="AI280" s="47"/>
    </row>
    <row r="281" spans="1:35">
      <c r="A281" s="78"/>
      <c r="B281" s="78"/>
      <c r="C281" s="78"/>
      <c r="D281" s="79">
        <f t="shared" si="65"/>
        <v>0</v>
      </c>
      <c r="E281" s="79">
        <f t="shared" si="66"/>
        <v>0</v>
      </c>
      <c r="F281" s="72">
        <f t="shared" si="67"/>
        <v>0</v>
      </c>
      <c r="G281" s="72">
        <f t="shared" si="68"/>
        <v>0</v>
      </c>
      <c r="H281" s="72">
        <f t="shared" si="69"/>
        <v>0</v>
      </c>
      <c r="I281" s="72">
        <f t="shared" si="70"/>
        <v>0</v>
      </c>
      <c r="J281" s="72">
        <f t="shared" si="71"/>
        <v>0</v>
      </c>
      <c r="K281" s="72">
        <f t="shared" si="72"/>
        <v>0</v>
      </c>
      <c r="L281" s="72">
        <f t="shared" si="73"/>
        <v>0</v>
      </c>
      <c r="M281" s="72">
        <f t="shared" ca="1" si="74"/>
        <v>1.3754533137595338E-4</v>
      </c>
      <c r="N281" s="72">
        <f t="shared" ca="1" si="75"/>
        <v>0</v>
      </c>
      <c r="O281" s="80">
        <f t="shared" ca="1" si="76"/>
        <v>0</v>
      </c>
      <c r="P281" s="72">
        <f t="shared" ca="1" si="77"/>
        <v>0</v>
      </c>
      <c r="Q281" s="72">
        <f t="shared" ca="1" si="78"/>
        <v>0</v>
      </c>
      <c r="R281" s="47">
        <f t="shared" ca="1" si="79"/>
        <v>-1.3754533137595338E-4</v>
      </c>
      <c r="S281" s="47"/>
      <c r="T281" s="47"/>
      <c r="U281" s="47"/>
      <c r="V281" s="47"/>
      <c r="W281" s="47"/>
      <c r="X281" s="47"/>
      <c r="Y281" s="47"/>
      <c r="Z281" s="47"/>
      <c r="AA281" s="47"/>
      <c r="AB281" s="47"/>
      <c r="AC281" s="47"/>
      <c r="AD281" s="47"/>
      <c r="AE281" s="47"/>
      <c r="AF281" s="47"/>
      <c r="AG281" s="47"/>
      <c r="AH281" s="47"/>
      <c r="AI281" s="47"/>
    </row>
    <row r="282" spans="1:35">
      <c r="A282" s="78"/>
      <c r="B282" s="78"/>
      <c r="C282" s="78"/>
      <c r="D282" s="79">
        <f t="shared" si="65"/>
        <v>0</v>
      </c>
      <c r="E282" s="79">
        <f t="shared" si="66"/>
        <v>0</v>
      </c>
      <c r="F282" s="72">
        <f t="shared" si="67"/>
        <v>0</v>
      </c>
      <c r="G282" s="72">
        <f t="shared" si="68"/>
        <v>0</v>
      </c>
      <c r="H282" s="72">
        <f t="shared" si="69"/>
        <v>0</v>
      </c>
      <c r="I282" s="72">
        <f t="shared" si="70"/>
        <v>0</v>
      </c>
      <c r="J282" s="72">
        <f t="shared" si="71"/>
        <v>0</v>
      </c>
      <c r="K282" s="72">
        <f t="shared" si="72"/>
        <v>0</v>
      </c>
      <c r="L282" s="72">
        <f t="shared" si="73"/>
        <v>0</v>
      </c>
      <c r="M282" s="72">
        <f t="shared" ca="1" si="74"/>
        <v>1.3754533137595338E-4</v>
      </c>
      <c r="N282" s="72">
        <f t="shared" ca="1" si="75"/>
        <v>0</v>
      </c>
      <c r="O282" s="80">
        <f t="shared" ca="1" si="76"/>
        <v>0</v>
      </c>
      <c r="P282" s="72">
        <f t="shared" ca="1" si="77"/>
        <v>0</v>
      </c>
      <c r="Q282" s="72">
        <f t="shared" ca="1" si="78"/>
        <v>0</v>
      </c>
      <c r="R282" s="47">
        <f t="shared" ca="1" si="79"/>
        <v>-1.3754533137595338E-4</v>
      </c>
      <c r="S282" s="47"/>
      <c r="T282" s="47"/>
      <c r="U282" s="47"/>
      <c r="V282" s="47"/>
      <c r="W282" s="47"/>
      <c r="X282" s="47"/>
      <c r="Y282" s="47"/>
      <c r="Z282" s="47"/>
      <c r="AA282" s="47"/>
      <c r="AB282" s="47"/>
      <c r="AC282" s="47"/>
      <c r="AD282" s="47"/>
      <c r="AE282" s="47"/>
      <c r="AF282" s="47"/>
      <c r="AG282" s="47"/>
      <c r="AH282" s="47"/>
      <c r="AI282" s="47"/>
    </row>
    <row r="283" spans="1:35">
      <c r="A283" s="78"/>
      <c r="B283" s="78"/>
      <c r="C283" s="78"/>
      <c r="D283" s="79">
        <f t="shared" si="65"/>
        <v>0</v>
      </c>
      <c r="E283" s="79">
        <f t="shared" si="66"/>
        <v>0</v>
      </c>
      <c r="F283" s="72">
        <f t="shared" si="67"/>
        <v>0</v>
      </c>
      <c r="G283" s="72">
        <f t="shared" si="68"/>
        <v>0</v>
      </c>
      <c r="H283" s="72">
        <f t="shared" si="69"/>
        <v>0</v>
      </c>
      <c r="I283" s="72">
        <f t="shared" si="70"/>
        <v>0</v>
      </c>
      <c r="J283" s="72">
        <f t="shared" si="71"/>
        <v>0</v>
      </c>
      <c r="K283" s="72">
        <f t="shared" si="72"/>
        <v>0</v>
      </c>
      <c r="L283" s="72">
        <f t="shared" si="73"/>
        <v>0</v>
      </c>
      <c r="M283" s="72">
        <f t="shared" ca="1" si="74"/>
        <v>1.3754533137595338E-4</v>
      </c>
      <c r="N283" s="72">
        <f t="shared" ca="1" si="75"/>
        <v>0</v>
      </c>
      <c r="O283" s="80">
        <f t="shared" ca="1" si="76"/>
        <v>0</v>
      </c>
      <c r="P283" s="72">
        <f t="shared" ca="1" si="77"/>
        <v>0</v>
      </c>
      <c r="Q283" s="72">
        <f t="shared" ca="1" si="78"/>
        <v>0</v>
      </c>
      <c r="R283" s="47">
        <f t="shared" ca="1" si="79"/>
        <v>-1.3754533137595338E-4</v>
      </c>
      <c r="S283" s="47"/>
      <c r="T283" s="47"/>
      <c r="U283" s="47"/>
      <c r="V283" s="47"/>
      <c r="W283" s="47"/>
      <c r="X283" s="47"/>
      <c r="Y283" s="47"/>
      <c r="Z283" s="47"/>
      <c r="AA283" s="47"/>
      <c r="AB283" s="47"/>
      <c r="AC283" s="47"/>
      <c r="AD283" s="47"/>
      <c r="AE283" s="47"/>
      <c r="AF283" s="47"/>
      <c r="AG283" s="47"/>
      <c r="AH283" s="47"/>
      <c r="AI283" s="47"/>
    </row>
    <row r="284" spans="1:35">
      <c r="A284" s="78"/>
      <c r="B284" s="78"/>
      <c r="C284" s="78"/>
      <c r="D284" s="79">
        <f t="shared" si="65"/>
        <v>0</v>
      </c>
      <c r="E284" s="79">
        <f t="shared" si="66"/>
        <v>0</v>
      </c>
      <c r="F284" s="72">
        <f t="shared" si="67"/>
        <v>0</v>
      </c>
      <c r="G284" s="72">
        <f t="shared" si="68"/>
        <v>0</v>
      </c>
      <c r="H284" s="72">
        <f t="shared" si="69"/>
        <v>0</v>
      </c>
      <c r="I284" s="72">
        <f t="shared" si="70"/>
        <v>0</v>
      </c>
      <c r="J284" s="72">
        <f t="shared" si="71"/>
        <v>0</v>
      </c>
      <c r="K284" s="72">
        <f t="shared" si="72"/>
        <v>0</v>
      </c>
      <c r="L284" s="72">
        <f t="shared" si="73"/>
        <v>0</v>
      </c>
      <c r="M284" s="72">
        <f t="shared" ca="1" si="74"/>
        <v>1.3754533137595338E-4</v>
      </c>
      <c r="N284" s="72">
        <f t="shared" ca="1" si="75"/>
        <v>0</v>
      </c>
      <c r="O284" s="80">
        <f t="shared" ca="1" si="76"/>
        <v>0</v>
      </c>
      <c r="P284" s="72">
        <f t="shared" ca="1" si="77"/>
        <v>0</v>
      </c>
      <c r="Q284" s="72">
        <f t="shared" ca="1" si="78"/>
        <v>0</v>
      </c>
      <c r="R284" s="47">
        <f t="shared" ca="1" si="79"/>
        <v>-1.3754533137595338E-4</v>
      </c>
      <c r="S284" s="47"/>
      <c r="T284" s="47"/>
      <c r="U284" s="47"/>
      <c r="V284" s="47"/>
      <c r="W284" s="47"/>
      <c r="X284" s="47"/>
      <c r="Y284" s="47"/>
      <c r="Z284" s="47"/>
      <c r="AA284" s="47"/>
      <c r="AB284" s="47"/>
      <c r="AC284" s="47"/>
      <c r="AD284" s="47"/>
      <c r="AE284" s="47"/>
      <c r="AF284" s="47"/>
      <c r="AG284" s="47"/>
      <c r="AH284" s="47"/>
      <c r="AI284" s="47"/>
    </row>
    <row r="285" spans="1:35">
      <c r="A285" s="78"/>
      <c r="B285" s="78"/>
      <c r="C285" s="78"/>
      <c r="D285" s="79">
        <f t="shared" si="65"/>
        <v>0</v>
      </c>
      <c r="E285" s="79">
        <f t="shared" si="66"/>
        <v>0</v>
      </c>
      <c r="F285" s="72">
        <f t="shared" si="67"/>
        <v>0</v>
      </c>
      <c r="G285" s="72">
        <f t="shared" si="68"/>
        <v>0</v>
      </c>
      <c r="H285" s="72">
        <f t="shared" si="69"/>
        <v>0</v>
      </c>
      <c r="I285" s="72">
        <f t="shared" si="70"/>
        <v>0</v>
      </c>
      <c r="J285" s="72">
        <f t="shared" si="71"/>
        <v>0</v>
      </c>
      <c r="K285" s="72">
        <f t="shared" si="72"/>
        <v>0</v>
      </c>
      <c r="L285" s="72">
        <f t="shared" si="73"/>
        <v>0</v>
      </c>
      <c r="M285" s="72">
        <f t="shared" ca="1" si="74"/>
        <v>1.3754533137595338E-4</v>
      </c>
      <c r="N285" s="72">
        <f t="shared" ca="1" si="75"/>
        <v>0</v>
      </c>
      <c r="O285" s="80">
        <f t="shared" ca="1" si="76"/>
        <v>0</v>
      </c>
      <c r="P285" s="72">
        <f t="shared" ca="1" si="77"/>
        <v>0</v>
      </c>
      <c r="Q285" s="72">
        <f t="shared" ca="1" si="78"/>
        <v>0</v>
      </c>
      <c r="R285" s="47">
        <f t="shared" ca="1" si="79"/>
        <v>-1.3754533137595338E-4</v>
      </c>
      <c r="S285" s="47"/>
      <c r="T285" s="47"/>
      <c r="U285" s="47"/>
      <c r="V285" s="47"/>
      <c r="W285" s="47"/>
      <c r="X285" s="47"/>
      <c r="Y285" s="47"/>
      <c r="Z285" s="47"/>
      <c r="AA285" s="47"/>
      <c r="AB285" s="47"/>
      <c r="AC285" s="47"/>
      <c r="AD285" s="47"/>
      <c r="AE285" s="47"/>
      <c r="AF285" s="47"/>
      <c r="AG285" s="47"/>
      <c r="AH285" s="47"/>
      <c r="AI285" s="47"/>
    </row>
    <row r="286" spans="1:35">
      <c r="A286" s="78"/>
      <c r="B286" s="78"/>
      <c r="C286" s="78"/>
      <c r="D286" s="79">
        <f t="shared" si="65"/>
        <v>0</v>
      </c>
      <c r="E286" s="79">
        <f t="shared" si="66"/>
        <v>0</v>
      </c>
      <c r="F286" s="72">
        <f t="shared" si="67"/>
        <v>0</v>
      </c>
      <c r="G286" s="72">
        <f t="shared" si="68"/>
        <v>0</v>
      </c>
      <c r="H286" s="72">
        <f t="shared" si="69"/>
        <v>0</v>
      </c>
      <c r="I286" s="72">
        <f t="shared" si="70"/>
        <v>0</v>
      </c>
      <c r="J286" s="72">
        <f t="shared" si="71"/>
        <v>0</v>
      </c>
      <c r="K286" s="72">
        <f t="shared" si="72"/>
        <v>0</v>
      </c>
      <c r="L286" s="72">
        <f t="shared" si="73"/>
        <v>0</v>
      </c>
      <c r="M286" s="72">
        <f t="shared" ca="1" si="74"/>
        <v>1.3754533137595338E-4</v>
      </c>
      <c r="N286" s="72">
        <f t="shared" ca="1" si="75"/>
        <v>0</v>
      </c>
      <c r="O286" s="80">
        <f t="shared" ca="1" si="76"/>
        <v>0</v>
      </c>
      <c r="P286" s="72">
        <f t="shared" ca="1" si="77"/>
        <v>0</v>
      </c>
      <c r="Q286" s="72">
        <f t="shared" ca="1" si="78"/>
        <v>0</v>
      </c>
      <c r="R286" s="47">
        <f t="shared" ca="1" si="79"/>
        <v>-1.3754533137595338E-4</v>
      </c>
      <c r="S286" s="47"/>
      <c r="T286" s="47"/>
      <c r="U286" s="47"/>
      <c r="V286" s="47"/>
      <c r="W286" s="47"/>
      <c r="X286" s="47"/>
      <c r="Y286" s="47"/>
      <c r="Z286" s="47"/>
      <c r="AA286" s="47"/>
      <c r="AB286" s="47"/>
      <c r="AC286" s="47"/>
      <c r="AD286" s="47"/>
      <c r="AE286" s="47"/>
      <c r="AF286" s="47"/>
      <c r="AG286" s="47"/>
      <c r="AH286" s="47"/>
      <c r="AI286" s="47"/>
    </row>
    <row r="287" spans="1:35">
      <c r="A287" s="78"/>
      <c r="B287" s="78"/>
      <c r="C287" s="78"/>
      <c r="D287" s="79">
        <f t="shared" si="65"/>
        <v>0</v>
      </c>
      <c r="E287" s="79">
        <f t="shared" si="66"/>
        <v>0</v>
      </c>
      <c r="F287" s="72">
        <f t="shared" si="67"/>
        <v>0</v>
      </c>
      <c r="G287" s="72">
        <f t="shared" si="68"/>
        <v>0</v>
      </c>
      <c r="H287" s="72">
        <f t="shared" si="69"/>
        <v>0</v>
      </c>
      <c r="I287" s="72">
        <f t="shared" si="70"/>
        <v>0</v>
      </c>
      <c r="J287" s="72">
        <f t="shared" si="71"/>
        <v>0</v>
      </c>
      <c r="K287" s="72">
        <f t="shared" si="72"/>
        <v>0</v>
      </c>
      <c r="L287" s="72">
        <f t="shared" si="73"/>
        <v>0</v>
      </c>
      <c r="M287" s="72">
        <f t="shared" ca="1" si="74"/>
        <v>1.3754533137595338E-4</v>
      </c>
      <c r="N287" s="72">
        <f t="shared" ca="1" si="75"/>
        <v>0</v>
      </c>
      <c r="O287" s="80">
        <f t="shared" ca="1" si="76"/>
        <v>0</v>
      </c>
      <c r="P287" s="72">
        <f t="shared" ca="1" si="77"/>
        <v>0</v>
      </c>
      <c r="Q287" s="72">
        <f t="shared" ca="1" si="78"/>
        <v>0</v>
      </c>
      <c r="R287" s="47">
        <f t="shared" ca="1" si="79"/>
        <v>-1.3754533137595338E-4</v>
      </c>
      <c r="S287" s="47"/>
      <c r="T287" s="47"/>
      <c r="U287" s="47"/>
      <c r="V287" s="47"/>
      <c r="W287" s="47"/>
      <c r="X287" s="47"/>
      <c r="Y287" s="47"/>
      <c r="Z287" s="47"/>
      <c r="AA287" s="47"/>
      <c r="AB287" s="47"/>
      <c r="AC287" s="47"/>
      <c r="AD287" s="47"/>
      <c r="AE287" s="47"/>
      <c r="AF287" s="47"/>
      <c r="AG287" s="47"/>
      <c r="AH287" s="47"/>
      <c r="AI287" s="47"/>
    </row>
    <row r="288" spans="1:35">
      <c r="A288" s="78"/>
      <c r="B288" s="78"/>
      <c r="C288" s="78"/>
      <c r="D288" s="79">
        <f t="shared" si="65"/>
        <v>0</v>
      </c>
      <c r="E288" s="79">
        <f t="shared" si="66"/>
        <v>0</v>
      </c>
      <c r="F288" s="72">
        <f t="shared" si="67"/>
        <v>0</v>
      </c>
      <c r="G288" s="72">
        <f t="shared" si="68"/>
        <v>0</v>
      </c>
      <c r="H288" s="72">
        <f t="shared" si="69"/>
        <v>0</v>
      </c>
      <c r="I288" s="72">
        <f t="shared" si="70"/>
        <v>0</v>
      </c>
      <c r="J288" s="72">
        <f t="shared" si="71"/>
        <v>0</v>
      </c>
      <c r="K288" s="72">
        <f t="shared" si="72"/>
        <v>0</v>
      </c>
      <c r="L288" s="72">
        <f t="shared" si="73"/>
        <v>0</v>
      </c>
      <c r="M288" s="72">
        <f t="shared" ca="1" si="74"/>
        <v>1.3754533137595338E-4</v>
      </c>
      <c r="N288" s="72">
        <f t="shared" ca="1" si="75"/>
        <v>0</v>
      </c>
      <c r="O288" s="80">
        <f t="shared" ca="1" si="76"/>
        <v>0</v>
      </c>
      <c r="P288" s="72">
        <f t="shared" ca="1" si="77"/>
        <v>0</v>
      </c>
      <c r="Q288" s="72">
        <f t="shared" ca="1" si="78"/>
        <v>0</v>
      </c>
      <c r="R288" s="47">
        <f t="shared" ca="1" si="79"/>
        <v>-1.3754533137595338E-4</v>
      </c>
      <c r="S288" s="47"/>
      <c r="T288" s="47"/>
      <c r="U288" s="47"/>
      <c r="V288" s="47"/>
      <c r="W288" s="47"/>
      <c r="X288" s="47"/>
      <c r="Y288" s="47"/>
      <c r="Z288" s="47"/>
      <c r="AA288" s="47"/>
      <c r="AB288" s="47"/>
      <c r="AC288" s="47"/>
      <c r="AD288" s="47"/>
      <c r="AE288" s="47"/>
      <c r="AF288" s="47"/>
      <c r="AG288" s="47"/>
      <c r="AH288" s="47"/>
      <c r="AI288" s="47"/>
    </row>
    <row r="289" spans="1:35">
      <c r="A289" s="78"/>
      <c r="B289" s="78"/>
      <c r="C289" s="78"/>
      <c r="D289" s="79">
        <f t="shared" si="65"/>
        <v>0</v>
      </c>
      <c r="E289" s="79">
        <f t="shared" si="66"/>
        <v>0</v>
      </c>
      <c r="F289" s="72">
        <f t="shared" si="67"/>
        <v>0</v>
      </c>
      <c r="G289" s="72">
        <f t="shared" si="68"/>
        <v>0</v>
      </c>
      <c r="H289" s="72">
        <f t="shared" si="69"/>
        <v>0</v>
      </c>
      <c r="I289" s="72">
        <f t="shared" si="70"/>
        <v>0</v>
      </c>
      <c r="J289" s="72">
        <f t="shared" si="71"/>
        <v>0</v>
      </c>
      <c r="K289" s="72">
        <f t="shared" si="72"/>
        <v>0</v>
      </c>
      <c r="L289" s="72">
        <f t="shared" si="73"/>
        <v>0</v>
      </c>
      <c r="M289" s="72">
        <f t="shared" ca="1" si="74"/>
        <v>1.3754533137595338E-4</v>
      </c>
      <c r="N289" s="72">
        <f t="shared" ca="1" si="75"/>
        <v>0</v>
      </c>
      <c r="O289" s="80">
        <f t="shared" ca="1" si="76"/>
        <v>0</v>
      </c>
      <c r="P289" s="72">
        <f t="shared" ca="1" si="77"/>
        <v>0</v>
      </c>
      <c r="Q289" s="72">
        <f t="shared" ca="1" si="78"/>
        <v>0</v>
      </c>
      <c r="R289" s="47">
        <f t="shared" ca="1" si="79"/>
        <v>-1.3754533137595338E-4</v>
      </c>
      <c r="S289" s="47"/>
      <c r="T289" s="47"/>
      <c r="U289" s="47"/>
      <c r="V289" s="47"/>
      <c r="W289" s="47"/>
      <c r="X289" s="47"/>
      <c r="Y289" s="47"/>
      <c r="Z289" s="47"/>
      <c r="AA289" s="47"/>
      <c r="AB289" s="47"/>
      <c r="AC289" s="47"/>
      <c r="AD289" s="47"/>
      <c r="AE289" s="47"/>
      <c r="AF289" s="47"/>
      <c r="AG289" s="47"/>
      <c r="AH289" s="47"/>
      <c r="AI289" s="47"/>
    </row>
    <row r="290" spans="1:35">
      <c r="A290" s="78"/>
      <c r="B290" s="78"/>
      <c r="C290" s="78"/>
      <c r="D290" s="79">
        <f t="shared" si="65"/>
        <v>0</v>
      </c>
      <c r="E290" s="79">
        <f t="shared" si="66"/>
        <v>0</v>
      </c>
      <c r="F290" s="72">
        <f t="shared" si="67"/>
        <v>0</v>
      </c>
      <c r="G290" s="72">
        <f t="shared" si="68"/>
        <v>0</v>
      </c>
      <c r="H290" s="72">
        <f t="shared" si="69"/>
        <v>0</v>
      </c>
      <c r="I290" s="72">
        <f t="shared" si="70"/>
        <v>0</v>
      </c>
      <c r="J290" s="72">
        <f t="shared" si="71"/>
        <v>0</v>
      </c>
      <c r="K290" s="72">
        <f t="shared" si="72"/>
        <v>0</v>
      </c>
      <c r="L290" s="72">
        <f t="shared" si="73"/>
        <v>0</v>
      </c>
      <c r="M290" s="72">
        <f t="shared" ca="1" si="74"/>
        <v>1.3754533137595338E-4</v>
      </c>
      <c r="N290" s="72">
        <f t="shared" ca="1" si="75"/>
        <v>0</v>
      </c>
      <c r="O290" s="80">
        <f t="shared" ca="1" si="76"/>
        <v>0</v>
      </c>
      <c r="P290" s="72">
        <f t="shared" ca="1" si="77"/>
        <v>0</v>
      </c>
      <c r="Q290" s="72">
        <f t="shared" ca="1" si="78"/>
        <v>0</v>
      </c>
      <c r="R290" s="47">
        <f t="shared" ca="1" si="79"/>
        <v>-1.3754533137595338E-4</v>
      </c>
      <c r="S290" s="47"/>
      <c r="T290" s="47"/>
      <c r="U290" s="47"/>
      <c r="V290" s="47"/>
      <c r="W290" s="47"/>
      <c r="X290" s="47"/>
      <c r="Y290" s="47"/>
      <c r="Z290" s="47"/>
      <c r="AA290" s="47"/>
      <c r="AB290" s="47"/>
      <c r="AC290" s="47"/>
      <c r="AD290" s="47"/>
      <c r="AE290" s="47"/>
      <c r="AF290" s="47"/>
      <c r="AG290" s="47"/>
      <c r="AH290" s="47"/>
      <c r="AI290" s="47"/>
    </row>
    <row r="291" spans="1:35">
      <c r="A291" s="78"/>
      <c r="B291" s="78"/>
      <c r="C291" s="78"/>
      <c r="D291" s="79">
        <f t="shared" si="65"/>
        <v>0</v>
      </c>
      <c r="E291" s="79">
        <f t="shared" si="66"/>
        <v>0</v>
      </c>
      <c r="F291" s="72">
        <f t="shared" si="67"/>
        <v>0</v>
      </c>
      <c r="G291" s="72">
        <f t="shared" si="68"/>
        <v>0</v>
      </c>
      <c r="H291" s="72">
        <f t="shared" si="69"/>
        <v>0</v>
      </c>
      <c r="I291" s="72">
        <f t="shared" si="70"/>
        <v>0</v>
      </c>
      <c r="J291" s="72">
        <f t="shared" si="71"/>
        <v>0</v>
      </c>
      <c r="K291" s="72">
        <f t="shared" si="72"/>
        <v>0</v>
      </c>
      <c r="L291" s="72">
        <f t="shared" si="73"/>
        <v>0</v>
      </c>
      <c r="M291" s="72">
        <f t="shared" ca="1" si="74"/>
        <v>1.3754533137595338E-4</v>
      </c>
      <c r="N291" s="72">
        <f t="shared" ca="1" si="75"/>
        <v>0</v>
      </c>
      <c r="O291" s="80">
        <f t="shared" ca="1" si="76"/>
        <v>0</v>
      </c>
      <c r="P291" s="72">
        <f t="shared" ca="1" si="77"/>
        <v>0</v>
      </c>
      <c r="Q291" s="72">
        <f t="shared" ca="1" si="78"/>
        <v>0</v>
      </c>
      <c r="R291" s="47">
        <f t="shared" ca="1" si="79"/>
        <v>-1.3754533137595338E-4</v>
      </c>
      <c r="S291" s="47"/>
      <c r="T291" s="47"/>
      <c r="U291" s="47"/>
      <c r="V291" s="47"/>
      <c r="W291" s="47"/>
      <c r="X291" s="47"/>
      <c r="Y291" s="47"/>
      <c r="Z291" s="47"/>
      <c r="AA291" s="47"/>
      <c r="AB291" s="47"/>
      <c r="AC291" s="47"/>
      <c r="AD291" s="47"/>
      <c r="AE291" s="47"/>
      <c r="AF291" s="47"/>
      <c r="AG291" s="47"/>
      <c r="AH291" s="47"/>
      <c r="AI291" s="47"/>
    </row>
    <row r="292" spans="1:35">
      <c r="A292" s="78"/>
      <c r="B292" s="78"/>
      <c r="C292" s="78"/>
      <c r="D292" s="79">
        <f t="shared" si="65"/>
        <v>0</v>
      </c>
      <c r="E292" s="79">
        <f t="shared" si="66"/>
        <v>0</v>
      </c>
      <c r="F292" s="72">
        <f t="shared" si="67"/>
        <v>0</v>
      </c>
      <c r="G292" s="72">
        <f t="shared" si="68"/>
        <v>0</v>
      </c>
      <c r="H292" s="72">
        <f t="shared" si="69"/>
        <v>0</v>
      </c>
      <c r="I292" s="72">
        <f t="shared" si="70"/>
        <v>0</v>
      </c>
      <c r="J292" s="72">
        <f t="shared" si="71"/>
        <v>0</v>
      </c>
      <c r="K292" s="72">
        <f t="shared" si="72"/>
        <v>0</v>
      </c>
      <c r="L292" s="72">
        <f t="shared" si="73"/>
        <v>0</v>
      </c>
      <c r="M292" s="72">
        <f t="shared" ca="1" si="74"/>
        <v>1.3754533137595338E-4</v>
      </c>
      <c r="N292" s="72">
        <f t="shared" ca="1" si="75"/>
        <v>0</v>
      </c>
      <c r="O292" s="80">
        <f t="shared" ca="1" si="76"/>
        <v>0</v>
      </c>
      <c r="P292" s="72">
        <f t="shared" ca="1" si="77"/>
        <v>0</v>
      </c>
      <c r="Q292" s="72">
        <f t="shared" ca="1" si="78"/>
        <v>0</v>
      </c>
      <c r="R292" s="47">
        <f t="shared" ca="1" si="79"/>
        <v>-1.3754533137595338E-4</v>
      </c>
      <c r="S292" s="47"/>
      <c r="T292" s="47"/>
      <c r="U292" s="47"/>
      <c r="V292" s="47"/>
      <c r="W292" s="47"/>
      <c r="X292" s="47"/>
      <c r="Y292" s="47"/>
      <c r="Z292" s="47"/>
      <c r="AA292" s="47"/>
      <c r="AB292" s="47"/>
      <c r="AC292" s="47"/>
      <c r="AD292" s="47"/>
      <c r="AE292" s="47"/>
      <c r="AF292" s="47"/>
      <c r="AG292" s="47"/>
      <c r="AH292" s="47"/>
      <c r="AI292" s="47"/>
    </row>
    <row r="293" spans="1:35">
      <c r="A293" s="78"/>
      <c r="B293" s="78"/>
      <c r="C293" s="78"/>
      <c r="D293" s="79">
        <f t="shared" si="65"/>
        <v>0</v>
      </c>
      <c r="E293" s="79">
        <f t="shared" si="66"/>
        <v>0</v>
      </c>
      <c r="F293" s="72">
        <f t="shared" si="67"/>
        <v>0</v>
      </c>
      <c r="G293" s="72">
        <f t="shared" si="68"/>
        <v>0</v>
      </c>
      <c r="H293" s="72">
        <f t="shared" si="69"/>
        <v>0</v>
      </c>
      <c r="I293" s="72">
        <f t="shared" si="70"/>
        <v>0</v>
      </c>
      <c r="J293" s="72">
        <f t="shared" si="71"/>
        <v>0</v>
      </c>
      <c r="K293" s="72">
        <f t="shared" si="72"/>
        <v>0</v>
      </c>
      <c r="L293" s="72">
        <f t="shared" si="73"/>
        <v>0</v>
      </c>
      <c r="M293" s="72">
        <f t="shared" ca="1" si="74"/>
        <v>1.3754533137595338E-4</v>
      </c>
      <c r="N293" s="72">
        <f t="shared" ca="1" si="75"/>
        <v>0</v>
      </c>
      <c r="O293" s="80">
        <f t="shared" ca="1" si="76"/>
        <v>0</v>
      </c>
      <c r="P293" s="72">
        <f t="shared" ca="1" si="77"/>
        <v>0</v>
      </c>
      <c r="Q293" s="72">
        <f t="shared" ca="1" si="78"/>
        <v>0</v>
      </c>
      <c r="R293" s="47">
        <f t="shared" ca="1" si="79"/>
        <v>-1.3754533137595338E-4</v>
      </c>
      <c r="S293" s="47"/>
      <c r="T293" s="47"/>
      <c r="U293" s="47"/>
      <c r="V293" s="47"/>
      <c r="W293" s="47"/>
      <c r="X293" s="47"/>
      <c r="Y293" s="47"/>
      <c r="Z293" s="47"/>
      <c r="AA293" s="47"/>
      <c r="AB293" s="47"/>
      <c r="AC293" s="47"/>
      <c r="AD293" s="47"/>
      <c r="AE293" s="47"/>
      <c r="AF293" s="47"/>
      <c r="AG293" s="47"/>
      <c r="AH293" s="47"/>
      <c r="AI293" s="47"/>
    </row>
    <row r="294" spans="1:35">
      <c r="A294" s="78"/>
      <c r="B294" s="78"/>
      <c r="C294" s="78"/>
      <c r="D294" s="79">
        <f t="shared" si="65"/>
        <v>0</v>
      </c>
      <c r="E294" s="79">
        <f t="shared" si="66"/>
        <v>0</v>
      </c>
      <c r="F294" s="72">
        <f t="shared" si="67"/>
        <v>0</v>
      </c>
      <c r="G294" s="72">
        <f t="shared" si="68"/>
        <v>0</v>
      </c>
      <c r="H294" s="72">
        <f t="shared" si="69"/>
        <v>0</v>
      </c>
      <c r="I294" s="72">
        <f t="shared" si="70"/>
        <v>0</v>
      </c>
      <c r="J294" s="72">
        <f t="shared" si="71"/>
        <v>0</v>
      </c>
      <c r="K294" s="72">
        <f t="shared" si="72"/>
        <v>0</v>
      </c>
      <c r="L294" s="72">
        <f t="shared" si="73"/>
        <v>0</v>
      </c>
      <c r="M294" s="72">
        <f t="shared" ca="1" si="74"/>
        <v>1.3754533137595338E-4</v>
      </c>
      <c r="N294" s="72">
        <f t="shared" ca="1" si="75"/>
        <v>0</v>
      </c>
      <c r="O294" s="80">
        <f t="shared" ca="1" si="76"/>
        <v>0</v>
      </c>
      <c r="P294" s="72">
        <f t="shared" ca="1" si="77"/>
        <v>0</v>
      </c>
      <c r="Q294" s="72">
        <f t="shared" ca="1" si="78"/>
        <v>0</v>
      </c>
      <c r="R294" s="47">
        <f t="shared" ca="1" si="79"/>
        <v>-1.3754533137595338E-4</v>
      </c>
      <c r="S294" s="47"/>
      <c r="T294" s="47"/>
      <c r="U294" s="47"/>
      <c r="V294" s="47"/>
      <c r="W294" s="47"/>
      <c r="X294" s="47"/>
      <c r="Y294" s="47"/>
      <c r="Z294" s="47"/>
      <c r="AA294" s="47"/>
      <c r="AB294" s="47"/>
      <c r="AC294" s="47"/>
      <c r="AD294" s="47"/>
      <c r="AE294" s="47"/>
      <c r="AF294" s="47"/>
      <c r="AG294" s="47"/>
      <c r="AH294" s="47"/>
      <c r="AI294" s="47"/>
    </row>
    <row r="295" spans="1:35">
      <c r="A295" s="78"/>
      <c r="B295" s="78"/>
      <c r="C295" s="78"/>
      <c r="D295" s="79">
        <f t="shared" si="65"/>
        <v>0</v>
      </c>
      <c r="E295" s="79">
        <f t="shared" si="66"/>
        <v>0</v>
      </c>
      <c r="F295" s="72">
        <f t="shared" si="67"/>
        <v>0</v>
      </c>
      <c r="G295" s="72">
        <f t="shared" si="68"/>
        <v>0</v>
      </c>
      <c r="H295" s="72">
        <f t="shared" si="69"/>
        <v>0</v>
      </c>
      <c r="I295" s="72">
        <f t="shared" si="70"/>
        <v>0</v>
      </c>
      <c r="J295" s="72">
        <f t="shared" si="71"/>
        <v>0</v>
      </c>
      <c r="K295" s="72">
        <f t="shared" si="72"/>
        <v>0</v>
      </c>
      <c r="L295" s="72">
        <f t="shared" si="73"/>
        <v>0</v>
      </c>
      <c r="M295" s="72">
        <f t="shared" ca="1" si="74"/>
        <v>1.3754533137595338E-4</v>
      </c>
      <c r="N295" s="72">
        <f t="shared" ca="1" si="75"/>
        <v>0</v>
      </c>
      <c r="O295" s="80">
        <f t="shared" ca="1" si="76"/>
        <v>0</v>
      </c>
      <c r="P295" s="72">
        <f t="shared" ca="1" si="77"/>
        <v>0</v>
      </c>
      <c r="Q295" s="72">
        <f t="shared" ca="1" si="78"/>
        <v>0</v>
      </c>
      <c r="R295" s="47">
        <f t="shared" ca="1" si="79"/>
        <v>-1.3754533137595338E-4</v>
      </c>
      <c r="S295" s="47"/>
      <c r="T295" s="47"/>
      <c r="U295" s="47"/>
      <c r="V295" s="47"/>
      <c r="W295" s="47"/>
      <c r="X295" s="47"/>
      <c r="Y295" s="47"/>
      <c r="Z295" s="47"/>
      <c r="AA295" s="47"/>
      <c r="AB295" s="47"/>
      <c r="AC295" s="47"/>
      <c r="AD295" s="47"/>
      <c r="AE295" s="47"/>
      <c r="AF295" s="47"/>
      <c r="AG295" s="47"/>
      <c r="AH295" s="47"/>
      <c r="AI295" s="47"/>
    </row>
    <row r="296" spans="1:35">
      <c r="A296" s="78"/>
      <c r="B296" s="78"/>
      <c r="C296" s="78"/>
      <c r="D296" s="79">
        <f t="shared" si="65"/>
        <v>0</v>
      </c>
      <c r="E296" s="79">
        <f t="shared" si="66"/>
        <v>0</v>
      </c>
      <c r="F296" s="72">
        <f t="shared" si="67"/>
        <v>0</v>
      </c>
      <c r="G296" s="72">
        <f t="shared" si="68"/>
        <v>0</v>
      </c>
      <c r="H296" s="72">
        <f t="shared" si="69"/>
        <v>0</v>
      </c>
      <c r="I296" s="72">
        <f t="shared" si="70"/>
        <v>0</v>
      </c>
      <c r="J296" s="72">
        <f t="shared" si="71"/>
        <v>0</v>
      </c>
      <c r="K296" s="72">
        <f t="shared" si="72"/>
        <v>0</v>
      </c>
      <c r="L296" s="72">
        <f t="shared" si="73"/>
        <v>0</v>
      </c>
      <c r="M296" s="72">
        <f t="shared" ca="1" si="74"/>
        <v>1.3754533137595338E-4</v>
      </c>
      <c r="N296" s="72">
        <f t="shared" ca="1" si="75"/>
        <v>0</v>
      </c>
      <c r="O296" s="80">
        <f t="shared" ca="1" si="76"/>
        <v>0</v>
      </c>
      <c r="P296" s="72">
        <f t="shared" ca="1" si="77"/>
        <v>0</v>
      </c>
      <c r="Q296" s="72">
        <f t="shared" ca="1" si="78"/>
        <v>0</v>
      </c>
      <c r="R296" s="47">
        <f t="shared" ca="1" si="79"/>
        <v>-1.3754533137595338E-4</v>
      </c>
      <c r="S296" s="47"/>
      <c r="T296" s="47"/>
      <c r="U296" s="47"/>
      <c r="V296" s="47"/>
      <c r="W296" s="47"/>
      <c r="X296" s="47"/>
      <c r="Y296" s="47"/>
      <c r="Z296" s="47"/>
      <c r="AA296" s="47"/>
      <c r="AB296" s="47"/>
      <c r="AC296" s="47"/>
      <c r="AD296" s="47"/>
      <c r="AE296" s="47"/>
      <c r="AF296" s="47"/>
      <c r="AG296" s="47"/>
      <c r="AH296" s="47"/>
      <c r="AI296" s="47"/>
    </row>
    <row r="297" spans="1:35">
      <c r="A297" s="78"/>
      <c r="B297" s="78"/>
      <c r="C297" s="78"/>
      <c r="D297" s="79">
        <f t="shared" si="65"/>
        <v>0</v>
      </c>
      <c r="E297" s="79">
        <f t="shared" si="66"/>
        <v>0</v>
      </c>
      <c r="F297" s="72">
        <f t="shared" si="67"/>
        <v>0</v>
      </c>
      <c r="G297" s="72">
        <f t="shared" si="68"/>
        <v>0</v>
      </c>
      <c r="H297" s="72">
        <f t="shared" si="69"/>
        <v>0</v>
      </c>
      <c r="I297" s="72">
        <f t="shared" si="70"/>
        <v>0</v>
      </c>
      <c r="J297" s="72">
        <f t="shared" si="71"/>
        <v>0</v>
      </c>
      <c r="K297" s="72">
        <f t="shared" si="72"/>
        <v>0</v>
      </c>
      <c r="L297" s="72">
        <f t="shared" si="73"/>
        <v>0</v>
      </c>
      <c r="M297" s="72">
        <f t="shared" ca="1" si="74"/>
        <v>1.3754533137595338E-4</v>
      </c>
      <c r="N297" s="72">
        <f t="shared" ca="1" si="75"/>
        <v>0</v>
      </c>
      <c r="O297" s="80">
        <f t="shared" ca="1" si="76"/>
        <v>0</v>
      </c>
      <c r="P297" s="72">
        <f t="shared" ca="1" si="77"/>
        <v>0</v>
      </c>
      <c r="Q297" s="72">
        <f t="shared" ca="1" si="78"/>
        <v>0</v>
      </c>
      <c r="R297" s="47">
        <f t="shared" ca="1" si="79"/>
        <v>-1.3754533137595338E-4</v>
      </c>
      <c r="S297" s="47"/>
      <c r="T297" s="47"/>
      <c r="U297" s="47"/>
      <c r="V297" s="47"/>
      <c r="W297" s="47"/>
      <c r="X297" s="47"/>
      <c r="Y297" s="47"/>
      <c r="Z297" s="47"/>
      <c r="AA297" s="47"/>
      <c r="AB297" s="47"/>
      <c r="AC297" s="47"/>
      <c r="AD297" s="47"/>
      <c r="AE297" s="47"/>
      <c r="AF297" s="47"/>
      <c r="AG297" s="47"/>
      <c r="AH297" s="47"/>
      <c r="AI297" s="47"/>
    </row>
    <row r="298" spans="1:35">
      <c r="A298" s="78"/>
      <c r="B298" s="78"/>
      <c r="C298" s="78"/>
      <c r="D298" s="79">
        <f t="shared" si="65"/>
        <v>0</v>
      </c>
      <c r="E298" s="79">
        <f t="shared" si="66"/>
        <v>0</v>
      </c>
      <c r="F298" s="72">
        <f t="shared" si="67"/>
        <v>0</v>
      </c>
      <c r="G298" s="72">
        <f t="shared" si="68"/>
        <v>0</v>
      </c>
      <c r="H298" s="72">
        <f t="shared" si="69"/>
        <v>0</v>
      </c>
      <c r="I298" s="72">
        <f t="shared" si="70"/>
        <v>0</v>
      </c>
      <c r="J298" s="72">
        <f t="shared" si="71"/>
        <v>0</v>
      </c>
      <c r="K298" s="72">
        <f t="shared" si="72"/>
        <v>0</v>
      </c>
      <c r="L298" s="72">
        <f t="shared" si="73"/>
        <v>0</v>
      </c>
      <c r="M298" s="72">
        <f t="shared" ca="1" si="74"/>
        <v>1.3754533137595338E-4</v>
      </c>
      <c r="N298" s="72">
        <f t="shared" ca="1" si="75"/>
        <v>0</v>
      </c>
      <c r="O298" s="80">
        <f t="shared" ca="1" si="76"/>
        <v>0</v>
      </c>
      <c r="P298" s="72">
        <f t="shared" ca="1" si="77"/>
        <v>0</v>
      </c>
      <c r="Q298" s="72">
        <f t="shared" ca="1" si="78"/>
        <v>0</v>
      </c>
      <c r="R298" s="47">
        <f t="shared" ca="1" si="79"/>
        <v>-1.3754533137595338E-4</v>
      </c>
      <c r="S298" s="47"/>
      <c r="T298" s="47"/>
      <c r="U298" s="47"/>
      <c r="V298" s="47"/>
      <c r="W298" s="47"/>
      <c r="X298" s="47"/>
      <c r="Y298" s="47"/>
      <c r="Z298" s="47"/>
      <c r="AA298" s="47"/>
      <c r="AB298" s="47"/>
      <c r="AC298" s="47"/>
      <c r="AD298" s="47"/>
      <c r="AE298" s="47"/>
      <c r="AF298" s="47"/>
      <c r="AG298" s="47"/>
      <c r="AH298" s="47"/>
      <c r="AI298" s="47"/>
    </row>
    <row r="299" spans="1:35">
      <c r="A299" s="78"/>
      <c r="B299" s="78"/>
      <c r="C299" s="78"/>
      <c r="D299" s="79">
        <f t="shared" si="65"/>
        <v>0</v>
      </c>
      <c r="E299" s="79">
        <f t="shared" si="66"/>
        <v>0</v>
      </c>
      <c r="F299" s="72">
        <f t="shared" si="67"/>
        <v>0</v>
      </c>
      <c r="G299" s="72">
        <f t="shared" si="68"/>
        <v>0</v>
      </c>
      <c r="H299" s="72">
        <f t="shared" si="69"/>
        <v>0</v>
      </c>
      <c r="I299" s="72">
        <f t="shared" si="70"/>
        <v>0</v>
      </c>
      <c r="J299" s="72">
        <f t="shared" si="71"/>
        <v>0</v>
      </c>
      <c r="K299" s="72">
        <f t="shared" si="72"/>
        <v>0</v>
      </c>
      <c r="L299" s="72">
        <f t="shared" si="73"/>
        <v>0</v>
      </c>
      <c r="M299" s="72">
        <f t="shared" ca="1" si="74"/>
        <v>1.3754533137595338E-4</v>
      </c>
      <c r="N299" s="72">
        <f t="shared" ca="1" si="75"/>
        <v>0</v>
      </c>
      <c r="O299" s="80">
        <f t="shared" ca="1" si="76"/>
        <v>0</v>
      </c>
      <c r="P299" s="72">
        <f t="shared" ca="1" si="77"/>
        <v>0</v>
      </c>
      <c r="Q299" s="72">
        <f t="shared" ca="1" si="78"/>
        <v>0</v>
      </c>
      <c r="R299" s="47">
        <f t="shared" ca="1" si="79"/>
        <v>-1.3754533137595338E-4</v>
      </c>
      <c r="S299" s="47"/>
      <c r="T299" s="47"/>
      <c r="U299" s="47"/>
      <c r="V299" s="47"/>
      <c r="W299" s="47"/>
      <c r="X299" s="47"/>
      <c r="Y299" s="47"/>
      <c r="Z299" s="47"/>
      <c r="AA299" s="47"/>
      <c r="AB299" s="47"/>
      <c r="AC299" s="47"/>
      <c r="AD299" s="47"/>
      <c r="AE299" s="47"/>
      <c r="AF299" s="47"/>
      <c r="AG299" s="47"/>
      <c r="AH299" s="47"/>
      <c r="AI299" s="47"/>
    </row>
    <row r="300" spans="1:35">
      <c r="A300" s="78"/>
      <c r="B300" s="78"/>
      <c r="C300" s="78"/>
      <c r="D300" s="79">
        <f t="shared" si="65"/>
        <v>0</v>
      </c>
      <c r="E300" s="79">
        <f t="shared" si="66"/>
        <v>0</v>
      </c>
      <c r="F300" s="72">
        <f t="shared" si="67"/>
        <v>0</v>
      </c>
      <c r="G300" s="72">
        <f t="shared" si="68"/>
        <v>0</v>
      </c>
      <c r="H300" s="72">
        <f t="shared" si="69"/>
        <v>0</v>
      </c>
      <c r="I300" s="72">
        <f t="shared" si="70"/>
        <v>0</v>
      </c>
      <c r="J300" s="72">
        <f t="shared" si="71"/>
        <v>0</v>
      </c>
      <c r="K300" s="72">
        <f t="shared" si="72"/>
        <v>0</v>
      </c>
      <c r="L300" s="72">
        <f t="shared" si="73"/>
        <v>0</v>
      </c>
      <c r="M300" s="72">
        <f t="shared" ca="1" si="74"/>
        <v>1.3754533137595338E-4</v>
      </c>
      <c r="N300" s="72">
        <f t="shared" ca="1" si="75"/>
        <v>0</v>
      </c>
      <c r="O300" s="80">
        <f t="shared" ca="1" si="76"/>
        <v>0</v>
      </c>
      <c r="P300" s="72">
        <f t="shared" ca="1" si="77"/>
        <v>0</v>
      </c>
      <c r="Q300" s="72">
        <f t="shared" ca="1" si="78"/>
        <v>0</v>
      </c>
      <c r="R300" s="47">
        <f t="shared" ca="1" si="79"/>
        <v>-1.3754533137595338E-4</v>
      </c>
      <c r="S300" s="47"/>
      <c r="T300" s="47"/>
      <c r="U300" s="47"/>
      <c r="V300" s="47"/>
      <c r="W300" s="47"/>
      <c r="X300" s="47"/>
      <c r="Y300" s="47"/>
      <c r="Z300" s="47"/>
      <c r="AA300" s="47"/>
      <c r="AB300" s="47"/>
      <c r="AC300" s="47"/>
      <c r="AD300" s="47"/>
      <c r="AE300" s="47"/>
      <c r="AF300" s="47"/>
      <c r="AG300" s="47"/>
      <c r="AH300" s="47"/>
      <c r="AI300" s="47"/>
    </row>
    <row r="301" spans="1:35">
      <c r="A301" s="78"/>
      <c r="B301" s="78"/>
      <c r="C301" s="78"/>
      <c r="D301" s="79">
        <f t="shared" si="65"/>
        <v>0</v>
      </c>
      <c r="E301" s="79">
        <f t="shared" si="66"/>
        <v>0</v>
      </c>
      <c r="F301" s="72">
        <f t="shared" si="67"/>
        <v>0</v>
      </c>
      <c r="G301" s="72">
        <f t="shared" si="68"/>
        <v>0</v>
      </c>
      <c r="H301" s="72">
        <f t="shared" si="69"/>
        <v>0</v>
      </c>
      <c r="I301" s="72">
        <f t="shared" si="70"/>
        <v>0</v>
      </c>
      <c r="J301" s="72">
        <f t="shared" si="71"/>
        <v>0</v>
      </c>
      <c r="K301" s="72">
        <f t="shared" si="72"/>
        <v>0</v>
      </c>
      <c r="L301" s="72">
        <f t="shared" si="73"/>
        <v>0</v>
      </c>
      <c r="M301" s="72">
        <f t="shared" ca="1" si="74"/>
        <v>1.3754533137595338E-4</v>
      </c>
      <c r="N301" s="72">
        <f t="shared" ca="1" si="75"/>
        <v>0</v>
      </c>
      <c r="O301" s="80">
        <f t="shared" ca="1" si="76"/>
        <v>0</v>
      </c>
      <c r="P301" s="72">
        <f t="shared" ca="1" si="77"/>
        <v>0</v>
      </c>
      <c r="Q301" s="72">
        <f t="shared" ca="1" si="78"/>
        <v>0</v>
      </c>
      <c r="R301" s="47">
        <f t="shared" ca="1" si="79"/>
        <v>-1.3754533137595338E-4</v>
      </c>
      <c r="S301" s="47"/>
      <c r="T301" s="47"/>
      <c r="U301" s="47"/>
      <c r="V301" s="47"/>
      <c r="W301" s="47"/>
      <c r="X301" s="47"/>
      <c r="Y301" s="47"/>
      <c r="Z301" s="47"/>
      <c r="AA301" s="47"/>
      <c r="AB301" s="47"/>
      <c r="AC301" s="47"/>
      <c r="AD301" s="47"/>
      <c r="AE301" s="47"/>
      <c r="AF301" s="47"/>
      <c r="AG301" s="47"/>
      <c r="AH301" s="47"/>
      <c r="AI301" s="47"/>
    </row>
    <row r="302" spans="1:35">
      <c r="A302" s="78"/>
      <c r="B302" s="78"/>
      <c r="C302" s="78"/>
      <c r="D302" s="79">
        <f t="shared" si="65"/>
        <v>0</v>
      </c>
      <c r="E302" s="79">
        <f t="shared" si="66"/>
        <v>0</v>
      </c>
      <c r="F302" s="72">
        <f t="shared" si="67"/>
        <v>0</v>
      </c>
      <c r="G302" s="72">
        <f t="shared" si="68"/>
        <v>0</v>
      </c>
      <c r="H302" s="72">
        <f t="shared" si="69"/>
        <v>0</v>
      </c>
      <c r="I302" s="72">
        <f t="shared" si="70"/>
        <v>0</v>
      </c>
      <c r="J302" s="72">
        <f t="shared" si="71"/>
        <v>0</v>
      </c>
      <c r="K302" s="72">
        <f t="shared" si="72"/>
        <v>0</v>
      </c>
      <c r="L302" s="72">
        <f t="shared" si="73"/>
        <v>0</v>
      </c>
      <c r="M302" s="72">
        <f t="shared" ca="1" si="74"/>
        <v>1.3754533137595338E-4</v>
      </c>
      <c r="N302" s="72">
        <f t="shared" ca="1" si="75"/>
        <v>0</v>
      </c>
      <c r="O302" s="80">
        <f t="shared" ca="1" si="76"/>
        <v>0</v>
      </c>
      <c r="P302" s="72">
        <f t="shared" ca="1" si="77"/>
        <v>0</v>
      </c>
      <c r="Q302" s="72">
        <f t="shared" ca="1" si="78"/>
        <v>0</v>
      </c>
      <c r="R302" s="47">
        <f t="shared" ca="1" si="79"/>
        <v>-1.3754533137595338E-4</v>
      </c>
      <c r="S302" s="47"/>
      <c r="T302" s="47"/>
      <c r="U302" s="47"/>
      <c r="V302" s="47"/>
      <c r="W302" s="47"/>
      <c r="X302" s="47"/>
      <c r="Y302" s="47"/>
      <c r="Z302" s="47"/>
      <c r="AA302" s="47"/>
      <c r="AB302" s="47"/>
      <c r="AC302" s="47"/>
      <c r="AD302" s="47"/>
      <c r="AE302" s="47"/>
      <c r="AF302" s="47"/>
      <c r="AG302" s="47"/>
      <c r="AH302" s="47"/>
      <c r="AI302" s="47"/>
    </row>
    <row r="303" spans="1:35">
      <c r="A303" s="78"/>
      <c r="B303" s="78"/>
      <c r="C303" s="78"/>
      <c r="D303" s="79">
        <f t="shared" si="65"/>
        <v>0</v>
      </c>
      <c r="E303" s="79">
        <f t="shared" si="66"/>
        <v>0</v>
      </c>
      <c r="F303" s="72">
        <f t="shared" si="67"/>
        <v>0</v>
      </c>
      <c r="G303" s="72">
        <f t="shared" si="68"/>
        <v>0</v>
      </c>
      <c r="H303" s="72">
        <f t="shared" si="69"/>
        <v>0</v>
      </c>
      <c r="I303" s="72">
        <f t="shared" si="70"/>
        <v>0</v>
      </c>
      <c r="J303" s="72">
        <f t="shared" si="71"/>
        <v>0</v>
      </c>
      <c r="K303" s="72">
        <f t="shared" si="72"/>
        <v>0</v>
      </c>
      <c r="L303" s="72">
        <f t="shared" si="73"/>
        <v>0</v>
      </c>
      <c r="M303" s="72">
        <f t="shared" ca="1" si="74"/>
        <v>1.3754533137595338E-4</v>
      </c>
      <c r="N303" s="72">
        <f t="shared" ca="1" si="75"/>
        <v>0</v>
      </c>
      <c r="O303" s="80">
        <f t="shared" ca="1" si="76"/>
        <v>0</v>
      </c>
      <c r="P303" s="72">
        <f t="shared" ca="1" si="77"/>
        <v>0</v>
      </c>
      <c r="Q303" s="72">
        <f t="shared" ca="1" si="78"/>
        <v>0</v>
      </c>
      <c r="R303" s="47">
        <f t="shared" ca="1" si="79"/>
        <v>-1.3754533137595338E-4</v>
      </c>
      <c r="S303" s="47"/>
      <c r="T303" s="47"/>
      <c r="U303" s="47"/>
      <c r="V303" s="47"/>
      <c r="W303" s="47"/>
      <c r="X303" s="47"/>
      <c r="Y303" s="47"/>
      <c r="Z303" s="47"/>
      <c r="AA303" s="47"/>
      <c r="AB303" s="47"/>
      <c r="AC303" s="47"/>
      <c r="AD303" s="47"/>
      <c r="AE303" s="47"/>
      <c r="AF303" s="47"/>
      <c r="AG303" s="47"/>
      <c r="AH303" s="47"/>
      <c r="AI303" s="47"/>
    </row>
    <row r="304" spans="1:35">
      <c r="A304" s="78"/>
      <c r="B304" s="78"/>
      <c r="C304" s="78"/>
      <c r="D304" s="79">
        <f t="shared" si="65"/>
        <v>0</v>
      </c>
      <c r="E304" s="79">
        <f t="shared" si="66"/>
        <v>0</v>
      </c>
      <c r="F304" s="72">
        <f t="shared" si="67"/>
        <v>0</v>
      </c>
      <c r="G304" s="72">
        <f t="shared" si="68"/>
        <v>0</v>
      </c>
      <c r="H304" s="72">
        <f t="shared" si="69"/>
        <v>0</v>
      </c>
      <c r="I304" s="72">
        <f t="shared" si="70"/>
        <v>0</v>
      </c>
      <c r="J304" s="72">
        <f t="shared" si="71"/>
        <v>0</v>
      </c>
      <c r="K304" s="72">
        <f t="shared" si="72"/>
        <v>0</v>
      </c>
      <c r="L304" s="72">
        <f t="shared" si="73"/>
        <v>0</v>
      </c>
      <c r="M304" s="72">
        <f t="shared" ca="1" si="74"/>
        <v>1.3754533137595338E-4</v>
      </c>
      <c r="N304" s="72">
        <f t="shared" ca="1" si="75"/>
        <v>0</v>
      </c>
      <c r="O304" s="80">
        <f t="shared" ca="1" si="76"/>
        <v>0</v>
      </c>
      <c r="P304" s="72">
        <f t="shared" ca="1" si="77"/>
        <v>0</v>
      </c>
      <c r="Q304" s="72">
        <f t="shared" ca="1" si="78"/>
        <v>0</v>
      </c>
      <c r="R304" s="47">
        <f t="shared" ca="1" si="79"/>
        <v>-1.3754533137595338E-4</v>
      </c>
      <c r="S304" s="47"/>
      <c r="T304" s="47"/>
      <c r="U304" s="47"/>
      <c r="V304" s="47"/>
      <c r="W304" s="47"/>
      <c r="X304" s="47"/>
      <c r="Y304" s="47"/>
      <c r="Z304" s="47"/>
      <c r="AA304" s="47"/>
      <c r="AB304" s="47"/>
      <c r="AC304" s="47"/>
      <c r="AD304" s="47"/>
      <c r="AE304" s="47"/>
      <c r="AF304" s="47"/>
      <c r="AG304" s="47"/>
      <c r="AH304" s="47"/>
      <c r="AI304" s="47"/>
    </row>
    <row r="305" spans="1:35">
      <c r="A305" s="78"/>
      <c r="B305" s="78"/>
      <c r="C305" s="78"/>
      <c r="D305" s="79">
        <f t="shared" si="65"/>
        <v>0</v>
      </c>
      <c r="E305" s="79">
        <f t="shared" si="66"/>
        <v>0</v>
      </c>
      <c r="F305" s="72">
        <f t="shared" si="67"/>
        <v>0</v>
      </c>
      <c r="G305" s="72">
        <f t="shared" si="68"/>
        <v>0</v>
      </c>
      <c r="H305" s="72">
        <f t="shared" si="69"/>
        <v>0</v>
      </c>
      <c r="I305" s="72">
        <f t="shared" si="70"/>
        <v>0</v>
      </c>
      <c r="J305" s="72">
        <f t="shared" si="71"/>
        <v>0</v>
      </c>
      <c r="K305" s="72">
        <f t="shared" si="72"/>
        <v>0</v>
      </c>
      <c r="L305" s="72">
        <f t="shared" si="73"/>
        <v>0</v>
      </c>
      <c r="M305" s="72">
        <f t="shared" ca="1" si="74"/>
        <v>1.3754533137595338E-4</v>
      </c>
      <c r="N305" s="72">
        <f t="shared" ca="1" si="75"/>
        <v>0</v>
      </c>
      <c r="O305" s="80">
        <f t="shared" ca="1" si="76"/>
        <v>0</v>
      </c>
      <c r="P305" s="72">
        <f t="shared" ca="1" si="77"/>
        <v>0</v>
      </c>
      <c r="Q305" s="72">
        <f t="shared" ca="1" si="78"/>
        <v>0</v>
      </c>
      <c r="R305" s="47">
        <f t="shared" ca="1" si="79"/>
        <v>-1.3754533137595338E-4</v>
      </c>
      <c r="S305" s="47"/>
      <c r="T305" s="47"/>
      <c r="U305" s="47"/>
      <c r="V305" s="47"/>
      <c r="W305" s="47"/>
      <c r="X305" s="47"/>
      <c r="Y305" s="47"/>
      <c r="Z305" s="47"/>
      <c r="AA305" s="47"/>
      <c r="AB305" s="47"/>
      <c r="AC305" s="47"/>
      <c r="AD305" s="47"/>
      <c r="AE305" s="47"/>
      <c r="AF305" s="47"/>
      <c r="AG305" s="47"/>
      <c r="AH305" s="47"/>
      <c r="AI305" s="47"/>
    </row>
    <row r="306" spans="1:35">
      <c r="A306" s="78"/>
      <c r="B306" s="78"/>
      <c r="C306" s="78"/>
      <c r="D306" s="79">
        <f t="shared" si="65"/>
        <v>0</v>
      </c>
      <c r="E306" s="79">
        <f t="shared" si="66"/>
        <v>0</v>
      </c>
      <c r="F306" s="72">
        <f t="shared" si="67"/>
        <v>0</v>
      </c>
      <c r="G306" s="72">
        <f t="shared" si="68"/>
        <v>0</v>
      </c>
      <c r="H306" s="72">
        <f t="shared" si="69"/>
        <v>0</v>
      </c>
      <c r="I306" s="72">
        <f t="shared" si="70"/>
        <v>0</v>
      </c>
      <c r="J306" s="72">
        <f t="shared" si="71"/>
        <v>0</v>
      </c>
      <c r="K306" s="72">
        <f t="shared" si="72"/>
        <v>0</v>
      </c>
      <c r="L306" s="72">
        <f t="shared" si="73"/>
        <v>0</v>
      </c>
      <c r="M306" s="72">
        <f t="shared" ca="1" si="74"/>
        <v>1.3754533137595338E-4</v>
      </c>
      <c r="N306" s="72">
        <f t="shared" ca="1" si="75"/>
        <v>0</v>
      </c>
      <c r="O306" s="80">
        <f t="shared" ca="1" si="76"/>
        <v>0</v>
      </c>
      <c r="P306" s="72">
        <f t="shared" ca="1" si="77"/>
        <v>0</v>
      </c>
      <c r="Q306" s="72">
        <f t="shared" ca="1" si="78"/>
        <v>0</v>
      </c>
      <c r="R306" s="47">
        <f t="shared" ca="1" si="79"/>
        <v>-1.3754533137595338E-4</v>
      </c>
      <c r="S306" s="47"/>
      <c r="T306" s="47"/>
      <c r="U306" s="47"/>
      <c r="V306" s="47"/>
      <c r="W306" s="47"/>
      <c r="X306" s="47"/>
      <c r="Y306" s="47"/>
      <c r="Z306" s="47"/>
      <c r="AA306" s="47"/>
      <c r="AB306" s="47"/>
      <c r="AC306" s="47"/>
      <c r="AD306" s="47"/>
      <c r="AE306" s="47"/>
      <c r="AF306" s="47"/>
      <c r="AG306" s="47"/>
      <c r="AH306" s="47"/>
      <c r="AI306" s="47"/>
    </row>
    <row r="307" spans="1:35">
      <c r="A307" s="78"/>
      <c r="B307" s="78"/>
      <c r="C307" s="78"/>
      <c r="D307" s="79">
        <f t="shared" si="65"/>
        <v>0</v>
      </c>
      <c r="E307" s="79">
        <f t="shared" si="66"/>
        <v>0</v>
      </c>
      <c r="F307" s="72">
        <f t="shared" si="67"/>
        <v>0</v>
      </c>
      <c r="G307" s="72">
        <f t="shared" si="68"/>
        <v>0</v>
      </c>
      <c r="H307" s="72">
        <f t="shared" si="69"/>
        <v>0</v>
      </c>
      <c r="I307" s="72">
        <f t="shared" si="70"/>
        <v>0</v>
      </c>
      <c r="J307" s="72">
        <f t="shared" si="71"/>
        <v>0</v>
      </c>
      <c r="K307" s="72">
        <f t="shared" si="72"/>
        <v>0</v>
      </c>
      <c r="L307" s="72">
        <f t="shared" si="73"/>
        <v>0</v>
      </c>
      <c r="M307" s="72">
        <f t="shared" ca="1" si="74"/>
        <v>1.3754533137595338E-4</v>
      </c>
      <c r="N307" s="72">
        <f t="shared" ca="1" si="75"/>
        <v>0</v>
      </c>
      <c r="O307" s="80">
        <f t="shared" ca="1" si="76"/>
        <v>0</v>
      </c>
      <c r="P307" s="72">
        <f t="shared" ca="1" si="77"/>
        <v>0</v>
      </c>
      <c r="Q307" s="72">
        <f t="shared" ca="1" si="78"/>
        <v>0</v>
      </c>
      <c r="R307" s="47">
        <f t="shared" ca="1" si="79"/>
        <v>-1.3754533137595338E-4</v>
      </c>
      <c r="S307" s="47"/>
      <c r="T307" s="47"/>
      <c r="U307" s="47"/>
      <c r="V307" s="47"/>
      <c r="W307" s="47"/>
      <c r="X307" s="47"/>
      <c r="Y307" s="47"/>
      <c r="Z307" s="47"/>
      <c r="AA307" s="47"/>
      <c r="AB307" s="47"/>
      <c r="AC307" s="47"/>
      <c r="AD307" s="47"/>
      <c r="AE307" s="47"/>
      <c r="AF307" s="47"/>
      <c r="AG307" s="47"/>
      <c r="AH307" s="47"/>
      <c r="AI307" s="47"/>
    </row>
    <row r="308" spans="1:35">
      <c r="A308" s="78"/>
      <c r="B308" s="78"/>
      <c r="C308" s="78"/>
      <c r="D308" s="79">
        <f t="shared" si="65"/>
        <v>0</v>
      </c>
      <c r="E308" s="79">
        <f t="shared" si="66"/>
        <v>0</v>
      </c>
      <c r="F308" s="72">
        <f t="shared" si="67"/>
        <v>0</v>
      </c>
      <c r="G308" s="72">
        <f t="shared" si="68"/>
        <v>0</v>
      </c>
      <c r="H308" s="72">
        <f t="shared" si="69"/>
        <v>0</v>
      </c>
      <c r="I308" s="72">
        <f t="shared" si="70"/>
        <v>0</v>
      </c>
      <c r="J308" s="72">
        <f t="shared" si="71"/>
        <v>0</v>
      </c>
      <c r="K308" s="72">
        <f t="shared" si="72"/>
        <v>0</v>
      </c>
      <c r="L308" s="72">
        <f t="shared" si="73"/>
        <v>0</v>
      </c>
      <c r="M308" s="72">
        <f t="shared" ca="1" si="74"/>
        <v>1.3754533137595338E-4</v>
      </c>
      <c r="N308" s="72">
        <f t="shared" ca="1" si="75"/>
        <v>0</v>
      </c>
      <c r="O308" s="80">
        <f t="shared" ca="1" si="76"/>
        <v>0</v>
      </c>
      <c r="P308" s="72">
        <f t="shared" ca="1" si="77"/>
        <v>0</v>
      </c>
      <c r="Q308" s="72">
        <f t="shared" ca="1" si="78"/>
        <v>0</v>
      </c>
      <c r="R308" s="47">
        <f t="shared" ca="1" si="79"/>
        <v>-1.3754533137595338E-4</v>
      </c>
      <c r="S308" s="47"/>
      <c r="T308" s="47"/>
      <c r="U308" s="47"/>
      <c r="V308" s="47"/>
      <c r="W308" s="47"/>
      <c r="X308" s="47"/>
      <c r="Y308" s="47"/>
      <c r="Z308" s="47"/>
      <c r="AA308" s="47"/>
      <c r="AB308" s="47"/>
      <c r="AC308" s="47"/>
      <c r="AD308" s="47"/>
      <c r="AE308" s="47"/>
      <c r="AF308" s="47"/>
      <c r="AG308" s="47"/>
      <c r="AH308" s="47"/>
      <c r="AI308" s="47"/>
    </row>
    <row r="309" spans="1:35">
      <c r="A309" s="78"/>
      <c r="B309" s="78"/>
      <c r="C309" s="78"/>
      <c r="D309" s="79">
        <f t="shared" si="65"/>
        <v>0</v>
      </c>
      <c r="E309" s="79">
        <f t="shared" si="66"/>
        <v>0</v>
      </c>
      <c r="F309" s="72">
        <f t="shared" si="67"/>
        <v>0</v>
      </c>
      <c r="G309" s="72">
        <f t="shared" si="68"/>
        <v>0</v>
      </c>
      <c r="H309" s="72">
        <f t="shared" si="69"/>
        <v>0</v>
      </c>
      <c r="I309" s="72">
        <f t="shared" si="70"/>
        <v>0</v>
      </c>
      <c r="J309" s="72">
        <f t="shared" si="71"/>
        <v>0</v>
      </c>
      <c r="K309" s="72">
        <f t="shared" si="72"/>
        <v>0</v>
      </c>
      <c r="L309" s="72">
        <f t="shared" si="73"/>
        <v>0</v>
      </c>
      <c r="M309" s="72">
        <f t="shared" ca="1" si="74"/>
        <v>1.3754533137595338E-4</v>
      </c>
      <c r="N309" s="72">
        <f t="shared" ca="1" si="75"/>
        <v>0</v>
      </c>
      <c r="O309" s="80">
        <f t="shared" ca="1" si="76"/>
        <v>0</v>
      </c>
      <c r="P309" s="72">
        <f t="shared" ca="1" si="77"/>
        <v>0</v>
      </c>
      <c r="Q309" s="72">
        <f t="shared" ca="1" si="78"/>
        <v>0</v>
      </c>
      <c r="R309" s="47">
        <f t="shared" ca="1" si="79"/>
        <v>-1.3754533137595338E-4</v>
      </c>
      <c r="S309" s="47"/>
      <c r="T309" s="47"/>
      <c r="U309" s="47"/>
      <c r="V309" s="47"/>
      <c r="W309" s="47"/>
      <c r="X309" s="47"/>
      <c r="Y309" s="47"/>
      <c r="Z309" s="47"/>
      <c r="AA309" s="47"/>
      <c r="AB309" s="47"/>
      <c r="AC309" s="47"/>
      <c r="AD309" s="47"/>
      <c r="AE309" s="47"/>
      <c r="AF309" s="47"/>
      <c r="AG309" s="47"/>
      <c r="AH309" s="47"/>
      <c r="AI309" s="47"/>
    </row>
    <row r="310" spans="1:35">
      <c r="A310" s="78"/>
      <c r="B310" s="78"/>
      <c r="C310" s="78"/>
      <c r="D310" s="79">
        <f t="shared" si="65"/>
        <v>0</v>
      </c>
      <c r="E310" s="79">
        <f t="shared" si="66"/>
        <v>0</v>
      </c>
      <c r="F310" s="72">
        <f t="shared" si="67"/>
        <v>0</v>
      </c>
      <c r="G310" s="72">
        <f t="shared" si="68"/>
        <v>0</v>
      </c>
      <c r="H310" s="72">
        <f t="shared" si="69"/>
        <v>0</v>
      </c>
      <c r="I310" s="72">
        <f t="shared" si="70"/>
        <v>0</v>
      </c>
      <c r="J310" s="72">
        <f t="shared" si="71"/>
        <v>0</v>
      </c>
      <c r="K310" s="72">
        <f t="shared" si="72"/>
        <v>0</v>
      </c>
      <c r="L310" s="72">
        <f t="shared" si="73"/>
        <v>0</v>
      </c>
      <c r="M310" s="72">
        <f t="shared" ca="1" si="74"/>
        <v>1.3754533137595338E-4</v>
      </c>
      <c r="N310" s="72">
        <f t="shared" ca="1" si="75"/>
        <v>0</v>
      </c>
      <c r="O310" s="80">
        <f t="shared" ca="1" si="76"/>
        <v>0</v>
      </c>
      <c r="P310" s="72">
        <f t="shared" ca="1" si="77"/>
        <v>0</v>
      </c>
      <c r="Q310" s="72">
        <f t="shared" ca="1" si="78"/>
        <v>0</v>
      </c>
      <c r="R310" s="47">
        <f t="shared" ca="1" si="79"/>
        <v>-1.3754533137595338E-4</v>
      </c>
      <c r="S310" s="47"/>
      <c r="T310" s="47"/>
      <c r="U310" s="47"/>
      <c r="V310" s="47"/>
      <c r="W310" s="47"/>
      <c r="X310" s="47"/>
      <c r="Y310" s="47"/>
      <c r="Z310" s="47"/>
      <c r="AA310" s="47"/>
      <c r="AB310" s="47"/>
      <c r="AC310" s="47"/>
      <c r="AD310" s="47"/>
      <c r="AE310" s="47"/>
      <c r="AF310" s="47"/>
      <c r="AG310" s="47"/>
      <c r="AH310" s="47"/>
      <c r="AI310" s="47"/>
    </row>
    <row r="311" spans="1:35">
      <c r="A311" s="78"/>
      <c r="B311" s="78"/>
      <c r="C311" s="78"/>
      <c r="D311" s="79">
        <f t="shared" si="65"/>
        <v>0</v>
      </c>
      <c r="E311" s="79">
        <f t="shared" si="66"/>
        <v>0</v>
      </c>
      <c r="F311" s="72">
        <f t="shared" si="67"/>
        <v>0</v>
      </c>
      <c r="G311" s="72">
        <f t="shared" si="68"/>
        <v>0</v>
      </c>
      <c r="H311" s="72">
        <f t="shared" si="69"/>
        <v>0</v>
      </c>
      <c r="I311" s="72">
        <f t="shared" si="70"/>
        <v>0</v>
      </c>
      <c r="J311" s="72">
        <f t="shared" si="71"/>
        <v>0</v>
      </c>
      <c r="K311" s="72">
        <f t="shared" si="72"/>
        <v>0</v>
      </c>
      <c r="L311" s="72">
        <f t="shared" si="73"/>
        <v>0</v>
      </c>
      <c r="M311" s="72">
        <f t="shared" ca="1" si="74"/>
        <v>1.3754533137595338E-4</v>
      </c>
      <c r="N311" s="72">
        <f t="shared" ca="1" si="75"/>
        <v>0</v>
      </c>
      <c r="O311" s="80">
        <f t="shared" ca="1" si="76"/>
        <v>0</v>
      </c>
      <c r="P311" s="72">
        <f t="shared" ca="1" si="77"/>
        <v>0</v>
      </c>
      <c r="Q311" s="72">
        <f t="shared" ca="1" si="78"/>
        <v>0</v>
      </c>
      <c r="R311" s="47">
        <f t="shared" ca="1" si="79"/>
        <v>-1.3754533137595338E-4</v>
      </c>
      <c r="S311" s="47"/>
      <c r="T311" s="47"/>
      <c r="U311" s="47"/>
      <c r="V311" s="47"/>
      <c r="W311" s="47"/>
      <c r="X311" s="47"/>
      <c r="Y311" s="47"/>
      <c r="Z311" s="47"/>
      <c r="AA311" s="47"/>
      <c r="AB311" s="47"/>
      <c r="AC311" s="47"/>
      <c r="AD311" s="47"/>
      <c r="AE311" s="47"/>
      <c r="AF311" s="47"/>
      <c r="AG311" s="47"/>
      <c r="AH311" s="47"/>
      <c r="AI311" s="47"/>
    </row>
    <row r="312" spans="1:35">
      <c r="A312" s="78"/>
      <c r="B312" s="78"/>
      <c r="C312" s="78"/>
      <c r="D312" s="79">
        <f t="shared" si="65"/>
        <v>0</v>
      </c>
      <c r="E312" s="79">
        <f t="shared" si="66"/>
        <v>0</v>
      </c>
      <c r="F312" s="72">
        <f t="shared" si="67"/>
        <v>0</v>
      </c>
      <c r="G312" s="72">
        <f t="shared" si="68"/>
        <v>0</v>
      </c>
      <c r="H312" s="72">
        <f t="shared" si="69"/>
        <v>0</v>
      </c>
      <c r="I312" s="72">
        <f t="shared" si="70"/>
        <v>0</v>
      </c>
      <c r="J312" s="72">
        <f t="shared" si="71"/>
        <v>0</v>
      </c>
      <c r="K312" s="72">
        <f t="shared" si="72"/>
        <v>0</v>
      </c>
      <c r="L312" s="72">
        <f t="shared" si="73"/>
        <v>0</v>
      </c>
      <c r="M312" s="72">
        <f t="shared" ca="1" si="74"/>
        <v>1.3754533137595338E-4</v>
      </c>
      <c r="N312" s="72">
        <f t="shared" ca="1" si="75"/>
        <v>0</v>
      </c>
      <c r="O312" s="80">
        <f t="shared" ca="1" si="76"/>
        <v>0</v>
      </c>
      <c r="P312" s="72">
        <f t="shared" ca="1" si="77"/>
        <v>0</v>
      </c>
      <c r="Q312" s="72">
        <f t="shared" ca="1" si="78"/>
        <v>0</v>
      </c>
      <c r="R312" s="47">
        <f t="shared" ca="1" si="79"/>
        <v>-1.3754533137595338E-4</v>
      </c>
      <c r="S312" s="47"/>
      <c r="T312" s="47"/>
      <c r="U312" s="47"/>
      <c r="V312" s="47"/>
      <c r="W312" s="47"/>
      <c r="X312" s="47"/>
      <c r="Y312" s="47"/>
      <c r="Z312" s="47"/>
      <c r="AA312" s="47"/>
      <c r="AB312" s="47"/>
      <c r="AC312" s="47"/>
      <c r="AD312" s="47"/>
      <c r="AE312" s="47"/>
      <c r="AF312" s="47"/>
      <c r="AG312" s="47"/>
      <c r="AH312" s="47"/>
      <c r="AI312" s="47"/>
    </row>
    <row r="313" spans="1:35">
      <c r="A313" s="78"/>
      <c r="B313" s="78"/>
      <c r="C313" s="78"/>
      <c r="D313" s="79">
        <f t="shared" si="65"/>
        <v>0</v>
      </c>
      <c r="E313" s="79">
        <f t="shared" si="66"/>
        <v>0</v>
      </c>
      <c r="F313" s="72">
        <f t="shared" si="67"/>
        <v>0</v>
      </c>
      <c r="G313" s="72">
        <f t="shared" si="68"/>
        <v>0</v>
      </c>
      <c r="H313" s="72">
        <f t="shared" si="69"/>
        <v>0</v>
      </c>
      <c r="I313" s="72">
        <f t="shared" si="70"/>
        <v>0</v>
      </c>
      <c r="J313" s="72">
        <f t="shared" si="71"/>
        <v>0</v>
      </c>
      <c r="K313" s="72">
        <f t="shared" si="72"/>
        <v>0</v>
      </c>
      <c r="L313" s="72">
        <f t="shared" si="73"/>
        <v>0</v>
      </c>
      <c r="M313" s="72">
        <f t="shared" ca="1" si="74"/>
        <v>1.3754533137595338E-4</v>
      </c>
      <c r="N313" s="72">
        <f t="shared" ca="1" si="75"/>
        <v>0</v>
      </c>
      <c r="O313" s="80">
        <f t="shared" ca="1" si="76"/>
        <v>0</v>
      </c>
      <c r="P313" s="72">
        <f t="shared" ca="1" si="77"/>
        <v>0</v>
      </c>
      <c r="Q313" s="72">
        <f t="shared" ca="1" si="78"/>
        <v>0</v>
      </c>
      <c r="R313" s="47">
        <f t="shared" ca="1" si="79"/>
        <v>-1.3754533137595338E-4</v>
      </c>
      <c r="S313" s="47"/>
      <c r="T313" s="47"/>
      <c r="U313" s="47"/>
      <c r="V313" s="47"/>
      <c r="W313" s="47"/>
      <c r="X313" s="47"/>
      <c r="Y313" s="47"/>
      <c r="Z313" s="47"/>
      <c r="AA313" s="47"/>
      <c r="AB313" s="47"/>
      <c r="AC313" s="47"/>
      <c r="AD313" s="47"/>
      <c r="AE313" s="47"/>
      <c r="AF313" s="47"/>
      <c r="AG313" s="47"/>
      <c r="AH313" s="47"/>
      <c r="AI313" s="47"/>
    </row>
    <row r="314" spans="1:35">
      <c r="A314" s="78"/>
      <c r="B314" s="78"/>
      <c r="C314" s="78"/>
      <c r="D314" s="79">
        <f t="shared" si="65"/>
        <v>0</v>
      </c>
      <c r="E314" s="79">
        <f t="shared" si="66"/>
        <v>0</v>
      </c>
      <c r="F314" s="72">
        <f t="shared" si="67"/>
        <v>0</v>
      </c>
      <c r="G314" s="72">
        <f t="shared" si="68"/>
        <v>0</v>
      </c>
      <c r="H314" s="72">
        <f t="shared" si="69"/>
        <v>0</v>
      </c>
      <c r="I314" s="72">
        <f t="shared" si="70"/>
        <v>0</v>
      </c>
      <c r="J314" s="72">
        <f t="shared" si="71"/>
        <v>0</v>
      </c>
      <c r="K314" s="72">
        <f t="shared" si="72"/>
        <v>0</v>
      </c>
      <c r="L314" s="72">
        <f t="shared" si="73"/>
        <v>0</v>
      </c>
      <c r="M314" s="72">
        <f t="shared" ca="1" si="74"/>
        <v>1.3754533137595338E-4</v>
      </c>
      <c r="N314" s="72">
        <f t="shared" ca="1" si="75"/>
        <v>0</v>
      </c>
      <c r="O314" s="80">
        <f t="shared" ca="1" si="76"/>
        <v>0</v>
      </c>
      <c r="P314" s="72">
        <f t="shared" ca="1" si="77"/>
        <v>0</v>
      </c>
      <c r="Q314" s="72">
        <f t="shared" ca="1" si="78"/>
        <v>0</v>
      </c>
      <c r="R314" s="47">
        <f t="shared" ca="1" si="79"/>
        <v>-1.3754533137595338E-4</v>
      </c>
      <c r="S314" s="47"/>
      <c r="T314" s="47"/>
      <c r="U314" s="47"/>
      <c r="V314" s="47"/>
      <c r="W314" s="47"/>
      <c r="X314" s="47"/>
      <c r="Y314" s="47"/>
      <c r="Z314" s="47"/>
      <c r="AA314" s="47"/>
      <c r="AB314" s="47"/>
      <c r="AC314" s="47"/>
      <c r="AD314" s="47"/>
      <c r="AE314" s="47"/>
      <c r="AF314" s="47"/>
      <c r="AG314" s="47"/>
      <c r="AH314" s="47"/>
      <c r="AI314" s="47"/>
    </row>
    <row r="315" spans="1:35">
      <c r="A315" s="78"/>
      <c r="B315" s="78"/>
      <c r="C315" s="78"/>
      <c r="D315" s="79">
        <f t="shared" si="65"/>
        <v>0</v>
      </c>
      <c r="E315" s="79">
        <f t="shared" si="66"/>
        <v>0</v>
      </c>
      <c r="F315" s="72">
        <f t="shared" si="67"/>
        <v>0</v>
      </c>
      <c r="G315" s="72">
        <f t="shared" si="68"/>
        <v>0</v>
      </c>
      <c r="H315" s="72">
        <f t="shared" si="69"/>
        <v>0</v>
      </c>
      <c r="I315" s="72">
        <f t="shared" si="70"/>
        <v>0</v>
      </c>
      <c r="J315" s="72">
        <f t="shared" si="71"/>
        <v>0</v>
      </c>
      <c r="K315" s="72">
        <f t="shared" si="72"/>
        <v>0</v>
      </c>
      <c r="L315" s="72">
        <f t="shared" si="73"/>
        <v>0</v>
      </c>
      <c r="M315" s="72">
        <f t="shared" ca="1" si="74"/>
        <v>1.3754533137595338E-4</v>
      </c>
      <c r="N315" s="72">
        <f t="shared" ca="1" si="75"/>
        <v>0</v>
      </c>
      <c r="O315" s="80">
        <f t="shared" ca="1" si="76"/>
        <v>0</v>
      </c>
      <c r="P315" s="72">
        <f t="shared" ca="1" si="77"/>
        <v>0</v>
      </c>
      <c r="Q315" s="72">
        <f t="shared" ca="1" si="78"/>
        <v>0</v>
      </c>
      <c r="R315" s="47">
        <f t="shared" ca="1" si="79"/>
        <v>-1.3754533137595338E-4</v>
      </c>
      <c r="S315" s="47"/>
      <c r="T315" s="47"/>
      <c r="U315" s="47"/>
      <c r="V315" s="47"/>
      <c r="W315" s="47"/>
      <c r="X315" s="47"/>
      <c r="Y315" s="47"/>
      <c r="Z315" s="47"/>
      <c r="AA315" s="47"/>
      <c r="AB315" s="47"/>
      <c r="AC315" s="47"/>
      <c r="AD315" s="47"/>
      <c r="AE315" s="47"/>
      <c r="AF315" s="47"/>
      <c r="AG315" s="47"/>
      <c r="AH315" s="47"/>
      <c r="AI315" s="47"/>
    </row>
    <row r="316" spans="1:35">
      <c r="A316" s="78"/>
      <c r="B316" s="78"/>
      <c r="C316" s="78"/>
      <c r="D316" s="79">
        <f t="shared" si="65"/>
        <v>0</v>
      </c>
      <c r="E316" s="79">
        <f t="shared" si="66"/>
        <v>0</v>
      </c>
      <c r="F316" s="72">
        <f t="shared" si="67"/>
        <v>0</v>
      </c>
      <c r="G316" s="72">
        <f t="shared" si="68"/>
        <v>0</v>
      </c>
      <c r="H316" s="72">
        <f t="shared" si="69"/>
        <v>0</v>
      </c>
      <c r="I316" s="72">
        <f t="shared" si="70"/>
        <v>0</v>
      </c>
      <c r="J316" s="72">
        <f t="shared" si="71"/>
        <v>0</v>
      </c>
      <c r="K316" s="72">
        <f t="shared" si="72"/>
        <v>0</v>
      </c>
      <c r="L316" s="72">
        <f t="shared" si="73"/>
        <v>0</v>
      </c>
      <c r="M316" s="72">
        <f t="shared" ca="1" si="74"/>
        <v>1.3754533137595338E-4</v>
      </c>
      <c r="N316" s="72">
        <f t="shared" ca="1" si="75"/>
        <v>0</v>
      </c>
      <c r="O316" s="80">
        <f t="shared" ca="1" si="76"/>
        <v>0</v>
      </c>
      <c r="P316" s="72">
        <f t="shared" ca="1" si="77"/>
        <v>0</v>
      </c>
      <c r="Q316" s="72">
        <f t="shared" ca="1" si="78"/>
        <v>0</v>
      </c>
      <c r="R316" s="47">
        <f t="shared" ca="1" si="79"/>
        <v>-1.3754533137595338E-4</v>
      </c>
      <c r="S316" s="47"/>
      <c r="T316" s="47"/>
      <c r="U316" s="47"/>
      <c r="V316" s="47"/>
      <c r="W316" s="47"/>
      <c r="X316" s="47"/>
      <c r="Y316" s="47"/>
      <c r="Z316" s="47"/>
      <c r="AA316" s="47"/>
      <c r="AB316" s="47"/>
      <c r="AC316" s="47"/>
      <c r="AD316" s="47"/>
      <c r="AE316" s="47"/>
      <c r="AF316" s="47"/>
      <c r="AG316" s="47"/>
      <c r="AH316" s="47"/>
      <c r="AI316" s="47"/>
    </row>
    <row r="317" spans="1:35">
      <c r="A317" s="78"/>
      <c r="B317" s="78"/>
      <c r="C317" s="78"/>
      <c r="D317" s="79">
        <f t="shared" si="65"/>
        <v>0</v>
      </c>
      <c r="E317" s="79">
        <f t="shared" si="66"/>
        <v>0</v>
      </c>
      <c r="F317" s="72">
        <f t="shared" si="67"/>
        <v>0</v>
      </c>
      <c r="G317" s="72">
        <f t="shared" si="68"/>
        <v>0</v>
      </c>
      <c r="H317" s="72">
        <f t="shared" si="69"/>
        <v>0</v>
      </c>
      <c r="I317" s="72">
        <f t="shared" si="70"/>
        <v>0</v>
      </c>
      <c r="J317" s="72">
        <f t="shared" si="71"/>
        <v>0</v>
      </c>
      <c r="K317" s="72">
        <f t="shared" si="72"/>
        <v>0</v>
      </c>
      <c r="L317" s="72">
        <f t="shared" si="73"/>
        <v>0</v>
      </c>
      <c r="M317" s="72">
        <f t="shared" ca="1" si="74"/>
        <v>1.3754533137595338E-4</v>
      </c>
      <c r="N317" s="72">
        <f t="shared" ca="1" si="75"/>
        <v>0</v>
      </c>
      <c r="O317" s="80">
        <f t="shared" ca="1" si="76"/>
        <v>0</v>
      </c>
      <c r="P317" s="72">
        <f t="shared" ca="1" si="77"/>
        <v>0</v>
      </c>
      <c r="Q317" s="72">
        <f t="shared" ca="1" si="78"/>
        <v>0</v>
      </c>
      <c r="R317" s="47">
        <f t="shared" ca="1" si="79"/>
        <v>-1.3754533137595338E-4</v>
      </c>
      <c r="S317" s="47"/>
      <c r="T317" s="47"/>
      <c r="U317" s="47"/>
      <c r="V317" s="47"/>
      <c r="W317" s="47"/>
      <c r="X317" s="47"/>
      <c r="Y317" s="47"/>
      <c r="Z317" s="47"/>
      <c r="AA317" s="47"/>
      <c r="AB317" s="47"/>
      <c r="AC317" s="47"/>
      <c r="AD317" s="47"/>
      <c r="AE317" s="47"/>
      <c r="AF317" s="47"/>
      <c r="AG317" s="47"/>
      <c r="AH317" s="47"/>
      <c r="AI317" s="47"/>
    </row>
    <row r="318" spans="1:35">
      <c r="A318" s="78"/>
      <c r="B318" s="78"/>
      <c r="C318" s="78"/>
      <c r="D318" s="79">
        <f t="shared" si="65"/>
        <v>0</v>
      </c>
      <c r="E318" s="79">
        <f t="shared" si="66"/>
        <v>0</v>
      </c>
      <c r="F318" s="72">
        <f t="shared" si="67"/>
        <v>0</v>
      </c>
      <c r="G318" s="72">
        <f t="shared" si="68"/>
        <v>0</v>
      </c>
      <c r="H318" s="72">
        <f t="shared" si="69"/>
        <v>0</v>
      </c>
      <c r="I318" s="72">
        <f t="shared" si="70"/>
        <v>0</v>
      </c>
      <c r="J318" s="72">
        <f t="shared" si="71"/>
        <v>0</v>
      </c>
      <c r="K318" s="72">
        <f t="shared" si="72"/>
        <v>0</v>
      </c>
      <c r="L318" s="72">
        <f t="shared" si="73"/>
        <v>0</v>
      </c>
      <c r="M318" s="72">
        <f t="shared" ca="1" si="74"/>
        <v>1.3754533137595338E-4</v>
      </c>
      <c r="N318" s="72">
        <f t="shared" ca="1" si="75"/>
        <v>0</v>
      </c>
      <c r="O318" s="80">
        <f t="shared" ca="1" si="76"/>
        <v>0</v>
      </c>
      <c r="P318" s="72">
        <f t="shared" ca="1" si="77"/>
        <v>0</v>
      </c>
      <c r="Q318" s="72">
        <f t="shared" ca="1" si="78"/>
        <v>0</v>
      </c>
      <c r="R318" s="47">
        <f t="shared" ca="1" si="79"/>
        <v>-1.3754533137595338E-4</v>
      </c>
      <c r="S318" s="47"/>
      <c r="T318" s="47"/>
      <c r="U318" s="47"/>
      <c r="V318" s="47"/>
      <c r="W318" s="47"/>
      <c r="X318" s="47"/>
      <c r="Y318" s="47"/>
      <c r="Z318" s="47"/>
      <c r="AA318" s="47"/>
      <c r="AB318" s="47"/>
      <c r="AC318" s="47"/>
      <c r="AD318" s="47"/>
      <c r="AE318" s="47"/>
      <c r="AF318" s="47"/>
      <c r="AG318" s="47"/>
      <c r="AH318" s="47"/>
      <c r="AI318" s="47"/>
    </row>
    <row r="319" spans="1:35">
      <c r="A319" s="78"/>
      <c r="B319" s="78"/>
      <c r="C319" s="78"/>
      <c r="D319" s="79">
        <f t="shared" si="65"/>
        <v>0</v>
      </c>
      <c r="E319" s="79">
        <f t="shared" si="66"/>
        <v>0</v>
      </c>
      <c r="F319" s="72">
        <f t="shared" si="67"/>
        <v>0</v>
      </c>
      <c r="G319" s="72">
        <f t="shared" si="68"/>
        <v>0</v>
      </c>
      <c r="H319" s="72">
        <f t="shared" si="69"/>
        <v>0</v>
      </c>
      <c r="I319" s="72">
        <f t="shared" si="70"/>
        <v>0</v>
      </c>
      <c r="J319" s="72">
        <f t="shared" si="71"/>
        <v>0</v>
      </c>
      <c r="K319" s="72">
        <f t="shared" si="72"/>
        <v>0</v>
      </c>
      <c r="L319" s="72">
        <f t="shared" si="73"/>
        <v>0</v>
      </c>
      <c r="M319" s="72">
        <f t="shared" ca="1" si="74"/>
        <v>1.3754533137595338E-4</v>
      </c>
      <c r="N319" s="72">
        <f t="shared" ca="1" si="75"/>
        <v>0</v>
      </c>
      <c r="O319" s="80">
        <f t="shared" ca="1" si="76"/>
        <v>0</v>
      </c>
      <c r="P319" s="72">
        <f t="shared" ca="1" si="77"/>
        <v>0</v>
      </c>
      <c r="Q319" s="72">
        <f t="shared" ca="1" si="78"/>
        <v>0</v>
      </c>
      <c r="R319" s="47">
        <f t="shared" ca="1" si="79"/>
        <v>-1.3754533137595338E-4</v>
      </c>
      <c r="S319" s="47"/>
      <c r="T319" s="47"/>
      <c r="U319" s="47"/>
      <c r="V319" s="47"/>
      <c r="W319" s="47"/>
      <c r="X319" s="47"/>
      <c r="Y319" s="47"/>
      <c r="Z319" s="47"/>
      <c r="AA319" s="47"/>
      <c r="AB319" s="47"/>
      <c r="AC319" s="47"/>
      <c r="AD319" s="47"/>
      <c r="AE319" s="47"/>
      <c r="AF319" s="47"/>
      <c r="AG319" s="47"/>
      <c r="AH319" s="47"/>
      <c r="AI319" s="47"/>
    </row>
    <row r="320" spans="1:35">
      <c r="A320" s="78"/>
      <c r="B320" s="78"/>
      <c r="C320" s="78"/>
      <c r="D320" s="79">
        <f t="shared" si="65"/>
        <v>0</v>
      </c>
      <c r="E320" s="79">
        <f t="shared" si="66"/>
        <v>0</v>
      </c>
      <c r="F320" s="72">
        <f t="shared" si="67"/>
        <v>0</v>
      </c>
      <c r="G320" s="72">
        <f t="shared" si="68"/>
        <v>0</v>
      </c>
      <c r="H320" s="72">
        <f t="shared" si="69"/>
        <v>0</v>
      </c>
      <c r="I320" s="72">
        <f t="shared" si="70"/>
        <v>0</v>
      </c>
      <c r="J320" s="72">
        <f t="shared" si="71"/>
        <v>0</v>
      </c>
      <c r="K320" s="72">
        <f t="shared" si="72"/>
        <v>0</v>
      </c>
      <c r="L320" s="72">
        <f t="shared" si="73"/>
        <v>0</v>
      </c>
      <c r="M320" s="72">
        <f t="shared" ca="1" si="74"/>
        <v>1.3754533137595338E-4</v>
      </c>
      <c r="N320" s="72">
        <f t="shared" ca="1" si="75"/>
        <v>0</v>
      </c>
      <c r="O320" s="80">
        <f t="shared" ca="1" si="76"/>
        <v>0</v>
      </c>
      <c r="P320" s="72">
        <f t="shared" ca="1" si="77"/>
        <v>0</v>
      </c>
      <c r="Q320" s="72">
        <f t="shared" ca="1" si="78"/>
        <v>0</v>
      </c>
      <c r="R320" s="47">
        <f t="shared" ca="1" si="79"/>
        <v>-1.3754533137595338E-4</v>
      </c>
      <c r="S320" s="47"/>
      <c r="T320" s="47"/>
      <c r="U320" s="47"/>
      <c r="V320" s="47"/>
      <c r="W320" s="47"/>
      <c r="X320" s="47"/>
      <c r="Y320" s="47"/>
      <c r="Z320" s="47"/>
      <c r="AA320" s="47"/>
      <c r="AB320" s="47"/>
      <c r="AC320" s="47"/>
      <c r="AD320" s="47"/>
      <c r="AE320" s="47"/>
      <c r="AF320" s="47"/>
      <c r="AG320" s="47"/>
      <c r="AH320" s="47"/>
      <c r="AI320" s="47"/>
    </row>
    <row r="321" spans="1:35">
      <c r="A321" s="78"/>
      <c r="B321" s="78"/>
      <c r="C321" s="78"/>
      <c r="D321" s="79">
        <f t="shared" si="65"/>
        <v>0</v>
      </c>
      <c r="E321" s="79">
        <f t="shared" si="66"/>
        <v>0</v>
      </c>
      <c r="F321" s="72">
        <f t="shared" si="67"/>
        <v>0</v>
      </c>
      <c r="G321" s="72">
        <f t="shared" si="68"/>
        <v>0</v>
      </c>
      <c r="H321" s="72">
        <f t="shared" si="69"/>
        <v>0</v>
      </c>
      <c r="I321" s="72">
        <f t="shared" si="70"/>
        <v>0</v>
      </c>
      <c r="J321" s="72">
        <f t="shared" si="71"/>
        <v>0</v>
      </c>
      <c r="K321" s="72">
        <f t="shared" si="72"/>
        <v>0</v>
      </c>
      <c r="L321" s="72">
        <f t="shared" si="73"/>
        <v>0</v>
      </c>
      <c r="M321" s="72">
        <f t="shared" ca="1" si="74"/>
        <v>1.3754533137595338E-4</v>
      </c>
      <c r="N321" s="72">
        <f t="shared" ca="1" si="75"/>
        <v>0</v>
      </c>
      <c r="O321" s="80">
        <f t="shared" ca="1" si="76"/>
        <v>0</v>
      </c>
      <c r="P321" s="72">
        <f t="shared" ca="1" si="77"/>
        <v>0</v>
      </c>
      <c r="Q321" s="72">
        <f t="shared" ca="1" si="78"/>
        <v>0</v>
      </c>
      <c r="R321" s="47">
        <f t="shared" ca="1" si="79"/>
        <v>-1.3754533137595338E-4</v>
      </c>
      <c r="S321" s="47"/>
      <c r="T321" s="47"/>
      <c r="U321" s="47"/>
      <c r="V321" s="47"/>
      <c r="W321" s="47"/>
      <c r="X321" s="47"/>
      <c r="Y321" s="47"/>
      <c r="Z321" s="47"/>
      <c r="AA321" s="47"/>
      <c r="AB321" s="47"/>
      <c r="AC321" s="47"/>
      <c r="AD321" s="47"/>
      <c r="AE321" s="47"/>
      <c r="AF321" s="47"/>
      <c r="AG321" s="47"/>
      <c r="AH321" s="47"/>
      <c r="AI321" s="47"/>
    </row>
    <row r="322" spans="1:35">
      <c r="A322" s="78"/>
      <c r="B322" s="78"/>
      <c r="C322" s="78"/>
      <c r="D322" s="79">
        <f t="shared" si="65"/>
        <v>0</v>
      </c>
      <c r="E322" s="79">
        <f t="shared" si="66"/>
        <v>0</v>
      </c>
      <c r="F322" s="72">
        <f t="shared" si="67"/>
        <v>0</v>
      </c>
      <c r="G322" s="72">
        <f t="shared" si="68"/>
        <v>0</v>
      </c>
      <c r="H322" s="72">
        <f t="shared" si="69"/>
        <v>0</v>
      </c>
      <c r="I322" s="72">
        <f t="shared" si="70"/>
        <v>0</v>
      </c>
      <c r="J322" s="72">
        <f t="shared" si="71"/>
        <v>0</v>
      </c>
      <c r="K322" s="72">
        <f t="shared" si="72"/>
        <v>0</v>
      </c>
      <c r="L322" s="72">
        <f t="shared" si="73"/>
        <v>0</v>
      </c>
      <c r="M322" s="72">
        <f t="shared" ca="1" si="74"/>
        <v>1.3754533137595338E-4</v>
      </c>
      <c r="N322" s="72">
        <f t="shared" ca="1" si="75"/>
        <v>0</v>
      </c>
      <c r="O322" s="80">
        <f t="shared" ca="1" si="76"/>
        <v>0</v>
      </c>
      <c r="P322" s="72">
        <f t="shared" ca="1" si="77"/>
        <v>0</v>
      </c>
      <c r="Q322" s="72">
        <f t="shared" ca="1" si="78"/>
        <v>0</v>
      </c>
      <c r="R322" s="47">
        <f t="shared" ca="1" si="79"/>
        <v>-1.3754533137595338E-4</v>
      </c>
      <c r="S322" s="47"/>
      <c r="T322" s="47"/>
      <c r="U322" s="47"/>
      <c r="V322" s="47"/>
      <c r="W322" s="47"/>
      <c r="X322" s="47"/>
      <c r="Y322" s="47"/>
      <c r="Z322" s="47"/>
      <c r="AA322" s="47"/>
      <c r="AB322" s="47"/>
      <c r="AC322" s="47"/>
      <c r="AD322" s="47"/>
      <c r="AE322" s="47"/>
      <c r="AF322" s="47"/>
      <c r="AG322" s="47"/>
      <c r="AH322" s="47"/>
      <c r="AI322" s="47"/>
    </row>
    <row r="323" spans="1:35">
      <c r="A323" s="78"/>
      <c r="B323" s="78"/>
      <c r="C323" s="78"/>
      <c r="D323" s="79">
        <f t="shared" si="65"/>
        <v>0</v>
      </c>
      <c r="E323" s="79">
        <f t="shared" si="66"/>
        <v>0</v>
      </c>
      <c r="F323" s="72">
        <f t="shared" si="67"/>
        <v>0</v>
      </c>
      <c r="G323" s="72">
        <f t="shared" si="68"/>
        <v>0</v>
      </c>
      <c r="H323" s="72">
        <f t="shared" si="69"/>
        <v>0</v>
      </c>
      <c r="I323" s="72">
        <f t="shared" si="70"/>
        <v>0</v>
      </c>
      <c r="J323" s="72">
        <f t="shared" si="71"/>
        <v>0</v>
      </c>
      <c r="K323" s="72">
        <f t="shared" si="72"/>
        <v>0</v>
      </c>
      <c r="L323" s="72">
        <f t="shared" si="73"/>
        <v>0</v>
      </c>
      <c r="M323" s="72">
        <f t="shared" ca="1" si="74"/>
        <v>1.3754533137595338E-4</v>
      </c>
      <c r="N323" s="72">
        <f t="shared" ca="1" si="75"/>
        <v>0</v>
      </c>
      <c r="O323" s="80">
        <f t="shared" ca="1" si="76"/>
        <v>0</v>
      </c>
      <c r="P323" s="72">
        <f t="shared" ca="1" si="77"/>
        <v>0</v>
      </c>
      <c r="Q323" s="72">
        <f t="shared" ca="1" si="78"/>
        <v>0</v>
      </c>
      <c r="R323" s="47">
        <f t="shared" ca="1" si="79"/>
        <v>-1.3754533137595338E-4</v>
      </c>
      <c r="S323" s="47"/>
      <c r="T323" s="47"/>
      <c r="U323" s="47"/>
      <c r="V323" s="47"/>
      <c r="W323" s="47"/>
      <c r="X323" s="47"/>
      <c r="Y323" s="47"/>
      <c r="Z323" s="47"/>
      <c r="AA323" s="47"/>
      <c r="AB323" s="47"/>
      <c r="AC323" s="47"/>
      <c r="AD323" s="47"/>
      <c r="AE323" s="47"/>
      <c r="AF323" s="47"/>
      <c r="AG323" s="47"/>
      <c r="AH323" s="47"/>
      <c r="AI323" s="47"/>
    </row>
    <row r="324" spans="1:35">
      <c r="A324" s="78"/>
      <c r="B324" s="78"/>
      <c r="C324" s="78"/>
      <c r="D324" s="79">
        <f t="shared" si="65"/>
        <v>0</v>
      </c>
      <c r="E324" s="79">
        <f t="shared" si="66"/>
        <v>0</v>
      </c>
      <c r="F324" s="72">
        <f t="shared" si="67"/>
        <v>0</v>
      </c>
      <c r="G324" s="72">
        <f t="shared" si="68"/>
        <v>0</v>
      </c>
      <c r="H324" s="72">
        <f t="shared" si="69"/>
        <v>0</v>
      </c>
      <c r="I324" s="72">
        <f t="shared" si="70"/>
        <v>0</v>
      </c>
      <c r="J324" s="72">
        <f t="shared" si="71"/>
        <v>0</v>
      </c>
      <c r="K324" s="72">
        <f t="shared" si="72"/>
        <v>0</v>
      </c>
      <c r="L324" s="72">
        <f t="shared" si="73"/>
        <v>0</v>
      </c>
      <c r="M324" s="72">
        <f t="shared" ca="1" si="74"/>
        <v>1.3754533137595338E-4</v>
      </c>
      <c r="N324" s="72">
        <f t="shared" ca="1" si="75"/>
        <v>0</v>
      </c>
      <c r="O324" s="80">
        <f t="shared" ca="1" si="76"/>
        <v>0</v>
      </c>
      <c r="P324" s="72">
        <f t="shared" ca="1" si="77"/>
        <v>0</v>
      </c>
      <c r="Q324" s="72">
        <f t="shared" ca="1" si="78"/>
        <v>0</v>
      </c>
      <c r="R324" s="47">
        <f t="shared" ca="1" si="79"/>
        <v>-1.3754533137595338E-4</v>
      </c>
      <c r="S324" s="47"/>
      <c r="T324" s="47"/>
      <c r="U324" s="47"/>
      <c r="V324" s="47"/>
      <c r="W324" s="47"/>
      <c r="X324" s="47"/>
      <c r="Y324" s="47"/>
      <c r="Z324" s="47"/>
      <c r="AA324" s="47"/>
      <c r="AB324" s="47"/>
      <c r="AC324" s="47"/>
      <c r="AD324" s="47"/>
      <c r="AE324" s="47"/>
      <c r="AF324" s="47"/>
      <c r="AG324" s="47"/>
      <c r="AH324" s="47"/>
      <c r="AI324" s="47"/>
    </row>
    <row r="325" spans="1:35">
      <c r="A325" s="78"/>
      <c r="B325" s="78"/>
      <c r="C325" s="78"/>
      <c r="D325" s="79">
        <f t="shared" si="65"/>
        <v>0</v>
      </c>
      <c r="E325" s="79">
        <f t="shared" si="66"/>
        <v>0</v>
      </c>
      <c r="F325" s="72">
        <f t="shared" si="67"/>
        <v>0</v>
      </c>
      <c r="G325" s="72">
        <f t="shared" si="68"/>
        <v>0</v>
      </c>
      <c r="H325" s="72">
        <f t="shared" si="69"/>
        <v>0</v>
      </c>
      <c r="I325" s="72">
        <f t="shared" si="70"/>
        <v>0</v>
      </c>
      <c r="J325" s="72">
        <f t="shared" si="71"/>
        <v>0</v>
      </c>
      <c r="K325" s="72">
        <f t="shared" si="72"/>
        <v>0</v>
      </c>
      <c r="L325" s="72">
        <f t="shared" si="73"/>
        <v>0</v>
      </c>
      <c r="M325" s="72">
        <f t="shared" ca="1" si="74"/>
        <v>1.3754533137595338E-4</v>
      </c>
      <c r="N325" s="72">
        <f t="shared" ca="1" si="75"/>
        <v>0</v>
      </c>
      <c r="O325" s="80">
        <f t="shared" ca="1" si="76"/>
        <v>0</v>
      </c>
      <c r="P325" s="72">
        <f t="shared" ca="1" si="77"/>
        <v>0</v>
      </c>
      <c r="Q325" s="72">
        <f t="shared" ca="1" si="78"/>
        <v>0</v>
      </c>
      <c r="R325" s="47">
        <f t="shared" ca="1" si="79"/>
        <v>-1.3754533137595338E-4</v>
      </c>
      <c r="S325" s="47"/>
      <c r="T325" s="47"/>
      <c r="U325" s="47"/>
      <c r="V325" s="47"/>
      <c r="W325" s="47"/>
      <c r="X325" s="47"/>
      <c r="Y325" s="47"/>
      <c r="Z325" s="47"/>
      <c r="AA325" s="47"/>
      <c r="AB325" s="47"/>
      <c r="AC325" s="47"/>
      <c r="AD325" s="47"/>
      <c r="AE325" s="47"/>
      <c r="AF325" s="47"/>
      <c r="AG325" s="47"/>
      <c r="AH325" s="47"/>
      <c r="AI325" s="47"/>
    </row>
    <row r="326" spans="1:35">
      <c r="A326" s="78"/>
      <c r="B326" s="78"/>
      <c r="C326" s="78"/>
      <c r="D326" s="79">
        <f t="shared" si="65"/>
        <v>0</v>
      </c>
      <c r="E326" s="79">
        <f t="shared" si="66"/>
        <v>0</v>
      </c>
      <c r="F326" s="72">
        <f t="shared" si="67"/>
        <v>0</v>
      </c>
      <c r="G326" s="72">
        <f t="shared" si="68"/>
        <v>0</v>
      </c>
      <c r="H326" s="72">
        <f t="shared" si="69"/>
        <v>0</v>
      </c>
      <c r="I326" s="72">
        <f t="shared" si="70"/>
        <v>0</v>
      </c>
      <c r="J326" s="72">
        <f t="shared" si="71"/>
        <v>0</v>
      </c>
      <c r="K326" s="72">
        <f t="shared" si="72"/>
        <v>0</v>
      </c>
      <c r="L326" s="72">
        <f t="shared" si="73"/>
        <v>0</v>
      </c>
      <c r="M326" s="72">
        <f t="shared" ca="1" si="74"/>
        <v>1.3754533137595338E-4</v>
      </c>
      <c r="N326" s="72">
        <f t="shared" ca="1" si="75"/>
        <v>0</v>
      </c>
      <c r="O326" s="80">
        <f t="shared" ca="1" si="76"/>
        <v>0</v>
      </c>
      <c r="P326" s="72">
        <f t="shared" ca="1" si="77"/>
        <v>0</v>
      </c>
      <c r="Q326" s="72">
        <f t="shared" ca="1" si="78"/>
        <v>0</v>
      </c>
      <c r="R326" s="47">
        <f t="shared" ca="1" si="79"/>
        <v>-1.3754533137595338E-4</v>
      </c>
      <c r="S326" s="47"/>
      <c r="T326" s="47"/>
      <c r="U326" s="47"/>
      <c r="V326" s="47"/>
      <c r="W326" s="47"/>
      <c r="X326" s="47"/>
      <c r="Y326" s="47"/>
      <c r="Z326" s="47"/>
      <c r="AA326" s="47"/>
      <c r="AB326" s="47"/>
      <c r="AC326" s="47"/>
      <c r="AD326" s="47"/>
      <c r="AE326" s="47"/>
      <c r="AF326" s="47"/>
      <c r="AG326" s="47"/>
      <c r="AH326" s="47"/>
      <c r="AI326" s="47"/>
    </row>
    <row r="327" spans="1:35">
      <c r="A327" s="78"/>
      <c r="B327" s="78"/>
      <c r="C327" s="78"/>
      <c r="D327" s="79">
        <f t="shared" si="65"/>
        <v>0</v>
      </c>
      <c r="E327" s="79">
        <f t="shared" si="66"/>
        <v>0</v>
      </c>
      <c r="F327" s="72">
        <f t="shared" si="67"/>
        <v>0</v>
      </c>
      <c r="G327" s="72">
        <f t="shared" si="68"/>
        <v>0</v>
      </c>
      <c r="H327" s="72">
        <f t="shared" si="69"/>
        <v>0</v>
      </c>
      <c r="I327" s="72">
        <f t="shared" si="70"/>
        <v>0</v>
      </c>
      <c r="J327" s="72">
        <f t="shared" si="71"/>
        <v>0</v>
      </c>
      <c r="K327" s="72">
        <f t="shared" si="72"/>
        <v>0</v>
      </c>
      <c r="L327" s="72">
        <f t="shared" si="73"/>
        <v>0</v>
      </c>
      <c r="M327" s="72">
        <f t="shared" ca="1" si="74"/>
        <v>1.3754533137595338E-4</v>
      </c>
      <c r="N327" s="72">
        <f t="shared" ca="1" si="75"/>
        <v>0</v>
      </c>
      <c r="O327" s="80">
        <f t="shared" ca="1" si="76"/>
        <v>0</v>
      </c>
      <c r="P327" s="72">
        <f t="shared" ca="1" si="77"/>
        <v>0</v>
      </c>
      <c r="Q327" s="72">
        <f t="shared" ca="1" si="78"/>
        <v>0</v>
      </c>
      <c r="R327" s="47">
        <f t="shared" ca="1" si="79"/>
        <v>-1.3754533137595338E-4</v>
      </c>
      <c r="S327" s="47"/>
      <c r="T327" s="47"/>
      <c r="U327" s="47"/>
      <c r="V327" s="47"/>
      <c r="W327" s="47"/>
      <c r="X327" s="47"/>
      <c r="Y327" s="47"/>
      <c r="Z327" s="47"/>
      <c r="AA327" s="47"/>
      <c r="AB327" s="47"/>
      <c r="AC327" s="47"/>
      <c r="AD327" s="47"/>
      <c r="AE327" s="47"/>
      <c r="AF327" s="47"/>
      <c r="AG327" s="47"/>
      <c r="AH327" s="47"/>
      <c r="AI327" s="47"/>
    </row>
    <row r="328" spans="1:35">
      <c r="A328" s="78"/>
      <c r="B328" s="78"/>
      <c r="C328" s="78"/>
      <c r="D328" s="79">
        <f t="shared" si="65"/>
        <v>0</v>
      </c>
      <c r="E328" s="79">
        <f t="shared" si="66"/>
        <v>0</v>
      </c>
      <c r="F328" s="72">
        <f t="shared" si="67"/>
        <v>0</v>
      </c>
      <c r="G328" s="72">
        <f t="shared" si="68"/>
        <v>0</v>
      </c>
      <c r="H328" s="72">
        <f t="shared" si="69"/>
        <v>0</v>
      </c>
      <c r="I328" s="72">
        <f t="shared" si="70"/>
        <v>0</v>
      </c>
      <c r="J328" s="72">
        <f t="shared" si="71"/>
        <v>0</v>
      </c>
      <c r="K328" s="72">
        <f t="shared" si="72"/>
        <v>0</v>
      </c>
      <c r="L328" s="72">
        <f t="shared" si="73"/>
        <v>0</v>
      </c>
      <c r="M328" s="72">
        <f t="shared" ca="1" si="74"/>
        <v>1.3754533137595338E-4</v>
      </c>
      <c r="N328" s="72">
        <f t="shared" ca="1" si="75"/>
        <v>0</v>
      </c>
      <c r="O328" s="80">
        <f t="shared" ca="1" si="76"/>
        <v>0</v>
      </c>
      <c r="P328" s="72">
        <f t="shared" ca="1" si="77"/>
        <v>0</v>
      </c>
      <c r="Q328" s="72">
        <f t="shared" ca="1" si="78"/>
        <v>0</v>
      </c>
      <c r="R328" s="47">
        <f t="shared" ca="1" si="79"/>
        <v>-1.3754533137595338E-4</v>
      </c>
      <c r="S328" s="47"/>
      <c r="T328" s="47"/>
      <c r="U328" s="47"/>
      <c r="V328" s="47"/>
      <c r="W328" s="47"/>
      <c r="X328" s="47"/>
      <c r="Y328" s="47"/>
      <c r="Z328" s="47"/>
      <c r="AA328" s="47"/>
      <c r="AB328" s="47"/>
      <c r="AC328" s="47"/>
      <c r="AD328" s="47"/>
      <c r="AE328" s="47"/>
      <c r="AF328" s="47"/>
      <c r="AG328" s="47"/>
      <c r="AH328" s="47"/>
      <c r="AI328" s="47"/>
    </row>
    <row r="329" spans="1:35">
      <c r="A329" s="78"/>
      <c r="B329" s="78"/>
      <c r="C329" s="78"/>
      <c r="D329" s="79">
        <f t="shared" si="65"/>
        <v>0</v>
      </c>
      <c r="E329" s="79">
        <f t="shared" si="66"/>
        <v>0</v>
      </c>
      <c r="F329" s="72">
        <f t="shared" si="67"/>
        <v>0</v>
      </c>
      <c r="G329" s="72">
        <f t="shared" si="68"/>
        <v>0</v>
      </c>
      <c r="H329" s="72">
        <f t="shared" si="69"/>
        <v>0</v>
      </c>
      <c r="I329" s="72">
        <f t="shared" si="70"/>
        <v>0</v>
      </c>
      <c r="J329" s="72">
        <f t="shared" si="71"/>
        <v>0</v>
      </c>
      <c r="K329" s="72">
        <f t="shared" si="72"/>
        <v>0</v>
      </c>
      <c r="L329" s="72">
        <f t="shared" si="73"/>
        <v>0</v>
      </c>
      <c r="M329" s="72">
        <f t="shared" ca="1" si="74"/>
        <v>1.3754533137595338E-4</v>
      </c>
      <c r="N329" s="72">
        <f t="shared" ca="1" si="75"/>
        <v>0</v>
      </c>
      <c r="O329" s="80">
        <f t="shared" ca="1" si="76"/>
        <v>0</v>
      </c>
      <c r="P329" s="72">
        <f t="shared" ca="1" si="77"/>
        <v>0</v>
      </c>
      <c r="Q329" s="72">
        <f t="shared" ca="1" si="78"/>
        <v>0</v>
      </c>
      <c r="R329" s="47">
        <f t="shared" ca="1" si="79"/>
        <v>-1.3754533137595338E-4</v>
      </c>
      <c r="S329" s="47"/>
      <c r="T329" s="47"/>
      <c r="U329" s="47"/>
      <c r="V329" s="47"/>
      <c r="W329" s="47"/>
      <c r="X329" s="47"/>
      <c r="Y329" s="47"/>
      <c r="Z329" s="47"/>
      <c r="AA329" s="47"/>
      <c r="AB329" s="47"/>
      <c r="AC329" s="47"/>
      <c r="AD329" s="47"/>
      <c r="AE329" s="47"/>
      <c r="AF329" s="47"/>
      <c r="AG329" s="47"/>
      <c r="AH329" s="47"/>
      <c r="AI329" s="47"/>
    </row>
    <row r="330" spans="1:35">
      <c r="A330" s="78"/>
      <c r="B330" s="78"/>
      <c r="C330" s="78"/>
      <c r="D330" s="79">
        <f t="shared" si="65"/>
        <v>0</v>
      </c>
      <c r="E330" s="79">
        <f t="shared" si="66"/>
        <v>0</v>
      </c>
      <c r="F330" s="72">
        <f t="shared" si="67"/>
        <v>0</v>
      </c>
      <c r="G330" s="72">
        <f t="shared" si="68"/>
        <v>0</v>
      </c>
      <c r="H330" s="72">
        <f t="shared" si="69"/>
        <v>0</v>
      </c>
      <c r="I330" s="72">
        <f t="shared" si="70"/>
        <v>0</v>
      </c>
      <c r="J330" s="72">
        <f t="shared" si="71"/>
        <v>0</v>
      </c>
      <c r="K330" s="72">
        <f t="shared" si="72"/>
        <v>0</v>
      </c>
      <c r="L330" s="72">
        <f t="shared" si="73"/>
        <v>0</v>
      </c>
      <c r="M330" s="72">
        <f t="shared" ca="1" si="74"/>
        <v>1.3754533137595338E-4</v>
      </c>
      <c r="N330" s="72">
        <f t="shared" ca="1" si="75"/>
        <v>0</v>
      </c>
      <c r="O330" s="80">
        <f t="shared" ca="1" si="76"/>
        <v>0</v>
      </c>
      <c r="P330" s="72">
        <f t="shared" ca="1" si="77"/>
        <v>0</v>
      </c>
      <c r="Q330" s="72">
        <f t="shared" ca="1" si="78"/>
        <v>0</v>
      </c>
      <c r="R330" s="47">
        <f t="shared" ca="1" si="79"/>
        <v>-1.3754533137595338E-4</v>
      </c>
      <c r="S330" s="47"/>
      <c r="T330" s="47"/>
      <c r="U330" s="47"/>
      <c r="V330" s="47"/>
      <c r="W330" s="47"/>
      <c r="X330" s="47"/>
      <c r="Y330" s="47"/>
      <c r="Z330" s="47"/>
      <c r="AA330" s="47"/>
      <c r="AB330" s="47"/>
      <c r="AC330" s="47"/>
      <c r="AD330" s="47"/>
      <c r="AE330" s="47"/>
      <c r="AF330" s="47"/>
      <c r="AG330" s="47"/>
      <c r="AH330" s="47"/>
      <c r="AI330" s="47"/>
    </row>
    <row r="331" spans="1:35">
      <c r="A331" s="78"/>
      <c r="B331" s="78"/>
      <c r="C331" s="78"/>
      <c r="D331" s="79">
        <f t="shared" si="65"/>
        <v>0</v>
      </c>
      <c r="E331" s="79">
        <f t="shared" si="66"/>
        <v>0</v>
      </c>
      <c r="F331" s="72">
        <f t="shared" si="67"/>
        <v>0</v>
      </c>
      <c r="G331" s="72">
        <f t="shared" si="68"/>
        <v>0</v>
      </c>
      <c r="H331" s="72">
        <f t="shared" si="69"/>
        <v>0</v>
      </c>
      <c r="I331" s="72">
        <f t="shared" si="70"/>
        <v>0</v>
      </c>
      <c r="J331" s="72">
        <f t="shared" si="71"/>
        <v>0</v>
      </c>
      <c r="K331" s="72">
        <f t="shared" si="72"/>
        <v>0</v>
      </c>
      <c r="L331" s="72">
        <f t="shared" si="73"/>
        <v>0</v>
      </c>
      <c r="M331" s="72">
        <f t="shared" ca="1" si="74"/>
        <v>1.3754533137595338E-4</v>
      </c>
      <c r="N331" s="72">
        <f t="shared" ca="1" si="75"/>
        <v>0</v>
      </c>
      <c r="O331" s="80">
        <f t="shared" ca="1" si="76"/>
        <v>0</v>
      </c>
      <c r="P331" s="72">
        <f t="shared" ca="1" si="77"/>
        <v>0</v>
      </c>
      <c r="Q331" s="72">
        <f t="shared" ca="1" si="78"/>
        <v>0</v>
      </c>
      <c r="R331" s="47">
        <f t="shared" ca="1" si="79"/>
        <v>-1.3754533137595338E-4</v>
      </c>
      <c r="S331" s="47"/>
      <c r="T331" s="47"/>
      <c r="U331" s="47"/>
      <c r="V331" s="47"/>
      <c r="W331" s="47"/>
      <c r="X331" s="47"/>
      <c r="Y331" s="47"/>
      <c r="Z331" s="47"/>
      <c r="AA331" s="47"/>
      <c r="AB331" s="47"/>
      <c r="AC331" s="47"/>
      <c r="AD331" s="47"/>
      <c r="AE331" s="47"/>
      <c r="AF331" s="47"/>
      <c r="AG331" s="47"/>
      <c r="AH331" s="47"/>
      <c r="AI331" s="47"/>
    </row>
    <row r="332" spans="1:35">
      <c r="A332" s="78"/>
      <c r="B332" s="78"/>
      <c r="C332" s="78"/>
      <c r="D332" s="79">
        <f t="shared" si="65"/>
        <v>0</v>
      </c>
      <c r="E332" s="79">
        <f t="shared" si="66"/>
        <v>0</v>
      </c>
      <c r="F332" s="72">
        <f t="shared" si="67"/>
        <v>0</v>
      </c>
      <c r="G332" s="72">
        <f t="shared" si="68"/>
        <v>0</v>
      </c>
      <c r="H332" s="72">
        <f t="shared" si="69"/>
        <v>0</v>
      </c>
      <c r="I332" s="72">
        <f t="shared" si="70"/>
        <v>0</v>
      </c>
      <c r="J332" s="72">
        <f t="shared" si="71"/>
        <v>0</v>
      </c>
      <c r="K332" s="72">
        <f t="shared" si="72"/>
        <v>0</v>
      </c>
      <c r="L332" s="72">
        <f t="shared" si="73"/>
        <v>0</v>
      </c>
      <c r="M332" s="72">
        <f t="shared" ca="1" si="74"/>
        <v>1.3754533137595338E-4</v>
      </c>
      <c r="N332" s="72">
        <f t="shared" ca="1" si="75"/>
        <v>0</v>
      </c>
      <c r="O332" s="80">
        <f t="shared" ca="1" si="76"/>
        <v>0</v>
      </c>
      <c r="P332" s="72">
        <f t="shared" ca="1" si="77"/>
        <v>0</v>
      </c>
      <c r="Q332" s="72">
        <f t="shared" ca="1" si="78"/>
        <v>0</v>
      </c>
      <c r="R332" s="47">
        <f t="shared" ca="1" si="79"/>
        <v>-1.3754533137595338E-4</v>
      </c>
      <c r="S332" s="47"/>
      <c r="T332" s="47"/>
      <c r="U332" s="47"/>
      <c r="V332" s="47"/>
      <c r="W332" s="47"/>
      <c r="X332" s="47"/>
      <c r="Y332" s="47"/>
      <c r="Z332" s="47"/>
      <c r="AA332" s="47"/>
      <c r="AB332" s="47"/>
      <c r="AC332" s="47"/>
      <c r="AD332" s="47"/>
      <c r="AE332" s="47"/>
      <c r="AF332" s="47"/>
      <c r="AG332" s="47"/>
      <c r="AH332" s="47"/>
      <c r="AI332" s="47"/>
    </row>
    <row r="333" spans="1:35">
      <c r="A333" s="78"/>
      <c r="B333" s="78"/>
      <c r="C333" s="78"/>
      <c r="D333" s="79">
        <f t="shared" si="65"/>
        <v>0</v>
      </c>
      <c r="E333" s="79">
        <f t="shared" si="66"/>
        <v>0</v>
      </c>
      <c r="F333" s="72">
        <f t="shared" si="67"/>
        <v>0</v>
      </c>
      <c r="G333" s="72">
        <f t="shared" si="68"/>
        <v>0</v>
      </c>
      <c r="H333" s="72">
        <f t="shared" si="69"/>
        <v>0</v>
      </c>
      <c r="I333" s="72">
        <f t="shared" si="70"/>
        <v>0</v>
      </c>
      <c r="J333" s="72">
        <f t="shared" si="71"/>
        <v>0</v>
      </c>
      <c r="K333" s="72">
        <f t="shared" si="72"/>
        <v>0</v>
      </c>
      <c r="L333" s="72">
        <f t="shared" si="73"/>
        <v>0</v>
      </c>
      <c r="M333" s="72">
        <f t="shared" ca="1" si="74"/>
        <v>1.3754533137595338E-4</v>
      </c>
      <c r="N333" s="72">
        <f t="shared" ca="1" si="75"/>
        <v>0</v>
      </c>
      <c r="O333" s="80">
        <f t="shared" ca="1" si="76"/>
        <v>0</v>
      </c>
      <c r="P333" s="72">
        <f t="shared" ca="1" si="77"/>
        <v>0</v>
      </c>
      <c r="Q333" s="72">
        <f t="shared" ca="1" si="78"/>
        <v>0</v>
      </c>
      <c r="R333" s="47">
        <f t="shared" ca="1" si="79"/>
        <v>-1.3754533137595338E-4</v>
      </c>
      <c r="S333" s="47"/>
      <c r="T333" s="47"/>
      <c r="U333" s="47"/>
      <c r="V333" s="47"/>
      <c r="W333" s="47"/>
      <c r="X333" s="47"/>
      <c r="Y333" s="47"/>
      <c r="Z333" s="47"/>
      <c r="AA333" s="47"/>
      <c r="AB333" s="47"/>
      <c r="AC333" s="47"/>
      <c r="AD333" s="47"/>
      <c r="AE333" s="47"/>
      <c r="AF333" s="47"/>
      <c r="AG333" s="47"/>
      <c r="AH333" s="47"/>
      <c r="AI333" s="47"/>
    </row>
    <row r="334" spans="1:35">
      <c r="A334" s="78"/>
      <c r="B334" s="78"/>
      <c r="C334" s="78"/>
      <c r="D334" s="79">
        <f t="shared" si="65"/>
        <v>0</v>
      </c>
      <c r="E334" s="79">
        <f t="shared" si="66"/>
        <v>0</v>
      </c>
      <c r="F334" s="72">
        <f t="shared" si="67"/>
        <v>0</v>
      </c>
      <c r="G334" s="72">
        <f t="shared" si="68"/>
        <v>0</v>
      </c>
      <c r="H334" s="72">
        <f t="shared" si="69"/>
        <v>0</v>
      </c>
      <c r="I334" s="72">
        <f t="shared" si="70"/>
        <v>0</v>
      </c>
      <c r="J334" s="72">
        <f t="shared" si="71"/>
        <v>0</v>
      </c>
      <c r="K334" s="72">
        <f t="shared" si="72"/>
        <v>0</v>
      </c>
      <c r="L334" s="72">
        <f t="shared" si="73"/>
        <v>0</v>
      </c>
      <c r="M334" s="72">
        <f t="shared" ca="1" si="74"/>
        <v>1.3754533137595338E-4</v>
      </c>
      <c r="N334" s="72">
        <f t="shared" ca="1" si="75"/>
        <v>0</v>
      </c>
      <c r="O334" s="80">
        <f t="shared" ca="1" si="76"/>
        <v>0</v>
      </c>
      <c r="P334" s="72">
        <f t="shared" ca="1" si="77"/>
        <v>0</v>
      </c>
      <c r="Q334" s="72">
        <f t="shared" ca="1" si="78"/>
        <v>0</v>
      </c>
      <c r="R334" s="47">
        <f t="shared" ca="1" si="79"/>
        <v>-1.3754533137595338E-4</v>
      </c>
      <c r="S334" s="47"/>
      <c r="T334" s="47"/>
      <c r="U334" s="47"/>
      <c r="V334" s="47"/>
      <c r="W334" s="47"/>
      <c r="X334" s="47"/>
      <c r="Y334" s="47"/>
      <c r="Z334" s="47"/>
      <c r="AA334" s="47"/>
      <c r="AB334" s="47"/>
      <c r="AC334" s="47"/>
      <c r="AD334" s="47"/>
      <c r="AE334" s="47"/>
      <c r="AF334" s="47"/>
      <c r="AG334" s="47"/>
      <c r="AH334" s="47"/>
      <c r="AI334" s="47"/>
    </row>
    <row r="335" spans="1:35">
      <c r="A335" s="78"/>
      <c r="B335" s="78"/>
      <c r="C335" s="78"/>
      <c r="D335" s="79">
        <f t="shared" si="65"/>
        <v>0</v>
      </c>
      <c r="E335" s="79">
        <f t="shared" si="66"/>
        <v>0</v>
      </c>
      <c r="F335" s="72">
        <f t="shared" si="67"/>
        <v>0</v>
      </c>
      <c r="G335" s="72">
        <f t="shared" si="68"/>
        <v>0</v>
      </c>
      <c r="H335" s="72">
        <f t="shared" si="69"/>
        <v>0</v>
      </c>
      <c r="I335" s="72">
        <f t="shared" si="70"/>
        <v>0</v>
      </c>
      <c r="J335" s="72">
        <f t="shared" si="71"/>
        <v>0</v>
      </c>
      <c r="K335" s="72">
        <f t="shared" si="72"/>
        <v>0</v>
      </c>
      <c r="L335" s="72">
        <f t="shared" si="73"/>
        <v>0</v>
      </c>
      <c r="M335" s="72">
        <f t="shared" ca="1" si="74"/>
        <v>1.3754533137595338E-4</v>
      </c>
      <c r="N335" s="72">
        <f t="shared" ca="1" si="75"/>
        <v>0</v>
      </c>
      <c r="O335" s="80">
        <f t="shared" ca="1" si="76"/>
        <v>0</v>
      </c>
      <c r="P335" s="72">
        <f t="shared" ca="1" si="77"/>
        <v>0</v>
      </c>
      <c r="Q335" s="72">
        <f t="shared" ca="1" si="78"/>
        <v>0</v>
      </c>
      <c r="R335" s="47">
        <f t="shared" ca="1" si="79"/>
        <v>-1.3754533137595338E-4</v>
      </c>
      <c r="S335" s="47"/>
      <c r="T335" s="47"/>
      <c r="U335" s="47"/>
      <c r="V335" s="47"/>
      <c r="W335" s="47"/>
      <c r="X335" s="47"/>
      <c r="Y335" s="47"/>
      <c r="Z335" s="47"/>
      <c r="AA335" s="47"/>
      <c r="AB335" s="47"/>
      <c r="AC335" s="47"/>
      <c r="AD335" s="47"/>
      <c r="AE335" s="47"/>
      <c r="AF335" s="47"/>
      <c r="AG335" s="47"/>
      <c r="AH335" s="47"/>
      <c r="AI335" s="47"/>
    </row>
    <row r="336" spans="1:35">
      <c r="A336" s="78"/>
      <c r="B336" s="78"/>
      <c r="C336" s="78"/>
      <c r="D336" s="79">
        <f t="shared" si="65"/>
        <v>0</v>
      </c>
      <c r="E336" s="79">
        <f t="shared" si="66"/>
        <v>0</v>
      </c>
      <c r="F336" s="72">
        <f t="shared" si="67"/>
        <v>0</v>
      </c>
      <c r="G336" s="72">
        <f t="shared" si="68"/>
        <v>0</v>
      </c>
      <c r="H336" s="72">
        <f t="shared" si="69"/>
        <v>0</v>
      </c>
      <c r="I336" s="72">
        <f t="shared" si="70"/>
        <v>0</v>
      </c>
      <c r="J336" s="72">
        <f t="shared" si="71"/>
        <v>0</v>
      </c>
      <c r="K336" s="72">
        <f t="shared" si="72"/>
        <v>0</v>
      </c>
      <c r="L336" s="72">
        <f t="shared" si="73"/>
        <v>0</v>
      </c>
      <c r="M336" s="72">
        <f t="shared" ca="1" si="74"/>
        <v>1.3754533137595338E-4</v>
      </c>
      <c r="N336" s="72">
        <f t="shared" ca="1" si="75"/>
        <v>0</v>
      </c>
      <c r="O336" s="80">
        <f t="shared" ca="1" si="76"/>
        <v>0</v>
      </c>
      <c r="P336" s="72">
        <f t="shared" ca="1" si="77"/>
        <v>0</v>
      </c>
      <c r="Q336" s="72">
        <f t="shared" ca="1" si="78"/>
        <v>0</v>
      </c>
      <c r="R336" s="47">
        <f t="shared" ca="1" si="79"/>
        <v>-1.3754533137595338E-4</v>
      </c>
      <c r="S336" s="47"/>
      <c r="T336" s="47"/>
      <c r="U336" s="47"/>
      <c r="V336" s="47"/>
      <c r="W336" s="47"/>
      <c r="X336" s="47"/>
      <c r="Y336" s="47"/>
      <c r="Z336" s="47"/>
      <c r="AA336" s="47"/>
      <c r="AB336" s="47"/>
      <c r="AC336" s="47"/>
      <c r="AD336" s="47"/>
      <c r="AE336" s="47"/>
      <c r="AF336" s="47"/>
      <c r="AG336" s="47"/>
      <c r="AH336" s="47"/>
      <c r="AI336" s="47"/>
    </row>
    <row r="337" spans="1:35">
      <c r="A337" s="78"/>
      <c r="B337" s="78"/>
      <c r="C337" s="78"/>
      <c r="D337" s="79">
        <f t="shared" si="65"/>
        <v>0</v>
      </c>
      <c r="E337" s="79">
        <f t="shared" si="66"/>
        <v>0</v>
      </c>
      <c r="F337" s="72">
        <f t="shared" si="67"/>
        <v>0</v>
      </c>
      <c r="G337" s="72">
        <f t="shared" si="68"/>
        <v>0</v>
      </c>
      <c r="H337" s="72">
        <f t="shared" si="69"/>
        <v>0</v>
      </c>
      <c r="I337" s="72">
        <f t="shared" si="70"/>
        <v>0</v>
      </c>
      <c r="J337" s="72">
        <f t="shared" si="71"/>
        <v>0</v>
      </c>
      <c r="K337" s="72">
        <f t="shared" si="72"/>
        <v>0</v>
      </c>
      <c r="L337" s="72">
        <f t="shared" si="73"/>
        <v>0</v>
      </c>
      <c r="M337" s="72">
        <f t="shared" ca="1" si="74"/>
        <v>1.3754533137595338E-4</v>
      </c>
      <c r="N337" s="72">
        <f t="shared" ca="1" si="75"/>
        <v>0</v>
      </c>
      <c r="O337" s="80">
        <f t="shared" ca="1" si="76"/>
        <v>0</v>
      </c>
      <c r="P337" s="72">
        <f t="shared" ca="1" si="77"/>
        <v>0</v>
      </c>
      <c r="Q337" s="72">
        <f t="shared" ca="1" si="78"/>
        <v>0</v>
      </c>
      <c r="R337" s="47">
        <f t="shared" ca="1" si="79"/>
        <v>-1.3754533137595338E-4</v>
      </c>
      <c r="S337" s="47"/>
      <c r="T337" s="47"/>
      <c r="U337" s="47"/>
      <c r="V337" s="47"/>
      <c r="W337" s="47"/>
      <c r="X337" s="47"/>
      <c r="Y337" s="47"/>
      <c r="Z337" s="47"/>
      <c r="AA337" s="47"/>
      <c r="AB337" s="47"/>
      <c r="AC337" s="47"/>
      <c r="AD337" s="47"/>
      <c r="AE337" s="47"/>
      <c r="AF337" s="47"/>
      <c r="AG337" s="47"/>
      <c r="AH337" s="47"/>
      <c r="AI337" s="47"/>
    </row>
    <row r="338" spans="1:35">
      <c r="A338" s="47"/>
      <c r="B338" s="47"/>
      <c r="C338" s="47"/>
      <c r="D338" s="47"/>
      <c r="E338" s="47"/>
      <c r="F338" s="47"/>
      <c r="G338" s="47"/>
      <c r="H338" s="47"/>
      <c r="I338" s="47"/>
      <c r="J338" s="47"/>
      <c r="K338" s="47"/>
      <c r="L338" s="47"/>
      <c r="M338" s="47"/>
      <c r="N338" s="47"/>
      <c r="O338" s="47"/>
      <c r="P338" s="47"/>
      <c r="Q338" s="47"/>
      <c r="R338" s="47"/>
      <c r="S338" s="47"/>
      <c r="T338" s="47"/>
      <c r="U338" s="47"/>
      <c r="V338" s="47"/>
      <c r="W338" s="47"/>
      <c r="X338" s="47"/>
      <c r="Y338" s="47"/>
      <c r="Z338" s="47"/>
      <c r="AA338" s="47"/>
      <c r="AB338" s="47"/>
      <c r="AC338" s="47"/>
      <c r="AD338" s="47"/>
      <c r="AE338" s="47"/>
      <c r="AF338" s="47"/>
      <c r="AG338" s="47"/>
      <c r="AH338" s="47"/>
      <c r="AI338" s="47"/>
    </row>
    <row r="339" spans="1:35">
      <c r="A339" s="47"/>
      <c r="B339" s="47"/>
      <c r="C339" s="47"/>
      <c r="D339" s="47"/>
      <c r="E339" s="47"/>
      <c r="F339" s="47"/>
      <c r="G339" s="47"/>
      <c r="H339" s="47"/>
      <c r="I339" s="47"/>
      <c r="J339" s="47"/>
      <c r="K339" s="47"/>
      <c r="L339" s="47"/>
      <c r="M339" s="47"/>
      <c r="N339" s="47"/>
      <c r="O339" s="47"/>
      <c r="P339" s="47"/>
      <c r="Q339" s="47"/>
      <c r="R339" s="47"/>
      <c r="S339" s="47"/>
      <c r="T339" s="47"/>
      <c r="U339" s="47"/>
      <c r="V339" s="47"/>
      <c r="W339" s="47"/>
      <c r="X339" s="47"/>
      <c r="Y339" s="47"/>
      <c r="Z339" s="47"/>
      <c r="AA339" s="47"/>
      <c r="AB339" s="47"/>
      <c r="AC339" s="47"/>
      <c r="AD339" s="47"/>
      <c r="AE339" s="47"/>
      <c r="AF339" s="47"/>
      <c r="AG339" s="47"/>
      <c r="AH339" s="47"/>
      <c r="AI339" s="47"/>
    </row>
    <row r="340" spans="1:35">
      <c r="A340" s="47"/>
      <c r="B340" s="47"/>
      <c r="C340" s="47"/>
      <c r="D340" s="47"/>
      <c r="E340" s="47"/>
      <c r="F340" s="47"/>
      <c r="G340" s="47"/>
      <c r="H340" s="47"/>
      <c r="I340" s="47"/>
      <c r="J340" s="47"/>
      <c r="K340" s="47"/>
      <c r="L340" s="47"/>
      <c r="M340" s="47"/>
      <c r="N340" s="47"/>
      <c r="O340" s="47"/>
      <c r="P340" s="47"/>
      <c r="Q340" s="47"/>
      <c r="R340" s="47"/>
      <c r="S340" s="47"/>
      <c r="T340" s="47"/>
      <c r="U340" s="47"/>
      <c r="V340" s="47"/>
      <c r="W340" s="47"/>
      <c r="X340" s="47"/>
      <c r="Y340" s="47"/>
      <c r="Z340" s="47"/>
      <c r="AA340" s="47"/>
      <c r="AB340" s="47"/>
      <c r="AC340" s="47"/>
      <c r="AD340" s="47"/>
      <c r="AE340" s="47"/>
      <c r="AF340" s="47"/>
      <c r="AG340" s="47"/>
      <c r="AH340" s="47"/>
      <c r="AI340" s="47"/>
    </row>
    <row r="341" spans="1:35">
      <c r="A341" s="47"/>
      <c r="B341" s="47"/>
      <c r="C341" s="47"/>
      <c r="D341" s="47"/>
      <c r="E341" s="47"/>
      <c r="F341" s="47"/>
      <c r="G341" s="47"/>
      <c r="H341" s="47"/>
      <c r="I341" s="47"/>
      <c r="J341" s="47"/>
      <c r="K341" s="47"/>
      <c r="L341" s="47"/>
      <c r="M341" s="47"/>
      <c r="N341" s="47"/>
      <c r="O341" s="47"/>
      <c r="P341" s="47"/>
      <c r="Q341" s="47"/>
      <c r="R341" s="47"/>
      <c r="S341" s="47"/>
      <c r="T341" s="47"/>
      <c r="U341" s="47"/>
      <c r="V341" s="47"/>
      <c r="W341" s="47"/>
      <c r="X341" s="47"/>
      <c r="Y341" s="47"/>
      <c r="Z341" s="47"/>
      <c r="AA341" s="47"/>
      <c r="AB341" s="47"/>
      <c r="AC341" s="47"/>
      <c r="AD341" s="47"/>
      <c r="AE341" s="47"/>
      <c r="AF341" s="47"/>
      <c r="AG341" s="47"/>
      <c r="AH341" s="47"/>
      <c r="AI341" s="47"/>
    </row>
    <row r="342" spans="1:35">
      <c r="A342" s="47"/>
      <c r="B342" s="47"/>
      <c r="C342" s="47"/>
      <c r="D342" s="47"/>
      <c r="E342" s="47"/>
      <c r="F342" s="47"/>
      <c r="G342" s="47"/>
      <c r="H342" s="47"/>
      <c r="I342" s="47"/>
      <c r="J342" s="47"/>
      <c r="K342" s="47"/>
      <c r="L342" s="47"/>
      <c r="M342" s="47"/>
      <c r="N342" s="47"/>
      <c r="O342" s="47"/>
      <c r="P342" s="47"/>
      <c r="Q342" s="47"/>
      <c r="R342" s="47"/>
      <c r="S342" s="47"/>
      <c r="T342" s="47"/>
      <c r="U342" s="47"/>
      <c r="V342" s="47"/>
      <c r="W342" s="47"/>
      <c r="X342" s="47"/>
      <c r="Y342" s="47"/>
      <c r="Z342" s="47"/>
      <c r="AA342" s="47"/>
      <c r="AB342" s="47"/>
      <c r="AC342" s="47"/>
      <c r="AD342" s="47"/>
      <c r="AE342" s="47"/>
      <c r="AF342" s="47"/>
      <c r="AG342" s="47"/>
      <c r="AH342" s="47"/>
      <c r="AI342" s="47"/>
    </row>
    <row r="343" spans="1:35">
      <c r="A343" s="47"/>
      <c r="B343" s="47"/>
      <c r="C343" s="47"/>
      <c r="D343" s="47"/>
      <c r="E343" s="47"/>
      <c r="F343" s="47"/>
      <c r="G343" s="47"/>
      <c r="H343" s="47"/>
      <c r="I343" s="47"/>
      <c r="J343" s="47"/>
      <c r="K343" s="47"/>
      <c r="L343" s="47"/>
      <c r="M343" s="47"/>
      <c r="N343" s="47"/>
      <c r="O343" s="47"/>
      <c r="P343" s="47"/>
      <c r="Q343" s="47"/>
      <c r="R343" s="47"/>
      <c r="S343" s="47"/>
      <c r="T343" s="47"/>
      <c r="U343" s="47"/>
      <c r="V343" s="47"/>
      <c r="W343" s="47"/>
      <c r="X343" s="47"/>
      <c r="Y343" s="47"/>
      <c r="Z343" s="47"/>
      <c r="AA343" s="47"/>
      <c r="AB343" s="47"/>
      <c r="AC343" s="47"/>
      <c r="AD343" s="47"/>
      <c r="AE343" s="47"/>
      <c r="AF343" s="47"/>
      <c r="AG343" s="47"/>
      <c r="AH343" s="47"/>
      <c r="AI343" s="47"/>
    </row>
    <row r="344" spans="1:35">
      <c r="A344" s="47"/>
      <c r="B344" s="47"/>
      <c r="C344" s="47"/>
      <c r="D344" s="47"/>
      <c r="E344" s="47"/>
      <c r="F344" s="47"/>
      <c r="G344" s="47"/>
      <c r="H344" s="47"/>
      <c r="I344" s="47"/>
      <c r="J344" s="47"/>
      <c r="K344" s="47"/>
      <c r="L344" s="47"/>
      <c r="M344" s="47"/>
      <c r="N344" s="47"/>
      <c r="O344" s="47"/>
      <c r="P344" s="47"/>
      <c r="Q344" s="47"/>
      <c r="R344" s="47"/>
      <c r="S344" s="47"/>
      <c r="T344" s="47"/>
      <c r="U344" s="47"/>
      <c r="V344" s="47"/>
      <c r="W344" s="47"/>
      <c r="X344" s="47"/>
      <c r="Y344" s="47"/>
      <c r="Z344" s="47"/>
      <c r="AA344" s="47"/>
      <c r="AB344" s="47"/>
      <c r="AC344" s="47"/>
      <c r="AD344" s="47"/>
      <c r="AE344" s="47"/>
      <c r="AF344" s="47"/>
      <c r="AG344" s="47"/>
      <c r="AH344" s="47"/>
      <c r="AI344" s="47"/>
    </row>
    <row r="345" spans="1:35">
      <c r="A345" s="47"/>
      <c r="B345" s="47"/>
      <c r="C345" s="47"/>
      <c r="D345" s="47"/>
      <c r="E345" s="47"/>
      <c r="F345" s="47"/>
      <c r="G345" s="47"/>
      <c r="H345" s="47"/>
      <c r="I345" s="47"/>
      <c r="J345" s="47"/>
      <c r="K345" s="47"/>
      <c r="L345" s="47"/>
      <c r="M345" s="47"/>
      <c r="N345" s="47"/>
      <c r="O345" s="47"/>
      <c r="P345" s="47"/>
      <c r="Q345" s="47"/>
      <c r="R345" s="47"/>
      <c r="S345" s="47"/>
      <c r="T345" s="47"/>
      <c r="U345" s="47"/>
      <c r="V345" s="47"/>
      <c r="W345" s="47"/>
      <c r="X345" s="47"/>
      <c r="Y345" s="47"/>
      <c r="Z345" s="47"/>
      <c r="AA345" s="47"/>
      <c r="AB345" s="47"/>
      <c r="AC345" s="47"/>
      <c r="AD345" s="47"/>
      <c r="AE345" s="47"/>
      <c r="AF345" s="47"/>
      <c r="AG345" s="47"/>
      <c r="AH345" s="47"/>
      <c r="AI345" s="47"/>
    </row>
    <row r="346" spans="1:35">
      <c r="A346" s="47"/>
      <c r="B346" s="47"/>
      <c r="C346" s="47"/>
      <c r="D346" s="47"/>
      <c r="E346" s="47"/>
      <c r="F346" s="47"/>
      <c r="G346" s="47"/>
      <c r="H346" s="47"/>
      <c r="I346" s="47"/>
      <c r="J346" s="47"/>
      <c r="K346" s="47"/>
      <c r="L346" s="47"/>
      <c r="M346" s="47"/>
      <c r="N346" s="47"/>
      <c r="O346" s="47"/>
      <c r="P346" s="47"/>
      <c r="Q346" s="47"/>
      <c r="R346" s="47"/>
      <c r="S346" s="47"/>
      <c r="T346" s="47"/>
      <c r="U346" s="47"/>
      <c r="V346" s="47"/>
      <c r="W346" s="47"/>
      <c r="X346" s="47"/>
      <c r="Y346" s="47"/>
      <c r="Z346" s="47"/>
      <c r="AA346" s="47"/>
      <c r="AB346" s="47"/>
      <c r="AC346" s="47"/>
      <c r="AD346" s="47"/>
      <c r="AE346" s="47"/>
      <c r="AF346" s="47"/>
      <c r="AG346" s="47"/>
      <c r="AH346" s="47"/>
      <c r="AI346" s="47"/>
    </row>
    <row r="347" spans="1:35">
      <c r="A347" s="47"/>
      <c r="B347" s="47"/>
      <c r="C347" s="47"/>
      <c r="D347" s="47"/>
      <c r="E347" s="47"/>
      <c r="F347" s="47"/>
      <c r="G347" s="47"/>
      <c r="H347" s="47"/>
      <c r="I347" s="47"/>
      <c r="J347" s="47"/>
      <c r="K347" s="47"/>
      <c r="L347" s="47"/>
      <c r="M347" s="47"/>
      <c r="N347" s="47"/>
      <c r="O347" s="47"/>
      <c r="P347" s="47"/>
      <c r="Q347" s="47"/>
      <c r="R347" s="47"/>
      <c r="S347" s="47"/>
      <c r="T347" s="47"/>
      <c r="U347" s="47"/>
      <c r="V347" s="47"/>
      <c r="W347" s="47"/>
      <c r="X347" s="47"/>
      <c r="Y347" s="47"/>
      <c r="Z347" s="47"/>
      <c r="AA347" s="47"/>
      <c r="AB347" s="47"/>
      <c r="AC347" s="47"/>
      <c r="AD347" s="47"/>
      <c r="AE347" s="47"/>
      <c r="AF347" s="47"/>
      <c r="AG347" s="47"/>
      <c r="AH347" s="47"/>
      <c r="AI347" s="47"/>
    </row>
    <row r="348" spans="1:35">
      <c r="A348" s="47"/>
      <c r="B348" s="47"/>
      <c r="C348" s="47"/>
      <c r="D348" s="47"/>
      <c r="E348" s="47"/>
      <c r="F348" s="47"/>
      <c r="G348" s="47"/>
      <c r="H348" s="47"/>
      <c r="I348" s="47"/>
      <c r="J348" s="47"/>
      <c r="K348" s="47"/>
      <c r="L348" s="47"/>
      <c r="M348" s="47"/>
      <c r="N348" s="47"/>
      <c r="O348" s="47"/>
      <c r="P348" s="47"/>
      <c r="Q348" s="47"/>
      <c r="R348" s="47"/>
      <c r="S348" s="47"/>
      <c r="T348" s="47"/>
      <c r="U348" s="47"/>
      <c r="V348" s="47"/>
      <c r="W348" s="47"/>
      <c r="X348" s="47"/>
      <c r="Y348" s="47"/>
      <c r="Z348" s="47"/>
      <c r="AA348" s="47"/>
      <c r="AB348" s="47"/>
      <c r="AC348" s="47"/>
      <c r="AD348" s="47"/>
      <c r="AE348" s="47"/>
      <c r="AF348" s="47"/>
      <c r="AG348" s="47"/>
      <c r="AH348" s="47"/>
      <c r="AI348" s="47"/>
    </row>
    <row r="349" spans="1:35">
      <c r="A349" s="47"/>
      <c r="B349" s="47"/>
      <c r="C349" s="47"/>
      <c r="D349" s="47"/>
      <c r="E349" s="47"/>
      <c r="F349" s="47"/>
      <c r="G349" s="47"/>
      <c r="H349" s="47"/>
      <c r="I349" s="47"/>
      <c r="J349" s="47"/>
      <c r="K349" s="47"/>
      <c r="L349" s="47"/>
      <c r="M349" s="47"/>
      <c r="N349" s="47"/>
      <c r="O349" s="47"/>
      <c r="P349" s="47"/>
      <c r="Q349" s="47"/>
      <c r="R349" s="47"/>
      <c r="S349" s="47"/>
      <c r="T349" s="47"/>
      <c r="U349" s="47"/>
      <c r="V349" s="47"/>
      <c r="W349" s="47"/>
      <c r="X349" s="47"/>
      <c r="Y349" s="47"/>
      <c r="Z349" s="47"/>
      <c r="AA349" s="47"/>
      <c r="AB349" s="47"/>
      <c r="AC349" s="47"/>
      <c r="AD349" s="47"/>
      <c r="AE349" s="47"/>
      <c r="AF349" s="47"/>
      <c r="AG349" s="47"/>
      <c r="AH349" s="47"/>
      <c r="AI349" s="47"/>
    </row>
    <row r="350" spans="1:35">
      <c r="A350" s="47"/>
      <c r="B350" s="47"/>
      <c r="C350" s="47"/>
      <c r="D350" s="47"/>
      <c r="E350" s="47"/>
      <c r="F350" s="47"/>
      <c r="G350" s="47"/>
      <c r="H350" s="47"/>
      <c r="I350" s="47"/>
      <c r="J350" s="47"/>
      <c r="K350" s="47"/>
      <c r="L350" s="47"/>
      <c r="M350" s="47"/>
      <c r="N350" s="47"/>
      <c r="O350" s="47"/>
      <c r="P350" s="47"/>
      <c r="Q350" s="47"/>
      <c r="R350" s="47"/>
      <c r="S350" s="47"/>
      <c r="T350" s="47"/>
      <c r="U350" s="47"/>
      <c r="V350" s="47"/>
      <c r="W350" s="47"/>
      <c r="X350" s="47"/>
      <c r="Y350" s="47"/>
      <c r="Z350" s="47"/>
      <c r="AA350" s="47"/>
      <c r="AB350" s="47"/>
      <c r="AC350" s="47"/>
      <c r="AD350" s="47"/>
      <c r="AE350" s="47"/>
      <c r="AF350" s="47"/>
      <c r="AG350" s="47"/>
      <c r="AH350" s="47"/>
      <c r="AI350" s="47"/>
    </row>
    <row r="351" spans="1:35">
      <c r="A351" s="47"/>
      <c r="B351" s="47"/>
      <c r="C351" s="47"/>
      <c r="D351" s="47"/>
      <c r="E351" s="47"/>
      <c r="F351" s="47"/>
      <c r="G351" s="47"/>
      <c r="H351" s="47"/>
      <c r="I351" s="47"/>
      <c r="J351" s="47"/>
      <c r="K351" s="47"/>
      <c r="L351" s="47"/>
      <c r="M351" s="47"/>
      <c r="N351" s="47"/>
      <c r="O351" s="47"/>
      <c r="P351" s="47"/>
      <c r="Q351" s="47"/>
      <c r="R351" s="47"/>
      <c r="S351" s="47"/>
      <c r="T351" s="47"/>
      <c r="U351" s="47"/>
      <c r="V351" s="47"/>
      <c r="W351" s="47"/>
      <c r="X351" s="47"/>
      <c r="Y351" s="47"/>
      <c r="Z351" s="47"/>
      <c r="AA351" s="47"/>
      <c r="AB351" s="47"/>
      <c r="AC351" s="47"/>
      <c r="AD351" s="47"/>
      <c r="AE351" s="47"/>
      <c r="AF351" s="47"/>
      <c r="AG351" s="47"/>
      <c r="AH351" s="47"/>
      <c r="AI351" s="47"/>
    </row>
    <row r="352" spans="1:35">
      <c r="A352" s="47"/>
      <c r="B352" s="47"/>
      <c r="C352" s="47"/>
      <c r="D352" s="47"/>
      <c r="E352" s="47"/>
      <c r="F352" s="47"/>
      <c r="G352" s="47"/>
      <c r="H352" s="47"/>
      <c r="I352" s="47"/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47"/>
      <c r="U352" s="47"/>
      <c r="V352" s="47"/>
      <c r="W352" s="47"/>
      <c r="X352" s="47"/>
      <c r="Y352" s="47"/>
      <c r="Z352" s="47"/>
      <c r="AA352" s="47"/>
      <c r="AB352" s="47"/>
      <c r="AC352" s="47"/>
      <c r="AD352" s="47"/>
      <c r="AE352" s="47"/>
      <c r="AF352" s="47"/>
      <c r="AG352" s="47"/>
      <c r="AH352" s="47"/>
      <c r="AI352" s="47"/>
    </row>
    <row r="353" spans="1:35">
      <c r="A353" s="47"/>
      <c r="B353" s="47"/>
      <c r="C353" s="47"/>
      <c r="D353" s="47"/>
      <c r="E353" s="47"/>
      <c r="F353" s="47"/>
      <c r="G353" s="47"/>
      <c r="H353" s="47"/>
      <c r="I353" s="47"/>
      <c r="J353" s="47"/>
      <c r="K353" s="47"/>
      <c r="L353" s="47"/>
      <c r="M353" s="47"/>
      <c r="N353" s="47"/>
      <c r="O353" s="47"/>
      <c r="P353" s="47"/>
      <c r="Q353" s="47"/>
      <c r="R353" s="47"/>
      <c r="S353" s="47"/>
      <c r="T353" s="47"/>
      <c r="U353" s="47"/>
      <c r="V353" s="47"/>
      <c r="W353" s="47"/>
      <c r="X353" s="47"/>
      <c r="Y353" s="47"/>
      <c r="Z353" s="47"/>
      <c r="AA353" s="47"/>
      <c r="AB353" s="47"/>
      <c r="AC353" s="47"/>
      <c r="AD353" s="47"/>
      <c r="AE353" s="47"/>
      <c r="AF353" s="47"/>
      <c r="AG353" s="47"/>
      <c r="AH353" s="47"/>
      <c r="AI353" s="47"/>
    </row>
    <row r="354" spans="1:35">
      <c r="A354" s="47"/>
      <c r="B354" s="47"/>
      <c r="C354" s="47"/>
      <c r="D354" s="47"/>
      <c r="E354" s="47"/>
      <c r="F354" s="47"/>
      <c r="G354" s="47"/>
      <c r="H354" s="47"/>
      <c r="I354" s="47"/>
      <c r="J354" s="47"/>
      <c r="K354" s="47"/>
      <c r="L354" s="47"/>
      <c r="M354" s="47"/>
      <c r="N354" s="47"/>
      <c r="O354" s="47"/>
      <c r="P354" s="47"/>
      <c r="Q354" s="47"/>
      <c r="R354" s="47"/>
      <c r="S354" s="47"/>
      <c r="T354" s="47"/>
      <c r="U354" s="47"/>
      <c r="V354" s="47"/>
      <c r="W354" s="47"/>
      <c r="X354" s="47"/>
      <c r="Y354" s="47"/>
      <c r="Z354" s="47"/>
      <c r="AA354" s="47"/>
      <c r="AB354" s="47"/>
      <c r="AC354" s="47"/>
      <c r="AD354" s="47"/>
      <c r="AE354" s="47"/>
      <c r="AF354" s="47"/>
      <c r="AG354" s="47"/>
      <c r="AH354" s="47"/>
      <c r="AI354" s="47"/>
    </row>
    <row r="355" spans="1:35">
      <c r="A355" s="47"/>
      <c r="B355" s="47"/>
      <c r="C355" s="47"/>
      <c r="D355" s="47"/>
      <c r="E355" s="47"/>
      <c r="F355" s="47"/>
      <c r="G355" s="47"/>
      <c r="H355" s="47"/>
      <c r="I355" s="47"/>
      <c r="J355" s="47"/>
      <c r="K355" s="47"/>
      <c r="L355" s="47"/>
      <c r="M355" s="47"/>
      <c r="N355" s="47"/>
      <c r="O355" s="47"/>
      <c r="P355" s="47"/>
      <c r="Q355" s="47"/>
      <c r="R355" s="47"/>
      <c r="S355" s="47"/>
      <c r="T355" s="47"/>
      <c r="U355" s="47"/>
      <c r="V355" s="47"/>
      <c r="W355" s="47"/>
      <c r="X355" s="47"/>
      <c r="Y355" s="47"/>
      <c r="Z355" s="47"/>
      <c r="AA355" s="47"/>
      <c r="AB355" s="47"/>
      <c r="AC355" s="47"/>
      <c r="AD355" s="47"/>
      <c r="AE355" s="47"/>
      <c r="AF355" s="47"/>
      <c r="AG355" s="47"/>
      <c r="AH355" s="47"/>
      <c r="AI355" s="47"/>
    </row>
    <row r="356" spans="1:35">
      <c r="A356" s="47"/>
      <c r="B356" s="47"/>
      <c r="C356" s="47"/>
      <c r="D356" s="47"/>
      <c r="E356" s="47"/>
      <c r="F356" s="47"/>
      <c r="G356" s="47"/>
      <c r="H356" s="47"/>
      <c r="I356" s="47"/>
      <c r="J356" s="47"/>
      <c r="K356" s="47"/>
      <c r="L356" s="47"/>
      <c r="M356" s="47"/>
      <c r="N356" s="47"/>
      <c r="O356" s="47"/>
      <c r="P356" s="47"/>
      <c r="Q356" s="47"/>
      <c r="R356" s="47"/>
      <c r="S356" s="47"/>
      <c r="T356" s="47"/>
      <c r="U356" s="47"/>
      <c r="V356" s="47"/>
      <c r="W356" s="47"/>
      <c r="X356" s="47"/>
      <c r="Y356" s="47"/>
      <c r="Z356" s="47"/>
      <c r="AA356" s="47"/>
      <c r="AB356" s="47"/>
      <c r="AC356" s="47"/>
      <c r="AD356" s="47"/>
      <c r="AE356" s="47"/>
      <c r="AF356" s="47"/>
      <c r="AG356" s="47"/>
      <c r="AH356" s="47"/>
      <c r="AI356" s="47"/>
    </row>
    <row r="357" spans="1:35">
      <c r="A357" s="47"/>
      <c r="B357" s="47"/>
      <c r="C357" s="47"/>
      <c r="D357" s="47"/>
      <c r="E357" s="47"/>
      <c r="F357" s="47"/>
      <c r="G357" s="47"/>
      <c r="H357" s="47"/>
      <c r="I357" s="47"/>
      <c r="J357" s="47"/>
      <c r="K357" s="47"/>
      <c r="L357" s="47"/>
      <c r="M357" s="47"/>
      <c r="N357" s="47"/>
      <c r="O357" s="47"/>
      <c r="P357" s="47"/>
      <c r="Q357" s="47"/>
      <c r="R357" s="47"/>
      <c r="S357" s="47"/>
      <c r="T357" s="47"/>
      <c r="U357" s="47"/>
      <c r="V357" s="47"/>
      <c r="W357" s="47"/>
      <c r="X357" s="47"/>
      <c r="Y357" s="47"/>
      <c r="Z357" s="47"/>
      <c r="AA357" s="47"/>
      <c r="AB357" s="47"/>
      <c r="AC357" s="47"/>
      <c r="AD357" s="47"/>
      <c r="AE357" s="47"/>
      <c r="AF357" s="47"/>
      <c r="AG357" s="47"/>
      <c r="AH357" s="47"/>
      <c r="AI357" s="47"/>
    </row>
    <row r="358" spans="1:35">
      <c r="A358" s="47"/>
      <c r="B358" s="47"/>
      <c r="C358" s="47"/>
      <c r="D358" s="47"/>
      <c r="E358" s="47"/>
      <c r="F358" s="47"/>
      <c r="G358" s="47"/>
      <c r="H358" s="47"/>
      <c r="I358" s="47"/>
      <c r="J358" s="47"/>
      <c r="K358" s="47"/>
      <c r="L358" s="47"/>
      <c r="M358" s="47"/>
      <c r="N358" s="47"/>
      <c r="O358" s="47"/>
      <c r="P358" s="47"/>
      <c r="Q358" s="47"/>
      <c r="R358" s="47"/>
      <c r="S358" s="47"/>
      <c r="T358" s="47"/>
      <c r="U358" s="47"/>
      <c r="V358" s="47"/>
      <c r="W358" s="47"/>
      <c r="X358" s="47"/>
      <c r="Y358" s="47"/>
      <c r="Z358" s="47"/>
      <c r="AA358" s="47"/>
      <c r="AB358" s="47"/>
      <c r="AC358" s="47"/>
      <c r="AD358" s="47"/>
      <c r="AE358" s="47"/>
      <c r="AF358" s="47"/>
      <c r="AG358" s="47"/>
      <c r="AH358" s="47"/>
      <c r="AI358" s="47"/>
    </row>
    <row r="359" spans="1:35">
      <c r="A359" s="47"/>
      <c r="B359" s="47"/>
      <c r="C359" s="47"/>
      <c r="D359" s="47"/>
      <c r="E359" s="47"/>
      <c r="F359" s="47"/>
      <c r="G359" s="47"/>
      <c r="H359" s="47"/>
      <c r="I359" s="47"/>
      <c r="J359" s="47"/>
      <c r="K359" s="47"/>
      <c r="L359" s="47"/>
      <c r="M359" s="47"/>
      <c r="N359" s="47"/>
      <c r="O359" s="47"/>
      <c r="P359" s="47"/>
      <c r="Q359" s="47"/>
      <c r="R359" s="47"/>
      <c r="S359" s="47"/>
      <c r="T359" s="47"/>
      <c r="U359" s="47"/>
      <c r="V359" s="47"/>
      <c r="W359" s="47"/>
      <c r="X359" s="47"/>
      <c r="Y359" s="47"/>
      <c r="Z359" s="47"/>
      <c r="AA359" s="47"/>
      <c r="AB359" s="47"/>
      <c r="AC359" s="47"/>
      <c r="AD359" s="47"/>
      <c r="AE359" s="47"/>
      <c r="AF359" s="47"/>
      <c r="AG359" s="47"/>
      <c r="AH359" s="47"/>
      <c r="AI359" s="47"/>
    </row>
    <row r="360" spans="1:35">
      <c r="A360" s="47"/>
      <c r="B360" s="47"/>
      <c r="C360" s="47"/>
      <c r="D360" s="47"/>
      <c r="E360" s="47"/>
      <c r="F360" s="47"/>
      <c r="G360" s="47"/>
      <c r="H360" s="47"/>
      <c r="I360" s="47"/>
      <c r="J360" s="47"/>
      <c r="K360" s="47"/>
      <c r="L360" s="47"/>
      <c r="M360" s="47"/>
      <c r="N360" s="47"/>
      <c r="O360" s="47"/>
      <c r="P360" s="47"/>
      <c r="Q360" s="47"/>
      <c r="R360" s="47"/>
      <c r="S360" s="47"/>
      <c r="T360" s="47"/>
      <c r="U360" s="47"/>
      <c r="V360" s="47"/>
      <c r="W360" s="47"/>
      <c r="X360" s="47"/>
      <c r="Y360" s="47"/>
      <c r="Z360" s="47"/>
      <c r="AA360" s="47"/>
      <c r="AB360" s="47"/>
      <c r="AC360" s="47"/>
      <c r="AD360" s="47"/>
      <c r="AE360" s="47"/>
      <c r="AF360" s="47"/>
      <c r="AG360" s="47"/>
      <c r="AH360" s="47"/>
      <c r="AI360" s="47"/>
    </row>
    <row r="361" spans="1:35">
      <c r="A361" s="47"/>
      <c r="B361" s="47"/>
      <c r="C361" s="47"/>
      <c r="D361" s="47"/>
      <c r="E361" s="47"/>
      <c r="F361" s="47"/>
      <c r="G361" s="47"/>
      <c r="H361" s="47"/>
      <c r="I361" s="47"/>
      <c r="J361" s="47"/>
      <c r="K361" s="47"/>
      <c r="L361" s="47"/>
      <c r="M361" s="47"/>
      <c r="N361" s="47"/>
      <c r="O361" s="47"/>
      <c r="P361" s="47"/>
      <c r="Q361" s="47"/>
      <c r="R361" s="47"/>
      <c r="S361" s="47"/>
      <c r="T361" s="47"/>
      <c r="U361" s="47"/>
      <c r="V361" s="47"/>
      <c r="W361" s="47"/>
      <c r="X361" s="47"/>
      <c r="Y361" s="47"/>
      <c r="Z361" s="47"/>
      <c r="AA361" s="47"/>
      <c r="AB361" s="47"/>
      <c r="AC361" s="47"/>
      <c r="AD361" s="47"/>
      <c r="AE361" s="47"/>
      <c r="AF361" s="47"/>
      <c r="AG361" s="47"/>
      <c r="AH361" s="47"/>
      <c r="AI361" s="47"/>
    </row>
    <row r="362" spans="1:35">
      <c r="A362" s="47"/>
      <c r="B362" s="47"/>
      <c r="C362" s="47"/>
      <c r="D362" s="47"/>
      <c r="E362" s="47"/>
      <c r="F362" s="47"/>
      <c r="G362" s="47"/>
      <c r="H362" s="47"/>
      <c r="I362" s="47"/>
      <c r="J362" s="47"/>
      <c r="K362" s="47"/>
      <c r="L362" s="47"/>
      <c r="M362" s="47"/>
      <c r="N362" s="47"/>
      <c r="O362" s="47"/>
      <c r="P362" s="47"/>
      <c r="Q362" s="47"/>
      <c r="R362" s="47"/>
      <c r="S362" s="47"/>
      <c r="T362" s="47"/>
      <c r="U362" s="47"/>
      <c r="V362" s="47"/>
      <c r="W362" s="47"/>
      <c r="X362" s="47"/>
      <c r="Y362" s="47"/>
      <c r="Z362" s="47"/>
      <c r="AA362" s="47"/>
      <c r="AB362" s="47"/>
      <c r="AC362" s="47"/>
      <c r="AD362" s="47"/>
      <c r="AE362" s="47"/>
      <c r="AF362" s="47"/>
      <c r="AG362" s="47"/>
      <c r="AH362" s="47"/>
      <c r="AI362" s="47"/>
    </row>
    <row r="363" spans="1:35">
      <c r="A363" s="47"/>
      <c r="B363" s="47"/>
      <c r="C363" s="47"/>
      <c r="D363" s="47"/>
      <c r="E363" s="47"/>
      <c r="F363" s="47"/>
      <c r="G363" s="47"/>
      <c r="H363" s="47"/>
      <c r="I363" s="47"/>
      <c r="J363" s="47"/>
      <c r="K363" s="47"/>
      <c r="L363" s="47"/>
      <c r="M363" s="47"/>
      <c r="N363" s="47"/>
      <c r="O363" s="47"/>
      <c r="P363" s="47"/>
      <c r="Q363" s="47"/>
      <c r="R363" s="47"/>
      <c r="S363" s="47"/>
      <c r="T363" s="47"/>
      <c r="U363" s="47"/>
      <c r="V363" s="47"/>
      <c r="W363" s="47"/>
      <c r="X363" s="47"/>
      <c r="Y363" s="47"/>
      <c r="Z363" s="47"/>
      <c r="AA363" s="47"/>
      <c r="AB363" s="47"/>
      <c r="AC363" s="47"/>
      <c r="AD363" s="47"/>
      <c r="AE363" s="47"/>
      <c r="AF363" s="47"/>
      <c r="AG363" s="47"/>
      <c r="AH363" s="47"/>
      <c r="AI363" s="47"/>
    </row>
    <row r="364" spans="1:35">
      <c r="A364" s="47"/>
      <c r="B364" s="47"/>
      <c r="C364" s="47"/>
      <c r="D364" s="47"/>
      <c r="E364" s="47"/>
      <c r="F364" s="47"/>
      <c r="G364" s="47"/>
      <c r="H364" s="47"/>
      <c r="I364" s="47"/>
      <c r="J364" s="47"/>
      <c r="K364" s="47"/>
      <c r="L364" s="47"/>
      <c r="M364" s="47"/>
      <c r="N364" s="47"/>
      <c r="O364" s="47"/>
      <c r="P364" s="47"/>
      <c r="Q364" s="47"/>
      <c r="R364" s="47"/>
      <c r="S364" s="47"/>
      <c r="T364" s="47"/>
      <c r="U364" s="47"/>
      <c r="V364" s="47"/>
      <c r="W364" s="47"/>
      <c r="X364" s="47"/>
      <c r="Y364" s="47"/>
      <c r="Z364" s="47"/>
      <c r="AA364" s="47"/>
      <c r="AB364" s="47"/>
      <c r="AC364" s="47"/>
      <c r="AD364" s="47"/>
      <c r="AE364" s="47"/>
      <c r="AF364" s="47"/>
      <c r="AG364" s="47"/>
      <c r="AH364" s="47"/>
      <c r="AI364" s="47"/>
    </row>
    <row r="365" spans="1:35">
      <c r="A365" s="47"/>
      <c r="B365" s="47"/>
      <c r="C365" s="47"/>
      <c r="D365" s="47"/>
      <c r="E365" s="47"/>
      <c r="F365" s="47"/>
      <c r="G365" s="47"/>
      <c r="H365" s="47"/>
      <c r="I365" s="47"/>
      <c r="J365" s="47"/>
      <c r="K365" s="47"/>
      <c r="L365" s="47"/>
      <c r="M365" s="47"/>
      <c r="N365" s="47"/>
      <c r="O365" s="47"/>
      <c r="P365" s="47"/>
      <c r="Q365" s="47"/>
      <c r="R365" s="47"/>
      <c r="S365" s="47"/>
      <c r="T365" s="47"/>
      <c r="U365" s="47"/>
      <c r="V365" s="47"/>
      <c r="W365" s="47"/>
      <c r="X365" s="47"/>
      <c r="Y365" s="47"/>
      <c r="Z365" s="47"/>
      <c r="AA365" s="47"/>
      <c r="AB365" s="47"/>
      <c r="AC365" s="47"/>
      <c r="AD365" s="47"/>
      <c r="AE365" s="47"/>
      <c r="AF365" s="47"/>
      <c r="AG365" s="47"/>
      <c r="AH365" s="47"/>
      <c r="AI365" s="47"/>
    </row>
    <row r="366" spans="1:35">
      <c r="A366" s="47"/>
      <c r="B366" s="47"/>
      <c r="C366" s="47"/>
      <c r="D366" s="47"/>
      <c r="E366" s="47"/>
      <c r="F366" s="47"/>
      <c r="G366" s="47"/>
      <c r="H366" s="47"/>
      <c r="I366" s="47"/>
      <c r="J366" s="47"/>
      <c r="K366" s="47"/>
      <c r="L366" s="47"/>
      <c r="M366" s="47"/>
      <c r="N366" s="47"/>
      <c r="O366" s="47"/>
      <c r="P366" s="47"/>
      <c r="Q366" s="47"/>
      <c r="R366" s="47"/>
      <c r="S366" s="47"/>
      <c r="T366" s="47"/>
      <c r="U366" s="47"/>
      <c r="V366" s="47"/>
      <c r="W366" s="47"/>
      <c r="X366" s="47"/>
      <c r="Y366" s="47"/>
      <c r="Z366" s="47"/>
      <c r="AA366" s="47"/>
      <c r="AB366" s="47"/>
      <c r="AC366" s="47"/>
      <c r="AD366" s="47"/>
      <c r="AE366" s="47"/>
      <c r="AF366" s="47"/>
      <c r="AG366" s="47"/>
      <c r="AH366" s="47"/>
      <c r="AI366" s="47"/>
    </row>
    <row r="367" spans="1:35">
      <c r="A367" s="47"/>
      <c r="B367" s="47"/>
      <c r="C367" s="47"/>
      <c r="D367" s="47"/>
      <c r="E367" s="47"/>
      <c r="F367" s="47"/>
      <c r="G367" s="47"/>
      <c r="H367" s="47"/>
      <c r="I367" s="47"/>
      <c r="J367" s="47"/>
      <c r="K367" s="47"/>
      <c r="L367" s="47"/>
      <c r="M367" s="47"/>
      <c r="N367" s="47"/>
      <c r="O367" s="47"/>
      <c r="P367" s="47"/>
      <c r="Q367" s="47"/>
      <c r="R367" s="47"/>
      <c r="S367" s="47"/>
      <c r="T367" s="47"/>
      <c r="U367" s="47"/>
      <c r="V367" s="47"/>
      <c r="W367" s="47"/>
      <c r="X367" s="47"/>
      <c r="Y367" s="47"/>
      <c r="Z367" s="47"/>
      <c r="AA367" s="47"/>
      <c r="AB367" s="47"/>
      <c r="AC367" s="47"/>
      <c r="AD367" s="47"/>
      <c r="AE367" s="47"/>
      <c r="AF367" s="47"/>
      <c r="AG367" s="47"/>
      <c r="AH367" s="47"/>
      <c r="AI367" s="47"/>
    </row>
    <row r="368" spans="1:35">
      <c r="A368" s="47"/>
      <c r="B368" s="47"/>
      <c r="C368" s="47"/>
      <c r="D368" s="47"/>
      <c r="E368" s="47"/>
      <c r="F368" s="47"/>
      <c r="G368" s="47"/>
      <c r="H368" s="47"/>
      <c r="I368" s="47"/>
      <c r="J368" s="47"/>
      <c r="K368" s="47"/>
      <c r="L368" s="47"/>
      <c r="M368" s="47"/>
      <c r="N368" s="47"/>
      <c r="O368" s="47"/>
      <c r="P368" s="47"/>
      <c r="Q368" s="47"/>
      <c r="R368" s="47"/>
      <c r="S368" s="47"/>
      <c r="T368" s="47"/>
      <c r="U368" s="47"/>
      <c r="V368" s="47"/>
      <c r="W368" s="47"/>
      <c r="X368" s="47"/>
      <c r="Y368" s="47"/>
      <c r="Z368" s="47"/>
      <c r="AA368" s="47"/>
      <c r="AB368" s="47"/>
      <c r="AC368" s="47"/>
      <c r="AD368" s="47"/>
      <c r="AE368" s="47"/>
      <c r="AF368" s="47"/>
      <c r="AG368" s="47"/>
      <c r="AH368" s="47"/>
      <c r="AI368" s="47"/>
    </row>
    <row r="369" spans="1:35">
      <c r="A369" s="47"/>
      <c r="B369" s="47"/>
      <c r="C369" s="47"/>
      <c r="D369" s="47"/>
      <c r="E369" s="47"/>
      <c r="F369" s="47"/>
      <c r="G369" s="47"/>
      <c r="H369" s="47"/>
      <c r="I369" s="47"/>
      <c r="J369" s="47"/>
      <c r="K369" s="47"/>
      <c r="L369" s="47"/>
      <c r="M369" s="47"/>
      <c r="N369" s="47"/>
      <c r="O369" s="47"/>
      <c r="P369" s="47"/>
      <c r="Q369" s="47"/>
      <c r="R369" s="47"/>
      <c r="S369" s="47"/>
      <c r="T369" s="47"/>
      <c r="U369" s="47"/>
      <c r="V369" s="47"/>
      <c r="W369" s="47"/>
      <c r="X369" s="47"/>
      <c r="Y369" s="47"/>
      <c r="Z369" s="47"/>
      <c r="AA369" s="47"/>
      <c r="AB369" s="47"/>
      <c r="AC369" s="47"/>
      <c r="AD369" s="47"/>
      <c r="AE369" s="47"/>
      <c r="AF369" s="47"/>
      <c r="AG369" s="47"/>
      <c r="AH369" s="47"/>
      <c r="AI369" s="47"/>
    </row>
    <row r="370" spans="1:35">
      <c r="A370" s="47"/>
      <c r="B370" s="47"/>
      <c r="C370" s="47"/>
      <c r="D370" s="47"/>
      <c r="E370" s="47"/>
      <c r="F370" s="47"/>
      <c r="G370" s="47"/>
      <c r="H370" s="47"/>
      <c r="I370" s="47"/>
      <c r="J370" s="47"/>
      <c r="K370" s="47"/>
      <c r="L370" s="47"/>
      <c r="M370" s="47"/>
      <c r="N370" s="47"/>
      <c r="O370" s="47"/>
      <c r="P370" s="47"/>
      <c r="Q370" s="47"/>
      <c r="R370" s="47"/>
      <c r="S370" s="47"/>
      <c r="T370" s="47"/>
      <c r="U370" s="47"/>
      <c r="V370" s="47"/>
      <c r="W370" s="47"/>
      <c r="X370" s="47"/>
      <c r="Y370" s="47"/>
      <c r="Z370" s="47"/>
      <c r="AA370" s="47"/>
      <c r="AB370" s="47"/>
      <c r="AC370" s="47"/>
      <c r="AD370" s="47"/>
      <c r="AE370" s="47"/>
      <c r="AF370" s="47"/>
      <c r="AG370" s="47"/>
      <c r="AH370" s="47"/>
      <c r="AI370" s="47"/>
    </row>
    <row r="371" spans="1:35">
      <c r="A371" s="47"/>
      <c r="B371" s="47"/>
      <c r="C371" s="47"/>
      <c r="D371" s="47"/>
      <c r="E371" s="47"/>
      <c r="F371" s="47"/>
      <c r="G371" s="47"/>
      <c r="H371" s="47"/>
      <c r="I371" s="47"/>
      <c r="J371" s="47"/>
      <c r="K371" s="47"/>
      <c r="L371" s="47"/>
      <c r="M371" s="47"/>
      <c r="N371" s="47"/>
      <c r="O371" s="47"/>
      <c r="P371" s="47"/>
      <c r="Q371" s="47"/>
      <c r="R371" s="47"/>
      <c r="S371" s="47"/>
      <c r="T371" s="47"/>
      <c r="U371" s="47"/>
      <c r="V371" s="47"/>
      <c r="W371" s="47"/>
      <c r="X371" s="47"/>
      <c r="Y371" s="47"/>
      <c r="Z371" s="47"/>
      <c r="AA371" s="47"/>
      <c r="AB371" s="47"/>
      <c r="AC371" s="47"/>
      <c r="AD371" s="47"/>
      <c r="AE371" s="47"/>
      <c r="AF371" s="47"/>
      <c r="AG371" s="47"/>
      <c r="AH371" s="47"/>
      <c r="AI371" s="47"/>
    </row>
    <row r="372" spans="1:35">
      <c r="A372" s="47"/>
      <c r="B372" s="47"/>
      <c r="C372" s="47"/>
      <c r="D372" s="47"/>
      <c r="E372" s="47"/>
      <c r="F372" s="47"/>
      <c r="G372" s="47"/>
      <c r="H372" s="47"/>
      <c r="I372" s="47"/>
      <c r="J372" s="47"/>
      <c r="K372" s="47"/>
      <c r="L372" s="47"/>
      <c r="M372" s="47"/>
      <c r="N372" s="47"/>
      <c r="O372" s="47"/>
      <c r="P372" s="47"/>
      <c r="Q372" s="47"/>
      <c r="R372" s="47"/>
      <c r="S372" s="47"/>
      <c r="T372" s="47"/>
      <c r="U372" s="47"/>
      <c r="V372" s="47"/>
      <c r="W372" s="47"/>
      <c r="X372" s="47"/>
      <c r="Y372" s="47"/>
      <c r="Z372" s="47"/>
      <c r="AA372" s="47"/>
      <c r="AB372" s="47"/>
      <c r="AC372" s="47"/>
      <c r="AD372" s="47"/>
      <c r="AE372" s="47"/>
      <c r="AF372" s="47"/>
      <c r="AG372" s="47"/>
      <c r="AH372" s="47"/>
      <c r="AI372" s="47"/>
    </row>
    <row r="373" spans="1:35">
      <c r="A373" s="47"/>
      <c r="B373" s="47"/>
      <c r="C373" s="47"/>
      <c r="D373" s="47"/>
      <c r="E373" s="47"/>
      <c r="F373" s="47"/>
      <c r="G373" s="47"/>
      <c r="H373" s="47"/>
      <c r="I373" s="47"/>
      <c r="J373" s="47"/>
      <c r="K373" s="47"/>
      <c r="L373" s="47"/>
      <c r="M373" s="47"/>
      <c r="N373" s="47"/>
      <c r="O373" s="47"/>
      <c r="P373" s="47"/>
      <c r="Q373" s="47"/>
      <c r="R373" s="47"/>
      <c r="S373" s="47"/>
      <c r="T373" s="47"/>
      <c r="U373" s="47"/>
      <c r="V373" s="47"/>
      <c r="W373" s="47"/>
      <c r="X373" s="47"/>
      <c r="Y373" s="47"/>
      <c r="Z373" s="47"/>
      <c r="AA373" s="47"/>
      <c r="AB373" s="47"/>
      <c r="AC373" s="47"/>
      <c r="AD373" s="47"/>
      <c r="AE373" s="47"/>
      <c r="AF373" s="47"/>
      <c r="AG373" s="47"/>
      <c r="AH373" s="47"/>
      <c r="AI373" s="47"/>
    </row>
    <row r="374" spans="1:35">
      <c r="A374" s="47"/>
      <c r="B374" s="47"/>
      <c r="C374" s="47"/>
      <c r="D374" s="47"/>
      <c r="E374" s="47"/>
      <c r="F374" s="47"/>
      <c r="G374" s="47"/>
      <c r="H374" s="47"/>
      <c r="I374" s="47"/>
      <c r="J374" s="47"/>
      <c r="K374" s="47"/>
      <c r="L374" s="47"/>
      <c r="M374" s="47"/>
      <c r="N374" s="47"/>
      <c r="O374" s="47"/>
      <c r="P374" s="47"/>
      <c r="Q374" s="47"/>
      <c r="R374" s="47"/>
      <c r="S374" s="47"/>
      <c r="T374" s="47"/>
      <c r="U374" s="47"/>
      <c r="V374" s="47"/>
      <c r="W374" s="47"/>
      <c r="X374" s="47"/>
      <c r="Y374" s="47"/>
      <c r="Z374" s="47"/>
      <c r="AA374" s="47"/>
      <c r="AB374" s="47"/>
      <c r="AC374" s="47"/>
      <c r="AD374" s="47"/>
      <c r="AE374" s="47"/>
      <c r="AF374" s="47"/>
      <c r="AG374" s="47"/>
      <c r="AH374" s="47"/>
      <c r="AI374" s="47"/>
    </row>
    <row r="375" spans="1:35">
      <c r="A375" s="47"/>
      <c r="B375" s="47"/>
      <c r="C375" s="47"/>
      <c r="D375" s="47"/>
      <c r="E375" s="47"/>
      <c r="F375" s="47"/>
      <c r="G375" s="47"/>
      <c r="H375" s="47"/>
      <c r="I375" s="47"/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47"/>
      <c r="U375" s="47"/>
      <c r="V375" s="47"/>
      <c r="W375" s="47"/>
      <c r="X375" s="47"/>
      <c r="Y375" s="47"/>
      <c r="Z375" s="47"/>
      <c r="AA375" s="47"/>
      <c r="AB375" s="47"/>
      <c r="AC375" s="47"/>
      <c r="AD375" s="47"/>
      <c r="AE375" s="47"/>
      <c r="AF375" s="47"/>
      <c r="AG375" s="47"/>
      <c r="AH375" s="47"/>
      <c r="AI375" s="47"/>
    </row>
    <row r="376" spans="1:35">
      <c r="A376" s="47"/>
      <c r="B376" s="47"/>
      <c r="C376" s="47"/>
      <c r="D376" s="47"/>
      <c r="E376" s="47"/>
      <c r="F376" s="47"/>
      <c r="G376" s="47"/>
      <c r="H376" s="47"/>
      <c r="I376" s="47"/>
      <c r="J376" s="47"/>
      <c r="K376" s="47"/>
      <c r="L376" s="47"/>
      <c r="M376" s="47"/>
      <c r="N376" s="47"/>
      <c r="O376" s="47"/>
      <c r="P376" s="47"/>
      <c r="Q376" s="47"/>
      <c r="R376" s="47"/>
      <c r="S376" s="47"/>
      <c r="T376" s="47"/>
      <c r="U376" s="47"/>
      <c r="V376" s="47"/>
      <c r="W376" s="47"/>
      <c r="X376" s="47"/>
      <c r="Y376" s="47"/>
      <c r="Z376" s="47"/>
      <c r="AA376" s="47"/>
      <c r="AB376" s="47"/>
      <c r="AC376" s="47"/>
      <c r="AD376" s="47"/>
      <c r="AE376" s="47"/>
      <c r="AF376" s="47"/>
      <c r="AG376" s="47"/>
      <c r="AH376" s="47"/>
      <c r="AI376" s="47"/>
    </row>
    <row r="377" spans="1:35">
      <c r="A377" s="47"/>
      <c r="B377" s="47"/>
      <c r="C377" s="47"/>
      <c r="D377" s="47"/>
      <c r="E377" s="47"/>
      <c r="F377" s="47"/>
      <c r="G377" s="47"/>
      <c r="H377" s="47"/>
      <c r="I377" s="47"/>
      <c r="J377" s="47"/>
      <c r="K377" s="47"/>
      <c r="L377" s="47"/>
      <c r="M377" s="47"/>
      <c r="N377" s="47"/>
      <c r="O377" s="47"/>
      <c r="P377" s="47"/>
      <c r="Q377" s="47"/>
      <c r="R377" s="47"/>
      <c r="S377" s="47"/>
      <c r="T377" s="47"/>
      <c r="U377" s="47"/>
      <c r="V377" s="47"/>
      <c r="W377" s="47"/>
      <c r="X377" s="47"/>
      <c r="Y377" s="47"/>
      <c r="Z377" s="47"/>
      <c r="AA377" s="47"/>
      <c r="AB377" s="47"/>
      <c r="AC377" s="47"/>
      <c r="AD377" s="47"/>
      <c r="AE377" s="47"/>
      <c r="AF377" s="47"/>
      <c r="AG377" s="47"/>
      <c r="AH377" s="47"/>
      <c r="AI377" s="47"/>
    </row>
    <row r="378" spans="1:35">
      <c r="A378" s="47"/>
      <c r="B378" s="47"/>
      <c r="C378" s="47"/>
      <c r="D378" s="47"/>
      <c r="E378" s="47"/>
      <c r="F378" s="47"/>
      <c r="G378" s="47"/>
      <c r="H378" s="47"/>
      <c r="I378" s="47"/>
      <c r="J378" s="47"/>
      <c r="K378" s="47"/>
      <c r="L378" s="47"/>
      <c r="M378" s="47"/>
      <c r="N378" s="47"/>
      <c r="O378" s="47"/>
      <c r="P378" s="47"/>
      <c r="Q378" s="47"/>
      <c r="R378" s="47"/>
      <c r="S378" s="47"/>
      <c r="T378" s="47"/>
      <c r="U378" s="47"/>
      <c r="V378" s="47"/>
      <c r="W378" s="47"/>
      <c r="X378" s="47"/>
      <c r="Y378" s="47"/>
      <c r="Z378" s="47"/>
      <c r="AA378" s="47"/>
      <c r="AB378" s="47"/>
      <c r="AC378" s="47"/>
      <c r="AD378" s="47"/>
      <c r="AE378" s="47"/>
      <c r="AF378" s="47"/>
      <c r="AG378" s="47"/>
      <c r="AH378" s="47"/>
      <c r="AI378" s="47"/>
    </row>
    <row r="379" spans="1:35">
      <c r="A379" s="47"/>
      <c r="B379" s="47"/>
      <c r="C379" s="47"/>
      <c r="D379" s="47"/>
      <c r="E379" s="47"/>
      <c r="F379" s="47"/>
      <c r="G379" s="47"/>
      <c r="H379" s="47"/>
      <c r="I379" s="47"/>
      <c r="J379" s="47"/>
      <c r="K379" s="47"/>
      <c r="L379" s="47"/>
      <c r="M379" s="47"/>
      <c r="N379" s="47"/>
      <c r="O379" s="47"/>
      <c r="P379" s="47"/>
      <c r="Q379" s="47"/>
      <c r="R379" s="47"/>
      <c r="S379" s="47"/>
      <c r="T379" s="47"/>
      <c r="U379" s="47"/>
      <c r="V379" s="47"/>
      <c r="W379" s="47"/>
      <c r="X379" s="47"/>
      <c r="Y379" s="47"/>
      <c r="Z379" s="47"/>
      <c r="AA379" s="47"/>
      <c r="AB379" s="47"/>
      <c r="AC379" s="47"/>
      <c r="AD379" s="47"/>
      <c r="AE379" s="47"/>
      <c r="AF379" s="47"/>
      <c r="AG379" s="47"/>
      <c r="AH379" s="47"/>
      <c r="AI379" s="47"/>
    </row>
    <row r="380" spans="1:35">
      <c r="A380" s="47"/>
      <c r="B380" s="47"/>
      <c r="C380" s="47"/>
      <c r="D380" s="47"/>
      <c r="E380" s="47"/>
      <c r="F380" s="47"/>
      <c r="G380" s="47"/>
      <c r="H380" s="47"/>
      <c r="I380" s="47"/>
      <c r="J380" s="47"/>
      <c r="K380" s="47"/>
      <c r="L380" s="47"/>
      <c r="M380" s="47"/>
      <c r="N380" s="47"/>
      <c r="O380" s="47"/>
      <c r="P380" s="47"/>
      <c r="Q380" s="47"/>
      <c r="R380" s="47"/>
      <c r="S380" s="47"/>
      <c r="T380" s="47"/>
      <c r="U380" s="47"/>
      <c r="V380" s="47"/>
      <c r="W380" s="47"/>
      <c r="X380" s="47"/>
      <c r="Y380" s="47"/>
      <c r="Z380" s="47"/>
      <c r="AA380" s="47"/>
      <c r="AB380" s="47"/>
      <c r="AC380" s="47"/>
      <c r="AD380" s="47"/>
      <c r="AE380" s="47"/>
      <c r="AF380" s="47"/>
      <c r="AG380" s="47"/>
      <c r="AH380" s="47"/>
      <c r="AI380" s="47"/>
    </row>
    <row r="381" spans="1:35">
      <c r="A381" s="47"/>
      <c r="B381" s="47"/>
      <c r="C381" s="47"/>
      <c r="D381" s="47"/>
      <c r="E381" s="47"/>
      <c r="F381" s="47"/>
      <c r="G381" s="47"/>
      <c r="H381" s="47"/>
      <c r="I381" s="47"/>
      <c r="J381" s="47"/>
      <c r="K381" s="47"/>
      <c r="L381" s="47"/>
      <c r="M381" s="47"/>
      <c r="N381" s="47"/>
      <c r="O381" s="47"/>
      <c r="P381" s="47"/>
      <c r="Q381" s="47"/>
      <c r="R381" s="47"/>
      <c r="S381" s="47"/>
      <c r="T381" s="47"/>
      <c r="U381" s="47"/>
      <c r="V381" s="47"/>
      <c r="W381" s="47"/>
      <c r="X381" s="47"/>
      <c r="Y381" s="47"/>
      <c r="Z381" s="47"/>
      <c r="AA381" s="47"/>
      <c r="AB381" s="47"/>
      <c r="AC381" s="47"/>
      <c r="AD381" s="47"/>
      <c r="AE381" s="47"/>
      <c r="AF381" s="47"/>
      <c r="AG381" s="47"/>
      <c r="AH381" s="47"/>
      <c r="AI381" s="47"/>
    </row>
    <row r="382" spans="1:35">
      <c r="A382" s="47"/>
      <c r="B382" s="47"/>
      <c r="C382" s="47"/>
      <c r="D382" s="47"/>
      <c r="E382" s="47"/>
      <c r="F382" s="47"/>
      <c r="G382" s="47"/>
      <c r="H382" s="47"/>
      <c r="I382" s="47"/>
      <c r="J382" s="47"/>
      <c r="K382" s="47"/>
      <c r="L382" s="47"/>
      <c r="M382" s="47"/>
      <c r="N382" s="47"/>
      <c r="O382" s="47"/>
      <c r="P382" s="47"/>
      <c r="Q382" s="47"/>
      <c r="R382" s="47"/>
      <c r="S382" s="47"/>
      <c r="T382" s="47"/>
      <c r="U382" s="47"/>
      <c r="V382" s="47"/>
      <c r="W382" s="47"/>
      <c r="X382" s="47"/>
      <c r="Y382" s="47"/>
      <c r="Z382" s="47"/>
      <c r="AA382" s="47"/>
      <c r="AB382" s="47"/>
      <c r="AC382" s="47"/>
      <c r="AD382" s="47"/>
      <c r="AE382" s="47"/>
      <c r="AF382" s="47"/>
      <c r="AG382" s="47"/>
      <c r="AH382" s="47"/>
      <c r="AI382" s="47"/>
    </row>
    <row r="383" spans="1:35">
      <c r="A383" s="47"/>
      <c r="B383" s="47"/>
      <c r="C383" s="47"/>
      <c r="D383" s="47"/>
      <c r="E383" s="47"/>
      <c r="F383" s="47"/>
      <c r="G383" s="47"/>
      <c r="H383" s="47"/>
      <c r="I383" s="47"/>
      <c r="J383" s="47"/>
      <c r="K383" s="47"/>
      <c r="L383" s="47"/>
      <c r="M383" s="47"/>
      <c r="N383" s="47"/>
      <c r="O383" s="47"/>
      <c r="P383" s="47"/>
      <c r="Q383" s="47"/>
      <c r="R383" s="47"/>
      <c r="S383" s="47"/>
      <c r="T383" s="47"/>
      <c r="U383" s="47"/>
      <c r="V383" s="47"/>
      <c r="W383" s="47"/>
      <c r="X383" s="47"/>
      <c r="Y383" s="47"/>
      <c r="Z383" s="47"/>
      <c r="AA383" s="47"/>
      <c r="AB383" s="47"/>
      <c r="AC383" s="47"/>
      <c r="AD383" s="47"/>
      <c r="AE383" s="47"/>
      <c r="AF383" s="47"/>
      <c r="AG383" s="47"/>
      <c r="AH383" s="47"/>
      <c r="AI383" s="47"/>
    </row>
    <row r="384" spans="1:35">
      <c r="A384" s="47"/>
      <c r="B384" s="47"/>
      <c r="C384" s="47"/>
      <c r="D384" s="47"/>
      <c r="E384" s="47"/>
      <c r="F384" s="47"/>
      <c r="G384" s="47"/>
      <c r="H384" s="47"/>
      <c r="I384" s="47"/>
      <c r="J384" s="47"/>
      <c r="K384" s="47"/>
      <c r="L384" s="47"/>
      <c r="M384" s="47"/>
      <c r="N384" s="47"/>
      <c r="O384" s="47"/>
      <c r="P384" s="47"/>
      <c r="Q384" s="47"/>
      <c r="R384" s="47"/>
      <c r="S384" s="47"/>
      <c r="T384" s="47"/>
      <c r="U384" s="47"/>
      <c r="V384" s="47"/>
      <c r="W384" s="47"/>
      <c r="X384" s="47"/>
      <c r="Y384" s="47"/>
      <c r="Z384" s="47"/>
      <c r="AA384" s="47"/>
      <c r="AB384" s="47"/>
      <c r="AC384" s="47"/>
      <c r="AD384" s="47"/>
      <c r="AE384" s="47"/>
      <c r="AF384" s="47"/>
      <c r="AG384" s="47"/>
      <c r="AH384" s="47"/>
      <c r="AI384" s="47"/>
    </row>
    <row r="385" spans="1:35">
      <c r="A385" s="47"/>
      <c r="B385" s="47"/>
      <c r="C385" s="47"/>
      <c r="D385" s="47"/>
      <c r="E385" s="47"/>
      <c r="F385" s="47"/>
      <c r="G385" s="47"/>
      <c r="H385" s="47"/>
      <c r="I385" s="47"/>
      <c r="J385" s="47"/>
      <c r="K385" s="47"/>
      <c r="L385" s="47"/>
      <c r="M385" s="47"/>
      <c r="N385" s="47"/>
      <c r="O385" s="47"/>
      <c r="P385" s="47"/>
      <c r="Q385" s="47"/>
      <c r="R385" s="47"/>
      <c r="S385" s="47"/>
      <c r="T385" s="47"/>
      <c r="U385" s="47"/>
      <c r="V385" s="47"/>
      <c r="W385" s="47"/>
      <c r="X385" s="47"/>
      <c r="Y385" s="47"/>
      <c r="Z385" s="47"/>
      <c r="AA385" s="47"/>
      <c r="AB385" s="47"/>
      <c r="AC385" s="47"/>
      <c r="AD385" s="47"/>
      <c r="AE385" s="47"/>
      <c r="AF385" s="47"/>
      <c r="AG385" s="47"/>
      <c r="AH385" s="47"/>
      <c r="AI385" s="47"/>
    </row>
    <row r="386" spans="1:35">
      <c r="A386" s="47"/>
      <c r="B386" s="47"/>
      <c r="C386" s="47"/>
      <c r="D386" s="47"/>
      <c r="E386" s="47"/>
      <c r="F386" s="47"/>
      <c r="G386" s="47"/>
      <c r="H386" s="47"/>
      <c r="I386" s="47"/>
      <c r="J386" s="47"/>
      <c r="K386" s="47"/>
      <c r="L386" s="47"/>
      <c r="M386" s="47"/>
      <c r="N386" s="47"/>
      <c r="O386" s="47"/>
      <c r="P386" s="47"/>
      <c r="Q386" s="47"/>
      <c r="R386" s="47"/>
      <c r="S386" s="47"/>
      <c r="T386" s="47"/>
      <c r="U386" s="47"/>
      <c r="V386" s="47"/>
      <c r="W386" s="47"/>
      <c r="X386" s="47"/>
      <c r="Y386" s="47"/>
      <c r="Z386" s="47"/>
      <c r="AA386" s="47"/>
      <c r="AB386" s="47"/>
      <c r="AC386" s="47"/>
      <c r="AD386" s="47"/>
      <c r="AE386" s="47"/>
      <c r="AF386" s="47"/>
      <c r="AG386" s="47"/>
      <c r="AH386" s="47"/>
      <c r="AI386" s="47"/>
    </row>
    <row r="387" spans="1:35">
      <c r="A387" s="47"/>
      <c r="B387" s="47"/>
      <c r="C387" s="47"/>
      <c r="D387" s="47"/>
      <c r="E387" s="47"/>
      <c r="F387" s="47"/>
      <c r="G387" s="47"/>
      <c r="H387" s="47"/>
      <c r="I387" s="47"/>
      <c r="J387" s="47"/>
      <c r="K387" s="47"/>
      <c r="L387" s="47"/>
      <c r="M387" s="47"/>
      <c r="N387" s="47"/>
      <c r="O387" s="47"/>
      <c r="P387" s="47"/>
      <c r="Q387" s="47"/>
      <c r="R387" s="47"/>
      <c r="S387" s="47"/>
      <c r="T387" s="47"/>
      <c r="U387" s="47"/>
      <c r="V387" s="47"/>
      <c r="W387" s="47"/>
      <c r="X387" s="47"/>
      <c r="Y387" s="47"/>
      <c r="Z387" s="47"/>
      <c r="AA387" s="47"/>
      <c r="AB387" s="47"/>
      <c r="AC387" s="47"/>
      <c r="AD387" s="47"/>
      <c r="AE387" s="47"/>
      <c r="AF387" s="47"/>
      <c r="AG387" s="47"/>
      <c r="AH387" s="47"/>
      <c r="AI387" s="47"/>
    </row>
    <row r="388" spans="1:35">
      <c r="A388" s="47"/>
      <c r="B388" s="47"/>
      <c r="C388" s="47"/>
      <c r="D388" s="47"/>
      <c r="E388" s="47"/>
      <c r="F388" s="47"/>
      <c r="G388" s="47"/>
      <c r="H388" s="47"/>
      <c r="I388" s="47"/>
      <c r="J388" s="47"/>
      <c r="K388" s="47"/>
      <c r="L388" s="47"/>
      <c r="M388" s="47"/>
      <c r="N388" s="47"/>
      <c r="O388" s="47"/>
      <c r="P388" s="47"/>
      <c r="Q388" s="47"/>
      <c r="R388" s="47"/>
      <c r="S388" s="47"/>
      <c r="T388" s="47"/>
      <c r="U388" s="47"/>
      <c r="V388" s="47"/>
      <c r="W388" s="47"/>
      <c r="X388" s="47"/>
      <c r="Y388" s="47"/>
      <c r="Z388" s="47"/>
      <c r="AA388" s="47"/>
      <c r="AB388" s="47"/>
      <c r="AC388" s="47"/>
      <c r="AD388" s="47"/>
      <c r="AE388" s="47"/>
      <c r="AF388" s="47"/>
      <c r="AG388" s="47"/>
      <c r="AH388" s="47"/>
      <c r="AI388" s="47"/>
    </row>
    <row r="389" spans="1:35">
      <c r="A389" s="47"/>
      <c r="B389" s="47"/>
      <c r="C389" s="47"/>
      <c r="D389" s="47"/>
      <c r="E389" s="47"/>
      <c r="F389" s="47"/>
      <c r="G389" s="47"/>
      <c r="H389" s="47"/>
      <c r="I389" s="47"/>
      <c r="J389" s="47"/>
      <c r="K389" s="47"/>
      <c r="L389" s="47"/>
      <c r="M389" s="47"/>
      <c r="N389" s="47"/>
      <c r="O389" s="47"/>
      <c r="P389" s="47"/>
      <c r="Q389" s="47"/>
      <c r="R389" s="47"/>
      <c r="S389" s="47"/>
      <c r="T389" s="47"/>
      <c r="U389" s="47"/>
      <c r="V389" s="47"/>
      <c r="W389" s="47"/>
      <c r="X389" s="47"/>
      <c r="Y389" s="47"/>
      <c r="Z389" s="47"/>
      <c r="AA389" s="47"/>
      <c r="AB389" s="47"/>
      <c r="AC389" s="47"/>
      <c r="AD389" s="47"/>
      <c r="AE389" s="47"/>
      <c r="AF389" s="47"/>
      <c r="AG389" s="47"/>
      <c r="AH389" s="47"/>
      <c r="AI389" s="47"/>
    </row>
    <row r="390" spans="1:35">
      <c r="A390" s="47"/>
      <c r="B390" s="47"/>
      <c r="C390" s="47"/>
      <c r="D390" s="47"/>
      <c r="E390" s="47"/>
      <c r="F390" s="47"/>
      <c r="G390" s="47"/>
      <c r="H390" s="47"/>
      <c r="I390" s="47"/>
      <c r="J390" s="47"/>
      <c r="K390" s="47"/>
      <c r="L390" s="47"/>
      <c r="M390" s="47"/>
      <c r="N390" s="47"/>
      <c r="O390" s="47"/>
      <c r="P390" s="47"/>
      <c r="Q390" s="47"/>
      <c r="R390" s="47"/>
      <c r="S390" s="47"/>
      <c r="T390" s="47"/>
      <c r="U390" s="47"/>
      <c r="V390" s="47"/>
      <c r="W390" s="47"/>
      <c r="X390" s="47"/>
      <c r="Y390" s="47"/>
      <c r="Z390" s="47"/>
      <c r="AA390" s="47"/>
      <c r="AB390" s="47"/>
      <c r="AC390" s="47"/>
      <c r="AD390" s="47"/>
      <c r="AE390" s="47"/>
      <c r="AF390" s="47"/>
      <c r="AG390" s="47"/>
      <c r="AH390" s="47"/>
      <c r="AI390" s="47"/>
    </row>
    <row r="391" spans="1:35">
      <c r="A391" s="47"/>
      <c r="B391" s="47"/>
      <c r="C391" s="47"/>
      <c r="D391" s="47"/>
      <c r="E391" s="47"/>
      <c r="F391" s="47"/>
      <c r="G391" s="47"/>
      <c r="H391" s="47"/>
      <c r="I391" s="47"/>
      <c r="J391" s="47"/>
      <c r="K391" s="47"/>
      <c r="L391" s="47"/>
      <c r="M391" s="47"/>
      <c r="N391" s="47"/>
      <c r="O391" s="47"/>
      <c r="P391" s="47"/>
      <c r="Q391" s="47"/>
      <c r="R391" s="47"/>
      <c r="S391" s="47"/>
      <c r="T391" s="47"/>
      <c r="U391" s="47"/>
      <c r="V391" s="47"/>
      <c r="W391" s="47"/>
      <c r="X391" s="47"/>
      <c r="Y391" s="47"/>
      <c r="Z391" s="47"/>
      <c r="AA391" s="47"/>
      <c r="AB391" s="47"/>
      <c r="AC391" s="47"/>
      <c r="AD391" s="47"/>
      <c r="AE391" s="47"/>
      <c r="AF391" s="47"/>
      <c r="AG391" s="47"/>
      <c r="AH391" s="47"/>
      <c r="AI391" s="47"/>
    </row>
    <row r="392" spans="1:35">
      <c r="A392" s="47"/>
      <c r="B392" s="47"/>
      <c r="C392" s="47"/>
      <c r="D392" s="47"/>
      <c r="E392" s="47"/>
      <c r="F392" s="47"/>
      <c r="G392" s="47"/>
      <c r="H392" s="47"/>
      <c r="I392" s="47"/>
      <c r="J392" s="47"/>
      <c r="K392" s="47"/>
      <c r="L392" s="47"/>
      <c r="M392" s="47"/>
      <c r="N392" s="47"/>
      <c r="O392" s="47"/>
      <c r="P392" s="47"/>
      <c r="Q392" s="47"/>
      <c r="R392" s="47"/>
      <c r="S392" s="47"/>
      <c r="T392" s="47"/>
      <c r="U392" s="47"/>
      <c r="V392" s="47"/>
      <c r="W392" s="47"/>
      <c r="X392" s="47"/>
      <c r="Y392" s="47"/>
      <c r="Z392" s="47"/>
      <c r="AA392" s="47"/>
      <c r="AB392" s="47"/>
      <c r="AC392" s="47"/>
      <c r="AD392" s="47"/>
      <c r="AE392" s="47"/>
      <c r="AF392" s="47"/>
      <c r="AG392" s="47"/>
      <c r="AH392" s="47"/>
      <c r="AI392" s="47"/>
    </row>
    <row r="393" spans="1:35">
      <c r="A393" s="47"/>
      <c r="B393" s="47"/>
      <c r="C393" s="47"/>
      <c r="D393" s="47"/>
      <c r="E393" s="47"/>
      <c r="F393" s="47"/>
      <c r="G393" s="47"/>
      <c r="H393" s="47"/>
      <c r="I393" s="47"/>
      <c r="J393" s="47"/>
      <c r="K393" s="47"/>
      <c r="L393" s="47"/>
      <c r="M393" s="47"/>
      <c r="N393" s="47"/>
      <c r="O393" s="47"/>
      <c r="P393" s="47"/>
      <c r="Q393" s="47"/>
      <c r="R393" s="47"/>
      <c r="S393" s="47"/>
      <c r="T393" s="47"/>
      <c r="U393" s="47"/>
      <c r="V393" s="47"/>
      <c r="W393" s="47"/>
      <c r="X393" s="47"/>
      <c r="Y393" s="47"/>
      <c r="Z393" s="47"/>
      <c r="AA393" s="47"/>
      <c r="AB393" s="47"/>
      <c r="AC393" s="47"/>
      <c r="AD393" s="47"/>
      <c r="AE393" s="47"/>
      <c r="AF393" s="47"/>
      <c r="AG393" s="47"/>
      <c r="AH393" s="47"/>
      <c r="AI393" s="47"/>
    </row>
    <row r="394" spans="1:35">
      <c r="A394" s="47"/>
      <c r="B394" s="47"/>
      <c r="C394" s="47"/>
      <c r="D394" s="47"/>
      <c r="E394" s="47"/>
      <c r="F394" s="47"/>
      <c r="G394" s="47"/>
      <c r="H394" s="47"/>
      <c r="I394" s="47"/>
      <c r="J394" s="47"/>
      <c r="K394" s="47"/>
      <c r="L394" s="47"/>
      <c r="M394" s="47"/>
      <c r="N394" s="47"/>
      <c r="O394" s="47"/>
      <c r="P394" s="47"/>
      <c r="Q394" s="47"/>
      <c r="R394" s="47"/>
      <c r="S394" s="47"/>
      <c r="T394" s="47"/>
      <c r="U394" s="47"/>
      <c r="V394" s="47"/>
      <c r="W394" s="47"/>
      <c r="X394" s="47"/>
      <c r="Y394" s="47"/>
      <c r="Z394" s="47"/>
      <c r="AA394" s="47"/>
      <c r="AB394" s="47"/>
      <c r="AC394" s="47"/>
      <c r="AD394" s="47"/>
      <c r="AE394" s="47"/>
      <c r="AF394" s="47"/>
      <c r="AG394" s="47"/>
      <c r="AH394" s="47"/>
      <c r="AI394" s="47"/>
    </row>
    <row r="395" spans="1:35">
      <c r="A395" s="47"/>
      <c r="B395" s="47"/>
      <c r="C395" s="47"/>
      <c r="D395" s="47"/>
      <c r="E395" s="47"/>
      <c r="F395" s="47"/>
      <c r="G395" s="47"/>
      <c r="H395" s="4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  <c r="U395" s="47"/>
      <c r="V395" s="47"/>
      <c r="W395" s="47"/>
      <c r="X395" s="47"/>
      <c r="Y395" s="47"/>
      <c r="Z395" s="47"/>
      <c r="AA395" s="47"/>
      <c r="AB395" s="47"/>
      <c r="AC395" s="47"/>
      <c r="AD395" s="47"/>
      <c r="AE395" s="47"/>
      <c r="AF395" s="47"/>
      <c r="AG395" s="47"/>
      <c r="AH395" s="47"/>
      <c r="AI395" s="47"/>
    </row>
    <row r="396" spans="1:35">
      <c r="A396" s="47"/>
      <c r="B396" s="47"/>
      <c r="C396" s="47"/>
      <c r="D396" s="47"/>
      <c r="E396" s="47"/>
      <c r="F396" s="47"/>
      <c r="G396" s="47"/>
      <c r="H396" s="47"/>
      <c r="I396" s="47"/>
      <c r="J396" s="47"/>
      <c r="K396" s="47"/>
      <c r="L396" s="47"/>
      <c r="M396" s="47"/>
      <c r="N396" s="47"/>
      <c r="O396" s="47"/>
      <c r="P396" s="47"/>
      <c r="Q396" s="47"/>
      <c r="R396" s="47"/>
      <c r="S396" s="47"/>
      <c r="T396" s="47"/>
      <c r="U396" s="47"/>
      <c r="V396" s="47"/>
      <c r="W396" s="47"/>
      <c r="X396" s="47"/>
      <c r="Y396" s="47"/>
      <c r="Z396" s="47"/>
      <c r="AA396" s="47"/>
      <c r="AB396" s="47"/>
      <c r="AC396" s="47"/>
      <c r="AD396" s="47"/>
      <c r="AE396" s="47"/>
      <c r="AF396" s="47"/>
      <c r="AG396" s="47"/>
      <c r="AH396" s="47"/>
      <c r="AI396" s="47"/>
    </row>
    <row r="397" spans="1:35">
      <c r="A397" s="47"/>
      <c r="B397" s="47"/>
      <c r="C397" s="47"/>
      <c r="D397" s="47"/>
      <c r="E397" s="47"/>
      <c r="F397" s="47"/>
      <c r="G397" s="47"/>
      <c r="H397" s="47"/>
      <c r="I397" s="47"/>
      <c r="J397" s="47"/>
      <c r="K397" s="47"/>
      <c r="L397" s="47"/>
      <c r="M397" s="47"/>
      <c r="N397" s="47"/>
      <c r="O397" s="47"/>
      <c r="P397" s="47"/>
      <c r="Q397" s="47"/>
      <c r="R397" s="47"/>
      <c r="S397" s="47"/>
      <c r="T397" s="47"/>
      <c r="U397" s="47"/>
      <c r="V397" s="47"/>
      <c r="W397" s="47"/>
      <c r="X397" s="47"/>
      <c r="Y397" s="47"/>
      <c r="Z397" s="47"/>
      <c r="AA397" s="47"/>
      <c r="AB397" s="47"/>
      <c r="AC397" s="47"/>
      <c r="AD397" s="47"/>
      <c r="AE397" s="47"/>
      <c r="AF397" s="47"/>
      <c r="AG397" s="47"/>
      <c r="AH397" s="47"/>
      <c r="AI397" s="47"/>
    </row>
    <row r="398" spans="1:35">
      <c r="A398" s="47"/>
      <c r="B398" s="47"/>
      <c r="C398" s="47"/>
      <c r="D398" s="47"/>
      <c r="E398" s="47"/>
      <c r="F398" s="47"/>
      <c r="G398" s="47"/>
      <c r="H398" s="47"/>
      <c r="I398" s="47"/>
      <c r="J398" s="47"/>
      <c r="K398" s="47"/>
      <c r="L398" s="47"/>
      <c r="M398" s="47"/>
      <c r="N398" s="47"/>
      <c r="O398" s="47"/>
      <c r="P398" s="47"/>
      <c r="Q398" s="47"/>
      <c r="R398" s="47"/>
      <c r="S398" s="47"/>
      <c r="T398" s="47"/>
      <c r="U398" s="47"/>
      <c r="V398" s="47"/>
      <c r="W398" s="47"/>
      <c r="X398" s="47"/>
      <c r="Y398" s="47"/>
      <c r="Z398" s="47"/>
      <c r="AA398" s="47"/>
      <c r="AB398" s="47"/>
      <c r="AC398" s="47"/>
      <c r="AD398" s="47"/>
      <c r="AE398" s="47"/>
      <c r="AF398" s="47"/>
      <c r="AG398" s="47"/>
      <c r="AH398" s="47"/>
      <c r="AI398" s="47"/>
    </row>
    <row r="399" spans="1:35">
      <c r="A399" s="47"/>
      <c r="B399" s="47"/>
      <c r="C399" s="47"/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47"/>
      <c r="O399" s="47"/>
      <c r="P399" s="47"/>
      <c r="Q399" s="47"/>
      <c r="R399" s="47"/>
      <c r="S399" s="47"/>
      <c r="T399" s="47"/>
      <c r="U399" s="47"/>
      <c r="V399" s="47"/>
      <c r="W399" s="47"/>
      <c r="X399" s="47"/>
      <c r="Y399" s="47"/>
      <c r="Z399" s="47"/>
      <c r="AA399" s="47"/>
      <c r="AB399" s="47"/>
      <c r="AC399" s="47"/>
      <c r="AD399" s="47"/>
      <c r="AE399" s="47"/>
      <c r="AF399" s="47"/>
      <c r="AG399" s="47"/>
      <c r="AH399" s="47"/>
      <c r="AI399" s="47"/>
    </row>
    <row r="400" spans="1:35">
      <c r="A400" s="47"/>
      <c r="B400" s="47"/>
      <c r="C400" s="47"/>
      <c r="D400" s="47"/>
      <c r="E400" s="47"/>
      <c r="F400" s="47"/>
      <c r="G400" s="47"/>
      <c r="H400" s="47"/>
      <c r="I400" s="47"/>
      <c r="J400" s="47"/>
      <c r="K400" s="47"/>
      <c r="L400" s="47"/>
      <c r="M400" s="47"/>
      <c r="N400" s="47"/>
      <c r="O400" s="47"/>
      <c r="P400" s="47"/>
      <c r="Q400" s="47"/>
      <c r="R400" s="47"/>
      <c r="S400" s="47"/>
      <c r="T400" s="47"/>
      <c r="U400" s="47"/>
      <c r="V400" s="47"/>
      <c r="W400" s="47"/>
      <c r="X400" s="47"/>
      <c r="Y400" s="47"/>
      <c r="Z400" s="47"/>
      <c r="AA400" s="47"/>
      <c r="AB400" s="47"/>
      <c r="AC400" s="47"/>
      <c r="AD400" s="47"/>
      <c r="AE400" s="47"/>
      <c r="AF400" s="47"/>
      <c r="AG400" s="47"/>
      <c r="AH400" s="47"/>
      <c r="AI400" s="47"/>
    </row>
    <row r="401" spans="1:35">
      <c r="A401" s="47"/>
      <c r="B401" s="47"/>
      <c r="C401" s="47"/>
      <c r="D401" s="47"/>
      <c r="E401" s="47"/>
      <c r="F401" s="47"/>
      <c r="G401" s="47"/>
      <c r="H401" s="47"/>
      <c r="I401" s="47"/>
      <c r="J401" s="47"/>
      <c r="K401" s="47"/>
      <c r="L401" s="47"/>
      <c r="M401" s="47"/>
      <c r="N401" s="47"/>
      <c r="O401" s="47"/>
      <c r="P401" s="47"/>
      <c r="Q401" s="47"/>
      <c r="R401" s="47"/>
      <c r="S401" s="47"/>
      <c r="T401" s="47"/>
      <c r="U401" s="47"/>
      <c r="V401" s="47"/>
      <c r="W401" s="47"/>
      <c r="X401" s="47"/>
      <c r="Y401" s="47"/>
      <c r="Z401" s="47"/>
      <c r="AA401" s="47"/>
      <c r="AB401" s="47"/>
      <c r="AC401" s="47"/>
      <c r="AD401" s="47"/>
      <c r="AE401" s="47"/>
      <c r="AF401" s="47"/>
      <c r="AG401" s="47"/>
      <c r="AH401" s="47"/>
      <c r="AI401" s="47"/>
    </row>
    <row r="402" spans="1:35">
      <c r="A402" s="47"/>
      <c r="B402" s="47"/>
      <c r="C402" s="47"/>
      <c r="D402" s="47"/>
      <c r="E402" s="47"/>
      <c r="F402" s="47"/>
      <c r="G402" s="47"/>
      <c r="H402" s="47"/>
      <c r="I402" s="47"/>
      <c r="J402" s="47"/>
      <c r="K402" s="47"/>
      <c r="L402" s="47"/>
      <c r="M402" s="47"/>
      <c r="N402" s="47"/>
      <c r="O402" s="47"/>
      <c r="P402" s="47"/>
      <c r="Q402" s="47"/>
      <c r="R402" s="47"/>
      <c r="S402" s="47"/>
      <c r="T402" s="47"/>
      <c r="U402" s="47"/>
      <c r="V402" s="47"/>
      <c r="W402" s="47"/>
      <c r="X402" s="47"/>
      <c r="Y402" s="47"/>
      <c r="Z402" s="47"/>
      <c r="AA402" s="47"/>
      <c r="AB402" s="47"/>
      <c r="AC402" s="47"/>
      <c r="AD402" s="47"/>
      <c r="AE402" s="47"/>
      <c r="AF402" s="47"/>
      <c r="AG402" s="47"/>
      <c r="AH402" s="47"/>
      <c r="AI402" s="47"/>
    </row>
    <row r="403" spans="1:35">
      <c r="A403" s="47"/>
      <c r="B403" s="47"/>
      <c r="C403" s="47"/>
      <c r="D403" s="47"/>
      <c r="E403" s="47"/>
      <c r="F403" s="47"/>
      <c r="G403" s="47"/>
      <c r="H403" s="47"/>
      <c r="I403" s="47"/>
      <c r="J403" s="47"/>
      <c r="K403" s="47"/>
      <c r="L403" s="47"/>
      <c r="M403" s="47"/>
      <c r="N403" s="47"/>
      <c r="O403" s="47"/>
      <c r="P403" s="47"/>
      <c r="Q403" s="47"/>
      <c r="R403" s="47"/>
      <c r="S403" s="47"/>
      <c r="T403" s="47"/>
      <c r="U403" s="47"/>
      <c r="V403" s="47"/>
      <c r="W403" s="47"/>
      <c r="X403" s="47"/>
      <c r="Y403" s="47"/>
      <c r="Z403" s="47"/>
      <c r="AA403" s="47"/>
      <c r="AB403" s="47"/>
      <c r="AC403" s="47"/>
      <c r="AD403" s="47"/>
      <c r="AE403" s="47"/>
      <c r="AF403" s="47"/>
      <c r="AG403" s="47"/>
      <c r="AH403" s="47"/>
      <c r="AI403" s="47"/>
    </row>
    <row r="404" spans="1:35">
      <c r="A404" s="47"/>
      <c r="B404" s="47"/>
      <c r="C404" s="47"/>
      <c r="D404" s="47"/>
      <c r="E404" s="47"/>
      <c r="F404" s="47"/>
      <c r="G404" s="47"/>
      <c r="H404" s="47"/>
      <c r="I404" s="47"/>
      <c r="J404" s="47"/>
      <c r="K404" s="47"/>
      <c r="L404" s="47"/>
      <c r="M404" s="47"/>
      <c r="N404" s="47"/>
      <c r="O404" s="47"/>
      <c r="P404" s="47"/>
      <c r="Q404" s="47"/>
      <c r="R404" s="47"/>
      <c r="S404" s="47"/>
      <c r="T404" s="47"/>
      <c r="U404" s="47"/>
      <c r="V404" s="47"/>
      <c r="W404" s="47"/>
      <c r="X404" s="47"/>
      <c r="Y404" s="47"/>
      <c r="Z404" s="47"/>
      <c r="AA404" s="47"/>
      <c r="AB404" s="47"/>
      <c r="AC404" s="47"/>
      <c r="AD404" s="47"/>
      <c r="AE404" s="47"/>
      <c r="AF404" s="47"/>
      <c r="AG404" s="47"/>
      <c r="AH404" s="47"/>
      <c r="AI404" s="47"/>
    </row>
    <row r="405" spans="1:35">
      <c r="A405" s="47"/>
      <c r="B405" s="47"/>
      <c r="C405" s="47"/>
      <c r="D405" s="47"/>
      <c r="E405" s="47"/>
      <c r="F405" s="47"/>
      <c r="G405" s="47"/>
      <c r="H405" s="47"/>
      <c r="I405" s="47"/>
      <c r="J405" s="47"/>
      <c r="K405" s="47"/>
      <c r="L405" s="47"/>
      <c r="M405" s="47"/>
      <c r="N405" s="47"/>
      <c r="O405" s="47"/>
      <c r="P405" s="47"/>
      <c r="Q405" s="47"/>
      <c r="R405" s="47"/>
      <c r="S405" s="47"/>
      <c r="T405" s="47"/>
      <c r="U405" s="47"/>
      <c r="V405" s="47"/>
      <c r="W405" s="47"/>
      <c r="X405" s="47"/>
      <c r="Y405" s="47"/>
      <c r="Z405" s="47"/>
      <c r="AA405" s="47"/>
      <c r="AB405" s="47"/>
      <c r="AC405" s="47"/>
      <c r="AD405" s="47"/>
      <c r="AE405" s="47"/>
      <c r="AF405" s="47"/>
      <c r="AG405" s="47"/>
      <c r="AH405" s="47"/>
      <c r="AI405" s="47"/>
    </row>
    <row r="406" spans="1:35">
      <c r="A406" s="47"/>
      <c r="B406" s="47"/>
      <c r="C406" s="47"/>
      <c r="D406" s="47"/>
      <c r="E406" s="47"/>
      <c r="F406" s="47"/>
      <c r="G406" s="47"/>
      <c r="H406" s="47"/>
      <c r="I406" s="47"/>
      <c r="J406" s="47"/>
      <c r="K406" s="47"/>
      <c r="L406" s="47"/>
      <c r="M406" s="47"/>
      <c r="N406" s="47"/>
      <c r="O406" s="47"/>
      <c r="P406" s="47"/>
      <c r="Q406" s="47"/>
      <c r="R406" s="47"/>
      <c r="S406" s="47"/>
      <c r="T406" s="47"/>
      <c r="U406" s="47"/>
      <c r="V406" s="47"/>
      <c r="W406" s="47"/>
      <c r="X406" s="47"/>
      <c r="Y406" s="47"/>
      <c r="Z406" s="47"/>
      <c r="AA406" s="47"/>
      <c r="AB406" s="47"/>
      <c r="AC406" s="47"/>
      <c r="AD406" s="47"/>
      <c r="AE406" s="47"/>
      <c r="AF406" s="47"/>
      <c r="AG406" s="47"/>
      <c r="AH406" s="47"/>
      <c r="AI406" s="47"/>
    </row>
    <row r="407" spans="1:35">
      <c r="A407" s="47"/>
      <c r="B407" s="47"/>
      <c r="C407" s="47"/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47"/>
      <c r="O407" s="47"/>
      <c r="P407" s="47"/>
      <c r="Q407" s="47"/>
      <c r="R407" s="47"/>
      <c r="S407" s="47"/>
      <c r="T407" s="47"/>
      <c r="U407" s="47"/>
      <c r="V407" s="47"/>
      <c r="W407" s="47"/>
      <c r="X407" s="47"/>
      <c r="Y407" s="47"/>
      <c r="Z407" s="47"/>
      <c r="AA407" s="47"/>
      <c r="AB407" s="47"/>
      <c r="AC407" s="47"/>
      <c r="AD407" s="47"/>
      <c r="AE407" s="47"/>
      <c r="AF407" s="47"/>
      <c r="AG407" s="47"/>
      <c r="AH407" s="47"/>
      <c r="AI407" s="47"/>
    </row>
    <row r="408" spans="1:35">
      <c r="A408" s="47"/>
      <c r="B408" s="47"/>
      <c r="C408" s="47"/>
      <c r="D408" s="47"/>
      <c r="E408" s="47"/>
      <c r="F408" s="47"/>
      <c r="G408" s="47"/>
      <c r="H408" s="47"/>
      <c r="I408" s="47"/>
      <c r="J408" s="47"/>
      <c r="K408" s="47"/>
      <c r="L408" s="47"/>
      <c r="M408" s="47"/>
      <c r="N408" s="47"/>
      <c r="O408" s="47"/>
      <c r="P408" s="47"/>
      <c r="Q408" s="47"/>
      <c r="R408" s="47"/>
      <c r="S408" s="47"/>
      <c r="T408" s="47"/>
      <c r="U408" s="47"/>
      <c r="V408" s="47"/>
      <c r="W408" s="47"/>
      <c r="X408" s="47"/>
      <c r="Y408" s="47"/>
      <c r="Z408" s="47"/>
      <c r="AA408" s="47"/>
      <c r="AB408" s="47"/>
      <c r="AC408" s="47"/>
      <c r="AD408" s="47"/>
      <c r="AE408" s="47"/>
      <c r="AF408" s="47"/>
      <c r="AG408" s="47"/>
      <c r="AH408" s="47"/>
      <c r="AI408" s="47"/>
    </row>
    <row r="409" spans="1:35">
      <c r="A409" s="47"/>
      <c r="B409" s="47"/>
      <c r="C409" s="47"/>
      <c r="D409" s="47"/>
      <c r="E409" s="47"/>
      <c r="F409" s="47"/>
      <c r="G409" s="47"/>
      <c r="H409" s="47"/>
      <c r="I409" s="47"/>
      <c r="J409" s="47"/>
      <c r="K409" s="47"/>
      <c r="L409" s="47"/>
      <c r="M409" s="47"/>
      <c r="N409" s="47"/>
      <c r="O409" s="47"/>
      <c r="P409" s="47"/>
      <c r="Q409" s="47"/>
      <c r="R409" s="47"/>
      <c r="S409" s="47"/>
      <c r="T409" s="47"/>
      <c r="U409" s="47"/>
      <c r="V409" s="47"/>
      <c r="W409" s="47"/>
      <c r="X409" s="47"/>
      <c r="Y409" s="47"/>
      <c r="Z409" s="47"/>
      <c r="AA409" s="47"/>
      <c r="AB409" s="47"/>
      <c r="AC409" s="47"/>
      <c r="AD409" s="47"/>
      <c r="AE409" s="47"/>
      <c r="AF409" s="47"/>
      <c r="AG409" s="47"/>
      <c r="AH409" s="47"/>
      <c r="AI409" s="47"/>
    </row>
    <row r="410" spans="1:35">
      <c r="A410" s="47"/>
      <c r="B410" s="47"/>
      <c r="C410" s="47"/>
      <c r="D410" s="47"/>
      <c r="E410" s="47"/>
      <c r="F410" s="47"/>
      <c r="G410" s="47"/>
      <c r="H410" s="47"/>
      <c r="I410" s="47"/>
      <c r="J410" s="47"/>
      <c r="K410" s="47"/>
      <c r="L410" s="47"/>
      <c r="M410" s="47"/>
      <c r="N410" s="47"/>
      <c r="O410" s="47"/>
      <c r="P410" s="47"/>
      <c r="Q410" s="47"/>
      <c r="R410" s="47"/>
      <c r="S410" s="47"/>
      <c r="T410" s="47"/>
      <c r="U410" s="47"/>
      <c r="V410" s="47"/>
      <c r="W410" s="47"/>
      <c r="X410" s="47"/>
      <c r="Y410" s="47"/>
      <c r="Z410" s="47"/>
      <c r="AA410" s="47"/>
      <c r="AB410" s="47"/>
      <c r="AC410" s="47"/>
      <c r="AD410" s="47"/>
      <c r="AE410" s="47"/>
      <c r="AF410" s="47"/>
      <c r="AG410" s="47"/>
      <c r="AH410" s="47"/>
      <c r="AI410" s="47"/>
    </row>
    <row r="411" spans="1:35">
      <c r="A411" s="47"/>
      <c r="B411" s="47"/>
      <c r="C411" s="47"/>
      <c r="D411" s="47"/>
      <c r="E411" s="47"/>
      <c r="F411" s="47"/>
      <c r="G411" s="47"/>
      <c r="H411" s="47"/>
      <c r="I411" s="47"/>
      <c r="J411" s="47"/>
      <c r="K411" s="47"/>
      <c r="L411" s="47"/>
      <c r="M411" s="47"/>
      <c r="N411" s="47"/>
      <c r="O411" s="47"/>
      <c r="P411" s="47"/>
      <c r="Q411" s="47"/>
      <c r="R411" s="47"/>
      <c r="S411" s="47"/>
      <c r="T411" s="47"/>
      <c r="U411" s="47"/>
      <c r="V411" s="47"/>
      <c r="W411" s="47"/>
      <c r="X411" s="47"/>
      <c r="Y411" s="47"/>
      <c r="Z411" s="47"/>
      <c r="AA411" s="47"/>
      <c r="AB411" s="47"/>
      <c r="AC411" s="47"/>
      <c r="AD411" s="47"/>
      <c r="AE411" s="47"/>
      <c r="AF411" s="47"/>
      <c r="AG411" s="47"/>
      <c r="AH411" s="47"/>
      <c r="AI411" s="47"/>
    </row>
    <row r="412" spans="1:35">
      <c r="A412" s="47"/>
      <c r="B412" s="47"/>
      <c r="C412" s="47"/>
      <c r="D412" s="47"/>
      <c r="E412" s="47"/>
      <c r="F412" s="47"/>
      <c r="G412" s="47"/>
      <c r="H412" s="47"/>
      <c r="I412" s="47"/>
      <c r="J412" s="47"/>
      <c r="K412" s="47"/>
      <c r="L412" s="47"/>
      <c r="M412" s="47"/>
      <c r="N412" s="47"/>
      <c r="O412" s="47"/>
      <c r="P412" s="47"/>
      <c r="Q412" s="47"/>
      <c r="R412" s="47"/>
      <c r="S412" s="47"/>
      <c r="T412" s="47"/>
      <c r="U412" s="47"/>
      <c r="V412" s="47"/>
      <c r="W412" s="47"/>
      <c r="X412" s="47"/>
      <c r="Y412" s="47"/>
      <c r="Z412" s="47"/>
      <c r="AA412" s="47"/>
      <c r="AB412" s="47"/>
      <c r="AC412" s="47"/>
      <c r="AD412" s="47"/>
      <c r="AE412" s="47"/>
      <c r="AF412" s="47"/>
      <c r="AG412" s="47"/>
      <c r="AH412" s="47"/>
      <c r="AI412" s="47"/>
    </row>
    <row r="413" spans="1:35">
      <c r="A413" s="47"/>
      <c r="B413" s="47"/>
      <c r="C413" s="47"/>
      <c r="D413" s="47"/>
      <c r="E413" s="47"/>
      <c r="F413" s="47"/>
      <c r="G413" s="47"/>
      <c r="H413" s="47"/>
      <c r="I413" s="47"/>
      <c r="J413" s="47"/>
      <c r="K413" s="47"/>
      <c r="L413" s="47"/>
      <c r="M413" s="47"/>
      <c r="N413" s="47"/>
      <c r="O413" s="47"/>
      <c r="P413" s="47"/>
      <c r="Q413" s="47"/>
      <c r="R413" s="47"/>
      <c r="S413" s="47"/>
      <c r="T413" s="47"/>
      <c r="U413" s="47"/>
      <c r="V413" s="47"/>
      <c r="W413" s="47"/>
      <c r="X413" s="47"/>
      <c r="Y413" s="47"/>
      <c r="Z413" s="47"/>
      <c r="AA413" s="47"/>
      <c r="AB413" s="47"/>
      <c r="AC413" s="47"/>
      <c r="AD413" s="47"/>
      <c r="AE413" s="47"/>
      <c r="AF413" s="47"/>
      <c r="AG413" s="47"/>
      <c r="AH413" s="47"/>
      <c r="AI413" s="47"/>
    </row>
    <row r="414" spans="1:35">
      <c r="A414" s="47"/>
      <c r="B414" s="47"/>
      <c r="C414" s="47"/>
      <c r="D414" s="47"/>
      <c r="E414" s="47"/>
      <c r="F414" s="47"/>
      <c r="G414" s="47"/>
      <c r="H414" s="47"/>
      <c r="I414" s="47"/>
      <c r="J414" s="47"/>
      <c r="K414" s="47"/>
      <c r="L414" s="47"/>
      <c r="M414" s="47"/>
      <c r="N414" s="47"/>
      <c r="O414" s="47"/>
      <c r="P414" s="47"/>
      <c r="Q414" s="47"/>
      <c r="R414" s="47"/>
      <c r="S414" s="47"/>
      <c r="T414" s="47"/>
      <c r="U414" s="47"/>
      <c r="V414" s="47"/>
      <c r="W414" s="47"/>
      <c r="X414" s="47"/>
      <c r="Y414" s="47"/>
      <c r="Z414" s="47"/>
      <c r="AA414" s="47"/>
      <c r="AB414" s="47"/>
      <c r="AC414" s="47"/>
      <c r="AD414" s="47"/>
      <c r="AE414" s="47"/>
      <c r="AF414" s="47"/>
      <c r="AG414" s="47"/>
      <c r="AH414" s="47"/>
      <c r="AI414" s="47"/>
    </row>
    <row r="415" spans="1:35">
      <c r="A415" s="47"/>
      <c r="B415" s="47"/>
      <c r="C415" s="47"/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  <c r="V415" s="47"/>
      <c r="W415" s="47"/>
      <c r="X415" s="47"/>
      <c r="Y415" s="47"/>
      <c r="Z415" s="47"/>
      <c r="AA415" s="47"/>
      <c r="AB415" s="47"/>
      <c r="AC415" s="47"/>
      <c r="AD415" s="47"/>
      <c r="AE415" s="47"/>
      <c r="AF415" s="47"/>
      <c r="AG415" s="47"/>
      <c r="AH415" s="47"/>
      <c r="AI415" s="47"/>
    </row>
    <row r="416" spans="1:35">
      <c r="A416" s="47"/>
      <c r="B416" s="47"/>
      <c r="C416" s="47"/>
      <c r="D416" s="47"/>
      <c r="E416" s="47"/>
      <c r="F416" s="47"/>
      <c r="G416" s="47"/>
      <c r="H416" s="47"/>
      <c r="I416" s="47"/>
      <c r="J416" s="47"/>
      <c r="K416" s="47"/>
      <c r="L416" s="47"/>
      <c r="M416" s="47"/>
      <c r="N416" s="47"/>
      <c r="O416" s="47"/>
      <c r="P416" s="47"/>
      <c r="Q416" s="47"/>
      <c r="R416" s="47"/>
      <c r="S416" s="47"/>
      <c r="T416" s="47"/>
      <c r="U416" s="47"/>
      <c r="V416" s="47"/>
      <c r="W416" s="47"/>
      <c r="X416" s="47"/>
      <c r="Y416" s="47"/>
      <c r="Z416" s="47"/>
      <c r="AA416" s="47"/>
      <c r="AB416" s="47"/>
      <c r="AC416" s="47"/>
      <c r="AD416" s="47"/>
      <c r="AE416" s="47"/>
      <c r="AF416" s="47"/>
      <c r="AG416" s="47"/>
      <c r="AH416" s="47"/>
      <c r="AI416" s="47"/>
    </row>
    <row r="417" spans="1:35">
      <c r="A417" s="47"/>
      <c r="B417" s="47"/>
      <c r="C417" s="47"/>
      <c r="D417" s="47"/>
      <c r="E417" s="47"/>
      <c r="F417" s="47"/>
      <c r="G417" s="47"/>
      <c r="H417" s="47"/>
      <c r="I417" s="47"/>
      <c r="J417" s="47"/>
      <c r="K417" s="47"/>
      <c r="L417" s="47"/>
      <c r="M417" s="47"/>
      <c r="N417" s="47"/>
      <c r="O417" s="47"/>
      <c r="P417" s="47"/>
      <c r="Q417" s="47"/>
      <c r="R417" s="47"/>
      <c r="S417" s="47"/>
      <c r="T417" s="47"/>
      <c r="U417" s="47"/>
      <c r="V417" s="47"/>
      <c r="W417" s="47"/>
      <c r="X417" s="47"/>
      <c r="Y417" s="47"/>
      <c r="Z417" s="47"/>
      <c r="AA417" s="47"/>
      <c r="AB417" s="47"/>
      <c r="AC417" s="47"/>
      <c r="AD417" s="47"/>
      <c r="AE417" s="47"/>
      <c r="AF417" s="47"/>
      <c r="AG417" s="47"/>
      <c r="AH417" s="47"/>
      <c r="AI417" s="47"/>
    </row>
    <row r="418" spans="1:35">
      <c r="A418" s="47"/>
      <c r="B418" s="47"/>
      <c r="C418" s="47"/>
      <c r="D418" s="47"/>
      <c r="E418" s="47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  <c r="Y418" s="47"/>
      <c r="Z418" s="47"/>
      <c r="AA418" s="47"/>
      <c r="AB418" s="47"/>
      <c r="AC418" s="47"/>
      <c r="AD418" s="47"/>
      <c r="AE418" s="47"/>
      <c r="AF418" s="47"/>
      <c r="AG418" s="47"/>
      <c r="AH418" s="47"/>
      <c r="AI418" s="47"/>
    </row>
    <row r="419" spans="1:35">
      <c r="A419" s="47"/>
      <c r="B419" s="47"/>
      <c r="C419" s="47"/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47"/>
      <c r="O419" s="47"/>
      <c r="P419" s="47"/>
      <c r="Q419" s="47"/>
      <c r="R419" s="47"/>
      <c r="S419" s="47"/>
      <c r="T419" s="47"/>
      <c r="U419" s="47"/>
      <c r="V419" s="47"/>
      <c r="W419" s="47"/>
      <c r="X419" s="47"/>
      <c r="Y419" s="47"/>
      <c r="Z419" s="47"/>
      <c r="AA419" s="47"/>
      <c r="AB419" s="47"/>
      <c r="AC419" s="47"/>
      <c r="AD419" s="47"/>
      <c r="AE419" s="47"/>
      <c r="AF419" s="47"/>
      <c r="AG419" s="47"/>
      <c r="AH419" s="47"/>
      <c r="AI419" s="47"/>
    </row>
    <row r="420" spans="1:35">
      <c r="A420" s="47"/>
      <c r="B420" s="47"/>
      <c r="C420" s="47"/>
      <c r="D420" s="47"/>
      <c r="E420" s="47"/>
      <c r="F420" s="47"/>
      <c r="G420" s="47"/>
      <c r="H420" s="47"/>
      <c r="I420" s="47"/>
      <c r="J420" s="47"/>
      <c r="K420" s="47"/>
      <c r="L420" s="47"/>
      <c r="M420" s="47"/>
      <c r="N420" s="47"/>
      <c r="O420" s="47"/>
      <c r="P420" s="47"/>
      <c r="Q420" s="47"/>
      <c r="R420" s="47"/>
      <c r="S420" s="47"/>
      <c r="T420" s="47"/>
      <c r="U420" s="47"/>
      <c r="V420" s="47"/>
      <c r="W420" s="47"/>
      <c r="X420" s="47"/>
      <c r="Y420" s="47"/>
      <c r="Z420" s="47"/>
      <c r="AA420" s="47"/>
      <c r="AB420" s="47"/>
      <c r="AC420" s="47"/>
      <c r="AD420" s="47"/>
      <c r="AE420" s="47"/>
      <c r="AF420" s="47"/>
      <c r="AG420" s="47"/>
      <c r="AH420" s="47"/>
      <c r="AI420" s="47"/>
    </row>
    <row r="421" spans="1:35">
      <c r="A421" s="47"/>
      <c r="B421" s="47"/>
      <c r="C421" s="47"/>
      <c r="D421" s="47"/>
      <c r="E421" s="47"/>
      <c r="F421" s="47"/>
      <c r="G421" s="47"/>
      <c r="H421" s="47"/>
      <c r="I421" s="47"/>
      <c r="J421" s="47"/>
      <c r="K421" s="47"/>
      <c r="L421" s="47"/>
      <c r="M421" s="47"/>
      <c r="N421" s="47"/>
      <c r="O421" s="47"/>
      <c r="P421" s="47"/>
      <c r="Q421" s="47"/>
      <c r="R421" s="47"/>
      <c r="S421" s="47"/>
      <c r="T421" s="47"/>
      <c r="U421" s="47"/>
      <c r="V421" s="47"/>
      <c r="W421" s="47"/>
      <c r="X421" s="47"/>
      <c r="Y421" s="47"/>
      <c r="Z421" s="47"/>
      <c r="AA421" s="47"/>
      <c r="AB421" s="47"/>
      <c r="AC421" s="47"/>
      <c r="AD421" s="47"/>
      <c r="AE421" s="47"/>
      <c r="AF421" s="47"/>
      <c r="AG421" s="47"/>
      <c r="AH421" s="47"/>
      <c r="AI421" s="47"/>
    </row>
    <row r="422" spans="1:35">
      <c r="A422" s="47"/>
      <c r="B422" s="47"/>
      <c r="C422" s="47"/>
      <c r="D422" s="47"/>
      <c r="E422" s="47"/>
      <c r="F422" s="47"/>
      <c r="G422" s="47"/>
      <c r="H422" s="47"/>
      <c r="I422" s="47"/>
      <c r="J422" s="47"/>
      <c r="K422" s="47"/>
      <c r="L422" s="47"/>
      <c r="M422" s="47"/>
      <c r="N422" s="47"/>
      <c r="O422" s="47"/>
      <c r="P422" s="47"/>
      <c r="Q422" s="47"/>
      <c r="R422" s="47"/>
      <c r="S422" s="47"/>
      <c r="T422" s="47"/>
      <c r="U422" s="47"/>
      <c r="V422" s="47"/>
      <c r="W422" s="47"/>
      <c r="X422" s="47"/>
      <c r="Y422" s="47"/>
      <c r="Z422" s="47"/>
      <c r="AA422" s="47"/>
      <c r="AB422" s="47"/>
      <c r="AC422" s="47"/>
      <c r="AD422" s="47"/>
      <c r="AE422" s="47"/>
      <c r="AF422" s="47"/>
      <c r="AG422" s="47"/>
      <c r="AH422" s="47"/>
      <c r="AI422" s="47"/>
    </row>
    <row r="423" spans="1:35">
      <c r="A423" s="47"/>
      <c r="B423" s="47"/>
      <c r="C423" s="47"/>
      <c r="D423" s="47"/>
      <c r="E423" s="47"/>
      <c r="F423" s="47"/>
      <c r="G423" s="47"/>
      <c r="H423" s="47"/>
      <c r="I423" s="47"/>
      <c r="J423" s="47"/>
      <c r="K423" s="47"/>
      <c r="L423" s="47"/>
      <c r="M423" s="47"/>
      <c r="N423" s="47"/>
      <c r="O423" s="47"/>
      <c r="P423" s="47"/>
      <c r="Q423" s="47"/>
      <c r="R423" s="47"/>
      <c r="S423" s="47"/>
      <c r="T423" s="47"/>
      <c r="U423" s="47"/>
      <c r="V423" s="47"/>
      <c r="W423" s="47"/>
      <c r="X423" s="47"/>
      <c r="Y423" s="47"/>
      <c r="Z423" s="47"/>
      <c r="AA423" s="47"/>
      <c r="AB423" s="47"/>
      <c r="AC423" s="47"/>
      <c r="AD423" s="47"/>
      <c r="AE423" s="47"/>
      <c r="AF423" s="47"/>
      <c r="AG423" s="47"/>
      <c r="AH423" s="47"/>
      <c r="AI423" s="47"/>
    </row>
    <row r="424" spans="1:35">
      <c r="A424" s="47"/>
      <c r="B424" s="47"/>
      <c r="C424" s="47"/>
      <c r="D424" s="47"/>
      <c r="E424" s="47"/>
      <c r="F424" s="47"/>
      <c r="G424" s="47"/>
      <c r="H424" s="47"/>
      <c r="I424" s="47"/>
      <c r="J424" s="47"/>
      <c r="K424" s="47"/>
      <c r="L424" s="47"/>
      <c r="M424" s="47"/>
      <c r="N424" s="47"/>
      <c r="O424" s="47"/>
      <c r="P424" s="47"/>
      <c r="Q424" s="47"/>
      <c r="R424" s="47"/>
      <c r="S424" s="47"/>
      <c r="T424" s="47"/>
      <c r="U424" s="47"/>
      <c r="V424" s="47"/>
      <c r="W424" s="47"/>
      <c r="X424" s="47"/>
      <c r="Y424" s="47"/>
      <c r="Z424" s="47"/>
      <c r="AA424" s="47"/>
      <c r="AB424" s="47"/>
      <c r="AC424" s="47"/>
      <c r="AD424" s="47"/>
      <c r="AE424" s="47"/>
      <c r="AF424" s="47"/>
      <c r="AG424" s="47"/>
      <c r="AH424" s="47"/>
      <c r="AI424" s="47"/>
    </row>
    <row r="425" spans="1:35">
      <c r="A425" s="47"/>
      <c r="B425" s="47"/>
      <c r="C425" s="47"/>
      <c r="D425" s="47"/>
      <c r="E425" s="47"/>
      <c r="F425" s="47"/>
      <c r="G425" s="47"/>
      <c r="H425" s="47"/>
      <c r="I425" s="47"/>
      <c r="J425" s="47"/>
      <c r="K425" s="47"/>
      <c r="L425" s="47"/>
      <c r="M425" s="47"/>
      <c r="N425" s="47"/>
      <c r="O425" s="47"/>
      <c r="P425" s="47"/>
      <c r="Q425" s="47"/>
      <c r="R425" s="47"/>
      <c r="S425" s="47"/>
      <c r="T425" s="47"/>
      <c r="U425" s="47"/>
      <c r="V425" s="47"/>
      <c r="W425" s="47"/>
      <c r="X425" s="47"/>
      <c r="Y425" s="47"/>
      <c r="Z425" s="47"/>
      <c r="AA425" s="47"/>
      <c r="AB425" s="47"/>
      <c r="AC425" s="47"/>
      <c r="AD425" s="47"/>
      <c r="AE425" s="47"/>
      <c r="AF425" s="47"/>
      <c r="AG425" s="47"/>
      <c r="AH425" s="47"/>
      <c r="AI425" s="47"/>
    </row>
    <row r="426" spans="1:35">
      <c r="A426" s="47"/>
      <c r="B426" s="47"/>
      <c r="C426" s="47"/>
      <c r="D426" s="47"/>
      <c r="E426" s="47"/>
      <c r="F426" s="47"/>
      <c r="G426" s="47"/>
      <c r="H426" s="47"/>
      <c r="I426" s="47"/>
      <c r="J426" s="47"/>
      <c r="K426" s="47"/>
      <c r="L426" s="47"/>
      <c r="M426" s="47"/>
      <c r="N426" s="47"/>
      <c r="O426" s="47"/>
      <c r="P426" s="47"/>
      <c r="Q426" s="47"/>
      <c r="R426" s="47"/>
      <c r="S426" s="47"/>
      <c r="T426" s="47"/>
      <c r="U426" s="47"/>
      <c r="V426" s="47"/>
      <c r="W426" s="47"/>
      <c r="X426" s="47"/>
      <c r="Y426" s="47"/>
      <c r="Z426" s="47"/>
      <c r="AA426" s="47"/>
      <c r="AB426" s="47"/>
      <c r="AC426" s="47"/>
      <c r="AD426" s="47"/>
      <c r="AE426" s="47"/>
      <c r="AF426" s="47"/>
      <c r="AG426" s="47"/>
      <c r="AH426" s="47"/>
      <c r="AI426" s="47"/>
    </row>
    <row r="427" spans="1:35">
      <c r="A427" s="47"/>
      <c r="B427" s="47"/>
      <c r="C427" s="47"/>
      <c r="D427" s="47"/>
      <c r="E427" s="47"/>
      <c r="F427" s="47"/>
      <c r="G427" s="47"/>
      <c r="H427" s="47"/>
      <c r="I427" s="47"/>
      <c r="J427" s="47"/>
      <c r="K427" s="47"/>
      <c r="L427" s="47"/>
      <c r="M427" s="47"/>
      <c r="N427" s="47"/>
      <c r="O427" s="47"/>
      <c r="P427" s="47"/>
      <c r="Q427" s="47"/>
      <c r="R427" s="47"/>
      <c r="S427" s="47"/>
      <c r="T427" s="47"/>
      <c r="U427" s="47"/>
      <c r="V427" s="47"/>
      <c r="W427" s="47"/>
      <c r="X427" s="47"/>
      <c r="Y427" s="47"/>
      <c r="Z427" s="47"/>
      <c r="AA427" s="47"/>
      <c r="AB427" s="47"/>
      <c r="AC427" s="47"/>
      <c r="AD427" s="47"/>
      <c r="AE427" s="47"/>
      <c r="AF427" s="47"/>
      <c r="AG427" s="47"/>
      <c r="AH427" s="47"/>
      <c r="AI427" s="47"/>
    </row>
    <row r="428" spans="1:35">
      <c r="A428" s="47"/>
      <c r="B428" s="47"/>
      <c r="C428" s="47"/>
      <c r="D428" s="47"/>
      <c r="E428" s="47"/>
      <c r="F428" s="47"/>
      <c r="G428" s="47"/>
      <c r="H428" s="47"/>
      <c r="I428" s="47"/>
      <c r="J428" s="47"/>
      <c r="K428" s="47"/>
      <c r="L428" s="47"/>
      <c r="M428" s="47"/>
      <c r="N428" s="47"/>
      <c r="O428" s="47"/>
      <c r="P428" s="47"/>
      <c r="Q428" s="47"/>
      <c r="R428" s="47"/>
      <c r="S428" s="47"/>
      <c r="T428" s="47"/>
      <c r="U428" s="47"/>
      <c r="V428" s="47"/>
      <c r="W428" s="47"/>
      <c r="X428" s="47"/>
      <c r="Y428" s="47"/>
      <c r="Z428" s="47"/>
      <c r="AA428" s="47"/>
      <c r="AB428" s="47"/>
      <c r="AC428" s="47"/>
      <c r="AD428" s="47"/>
      <c r="AE428" s="47"/>
      <c r="AF428" s="47"/>
      <c r="AG428" s="47"/>
      <c r="AH428" s="47"/>
      <c r="AI428" s="47"/>
    </row>
    <row r="429" spans="1:35">
      <c r="A429" s="47"/>
      <c r="B429" s="47"/>
      <c r="C429" s="47"/>
      <c r="D429" s="47"/>
      <c r="E429" s="47"/>
      <c r="F429" s="47"/>
      <c r="G429" s="47"/>
      <c r="H429" s="47"/>
      <c r="I429" s="47"/>
      <c r="J429" s="47"/>
      <c r="K429" s="47"/>
      <c r="L429" s="47"/>
      <c r="M429" s="47"/>
      <c r="N429" s="47"/>
      <c r="O429" s="47"/>
      <c r="P429" s="47"/>
      <c r="Q429" s="47"/>
      <c r="R429" s="47"/>
      <c r="S429" s="47"/>
      <c r="T429" s="47"/>
      <c r="U429" s="47"/>
      <c r="V429" s="47"/>
      <c r="W429" s="47"/>
      <c r="X429" s="47"/>
      <c r="Y429" s="47"/>
      <c r="Z429" s="47"/>
      <c r="AA429" s="47"/>
      <c r="AB429" s="47"/>
      <c r="AC429" s="47"/>
      <c r="AD429" s="47"/>
      <c r="AE429" s="47"/>
      <c r="AF429" s="47"/>
      <c r="AG429" s="47"/>
      <c r="AH429" s="47"/>
      <c r="AI429" s="47"/>
    </row>
    <row r="430" spans="1:35">
      <c r="A430" s="47"/>
      <c r="B430" s="47"/>
      <c r="C430" s="47"/>
      <c r="D430" s="47"/>
      <c r="E430" s="47"/>
      <c r="F430" s="47"/>
      <c r="G430" s="47"/>
      <c r="H430" s="47"/>
      <c r="I430" s="47"/>
      <c r="J430" s="47"/>
      <c r="K430" s="47"/>
      <c r="L430" s="47"/>
      <c r="M430" s="47"/>
      <c r="N430" s="47"/>
      <c r="O430" s="47"/>
      <c r="P430" s="47"/>
      <c r="Q430" s="47"/>
      <c r="R430" s="47"/>
      <c r="S430" s="47"/>
      <c r="T430" s="47"/>
      <c r="U430" s="47"/>
      <c r="V430" s="47"/>
      <c r="W430" s="47"/>
      <c r="X430" s="47"/>
      <c r="Y430" s="47"/>
      <c r="Z430" s="47"/>
      <c r="AA430" s="47"/>
      <c r="AB430" s="47"/>
      <c r="AC430" s="47"/>
      <c r="AD430" s="47"/>
      <c r="AE430" s="47"/>
      <c r="AF430" s="47"/>
      <c r="AG430" s="47"/>
      <c r="AH430" s="47"/>
      <c r="AI430" s="47"/>
    </row>
    <row r="431" spans="1:35">
      <c r="A431" s="47"/>
      <c r="B431" s="47"/>
      <c r="C431" s="47"/>
      <c r="D431" s="47"/>
      <c r="E431" s="47"/>
      <c r="F431" s="47"/>
      <c r="G431" s="47"/>
      <c r="H431" s="47"/>
      <c r="I431" s="47"/>
      <c r="J431" s="47"/>
      <c r="K431" s="47"/>
      <c r="L431" s="47"/>
      <c r="M431" s="47"/>
      <c r="N431" s="47"/>
      <c r="O431" s="47"/>
      <c r="P431" s="47"/>
      <c r="Q431" s="47"/>
      <c r="R431" s="47"/>
      <c r="S431" s="47"/>
      <c r="T431" s="47"/>
      <c r="U431" s="47"/>
      <c r="V431" s="47"/>
      <c r="W431" s="47"/>
      <c r="X431" s="47"/>
      <c r="Y431" s="47"/>
      <c r="Z431" s="47"/>
      <c r="AA431" s="47"/>
      <c r="AB431" s="47"/>
      <c r="AC431" s="47"/>
      <c r="AD431" s="47"/>
      <c r="AE431" s="47"/>
      <c r="AF431" s="47"/>
      <c r="AG431" s="47"/>
      <c r="AH431" s="47"/>
      <c r="AI431" s="47"/>
    </row>
    <row r="432" spans="1:35">
      <c r="A432" s="47"/>
      <c r="B432" s="47"/>
      <c r="C432" s="47"/>
      <c r="D432" s="47"/>
      <c r="E432" s="47"/>
      <c r="F432" s="47"/>
      <c r="G432" s="47"/>
      <c r="H432" s="47"/>
      <c r="I432" s="47"/>
      <c r="J432" s="47"/>
      <c r="K432" s="47"/>
      <c r="L432" s="47"/>
      <c r="M432" s="47"/>
      <c r="N432" s="47"/>
      <c r="O432" s="47"/>
      <c r="P432" s="47"/>
      <c r="Q432" s="47"/>
      <c r="R432" s="47"/>
      <c r="S432" s="47"/>
      <c r="T432" s="47"/>
      <c r="U432" s="47"/>
      <c r="V432" s="47"/>
      <c r="W432" s="47"/>
      <c r="X432" s="47"/>
      <c r="Y432" s="47"/>
      <c r="Z432" s="47"/>
      <c r="AA432" s="47"/>
      <c r="AB432" s="47"/>
      <c r="AC432" s="47"/>
      <c r="AD432" s="47"/>
      <c r="AE432" s="47"/>
      <c r="AF432" s="47"/>
      <c r="AG432" s="47"/>
      <c r="AH432" s="47"/>
      <c r="AI432" s="47"/>
    </row>
    <row r="433" spans="1:35">
      <c r="A433" s="47"/>
      <c r="B433" s="47"/>
      <c r="C433" s="47"/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47"/>
      <c r="U433" s="47"/>
      <c r="V433" s="47"/>
      <c r="W433" s="47"/>
      <c r="X433" s="47"/>
      <c r="Y433" s="47"/>
      <c r="Z433" s="47"/>
      <c r="AA433" s="47"/>
      <c r="AB433" s="47"/>
      <c r="AC433" s="47"/>
      <c r="AD433" s="47"/>
      <c r="AE433" s="47"/>
      <c r="AF433" s="47"/>
      <c r="AG433" s="47"/>
      <c r="AH433" s="47"/>
      <c r="AI433" s="47"/>
    </row>
    <row r="434" spans="1:35">
      <c r="A434" s="47"/>
      <c r="B434" s="47"/>
      <c r="C434" s="47"/>
      <c r="D434" s="47"/>
      <c r="E434" s="47"/>
      <c r="F434" s="47"/>
      <c r="G434" s="47"/>
      <c r="H434" s="4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  <c r="U434" s="47"/>
      <c r="V434" s="47"/>
      <c r="W434" s="47"/>
      <c r="X434" s="47"/>
      <c r="Y434" s="47"/>
      <c r="Z434" s="47"/>
      <c r="AA434" s="47"/>
      <c r="AB434" s="47"/>
      <c r="AC434" s="47"/>
      <c r="AD434" s="47"/>
      <c r="AE434" s="47"/>
      <c r="AF434" s="47"/>
      <c r="AG434" s="47"/>
      <c r="AH434" s="47"/>
      <c r="AI434" s="47"/>
    </row>
    <row r="435" spans="1:35">
      <c r="A435" s="47"/>
      <c r="B435" s="47"/>
      <c r="C435" s="47"/>
      <c r="D435" s="47"/>
      <c r="E435" s="47"/>
      <c r="F435" s="47"/>
      <c r="G435" s="47"/>
      <c r="H435" s="47"/>
      <c r="I435" s="47"/>
      <c r="J435" s="47"/>
      <c r="K435" s="47"/>
      <c r="L435" s="47"/>
      <c r="M435" s="47"/>
      <c r="N435" s="47"/>
      <c r="O435" s="47"/>
      <c r="P435" s="47"/>
      <c r="Q435" s="47"/>
      <c r="R435" s="47"/>
      <c r="S435" s="47"/>
      <c r="T435" s="47"/>
      <c r="U435" s="47"/>
      <c r="V435" s="47"/>
      <c r="W435" s="47"/>
      <c r="X435" s="47"/>
      <c r="Y435" s="47"/>
      <c r="Z435" s="47"/>
      <c r="AA435" s="47"/>
      <c r="AB435" s="47"/>
      <c r="AC435" s="47"/>
      <c r="AD435" s="47"/>
      <c r="AE435" s="47"/>
      <c r="AF435" s="47"/>
      <c r="AG435" s="47"/>
      <c r="AH435" s="47"/>
      <c r="AI435" s="47"/>
    </row>
    <row r="436" spans="1:35">
      <c r="A436" s="47"/>
      <c r="B436" s="47"/>
      <c r="C436" s="47"/>
      <c r="D436" s="47"/>
      <c r="E436" s="47"/>
      <c r="F436" s="47"/>
      <c r="G436" s="47"/>
      <c r="H436" s="47"/>
      <c r="I436" s="47"/>
      <c r="J436" s="47"/>
      <c r="K436" s="47"/>
      <c r="L436" s="47"/>
      <c r="M436" s="47"/>
      <c r="N436" s="47"/>
      <c r="O436" s="47"/>
      <c r="P436" s="47"/>
      <c r="Q436" s="47"/>
      <c r="R436" s="47"/>
      <c r="S436" s="47"/>
      <c r="T436" s="47"/>
      <c r="U436" s="47"/>
      <c r="V436" s="47"/>
      <c r="W436" s="47"/>
      <c r="X436" s="47"/>
      <c r="Y436" s="47"/>
      <c r="Z436" s="47"/>
      <c r="AA436" s="47"/>
      <c r="AB436" s="47"/>
      <c r="AC436" s="47"/>
      <c r="AD436" s="47"/>
      <c r="AE436" s="47"/>
      <c r="AF436" s="47"/>
      <c r="AG436" s="47"/>
      <c r="AH436" s="47"/>
      <c r="AI436" s="47"/>
    </row>
    <row r="437" spans="1:35">
      <c r="A437" s="47"/>
      <c r="B437" s="47"/>
      <c r="C437" s="47"/>
      <c r="D437" s="47"/>
      <c r="E437" s="47"/>
      <c r="F437" s="47"/>
      <c r="G437" s="47"/>
      <c r="H437" s="47"/>
      <c r="I437" s="47"/>
      <c r="J437" s="47"/>
      <c r="K437" s="47"/>
      <c r="L437" s="47"/>
      <c r="M437" s="47"/>
      <c r="N437" s="47"/>
      <c r="O437" s="47"/>
      <c r="P437" s="47"/>
      <c r="Q437" s="47"/>
      <c r="R437" s="47"/>
      <c r="S437" s="47"/>
      <c r="T437" s="47"/>
      <c r="U437" s="47"/>
      <c r="V437" s="47"/>
      <c r="W437" s="47"/>
      <c r="X437" s="47"/>
      <c r="Y437" s="47"/>
      <c r="Z437" s="47"/>
      <c r="AA437" s="47"/>
      <c r="AB437" s="47"/>
      <c r="AC437" s="47"/>
      <c r="AD437" s="47"/>
      <c r="AE437" s="47"/>
      <c r="AF437" s="47"/>
      <c r="AG437" s="47"/>
      <c r="AH437" s="47"/>
      <c r="AI437" s="47"/>
    </row>
    <row r="438" spans="1:35">
      <c r="A438" s="47"/>
      <c r="B438" s="47"/>
      <c r="C438" s="47"/>
      <c r="D438" s="47"/>
      <c r="E438" s="47"/>
      <c r="F438" s="47"/>
      <c r="G438" s="47"/>
      <c r="H438" s="47"/>
      <c r="I438" s="47"/>
      <c r="J438" s="47"/>
      <c r="K438" s="47"/>
      <c r="L438" s="47"/>
      <c r="M438" s="47"/>
      <c r="N438" s="47"/>
      <c r="O438" s="47"/>
      <c r="P438" s="47"/>
      <c r="Q438" s="47"/>
      <c r="R438" s="47"/>
      <c r="S438" s="47"/>
      <c r="T438" s="47"/>
      <c r="U438" s="47"/>
      <c r="V438" s="47"/>
      <c r="W438" s="47"/>
      <c r="X438" s="47"/>
      <c r="Y438" s="47"/>
      <c r="Z438" s="47"/>
      <c r="AA438" s="47"/>
      <c r="AB438" s="47"/>
      <c r="AC438" s="47"/>
      <c r="AD438" s="47"/>
      <c r="AE438" s="47"/>
      <c r="AF438" s="47"/>
      <c r="AG438" s="47"/>
      <c r="AH438" s="47"/>
      <c r="AI438" s="47"/>
    </row>
    <row r="439" spans="1:35">
      <c r="A439" s="47"/>
      <c r="B439" s="47"/>
      <c r="C439" s="47"/>
      <c r="D439" s="47"/>
      <c r="E439" s="47"/>
      <c r="F439" s="47"/>
      <c r="G439" s="47"/>
      <c r="H439" s="47"/>
      <c r="I439" s="47"/>
      <c r="J439" s="47"/>
      <c r="K439" s="47"/>
      <c r="L439" s="47"/>
      <c r="M439" s="47"/>
      <c r="N439" s="47"/>
      <c r="O439" s="47"/>
      <c r="P439" s="47"/>
      <c r="Q439" s="47"/>
      <c r="R439" s="47"/>
      <c r="S439" s="47"/>
      <c r="T439" s="47"/>
      <c r="U439" s="47"/>
      <c r="V439" s="47"/>
      <c r="W439" s="47"/>
      <c r="X439" s="47"/>
      <c r="Y439" s="47"/>
      <c r="Z439" s="47"/>
      <c r="AA439" s="47"/>
      <c r="AB439" s="47"/>
      <c r="AC439" s="47"/>
      <c r="AD439" s="47"/>
      <c r="AE439" s="47"/>
      <c r="AF439" s="47"/>
      <c r="AG439" s="47"/>
      <c r="AH439" s="47"/>
      <c r="AI439" s="47"/>
    </row>
    <row r="440" spans="1:35">
      <c r="A440" s="47"/>
      <c r="B440" s="47"/>
      <c r="C440" s="47"/>
      <c r="D440" s="47"/>
      <c r="E440" s="47"/>
      <c r="F440" s="47"/>
      <c r="G440" s="47"/>
      <c r="H440" s="47"/>
      <c r="I440" s="47"/>
      <c r="J440" s="47"/>
      <c r="K440" s="47"/>
      <c r="L440" s="47"/>
      <c r="M440" s="47"/>
      <c r="N440" s="47"/>
      <c r="O440" s="47"/>
      <c r="P440" s="47"/>
      <c r="Q440" s="47"/>
      <c r="R440" s="47"/>
      <c r="S440" s="47"/>
      <c r="T440" s="47"/>
      <c r="U440" s="47"/>
      <c r="V440" s="47"/>
      <c r="W440" s="47"/>
      <c r="X440" s="47"/>
      <c r="Y440" s="47"/>
      <c r="Z440" s="47"/>
      <c r="AA440" s="47"/>
      <c r="AB440" s="47"/>
      <c r="AC440" s="47"/>
      <c r="AD440" s="47"/>
      <c r="AE440" s="47"/>
      <c r="AF440" s="47"/>
      <c r="AG440" s="47"/>
      <c r="AH440" s="47"/>
      <c r="AI440" s="47"/>
    </row>
    <row r="441" spans="1:35">
      <c r="A441" s="47"/>
      <c r="B441" s="47"/>
      <c r="C441" s="47"/>
      <c r="D441" s="47"/>
      <c r="E441" s="47"/>
      <c r="F441" s="47"/>
      <c r="G441" s="47"/>
      <c r="H441" s="47"/>
      <c r="I441" s="47"/>
      <c r="J441" s="47"/>
      <c r="K441" s="47"/>
      <c r="L441" s="47"/>
      <c r="M441" s="47"/>
      <c r="N441" s="47"/>
      <c r="O441" s="47"/>
      <c r="P441" s="47"/>
      <c r="Q441" s="47"/>
      <c r="R441" s="47"/>
      <c r="S441" s="47"/>
      <c r="T441" s="47"/>
      <c r="U441" s="47"/>
      <c r="V441" s="47"/>
      <c r="W441" s="47"/>
      <c r="X441" s="47"/>
      <c r="Y441" s="47"/>
      <c r="Z441" s="47"/>
      <c r="AA441" s="47"/>
      <c r="AB441" s="47"/>
      <c r="AC441" s="47"/>
      <c r="AD441" s="47"/>
      <c r="AE441" s="47"/>
      <c r="AF441" s="47"/>
      <c r="AG441" s="47"/>
      <c r="AH441" s="47"/>
      <c r="AI441" s="47"/>
    </row>
    <row r="442" spans="1:35">
      <c r="A442" s="47"/>
      <c r="B442" s="47"/>
      <c r="C442" s="47"/>
      <c r="D442" s="47"/>
      <c r="E442" s="47"/>
      <c r="F442" s="47"/>
      <c r="G442" s="47"/>
      <c r="H442" s="47"/>
      <c r="I442" s="47"/>
      <c r="J442" s="47"/>
      <c r="K442" s="47"/>
      <c r="L442" s="47"/>
      <c r="M442" s="47"/>
      <c r="N442" s="47"/>
      <c r="O442" s="47"/>
      <c r="P442" s="47"/>
      <c r="Q442" s="47"/>
      <c r="R442" s="47"/>
      <c r="S442" s="47"/>
      <c r="T442" s="47"/>
      <c r="U442" s="47"/>
      <c r="V442" s="47"/>
      <c r="W442" s="47"/>
      <c r="X442" s="47"/>
      <c r="Y442" s="47"/>
      <c r="Z442" s="47"/>
      <c r="AA442" s="47"/>
      <c r="AB442" s="47"/>
      <c r="AC442" s="47"/>
      <c r="AD442" s="47"/>
      <c r="AE442" s="47"/>
      <c r="AF442" s="47"/>
      <c r="AG442" s="47"/>
      <c r="AH442" s="47"/>
      <c r="AI442" s="47"/>
    </row>
    <row r="443" spans="1:35">
      <c r="A443" s="47"/>
      <c r="B443" s="47"/>
      <c r="C443" s="47"/>
      <c r="D443" s="47"/>
      <c r="E443" s="47"/>
      <c r="F443" s="47"/>
      <c r="G443" s="47"/>
      <c r="H443" s="47"/>
      <c r="I443" s="47"/>
      <c r="J443" s="47"/>
      <c r="K443" s="47"/>
      <c r="L443" s="47"/>
      <c r="M443" s="47"/>
      <c r="N443" s="47"/>
      <c r="O443" s="47"/>
      <c r="P443" s="47"/>
      <c r="Q443" s="47"/>
      <c r="R443" s="47"/>
      <c r="S443" s="47"/>
      <c r="T443" s="47"/>
      <c r="U443" s="47"/>
      <c r="V443" s="47"/>
      <c r="W443" s="47"/>
      <c r="X443" s="47"/>
      <c r="Y443" s="47"/>
      <c r="Z443" s="47"/>
      <c r="AA443" s="47"/>
      <c r="AB443" s="47"/>
      <c r="AC443" s="47"/>
      <c r="AD443" s="47"/>
      <c r="AE443" s="47"/>
      <c r="AF443" s="47"/>
      <c r="AG443" s="47"/>
      <c r="AH443" s="47"/>
      <c r="AI443" s="47"/>
    </row>
    <row r="444" spans="1:35">
      <c r="A444" s="47"/>
      <c r="B444" s="47"/>
      <c r="C444" s="47"/>
      <c r="D444" s="47"/>
      <c r="E444" s="47"/>
      <c r="F444" s="47"/>
      <c r="G444" s="47"/>
      <c r="H444" s="47"/>
      <c r="I444" s="47"/>
      <c r="J444" s="47"/>
      <c r="K444" s="47"/>
      <c r="L444" s="47"/>
      <c r="M444" s="47"/>
      <c r="N444" s="47"/>
      <c r="O444" s="47"/>
      <c r="P444" s="47"/>
      <c r="Q444" s="47"/>
      <c r="R444" s="47"/>
      <c r="S444" s="47"/>
      <c r="T444" s="47"/>
      <c r="U444" s="47"/>
      <c r="V444" s="47"/>
      <c r="W444" s="47"/>
      <c r="X444" s="47"/>
      <c r="Y444" s="47"/>
      <c r="Z444" s="47"/>
      <c r="AA444" s="47"/>
      <c r="AB444" s="47"/>
      <c r="AC444" s="47"/>
      <c r="AD444" s="47"/>
      <c r="AE444" s="47"/>
      <c r="AF444" s="47"/>
      <c r="AG444" s="47"/>
      <c r="AH444" s="47"/>
      <c r="AI444" s="47"/>
    </row>
    <row r="445" spans="1:35">
      <c r="A445" s="47"/>
      <c r="B445" s="47"/>
      <c r="C445" s="47"/>
      <c r="D445" s="47"/>
      <c r="E445" s="47"/>
      <c r="F445" s="47"/>
      <c r="G445" s="47"/>
      <c r="H445" s="47"/>
      <c r="I445" s="47"/>
      <c r="J445" s="47"/>
      <c r="K445" s="47"/>
      <c r="L445" s="47"/>
      <c r="M445" s="47"/>
      <c r="N445" s="47"/>
      <c r="O445" s="47"/>
      <c r="P445" s="47"/>
      <c r="Q445" s="47"/>
      <c r="R445" s="47"/>
      <c r="S445" s="47"/>
      <c r="T445" s="47"/>
      <c r="U445" s="47"/>
      <c r="V445" s="47"/>
      <c r="W445" s="47"/>
      <c r="X445" s="47"/>
      <c r="Y445" s="47"/>
      <c r="Z445" s="47"/>
      <c r="AA445" s="47"/>
      <c r="AB445" s="47"/>
      <c r="AC445" s="47"/>
      <c r="AD445" s="47"/>
      <c r="AE445" s="47"/>
      <c r="AF445" s="47"/>
      <c r="AG445" s="47"/>
      <c r="AH445" s="47"/>
      <c r="AI445" s="47"/>
    </row>
    <row r="446" spans="1:35">
      <c r="A446" s="47"/>
      <c r="B446" s="47"/>
      <c r="C446" s="47"/>
      <c r="D446" s="47"/>
      <c r="E446" s="47"/>
      <c r="F446" s="47"/>
      <c r="G446" s="47"/>
      <c r="H446" s="47"/>
      <c r="I446" s="47"/>
      <c r="J446" s="47"/>
      <c r="K446" s="47"/>
      <c r="L446" s="47"/>
      <c r="M446" s="47"/>
      <c r="N446" s="47"/>
      <c r="O446" s="47"/>
      <c r="P446" s="47"/>
      <c r="Q446" s="47"/>
      <c r="R446" s="47"/>
      <c r="S446" s="47"/>
      <c r="T446" s="47"/>
      <c r="U446" s="47"/>
      <c r="V446" s="47"/>
      <c r="W446" s="47"/>
      <c r="X446" s="47"/>
      <c r="Y446" s="47"/>
      <c r="Z446" s="47"/>
      <c r="AA446" s="47"/>
      <c r="AB446" s="47"/>
      <c r="AC446" s="47"/>
      <c r="AD446" s="47"/>
      <c r="AE446" s="47"/>
      <c r="AF446" s="47"/>
      <c r="AG446" s="47"/>
      <c r="AH446" s="47"/>
      <c r="AI446" s="47"/>
    </row>
    <row r="447" spans="1:35">
      <c r="A447" s="47"/>
      <c r="B447" s="47"/>
      <c r="C447" s="47"/>
      <c r="D447" s="47"/>
      <c r="E447" s="47"/>
      <c r="F447" s="47"/>
      <c r="G447" s="47"/>
      <c r="H447" s="47"/>
      <c r="I447" s="47"/>
      <c r="J447" s="47"/>
      <c r="K447" s="47"/>
      <c r="L447" s="47"/>
      <c r="M447" s="47"/>
      <c r="N447" s="47"/>
      <c r="O447" s="47"/>
      <c r="P447" s="47"/>
      <c r="Q447" s="47"/>
      <c r="R447" s="47"/>
      <c r="S447" s="47"/>
      <c r="T447" s="47"/>
      <c r="U447" s="47"/>
      <c r="V447" s="47"/>
      <c r="W447" s="47"/>
      <c r="X447" s="47"/>
      <c r="Y447" s="47"/>
      <c r="Z447" s="47"/>
      <c r="AA447" s="47"/>
      <c r="AB447" s="47"/>
      <c r="AC447" s="47"/>
      <c r="AD447" s="47"/>
      <c r="AE447" s="47"/>
      <c r="AF447" s="47"/>
      <c r="AG447" s="47"/>
      <c r="AH447" s="47"/>
      <c r="AI447" s="47"/>
    </row>
    <row r="448" spans="1:35">
      <c r="A448" s="47"/>
      <c r="B448" s="47"/>
      <c r="C448" s="47"/>
      <c r="D448" s="47"/>
      <c r="E448" s="47"/>
      <c r="F448" s="47"/>
      <c r="G448" s="47"/>
      <c r="H448" s="47"/>
      <c r="I448" s="47"/>
      <c r="J448" s="47"/>
      <c r="K448" s="47"/>
      <c r="L448" s="47"/>
      <c r="M448" s="47"/>
      <c r="N448" s="47"/>
      <c r="O448" s="47"/>
      <c r="P448" s="47"/>
      <c r="Q448" s="47"/>
      <c r="R448" s="47"/>
      <c r="S448" s="47"/>
      <c r="T448" s="47"/>
      <c r="U448" s="47"/>
      <c r="V448" s="47"/>
      <c r="W448" s="47"/>
      <c r="X448" s="47"/>
      <c r="Y448" s="47"/>
      <c r="Z448" s="47"/>
      <c r="AA448" s="47"/>
      <c r="AB448" s="47"/>
      <c r="AC448" s="47"/>
      <c r="AD448" s="47"/>
      <c r="AE448" s="47"/>
      <c r="AF448" s="47"/>
      <c r="AG448" s="47"/>
      <c r="AH448" s="47"/>
      <c r="AI448" s="47"/>
    </row>
    <row r="449" spans="1:35">
      <c r="A449" s="47"/>
      <c r="B449" s="47"/>
      <c r="C449" s="47"/>
      <c r="D449" s="47"/>
      <c r="E449" s="47"/>
      <c r="F449" s="47"/>
      <c r="G449" s="47"/>
      <c r="H449" s="47"/>
      <c r="I449" s="47"/>
      <c r="J449" s="47"/>
      <c r="K449" s="47"/>
      <c r="L449" s="47"/>
      <c r="M449" s="47"/>
      <c r="N449" s="47"/>
      <c r="O449" s="47"/>
      <c r="P449" s="47"/>
      <c r="Q449" s="47"/>
      <c r="R449" s="47"/>
      <c r="S449" s="47"/>
      <c r="T449" s="47"/>
      <c r="U449" s="47"/>
      <c r="V449" s="47"/>
      <c r="W449" s="47"/>
      <c r="X449" s="47"/>
      <c r="Y449" s="47"/>
      <c r="Z449" s="47"/>
      <c r="AA449" s="47"/>
      <c r="AB449" s="47"/>
      <c r="AC449" s="47"/>
      <c r="AD449" s="47"/>
      <c r="AE449" s="47"/>
      <c r="AF449" s="47"/>
      <c r="AG449" s="47"/>
      <c r="AH449" s="47"/>
      <c r="AI449" s="47"/>
    </row>
    <row r="450" spans="1:35">
      <c r="A450" s="47"/>
      <c r="B450" s="47"/>
      <c r="C450" s="47"/>
      <c r="D450" s="47"/>
      <c r="E450" s="47"/>
      <c r="F450" s="47"/>
      <c r="G450" s="47"/>
      <c r="H450" s="47"/>
      <c r="I450" s="47"/>
      <c r="J450" s="47"/>
      <c r="K450" s="47"/>
      <c r="L450" s="47"/>
      <c r="M450" s="47"/>
      <c r="N450" s="47"/>
      <c r="O450" s="47"/>
      <c r="P450" s="47"/>
      <c r="Q450" s="47"/>
      <c r="R450" s="47"/>
      <c r="S450" s="47"/>
      <c r="T450" s="47"/>
      <c r="U450" s="47"/>
      <c r="V450" s="47"/>
      <c r="W450" s="47"/>
      <c r="X450" s="47"/>
      <c r="Y450" s="47"/>
      <c r="Z450" s="47"/>
      <c r="AA450" s="47"/>
      <c r="AB450" s="47"/>
      <c r="AC450" s="47"/>
      <c r="AD450" s="47"/>
      <c r="AE450" s="47"/>
      <c r="AF450" s="47"/>
      <c r="AG450" s="47"/>
      <c r="AH450" s="47"/>
      <c r="AI450" s="47"/>
    </row>
    <row r="451" spans="1:35">
      <c r="A451" s="47"/>
      <c r="B451" s="47"/>
      <c r="C451" s="47"/>
      <c r="D451" s="47"/>
      <c r="E451" s="47"/>
      <c r="F451" s="47"/>
      <c r="G451" s="47"/>
      <c r="H451" s="47"/>
      <c r="I451" s="47"/>
      <c r="J451" s="47"/>
      <c r="K451" s="47"/>
      <c r="L451" s="47"/>
      <c r="M451" s="47"/>
      <c r="N451" s="47"/>
      <c r="O451" s="47"/>
      <c r="P451" s="47"/>
      <c r="Q451" s="47"/>
      <c r="R451" s="47"/>
      <c r="S451" s="47"/>
      <c r="T451" s="47"/>
      <c r="U451" s="47"/>
      <c r="V451" s="47"/>
      <c r="W451" s="47"/>
      <c r="X451" s="47"/>
      <c r="Y451" s="47"/>
      <c r="Z451" s="47"/>
      <c r="AA451" s="47"/>
      <c r="AB451" s="47"/>
      <c r="AC451" s="47"/>
      <c r="AD451" s="47"/>
      <c r="AE451" s="47"/>
      <c r="AF451" s="47"/>
      <c r="AG451" s="47"/>
      <c r="AH451" s="47"/>
      <c r="AI451" s="47"/>
    </row>
    <row r="452" spans="1:35">
      <c r="A452" s="47"/>
      <c r="B452" s="47"/>
      <c r="C452" s="47"/>
      <c r="D452" s="47"/>
      <c r="E452" s="47"/>
      <c r="F452" s="47"/>
      <c r="G452" s="47"/>
      <c r="H452" s="47"/>
      <c r="I452" s="47"/>
      <c r="J452" s="47"/>
      <c r="K452" s="47"/>
      <c r="L452" s="47"/>
      <c r="M452" s="47"/>
      <c r="N452" s="47"/>
      <c r="O452" s="47"/>
      <c r="P452" s="47"/>
      <c r="Q452" s="47"/>
      <c r="R452" s="47"/>
      <c r="S452" s="47"/>
      <c r="T452" s="47"/>
      <c r="U452" s="47"/>
      <c r="V452" s="47"/>
      <c r="W452" s="47"/>
      <c r="X452" s="47"/>
      <c r="Y452" s="47"/>
      <c r="Z452" s="47"/>
      <c r="AA452" s="47"/>
      <c r="AB452" s="47"/>
      <c r="AC452" s="47"/>
      <c r="AD452" s="47"/>
      <c r="AE452" s="47"/>
      <c r="AF452" s="47"/>
      <c r="AG452" s="47"/>
      <c r="AH452" s="47"/>
      <c r="AI452" s="47"/>
    </row>
    <row r="453" spans="1:35">
      <c r="A453" s="47"/>
      <c r="B453" s="47"/>
      <c r="C453" s="47"/>
      <c r="D453" s="47"/>
      <c r="E453" s="47"/>
      <c r="F453" s="47"/>
      <c r="G453" s="47"/>
      <c r="H453" s="47"/>
      <c r="I453" s="47"/>
      <c r="J453" s="47"/>
      <c r="K453" s="47"/>
      <c r="L453" s="47"/>
      <c r="M453" s="47"/>
      <c r="N453" s="47"/>
      <c r="O453" s="47"/>
      <c r="P453" s="47"/>
      <c r="Q453" s="47"/>
      <c r="R453" s="47"/>
      <c r="S453" s="47"/>
      <c r="T453" s="47"/>
      <c r="U453" s="47"/>
      <c r="V453" s="47"/>
      <c r="W453" s="47"/>
      <c r="X453" s="47"/>
      <c r="Y453" s="47"/>
      <c r="Z453" s="47"/>
      <c r="AA453" s="47"/>
      <c r="AB453" s="47"/>
      <c r="AC453" s="47"/>
      <c r="AD453" s="47"/>
      <c r="AE453" s="47"/>
      <c r="AF453" s="47"/>
      <c r="AG453" s="47"/>
      <c r="AH453" s="47"/>
      <c r="AI453" s="47"/>
    </row>
    <row r="454" spans="1:35">
      <c r="A454" s="47"/>
      <c r="B454" s="47"/>
      <c r="C454" s="47"/>
      <c r="D454" s="47"/>
      <c r="E454" s="47"/>
      <c r="F454" s="47"/>
      <c r="G454" s="47"/>
      <c r="H454" s="47"/>
      <c r="I454" s="47"/>
      <c r="J454" s="47"/>
      <c r="K454" s="47"/>
      <c r="L454" s="47"/>
      <c r="M454" s="47"/>
      <c r="N454" s="47"/>
      <c r="O454" s="47"/>
      <c r="P454" s="47"/>
      <c r="Q454" s="47"/>
      <c r="R454" s="47"/>
      <c r="S454" s="47"/>
      <c r="T454" s="47"/>
      <c r="U454" s="47"/>
      <c r="V454" s="47"/>
      <c r="W454" s="47"/>
      <c r="X454" s="47"/>
      <c r="Y454" s="47"/>
      <c r="Z454" s="47"/>
      <c r="AA454" s="47"/>
      <c r="AB454" s="47"/>
      <c r="AC454" s="47"/>
      <c r="AD454" s="47"/>
      <c r="AE454" s="47"/>
      <c r="AF454" s="47"/>
      <c r="AG454" s="47"/>
      <c r="AH454" s="47"/>
      <c r="AI454" s="47"/>
    </row>
    <row r="455" spans="1:35">
      <c r="A455" s="47"/>
      <c r="B455" s="47"/>
      <c r="C455" s="47"/>
      <c r="D455" s="47"/>
      <c r="E455" s="47"/>
      <c r="F455" s="47"/>
      <c r="G455" s="47"/>
      <c r="H455" s="47"/>
      <c r="I455" s="47"/>
      <c r="J455" s="47"/>
      <c r="K455" s="47"/>
      <c r="L455" s="47"/>
      <c r="M455" s="47"/>
      <c r="N455" s="47"/>
      <c r="O455" s="47"/>
      <c r="P455" s="47"/>
      <c r="Q455" s="47"/>
      <c r="R455" s="47"/>
      <c r="S455" s="47"/>
      <c r="T455" s="47"/>
      <c r="U455" s="47"/>
      <c r="V455" s="47"/>
      <c r="W455" s="47"/>
      <c r="X455" s="47"/>
      <c r="Y455" s="47"/>
      <c r="Z455" s="47"/>
      <c r="AA455" s="47"/>
      <c r="AB455" s="47"/>
      <c r="AC455" s="47"/>
      <c r="AD455" s="47"/>
      <c r="AE455" s="47"/>
      <c r="AF455" s="47"/>
      <c r="AG455" s="47"/>
      <c r="AH455" s="47"/>
      <c r="AI455" s="47"/>
    </row>
    <row r="456" spans="1:35">
      <c r="A456" s="47"/>
      <c r="B456" s="47"/>
      <c r="C456" s="47"/>
      <c r="D456" s="47"/>
      <c r="E456" s="47"/>
      <c r="F456" s="47"/>
      <c r="G456" s="47"/>
      <c r="H456" s="47"/>
      <c r="I456" s="47"/>
      <c r="J456" s="47"/>
      <c r="K456" s="47"/>
      <c r="L456" s="47"/>
      <c r="M456" s="47"/>
      <c r="N456" s="47"/>
      <c r="O456" s="47"/>
      <c r="P456" s="47"/>
      <c r="Q456" s="47"/>
      <c r="R456" s="47"/>
      <c r="S456" s="47"/>
      <c r="T456" s="47"/>
      <c r="U456" s="47"/>
      <c r="V456" s="47"/>
      <c r="W456" s="47"/>
      <c r="X456" s="47"/>
      <c r="Y456" s="47"/>
      <c r="Z456" s="47"/>
      <c r="AA456" s="47"/>
      <c r="AB456" s="47"/>
      <c r="AC456" s="47"/>
      <c r="AD456" s="47"/>
      <c r="AE456" s="47"/>
      <c r="AF456" s="47"/>
      <c r="AG456" s="47"/>
      <c r="AH456" s="47"/>
      <c r="AI456" s="47"/>
    </row>
    <row r="457" spans="1:35">
      <c r="A457" s="47"/>
      <c r="B457" s="47"/>
      <c r="C457" s="47"/>
      <c r="D457" s="47"/>
      <c r="E457" s="47"/>
      <c r="F457" s="47"/>
      <c r="G457" s="47"/>
      <c r="H457" s="47"/>
      <c r="I457" s="47"/>
      <c r="J457" s="47"/>
      <c r="K457" s="47"/>
      <c r="L457" s="47"/>
      <c r="M457" s="47"/>
      <c r="N457" s="47"/>
      <c r="O457" s="47"/>
      <c r="P457" s="47"/>
      <c r="Q457" s="47"/>
      <c r="R457" s="47"/>
      <c r="S457" s="47"/>
      <c r="T457" s="47"/>
      <c r="U457" s="47"/>
      <c r="V457" s="47"/>
      <c r="W457" s="47"/>
      <c r="X457" s="47"/>
      <c r="Y457" s="47"/>
      <c r="Z457" s="47"/>
      <c r="AA457" s="47"/>
      <c r="AB457" s="47"/>
      <c r="AC457" s="47"/>
      <c r="AD457" s="47"/>
      <c r="AE457" s="47"/>
      <c r="AF457" s="47"/>
      <c r="AG457" s="47"/>
      <c r="AH457" s="47"/>
      <c r="AI457" s="47"/>
    </row>
    <row r="458" spans="1:35">
      <c r="A458" s="47"/>
      <c r="B458" s="47"/>
      <c r="C458" s="47"/>
      <c r="D458" s="47"/>
      <c r="E458" s="47"/>
      <c r="F458" s="47"/>
      <c r="G458" s="47"/>
      <c r="H458" s="47"/>
      <c r="I458" s="47"/>
      <c r="J458" s="47"/>
      <c r="K458" s="47"/>
      <c r="L458" s="47"/>
      <c r="M458" s="47"/>
      <c r="N458" s="47"/>
      <c r="O458" s="47"/>
      <c r="P458" s="47"/>
      <c r="Q458" s="47"/>
      <c r="R458" s="47"/>
      <c r="S458" s="47"/>
      <c r="T458" s="47"/>
      <c r="U458" s="47"/>
      <c r="V458" s="47"/>
      <c r="W458" s="47"/>
      <c r="X458" s="47"/>
      <c r="Y458" s="47"/>
      <c r="Z458" s="47"/>
      <c r="AA458" s="47"/>
      <c r="AB458" s="47"/>
      <c r="AC458" s="47"/>
      <c r="AD458" s="47"/>
      <c r="AE458" s="47"/>
      <c r="AF458" s="47"/>
      <c r="AG458" s="47"/>
      <c r="AH458" s="47"/>
      <c r="AI458" s="47"/>
    </row>
    <row r="459" spans="1:35">
      <c r="A459" s="47"/>
      <c r="B459" s="47"/>
      <c r="C459" s="47"/>
      <c r="D459" s="47"/>
      <c r="E459" s="47"/>
      <c r="F459" s="47"/>
      <c r="G459" s="47"/>
      <c r="H459" s="47"/>
      <c r="I459" s="47"/>
      <c r="J459" s="47"/>
      <c r="K459" s="47"/>
      <c r="L459" s="47"/>
      <c r="M459" s="47"/>
      <c r="N459" s="47"/>
      <c r="O459" s="47"/>
      <c r="P459" s="47"/>
      <c r="Q459" s="47"/>
      <c r="R459" s="47"/>
      <c r="S459" s="47"/>
      <c r="T459" s="47"/>
      <c r="U459" s="47"/>
      <c r="V459" s="47"/>
      <c r="W459" s="47"/>
      <c r="X459" s="47"/>
      <c r="Y459" s="47"/>
      <c r="Z459" s="47"/>
      <c r="AA459" s="47"/>
      <c r="AB459" s="47"/>
      <c r="AC459" s="47"/>
      <c r="AD459" s="47"/>
      <c r="AE459" s="47"/>
      <c r="AF459" s="47"/>
      <c r="AG459" s="47"/>
      <c r="AH459" s="47"/>
      <c r="AI459" s="47"/>
    </row>
    <row r="460" spans="1:35">
      <c r="A460" s="47"/>
      <c r="B460" s="47"/>
      <c r="C460" s="47"/>
      <c r="D460" s="47"/>
      <c r="E460" s="47"/>
      <c r="F460" s="47"/>
      <c r="G460" s="47"/>
      <c r="H460" s="47"/>
      <c r="I460" s="47"/>
      <c r="J460" s="47"/>
      <c r="K460" s="47"/>
      <c r="L460" s="47"/>
      <c r="M460" s="47"/>
      <c r="N460" s="47"/>
      <c r="O460" s="47"/>
      <c r="P460" s="47"/>
      <c r="Q460" s="47"/>
      <c r="R460" s="47"/>
      <c r="S460" s="47"/>
      <c r="T460" s="47"/>
      <c r="U460" s="47"/>
      <c r="V460" s="47"/>
      <c r="W460" s="47"/>
      <c r="X460" s="47"/>
      <c r="Y460" s="47"/>
      <c r="Z460" s="47"/>
      <c r="AA460" s="47"/>
      <c r="AB460" s="47"/>
      <c r="AC460" s="47"/>
      <c r="AD460" s="47"/>
      <c r="AE460" s="47"/>
      <c r="AF460" s="47"/>
      <c r="AG460" s="47"/>
      <c r="AH460" s="47"/>
      <c r="AI460" s="47"/>
    </row>
    <row r="461" spans="1:35">
      <c r="A461" s="47"/>
      <c r="B461" s="47"/>
      <c r="C461" s="47"/>
      <c r="D461" s="47"/>
      <c r="E461" s="47"/>
      <c r="F461" s="47"/>
      <c r="G461" s="47"/>
      <c r="H461" s="47"/>
      <c r="I461" s="47"/>
      <c r="J461" s="47"/>
      <c r="K461" s="47"/>
      <c r="L461" s="47"/>
      <c r="M461" s="47"/>
      <c r="N461" s="47"/>
      <c r="O461" s="47"/>
      <c r="P461" s="47"/>
      <c r="Q461" s="47"/>
      <c r="R461" s="47"/>
      <c r="S461" s="47"/>
      <c r="T461" s="47"/>
      <c r="U461" s="47"/>
      <c r="V461" s="47"/>
      <c r="W461" s="47"/>
      <c r="X461" s="47"/>
      <c r="Y461" s="47"/>
      <c r="Z461" s="47"/>
      <c r="AA461" s="47"/>
      <c r="AB461" s="47"/>
      <c r="AC461" s="47"/>
      <c r="AD461" s="47"/>
      <c r="AE461" s="47"/>
      <c r="AF461" s="47"/>
      <c r="AG461" s="47"/>
      <c r="AH461" s="47"/>
      <c r="AI461" s="47"/>
    </row>
    <row r="462" spans="1:35">
      <c r="A462" s="47"/>
      <c r="B462" s="47"/>
      <c r="C462" s="47"/>
      <c r="D462" s="47"/>
      <c r="E462" s="47"/>
      <c r="F462" s="47"/>
      <c r="G462" s="47"/>
      <c r="H462" s="47"/>
      <c r="I462" s="47"/>
      <c r="J462" s="47"/>
      <c r="K462" s="47"/>
      <c r="L462" s="47"/>
      <c r="M462" s="47"/>
      <c r="N462" s="47"/>
      <c r="O462" s="47"/>
      <c r="P462" s="47"/>
      <c r="Q462" s="47"/>
      <c r="R462" s="47"/>
      <c r="S462" s="47"/>
      <c r="T462" s="47"/>
      <c r="U462" s="47"/>
      <c r="V462" s="47"/>
      <c r="W462" s="47"/>
      <c r="X462" s="47"/>
      <c r="Y462" s="47"/>
      <c r="Z462" s="47"/>
      <c r="AA462" s="47"/>
      <c r="AB462" s="47"/>
      <c r="AC462" s="47"/>
      <c r="AD462" s="47"/>
      <c r="AE462" s="47"/>
      <c r="AF462" s="47"/>
      <c r="AG462" s="47"/>
      <c r="AH462" s="47"/>
      <c r="AI462" s="47"/>
    </row>
    <row r="463" spans="1:35">
      <c r="A463" s="47"/>
      <c r="B463" s="47"/>
      <c r="C463" s="47"/>
      <c r="D463" s="47"/>
      <c r="E463" s="47"/>
      <c r="F463" s="47"/>
      <c r="G463" s="47"/>
      <c r="H463" s="47"/>
      <c r="I463" s="47"/>
      <c r="J463" s="47"/>
      <c r="K463" s="47"/>
      <c r="L463" s="47"/>
      <c r="M463" s="47"/>
      <c r="N463" s="47"/>
      <c r="O463" s="47"/>
      <c r="P463" s="47"/>
      <c r="Q463" s="47"/>
      <c r="R463" s="47"/>
      <c r="S463" s="47"/>
      <c r="T463" s="47"/>
      <c r="U463" s="47"/>
      <c r="V463" s="47"/>
      <c r="W463" s="47"/>
      <c r="X463" s="47"/>
      <c r="Y463" s="47"/>
      <c r="Z463" s="47"/>
      <c r="AA463" s="47"/>
      <c r="AB463" s="47"/>
      <c r="AC463" s="47"/>
      <c r="AD463" s="47"/>
      <c r="AE463" s="47"/>
      <c r="AF463" s="47"/>
      <c r="AG463" s="47"/>
      <c r="AH463" s="47"/>
      <c r="AI463" s="47"/>
    </row>
    <row r="464" spans="1:35">
      <c r="A464" s="47"/>
      <c r="B464" s="47"/>
      <c r="C464" s="47"/>
      <c r="D464" s="47"/>
      <c r="E464" s="47"/>
      <c r="F464" s="47"/>
      <c r="G464" s="47"/>
      <c r="H464" s="47"/>
      <c r="I464" s="47"/>
      <c r="J464" s="47"/>
      <c r="K464" s="47"/>
      <c r="L464" s="47"/>
      <c r="M464" s="47"/>
      <c r="N464" s="47"/>
      <c r="O464" s="47"/>
      <c r="P464" s="47"/>
      <c r="Q464" s="47"/>
      <c r="R464" s="47"/>
      <c r="S464" s="47"/>
      <c r="T464" s="47"/>
      <c r="U464" s="47"/>
      <c r="V464" s="47"/>
      <c r="W464" s="47"/>
      <c r="X464" s="47"/>
      <c r="Y464" s="47"/>
      <c r="Z464" s="47"/>
      <c r="AA464" s="47"/>
      <c r="AB464" s="47"/>
      <c r="AC464" s="47"/>
      <c r="AD464" s="47"/>
      <c r="AE464" s="47"/>
      <c r="AF464" s="47"/>
      <c r="AG464" s="47"/>
      <c r="AH464" s="47"/>
      <c r="AI464" s="47"/>
    </row>
    <row r="465" spans="1:35">
      <c r="A465" s="47"/>
      <c r="B465" s="47"/>
      <c r="C465" s="47"/>
      <c r="D465" s="47"/>
      <c r="E465" s="47"/>
      <c r="F465" s="47"/>
      <c r="G465" s="47"/>
      <c r="H465" s="47"/>
      <c r="I465" s="47"/>
      <c r="J465" s="47"/>
      <c r="K465" s="47"/>
      <c r="L465" s="47"/>
      <c r="M465" s="47"/>
      <c r="N465" s="47"/>
      <c r="O465" s="47"/>
      <c r="P465" s="47"/>
      <c r="Q465" s="47"/>
      <c r="R465" s="47"/>
      <c r="S465" s="47"/>
      <c r="T465" s="47"/>
      <c r="U465" s="47"/>
      <c r="V465" s="47"/>
      <c r="W465" s="47"/>
      <c r="X465" s="47"/>
      <c r="Y465" s="47"/>
      <c r="Z465" s="47"/>
      <c r="AA465" s="47"/>
      <c r="AB465" s="47"/>
      <c r="AC465" s="47"/>
      <c r="AD465" s="47"/>
      <c r="AE465" s="47"/>
      <c r="AF465" s="47"/>
      <c r="AG465" s="47"/>
      <c r="AH465" s="47"/>
      <c r="AI465" s="47"/>
    </row>
    <row r="466" spans="1:35">
      <c r="A466" s="47"/>
      <c r="B466" s="47"/>
      <c r="C466" s="47"/>
      <c r="D466" s="47"/>
      <c r="E466" s="47"/>
      <c r="F466" s="47"/>
      <c r="G466" s="47"/>
      <c r="H466" s="47"/>
      <c r="I466" s="47"/>
      <c r="J466" s="47"/>
      <c r="K466" s="47"/>
      <c r="L466" s="47"/>
      <c r="M466" s="47"/>
      <c r="N466" s="47"/>
      <c r="O466" s="47"/>
      <c r="P466" s="47"/>
      <c r="Q466" s="47"/>
      <c r="R466" s="47"/>
      <c r="S466" s="47"/>
      <c r="T466" s="47"/>
      <c r="U466" s="47"/>
      <c r="V466" s="47"/>
      <c r="W466" s="47"/>
      <c r="X466" s="47"/>
      <c r="Y466" s="47"/>
      <c r="Z466" s="47"/>
      <c r="AA466" s="47"/>
      <c r="AB466" s="47"/>
      <c r="AC466" s="47"/>
      <c r="AD466" s="47"/>
      <c r="AE466" s="47"/>
      <c r="AF466" s="47"/>
      <c r="AG466" s="47"/>
      <c r="AH466" s="47"/>
      <c r="AI466" s="47"/>
    </row>
    <row r="467" spans="1:35">
      <c r="A467" s="47"/>
      <c r="B467" s="47"/>
      <c r="C467" s="47"/>
      <c r="D467" s="47"/>
      <c r="E467" s="47"/>
      <c r="F467" s="47"/>
      <c r="G467" s="47"/>
      <c r="H467" s="47"/>
      <c r="I467" s="47"/>
      <c r="J467" s="47"/>
      <c r="K467" s="47"/>
      <c r="L467" s="47"/>
      <c r="M467" s="47"/>
      <c r="N467" s="47"/>
      <c r="O467" s="47"/>
      <c r="P467" s="47"/>
      <c r="Q467" s="47"/>
      <c r="R467" s="47"/>
      <c r="S467" s="47"/>
      <c r="T467" s="47"/>
      <c r="U467" s="47"/>
      <c r="V467" s="47"/>
      <c r="W467" s="47"/>
      <c r="X467" s="47"/>
      <c r="Y467" s="47"/>
      <c r="Z467" s="47"/>
      <c r="AA467" s="47"/>
      <c r="AB467" s="47"/>
      <c r="AC467" s="47"/>
      <c r="AD467" s="47"/>
      <c r="AE467" s="47"/>
      <c r="AF467" s="47"/>
      <c r="AG467" s="47"/>
      <c r="AH467" s="47"/>
      <c r="AI467" s="47"/>
    </row>
    <row r="468" spans="1:35">
      <c r="A468" s="47"/>
      <c r="B468" s="47"/>
      <c r="C468" s="47"/>
      <c r="D468" s="47"/>
      <c r="E468" s="47"/>
      <c r="F468" s="47"/>
      <c r="G468" s="47"/>
      <c r="H468" s="47"/>
      <c r="I468" s="47"/>
      <c r="J468" s="47"/>
      <c r="K468" s="47"/>
      <c r="L468" s="47"/>
      <c r="M468" s="47"/>
      <c r="N468" s="47"/>
      <c r="O468" s="47"/>
      <c r="P468" s="47"/>
      <c r="Q468" s="47"/>
      <c r="R468" s="47"/>
      <c r="S468" s="47"/>
      <c r="T468" s="47"/>
      <c r="U468" s="47"/>
      <c r="V468" s="47"/>
      <c r="W468" s="47"/>
      <c r="X468" s="47"/>
      <c r="Y468" s="47"/>
      <c r="Z468" s="47"/>
      <c r="AA468" s="47"/>
      <c r="AB468" s="47"/>
      <c r="AC468" s="47"/>
      <c r="AD468" s="47"/>
      <c r="AE468" s="47"/>
      <c r="AF468" s="47"/>
      <c r="AG468" s="47"/>
      <c r="AH468" s="47"/>
      <c r="AI468" s="47"/>
    </row>
    <row r="469" spans="1:35">
      <c r="A469" s="47"/>
      <c r="B469" s="47"/>
      <c r="C469" s="47"/>
      <c r="D469" s="47"/>
      <c r="E469" s="47"/>
      <c r="F469" s="47"/>
      <c r="G469" s="47"/>
      <c r="H469" s="47"/>
      <c r="I469" s="47"/>
      <c r="J469" s="47"/>
      <c r="K469" s="47"/>
      <c r="L469" s="47"/>
      <c r="M469" s="47"/>
      <c r="N469" s="47"/>
      <c r="O469" s="47"/>
      <c r="P469" s="47"/>
      <c r="Q469" s="47"/>
      <c r="R469" s="47"/>
      <c r="S469" s="47"/>
      <c r="T469" s="47"/>
      <c r="U469" s="47"/>
      <c r="V469" s="47"/>
      <c r="W469" s="47"/>
      <c r="X469" s="47"/>
      <c r="Y469" s="47"/>
      <c r="Z469" s="47"/>
      <c r="AA469" s="47"/>
      <c r="AB469" s="47"/>
      <c r="AC469" s="47"/>
      <c r="AD469" s="47"/>
      <c r="AE469" s="47"/>
      <c r="AF469" s="47"/>
      <c r="AG469" s="47"/>
      <c r="AH469" s="47"/>
      <c r="AI469" s="47"/>
    </row>
    <row r="470" spans="1:35">
      <c r="A470" s="47"/>
      <c r="B470" s="47"/>
      <c r="C470" s="47"/>
      <c r="D470" s="47"/>
      <c r="E470" s="47"/>
      <c r="F470" s="47"/>
      <c r="G470" s="47"/>
      <c r="H470" s="47"/>
      <c r="I470" s="47"/>
      <c r="J470" s="47"/>
      <c r="K470" s="47"/>
      <c r="L470" s="47"/>
      <c r="M470" s="47"/>
      <c r="N470" s="47"/>
      <c r="O470" s="47"/>
      <c r="P470" s="47"/>
      <c r="Q470" s="47"/>
      <c r="R470" s="47"/>
      <c r="S470" s="47"/>
      <c r="T470" s="47"/>
      <c r="U470" s="47"/>
      <c r="V470" s="47"/>
      <c r="W470" s="47"/>
      <c r="X470" s="47"/>
      <c r="Y470" s="47"/>
      <c r="Z470" s="47"/>
      <c r="AA470" s="47"/>
      <c r="AB470" s="47"/>
      <c r="AC470" s="47"/>
      <c r="AD470" s="47"/>
      <c r="AE470" s="47"/>
      <c r="AF470" s="47"/>
      <c r="AG470" s="47"/>
      <c r="AH470" s="47"/>
      <c r="AI470" s="47"/>
    </row>
    <row r="471" spans="1:35">
      <c r="A471" s="47"/>
      <c r="B471" s="47"/>
      <c r="C471" s="47"/>
      <c r="D471" s="47"/>
      <c r="E471" s="47"/>
      <c r="F471" s="47"/>
      <c r="G471" s="47"/>
      <c r="H471" s="47"/>
      <c r="I471" s="47"/>
      <c r="J471" s="47"/>
      <c r="K471" s="47"/>
      <c r="L471" s="47"/>
      <c r="M471" s="47"/>
      <c r="N471" s="47"/>
      <c r="O471" s="47"/>
      <c r="P471" s="47"/>
      <c r="Q471" s="47"/>
      <c r="R471" s="47"/>
      <c r="S471" s="47"/>
      <c r="T471" s="47"/>
      <c r="U471" s="47"/>
      <c r="V471" s="47"/>
      <c r="W471" s="47"/>
      <c r="X471" s="47"/>
      <c r="Y471" s="47"/>
      <c r="Z471" s="47"/>
      <c r="AA471" s="47"/>
      <c r="AB471" s="47"/>
      <c r="AC471" s="47"/>
      <c r="AD471" s="47"/>
      <c r="AE471" s="47"/>
      <c r="AF471" s="47"/>
      <c r="AG471" s="47"/>
      <c r="AH471" s="47"/>
      <c r="AI471" s="47"/>
    </row>
    <row r="472" spans="1:35">
      <c r="A472" s="47"/>
      <c r="B472" s="47"/>
      <c r="C472" s="47"/>
      <c r="D472" s="47"/>
      <c r="E472" s="47"/>
      <c r="F472" s="47"/>
      <c r="G472" s="47"/>
      <c r="H472" s="47"/>
      <c r="I472" s="47"/>
      <c r="J472" s="47"/>
      <c r="K472" s="47"/>
      <c r="L472" s="47"/>
      <c r="M472" s="47"/>
      <c r="N472" s="47"/>
      <c r="O472" s="47"/>
      <c r="P472" s="47"/>
      <c r="Q472" s="47"/>
      <c r="R472" s="47"/>
      <c r="S472" s="47"/>
      <c r="T472" s="47"/>
      <c r="U472" s="47"/>
      <c r="V472" s="47"/>
      <c r="W472" s="47"/>
      <c r="X472" s="47"/>
      <c r="Y472" s="47"/>
      <c r="Z472" s="47"/>
      <c r="AA472" s="47"/>
      <c r="AB472" s="47"/>
      <c r="AC472" s="47"/>
      <c r="AD472" s="47"/>
      <c r="AE472" s="47"/>
      <c r="AF472" s="47"/>
      <c r="AG472" s="47"/>
      <c r="AH472" s="47"/>
      <c r="AI472" s="47"/>
    </row>
    <row r="473" spans="1:35">
      <c r="A473" s="47"/>
      <c r="B473" s="47"/>
      <c r="C473" s="47"/>
      <c r="D473" s="47"/>
      <c r="E473" s="47"/>
      <c r="F473" s="47"/>
      <c r="G473" s="47"/>
      <c r="H473" s="47"/>
      <c r="I473" s="47"/>
      <c r="J473" s="47"/>
      <c r="K473" s="47"/>
      <c r="L473" s="47"/>
      <c r="M473" s="47"/>
      <c r="N473" s="47"/>
      <c r="O473" s="47"/>
      <c r="P473" s="47"/>
      <c r="Q473" s="47"/>
      <c r="R473" s="47"/>
      <c r="S473" s="47"/>
      <c r="T473" s="47"/>
      <c r="U473" s="47"/>
      <c r="V473" s="47"/>
      <c r="W473" s="47"/>
      <c r="X473" s="47"/>
      <c r="Y473" s="47"/>
      <c r="Z473" s="47"/>
      <c r="AA473" s="47"/>
      <c r="AB473" s="47"/>
      <c r="AC473" s="47"/>
      <c r="AD473" s="47"/>
      <c r="AE473" s="47"/>
      <c r="AF473" s="47"/>
      <c r="AG473" s="47"/>
      <c r="AH473" s="47"/>
      <c r="AI473" s="47"/>
    </row>
    <row r="474" spans="1:35">
      <c r="A474" s="47"/>
      <c r="B474" s="47"/>
      <c r="C474" s="47"/>
      <c r="D474" s="47"/>
      <c r="E474" s="47"/>
      <c r="F474" s="47"/>
      <c r="G474" s="47"/>
      <c r="H474" s="47"/>
      <c r="I474" s="47"/>
      <c r="J474" s="47"/>
      <c r="K474" s="47"/>
      <c r="L474" s="47"/>
      <c r="M474" s="47"/>
      <c r="N474" s="47"/>
      <c r="O474" s="47"/>
      <c r="P474" s="47"/>
      <c r="Q474" s="47"/>
      <c r="R474" s="47"/>
      <c r="S474" s="47"/>
      <c r="T474" s="47"/>
      <c r="U474" s="47"/>
      <c r="V474" s="47"/>
      <c r="W474" s="47"/>
      <c r="X474" s="47"/>
      <c r="Y474" s="47"/>
      <c r="Z474" s="47"/>
      <c r="AA474" s="47"/>
      <c r="AB474" s="47"/>
      <c r="AC474" s="47"/>
      <c r="AD474" s="47"/>
      <c r="AE474" s="47"/>
      <c r="AF474" s="47"/>
      <c r="AG474" s="47"/>
      <c r="AH474" s="47"/>
      <c r="AI474" s="47"/>
    </row>
    <row r="475" spans="1:35">
      <c r="A475" s="47"/>
      <c r="B475" s="47"/>
      <c r="C475" s="47"/>
      <c r="D475" s="47"/>
      <c r="E475" s="47"/>
      <c r="F475" s="47"/>
      <c r="G475" s="47"/>
      <c r="H475" s="47"/>
      <c r="I475" s="47"/>
      <c r="J475" s="47"/>
      <c r="K475" s="47"/>
      <c r="L475" s="47"/>
      <c r="M475" s="47"/>
      <c r="N475" s="47"/>
      <c r="O475" s="47"/>
      <c r="P475" s="47"/>
      <c r="Q475" s="47"/>
      <c r="R475" s="47"/>
      <c r="S475" s="47"/>
      <c r="T475" s="47"/>
      <c r="U475" s="47"/>
      <c r="V475" s="47"/>
      <c r="W475" s="47"/>
      <c r="X475" s="47"/>
      <c r="Y475" s="47"/>
      <c r="Z475" s="47"/>
      <c r="AA475" s="47"/>
      <c r="AB475" s="47"/>
      <c r="AC475" s="47"/>
      <c r="AD475" s="47"/>
      <c r="AE475" s="47"/>
      <c r="AF475" s="47"/>
      <c r="AG475" s="47"/>
      <c r="AH475" s="47"/>
      <c r="AI475" s="47"/>
    </row>
    <row r="476" spans="1:35">
      <c r="A476" s="47"/>
      <c r="B476" s="47"/>
      <c r="C476" s="47"/>
      <c r="D476" s="47"/>
      <c r="E476" s="47"/>
      <c r="F476" s="47"/>
      <c r="G476" s="47"/>
      <c r="H476" s="47"/>
      <c r="I476" s="47"/>
      <c r="J476" s="47"/>
      <c r="K476" s="47"/>
      <c r="L476" s="47"/>
      <c r="M476" s="47"/>
      <c r="N476" s="47"/>
      <c r="O476" s="47"/>
      <c r="P476" s="47"/>
      <c r="Q476" s="47"/>
      <c r="R476" s="47"/>
      <c r="S476" s="47"/>
      <c r="T476" s="47"/>
      <c r="U476" s="47"/>
      <c r="V476" s="47"/>
      <c r="W476" s="47"/>
      <c r="X476" s="47"/>
      <c r="Y476" s="47"/>
      <c r="Z476" s="47"/>
      <c r="AA476" s="47"/>
      <c r="AB476" s="47"/>
      <c r="AC476" s="47"/>
      <c r="AD476" s="47"/>
      <c r="AE476" s="47"/>
      <c r="AF476" s="47"/>
      <c r="AG476" s="47"/>
      <c r="AH476" s="47"/>
      <c r="AI476" s="47"/>
    </row>
    <row r="477" spans="1:35">
      <c r="A477" s="47"/>
      <c r="B477" s="47"/>
      <c r="C477" s="47"/>
      <c r="D477" s="47"/>
      <c r="E477" s="47"/>
      <c r="F477" s="47"/>
      <c r="G477" s="47"/>
      <c r="H477" s="47"/>
      <c r="I477" s="47"/>
      <c r="J477" s="47"/>
      <c r="K477" s="47"/>
      <c r="L477" s="47"/>
      <c r="M477" s="47"/>
      <c r="N477" s="47"/>
      <c r="O477" s="47"/>
      <c r="P477" s="47"/>
      <c r="Q477" s="47"/>
      <c r="R477" s="47"/>
      <c r="S477" s="47"/>
      <c r="T477" s="47"/>
      <c r="U477" s="47"/>
      <c r="V477" s="47"/>
      <c r="W477" s="47"/>
      <c r="X477" s="47"/>
      <c r="Y477" s="47"/>
      <c r="Z477" s="47"/>
      <c r="AA477" s="47"/>
      <c r="AB477" s="47"/>
      <c r="AC477" s="47"/>
      <c r="AD477" s="47"/>
      <c r="AE477" s="47"/>
      <c r="AF477" s="47"/>
      <c r="AG477" s="47"/>
      <c r="AH477" s="47"/>
      <c r="AI477" s="47"/>
    </row>
    <row r="478" spans="1:35">
      <c r="A478" s="47"/>
      <c r="B478" s="47"/>
      <c r="C478" s="47"/>
      <c r="D478" s="47"/>
      <c r="E478" s="47"/>
      <c r="F478" s="47"/>
      <c r="G478" s="47"/>
      <c r="H478" s="47"/>
      <c r="I478" s="47"/>
      <c r="J478" s="47"/>
      <c r="K478" s="47"/>
      <c r="L478" s="47"/>
      <c r="M478" s="47"/>
      <c r="N478" s="47"/>
      <c r="O478" s="47"/>
      <c r="P478" s="47"/>
      <c r="Q478" s="47"/>
      <c r="R478" s="47"/>
      <c r="S478" s="47"/>
      <c r="T478" s="47"/>
      <c r="U478" s="47"/>
      <c r="V478" s="47"/>
      <c r="W478" s="47"/>
      <c r="X478" s="47"/>
      <c r="Y478" s="47"/>
      <c r="Z478" s="47"/>
      <c r="AA478" s="47"/>
      <c r="AB478" s="47"/>
      <c r="AC478" s="47"/>
      <c r="AD478" s="47"/>
      <c r="AE478" s="47"/>
      <c r="AF478" s="47"/>
      <c r="AG478" s="47"/>
      <c r="AH478" s="47"/>
      <c r="AI478" s="47"/>
    </row>
    <row r="479" spans="1:35">
      <c r="A479" s="47"/>
      <c r="B479" s="47"/>
      <c r="C479" s="47"/>
      <c r="D479" s="47"/>
      <c r="E479" s="47"/>
      <c r="F479" s="47"/>
      <c r="G479" s="47"/>
      <c r="H479" s="47"/>
      <c r="I479" s="47"/>
      <c r="J479" s="47"/>
      <c r="K479" s="47"/>
      <c r="L479" s="47"/>
      <c r="M479" s="47"/>
      <c r="N479" s="47"/>
      <c r="O479" s="47"/>
      <c r="P479" s="47"/>
      <c r="Q479" s="47"/>
      <c r="R479" s="47"/>
      <c r="S479" s="47"/>
      <c r="T479" s="47"/>
      <c r="U479" s="47"/>
      <c r="V479" s="47"/>
      <c r="W479" s="47"/>
      <c r="X479" s="47"/>
      <c r="Y479" s="47"/>
      <c r="Z479" s="47"/>
      <c r="AA479" s="47"/>
      <c r="AB479" s="47"/>
      <c r="AC479" s="47"/>
      <c r="AD479" s="47"/>
      <c r="AE479" s="47"/>
      <c r="AF479" s="47"/>
      <c r="AG479" s="47"/>
      <c r="AH479" s="47"/>
      <c r="AI479" s="47"/>
    </row>
    <row r="480" spans="1:35">
      <c r="A480" s="47"/>
      <c r="B480" s="47"/>
      <c r="C480" s="47"/>
      <c r="D480" s="47"/>
      <c r="E480" s="47"/>
      <c r="F480" s="47"/>
      <c r="G480" s="47"/>
      <c r="H480" s="47"/>
      <c r="I480" s="47"/>
      <c r="J480" s="47"/>
      <c r="K480" s="47"/>
      <c r="L480" s="47"/>
      <c r="M480" s="47"/>
      <c r="N480" s="47"/>
      <c r="O480" s="47"/>
      <c r="P480" s="47"/>
      <c r="Q480" s="47"/>
      <c r="R480" s="47"/>
      <c r="S480" s="47"/>
      <c r="T480" s="47"/>
      <c r="U480" s="47"/>
      <c r="V480" s="47"/>
      <c r="W480" s="47"/>
      <c r="X480" s="47"/>
      <c r="Y480" s="47"/>
      <c r="Z480" s="47"/>
      <c r="AA480" s="47"/>
      <c r="AB480" s="47"/>
      <c r="AC480" s="47"/>
      <c r="AD480" s="47"/>
      <c r="AE480" s="47"/>
      <c r="AF480" s="47"/>
      <c r="AG480" s="47"/>
      <c r="AH480" s="47"/>
      <c r="AI480" s="47"/>
    </row>
    <row r="481" spans="1:35">
      <c r="A481" s="47"/>
      <c r="B481" s="47"/>
      <c r="C481" s="47"/>
      <c r="D481" s="47"/>
      <c r="E481" s="47"/>
      <c r="F481" s="47"/>
      <c r="G481" s="47"/>
      <c r="H481" s="47"/>
      <c r="I481" s="47"/>
      <c r="J481" s="47"/>
      <c r="K481" s="47"/>
      <c r="L481" s="47"/>
      <c r="M481" s="47"/>
      <c r="N481" s="47"/>
      <c r="O481" s="47"/>
      <c r="P481" s="47"/>
      <c r="Q481" s="47"/>
      <c r="R481" s="47"/>
      <c r="S481" s="47"/>
      <c r="T481" s="47"/>
      <c r="U481" s="47"/>
      <c r="V481" s="47"/>
      <c r="W481" s="47"/>
      <c r="X481" s="47"/>
      <c r="Y481" s="47"/>
      <c r="Z481" s="47"/>
      <c r="AA481" s="47"/>
      <c r="AB481" s="47"/>
      <c r="AC481" s="47"/>
      <c r="AD481" s="47"/>
      <c r="AE481" s="47"/>
      <c r="AF481" s="47"/>
      <c r="AG481" s="47"/>
      <c r="AH481" s="47"/>
      <c r="AI481" s="47"/>
    </row>
    <row r="482" spans="1:35">
      <c r="A482" s="47"/>
      <c r="B482" s="47"/>
      <c r="C482" s="47"/>
      <c r="D482" s="47"/>
      <c r="E482" s="47"/>
      <c r="F482" s="47"/>
      <c r="G482" s="47"/>
      <c r="H482" s="47"/>
      <c r="I482" s="47"/>
      <c r="J482" s="47"/>
      <c r="K482" s="47"/>
      <c r="L482" s="47"/>
      <c r="M482" s="47"/>
      <c r="N482" s="47"/>
      <c r="O482" s="47"/>
      <c r="P482" s="47"/>
      <c r="Q482" s="47"/>
      <c r="R482" s="47"/>
      <c r="S482" s="47"/>
      <c r="T482" s="47"/>
      <c r="U482" s="47"/>
      <c r="V482" s="47"/>
      <c r="W482" s="47"/>
      <c r="X482" s="47"/>
      <c r="Y482" s="47"/>
      <c r="Z482" s="47"/>
      <c r="AA482" s="47"/>
      <c r="AB482" s="47"/>
      <c r="AC482" s="47"/>
      <c r="AD482" s="47"/>
      <c r="AE482" s="47"/>
      <c r="AF482" s="47"/>
      <c r="AG482" s="47"/>
      <c r="AH482" s="47"/>
      <c r="AI482" s="47"/>
    </row>
    <row r="483" spans="1:35">
      <c r="A483" s="47"/>
      <c r="B483" s="47"/>
      <c r="C483" s="47"/>
      <c r="D483" s="47"/>
      <c r="E483" s="47"/>
      <c r="F483" s="47"/>
      <c r="G483" s="47"/>
      <c r="H483" s="47"/>
      <c r="I483" s="47"/>
      <c r="J483" s="47"/>
      <c r="K483" s="47"/>
      <c r="L483" s="47"/>
      <c r="M483" s="47"/>
      <c r="N483" s="47"/>
      <c r="O483" s="47"/>
      <c r="P483" s="47"/>
      <c r="Q483" s="47"/>
      <c r="R483" s="47"/>
      <c r="S483" s="47"/>
      <c r="T483" s="47"/>
      <c r="U483" s="47"/>
      <c r="V483" s="47"/>
      <c r="W483" s="47"/>
      <c r="X483" s="47"/>
      <c r="Y483" s="47"/>
      <c r="Z483" s="47"/>
      <c r="AA483" s="47"/>
      <c r="AB483" s="47"/>
      <c r="AC483" s="47"/>
      <c r="AD483" s="47"/>
      <c r="AE483" s="47"/>
      <c r="AF483" s="47"/>
      <c r="AG483" s="47"/>
      <c r="AH483" s="47"/>
      <c r="AI483" s="47"/>
    </row>
    <row r="484" spans="1:35">
      <c r="A484" s="47"/>
      <c r="B484" s="47"/>
      <c r="C484" s="47"/>
      <c r="D484" s="47"/>
      <c r="E484" s="47"/>
      <c r="F484" s="47"/>
      <c r="G484" s="47"/>
      <c r="H484" s="47"/>
      <c r="I484" s="47"/>
      <c r="J484" s="47"/>
      <c r="K484" s="47"/>
      <c r="L484" s="47"/>
      <c r="M484" s="47"/>
      <c r="N484" s="47"/>
      <c r="O484" s="47"/>
      <c r="P484" s="47"/>
      <c r="Q484" s="47"/>
      <c r="R484" s="47"/>
      <c r="S484" s="47"/>
      <c r="T484" s="47"/>
      <c r="U484" s="47"/>
      <c r="V484" s="47"/>
      <c r="W484" s="47"/>
      <c r="X484" s="47"/>
      <c r="Y484" s="47"/>
      <c r="Z484" s="47"/>
      <c r="AA484" s="47"/>
      <c r="AB484" s="47"/>
      <c r="AC484" s="47"/>
      <c r="AD484" s="47"/>
      <c r="AE484" s="47"/>
      <c r="AF484" s="47"/>
      <c r="AG484" s="47"/>
      <c r="AH484" s="47"/>
      <c r="AI484" s="47"/>
    </row>
    <row r="485" spans="1:35">
      <c r="A485" s="47"/>
      <c r="B485" s="47"/>
      <c r="C485" s="47"/>
      <c r="D485" s="47"/>
      <c r="E485" s="47"/>
      <c r="F485" s="47"/>
      <c r="G485" s="47"/>
      <c r="H485" s="47"/>
      <c r="I485" s="47"/>
      <c r="J485" s="47"/>
      <c r="K485" s="47"/>
      <c r="L485" s="47"/>
      <c r="M485" s="47"/>
      <c r="N485" s="47"/>
      <c r="O485" s="47"/>
      <c r="P485" s="47"/>
      <c r="Q485" s="47"/>
      <c r="R485" s="47"/>
      <c r="S485" s="47"/>
      <c r="T485" s="47"/>
      <c r="U485" s="47"/>
      <c r="V485" s="47"/>
      <c r="W485" s="47"/>
      <c r="X485" s="47"/>
      <c r="Y485" s="47"/>
      <c r="Z485" s="47"/>
      <c r="AA485" s="47"/>
      <c r="AB485" s="47"/>
      <c r="AC485" s="47"/>
      <c r="AD485" s="47"/>
      <c r="AE485" s="47"/>
      <c r="AF485" s="47"/>
      <c r="AG485" s="47"/>
      <c r="AH485" s="47"/>
      <c r="AI485" s="47"/>
    </row>
    <row r="486" spans="1:35">
      <c r="A486" s="47"/>
      <c r="B486" s="47"/>
      <c r="C486" s="47"/>
      <c r="D486" s="47"/>
      <c r="E486" s="47"/>
      <c r="F486" s="47"/>
      <c r="G486" s="47"/>
      <c r="H486" s="47"/>
      <c r="I486" s="47"/>
      <c r="J486" s="47"/>
      <c r="K486" s="47"/>
      <c r="L486" s="47"/>
      <c r="M486" s="47"/>
      <c r="N486" s="47"/>
      <c r="O486" s="47"/>
      <c r="P486" s="47"/>
      <c r="Q486" s="47"/>
      <c r="R486" s="47"/>
      <c r="S486" s="47"/>
      <c r="T486" s="47"/>
      <c r="U486" s="47"/>
      <c r="V486" s="47"/>
      <c r="W486" s="47"/>
      <c r="X486" s="47"/>
      <c r="Y486" s="47"/>
      <c r="Z486" s="47"/>
      <c r="AA486" s="47"/>
      <c r="AB486" s="47"/>
      <c r="AC486" s="47"/>
      <c r="AD486" s="47"/>
      <c r="AE486" s="47"/>
      <c r="AF486" s="47"/>
      <c r="AG486" s="47"/>
      <c r="AH486" s="47"/>
      <c r="AI486" s="47"/>
    </row>
    <row r="487" spans="1:35">
      <c r="A487" s="47"/>
      <c r="B487" s="47"/>
      <c r="C487" s="47"/>
      <c r="D487" s="47"/>
      <c r="E487" s="47"/>
      <c r="F487" s="47"/>
      <c r="G487" s="47"/>
      <c r="H487" s="47"/>
      <c r="I487" s="47"/>
      <c r="J487" s="47"/>
      <c r="K487" s="47"/>
      <c r="L487" s="47"/>
      <c r="M487" s="47"/>
      <c r="N487" s="47"/>
      <c r="O487" s="47"/>
      <c r="P487" s="47"/>
      <c r="Q487" s="47"/>
      <c r="R487" s="47"/>
      <c r="S487" s="47"/>
      <c r="T487" s="47"/>
      <c r="U487" s="47"/>
      <c r="V487" s="47"/>
      <c r="W487" s="47"/>
      <c r="X487" s="47"/>
      <c r="Y487" s="47"/>
      <c r="Z487" s="47"/>
      <c r="AA487" s="47"/>
      <c r="AB487" s="47"/>
      <c r="AC487" s="47"/>
      <c r="AD487" s="47"/>
      <c r="AE487" s="47"/>
      <c r="AF487" s="47"/>
      <c r="AG487" s="47"/>
      <c r="AH487" s="47"/>
      <c r="AI487" s="47"/>
    </row>
    <row r="488" spans="1:35">
      <c r="A488" s="47"/>
      <c r="B488" s="47"/>
      <c r="C488" s="47"/>
      <c r="D488" s="47"/>
      <c r="E488" s="47"/>
      <c r="F488" s="47"/>
      <c r="G488" s="47"/>
      <c r="H488" s="47"/>
      <c r="I488" s="47"/>
      <c r="J488" s="47"/>
      <c r="K488" s="47"/>
      <c r="L488" s="47"/>
      <c r="M488" s="47"/>
      <c r="N488" s="47"/>
      <c r="O488" s="47"/>
      <c r="P488" s="47"/>
      <c r="Q488" s="47"/>
      <c r="R488" s="47"/>
      <c r="S488" s="47"/>
      <c r="T488" s="47"/>
      <c r="U488" s="47"/>
      <c r="V488" s="47"/>
      <c r="W488" s="47"/>
      <c r="X488" s="47"/>
      <c r="Y488" s="47"/>
      <c r="Z488" s="47"/>
      <c r="AA488" s="47"/>
      <c r="AB488" s="47"/>
      <c r="AC488" s="47"/>
      <c r="AD488" s="47"/>
      <c r="AE488" s="47"/>
      <c r="AF488" s="47"/>
      <c r="AG488" s="47"/>
      <c r="AH488" s="47"/>
      <c r="AI488" s="47"/>
    </row>
    <row r="489" spans="1:35">
      <c r="A489" s="47"/>
      <c r="B489" s="47"/>
      <c r="C489" s="47"/>
      <c r="D489" s="47"/>
      <c r="E489" s="47"/>
      <c r="F489" s="47"/>
      <c r="G489" s="47"/>
      <c r="H489" s="47"/>
      <c r="I489" s="47"/>
      <c r="J489" s="47"/>
      <c r="K489" s="47"/>
      <c r="L489" s="47"/>
      <c r="M489" s="47"/>
      <c r="N489" s="47"/>
      <c r="O489" s="47"/>
      <c r="P489" s="47"/>
      <c r="Q489" s="47"/>
      <c r="R489" s="47"/>
      <c r="S489" s="47"/>
      <c r="T489" s="47"/>
      <c r="U489" s="47"/>
      <c r="V489" s="47"/>
      <c r="W489" s="47"/>
      <c r="X489" s="47"/>
      <c r="Y489" s="47"/>
      <c r="Z489" s="47"/>
      <c r="AA489" s="47"/>
      <c r="AB489" s="47"/>
      <c r="AC489" s="47"/>
      <c r="AD489" s="47"/>
      <c r="AE489" s="47"/>
      <c r="AF489" s="47"/>
      <c r="AG489" s="47"/>
      <c r="AH489" s="47"/>
      <c r="AI489" s="47"/>
    </row>
    <row r="490" spans="1:35">
      <c r="A490" s="47"/>
      <c r="B490" s="47"/>
      <c r="C490" s="47"/>
      <c r="D490" s="47"/>
      <c r="E490" s="47"/>
      <c r="F490" s="47"/>
      <c r="G490" s="47"/>
      <c r="H490" s="47"/>
      <c r="I490" s="47"/>
      <c r="J490" s="47"/>
      <c r="K490" s="47"/>
      <c r="L490" s="47"/>
      <c r="M490" s="47"/>
      <c r="N490" s="47"/>
      <c r="O490" s="47"/>
      <c r="P490" s="47"/>
      <c r="Q490" s="47"/>
      <c r="R490" s="47"/>
      <c r="S490" s="47"/>
      <c r="T490" s="47"/>
      <c r="U490" s="47"/>
      <c r="V490" s="47"/>
      <c r="W490" s="47"/>
      <c r="X490" s="47"/>
      <c r="Y490" s="47"/>
      <c r="Z490" s="47"/>
      <c r="AA490" s="47"/>
      <c r="AB490" s="47"/>
      <c r="AC490" s="47"/>
      <c r="AD490" s="47"/>
      <c r="AE490" s="47"/>
      <c r="AF490" s="47"/>
      <c r="AG490" s="47"/>
      <c r="AH490" s="47"/>
      <c r="AI490" s="47"/>
    </row>
    <row r="491" spans="1:35">
      <c r="A491" s="47"/>
      <c r="B491" s="47"/>
      <c r="C491" s="47"/>
      <c r="D491" s="47"/>
      <c r="E491" s="47"/>
      <c r="F491" s="47"/>
      <c r="G491" s="47"/>
      <c r="H491" s="47"/>
      <c r="I491" s="47"/>
      <c r="J491" s="47"/>
      <c r="K491" s="47"/>
      <c r="L491" s="47"/>
      <c r="M491" s="47"/>
      <c r="N491" s="47"/>
      <c r="O491" s="47"/>
      <c r="P491" s="47"/>
      <c r="Q491" s="47"/>
      <c r="R491" s="47"/>
      <c r="S491" s="47"/>
      <c r="T491" s="47"/>
      <c r="U491" s="47"/>
      <c r="V491" s="47"/>
      <c r="W491" s="47"/>
      <c r="X491" s="47"/>
      <c r="Y491" s="47"/>
      <c r="Z491" s="47"/>
      <c r="AA491" s="47"/>
      <c r="AB491" s="47"/>
      <c r="AC491" s="47"/>
      <c r="AD491" s="47"/>
      <c r="AE491" s="47"/>
      <c r="AF491" s="47"/>
      <c r="AG491" s="47"/>
      <c r="AH491" s="47"/>
      <c r="AI491" s="47"/>
    </row>
    <row r="492" spans="1:35">
      <c r="A492" s="47"/>
      <c r="B492" s="47"/>
      <c r="C492" s="47"/>
      <c r="D492" s="47"/>
      <c r="E492" s="47"/>
      <c r="F492" s="47"/>
      <c r="G492" s="47"/>
      <c r="H492" s="47"/>
      <c r="I492" s="47"/>
      <c r="J492" s="47"/>
      <c r="K492" s="47"/>
      <c r="L492" s="47"/>
      <c r="M492" s="47"/>
      <c r="N492" s="47"/>
      <c r="O492" s="47"/>
      <c r="P492" s="47"/>
      <c r="Q492" s="47"/>
      <c r="R492" s="47"/>
      <c r="S492" s="47"/>
      <c r="T492" s="47"/>
      <c r="U492" s="47"/>
      <c r="V492" s="47"/>
      <c r="W492" s="47"/>
      <c r="X492" s="47"/>
      <c r="Y492" s="47"/>
      <c r="Z492" s="47"/>
      <c r="AA492" s="47"/>
      <c r="AB492" s="47"/>
      <c r="AC492" s="47"/>
      <c r="AD492" s="47"/>
      <c r="AE492" s="47"/>
      <c r="AF492" s="47"/>
      <c r="AG492" s="47"/>
      <c r="AH492" s="47"/>
      <c r="AI492" s="47"/>
    </row>
    <row r="493" spans="1:35">
      <c r="A493" s="47"/>
      <c r="B493" s="47"/>
      <c r="C493" s="47"/>
      <c r="D493" s="47"/>
      <c r="E493" s="47"/>
      <c r="F493" s="47"/>
      <c r="G493" s="47"/>
      <c r="H493" s="47"/>
      <c r="I493" s="47"/>
      <c r="J493" s="47"/>
      <c r="K493" s="47"/>
      <c r="L493" s="47"/>
      <c r="M493" s="47"/>
      <c r="N493" s="47"/>
      <c r="O493" s="47"/>
      <c r="P493" s="47"/>
      <c r="Q493" s="47"/>
      <c r="R493" s="47"/>
      <c r="S493" s="47"/>
      <c r="T493" s="47"/>
      <c r="U493" s="47"/>
      <c r="V493" s="47"/>
      <c r="W493" s="47"/>
      <c r="X493" s="47"/>
      <c r="Y493" s="47"/>
      <c r="Z493" s="47"/>
      <c r="AA493" s="47"/>
      <c r="AB493" s="47"/>
      <c r="AC493" s="47"/>
      <c r="AD493" s="47"/>
      <c r="AE493" s="47"/>
      <c r="AF493" s="47"/>
      <c r="AG493" s="47"/>
      <c r="AH493" s="47"/>
      <c r="AI493" s="47"/>
    </row>
    <row r="494" spans="1:35">
      <c r="A494" s="47"/>
      <c r="B494" s="47"/>
      <c r="C494" s="47"/>
      <c r="D494" s="47"/>
      <c r="E494" s="47"/>
      <c r="F494" s="47"/>
      <c r="G494" s="47"/>
      <c r="H494" s="47"/>
      <c r="I494" s="47"/>
      <c r="J494" s="47"/>
      <c r="K494" s="47"/>
      <c r="L494" s="47"/>
      <c r="M494" s="47"/>
      <c r="N494" s="47"/>
      <c r="O494" s="47"/>
      <c r="P494" s="47"/>
      <c r="Q494" s="47"/>
      <c r="R494" s="47"/>
      <c r="S494" s="47"/>
      <c r="T494" s="47"/>
      <c r="U494" s="47"/>
      <c r="V494" s="47"/>
      <c r="W494" s="47"/>
      <c r="X494" s="47"/>
      <c r="Y494" s="47"/>
      <c r="Z494" s="47"/>
      <c r="AA494" s="47"/>
      <c r="AB494" s="47"/>
      <c r="AC494" s="47"/>
      <c r="AD494" s="47"/>
      <c r="AE494" s="47"/>
      <c r="AF494" s="47"/>
      <c r="AG494" s="47"/>
      <c r="AH494" s="47"/>
      <c r="AI494" s="47"/>
    </row>
    <row r="495" spans="1:35">
      <c r="A495" s="47"/>
      <c r="B495" s="47"/>
      <c r="C495" s="47"/>
      <c r="D495" s="47"/>
      <c r="E495" s="47"/>
      <c r="F495" s="47"/>
      <c r="G495" s="47"/>
      <c r="H495" s="47"/>
      <c r="I495" s="47"/>
      <c r="J495" s="47"/>
      <c r="K495" s="47"/>
      <c r="L495" s="47"/>
      <c r="M495" s="47"/>
      <c r="N495" s="47"/>
      <c r="O495" s="47"/>
      <c r="P495" s="47"/>
      <c r="Q495" s="47"/>
      <c r="R495" s="47"/>
      <c r="S495" s="47"/>
      <c r="T495" s="47"/>
      <c r="U495" s="47"/>
      <c r="V495" s="47"/>
      <c r="W495" s="47"/>
      <c r="X495" s="47"/>
      <c r="Y495" s="47"/>
      <c r="Z495" s="47"/>
      <c r="AA495" s="47"/>
      <c r="AB495" s="47"/>
      <c r="AC495" s="47"/>
      <c r="AD495" s="47"/>
      <c r="AE495" s="47"/>
      <c r="AF495" s="47"/>
      <c r="AG495" s="47"/>
      <c r="AH495" s="47"/>
      <c r="AI495" s="47"/>
    </row>
    <row r="496" spans="1:35">
      <c r="A496" s="47"/>
      <c r="B496" s="47"/>
      <c r="C496" s="47"/>
      <c r="D496" s="47"/>
      <c r="E496" s="47"/>
      <c r="F496" s="47"/>
      <c r="G496" s="47"/>
      <c r="H496" s="47"/>
      <c r="I496" s="47"/>
      <c r="J496" s="47"/>
      <c r="K496" s="47"/>
      <c r="L496" s="47"/>
      <c r="M496" s="47"/>
      <c r="N496" s="47"/>
      <c r="O496" s="47"/>
      <c r="P496" s="47"/>
      <c r="Q496" s="47"/>
      <c r="R496" s="47"/>
      <c r="S496" s="47"/>
      <c r="T496" s="47"/>
      <c r="U496" s="47"/>
      <c r="V496" s="47"/>
      <c r="W496" s="47"/>
      <c r="X496" s="47"/>
      <c r="Y496" s="47"/>
      <c r="Z496" s="47"/>
      <c r="AA496" s="47"/>
      <c r="AB496" s="47"/>
      <c r="AC496" s="47"/>
      <c r="AD496" s="47"/>
      <c r="AE496" s="47"/>
      <c r="AF496" s="47"/>
      <c r="AG496" s="47"/>
      <c r="AH496" s="47"/>
      <c r="AI496" s="47"/>
    </row>
    <row r="497" spans="1:35">
      <c r="A497" s="47"/>
      <c r="B497" s="47"/>
      <c r="C497" s="47"/>
      <c r="D497" s="47"/>
      <c r="E497" s="47"/>
      <c r="F497" s="47"/>
      <c r="G497" s="47"/>
      <c r="H497" s="47"/>
      <c r="I497" s="47"/>
      <c r="J497" s="47"/>
      <c r="K497" s="47"/>
      <c r="L497" s="47"/>
      <c r="M497" s="47"/>
      <c r="N497" s="47"/>
      <c r="O497" s="47"/>
      <c r="P497" s="47"/>
      <c r="Q497" s="47"/>
      <c r="R497" s="47"/>
      <c r="S497" s="47"/>
      <c r="T497" s="47"/>
      <c r="U497" s="47"/>
      <c r="V497" s="47"/>
      <c r="W497" s="47"/>
      <c r="X497" s="47"/>
      <c r="Y497" s="47"/>
      <c r="Z497" s="47"/>
      <c r="AA497" s="47"/>
      <c r="AB497" s="47"/>
      <c r="AC497" s="47"/>
      <c r="AD497" s="47"/>
      <c r="AE497" s="47"/>
      <c r="AF497" s="47"/>
      <c r="AG497" s="47"/>
      <c r="AH497" s="47"/>
      <c r="AI497" s="47"/>
    </row>
    <row r="498" spans="1:35">
      <c r="A498" s="47"/>
      <c r="B498" s="47"/>
      <c r="C498" s="47"/>
      <c r="D498" s="47"/>
      <c r="E498" s="47"/>
      <c r="F498" s="47"/>
      <c r="G498" s="47"/>
      <c r="H498" s="47"/>
      <c r="I498" s="47"/>
      <c r="J498" s="47"/>
      <c r="K498" s="47"/>
      <c r="L498" s="47"/>
      <c r="M498" s="47"/>
      <c r="N498" s="47"/>
      <c r="O498" s="47"/>
      <c r="P498" s="47"/>
      <c r="Q498" s="47"/>
      <c r="R498" s="47"/>
      <c r="S498" s="47"/>
      <c r="T498" s="47"/>
      <c r="U498" s="47"/>
      <c r="V498" s="47"/>
      <c r="W498" s="47"/>
      <c r="X498" s="47"/>
      <c r="Y498" s="47"/>
      <c r="Z498" s="47"/>
      <c r="AA498" s="47"/>
      <c r="AB498" s="47"/>
      <c r="AC498" s="47"/>
      <c r="AD498" s="47"/>
      <c r="AE498" s="47"/>
      <c r="AF498" s="47"/>
      <c r="AG498" s="47"/>
      <c r="AH498" s="47"/>
      <c r="AI498" s="47"/>
    </row>
    <row r="499" spans="1:35">
      <c r="A499" s="47"/>
      <c r="B499" s="47"/>
      <c r="C499" s="47"/>
      <c r="D499" s="47"/>
      <c r="E499" s="47"/>
      <c r="F499" s="47"/>
      <c r="G499" s="47"/>
      <c r="H499" s="47"/>
      <c r="I499" s="47"/>
      <c r="J499" s="47"/>
      <c r="K499" s="47"/>
      <c r="L499" s="47"/>
      <c r="M499" s="47"/>
      <c r="N499" s="47"/>
      <c r="O499" s="47"/>
      <c r="P499" s="47"/>
      <c r="Q499" s="47"/>
      <c r="R499" s="47"/>
      <c r="S499" s="47"/>
      <c r="T499" s="47"/>
      <c r="U499" s="47"/>
      <c r="V499" s="47"/>
      <c r="W499" s="47"/>
      <c r="X499" s="47"/>
      <c r="Y499" s="47"/>
      <c r="Z499" s="47"/>
      <c r="AA499" s="47"/>
      <c r="AB499" s="47"/>
      <c r="AC499" s="47"/>
      <c r="AD499" s="47"/>
      <c r="AE499" s="47"/>
      <c r="AF499" s="47"/>
      <c r="AG499" s="47"/>
      <c r="AH499" s="47"/>
      <c r="AI499" s="47"/>
    </row>
    <row r="500" spans="1:35">
      <c r="A500" s="47"/>
      <c r="B500" s="47"/>
      <c r="C500" s="47"/>
      <c r="D500" s="47"/>
      <c r="E500" s="47"/>
      <c r="F500" s="47"/>
      <c r="G500" s="47"/>
      <c r="H500" s="47"/>
      <c r="I500" s="47"/>
      <c r="J500" s="47"/>
      <c r="K500" s="47"/>
      <c r="L500" s="47"/>
      <c r="M500" s="47"/>
      <c r="N500" s="47"/>
      <c r="O500" s="47"/>
      <c r="P500" s="47"/>
      <c r="Q500" s="47"/>
      <c r="R500" s="47"/>
      <c r="S500" s="47"/>
      <c r="T500" s="47"/>
      <c r="U500" s="47"/>
      <c r="V500" s="47"/>
      <c r="W500" s="47"/>
      <c r="X500" s="47"/>
      <c r="Y500" s="47"/>
      <c r="Z500" s="47"/>
      <c r="AA500" s="47"/>
      <c r="AB500" s="47"/>
      <c r="AC500" s="47"/>
      <c r="AD500" s="47"/>
      <c r="AE500" s="47"/>
      <c r="AF500" s="47"/>
      <c r="AG500" s="47"/>
      <c r="AH500" s="47"/>
      <c r="AI500" s="47"/>
    </row>
    <row r="501" spans="1:35">
      <c r="A501" s="47"/>
      <c r="B501" s="47"/>
      <c r="C501" s="47"/>
      <c r="D501" s="47"/>
      <c r="E501" s="47"/>
      <c r="F501" s="47"/>
      <c r="G501" s="47"/>
      <c r="H501" s="47"/>
      <c r="I501" s="47"/>
      <c r="J501" s="47"/>
      <c r="K501" s="47"/>
      <c r="L501" s="47"/>
      <c r="M501" s="47"/>
      <c r="N501" s="47"/>
      <c r="O501" s="47"/>
      <c r="P501" s="47"/>
      <c r="Q501" s="47"/>
      <c r="R501" s="47"/>
      <c r="S501" s="47"/>
      <c r="T501" s="47"/>
      <c r="U501" s="47"/>
      <c r="V501" s="47"/>
      <c r="W501" s="47"/>
      <c r="X501" s="47"/>
      <c r="Y501" s="47"/>
      <c r="Z501" s="47"/>
      <c r="AA501" s="47"/>
      <c r="AB501" s="47"/>
      <c r="AC501" s="47"/>
      <c r="AD501" s="47"/>
      <c r="AE501" s="47"/>
      <c r="AF501" s="47"/>
      <c r="AG501" s="47"/>
      <c r="AH501" s="47"/>
      <c r="AI501" s="47"/>
    </row>
    <row r="502" spans="1:35">
      <c r="A502" s="47"/>
      <c r="B502" s="47"/>
      <c r="C502" s="47"/>
      <c r="D502" s="47"/>
      <c r="E502" s="47"/>
      <c r="F502" s="47"/>
      <c r="G502" s="47"/>
      <c r="H502" s="47"/>
      <c r="I502" s="47"/>
      <c r="J502" s="47"/>
      <c r="K502" s="47"/>
      <c r="L502" s="47"/>
      <c r="M502" s="47"/>
      <c r="N502" s="47"/>
      <c r="O502" s="47"/>
      <c r="P502" s="47"/>
      <c r="Q502" s="47"/>
      <c r="R502" s="47"/>
      <c r="S502" s="47"/>
      <c r="T502" s="47"/>
      <c r="U502" s="47"/>
      <c r="V502" s="47"/>
      <c r="W502" s="47"/>
      <c r="X502" s="47"/>
      <c r="Y502" s="47"/>
      <c r="Z502" s="47"/>
      <c r="AA502" s="47"/>
      <c r="AB502" s="47"/>
      <c r="AC502" s="47"/>
      <c r="AD502" s="47"/>
      <c r="AE502" s="47"/>
      <c r="AF502" s="47"/>
      <c r="AG502" s="47"/>
      <c r="AH502" s="47"/>
      <c r="AI502" s="47"/>
    </row>
    <row r="503" spans="1:35">
      <c r="A503" s="47"/>
      <c r="B503" s="47"/>
      <c r="C503" s="47"/>
      <c r="D503" s="47"/>
      <c r="E503" s="47"/>
      <c r="F503" s="47"/>
      <c r="G503" s="47"/>
      <c r="H503" s="47"/>
      <c r="I503" s="47"/>
      <c r="J503" s="47"/>
      <c r="K503" s="47"/>
      <c r="L503" s="47"/>
      <c r="M503" s="47"/>
      <c r="N503" s="47"/>
      <c r="O503" s="47"/>
      <c r="P503" s="47"/>
      <c r="Q503" s="47"/>
      <c r="R503" s="47"/>
      <c r="S503" s="47"/>
      <c r="T503" s="47"/>
      <c r="U503" s="47"/>
      <c r="V503" s="47"/>
      <c r="W503" s="47"/>
      <c r="X503" s="47"/>
      <c r="Y503" s="47"/>
      <c r="Z503" s="47"/>
      <c r="AA503" s="47"/>
      <c r="AB503" s="47"/>
      <c r="AC503" s="47"/>
      <c r="AD503" s="47"/>
      <c r="AE503" s="47"/>
      <c r="AF503" s="47"/>
      <c r="AG503" s="47"/>
      <c r="AH503" s="47"/>
      <c r="AI503" s="47"/>
    </row>
    <row r="504" spans="1:35">
      <c r="A504" s="47"/>
      <c r="B504" s="47"/>
      <c r="C504" s="47"/>
      <c r="D504" s="47"/>
      <c r="E504" s="47"/>
      <c r="F504" s="47"/>
      <c r="G504" s="47"/>
      <c r="H504" s="47"/>
      <c r="I504" s="47"/>
      <c r="J504" s="47"/>
      <c r="K504" s="47"/>
      <c r="L504" s="47"/>
      <c r="M504" s="47"/>
      <c r="N504" s="47"/>
      <c r="O504" s="47"/>
      <c r="P504" s="47"/>
      <c r="Q504" s="47"/>
      <c r="R504" s="47"/>
      <c r="S504" s="47"/>
      <c r="T504" s="47"/>
      <c r="U504" s="47"/>
      <c r="V504" s="47"/>
      <c r="W504" s="47"/>
      <c r="X504" s="47"/>
      <c r="Y504" s="47"/>
      <c r="Z504" s="47"/>
      <c r="AA504" s="47"/>
      <c r="AB504" s="47"/>
      <c r="AC504" s="47"/>
      <c r="AD504" s="47"/>
      <c r="AE504" s="47"/>
      <c r="AF504" s="47"/>
      <c r="AG504" s="47"/>
      <c r="AH504" s="47"/>
      <c r="AI504" s="47"/>
    </row>
    <row r="505" spans="1:35">
      <c r="A505" s="47"/>
      <c r="B505" s="47"/>
      <c r="C505" s="47"/>
      <c r="D505" s="47"/>
      <c r="E505" s="47"/>
      <c r="F505" s="47"/>
      <c r="G505" s="47"/>
      <c r="H505" s="47"/>
      <c r="I505" s="47"/>
      <c r="J505" s="47"/>
      <c r="K505" s="47"/>
      <c r="L505" s="47"/>
      <c r="M505" s="47"/>
      <c r="N505" s="47"/>
      <c r="O505" s="47"/>
      <c r="P505" s="47"/>
      <c r="Q505" s="47"/>
      <c r="R505" s="47"/>
      <c r="S505" s="47"/>
      <c r="T505" s="47"/>
      <c r="U505" s="47"/>
      <c r="V505" s="47"/>
      <c r="W505" s="47"/>
      <c r="X505" s="47"/>
      <c r="Y505" s="47"/>
      <c r="Z505" s="47"/>
      <c r="AA505" s="47"/>
      <c r="AB505" s="47"/>
      <c r="AC505" s="47"/>
      <c r="AD505" s="47"/>
      <c r="AE505" s="47"/>
      <c r="AF505" s="47"/>
      <c r="AG505" s="47"/>
      <c r="AH505" s="47"/>
      <c r="AI505" s="47"/>
    </row>
    <row r="506" spans="1:35">
      <c r="A506" s="47"/>
      <c r="B506" s="47"/>
      <c r="C506" s="47"/>
      <c r="D506" s="47"/>
      <c r="E506" s="47"/>
      <c r="F506" s="47"/>
      <c r="G506" s="47"/>
      <c r="H506" s="47"/>
      <c r="I506" s="47"/>
      <c r="J506" s="47"/>
      <c r="K506" s="47"/>
      <c r="L506" s="47"/>
      <c r="M506" s="47"/>
      <c r="N506" s="47"/>
      <c r="O506" s="47"/>
      <c r="P506" s="47"/>
      <c r="Q506" s="47"/>
      <c r="R506" s="47"/>
      <c r="S506" s="47"/>
      <c r="T506" s="47"/>
      <c r="U506" s="47"/>
      <c r="V506" s="47"/>
      <c r="W506" s="47"/>
      <c r="X506" s="47"/>
      <c r="Y506" s="47"/>
      <c r="Z506" s="47"/>
      <c r="AA506" s="47"/>
      <c r="AB506" s="47"/>
      <c r="AC506" s="47"/>
      <c r="AD506" s="47"/>
      <c r="AE506" s="47"/>
      <c r="AF506" s="47"/>
      <c r="AG506" s="47"/>
      <c r="AH506" s="47"/>
      <c r="AI506" s="47"/>
    </row>
    <row r="507" spans="1:35">
      <c r="A507" s="47"/>
      <c r="B507" s="47"/>
      <c r="C507" s="47"/>
      <c r="D507" s="47"/>
      <c r="E507" s="47"/>
      <c r="F507" s="47"/>
      <c r="G507" s="47"/>
      <c r="H507" s="47"/>
      <c r="I507" s="47"/>
      <c r="J507" s="47"/>
      <c r="K507" s="47"/>
      <c r="L507" s="47"/>
      <c r="M507" s="47"/>
      <c r="N507" s="47"/>
      <c r="O507" s="47"/>
      <c r="P507" s="47"/>
      <c r="Q507" s="47"/>
      <c r="R507" s="47"/>
      <c r="S507" s="47"/>
      <c r="T507" s="47"/>
      <c r="U507" s="47"/>
      <c r="V507" s="47"/>
      <c r="W507" s="47"/>
      <c r="X507" s="47"/>
      <c r="Y507" s="47"/>
      <c r="Z507" s="47"/>
      <c r="AA507" s="47"/>
      <c r="AB507" s="47"/>
      <c r="AC507" s="47"/>
      <c r="AD507" s="47"/>
      <c r="AE507" s="47"/>
      <c r="AF507" s="47"/>
      <c r="AG507" s="47"/>
      <c r="AH507" s="47"/>
      <c r="AI507" s="47"/>
    </row>
    <row r="508" spans="1:35">
      <c r="A508" s="47"/>
      <c r="B508" s="47"/>
      <c r="C508" s="47"/>
      <c r="D508" s="47"/>
      <c r="E508" s="47"/>
      <c r="F508" s="47"/>
      <c r="G508" s="47"/>
      <c r="H508" s="47"/>
      <c r="I508" s="47"/>
      <c r="J508" s="47"/>
      <c r="K508" s="47"/>
      <c r="L508" s="47"/>
      <c r="M508" s="47"/>
      <c r="N508" s="47"/>
      <c r="O508" s="47"/>
      <c r="P508" s="47"/>
      <c r="Q508" s="47"/>
      <c r="R508" s="47"/>
      <c r="S508" s="47"/>
      <c r="T508" s="47"/>
      <c r="U508" s="47"/>
      <c r="V508" s="47"/>
      <c r="W508" s="47"/>
      <c r="X508" s="47"/>
      <c r="Y508" s="47"/>
      <c r="Z508" s="47"/>
      <c r="AA508" s="47"/>
      <c r="AB508" s="47"/>
      <c r="AC508" s="47"/>
      <c r="AD508" s="47"/>
      <c r="AE508" s="47"/>
      <c r="AF508" s="47"/>
      <c r="AG508" s="47"/>
      <c r="AH508" s="47"/>
      <c r="AI508" s="47"/>
    </row>
    <row r="509" spans="1:35">
      <c r="A509" s="47"/>
      <c r="B509" s="47"/>
      <c r="C509" s="47"/>
      <c r="D509" s="47"/>
      <c r="E509" s="47"/>
      <c r="F509" s="47"/>
      <c r="G509" s="47"/>
      <c r="H509" s="47"/>
      <c r="I509" s="47"/>
      <c r="J509" s="47"/>
      <c r="K509" s="47"/>
      <c r="L509" s="47"/>
      <c r="M509" s="47"/>
      <c r="N509" s="47"/>
      <c r="O509" s="47"/>
      <c r="P509" s="47"/>
      <c r="Q509" s="47"/>
      <c r="R509" s="47"/>
      <c r="S509" s="47"/>
      <c r="T509" s="47"/>
      <c r="U509" s="47"/>
      <c r="V509" s="47"/>
      <c r="W509" s="47"/>
      <c r="X509" s="47"/>
      <c r="Y509" s="47"/>
      <c r="Z509" s="47"/>
      <c r="AA509" s="47"/>
      <c r="AB509" s="47"/>
      <c r="AC509" s="47"/>
      <c r="AD509" s="47"/>
      <c r="AE509" s="47"/>
      <c r="AF509" s="47"/>
      <c r="AG509" s="47"/>
      <c r="AH509" s="47"/>
      <c r="AI509" s="47"/>
    </row>
    <row r="510" spans="1:35">
      <c r="A510" s="47"/>
      <c r="B510" s="47"/>
      <c r="C510" s="47"/>
      <c r="D510" s="47"/>
      <c r="E510" s="47"/>
      <c r="F510" s="47"/>
      <c r="G510" s="47"/>
      <c r="H510" s="47"/>
      <c r="I510" s="47"/>
      <c r="J510" s="47"/>
      <c r="K510" s="47"/>
      <c r="L510" s="47"/>
      <c r="M510" s="47"/>
      <c r="N510" s="47"/>
      <c r="O510" s="47"/>
      <c r="P510" s="47"/>
      <c r="Q510" s="47"/>
      <c r="R510" s="47"/>
      <c r="S510" s="47"/>
      <c r="T510" s="47"/>
      <c r="U510" s="47"/>
      <c r="V510" s="47"/>
      <c r="W510" s="47"/>
      <c r="X510" s="47"/>
      <c r="Y510" s="47"/>
      <c r="Z510" s="47"/>
      <c r="AA510" s="47"/>
      <c r="AB510" s="47"/>
      <c r="AC510" s="47"/>
      <c r="AD510" s="47"/>
      <c r="AE510" s="47"/>
      <c r="AF510" s="47"/>
      <c r="AG510" s="47"/>
      <c r="AH510" s="47"/>
      <c r="AI510" s="47"/>
    </row>
    <row r="511" spans="1:35">
      <c r="A511" s="47"/>
      <c r="B511" s="47"/>
      <c r="C511" s="47"/>
      <c r="D511" s="47"/>
      <c r="E511" s="47"/>
      <c r="F511" s="47"/>
      <c r="G511" s="47"/>
      <c r="H511" s="47"/>
      <c r="I511" s="47"/>
      <c r="J511" s="47"/>
      <c r="K511" s="47"/>
      <c r="L511" s="47"/>
      <c r="M511" s="47"/>
      <c r="N511" s="47"/>
      <c r="O511" s="47"/>
      <c r="P511" s="47"/>
      <c r="Q511" s="47"/>
      <c r="R511" s="47"/>
      <c r="S511" s="47"/>
      <c r="T511" s="47"/>
      <c r="U511" s="47"/>
      <c r="V511" s="47"/>
      <c r="W511" s="47"/>
      <c r="X511" s="47"/>
      <c r="Y511" s="47"/>
      <c r="Z511" s="47"/>
      <c r="AA511" s="47"/>
      <c r="AB511" s="47"/>
      <c r="AC511" s="47"/>
      <c r="AD511" s="47"/>
      <c r="AE511" s="47"/>
      <c r="AF511" s="47"/>
      <c r="AG511" s="47"/>
      <c r="AH511" s="47"/>
      <c r="AI511" s="47"/>
    </row>
    <row r="512" spans="1:35">
      <c r="A512" s="47"/>
      <c r="B512" s="47"/>
      <c r="C512" s="47"/>
      <c r="D512" s="47"/>
      <c r="E512" s="47"/>
      <c r="F512" s="47"/>
      <c r="G512" s="47"/>
      <c r="H512" s="47"/>
      <c r="I512" s="47"/>
      <c r="J512" s="47"/>
      <c r="K512" s="47"/>
      <c r="L512" s="47"/>
      <c r="M512" s="47"/>
      <c r="N512" s="47"/>
      <c r="O512" s="47"/>
      <c r="P512" s="47"/>
      <c r="Q512" s="47"/>
      <c r="R512" s="47"/>
      <c r="S512" s="47"/>
      <c r="T512" s="47"/>
      <c r="U512" s="47"/>
      <c r="V512" s="47"/>
      <c r="W512" s="47"/>
      <c r="X512" s="47"/>
      <c r="Y512" s="47"/>
      <c r="Z512" s="47"/>
      <c r="AA512" s="47"/>
      <c r="AB512" s="47"/>
      <c r="AC512" s="47"/>
      <c r="AD512" s="47"/>
      <c r="AE512" s="47"/>
      <c r="AF512" s="47"/>
      <c r="AG512" s="47"/>
      <c r="AH512" s="47"/>
      <c r="AI512" s="47"/>
    </row>
    <row r="513" spans="1:35">
      <c r="A513" s="47"/>
      <c r="B513" s="47"/>
      <c r="C513" s="47"/>
      <c r="D513" s="47"/>
      <c r="E513" s="47"/>
      <c r="F513" s="47"/>
      <c r="G513" s="47"/>
      <c r="H513" s="47"/>
      <c r="I513" s="47"/>
      <c r="J513" s="47"/>
      <c r="K513" s="47"/>
      <c r="L513" s="47"/>
      <c r="M513" s="47"/>
      <c r="N513" s="47"/>
      <c r="O513" s="47"/>
      <c r="P513" s="47"/>
      <c r="Q513" s="47"/>
      <c r="R513" s="47"/>
      <c r="S513" s="47"/>
      <c r="T513" s="47"/>
      <c r="U513" s="47"/>
      <c r="V513" s="47"/>
      <c r="W513" s="47"/>
      <c r="X513" s="47"/>
      <c r="Y513" s="47"/>
      <c r="Z513" s="47"/>
      <c r="AA513" s="47"/>
      <c r="AB513" s="47"/>
      <c r="AC513" s="47"/>
      <c r="AD513" s="47"/>
      <c r="AE513" s="47"/>
      <c r="AF513" s="47"/>
      <c r="AG513" s="47"/>
      <c r="AH513" s="47"/>
      <c r="AI513" s="47"/>
    </row>
    <row r="514" spans="1:35">
      <c r="A514" s="47"/>
      <c r="B514" s="47"/>
      <c r="C514" s="47"/>
      <c r="D514" s="47"/>
      <c r="E514" s="47"/>
      <c r="F514" s="47"/>
      <c r="G514" s="47"/>
      <c r="H514" s="47"/>
      <c r="I514" s="47"/>
      <c r="J514" s="47"/>
      <c r="K514" s="47"/>
      <c r="L514" s="47"/>
      <c r="M514" s="47"/>
      <c r="N514" s="47"/>
      <c r="O514" s="47"/>
      <c r="P514" s="47"/>
      <c r="Q514" s="47"/>
      <c r="R514" s="47"/>
      <c r="S514" s="47"/>
      <c r="T514" s="47"/>
      <c r="U514" s="47"/>
      <c r="V514" s="47"/>
      <c r="W514" s="47"/>
      <c r="X514" s="47"/>
      <c r="Y514" s="47"/>
      <c r="Z514" s="47"/>
      <c r="AA514" s="47"/>
      <c r="AB514" s="47"/>
      <c r="AC514" s="47"/>
      <c r="AD514" s="47"/>
      <c r="AE514" s="47"/>
      <c r="AF514" s="47"/>
      <c r="AG514" s="47"/>
      <c r="AH514" s="47"/>
      <c r="AI514" s="47"/>
    </row>
    <row r="515" spans="1:35">
      <c r="A515" s="47"/>
      <c r="B515" s="47"/>
      <c r="C515" s="47"/>
      <c r="D515" s="47"/>
      <c r="E515" s="47"/>
      <c r="F515" s="47"/>
      <c r="G515" s="47"/>
      <c r="H515" s="47"/>
      <c r="I515" s="47"/>
      <c r="J515" s="47"/>
      <c r="K515" s="47"/>
      <c r="L515" s="47"/>
      <c r="M515" s="47"/>
      <c r="N515" s="47"/>
      <c r="O515" s="47"/>
      <c r="P515" s="47"/>
      <c r="Q515" s="47"/>
      <c r="R515" s="47"/>
      <c r="S515" s="47"/>
      <c r="T515" s="47"/>
      <c r="U515" s="47"/>
      <c r="V515" s="47"/>
      <c r="W515" s="47"/>
      <c r="X515" s="47"/>
      <c r="Y515" s="47"/>
      <c r="Z515" s="47"/>
      <c r="AA515" s="47"/>
      <c r="AB515" s="47"/>
      <c r="AC515" s="47"/>
      <c r="AD515" s="47"/>
      <c r="AE515" s="47"/>
      <c r="AF515" s="47"/>
      <c r="AG515" s="47"/>
      <c r="AH515" s="47"/>
      <c r="AI515" s="47"/>
    </row>
    <row r="516" spans="1:35">
      <c r="A516" s="47"/>
      <c r="B516" s="47"/>
      <c r="C516" s="47"/>
      <c r="D516" s="47"/>
      <c r="E516" s="47"/>
      <c r="F516" s="47"/>
      <c r="G516" s="47"/>
      <c r="H516" s="47"/>
      <c r="I516" s="47"/>
      <c r="J516" s="47"/>
      <c r="K516" s="47"/>
      <c r="L516" s="47"/>
      <c r="M516" s="47"/>
      <c r="N516" s="47"/>
      <c r="O516" s="47"/>
      <c r="P516" s="47"/>
      <c r="Q516" s="47"/>
      <c r="R516" s="47"/>
      <c r="S516" s="47"/>
      <c r="T516" s="47"/>
      <c r="U516" s="47"/>
      <c r="V516" s="47"/>
      <c r="W516" s="47"/>
      <c r="X516" s="47"/>
      <c r="Y516" s="47"/>
      <c r="Z516" s="47"/>
      <c r="AA516" s="47"/>
      <c r="AB516" s="47"/>
      <c r="AC516" s="47"/>
      <c r="AD516" s="47"/>
      <c r="AE516" s="47"/>
      <c r="AF516" s="47"/>
      <c r="AG516" s="47"/>
      <c r="AH516" s="47"/>
      <c r="AI516" s="47"/>
    </row>
    <row r="517" spans="1:35">
      <c r="A517" s="47"/>
      <c r="B517" s="47"/>
      <c r="C517" s="47"/>
      <c r="D517" s="47"/>
      <c r="E517" s="47"/>
      <c r="F517" s="47"/>
      <c r="G517" s="47"/>
      <c r="H517" s="47"/>
      <c r="I517" s="47"/>
      <c r="J517" s="47"/>
      <c r="K517" s="47"/>
      <c r="L517" s="47"/>
      <c r="M517" s="47"/>
      <c r="N517" s="47"/>
      <c r="O517" s="47"/>
      <c r="P517" s="47"/>
      <c r="Q517" s="47"/>
      <c r="R517" s="47"/>
      <c r="S517" s="47"/>
      <c r="T517" s="47"/>
      <c r="U517" s="47"/>
      <c r="V517" s="47"/>
      <c r="W517" s="47"/>
      <c r="X517" s="47"/>
      <c r="Y517" s="47"/>
      <c r="Z517" s="47"/>
      <c r="AA517" s="47"/>
      <c r="AB517" s="47"/>
      <c r="AC517" s="47"/>
      <c r="AD517" s="47"/>
      <c r="AE517" s="47"/>
      <c r="AF517" s="47"/>
      <c r="AG517" s="47"/>
      <c r="AH517" s="47"/>
      <c r="AI517" s="47"/>
    </row>
    <row r="518" spans="1:35">
      <c r="A518" s="47"/>
      <c r="B518" s="47"/>
      <c r="C518" s="47"/>
      <c r="D518" s="47"/>
      <c r="E518" s="47"/>
      <c r="F518" s="47"/>
      <c r="G518" s="47"/>
      <c r="H518" s="47"/>
      <c r="I518" s="47"/>
      <c r="J518" s="47"/>
      <c r="K518" s="47"/>
      <c r="L518" s="47"/>
      <c r="M518" s="47"/>
      <c r="N518" s="47"/>
      <c r="O518" s="47"/>
      <c r="P518" s="47"/>
      <c r="Q518" s="47"/>
      <c r="R518" s="47"/>
      <c r="S518" s="47"/>
      <c r="T518" s="47"/>
      <c r="U518" s="47"/>
      <c r="V518" s="47"/>
      <c r="W518" s="47"/>
      <c r="X518" s="47"/>
      <c r="Y518" s="47"/>
      <c r="Z518" s="47"/>
      <c r="AA518" s="47"/>
      <c r="AB518" s="47"/>
      <c r="AC518" s="47"/>
      <c r="AD518" s="47"/>
      <c r="AE518" s="47"/>
      <c r="AF518" s="47"/>
      <c r="AG518" s="47"/>
      <c r="AH518" s="47"/>
      <c r="AI518" s="47"/>
    </row>
    <row r="519" spans="1:35">
      <c r="A519" s="47"/>
      <c r="B519" s="47"/>
      <c r="C519" s="47"/>
      <c r="D519" s="47"/>
      <c r="E519" s="47"/>
      <c r="F519" s="47"/>
      <c r="G519" s="47"/>
      <c r="H519" s="47"/>
      <c r="I519" s="47"/>
      <c r="J519" s="47"/>
      <c r="K519" s="47"/>
      <c r="L519" s="47"/>
      <c r="M519" s="47"/>
      <c r="N519" s="47"/>
      <c r="O519" s="47"/>
      <c r="P519" s="47"/>
      <c r="Q519" s="47"/>
      <c r="R519" s="47"/>
      <c r="S519" s="47"/>
      <c r="T519" s="47"/>
      <c r="U519" s="47"/>
      <c r="V519" s="47"/>
      <c r="W519" s="47"/>
      <c r="X519" s="47"/>
      <c r="Y519" s="47"/>
      <c r="Z519" s="47"/>
      <c r="AA519" s="47"/>
      <c r="AB519" s="47"/>
      <c r="AC519" s="47"/>
      <c r="AD519" s="47"/>
      <c r="AE519" s="47"/>
      <c r="AF519" s="47"/>
      <c r="AG519" s="47"/>
      <c r="AH519" s="47"/>
      <c r="AI519" s="47"/>
    </row>
    <row r="520" spans="1:35">
      <c r="A520" s="47"/>
      <c r="B520" s="47"/>
      <c r="C520" s="47"/>
      <c r="D520" s="47"/>
      <c r="E520" s="47"/>
      <c r="F520" s="47"/>
      <c r="G520" s="47"/>
      <c r="H520" s="47"/>
      <c r="I520" s="47"/>
      <c r="J520" s="47"/>
      <c r="K520" s="47"/>
      <c r="L520" s="47"/>
      <c r="M520" s="47"/>
      <c r="N520" s="47"/>
      <c r="O520" s="47"/>
      <c r="P520" s="47"/>
      <c r="Q520" s="47"/>
      <c r="R520" s="47"/>
      <c r="S520" s="47"/>
      <c r="T520" s="47"/>
      <c r="U520" s="47"/>
      <c r="V520" s="47"/>
      <c r="W520" s="47"/>
      <c r="X520" s="47"/>
      <c r="Y520" s="47"/>
      <c r="Z520" s="47"/>
      <c r="AA520" s="47"/>
      <c r="AB520" s="47"/>
      <c r="AC520" s="47"/>
      <c r="AD520" s="47"/>
      <c r="AE520" s="47"/>
      <c r="AF520" s="47"/>
      <c r="AG520" s="47"/>
      <c r="AH520" s="47"/>
      <c r="AI520" s="47"/>
    </row>
    <row r="521" spans="1:35">
      <c r="A521" s="47"/>
      <c r="B521" s="47"/>
      <c r="C521" s="47"/>
      <c r="D521" s="47"/>
      <c r="E521" s="47"/>
      <c r="F521" s="47"/>
      <c r="G521" s="47"/>
      <c r="H521" s="47"/>
      <c r="I521" s="47"/>
      <c r="J521" s="47"/>
      <c r="K521" s="47"/>
      <c r="L521" s="47"/>
      <c r="M521" s="47"/>
      <c r="N521" s="47"/>
      <c r="O521" s="47"/>
      <c r="P521" s="47"/>
      <c r="Q521" s="47"/>
      <c r="R521" s="47"/>
      <c r="S521" s="47"/>
      <c r="T521" s="47"/>
      <c r="U521" s="47"/>
      <c r="V521" s="47"/>
      <c r="W521" s="47"/>
      <c r="X521" s="47"/>
      <c r="Y521" s="47"/>
      <c r="Z521" s="47"/>
      <c r="AA521" s="47"/>
      <c r="AB521" s="47"/>
      <c r="AC521" s="47"/>
      <c r="AD521" s="47"/>
      <c r="AE521" s="47"/>
      <c r="AF521" s="47"/>
      <c r="AG521" s="47"/>
      <c r="AH521" s="47"/>
      <c r="AI521" s="47"/>
    </row>
    <row r="522" spans="1:35">
      <c r="A522" s="47"/>
      <c r="B522" s="47"/>
      <c r="C522" s="47"/>
      <c r="D522" s="47"/>
      <c r="E522" s="47"/>
      <c r="F522" s="47"/>
      <c r="G522" s="47"/>
      <c r="H522" s="47"/>
      <c r="I522" s="47"/>
      <c r="J522" s="47"/>
      <c r="K522" s="47"/>
      <c r="L522" s="47"/>
      <c r="M522" s="47"/>
      <c r="N522" s="47"/>
      <c r="O522" s="47"/>
      <c r="P522" s="47"/>
      <c r="Q522" s="47"/>
      <c r="R522" s="47"/>
      <c r="S522" s="47"/>
      <c r="T522" s="47"/>
      <c r="U522" s="47"/>
      <c r="V522" s="47"/>
      <c r="W522" s="47"/>
      <c r="X522" s="47"/>
      <c r="Y522" s="47"/>
      <c r="Z522" s="47"/>
      <c r="AA522" s="47"/>
      <c r="AB522" s="47"/>
      <c r="AC522" s="47"/>
      <c r="AD522" s="47"/>
      <c r="AE522" s="47"/>
      <c r="AF522" s="47"/>
      <c r="AG522" s="47"/>
      <c r="AH522" s="47"/>
      <c r="AI522" s="47"/>
    </row>
    <row r="523" spans="1:35">
      <c r="A523" s="47"/>
      <c r="B523" s="47"/>
      <c r="C523" s="47"/>
      <c r="D523" s="47"/>
      <c r="E523" s="47"/>
      <c r="F523" s="47"/>
      <c r="G523" s="47"/>
      <c r="H523" s="47"/>
      <c r="I523" s="47"/>
      <c r="J523" s="47"/>
      <c r="K523" s="47"/>
      <c r="L523" s="47"/>
      <c r="M523" s="47"/>
      <c r="N523" s="47"/>
      <c r="O523" s="47"/>
      <c r="P523" s="47"/>
      <c r="Q523" s="47"/>
      <c r="R523" s="47"/>
      <c r="S523" s="47"/>
      <c r="T523" s="47"/>
      <c r="U523" s="47"/>
      <c r="V523" s="47"/>
      <c r="W523" s="47"/>
      <c r="X523" s="47"/>
      <c r="Y523" s="47"/>
      <c r="Z523" s="47"/>
      <c r="AA523" s="47"/>
      <c r="AB523" s="47"/>
      <c r="AC523" s="47"/>
      <c r="AD523" s="47"/>
      <c r="AE523" s="47"/>
      <c r="AF523" s="47"/>
      <c r="AG523" s="47"/>
      <c r="AH523" s="47"/>
      <c r="AI523" s="47"/>
    </row>
    <row r="524" spans="1:35">
      <c r="A524" s="47"/>
      <c r="B524" s="47"/>
      <c r="C524" s="47"/>
      <c r="D524" s="47"/>
      <c r="E524" s="47"/>
      <c r="F524" s="47"/>
      <c r="G524" s="47"/>
      <c r="H524" s="47"/>
      <c r="I524" s="47"/>
      <c r="J524" s="47"/>
      <c r="K524" s="47"/>
      <c r="L524" s="47"/>
      <c r="M524" s="47"/>
      <c r="N524" s="47"/>
      <c r="O524" s="47"/>
      <c r="P524" s="47"/>
      <c r="Q524" s="47"/>
      <c r="R524" s="47"/>
      <c r="S524" s="47"/>
      <c r="T524" s="47"/>
      <c r="U524" s="47"/>
      <c r="V524" s="47"/>
      <c r="W524" s="47"/>
      <c r="X524" s="47"/>
      <c r="Y524" s="47"/>
      <c r="Z524" s="47"/>
      <c r="AA524" s="47"/>
      <c r="AB524" s="47"/>
      <c r="AC524" s="47"/>
      <c r="AD524" s="47"/>
      <c r="AE524" s="47"/>
      <c r="AF524" s="47"/>
      <c r="AG524" s="47"/>
      <c r="AH524" s="47"/>
      <c r="AI524" s="47"/>
    </row>
    <row r="525" spans="1:35">
      <c r="A525" s="47"/>
      <c r="B525" s="47"/>
      <c r="C525" s="47"/>
      <c r="D525" s="47"/>
      <c r="E525" s="47"/>
      <c r="F525" s="47"/>
      <c r="G525" s="47"/>
      <c r="H525" s="47"/>
      <c r="I525" s="47"/>
      <c r="J525" s="47"/>
      <c r="K525" s="47"/>
      <c r="L525" s="47"/>
      <c r="M525" s="47"/>
      <c r="N525" s="47"/>
      <c r="O525" s="47"/>
      <c r="P525" s="47"/>
      <c r="Q525" s="47"/>
      <c r="R525" s="47"/>
      <c r="S525" s="47"/>
      <c r="T525" s="47"/>
      <c r="U525" s="47"/>
      <c r="V525" s="47"/>
      <c r="W525" s="47"/>
      <c r="X525" s="47"/>
      <c r="Y525" s="47"/>
      <c r="Z525" s="47"/>
      <c r="AA525" s="47"/>
      <c r="AB525" s="47"/>
      <c r="AC525" s="47"/>
      <c r="AD525" s="47"/>
      <c r="AE525" s="47"/>
      <c r="AF525" s="47"/>
      <c r="AG525" s="47"/>
      <c r="AH525" s="47"/>
      <c r="AI525" s="47"/>
    </row>
    <row r="526" spans="1:35">
      <c r="A526" s="47"/>
      <c r="B526" s="47"/>
      <c r="C526" s="47"/>
      <c r="D526" s="47"/>
      <c r="E526" s="47"/>
      <c r="F526" s="47"/>
      <c r="G526" s="47"/>
      <c r="H526" s="47"/>
      <c r="I526" s="47"/>
      <c r="J526" s="47"/>
      <c r="K526" s="47"/>
      <c r="L526" s="47"/>
      <c r="M526" s="47"/>
      <c r="N526" s="47"/>
      <c r="O526" s="47"/>
      <c r="P526" s="47"/>
      <c r="Q526" s="47"/>
      <c r="R526" s="47"/>
      <c r="S526" s="47"/>
      <c r="T526" s="47"/>
      <c r="U526" s="47"/>
      <c r="V526" s="47"/>
      <c r="W526" s="47"/>
      <c r="X526" s="47"/>
      <c r="Y526" s="47"/>
      <c r="Z526" s="47"/>
      <c r="AA526" s="47"/>
      <c r="AB526" s="47"/>
      <c r="AC526" s="47"/>
      <c r="AD526" s="47"/>
      <c r="AE526" s="47"/>
      <c r="AF526" s="47"/>
      <c r="AG526" s="47"/>
      <c r="AH526" s="47"/>
      <c r="AI526" s="47"/>
    </row>
    <row r="527" spans="1:35">
      <c r="A527" s="47"/>
      <c r="B527" s="47"/>
      <c r="C527" s="47"/>
      <c r="D527" s="47"/>
      <c r="E527" s="47"/>
      <c r="F527" s="47"/>
      <c r="G527" s="47"/>
      <c r="H527" s="47"/>
      <c r="I527" s="47"/>
      <c r="J527" s="47"/>
      <c r="K527" s="47"/>
      <c r="L527" s="47"/>
      <c r="M527" s="47"/>
      <c r="N527" s="47"/>
      <c r="O527" s="47"/>
      <c r="P527" s="47"/>
      <c r="Q527" s="47"/>
      <c r="R527" s="47"/>
      <c r="S527" s="47"/>
      <c r="T527" s="47"/>
      <c r="U527" s="47"/>
      <c r="V527" s="47"/>
      <c r="W527" s="47"/>
      <c r="X527" s="47"/>
      <c r="Y527" s="47"/>
      <c r="Z527" s="47"/>
      <c r="AA527" s="47"/>
      <c r="AB527" s="47"/>
      <c r="AC527" s="47"/>
      <c r="AD527" s="47"/>
      <c r="AE527" s="47"/>
      <c r="AF527" s="47"/>
      <c r="AG527" s="47"/>
      <c r="AH527" s="47"/>
      <c r="AI527" s="47"/>
    </row>
    <row r="528" spans="1:35">
      <c r="A528" s="47"/>
      <c r="B528" s="47"/>
      <c r="C528" s="47"/>
      <c r="D528" s="47"/>
      <c r="E528" s="47"/>
      <c r="F528" s="47"/>
      <c r="G528" s="47"/>
      <c r="H528" s="47"/>
      <c r="I528" s="47"/>
      <c r="J528" s="47"/>
      <c r="K528" s="47"/>
      <c r="L528" s="47"/>
      <c r="M528" s="47"/>
      <c r="N528" s="47"/>
      <c r="O528" s="47"/>
      <c r="P528" s="47"/>
      <c r="Q528" s="47"/>
      <c r="R528" s="47"/>
      <c r="S528" s="47"/>
      <c r="T528" s="47"/>
      <c r="U528" s="47"/>
      <c r="V528" s="47"/>
      <c r="W528" s="47"/>
      <c r="X528" s="47"/>
      <c r="Y528" s="47"/>
      <c r="Z528" s="47"/>
      <c r="AA528" s="47"/>
      <c r="AB528" s="47"/>
      <c r="AC528" s="47"/>
      <c r="AD528" s="47"/>
      <c r="AE528" s="47"/>
      <c r="AF528" s="47"/>
      <c r="AG528" s="47"/>
      <c r="AH528" s="47"/>
      <c r="AI528" s="47"/>
    </row>
    <row r="529" spans="1:35">
      <c r="A529" s="47"/>
      <c r="B529" s="47"/>
      <c r="C529" s="47"/>
      <c r="D529" s="47"/>
      <c r="E529" s="47"/>
      <c r="F529" s="47"/>
      <c r="G529" s="47"/>
      <c r="H529" s="47"/>
      <c r="I529" s="47"/>
      <c r="J529" s="47"/>
      <c r="K529" s="47"/>
      <c r="L529" s="47"/>
      <c r="M529" s="47"/>
      <c r="N529" s="47"/>
      <c r="O529" s="47"/>
      <c r="P529" s="47"/>
      <c r="Q529" s="47"/>
      <c r="R529" s="47"/>
      <c r="S529" s="47"/>
      <c r="T529" s="47"/>
      <c r="U529" s="47"/>
      <c r="V529" s="47"/>
      <c r="W529" s="47"/>
      <c r="X529" s="47"/>
      <c r="Y529" s="47"/>
      <c r="Z529" s="47"/>
      <c r="AA529" s="47"/>
      <c r="AB529" s="47"/>
      <c r="AC529" s="47"/>
      <c r="AD529" s="47"/>
      <c r="AE529" s="47"/>
      <c r="AF529" s="47"/>
      <c r="AG529" s="47"/>
      <c r="AH529" s="47"/>
      <c r="AI529" s="47"/>
    </row>
    <row r="530" spans="1:35">
      <c r="A530" s="47"/>
      <c r="B530" s="47"/>
      <c r="C530" s="47"/>
      <c r="D530" s="47"/>
      <c r="E530" s="47"/>
      <c r="F530" s="47"/>
      <c r="G530" s="47"/>
      <c r="H530" s="47"/>
      <c r="I530" s="47"/>
      <c r="J530" s="47"/>
      <c r="K530" s="47"/>
      <c r="L530" s="47"/>
      <c r="M530" s="47"/>
      <c r="N530" s="47"/>
      <c r="O530" s="47"/>
      <c r="P530" s="47"/>
      <c r="Q530" s="47"/>
      <c r="R530" s="47"/>
      <c r="S530" s="47"/>
      <c r="T530" s="47"/>
      <c r="U530" s="47"/>
      <c r="V530" s="47"/>
      <c r="W530" s="47"/>
      <c r="X530" s="47"/>
      <c r="Y530" s="47"/>
      <c r="Z530" s="47"/>
      <c r="AA530" s="47"/>
      <c r="AB530" s="47"/>
      <c r="AC530" s="47"/>
      <c r="AD530" s="47"/>
      <c r="AE530" s="47"/>
      <c r="AF530" s="47"/>
      <c r="AG530" s="47"/>
      <c r="AH530" s="47"/>
      <c r="AI530" s="47"/>
    </row>
    <row r="531" spans="1:35">
      <c r="A531" s="47"/>
      <c r="B531" s="47"/>
      <c r="C531" s="47"/>
      <c r="D531" s="47"/>
      <c r="E531" s="47"/>
      <c r="F531" s="47"/>
      <c r="G531" s="47"/>
      <c r="H531" s="47"/>
      <c r="I531" s="47"/>
      <c r="J531" s="47"/>
      <c r="K531" s="47"/>
      <c r="L531" s="47"/>
      <c r="M531" s="47"/>
      <c r="N531" s="47"/>
      <c r="O531" s="47"/>
      <c r="P531" s="47"/>
      <c r="Q531" s="47"/>
      <c r="R531" s="47"/>
      <c r="S531" s="47"/>
      <c r="T531" s="47"/>
      <c r="U531" s="47"/>
      <c r="V531" s="47"/>
      <c r="W531" s="47"/>
      <c r="X531" s="47"/>
      <c r="Y531" s="47"/>
      <c r="Z531" s="47"/>
      <c r="AA531" s="47"/>
      <c r="AB531" s="47"/>
      <c r="AC531" s="47"/>
      <c r="AD531" s="47"/>
      <c r="AE531" s="47"/>
      <c r="AF531" s="47"/>
      <c r="AG531" s="47"/>
      <c r="AH531" s="47"/>
      <c r="AI531" s="47"/>
    </row>
    <row r="532" spans="1:35">
      <c r="A532" s="47"/>
      <c r="B532" s="47"/>
      <c r="C532" s="47"/>
      <c r="D532" s="47"/>
      <c r="E532" s="47"/>
      <c r="F532" s="47"/>
      <c r="G532" s="47"/>
      <c r="H532" s="47"/>
      <c r="I532" s="47"/>
      <c r="J532" s="47"/>
      <c r="K532" s="47"/>
      <c r="L532" s="47"/>
      <c r="M532" s="47"/>
      <c r="N532" s="47"/>
      <c r="O532" s="47"/>
      <c r="P532" s="47"/>
      <c r="Q532" s="47"/>
      <c r="R532" s="47"/>
      <c r="S532" s="47"/>
      <c r="T532" s="47"/>
      <c r="U532" s="47"/>
      <c r="V532" s="47"/>
      <c r="W532" s="47"/>
      <c r="X532" s="47"/>
      <c r="Y532" s="47"/>
      <c r="Z532" s="47"/>
      <c r="AA532" s="47"/>
      <c r="AB532" s="47"/>
      <c r="AC532" s="47"/>
      <c r="AD532" s="47"/>
      <c r="AE532" s="47"/>
      <c r="AF532" s="47"/>
      <c r="AG532" s="47"/>
      <c r="AH532" s="47"/>
      <c r="AI532" s="47"/>
    </row>
    <row r="533" spans="1:35">
      <c r="A533" s="47"/>
      <c r="B533" s="47"/>
      <c r="C533" s="47"/>
      <c r="D533" s="47"/>
      <c r="E533" s="47"/>
      <c r="F533" s="47"/>
      <c r="G533" s="47"/>
      <c r="H533" s="47"/>
      <c r="I533" s="47"/>
      <c r="J533" s="47"/>
      <c r="K533" s="47"/>
      <c r="L533" s="47"/>
      <c r="M533" s="47"/>
      <c r="N533" s="47"/>
      <c r="O533" s="47"/>
      <c r="P533" s="47"/>
      <c r="Q533" s="47"/>
      <c r="R533" s="47"/>
      <c r="S533" s="47"/>
      <c r="T533" s="47"/>
      <c r="U533" s="47"/>
      <c r="V533" s="47"/>
      <c r="W533" s="47"/>
      <c r="X533" s="47"/>
      <c r="Y533" s="47"/>
      <c r="Z533" s="47"/>
      <c r="AA533" s="47"/>
      <c r="AB533" s="47"/>
      <c r="AC533" s="47"/>
      <c r="AD533" s="47"/>
      <c r="AE533" s="47"/>
      <c r="AF533" s="47"/>
      <c r="AG533" s="47"/>
      <c r="AH533" s="47"/>
      <c r="AI533" s="47"/>
    </row>
    <row r="534" spans="1:35">
      <c r="A534" s="47"/>
      <c r="B534" s="47"/>
      <c r="C534" s="47"/>
      <c r="D534" s="47"/>
      <c r="E534" s="47"/>
      <c r="F534" s="47"/>
      <c r="G534" s="47"/>
      <c r="H534" s="47"/>
      <c r="I534" s="47"/>
      <c r="J534" s="47"/>
      <c r="K534" s="47"/>
      <c r="L534" s="47"/>
      <c r="M534" s="47"/>
      <c r="N534" s="47"/>
      <c r="O534" s="47"/>
      <c r="P534" s="47"/>
      <c r="Q534" s="47"/>
      <c r="R534" s="47"/>
      <c r="S534" s="47"/>
      <c r="T534" s="47"/>
      <c r="U534" s="47"/>
      <c r="V534" s="47"/>
      <c r="W534" s="47"/>
      <c r="X534" s="47"/>
      <c r="Y534" s="47"/>
      <c r="Z534" s="47"/>
      <c r="AA534" s="47"/>
      <c r="AB534" s="47"/>
      <c r="AC534" s="47"/>
      <c r="AD534" s="47"/>
      <c r="AE534" s="47"/>
      <c r="AF534" s="47"/>
      <c r="AG534" s="47"/>
      <c r="AH534" s="47"/>
      <c r="AI534" s="47"/>
    </row>
    <row r="535" spans="1:35">
      <c r="A535" s="47"/>
      <c r="B535" s="47"/>
      <c r="C535" s="47"/>
      <c r="D535" s="47"/>
      <c r="E535" s="47"/>
      <c r="F535" s="47"/>
      <c r="G535" s="47"/>
      <c r="H535" s="47"/>
      <c r="I535" s="47"/>
      <c r="J535" s="47"/>
      <c r="K535" s="47"/>
      <c r="L535" s="47"/>
      <c r="M535" s="47"/>
      <c r="N535" s="47"/>
      <c r="O535" s="47"/>
      <c r="P535" s="47"/>
      <c r="Q535" s="47"/>
      <c r="R535" s="47"/>
      <c r="S535" s="47"/>
      <c r="T535" s="47"/>
      <c r="U535" s="47"/>
      <c r="V535" s="47"/>
      <c r="W535" s="47"/>
      <c r="X535" s="47"/>
      <c r="Y535" s="47"/>
      <c r="Z535" s="47"/>
      <c r="AA535" s="47"/>
      <c r="AB535" s="47"/>
      <c r="AC535" s="47"/>
      <c r="AD535" s="47"/>
      <c r="AE535" s="47"/>
      <c r="AF535" s="47"/>
      <c r="AG535" s="47"/>
      <c r="AH535" s="47"/>
      <c r="AI535" s="47"/>
    </row>
    <row r="536" spans="1:35">
      <c r="A536" s="47"/>
      <c r="B536" s="47"/>
      <c r="C536" s="47"/>
      <c r="D536" s="47"/>
      <c r="E536" s="47"/>
      <c r="F536" s="47"/>
      <c r="G536" s="47"/>
      <c r="H536" s="47"/>
      <c r="I536" s="47"/>
      <c r="J536" s="47"/>
      <c r="K536" s="47"/>
      <c r="L536" s="47"/>
      <c r="M536" s="47"/>
      <c r="N536" s="47"/>
      <c r="O536" s="47"/>
      <c r="P536" s="47"/>
      <c r="Q536" s="47"/>
      <c r="R536" s="47"/>
      <c r="S536" s="47"/>
      <c r="T536" s="47"/>
      <c r="U536" s="47"/>
      <c r="V536" s="47"/>
      <c r="W536" s="47"/>
      <c r="X536" s="47"/>
      <c r="Y536" s="47"/>
      <c r="Z536" s="47"/>
      <c r="AA536" s="47"/>
      <c r="AB536" s="47"/>
      <c r="AC536" s="47"/>
      <c r="AD536" s="47"/>
      <c r="AE536" s="47"/>
      <c r="AF536" s="47"/>
      <c r="AG536" s="47"/>
      <c r="AH536" s="47"/>
      <c r="AI536" s="47"/>
    </row>
    <row r="537" spans="1:35">
      <c r="A537" s="47"/>
      <c r="B537" s="47"/>
      <c r="C537" s="47"/>
      <c r="D537" s="47"/>
      <c r="E537" s="47"/>
      <c r="F537" s="47"/>
      <c r="G537" s="47"/>
      <c r="H537" s="47"/>
      <c r="I537" s="47"/>
      <c r="J537" s="47"/>
      <c r="K537" s="47"/>
      <c r="L537" s="47"/>
      <c r="M537" s="47"/>
      <c r="N537" s="47"/>
      <c r="O537" s="47"/>
      <c r="P537" s="47"/>
      <c r="Q537" s="47"/>
      <c r="R537" s="47"/>
      <c r="S537" s="47"/>
      <c r="T537" s="47"/>
      <c r="U537" s="47"/>
      <c r="V537" s="47"/>
      <c r="W537" s="47"/>
      <c r="X537" s="47"/>
      <c r="Y537" s="47"/>
      <c r="Z537" s="47"/>
      <c r="AA537" s="47"/>
      <c r="AB537" s="47"/>
      <c r="AC537" s="47"/>
      <c r="AD537" s="47"/>
      <c r="AE537" s="47"/>
      <c r="AF537" s="47"/>
      <c r="AG537" s="47"/>
      <c r="AH537" s="47"/>
      <c r="AI537" s="47"/>
    </row>
    <row r="538" spans="1:35">
      <c r="A538" s="47"/>
      <c r="B538" s="47"/>
      <c r="C538" s="47"/>
      <c r="D538" s="47"/>
      <c r="E538" s="47"/>
      <c r="F538" s="47"/>
      <c r="G538" s="47"/>
      <c r="H538" s="47"/>
      <c r="I538" s="47"/>
      <c r="J538" s="47"/>
      <c r="K538" s="47"/>
      <c r="L538" s="47"/>
      <c r="M538" s="47"/>
      <c r="N538" s="47"/>
      <c r="O538" s="47"/>
      <c r="P538" s="47"/>
      <c r="Q538" s="47"/>
      <c r="R538" s="47"/>
      <c r="S538" s="47"/>
      <c r="T538" s="47"/>
      <c r="U538" s="47"/>
      <c r="V538" s="47"/>
      <c r="W538" s="47"/>
      <c r="X538" s="47"/>
      <c r="Y538" s="47"/>
      <c r="Z538" s="47"/>
      <c r="AA538" s="47"/>
      <c r="AB538" s="47"/>
      <c r="AC538" s="47"/>
      <c r="AD538" s="47"/>
      <c r="AE538" s="47"/>
      <c r="AF538" s="47"/>
      <c r="AG538" s="47"/>
      <c r="AH538" s="47"/>
      <c r="AI538" s="47"/>
    </row>
    <row r="539" spans="1:35">
      <c r="A539" s="47"/>
      <c r="B539" s="47"/>
      <c r="C539" s="47"/>
      <c r="D539" s="47"/>
      <c r="E539" s="47"/>
      <c r="F539" s="47"/>
      <c r="G539" s="47"/>
      <c r="H539" s="47"/>
      <c r="I539" s="47"/>
      <c r="J539" s="47"/>
      <c r="K539" s="47"/>
      <c r="L539" s="47"/>
      <c r="M539" s="47"/>
      <c r="N539" s="47"/>
      <c r="O539" s="47"/>
      <c r="P539" s="47"/>
      <c r="Q539" s="47"/>
      <c r="R539" s="47"/>
      <c r="S539" s="47"/>
      <c r="T539" s="47"/>
      <c r="U539" s="47"/>
      <c r="V539" s="47"/>
      <c r="W539" s="47"/>
      <c r="X539" s="47"/>
      <c r="Y539" s="47"/>
      <c r="Z539" s="47"/>
      <c r="AA539" s="47"/>
      <c r="AB539" s="47"/>
      <c r="AC539" s="47"/>
      <c r="AD539" s="47"/>
      <c r="AE539" s="47"/>
      <c r="AF539" s="47"/>
      <c r="AG539" s="47"/>
      <c r="AH539" s="47"/>
      <c r="AI539" s="47"/>
    </row>
    <row r="540" spans="1:35">
      <c r="A540" s="47"/>
      <c r="B540" s="47"/>
      <c r="C540" s="47"/>
      <c r="D540" s="47"/>
      <c r="E540" s="47"/>
      <c r="F540" s="47"/>
      <c r="G540" s="47"/>
      <c r="H540" s="47"/>
      <c r="I540" s="47"/>
      <c r="J540" s="47"/>
      <c r="K540" s="47"/>
      <c r="L540" s="47"/>
      <c r="M540" s="47"/>
      <c r="N540" s="47"/>
      <c r="O540" s="47"/>
      <c r="P540" s="47"/>
      <c r="Q540" s="47"/>
      <c r="R540" s="47"/>
      <c r="S540" s="47"/>
      <c r="T540" s="47"/>
      <c r="U540" s="47"/>
      <c r="V540" s="47"/>
      <c r="W540" s="47"/>
      <c r="X540" s="47"/>
      <c r="Y540" s="47"/>
      <c r="Z540" s="47"/>
      <c r="AA540" s="47"/>
      <c r="AB540" s="47"/>
      <c r="AC540" s="47"/>
      <c r="AD540" s="47"/>
      <c r="AE540" s="47"/>
      <c r="AF540" s="47"/>
      <c r="AG540" s="47"/>
      <c r="AH540" s="47"/>
      <c r="AI540" s="47"/>
    </row>
    <row r="541" spans="1:35">
      <c r="A541" s="47"/>
      <c r="B541" s="47"/>
      <c r="C541" s="47"/>
      <c r="D541" s="47"/>
      <c r="E541" s="47"/>
      <c r="F541" s="47"/>
      <c r="G541" s="47"/>
      <c r="H541" s="47"/>
      <c r="I541" s="47"/>
      <c r="J541" s="47"/>
      <c r="K541" s="47"/>
      <c r="L541" s="47"/>
      <c r="M541" s="47"/>
      <c r="N541" s="47"/>
      <c r="O541" s="47"/>
      <c r="P541" s="47"/>
      <c r="Q541" s="47"/>
      <c r="R541" s="47"/>
      <c r="S541" s="47"/>
      <c r="T541" s="47"/>
      <c r="U541" s="47"/>
      <c r="V541" s="47"/>
      <c r="W541" s="47"/>
      <c r="X541" s="47"/>
      <c r="Y541" s="47"/>
      <c r="Z541" s="47"/>
      <c r="AA541" s="47"/>
      <c r="AB541" s="47"/>
      <c r="AC541" s="47"/>
      <c r="AD541" s="47"/>
      <c r="AE541" s="47"/>
      <c r="AF541" s="47"/>
      <c r="AG541" s="47"/>
      <c r="AH541" s="47"/>
      <c r="AI541" s="47"/>
    </row>
    <row r="542" spans="1:35">
      <c r="A542" s="47"/>
      <c r="B542" s="47"/>
      <c r="C542" s="47"/>
      <c r="D542" s="47"/>
      <c r="E542" s="47"/>
      <c r="F542" s="47"/>
      <c r="G542" s="47"/>
      <c r="H542" s="47"/>
      <c r="I542" s="47"/>
      <c r="J542" s="47"/>
      <c r="K542" s="47"/>
      <c r="L542" s="47"/>
      <c r="M542" s="47"/>
      <c r="N542" s="47"/>
      <c r="O542" s="47"/>
      <c r="P542" s="47"/>
      <c r="Q542" s="47"/>
      <c r="R542" s="47"/>
      <c r="S542" s="47"/>
      <c r="T542" s="47"/>
      <c r="U542" s="47"/>
      <c r="V542" s="47"/>
      <c r="W542" s="47"/>
      <c r="X542" s="47"/>
      <c r="Y542" s="47"/>
      <c r="Z542" s="47"/>
      <c r="AA542" s="47"/>
      <c r="AB542" s="47"/>
      <c r="AC542" s="47"/>
      <c r="AD542" s="47"/>
      <c r="AE542" s="47"/>
      <c r="AF542" s="47"/>
      <c r="AG542" s="47"/>
      <c r="AH542" s="47"/>
      <c r="AI542" s="47"/>
    </row>
    <row r="543" spans="1:35">
      <c r="A543" s="47"/>
      <c r="B543" s="47"/>
      <c r="C543" s="47"/>
      <c r="D543" s="47"/>
      <c r="E543" s="47"/>
      <c r="F543" s="47"/>
      <c r="G543" s="47"/>
      <c r="H543" s="47"/>
      <c r="I543" s="47"/>
      <c r="J543" s="47"/>
      <c r="K543" s="47"/>
      <c r="L543" s="47"/>
      <c r="M543" s="47"/>
      <c r="N543" s="47"/>
      <c r="O543" s="47"/>
      <c r="P543" s="47"/>
      <c r="Q543" s="47"/>
      <c r="R543" s="47"/>
      <c r="S543" s="47"/>
      <c r="T543" s="47"/>
      <c r="U543" s="47"/>
      <c r="V543" s="47"/>
      <c r="W543" s="47"/>
      <c r="X543" s="47"/>
      <c r="Y543" s="47"/>
      <c r="Z543" s="47"/>
      <c r="AA543" s="47"/>
      <c r="AB543" s="47"/>
      <c r="AC543" s="47"/>
      <c r="AD543" s="47"/>
      <c r="AE543" s="47"/>
      <c r="AF543" s="47"/>
      <c r="AG543" s="47"/>
      <c r="AH543" s="47"/>
      <c r="AI543" s="47"/>
    </row>
    <row r="544" spans="1:35">
      <c r="A544" s="47"/>
      <c r="B544" s="47"/>
      <c r="C544" s="47"/>
      <c r="D544" s="47"/>
      <c r="E544" s="47"/>
      <c r="F544" s="47"/>
      <c r="G544" s="47"/>
      <c r="H544" s="47"/>
      <c r="I544" s="47"/>
      <c r="J544" s="47"/>
      <c r="K544" s="47"/>
      <c r="L544" s="47"/>
      <c r="M544" s="47"/>
      <c r="N544" s="47"/>
      <c r="O544" s="47"/>
      <c r="P544" s="47"/>
      <c r="Q544" s="47"/>
      <c r="R544" s="47"/>
      <c r="S544" s="47"/>
      <c r="T544" s="47"/>
      <c r="U544" s="47"/>
      <c r="V544" s="47"/>
      <c r="W544" s="47"/>
      <c r="X544" s="47"/>
      <c r="Y544" s="47"/>
      <c r="Z544" s="47"/>
      <c r="AA544" s="47"/>
      <c r="AB544" s="47"/>
      <c r="AC544" s="47"/>
      <c r="AD544" s="47"/>
      <c r="AE544" s="47"/>
      <c r="AF544" s="47"/>
      <c r="AG544" s="47"/>
      <c r="AH544" s="47"/>
      <c r="AI544" s="47"/>
    </row>
    <row r="545" spans="1:35">
      <c r="A545" s="47"/>
      <c r="B545" s="47"/>
      <c r="C545" s="47"/>
      <c r="D545" s="47"/>
      <c r="E545" s="47"/>
      <c r="F545" s="47"/>
      <c r="G545" s="47"/>
      <c r="H545" s="47"/>
      <c r="I545" s="47"/>
      <c r="J545" s="47"/>
      <c r="K545" s="47"/>
      <c r="L545" s="47"/>
      <c r="M545" s="47"/>
      <c r="N545" s="47"/>
      <c r="O545" s="47"/>
      <c r="P545" s="47"/>
      <c r="Q545" s="47"/>
      <c r="R545" s="47"/>
      <c r="S545" s="47"/>
      <c r="T545" s="47"/>
      <c r="U545" s="47"/>
      <c r="V545" s="47"/>
      <c r="W545" s="47"/>
      <c r="X545" s="47"/>
      <c r="Y545" s="47"/>
      <c r="Z545" s="47"/>
      <c r="AA545" s="47"/>
      <c r="AB545" s="47"/>
      <c r="AC545" s="47"/>
      <c r="AD545" s="47"/>
      <c r="AE545" s="47"/>
      <c r="AF545" s="47"/>
      <c r="AG545" s="47"/>
      <c r="AH545" s="47"/>
      <c r="AI545" s="47"/>
    </row>
    <row r="546" spans="1:35">
      <c r="A546" s="47"/>
      <c r="B546" s="47"/>
      <c r="C546" s="47"/>
      <c r="D546" s="47"/>
      <c r="E546" s="47"/>
      <c r="F546" s="47"/>
      <c r="G546" s="47"/>
      <c r="H546" s="47"/>
      <c r="I546" s="47"/>
      <c r="J546" s="47"/>
      <c r="K546" s="47"/>
      <c r="L546" s="47"/>
      <c r="M546" s="47"/>
      <c r="N546" s="47"/>
      <c r="O546" s="47"/>
      <c r="P546" s="47"/>
      <c r="Q546" s="47"/>
      <c r="R546" s="47"/>
      <c r="S546" s="47"/>
      <c r="T546" s="47"/>
      <c r="U546" s="47"/>
      <c r="V546" s="47"/>
      <c r="W546" s="47"/>
      <c r="X546" s="47"/>
      <c r="Y546" s="47"/>
      <c r="Z546" s="47"/>
      <c r="AA546" s="47"/>
      <c r="AB546" s="47"/>
      <c r="AC546" s="47"/>
      <c r="AD546" s="47"/>
      <c r="AE546" s="47"/>
      <c r="AF546" s="47"/>
      <c r="AG546" s="47"/>
      <c r="AH546" s="47"/>
      <c r="AI546" s="47"/>
    </row>
    <row r="547" spans="1:35">
      <c r="A547" s="47"/>
      <c r="B547" s="47"/>
      <c r="C547" s="47"/>
      <c r="D547" s="47"/>
      <c r="E547" s="47"/>
      <c r="F547" s="47"/>
      <c r="G547" s="47"/>
      <c r="H547" s="47"/>
      <c r="I547" s="47"/>
      <c r="J547" s="47"/>
      <c r="K547" s="47"/>
      <c r="L547" s="47"/>
      <c r="M547" s="47"/>
      <c r="N547" s="47"/>
      <c r="O547" s="47"/>
      <c r="P547" s="47"/>
      <c r="Q547" s="47"/>
      <c r="R547" s="47"/>
      <c r="S547" s="47"/>
      <c r="T547" s="47"/>
      <c r="U547" s="47"/>
      <c r="V547" s="47"/>
      <c r="W547" s="47"/>
      <c r="X547" s="47"/>
      <c r="Y547" s="47"/>
      <c r="Z547" s="47"/>
      <c r="AA547" s="47"/>
      <c r="AB547" s="47"/>
      <c r="AC547" s="47"/>
      <c r="AD547" s="47"/>
      <c r="AE547" s="47"/>
      <c r="AF547" s="47"/>
      <c r="AG547" s="47"/>
      <c r="AH547" s="47"/>
      <c r="AI547" s="47"/>
    </row>
    <row r="548" spans="1:35">
      <c r="A548" s="47"/>
      <c r="B548" s="47"/>
      <c r="C548" s="47"/>
      <c r="D548" s="47"/>
      <c r="E548" s="47"/>
      <c r="F548" s="47"/>
      <c r="G548" s="47"/>
      <c r="H548" s="47"/>
      <c r="I548" s="47"/>
      <c r="J548" s="47"/>
      <c r="K548" s="47"/>
      <c r="L548" s="47"/>
      <c r="M548" s="47"/>
      <c r="N548" s="47"/>
      <c r="O548" s="47"/>
      <c r="P548" s="47"/>
      <c r="Q548" s="47"/>
      <c r="R548" s="47"/>
      <c r="S548" s="47"/>
      <c r="T548" s="47"/>
      <c r="U548" s="47"/>
      <c r="V548" s="47"/>
      <c r="W548" s="47"/>
      <c r="X548" s="47"/>
      <c r="Y548" s="47"/>
      <c r="Z548" s="47"/>
      <c r="AA548" s="47"/>
      <c r="AB548" s="47"/>
      <c r="AC548" s="47"/>
      <c r="AD548" s="47"/>
      <c r="AE548" s="47"/>
      <c r="AF548" s="47"/>
      <c r="AG548" s="47"/>
      <c r="AH548" s="47"/>
      <c r="AI548" s="47"/>
    </row>
    <row r="549" spans="1:35">
      <c r="A549" s="47"/>
      <c r="B549" s="47"/>
      <c r="C549" s="47"/>
      <c r="D549" s="47"/>
      <c r="E549" s="47"/>
      <c r="F549" s="47"/>
      <c r="G549" s="47"/>
      <c r="H549" s="47"/>
      <c r="I549" s="47"/>
      <c r="J549" s="47"/>
      <c r="K549" s="47"/>
      <c r="L549" s="47"/>
      <c r="M549" s="47"/>
      <c r="N549" s="47"/>
      <c r="O549" s="47"/>
      <c r="P549" s="47"/>
      <c r="Q549" s="47"/>
      <c r="R549" s="47"/>
      <c r="S549" s="47"/>
      <c r="T549" s="47"/>
      <c r="U549" s="47"/>
      <c r="V549" s="47"/>
      <c r="W549" s="47"/>
      <c r="X549" s="47"/>
      <c r="Y549" s="47"/>
      <c r="Z549" s="47"/>
      <c r="AA549" s="47"/>
      <c r="AB549" s="47"/>
      <c r="AC549" s="47"/>
      <c r="AD549" s="47"/>
      <c r="AE549" s="47"/>
      <c r="AF549" s="47"/>
      <c r="AG549" s="47"/>
      <c r="AH549" s="47"/>
      <c r="AI549" s="47"/>
    </row>
    <row r="550" spans="1:35">
      <c r="A550" s="47"/>
      <c r="B550" s="47"/>
      <c r="C550" s="47"/>
      <c r="D550" s="47"/>
      <c r="E550" s="47"/>
      <c r="F550" s="47"/>
      <c r="G550" s="47"/>
      <c r="H550" s="47"/>
      <c r="I550" s="47"/>
      <c r="J550" s="47"/>
      <c r="K550" s="47"/>
      <c r="L550" s="47"/>
      <c r="M550" s="47"/>
      <c r="N550" s="47"/>
      <c r="O550" s="47"/>
      <c r="P550" s="47"/>
      <c r="Q550" s="47"/>
      <c r="R550" s="47"/>
      <c r="S550" s="47"/>
      <c r="T550" s="47"/>
      <c r="U550" s="47"/>
      <c r="V550" s="47"/>
      <c r="W550" s="47"/>
      <c r="X550" s="47"/>
      <c r="Y550" s="47"/>
      <c r="Z550" s="47"/>
      <c r="AA550" s="47"/>
      <c r="AB550" s="47"/>
      <c r="AC550" s="47"/>
      <c r="AD550" s="47"/>
      <c r="AE550" s="47"/>
      <c r="AF550" s="47"/>
      <c r="AG550" s="47"/>
      <c r="AH550" s="47"/>
      <c r="AI550" s="47"/>
    </row>
    <row r="551" spans="1:35">
      <c r="A551" s="47"/>
      <c r="B551" s="47"/>
      <c r="C551" s="47"/>
      <c r="D551" s="47"/>
      <c r="E551" s="47"/>
      <c r="F551" s="47"/>
      <c r="G551" s="47"/>
      <c r="H551" s="47"/>
      <c r="I551" s="47"/>
      <c r="J551" s="47"/>
      <c r="K551" s="47"/>
      <c r="L551" s="47"/>
      <c r="M551" s="47"/>
      <c r="N551" s="47"/>
      <c r="O551" s="47"/>
      <c r="P551" s="47"/>
      <c r="Q551" s="47"/>
      <c r="R551" s="47"/>
      <c r="S551" s="47"/>
      <c r="T551" s="47"/>
      <c r="U551" s="47"/>
      <c r="V551" s="47"/>
      <c r="W551" s="47"/>
      <c r="X551" s="47"/>
      <c r="Y551" s="47"/>
      <c r="Z551" s="47"/>
      <c r="AA551" s="47"/>
      <c r="AB551" s="47"/>
      <c r="AC551" s="47"/>
      <c r="AD551" s="47"/>
      <c r="AE551" s="47"/>
      <c r="AF551" s="47"/>
      <c r="AG551" s="47"/>
      <c r="AH551" s="47"/>
      <c r="AI551" s="47"/>
    </row>
    <row r="552" spans="1:35">
      <c r="A552" s="47"/>
      <c r="B552" s="47"/>
      <c r="C552" s="47"/>
      <c r="D552" s="47"/>
      <c r="E552" s="47"/>
      <c r="F552" s="47"/>
      <c r="G552" s="47"/>
      <c r="H552" s="47"/>
      <c r="I552" s="47"/>
      <c r="J552" s="47"/>
      <c r="K552" s="47"/>
      <c r="L552" s="47"/>
      <c r="M552" s="47"/>
      <c r="N552" s="47"/>
      <c r="O552" s="47"/>
      <c r="P552" s="47"/>
      <c r="Q552" s="47"/>
      <c r="R552" s="47"/>
      <c r="S552" s="47"/>
      <c r="T552" s="47"/>
      <c r="U552" s="47"/>
      <c r="V552" s="47"/>
      <c r="W552" s="47"/>
      <c r="X552" s="47"/>
      <c r="Y552" s="47"/>
      <c r="Z552" s="47"/>
      <c r="AA552" s="47"/>
      <c r="AB552" s="47"/>
      <c r="AC552" s="47"/>
      <c r="AD552" s="47"/>
      <c r="AE552" s="47"/>
      <c r="AF552" s="47"/>
      <c r="AG552" s="47"/>
      <c r="AH552" s="47"/>
      <c r="AI552" s="47"/>
    </row>
    <row r="553" spans="1:35">
      <c r="A553" s="47"/>
      <c r="B553" s="47"/>
      <c r="C553" s="47"/>
      <c r="D553" s="47"/>
      <c r="E553" s="47"/>
      <c r="F553" s="47"/>
      <c r="G553" s="47"/>
      <c r="H553" s="47"/>
      <c r="I553" s="47"/>
      <c r="J553" s="47"/>
      <c r="K553" s="47"/>
      <c r="L553" s="47"/>
      <c r="M553" s="47"/>
      <c r="N553" s="47"/>
      <c r="O553" s="47"/>
      <c r="P553" s="47"/>
      <c r="Q553" s="47"/>
      <c r="R553" s="47"/>
      <c r="S553" s="47"/>
      <c r="T553" s="47"/>
      <c r="U553" s="47"/>
      <c r="V553" s="47"/>
      <c r="W553" s="47"/>
      <c r="X553" s="47"/>
      <c r="Y553" s="47"/>
      <c r="Z553" s="47"/>
      <c r="AA553" s="47"/>
      <c r="AB553" s="47"/>
      <c r="AC553" s="47"/>
      <c r="AD553" s="47"/>
      <c r="AE553" s="47"/>
      <c r="AF553" s="47"/>
      <c r="AG553" s="47"/>
      <c r="AH553" s="47"/>
      <c r="AI553" s="47"/>
    </row>
    <row r="554" spans="1:35">
      <c r="A554" s="47"/>
      <c r="B554" s="47"/>
      <c r="C554" s="47"/>
      <c r="D554" s="47"/>
      <c r="E554" s="47"/>
      <c r="F554" s="47"/>
      <c r="G554" s="47"/>
      <c r="H554" s="47"/>
      <c r="I554" s="47"/>
      <c r="J554" s="47"/>
      <c r="K554" s="47"/>
      <c r="L554" s="47"/>
      <c r="M554" s="47"/>
      <c r="N554" s="47"/>
      <c r="O554" s="47"/>
      <c r="P554" s="47"/>
      <c r="Q554" s="47"/>
      <c r="R554" s="47"/>
      <c r="S554" s="47"/>
      <c r="T554" s="47"/>
      <c r="U554" s="47"/>
      <c r="V554" s="47"/>
      <c r="W554" s="47"/>
      <c r="X554" s="47"/>
      <c r="Y554" s="47"/>
      <c r="Z554" s="47"/>
      <c r="AA554" s="47"/>
      <c r="AB554" s="47"/>
      <c r="AC554" s="47"/>
      <c r="AD554" s="47"/>
      <c r="AE554" s="47"/>
      <c r="AF554" s="47"/>
      <c r="AG554" s="47"/>
      <c r="AH554" s="47"/>
      <c r="AI554" s="47"/>
    </row>
    <row r="555" spans="1:35">
      <c r="A555" s="47"/>
      <c r="B555" s="47"/>
      <c r="C555" s="47"/>
      <c r="D555" s="47"/>
      <c r="E555" s="47"/>
      <c r="F555" s="47"/>
      <c r="G555" s="47"/>
      <c r="H555" s="47"/>
      <c r="I555" s="47"/>
      <c r="J555" s="47"/>
      <c r="K555" s="47"/>
      <c r="L555" s="47"/>
      <c r="M555" s="47"/>
      <c r="N555" s="47"/>
      <c r="O555" s="47"/>
      <c r="P555" s="47"/>
      <c r="Q555" s="47"/>
      <c r="R555" s="47"/>
      <c r="S555" s="47"/>
      <c r="T555" s="47"/>
      <c r="U555" s="47"/>
      <c r="V555" s="47"/>
      <c r="W555" s="47"/>
      <c r="X555" s="47"/>
      <c r="Y555" s="47"/>
      <c r="Z555" s="47"/>
      <c r="AA555" s="47"/>
      <c r="AB555" s="47"/>
      <c r="AC555" s="47"/>
      <c r="AD555" s="47"/>
      <c r="AE555" s="47"/>
      <c r="AF555" s="47"/>
      <c r="AG555" s="47"/>
      <c r="AH555" s="47"/>
      <c r="AI555" s="47"/>
    </row>
    <row r="556" spans="1:35">
      <c r="A556" s="47"/>
      <c r="B556" s="47"/>
      <c r="C556" s="47"/>
      <c r="D556" s="47"/>
      <c r="E556" s="47"/>
      <c r="F556" s="47"/>
      <c r="G556" s="47"/>
      <c r="H556" s="47"/>
      <c r="I556" s="47"/>
      <c r="J556" s="47"/>
      <c r="K556" s="47"/>
      <c r="L556" s="47"/>
      <c r="M556" s="47"/>
      <c r="N556" s="47"/>
      <c r="O556" s="47"/>
      <c r="P556" s="47"/>
      <c r="Q556" s="47"/>
      <c r="R556" s="47"/>
      <c r="S556" s="47"/>
      <c r="T556" s="47"/>
      <c r="U556" s="47"/>
      <c r="V556" s="47"/>
      <c r="W556" s="47"/>
      <c r="X556" s="47"/>
      <c r="Y556" s="47"/>
      <c r="Z556" s="47"/>
      <c r="AA556" s="47"/>
      <c r="AB556" s="47"/>
      <c r="AC556" s="47"/>
      <c r="AD556" s="47"/>
      <c r="AE556" s="47"/>
      <c r="AF556" s="47"/>
      <c r="AG556" s="47"/>
      <c r="AH556" s="47"/>
      <c r="AI556" s="47"/>
    </row>
    <row r="557" spans="1:35">
      <c r="A557" s="47"/>
      <c r="B557" s="47"/>
      <c r="C557" s="47"/>
      <c r="D557" s="47"/>
      <c r="E557" s="47"/>
      <c r="F557" s="47"/>
      <c r="G557" s="47"/>
      <c r="H557" s="47"/>
      <c r="I557" s="47"/>
      <c r="J557" s="47"/>
      <c r="K557" s="47"/>
      <c r="L557" s="47"/>
      <c r="M557" s="47"/>
      <c r="N557" s="47"/>
      <c r="O557" s="47"/>
      <c r="P557" s="47"/>
      <c r="Q557" s="47"/>
      <c r="R557" s="47"/>
      <c r="S557" s="47"/>
      <c r="T557" s="47"/>
      <c r="U557" s="47"/>
      <c r="V557" s="47"/>
      <c r="W557" s="47"/>
      <c r="X557" s="47"/>
      <c r="Y557" s="47"/>
      <c r="Z557" s="47"/>
      <c r="AA557" s="47"/>
      <c r="AB557" s="47"/>
      <c r="AC557" s="47"/>
      <c r="AD557" s="47"/>
      <c r="AE557" s="47"/>
      <c r="AF557" s="47"/>
      <c r="AG557" s="47"/>
      <c r="AH557" s="47"/>
      <c r="AI557" s="47"/>
    </row>
    <row r="558" spans="1:35">
      <c r="A558" s="47"/>
      <c r="B558" s="47"/>
      <c r="C558" s="47"/>
      <c r="D558" s="47"/>
      <c r="E558" s="47"/>
      <c r="F558" s="47"/>
      <c r="G558" s="47"/>
      <c r="H558" s="47"/>
      <c r="I558" s="47"/>
      <c r="J558" s="47"/>
      <c r="K558" s="47"/>
      <c r="L558" s="47"/>
      <c r="M558" s="47"/>
      <c r="N558" s="47"/>
      <c r="O558" s="47"/>
      <c r="P558" s="47"/>
      <c r="Q558" s="47"/>
      <c r="R558" s="47"/>
      <c r="S558" s="47"/>
      <c r="T558" s="47"/>
      <c r="U558" s="47"/>
      <c r="V558" s="47"/>
      <c r="W558" s="47"/>
      <c r="X558" s="47"/>
      <c r="Y558" s="47"/>
      <c r="Z558" s="47"/>
      <c r="AA558" s="47"/>
      <c r="AB558" s="47"/>
      <c r="AC558" s="47"/>
      <c r="AD558" s="47"/>
      <c r="AE558" s="47"/>
      <c r="AF558" s="47"/>
      <c r="AG558" s="47"/>
      <c r="AH558" s="47"/>
      <c r="AI558" s="47"/>
    </row>
    <row r="559" spans="1:35">
      <c r="A559" s="47"/>
      <c r="B559" s="47"/>
      <c r="C559" s="47"/>
      <c r="D559" s="47"/>
      <c r="E559" s="47"/>
      <c r="F559" s="47"/>
      <c r="G559" s="47"/>
      <c r="H559" s="47"/>
      <c r="I559" s="47"/>
      <c r="J559" s="47"/>
      <c r="K559" s="47"/>
      <c r="L559" s="47"/>
      <c r="M559" s="47"/>
      <c r="N559" s="47"/>
      <c r="O559" s="47"/>
      <c r="P559" s="47"/>
      <c r="Q559" s="47"/>
      <c r="R559" s="47"/>
      <c r="S559" s="47"/>
      <c r="T559" s="47"/>
      <c r="U559" s="47"/>
      <c r="V559" s="47"/>
      <c r="W559" s="47"/>
      <c r="X559" s="47"/>
      <c r="Y559" s="47"/>
      <c r="Z559" s="47"/>
      <c r="AA559" s="47"/>
      <c r="AB559" s="47"/>
      <c r="AC559" s="47"/>
      <c r="AD559" s="47"/>
      <c r="AE559" s="47"/>
      <c r="AF559" s="47"/>
      <c r="AG559" s="47"/>
      <c r="AH559" s="47"/>
      <c r="AI559" s="47"/>
    </row>
    <row r="560" spans="1:35">
      <c r="A560" s="47"/>
      <c r="B560" s="47"/>
      <c r="C560" s="47"/>
      <c r="D560" s="47"/>
      <c r="E560" s="47"/>
      <c r="F560" s="47"/>
      <c r="G560" s="47"/>
      <c r="H560" s="47"/>
      <c r="I560" s="47"/>
      <c r="J560" s="47"/>
      <c r="K560" s="47"/>
      <c r="L560" s="47"/>
      <c r="M560" s="47"/>
      <c r="N560" s="47"/>
      <c r="O560" s="47"/>
      <c r="P560" s="47"/>
      <c r="Q560" s="47"/>
      <c r="R560" s="47"/>
      <c r="S560" s="47"/>
      <c r="T560" s="47"/>
      <c r="U560" s="47"/>
      <c r="V560" s="47"/>
      <c r="W560" s="47"/>
      <c r="X560" s="47"/>
      <c r="Y560" s="47"/>
      <c r="Z560" s="47"/>
      <c r="AA560" s="47"/>
      <c r="AB560" s="47"/>
      <c r="AC560" s="47"/>
      <c r="AD560" s="47"/>
      <c r="AE560" s="47"/>
      <c r="AF560" s="47"/>
      <c r="AG560" s="47"/>
      <c r="AH560" s="47"/>
      <c r="AI560" s="47"/>
    </row>
    <row r="561" spans="1:35">
      <c r="A561" s="47"/>
      <c r="B561" s="47"/>
      <c r="C561" s="47"/>
      <c r="D561" s="47"/>
      <c r="E561" s="47"/>
      <c r="F561" s="47"/>
      <c r="G561" s="47"/>
      <c r="H561" s="47"/>
      <c r="I561" s="47"/>
      <c r="J561" s="47"/>
      <c r="K561" s="47"/>
      <c r="L561" s="47"/>
      <c r="M561" s="47"/>
      <c r="N561" s="47"/>
      <c r="O561" s="47"/>
      <c r="P561" s="47"/>
      <c r="Q561" s="47"/>
      <c r="R561" s="47"/>
      <c r="S561" s="47"/>
      <c r="T561" s="47"/>
      <c r="U561" s="47"/>
      <c r="V561" s="47"/>
      <c r="W561" s="47"/>
      <c r="X561" s="47"/>
      <c r="Y561" s="47"/>
      <c r="Z561" s="47"/>
      <c r="AA561" s="47"/>
      <c r="AB561" s="47"/>
      <c r="AC561" s="47"/>
      <c r="AD561" s="47"/>
      <c r="AE561" s="47"/>
      <c r="AF561" s="47"/>
      <c r="AG561" s="47"/>
      <c r="AH561" s="47"/>
      <c r="AI561" s="47"/>
    </row>
    <row r="562" spans="1:35">
      <c r="A562" s="47"/>
      <c r="B562" s="47"/>
      <c r="C562" s="47"/>
      <c r="D562" s="47"/>
      <c r="E562" s="47"/>
      <c r="F562" s="47"/>
      <c r="G562" s="47"/>
      <c r="H562" s="47"/>
      <c r="I562" s="47"/>
      <c r="J562" s="47"/>
      <c r="K562" s="47"/>
      <c r="L562" s="47"/>
      <c r="M562" s="47"/>
      <c r="N562" s="47"/>
      <c r="O562" s="47"/>
      <c r="P562" s="47"/>
      <c r="Q562" s="47"/>
      <c r="R562" s="47"/>
      <c r="S562" s="47"/>
      <c r="T562" s="47"/>
      <c r="U562" s="47"/>
      <c r="V562" s="47"/>
      <c r="W562" s="47"/>
      <c r="X562" s="47"/>
      <c r="Y562" s="47"/>
      <c r="Z562" s="47"/>
      <c r="AA562" s="47"/>
      <c r="AB562" s="47"/>
      <c r="AC562" s="47"/>
      <c r="AD562" s="47"/>
      <c r="AE562" s="47"/>
      <c r="AF562" s="47"/>
      <c r="AG562" s="47"/>
      <c r="AH562" s="47"/>
      <c r="AI562" s="47"/>
    </row>
    <row r="563" spans="1:35">
      <c r="A563" s="47"/>
      <c r="B563" s="47"/>
      <c r="C563" s="47"/>
      <c r="D563" s="47"/>
      <c r="E563" s="47"/>
      <c r="F563" s="47"/>
      <c r="G563" s="47"/>
      <c r="H563" s="47"/>
      <c r="I563" s="47"/>
      <c r="J563" s="47"/>
      <c r="K563" s="47"/>
      <c r="L563" s="47"/>
      <c r="M563" s="47"/>
      <c r="N563" s="47"/>
      <c r="O563" s="47"/>
      <c r="P563" s="47"/>
      <c r="Q563" s="47"/>
      <c r="R563" s="47"/>
      <c r="S563" s="47"/>
      <c r="T563" s="47"/>
      <c r="U563" s="47"/>
      <c r="V563" s="47"/>
      <c r="W563" s="47"/>
      <c r="X563" s="47"/>
      <c r="Y563" s="47"/>
      <c r="Z563" s="47"/>
      <c r="AA563" s="47"/>
      <c r="AB563" s="47"/>
      <c r="AC563" s="47"/>
      <c r="AD563" s="47"/>
      <c r="AE563" s="47"/>
      <c r="AF563" s="47"/>
      <c r="AG563" s="47"/>
      <c r="AH563" s="47"/>
      <c r="AI563" s="47"/>
    </row>
    <row r="564" spans="1:35">
      <c r="A564" s="47"/>
      <c r="B564" s="47"/>
      <c r="C564" s="47"/>
      <c r="D564" s="47"/>
      <c r="E564" s="47"/>
      <c r="F564" s="47"/>
      <c r="G564" s="47"/>
      <c r="H564" s="47"/>
      <c r="I564" s="47"/>
      <c r="J564" s="47"/>
      <c r="K564" s="47"/>
      <c r="L564" s="47"/>
      <c r="M564" s="47"/>
      <c r="N564" s="47"/>
      <c r="O564" s="47"/>
      <c r="P564" s="47"/>
      <c r="Q564" s="47"/>
      <c r="R564" s="47"/>
      <c r="S564" s="47"/>
      <c r="T564" s="47"/>
      <c r="U564" s="47"/>
      <c r="V564" s="47"/>
      <c r="W564" s="47"/>
      <c r="X564" s="47"/>
      <c r="Y564" s="47"/>
      <c r="Z564" s="47"/>
      <c r="AA564" s="47"/>
      <c r="AB564" s="47"/>
      <c r="AC564" s="47"/>
      <c r="AD564" s="47"/>
      <c r="AE564" s="47"/>
      <c r="AF564" s="47"/>
      <c r="AG564" s="47"/>
      <c r="AH564" s="47"/>
      <c r="AI564" s="47"/>
    </row>
    <row r="565" spans="1:35">
      <c r="A565" s="47"/>
      <c r="B565" s="47"/>
      <c r="C565" s="47"/>
      <c r="D565" s="47"/>
      <c r="E565" s="47"/>
      <c r="F565" s="47"/>
      <c r="G565" s="47"/>
      <c r="H565" s="47"/>
      <c r="I565" s="47"/>
      <c r="J565" s="47"/>
      <c r="K565" s="47"/>
      <c r="L565" s="47"/>
      <c r="M565" s="47"/>
      <c r="N565" s="47"/>
      <c r="O565" s="47"/>
      <c r="P565" s="47"/>
      <c r="Q565" s="47"/>
      <c r="R565" s="47"/>
      <c r="S565" s="47"/>
      <c r="T565" s="47"/>
      <c r="U565" s="47"/>
      <c r="V565" s="47"/>
      <c r="W565" s="47"/>
      <c r="X565" s="47"/>
      <c r="Y565" s="47"/>
      <c r="Z565" s="47"/>
      <c r="AA565" s="47"/>
      <c r="AB565" s="47"/>
      <c r="AC565" s="47"/>
      <c r="AD565" s="47"/>
      <c r="AE565" s="47"/>
      <c r="AF565" s="47"/>
      <c r="AG565" s="47"/>
      <c r="AH565" s="47"/>
      <c r="AI565" s="47"/>
    </row>
    <row r="566" spans="1:35">
      <c r="A566" s="47"/>
      <c r="B566" s="47"/>
      <c r="C566" s="47"/>
      <c r="D566" s="47"/>
      <c r="E566" s="47"/>
      <c r="F566" s="47"/>
      <c r="G566" s="47"/>
      <c r="H566" s="47"/>
      <c r="I566" s="47"/>
      <c r="J566" s="47"/>
      <c r="K566" s="47"/>
      <c r="L566" s="47"/>
      <c r="M566" s="47"/>
      <c r="N566" s="47"/>
      <c r="O566" s="47"/>
      <c r="P566" s="47"/>
      <c r="Q566" s="47"/>
      <c r="R566" s="47"/>
      <c r="S566" s="47"/>
      <c r="T566" s="47"/>
      <c r="U566" s="47"/>
      <c r="V566" s="47"/>
      <c r="W566" s="47"/>
      <c r="X566" s="47"/>
      <c r="Y566" s="47"/>
      <c r="Z566" s="47"/>
      <c r="AA566" s="47"/>
      <c r="AB566" s="47"/>
      <c r="AC566" s="47"/>
      <c r="AD566" s="47"/>
      <c r="AE566" s="47"/>
      <c r="AF566" s="47"/>
      <c r="AG566" s="47"/>
      <c r="AH566" s="47"/>
      <c r="AI566" s="47"/>
    </row>
    <row r="567" spans="1:35">
      <c r="A567" s="47"/>
      <c r="B567" s="47"/>
      <c r="C567" s="47"/>
      <c r="D567" s="47"/>
      <c r="E567" s="47"/>
      <c r="F567" s="47"/>
      <c r="G567" s="47"/>
      <c r="H567" s="47"/>
      <c r="I567" s="47"/>
      <c r="J567" s="47"/>
      <c r="K567" s="47"/>
      <c r="L567" s="47"/>
      <c r="M567" s="47"/>
      <c r="N567" s="47"/>
      <c r="O567" s="47"/>
      <c r="P567" s="47"/>
      <c r="Q567" s="47"/>
      <c r="R567" s="47"/>
      <c r="S567" s="47"/>
      <c r="T567" s="47"/>
      <c r="U567" s="47"/>
      <c r="V567" s="47"/>
      <c r="W567" s="47"/>
      <c r="X567" s="47"/>
      <c r="Y567" s="47"/>
      <c r="Z567" s="47"/>
      <c r="AA567" s="47"/>
      <c r="AB567" s="47"/>
      <c r="AC567" s="47"/>
      <c r="AD567" s="47"/>
      <c r="AE567" s="47"/>
      <c r="AF567" s="47"/>
      <c r="AG567" s="47"/>
      <c r="AH567" s="47"/>
      <c r="AI567" s="47"/>
    </row>
    <row r="568" spans="1:35">
      <c r="A568" s="47"/>
      <c r="B568" s="47"/>
      <c r="C568" s="47"/>
      <c r="D568" s="47"/>
      <c r="E568" s="47"/>
      <c r="F568" s="47"/>
      <c r="G568" s="47"/>
      <c r="H568" s="47"/>
      <c r="I568" s="47"/>
      <c r="J568" s="47"/>
      <c r="K568" s="47"/>
      <c r="L568" s="47"/>
      <c r="M568" s="47"/>
      <c r="N568" s="47"/>
      <c r="O568" s="47"/>
      <c r="P568" s="47"/>
      <c r="Q568" s="47"/>
      <c r="R568" s="47"/>
      <c r="S568" s="47"/>
      <c r="T568" s="47"/>
      <c r="U568" s="47"/>
      <c r="V568" s="47"/>
      <c r="W568" s="47"/>
      <c r="X568" s="47"/>
      <c r="Y568" s="47"/>
      <c r="Z568" s="47"/>
      <c r="AA568" s="47"/>
      <c r="AB568" s="47"/>
      <c r="AC568" s="47"/>
      <c r="AD568" s="47"/>
      <c r="AE568" s="47"/>
      <c r="AF568" s="47"/>
      <c r="AG568" s="47"/>
      <c r="AH568" s="47"/>
      <c r="AI568" s="47"/>
    </row>
    <row r="569" spans="1:35">
      <c r="A569" s="47"/>
      <c r="B569" s="47"/>
      <c r="C569" s="47"/>
      <c r="D569" s="47"/>
      <c r="E569" s="47"/>
      <c r="F569" s="47"/>
      <c r="G569" s="47"/>
      <c r="H569" s="47"/>
      <c r="I569" s="47"/>
      <c r="J569" s="47"/>
      <c r="K569" s="47"/>
      <c r="L569" s="47"/>
      <c r="M569" s="47"/>
      <c r="N569" s="47"/>
      <c r="O569" s="47"/>
      <c r="P569" s="47"/>
      <c r="Q569" s="47"/>
      <c r="R569" s="47"/>
      <c r="S569" s="47"/>
      <c r="T569" s="47"/>
      <c r="U569" s="47"/>
      <c r="V569" s="47"/>
      <c r="W569" s="47"/>
      <c r="X569" s="47"/>
      <c r="Y569" s="47"/>
      <c r="Z569" s="47"/>
      <c r="AA569" s="47"/>
      <c r="AB569" s="47"/>
      <c r="AC569" s="47"/>
      <c r="AD569" s="47"/>
      <c r="AE569" s="47"/>
      <c r="AF569" s="47"/>
      <c r="AG569" s="47"/>
      <c r="AH569" s="47"/>
      <c r="AI569" s="47"/>
    </row>
    <row r="570" spans="1:35">
      <c r="A570" s="47"/>
      <c r="B570" s="47"/>
      <c r="C570" s="47"/>
      <c r="D570" s="47"/>
      <c r="E570" s="47"/>
      <c r="F570" s="47"/>
      <c r="G570" s="47"/>
      <c r="H570" s="47"/>
      <c r="I570" s="47"/>
      <c r="J570" s="47"/>
      <c r="K570" s="47"/>
      <c r="L570" s="47"/>
      <c r="M570" s="47"/>
      <c r="N570" s="47"/>
      <c r="O570" s="47"/>
      <c r="P570" s="47"/>
      <c r="Q570" s="47"/>
      <c r="R570" s="47"/>
      <c r="S570" s="47"/>
      <c r="T570" s="47"/>
      <c r="U570" s="47"/>
      <c r="V570" s="47"/>
      <c r="W570" s="47"/>
      <c r="X570" s="47"/>
      <c r="Y570" s="47"/>
      <c r="Z570" s="47"/>
      <c r="AA570" s="47"/>
      <c r="AB570" s="47"/>
      <c r="AC570" s="47"/>
      <c r="AD570" s="47"/>
      <c r="AE570" s="47"/>
      <c r="AF570" s="47"/>
      <c r="AG570" s="47"/>
      <c r="AH570" s="47"/>
      <c r="AI570" s="47"/>
    </row>
    <row r="571" spans="1:35">
      <c r="A571" s="47"/>
      <c r="B571" s="47"/>
      <c r="C571" s="47"/>
      <c r="D571" s="47"/>
      <c r="E571" s="47"/>
      <c r="F571" s="47"/>
      <c r="G571" s="47"/>
      <c r="H571" s="47"/>
      <c r="I571" s="47"/>
      <c r="J571" s="47"/>
      <c r="K571" s="47"/>
      <c r="L571" s="47"/>
      <c r="M571" s="47"/>
      <c r="N571" s="47"/>
      <c r="O571" s="47"/>
      <c r="P571" s="47"/>
      <c r="Q571" s="47"/>
      <c r="R571" s="47"/>
      <c r="S571" s="47"/>
      <c r="T571" s="47"/>
      <c r="U571" s="47"/>
      <c r="V571" s="47"/>
      <c r="W571" s="47"/>
      <c r="X571" s="47"/>
      <c r="Y571" s="47"/>
      <c r="Z571" s="47"/>
      <c r="AA571" s="47"/>
      <c r="AB571" s="47"/>
      <c r="AC571" s="47"/>
      <c r="AD571" s="47"/>
      <c r="AE571" s="47"/>
      <c r="AF571" s="47"/>
      <c r="AG571" s="47"/>
      <c r="AH571" s="47"/>
      <c r="AI571" s="47"/>
    </row>
    <row r="572" spans="1:35">
      <c r="A572" s="47"/>
      <c r="B572" s="47"/>
      <c r="C572" s="47"/>
      <c r="D572" s="47"/>
      <c r="E572" s="47"/>
      <c r="F572" s="47"/>
      <c r="G572" s="47"/>
      <c r="H572" s="47"/>
      <c r="I572" s="47"/>
      <c r="J572" s="47"/>
      <c r="K572" s="47"/>
      <c r="L572" s="47"/>
      <c r="M572" s="47"/>
      <c r="N572" s="47"/>
      <c r="O572" s="47"/>
      <c r="P572" s="47"/>
      <c r="Q572" s="47"/>
      <c r="R572" s="47"/>
      <c r="S572" s="47"/>
      <c r="T572" s="47"/>
      <c r="U572" s="47"/>
      <c r="V572" s="47"/>
      <c r="W572" s="47"/>
      <c r="X572" s="47"/>
      <c r="Y572" s="47"/>
      <c r="Z572" s="47"/>
      <c r="AA572" s="47"/>
      <c r="AB572" s="47"/>
      <c r="AC572" s="47"/>
      <c r="AD572" s="47"/>
      <c r="AE572" s="47"/>
      <c r="AF572" s="47"/>
      <c r="AG572" s="47"/>
      <c r="AH572" s="47"/>
      <c r="AI572" s="47"/>
    </row>
    <row r="573" spans="1:35">
      <c r="A573" s="47"/>
      <c r="B573" s="47"/>
      <c r="C573" s="47"/>
      <c r="D573" s="47"/>
      <c r="E573" s="47"/>
      <c r="F573" s="47"/>
      <c r="G573" s="47"/>
      <c r="H573" s="47"/>
      <c r="I573" s="47"/>
      <c r="J573" s="47"/>
      <c r="K573" s="47"/>
      <c r="L573" s="47"/>
      <c r="M573" s="47"/>
      <c r="N573" s="47"/>
      <c r="O573" s="47"/>
      <c r="P573" s="47"/>
      <c r="Q573" s="47"/>
      <c r="R573" s="47"/>
      <c r="S573" s="47"/>
      <c r="T573" s="47"/>
      <c r="U573" s="47"/>
      <c r="V573" s="47"/>
      <c r="W573" s="47"/>
      <c r="X573" s="47"/>
      <c r="Y573" s="47"/>
      <c r="Z573" s="47"/>
      <c r="AA573" s="47"/>
      <c r="AB573" s="47"/>
      <c r="AC573" s="47"/>
      <c r="AD573" s="47"/>
      <c r="AE573" s="47"/>
      <c r="AF573" s="47"/>
      <c r="AG573" s="47"/>
      <c r="AH573" s="47"/>
      <c r="AI573" s="47"/>
    </row>
    <row r="574" spans="1:35">
      <c r="A574" s="47"/>
      <c r="B574" s="47"/>
      <c r="C574" s="47"/>
      <c r="D574" s="47"/>
      <c r="E574" s="47"/>
      <c r="F574" s="47"/>
      <c r="G574" s="47"/>
      <c r="H574" s="47"/>
      <c r="I574" s="47"/>
      <c r="J574" s="47"/>
      <c r="K574" s="47"/>
      <c r="L574" s="47"/>
      <c r="M574" s="47"/>
      <c r="N574" s="47"/>
      <c r="O574" s="47"/>
      <c r="P574" s="47"/>
      <c r="Q574" s="47"/>
      <c r="R574" s="47"/>
      <c r="S574" s="47"/>
      <c r="T574" s="47"/>
      <c r="U574" s="47"/>
      <c r="V574" s="47"/>
      <c r="W574" s="47"/>
      <c r="X574" s="47"/>
      <c r="Y574" s="47"/>
      <c r="Z574" s="47"/>
      <c r="AA574" s="47"/>
      <c r="AB574" s="47"/>
      <c r="AC574" s="47"/>
      <c r="AD574" s="47"/>
      <c r="AE574" s="47"/>
      <c r="AF574" s="47"/>
      <c r="AG574" s="47"/>
      <c r="AH574" s="47"/>
      <c r="AI574" s="47"/>
    </row>
    <row r="575" spans="1:35">
      <c r="A575" s="47"/>
      <c r="B575" s="47"/>
      <c r="C575" s="47"/>
      <c r="D575" s="47"/>
      <c r="E575" s="47"/>
      <c r="F575" s="47"/>
      <c r="G575" s="47"/>
      <c r="H575" s="47"/>
      <c r="I575" s="47"/>
      <c r="J575" s="47"/>
      <c r="K575" s="47"/>
      <c r="L575" s="47"/>
      <c r="M575" s="47"/>
      <c r="N575" s="47"/>
      <c r="O575" s="47"/>
      <c r="P575" s="47"/>
      <c r="Q575" s="47"/>
      <c r="R575" s="47"/>
      <c r="S575" s="47"/>
      <c r="T575" s="47"/>
      <c r="U575" s="47"/>
      <c r="V575" s="47"/>
      <c r="W575" s="47"/>
      <c r="X575" s="47"/>
      <c r="Y575" s="47"/>
      <c r="Z575" s="47"/>
      <c r="AA575" s="47"/>
      <c r="AB575" s="47"/>
      <c r="AC575" s="47"/>
      <c r="AD575" s="47"/>
      <c r="AE575" s="47"/>
      <c r="AF575" s="47"/>
      <c r="AG575" s="47"/>
      <c r="AH575" s="47"/>
      <c r="AI575" s="47"/>
    </row>
    <row r="576" spans="1:35">
      <c r="A576" s="47"/>
      <c r="B576" s="47"/>
      <c r="C576" s="47"/>
      <c r="D576" s="47"/>
      <c r="E576" s="47"/>
      <c r="F576" s="47"/>
      <c r="G576" s="47"/>
      <c r="H576" s="47"/>
      <c r="I576" s="47"/>
      <c r="J576" s="47"/>
      <c r="K576" s="47"/>
      <c r="L576" s="47"/>
      <c r="M576" s="47"/>
      <c r="N576" s="47"/>
      <c r="O576" s="47"/>
      <c r="P576" s="47"/>
      <c r="Q576" s="47"/>
      <c r="R576" s="47"/>
      <c r="S576" s="47"/>
      <c r="T576" s="47"/>
      <c r="U576" s="47"/>
      <c r="V576" s="47"/>
      <c r="W576" s="47"/>
      <c r="X576" s="47"/>
      <c r="Y576" s="47"/>
      <c r="Z576" s="47"/>
      <c r="AA576" s="47"/>
      <c r="AB576" s="47"/>
      <c r="AC576" s="47"/>
      <c r="AD576" s="47"/>
      <c r="AE576" s="47"/>
      <c r="AF576" s="47"/>
      <c r="AG576" s="47"/>
      <c r="AH576" s="47"/>
      <c r="AI576" s="47"/>
    </row>
    <row r="577" spans="1:35">
      <c r="A577" s="47"/>
      <c r="B577" s="47"/>
      <c r="C577" s="47"/>
      <c r="D577" s="47"/>
      <c r="E577" s="47"/>
      <c r="F577" s="47"/>
      <c r="G577" s="47"/>
      <c r="H577" s="47"/>
      <c r="I577" s="47"/>
      <c r="J577" s="47"/>
      <c r="K577" s="47"/>
      <c r="L577" s="47"/>
      <c r="M577" s="47"/>
      <c r="N577" s="47"/>
      <c r="O577" s="47"/>
      <c r="P577" s="47"/>
      <c r="Q577" s="47"/>
      <c r="R577" s="47"/>
      <c r="S577" s="47"/>
      <c r="T577" s="47"/>
      <c r="U577" s="47"/>
      <c r="V577" s="47"/>
      <c r="W577" s="47"/>
      <c r="X577" s="47"/>
      <c r="Y577" s="47"/>
      <c r="Z577" s="47"/>
      <c r="AA577" s="47"/>
      <c r="AB577" s="47"/>
      <c r="AC577" s="47"/>
      <c r="AD577" s="47"/>
      <c r="AE577" s="47"/>
      <c r="AF577" s="47"/>
      <c r="AG577" s="47"/>
      <c r="AH577" s="47"/>
      <c r="AI577" s="47"/>
    </row>
    <row r="578" spans="1:35">
      <c r="A578" s="47"/>
      <c r="B578" s="47"/>
      <c r="C578" s="47"/>
      <c r="D578" s="47"/>
      <c r="E578" s="47"/>
      <c r="F578" s="47"/>
      <c r="G578" s="47"/>
      <c r="H578" s="47"/>
      <c r="I578" s="47"/>
      <c r="J578" s="47"/>
      <c r="K578" s="47"/>
      <c r="L578" s="47"/>
      <c r="M578" s="47"/>
      <c r="N578" s="47"/>
      <c r="O578" s="47"/>
      <c r="P578" s="47"/>
      <c r="Q578" s="47"/>
      <c r="R578" s="47"/>
      <c r="S578" s="47"/>
      <c r="T578" s="47"/>
      <c r="U578" s="47"/>
      <c r="V578" s="47"/>
      <c r="W578" s="47"/>
      <c r="X578" s="47"/>
      <c r="Y578" s="47"/>
      <c r="Z578" s="47"/>
      <c r="AA578" s="47"/>
      <c r="AB578" s="47"/>
      <c r="AC578" s="47"/>
      <c r="AD578" s="47"/>
      <c r="AE578" s="47"/>
      <c r="AF578" s="47"/>
      <c r="AG578" s="47"/>
      <c r="AH578" s="47"/>
      <c r="AI578" s="47"/>
    </row>
    <row r="579" spans="1:35">
      <c r="A579" s="47"/>
      <c r="B579" s="47"/>
      <c r="C579" s="47"/>
      <c r="D579" s="47"/>
      <c r="E579" s="47"/>
      <c r="F579" s="47"/>
      <c r="G579" s="47"/>
      <c r="H579" s="47"/>
      <c r="I579" s="47"/>
      <c r="J579" s="47"/>
      <c r="K579" s="47"/>
      <c r="L579" s="47"/>
      <c r="M579" s="47"/>
      <c r="N579" s="47"/>
      <c r="O579" s="47"/>
      <c r="P579" s="47"/>
      <c r="Q579" s="47"/>
      <c r="R579" s="47"/>
      <c r="S579" s="47"/>
      <c r="T579" s="47"/>
      <c r="U579" s="47"/>
      <c r="V579" s="47"/>
      <c r="W579" s="47"/>
      <c r="X579" s="47"/>
      <c r="Y579" s="47"/>
      <c r="Z579" s="47"/>
      <c r="AA579" s="47"/>
      <c r="AB579" s="47"/>
      <c r="AC579" s="47"/>
      <c r="AD579" s="47"/>
      <c r="AE579" s="47"/>
      <c r="AF579" s="47"/>
      <c r="AG579" s="47"/>
      <c r="AH579" s="47"/>
      <c r="AI579" s="47"/>
    </row>
    <row r="580" spans="1:35">
      <c r="A580" s="47"/>
      <c r="B580" s="47"/>
      <c r="C580" s="47"/>
      <c r="D580" s="47"/>
      <c r="E580" s="47"/>
      <c r="F580" s="47"/>
      <c r="G580" s="47"/>
      <c r="H580" s="47"/>
      <c r="I580" s="47"/>
      <c r="J580" s="47"/>
      <c r="K580" s="47"/>
      <c r="L580" s="47"/>
      <c r="M580" s="47"/>
      <c r="N580" s="47"/>
      <c r="O580" s="47"/>
      <c r="P580" s="47"/>
      <c r="Q580" s="47"/>
      <c r="R580" s="47"/>
      <c r="S580" s="47"/>
      <c r="T580" s="47"/>
      <c r="U580" s="47"/>
      <c r="V580" s="47"/>
      <c r="W580" s="47"/>
      <c r="X580" s="47"/>
      <c r="Y580" s="47"/>
      <c r="Z580" s="47"/>
      <c r="AA580" s="47"/>
      <c r="AB580" s="47"/>
      <c r="AC580" s="47"/>
      <c r="AD580" s="47"/>
      <c r="AE580" s="47"/>
      <c r="AF580" s="47"/>
      <c r="AG580" s="47"/>
      <c r="AH580" s="47"/>
      <c r="AI580" s="47"/>
    </row>
    <row r="581" spans="1:35">
      <c r="A581" s="47"/>
      <c r="B581" s="47"/>
      <c r="C581" s="47"/>
      <c r="D581" s="47"/>
      <c r="E581" s="47"/>
      <c r="F581" s="47"/>
      <c r="G581" s="47"/>
      <c r="H581" s="47"/>
      <c r="I581" s="47"/>
      <c r="J581" s="47"/>
      <c r="K581" s="47"/>
      <c r="L581" s="47"/>
      <c r="M581" s="47"/>
      <c r="N581" s="47"/>
      <c r="O581" s="47"/>
      <c r="P581" s="47"/>
      <c r="Q581" s="47"/>
      <c r="R581" s="47"/>
      <c r="S581" s="47"/>
      <c r="T581" s="47"/>
      <c r="U581" s="47"/>
      <c r="V581" s="47"/>
      <c r="W581" s="47"/>
      <c r="X581" s="47"/>
      <c r="Y581" s="47"/>
      <c r="Z581" s="47"/>
      <c r="AA581" s="47"/>
      <c r="AB581" s="47"/>
      <c r="AC581" s="47"/>
      <c r="AD581" s="47"/>
      <c r="AE581" s="47"/>
      <c r="AF581" s="47"/>
      <c r="AG581" s="47"/>
      <c r="AH581" s="47"/>
      <c r="AI581" s="47"/>
    </row>
    <row r="582" spans="1:35">
      <c r="A582" s="47"/>
      <c r="B582" s="47"/>
      <c r="C582" s="47"/>
      <c r="D582" s="47"/>
      <c r="E582" s="47"/>
      <c r="F582" s="47"/>
      <c r="G582" s="47"/>
      <c r="H582" s="47"/>
      <c r="I582" s="47"/>
      <c r="J582" s="47"/>
      <c r="K582" s="47"/>
      <c r="L582" s="47"/>
      <c r="M582" s="47"/>
      <c r="N582" s="47"/>
      <c r="O582" s="47"/>
      <c r="P582" s="47"/>
      <c r="Q582" s="47"/>
      <c r="R582" s="47"/>
      <c r="S582" s="47"/>
      <c r="T582" s="47"/>
      <c r="U582" s="47"/>
      <c r="V582" s="47"/>
      <c r="W582" s="47"/>
      <c r="X582" s="47"/>
      <c r="Y582" s="47"/>
      <c r="Z582" s="47"/>
      <c r="AA582" s="47"/>
      <c r="AB582" s="47"/>
      <c r="AC582" s="47"/>
      <c r="AD582" s="47"/>
      <c r="AE582" s="47"/>
      <c r="AF582" s="47"/>
      <c r="AG582" s="47"/>
      <c r="AH582" s="47"/>
      <c r="AI582" s="47"/>
    </row>
    <row r="583" spans="1:35">
      <c r="A583" s="47"/>
      <c r="B583" s="47"/>
      <c r="C583" s="47"/>
      <c r="D583" s="47"/>
      <c r="E583" s="47"/>
      <c r="F583" s="47"/>
      <c r="G583" s="47"/>
      <c r="H583" s="47"/>
      <c r="I583" s="47"/>
      <c r="J583" s="47"/>
      <c r="K583" s="47"/>
      <c r="L583" s="47"/>
      <c r="M583" s="47"/>
      <c r="N583" s="47"/>
      <c r="O583" s="47"/>
      <c r="P583" s="47"/>
      <c r="Q583" s="47"/>
      <c r="R583" s="47"/>
      <c r="S583" s="47"/>
      <c r="T583" s="47"/>
      <c r="U583" s="47"/>
      <c r="V583" s="47"/>
      <c r="W583" s="47"/>
      <c r="X583" s="47"/>
      <c r="Y583" s="47"/>
      <c r="Z583" s="47"/>
      <c r="AA583" s="47"/>
      <c r="AB583" s="47"/>
      <c r="AC583" s="47"/>
      <c r="AD583" s="47"/>
      <c r="AE583" s="47"/>
      <c r="AF583" s="47"/>
      <c r="AG583" s="47"/>
      <c r="AH583" s="47"/>
      <c r="AI583" s="47"/>
    </row>
    <row r="584" spans="1:35">
      <c r="A584" s="47"/>
      <c r="B584" s="47"/>
      <c r="C584" s="47"/>
      <c r="D584" s="47"/>
      <c r="E584" s="47"/>
      <c r="F584" s="47"/>
      <c r="G584" s="47"/>
      <c r="H584" s="47"/>
      <c r="I584" s="47"/>
      <c r="J584" s="47"/>
      <c r="K584" s="47"/>
      <c r="L584" s="47"/>
      <c r="M584" s="47"/>
      <c r="N584" s="47"/>
      <c r="O584" s="47"/>
      <c r="P584" s="47"/>
      <c r="Q584" s="47"/>
      <c r="R584" s="47"/>
      <c r="S584" s="47"/>
      <c r="T584" s="47"/>
      <c r="U584" s="47"/>
      <c r="V584" s="47"/>
      <c r="W584" s="47"/>
      <c r="X584" s="47"/>
      <c r="Y584" s="47"/>
      <c r="Z584" s="47"/>
      <c r="AA584" s="47"/>
      <c r="AB584" s="47"/>
      <c r="AC584" s="47"/>
      <c r="AD584" s="47"/>
      <c r="AE584" s="47"/>
      <c r="AF584" s="47"/>
      <c r="AG584" s="47"/>
      <c r="AH584" s="47"/>
      <c r="AI584" s="47"/>
    </row>
    <row r="585" spans="1:35">
      <c r="A585" s="47"/>
      <c r="B585" s="47"/>
      <c r="C585" s="47"/>
      <c r="D585" s="47"/>
      <c r="E585" s="47"/>
      <c r="F585" s="47"/>
      <c r="G585" s="47"/>
      <c r="H585" s="47"/>
      <c r="I585" s="47"/>
      <c r="J585" s="47"/>
      <c r="K585" s="47"/>
      <c r="L585" s="47"/>
      <c r="M585" s="47"/>
      <c r="N585" s="47"/>
      <c r="O585" s="47"/>
      <c r="P585" s="47"/>
      <c r="Q585" s="47"/>
      <c r="R585" s="47"/>
      <c r="S585" s="47"/>
      <c r="T585" s="47"/>
      <c r="U585" s="47"/>
      <c r="V585" s="47"/>
      <c r="W585" s="47"/>
      <c r="X585" s="47"/>
      <c r="Y585" s="47"/>
      <c r="Z585" s="47"/>
      <c r="AA585" s="47"/>
      <c r="AB585" s="47"/>
      <c r="AC585" s="47"/>
      <c r="AD585" s="47"/>
      <c r="AE585" s="47"/>
      <c r="AF585" s="47"/>
      <c r="AG585" s="47"/>
      <c r="AH585" s="47"/>
      <c r="AI585" s="47"/>
    </row>
    <row r="586" spans="1:35">
      <c r="A586" s="47"/>
      <c r="B586" s="47"/>
      <c r="C586" s="47"/>
      <c r="D586" s="47"/>
      <c r="E586" s="47"/>
      <c r="F586" s="47"/>
      <c r="G586" s="47"/>
      <c r="H586" s="47"/>
      <c r="I586" s="47"/>
      <c r="J586" s="47"/>
      <c r="K586" s="47"/>
      <c r="L586" s="47"/>
      <c r="M586" s="47"/>
      <c r="N586" s="47"/>
      <c r="O586" s="47"/>
      <c r="P586" s="47"/>
      <c r="Q586" s="47"/>
      <c r="R586" s="47"/>
      <c r="S586" s="47"/>
      <c r="T586" s="47"/>
      <c r="U586" s="47"/>
      <c r="V586" s="47"/>
      <c r="W586" s="47"/>
      <c r="X586" s="47"/>
      <c r="Y586" s="47"/>
      <c r="Z586" s="47"/>
      <c r="AA586" s="47"/>
      <c r="AB586" s="47"/>
      <c r="AC586" s="47"/>
      <c r="AD586" s="47"/>
      <c r="AE586" s="47"/>
      <c r="AF586" s="47"/>
      <c r="AG586" s="47"/>
      <c r="AH586" s="47"/>
      <c r="AI586" s="47"/>
    </row>
    <row r="587" spans="1:35">
      <c r="A587" s="47"/>
      <c r="B587" s="47"/>
      <c r="C587" s="47"/>
      <c r="D587" s="47"/>
      <c r="E587" s="47"/>
      <c r="F587" s="47"/>
      <c r="G587" s="47"/>
      <c r="H587" s="47"/>
      <c r="I587" s="47"/>
      <c r="J587" s="47"/>
      <c r="K587" s="47"/>
      <c r="L587" s="47"/>
      <c r="M587" s="47"/>
      <c r="N587" s="47"/>
      <c r="O587" s="47"/>
      <c r="P587" s="47"/>
      <c r="Q587" s="47"/>
      <c r="R587" s="47"/>
      <c r="S587" s="47"/>
      <c r="T587" s="47"/>
      <c r="U587" s="47"/>
      <c r="V587" s="47"/>
      <c r="W587" s="47"/>
      <c r="X587" s="47"/>
      <c r="Y587" s="47"/>
      <c r="Z587" s="47"/>
      <c r="AA587" s="47"/>
      <c r="AB587" s="47"/>
      <c r="AC587" s="47"/>
      <c r="AD587" s="47"/>
      <c r="AE587" s="47"/>
      <c r="AF587" s="47"/>
      <c r="AG587" s="47"/>
      <c r="AH587" s="47"/>
      <c r="AI587" s="47"/>
    </row>
    <row r="588" spans="1:35">
      <c r="A588" s="47"/>
      <c r="B588" s="47"/>
      <c r="C588" s="47"/>
      <c r="D588" s="47"/>
      <c r="E588" s="47"/>
      <c r="F588" s="47"/>
      <c r="G588" s="47"/>
      <c r="H588" s="47"/>
      <c r="I588" s="47"/>
      <c r="J588" s="47"/>
      <c r="K588" s="47"/>
      <c r="L588" s="47"/>
      <c r="M588" s="47"/>
      <c r="N588" s="47"/>
      <c r="O588" s="47"/>
      <c r="P588" s="47"/>
      <c r="Q588" s="47"/>
      <c r="R588" s="47"/>
      <c r="S588" s="47"/>
      <c r="T588" s="47"/>
      <c r="U588" s="47"/>
      <c r="V588" s="47"/>
      <c r="W588" s="47"/>
      <c r="X588" s="47"/>
      <c r="Y588" s="47"/>
      <c r="Z588" s="47"/>
      <c r="AA588" s="47"/>
      <c r="AB588" s="47"/>
      <c r="AC588" s="47"/>
      <c r="AD588" s="47"/>
      <c r="AE588" s="47"/>
      <c r="AF588" s="47"/>
      <c r="AG588" s="47"/>
      <c r="AH588" s="47"/>
      <c r="AI588" s="47"/>
    </row>
    <row r="589" spans="1:35">
      <c r="A589" s="47"/>
      <c r="B589" s="47"/>
      <c r="C589" s="47"/>
      <c r="D589" s="47"/>
      <c r="E589" s="47"/>
      <c r="F589" s="47"/>
      <c r="G589" s="47"/>
      <c r="H589" s="47"/>
      <c r="I589" s="47"/>
      <c r="J589" s="47"/>
      <c r="K589" s="47"/>
      <c r="L589" s="47"/>
      <c r="M589" s="47"/>
      <c r="N589" s="47"/>
      <c r="O589" s="47"/>
      <c r="P589" s="47"/>
      <c r="Q589" s="47"/>
      <c r="R589" s="47"/>
      <c r="S589" s="47"/>
      <c r="T589" s="47"/>
      <c r="U589" s="47"/>
      <c r="V589" s="47"/>
      <c r="W589" s="47"/>
      <c r="X589" s="47"/>
      <c r="Y589" s="47"/>
      <c r="Z589" s="47"/>
      <c r="AA589" s="47"/>
      <c r="AB589" s="47"/>
      <c r="AC589" s="47"/>
      <c r="AD589" s="47"/>
      <c r="AE589" s="47"/>
      <c r="AF589" s="47"/>
      <c r="AG589" s="47"/>
      <c r="AH589" s="47"/>
      <c r="AI589" s="47"/>
    </row>
    <row r="590" spans="1:35">
      <c r="A590" s="47"/>
      <c r="B590" s="47"/>
      <c r="C590" s="47"/>
      <c r="D590" s="47"/>
      <c r="E590" s="47"/>
      <c r="F590" s="47"/>
      <c r="G590" s="47"/>
      <c r="H590" s="47"/>
      <c r="I590" s="47"/>
      <c r="J590" s="47"/>
      <c r="K590" s="47"/>
      <c r="L590" s="47"/>
      <c r="M590" s="47"/>
      <c r="N590" s="47"/>
      <c r="O590" s="47"/>
      <c r="P590" s="47"/>
      <c r="Q590" s="47"/>
      <c r="R590" s="47"/>
      <c r="S590" s="47"/>
      <c r="T590" s="47"/>
      <c r="U590" s="47"/>
      <c r="V590" s="47"/>
      <c r="W590" s="47"/>
      <c r="X590" s="47"/>
      <c r="Y590" s="47"/>
      <c r="Z590" s="47"/>
      <c r="AA590" s="47"/>
      <c r="AB590" s="47"/>
      <c r="AC590" s="47"/>
      <c r="AD590" s="47"/>
      <c r="AE590" s="47"/>
      <c r="AF590" s="47"/>
      <c r="AG590" s="47"/>
      <c r="AH590" s="47"/>
      <c r="AI590" s="47"/>
    </row>
    <row r="591" spans="1:35">
      <c r="A591" s="47"/>
      <c r="B591" s="47"/>
      <c r="C591" s="47"/>
      <c r="D591" s="47"/>
      <c r="E591" s="47"/>
      <c r="F591" s="47"/>
      <c r="G591" s="47"/>
      <c r="H591" s="47"/>
      <c r="I591" s="47"/>
      <c r="J591" s="47"/>
      <c r="K591" s="47"/>
      <c r="L591" s="47"/>
      <c r="M591" s="47"/>
      <c r="N591" s="47"/>
      <c r="O591" s="47"/>
      <c r="P591" s="47"/>
      <c r="Q591" s="47"/>
      <c r="R591" s="47"/>
      <c r="S591" s="47"/>
      <c r="T591" s="47"/>
      <c r="U591" s="47"/>
      <c r="V591" s="47"/>
      <c r="W591" s="47"/>
      <c r="X591" s="47"/>
      <c r="Y591" s="47"/>
      <c r="Z591" s="47"/>
      <c r="AA591" s="47"/>
      <c r="AB591" s="47"/>
      <c r="AC591" s="47"/>
      <c r="AD591" s="47"/>
      <c r="AE591" s="47"/>
      <c r="AF591" s="47"/>
      <c r="AG591" s="47"/>
      <c r="AH591" s="47"/>
      <c r="AI591" s="47"/>
    </row>
    <row r="592" spans="1:35">
      <c r="A592" s="47"/>
      <c r="B592" s="47"/>
      <c r="C592" s="47"/>
      <c r="D592" s="47"/>
      <c r="E592" s="47"/>
      <c r="F592" s="47"/>
      <c r="G592" s="47"/>
      <c r="H592" s="47"/>
      <c r="I592" s="47"/>
      <c r="J592" s="47"/>
      <c r="K592" s="47"/>
      <c r="L592" s="47"/>
      <c r="M592" s="47"/>
      <c r="N592" s="47"/>
      <c r="O592" s="47"/>
      <c r="P592" s="47"/>
      <c r="Q592" s="47"/>
      <c r="R592" s="47"/>
      <c r="S592" s="47"/>
      <c r="T592" s="47"/>
      <c r="U592" s="47"/>
      <c r="V592" s="47"/>
      <c r="W592" s="47"/>
      <c r="X592" s="47"/>
      <c r="Y592" s="47"/>
      <c r="Z592" s="47"/>
      <c r="AA592" s="47"/>
      <c r="AB592" s="47"/>
      <c r="AC592" s="47"/>
      <c r="AD592" s="47"/>
      <c r="AE592" s="47"/>
      <c r="AF592" s="47"/>
      <c r="AG592" s="47"/>
      <c r="AH592" s="47"/>
      <c r="AI592" s="47"/>
    </row>
    <row r="593" spans="1:35">
      <c r="A593" s="47"/>
      <c r="B593" s="47"/>
      <c r="C593" s="47"/>
      <c r="D593" s="47"/>
      <c r="E593" s="47"/>
      <c r="F593" s="47"/>
      <c r="G593" s="47"/>
      <c r="H593" s="47"/>
      <c r="I593" s="47"/>
      <c r="J593" s="47"/>
      <c r="K593" s="47"/>
      <c r="L593" s="47"/>
      <c r="M593" s="47"/>
      <c r="N593" s="47"/>
      <c r="O593" s="47"/>
      <c r="P593" s="47"/>
      <c r="Q593" s="47"/>
      <c r="R593" s="47"/>
      <c r="S593" s="47"/>
      <c r="T593" s="47"/>
      <c r="U593" s="47"/>
      <c r="V593" s="47"/>
      <c r="W593" s="47"/>
      <c r="X593" s="47"/>
      <c r="Y593" s="47"/>
      <c r="Z593" s="47"/>
      <c r="AA593" s="47"/>
      <c r="AB593" s="47"/>
      <c r="AC593" s="47"/>
      <c r="AD593" s="47"/>
      <c r="AE593" s="47"/>
      <c r="AF593" s="47"/>
      <c r="AG593" s="47"/>
      <c r="AH593" s="47"/>
      <c r="AI593" s="47"/>
    </row>
    <row r="594" spans="1:35">
      <c r="A594" s="47"/>
      <c r="B594" s="47"/>
      <c r="C594" s="47"/>
      <c r="D594" s="47"/>
      <c r="E594" s="47"/>
      <c r="F594" s="47"/>
      <c r="G594" s="47"/>
      <c r="H594" s="47"/>
      <c r="I594" s="47"/>
      <c r="J594" s="47"/>
      <c r="K594" s="47"/>
      <c r="L594" s="47"/>
      <c r="M594" s="47"/>
      <c r="N594" s="47"/>
      <c r="O594" s="47"/>
      <c r="P594" s="47"/>
      <c r="Q594" s="47"/>
      <c r="R594" s="47"/>
      <c r="S594" s="47"/>
      <c r="T594" s="47"/>
      <c r="U594" s="47"/>
      <c r="V594" s="47"/>
      <c r="W594" s="47"/>
      <c r="X594" s="47"/>
      <c r="Y594" s="47"/>
      <c r="Z594" s="47"/>
      <c r="AA594" s="47"/>
      <c r="AB594" s="47"/>
      <c r="AC594" s="47"/>
      <c r="AD594" s="47"/>
      <c r="AE594" s="47"/>
      <c r="AF594" s="47"/>
      <c r="AG594" s="47"/>
      <c r="AH594" s="47"/>
      <c r="AI594" s="47"/>
    </row>
    <row r="595" spans="1:35">
      <c r="A595" s="47"/>
      <c r="B595" s="47"/>
      <c r="C595" s="47"/>
      <c r="D595" s="47"/>
      <c r="E595" s="47"/>
      <c r="F595" s="47"/>
      <c r="G595" s="47"/>
      <c r="H595" s="47"/>
      <c r="I595" s="47"/>
      <c r="J595" s="47"/>
      <c r="K595" s="47"/>
      <c r="L595" s="47"/>
      <c r="M595" s="47"/>
      <c r="N595" s="47"/>
      <c r="O595" s="47"/>
      <c r="P595" s="47"/>
      <c r="Q595" s="47"/>
      <c r="R595" s="47"/>
      <c r="S595" s="47"/>
      <c r="T595" s="47"/>
      <c r="U595" s="47"/>
      <c r="V595" s="47"/>
      <c r="W595" s="47"/>
      <c r="X595" s="47"/>
      <c r="Y595" s="47"/>
      <c r="Z595" s="47"/>
      <c r="AA595" s="47"/>
      <c r="AB595" s="47"/>
      <c r="AC595" s="47"/>
      <c r="AD595" s="47"/>
      <c r="AE595" s="47"/>
      <c r="AF595" s="47"/>
      <c r="AG595" s="47"/>
      <c r="AH595" s="47"/>
      <c r="AI595" s="47"/>
    </row>
    <row r="596" spans="1:35">
      <c r="A596" s="47"/>
      <c r="B596" s="47"/>
      <c r="C596" s="47"/>
      <c r="D596" s="47"/>
      <c r="E596" s="47"/>
      <c r="F596" s="47"/>
      <c r="G596" s="47"/>
      <c r="H596" s="47"/>
      <c r="I596" s="47"/>
      <c r="J596" s="47"/>
      <c r="K596" s="47"/>
      <c r="L596" s="47"/>
      <c r="M596" s="47"/>
      <c r="N596" s="47"/>
      <c r="O596" s="47"/>
      <c r="P596" s="47"/>
      <c r="Q596" s="47"/>
      <c r="R596" s="47"/>
      <c r="S596" s="47"/>
      <c r="T596" s="47"/>
      <c r="U596" s="47"/>
      <c r="V596" s="47"/>
      <c r="W596" s="47"/>
      <c r="X596" s="47"/>
      <c r="Y596" s="47"/>
      <c r="Z596" s="47"/>
      <c r="AA596" s="47"/>
      <c r="AB596" s="47"/>
      <c r="AC596" s="47"/>
      <c r="AD596" s="47"/>
      <c r="AE596" s="47"/>
      <c r="AF596" s="47"/>
      <c r="AG596" s="47"/>
      <c r="AH596" s="47"/>
      <c r="AI596" s="47"/>
    </row>
    <row r="597" spans="1:35">
      <c r="A597" s="47"/>
      <c r="B597" s="47"/>
      <c r="C597" s="47"/>
      <c r="D597" s="47"/>
      <c r="E597" s="47"/>
      <c r="F597" s="47"/>
      <c r="G597" s="47"/>
      <c r="H597" s="47"/>
      <c r="I597" s="47"/>
      <c r="J597" s="47"/>
      <c r="K597" s="47"/>
      <c r="L597" s="47"/>
      <c r="M597" s="47"/>
      <c r="N597" s="47"/>
      <c r="O597" s="47"/>
      <c r="P597" s="47"/>
      <c r="Q597" s="47"/>
      <c r="R597" s="47"/>
      <c r="S597" s="47"/>
      <c r="T597" s="47"/>
      <c r="U597" s="47"/>
      <c r="V597" s="47"/>
      <c r="W597" s="47"/>
      <c r="X597" s="47"/>
      <c r="Y597" s="47"/>
      <c r="Z597" s="47"/>
      <c r="AA597" s="47"/>
      <c r="AB597" s="47"/>
      <c r="AC597" s="47"/>
      <c r="AD597" s="47"/>
      <c r="AE597" s="47"/>
      <c r="AF597" s="47"/>
      <c r="AG597" s="47"/>
      <c r="AH597" s="47"/>
      <c r="AI597" s="47"/>
    </row>
    <row r="598" spans="1:35">
      <c r="A598" s="47"/>
      <c r="B598" s="47"/>
      <c r="C598" s="47"/>
      <c r="D598" s="47"/>
      <c r="E598" s="47"/>
      <c r="F598" s="47"/>
      <c r="G598" s="47"/>
      <c r="H598" s="47"/>
      <c r="I598" s="47"/>
      <c r="J598" s="47"/>
      <c r="K598" s="47"/>
      <c r="L598" s="47"/>
      <c r="M598" s="47"/>
      <c r="N598" s="47"/>
      <c r="O598" s="47"/>
      <c r="P598" s="47"/>
      <c r="Q598" s="47"/>
      <c r="R598" s="47"/>
      <c r="S598" s="47"/>
      <c r="T598" s="47"/>
      <c r="U598" s="47"/>
      <c r="V598" s="47"/>
      <c r="W598" s="47"/>
      <c r="X598" s="47"/>
      <c r="Y598" s="47"/>
      <c r="Z598" s="47"/>
      <c r="AA598" s="47"/>
      <c r="AB598" s="47"/>
      <c r="AC598" s="47"/>
      <c r="AD598" s="47"/>
      <c r="AE598" s="47"/>
      <c r="AF598" s="47"/>
      <c r="AG598" s="47"/>
      <c r="AH598" s="47"/>
      <c r="AI598" s="47"/>
    </row>
    <row r="599" spans="1:35">
      <c r="A599" s="47"/>
      <c r="B599" s="47"/>
      <c r="C599" s="47"/>
      <c r="D599" s="47"/>
      <c r="E599" s="47"/>
      <c r="F599" s="47"/>
      <c r="G599" s="47"/>
      <c r="H599" s="47"/>
      <c r="I599" s="47"/>
      <c r="J599" s="47"/>
      <c r="K599" s="47"/>
      <c r="L599" s="47"/>
      <c r="M599" s="47"/>
      <c r="N599" s="47"/>
      <c r="O599" s="47"/>
      <c r="P599" s="47"/>
      <c r="Q599" s="47"/>
      <c r="R599" s="47"/>
      <c r="S599" s="47"/>
      <c r="T599" s="47"/>
      <c r="U599" s="47"/>
      <c r="V599" s="47"/>
      <c r="W599" s="47"/>
      <c r="X599" s="47"/>
      <c r="Y599" s="47"/>
      <c r="Z599" s="47"/>
      <c r="AA599" s="47"/>
      <c r="AB599" s="47"/>
      <c r="AC599" s="47"/>
      <c r="AD599" s="47"/>
      <c r="AE599" s="47"/>
      <c r="AF599" s="47"/>
      <c r="AG599" s="47"/>
      <c r="AH599" s="47"/>
      <c r="AI599" s="47"/>
    </row>
    <row r="600" spans="1:35">
      <c r="A600" s="47"/>
      <c r="B600" s="47"/>
      <c r="C600" s="47"/>
      <c r="D600" s="47"/>
      <c r="E600" s="47"/>
      <c r="F600" s="47"/>
      <c r="G600" s="47"/>
      <c r="H600" s="47"/>
      <c r="I600" s="47"/>
      <c r="J600" s="47"/>
      <c r="K600" s="47"/>
      <c r="L600" s="47"/>
      <c r="M600" s="47"/>
      <c r="N600" s="47"/>
      <c r="O600" s="47"/>
      <c r="P600" s="47"/>
      <c r="Q600" s="47"/>
      <c r="R600" s="47"/>
      <c r="S600" s="47"/>
      <c r="T600" s="47"/>
      <c r="U600" s="47"/>
      <c r="V600" s="47"/>
      <c r="W600" s="47"/>
      <c r="X600" s="47"/>
      <c r="Y600" s="47"/>
      <c r="Z600" s="47"/>
      <c r="AA600" s="47"/>
      <c r="AB600" s="47"/>
      <c r="AC600" s="47"/>
      <c r="AD600" s="47"/>
      <c r="AE600" s="47"/>
      <c r="AF600" s="47"/>
      <c r="AG600" s="47"/>
      <c r="AH600" s="47"/>
      <c r="AI600" s="47"/>
    </row>
    <row r="601" spans="1:35">
      <c r="A601" s="47"/>
      <c r="B601" s="47"/>
      <c r="C601" s="47"/>
      <c r="D601" s="47"/>
      <c r="E601" s="47"/>
      <c r="F601" s="47"/>
      <c r="G601" s="47"/>
      <c r="H601" s="47"/>
      <c r="I601" s="47"/>
      <c r="J601" s="47"/>
      <c r="K601" s="47"/>
      <c r="L601" s="47"/>
      <c r="M601" s="47"/>
      <c r="N601" s="47"/>
      <c r="O601" s="47"/>
      <c r="P601" s="47"/>
      <c r="Q601" s="47"/>
      <c r="R601" s="47"/>
      <c r="S601" s="47"/>
      <c r="T601" s="47"/>
      <c r="U601" s="47"/>
      <c r="V601" s="47"/>
      <c r="W601" s="47"/>
      <c r="X601" s="47"/>
      <c r="Y601" s="47"/>
      <c r="Z601" s="47"/>
      <c r="AA601" s="47"/>
      <c r="AB601" s="47"/>
      <c r="AC601" s="47"/>
      <c r="AD601" s="47"/>
      <c r="AE601" s="47"/>
      <c r="AF601" s="47"/>
      <c r="AG601" s="47"/>
      <c r="AH601" s="47"/>
      <c r="AI601" s="47"/>
    </row>
    <row r="602" spans="1:35">
      <c r="A602" s="47"/>
      <c r="B602" s="47"/>
      <c r="C602" s="47"/>
      <c r="D602" s="47"/>
      <c r="E602" s="47"/>
      <c r="F602" s="47"/>
      <c r="G602" s="47"/>
      <c r="H602" s="47"/>
      <c r="I602" s="47"/>
      <c r="J602" s="47"/>
      <c r="K602" s="47"/>
      <c r="L602" s="47"/>
      <c r="M602" s="47"/>
      <c r="N602" s="47"/>
      <c r="O602" s="47"/>
      <c r="P602" s="47"/>
      <c r="Q602" s="47"/>
      <c r="R602" s="47"/>
      <c r="S602" s="47"/>
      <c r="T602" s="47"/>
      <c r="U602" s="47"/>
      <c r="V602" s="47"/>
      <c r="W602" s="47"/>
      <c r="X602" s="47"/>
      <c r="Y602" s="47"/>
      <c r="Z602" s="47"/>
      <c r="AA602" s="47"/>
      <c r="AB602" s="47"/>
      <c r="AC602" s="47"/>
      <c r="AD602" s="47"/>
      <c r="AE602" s="47"/>
      <c r="AF602" s="47"/>
      <c r="AG602" s="47"/>
      <c r="AH602" s="47"/>
      <c r="AI602" s="47"/>
    </row>
    <row r="603" spans="1:35">
      <c r="A603" s="47"/>
      <c r="B603" s="47"/>
      <c r="C603" s="47"/>
      <c r="D603" s="47"/>
      <c r="E603" s="47"/>
      <c r="F603" s="47"/>
      <c r="G603" s="47"/>
      <c r="H603" s="47"/>
      <c r="I603" s="47"/>
      <c r="J603" s="47"/>
      <c r="K603" s="47"/>
      <c r="L603" s="47"/>
      <c r="M603" s="47"/>
      <c r="N603" s="47"/>
      <c r="O603" s="47"/>
      <c r="P603" s="47"/>
      <c r="Q603" s="47"/>
      <c r="R603" s="47"/>
      <c r="S603" s="47"/>
      <c r="T603" s="47"/>
      <c r="U603" s="47"/>
      <c r="V603" s="47"/>
      <c r="W603" s="47"/>
      <c r="X603" s="47"/>
      <c r="Y603" s="47"/>
      <c r="Z603" s="47"/>
      <c r="AA603" s="47"/>
      <c r="AB603" s="47"/>
      <c r="AC603" s="47"/>
      <c r="AD603" s="47"/>
      <c r="AE603" s="47"/>
      <c r="AF603" s="47"/>
      <c r="AG603" s="47"/>
      <c r="AH603" s="47"/>
      <c r="AI603" s="47"/>
    </row>
    <row r="604" spans="1:35">
      <c r="A604" s="47"/>
      <c r="B604" s="47"/>
      <c r="C604" s="47"/>
      <c r="D604" s="47"/>
      <c r="E604" s="47"/>
      <c r="F604" s="47"/>
      <c r="G604" s="47"/>
      <c r="H604" s="47"/>
      <c r="I604" s="47"/>
      <c r="J604" s="47"/>
      <c r="K604" s="47"/>
      <c r="L604" s="47"/>
      <c r="M604" s="47"/>
      <c r="N604" s="47"/>
      <c r="O604" s="47"/>
      <c r="P604" s="47"/>
      <c r="Q604" s="47"/>
      <c r="R604" s="47"/>
      <c r="S604" s="47"/>
      <c r="T604" s="47"/>
      <c r="U604" s="47"/>
      <c r="V604" s="47"/>
      <c r="W604" s="47"/>
      <c r="X604" s="47"/>
      <c r="Y604" s="47"/>
      <c r="Z604" s="47"/>
      <c r="AA604" s="47"/>
      <c r="AB604" s="47"/>
      <c r="AC604" s="47"/>
      <c r="AD604" s="47"/>
      <c r="AE604" s="47"/>
      <c r="AF604" s="47"/>
      <c r="AG604" s="47"/>
      <c r="AH604" s="47"/>
      <c r="AI604" s="47"/>
    </row>
    <row r="605" spans="1:35">
      <c r="A605" s="47"/>
      <c r="B605" s="47"/>
      <c r="C605" s="47"/>
      <c r="D605" s="47"/>
      <c r="E605" s="47"/>
      <c r="F605" s="47"/>
      <c r="G605" s="47"/>
      <c r="H605" s="47"/>
      <c r="I605" s="47"/>
      <c r="J605" s="47"/>
      <c r="K605" s="47"/>
      <c r="L605" s="47"/>
      <c r="M605" s="47"/>
      <c r="N605" s="47"/>
      <c r="O605" s="47"/>
      <c r="P605" s="47"/>
      <c r="Q605" s="47"/>
      <c r="R605" s="47"/>
      <c r="S605" s="47"/>
      <c r="T605" s="47"/>
      <c r="U605" s="47"/>
      <c r="V605" s="47"/>
      <c r="W605" s="47"/>
      <c r="X605" s="47"/>
      <c r="Y605" s="47"/>
      <c r="Z605" s="47"/>
      <c r="AA605" s="47"/>
      <c r="AB605" s="47"/>
      <c r="AC605" s="47"/>
      <c r="AD605" s="47"/>
      <c r="AE605" s="47"/>
      <c r="AF605" s="47"/>
      <c r="AG605" s="47"/>
      <c r="AH605" s="47"/>
      <c r="AI605" s="47"/>
    </row>
    <row r="606" spans="1:35">
      <c r="A606" s="47"/>
      <c r="B606" s="47"/>
      <c r="C606" s="47"/>
      <c r="D606" s="47"/>
      <c r="E606" s="47"/>
      <c r="F606" s="47"/>
      <c r="G606" s="47"/>
      <c r="H606" s="47"/>
      <c r="I606" s="47"/>
      <c r="J606" s="47"/>
      <c r="K606" s="47"/>
      <c r="L606" s="47"/>
      <c r="M606" s="47"/>
      <c r="N606" s="47"/>
      <c r="O606" s="47"/>
      <c r="P606" s="47"/>
      <c r="Q606" s="47"/>
      <c r="R606" s="47"/>
      <c r="S606" s="47"/>
      <c r="T606" s="47"/>
      <c r="U606" s="47"/>
      <c r="V606" s="47"/>
      <c r="W606" s="47"/>
      <c r="X606" s="47"/>
      <c r="Y606" s="47"/>
      <c r="Z606" s="47"/>
      <c r="AA606" s="47"/>
      <c r="AB606" s="47"/>
      <c r="AC606" s="47"/>
      <c r="AD606" s="47"/>
      <c r="AE606" s="47"/>
      <c r="AF606" s="47"/>
      <c r="AG606" s="47"/>
      <c r="AH606" s="47"/>
      <c r="AI606" s="47"/>
    </row>
    <row r="607" spans="1:35">
      <c r="A607" s="47"/>
      <c r="B607" s="47"/>
      <c r="C607" s="47"/>
      <c r="D607" s="47"/>
      <c r="E607" s="47"/>
      <c r="F607" s="47"/>
      <c r="G607" s="47"/>
      <c r="H607" s="47"/>
      <c r="I607" s="47"/>
      <c r="J607" s="47"/>
      <c r="K607" s="47"/>
      <c r="L607" s="47"/>
      <c r="M607" s="47"/>
      <c r="N607" s="47"/>
      <c r="O607" s="47"/>
      <c r="P607" s="47"/>
      <c r="Q607" s="47"/>
      <c r="R607" s="47"/>
      <c r="S607" s="47"/>
      <c r="T607" s="47"/>
      <c r="U607" s="47"/>
      <c r="V607" s="47"/>
      <c r="W607" s="47"/>
      <c r="X607" s="47"/>
      <c r="Y607" s="47"/>
      <c r="Z607" s="47"/>
      <c r="AA607" s="47"/>
      <c r="AB607" s="47"/>
      <c r="AC607" s="47"/>
      <c r="AD607" s="47"/>
      <c r="AE607" s="47"/>
      <c r="AF607" s="47"/>
      <c r="AG607" s="47"/>
      <c r="AH607" s="47"/>
      <c r="AI607" s="47"/>
    </row>
    <row r="608" spans="1:35">
      <c r="A608" s="47"/>
      <c r="B608" s="47"/>
      <c r="C608" s="47"/>
      <c r="D608" s="47"/>
      <c r="E608" s="47"/>
      <c r="F608" s="47"/>
      <c r="G608" s="47"/>
      <c r="H608" s="47"/>
      <c r="I608" s="47"/>
      <c r="J608" s="47"/>
      <c r="K608" s="47"/>
      <c r="L608" s="47"/>
      <c r="M608" s="47"/>
      <c r="N608" s="47"/>
      <c r="O608" s="47"/>
      <c r="P608" s="47"/>
      <c r="Q608" s="47"/>
      <c r="R608" s="47"/>
      <c r="S608" s="47"/>
      <c r="T608" s="47"/>
      <c r="U608" s="47"/>
      <c r="V608" s="47"/>
      <c r="W608" s="47"/>
      <c r="X608" s="47"/>
      <c r="Y608" s="47"/>
      <c r="Z608" s="47"/>
      <c r="AA608" s="47"/>
      <c r="AB608" s="47"/>
      <c r="AC608" s="47"/>
      <c r="AD608" s="47"/>
      <c r="AE608" s="47"/>
      <c r="AF608" s="47"/>
      <c r="AG608" s="47"/>
      <c r="AH608" s="47"/>
      <c r="AI608" s="47"/>
    </row>
    <row r="609" spans="1:35">
      <c r="A609" s="47"/>
      <c r="B609" s="47"/>
      <c r="C609" s="47"/>
      <c r="D609" s="47"/>
      <c r="E609" s="47"/>
      <c r="F609" s="47"/>
      <c r="G609" s="47"/>
      <c r="H609" s="47"/>
      <c r="I609" s="47"/>
      <c r="J609" s="47"/>
      <c r="K609" s="47"/>
      <c r="L609" s="47"/>
      <c r="M609" s="47"/>
      <c r="N609" s="47"/>
      <c r="O609" s="47"/>
      <c r="P609" s="47"/>
      <c r="Q609" s="47"/>
      <c r="R609" s="47"/>
      <c r="S609" s="47"/>
      <c r="T609" s="47"/>
      <c r="U609" s="47"/>
      <c r="V609" s="47"/>
      <c r="W609" s="47"/>
      <c r="X609" s="47"/>
      <c r="Y609" s="47"/>
      <c r="Z609" s="47"/>
      <c r="AA609" s="47"/>
      <c r="AB609" s="47"/>
      <c r="AC609" s="47"/>
      <c r="AD609" s="47"/>
      <c r="AE609" s="47"/>
      <c r="AF609" s="47"/>
      <c r="AG609" s="47"/>
      <c r="AH609" s="47"/>
      <c r="AI609" s="47"/>
    </row>
    <row r="610" spans="1:35">
      <c r="A610" s="47"/>
      <c r="B610" s="47"/>
      <c r="C610" s="47"/>
      <c r="D610" s="47"/>
      <c r="E610" s="47"/>
      <c r="F610" s="47"/>
      <c r="G610" s="47"/>
      <c r="H610" s="47"/>
      <c r="I610" s="47"/>
      <c r="J610" s="47"/>
      <c r="K610" s="47"/>
      <c r="L610" s="47"/>
      <c r="M610" s="47"/>
      <c r="N610" s="47"/>
      <c r="O610" s="47"/>
      <c r="P610" s="47"/>
      <c r="Q610" s="47"/>
      <c r="R610" s="47"/>
      <c r="S610" s="47"/>
      <c r="T610" s="47"/>
      <c r="U610" s="47"/>
      <c r="V610" s="47"/>
      <c r="W610" s="47"/>
      <c r="X610" s="47"/>
      <c r="Y610" s="47"/>
      <c r="Z610" s="47"/>
      <c r="AA610" s="47"/>
      <c r="AB610" s="47"/>
      <c r="AC610" s="47"/>
      <c r="AD610" s="47"/>
      <c r="AE610" s="47"/>
      <c r="AF610" s="47"/>
      <c r="AG610" s="47"/>
      <c r="AH610" s="47"/>
      <c r="AI610" s="47"/>
    </row>
    <row r="611" spans="1:35">
      <c r="A611" s="47"/>
      <c r="B611" s="47"/>
      <c r="C611" s="47"/>
      <c r="D611" s="47"/>
      <c r="E611" s="47"/>
      <c r="F611" s="47"/>
      <c r="G611" s="47"/>
      <c r="H611" s="47"/>
      <c r="I611" s="47"/>
      <c r="J611" s="47"/>
      <c r="K611" s="47"/>
      <c r="L611" s="47"/>
      <c r="M611" s="47"/>
      <c r="N611" s="47"/>
      <c r="O611" s="47"/>
      <c r="P611" s="47"/>
      <c r="Q611" s="47"/>
      <c r="R611" s="47"/>
      <c r="S611" s="47"/>
      <c r="T611" s="47"/>
      <c r="U611" s="47"/>
      <c r="V611" s="47"/>
      <c r="W611" s="47"/>
      <c r="X611" s="47"/>
      <c r="Y611" s="47"/>
      <c r="Z611" s="47"/>
      <c r="AA611" s="47"/>
      <c r="AB611" s="47"/>
      <c r="AC611" s="47"/>
      <c r="AD611" s="47"/>
      <c r="AE611" s="47"/>
      <c r="AF611" s="47"/>
      <c r="AG611" s="47"/>
      <c r="AH611" s="47"/>
      <c r="AI611" s="47"/>
    </row>
    <row r="612" spans="1:35">
      <c r="A612" s="47"/>
      <c r="B612" s="47"/>
      <c r="C612" s="47"/>
      <c r="D612" s="47"/>
      <c r="E612" s="47"/>
      <c r="F612" s="47"/>
      <c r="G612" s="47"/>
      <c r="H612" s="47"/>
      <c r="I612" s="47"/>
      <c r="J612" s="47"/>
      <c r="K612" s="47"/>
      <c r="L612" s="47"/>
      <c r="M612" s="47"/>
      <c r="N612" s="47"/>
      <c r="O612" s="47"/>
      <c r="P612" s="47"/>
      <c r="Q612" s="47"/>
      <c r="R612" s="47"/>
      <c r="S612" s="47"/>
      <c r="T612" s="47"/>
      <c r="U612" s="47"/>
      <c r="V612" s="47"/>
      <c r="W612" s="47"/>
      <c r="X612" s="47"/>
      <c r="Y612" s="47"/>
      <c r="Z612" s="47"/>
      <c r="AA612" s="47"/>
      <c r="AB612" s="47"/>
      <c r="AC612" s="47"/>
      <c r="AD612" s="47"/>
      <c r="AE612" s="47"/>
      <c r="AF612" s="47"/>
      <c r="AG612" s="47"/>
      <c r="AH612" s="47"/>
      <c r="AI612" s="47"/>
    </row>
    <row r="613" spans="1:35">
      <c r="A613" s="47"/>
      <c r="B613" s="47"/>
      <c r="C613" s="47"/>
      <c r="D613" s="47"/>
      <c r="E613" s="47"/>
      <c r="F613" s="47"/>
      <c r="G613" s="47"/>
      <c r="H613" s="47"/>
      <c r="I613" s="47"/>
      <c r="J613" s="47"/>
      <c r="K613" s="47"/>
      <c r="L613" s="47"/>
      <c r="M613" s="47"/>
      <c r="N613" s="47"/>
      <c r="O613" s="47"/>
      <c r="P613" s="47"/>
      <c r="Q613" s="47"/>
      <c r="R613" s="47"/>
      <c r="S613" s="47"/>
      <c r="T613" s="47"/>
      <c r="U613" s="47"/>
      <c r="V613" s="47"/>
      <c r="W613" s="47"/>
      <c r="X613" s="47"/>
      <c r="Y613" s="47"/>
      <c r="Z613" s="47"/>
      <c r="AA613" s="47"/>
      <c r="AB613" s="47"/>
      <c r="AC613" s="47"/>
      <c r="AD613" s="47"/>
      <c r="AE613" s="47"/>
      <c r="AF613" s="47"/>
      <c r="AG613" s="47"/>
      <c r="AH613" s="47"/>
      <c r="AI613" s="47"/>
    </row>
    <row r="614" spans="1:35">
      <c r="A614" s="47"/>
      <c r="B614" s="47"/>
      <c r="C614" s="47"/>
      <c r="D614" s="47"/>
      <c r="E614" s="47"/>
      <c r="F614" s="47"/>
      <c r="G614" s="47"/>
      <c r="H614" s="47"/>
      <c r="I614" s="47"/>
      <c r="J614" s="47"/>
      <c r="K614" s="47"/>
      <c r="L614" s="47"/>
      <c r="M614" s="47"/>
      <c r="N614" s="47"/>
      <c r="O614" s="47"/>
      <c r="P614" s="47"/>
      <c r="Q614" s="47"/>
      <c r="R614" s="47"/>
      <c r="S614" s="47"/>
      <c r="T614" s="47"/>
      <c r="U614" s="47"/>
      <c r="V614" s="47"/>
      <c r="W614" s="47"/>
      <c r="X614" s="47"/>
      <c r="Y614" s="47"/>
      <c r="Z614" s="47"/>
      <c r="AA614" s="47"/>
      <c r="AB614" s="47"/>
      <c r="AC614" s="47"/>
      <c r="AD614" s="47"/>
      <c r="AE614" s="47"/>
      <c r="AF614" s="47"/>
      <c r="AG614" s="47"/>
      <c r="AH614" s="47"/>
      <c r="AI614" s="47"/>
    </row>
    <row r="615" spans="1:35">
      <c r="A615" s="47"/>
      <c r="B615" s="47"/>
      <c r="C615" s="47"/>
      <c r="D615" s="47"/>
      <c r="E615" s="47"/>
      <c r="F615" s="47"/>
      <c r="G615" s="47"/>
      <c r="H615" s="47"/>
      <c r="I615" s="47"/>
      <c r="J615" s="47"/>
      <c r="K615" s="47"/>
      <c r="L615" s="47"/>
      <c r="M615" s="47"/>
      <c r="N615" s="47"/>
      <c r="O615" s="47"/>
      <c r="P615" s="47"/>
      <c r="Q615" s="47"/>
      <c r="R615" s="47"/>
      <c r="S615" s="47"/>
      <c r="T615" s="47"/>
      <c r="U615" s="47"/>
      <c r="V615" s="47"/>
      <c r="W615" s="47"/>
      <c r="X615" s="47"/>
      <c r="Y615" s="47"/>
      <c r="Z615" s="47"/>
      <c r="AA615" s="47"/>
      <c r="AB615" s="47"/>
      <c r="AC615" s="47"/>
      <c r="AD615" s="47"/>
      <c r="AE615" s="47"/>
      <c r="AF615" s="47"/>
      <c r="AG615" s="47"/>
      <c r="AH615" s="47"/>
      <c r="AI615" s="47"/>
    </row>
    <row r="616" spans="1:35">
      <c r="A616" s="47"/>
      <c r="B616" s="47"/>
      <c r="C616" s="47"/>
      <c r="D616" s="47"/>
      <c r="E616" s="47"/>
      <c r="F616" s="47"/>
      <c r="G616" s="47"/>
      <c r="H616" s="47"/>
      <c r="I616" s="47"/>
      <c r="J616" s="47"/>
      <c r="K616" s="47"/>
      <c r="L616" s="47"/>
      <c r="M616" s="47"/>
      <c r="N616" s="47"/>
      <c r="O616" s="47"/>
      <c r="P616" s="47"/>
      <c r="Q616" s="47"/>
      <c r="R616" s="47"/>
      <c r="S616" s="47"/>
      <c r="T616" s="47"/>
      <c r="U616" s="47"/>
      <c r="V616" s="47"/>
      <c r="W616" s="47"/>
      <c r="X616" s="47"/>
      <c r="Y616" s="47"/>
      <c r="Z616" s="47"/>
      <c r="AA616" s="47"/>
      <c r="AB616" s="47"/>
      <c r="AC616" s="47"/>
      <c r="AD616" s="47"/>
      <c r="AE616" s="47"/>
      <c r="AF616" s="47"/>
      <c r="AG616" s="47"/>
      <c r="AH616" s="47"/>
      <c r="AI616" s="47"/>
    </row>
    <row r="617" spans="1:35">
      <c r="A617" s="47"/>
      <c r="B617" s="47"/>
      <c r="C617" s="47"/>
      <c r="D617" s="47"/>
      <c r="E617" s="47"/>
      <c r="F617" s="47"/>
      <c r="G617" s="47"/>
      <c r="H617" s="47"/>
      <c r="I617" s="47"/>
      <c r="J617" s="47"/>
      <c r="K617" s="47"/>
      <c r="L617" s="47"/>
      <c r="M617" s="47"/>
      <c r="N617" s="47"/>
      <c r="O617" s="47"/>
      <c r="P617" s="47"/>
      <c r="Q617" s="47"/>
      <c r="R617" s="47"/>
      <c r="S617" s="47"/>
      <c r="T617" s="47"/>
      <c r="U617" s="47"/>
      <c r="V617" s="47"/>
      <c r="W617" s="47"/>
      <c r="X617" s="47"/>
      <c r="Y617" s="47"/>
      <c r="Z617" s="47"/>
      <c r="AA617" s="47"/>
      <c r="AB617" s="47"/>
      <c r="AC617" s="47"/>
      <c r="AD617" s="47"/>
      <c r="AE617" s="47"/>
      <c r="AF617" s="47"/>
      <c r="AG617" s="47"/>
      <c r="AH617" s="47"/>
      <c r="AI617" s="47"/>
    </row>
    <row r="618" spans="1:35">
      <c r="A618" s="47"/>
      <c r="B618" s="47"/>
      <c r="C618" s="47"/>
      <c r="D618" s="47"/>
      <c r="E618" s="47"/>
      <c r="F618" s="47"/>
      <c r="G618" s="47"/>
      <c r="H618" s="47"/>
      <c r="I618" s="47"/>
      <c r="J618" s="47"/>
      <c r="K618" s="47"/>
      <c r="L618" s="47"/>
      <c r="M618" s="47"/>
      <c r="N618" s="47"/>
      <c r="O618" s="47"/>
      <c r="P618" s="47"/>
      <c r="Q618" s="47"/>
      <c r="R618" s="47"/>
      <c r="S618" s="47"/>
      <c r="T618" s="47"/>
      <c r="U618" s="47"/>
      <c r="V618" s="47"/>
      <c r="W618" s="47"/>
      <c r="X618" s="47"/>
      <c r="Y618" s="47"/>
      <c r="Z618" s="47"/>
      <c r="AA618" s="47"/>
      <c r="AB618" s="47"/>
      <c r="AC618" s="47"/>
      <c r="AD618" s="47"/>
      <c r="AE618" s="47"/>
      <c r="AF618" s="47"/>
      <c r="AG618" s="47"/>
      <c r="AH618" s="47"/>
      <c r="AI618" s="47"/>
    </row>
    <row r="619" spans="1:35">
      <c r="A619" s="47"/>
      <c r="B619" s="47"/>
      <c r="C619" s="47"/>
      <c r="D619" s="47"/>
      <c r="E619" s="47"/>
      <c r="F619" s="47"/>
      <c r="G619" s="47"/>
      <c r="H619" s="47"/>
      <c r="I619" s="47"/>
      <c r="J619" s="47"/>
      <c r="K619" s="47"/>
      <c r="L619" s="47"/>
      <c r="M619" s="47"/>
      <c r="N619" s="47"/>
      <c r="O619" s="47"/>
      <c r="P619" s="47"/>
      <c r="Q619" s="47"/>
      <c r="R619" s="47"/>
      <c r="S619" s="47"/>
      <c r="T619" s="47"/>
      <c r="U619" s="47"/>
      <c r="V619" s="47"/>
      <c r="W619" s="47"/>
      <c r="X619" s="47"/>
      <c r="Y619" s="47"/>
      <c r="Z619" s="47"/>
      <c r="AA619" s="47"/>
      <c r="AB619" s="47"/>
      <c r="AC619" s="47"/>
      <c r="AD619" s="47"/>
      <c r="AE619" s="47"/>
      <c r="AF619" s="47"/>
      <c r="AG619" s="47"/>
      <c r="AH619" s="47"/>
      <c r="AI619" s="47"/>
    </row>
    <row r="620" spans="1:35">
      <c r="A620" s="47"/>
      <c r="B620" s="47"/>
      <c r="C620" s="47"/>
      <c r="D620" s="47"/>
      <c r="E620" s="47"/>
      <c r="F620" s="47"/>
      <c r="G620" s="47"/>
      <c r="H620" s="47"/>
      <c r="I620" s="47"/>
      <c r="J620" s="47"/>
      <c r="K620" s="47"/>
      <c r="L620" s="47"/>
      <c r="M620" s="47"/>
      <c r="N620" s="47"/>
      <c r="O620" s="47"/>
      <c r="P620" s="47"/>
      <c r="Q620" s="47"/>
      <c r="R620" s="47"/>
      <c r="S620" s="47"/>
      <c r="T620" s="47"/>
      <c r="U620" s="47"/>
      <c r="V620" s="47"/>
      <c r="W620" s="47"/>
      <c r="X620" s="47"/>
      <c r="Y620" s="47"/>
      <c r="Z620" s="47"/>
      <c r="AA620" s="47"/>
      <c r="AB620" s="47"/>
      <c r="AC620" s="47"/>
      <c r="AD620" s="47"/>
      <c r="AE620" s="47"/>
      <c r="AF620" s="47"/>
      <c r="AG620" s="47"/>
      <c r="AH620" s="47"/>
      <c r="AI620" s="47"/>
    </row>
    <row r="621" spans="1:35">
      <c r="A621" s="47"/>
      <c r="B621" s="47"/>
      <c r="C621" s="47"/>
      <c r="D621" s="47"/>
      <c r="E621" s="47"/>
      <c r="F621" s="47"/>
      <c r="G621" s="47"/>
      <c r="H621" s="47"/>
      <c r="I621" s="47"/>
      <c r="J621" s="47"/>
      <c r="K621" s="47"/>
      <c r="L621" s="47"/>
      <c r="M621" s="47"/>
      <c r="N621" s="47"/>
      <c r="O621" s="47"/>
      <c r="P621" s="47"/>
      <c r="Q621" s="47"/>
      <c r="R621" s="47"/>
      <c r="S621" s="47"/>
      <c r="T621" s="47"/>
      <c r="U621" s="47"/>
      <c r="V621" s="47"/>
      <c r="W621" s="47"/>
      <c r="X621" s="47"/>
      <c r="Y621" s="47"/>
      <c r="Z621" s="47"/>
      <c r="AA621" s="47"/>
      <c r="AB621" s="47"/>
      <c r="AC621" s="47"/>
      <c r="AD621" s="47"/>
      <c r="AE621" s="47"/>
      <c r="AF621" s="47"/>
      <c r="AG621" s="47"/>
      <c r="AH621" s="47"/>
      <c r="AI621" s="47"/>
    </row>
    <row r="622" spans="1:35">
      <c r="A622" s="47"/>
      <c r="B622" s="47"/>
      <c r="C622" s="47"/>
      <c r="D622" s="47"/>
      <c r="E622" s="47"/>
      <c r="F622" s="47"/>
      <c r="G622" s="47"/>
      <c r="H622" s="47"/>
      <c r="I622" s="47"/>
      <c r="J622" s="47"/>
      <c r="K622" s="47"/>
      <c r="L622" s="47"/>
      <c r="M622" s="47"/>
      <c r="N622" s="47"/>
      <c r="O622" s="47"/>
      <c r="P622" s="47"/>
      <c r="Q622" s="47"/>
      <c r="R622" s="47"/>
      <c r="S622" s="47"/>
      <c r="T622" s="47"/>
      <c r="U622" s="47"/>
      <c r="V622" s="47"/>
      <c r="W622" s="47"/>
      <c r="X622" s="47"/>
      <c r="Y622" s="47"/>
      <c r="Z622" s="47"/>
      <c r="AA622" s="47"/>
      <c r="AB622" s="47"/>
      <c r="AC622" s="47"/>
      <c r="AD622" s="47"/>
      <c r="AE622" s="47"/>
      <c r="AF622" s="47"/>
      <c r="AG622" s="47"/>
      <c r="AH622" s="47"/>
      <c r="AI622" s="47"/>
    </row>
    <row r="623" spans="1:35">
      <c r="A623" s="47"/>
      <c r="B623" s="47"/>
      <c r="C623" s="47"/>
      <c r="D623" s="47"/>
      <c r="E623" s="47"/>
      <c r="F623" s="47"/>
      <c r="G623" s="47"/>
      <c r="H623" s="47"/>
      <c r="I623" s="47"/>
      <c r="J623" s="47"/>
      <c r="K623" s="47"/>
      <c r="L623" s="47"/>
      <c r="M623" s="47"/>
      <c r="N623" s="47"/>
      <c r="O623" s="47"/>
      <c r="P623" s="47"/>
      <c r="Q623" s="47"/>
      <c r="R623" s="47"/>
      <c r="S623" s="47"/>
      <c r="T623" s="47"/>
      <c r="U623" s="47"/>
      <c r="V623" s="47"/>
      <c r="W623" s="47"/>
      <c r="X623" s="47"/>
      <c r="Y623" s="47"/>
      <c r="Z623" s="47"/>
      <c r="AA623" s="47"/>
      <c r="AB623" s="47"/>
      <c r="AC623" s="47"/>
      <c r="AD623" s="47"/>
      <c r="AE623" s="47"/>
      <c r="AF623" s="47"/>
      <c r="AG623" s="47"/>
      <c r="AH623" s="47"/>
      <c r="AI623" s="47"/>
    </row>
    <row r="624" spans="1:35">
      <c r="A624" s="47"/>
      <c r="B624" s="47"/>
      <c r="C624" s="47"/>
      <c r="D624" s="47"/>
      <c r="E624" s="47"/>
      <c r="F624" s="47"/>
      <c r="G624" s="47"/>
      <c r="H624" s="47"/>
      <c r="I624" s="47"/>
      <c r="J624" s="47"/>
      <c r="K624" s="47"/>
      <c r="L624" s="47"/>
      <c r="M624" s="47"/>
      <c r="N624" s="47"/>
      <c r="O624" s="47"/>
      <c r="P624" s="47"/>
      <c r="Q624" s="47"/>
      <c r="R624" s="47"/>
      <c r="S624" s="47"/>
      <c r="T624" s="47"/>
      <c r="U624" s="47"/>
      <c r="V624" s="47"/>
      <c r="W624" s="47"/>
      <c r="X624" s="47"/>
      <c r="Y624" s="47"/>
      <c r="Z624" s="47"/>
      <c r="AA624" s="47"/>
      <c r="AB624" s="47"/>
      <c r="AC624" s="47"/>
      <c r="AD624" s="47"/>
      <c r="AE624" s="47"/>
      <c r="AF624" s="47"/>
      <c r="AG624" s="47"/>
      <c r="AH624" s="47"/>
      <c r="AI624" s="47"/>
    </row>
    <row r="625" spans="1:35">
      <c r="A625" s="47"/>
      <c r="B625" s="47"/>
      <c r="C625" s="47"/>
      <c r="D625" s="47"/>
      <c r="E625" s="47"/>
      <c r="F625" s="47"/>
      <c r="G625" s="47"/>
      <c r="H625" s="47"/>
      <c r="I625" s="47"/>
      <c r="J625" s="47"/>
      <c r="K625" s="47"/>
      <c r="L625" s="47"/>
      <c r="M625" s="47"/>
      <c r="N625" s="47"/>
      <c r="O625" s="47"/>
      <c r="P625" s="47"/>
      <c r="Q625" s="47"/>
      <c r="R625" s="47"/>
      <c r="S625" s="47"/>
      <c r="T625" s="47"/>
      <c r="U625" s="47"/>
      <c r="V625" s="47"/>
      <c r="W625" s="47"/>
      <c r="X625" s="47"/>
      <c r="Y625" s="47"/>
      <c r="Z625" s="47"/>
      <c r="AA625" s="47"/>
      <c r="AB625" s="47"/>
      <c r="AC625" s="47"/>
      <c r="AD625" s="47"/>
      <c r="AE625" s="47"/>
      <c r="AF625" s="47"/>
      <c r="AG625" s="47"/>
      <c r="AH625" s="47"/>
      <c r="AI625" s="47"/>
    </row>
    <row r="626" spans="1:35">
      <c r="A626" s="47"/>
      <c r="B626" s="47"/>
      <c r="C626" s="47"/>
      <c r="D626" s="47"/>
      <c r="E626" s="47"/>
      <c r="F626" s="47"/>
      <c r="G626" s="47"/>
      <c r="H626" s="47"/>
      <c r="I626" s="47"/>
      <c r="J626" s="47"/>
      <c r="K626" s="47"/>
      <c r="L626" s="47"/>
      <c r="M626" s="47"/>
      <c r="N626" s="47"/>
      <c r="O626" s="47"/>
      <c r="P626" s="47"/>
      <c r="Q626" s="47"/>
      <c r="R626" s="47"/>
      <c r="S626" s="47"/>
      <c r="T626" s="47"/>
      <c r="U626" s="47"/>
      <c r="V626" s="47"/>
      <c r="W626" s="47"/>
      <c r="X626" s="47"/>
      <c r="Y626" s="47"/>
      <c r="Z626" s="47"/>
      <c r="AA626" s="47"/>
      <c r="AB626" s="47"/>
      <c r="AC626" s="47"/>
      <c r="AD626" s="47"/>
      <c r="AE626" s="47"/>
      <c r="AF626" s="47"/>
      <c r="AG626" s="47"/>
      <c r="AH626" s="47"/>
      <c r="AI626" s="47"/>
    </row>
    <row r="627" spans="1:35">
      <c r="A627" s="47"/>
      <c r="B627" s="47"/>
      <c r="C627" s="47"/>
      <c r="D627" s="47"/>
      <c r="E627" s="47"/>
      <c r="F627" s="47"/>
      <c r="G627" s="47"/>
      <c r="H627" s="47"/>
      <c r="I627" s="47"/>
      <c r="J627" s="47"/>
      <c r="K627" s="47"/>
      <c r="L627" s="47"/>
      <c r="M627" s="47"/>
      <c r="N627" s="47"/>
      <c r="O627" s="47"/>
      <c r="P627" s="47"/>
      <c r="Q627" s="47"/>
      <c r="R627" s="47"/>
      <c r="S627" s="47"/>
      <c r="T627" s="47"/>
      <c r="U627" s="47"/>
      <c r="V627" s="47"/>
      <c r="W627" s="47"/>
      <c r="X627" s="47"/>
      <c r="Y627" s="47"/>
      <c r="Z627" s="47"/>
      <c r="AA627" s="47"/>
      <c r="AB627" s="47"/>
      <c r="AC627" s="47"/>
      <c r="AD627" s="47"/>
      <c r="AE627" s="47"/>
      <c r="AF627" s="47"/>
      <c r="AG627" s="47"/>
      <c r="AH627" s="47"/>
      <c r="AI627" s="47"/>
    </row>
    <row r="628" spans="1:35">
      <c r="A628" s="47"/>
      <c r="B628" s="47"/>
      <c r="C628" s="47"/>
      <c r="D628" s="47"/>
      <c r="E628" s="47"/>
      <c r="F628" s="47"/>
      <c r="G628" s="47"/>
      <c r="H628" s="47"/>
      <c r="I628" s="47"/>
      <c r="J628" s="47"/>
      <c r="K628" s="47"/>
      <c r="L628" s="47"/>
      <c r="M628" s="47"/>
      <c r="N628" s="47"/>
      <c r="O628" s="47"/>
      <c r="P628" s="47"/>
      <c r="Q628" s="47"/>
      <c r="R628" s="47"/>
      <c r="S628" s="47"/>
      <c r="T628" s="47"/>
      <c r="U628" s="47"/>
      <c r="V628" s="47"/>
      <c r="W628" s="47"/>
      <c r="X628" s="47"/>
      <c r="Y628" s="47"/>
      <c r="Z628" s="47"/>
      <c r="AA628" s="47"/>
      <c r="AB628" s="47"/>
      <c r="AC628" s="47"/>
      <c r="AD628" s="47"/>
      <c r="AE628" s="47"/>
      <c r="AF628" s="47"/>
      <c r="AG628" s="47"/>
      <c r="AH628" s="47"/>
      <c r="AI628" s="47"/>
    </row>
    <row r="629" spans="1:35">
      <c r="A629" s="47"/>
      <c r="B629" s="47"/>
      <c r="C629" s="47"/>
      <c r="D629" s="47"/>
      <c r="E629" s="47"/>
      <c r="F629" s="47"/>
      <c r="G629" s="47"/>
      <c r="H629" s="47"/>
      <c r="I629" s="47"/>
      <c r="J629" s="47"/>
      <c r="K629" s="47"/>
      <c r="L629" s="47"/>
      <c r="M629" s="47"/>
      <c r="N629" s="47"/>
      <c r="O629" s="47"/>
      <c r="P629" s="47"/>
      <c r="Q629" s="47"/>
      <c r="R629" s="47"/>
      <c r="S629" s="47"/>
      <c r="T629" s="47"/>
      <c r="U629" s="47"/>
      <c r="V629" s="47"/>
      <c r="W629" s="47"/>
      <c r="X629" s="47"/>
      <c r="Y629" s="47"/>
      <c r="Z629" s="47"/>
      <c r="AA629" s="47"/>
      <c r="AB629" s="47"/>
      <c r="AC629" s="47"/>
      <c r="AD629" s="47"/>
      <c r="AE629" s="47"/>
      <c r="AF629" s="47"/>
      <c r="AG629" s="47"/>
      <c r="AH629" s="47"/>
      <c r="AI629" s="47"/>
    </row>
    <row r="630" spans="1:35">
      <c r="A630" s="47"/>
      <c r="B630" s="47"/>
      <c r="C630" s="47"/>
      <c r="D630" s="47"/>
      <c r="E630" s="47"/>
      <c r="F630" s="47"/>
      <c r="G630" s="47"/>
      <c r="H630" s="47"/>
      <c r="I630" s="47"/>
      <c r="J630" s="47"/>
      <c r="K630" s="47"/>
      <c r="L630" s="47"/>
      <c r="M630" s="47"/>
      <c r="N630" s="47"/>
      <c r="O630" s="47"/>
      <c r="P630" s="47"/>
      <c r="Q630" s="47"/>
      <c r="R630" s="47"/>
      <c r="S630" s="47"/>
      <c r="T630" s="47"/>
      <c r="U630" s="47"/>
      <c r="V630" s="47"/>
      <c r="W630" s="47"/>
      <c r="X630" s="47"/>
      <c r="Y630" s="47"/>
      <c r="Z630" s="47"/>
      <c r="AA630" s="47"/>
      <c r="AB630" s="47"/>
      <c r="AC630" s="47"/>
      <c r="AD630" s="47"/>
      <c r="AE630" s="47"/>
      <c r="AF630" s="47"/>
      <c r="AG630" s="47"/>
      <c r="AH630" s="47"/>
      <c r="AI630" s="47"/>
    </row>
    <row r="631" spans="1:35">
      <c r="A631" s="47"/>
      <c r="B631" s="47"/>
      <c r="C631" s="47"/>
      <c r="D631" s="47"/>
      <c r="E631" s="47"/>
      <c r="F631" s="47"/>
      <c r="G631" s="47"/>
      <c r="H631" s="47"/>
      <c r="I631" s="47"/>
      <c r="J631" s="47"/>
      <c r="K631" s="47"/>
      <c r="L631" s="47"/>
      <c r="M631" s="47"/>
      <c r="N631" s="47"/>
      <c r="O631" s="47"/>
      <c r="P631" s="47"/>
      <c r="Q631" s="47"/>
      <c r="R631" s="47"/>
      <c r="S631" s="47"/>
      <c r="T631" s="47"/>
      <c r="U631" s="47"/>
      <c r="V631" s="47"/>
      <c r="W631" s="47"/>
      <c r="X631" s="47"/>
      <c r="Y631" s="47"/>
      <c r="Z631" s="47"/>
      <c r="AA631" s="47"/>
      <c r="AB631" s="47"/>
      <c r="AC631" s="47"/>
      <c r="AD631" s="47"/>
      <c r="AE631" s="47"/>
      <c r="AF631" s="47"/>
      <c r="AG631" s="47"/>
      <c r="AH631" s="47"/>
      <c r="AI631" s="47"/>
    </row>
    <row r="632" spans="1:35">
      <c r="A632" s="47"/>
      <c r="B632" s="47"/>
      <c r="C632" s="47"/>
      <c r="D632" s="47"/>
      <c r="E632" s="47"/>
      <c r="F632" s="47"/>
      <c r="G632" s="47"/>
      <c r="H632" s="47"/>
      <c r="I632" s="47"/>
      <c r="J632" s="47"/>
      <c r="K632" s="47"/>
      <c r="L632" s="47"/>
      <c r="M632" s="47"/>
      <c r="N632" s="47"/>
      <c r="O632" s="47"/>
      <c r="P632" s="47"/>
      <c r="Q632" s="47"/>
      <c r="R632" s="47"/>
      <c r="S632" s="47"/>
      <c r="T632" s="47"/>
      <c r="U632" s="47"/>
      <c r="V632" s="47"/>
      <c r="W632" s="47"/>
      <c r="X632" s="47"/>
      <c r="Y632" s="47"/>
      <c r="Z632" s="47"/>
      <c r="AA632" s="47"/>
      <c r="AB632" s="47"/>
      <c r="AC632" s="47"/>
      <c r="AD632" s="47"/>
      <c r="AE632" s="47"/>
      <c r="AF632" s="47"/>
      <c r="AG632" s="47"/>
      <c r="AH632" s="47"/>
      <c r="AI632" s="47"/>
    </row>
    <row r="633" spans="1:35">
      <c r="A633" s="47"/>
      <c r="B633" s="47"/>
      <c r="C633" s="47"/>
      <c r="D633" s="47"/>
      <c r="E633" s="47"/>
      <c r="F633" s="47"/>
      <c r="G633" s="47"/>
      <c r="H633" s="47"/>
      <c r="I633" s="47"/>
      <c r="J633" s="47"/>
      <c r="K633" s="47"/>
      <c r="L633" s="47"/>
      <c r="M633" s="47"/>
      <c r="N633" s="47"/>
      <c r="O633" s="47"/>
      <c r="P633" s="47"/>
      <c r="Q633" s="47"/>
      <c r="R633" s="47"/>
      <c r="S633" s="47"/>
      <c r="T633" s="47"/>
      <c r="U633" s="47"/>
      <c r="V633" s="47"/>
      <c r="W633" s="47"/>
      <c r="X633" s="47"/>
      <c r="Y633" s="47"/>
      <c r="Z633" s="47"/>
      <c r="AA633" s="47"/>
      <c r="AB633" s="47"/>
      <c r="AC633" s="47"/>
      <c r="AD633" s="47"/>
      <c r="AE633" s="47"/>
      <c r="AF633" s="47"/>
      <c r="AG633" s="47"/>
      <c r="AH633" s="47"/>
      <c r="AI633" s="47"/>
    </row>
    <row r="634" spans="1:35">
      <c r="A634" s="47"/>
      <c r="B634" s="47"/>
      <c r="C634" s="47"/>
      <c r="D634" s="47"/>
      <c r="E634" s="47"/>
      <c r="F634" s="47"/>
      <c r="G634" s="47"/>
      <c r="H634" s="47"/>
      <c r="I634" s="47"/>
      <c r="J634" s="47"/>
      <c r="K634" s="47"/>
      <c r="L634" s="47"/>
      <c r="M634" s="47"/>
      <c r="N634" s="47"/>
      <c r="O634" s="47"/>
      <c r="P634" s="47"/>
      <c r="Q634" s="47"/>
      <c r="R634" s="47"/>
      <c r="S634" s="47"/>
      <c r="T634" s="47"/>
      <c r="U634" s="47"/>
      <c r="V634" s="47"/>
      <c r="W634" s="47"/>
      <c r="X634" s="47"/>
      <c r="Y634" s="47"/>
      <c r="Z634" s="47"/>
      <c r="AA634" s="47"/>
      <c r="AB634" s="47"/>
      <c r="AC634" s="47"/>
      <c r="AD634" s="47"/>
      <c r="AE634" s="47"/>
      <c r="AF634" s="47"/>
      <c r="AG634" s="47"/>
      <c r="AH634" s="47"/>
      <c r="AI634" s="47"/>
    </row>
    <row r="635" spans="1:35">
      <c r="A635" s="47"/>
      <c r="B635" s="47"/>
      <c r="C635" s="47"/>
      <c r="D635" s="47"/>
      <c r="E635" s="47"/>
      <c r="F635" s="47"/>
      <c r="G635" s="47"/>
      <c r="H635" s="47"/>
      <c r="I635" s="47"/>
      <c r="J635" s="47"/>
      <c r="K635" s="47"/>
      <c r="L635" s="47"/>
      <c r="M635" s="47"/>
      <c r="N635" s="47"/>
      <c r="O635" s="47"/>
      <c r="P635" s="47"/>
      <c r="Q635" s="47"/>
      <c r="R635" s="47"/>
      <c r="S635" s="47"/>
      <c r="T635" s="47"/>
      <c r="U635" s="47"/>
      <c r="V635" s="47"/>
      <c r="W635" s="47"/>
      <c r="X635" s="47"/>
      <c r="Y635" s="47"/>
      <c r="Z635" s="47"/>
      <c r="AA635" s="47"/>
      <c r="AB635" s="47"/>
      <c r="AC635" s="47"/>
      <c r="AD635" s="47"/>
      <c r="AE635" s="47"/>
      <c r="AF635" s="47"/>
      <c r="AG635" s="47"/>
      <c r="AH635" s="47"/>
      <c r="AI635" s="47"/>
    </row>
    <row r="636" spans="1:35">
      <c r="A636" s="47"/>
      <c r="B636" s="47"/>
      <c r="C636" s="47"/>
      <c r="D636" s="47"/>
      <c r="E636" s="47"/>
      <c r="F636" s="47"/>
      <c r="G636" s="47"/>
      <c r="H636" s="47"/>
      <c r="I636" s="47"/>
      <c r="J636" s="47"/>
      <c r="K636" s="47"/>
      <c r="L636" s="47"/>
      <c r="M636" s="47"/>
      <c r="N636" s="47"/>
      <c r="O636" s="47"/>
      <c r="P636" s="47"/>
      <c r="Q636" s="47"/>
      <c r="R636" s="47"/>
      <c r="S636" s="47"/>
      <c r="T636" s="47"/>
      <c r="U636" s="47"/>
      <c r="V636" s="47"/>
      <c r="W636" s="47"/>
      <c r="X636" s="47"/>
      <c r="Y636" s="47"/>
      <c r="Z636" s="47"/>
      <c r="AA636" s="47"/>
      <c r="AB636" s="47"/>
      <c r="AC636" s="47"/>
      <c r="AD636" s="47"/>
      <c r="AE636" s="47"/>
      <c r="AF636" s="47"/>
      <c r="AG636" s="47"/>
      <c r="AH636" s="47"/>
      <c r="AI636" s="47"/>
    </row>
    <row r="637" spans="1:35">
      <c r="A637" s="47"/>
      <c r="B637" s="47"/>
      <c r="C637" s="47"/>
      <c r="D637" s="47"/>
      <c r="E637" s="47"/>
      <c r="F637" s="47"/>
      <c r="G637" s="47"/>
      <c r="H637" s="47"/>
      <c r="I637" s="47"/>
      <c r="J637" s="47"/>
      <c r="K637" s="47"/>
      <c r="L637" s="47"/>
      <c r="M637" s="47"/>
      <c r="N637" s="47"/>
      <c r="O637" s="47"/>
      <c r="P637" s="47"/>
      <c r="Q637" s="47"/>
      <c r="R637" s="47"/>
      <c r="S637" s="47"/>
      <c r="T637" s="47"/>
      <c r="U637" s="47"/>
      <c r="V637" s="47"/>
      <c r="W637" s="47"/>
      <c r="X637" s="47"/>
      <c r="Y637" s="47"/>
      <c r="Z637" s="47"/>
      <c r="AA637" s="47"/>
      <c r="AB637" s="47"/>
      <c r="AC637" s="47"/>
      <c r="AD637" s="47"/>
      <c r="AE637" s="47"/>
      <c r="AF637" s="47"/>
      <c r="AG637" s="47"/>
      <c r="AH637" s="47"/>
      <c r="AI637" s="47"/>
    </row>
    <row r="638" spans="1:35">
      <c r="A638" s="47"/>
      <c r="B638" s="47"/>
      <c r="C638" s="47"/>
      <c r="D638" s="47"/>
      <c r="E638" s="47"/>
      <c r="F638" s="47"/>
      <c r="G638" s="47"/>
      <c r="H638" s="47"/>
      <c r="I638" s="47"/>
      <c r="J638" s="47"/>
      <c r="K638" s="47"/>
      <c r="L638" s="47"/>
      <c r="M638" s="47"/>
      <c r="N638" s="47"/>
      <c r="O638" s="47"/>
      <c r="P638" s="47"/>
      <c r="Q638" s="47"/>
      <c r="R638" s="47"/>
      <c r="S638" s="47"/>
      <c r="T638" s="47"/>
      <c r="U638" s="47"/>
      <c r="V638" s="47"/>
      <c r="W638" s="47"/>
      <c r="X638" s="47"/>
      <c r="Y638" s="47"/>
      <c r="Z638" s="47"/>
      <c r="AA638" s="47"/>
      <c r="AB638" s="47"/>
      <c r="AC638" s="47"/>
      <c r="AD638" s="47"/>
      <c r="AE638" s="47"/>
      <c r="AF638" s="47"/>
      <c r="AG638" s="47"/>
      <c r="AH638" s="47"/>
      <c r="AI638" s="47"/>
    </row>
    <row r="639" spans="1:35">
      <c r="A639" s="47"/>
      <c r="B639" s="47"/>
      <c r="C639" s="47"/>
      <c r="D639" s="47"/>
      <c r="E639" s="47"/>
      <c r="F639" s="47"/>
      <c r="G639" s="47"/>
      <c r="H639" s="47"/>
      <c r="I639" s="47"/>
      <c r="J639" s="47"/>
      <c r="K639" s="47"/>
      <c r="L639" s="47"/>
      <c r="M639" s="47"/>
      <c r="N639" s="47"/>
      <c r="O639" s="47"/>
      <c r="P639" s="47"/>
      <c r="Q639" s="47"/>
      <c r="R639" s="47"/>
      <c r="S639" s="47"/>
      <c r="T639" s="47"/>
      <c r="U639" s="47"/>
      <c r="V639" s="47"/>
      <c r="W639" s="47"/>
      <c r="X639" s="47"/>
      <c r="Y639" s="47"/>
      <c r="Z639" s="47"/>
      <c r="AA639" s="47"/>
      <c r="AB639" s="47"/>
      <c r="AC639" s="47"/>
      <c r="AD639" s="47"/>
      <c r="AE639" s="47"/>
      <c r="AF639" s="47"/>
      <c r="AG639" s="47"/>
      <c r="AH639" s="47"/>
      <c r="AI639" s="47"/>
    </row>
    <row r="640" spans="1:35">
      <c r="A640" s="47"/>
      <c r="B640" s="47"/>
      <c r="C640" s="47"/>
      <c r="D640" s="47"/>
      <c r="E640" s="47"/>
      <c r="F640" s="47"/>
      <c r="G640" s="47"/>
      <c r="H640" s="47"/>
      <c r="I640" s="47"/>
      <c r="J640" s="47"/>
      <c r="K640" s="47"/>
      <c r="L640" s="47"/>
      <c r="M640" s="47"/>
      <c r="N640" s="47"/>
      <c r="O640" s="47"/>
      <c r="P640" s="47"/>
      <c r="Q640" s="47"/>
      <c r="R640" s="47"/>
      <c r="S640" s="47"/>
      <c r="T640" s="47"/>
      <c r="U640" s="47"/>
      <c r="V640" s="47"/>
      <c r="W640" s="47"/>
      <c r="X640" s="47"/>
      <c r="Y640" s="47"/>
      <c r="Z640" s="47"/>
      <c r="AA640" s="47"/>
      <c r="AB640" s="47"/>
      <c r="AC640" s="47"/>
      <c r="AD640" s="47"/>
      <c r="AE640" s="47"/>
      <c r="AF640" s="47"/>
      <c r="AG640" s="47"/>
      <c r="AH640" s="47"/>
      <c r="AI640" s="47"/>
    </row>
    <row r="641" spans="1:35">
      <c r="A641" s="47"/>
      <c r="B641" s="47"/>
      <c r="C641" s="47"/>
      <c r="D641" s="47"/>
      <c r="E641" s="47"/>
      <c r="F641" s="47"/>
      <c r="G641" s="47"/>
      <c r="H641" s="47"/>
      <c r="I641" s="47"/>
      <c r="J641" s="47"/>
      <c r="K641" s="47"/>
      <c r="L641" s="47"/>
      <c r="M641" s="47"/>
      <c r="N641" s="47"/>
      <c r="O641" s="47"/>
      <c r="P641" s="47"/>
      <c r="Q641" s="47"/>
      <c r="R641" s="47"/>
      <c r="S641" s="47"/>
      <c r="T641" s="47"/>
      <c r="U641" s="47"/>
      <c r="V641" s="47"/>
      <c r="W641" s="47"/>
      <c r="X641" s="47"/>
      <c r="Y641" s="47"/>
      <c r="Z641" s="47"/>
      <c r="AA641" s="47"/>
      <c r="AB641" s="47"/>
      <c r="AC641" s="47"/>
      <c r="AD641" s="47"/>
      <c r="AE641" s="47"/>
      <c r="AF641" s="47"/>
      <c r="AG641" s="47"/>
      <c r="AH641" s="47"/>
      <c r="AI641" s="47"/>
    </row>
    <row r="642" spans="1:35">
      <c r="A642" s="47"/>
      <c r="B642" s="47"/>
      <c r="C642" s="47"/>
      <c r="D642" s="47"/>
      <c r="E642" s="47"/>
      <c r="F642" s="47"/>
      <c r="G642" s="47"/>
      <c r="H642" s="47"/>
      <c r="I642" s="47"/>
      <c r="J642" s="47"/>
      <c r="K642" s="47"/>
      <c r="L642" s="47"/>
      <c r="M642" s="47"/>
      <c r="N642" s="47"/>
      <c r="O642" s="47"/>
      <c r="P642" s="47"/>
      <c r="Q642" s="47"/>
      <c r="R642" s="47"/>
      <c r="S642" s="47"/>
      <c r="T642" s="47"/>
      <c r="U642" s="47"/>
      <c r="V642" s="47"/>
      <c r="W642" s="47"/>
      <c r="X642" s="47"/>
      <c r="Y642" s="47"/>
      <c r="Z642" s="47"/>
      <c r="AA642" s="47"/>
      <c r="AB642" s="47"/>
      <c r="AC642" s="47"/>
      <c r="AD642" s="47"/>
      <c r="AE642" s="47"/>
      <c r="AF642" s="47"/>
      <c r="AG642" s="47"/>
      <c r="AH642" s="47"/>
      <c r="AI642" s="47"/>
    </row>
    <row r="643" spans="1:35">
      <c r="A643" s="47"/>
      <c r="B643" s="47"/>
      <c r="C643" s="47"/>
      <c r="D643" s="47"/>
      <c r="E643" s="47"/>
      <c r="F643" s="47"/>
      <c r="G643" s="47"/>
      <c r="H643" s="47"/>
      <c r="I643" s="47"/>
      <c r="J643" s="47"/>
      <c r="K643" s="47"/>
      <c r="L643" s="47"/>
      <c r="M643" s="47"/>
      <c r="N643" s="47"/>
      <c r="O643" s="47"/>
      <c r="P643" s="47"/>
      <c r="Q643" s="47"/>
      <c r="R643" s="47"/>
      <c r="S643" s="47"/>
      <c r="T643" s="47"/>
      <c r="U643" s="47"/>
      <c r="V643" s="47"/>
      <c r="W643" s="47"/>
      <c r="X643" s="47"/>
      <c r="Y643" s="47"/>
      <c r="Z643" s="47"/>
      <c r="AA643" s="47"/>
      <c r="AB643" s="47"/>
      <c r="AC643" s="47"/>
      <c r="AD643" s="47"/>
      <c r="AE643" s="47"/>
      <c r="AF643" s="47"/>
      <c r="AG643" s="47"/>
      <c r="AH643" s="47"/>
      <c r="AI643" s="47"/>
    </row>
    <row r="644" spans="1:35">
      <c r="A644" s="47"/>
      <c r="B644" s="47"/>
      <c r="C644" s="47"/>
      <c r="D644" s="47"/>
      <c r="E644" s="47"/>
      <c r="F644" s="47"/>
      <c r="G644" s="47"/>
      <c r="H644" s="47"/>
      <c r="I644" s="47"/>
      <c r="J644" s="47"/>
      <c r="K644" s="47"/>
      <c r="L644" s="47"/>
      <c r="M644" s="47"/>
      <c r="N644" s="47"/>
      <c r="O644" s="47"/>
      <c r="P644" s="47"/>
      <c r="Q644" s="47"/>
      <c r="R644" s="47"/>
      <c r="S644" s="47"/>
      <c r="T644" s="47"/>
      <c r="U644" s="47"/>
      <c r="V644" s="47"/>
      <c r="W644" s="47"/>
      <c r="X644" s="47"/>
      <c r="Y644" s="47"/>
      <c r="Z644" s="47"/>
      <c r="AA644" s="47"/>
      <c r="AB644" s="47"/>
      <c r="AC644" s="47"/>
      <c r="AD644" s="47"/>
      <c r="AE644" s="47"/>
      <c r="AF644" s="47"/>
      <c r="AG644" s="47"/>
      <c r="AH644" s="47"/>
      <c r="AI644" s="47"/>
    </row>
    <row r="645" spans="1:35">
      <c r="A645" s="47"/>
      <c r="B645" s="47"/>
      <c r="C645" s="47"/>
      <c r="D645" s="47"/>
      <c r="E645" s="47"/>
      <c r="F645" s="47"/>
      <c r="G645" s="47"/>
      <c r="H645" s="47"/>
      <c r="I645" s="47"/>
      <c r="J645" s="47"/>
      <c r="K645" s="47"/>
      <c r="L645" s="47"/>
      <c r="M645" s="47"/>
      <c r="N645" s="47"/>
      <c r="O645" s="47"/>
      <c r="P645" s="47"/>
      <c r="Q645" s="47"/>
      <c r="R645" s="47"/>
      <c r="S645" s="47"/>
      <c r="T645" s="47"/>
      <c r="U645" s="47"/>
      <c r="V645" s="47"/>
      <c r="W645" s="47"/>
      <c r="X645" s="47"/>
      <c r="Y645" s="47"/>
      <c r="Z645" s="47"/>
      <c r="AA645" s="47"/>
      <c r="AB645" s="47"/>
      <c r="AC645" s="47"/>
      <c r="AD645" s="47"/>
      <c r="AE645" s="47"/>
      <c r="AF645" s="47"/>
      <c r="AG645" s="47"/>
      <c r="AH645" s="47"/>
      <c r="AI645" s="47"/>
    </row>
    <row r="646" spans="1:35">
      <c r="A646" s="47"/>
      <c r="B646" s="47"/>
      <c r="C646" s="47"/>
      <c r="D646" s="47"/>
      <c r="E646" s="47"/>
      <c r="F646" s="47"/>
      <c r="G646" s="47"/>
      <c r="H646" s="47"/>
      <c r="I646" s="47"/>
      <c r="J646" s="47"/>
      <c r="K646" s="47"/>
      <c r="L646" s="47"/>
      <c r="M646" s="47"/>
      <c r="N646" s="47"/>
      <c r="O646" s="47"/>
      <c r="P646" s="47"/>
      <c r="Q646" s="47"/>
      <c r="R646" s="47"/>
      <c r="S646" s="47"/>
      <c r="T646" s="47"/>
      <c r="U646" s="47"/>
      <c r="V646" s="47"/>
      <c r="W646" s="47"/>
      <c r="X646" s="47"/>
      <c r="Y646" s="47"/>
      <c r="Z646" s="47"/>
      <c r="AA646" s="47"/>
      <c r="AB646" s="47"/>
      <c r="AC646" s="47"/>
      <c r="AD646" s="47"/>
      <c r="AE646" s="47"/>
      <c r="AF646" s="47"/>
      <c r="AG646" s="47"/>
      <c r="AH646" s="47"/>
      <c r="AI646" s="47"/>
    </row>
    <row r="647" spans="1:35">
      <c r="A647" s="47"/>
      <c r="B647" s="47"/>
      <c r="C647" s="47"/>
      <c r="D647" s="47"/>
      <c r="E647" s="47"/>
      <c r="F647" s="47"/>
      <c r="G647" s="47"/>
      <c r="H647" s="47"/>
      <c r="I647" s="47"/>
      <c r="J647" s="47"/>
      <c r="K647" s="47"/>
      <c r="L647" s="47"/>
      <c r="M647" s="47"/>
      <c r="N647" s="47"/>
      <c r="O647" s="47"/>
      <c r="P647" s="47"/>
      <c r="Q647" s="47"/>
      <c r="R647" s="47"/>
      <c r="S647" s="47"/>
      <c r="T647" s="47"/>
      <c r="U647" s="47"/>
      <c r="V647" s="47"/>
      <c r="W647" s="47"/>
      <c r="X647" s="47"/>
      <c r="Y647" s="47"/>
      <c r="Z647" s="47"/>
      <c r="AA647" s="47"/>
      <c r="AB647" s="47"/>
      <c r="AC647" s="47"/>
      <c r="AD647" s="47"/>
      <c r="AE647" s="47"/>
      <c r="AF647" s="47"/>
      <c r="AG647" s="47"/>
      <c r="AH647" s="47"/>
      <c r="AI647" s="47"/>
    </row>
    <row r="648" spans="1:35">
      <c r="A648" s="47"/>
      <c r="B648" s="47"/>
      <c r="C648" s="47"/>
      <c r="D648" s="47"/>
      <c r="E648" s="47"/>
      <c r="F648" s="47"/>
      <c r="G648" s="47"/>
      <c r="H648" s="47"/>
      <c r="I648" s="47"/>
      <c r="J648" s="47"/>
      <c r="K648" s="47"/>
      <c r="L648" s="47"/>
      <c r="M648" s="47"/>
      <c r="N648" s="47"/>
      <c r="O648" s="47"/>
      <c r="P648" s="47"/>
      <c r="Q648" s="47"/>
      <c r="R648" s="47"/>
      <c r="S648" s="47"/>
      <c r="T648" s="47"/>
      <c r="U648" s="47"/>
      <c r="V648" s="47"/>
      <c r="W648" s="47"/>
      <c r="X648" s="47"/>
      <c r="Y648" s="47"/>
      <c r="Z648" s="47"/>
      <c r="AA648" s="47"/>
      <c r="AB648" s="47"/>
      <c r="AC648" s="47"/>
      <c r="AD648" s="47"/>
      <c r="AE648" s="47"/>
      <c r="AF648" s="47"/>
      <c r="AG648" s="47"/>
      <c r="AH648" s="47"/>
      <c r="AI648" s="47"/>
    </row>
    <row r="649" spans="1:35">
      <c r="A649" s="47"/>
      <c r="B649" s="47"/>
      <c r="C649" s="47"/>
      <c r="D649" s="47"/>
      <c r="E649" s="47"/>
      <c r="F649" s="47"/>
      <c r="G649" s="47"/>
      <c r="H649" s="47"/>
      <c r="I649" s="47"/>
      <c r="J649" s="47"/>
      <c r="K649" s="47"/>
      <c r="L649" s="47"/>
      <c r="M649" s="47"/>
      <c r="N649" s="47"/>
      <c r="O649" s="47"/>
      <c r="P649" s="47"/>
      <c r="Q649" s="47"/>
      <c r="R649" s="47"/>
      <c r="S649" s="47"/>
      <c r="T649" s="47"/>
      <c r="U649" s="47"/>
      <c r="V649" s="47"/>
      <c r="W649" s="47"/>
      <c r="X649" s="47"/>
      <c r="Y649" s="47"/>
      <c r="Z649" s="47"/>
      <c r="AA649" s="47"/>
      <c r="AB649" s="47"/>
      <c r="AC649" s="47"/>
      <c r="AD649" s="47"/>
      <c r="AE649" s="47"/>
      <c r="AF649" s="47"/>
      <c r="AG649" s="47"/>
      <c r="AH649" s="47"/>
      <c r="AI649" s="47"/>
    </row>
    <row r="650" spans="1:35">
      <c r="A650" s="47"/>
      <c r="B650" s="47"/>
      <c r="C650" s="47"/>
      <c r="D650" s="47"/>
      <c r="E650" s="47"/>
      <c r="F650" s="47"/>
      <c r="G650" s="47"/>
      <c r="H650" s="47"/>
      <c r="I650" s="47"/>
      <c r="J650" s="47"/>
      <c r="K650" s="47"/>
      <c r="L650" s="47"/>
      <c r="M650" s="47"/>
      <c r="N650" s="47"/>
      <c r="O650" s="47"/>
      <c r="P650" s="47"/>
      <c r="Q650" s="47"/>
      <c r="R650" s="47"/>
      <c r="S650" s="47"/>
      <c r="T650" s="47"/>
      <c r="U650" s="47"/>
      <c r="V650" s="47"/>
      <c r="W650" s="47"/>
      <c r="X650" s="47"/>
      <c r="Y650" s="47"/>
      <c r="Z650" s="47"/>
      <c r="AA650" s="47"/>
      <c r="AB650" s="47"/>
      <c r="AC650" s="47"/>
      <c r="AD650" s="47"/>
      <c r="AE650" s="47"/>
      <c r="AF650" s="47"/>
      <c r="AG650" s="47"/>
      <c r="AH650" s="47"/>
      <c r="AI650" s="47"/>
    </row>
    <row r="651" spans="1:35">
      <c r="A651" s="47"/>
      <c r="B651" s="47"/>
      <c r="C651" s="47"/>
      <c r="D651" s="47"/>
      <c r="E651" s="47"/>
      <c r="F651" s="47"/>
      <c r="G651" s="47"/>
      <c r="H651" s="47"/>
      <c r="I651" s="47"/>
      <c r="J651" s="47"/>
      <c r="K651" s="47"/>
      <c r="L651" s="47"/>
      <c r="M651" s="47"/>
      <c r="N651" s="47"/>
      <c r="O651" s="47"/>
      <c r="P651" s="47"/>
      <c r="Q651" s="47"/>
      <c r="R651" s="47"/>
      <c r="S651" s="47"/>
      <c r="T651" s="47"/>
      <c r="U651" s="47"/>
      <c r="V651" s="47"/>
      <c r="W651" s="47"/>
      <c r="X651" s="47"/>
      <c r="Y651" s="47"/>
      <c r="Z651" s="47"/>
      <c r="AA651" s="47"/>
      <c r="AB651" s="47"/>
      <c r="AC651" s="47"/>
      <c r="AD651" s="47"/>
      <c r="AE651" s="47"/>
      <c r="AF651" s="47"/>
      <c r="AG651" s="47"/>
      <c r="AH651" s="47"/>
      <c r="AI651" s="47"/>
    </row>
    <row r="652" spans="1:35">
      <c r="A652" s="47"/>
      <c r="B652" s="47"/>
      <c r="C652" s="47"/>
      <c r="D652" s="47"/>
      <c r="E652" s="47"/>
      <c r="F652" s="47"/>
      <c r="G652" s="47"/>
      <c r="H652" s="47"/>
      <c r="I652" s="47"/>
      <c r="J652" s="47"/>
      <c r="K652" s="47"/>
      <c r="L652" s="47"/>
      <c r="M652" s="47"/>
      <c r="N652" s="47"/>
      <c r="O652" s="47"/>
      <c r="P652" s="47"/>
      <c r="Q652" s="47"/>
      <c r="R652" s="47"/>
      <c r="S652" s="47"/>
      <c r="T652" s="47"/>
      <c r="U652" s="47"/>
      <c r="V652" s="47"/>
      <c r="W652" s="47"/>
      <c r="X652" s="47"/>
      <c r="Y652" s="47"/>
      <c r="Z652" s="47"/>
      <c r="AA652" s="47"/>
      <c r="AB652" s="47"/>
      <c r="AC652" s="47"/>
      <c r="AD652" s="47"/>
      <c r="AE652" s="47"/>
      <c r="AF652" s="47"/>
      <c r="AG652" s="47"/>
      <c r="AH652" s="47"/>
      <c r="AI652" s="47"/>
    </row>
    <row r="653" spans="1:35">
      <c r="A653" s="47"/>
      <c r="B653" s="47"/>
      <c r="C653" s="47"/>
      <c r="D653" s="47"/>
      <c r="E653" s="47"/>
      <c r="F653" s="47"/>
      <c r="G653" s="47"/>
      <c r="H653" s="47"/>
      <c r="I653" s="47"/>
      <c r="J653" s="47"/>
      <c r="K653" s="47"/>
      <c r="L653" s="47"/>
      <c r="M653" s="47"/>
      <c r="N653" s="47"/>
      <c r="O653" s="47"/>
      <c r="P653" s="47"/>
      <c r="Q653" s="47"/>
      <c r="R653" s="47"/>
      <c r="S653" s="47"/>
      <c r="T653" s="47"/>
      <c r="U653" s="47"/>
      <c r="V653" s="47"/>
      <c r="W653" s="47"/>
      <c r="X653" s="47"/>
      <c r="Y653" s="47"/>
      <c r="Z653" s="47"/>
      <c r="AA653" s="47"/>
      <c r="AB653" s="47"/>
      <c r="AC653" s="47"/>
      <c r="AD653" s="47"/>
      <c r="AE653" s="47"/>
      <c r="AF653" s="47"/>
      <c r="AG653" s="47"/>
      <c r="AH653" s="47"/>
      <c r="AI653" s="47"/>
    </row>
    <row r="654" spans="1:35">
      <c r="A654" s="47"/>
      <c r="B654" s="47"/>
      <c r="C654" s="47"/>
      <c r="D654" s="47"/>
      <c r="E654" s="47"/>
      <c r="F654" s="47"/>
      <c r="G654" s="47"/>
      <c r="H654" s="47"/>
      <c r="I654" s="47"/>
      <c r="J654" s="47"/>
      <c r="K654" s="47"/>
      <c r="L654" s="47"/>
      <c r="M654" s="47"/>
      <c r="N654" s="47"/>
      <c r="O654" s="47"/>
      <c r="P654" s="47"/>
      <c r="Q654" s="47"/>
      <c r="R654" s="47"/>
      <c r="S654" s="47"/>
      <c r="T654" s="47"/>
      <c r="U654" s="47"/>
      <c r="V654" s="47"/>
      <c r="W654" s="47"/>
      <c r="X654" s="47"/>
      <c r="Y654" s="47"/>
      <c r="Z654" s="47"/>
      <c r="AA654" s="47"/>
      <c r="AB654" s="47"/>
      <c r="AC654" s="47"/>
      <c r="AD654" s="47"/>
      <c r="AE654" s="47"/>
      <c r="AF654" s="47"/>
      <c r="AG654" s="47"/>
      <c r="AH654" s="47"/>
      <c r="AI654" s="47"/>
    </row>
    <row r="655" spans="1:35">
      <c r="A655" s="47"/>
      <c r="B655" s="47"/>
      <c r="C655" s="47"/>
      <c r="D655" s="47"/>
      <c r="E655" s="47"/>
      <c r="F655" s="47"/>
      <c r="G655" s="47"/>
      <c r="H655" s="47"/>
      <c r="I655" s="47"/>
      <c r="J655" s="47"/>
      <c r="K655" s="47"/>
      <c r="L655" s="47"/>
      <c r="M655" s="47"/>
      <c r="N655" s="47"/>
      <c r="O655" s="47"/>
      <c r="P655" s="47"/>
      <c r="Q655" s="47"/>
      <c r="R655" s="47"/>
      <c r="S655" s="47"/>
      <c r="T655" s="47"/>
      <c r="U655" s="47"/>
      <c r="V655" s="47"/>
      <c r="W655" s="47"/>
      <c r="X655" s="47"/>
      <c r="Y655" s="47"/>
      <c r="Z655" s="47"/>
      <c r="AA655" s="47"/>
      <c r="AB655" s="47"/>
      <c r="AC655" s="47"/>
      <c r="AD655" s="47"/>
      <c r="AE655" s="47"/>
      <c r="AF655" s="47"/>
      <c r="AG655" s="47"/>
      <c r="AH655" s="47"/>
      <c r="AI655" s="47"/>
    </row>
    <row r="656" spans="1:35">
      <c r="A656" s="47"/>
      <c r="B656" s="47"/>
      <c r="C656" s="47"/>
      <c r="D656" s="47"/>
      <c r="E656" s="47"/>
      <c r="F656" s="47"/>
      <c r="G656" s="47"/>
      <c r="H656" s="47"/>
      <c r="I656" s="47"/>
      <c r="J656" s="47"/>
      <c r="K656" s="47"/>
      <c r="L656" s="47"/>
      <c r="M656" s="47"/>
      <c r="N656" s="47"/>
      <c r="O656" s="47"/>
      <c r="P656" s="47"/>
      <c r="Q656" s="47"/>
      <c r="R656" s="47"/>
      <c r="S656" s="47"/>
      <c r="T656" s="47"/>
      <c r="U656" s="47"/>
      <c r="V656" s="47"/>
      <c r="W656" s="47"/>
      <c r="X656" s="47"/>
      <c r="Y656" s="47"/>
      <c r="Z656" s="47"/>
      <c r="AA656" s="47"/>
      <c r="AB656" s="47"/>
      <c r="AC656" s="47"/>
      <c r="AD656" s="47"/>
      <c r="AE656" s="47"/>
      <c r="AF656" s="47"/>
      <c r="AG656" s="47"/>
      <c r="AH656" s="47"/>
      <c r="AI656" s="47"/>
    </row>
    <row r="657" spans="1:35">
      <c r="A657" s="47"/>
      <c r="B657" s="47"/>
      <c r="C657" s="47"/>
      <c r="D657" s="47"/>
      <c r="E657" s="47"/>
      <c r="F657" s="47"/>
      <c r="G657" s="47"/>
      <c r="H657" s="47"/>
      <c r="I657" s="47"/>
      <c r="J657" s="47"/>
      <c r="K657" s="47"/>
      <c r="L657" s="47"/>
      <c r="M657" s="47"/>
      <c r="N657" s="47"/>
      <c r="O657" s="47"/>
      <c r="P657" s="47"/>
      <c r="Q657" s="47"/>
      <c r="R657" s="47"/>
      <c r="S657" s="47"/>
      <c r="T657" s="47"/>
      <c r="U657" s="47"/>
      <c r="V657" s="47"/>
      <c r="W657" s="47"/>
      <c r="X657" s="47"/>
      <c r="Y657" s="47"/>
      <c r="Z657" s="47"/>
      <c r="AA657" s="47"/>
      <c r="AB657" s="47"/>
      <c r="AC657" s="47"/>
      <c r="AD657" s="47"/>
      <c r="AE657" s="47"/>
      <c r="AF657" s="47"/>
      <c r="AG657" s="47"/>
      <c r="AH657" s="47"/>
      <c r="AI657" s="47"/>
    </row>
    <row r="658" spans="1:35">
      <c r="A658" s="47"/>
      <c r="B658" s="47"/>
      <c r="C658" s="47"/>
      <c r="D658" s="47"/>
      <c r="E658" s="47"/>
      <c r="F658" s="47"/>
      <c r="G658" s="47"/>
      <c r="H658" s="47"/>
      <c r="I658" s="47"/>
      <c r="J658" s="47"/>
      <c r="K658" s="47"/>
      <c r="L658" s="47"/>
      <c r="M658" s="47"/>
      <c r="N658" s="47"/>
      <c r="O658" s="47"/>
      <c r="P658" s="47"/>
      <c r="Q658" s="47"/>
      <c r="R658" s="47"/>
      <c r="S658" s="47"/>
      <c r="T658" s="47"/>
      <c r="U658" s="47"/>
      <c r="V658" s="47"/>
      <c r="W658" s="47"/>
      <c r="X658" s="47"/>
      <c r="Y658" s="47"/>
      <c r="Z658" s="47"/>
      <c r="AA658" s="47"/>
      <c r="AB658" s="47"/>
      <c r="AC658" s="47"/>
      <c r="AD658" s="47"/>
      <c r="AE658" s="47"/>
      <c r="AF658" s="47"/>
      <c r="AG658" s="47"/>
      <c r="AH658" s="47"/>
      <c r="AI658" s="47"/>
    </row>
    <row r="659" spans="1:35">
      <c r="A659" s="47"/>
      <c r="B659" s="47"/>
      <c r="C659" s="47"/>
      <c r="D659" s="47"/>
      <c r="E659" s="47"/>
      <c r="F659" s="47"/>
      <c r="G659" s="47"/>
      <c r="H659" s="47"/>
      <c r="I659" s="47"/>
      <c r="J659" s="47"/>
      <c r="K659" s="47"/>
      <c r="L659" s="47"/>
      <c r="M659" s="47"/>
      <c r="N659" s="47"/>
      <c r="O659" s="47"/>
      <c r="P659" s="47"/>
      <c r="Q659" s="47"/>
      <c r="R659" s="47"/>
      <c r="S659" s="47"/>
      <c r="T659" s="47"/>
      <c r="U659" s="47"/>
      <c r="V659" s="47"/>
      <c r="W659" s="47"/>
      <c r="X659" s="47"/>
      <c r="Y659" s="47"/>
      <c r="Z659" s="47"/>
      <c r="AA659" s="47"/>
      <c r="AB659" s="47"/>
      <c r="AC659" s="47"/>
      <c r="AD659" s="47"/>
      <c r="AE659" s="47"/>
      <c r="AF659" s="47"/>
      <c r="AG659" s="47"/>
      <c r="AH659" s="47"/>
      <c r="AI659" s="47"/>
    </row>
    <row r="660" spans="1:35">
      <c r="A660" s="47"/>
      <c r="B660" s="47"/>
      <c r="C660" s="47"/>
      <c r="D660" s="47"/>
      <c r="E660" s="47"/>
      <c r="F660" s="47"/>
      <c r="G660" s="47"/>
      <c r="H660" s="47"/>
      <c r="I660" s="47"/>
      <c r="J660" s="47"/>
      <c r="K660" s="47"/>
      <c r="L660" s="47"/>
      <c r="M660" s="47"/>
      <c r="N660" s="47"/>
      <c r="O660" s="47"/>
      <c r="P660" s="47"/>
      <c r="Q660" s="47"/>
      <c r="R660" s="47"/>
      <c r="S660" s="47"/>
      <c r="T660" s="47"/>
      <c r="U660" s="47"/>
      <c r="V660" s="47"/>
      <c r="W660" s="47"/>
      <c r="X660" s="47"/>
      <c r="Y660" s="47"/>
      <c r="Z660" s="47"/>
      <c r="AA660" s="47"/>
      <c r="AB660" s="47"/>
      <c r="AC660" s="47"/>
      <c r="AD660" s="47"/>
      <c r="AE660" s="47"/>
      <c r="AF660" s="47"/>
      <c r="AG660" s="47"/>
      <c r="AH660" s="47"/>
      <c r="AI660" s="47"/>
    </row>
    <row r="661" spans="1:35">
      <c r="A661" s="47"/>
      <c r="B661" s="47"/>
      <c r="C661" s="47"/>
      <c r="D661" s="47"/>
      <c r="E661" s="47"/>
      <c r="F661" s="47"/>
      <c r="G661" s="47"/>
      <c r="H661" s="47"/>
      <c r="I661" s="47"/>
      <c r="J661" s="47"/>
      <c r="K661" s="47"/>
      <c r="L661" s="47"/>
      <c r="M661" s="47"/>
      <c r="N661" s="47"/>
      <c r="O661" s="47"/>
      <c r="P661" s="47"/>
      <c r="Q661" s="47"/>
      <c r="R661" s="47"/>
      <c r="S661" s="47"/>
      <c r="T661" s="47"/>
      <c r="U661" s="47"/>
      <c r="V661" s="47"/>
      <c r="W661" s="47"/>
      <c r="X661" s="47"/>
      <c r="Y661" s="47"/>
      <c r="Z661" s="47"/>
      <c r="AA661" s="47"/>
      <c r="AB661" s="47"/>
      <c r="AC661" s="47"/>
      <c r="AD661" s="47"/>
      <c r="AE661" s="47"/>
      <c r="AF661" s="47"/>
      <c r="AG661" s="47"/>
      <c r="AH661" s="47"/>
      <c r="AI661" s="47"/>
    </row>
    <row r="662" spans="1:35">
      <c r="A662" s="47"/>
      <c r="B662" s="47"/>
      <c r="C662" s="47"/>
      <c r="D662" s="47"/>
      <c r="E662" s="47"/>
      <c r="F662" s="47"/>
      <c r="G662" s="47"/>
      <c r="H662" s="47"/>
      <c r="I662" s="47"/>
      <c r="J662" s="47"/>
      <c r="K662" s="47"/>
      <c r="L662" s="47"/>
      <c r="M662" s="47"/>
      <c r="N662" s="47"/>
      <c r="O662" s="47"/>
      <c r="P662" s="47"/>
      <c r="Q662" s="47"/>
      <c r="R662" s="47"/>
      <c r="S662" s="47"/>
      <c r="T662" s="47"/>
      <c r="U662" s="47"/>
      <c r="V662" s="47"/>
      <c r="W662" s="47"/>
      <c r="X662" s="47"/>
      <c r="Y662" s="47"/>
      <c r="Z662" s="47"/>
      <c r="AA662" s="47"/>
      <c r="AB662" s="47"/>
      <c r="AC662" s="47"/>
      <c r="AD662" s="47"/>
      <c r="AE662" s="47"/>
      <c r="AF662" s="47"/>
      <c r="AG662" s="47"/>
      <c r="AH662" s="47"/>
      <c r="AI662" s="47"/>
    </row>
    <row r="663" spans="1:35">
      <c r="A663" s="47"/>
      <c r="B663" s="47"/>
      <c r="C663" s="47"/>
      <c r="D663" s="47"/>
      <c r="E663" s="47"/>
      <c r="F663" s="47"/>
      <c r="G663" s="47"/>
      <c r="H663" s="47"/>
      <c r="I663" s="47"/>
      <c r="J663" s="47"/>
      <c r="K663" s="47"/>
      <c r="L663" s="47"/>
      <c r="M663" s="47"/>
      <c r="N663" s="47"/>
      <c r="O663" s="47"/>
      <c r="P663" s="47"/>
      <c r="Q663" s="47"/>
      <c r="R663" s="47"/>
      <c r="S663" s="47"/>
      <c r="T663" s="47"/>
      <c r="U663" s="47"/>
      <c r="V663" s="47"/>
      <c r="W663" s="47"/>
      <c r="X663" s="47"/>
      <c r="Y663" s="47"/>
      <c r="Z663" s="47"/>
      <c r="AA663" s="47"/>
      <c r="AB663" s="47"/>
      <c r="AC663" s="47"/>
      <c r="AD663" s="47"/>
      <c r="AE663" s="47"/>
      <c r="AF663" s="47"/>
      <c r="AG663" s="47"/>
      <c r="AH663" s="47"/>
      <c r="AI663" s="47"/>
    </row>
    <row r="664" spans="1:35">
      <c r="A664" s="47"/>
      <c r="B664" s="47"/>
      <c r="C664" s="47"/>
      <c r="D664" s="47"/>
      <c r="E664" s="47"/>
      <c r="F664" s="47"/>
      <c r="G664" s="47"/>
      <c r="H664" s="47"/>
      <c r="I664" s="47"/>
      <c r="J664" s="47"/>
      <c r="K664" s="47"/>
      <c r="L664" s="47"/>
      <c r="M664" s="47"/>
      <c r="N664" s="47"/>
      <c r="O664" s="47"/>
      <c r="P664" s="47"/>
      <c r="Q664" s="47"/>
      <c r="R664" s="47"/>
      <c r="S664" s="47"/>
      <c r="T664" s="47"/>
      <c r="U664" s="47"/>
      <c r="V664" s="47"/>
      <c r="W664" s="47"/>
      <c r="X664" s="47"/>
      <c r="Y664" s="47"/>
      <c r="Z664" s="47"/>
      <c r="AA664" s="47"/>
      <c r="AB664" s="47"/>
      <c r="AC664" s="47"/>
      <c r="AD664" s="47"/>
      <c r="AE664" s="47"/>
      <c r="AF664" s="47"/>
      <c r="AG664" s="47"/>
      <c r="AH664" s="47"/>
      <c r="AI664" s="47"/>
    </row>
    <row r="665" spans="1:35">
      <c r="A665" s="47"/>
      <c r="B665" s="47"/>
      <c r="C665" s="47"/>
      <c r="D665" s="47"/>
      <c r="E665" s="47"/>
      <c r="F665" s="47"/>
      <c r="G665" s="47"/>
      <c r="H665" s="47"/>
      <c r="I665" s="47"/>
      <c r="J665" s="47"/>
      <c r="K665" s="47"/>
      <c r="L665" s="47"/>
      <c r="M665" s="47"/>
      <c r="N665" s="47"/>
      <c r="O665" s="47"/>
      <c r="P665" s="47"/>
      <c r="Q665" s="47"/>
      <c r="R665" s="47"/>
      <c r="S665" s="47"/>
      <c r="T665" s="47"/>
      <c r="U665" s="47"/>
      <c r="V665" s="47"/>
      <c r="W665" s="47"/>
      <c r="X665" s="47"/>
      <c r="Y665" s="47"/>
      <c r="Z665" s="47"/>
      <c r="AA665" s="47"/>
      <c r="AB665" s="47"/>
      <c r="AC665" s="47"/>
      <c r="AD665" s="47"/>
      <c r="AE665" s="47"/>
      <c r="AF665" s="47"/>
      <c r="AG665" s="47"/>
      <c r="AH665" s="47"/>
      <c r="AI665" s="47"/>
    </row>
    <row r="666" spans="1:35">
      <c r="A666" s="47"/>
      <c r="B666" s="47"/>
      <c r="C666" s="47"/>
      <c r="D666" s="47"/>
      <c r="E666" s="47"/>
      <c r="F666" s="47"/>
      <c r="G666" s="47"/>
      <c r="H666" s="47"/>
      <c r="I666" s="47"/>
      <c r="J666" s="47"/>
      <c r="K666" s="47"/>
      <c r="L666" s="47"/>
      <c r="M666" s="47"/>
      <c r="N666" s="47"/>
      <c r="O666" s="47"/>
      <c r="P666" s="47"/>
      <c r="Q666" s="47"/>
      <c r="R666" s="47"/>
      <c r="S666" s="47"/>
      <c r="T666" s="47"/>
      <c r="U666" s="47"/>
      <c r="V666" s="47"/>
      <c r="W666" s="47"/>
      <c r="X666" s="47"/>
      <c r="Y666" s="47"/>
      <c r="Z666" s="47"/>
      <c r="AA666" s="47"/>
      <c r="AB666" s="47"/>
      <c r="AC666" s="47"/>
      <c r="AD666" s="47"/>
      <c r="AE666" s="47"/>
      <c r="AF666" s="47"/>
      <c r="AG666" s="47"/>
      <c r="AH666" s="47"/>
      <c r="AI666" s="47"/>
    </row>
    <row r="667" spans="1:35">
      <c r="A667" s="47"/>
      <c r="B667" s="47"/>
      <c r="C667" s="47"/>
      <c r="D667" s="47"/>
      <c r="E667" s="47"/>
      <c r="F667" s="47"/>
      <c r="G667" s="47"/>
      <c r="H667" s="47"/>
      <c r="I667" s="47"/>
      <c r="J667" s="47"/>
      <c r="K667" s="47"/>
      <c r="L667" s="47"/>
      <c r="M667" s="47"/>
      <c r="N667" s="47"/>
      <c r="O667" s="47"/>
      <c r="P667" s="47"/>
      <c r="Q667" s="47"/>
      <c r="R667" s="47"/>
      <c r="S667" s="47"/>
      <c r="T667" s="47"/>
      <c r="U667" s="47"/>
      <c r="V667" s="47"/>
      <c r="W667" s="47"/>
      <c r="X667" s="47"/>
      <c r="Y667" s="47"/>
      <c r="Z667" s="47"/>
      <c r="AA667" s="47"/>
      <c r="AB667" s="47"/>
      <c r="AC667" s="47"/>
      <c r="AD667" s="47"/>
      <c r="AE667" s="47"/>
      <c r="AF667" s="47"/>
      <c r="AG667" s="47"/>
      <c r="AH667" s="47"/>
      <c r="AI667" s="47"/>
    </row>
    <row r="668" spans="1:35">
      <c r="A668" s="47"/>
      <c r="B668" s="47"/>
      <c r="C668" s="47"/>
      <c r="D668" s="47"/>
      <c r="E668" s="47"/>
      <c r="F668" s="47"/>
      <c r="G668" s="47"/>
      <c r="H668" s="47"/>
      <c r="I668" s="47"/>
      <c r="J668" s="47"/>
      <c r="K668" s="47"/>
      <c r="L668" s="47"/>
      <c r="M668" s="47"/>
      <c r="N668" s="47"/>
      <c r="O668" s="47"/>
      <c r="P668" s="47"/>
      <c r="Q668" s="47"/>
      <c r="R668" s="47"/>
      <c r="S668" s="47"/>
      <c r="T668" s="47"/>
      <c r="U668" s="47"/>
      <c r="V668" s="47"/>
      <c r="W668" s="47"/>
      <c r="X668" s="47"/>
      <c r="Y668" s="47"/>
      <c r="Z668" s="47"/>
      <c r="AA668" s="47"/>
      <c r="AB668" s="47"/>
      <c r="AC668" s="47"/>
      <c r="AD668" s="47"/>
      <c r="AE668" s="47"/>
      <c r="AF668" s="47"/>
      <c r="AG668" s="47"/>
      <c r="AH668" s="47"/>
      <c r="AI668" s="47"/>
    </row>
    <row r="669" spans="1:35">
      <c r="A669" s="47"/>
      <c r="B669" s="47"/>
      <c r="C669" s="47"/>
      <c r="D669" s="47"/>
      <c r="E669" s="47"/>
      <c r="F669" s="47"/>
      <c r="G669" s="47"/>
      <c r="H669" s="47"/>
      <c r="I669" s="47"/>
      <c r="J669" s="47"/>
      <c r="K669" s="47"/>
      <c r="L669" s="47"/>
      <c r="M669" s="47"/>
      <c r="N669" s="47"/>
      <c r="O669" s="47"/>
      <c r="P669" s="47"/>
      <c r="Q669" s="47"/>
      <c r="R669" s="47"/>
      <c r="S669" s="47"/>
      <c r="T669" s="47"/>
      <c r="U669" s="47"/>
      <c r="V669" s="47"/>
      <c r="W669" s="47"/>
      <c r="X669" s="47"/>
      <c r="Y669" s="47"/>
      <c r="Z669" s="47"/>
      <c r="AA669" s="47"/>
      <c r="AB669" s="47"/>
      <c r="AC669" s="47"/>
      <c r="AD669" s="47"/>
      <c r="AE669" s="47"/>
      <c r="AF669" s="47"/>
      <c r="AG669" s="47"/>
      <c r="AH669" s="47"/>
      <c r="AI669" s="47"/>
    </row>
    <row r="670" spans="1:35">
      <c r="A670" s="47"/>
      <c r="B670" s="47"/>
      <c r="C670" s="47"/>
      <c r="D670" s="47"/>
      <c r="E670" s="47"/>
      <c r="F670" s="47"/>
      <c r="G670" s="47"/>
      <c r="H670" s="47"/>
      <c r="I670" s="47"/>
      <c r="J670" s="47"/>
      <c r="K670" s="47"/>
      <c r="L670" s="47"/>
      <c r="M670" s="47"/>
      <c r="N670" s="47"/>
      <c r="O670" s="47"/>
      <c r="P670" s="47"/>
      <c r="Q670" s="47"/>
      <c r="R670" s="47"/>
      <c r="S670" s="47"/>
      <c r="T670" s="47"/>
      <c r="U670" s="47"/>
      <c r="V670" s="47"/>
      <c r="W670" s="47"/>
      <c r="X670" s="47"/>
      <c r="Y670" s="47"/>
      <c r="Z670" s="47"/>
      <c r="AA670" s="47"/>
      <c r="AB670" s="47"/>
      <c r="AC670" s="47"/>
      <c r="AD670" s="47"/>
      <c r="AE670" s="47"/>
      <c r="AF670" s="47"/>
      <c r="AG670" s="47"/>
      <c r="AH670" s="47"/>
      <c r="AI670" s="47"/>
    </row>
    <row r="671" spans="1:35">
      <c r="A671" s="47"/>
      <c r="B671" s="47"/>
      <c r="C671" s="47"/>
      <c r="D671" s="47"/>
      <c r="E671" s="47"/>
      <c r="F671" s="47"/>
      <c r="G671" s="47"/>
      <c r="H671" s="47"/>
      <c r="I671" s="47"/>
      <c r="J671" s="47"/>
      <c r="K671" s="47"/>
      <c r="L671" s="47"/>
      <c r="M671" s="47"/>
      <c r="N671" s="47"/>
      <c r="O671" s="47"/>
      <c r="P671" s="47"/>
      <c r="Q671" s="47"/>
      <c r="R671" s="47"/>
      <c r="S671" s="47"/>
      <c r="T671" s="47"/>
      <c r="U671" s="47"/>
      <c r="V671" s="47"/>
      <c r="W671" s="47"/>
      <c r="X671" s="47"/>
      <c r="Y671" s="47"/>
      <c r="Z671" s="47"/>
      <c r="AA671" s="47"/>
      <c r="AB671" s="47"/>
      <c r="AC671" s="47"/>
      <c r="AD671" s="47"/>
      <c r="AE671" s="47"/>
      <c r="AF671" s="47"/>
      <c r="AG671" s="47"/>
      <c r="AH671" s="47"/>
      <c r="AI671" s="47"/>
    </row>
    <row r="672" spans="1:35">
      <c r="A672" s="47"/>
      <c r="B672" s="47"/>
      <c r="C672" s="47"/>
      <c r="D672" s="47"/>
      <c r="E672" s="47"/>
      <c r="F672" s="47"/>
      <c r="G672" s="47"/>
      <c r="H672" s="47"/>
      <c r="I672" s="47"/>
      <c r="J672" s="47"/>
      <c r="K672" s="47"/>
      <c r="L672" s="47"/>
      <c r="M672" s="47"/>
      <c r="N672" s="47"/>
      <c r="O672" s="47"/>
      <c r="P672" s="47"/>
      <c r="Q672" s="47"/>
      <c r="R672" s="47"/>
      <c r="S672" s="47"/>
      <c r="T672" s="47"/>
      <c r="U672" s="47"/>
      <c r="V672" s="47"/>
      <c r="W672" s="47"/>
      <c r="X672" s="47"/>
      <c r="Y672" s="47"/>
      <c r="Z672" s="47"/>
      <c r="AA672" s="47"/>
      <c r="AB672" s="47"/>
      <c r="AC672" s="47"/>
      <c r="AD672" s="47"/>
      <c r="AE672" s="47"/>
      <c r="AF672" s="47"/>
      <c r="AG672" s="47"/>
      <c r="AH672" s="47"/>
      <c r="AI672" s="47"/>
    </row>
    <row r="673" spans="1:35">
      <c r="A673" s="47"/>
      <c r="B673" s="47"/>
      <c r="C673" s="47"/>
      <c r="D673" s="47"/>
      <c r="E673" s="47"/>
      <c r="F673" s="47"/>
      <c r="G673" s="47"/>
      <c r="H673" s="47"/>
      <c r="I673" s="47"/>
      <c r="J673" s="47"/>
      <c r="K673" s="47"/>
      <c r="L673" s="47"/>
      <c r="M673" s="47"/>
      <c r="N673" s="47"/>
      <c r="O673" s="47"/>
      <c r="P673" s="47"/>
      <c r="Q673" s="47"/>
      <c r="R673" s="47"/>
      <c r="S673" s="47"/>
      <c r="T673" s="47"/>
      <c r="U673" s="47"/>
      <c r="V673" s="47"/>
      <c r="W673" s="47"/>
      <c r="X673" s="47"/>
      <c r="Y673" s="47"/>
      <c r="Z673" s="47"/>
      <c r="AA673" s="47"/>
      <c r="AB673" s="47"/>
      <c r="AC673" s="47"/>
      <c r="AD673" s="47"/>
      <c r="AE673" s="47"/>
      <c r="AF673" s="47"/>
      <c r="AG673" s="47"/>
      <c r="AH673" s="47"/>
      <c r="AI673" s="47"/>
    </row>
    <row r="674" spans="1:35">
      <c r="A674" s="47"/>
      <c r="B674" s="47"/>
      <c r="C674" s="47"/>
      <c r="D674" s="47"/>
      <c r="E674" s="47"/>
      <c r="F674" s="47"/>
      <c r="G674" s="47"/>
      <c r="H674" s="47"/>
      <c r="I674" s="47"/>
      <c r="J674" s="47"/>
      <c r="K674" s="47"/>
      <c r="L674" s="47"/>
      <c r="M674" s="47"/>
      <c r="N674" s="47"/>
      <c r="O674" s="47"/>
      <c r="P674" s="47"/>
      <c r="Q674" s="47"/>
      <c r="R674" s="47"/>
      <c r="S674" s="47"/>
      <c r="T674" s="47"/>
      <c r="U674" s="47"/>
      <c r="V674" s="47"/>
      <c r="W674" s="47"/>
      <c r="X674" s="47"/>
      <c r="Y674" s="47"/>
      <c r="Z674" s="47"/>
      <c r="AA674" s="47"/>
      <c r="AB674" s="47"/>
      <c r="AC674" s="47"/>
      <c r="AD674" s="47"/>
      <c r="AE674" s="47"/>
      <c r="AF674" s="47"/>
      <c r="AG674" s="47"/>
      <c r="AH674" s="47"/>
      <c r="AI674" s="47"/>
    </row>
    <row r="675" spans="1:35">
      <c r="A675" s="47"/>
      <c r="B675" s="47"/>
      <c r="C675" s="47"/>
      <c r="D675" s="47"/>
      <c r="E675" s="47"/>
      <c r="F675" s="47"/>
      <c r="G675" s="47"/>
      <c r="H675" s="47"/>
      <c r="I675" s="47"/>
      <c r="J675" s="47"/>
      <c r="K675" s="47"/>
      <c r="L675" s="47"/>
      <c r="M675" s="47"/>
      <c r="N675" s="47"/>
      <c r="O675" s="47"/>
      <c r="P675" s="47"/>
      <c r="Q675" s="47"/>
      <c r="R675" s="47"/>
      <c r="S675" s="47"/>
      <c r="T675" s="47"/>
      <c r="U675" s="47"/>
      <c r="V675" s="47"/>
      <c r="W675" s="47"/>
      <c r="X675" s="47"/>
      <c r="Y675" s="47"/>
      <c r="Z675" s="47"/>
      <c r="AA675" s="47"/>
      <c r="AB675" s="47"/>
      <c r="AC675" s="47"/>
      <c r="AD675" s="47"/>
      <c r="AE675" s="47"/>
      <c r="AF675" s="47"/>
      <c r="AG675" s="47"/>
      <c r="AH675" s="47"/>
      <c r="AI675" s="47"/>
    </row>
    <row r="676" spans="1:35">
      <c r="A676" s="47"/>
      <c r="B676" s="47"/>
      <c r="C676" s="47"/>
      <c r="D676" s="47"/>
      <c r="E676" s="47"/>
      <c r="F676" s="47"/>
      <c r="G676" s="47"/>
      <c r="H676" s="47"/>
      <c r="I676" s="47"/>
      <c r="J676" s="47"/>
      <c r="K676" s="47"/>
      <c r="L676" s="47"/>
      <c r="M676" s="47"/>
      <c r="N676" s="47"/>
      <c r="O676" s="47"/>
      <c r="P676" s="47"/>
      <c r="Q676" s="47"/>
      <c r="R676" s="47"/>
      <c r="S676" s="47"/>
      <c r="T676" s="47"/>
      <c r="U676" s="47"/>
      <c r="V676" s="47"/>
      <c r="W676" s="47"/>
      <c r="X676" s="47"/>
      <c r="Y676" s="47"/>
      <c r="Z676" s="47"/>
      <c r="AA676" s="47"/>
      <c r="AB676" s="47"/>
      <c r="AC676" s="47"/>
      <c r="AD676" s="47"/>
      <c r="AE676" s="47"/>
      <c r="AF676" s="47"/>
      <c r="AG676" s="47"/>
      <c r="AH676" s="47"/>
      <c r="AI676" s="47"/>
    </row>
    <row r="677" spans="1:35">
      <c r="A677" s="47"/>
      <c r="B677" s="47"/>
      <c r="C677" s="47"/>
      <c r="D677" s="47"/>
      <c r="E677" s="47"/>
      <c r="F677" s="47"/>
      <c r="G677" s="47"/>
      <c r="H677" s="47"/>
      <c r="I677" s="47"/>
      <c r="J677" s="47"/>
      <c r="K677" s="47"/>
      <c r="L677" s="47"/>
      <c r="M677" s="47"/>
      <c r="N677" s="47"/>
      <c r="O677" s="47"/>
      <c r="P677" s="47"/>
      <c r="Q677" s="47"/>
      <c r="R677" s="47"/>
      <c r="S677" s="47"/>
      <c r="T677" s="47"/>
      <c r="U677" s="47"/>
      <c r="V677" s="47"/>
      <c r="W677" s="47"/>
      <c r="X677" s="47"/>
      <c r="Y677" s="47"/>
      <c r="Z677" s="47"/>
      <c r="AA677" s="47"/>
      <c r="AB677" s="47"/>
      <c r="AC677" s="47"/>
      <c r="AD677" s="47"/>
      <c r="AE677" s="47"/>
      <c r="AF677" s="47"/>
      <c r="AG677" s="47"/>
      <c r="AH677" s="47"/>
      <c r="AI677" s="47"/>
    </row>
    <row r="678" spans="1:35">
      <c r="A678" s="47"/>
      <c r="B678" s="47"/>
      <c r="C678" s="47"/>
      <c r="D678" s="47"/>
      <c r="E678" s="47"/>
      <c r="F678" s="47"/>
      <c r="G678" s="47"/>
      <c r="H678" s="47"/>
      <c r="I678" s="47"/>
      <c r="J678" s="47"/>
      <c r="K678" s="47"/>
      <c r="L678" s="47"/>
      <c r="M678" s="47"/>
      <c r="N678" s="47"/>
      <c r="O678" s="47"/>
      <c r="P678" s="47"/>
      <c r="Q678" s="47"/>
      <c r="R678" s="47"/>
      <c r="S678" s="47"/>
      <c r="T678" s="47"/>
      <c r="U678" s="47"/>
      <c r="V678" s="47"/>
      <c r="W678" s="47"/>
      <c r="X678" s="47"/>
      <c r="Y678" s="47"/>
      <c r="Z678" s="47"/>
      <c r="AA678" s="47"/>
      <c r="AB678" s="47"/>
      <c r="AC678" s="47"/>
      <c r="AD678" s="47"/>
      <c r="AE678" s="47"/>
      <c r="AF678" s="47"/>
      <c r="AG678" s="47"/>
      <c r="AH678" s="47"/>
      <c r="AI678" s="47"/>
    </row>
    <row r="679" spans="1:35">
      <c r="A679" s="47"/>
      <c r="B679" s="47"/>
      <c r="C679" s="47"/>
      <c r="D679" s="47"/>
      <c r="E679" s="47"/>
      <c r="F679" s="47"/>
      <c r="G679" s="47"/>
      <c r="H679" s="47"/>
      <c r="I679" s="47"/>
      <c r="J679" s="47"/>
      <c r="K679" s="47"/>
      <c r="L679" s="47"/>
      <c r="M679" s="47"/>
      <c r="N679" s="47"/>
      <c r="O679" s="47"/>
      <c r="P679" s="47"/>
      <c r="Q679" s="47"/>
      <c r="R679" s="47"/>
      <c r="S679" s="47"/>
      <c r="T679" s="47"/>
      <c r="U679" s="47"/>
      <c r="V679" s="47"/>
      <c r="W679" s="47"/>
      <c r="X679" s="47"/>
      <c r="Y679" s="47"/>
      <c r="Z679" s="47"/>
      <c r="AA679" s="47"/>
      <c r="AB679" s="47"/>
      <c r="AC679" s="47"/>
      <c r="AD679" s="47"/>
      <c r="AE679" s="47"/>
      <c r="AF679" s="47"/>
      <c r="AG679" s="47"/>
      <c r="AH679" s="47"/>
      <c r="AI679" s="47"/>
    </row>
    <row r="680" spans="1:35">
      <c r="A680" s="47"/>
      <c r="B680" s="47"/>
      <c r="C680" s="47"/>
      <c r="D680" s="47"/>
      <c r="E680" s="47"/>
      <c r="F680" s="47"/>
      <c r="G680" s="47"/>
      <c r="H680" s="47"/>
      <c r="I680" s="47"/>
      <c r="J680" s="47"/>
      <c r="K680" s="47"/>
      <c r="L680" s="47"/>
      <c r="M680" s="47"/>
      <c r="N680" s="47"/>
      <c r="O680" s="47"/>
      <c r="P680" s="47"/>
      <c r="Q680" s="47"/>
      <c r="R680" s="47"/>
      <c r="S680" s="47"/>
      <c r="T680" s="47"/>
      <c r="U680" s="47"/>
      <c r="V680" s="47"/>
      <c r="W680" s="47"/>
      <c r="X680" s="47"/>
      <c r="Y680" s="47"/>
      <c r="Z680" s="47"/>
      <c r="AA680" s="47"/>
      <c r="AB680" s="47"/>
      <c r="AC680" s="47"/>
      <c r="AD680" s="47"/>
      <c r="AE680" s="47"/>
      <c r="AF680" s="47"/>
      <c r="AG680" s="47"/>
      <c r="AH680" s="47"/>
      <c r="AI680" s="47"/>
    </row>
    <row r="681" spans="1:35">
      <c r="A681" s="47"/>
      <c r="B681" s="47"/>
      <c r="C681" s="47"/>
      <c r="D681" s="47"/>
      <c r="E681" s="47"/>
      <c r="F681" s="47"/>
      <c r="G681" s="47"/>
      <c r="H681" s="47"/>
      <c r="I681" s="47"/>
      <c r="J681" s="47"/>
      <c r="K681" s="47"/>
      <c r="L681" s="47"/>
      <c r="M681" s="47"/>
      <c r="N681" s="47"/>
      <c r="O681" s="47"/>
      <c r="P681" s="47"/>
      <c r="Q681" s="47"/>
      <c r="R681" s="47"/>
      <c r="S681" s="47"/>
      <c r="T681" s="47"/>
      <c r="U681" s="47"/>
      <c r="V681" s="47"/>
      <c r="W681" s="47"/>
      <c r="X681" s="47"/>
      <c r="Y681" s="47"/>
      <c r="Z681" s="47"/>
      <c r="AA681" s="47"/>
      <c r="AB681" s="47"/>
      <c r="AC681" s="47"/>
      <c r="AD681" s="47"/>
      <c r="AE681" s="47"/>
      <c r="AF681" s="47"/>
      <c r="AG681" s="47"/>
      <c r="AH681" s="47"/>
      <c r="AI681" s="47"/>
    </row>
    <row r="682" spans="1:35">
      <c r="A682" s="47"/>
      <c r="B682" s="47"/>
      <c r="C682" s="47"/>
      <c r="D682" s="47"/>
      <c r="E682" s="47"/>
      <c r="F682" s="47"/>
      <c r="G682" s="47"/>
      <c r="H682" s="47"/>
      <c r="I682" s="47"/>
      <c r="J682" s="47"/>
      <c r="K682" s="47"/>
      <c r="L682" s="47"/>
      <c r="M682" s="47"/>
      <c r="N682" s="47"/>
      <c r="O682" s="47"/>
      <c r="P682" s="47"/>
      <c r="Q682" s="47"/>
      <c r="R682" s="47"/>
      <c r="S682" s="47"/>
      <c r="T682" s="47"/>
      <c r="U682" s="47"/>
      <c r="V682" s="47"/>
      <c r="W682" s="47"/>
      <c r="X682" s="47"/>
      <c r="Y682" s="47"/>
      <c r="Z682" s="47"/>
      <c r="AA682" s="47"/>
      <c r="AB682" s="47"/>
      <c r="AC682" s="47"/>
      <c r="AD682" s="47"/>
      <c r="AE682" s="47"/>
      <c r="AF682" s="47"/>
      <c r="AG682" s="47"/>
      <c r="AH682" s="47"/>
      <c r="AI682" s="47"/>
    </row>
    <row r="683" spans="1:35">
      <c r="A683" s="47"/>
      <c r="B683" s="47"/>
      <c r="C683" s="47"/>
      <c r="D683" s="47"/>
      <c r="E683" s="47"/>
      <c r="F683" s="47"/>
      <c r="G683" s="47"/>
      <c r="H683" s="47"/>
      <c r="I683" s="47"/>
      <c r="J683" s="47"/>
      <c r="K683" s="47"/>
      <c r="L683" s="47"/>
      <c r="M683" s="47"/>
      <c r="N683" s="47"/>
      <c r="O683" s="47"/>
      <c r="P683" s="47"/>
      <c r="Q683" s="47"/>
      <c r="R683" s="47"/>
      <c r="S683" s="47"/>
      <c r="T683" s="47"/>
      <c r="U683" s="47"/>
      <c r="V683" s="47"/>
      <c r="W683" s="47"/>
      <c r="X683" s="47"/>
      <c r="Y683" s="47"/>
      <c r="Z683" s="47"/>
      <c r="AA683" s="47"/>
      <c r="AB683" s="47"/>
      <c r="AC683" s="47"/>
      <c r="AD683" s="47"/>
      <c r="AE683" s="47"/>
      <c r="AF683" s="47"/>
      <c r="AG683" s="47"/>
      <c r="AH683" s="47"/>
      <c r="AI683" s="47"/>
    </row>
    <row r="684" spans="1:35">
      <c r="A684" s="47"/>
      <c r="B684" s="47"/>
      <c r="C684" s="47"/>
      <c r="D684" s="47"/>
      <c r="E684" s="47"/>
      <c r="F684" s="47"/>
      <c r="G684" s="47"/>
      <c r="H684" s="47"/>
      <c r="I684" s="47"/>
      <c r="J684" s="47"/>
      <c r="K684" s="47"/>
      <c r="L684" s="47"/>
      <c r="M684" s="47"/>
      <c r="N684" s="47"/>
      <c r="O684" s="47"/>
      <c r="P684" s="47"/>
      <c r="Q684" s="47"/>
      <c r="R684" s="47"/>
      <c r="S684" s="47"/>
      <c r="T684" s="47"/>
      <c r="U684" s="47"/>
      <c r="V684" s="47"/>
      <c r="W684" s="47"/>
      <c r="X684" s="47"/>
      <c r="Y684" s="47"/>
      <c r="Z684" s="47"/>
      <c r="AA684" s="47"/>
      <c r="AB684" s="47"/>
      <c r="AC684" s="47"/>
      <c r="AD684" s="47"/>
      <c r="AE684" s="47"/>
      <c r="AF684" s="47"/>
      <c r="AG684" s="47"/>
      <c r="AH684" s="47"/>
      <c r="AI684" s="47"/>
    </row>
    <row r="685" spans="1:35">
      <c r="A685" s="47"/>
      <c r="B685" s="47"/>
      <c r="C685" s="47"/>
      <c r="D685" s="47"/>
      <c r="E685" s="47"/>
      <c r="F685" s="47"/>
      <c r="G685" s="47"/>
      <c r="H685" s="47"/>
      <c r="I685" s="47"/>
      <c r="J685" s="47"/>
      <c r="K685" s="47"/>
      <c r="L685" s="47"/>
      <c r="M685" s="47"/>
      <c r="N685" s="47"/>
      <c r="O685" s="47"/>
      <c r="P685" s="47"/>
      <c r="Q685" s="47"/>
      <c r="R685" s="47"/>
      <c r="S685" s="47"/>
      <c r="T685" s="47"/>
      <c r="U685" s="47"/>
      <c r="V685" s="47"/>
      <c r="W685" s="47"/>
      <c r="X685" s="47"/>
      <c r="Y685" s="47"/>
      <c r="Z685" s="47"/>
      <c r="AA685" s="47"/>
      <c r="AB685" s="47"/>
      <c r="AC685" s="47"/>
      <c r="AD685" s="47"/>
      <c r="AE685" s="47"/>
      <c r="AF685" s="47"/>
      <c r="AG685" s="47"/>
      <c r="AH685" s="47"/>
      <c r="AI685" s="47"/>
    </row>
    <row r="686" spans="1:35">
      <c r="A686" s="47"/>
      <c r="B686" s="47"/>
      <c r="C686" s="47"/>
      <c r="D686" s="47"/>
      <c r="E686" s="47"/>
      <c r="F686" s="47"/>
      <c r="G686" s="47"/>
      <c r="H686" s="47"/>
      <c r="I686" s="47"/>
      <c r="J686" s="47"/>
      <c r="K686" s="47"/>
      <c r="L686" s="47"/>
      <c r="M686" s="47"/>
      <c r="N686" s="47"/>
      <c r="O686" s="47"/>
      <c r="P686" s="47"/>
      <c r="Q686" s="47"/>
      <c r="R686" s="47"/>
      <c r="S686" s="47"/>
      <c r="T686" s="47"/>
      <c r="U686" s="47"/>
      <c r="V686" s="47"/>
      <c r="W686" s="47"/>
      <c r="X686" s="47"/>
      <c r="Y686" s="47"/>
      <c r="Z686" s="47"/>
      <c r="AA686" s="47"/>
      <c r="AB686" s="47"/>
      <c r="AC686" s="47"/>
      <c r="AD686" s="47"/>
      <c r="AE686" s="47"/>
      <c r="AF686" s="47"/>
      <c r="AG686" s="47"/>
      <c r="AH686" s="47"/>
      <c r="AI686" s="47"/>
    </row>
    <row r="687" spans="1:35">
      <c r="A687" s="47"/>
      <c r="B687" s="47"/>
      <c r="C687" s="47"/>
      <c r="D687" s="47"/>
      <c r="E687" s="47"/>
      <c r="F687" s="47"/>
      <c r="G687" s="47"/>
      <c r="H687" s="47"/>
      <c r="I687" s="47"/>
      <c r="J687" s="47"/>
      <c r="K687" s="47"/>
      <c r="L687" s="47"/>
      <c r="M687" s="47"/>
      <c r="N687" s="47"/>
      <c r="O687" s="47"/>
      <c r="P687" s="47"/>
      <c r="Q687" s="47"/>
      <c r="R687" s="47"/>
      <c r="S687" s="47"/>
      <c r="T687" s="47"/>
      <c r="U687" s="47"/>
      <c r="V687" s="47"/>
      <c r="W687" s="47"/>
      <c r="X687" s="47"/>
      <c r="Y687" s="47"/>
      <c r="Z687" s="47"/>
      <c r="AA687" s="47"/>
      <c r="AB687" s="47"/>
      <c r="AC687" s="47"/>
      <c r="AD687" s="47"/>
      <c r="AE687" s="47"/>
      <c r="AF687" s="47"/>
      <c r="AG687" s="47"/>
      <c r="AH687" s="47"/>
      <c r="AI687" s="47"/>
    </row>
    <row r="688" spans="1:35">
      <c r="A688" s="47"/>
      <c r="B688" s="47"/>
      <c r="C688" s="47"/>
      <c r="D688" s="47"/>
      <c r="E688" s="47"/>
      <c r="F688" s="47"/>
      <c r="G688" s="47"/>
      <c r="H688" s="47"/>
      <c r="I688" s="47"/>
      <c r="J688" s="47"/>
      <c r="K688" s="47"/>
      <c r="L688" s="47"/>
      <c r="M688" s="47"/>
      <c r="N688" s="47"/>
      <c r="O688" s="47"/>
      <c r="P688" s="47"/>
      <c r="Q688" s="47"/>
      <c r="R688" s="47"/>
      <c r="S688" s="47"/>
      <c r="T688" s="47"/>
      <c r="U688" s="47"/>
      <c r="V688" s="47"/>
      <c r="W688" s="47"/>
      <c r="X688" s="47"/>
      <c r="Y688" s="47"/>
      <c r="Z688" s="47"/>
      <c r="AA688" s="47"/>
      <c r="AB688" s="47"/>
      <c r="AC688" s="47"/>
      <c r="AD688" s="47"/>
      <c r="AE688" s="47"/>
      <c r="AF688" s="47"/>
      <c r="AG688" s="47"/>
      <c r="AH688" s="47"/>
      <c r="AI688" s="47"/>
    </row>
    <row r="689" spans="1:35">
      <c r="A689" s="47"/>
      <c r="B689" s="47"/>
      <c r="C689" s="47"/>
      <c r="D689" s="47"/>
      <c r="E689" s="47"/>
      <c r="F689" s="47"/>
      <c r="G689" s="47"/>
      <c r="H689" s="47"/>
      <c r="I689" s="47"/>
      <c r="J689" s="47"/>
      <c r="K689" s="47"/>
      <c r="L689" s="47"/>
      <c r="M689" s="47"/>
      <c r="N689" s="47"/>
      <c r="O689" s="47"/>
      <c r="P689" s="47"/>
      <c r="Q689" s="47"/>
      <c r="R689" s="47"/>
      <c r="S689" s="47"/>
      <c r="T689" s="47"/>
      <c r="U689" s="47"/>
      <c r="V689" s="47"/>
      <c r="W689" s="47"/>
      <c r="X689" s="47"/>
      <c r="Y689" s="47"/>
      <c r="Z689" s="47"/>
      <c r="AA689" s="47"/>
      <c r="AB689" s="47"/>
      <c r="AC689" s="47"/>
      <c r="AD689" s="47"/>
      <c r="AE689" s="47"/>
      <c r="AF689" s="47"/>
      <c r="AG689" s="47"/>
      <c r="AH689" s="47"/>
      <c r="AI689" s="47"/>
    </row>
    <row r="690" spans="1:35">
      <c r="A690" s="47"/>
      <c r="B690" s="47"/>
      <c r="C690" s="47"/>
      <c r="D690" s="47"/>
      <c r="E690" s="47"/>
      <c r="F690" s="47"/>
      <c r="G690" s="47"/>
      <c r="H690" s="47"/>
      <c r="I690" s="47"/>
      <c r="J690" s="47"/>
      <c r="K690" s="47"/>
      <c r="L690" s="47"/>
      <c r="M690" s="47"/>
      <c r="N690" s="47"/>
      <c r="O690" s="47"/>
      <c r="P690" s="47"/>
      <c r="Q690" s="47"/>
      <c r="R690" s="47"/>
      <c r="S690" s="47"/>
      <c r="T690" s="47"/>
      <c r="U690" s="47"/>
      <c r="V690" s="47"/>
      <c r="W690" s="47"/>
      <c r="X690" s="47"/>
      <c r="Y690" s="47"/>
      <c r="Z690" s="47"/>
      <c r="AA690" s="47"/>
      <c r="AB690" s="47"/>
      <c r="AC690" s="47"/>
      <c r="AD690" s="47"/>
      <c r="AE690" s="47"/>
      <c r="AF690" s="47"/>
      <c r="AG690" s="47"/>
      <c r="AH690" s="47"/>
      <c r="AI690" s="47"/>
    </row>
    <row r="691" spans="1:35">
      <c r="A691" s="47"/>
      <c r="B691" s="47"/>
      <c r="C691" s="47"/>
      <c r="D691" s="47"/>
      <c r="E691" s="47"/>
      <c r="F691" s="47"/>
      <c r="G691" s="47"/>
      <c r="H691" s="47"/>
      <c r="I691" s="47"/>
      <c r="J691" s="47"/>
      <c r="K691" s="47"/>
      <c r="L691" s="47"/>
      <c r="M691" s="47"/>
      <c r="N691" s="47"/>
      <c r="O691" s="47"/>
      <c r="P691" s="47"/>
      <c r="Q691" s="47"/>
      <c r="R691" s="47"/>
      <c r="S691" s="47"/>
      <c r="T691" s="47"/>
      <c r="U691" s="47"/>
      <c r="V691" s="47"/>
      <c r="W691" s="47"/>
      <c r="X691" s="47"/>
      <c r="Y691" s="47"/>
      <c r="Z691" s="47"/>
      <c r="AA691" s="47"/>
      <c r="AB691" s="47"/>
      <c r="AC691" s="47"/>
      <c r="AD691" s="47"/>
      <c r="AE691" s="47"/>
      <c r="AF691" s="47"/>
      <c r="AG691" s="47"/>
      <c r="AH691" s="47"/>
      <c r="AI691" s="47"/>
    </row>
    <row r="692" spans="1:35">
      <c r="A692" s="47"/>
      <c r="B692" s="47"/>
      <c r="C692" s="47"/>
      <c r="D692" s="47"/>
      <c r="E692" s="47"/>
      <c r="F692" s="47"/>
      <c r="G692" s="47"/>
      <c r="H692" s="47"/>
      <c r="I692" s="47"/>
      <c r="J692" s="47"/>
      <c r="K692" s="47"/>
      <c r="L692" s="47"/>
      <c r="M692" s="47"/>
      <c r="N692" s="47"/>
      <c r="O692" s="47"/>
      <c r="P692" s="47"/>
      <c r="Q692" s="47"/>
      <c r="R692" s="47"/>
      <c r="S692" s="47"/>
      <c r="T692" s="47"/>
      <c r="U692" s="47"/>
      <c r="V692" s="47"/>
      <c r="W692" s="47"/>
      <c r="X692" s="47"/>
      <c r="Y692" s="47"/>
      <c r="Z692" s="47"/>
      <c r="AA692" s="47"/>
      <c r="AB692" s="47"/>
      <c r="AC692" s="47"/>
      <c r="AD692" s="47"/>
      <c r="AE692" s="47"/>
      <c r="AF692" s="47"/>
      <c r="AG692" s="47"/>
      <c r="AH692" s="47"/>
      <c r="AI692" s="47"/>
    </row>
    <row r="693" spans="1:35">
      <c r="A693" s="47"/>
      <c r="B693" s="47"/>
      <c r="C693" s="47"/>
      <c r="D693" s="47"/>
      <c r="E693" s="47"/>
      <c r="F693" s="47"/>
      <c r="G693" s="47"/>
      <c r="H693" s="47"/>
      <c r="I693" s="47"/>
      <c r="J693" s="47"/>
      <c r="K693" s="47"/>
      <c r="L693" s="47"/>
      <c r="M693" s="47"/>
      <c r="N693" s="47"/>
      <c r="O693" s="47"/>
      <c r="P693" s="47"/>
      <c r="Q693" s="47"/>
      <c r="R693" s="47"/>
      <c r="S693" s="47"/>
      <c r="T693" s="47"/>
      <c r="U693" s="47"/>
      <c r="V693" s="47"/>
      <c r="W693" s="47"/>
      <c r="X693" s="47"/>
      <c r="Y693" s="47"/>
      <c r="Z693" s="47"/>
      <c r="AA693" s="47"/>
      <c r="AB693" s="47"/>
      <c r="AC693" s="47"/>
      <c r="AD693" s="47"/>
      <c r="AE693" s="47"/>
      <c r="AF693" s="47"/>
      <c r="AG693" s="47"/>
      <c r="AH693" s="47"/>
      <c r="AI693" s="47"/>
    </row>
    <row r="694" spans="1:35">
      <c r="A694" s="47"/>
      <c r="B694" s="47"/>
      <c r="C694" s="47"/>
      <c r="D694" s="47"/>
      <c r="E694" s="47"/>
      <c r="F694" s="47"/>
      <c r="G694" s="47"/>
      <c r="H694" s="47"/>
      <c r="I694" s="47"/>
      <c r="J694" s="47"/>
      <c r="K694" s="47"/>
      <c r="L694" s="47"/>
      <c r="M694" s="47"/>
      <c r="N694" s="47"/>
      <c r="O694" s="47"/>
      <c r="P694" s="47"/>
      <c r="Q694" s="47"/>
      <c r="R694" s="47"/>
      <c r="S694" s="47"/>
      <c r="T694" s="47"/>
      <c r="U694" s="47"/>
      <c r="V694" s="47"/>
      <c r="W694" s="47"/>
      <c r="X694" s="47"/>
      <c r="Y694" s="47"/>
      <c r="Z694" s="47"/>
      <c r="AA694" s="47"/>
      <c r="AB694" s="47"/>
      <c r="AC694" s="47"/>
      <c r="AD694" s="47"/>
      <c r="AE694" s="47"/>
      <c r="AF694" s="47"/>
      <c r="AG694" s="47"/>
      <c r="AH694" s="47"/>
      <c r="AI694" s="47"/>
    </row>
    <row r="695" spans="1:35">
      <c r="A695" s="47"/>
      <c r="B695" s="47"/>
      <c r="C695" s="47"/>
      <c r="D695" s="47"/>
      <c r="E695" s="47"/>
      <c r="F695" s="47"/>
      <c r="G695" s="47"/>
      <c r="H695" s="47"/>
      <c r="I695" s="47"/>
      <c r="J695" s="47"/>
      <c r="K695" s="47"/>
      <c r="L695" s="47"/>
      <c r="M695" s="47"/>
      <c r="N695" s="47"/>
      <c r="O695" s="47"/>
      <c r="P695" s="47"/>
      <c r="Q695" s="47"/>
      <c r="R695" s="47"/>
      <c r="S695" s="47"/>
      <c r="T695" s="47"/>
      <c r="U695" s="47"/>
      <c r="V695" s="47"/>
      <c r="W695" s="47"/>
      <c r="X695" s="47"/>
      <c r="Y695" s="47"/>
      <c r="Z695" s="47"/>
      <c r="AA695" s="47"/>
      <c r="AB695" s="47"/>
      <c r="AC695" s="47"/>
      <c r="AD695" s="47"/>
      <c r="AE695" s="47"/>
      <c r="AF695" s="47"/>
      <c r="AG695" s="47"/>
      <c r="AH695" s="47"/>
      <c r="AI695" s="47"/>
    </row>
    <row r="696" spans="1:35">
      <c r="A696" s="47"/>
      <c r="B696" s="47"/>
      <c r="C696" s="47"/>
      <c r="D696" s="47"/>
      <c r="E696" s="47"/>
      <c r="F696" s="47"/>
      <c r="G696" s="47"/>
      <c r="H696" s="47"/>
      <c r="I696" s="47"/>
      <c r="J696" s="47"/>
      <c r="K696" s="47"/>
      <c r="L696" s="47"/>
      <c r="M696" s="47"/>
      <c r="N696" s="47"/>
      <c r="O696" s="47"/>
      <c r="P696" s="47"/>
      <c r="Q696" s="47"/>
      <c r="R696" s="47"/>
      <c r="S696" s="47"/>
      <c r="T696" s="47"/>
      <c r="U696" s="47"/>
      <c r="V696" s="47"/>
      <c r="W696" s="47"/>
      <c r="X696" s="47"/>
      <c r="Y696" s="47"/>
      <c r="Z696" s="47"/>
      <c r="AA696" s="47"/>
      <c r="AB696" s="47"/>
      <c r="AC696" s="47"/>
      <c r="AD696" s="47"/>
      <c r="AE696" s="47"/>
      <c r="AF696" s="47"/>
      <c r="AG696" s="47"/>
      <c r="AH696" s="47"/>
      <c r="AI696" s="47"/>
    </row>
    <row r="697" spans="1:35">
      <c r="A697" s="47"/>
      <c r="B697" s="47"/>
      <c r="C697" s="47"/>
      <c r="D697" s="47"/>
      <c r="E697" s="47"/>
      <c r="F697" s="47"/>
      <c r="G697" s="47"/>
      <c r="H697" s="47"/>
      <c r="I697" s="47"/>
      <c r="J697" s="47"/>
      <c r="K697" s="47"/>
      <c r="L697" s="47"/>
      <c r="M697" s="47"/>
      <c r="N697" s="47"/>
      <c r="O697" s="47"/>
      <c r="P697" s="47"/>
      <c r="Q697" s="47"/>
      <c r="R697" s="47"/>
      <c r="S697" s="47"/>
      <c r="T697" s="47"/>
      <c r="U697" s="47"/>
      <c r="V697" s="47"/>
      <c r="W697" s="47"/>
      <c r="X697" s="47"/>
      <c r="Y697" s="47"/>
      <c r="Z697" s="47"/>
      <c r="AA697" s="47"/>
      <c r="AB697" s="47"/>
      <c r="AC697" s="47"/>
      <c r="AD697" s="47"/>
      <c r="AE697" s="47"/>
      <c r="AF697" s="47"/>
      <c r="AG697" s="47"/>
      <c r="AH697" s="47"/>
      <c r="AI697" s="47"/>
    </row>
    <row r="698" spans="1:35">
      <c r="A698" s="47"/>
      <c r="B698" s="47"/>
      <c r="C698" s="47"/>
      <c r="D698" s="47"/>
      <c r="E698" s="47"/>
      <c r="F698" s="47"/>
      <c r="G698" s="47"/>
      <c r="H698" s="47"/>
      <c r="I698" s="47"/>
      <c r="J698" s="47"/>
      <c r="K698" s="47"/>
      <c r="L698" s="47"/>
      <c r="M698" s="47"/>
      <c r="N698" s="47"/>
      <c r="O698" s="47"/>
      <c r="P698" s="47"/>
      <c r="Q698" s="47"/>
      <c r="R698" s="47"/>
      <c r="S698" s="47"/>
      <c r="T698" s="47"/>
      <c r="U698" s="47"/>
      <c r="V698" s="47"/>
      <c r="W698" s="47"/>
      <c r="X698" s="47"/>
      <c r="Y698" s="47"/>
      <c r="Z698" s="47"/>
      <c r="AA698" s="47"/>
      <c r="AB698" s="47"/>
      <c r="AC698" s="47"/>
      <c r="AD698" s="47"/>
      <c r="AE698" s="47"/>
      <c r="AF698" s="47"/>
      <c r="AG698" s="47"/>
      <c r="AH698" s="47"/>
      <c r="AI698" s="47"/>
    </row>
    <row r="699" spans="1:35">
      <c r="A699" s="47"/>
      <c r="B699" s="47"/>
      <c r="C699" s="47"/>
      <c r="D699" s="47"/>
      <c r="E699" s="47"/>
      <c r="F699" s="47"/>
      <c r="G699" s="47"/>
      <c r="H699" s="47"/>
      <c r="I699" s="47"/>
      <c r="J699" s="47"/>
      <c r="K699" s="47"/>
      <c r="L699" s="47"/>
      <c r="M699" s="47"/>
      <c r="N699" s="47"/>
      <c r="O699" s="47"/>
      <c r="P699" s="47"/>
      <c r="Q699" s="47"/>
      <c r="R699" s="47"/>
      <c r="S699" s="47"/>
      <c r="T699" s="47"/>
      <c r="U699" s="47"/>
      <c r="V699" s="47"/>
      <c r="W699" s="47"/>
      <c r="X699" s="47"/>
      <c r="Y699" s="47"/>
      <c r="Z699" s="47"/>
      <c r="AA699" s="47"/>
      <c r="AB699" s="47"/>
      <c r="AC699" s="47"/>
      <c r="AD699" s="47"/>
      <c r="AE699" s="47"/>
      <c r="AF699" s="47"/>
      <c r="AG699" s="47"/>
      <c r="AH699" s="47"/>
      <c r="AI699" s="47"/>
    </row>
    <row r="700" spans="1:35">
      <c r="A700" s="47"/>
      <c r="B700" s="47"/>
      <c r="C700" s="47"/>
      <c r="D700" s="47"/>
      <c r="E700" s="47"/>
      <c r="F700" s="47"/>
      <c r="G700" s="47"/>
      <c r="H700" s="47"/>
      <c r="I700" s="47"/>
      <c r="J700" s="47"/>
      <c r="K700" s="47"/>
      <c r="L700" s="47"/>
      <c r="M700" s="47"/>
      <c r="N700" s="47"/>
      <c r="O700" s="47"/>
      <c r="P700" s="47"/>
      <c r="Q700" s="47"/>
      <c r="R700" s="47"/>
      <c r="S700" s="47"/>
      <c r="T700" s="47"/>
      <c r="U700" s="47"/>
      <c r="V700" s="47"/>
      <c r="W700" s="47"/>
      <c r="X700" s="47"/>
      <c r="Y700" s="47"/>
      <c r="Z700" s="47"/>
      <c r="AA700" s="47"/>
      <c r="AB700" s="47"/>
      <c r="AC700" s="47"/>
      <c r="AD700" s="47"/>
      <c r="AE700" s="47"/>
      <c r="AF700" s="47"/>
      <c r="AG700" s="47"/>
      <c r="AH700" s="47"/>
      <c r="AI700" s="47"/>
    </row>
    <row r="701" spans="1:35">
      <c r="A701" s="47"/>
      <c r="B701" s="47"/>
      <c r="C701" s="47"/>
      <c r="D701" s="47"/>
      <c r="E701" s="47"/>
      <c r="F701" s="47"/>
      <c r="G701" s="47"/>
      <c r="H701" s="47"/>
      <c r="I701" s="47"/>
      <c r="J701" s="47"/>
      <c r="K701" s="47"/>
      <c r="L701" s="47"/>
      <c r="M701" s="47"/>
      <c r="N701" s="47"/>
      <c r="O701" s="47"/>
      <c r="P701" s="47"/>
      <c r="Q701" s="47"/>
      <c r="R701" s="47"/>
      <c r="S701" s="47"/>
      <c r="T701" s="47"/>
      <c r="U701" s="47"/>
      <c r="V701" s="47"/>
      <c r="W701" s="47"/>
      <c r="X701" s="47"/>
      <c r="Y701" s="47"/>
      <c r="Z701" s="47"/>
      <c r="AA701" s="47"/>
      <c r="AB701" s="47"/>
      <c r="AC701" s="47"/>
      <c r="AD701" s="47"/>
      <c r="AE701" s="47"/>
      <c r="AF701" s="47"/>
      <c r="AG701" s="47"/>
      <c r="AH701" s="47"/>
      <c r="AI701" s="47"/>
    </row>
    <row r="702" spans="1:35">
      <c r="A702" s="47"/>
      <c r="B702" s="47"/>
      <c r="C702" s="47"/>
      <c r="D702" s="47"/>
      <c r="E702" s="47"/>
      <c r="F702" s="47"/>
      <c r="G702" s="47"/>
      <c r="H702" s="47"/>
      <c r="I702" s="47"/>
      <c r="J702" s="47"/>
      <c r="K702" s="47"/>
      <c r="L702" s="47"/>
      <c r="M702" s="47"/>
      <c r="N702" s="47"/>
      <c r="O702" s="47"/>
      <c r="P702" s="47"/>
      <c r="Q702" s="47"/>
      <c r="R702" s="47"/>
      <c r="S702" s="47"/>
      <c r="T702" s="47"/>
      <c r="U702" s="47"/>
      <c r="V702" s="47"/>
      <c r="W702" s="47"/>
      <c r="X702" s="47"/>
      <c r="Y702" s="47"/>
      <c r="Z702" s="47"/>
      <c r="AA702" s="47"/>
      <c r="AB702" s="47"/>
      <c r="AC702" s="47"/>
      <c r="AD702" s="47"/>
      <c r="AE702" s="47"/>
      <c r="AF702" s="47"/>
      <c r="AG702" s="47"/>
      <c r="AH702" s="47"/>
      <c r="AI702" s="47"/>
    </row>
    <row r="703" spans="1:35">
      <c r="A703" s="47"/>
      <c r="B703" s="47"/>
      <c r="C703" s="47"/>
      <c r="D703" s="47"/>
      <c r="E703" s="47"/>
      <c r="F703" s="47"/>
      <c r="G703" s="47"/>
      <c r="H703" s="47"/>
      <c r="I703" s="47"/>
      <c r="J703" s="47"/>
      <c r="K703" s="47"/>
      <c r="L703" s="47"/>
      <c r="M703" s="47"/>
      <c r="N703" s="47"/>
      <c r="O703" s="47"/>
      <c r="P703" s="47"/>
      <c r="Q703" s="47"/>
      <c r="R703" s="47"/>
      <c r="S703" s="47"/>
      <c r="T703" s="47"/>
      <c r="U703" s="47"/>
      <c r="V703" s="47"/>
      <c r="W703" s="47"/>
      <c r="X703" s="47"/>
      <c r="Y703" s="47"/>
      <c r="Z703" s="47"/>
      <c r="AA703" s="47"/>
      <c r="AB703" s="47"/>
      <c r="AC703" s="47"/>
      <c r="AD703" s="47"/>
      <c r="AE703" s="47"/>
      <c r="AF703" s="47"/>
      <c r="AG703" s="47"/>
      <c r="AH703" s="47"/>
      <c r="AI703" s="47"/>
    </row>
    <row r="704" spans="1:35">
      <c r="A704" s="47"/>
      <c r="B704" s="47"/>
      <c r="C704" s="47"/>
      <c r="D704" s="47"/>
      <c r="E704" s="47"/>
      <c r="F704" s="47"/>
      <c r="G704" s="47"/>
      <c r="H704" s="47"/>
      <c r="I704" s="47"/>
      <c r="J704" s="47"/>
      <c r="K704" s="47"/>
      <c r="L704" s="47"/>
      <c r="M704" s="47"/>
      <c r="N704" s="47"/>
      <c r="O704" s="47"/>
      <c r="P704" s="47"/>
      <c r="Q704" s="47"/>
      <c r="R704" s="47"/>
      <c r="S704" s="47"/>
      <c r="T704" s="47"/>
      <c r="U704" s="47"/>
      <c r="V704" s="47"/>
      <c r="W704" s="47"/>
      <c r="X704" s="47"/>
      <c r="Y704" s="47"/>
      <c r="Z704" s="47"/>
      <c r="AA704" s="47"/>
      <c r="AB704" s="47"/>
      <c r="AC704" s="47"/>
      <c r="AD704" s="47"/>
      <c r="AE704" s="47"/>
      <c r="AF704" s="47"/>
      <c r="AG704" s="47"/>
      <c r="AH704" s="47"/>
      <c r="AI704" s="47"/>
    </row>
    <row r="705" spans="1:35">
      <c r="A705" s="47"/>
      <c r="B705" s="47"/>
      <c r="C705" s="47"/>
      <c r="D705" s="47"/>
      <c r="E705" s="47"/>
      <c r="F705" s="47"/>
      <c r="G705" s="47"/>
      <c r="H705" s="47"/>
      <c r="I705" s="47"/>
      <c r="J705" s="47"/>
      <c r="K705" s="47"/>
      <c r="L705" s="47"/>
      <c r="M705" s="47"/>
      <c r="N705" s="47"/>
      <c r="O705" s="47"/>
      <c r="P705" s="47"/>
      <c r="Q705" s="47"/>
      <c r="R705" s="47"/>
      <c r="S705" s="47"/>
      <c r="T705" s="47"/>
      <c r="U705" s="47"/>
      <c r="V705" s="47"/>
      <c r="W705" s="47"/>
      <c r="X705" s="47"/>
      <c r="Y705" s="47"/>
      <c r="Z705" s="47"/>
      <c r="AA705" s="47"/>
      <c r="AB705" s="47"/>
      <c r="AC705" s="47"/>
      <c r="AD705" s="47"/>
      <c r="AE705" s="47"/>
      <c r="AF705" s="47"/>
      <c r="AG705" s="47"/>
      <c r="AH705" s="47"/>
      <c r="AI705" s="47"/>
    </row>
    <row r="706" spans="1:35">
      <c r="A706" s="47"/>
      <c r="B706" s="47"/>
      <c r="C706" s="47"/>
      <c r="D706" s="47"/>
      <c r="E706" s="47"/>
      <c r="F706" s="47"/>
      <c r="G706" s="47"/>
      <c r="H706" s="47"/>
      <c r="I706" s="47"/>
      <c r="J706" s="47"/>
      <c r="K706" s="47"/>
      <c r="L706" s="47"/>
      <c r="M706" s="47"/>
      <c r="N706" s="47"/>
      <c r="O706" s="47"/>
      <c r="P706" s="47"/>
      <c r="Q706" s="47"/>
      <c r="R706" s="47"/>
      <c r="S706" s="47"/>
      <c r="T706" s="47"/>
      <c r="U706" s="47"/>
      <c r="V706" s="47"/>
      <c r="W706" s="47"/>
      <c r="X706" s="47"/>
      <c r="Y706" s="47"/>
      <c r="Z706" s="47"/>
      <c r="AA706" s="47"/>
      <c r="AB706" s="47"/>
      <c r="AC706" s="47"/>
      <c r="AD706" s="47"/>
      <c r="AE706" s="47"/>
      <c r="AF706" s="47"/>
      <c r="AG706" s="47"/>
      <c r="AH706" s="47"/>
      <c r="AI706" s="47"/>
    </row>
    <row r="707" spans="1:35">
      <c r="A707" s="47"/>
      <c r="B707" s="47"/>
      <c r="C707" s="47"/>
      <c r="D707" s="47"/>
      <c r="E707" s="47"/>
      <c r="F707" s="47"/>
      <c r="G707" s="47"/>
      <c r="H707" s="47"/>
      <c r="I707" s="47"/>
      <c r="J707" s="47"/>
      <c r="K707" s="47"/>
      <c r="L707" s="47"/>
      <c r="M707" s="47"/>
      <c r="N707" s="47"/>
      <c r="O707" s="47"/>
      <c r="P707" s="47"/>
      <c r="Q707" s="47"/>
      <c r="R707" s="47"/>
      <c r="S707" s="47"/>
      <c r="T707" s="47"/>
      <c r="U707" s="47"/>
      <c r="V707" s="47"/>
      <c r="W707" s="47"/>
      <c r="X707" s="47"/>
      <c r="Y707" s="47"/>
      <c r="Z707" s="47"/>
      <c r="AA707" s="47"/>
      <c r="AB707" s="47"/>
      <c r="AC707" s="47"/>
      <c r="AD707" s="47"/>
      <c r="AE707" s="47"/>
      <c r="AF707" s="47"/>
      <c r="AG707" s="47"/>
      <c r="AH707" s="47"/>
      <c r="AI707" s="47"/>
    </row>
    <row r="708" spans="1:35">
      <c r="A708" s="47"/>
      <c r="B708" s="47"/>
      <c r="C708" s="47"/>
      <c r="D708" s="47"/>
      <c r="E708" s="47"/>
      <c r="F708" s="47"/>
      <c r="G708" s="47"/>
      <c r="H708" s="47"/>
      <c r="I708" s="47"/>
      <c r="J708" s="47"/>
      <c r="K708" s="47"/>
      <c r="L708" s="47"/>
      <c r="M708" s="47"/>
      <c r="N708" s="47"/>
      <c r="O708" s="47"/>
      <c r="P708" s="47"/>
      <c r="Q708" s="47"/>
      <c r="R708" s="47"/>
      <c r="S708" s="47"/>
      <c r="T708" s="47"/>
      <c r="U708" s="47"/>
      <c r="V708" s="47"/>
      <c r="W708" s="47"/>
      <c r="X708" s="47"/>
      <c r="Y708" s="47"/>
      <c r="Z708" s="47"/>
      <c r="AA708" s="47"/>
      <c r="AB708" s="47"/>
      <c r="AC708" s="47"/>
      <c r="AD708" s="47"/>
      <c r="AE708" s="47"/>
      <c r="AF708" s="47"/>
      <c r="AG708" s="47"/>
      <c r="AH708" s="47"/>
      <c r="AI708" s="47"/>
    </row>
    <row r="709" spans="1:35">
      <c r="A709" s="47"/>
      <c r="B709" s="47"/>
      <c r="C709" s="47"/>
      <c r="D709" s="47"/>
      <c r="E709" s="47"/>
      <c r="F709" s="47"/>
      <c r="G709" s="47"/>
      <c r="H709" s="47"/>
      <c r="I709" s="47"/>
      <c r="J709" s="47"/>
      <c r="K709" s="47"/>
      <c r="L709" s="47"/>
      <c r="M709" s="47"/>
      <c r="N709" s="47"/>
      <c r="O709" s="47"/>
      <c r="P709" s="47"/>
      <c r="Q709" s="47"/>
      <c r="R709" s="47"/>
      <c r="S709" s="47"/>
      <c r="T709" s="47"/>
      <c r="U709" s="47"/>
      <c r="V709" s="47"/>
      <c r="W709" s="47"/>
      <c r="X709" s="47"/>
      <c r="Y709" s="47"/>
      <c r="Z709" s="47"/>
      <c r="AA709" s="47"/>
      <c r="AB709" s="47"/>
      <c r="AC709" s="47"/>
      <c r="AD709" s="47"/>
      <c r="AE709" s="47"/>
      <c r="AF709" s="47"/>
      <c r="AG709" s="47"/>
      <c r="AH709" s="47"/>
      <c r="AI709" s="47"/>
    </row>
    <row r="710" spans="1:35">
      <c r="A710" s="47"/>
      <c r="B710" s="47"/>
      <c r="C710" s="47"/>
      <c r="D710" s="47"/>
      <c r="E710" s="47"/>
      <c r="F710" s="47"/>
      <c r="G710" s="47"/>
      <c r="H710" s="47"/>
      <c r="I710" s="47"/>
      <c r="J710" s="47"/>
      <c r="K710" s="47"/>
      <c r="L710" s="47"/>
      <c r="M710" s="47"/>
      <c r="N710" s="47"/>
      <c r="O710" s="47"/>
      <c r="P710" s="47"/>
      <c r="Q710" s="47"/>
      <c r="R710" s="47"/>
      <c r="S710" s="47"/>
      <c r="T710" s="47"/>
      <c r="U710" s="47"/>
      <c r="V710" s="47"/>
      <c r="W710" s="47"/>
      <c r="X710" s="47"/>
      <c r="Y710" s="47"/>
      <c r="Z710" s="47"/>
      <c r="AA710" s="47"/>
      <c r="AB710" s="47"/>
      <c r="AC710" s="47"/>
      <c r="AD710" s="47"/>
      <c r="AE710" s="47"/>
      <c r="AF710" s="47"/>
      <c r="AG710" s="47"/>
      <c r="AH710" s="47"/>
      <c r="AI710" s="47"/>
    </row>
    <row r="711" spans="1:35">
      <c r="A711" s="47"/>
      <c r="B711" s="47"/>
      <c r="C711" s="47"/>
      <c r="D711" s="47"/>
      <c r="E711" s="47"/>
      <c r="F711" s="47"/>
      <c r="G711" s="47"/>
      <c r="H711" s="47"/>
      <c r="I711" s="47"/>
      <c r="J711" s="47"/>
      <c r="K711" s="47"/>
      <c r="L711" s="47"/>
      <c r="M711" s="47"/>
      <c r="N711" s="47"/>
      <c r="O711" s="47"/>
      <c r="P711" s="47"/>
      <c r="Q711" s="47"/>
      <c r="R711" s="47"/>
      <c r="S711" s="47"/>
      <c r="T711" s="47"/>
      <c r="U711" s="47"/>
      <c r="V711" s="47"/>
      <c r="W711" s="47"/>
      <c r="X711" s="47"/>
      <c r="Y711" s="47"/>
      <c r="Z711" s="47"/>
      <c r="AA711" s="47"/>
      <c r="AB711" s="47"/>
      <c r="AC711" s="47"/>
      <c r="AD711" s="47"/>
      <c r="AE711" s="47"/>
      <c r="AF711" s="47"/>
      <c r="AG711" s="47"/>
      <c r="AH711" s="47"/>
      <c r="AI711" s="47"/>
    </row>
    <row r="712" spans="1:35">
      <c r="A712" s="47"/>
      <c r="B712" s="47"/>
      <c r="C712" s="47"/>
      <c r="D712" s="47"/>
      <c r="E712" s="47"/>
      <c r="F712" s="47"/>
      <c r="G712" s="47"/>
      <c r="H712" s="47"/>
      <c r="I712" s="47"/>
      <c r="J712" s="47"/>
      <c r="K712" s="47"/>
      <c r="L712" s="47"/>
      <c r="M712" s="47"/>
      <c r="N712" s="47"/>
      <c r="O712" s="47"/>
      <c r="P712" s="47"/>
      <c r="Q712" s="47"/>
      <c r="R712" s="47"/>
      <c r="S712" s="47"/>
      <c r="T712" s="47"/>
      <c r="U712" s="47"/>
      <c r="V712" s="47"/>
      <c r="W712" s="47"/>
      <c r="X712" s="47"/>
      <c r="Y712" s="47"/>
      <c r="Z712" s="47"/>
      <c r="AA712" s="47"/>
      <c r="AB712" s="47"/>
      <c r="AC712" s="47"/>
      <c r="AD712" s="47"/>
      <c r="AE712" s="47"/>
      <c r="AF712" s="47"/>
      <c r="AG712" s="47"/>
      <c r="AH712" s="47"/>
      <c r="AI712" s="47"/>
    </row>
    <row r="713" spans="1:35">
      <c r="A713" s="47"/>
      <c r="B713" s="47"/>
      <c r="C713" s="47"/>
      <c r="D713" s="47"/>
      <c r="E713" s="47"/>
      <c r="F713" s="47"/>
      <c r="G713" s="47"/>
      <c r="H713" s="47"/>
      <c r="I713" s="47"/>
      <c r="J713" s="47"/>
      <c r="K713" s="47"/>
      <c r="L713" s="47"/>
      <c r="M713" s="47"/>
      <c r="N713" s="47"/>
      <c r="O713" s="47"/>
      <c r="P713" s="47"/>
      <c r="Q713" s="47"/>
      <c r="R713" s="47"/>
      <c r="S713" s="47"/>
      <c r="T713" s="47"/>
      <c r="U713" s="47"/>
      <c r="V713" s="47"/>
      <c r="W713" s="47"/>
      <c r="X713" s="47"/>
      <c r="Y713" s="47"/>
      <c r="Z713" s="47"/>
      <c r="AA713" s="47"/>
      <c r="AB713" s="47"/>
      <c r="AC713" s="47"/>
      <c r="AD713" s="47"/>
      <c r="AE713" s="47"/>
      <c r="AF713" s="47"/>
      <c r="AG713" s="47"/>
      <c r="AH713" s="47"/>
      <c r="AI713" s="47"/>
    </row>
    <row r="714" spans="1:35">
      <c r="A714" s="47"/>
      <c r="B714" s="47"/>
      <c r="C714" s="47"/>
      <c r="D714" s="47"/>
      <c r="E714" s="47"/>
      <c r="F714" s="47"/>
      <c r="G714" s="47"/>
      <c r="H714" s="47"/>
      <c r="I714" s="47"/>
      <c r="J714" s="47"/>
      <c r="K714" s="47"/>
      <c r="L714" s="47"/>
      <c r="M714" s="47"/>
      <c r="N714" s="47"/>
      <c r="O714" s="47"/>
      <c r="P714" s="47"/>
      <c r="Q714" s="47"/>
      <c r="R714" s="47"/>
      <c r="S714" s="47"/>
      <c r="T714" s="47"/>
      <c r="U714" s="47"/>
      <c r="V714" s="47"/>
      <c r="W714" s="47"/>
      <c r="X714" s="47"/>
      <c r="Y714" s="47"/>
      <c r="Z714" s="47"/>
      <c r="AA714" s="47"/>
      <c r="AB714" s="47"/>
      <c r="AC714" s="47"/>
      <c r="AD714" s="47"/>
      <c r="AE714" s="47"/>
      <c r="AF714" s="47"/>
      <c r="AG714" s="47"/>
      <c r="AH714" s="47"/>
      <c r="AI714" s="47"/>
    </row>
    <row r="715" spans="1:35">
      <c r="A715" s="47"/>
      <c r="B715" s="47"/>
      <c r="C715" s="47"/>
      <c r="D715" s="47"/>
      <c r="E715" s="47"/>
      <c r="F715" s="47"/>
      <c r="G715" s="47"/>
      <c r="H715" s="47"/>
      <c r="I715" s="47"/>
      <c r="J715" s="47"/>
      <c r="K715" s="47"/>
      <c r="L715" s="47"/>
      <c r="M715" s="47"/>
      <c r="N715" s="47"/>
      <c r="O715" s="47"/>
      <c r="P715" s="47"/>
      <c r="Q715" s="47"/>
      <c r="R715" s="47"/>
      <c r="S715" s="47"/>
      <c r="T715" s="47"/>
      <c r="U715" s="47"/>
      <c r="V715" s="47"/>
      <c r="W715" s="47"/>
      <c r="X715" s="47"/>
      <c r="Y715" s="47"/>
      <c r="Z715" s="47"/>
      <c r="AA715" s="47"/>
      <c r="AB715" s="47"/>
      <c r="AC715" s="47"/>
      <c r="AD715" s="47"/>
      <c r="AE715" s="47"/>
      <c r="AF715" s="47"/>
      <c r="AG715" s="47"/>
      <c r="AH715" s="47"/>
      <c r="AI715" s="47"/>
    </row>
    <row r="716" spans="1:35">
      <c r="A716" s="47"/>
      <c r="B716" s="47"/>
      <c r="C716" s="47"/>
      <c r="D716" s="47"/>
      <c r="E716" s="47"/>
      <c r="F716" s="47"/>
      <c r="G716" s="47"/>
      <c r="H716" s="47"/>
      <c r="I716" s="47"/>
      <c r="J716" s="47"/>
      <c r="K716" s="47"/>
      <c r="L716" s="47"/>
      <c r="M716" s="47"/>
      <c r="N716" s="47"/>
      <c r="O716" s="47"/>
      <c r="P716" s="47"/>
      <c r="Q716" s="47"/>
      <c r="R716" s="47"/>
      <c r="S716" s="47"/>
      <c r="T716" s="47"/>
      <c r="U716" s="47"/>
      <c r="V716" s="47"/>
      <c r="W716" s="47"/>
      <c r="X716" s="47"/>
      <c r="Y716" s="47"/>
      <c r="Z716" s="47"/>
      <c r="AA716" s="47"/>
      <c r="AB716" s="47"/>
      <c r="AC716" s="47"/>
      <c r="AD716" s="47"/>
      <c r="AE716" s="47"/>
      <c r="AF716" s="47"/>
      <c r="AG716" s="47"/>
      <c r="AH716" s="47"/>
      <c r="AI716" s="47"/>
    </row>
    <row r="717" spans="1:35">
      <c r="A717" s="47"/>
      <c r="B717" s="47"/>
      <c r="C717" s="47"/>
      <c r="D717" s="47"/>
      <c r="E717" s="47"/>
      <c r="F717" s="47"/>
      <c r="G717" s="47"/>
      <c r="H717" s="47"/>
      <c r="I717" s="47"/>
      <c r="J717" s="47"/>
      <c r="K717" s="47"/>
      <c r="L717" s="47"/>
      <c r="M717" s="47"/>
      <c r="N717" s="47"/>
      <c r="O717" s="47"/>
      <c r="P717" s="47"/>
      <c r="Q717" s="47"/>
      <c r="R717" s="47"/>
      <c r="S717" s="47"/>
      <c r="T717" s="47"/>
      <c r="U717" s="47"/>
      <c r="V717" s="47"/>
      <c r="W717" s="47"/>
      <c r="X717" s="47"/>
      <c r="Y717" s="47"/>
      <c r="Z717" s="47"/>
      <c r="AA717" s="47"/>
      <c r="AB717" s="47"/>
      <c r="AC717" s="47"/>
      <c r="AD717" s="47"/>
      <c r="AE717" s="47"/>
      <c r="AF717" s="47"/>
      <c r="AG717" s="47"/>
      <c r="AH717" s="47"/>
      <c r="AI717" s="47"/>
    </row>
    <row r="718" spans="1:35">
      <c r="A718" s="47"/>
      <c r="B718" s="47"/>
      <c r="C718" s="47"/>
      <c r="D718" s="47"/>
      <c r="E718" s="47"/>
      <c r="F718" s="47"/>
      <c r="G718" s="47"/>
      <c r="H718" s="47"/>
      <c r="I718" s="47"/>
      <c r="J718" s="47"/>
      <c r="K718" s="47"/>
      <c r="L718" s="47"/>
      <c r="M718" s="47"/>
      <c r="N718" s="47"/>
      <c r="O718" s="47"/>
      <c r="P718" s="47"/>
      <c r="Q718" s="47"/>
      <c r="R718" s="47"/>
      <c r="S718" s="47"/>
      <c r="T718" s="47"/>
      <c r="U718" s="47"/>
      <c r="V718" s="47"/>
      <c r="W718" s="47"/>
      <c r="X718" s="47"/>
      <c r="Y718" s="47"/>
      <c r="Z718" s="47"/>
      <c r="AA718" s="47"/>
      <c r="AB718" s="47"/>
      <c r="AC718" s="47"/>
      <c r="AD718" s="47"/>
      <c r="AE718" s="47"/>
      <c r="AF718" s="47"/>
      <c r="AG718" s="47"/>
      <c r="AH718" s="47"/>
      <c r="AI718" s="47"/>
    </row>
    <row r="719" spans="1:35">
      <c r="A719" s="47"/>
      <c r="B719" s="47"/>
      <c r="C719" s="47"/>
      <c r="D719" s="47"/>
      <c r="E719" s="47"/>
      <c r="F719" s="47"/>
      <c r="G719" s="47"/>
      <c r="H719" s="47"/>
      <c r="I719" s="47"/>
      <c r="J719" s="47"/>
      <c r="K719" s="47"/>
      <c r="L719" s="47"/>
      <c r="M719" s="47"/>
      <c r="N719" s="47"/>
      <c r="O719" s="47"/>
      <c r="P719" s="47"/>
      <c r="Q719" s="47"/>
      <c r="R719" s="47"/>
      <c r="S719" s="47"/>
      <c r="T719" s="47"/>
      <c r="U719" s="47"/>
      <c r="V719" s="47"/>
      <c r="W719" s="47"/>
      <c r="X719" s="47"/>
      <c r="Y719" s="47"/>
      <c r="Z719" s="47"/>
      <c r="AA719" s="47"/>
      <c r="AB719" s="47"/>
      <c r="AC719" s="47"/>
      <c r="AD719" s="47"/>
      <c r="AE719" s="47"/>
      <c r="AF719" s="47"/>
      <c r="AG719" s="47"/>
      <c r="AH719" s="47"/>
      <c r="AI719" s="47"/>
    </row>
    <row r="720" spans="1:35">
      <c r="A720" s="47"/>
      <c r="B720" s="47"/>
      <c r="C720" s="47"/>
      <c r="D720" s="47"/>
      <c r="E720" s="47"/>
      <c r="F720" s="47"/>
      <c r="G720" s="47"/>
      <c r="H720" s="47"/>
      <c r="I720" s="47"/>
      <c r="J720" s="47"/>
      <c r="K720" s="47"/>
      <c r="L720" s="47"/>
      <c r="M720" s="47"/>
      <c r="N720" s="47"/>
      <c r="O720" s="47"/>
      <c r="P720" s="47"/>
      <c r="Q720" s="47"/>
      <c r="R720" s="47"/>
      <c r="S720" s="47"/>
      <c r="T720" s="47"/>
      <c r="U720" s="47"/>
      <c r="V720" s="47"/>
      <c r="W720" s="47"/>
      <c r="X720" s="47"/>
      <c r="Y720" s="47"/>
      <c r="Z720" s="47"/>
      <c r="AA720" s="47"/>
      <c r="AB720" s="47"/>
      <c r="AC720" s="47"/>
      <c r="AD720" s="47"/>
      <c r="AE720" s="47"/>
      <c r="AF720" s="47"/>
      <c r="AG720" s="47"/>
      <c r="AH720" s="47"/>
      <c r="AI720" s="47"/>
    </row>
    <row r="721" spans="1:35">
      <c r="A721" s="47"/>
      <c r="B721" s="47"/>
      <c r="C721" s="47"/>
      <c r="D721" s="47"/>
      <c r="E721" s="47"/>
      <c r="F721" s="47"/>
      <c r="G721" s="47"/>
      <c r="H721" s="47"/>
      <c r="I721" s="47"/>
      <c r="J721" s="47"/>
      <c r="K721" s="47"/>
      <c r="L721" s="47"/>
      <c r="M721" s="47"/>
      <c r="N721" s="47"/>
      <c r="O721" s="47"/>
      <c r="P721" s="47"/>
      <c r="Q721" s="47"/>
      <c r="R721" s="47"/>
      <c r="S721" s="47"/>
      <c r="T721" s="47"/>
      <c r="U721" s="47"/>
      <c r="V721" s="47"/>
      <c r="W721" s="47"/>
      <c r="X721" s="47"/>
      <c r="Y721" s="47"/>
      <c r="Z721" s="47"/>
      <c r="AA721" s="47"/>
      <c r="AB721" s="47"/>
      <c r="AC721" s="47"/>
      <c r="AD721" s="47"/>
      <c r="AE721" s="47"/>
      <c r="AF721" s="47"/>
      <c r="AG721" s="47"/>
      <c r="AH721" s="47"/>
      <c r="AI721" s="47"/>
    </row>
    <row r="722" spans="1:35">
      <c r="A722" s="47"/>
      <c r="B722" s="47"/>
      <c r="C722" s="47"/>
      <c r="D722" s="47"/>
      <c r="E722" s="47"/>
      <c r="F722" s="47"/>
      <c r="G722" s="47"/>
      <c r="H722" s="47"/>
      <c r="I722" s="47"/>
      <c r="J722" s="47"/>
      <c r="K722" s="47"/>
      <c r="L722" s="47"/>
      <c r="M722" s="47"/>
      <c r="N722" s="47"/>
      <c r="O722" s="47"/>
      <c r="P722" s="47"/>
      <c r="Q722" s="47"/>
      <c r="R722" s="47"/>
      <c r="S722" s="47"/>
      <c r="T722" s="47"/>
      <c r="U722" s="47"/>
      <c r="V722" s="47"/>
      <c r="W722" s="47"/>
      <c r="X722" s="47"/>
      <c r="Y722" s="47"/>
      <c r="Z722" s="47"/>
      <c r="AA722" s="47"/>
      <c r="AB722" s="47"/>
      <c r="AC722" s="47"/>
      <c r="AD722" s="47"/>
      <c r="AE722" s="47"/>
      <c r="AF722" s="47"/>
      <c r="AG722" s="47"/>
      <c r="AH722" s="47"/>
      <c r="AI722" s="47"/>
    </row>
    <row r="723" spans="1:35">
      <c r="A723" s="47"/>
      <c r="B723" s="47"/>
      <c r="C723" s="47"/>
      <c r="D723" s="47"/>
      <c r="E723" s="47"/>
      <c r="F723" s="47"/>
      <c r="G723" s="47"/>
      <c r="H723" s="47"/>
      <c r="I723" s="47"/>
      <c r="J723" s="47"/>
      <c r="K723" s="47"/>
      <c r="L723" s="47"/>
      <c r="M723" s="47"/>
      <c r="N723" s="47"/>
      <c r="O723" s="47"/>
      <c r="P723" s="47"/>
      <c r="Q723" s="47"/>
      <c r="R723" s="47"/>
      <c r="S723" s="47"/>
      <c r="T723" s="47"/>
      <c r="U723" s="47"/>
      <c r="V723" s="47"/>
      <c r="W723" s="47"/>
      <c r="X723" s="47"/>
      <c r="Y723" s="47"/>
      <c r="Z723" s="47"/>
      <c r="AA723" s="47"/>
      <c r="AB723" s="47"/>
      <c r="AC723" s="47"/>
      <c r="AD723" s="47"/>
      <c r="AE723" s="47"/>
      <c r="AF723" s="47"/>
      <c r="AG723" s="47"/>
      <c r="AH723" s="47"/>
      <c r="AI723" s="47"/>
    </row>
    <row r="724" spans="1:35">
      <c r="A724" s="47"/>
      <c r="B724" s="47"/>
      <c r="C724" s="47"/>
      <c r="D724" s="47"/>
      <c r="E724" s="47"/>
      <c r="F724" s="47"/>
      <c r="G724" s="47"/>
      <c r="H724" s="47"/>
      <c r="I724" s="47"/>
      <c r="J724" s="47"/>
      <c r="K724" s="47"/>
      <c r="L724" s="47"/>
      <c r="M724" s="47"/>
      <c r="N724" s="47"/>
      <c r="O724" s="47"/>
      <c r="P724" s="47"/>
      <c r="Q724" s="47"/>
      <c r="R724" s="47"/>
      <c r="S724" s="47"/>
      <c r="T724" s="47"/>
      <c r="U724" s="47"/>
      <c r="V724" s="47"/>
      <c r="W724" s="47"/>
      <c r="X724" s="47"/>
      <c r="Y724" s="47"/>
      <c r="Z724" s="47"/>
      <c r="AA724" s="47"/>
      <c r="AB724" s="47"/>
      <c r="AC724" s="47"/>
      <c r="AD724" s="47"/>
      <c r="AE724" s="47"/>
      <c r="AF724" s="47"/>
      <c r="AG724" s="47"/>
      <c r="AH724" s="47"/>
      <c r="AI724" s="47"/>
    </row>
    <row r="725" spans="1:35">
      <c r="A725" s="47"/>
      <c r="B725" s="47"/>
      <c r="C725" s="47"/>
      <c r="D725" s="47"/>
      <c r="E725" s="47"/>
      <c r="F725" s="47"/>
      <c r="G725" s="47"/>
      <c r="H725" s="47"/>
      <c r="I725" s="47"/>
      <c r="J725" s="47"/>
      <c r="K725" s="47"/>
      <c r="L725" s="47"/>
      <c r="M725" s="47"/>
      <c r="N725" s="47"/>
      <c r="O725" s="47"/>
      <c r="P725" s="47"/>
      <c r="Q725" s="47"/>
      <c r="R725" s="47"/>
      <c r="S725" s="47"/>
      <c r="T725" s="47"/>
      <c r="U725" s="47"/>
      <c r="V725" s="47"/>
      <c r="W725" s="47"/>
      <c r="X725" s="47"/>
      <c r="Y725" s="47"/>
      <c r="Z725" s="47"/>
      <c r="AA725" s="47"/>
      <c r="AB725" s="47"/>
      <c r="AC725" s="47"/>
      <c r="AD725" s="47"/>
      <c r="AE725" s="47"/>
      <c r="AF725" s="47"/>
      <c r="AG725" s="47"/>
      <c r="AH725" s="47"/>
      <c r="AI725" s="47"/>
    </row>
    <row r="726" spans="1:35">
      <c r="A726" s="47"/>
      <c r="B726" s="47"/>
      <c r="C726" s="47"/>
      <c r="D726" s="47"/>
      <c r="E726" s="47"/>
      <c r="F726" s="47"/>
      <c r="G726" s="47"/>
      <c r="H726" s="47"/>
      <c r="I726" s="47"/>
      <c r="J726" s="47"/>
      <c r="K726" s="47"/>
      <c r="L726" s="47"/>
      <c r="M726" s="47"/>
      <c r="N726" s="47"/>
      <c r="O726" s="47"/>
      <c r="P726" s="47"/>
      <c r="Q726" s="47"/>
      <c r="R726" s="47"/>
      <c r="S726" s="47"/>
      <c r="T726" s="47"/>
      <c r="U726" s="47"/>
      <c r="V726" s="47"/>
      <c r="W726" s="47"/>
      <c r="X726" s="47"/>
      <c r="Y726" s="47"/>
      <c r="Z726" s="47"/>
      <c r="AA726" s="47"/>
      <c r="AB726" s="47"/>
      <c r="AC726" s="47"/>
      <c r="AD726" s="47"/>
      <c r="AE726" s="47"/>
      <c r="AF726" s="47"/>
      <c r="AG726" s="47"/>
      <c r="AH726" s="47"/>
      <c r="AI726" s="47"/>
    </row>
    <row r="727" spans="1:35">
      <c r="A727" s="47"/>
      <c r="B727" s="47"/>
      <c r="C727" s="47"/>
      <c r="D727" s="47"/>
      <c r="E727" s="47"/>
      <c r="F727" s="47"/>
      <c r="G727" s="47"/>
      <c r="H727" s="47"/>
      <c r="I727" s="47"/>
      <c r="J727" s="47"/>
      <c r="K727" s="47"/>
      <c r="L727" s="47"/>
      <c r="M727" s="47"/>
      <c r="N727" s="47"/>
      <c r="O727" s="47"/>
      <c r="P727" s="47"/>
      <c r="Q727" s="47"/>
      <c r="R727" s="47"/>
      <c r="S727" s="47"/>
      <c r="T727" s="47"/>
      <c r="U727" s="47"/>
      <c r="V727" s="47"/>
      <c r="W727" s="47"/>
      <c r="X727" s="47"/>
      <c r="Y727" s="47"/>
      <c r="Z727" s="47"/>
      <c r="AA727" s="47"/>
      <c r="AB727" s="47"/>
      <c r="AC727" s="47"/>
      <c r="AD727" s="47"/>
      <c r="AE727" s="47"/>
      <c r="AF727" s="47"/>
      <c r="AG727" s="47"/>
      <c r="AH727" s="47"/>
      <c r="AI727" s="47"/>
    </row>
    <row r="728" spans="1:35">
      <c r="A728" s="47"/>
      <c r="B728" s="47"/>
      <c r="C728" s="47"/>
      <c r="D728" s="47"/>
      <c r="E728" s="47"/>
      <c r="F728" s="47"/>
      <c r="G728" s="47"/>
      <c r="H728" s="47"/>
      <c r="I728" s="47"/>
      <c r="J728" s="47"/>
      <c r="K728" s="47"/>
      <c r="L728" s="47"/>
      <c r="M728" s="47"/>
      <c r="N728" s="47"/>
      <c r="O728" s="47"/>
      <c r="P728" s="47"/>
      <c r="Q728" s="47"/>
      <c r="R728" s="47"/>
      <c r="S728" s="47"/>
      <c r="T728" s="47"/>
      <c r="U728" s="47"/>
      <c r="V728" s="47"/>
      <c r="W728" s="47"/>
      <c r="X728" s="47"/>
      <c r="Y728" s="47"/>
      <c r="Z728" s="47"/>
      <c r="AA728" s="47"/>
      <c r="AB728" s="47"/>
      <c r="AC728" s="47"/>
      <c r="AD728" s="47"/>
      <c r="AE728" s="47"/>
      <c r="AF728" s="47"/>
      <c r="AG728" s="47"/>
      <c r="AH728" s="47"/>
      <c r="AI728" s="47"/>
    </row>
    <row r="729" spans="1:35">
      <c r="A729" s="47"/>
      <c r="B729" s="47"/>
      <c r="C729" s="47"/>
      <c r="D729" s="47"/>
      <c r="E729" s="47"/>
      <c r="F729" s="47"/>
      <c r="G729" s="47"/>
      <c r="H729" s="47"/>
      <c r="I729" s="47"/>
      <c r="J729" s="47"/>
      <c r="K729" s="47"/>
      <c r="L729" s="47"/>
      <c r="M729" s="47"/>
      <c r="N729" s="47"/>
      <c r="O729" s="47"/>
      <c r="P729" s="47"/>
      <c r="Q729" s="47"/>
      <c r="R729" s="47"/>
      <c r="S729" s="47"/>
      <c r="T729" s="47"/>
      <c r="U729" s="47"/>
      <c r="V729" s="47"/>
      <c r="W729" s="47"/>
      <c r="X729" s="47"/>
      <c r="Y729" s="47"/>
      <c r="Z729" s="47"/>
      <c r="AA729" s="47"/>
      <c r="AB729" s="47"/>
      <c r="AC729" s="47"/>
      <c r="AD729" s="47"/>
      <c r="AE729" s="47"/>
      <c r="AF729" s="47"/>
      <c r="AG729" s="47"/>
      <c r="AH729" s="47"/>
      <c r="AI729" s="47"/>
    </row>
    <row r="730" spans="1:35">
      <c r="A730" s="47"/>
      <c r="B730" s="47"/>
      <c r="C730" s="47"/>
      <c r="D730" s="47"/>
      <c r="E730" s="47"/>
      <c r="F730" s="47"/>
      <c r="G730" s="47"/>
      <c r="H730" s="47"/>
      <c r="I730" s="47"/>
      <c r="J730" s="47"/>
      <c r="K730" s="47"/>
      <c r="L730" s="47"/>
      <c r="M730" s="47"/>
      <c r="N730" s="47"/>
      <c r="O730" s="47"/>
      <c r="P730" s="47"/>
      <c r="Q730" s="47"/>
      <c r="R730" s="47"/>
      <c r="S730" s="47"/>
      <c r="T730" s="47"/>
      <c r="U730" s="47"/>
      <c r="V730" s="47"/>
      <c r="W730" s="47"/>
      <c r="X730" s="47"/>
      <c r="Y730" s="47"/>
      <c r="Z730" s="47"/>
      <c r="AA730" s="47"/>
      <c r="AB730" s="47"/>
      <c r="AC730" s="47"/>
      <c r="AD730" s="47"/>
      <c r="AE730" s="47"/>
      <c r="AF730" s="47"/>
      <c r="AG730" s="47"/>
      <c r="AH730" s="47"/>
      <c r="AI730" s="47"/>
    </row>
    <row r="731" spans="1:35">
      <c r="A731" s="47"/>
      <c r="B731" s="47"/>
      <c r="C731" s="47"/>
      <c r="D731" s="47"/>
      <c r="E731" s="47"/>
      <c r="F731" s="47"/>
      <c r="G731" s="47"/>
      <c r="H731" s="47"/>
      <c r="I731" s="47"/>
      <c r="J731" s="47"/>
      <c r="K731" s="47"/>
      <c r="L731" s="47"/>
      <c r="M731" s="47"/>
      <c r="N731" s="47"/>
      <c r="O731" s="47"/>
      <c r="P731" s="47"/>
      <c r="Q731" s="47"/>
      <c r="R731" s="47"/>
      <c r="S731" s="47"/>
      <c r="T731" s="47"/>
      <c r="U731" s="47"/>
      <c r="V731" s="47"/>
      <c r="W731" s="47"/>
      <c r="X731" s="47"/>
      <c r="Y731" s="47"/>
      <c r="Z731" s="47"/>
      <c r="AA731" s="47"/>
      <c r="AB731" s="47"/>
      <c r="AC731" s="47"/>
      <c r="AD731" s="47"/>
      <c r="AE731" s="47"/>
      <c r="AF731" s="47"/>
      <c r="AG731" s="47"/>
      <c r="AH731" s="47"/>
      <c r="AI731" s="47"/>
    </row>
    <row r="732" spans="1:35">
      <c r="A732" s="47"/>
      <c r="B732" s="47"/>
      <c r="C732" s="47"/>
      <c r="D732" s="47"/>
      <c r="E732" s="47"/>
      <c r="F732" s="47"/>
      <c r="G732" s="47"/>
      <c r="H732" s="47"/>
      <c r="I732" s="47"/>
      <c r="J732" s="47"/>
      <c r="K732" s="47"/>
      <c r="L732" s="47"/>
      <c r="M732" s="47"/>
      <c r="N732" s="47"/>
      <c r="O732" s="47"/>
      <c r="P732" s="47"/>
      <c r="Q732" s="47"/>
      <c r="R732" s="47"/>
      <c r="S732" s="47"/>
      <c r="T732" s="47"/>
      <c r="U732" s="47"/>
      <c r="V732" s="47"/>
      <c r="W732" s="47"/>
      <c r="X732" s="47"/>
      <c r="Y732" s="47"/>
      <c r="Z732" s="47"/>
      <c r="AA732" s="47"/>
      <c r="AB732" s="47"/>
      <c r="AC732" s="47"/>
      <c r="AD732" s="47"/>
      <c r="AE732" s="47"/>
      <c r="AF732" s="47"/>
      <c r="AG732" s="47"/>
      <c r="AH732" s="47"/>
      <c r="AI732" s="47"/>
    </row>
    <row r="733" spans="1:35">
      <c r="A733" s="47"/>
      <c r="B733" s="47"/>
      <c r="C733" s="47"/>
      <c r="D733" s="47"/>
      <c r="E733" s="47"/>
      <c r="F733" s="47"/>
      <c r="G733" s="47"/>
      <c r="H733" s="47"/>
      <c r="I733" s="47"/>
      <c r="J733" s="47"/>
      <c r="K733" s="47"/>
      <c r="L733" s="47"/>
      <c r="M733" s="47"/>
      <c r="N733" s="47"/>
      <c r="O733" s="47"/>
      <c r="P733" s="47"/>
      <c r="Q733" s="47"/>
      <c r="R733" s="47"/>
      <c r="S733" s="47"/>
      <c r="T733" s="47"/>
      <c r="U733" s="47"/>
      <c r="V733" s="47"/>
      <c r="W733" s="47"/>
      <c r="X733" s="47"/>
      <c r="Y733" s="47"/>
      <c r="Z733" s="47"/>
      <c r="AA733" s="47"/>
      <c r="AB733" s="47"/>
      <c r="AC733" s="47"/>
      <c r="AD733" s="47"/>
      <c r="AE733" s="47"/>
      <c r="AF733" s="47"/>
      <c r="AG733" s="47"/>
      <c r="AH733" s="47"/>
      <c r="AI733" s="47"/>
    </row>
    <row r="734" spans="1:35">
      <c r="A734" s="47"/>
      <c r="B734" s="47"/>
      <c r="C734" s="47"/>
      <c r="D734" s="47"/>
      <c r="E734" s="47"/>
      <c r="F734" s="47"/>
      <c r="G734" s="47"/>
      <c r="H734" s="47"/>
      <c r="I734" s="47"/>
      <c r="J734" s="47"/>
      <c r="K734" s="47"/>
      <c r="L734" s="47"/>
      <c r="M734" s="47"/>
      <c r="N734" s="47"/>
      <c r="O734" s="47"/>
      <c r="P734" s="47"/>
      <c r="Q734" s="47"/>
      <c r="R734" s="47"/>
      <c r="S734" s="47"/>
      <c r="T734" s="47"/>
      <c r="U734" s="47"/>
      <c r="V734" s="47"/>
      <c r="W734" s="47"/>
      <c r="X734" s="47"/>
      <c r="Y734" s="47"/>
      <c r="Z734" s="47"/>
      <c r="AA734" s="47"/>
      <c r="AB734" s="47"/>
      <c r="AC734" s="47"/>
      <c r="AD734" s="47"/>
      <c r="AE734" s="47"/>
      <c r="AF734" s="47"/>
      <c r="AG734" s="47"/>
      <c r="AH734" s="47"/>
      <c r="AI734" s="47"/>
    </row>
    <row r="735" spans="1:35">
      <c r="A735" s="47"/>
      <c r="B735" s="47"/>
      <c r="C735" s="47"/>
      <c r="D735" s="47"/>
      <c r="E735" s="47"/>
      <c r="F735" s="47"/>
      <c r="G735" s="47"/>
      <c r="H735" s="47"/>
      <c r="I735" s="47"/>
      <c r="J735" s="47"/>
      <c r="K735" s="47"/>
      <c r="L735" s="47"/>
      <c r="M735" s="47"/>
      <c r="N735" s="47"/>
      <c r="O735" s="47"/>
      <c r="P735" s="47"/>
      <c r="Q735" s="47"/>
      <c r="R735" s="47"/>
      <c r="S735" s="47"/>
      <c r="T735" s="47"/>
      <c r="U735" s="47"/>
      <c r="V735" s="47"/>
      <c r="W735" s="47"/>
      <c r="X735" s="47"/>
      <c r="Y735" s="47"/>
      <c r="Z735" s="47"/>
      <c r="AA735" s="47"/>
      <c r="AB735" s="47"/>
      <c r="AC735" s="47"/>
      <c r="AD735" s="47"/>
      <c r="AE735" s="47"/>
      <c r="AF735" s="47"/>
      <c r="AG735" s="47"/>
      <c r="AH735" s="47"/>
      <c r="AI735" s="47"/>
    </row>
    <row r="736" spans="1:35">
      <c r="A736" s="47"/>
      <c r="B736" s="47"/>
      <c r="C736" s="47"/>
      <c r="D736" s="47"/>
      <c r="E736" s="47"/>
      <c r="F736" s="47"/>
      <c r="G736" s="47"/>
      <c r="H736" s="47"/>
      <c r="I736" s="47"/>
      <c r="J736" s="47"/>
      <c r="K736" s="47"/>
      <c r="L736" s="47"/>
      <c r="M736" s="47"/>
      <c r="N736" s="47"/>
      <c r="O736" s="47"/>
      <c r="P736" s="47"/>
      <c r="Q736" s="47"/>
      <c r="R736" s="47"/>
      <c r="S736" s="47"/>
      <c r="T736" s="47"/>
      <c r="U736" s="47"/>
      <c r="V736" s="47"/>
      <c r="W736" s="47"/>
      <c r="X736" s="47"/>
      <c r="Y736" s="47"/>
      <c r="Z736" s="47"/>
      <c r="AA736" s="47"/>
      <c r="AB736" s="47"/>
      <c r="AC736" s="47"/>
      <c r="AD736" s="47"/>
      <c r="AE736" s="47"/>
      <c r="AF736" s="47"/>
      <c r="AG736" s="47"/>
      <c r="AH736" s="47"/>
      <c r="AI736" s="47"/>
    </row>
    <row r="737" spans="1:35">
      <c r="A737" s="47"/>
      <c r="B737" s="47"/>
      <c r="C737" s="47"/>
      <c r="D737" s="47"/>
      <c r="E737" s="47"/>
      <c r="F737" s="47"/>
      <c r="G737" s="47"/>
      <c r="H737" s="47"/>
      <c r="I737" s="47"/>
      <c r="J737" s="47"/>
      <c r="K737" s="47"/>
      <c r="L737" s="47"/>
      <c r="M737" s="47"/>
      <c r="N737" s="47"/>
      <c r="O737" s="47"/>
      <c r="P737" s="47"/>
      <c r="Q737" s="47"/>
      <c r="R737" s="47"/>
      <c r="S737" s="47"/>
      <c r="T737" s="47"/>
      <c r="U737" s="47"/>
      <c r="V737" s="47"/>
      <c r="W737" s="47"/>
      <c r="X737" s="47"/>
      <c r="Y737" s="47"/>
      <c r="Z737" s="47"/>
      <c r="AA737" s="47"/>
      <c r="AB737" s="47"/>
      <c r="AC737" s="47"/>
      <c r="AD737" s="47"/>
      <c r="AE737" s="47"/>
      <c r="AF737" s="47"/>
      <c r="AG737" s="47"/>
      <c r="AH737" s="47"/>
      <c r="AI737" s="47"/>
    </row>
    <row r="738" spans="1:35">
      <c r="A738" s="47"/>
      <c r="B738" s="47"/>
      <c r="C738" s="47"/>
      <c r="D738" s="47"/>
      <c r="E738" s="47"/>
      <c r="F738" s="47"/>
      <c r="G738" s="47"/>
      <c r="H738" s="47"/>
      <c r="I738" s="47"/>
      <c r="J738" s="47"/>
      <c r="K738" s="47"/>
      <c r="L738" s="47"/>
      <c r="M738" s="47"/>
      <c r="N738" s="47"/>
      <c r="O738" s="47"/>
      <c r="P738" s="47"/>
      <c r="Q738" s="47"/>
      <c r="R738" s="47"/>
      <c r="S738" s="47"/>
      <c r="T738" s="47"/>
      <c r="U738" s="47"/>
      <c r="V738" s="47"/>
      <c r="W738" s="47"/>
      <c r="X738" s="47"/>
      <c r="Y738" s="47"/>
      <c r="Z738" s="47"/>
      <c r="AA738" s="47"/>
      <c r="AB738" s="47"/>
      <c r="AC738" s="47"/>
      <c r="AD738" s="47"/>
      <c r="AE738" s="47"/>
      <c r="AF738" s="47"/>
      <c r="AG738" s="47"/>
      <c r="AH738" s="47"/>
      <c r="AI738" s="47"/>
    </row>
    <row r="739" spans="1:35">
      <c r="A739" s="47"/>
      <c r="B739" s="47"/>
      <c r="C739" s="47"/>
      <c r="D739" s="47"/>
      <c r="E739" s="47"/>
      <c r="F739" s="47"/>
      <c r="G739" s="47"/>
      <c r="H739" s="47"/>
      <c r="I739" s="47"/>
      <c r="J739" s="47"/>
      <c r="K739" s="47"/>
      <c r="L739" s="47"/>
      <c r="M739" s="47"/>
      <c r="N739" s="47"/>
      <c r="O739" s="47"/>
      <c r="P739" s="47"/>
      <c r="Q739" s="47"/>
      <c r="R739" s="47"/>
      <c r="S739" s="47"/>
      <c r="T739" s="47"/>
      <c r="U739" s="47"/>
      <c r="V739" s="47"/>
      <c r="W739" s="47"/>
      <c r="X739" s="47"/>
      <c r="Y739" s="47"/>
      <c r="Z739" s="47"/>
      <c r="AA739" s="47"/>
      <c r="AB739" s="47"/>
      <c r="AC739" s="47"/>
      <c r="AD739" s="47"/>
      <c r="AE739" s="47"/>
      <c r="AF739" s="47"/>
      <c r="AG739" s="47"/>
      <c r="AH739" s="47"/>
      <c r="AI739" s="47"/>
    </row>
    <row r="740" spans="1:35">
      <c r="A740" s="47"/>
      <c r="B740" s="47"/>
      <c r="C740" s="47"/>
      <c r="D740" s="47"/>
      <c r="E740" s="47"/>
      <c r="F740" s="47"/>
      <c r="G740" s="47"/>
      <c r="H740" s="47"/>
      <c r="I740" s="47"/>
      <c r="J740" s="47"/>
      <c r="K740" s="47"/>
      <c r="L740" s="47"/>
      <c r="M740" s="47"/>
      <c r="N740" s="47"/>
      <c r="O740" s="47"/>
      <c r="P740" s="47"/>
      <c r="Q740" s="47"/>
      <c r="R740" s="47"/>
      <c r="S740" s="47"/>
      <c r="T740" s="47"/>
      <c r="U740" s="47"/>
      <c r="V740" s="47"/>
      <c r="W740" s="47"/>
      <c r="X740" s="47"/>
      <c r="Y740" s="47"/>
      <c r="Z740" s="47"/>
      <c r="AA740" s="47"/>
      <c r="AB740" s="47"/>
      <c r="AC740" s="47"/>
      <c r="AD740" s="47"/>
      <c r="AE740" s="47"/>
      <c r="AF740" s="47"/>
      <c r="AG740" s="47"/>
      <c r="AH740" s="47"/>
      <c r="AI740" s="47"/>
    </row>
    <row r="741" spans="1:35">
      <c r="A741" s="47"/>
      <c r="B741" s="47"/>
      <c r="C741" s="47"/>
      <c r="D741" s="47"/>
      <c r="E741" s="47"/>
      <c r="F741" s="47"/>
      <c r="G741" s="47"/>
      <c r="H741" s="47"/>
      <c r="I741" s="47"/>
      <c r="J741" s="47"/>
      <c r="K741" s="47"/>
      <c r="L741" s="47"/>
      <c r="M741" s="47"/>
      <c r="N741" s="47"/>
      <c r="O741" s="47"/>
      <c r="P741" s="47"/>
      <c r="Q741" s="47"/>
      <c r="R741" s="47"/>
      <c r="S741" s="47"/>
      <c r="T741" s="47"/>
      <c r="U741" s="47"/>
      <c r="V741" s="47"/>
      <c r="W741" s="47"/>
      <c r="X741" s="47"/>
      <c r="Y741" s="47"/>
      <c r="Z741" s="47"/>
      <c r="AA741" s="47"/>
      <c r="AB741" s="47"/>
      <c r="AC741" s="47"/>
      <c r="AD741" s="47"/>
      <c r="AE741" s="47"/>
      <c r="AF741" s="47"/>
      <c r="AG741" s="47"/>
      <c r="AH741" s="47"/>
      <c r="AI741" s="47"/>
    </row>
    <row r="742" spans="1:35">
      <c r="A742" s="47"/>
      <c r="B742" s="47"/>
      <c r="C742" s="47"/>
      <c r="D742" s="47"/>
      <c r="E742" s="47"/>
      <c r="F742" s="47"/>
      <c r="G742" s="47"/>
      <c r="H742" s="47"/>
      <c r="I742" s="47"/>
      <c r="J742" s="47"/>
      <c r="K742" s="47"/>
      <c r="L742" s="47"/>
      <c r="M742" s="47"/>
      <c r="N742" s="47"/>
      <c r="O742" s="47"/>
      <c r="P742" s="47"/>
      <c r="Q742" s="47"/>
      <c r="R742" s="47"/>
      <c r="S742" s="47"/>
      <c r="T742" s="47"/>
      <c r="U742" s="47"/>
      <c r="V742" s="47"/>
      <c r="W742" s="47"/>
      <c r="X742" s="47"/>
      <c r="Y742" s="47"/>
      <c r="Z742" s="47"/>
      <c r="AA742" s="47"/>
      <c r="AB742" s="47"/>
      <c r="AC742" s="47"/>
      <c r="AD742" s="47"/>
      <c r="AE742" s="47"/>
      <c r="AF742" s="47"/>
      <c r="AG742" s="47"/>
      <c r="AH742" s="47"/>
      <c r="AI742" s="47"/>
    </row>
    <row r="743" spans="1:35">
      <c r="A743" s="47"/>
      <c r="B743" s="47"/>
      <c r="C743" s="47"/>
      <c r="D743" s="47"/>
      <c r="E743" s="47"/>
      <c r="F743" s="47"/>
      <c r="G743" s="47"/>
      <c r="H743" s="47"/>
      <c r="I743" s="47"/>
      <c r="J743" s="47"/>
      <c r="K743" s="47"/>
      <c r="L743" s="47"/>
      <c r="M743" s="47"/>
      <c r="N743" s="47"/>
      <c r="O743" s="47"/>
      <c r="P743" s="47"/>
      <c r="Q743" s="47"/>
      <c r="R743" s="47"/>
      <c r="S743" s="47"/>
      <c r="T743" s="47"/>
      <c r="U743" s="47"/>
      <c r="V743" s="47"/>
      <c r="W743" s="47"/>
      <c r="X743" s="47"/>
      <c r="Y743" s="47"/>
      <c r="Z743" s="47"/>
      <c r="AA743" s="47"/>
      <c r="AB743" s="47"/>
      <c r="AC743" s="47"/>
      <c r="AD743" s="47"/>
      <c r="AE743" s="47"/>
      <c r="AF743" s="47"/>
      <c r="AG743" s="47"/>
      <c r="AH743" s="47"/>
      <c r="AI743" s="47"/>
    </row>
    <row r="744" spans="1:35">
      <c r="A744" s="47"/>
      <c r="B744" s="47"/>
      <c r="C744" s="47"/>
      <c r="D744" s="47"/>
      <c r="E744" s="47"/>
      <c r="F744" s="47"/>
      <c r="G744" s="47"/>
      <c r="H744" s="47"/>
      <c r="I744" s="47"/>
      <c r="J744" s="47"/>
      <c r="K744" s="47"/>
      <c r="L744" s="47"/>
      <c r="M744" s="47"/>
      <c r="N744" s="47"/>
      <c r="O744" s="47"/>
      <c r="P744" s="47"/>
      <c r="Q744" s="47"/>
      <c r="R744" s="47"/>
      <c r="S744" s="47"/>
      <c r="T744" s="47"/>
      <c r="U744" s="47"/>
      <c r="V744" s="47"/>
      <c r="W744" s="47"/>
      <c r="X744" s="47"/>
      <c r="Y744" s="47"/>
      <c r="Z744" s="47"/>
      <c r="AA744" s="47"/>
      <c r="AB744" s="47"/>
      <c r="AC744" s="47"/>
      <c r="AD744" s="47"/>
      <c r="AE744" s="47"/>
      <c r="AF744" s="47"/>
      <c r="AG744" s="47"/>
      <c r="AH744" s="47"/>
      <c r="AI744" s="47"/>
    </row>
    <row r="745" spans="1:35">
      <c r="A745" s="47"/>
      <c r="B745" s="47"/>
      <c r="C745" s="47"/>
      <c r="D745" s="47"/>
      <c r="E745" s="47"/>
      <c r="F745" s="47"/>
      <c r="G745" s="47"/>
      <c r="H745" s="47"/>
      <c r="I745" s="47"/>
      <c r="J745" s="47"/>
      <c r="K745" s="47"/>
      <c r="L745" s="47"/>
      <c r="M745" s="47"/>
      <c r="N745" s="47"/>
      <c r="O745" s="47"/>
      <c r="P745" s="47"/>
      <c r="Q745" s="47"/>
      <c r="R745" s="47"/>
      <c r="S745" s="47"/>
      <c r="T745" s="47"/>
      <c r="U745" s="47"/>
      <c r="V745" s="47"/>
      <c r="W745" s="47"/>
      <c r="X745" s="47"/>
      <c r="Y745" s="47"/>
      <c r="Z745" s="47"/>
      <c r="AA745" s="47"/>
      <c r="AB745" s="47"/>
      <c r="AC745" s="47"/>
      <c r="AD745" s="47"/>
      <c r="AE745" s="47"/>
      <c r="AF745" s="47"/>
      <c r="AG745" s="47"/>
      <c r="AH745" s="47"/>
      <c r="AI745" s="47"/>
    </row>
    <row r="746" spans="1:35">
      <c r="A746" s="47"/>
      <c r="B746" s="47"/>
      <c r="C746" s="47"/>
      <c r="D746" s="47"/>
      <c r="E746" s="47"/>
      <c r="F746" s="47"/>
      <c r="G746" s="47"/>
      <c r="H746" s="47"/>
      <c r="I746" s="47"/>
      <c r="J746" s="47"/>
      <c r="K746" s="47"/>
      <c r="L746" s="47"/>
      <c r="M746" s="47"/>
      <c r="N746" s="47"/>
      <c r="O746" s="47"/>
      <c r="P746" s="47"/>
      <c r="Q746" s="47"/>
      <c r="R746" s="47"/>
      <c r="S746" s="47"/>
      <c r="T746" s="47"/>
      <c r="U746" s="47"/>
      <c r="V746" s="47"/>
      <c r="W746" s="47"/>
      <c r="X746" s="47"/>
      <c r="Y746" s="47"/>
      <c r="Z746" s="47"/>
      <c r="AA746" s="47"/>
      <c r="AB746" s="47"/>
      <c r="AC746" s="47"/>
      <c r="AD746" s="47"/>
      <c r="AE746" s="47"/>
      <c r="AF746" s="47"/>
      <c r="AG746" s="47"/>
      <c r="AH746" s="47"/>
      <c r="AI746" s="47"/>
    </row>
    <row r="747" spans="1:35">
      <c r="A747" s="47"/>
      <c r="B747" s="47"/>
      <c r="C747" s="47"/>
      <c r="D747" s="47"/>
      <c r="E747" s="47"/>
      <c r="F747" s="47"/>
      <c r="G747" s="47"/>
      <c r="H747" s="47"/>
      <c r="I747" s="47"/>
      <c r="J747" s="47"/>
      <c r="K747" s="47"/>
      <c r="L747" s="47"/>
      <c r="M747" s="47"/>
      <c r="N747" s="47"/>
      <c r="O747" s="47"/>
      <c r="P747" s="47"/>
      <c r="Q747" s="47"/>
      <c r="R747" s="47"/>
      <c r="S747" s="47"/>
      <c r="T747" s="47"/>
      <c r="U747" s="47"/>
      <c r="V747" s="47"/>
      <c r="W747" s="47"/>
      <c r="X747" s="47"/>
      <c r="Y747" s="47"/>
      <c r="Z747" s="47"/>
      <c r="AA747" s="47"/>
      <c r="AB747" s="47"/>
      <c r="AC747" s="47"/>
      <c r="AD747" s="47"/>
      <c r="AE747" s="47"/>
      <c r="AF747" s="47"/>
      <c r="AG747" s="47"/>
      <c r="AH747" s="47"/>
      <c r="AI747" s="47"/>
    </row>
    <row r="748" spans="1:35">
      <c r="A748" s="47"/>
      <c r="B748" s="47"/>
      <c r="C748" s="47"/>
      <c r="D748" s="47"/>
      <c r="E748" s="47"/>
      <c r="F748" s="47"/>
      <c r="G748" s="47"/>
      <c r="H748" s="47"/>
      <c r="I748" s="47"/>
      <c r="J748" s="47"/>
      <c r="K748" s="47"/>
      <c r="L748" s="47"/>
      <c r="M748" s="47"/>
      <c r="N748" s="47"/>
      <c r="O748" s="47"/>
      <c r="P748" s="47"/>
      <c r="Q748" s="47"/>
      <c r="R748" s="47"/>
      <c r="S748" s="47"/>
      <c r="T748" s="47"/>
      <c r="U748" s="47"/>
      <c r="V748" s="47"/>
      <c r="W748" s="47"/>
      <c r="X748" s="47"/>
      <c r="Y748" s="47"/>
      <c r="Z748" s="47"/>
      <c r="AA748" s="47"/>
      <c r="AB748" s="47"/>
      <c r="AC748" s="47"/>
      <c r="AD748" s="47"/>
      <c r="AE748" s="47"/>
      <c r="AF748" s="47"/>
      <c r="AG748" s="47"/>
      <c r="AH748" s="47"/>
      <c r="AI748" s="47"/>
    </row>
    <row r="749" spans="1:35">
      <c r="A749" s="47"/>
      <c r="B749" s="47"/>
      <c r="C749" s="47"/>
      <c r="D749" s="47"/>
      <c r="E749" s="47"/>
      <c r="F749" s="47"/>
      <c r="G749" s="47"/>
      <c r="H749" s="47"/>
      <c r="I749" s="47"/>
      <c r="J749" s="47"/>
      <c r="K749" s="47"/>
      <c r="L749" s="47"/>
      <c r="M749" s="47"/>
      <c r="N749" s="47"/>
      <c r="O749" s="47"/>
      <c r="P749" s="47"/>
      <c r="Q749" s="47"/>
      <c r="R749" s="47"/>
      <c r="S749" s="47"/>
      <c r="T749" s="47"/>
      <c r="U749" s="47"/>
      <c r="V749" s="47"/>
      <c r="W749" s="47"/>
      <c r="X749" s="47"/>
      <c r="Y749" s="47"/>
      <c r="Z749" s="47"/>
      <c r="AA749" s="47"/>
      <c r="AB749" s="47"/>
      <c r="AC749" s="47"/>
      <c r="AD749" s="47"/>
      <c r="AE749" s="47"/>
      <c r="AF749" s="47"/>
      <c r="AG749" s="47"/>
      <c r="AH749" s="47"/>
      <c r="AI749" s="47"/>
    </row>
    <row r="750" spans="1:35">
      <c r="A750" s="47"/>
      <c r="B750" s="47"/>
      <c r="C750" s="47"/>
      <c r="D750" s="47"/>
      <c r="E750" s="47"/>
      <c r="F750" s="47"/>
      <c r="G750" s="47"/>
      <c r="H750" s="47"/>
      <c r="I750" s="47"/>
      <c r="J750" s="47"/>
      <c r="K750" s="47"/>
      <c r="L750" s="47"/>
      <c r="M750" s="47"/>
      <c r="N750" s="47"/>
      <c r="O750" s="47"/>
      <c r="P750" s="47"/>
      <c r="Q750" s="47"/>
      <c r="R750" s="47"/>
      <c r="S750" s="47"/>
      <c r="T750" s="47"/>
      <c r="U750" s="47"/>
      <c r="V750" s="47"/>
      <c r="W750" s="47"/>
      <c r="X750" s="47"/>
      <c r="Y750" s="47"/>
      <c r="Z750" s="47"/>
      <c r="AA750" s="47"/>
      <c r="AB750" s="47"/>
      <c r="AC750" s="47"/>
      <c r="AD750" s="47"/>
      <c r="AE750" s="47"/>
      <c r="AF750" s="47"/>
      <c r="AG750" s="47"/>
      <c r="AH750" s="47"/>
      <c r="AI750" s="47"/>
    </row>
    <row r="751" spans="1:35">
      <c r="A751" s="47"/>
      <c r="B751" s="47"/>
      <c r="C751" s="47"/>
      <c r="D751" s="47"/>
      <c r="E751" s="47"/>
      <c r="F751" s="47"/>
      <c r="G751" s="47"/>
      <c r="H751" s="47"/>
      <c r="I751" s="47"/>
      <c r="J751" s="47"/>
      <c r="K751" s="47"/>
      <c r="L751" s="47"/>
      <c r="M751" s="47"/>
      <c r="N751" s="47"/>
      <c r="O751" s="47"/>
      <c r="P751" s="47"/>
      <c r="Q751" s="47"/>
      <c r="R751" s="47"/>
      <c r="S751" s="47"/>
      <c r="T751" s="47"/>
      <c r="U751" s="47"/>
      <c r="V751" s="47"/>
      <c r="W751" s="47"/>
      <c r="X751" s="47"/>
      <c r="Y751" s="47"/>
      <c r="Z751" s="47"/>
      <c r="AA751" s="47"/>
      <c r="AB751" s="47"/>
      <c r="AC751" s="47"/>
      <c r="AD751" s="47"/>
      <c r="AE751" s="47"/>
      <c r="AF751" s="47"/>
      <c r="AG751" s="47"/>
      <c r="AH751" s="47"/>
      <c r="AI751" s="47"/>
    </row>
    <row r="752" spans="1:35">
      <c r="A752" s="47"/>
      <c r="B752" s="47"/>
      <c r="C752" s="47"/>
      <c r="D752" s="47"/>
      <c r="E752" s="47"/>
      <c r="F752" s="47"/>
      <c r="G752" s="47"/>
      <c r="H752" s="47"/>
      <c r="I752" s="47"/>
      <c r="J752" s="47"/>
      <c r="K752" s="47"/>
      <c r="L752" s="47"/>
      <c r="M752" s="47"/>
      <c r="N752" s="47"/>
      <c r="O752" s="47"/>
      <c r="P752" s="47"/>
      <c r="Q752" s="47"/>
      <c r="R752" s="47"/>
      <c r="S752" s="47"/>
      <c r="T752" s="47"/>
      <c r="U752" s="47"/>
      <c r="V752" s="47"/>
      <c r="W752" s="47"/>
      <c r="X752" s="47"/>
      <c r="Y752" s="47"/>
      <c r="Z752" s="47"/>
      <c r="AA752" s="47"/>
      <c r="AB752" s="47"/>
      <c r="AC752" s="47"/>
      <c r="AD752" s="47"/>
      <c r="AE752" s="47"/>
      <c r="AF752" s="47"/>
      <c r="AG752" s="47"/>
      <c r="AH752" s="47"/>
      <c r="AI752" s="47"/>
    </row>
    <row r="753" spans="1:35">
      <c r="A753" s="47"/>
      <c r="B753" s="47"/>
      <c r="C753" s="47"/>
      <c r="D753" s="47"/>
      <c r="E753" s="47"/>
      <c r="F753" s="47"/>
      <c r="G753" s="47"/>
      <c r="H753" s="47"/>
      <c r="I753" s="47"/>
      <c r="J753" s="47"/>
      <c r="K753" s="47"/>
      <c r="L753" s="47"/>
      <c r="M753" s="47"/>
      <c r="N753" s="47"/>
      <c r="O753" s="47"/>
      <c r="P753" s="47"/>
      <c r="Q753" s="47"/>
      <c r="R753" s="47"/>
      <c r="S753" s="47"/>
      <c r="T753" s="47"/>
      <c r="U753" s="47"/>
      <c r="V753" s="47"/>
      <c r="W753" s="47"/>
      <c r="X753" s="47"/>
      <c r="Y753" s="47"/>
      <c r="Z753" s="47"/>
      <c r="AA753" s="47"/>
      <c r="AB753" s="47"/>
      <c r="AC753" s="47"/>
      <c r="AD753" s="47"/>
      <c r="AE753" s="47"/>
      <c r="AF753" s="47"/>
      <c r="AG753" s="47"/>
      <c r="AH753" s="47"/>
      <c r="AI753" s="47"/>
    </row>
    <row r="754" spans="1:35">
      <c r="A754" s="47"/>
      <c r="B754" s="47"/>
      <c r="C754" s="47"/>
      <c r="D754" s="47"/>
      <c r="E754" s="47"/>
      <c r="F754" s="47"/>
      <c r="G754" s="47"/>
      <c r="H754" s="47"/>
      <c r="I754" s="47"/>
      <c r="J754" s="47"/>
      <c r="K754" s="47"/>
      <c r="L754" s="47"/>
      <c r="M754" s="47"/>
      <c r="N754" s="47"/>
      <c r="O754" s="47"/>
      <c r="P754" s="47"/>
      <c r="Q754" s="47"/>
      <c r="R754" s="47"/>
      <c r="S754" s="47"/>
      <c r="T754" s="47"/>
      <c r="U754" s="47"/>
      <c r="V754" s="47"/>
      <c r="W754" s="47"/>
      <c r="X754" s="47"/>
      <c r="Y754" s="47"/>
      <c r="Z754" s="47"/>
      <c r="AA754" s="47"/>
      <c r="AB754" s="47"/>
      <c r="AC754" s="47"/>
      <c r="AD754" s="47"/>
      <c r="AE754" s="47"/>
      <c r="AF754" s="47"/>
      <c r="AG754" s="47"/>
      <c r="AH754" s="47"/>
      <c r="AI754" s="47"/>
    </row>
    <row r="755" spans="1:35">
      <c r="A755" s="47"/>
      <c r="B755" s="47"/>
      <c r="C755" s="47"/>
      <c r="D755" s="47"/>
      <c r="E755" s="47"/>
      <c r="F755" s="47"/>
      <c r="G755" s="47"/>
      <c r="H755" s="47"/>
      <c r="I755" s="47"/>
      <c r="J755" s="47"/>
      <c r="K755" s="47"/>
      <c r="L755" s="47"/>
      <c r="M755" s="47"/>
      <c r="N755" s="47"/>
      <c r="O755" s="47"/>
      <c r="P755" s="47"/>
      <c r="Q755" s="47"/>
      <c r="R755" s="47"/>
      <c r="S755" s="47"/>
      <c r="T755" s="47"/>
      <c r="U755" s="47"/>
      <c r="V755" s="47"/>
      <c r="W755" s="47"/>
      <c r="X755" s="47"/>
      <c r="Y755" s="47"/>
      <c r="Z755" s="47"/>
      <c r="AA755" s="47"/>
      <c r="AB755" s="47"/>
      <c r="AC755" s="47"/>
      <c r="AD755" s="47"/>
      <c r="AE755" s="47"/>
      <c r="AF755" s="47"/>
      <c r="AG755" s="47"/>
      <c r="AH755" s="47"/>
      <c r="AI755" s="47"/>
    </row>
    <row r="756" spans="1:35">
      <c r="A756" s="47"/>
      <c r="B756" s="47"/>
      <c r="C756" s="47"/>
      <c r="D756" s="47"/>
      <c r="E756" s="47"/>
      <c r="F756" s="47"/>
      <c r="G756" s="47"/>
      <c r="H756" s="47"/>
      <c r="I756" s="47"/>
      <c r="J756" s="47"/>
      <c r="K756" s="47"/>
      <c r="L756" s="47"/>
      <c r="M756" s="47"/>
      <c r="N756" s="47"/>
      <c r="O756" s="47"/>
      <c r="P756" s="47"/>
      <c r="Q756" s="47"/>
      <c r="R756" s="47"/>
      <c r="S756" s="47"/>
      <c r="T756" s="47"/>
      <c r="U756" s="47"/>
      <c r="V756" s="47"/>
      <c r="W756" s="47"/>
      <c r="X756" s="47"/>
      <c r="Y756" s="47"/>
      <c r="Z756" s="47"/>
      <c r="AA756" s="47"/>
      <c r="AB756" s="47"/>
      <c r="AC756" s="47"/>
      <c r="AD756" s="47"/>
      <c r="AE756" s="47"/>
      <c r="AF756" s="47"/>
      <c r="AG756" s="47"/>
      <c r="AH756" s="47"/>
      <c r="AI756" s="47"/>
    </row>
    <row r="757" spans="1:35">
      <c r="A757" s="47"/>
      <c r="B757" s="47"/>
      <c r="C757" s="47"/>
      <c r="D757" s="47"/>
      <c r="E757" s="47"/>
      <c r="F757" s="47"/>
      <c r="G757" s="47"/>
      <c r="H757" s="47"/>
      <c r="I757" s="47"/>
      <c r="J757" s="47"/>
      <c r="K757" s="47"/>
      <c r="L757" s="47"/>
      <c r="M757" s="47"/>
      <c r="N757" s="47"/>
      <c r="O757" s="47"/>
      <c r="P757" s="47"/>
      <c r="Q757" s="47"/>
      <c r="R757" s="47"/>
      <c r="S757" s="47"/>
      <c r="T757" s="47"/>
      <c r="U757" s="47"/>
      <c r="V757" s="47"/>
      <c r="W757" s="47"/>
      <c r="X757" s="47"/>
      <c r="Y757" s="47"/>
      <c r="Z757" s="47"/>
      <c r="AA757" s="47"/>
      <c r="AB757" s="47"/>
      <c r="AC757" s="47"/>
      <c r="AD757" s="47"/>
      <c r="AE757" s="47"/>
      <c r="AF757" s="47"/>
      <c r="AG757" s="47"/>
      <c r="AH757" s="47"/>
      <c r="AI757" s="47"/>
    </row>
    <row r="758" spans="1:35">
      <c r="A758" s="47"/>
      <c r="B758" s="47"/>
      <c r="C758" s="47"/>
      <c r="D758" s="47"/>
      <c r="E758" s="47"/>
      <c r="F758" s="47"/>
      <c r="G758" s="47"/>
      <c r="H758" s="47"/>
      <c r="I758" s="47"/>
      <c r="J758" s="47"/>
      <c r="K758" s="47"/>
      <c r="L758" s="47"/>
      <c r="M758" s="47"/>
      <c r="N758" s="47"/>
      <c r="O758" s="47"/>
      <c r="P758" s="47"/>
      <c r="Q758" s="47"/>
      <c r="R758" s="47"/>
      <c r="S758" s="47"/>
      <c r="T758" s="47"/>
      <c r="U758" s="47"/>
      <c r="V758" s="47"/>
      <c r="W758" s="47"/>
      <c r="X758" s="47"/>
      <c r="Y758" s="47"/>
      <c r="Z758" s="47"/>
      <c r="AA758" s="47"/>
      <c r="AB758" s="47"/>
      <c r="AC758" s="47"/>
      <c r="AD758" s="47"/>
      <c r="AE758" s="47"/>
      <c r="AF758" s="47"/>
      <c r="AG758" s="47"/>
      <c r="AH758" s="47"/>
      <c r="AI758" s="47"/>
    </row>
    <row r="759" spans="1:35">
      <c r="A759" s="47"/>
      <c r="B759" s="47"/>
      <c r="C759" s="47"/>
      <c r="D759" s="47"/>
      <c r="E759" s="47"/>
      <c r="F759" s="47"/>
      <c r="G759" s="47"/>
      <c r="H759" s="47"/>
      <c r="I759" s="47"/>
      <c r="J759" s="47"/>
      <c r="K759" s="47"/>
      <c r="L759" s="47"/>
      <c r="M759" s="47"/>
      <c r="N759" s="47"/>
      <c r="O759" s="47"/>
      <c r="P759" s="47"/>
      <c r="Q759" s="47"/>
      <c r="R759" s="47"/>
      <c r="S759" s="47"/>
      <c r="T759" s="47"/>
      <c r="U759" s="47"/>
      <c r="V759" s="47"/>
      <c r="W759" s="47"/>
      <c r="X759" s="47"/>
      <c r="Y759" s="47"/>
      <c r="Z759" s="47"/>
      <c r="AA759" s="47"/>
      <c r="AB759" s="47"/>
      <c r="AC759" s="47"/>
      <c r="AD759" s="47"/>
      <c r="AE759" s="47"/>
      <c r="AF759" s="47"/>
      <c r="AG759" s="47"/>
      <c r="AH759" s="47"/>
      <c r="AI759" s="47"/>
    </row>
    <row r="760" spans="1:35">
      <c r="A760" s="47"/>
      <c r="B760" s="47"/>
      <c r="C760" s="47"/>
      <c r="D760" s="47"/>
      <c r="E760" s="47"/>
      <c r="F760" s="47"/>
      <c r="G760" s="47"/>
      <c r="H760" s="47"/>
      <c r="I760" s="47"/>
      <c r="J760" s="47"/>
      <c r="K760" s="47"/>
      <c r="L760" s="47"/>
      <c r="M760" s="47"/>
      <c r="N760" s="47"/>
      <c r="O760" s="47"/>
      <c r="P760" s="47"/>
      <c r="Q760" s="47"/>
      <c r="R760" s="47"/>
      <c r="S760" s="47"/>
      <c r="T760" s="47"/>
      <c r="U760" s="47"/>
      <c r="V760" s="47"/>
      <c r="W760" s="47"/>
      <c r="X760" s="47"/>
      <c r="Y760" s="47"/>
      <c r="Z760" s="47"/>
      <c r="AA760" s="47"/>
      <c r="AB760" s="47"/>
      <c r="AC760" s="47"/>
      <c r="AD760" s="47"/>
      <c r="AE760" s="47"/>
      <c r="AF760" s="47"/>
      <c r="AG760" s="47"/>
      <c r="AH760" s="47"/>
      <c r="AI760" s="47"/>
    </row>
    <row r="761" spans="1:35">
      <c r="A761" s="47"/>
      <c r="B761" s="47"/>
      <c r="C761" s="47"/>
      <c r="D761" s="47"/>
      <c r="E761" s="47"/>
      <c r="F761" s="47"/>
      <c r="G761" s="47"/>
      <c r="H761" s="47"/>
      <c r="I761" s="47"/>
      <c r="J761" s="47"/>
      <c r="K761" s="47"/>
      <c r="L761" s="47"/>
      <c r="M761" s="47"/>
      <c r="N761" s="47"/>
      <c r="O761" s="47"/>
      <c r="P761" s="47"/>
      <c r="Q761" s="47"/>
      <c r="R761" s="47"/>
      <c r="S761" s="47"/>
      <c r="T761" s="47"/>
      <c r="U761" s="47"/>
      <c r="V761" s="47"/>
      <c r="W761" s="47"/>
      <c r="X761" s="47"/>
      <c r="Y761" s="47"/>
      <c r="Z761" s="47"/>
      <c r="AA761" s="47"/>
      <c r="AB761" s="47"/>
      <c r="AC761" s="47"/>
      <c r="AD761" s="47"/>
      <c r="AE761" s="47"/>
      <c r="AF761" s="47"/>
      <c r="AG761" s="47"/>
      <c r="AH761" s="47"/>
      <c r="AI761" s="47"/>
    </row>
    <row r="762" spans="1:35">
      <c r="A762" s="47"/>
      <c r="B762" s="47"/>
      <c r="C762" s="47"/>
      <c r="D762" s="47"/>
      <c r="E762" s="47"/>
      <c r="F762" s="47"/>
      <c r="G762" s="47"/>
      <c r="H762" s="47"/>
      <c r="I762" s="47"/>
      <c r="J762" s="47"/>
      <c r="K762" s="47"/>
      <c r="L762" s="47"/>
      <c r="M762" s="47"/>
      <c r="N762" s="47"/>
      <c r="O762" s="47"/>
      <c r="P762" s="47"/>
      <c r="Q762" s="47"/>
      <c r="R762" s="47"/>
      <c r="S762" s="47"/>
      <c r="T762" s="47"/>
      <c r="U762" s="47"/>
      <c r="V762" s="47"/>
      <c r="W762" s="47"/>
      <c r="X762" s="47"/>
      <c r="Y762" s="47"/>
      <c r="Z762" s="47"/>
      <c r="AA762" s="47"/>
      <c r="AB762" s="47"/>
      <c r="AC762" s="47"/>
      <c r="AD762" s="47"/>
      <c r="AE762" s="47"/>
      <c r="AF762" s="47"/>
      <c r="AG762" s="47"/>
      <c r="AH762" s="47"/>
      <c r="AI762" s="47"/>
    </row>
    <row r="763" spans="1:35">
      <c r="A763" s="47"/>
      <c r="B763" s="47"/>
      <c r="C763" s="47"/>
      <c r="D763" s="47"/>
      <c r="E763" s="47"/>
      <c r="F763" s="47"/>
      <c r="G763" s="47"/>
      <c r="H763" s="47"/>
      <c r="I763" s="47"/>
      <c r="J763" s="47"/>
      <c r="K763" s="47"/>
      <c r="L763" s="47"/>
      <c r="M763" s="47"/>
      <c r="N763" s="47"/>
      <c r="O763" s="47"/>
      <c r="P763" s="47"/>
      <c r="Q763" s="47"/>
      <c r="R763" s="47"/>
      <c r="S763" s="47"/>
      <c r="T763" s="47"/>
      <c r="U763" s="47"/>
      <c r="V763" s="47"/>
      <c r="W763" s="47"/>
      <c r="X763" s="47"/>
      <c r="Y763" s="47"/>
      <c r="Z763" s="47"/>
      <c r="AA763" s="47"/>
      <c r="AB763" s="47"/>
      <c r="AC763" s="47"/>
      <c r="AD763" s="47"/>
      <c r="AE763" s="47"/>
      <c r="AF763" s="47"/>
      <c r="AG763" s="47"/>
      <c r="AH763" s="47"/>
      <c r="AI763" s="47"/>
    </row>
    <row r="764" spans="1:35">
      <c r="A764" s="47"/>
      <c r="B764" s="47"/>
      <c r="C764" s="47"/>
      <c r="D764" s="47"/>
      <c r="E764" s="47"/>
      <c r="F764" s="47"/>
      <c r="G764" s="47"/>
      <c r="H764" s="47"/>
      <c r="I764" s="47"/>
      <c r="J764" s="47"/>
      <c r="K764" s="47"/>
      <c r="L764" s="47"/>
      <c r="M764" s="47"/>
      <c r="N764" s="47"/>
      <c r="O764" s="47"/>
      <c r="P764" s="47"/>
      <c r="Q764" s="47"/>
      <c r="R764" s="47"/>
      <c r="S764" s="47"/>
      <c r="T764" s="47"/>
      <c r="U764" s="47"/>
      <c r="V764" s="47"/>
      <c r="W764" s="47"/>
      <c r="X764" s="47"/>
      <c r="Y764" s="47"/>
      <c r="Z764" s="47"/>
      <c r="AA764" s="47"/>
      <c r="AB764" s="47"/>
      <c r="AC764" s="47"/>
      <c r="AD764" s="47"/>
      <c r="AE764" s="47"/>
      <c r="AF764" s="47"/>
      <c r="AG764" s="47"/>
      <c r="AH764" s="47"/>
      <c r="AI764" s="47"/>
    </row>
    <row r="765" spans="1:35">
      <c r="A765" s="47"/>
      <c r="B765" s="47"/>
      <c r="C765" s="47"/>
      <c r="D765" s="47"/>
      <c r="E765" s="47"/>
      <c r="F765" s="47"/>
      <c r="G765" s="47"/>
      <c r="H765" s="47"/>
      <c r="I765" s="47"/>
      <c r="J765" s="47"/>
      <c r="K765" s="47"/>
      <c r="L765" s="47"/>
      <c r="M765" s="47"/>
      <c r="N765" s="47"/>
      <c r="O765" s="47"/>
      <c r="P765" s="47"/>
      <c r="Q765" s="47"/>
      <c r="R765" s="47"/>
      <c r="S765" s="47"/>
      <c r="T765" s="47"/>
      <c r="U765" s="47"/>
      <c r="V765" s="47"/>
      <c r="W765" s="47"/>
      <c r="X765" s="47"/>
      <c r="Y765" s="47"/>
      <c r="Z765" s="47"/>
      <c r="AA765" s="47"/>
      <c r="AB765" s="47"/>
      <c r="AC765" s="47"/>
      <c r="AD765" s="47"/>
      <c r="AE765" s="47"/>
      <c r="AF765" s="47"/>
      <c r="AG765" s="47"/>
      <c r="AH765" s="47"/>
      <c r="AI765" s="47"/>
    </row>
    <row r="766" spans="1:35">
      <c r="A766" s="47"/>
      <c r="B766" s="47"/>
      <c r="C766" s="47"/>
      <c r="D766" s="47"/>
      <c r="E766" s="47"/>
      <c r="F766" s="47"/>
      <c r="G766" s="47"/>
      <c r="H766" s="47"/>
      <c r="I766" s="47"/>
      <c r="J766" s="47"/>
      <c r="K766" s="47"/>
      <c r="L766" s="47"/>
      <c r="M766" s="47"/>
      <c r="N766" s="47"/>
      <c r="O766" s="47"/>
      <c r="P766" s="47"/>
      <c r="Q766" s="47"/>
      <c r="R766" s="47"/>
      <c r="S766" s="47"/>
      <c r="T766" s="47"/>
      <c r="U766" s="47"/>
      <c r="V766" s="47"/>
      <c r="W766" s="47"/>
      <c r="X766" s="47"/>
      <c r="Y766" s="47"/>
      <c r="Z766" s="47"/>
      <c r="AA766" s="47"/>
      <c r="AB766" s="47"/>
      <c r="AC766" s="47"/>
      <c r="AD766" s="47"/>
      <c r="AE766" s="47"/>
      <c r="AF766" s="47"/>
      <c r="AG766" s="47"/>
      <c r="AH766" s="47"/>
      <c r="AI766" s="47"/>
    </row>
    <row r="767" spans="1:35">
      <c r="A767" s="47"/>
      <c r="B767" s="47"/>
      <c r="C767" s="47"/>
      <c r="D767" s="47"/>
      <c r="E767" s="47"/>
      <c r="F767" s="47"/>
      <c r="G767" s="47"/>
      <c r="H767" s="47"/>
      <c r="I767" s="47"/>
      <c r="J767" s="47"/>
      <c r="K767" s="47"/>
      <c r="L767" s="47"/>
      <c r="M767" s="47"/>
      <c r="N767" s="47"/>
      <c r="O767" s="47"/>
      <c r="P767" s="47"/>
      <c r="Q767" s="47"/>
      <c r="R767" s="47"/>
      <c r="S767" s="47"/>
      <c r="T767" s="47"/>
      <c r="U767" s="47"/>
      <c r="V767" s="47"/>
      <c r="W767" s="47"/>
      <c r="X767" s="47"/>
      <c r="Y767" s="47"/>
      <c r="Z767" s="47"/>
      <c r="AA767" s="47"/>
      <c r="AB767" s="47"/>
      <c r="AC767" s="47"/>
      <c r="AD767" s="47"/>
      <c r="AE767" s="47"/>
      <c r="AF767" s="47"/>
      <c r="AG767" s="47"/>
      <c r="AH767" s="47"/>
      <c r="AI767" s="47"/>
    </row>
    <row r="768" spans="1:35">
      <c r="A768" s="47"/>
      <c r="B768" s="47"/>
      <c r="C768" s="47"/>
      <c r="D768" s="47"/>
      <c r="E768" s="47"/>
      <c r="F768" s="47"/>
      <c r="G768" s="47"/>
      <c r="H768" s="47"/>
      <c r="I768" s="47"/>
      <c r="J768" s="47"/>
      <c r="K768" s="47"/>
      <c r="L768" s="47"/>
      <c r="M768" s="47"/>
      <c r="N768" s="47"/>
      <c r="O768" s="47"/>
      <c r="P768" s="47"/>
      <c r="Q768" s="47"/>
      <c r="R768" s="47"/>
      <c r="S768" s="47"/>
      <c r="T768" s="47"/>
      <c r="U768" s="47"/>
      <c r="V768" s="47"/>
      <c r="W768" s="47"/>
      <c r="X768" s="47"/>
      <c r="Y768" s="47"/>
      <c r="Z768" s="47"/>
      <c r="AA768" s="47"/>
      <c r="AB768" s="47"/>
      <c r="AC768" s="47"/>
      <c r="AD768" s="47"/>
      <c r="AE768" s="47"/>
      <c r="AF768" s="47"/>
      <c r="AG768" s="47"/>
      <c r="AH768" s="47"/>
      <c r="AI768" s="47"/>
    </row>
    <row r="769" spans="1:35">
      <c r="A769" s="47"/>
      <c r="B769" s="47"/>
      <c r="C769" s="47"/>
      <c r="D769" s="47"/>
      <c r="E769" s="47"/>
      <c r="F769" s="47"/>
      <c r="G769" s="47"/>
      <c r="H769" s="47"/>
      <c r="I769" s="47"/>
      <c r="J769" s="47"/>
      <c r="K769" s="47"/>
      <c r="L769" s="47"/>
      <c r="M769" s="47"/>
      <c r="N769" s="47"/>
      <c r="O769" s="47"/>
      <c r="P769" s="47"/>
      <c r="Q769" s="47"/>
      <c r="R769" s="47"/>
      <c r="S769" s="47"/>
      <c r="T769" s="47"/>
      <c r="U769" s="47"/>
      <c r="V769" s="47"/>
      <c r="W769" s="47"/>
      <c r="X769" s="47"/>
      <c r="Y769" s="47"/>
      <c r="Z769" s="47"/>
      <c r="AA769" s="47"/>
      <c r="AB769" s="47"/>
      <c r="AC769" s="47"/>
      <c r="AD769" s="47"/>
      <c r="AE769" s="47"/>
      <c r="AF769" s="47"/>
      <c r="AG769" s="47"/>
      <c r="AH769" s="47"/>
      <c r="AI769" s="47"/>
    </row>
    <row r="770" spans="1:35">
      <c r="A770" s="47"/>
      <c r="B770" s="47"/>
      <c r="C770" s="47"/>
      <c r="D770" s="47"/>
      <c r="E770" s="47"/>
      <c r="F770" s="47"/>
      <c r="G770" s="47"/>
      <c r="H770" s="47"/>
      <c r="I770" s="47"/>
      <c r="J770" s="47"/>
      <c r="K770" s="47"/>
      <c r="L770" s="47"/>
      <c r="M770" s="47"/>
      <c r="N770" s="47"/>
      <c r="O770" s="47"/>
      <c r="P770" s="47"/>
      <c r="Q770" s="47"/>
      <c r="R770" s="47"/>
      <c r="S770" s="47"/>
      <c r="T770" s="47"/>
      <c r="U770" s="47"/>
      <c r="V770" s="47"/>
      <c r="W770" s="47"/>
      <c r="X770" s="47"/>
      <c r="Y770" s="47"/>
      <c r="Z770" s="47"/>
      <c r="AA770" s="47"/>
      <c r="AB770" s="47"/>
      <c r="AC770" s="47"/>
      <c r="AD770" s="47"/>
      <c r="AE770" s="47"/>
      <c r="AF770" s="47"/>
      <c r="AG770" s="47"/>
      <c r="AH770" s="47"/>
      <c r="AI770" s="47"/>
    </row>
    <row r="771" spans="1:35">
      <c r="A771" s="47"/>
      <c r="B771" s="47"/>
      <c r="C771" s="47"/>
      <c r="D771" s="47"/>
      <c r="E771" s="47"/>
      <c r="F771" s="47"/>
      <c r="G771" s="47"/>
      <c r="H771" s="47"/>
      <c r="I771" s="47"/>
      <c r="J771" s="47"/>
      <c r="K771" s="47"/>
      <c r="L771" s="47"/>
      <c r="M771" s="47"/>
      <c r="N771" s="47"/>
      <c r="O771" s="47"/>
      <c r="P771" s="47"/>
      <c r="Q771" s="47"/>
      <c r="R771" s="47"/>
      <c r="S771" s="47"/>
      <c r="T771" s="47"/>
      <c r="U771" s="47"/>
      <c r="V771" s="47"/>
      <c r="W771" s="47"/>
      <c r="X771" s="47"/>
      <c r="Y771" s="47"/>
      <c r="Z771" s="47"/>
      <c r="AA771" s="47"/>
      <c r="AB771" s="47"/>
      <c r="AC771" s="47"/>
      <c r="AD771" s="47"/>
      <c r="AE771" s="47"/>
      <c r="AF771" s="47"/>
      <c r="AG771" s="47"/>
      <c r="AH771" s="47"/>
      <c r="AI771" s="47"/>
    </row>
    <row r="772" spans="1:35">
      <c r="A772" s="47"/>
      <c r="B772" s="47"/>
      <c r="C772" s="47"/>
      <c r="D772" s="47"/>
      <c r="E772" s="47"/>
      <c r="F772" s="47"/>
      <c r="G772" s="47"/>
      <c r="H772" s="47"/>
      <c r="I772" s="47"/>
      <c r="J772" s="47"/>
      <c r="K772" s="47"/>
      <c r="L772" s="47"/>
      <c r="M772" s="47"/>
      <c r="N772" s="47"/>
      <c r="O772" s="47"/>
      <c r="P772" s="47"/>
      <c r="Q772" s="47"/>
      <c r="R772" s="47"/>
      <c r="S772" s="47"/>
      <c r="T772" s="47"/>
      <c r="U772" s="47"/>
      <c r="V772" s="47"/>
      <c r="W772" s="47"/>
      <c r="X772" s="47"/>
      <c r="Y772" s="47"/>
      <c r="Z772" s="47"/>
      <c r="AA772" s="47"/>
      <c r="AB772" s="47"/>
      <c r="AC772" s="47"/>
      <c r="AD772" s="47"/>
      <c r="AE772" s="47"/>
      <c r="AF772" s="47"/>
      <c r="AG772" s="47"/>
      <c r="AH772" s="47"/>
      <c r="AI772" s="47"/>
    </row>
    <row r="773" spans="1:35">
      <c r="A773" s="47"/>
      <c r="B773" s="47"/>
      <c r="C773" s="47"/>
      <c r="D773" s="47"/>
      <c r="E773" s="47"/>
      <c r="F773" s="47"/>
      <c r="G773" s="47"/>
      <c r="H773" s="47"/>
      <c r="I773" s="47"/>
      <c r="J773" s="47"/>
      <c r="K773" s="47"/>
      <c r="L773" s="47"/>
      <c r="M773" s="47"/>
      <c r="N773" s="47"/>
      <c r="O773" s="47"/>
      <c r="P773" s="47"/>
      <c r="Q773" s="47"/>
      <c r="R773" s="47"/>
      <c r="S773" s="47"/>
      <c r="T773" s="47"/>
      <c r="U773" s="47"/>
      <c r="V773" s="47"/>
      <c r="W773" s="47"/>
      <c r="X773" s="47"/>
      <c r="Y773" s="47"/>
      <c r="Z773" s="47"/>
      <c r="AA773" s="47"/>
      <c r="AB773" s="47"/>
      <c r="AC773" s="47"/>
      <c r="AD773" s="47"/>
      <c r="AE773" s="47"/>
      <c r="AF773" s="47"/>
      <c r="AG773" s="47"/>
      <c r="AH773" s="47"/>
      <c r="AI773" s="47"/>
    </row>
    <row r="774" spans="1:35">
      <c r="A774" s="47"/>
      <c r="B774" s="47"/>
      <c r="C774" s="47"/>
      <c r="D774" s="47"/>
      <c r="E774" s="47"/>
      <c r="F774" s="47"/>
      <c r="G774" s="47"/>
      <c r="H774" s="47"/>
      <c r="I774" s="47"/>
      <c r="J774" s="47"/>
      <c r="K774" s="47"/>
      <c r="L774" s="47"/>
      <c r="M774" s="47"/>
      <c r="N774" s="47"/>
      <c r="O774" s="47"/>
      <c r="P774" s="47"/>
      <c r="Q774" s="47"/>
      <c r="R774" s="47"/>
      <c r="S774" s="47"/>
      <c r="T774" s="47"/>
      <c r="U774" s="47"/>
      <c r="V774" s="47"/>
      <c r="W774" s="47"/>
      <c r="X774" s="47"/>
      <c r="Y774" s="47"/>
      <c r="Z774" s="47"/>
      <c r="AA774" s="47"/>
      <c r="AB774" s="47"/>
      <c r="AC774" s="47"/>
      <c r="AD774" s="47"/>
      <c r="AE774" s="47"/>
      <c r="AF774" s="47"/>
      <c r="AG774" s="47"/>
      <c r="AH774" s="47"/>
      <c r="AI774" s="47"/>
    </row>
    <row r="775" spans="1:35">
      <c r="A775" s="47"/>
      <c r="B775" s="47"/>
      <c r="C775" s="47"/>
      <c r="D775" s="47"/>
      <c r="E775" s="47"/>
      <c r="F775" s="47"/>
      <c r="G775" s="47"/>
      <c r="H775" s="47"/>
      <c r="I775" s="47"/>
      <c r="J775" s="47"/>
      <c r="K775" s="47"/>
      <c r="L775" s="47"/>
      <c r="M775" s="47"/>
      <c r="N775" s="47"/>
      <c r="O775" s="47"/>
      <c r="P775" s="47"/>
      <c r="Q775" s="47"/>
      <c r="R775" s="47"/>
      <c r="S775" s="47"/>
      <c r="T775" s="47"/>
      <c r="U775" s="47"/>
      <c r="V775" s="47"/>
      <c r="W775" s="47"/>
      <c r="X775" s="47"/>
      <c r="Y775" s="47"/>
      <c r="Z775" s="47"/>
      <c r="AA775" s="47"/>
      <c r="AB775" s="47"/>
      <c r="AC775" s="47"/>
      <c r="AD775" s="47"/>
      <c r="AE775" s="47"/>
      <c r="AF775" s="47"/>
      <c r="AG775" s="47"/>
      <c r="AH775" s="47"/>
      <c r="AI775" s="47"/>
    </row>
    <row r="776" spans="1:35">
      <c r="A776" s="47"/>
      <c r="B776" s="47"/>
      <c r="C776" s="47"/>
      <c r="D776" s="47"/>
      <c r="E776" s="47"/>
      <c r="F776" s="47"/>
      <c r="G776" s="47"/>
      <c r="H776" s="47"/>
      <c r="I776" s="47"/>
      <c r="J776" s="47"/>
      <c r="K776" s="47"/>
      <c r="L776" s="47"/>
      <c r="M776" s="47"/>
      <c r="N776" s="47"/>
      <c r="O776" s="47"/>
      <c r="P776" s="47"/>
      <c r="Q776" s="47"/>
      <c r="R776" s="47"/>
      <c r="S776" s="47"/>
      <c r="T776" s="47"/>
      <c r="U776" s="47"/>
      <c r="V776" s="47"/>
      <c r="W776" s="47"/>
      <c r="X776" s="47"/>
      <c r="Y776" s="47"/>
      <c r="Z776" s="47"/>
      <c r="AA776" s="47"/>
      <c r="AB776" s="47"/>
      <c r="AC776" s="47"/>
      <c r="AD776" s="47"/>
      <c r="AE776" s="47"/>
      <c r="AF776" s="47"/>
      <c r="AG776" s="47"/>
      <c r="AH776" s="47"/>
      <c r="AI776" s="47"/>
    </row>
    <row r="777" spans="1:35">
      <c r="A777" s="47"/>
      <c r="B777" s="47"/>
      <c r="C777" s="47"/>
      <c r="D777" s="47"/>
      <c r="E777" s="47"/>
      <c r="F777" s="47"/>
      <c r="G777" s="47"/>
      <c r="H777" s="47"/>
      <c r="I777" s="47"/>
      <c r="J777" s="47"/>
      <c r="K777" s="47"/>
      <c r="L777" s="47"/>
      <c r="M777" s="47"/>
      <c r="N777" s="47"/>
      <c r="O777" s="47"/>
      <c r="P777" s="47"/>
      <c r="Q777" s="47"/>
      <c r="R777" s="47"/>
      <c r="S777" s="47"/>
      <c r="T777" s="47"/>
      <c r="U777" s="47"/>
      <c r="V777" s="47"/>
      <c r="W777" s="47"/>
      <c r="X777" s="47"/>
      <c r="Y777" s="47"/>
      <c r="Z777" s="47"/>
      <c r="AA777" s="47"/>
      <c r="AB777" s="47"/>
      <c r="AC777" s="47"/>
      <c r="AD777" s="47"/>
      <c r="AE777" s="47"/>
      <c r="AF777" s="47"/>
      <c r="AG777" s="47"/>
      <c r="AH777" s="47"/>
      <c r="AI777" s="47"/>
    </row>
    <row r="778" spans="1:35">
      <c r="A778" s="47"/>
      <c r="B778" s="47"/>
      <c r="C778" s="47"/>
      <c r="D778" s="47"/>
      <c r="E778" s="47"/>
      <c r="F778" s="47"/>
      <c r="G778" s="47"/>
      <c r="H778" s="47"/>
      <c r="I778" s="47"/>
      <c r="J778" s="47"/>
      <c r="K778" s="47"/>
      <c r="L778" s="47"/>
      <c r="M778" s="47"/>
      <c r="N778" s="47"/>
      <c r="O778" s="47"/>
      <c r="P778" s="47"/>
      <c r="Q778" s="47"/>
      <c r="R778" s="47"/>
      <c r="S778" s="47"/>
      <c r="T778" s="47"/>
      <c r="U778" s="47"/>
      <c r="V778" s="47"/>
      <c r="W778" s="47"/>
      <c r="X778" s="47"/>
      <c r="Y778" s="47"/>
      <c r="Z778" s="47"/>
      <c r="AA778" s="47"/>
      <c r="AB778" s="47"/>
      <c r="AC778" s="47"/>
      <c r="AD778" s="47"/>
      <c r="AE778" s="47"/>
      <c r="AF778" s="47"/>
      <c r="AG778" s="47"/>
      <c r="AH778" s="47"/>
      <c r="AI778" s="47"/>
    </row>
    <row r="779" spans="1:35">
      <c r="A779" s="47"/>
      <c r="B779" s="47"/>
      <c r="C779" s="47"/>
      <c r="D779" s="47"/>
      <c r="E779" s="47"/>
      <c r="F779" s="47"/>
      <c r="G779" s="47"/>
      <c r="H779" s="47"/>
      <c r="I779" s="47"/>
      <c r="J779" s="47"/>
      <c r="K779" s="47"/>
      <c r="L779" s="47"/>
      <c r="M779" s="47"/>
      <c r="N779" s="47"/>
      <c r="O779" s="47"/>
      <c r="P779" s="47"/>
      <c r="Q779" s="47"/>
      <c r="R779" s="47"/>
      <c r="S779" s="47"/>
      <c r="T779" s="47"/>
      <c r="U779" s="47"/>
      <c r="V779" s="47"/>
      <c r="W779" s="47"/>
      <c r="X779" s="47"/>
      <c r="Y779" s="47"/>
      <c r="Z779" s="47"/>
      <c r="AA779" s="47"/>
      <c r="AB779" s="47"/>
      <c r="AC779" s="47"/>
      <c r="AD779" s="47"/>
      <c r="AE779" s="47"/>
      <c r="AF779" s="47"/>
      <c r="AG779" s="47"/>
      <c r="AH779" s="47"/>
      <c r="AI779" s="47"/>
    </row>
    <row r="780" spans="1:35">
      <c r="A780" s="47"/>
      <c r="B780" s="47"/>
      <c r="C780" s="47"/>
      <c r="D780" s="47"/>
      <c r="E780" s="47"/>
      <c r="F780" s="47"/>
      <c r="G780" s="47"/>
      <c r="H780" s="47"/>
      <c r="I780" s="47"/>
      <c r="J780" s="47"/>
      <c r="K780" s="47"/>
      <c r="L780" s="47"/>
      <c r="M780" s="47"/>
      <c r="N780" s="47"/>
      <c r="O780" s="47"/>
      <c r="P780" s="47"/>
      <c r="Q780" s="47"/>
      <c r="R780" s="47"/>
      <c r="S780" s="47"/>
      <c r="T780" s="47"/>
      <c r="U780" s="47"/>
      <c r="V780" s="47"/>
      <c r="W780" s="47"/>
      <c r="X780" s="47"/>
      <c r="Y780" s="47"/>
      <c r="Z780" s="47"/>
      <c r="AA780" s="47"/>
      <c r="AB780" s="47"/>
      <c r="AC780" s="47"/>
      <c r="AD780" s="47"/>
      <c r="AE780" s="47"/>
      <c r="AF780" s="47"/>
      <c r="AG780" s="47"/>
      <c r="AH780" s="47"/>
      <c r="AI780" s="47"/>
    </row>
    <row r="781" spans="1:35">
      <c r="A781" s="47"/>
      <c r="B781" s="47"/>
      <c r="C781" s="47"/>
      <c r="D781" s="47"/>
      <c r="E781" s="47"/>
      <c r="F781" s="47"/>
      <c r="G781" s="47"/>
      <c r="H781" s="47"/>
      <c r="I781" s="47"/>
      <c r="J781" s="47"/>
      <c r="K781" s="47"/>
      <c r="L781" s="47"/>
      <c r="M781" s="47"/>
      <c r="N781" s="47"/>
      <c r="O781" s="47"/>
      <c r="P781" s="47"/>
      <c r="Q781" s="47"/>
      <c r="R781" s="47"/>
      <c r="S781" s="47"/>
      <c r="T781" s="47"/>
      <c r="U781" s="47"/>
      <c r="V781" s="47"/>
      <c r="W781" s="47"/>
      <c r="X781" s="47"/>
      <c r="Y781" s="47"/>
      <c r="Z781" s="47"/>
      <c r="AA781" s="47"/>
      <c r="AB781" s="47"/>
      <c r="AC781" s="47"/>
      <c r="AD781" s="47"/>
      <c r="AE781" s="47"/>
      <c r="AF781" s="47"/>
      <c r="AG781" s="47"/>
      <c r="AH781" s="47"/>
      <c r="AI781" s="47"/>
    </row>
    <row r="782" spans="1:35">
      <c r="A782" s="47"/>
      <c r="B782" s="47"/>
      <c r="C782" s="47"/>
      <c r="D782" s="47"/>
      <c r="E782" s="47"/>
      <c r="F782" s="47"/>
      <c r="G782" s="47"/>
      <c r="H782" s="47"/>
      <c r="I782" s="47"/>
      <c r="J782" s="47"/>
      <c r="K782" s="47"/>
      <c r="L782" s="47"/>
      <c r="M782" s="47"/>
      <c r="N782" s="47"/>
      <c r="O782" s="47"/>
      <c r="P782" s="47"/>
      <c r="Q782" s="47"/>
      <c r="R782" s="47"/>
      <c r="S782" s="47"/>
      <c r="T782" s="47"/>
      <c r="U782" s="47"/>
      <c r="V782" s="47"/>
      <c r="W782" s="47"/>
      <c r="X782" s="47"/>
      <c r="Y782" s="47"/>
      <c r="Z782" s="47"/>
      <c r="AA782" s="47"/>
      <c r="AB782" s="47"/>
      <c r="AC782" s="47"/>
      <c r="AD782" s="47"/>
      <c r="AE782" s="47"/>
      <c r="AF782" s="47"/>
      <c r="AG782" s="47"/>
      <c r="AH782" s="47"/>
      <c r="AI782" s="47"/>
    </row>
    <row r="783" spans="1:35">
      <c r="A783" s="47"/>
      <c r="B783" s="47"/>
      <c r="C783" s="47"/>
      <c r="D783" s="47"/>
      <c r="E783" s="47"/>
      <c r="F783" s="47"/>
      <c r="G783" s="47"/>
      <c r="H783" s="47"/>
      <c r="I783" s="47"/>
      <c r="J783" s="47"/>
      <c r="K783" s="47"/>
      <c r="L783" s="47"/>
      <c r="M783" s="47"/>
      <c r="N783" s="47"/>
      <c r="O783" s="47"/>
      <c r="P783" s="47"/>
      <c r="Q783" s="47"/>
      <c r="R783" s="47"/>
      <c r="S783" s="47"/>
      <c r="T783" s="47"/>
      <c r="U783" s="47"/>
      <c r="V783" s="47"/>
      <c r="W783" s="47"/>
      <c r="X783" s="47"/>
      <c r="Y783" s="47"/>
      <c r="Z783" s="47"/>
      <c r="AA783" s="47"/>
      <c r="AB783" s="47"/>
      <c r="AC783" s="47"/>
      <c r="AD783" s="47"/>
      <c r="AE783" s="47"/>
      <c r="AF783" s="47"/>
      <c r="AG783" s="47"/>
      <c r="AH783" s="47"/>
      <c r="AI783" s="47"/>
    </row>
    <row r="784" spans="1:35">
      <c r="A784" s="47"/>
      <c r="B784" s="47"/>
      <c r="C784" s="47"/>
      <c r="D784" s="47"/>
      <c r="E784" s="47"/>
      <c r="F784" s="47"/>
      <c r="G784" s="47"/>
      <c r="H784" s="47"/>
      <c r="I784" s="47"/>
      <c r="J784" s="47"/>
      <c r="K784" s="47"/>
      <c r="L784" s="47"/>
      <c r="M784" s="47"/>
      <c r="N784" s="47"/>
      <c r="O784" s="47"/>
      <c r="P784" s="47"/>
      <c r="Q784" s="47"/>
      <c r="R784" s="47"/>
      <c r="S784" s="47"/>
      <c r="T784" s="47"/>
      <c r="U784" s="47"/>
      <c r="V784" s="47"/>
      <c r="W784" s="47"/>
      <c r="X784" s="47"/>
      <c r="Y784" s="47"/>
      <c r="Z784" s="47"/>
      <c r="AA784" s="47"/>
      <c r="AB784" s="47"/>
      <c r="AC784" s="47"/>
      <c r="AD784" s="47"/>
      <c r="AE784" s="47"/>
      <c r="AF784" s="47"/>
      <c r="AG784" s="47"/>
      <c r="AH784" s="47"/>
      <c r="AI784" s="47"/>
    </row>
    <row r="785" spans="1:35">
      <c r="A785" s="47"/>
      <c r="B785" s="47"/>
      <c r="C785" s="47"/>
      <c r="D785" s="47"/>
      <c r="E785" s="47"/>
      <c r="F785" s="47"/>
      <c r="G785" s="47"/>
      <c r="H785" s="47"/>
      <c r="I785" s="47"/>
      <c r="J785" s="47"/>
      <c r="K785" s="47"/>
      <c r="L785" s="47"/>
      <c r="M785" s="47"/>
      <c r="N785" s="47"/>
      <c r="O785" s="47"/>
      <c r="P785" s="47"/>
      <c r="Q785" s="47"/>
      <c r="R785" s="47"/>
      <c r="S785" s="47"/>
      <c r="T785" s="47"/>
      <c r="U785" s="47"/>
      <c r="V785" s="47"/>
      <c r="W785" s="47"/>
      <c r="X785" s="47"/>
      <c r="Y785" s="47"/>
      <c r="Z785" s="47"/>
      <c r="AA785" s="47"/>
      <c r="AB785" s="47"/>
      <c r="AC785" s="47"/>
      <c r="AD785" s="47"/>
      <c r="AE785" s="47"/>
      <c r="AF785" s="47"/>
      <c r="AG785" s="47"/>
      <c r="AH785" s="47"/>
      <c r="AI785" s="47"/>
    </row>
    <row r="786" spans="1:35">
      <c r="A786" s="47"/>
      <c r="B786" s="47"/>
      <c r="C786" s="47"/>
      <c r="D786" s="47"/>
      <c r="E786" s="47"/>
      <c r="F786" s="47"/>
      <c r="G786" s="47"/>
      <c r="H786" s="47"/>
      <c r="I786" s="47"/>
      <c r="J786" s="47"/>
      <c r="K786" s="47"/>
      <c r="L786" s="47"/>
      <c r="M786" s="47"/>
      <c r="N786" s="47"/>
      <c r="O786" s="47"/>
      <c r="P786" s="47"/>
      <c r="Q786" s="47"/>
      <c r="R786" s="47"/>
      <c r="S786" s="47"/>
      <c r="T786" s="47"/>
      <c r="U786" s="47"/>
      <c r="V786" s="47"/>
      <c r="W786" s="47"/>
      <c r="X786" s="47"/>
      <c r="Y786" s="47"/>
      <c r="Z786" s="47"/>
      <c r="AA786" s="47"/>
      <c r="AB786" s="47"/>
      <c r="AC786" s="47"/>
      <c r="AD786" s="47"/>
      <c r="AE786" s="47"/>
      <c r="AF786" s="47"/>
      <c r="AG786" s="47"/>
      <c r="AH786" s="47"/>
      <c r="AI786" s="47"/>
    </row>
    <row r="787" spans="1:35">
      <c r="A787" s="47"/>
      <c r="B787" s="47"/>
      <c r="C787" s="47"/>
      <c r="D787" s="47"/>
      <c r="E787" s="47"/>
      <c r="F787" s="47"/>
      <c r="G787" s="47"/>
      <c r="H787" s="47"/>
      <c r="I787" s="47"/>
      <c r="J787" s="47"/>
      <c r="K787" s="47"/>
      <c r="L787" s="47"/>
      <c r="M787" s="47"/>
      <c r="N787" s="47"/>
      <c r="O787" s="47"/>
      <c r="P787" s="47"/>
      <c r="Q787" s="47"/>
      <c r="R787" s="47"/>
      <c r="S787" s="47"/>
      <c r="T787" s="47"/>
      <c r="U787" s="47"/>
      <c r="V787" s="47"/>
      <c r="W787" s="47"/>
      <c r="X787" s="47"/>
      <c r="Y787" s="47"/>
      <c r="Z787" s="47"/>
      <c r="AA787" s="47"/>
      <c r="AB787" s="47"/>
      <c r="AC787" s="47"/>
      <c r="AD787" s="47"/>
      <c r="AE787" s="47"/>
      <c r="AF787" s="47"/>
      <c r="AG787" s="47"/>
      <c r="AH787" s="47"/>
      <c r="AI787" s="47"/>
    </row>
    <row r="788" spans="1:35">
      <c r="A788" s="47"/>
      <c r="B788" s="47"/>
      <c r="C788" s="47"/>
      <c r="D788" s="47"/>
      <c r="E788" s="47"/>
      <c r="F788" s="47"/>
      <c r="G788" s="47"/>
      <c r="H788" s="47"/>
      <c r="I788" s="47"/>
      <c r="J788" s="47"/>
      <c r="K788" s="47"/>
      <c r="L788" s="47"/>
      <c r="M788" s="47"/>
      <c r="N788" s="47"/>
      <c r="O788" s="47"/>
      <c r="P788" s="47"/>
      <c r="Q788" s="47"/>
      <c r="R788" s="47"/>
      <c r="S788" s="47"/>
      <c r="T788" s="47"/>
      <c r="U788" s="47"/>
      <c r="V788" s="47"/>
      <c r="W788" s="47"/>
      <c r="X788" s="47"/>
      <c r="Y788" s="47"/>
      <c r="Z788" s="47"/>
      <c r="AA788" s="47"/>
      <c r="AB788" s="47"/>
      <c r="AC788" s="47"/>
      <c r="AD788" s="47"/>
      <c r="AE788" s="47"/>
      <c r="AF788" s="47"/>
      <c r="AG788" s="47"/>
      <c r="AH788" s="47"/>
      <c r="AI788" s="47"/>
    </row>
    <row r="789" spans="1:35">
      <c r="A789" s="47"/>
      <c r="B789" s="47"/>
      <c r="C789" s="47"/>
      <c r="D789" s="47"/>
      <c r="E789" s="47"/>
      <c r="F789" s="47"/>
      <c r="G789" s="47"/>
      <c r="H789" s="47"/>
      <c r="I789" s="47"/>
      <c r="J789" s="47"/>
      <c r="K789" s="47"/>
      <c r="L789" s="47"/>
      <c r="M789" s="47"/>
      <c r="N789" s="47"/>
      <c r="O789" s="47"/>
      <c r="P789" s="47"/>
      <c r="Q789" s="47"/>
      <c r="R789" s="47"/>
      <c r="S789" s="47"/>
      <c r="T789" s="47"/>
      <c r="U789" s="47"/>
      <c r="V789" s="47"/>
      <c r="W789" s="47"/>
      <c r="X789" s="47"/>
      <c r="Y789" s="47"/>
      <c r="Z789" s="47"/>
      <c r="AA789" s="47"/>
      <c r="AB789" s="47"/>
      <c r="AC789" s="47"/>
      <c r="AD789" s="47"/>
      <c r="AE789" s="47"/>
      <c r="AF789" s="47"/>
      <c r="AG789" s="47"/>
      <c r="AH789" s="47"/>
      <c r="AI789" s="47"/>
    </row>
    <row r="790" spans="1:35">
      <c r="A790" s="47"/>
      <c r="B790" s="47"/>
      <c r="C790" s="47"/>
      <c r="D790" s="47"/>
      <c r="E790" s="47"/>
      <c r="F790" s="47"/>
      <c r="G790" s="47"/>
      <c r="H790" s="47"/>
      <c r="I790" s="47"/>
      <c r="J790" s="47"/>
      <c r="K790" s="47"/>
      <c r="L790" s="47"/>
      <c r="M790" s="47"/>
      <c r="N790" s="47"/>
      <c r="O790" s="47"/>
      <c r="P790" s="47"/>
      <c r="Q790" s="47"/>
      <c r="R790" s="47"/>
      <c r="S790" s="47"/>
      <c r="T790" s="47"/>
      <c r="U790" s="47"/>
      <c r="V790" s="47"/>
      <c r="W790" s="47"/>
      <c r="X790" s="47"/>
      <c r="Y790" s="47"/>
      <c r="Z790" s="47"/>
      <c r="AA790" s="47"/>
      <c r="AB790" s="47"/>
      <c r="AC790" s="47"/>
      <c r="AD790" s="47"/>
      <c r="AE790" s="47"/>
      <c r="AF790" s="47"/>
      <c r="AG790" s="47"/>
      <c r="AH790" s="47"/>
      <c r="AI790" s="47"/>
    </row>
    <row r="791" spans="1:35">
      <c r="A791" s="47"/>
      <c r="B791" s="47"/>
      <c r="C791" s="47"/>
      <c r="D791" s="47"/>
      <c r="E791" s="47"/>
      <c r="F791" s="47"/>
      <c r="G791" s="47"/>
      <c r="H791" s="47"/>
      <c r="I791" s="47"/>
      <c r="J791" s="47"/>
      <c r="K791" s="47"/>
      <c r="L791" s="47"/>
      <c r="M791" s="47"/>
      <c r="N791" s="47"/>
      <c r="O791" s="47"/>
      <c r="P791" s="47"/>
      <c r="Q791" s="47"/>
      <c r="R791" s="47"/>
      <c r="S791" s="47"/>
      <c r="T791" s="47"/>
      <c r="U791" s="47"/>
      <c r="V791" s="47"/>
      <c r="W791" s="47"/>
      <c r="X791" s="47"/>
      <c r="Y791" s="47"/>
      <c r="Z791" s="47"/>
      <c r="AA791" s="47"/>
      <c r="AB791" s="47"/>
      <c r="AC791" s="47"/>
      <c r="AD791" s="47"/>
      <c r="AE791" s="47"/>
      <c r="AF791" s="47"/>
      <c r="AG791" s="47"/>
      <c r="AH791" s="47"/>
      <c r="AI791" s="47"/>
    </row>
    <row r="792" spans="1:35">
      <c r="A792" s="47"/>
      <c r="B792" s="47"/>
      <c r="C792" s="47"/>
      <c r="D792" s="47"/>
      <c r="E792" s="47"/>
      <c r="F792" s="47"/>
      <c r="G792" s="47"/>
      <c r="H792" s="47"/>
      <c r="I792" s="47"/>
      <c r="J792" s="47"/>
      <c r="K792" s="47"/>
      <c r="L792" s="47"/>
      <c r="M792" s="47"/>
      <c r="N792" s="47"/>
      <c r="O792" s="47"/>
      <c r="P792" s="47"/>
      <c r="Q792" s="47"/>
      <c r="R792" s="47"/>
      <c r="S792" s="47"/>
      <c r="T792" s="47"/>
      <c r="U792" s="47"/>
      <c r="V792" s="47"/>
      <c r="W792" s="47"/>
      <c r="X792" s="47"/>
      <c r="Y792" s="47"/>
      <c r="Z792" s="47"/>
      <c r="AA792" s="47"/>
      <c r="AB792" s="47"/>
      <c r="AC792" s="47"/>
      <c r="AD792" s="47"/>
      <c r="AE792" s="47"/>
      <c r="AF792" s="47"/>
      <c r="AG792" s="47"/>
      <c r="AH792" s="47"/>
      <c r="AI792" s="47"/>
    </row>
    <row r="793" spans="1:35">
      <c r="A793" s="47"/>
      <c r="B793" s="47"/>
      <c r="C793" s="47"/>
      <c r="D793" s="47"/>
      <c r="E793" s="47"/>
      <c r="F793" s="47"/>
      <c r="G793" s="47"/>
      <c r="H793" s="47"/>
      <c r="I793" s="47"/>
      <c r="J793" s="47"/>
      <c r="K793" s="47"/>
      <c r="L793" s="47"/>
      <c r="M793" s="47"/>
      <c r="N793" s="47"/>
      <c r="O793" s="47"/>
      <c r="P793" s="47"/>
      <c r="Q793" s="47"/>
      <c r="R793" s="47"/>
      <c r="S793" s="47"/>
      <c r="T793" s="47"/>
      <c r="U793" s="47"/>
      <c r="V793" s="47"/>
      <c r="W793" s="47"/>
      <c r="X793" s="47"/>
      <c r="Y793" s="47"/>
      <c r="Z793" s="47"/>
      <c r="AA793" s="47"/>
      <c r="AB793" s="47"/>
      <c r="AC793" s="47"/>
      <c r="AD793" s="47"/>
      <c r="AE793" s="47"/>
      <c r="AF793" s="47"/>
      <c r="AG793" s="47"/>
      <c r="AH793" s="47"/>
      <c r="AI793" s="47"/>
    </row>
    <row r="794" spans="1:35">
      <c r="A794" s="47"/>
      <c r="B794" s="47"/>
      <c r="C794" s="47"/>
      <c r="D794" s="47"/>
      <c r="E794" s="47"/>
      <c r="F794" s="47"/>
      <c r="G794" s="47"/>
      <c r="H794" s="47"/>
      <c r="I794" s="47"/>
      <c r="J794" s="47"/>
      <c r="K794" s="47"/>
      <c r="L794" s="47"/>
      <c r="M794" s="47"/>
      <c r="N794" s="47"/>
      <c r="O794" s="47"/>
      <c r="P794" s="47"/>
      <c r="Q794" s="47"/>
      <c r="R794" s="47"/>
      <c r="S794" s="47"/>
      <c r="T794" s="47"/>
      <c r="U794" s="47"/>
      <c r="V794" s="47"/>
      <c r="W794" s="47"/>
      <c r="X794" s="47"/>
      <c r="Y794" s="47"/>
      <c r="Z794" s="47"/>
      <c r="AA794" s="47"/>
      <c r="AB794" s="47"/>
      <c r="AC794" s="47"/>
      <c r="AD794" s="47"/>
      <c r="AE794" s="47"/>
      <c r="AF794" s="47"/>
      <c r="AG794" s="47"/>
      <c r="AH794" s="47"/>
      <c r="AI794" s="47"/>
    </row>
    <row r="795" spans="1:35">
      <c r="A795" s="47"/>
      <c r="B795" s="47"/>
      <c r="C795" s="47"/>
      <c r="D795" s="47"/>
      <c r="E795" s="47"/>
      <c r="F795" s="47"/>
      <c r="G795" s="47"/>
      <c r="H795" s="47"/>
      <c r="I795" s="47"/>
      <c r="J795" s="47"/>
      <c r="K795" s="47"/>
      <c r="L795" s="47"/>
      <c r="M795" s="47"/>
      <c r="N795" s="47"/>
      <c r="O795" s="47"/>
      <c r="P795" s="47"/>
      <c r="Q795" s="47"/>
      <c r="R795" s="47"/>
      <c r="S795" s="47"/>
      <c r="T795" s="47"/>
      <c r="U795" s="47"/>
      <c r="V795" s="47"/>
      <c r="W795" s="47"/>
      <c r="X795" s="47"/>
      <c r="Y795" s="47"/>
      <c r="Z795" s="47"/>
      <c r="AA795" s="47"/>
      <c r="AB795" s="47"/>
      <c r="AC795" s="47"/>
      <c r="AD795" s="47"/>
      <c r="AE795" s="47"/>
      <c r="AF795" s="47"/>
      <c r="AG795" s="47"/>
      <c r="AH795" s="47"/>
      <c r="AI795" s="47"/>
    </row>
    <row r="796" spans="1:35">
      <c r="A796" s="47"/>
      <c r="B796" s="47"/>
      <c r="C796" s="47"/>
      <c r="D796" s="47"/>
      <c r="E796" s="47"/>
      <c r="F796" s="47"/>
      <c r="G796" s="47"/>
      <c r="H796" s="47"/>
      <c r="I796" s="47"/>
      <c r="J796" s="47"/>
      <c r="K796" s="47"/>
      <c r="L796" s="47"/>
      <c r="M796" s="47"/>
      <c r="N796" s="47"/>
      <c r="O796" s="47"/>
      <c r="P796" s="47"/>
      <c r="Q796" s="47"/>
      <c r="R796" s="47"/>
      <c r="S796" s="47"/>
      <c r="T796" s="47"/>
      <c r="U796" s="47"/>
      <c r="V796" s="47"/>
      <c r="W796" s="47"/>
      <c r="X796" s="47"/>
      <c r="Y796" s="47"/>
      <c r="Z796" s="47"/>
      <c r="AA796" s="47"/>
      <c r="AB796" s="47"/>
      <c r="AC796" s="47"/>
      <c r="AD796" s="47"/>
      <c r="AE796" s="47"/>
      <c r="AF796" s="47"/>
      <c r="AG796" s="47"/>
      <c r="AH796" s="47"/>
      <c r="AI796" s="47"/>
    </row>
    <row r="797" spans="1:35">
      <c r="A797" s="47"/>
      <c r="B797" s="47"/>
      <c r="C797" s="47"/>
      <c r="D797" s="47"/>
      <c r="E797" s="47"/>
      <c r="F797" s="47"/>
      <c r="G797" s="47"/>
      <c r="H797" s="47"/>
      <c r="I797" s="47"/>
      <c r="J797" s="47"/>
      <c r="K797" s="47"/>
      <c r="L797" s="47"/>
      <c r="M797" s="47"/>
      <c r="N797" s="47"/>
      <c r="O797" s="47"/>
      <c r="P797" s="47"/>
      <c r="Q797" s="47"/>
      <c r="R797" s="47"/>
      <c r="S797" s="47"/>
      <c r="T797" s="47"/>
      <c r="U797" s="47"/>
      <c r="V797" s="47"/>
      <c r="W797" s="47"/>
      <c r="X797" s="47"/>
      <c r="Y797" s="47"/>
      <c r="Z797" s="47"/>
      <c r="AA797" s="47"/>
      <c r="AB797" s="47"/>
      <c r="AC797" s="47"/>
      <c r="AD797" s="47"/>
      <c r="AE797" s="47"/>
      <c r="AF797" s="47"/>
      <c r="AG797" s="47"/>
      <c r="AH797" s="47"/>
      <c r="AI797" s="47"/>
    </row>
    <row r="798" spans="1:35">
      <c r="A798" s="47"/>
      <c r="B798" s="47"/>
      <c r="C798" s="47"/>
      <c r="D798" s="47"/>
      <c r="E798" s="47"/>
      <c r="F798" s="47"/>
      <c r="G798" s="47"/>
      <c r="H798" s="47"/>
      <c r="I798" s="47"/>
      <c r="J798" s="47"/>
      <c r="K798" s="47"/>
      <c r="L798" s="47"/>
      <c r="M798" s="47"/>
      <c r="N798" s="47"/>
      <c r="O798" s="47"/>
      <c r="P798" s="47"/>
      <c r="Q798" s="47"/>
      <c r="R798" s="47"/>
      <c r="S798" s="47"/>
      <c r="T798" s="47"/>
      <c r="U798" s="47"/>
      <c r="V798" s="47"/>
      <c r="W798" s="47"/>
      <c r="X798" s="47"/>
      <c r="Y798" s="47"/>
      <c r="Z798" s="47"/>
      <c r="AA798" s="47"/>
      <c r="AB798" s="47"/>
      <c r="AC798" s="47"/>
      <c r="AD798" s="47"/>
      <c r="AE798" s="47"/>
      <c r="AF798" s="47"/>
      <c r="AG798" s="47"/>
      <c r="AH798" s="47"/>
      <c r="AI798" s="47"/>
    </row>
    <row r="799" spans="1:35">
      <c r="A799" s="47"/>
      <c r="B799" s="47"/>
      <c r="C799" s="47"/>
      <c r="D799" s="47"/>
      <c r="E799" s="47"/>
      <c r="F799" s="47"/>
      <c r="G799" s="47"/>
      <c r="H799" s="47"/>
      <c r="I799" s="47"/>
      <c r="J799" s="47"/>
      <c r="K799" s="47"/>
      <c r="L799" s="47"/>
      <c r="M799" s="47"/>
      <c r="N799" s="47"/>
      <c r="O799" s="47"/>
      <c r="P799" s="47"/>
      <c r="Q799" s="47"/>
      <c r="R799" s="47"/>
      <c r="S799" s="47"/>
      <c r="T799" s="47"/>
      <c r="U799" s="47"/>
      <c r="V799" s="47"/>
      <c r="W799" s="47"/>
      <c r="X799" s="47"/>
      <c r="Y799" s="47"/>
      <c r="Z799" s="47"/>
      <c r="AA799" s="47"/>
      <c r="AB799" s="47"/>
      <c r="AC799" s="47"/>
      <c r="AD799" s="47"/>
      <c r="AE799" s="47"/>
      <c r="AF799" s="47"/>
      <c r="AG799" s="47"/>
      <c r="AH799" s="47"/>
      <c r="AI799" s="47"/>
    </row>
    <row r="800" spans="1:35">
      <c r="A800" s="47"/>
      <c r="B800" s="47"/>
      <c r="C800" s="47"/>
      <c r="D800" s="47"/>
      <c r="E800" s="47"/>
      <c r="F800" s="47"/>
      <c r="G800" s="47"/>
      <c r="H800" s="47"/>
      <c r="I800" s="47"/>
      <c r="J800" s="47"/>
      <c r="K800" s="47"/>
      <c r="L800" s="47"/>
      <c r="M800" s="47"/>
      <c r="N800" s="47"/>
      <c r="O800" s="47"/>
      <c r="P800" s="47"/>
      <c r="Q800" s="47"/>
      <c r="R800" s="47"/>
      <c r="S800" s="47"/>
      <c r="T800" s="47"/>
      <c r="U800" s="47"/>
      <c r="V800" s="47"/>
      <c r="W800" s="47"/>
      <c r="X800" s="47"/>
      <c r="Y800" s="47"/>
      <c r="Z800" s="47"/>
      <c r="AA800" s="47"/>
      <c r="AB800" s="47"/>
      <c r="AC800" s="47"/>
      <c r="AD800" s="47"/>
      <c r="AE800" s="47"/>
      <c r="AF800" s="47"/>
      <c r="AG800" s="47"/>
      <c r="AH800" s="47"/>
      <c r="AI800" s="47"/>
    </row>
    <row r="801" spans="1:35">
      <c r="A801" s="47"/>
      <c r="B801" s="47"/>
      <c r="C801" s="47"/>
      <c r="D801" s="47"/>
      <c r="E801" s="47"/>
      <c r="F801" s="47"/>
      <c r="G801" s="47"/>
      <c r="H801" s="47"/>
      <c r="I801" s="47"/>
      <c r="J801" s="47"/>
      <c r="K801" s="47"/>
      <c r="L801" s="47"/>
      <c r="M801" s="47"/>
      <c r="N801" s="47"/>
      <c r="O801" s="47"/>
      <c r="P801" s="47"/>
      <c r="Q801" s="47"/>
      <c r="R801" s="47"/>
      <c r="S801" s="47"/>
      <c r="T801" s="47"/>
      <c r="U801" s="47"/>
      <c r="V801" s="47"/>
      <c r="W801" s="47"/>
      <c r="X801" s="47"/>
      <c r="Y801" s="47"/>
      <c r="Z801" s="47"/>
      <c r="AA801" s="47"/>
      <c r="AB801" s="47"/>
      <c r="AC801" s="47"/>
      <c r="AD801" s="47"/>
      <c r="AE801" s="47"/>
      <c r="AF801" s="47"/>
      <c r="AG801" s="47"/>
      <c r="AH801" s="47"/>
      <c r="AI801" s="47"/>
    </row>
    <row r="802" spans="1:35">
      <c r="A802" s="47"/>
      <c r="B802" s="47"/>
      <c r="C802" s="47"/>
      <c r="D802" s="47"/>
      <c r="E802" s="47"/>
      <c r="F802" s="47"/>
      <c r="G802" s="47"/>
      <c r="H802" s="47"/>
      <c r="I802" s="47"/>
      <c r="J802" s="47"/>
      <c r="K802" s="47"/>
      <c r="L802" s="47"/>
      <c r="M802" s="47"/>
      <c r="N802" s="47"/>
      <c r="O802" s="47"/>
      <c r="P802" s="47"/>
      <c r="Q802" s="47"/>
      <c r="R802" s="47"/>
      <c r="S802" s="47"/>
      <c r="T802" s="47"/>
      <c r="U802" s="47"/>
      <c r="V802" s="47"/>
      <c r="W802" s="47"/>
      <c r="X802" s="47"/>
      <c r="Y802" s="47"/>
      <c r="Z802" s="47"/>
      <c r="AA802" s="47"/>
      <c r="AB802" s="47"/>
      <c r="AC802" s="47"/>
      <c r="AD802" s="47"/>
      <c r="AE802" s="47"/>
      <c r="AF802" s="47"/>
      <c r="AG802" s="47"/>
      <c r="AH802" s="47"/>
      <c r="AI802" s="47"/>
    </row>
    <row r="803" spans="1:35">
      <c r="A803" s="47"/>
      <c r="B803" s="47"/>
      <c r="C803" s="47"/>
      <c r="D803" s="47"/>
      <c r="E803" s="47"/>
      <c r="F803" s="47"/>
      <c r="G803" s="47"/>
      <c r="H803" s="47"/>
      <c r="I803" s="47"/>
      <c r="J803" s="47"/>
      <c r="K803" s="47"/>
      <c r="L803" s="47"/>
      <c r="M803" s="47"/>
      <c r="N803" s="47"/>
      <c r="O803" s="47"/>
      <c r="P803" s="47"/>
      <c r="Q803" s="47"/>
      <c r="R803" s="47"/>
      <c r="S803" s="47"/>
      <c r="T803" s="47"/>
      <c r="U803" s="47"/>
      <c r="V803" s="47"/>
      <c r="W803" s="47"/>
      <c r="X803" s="47"/>
      <c r="Y803" s="47"/>
      <c r="Z803" s="47"/>
      <c r="AA803" s="47"/>
      <c r="AB803" s="47"/>
      <c r="AC803" s="47"/>
      <c r="AD803" s="47"/>
      <c r="AE803" s="47"/>
      <c r="AF803" s="47"/>
      <c r="AG803" s="47"/>
      <c r="AH803" s="47"/>
      <c r="AI803" s="47"/>
    </row>
    <row r="804" spans="1:35">
      <c r="A804" s="47"/>
      <c r="B804" s="47"/>
      <c r="C804" s="47"/>
      <c r="D804" s="47"/>
      <c r="E804" s="47"/>
      <c r="F804" s="47"/>
      <c r="G804" s="47"/>
      <c r="H804" s="47"/>
      <c r="I804" s="47"/>
      <c r="J804" s="47"/>
      <c r="K804" s="47"/>
      <c r="L804" s="47"/>
      <c r="M804" s="47"/>
      <c r="N804" s="47"/>
      <c r="O804" s="47"/>
      <c r="P804" s="47"/>
      <c r="Q804" s="47"/>
      <c r="R804" s="47"/>
      <c r="S804" s="47"/>
      <c r="T804" s="47"/>
      <c r="U804" s="47"/>
      <c r="V804" s="47"/>
      <c r="W804" s="47"/>
      <c r="X804" s="47"/>
      <c r="Y804" s="47"/>
      <c r="Z804" s="47"/>
      <c r="AA804" s="47"/>
      <c r="AB804" s="47"/>
      <c r="AC804" s="47"/>
      <c r="AD804" s="47"/>
      <c r="AE804" s="47"/>
      <c r="AF804" s="47"/>
      <c r="AG804" s="47"/>
      <c r="AH804" s="47"/>
      <c r="AI804" s="47"/>
    </row>
    <row r="805" spans="1:35">
      <c r="A805" s="47"/>
      <c r="B805" s="47"/>
      <c r="C805" s="47"/>
      <c r="D805" s="47"/>
      <c r="E805" s="47"/>
      <c r="F805" s="47"/>
      <c r="G805" s="47"/>
      <c r="H805" s="47"/>
      <c r="I805" s="47"/>
      <c r="J805" s="47"/>
      <c r="K805" s="47"/>
      <c r="L805" s="47"/>
      <c r="M805" s="47"/>
      <c r="N805" s="47"/>
      <c r="O805" s="47"/>
      <c r="P805" s="47"/>
      <c r="Q805" s="47"/>
      <c r="R805" s="47"/>
      <c r="S805" s="47"/>
      <c r="T805" s="47"/>
      <c r="U805" s="47"/>
      <c r="V805" s="47"/>
      <c r="W805" s="47"/>
      <c r="X805" s="47"/>
      <c r="Y805" s="47"/>
      <c r="Z805" s="47"/>
      <c r="AA805" s="47"/>
      <c r="AB805" s="47"/>
      <c r="AC805" s="47"/>
      <c r="AD805" s="47"/>
      <c r="AE805" s="47"/>
      <c r="AF805" s="47"/>
      <c r="AG805" s="47"/>
      <c r="AH805" s="47"/>
      <c r="AI805" s="47"/>
    </row>
    <row r="806" spans="1:35">
      <c r="A806" s="47"/>
      <c r="B806" s="47"/>
      <c r="C806" s="47"/>
      <c r="D806" s="47"/>
      <c r="E806" s="47"/>
      <c r="F806" s="47"/>
      <c r="G806" s="47"/>
      <c r="H806" s="47"/>
      <c r="I806" s="47"/>
      <c r="J806" s="47"/>
      <c r="K806" s="47"/>
      <c r="L806" s="47"/>
      <c r="M806" s="47"/>
      <c r="N806" s="47"/>
      <c r="O806" s="47"/>
      <c r="P806" s="47"/>
      <c r="Q806" s="47"/>
      <c r="R806" s="47"/>
      <c r="S806" s="47"/>
      <c r="T806" s="47"/>
      <c r="U806" s="47"/>
      <c r="V806" s="47"/>
      <c r="W806" s="47"/>
      <c r="X806" s="47"/>
      <c r="Y806" s="47"/>
      <c r="Z806" s="47"/>
      <c r="AA806" s="47"/>
      <c r="AB806" s="47"/>
      <c r="AC806" s="47"/>
      <c r="AD806" s="47"/>
      <c r="AE806" s="47"/>
      <c r="AF806" s="47"/>
      <c r="AG806" s="47"/>
      <c r="AH806" s="47"/>
      <c r="AI806" s="47"/>
    </row>
    <row r="807" spans="1:35">
      <c r="A807" s="47"/>
      <c r="B807" s="47"/>
      <c r="C807" s="47"/>
      <c r="D807" s="47"/>
      <c r="E807" s="47"/>
      <c r="F807" s="47"/>
      <c r="G807" s="47"/>
      <c r="H807" s="47"/>
      <c r="I807" s="47"/>
      <c r="J807" s="47"/>
      <c r="K807" s="47"/>
      <c r="L807" s="47"/>
      <c r="M807" s="47"/>
      <c r="N807" s="47"/>
      <c r="O807" s="47"/>
      <c r="P807" s="47"/>
      <c r="Q807" s="47"/>
      <c r="R807" s="47"/>
      <c r="S807" s="47"/>
      <c r="T807" s="47"/>
      <c r="U807" s="47"/>
      <c r="V807" s="47"/>
      <c r="W807" s="47"/>
      <c r="X807" s="47"/>
      <c r="Y807" s="47"/>
      <c r="Z807" s="47"/>
      <c r="AA807" s="47"/>
      <c r="AB807" s="47"/>
      <c r="AC807" s="47"/>
      <c r="AD807" s="47"/>
      <c r="AE807" s="47"/>
      <c r="AF807" s="47"/>
      <c r="AG807" s="47"/>
      <c r="AH807" s="47"/>
      <c r="AI807" s="47"/>
    </row>
    <row r="808" spans="1:35">
      <c r="A808" s="47"/>
      <c r="B808" s="47"/>
      <c r="C808" s="47"/>
      <c r="D808" s="47"/>
      <c r="E808" s="47"/>
      <c r="F808" s="47"/>
      <c r="G808" s="47"/>
      <c r="H808" s="47"/>
      <c r="I808" s="47"/>
      <c r="J808" s="47"/>
      <c r="K808" s="47"/>
      <c r="L808" s="47"/>
      <c r="M808" s="47"/>
      <c r="N808" s="47"/>
      <c r="O808" s="47"/>
      <c r="P808" s="47"/>
      <c r="Q808" s="47"/>
      <c r="R808" s="47"/>
      <c r="S808" s="47"/>
      <c r="T808" s="47"/>
      <c r="U808" s="47"/>
      <c r="V808" s="47"/>
      <c r="W808" s="47"/>
      <c r="X808" s="47"/>
      <c r="Y808" s="47"/>
      <c r="Z808" s="47"/>
      <c r="AA808" s="47"/>
      <c r="AB808" s="47"/>
      <c r="AC808" s="47"/>
      <c r="AD808" s="47"/>
      <c r="AE808" s="47"/>
      <c r="AF808" s="47"/>
      <c r="AG808" s="47"/>
      <c r="AH808" s="47"/>
      <c r="AI808" s="47"/>
    </row>
    <row r="809" spans="1:35">
      <c r="A809" s="47"/>
      <c r="B809" s="47"/>
      <c r="C809" s="47"/>
      <c r="D809" s="47"/>
      <c r="E809" s="47"/>
      <c r="F809" s="47"/>
      <c r="G809" s="47"/>
      <c r="H809" s="47"/>
      <c r="I809" s="47"/>
      <c r="J809" s="47"/>
      <c r="K809" s="47"/>
      <c r="L809" s="47"/>
      <c r="M809" s="47"/>
      <c r="N809" s="47"/>
      <c r="O809" s="47"/>
      <c r="P809" s="47"/>
      <c r="Q809" s="47"/>
      <c r="R809" s="47"/>
      <c r="S809" s="47"/>
      <c r="T809" s="47"/>
      <c r="U809" s="47"/>
      <c r="V809" s="47"/>
      <c r="W809" s="47"/>
      <c r="X809" s="47"/>
      <c r="Y809" s="47"/>
      <c r="Z809" s="47"/>
      <c r="AA809" s="47"/>
      <c r="AB809" s="47"/>
      <c r="AC809" s="47"/>
      <c r="AD809" s="47"/>
      <c r="AE809" s="47"/>
      <c r="AF809" s="47"/>
      <c r="AG809" s="47"/>
      <c r="AH809" s="47"/>
      <c r="AI809" s="47"/>
    </row>
    <row r="810" spans="1:35">
      <c r="A810" s="47"/>
      <c r="B810" s="47"/>
      <c r="C810" s="47"/>
      <c r="D810" s="47"/>
      <c r="E810" s="47"/>
      <c r="F810" s="47"/>
      <c r="G810" s="47"/>
      <c r="H810" s="47"/>
      <c r="I810" s="47"/>
      <c r="J810" s="47"/>
      <c r="K810" s="47"/>
      <c r="L810" s="47"/>
      <c r="M810" s="47"/>
      <c r="N810" s="47"/>
      <c r="O810" s="47"/>
      <c r="P810" s="47"/>
      <c r="Q810" s="47"/>
      <c r="R810" s="47"/>
      <c r="S810" s="47"/>
      <c r="T810" s="47"/>
      <c r="U810" s="47"/>
      <c r="V810" s="47"/>
      <c r="W810" s="47"/>
      <c r="X810" s="47"/>
      <c r="Y810" s="47"/>
      <c r="Z810" s="47"/>
      <c r="AA810" s="47"/>
      <c r="AB810" s="47"/>
      <c r="AC810" s="47"/>
      <c r="AD810" s="47"/>
      <c r="AE810" s="47"/>
      <c r="AF810" s="47"/>
      <c r="AG810" s="47"/>
      <c r="AH810" s="47"/>
      <c r="AI810" s="47"/>
    </row>
    <row r="811" spans="1:35">
      <c r="A811" s="47"/>
      <c r="B811" s="47"/>
      <c r="C811" s="47"/>
      <c r="D811" s="47"/>
      <c r="E811" s="47"/>
      <c r="F811" s="47"/>
      <c r="G811" s="47"/>
      <c r="H811" s="47"/>
      <c r="I811" s="47"/>
      <c r="J811" s="47"/>
      <c r="K811" s="47"/>
      <c r="L811" s="47"/>
      <c r="M811" s="47"/>
      <c r="N811" s="47"/>
      <c r="O811" s="47"/>
      <c r="P811" s="47"/>
      <c r="Q811" s="47"/>
      <c r="R811" s="47"/>
      <c r="S811" s="47"/>
      <c r="T811" s="47"/>
      <c r="U811" s="47"/>
      <c r="V811" s="47"/>
      <c r="W811" s="47"/>
      <c r="X811" s="47"/>
      <c r="Y811" s="47"/>
      <c r="Z811" s="47"/>
      <c r="AA811" s="47"/>
      <c r="AB811" s="47"/>
      <c r="AC811" s="47"/>
      <c r="AD811" s="47"/>
      <c r="AE811" s="47"/>
      <c r="AF811" s="47"/>
      <c r="AG811" s="47"/>
      <c r="AH811" s="47"/>
      <c r="AI811" s="47"/>
    </row>
    <row r="812" spans="1:35">
      <c r="A812" s="47"/>
      <c r="B812" s="47"/>
      <c r="C812" s="47"/>
      <c r="D812" s="47"/>
      <c r="E812" s="47"/>
      <c r="F812" s="47"/>
      <c r="G812" s="47"/>
      <c r="H812" s="47"/>
      <c r="I812" s="47"/>
      <c r="J812" s="47"/>
      <c r="K812" s="47"/>
      <c r="L812" s="47"/>
      <c r="M812" s="47"/>
      <c r="N812" s="47"/>
      <c r="O812" s="47"/>
      <c r="P812" s="47"/>
      <c r="Q812" s="47"/>
      <c r="R812" s="47"/>
      <c r="S812" s="47"/>
      <c r="T812" s="47"/>
      <c r="U812" s="47"/>
      <c r="V812" s="47"/>
      <c r="W812" s="47"/>
      <c r="X812" s="47"/>
      <c r="Y812" s="47"/>
      <c r="Z812" s="47"/>
      <c r="AA812" s="47"/>
      <c r="AB812" s="47"/>
      <c r="AC812" s="47"/>
      <c r="AD812" s="47"/>
      <c r="AE812" s="47"/>
      <c r="AF812" s="47"/>
      <c r="AG812" s="47"/>
      <c r="AH812" s="47"/>
      <c r="AI812" s="47"/>
    </row>
    <row r="813" spans="1:35">
      <c r="A813" s="47"/>
      <c r="B813" s="47"/>
      <c r="C813" s="47"/>
      <c r="D813" s="47"/>
      <c r="E813" s="47"/>
      <c r="F813" s="47"/>
      <c r="G813" s="47"/>
      <c r="H813" s="47"/>
      <c r="I813" s="47"/>
      <c r="J813" s="47"/>
      <c r="K813" s="47"/>
      <c r="L813" s="47"/>
      <c r="M813" s="47"/>
      <c r="N813" s="47"/>
      <c r="O813" s="47"/>
      <c r="P813" s="47"/>
      <c r="Q813" s="47"/>
      <c r="R813" s="47"/>
      <c r="S813" s="47"/>
      <c r="T813" s="47"/>
      <c r="U813" s="47"/>
      <c r="V813" s="47"/>
      <c r="W813" s="47"/>
      <c r="X813" s="47"/>
      <c r="Y813" s="47"/>
      <c r="Z813" s="47"/>
      <c r="AA813" s="47"/>
      <c r="AB813" s="47"/>
      <c r="AC813" s="47"/>
      <c r="AD813" s="47"/>
      <c r="AE813" s="47"/>
      <c r="AF813" s="47"/>
      <c r="AG813" s="47"/>
      <c r="AH813" s="47"/>
      <c r="AI813" s="47"/>
    </row>
    <row r="814" spans="1:35">
      <c r="A814" s="47"/>
      <c r="B814" s="47"/>
      <c r="C814" s="47"/>
      <c r="D814" s="47"/>
      <c r="E814" s="47"/>
      <c r="F814" s="47"/>
      <c r="G814" s="47"/>
      <c r="H814" s="47"/>
      <c r="I814" s="47"/>
      <c r="J814" s="47"/>
      <c r="K814" s="47"/>
      <c r="L814" s="47"/>
      <c r="M814" s="47"/>
      <c r="N814" s="47"/>
      <c r="O814" s="47"/>
      <c r="P814" s="47"/>
      <c r="Q814" s="47"/>
      <c r="R814" s="47"/>
      <c r="S814" s="47"/>
      <c r="T814" s="47"/>
      <c r="U814" s="47"/>
      <c r="V814" s="47"/>
      <c r="W814" s="47"/>
      <c r="X814" s="47"/>
      <c r="Y814" s="47"/>
      <c r="Z814" s="47"/>
      <c r="AA814" s="47"/>
      <c r="AB814" s="47"/>
      <c r="AC814" s="47"/>
      <c r="AD814" s="47"/>
      <c r="AE814" s="47"/>
      <c r="AF814" s="47"/>
      <c r="AG814" s="47"/>
      <c r="AH814" s="47"/>
      <c r="AI814" s="47"/>
    </row>
    <row r="815" spans="1:35">
      <c r="A815" s="47"/>
      <c r="B815" s="47"/>
      <c r="C815" s="47"/>
      <c r="D815" s="47"/>
      <c r="E815" s="47"/>
      <c r="F815" s="47"/>
      <c r="G815" s="47"/>
      <c r="H815" s="47"/>
      <c r="I815" s="47"/>
      <c r="J815" s="47"/>
      <c r="K815" s="47"/>
      <c r="L815" s="47"/>
      <c r="M815" s="47"/>
      <c r="N815" s="47"/>
      <c r="O815" s="47"/>
      <c r="P815" s="47"/>
      <c r="Q815" s="47"/>
      <c r="R815" s="47"/>
      <c r="S815" s="47"/>
      <c r="T815" s="47"/>
      <c r="U815" s="47"/>
      <c r="V815" s="47"/>
      <c r="W815" s="47"/>
      <c r="X815" s="47"/>
      <c r="Y815" s="47"/>
      <c r="Z815" s="47"/>
      <c r="AA815" s="47"/>
      <c r="AB815" s="47"/>
      <c r="AC815" s="47"/>
      <c r="AD815" s="47"/>
      <c r="AE815" s="47"/>
      <c r="AF815" s="47"/>
      <c r="AG815" s="47"/>
      <c r="AH815" s="47"/>
      <c r="AI815" s="47"/>
    </row>
    <row r="816" spans="1:35">
      <c r="A816" s="47"/>
      <c r="B816" s="47"/>
      <c r="C816" s="47"/>
      <c r="D816" s="47"/>
      <c r="E816" s="47"/>
      <c r="F816" s="47"/>
      <c r="G816" s="47"/>
      <c r="H816" s="47"/>
      <c r="I816" s="47"/>
      <c r="J816" s="47"/>
      <c r="K816" s="47"/>
      <c r="L816" s="47"/>
      <c r="M816" s="47"/>
      <c r="N816" s="47"/>
      <c r="O816" s="47"/>
      <c r="P816" s="47"/>
      <c r="Q816" s="47"/>
      <c r="R816" s="47"/>
      <c r="S816" s="47"/>
      <c r="T816" s="47"/>
      <c r="U816" s="47"/>
      <c r="V816" s="47"/>
      <c r="W816" s="47"/>
      <c r="X816" s="47"/>
      <c r="Y816" s="47"/>
      <c r="Z816" s="47"/>
      <c r="AA816" s="47"/>
      <c r="AB816" s="47"/>
      <c r="AC816" s="47"/>
      <c r="AD816" s="47"/>
      <c r="AE816" s="47"/>
      <c r="AF816" s="47"/>
      <c r="AG816" s="47"/>
      <c r="AH816" s="47"/>
      <c r="AI816" s="47"/>
    </row>
    <row r="817" spans="1:35">
      <c r="A817" s="47"/>
      <c r="B817" s="47"/>
      <c r="C817" s="47"/>
      <c r="D817" s="47"/>
      <c r="E817" s="47"/>
      <c r="F817" s="47"/>
      <c r="G817" s="47"/>
      <c r="H817" s="47"/>
      <c r="I817" s="47"/>
      <c r="J817" s="47"/>
      <c r="K817" s="47"/>
      <c r="L817" s="47"/>
      <c r="M817" s="47"/>
      <c r="N817" s="47"/>
      <c r="O817" s="47"/>
      <c r="P817" s="47"/>
      <c r="Q817" s="47"/>
      <c r="R817" s="47"/>
      <c r="S817" s="47"/>
      <c r="T817" s="47"/>
      <c r="U817" s="47"/>
      <c r="V817" s="47"/>
      <c r="W817" s="47"/>
      <c r="X817" s="47"/>
      <c r="Y817" s="47"/>
      <c r="Z817" s="47"/>
      <c r="AA817" s="47"/>
      <c r="AB817" s="47"/>
      <c r="AC817" s="47"/>
      <c r="AD817" s="47"/>
      <c r="AE817" s="47"/>
      <c r="AF817" s="47"/>
      <c r="AG817" s="47"/>
      <c r="AH817" s="47"/>
      <c r="AI817" s="47"/>
    </row>
    <row r="818" spans="1:35">
      <c r="A818" s="47"/>
      <c r="B818" s="47"/>
      <c r="C818" s="47"/>
      <c r="D818" s="47"/>
      <c r="E818" s="47"/>
      <c r="F818" s="47"/>
      <c r="G818" s="47"/>
      <c r="H818" s="47"/>
      <c r="I818" s="47"/>
      <c r="J818" s="47"/>
      <c r="K818" s="47"/>
      <c r="L818" s="47"/>
      <c r="M818" s="47"/>
      <c r="N818" s="47"/>
      <c r="O818" s="47"/>
      <c r="P818" s="47"/>
      <c r="Q818" s="47"/>
      <c r="R818" s="47"/>
      <c r="S818" s="47"/>
      <c r="T818" s="47"/>
      <c r="U818" s="47"/>
      <c r="V818" s="47"/>
      <c r="W818" s="47"/>
      <c r="X818" s="47"/>
      <c r="Y818" s="47"/>
      <c r="Z818" s="47"/>
      <c r="AA818" s="47"/>
      <c r="AB818" s="47"/>
      <c r="AC818" s="47"/>
      <c r="AD818" s="47"/>
      <c r="AE818" s="47"/>
      <c r="AF818" s="47"/>
      <c r="AG818" s="47"/>
      <c r="AH818" s="47"/>
      <c r="AI818" s="47"/>
    </row>
    <row r="819" spans="1:35">
      <c r="A819" s="47"/>
      <c r="B819" s="47"/>
      <c r="C819" s="47"/>
      <c r="D819" s="47"/>
      <c r="E819" s="47"/>
      <c r="F819" s="47"/>
      <c r="G819" s="47"/>
      <c r="H819" s="47"/>
      <c r="I819" s="47"/>
      <c r="J819" s="47"/>
      <c r="K819" s="47"/>
      <c r="L819" s="47"/>
      <c r="M819" s="47"/>
      <c r="N819" s="47"/>
      <c r="O819" s="47"/>
      <c r="P819" s="47"/>
      <c r="Q819" s="47"/>
      <c r="R819" s="47"/>
      <c r="S819" s="47"/>
      <c r="T819" s="47"/>
      <c r="U819" s="47"/>
      <c r="V819" s="47"/>
      <c r="W819" s="47"/>
      <c r="X819" s="47"/>
      <c r="Y819" s="47"/>
      <c r="Z819" s="47"/>
      <c r="AA819" s="47"/>
      <c r="AB819" s="47"/>
      <c r="AC819" s="47"/>
      <c r="AD819" s="47"/>
      <c r="AE819" s="47"/>
      <c r="AF819" s="47"/>
      <c r="AG819" s="47"/>
      <c r="AH819" s="47"/>
      <c r="AI819" s="47"/>
    </row>
    <row r="820" spans="1:35">
      <c r="A820" s="47"/>
      <c r="B820" s="47"/>
      <c r="C820" s="47"/>
      <c r="D820" s="47"/>
      <c r="E820" s="47"/>
      <c r="F820" s="47"/>
      <c r="G820" s="47"/>
      <c r="H820" s="47"/>
      <c r="I820" s="47"/>
      <c r="J820" s="47"/>
      <c r="K820" s="47"/>
      <c r="L820" s="47"/>
      <c r="M820" s="47"/>
      <c r="N820" s="47"/>
      <c r="O820" s="47"/>
      <c r="P820" s="47"/>
      <c r="Q820" s="47"/>
      <c r="R820" s="47"/>
      <c r="S820" s="47"/>
      <c r="T820" s="47"/>
      <c r="U820" s="47"/>
      <c r="V820" s="47"/>
      <c r="W820" s="47"/>
      <c r="X820" s="47"/>
      <c r="Y820" s="47"/>
      <c r="Z820" s="47"/>
      <c r="AA820" s="47"/>
      <c r="AB820" s="47"/>
      <c r="AC820" s="47"/>
      <c r="AD820" s="47"/>
      <c r="AE820" s="47"/>
      <c r="AF820" s="47"/>
      <c r="AG820" s="47"/>
      <c r="AH820" s="47"/>
      <c r="AI820" s="47"/>
    </row>
    <row r="821" spans="1:35">
      <c r="A821" s="47"/>
      <c r="B821" s="47"/>
      <c r="C821" s="47"/>
      <c r="D821" s="47"/>
      <c r="E821" s="47"/>
      <c r="F821" s="47"/>
      <c r="G821" s="47"/>
      <c r="H821" s="47"/>
      <c r="I821" s="47"/>
      <c r="J821" s="47"/>
      <c r="K821" s="47"/>
      <c r="L821" s="47"/>
      <c r="M821" s="47"/>
      <c r="N821" s="47"/>
      <c r="O821" s="47"/>
      <c r="P821" s="47"/>
      <c r="Q821" s="47"/>
      <c r="R821" s="47"/>
      <c r="S821" s="47"/>
      <c r="T821" s="47"/>
      <c r="U821" s="47"/>
      <c r="V821" s="47"/>
      <c r="W821" s="47"/>
      <c r="X821" s="47"/>
      <c r="Y821" s="47"/>
      <c r="Z821" s="47"/>
      <c r="AA821" s="47"/>
      <c r="AB821" s="47"/>
      <c r="AC821" s="47"/>
      <c r="AD821" s="47"/>
      <c r="AE821" s="47"/>
      <c r="AF821" s="47"/>
      <c r="AG821" s="47"/>
      <c r="AH821" s="47"/>
      <c r="AI821" s="47"/>
    </row>
    <row r="822" spans="1:35">
      <c r="A822" s="47"/>
      <c r="B822" s="47"/>
      <c r="C822" s="47"/>
      <c r="D822" s="47"/>
      <c r="E822" s="47"/>
      <c r="F822" s="47"/>
      <c r="G822" s="47"/>
      <c r="H822" s="47"/>
      <c r="I822" s="47"/>
      <c r="J822" s="47"/>
      <c r="K822" s="47"/>
      <c r="L822" s="47"/>
      <c r="M822" s="47"/>
      <c r="N822" s="47"/>
      <c r="O822" s="47"/>
      <c r="P822" s="47"/>
      <c r="Q822" s="47"/>
      <c r="R822" s="47"/>
      <c r="S822" s="47"/>
      <c r="T822" s="47"/>
      <c r="U822" s="47"/>
      <c r="V822" s="47"/>
      <c r="W822" s="47"/>
      <c r="X822" s="47"/>
      <c r="Y822" s="47"/>
      <c r="Z822" s="47"/>
      <c r="AA822" s="47"/>
      <c r="AB822" s="47"/>
      <c r="AC822" s="47"/>
      <c r="AD822" s="47"/>
      <c r="AE822" s="47"/>
      <c r="AF822" s="47"/>
      <c r="AG822" s="47"/>
      <c r="AH822" s="47"/>
      <c r="AI822" s="47"/>
    </row>
    <row r="823" spans="1:35">
      <c r="A823" s="47"/>
      <c r="B823" s="47"/>
      <c r="C823" s="47"/>
      <c r="D823" s="47"/>
      <c r="E823" s="47"/>
      <c r="F823" s="47"/>
      <c r="G823" s="47"/>
      <c r="H823" s="47"/>
      <c r="I823" s="47"/>
      <c r="J823" s="47"/>
      <c r="K823" s="47"/>
      <c r="L823" s="47"/>
      <c r="M823" s="47"/>
      <c r="N823" s="47"/>
      <c r="O823" s="47"/>
      <c r="P823" s="47"/>
      <c r="Q823" s="47"/>
      <c r="R823" s="47"/>
      <c r="S823" s="47"/>
      <c r="T823" s="47"/>
      <c r="U823" s="47"/>
      <c r="V823" s="47"/>
      <c r="W823" s="47"/>
      <c r="X823" s="47"/>
      <c r="Y823" s="47"/>
      <c r="Z823" s="47"/>
      <c r="AA823" s="47"/>
      <c r="AB823" s="47"/>
      <c r="AC823" s="47"/>
      <c r="AD823" s="47"/>
      <c r="AE823" s="47"/>
      <c r="AF823" s="47"/>
      <c r="AG823" s="47"/>
      <c r="AH823" s="47"/>
      <c r="AI823" s="47"/>
    </row>
    <row r="824" spans="1:35">
      <c r="A824" s="47"/>
      <c r="B824" s="47"/>
      <c r="C824" s="47"/>
      <c r="D824" s="47"/>
      <c r="E824" s="47"/>
      <c r="F824" s="47"/>
      <c r="G824" s="47"/>
      <c r="H824" s="47"/>
      <c r="I824" s="47"/>
      <c r="J824" s="47"/>
      <c r="K824" s="47"/>
      <c r="L824" s="47"/>
      <c r="M824" s="47"/>
      <c r="N824" s="47"/>
      <c r="O824" s="47"/>
      <c r="P824" s="47"/>
      <c r="Q824" s="47"/>
      <c r="R824" s="47"/>
      <c r="S824" s="47"/>
      <c r="T824" s="47"/>
      <c r="U824" s="47"/>
      <c r="V824" s="47"/>
      <c r="W824" s="47"/>
      <c r="X824" s="47"/>
      <c r="Y824" s="47"/>
      <c r="Z824" s="47"/>
      <c r="AA824" s="47"/>
      <c r="AB824" s="47"/>
      <c r="AC824" s="47"/>
      <c r="AD824" s="47"/>
      <c r="AE824" s="47"/>
      <c r="AF824" s="47"/>
      <c r="AG824" s="47"/>
      <c r="AH824" s="47"/>
      <c r="AI824" s="47"/>
    </row>
    <row r="825" spans="1:35">
      <c r="A825" s="47"/>
      <c r="B825" s="47"/>
      <c r="C825" s="47"/>
      <c r="D825" s="47"/>
      <c r="E825" s="47"/>
      <c r="F825" s="47"/>
      <c r="G825" s="47"/>
      <c r="H825" s="47"/>
      <c r="I825" s="47"/>
      <c r="J825" s="47"/>
      <c r="K825" s="47"/>
      <c r="L825" s="47"/>
      <c r="M825" s="47"/>
      <c r="N825" s="47"/>
      <c r="O825" s="47"/>
      <c r="P825" s="47"/>
      <c r="Q825" s="47"/>
      <c r="R825" s="47"/>
      <c r="S825" s="47"/>
      <c r="T825" s="47"/>
      <c r="U825" s="47"/>
      <c r="V825" s="47"/>
      <c r="W825" s="47"/>
      <c r="X825" s="47"/>
      <c r="Y825" s="47"/>
      <c r="Z825" s="47"/>
      <c r="AA825" s="47"/>
      <c r="AB825" s="47"/>
      <c r="AC825" s="47"/>
      <c r="AD825" s="47"/>
      <c r="AE825" s="47"/>
      <c r="AF825" s="47"/>
      <c r="AG825" s="47"/>
      <c r="AH825" s="47"/>
      <c r="AI825" s="47"/>
    </row>
    <row r="826" spans="1:35">
      <c r="A826" s="47"/>
      <c r="B826" s="47"/>
      <c r="C826" s="47"/>
      <c r="D826" s="47"/>
      <c r="E826" s="47"/>
      <c r="F826" s="47"/>
      <c r="G826" s="47"/>
      <c r="H826" s="47"/>
      <c r="I826" s="47"/>
      <c r="J826" s="47"/>
      <c r="K826" s="47"/>
      <c r="L826" s="47"/>
      <c r="M826" s="47"/>
      <c r="N826" s="47"/>
      <c r="O826" s="47"/>
      <c r="P826" s="47"/>
      <c r="Q826" s="47"/>
      <c r="R826" s="47"/>
      <c r="S826" s="47"/>
      <c r="T826" s="47"/>
      <c r="U826" s="47"/>
      <c r="V826" s="47"/>
      <c r="W826" s="47"/>
      <c r="X826" s="47"/>
      <c r="Y826" s="47"/>
      <c r="Z826" s="47"/>
      <c r="AA826" s="47"/>
      <c r="AB826" s="47"/>
      <c r="AC826" s="47"/>
      <c r="AD826" s="47"/>
      <c r="AE826" s="47"/>
      <c r="AF826" s="47"/>
      <c r="AG826" s="47"/>
      <c r="AH826" s="47"/>
      <c r="AI826" s="47"/>
    </row>
    <row r="827" spans="1:35">
      <c r="A827" s="47"/>
      <c r="B827" s="47"/>
      <c r="C827" s="47"/>
      <c r="D827" s="47"/>
      <c r="E827" s="47"/>
      <c r="F827" s="47"/>
      <c r="G827" s="47"/>
      <c r="H827" s="47"/>
      <c r="I827" s="47"/>
      <c r="J827" s="47"/>
      <c r="K827" s="47"/>
      <c r="L827" s="47"/>
      <c r="M827" s="47"/>
      <c r="N827" s="47"/>
      <c r="O827" s="47"/>
      <c r="P827" s="47"/>
      <c r="Q827" s="47"/>
      <c r="R827" s="47"/>
      <c r="S827" s="47"/>
      <c r="T827" s="47"/>
      <c r="U827" s="47"/>
      <c r="V827" s="47"/>
      <c r="W827" s="47"/>
      <c r="X827" s="47"/>
      <c r="Y827" s="47"/>
      <c r="Z827" s="47"/>
      <c r="AA827" s="47"/>
      <c r="AB827" s="47"/>
      <c r="AC827" s="47"/>
      <c r="AD827" s="47"/>
      <c r="AE827" s="47"/>
      <c r="AF827" s="47"/>
      <c r="AG827" s="47"/>
      <c r="AH827" s="47"/>
      <c r="AI827" s="47"/>
    </row>
    <row r="828" spans="1:35">
      <c r="A828" s="47"/>
      <c r="B828" s="47"/>
      <c r="C828" s="47"/>
      <c r="D828" s="47"/>
      <c r="E828" s="47"/>
      <c r="F828" s="47"/>
      <c r="G828" s="47"/>
      <c r="H828" s="47"/>
      <c r="I828" s="47"/>
      <c r="J828" s="47"/>
      <c r="K828" s="47"/>
      <c r="L828" s="47"/>
      <c r="M828" s="47"/>
      <c r="N828" s="47"/>
      <c r="O828" s="47"/>
      <c r="P828" s="47"/>
      <c r="Q828" s="47"/>
      <c r="R828" s="47"/>
      <c r="S828" s="47"/>
      <c r="T828" s="47"/>
      <c r="U828" s="47"/>
      <c r="V828" s="47"/>
      <c r="W828" s="47"/>
      <c r="X828" s="47"/>
      <c r="Y828" s="47"/>
      <c r="Z828" s="47"/>
      <c r="AA828" s="47"/>
      <c r="AB828" s="47"/>
      <c r="AC828" s="47"/>
      <c r="AD828" s="47"/>
      <c r="AE828" s="47"/>
      <c r="AF828" s="47"/>
      <c r="AG828" s="47"/>
      <c r="AH828" s="47"/>
      <c r="AI828" s="47"/>
    </row>
    <row r="829" spans="1:35">
      <c r="A829" s="47"/>
      <c r="B829" s="47"/>
      <c r="C829" s="47"/>
      <c r="D829" s="47"/>
      <c r="E829" s="47"/>
      <c r="F829" s="47"/>
      <c r="G829" s="47"/>
      <c r="H829" s="47"/>
      <c r="I829" s="47"/>
      <c r="J829" s="47"/>
      <c r="K829" s="47"/>
      <c r="L829" s="47"/>
      <c r="M829" s="47"/>
      <c r="N829" s="47"/>
      <c r="O829" s="47"/>
      <c r="P829" s="47"/>
      <c r="Q829" s="47"/>
      <c r="R829" s="47"/>
      <c r="S829" s="47"/>
      <c r="T829" s="47"/>
      <c r="U829" s="47"/>
      <c r="V829" s="47"/>
      <c r="W829" s="47"/>
      <c r="X829" s="47"/>
      <c r="Y829" s="47"/>
      <c r="Z829" s="47"/>
      <c r="AA829" s="47"/>
      <c r="AB829" s="47"/>
      <c r="AC829" s="47"/>
      <c r="AD829" s="47"/>
      <c r="AE829" s="47"/>
      <c r="AF829" s="47"/>
      <c r="AG829" s="47"/>
      <c r="AH829" s="47"/>
      <c r="AI829" s="47"/>
    </row>
    <row r="830" spans="1:35">
      <c r="A830" s="47"/>
      <c r="B830" s="47"/>
      <c r="C830" s="47"/>
      <c r="D830" s="47"/>
      <c r="E830" s="47"/>
      <c r="F830" s="47"/>
      <c r="G830" s="47"/>
      <c r="H830" s="47"/>
      <c r="I830" s="47"/>
      <c r="J830" s="47"/>
      <c r="K830" s="47"/>
      <c r="L830" s="47"/>
      <c r="M830" s="47"/>
      <c r="N830" s="47"/>
      <c r="O830" s="47"/>
      <c r="P830" s="47"/>
      <c r="Q830" s="47"/>
      <c r="R830" s="47"/>
      <c r="S830" s="47"/>
      <c r="T830" s="47"/>
      <c r="U830" s="47"/>
      <c r="V830" s="47"/>
      <c r="W830" s="47"/>
      <c r="X830" s="47"/>
      <c r="Y830" s="47"/>
      <c r="Z830" s="47"/>
      <c r="AA830" s="47"/>
      <c r="AB830" s="47"/>
      <c r="AC830" s="47"/>
      <c r="AD830" s="47"/>
      <c r="AE830" s="47"/>
      <c r="AF830" s="47"/>
      <c r="AG830" s="47"/>
      <c r="AH830" s="47"/>
      <c r="AI830" s="47"/>
    </row>
    <row r="831" spans="1:35">
      <c r="A831" s="47"/>
      <c r="B831" s="47"/>
      <c r="C831" s="47"/>
      <c r="D831" s="47"/>
      <c r="E831" s="47"/>
      <c r="F831" s="47"/>
      <c r="G831" s="47"/>
      <c r="H831" s="47"/>
      <c r="I831" s="47"/>
      <c r="J831" s="47"/>
      <c r="K831" s="47"/>
      <c r="L831" s="47"/>
      <c r="M831" s="47"/>
      <c r="N831" s="47"/>
      <c r="O831" s="47"/>
      <c r="P831" s="47"/>
      <c r="Q831" s="47"/>
      <c r="R831" s="47"/>
      <c r="S831" s="47"/>
      <c r="T831" s="47"/>
      <c r="U831" s="47"/>
      <c r="V831" s="47"/>
      <c r="W831" s="47"/>
      <c r="X831" s="47"/>
      <c r="Y831" s="47"/>
      <c r="Z831" s="47"/>
      <c r="AA831" s="47"/>
      <c r="AB831" s="47"/>
      <c r="AC831" s="47"/>
      <c r="AD831" s="47"/>
      <c r="AE831" s="47"/>
      <c r="AF831" s="47"/>
      <c r="AG831" s="47"/>
      <c r="AH831" s="47"/>
      <c r="AI831" s="47"/>
    </row>
    <row r="832" spans="1:35">
      <c r="A832" s="47"/>
      <c r="B832" s="47"/>
      <c r="C832" s="47"/>
      <c r="D832" s="47"/>
      <c r="E832" s="47"/>
      <c r="F832" s="47"/>
      <c r="G832" s="47"/>
      <c r="H832" s="47"/>
      <c r="I832" s="47"/>
      <c r="J832" s="47"/>
      <c r="K832" s="47"/>
      <c r="L832" s="47"/>
      <c r="M832" s="47"/>
      <c r="N832" s="47"/>
      <c r="O832" s="47"/>
      <c r="P832" s="47"/>
      <c r="Q832" s="47"/>
      <c r="R832" s="47"/>
      <c r="S832" s="47"/>
      <c r="T832" s="47"/>
      <c r="U832" s="47"/>
      <c r="V832" s="47"/>
      <c r="W832" s="47"/>
      <c r="X832" s="47"/>
      <c r="Y832" s="47"/>
      <c r="Z832" s="47"/>
      <c r="AA832" s="47"/>
      <c r="AB832" s="47"/>
      <c r="AC832" s="47"/>
      <c r="AD832" s="47"/>
      <c r="AE832" s="47"/>
      <c r="AF832" s="47"/>
      <c r="AG832" s="47"/>
      <c r="AH832" s="47"/>
      <c r="AI832" s="47"/>
    </row>
    <row r="833" spans="1:35">
      <c r="A833" s="47"/>
      <c r="B833" s="47"/>
      <c r="C833" s="47"/>
      <c r="D833" s="47"/>
      <c r="E833" s="47"/>
      <c r="F833" s="47"/>
      <c r="G833" s="47"/>
      <c r="H833" s="47"/>
      <c r="I833" s="47"/>
      <c r="J833" s="47"/>
      <c r="K833" s="47"/>
      <c r="L833" s="47"/>
      <c r="M833" s="47"/>
      <c r="N833" s="47"/>
      <c r="O833" s="47"/>
      <c r="P833" s="47"/>
      <c r="Q833" s="47"/>
      <c r="R833" s="47"/>
      <c r="S833" s="47"/>
      <c r="T833" s="47"/>
      <c r="U833" s="47"/>
      <c r="V833" s="47"/>
      <c r="W833" s="47"/>
      <c r="X833" s="47"/>
      <c r="Y833" s="47"/>
      <c r="Z833" s="47"/>
      <c r="AA833" s="47"/>
      <c r="AB833" s="47"/>
      <c r="AC833" s="47"/>
      <c r="AD833" s="47"/>
      <c r="AE833" s="47"/>
      <c r="AF833" s="47"/>
      <c r="AG833" s="47"/>
      <c r="AH833" s="47"/>
      <c r="AI833" s="47"/>
    </row>
    <row r="834" spans="1:35">
      <c r="A834" s="47"/>
      <c r="B834" s="47"/>
      <c r="C834" s="47"/>
      <c r="D834" s="47"/>
      <c r="E834" s="47"/>
      <c r="F834" s="47"/>
      <c r="G834" s="47"/>
      <c r="H834" s="47"/>
      <c r="I834" s="47"/>
      <c r="J834" s="47"/>
      <c r="K834" s="47"/>
      <c r="L834" s="47"/>
      <c r="M834" s="47"/>
      <c r="N834" s="47"/>
      <c r="O834" s="47"/>
      <c r="P834" s="47"/>
      <c r="Q834" s="47"/>
      <c r="R834" s="47"/>
      <c r="S834" s="47"/>
      <c r="T834" s="47"/>
      <c r="U834" s="47"/>
      <c r="V834" s="47"/>
      <c r="W834" s="47"/>
      <c r="X834" s="47"/>
      <c r="Y834" s="47"/>
      <c r="Z834" s="47"/>
      <c r="AA834" s="47"/>
      <c r="AB834" s="47"/>
      <c r="AC834" s="47"/>
      <c r="AD834" s="47"/>
      <c r="AE834" s="47"/>
      <c r="AF834" s="47"/>
      <c r="AG834" s="47"/>
      <c r="AH834" s="47"/>
      <c r="AI834" s="47"/>
    </row>
    <row r="835" spans="1:35">
      <c r="A835" s="47"/>
      <c r="B835" s="47"/>
      <c r="C835" s="47"/>
      <c r="D835" s="47"/>
      <c r="E835" s="47"/>
      <c r="F835" s="47"/>
      <c r="G835" s="47"/>
      <c r="H835" s="47"/>
      <c r="I835" s="47"/>
      <c r="J835" s="47"/>
      <c r="K835" s="47"/>
      <c r="L835" s="47"/>
      <c r="M835" s="47"/>
      <c r="N835" s="47"/>
      <c r="O835" s="47"/>
      <c r="P835" s="47"/>
      <c r="Q835" s="47"/>
      <c r="R835" s="47"/>
      <c r="S835" s="47"/>
      <c r="T835" s="47"/>
      <c r="U835" s="47"/>
      <c r="V835" s="47"/>
      <c r="W835" s="47"/>
      <c r="X835" s="47"/>
      <c r="Y835" s="47"/>
      <c r="Z835" s="47"/>
      <c r="AA835" s="47"/>
      <c r="AB835" s="47"/>
      <c r="AC835" s="47"/>
      <c r="AD835" s="47"/>
      <c r="AE835" s="47"/>
      <c r="AF835" s="47"/>
      <c r="AG835" s="47"/>
      <c r="AH835" s="47"/>
      <c r="AI835" s="47"/>
    </row>
    <row r="836" spans="1:35">
      <c r="A836" s="47"/>
      <c r="B836" s="47"/>
      <c r="C836" s="47"/>
      <c r="D836" s="47"/>
      <c r="E836" s="47"/>
      <c r="F836" s="47"/>
      <c r="G836" s="47"/>
      <c r="H836" s="47"/>
      <c r="I836" s="47"/>
      <c r="J836" s="47"/>
      <c r="K836" s="47"/>
      <c r="L836" s="47"/>
      <c r="M836" s="47"/>
      <c r="N836" s="47"/>
      <c r="O836" s="47"/>
      <c r="P836" s="47"/>
      <c r="Q836" s="47"/>
      <c r="R836" s="47"/>
      <c r="S836" s="47"/>
      <c r="T836" s="47"/>
      <c r="U836" s="47"/>
      <c r="V836" s="47"/>
      <c r="W836" s="47"/>
      <c r="X836" s="47"/>
      <c r="Y836" s="47"/>
      <c r="Z836" s="47"/>
      <c r="AA836" s="47"/>
      <c r="AB836" s="47"/>
      <c r="AC836" s="47"/>
      <c r="AD836" s="47"/>
      <c r="AE836" s="47"/>
      <c r="AF836" s="47"/>
      <c r="AG836" s="47"/>
      <c r="AH836" s="47"/>
      <c r="AI836" s="47"/>
    </row>
    <row r="837" spans="1:35">
      <c r="A837" s="47"/>
      <c r="B837" s="47"/>
      <c r="C837" s="47"/>
      <c r="D837" s="47"/>
      <c r="E837" s="47"/>
      <c r="F837" s="47"/>
      <c r="G837" s="47"/>
      <c r="H837" s="47"/>
      <c r="I837" s="47"/>
      <c r="J837" s="47"/>
      <c r="K837" s="47"/>
      <c r="L837" s="47"/>
      <c r="M837" s="47"/>
      <c r="N837" s="47"/>
      <c r="O837" s="47"/>
      <c r="P837" s="47"/>
      <c r="Q837" s="47"/>
      <c r="R837" s="47"/>
      <c r="S837" s="47"/>
      <c r="T837" s="47"/>
      <c r="U837" s="47"/>
      <c r="V837" s="47"/>
      <c r="W837" s="47"/>
      <c r="X837" s="47"/>
      <c r="Y837" s="47"/>
      <c r="Z837" s="47"/>
      <c r="AA837" s="47"/>
      <c r="AB837" s="47"/>
      <c r="AC837" s="47"/>
      <c r="AD837" s="47"/>
      <c r="AE837" s="47"/>
      <c r="AF837" s="47"/>
      <c r="AG837" s="47"/>
      <c r="AH837" s="47"/>
      <c r="AI837" s="47"/>
    </row>
    <row r="838" spans="1:35">
      <c r="A838" s="47"/>
      <c r="B838" s="47"/>
      <c r="C838" s="47"/>
      <c r="D838" s="47"/>
      <c r="E838" s="47"/>
      <c r="F838" s="47"/>
      <c r="G838" s="47"/>
      <c r="H838" s="47"/>
      <c r="I838" s="47"/>
      <c r="J838" s="47"/>
      <c r="K838" s="47"/>
      <c r="L838" s="47"/>
      <c r="M838" s="47"/>
      <c r="N838" s="47"/>
      <c r="O838" s="47"/>
      <c r="P838" s="47"/>
      <c r="Q838" s="47"/>
      <c r="R838" s="47"/>
      <c r="S838" s="47"/>
      <c r="T838" s="47"/>
      <c r="U838" s="47"/>
      <c r="V838" s="47"/>
      <c r="W838" s="47"/>
      <c r="X838" s="47"/>
      <c r="Y838" s="47"/>
      <c r="Z838" s="47"/>
      <c r="AA838" s="47"/>
      <c r="AB838" s="47"/>
      <c r="AC838" s="47"/>
      <c r="AD838" s="47"/>
      <c r="AE838" s="47"/>
      <c r="AF838" s="47"/>
      <c r="AG838" s="47"/>
      <c r="AH838" s="47"/>
      <c r="AI838" s="47"/>
    </row>
    <row r="839" spans="1:35">
      <c r="A839" s="47"/>
      <c r="B839" s="47"/>
      <c r="C839" s="47"/>
      <c r="D839" s="47"/>
      <c r="E839" s="47"/>
      <c r="F839" s="47"/>
      <c r="G839" s="47"/>
      <c r="H839" s="47"/>
      <c r="I839" s="47"/>
      <c r="J839" s="47"/>
      <c r="K839" s="47"/>
      <c r="L839" s="47"/>
      <c r="M839" s="47"/>
      <c r="N839" s="47"/>
      <c r="O839" s="47"/>
      <c r="P839" s="47"/>
      <c r="Q839" s="47"/>
      <c r="R839" s="47"/>
      <c r="S839" s="47"/>
      <c r="T839" s="47"/>
      <c r="U839" s="47"/>
      <c r="V839" s="47"/>
      <c r="W839" s="47"/>
      <c r="X839" s="47"/>
      <c r="Y839" s="47"/>
      <c r="Z839" s="47"/>
      <c r="AA839" s="47"/>
      <c r="AB839" s="47"/>
      <c r="AC839" s="47"/>
      <c r="AD839" s="47"/>
      <c r="AE839" s="47"/>
      <c r="AF839" s="47"/>
      <c r="AG839" s="47"/>
      <c r="AH839" s="47"/>
      <c r="AI839" s="47"/>
    </row>
    <row r="840" spans="1:35">
      <c r="A840" s="47"/>
      <c r="B840" s="47"/>
      <c r="C840" s="47"/>
      <c r="D840" s="47"/>
      <c r="E840" s="47"/>
      <c r="F840" s="47"/>
      <c r="G840" s="47"/>
      <c r="H840" s="47"/>
      <c r="I840" s="47"/>
      <c r="J840" s="47"/>
      <c r="K840" s="47"/>
      <c r="L840" s="47"/>
      <c r="M840" s="47"/>
      <c r="N840" s="47"/>
      <c r="O840" s="47"/>
      <c r="P840" s="47"/>
      <c r="Q840" s="47"/>
      <c r="R840" s="47"/>
      <c r="S840" s="47"/>
      <c r="T840" s="47"/>
      <c r="U840" s="47"/>
      <c r="V840" s="47"/>
      <c r="W840" s="47"/>
      <c r="X840" s="47"/>
      <c r="Y840" s="47"/>
      <c r="Z840" s="47"/>
      <c r="AA840" s="47"/>
      <c r="AB840" s="47"/>
      <c r="AC840" s="47"/>
      <c r="AD840" s="47"/>
      <c r="AE840" s="47"/>
      <c r="AF840" s="47"/>
      <c r="AG840" s="47"/>
      <c r="AH840" s="47"/>
      <c r="AI840" s="47"/>
    </row>
    <row r="841" spans="1:35">
      <c r="A841" s="47"/>
      <c r="B841" s="47"/>
      <c r="C841" s="47"/>
      <c r="D841" s="47"/>
      <c r="E841" s="47"/>
      <c r="F841" s="47"/>
      <c r="G841" s="47"/>
      <c r="H841" s="47"/>
      <c r="I841" s="47"/>
      <c r="J841" s="47"/>
      <c r="K841" s="47"/>
      <c r="L841" s="47"/>
      <c r="M841" s="47"/>
      <c r="N841" s="47"/>
      <c r="O841" s="47"/>
      <c r="P841" s="47"/>
      <c r="Q841" s="47"/>
      <c r="R841" s="47"/>
      <c r="S841" s="47"/>
      <c r="T841" s="47"/>
      <c r="U841" s="47"/>
      <c r="V841" s="47"/>
      <c r="W841" s="47"/>
      <c r="X841" s="47"/>
      <c r="Y841" s="47"/>
      <c r="Z841" s="47"/>
      <c r="AA841" s="47"/>
      <c r="AB841" s="47"/>
      <c r="AC841" s="47"/>
      <c r="AD841" s="47"/>
      <c r="AE841" s="47"/>
      <c r="AF841" s="47"/>
      <c r="AG841" s="47"/>
      <c r="AH841" s="47"/>
      <c r="AI841" s="47"/>
    </row>
    <row r="842" spans="1:35">
      <c r="A842" s="47"/>
      <c r="B842" s="47"/>
      <c r="C842" s="47"/>
      <c r="D842" s="47"/>
      <c r="E842" s="47"/>
      <c r="F842" s="47"/>
      <c r="G842" s="47"/>
      <c r="H842" s="47"/>
      <c r="I842" s="47"/>
      <c r="J842" s="47"/>
      <c r="K842" s="47"/>
      <c r="L842" s="47"/>
      <c r="M842" s="47"/>
      <c r="N842" s="47"/>
      <c r="O842" s="47"/>
      <c r="P842" s="47"/>
      <c r="Q842" s="47"/>
      <c r="R842" s="47"/>
      <c r="S842" s="47"/>
      <c r="T842" s="47"/>
      <c r="U842" s="47"/>
      <c r="V842" s="47"/>
      <c r="W842" s="47"/>
      <c r="X842" s="47"/>
      <c r="Y842" s="47"/>
      <c r="Z842" s="47"/>
      <c r="AA842" s="47"/>
      <c r="AB842" s="47"/>
      <c r="AC842" s="47"/>
      <c r="AD842" s="47"/>
      <c r="AE842" s="47"/>
      <c r="AF842" s="47"/>
      <c r="AG842" s="47"/>
      <c r="AH842" s="47"/>
      <c r="AI842" s="47"/>
    </row>
    <row r="843" spans="1:35">
      <c r="A843" s="47"/>
      <c r="B843" s="47"/>
      <c r="C843" s="47"/>
      <c r="D843" s="47"/>
      <c r="E843" s="47"/>
      <c r="F843" s="47"/>
      <c r="G843" s="47"/>
      <c r="H843" s="47"/>
      <c r="I843" s="47"/>
      <c r="J843" s="47"/>
      <c r="K843" s="47"/>
      <c r="L843" s="47"/>
      <c r="M843" s="47"/>
      <c r="N843" s="47"/>
      <c r="O843" s="47"/>
      <c r="P843" s="47"/>
      <c r="Q843" s="47"/>
      <c r="R843" s="47"/>
      <c r="S843" s="47"/>
      <c r="T843" s="47"/>
      <c r="U843" s="47"/>
      <c r="V843" s="47"/>
      <c r="W843" s="47"/>
      <c r="X843" s="47"/>
      <c r="Y843" s="47"/>
      <c r="Z843" s="47"/>
      <c r="AA843" s="47"/>
      <c r="AB843" s="47"/>
      <c r="AC843" s="47"/>
      <c r="AD843" s="47"/>
      <c r="AE843" s="47"/>
      <c r="AF843" s="47"/>
      <c r="AG843" s="47"/>
      <c r="AH843" s="47"/>
      <c r="AI843" s="47"/>
    </row>
    <row r="844" spans="1:35">
      <c r="A844" s="47"/>
      <c r="B844" s="47"/>
      <c r="C844" s="47"/>
      <c r="D844" s="47"/>
      <c r="E844" s="47"/>
      <c r="F844" s="47"/>
      <c r="G844" s="47"/>
      <c r="H844" s="47"/>
      <c r="I844" s="47"/>
      <c r="J844" s="47"/>
      <c r="K844" s="47"/>
      <c r="L844" s="47"/>
      <c r="M844" s="47"/>
      <c r="N844" s="47"/>
      <c r="O844" s="47"/>
      <c r="P844" s="47"/>
      <c r="Q844" s="47"/>
      <c r="R844" s="47"/>
      <c r="S844" s="47"/>
      <c r="T844" s="47"/>
      <c r="U844" s="47"/>
      <c r="V844" s="47"/>
      <c r="W844" s="47"/>
      <c r="X844" s="47"/>
      <c r="Y844" s="47"/>
      <c r="Z844" s="47"/>
      <c r="AA844" s="47"/>
      <c r="AB844" s="47"/>
      <c r="AC844" s="47"/>
      <c r="AD844" s="47"/>
      <c r="AE844" s="47"/>
      <c r="AF844" s="47"/>
      <c r="AG844" s="47"/>
      <c r="AH844" s="47"/>
      <c r="AI844" s="47"/>
    </row>
    <row r="845" spans="1:35">
      <c r="A845" s="47"/>
      <c r="B845" s="47"/>
      <c r="C845" s="47"/>
      <c r="D845" s="47"/>
      <c r="E845" s="47"/>
      <c r="F845" s="47"/>
      <c r="G845" s="47"/>
      <c r="H845" s="47"/>
      <c r="I845" s="47"/>
      <c r="J845" s="47"/>
      <c r="K845" s="47"/>
      <c r="L845" s="47"/>
      <c r="M845" s="47"/>
      <c r="N845" s="47"/>
      <c r="O845" s="47"/>
      <c r="P845" s="47"/>
      <c r="Q845" s="47"/>
      <c r="R845" s="47"/>
      <c r="S845" s="47"/>
      <c r="T845" s="47"/>
      <c r="U845" s="47"/>
      <c r="V845" s="47"/>
      <c r="W845" s="47"/>
      <c r="X845" s="47"/>
      <c r="Y845" s="47"/>
      <c r="Z845" s="47"/>
      <c r="AA845" s="47"/>
      <c r="AB845" s="47"/>
      <c r="AC845" s="47"/>
      <c r="AD845" s="47"/>
      <c r="AE845" s="47"/>
      <c r="AF845" s="47"/>
      <c r="AG845" s="47"/>
      <c r="AH845" s="47"/>
      <c r="AI845" s="47"/>
    </row>
    <row r="846" spans="1:35">
      <c r="A846" s="47"/>
      <c r="B846" s="47"/>
      <c r="C846" s="47"/>
      <c r="D846" s="47"/>
      <c r="E846" s="47"/>
      <c r="F846" s="47"/>
      <c r="G846" s="47"/>
      <c r="H846" s="47"/>
      <c r="I846" s="47"/>
      <c r="J846" s="47"/>
      <c r="K846" s="47"/>
      <c r="L846" s="47"/>
      <c r="M846" s="47"/>
      <c r="N846" s="47"/>
      <c r="O846" s="47"/>
      <c r="P846" s="47"/>
      <c r="Q846" s="47"/>
      <c r="R846" s="47"/>
      <c r="S846" s="47"/>
      <c r="T846" s="47"/>
      <c r="U846" s="47"/>
      <c r="V846" s="47"/>
      <c r="W846" s="47"/>
      <c r="X846" s="47"/>
      <c r="Y846" s="47"/>
      <c r="Z846" s="47"/>
      <c r="AA846" s="47"/>
      <c r="AB846" s="47"/>
      <c r="AC846" s="47"/>
      <c r="AD846" s="47"/>
      <c r="AE846" s="47"/>
      <c r="AF846" s="47"/>
      <c r="AG846" s="47"/>
      <c r="AH846" s="47"/>
      <c r="AI846" s="47"/>
    </row>
    <row r="847" spans="1:35">
      <c r="A847" s="47"/>
      <c r="B847" s="47"/>
      <c r="C847" s="47"/>
      <c r="D847" s="47"/>
      <c r="E847" s="47"/>
      <c r="F847" s="47"/>
      <c r="G847" s="47"/>
      <c r="H847" s="47"/>
      <c r="I847" s="47"/>
      <c r="J847" s="47"/>
      <c r="K847" s="47"/>
      <c r="L847" s="47"/>
      <c r="M847" s="47"/>
      <c r="N847" s="47"/>
      <c r="O847" s="47"/>
      <c r="P847" s="47"/>
      <c r="Q847" s="47"/>
      <c r="R847" s="47"/>
      <c r="S847" s="47"/>
      <c r="T847" s="47"/>
      <c r="U847" s="47"/>
      <c r="V847" s="47"/>
      <c r="W847" s="47"/>
      <c r="X847" s="47"/>
      <c r="Y847" s="47"/>
      <c r="Z847" s="47"/>
      <c r="AA847" s="47"/>
      <c r="AB847" s="47"/>
      <c r="AC847" s="47"/>
      <c r="AD847" s="47"/>
      <c r="AE847" s="47"/>
      <c r="AF847" s="47"/>
      <c r="AG847" s="47"/>
      <c r="AH847" s="47"/>
      <c r="AI847" s="47"/>
    </row>
    <row r="848" spans="1:35">
      <c r="A848" s="47"/>
      <c r="B848" s="47"/>
      <c r="C848" s="47"/>
      <c r="D848" s="47"/>
      <c r="E848" s="47"/>
      <c r="F848" s="47"/>
      <c r="G848" s="47"/>
      <c r="H848" s="47"/>
      <c r="I848" s="47"/>
      <c r="J848" s="47"/>
      <c r="K848" s="47"/>
      <c r="L848" s="47"/>
      <c r="M848" s="47"/>
      <c r="N848" s="47"/>
      <c r="O848" s="47"/>
      <c r="P848" s="47"/>
      <c r="Q848" s="47"/>
      <c r="R848" s="47"/>
      <c r="S848" s="47"/>
      <c r="T848" s="47"/>
      <c r="U848" s="47"/>
      <c r="V848" s="47"/>
      <c r="W848" s="47"/>
      <c r="X848" s="47"/>
      <c r="Y848" s="47"/>
      <c r="Z848" s="47"/>
      <c r="AA848" s="47"/>
      <c r="AB848" s="47"/>
      <c r="AC848" s="47"/>
      <c r="AD848" s="47"/>
      <c r="AE848" s="47"/>
      <c r="AF848" s="47"/>
      <c r="AG848" s="47"/>
      <c r="AH848" s="47"/>
      <c r="AI848" s="47"/>
    </row>
    <row r="849" spans="1:35">
      <c r="A849" s="47"/>
      <c r="B849" s="47"/>
      <c r="C849" s="47"/>
      <c r="D849" s="47"/>
      <c r="E849" s="47"/>
      <c r="F849" s="47"/>
      <c r="G849" s="47"/>
      <c r="H849" s="47"/>
      <c r="I849" s="47"/>
      <c r="J849" s="47"/>
      <c r="K849" s="47"/>
      <c r="L849" s="47"/>
      <c r="M849" s="47"/>
      <c r="N849" s="47"/>
      <c r="O849" s="47"/>
      <c r="P849" s="47"/>
      <c r="Q849" s="47"/>
      <c r="R849" s="47"/>
      <c r="S849" s="47"/>
      <c r="T849" s="47"/>
      <c r="U849" s="47"/>
      <c r="V849" s="47"/>
      <c r="W849" s="47"/>
      <c r="X849" s="47"/>
      <c r="Y849" s="47"/>
      <c r="Z849" s="47"/>
      <c r="AA849" s="47"/>
      <c r="AB849" s="47"/>
      <c r="AC849" s="47"/>
      <c r="AD849" s="47"/>
      <c r="AE849" s="47"/>
      <c r="AF849" s="47"/>
      <c r="AG849" s="47"/>
      <c r="AH849" s="47"/>
      <c r="AI849" s="47"/>
    </row>
    <row r="850" spans="1:35">
      <c r="A850" s="47"/>
      <c r="B850" s="47"/>
      <c r="C850" s="47"/>
      <c r="D850" s="47"/>
      <c r="E850" s="47"/>
      <c r="F850" s="47"/>
      <c r="G850" s="47"/>
      <c r="H850" s="47"/>
      <c r="I850" s="47"/>
      <c r="J850" s="47"/>
      <c r="K850" s="47"/>
      <c r="L850" s="47"/>
      <c r="M850" s="47"/>
      <c r="N850" s="47"/>
      <c r="O850" s="47"/>
      <c r="P850" s="47"/>
      <c r="Q850" s="47"/>
      <c r="R850" s="47"/>
      <c r="S850" s="47"/>
      <c r="T850" s="47"/>
      <c r="U850" s="47"/>
      <c r="V850" s="47"/>
      <c r="W850" s="47"/>
      <c r="X850" s="47"/>
      <c r="Y850" s="47"/>
      <c r="Z850" s="47"/>
      <c r="AA850" s="47"/>
      <c r="AB850" s="47"/>
      <c r="AC850" s="47"/>
      <c r="AD850" s="47"/>
      <c r="AE850" s="47"/>
      <c r="AF850" s="47"/>
      <c r="AG850" s="47"/>
      <c r="AH850" s="47"/>
      <c r="AI850" s="47"/>
    </row>
    <row r="851" spans="1:35">
      <c r="A851" s="47"/>
      <c r="B851" s="47"/>
      <c r="C851" s="47"/>
      <c r="D851" s="47"/>
      <c r="E851" s="47"/>
      <c r="F851" s="47"/>
      <c r="G851" s="47"/>
      <c r="H851" s="47"/>
      <c r="I851" s="47"/>
      <c r="J851" s="47"/>
      <c r="K851" s="47"/>
      <c r="L851" s="47"/>
      <c r="M851" s="47"/>
      <c r="N851" s="47"/>
      <c r="O851" s="47"/>
      <c r="P851" s="47"/>
      <c r="Q851" s="47"/>
      <c r="R851" s="47"/>
      <c r="S851" s="47"/>
      <c r="T851" s="47"/>
      <c r="U851" s="47"/>
      <c r="V851" s="47"/>
      <c r="W851" s="47"/>
      <c r="X851" s="47"/>
      <c r="Y851" s="47"/>
      <c r="Z851" s="47"/>
      <c r="AA851" s="47"/>
      <c r="AB851" s="47"/>
      <c r="AC851" s="47"/>
      <c r="AD851" s="47"/>
      <c r="AE851" s="47"/>
      <c r="AF851" s="47"/>
      <c r="AG851" s="47"/>
      <c r="AH851" s="47"/>
      <c r="AI851" s="47"/>
    </row>
    <row r="852" spans="1:35">
      <c r="A852" s="47"/>
      <c r="B852" s="47"/>
      <c r="C852" s="47"/>
      <c r="D852" s="47"/>
      <c r="E852" s="47"/>
      <c r="F852" s="47"/>
      <c r="G852" s="47"/>
      <c r="H852" s="47"/>
      <c r="I852" s="47"/>
      <c r="J852" s="47"/>
      <c r="K852" s="47"/>
      <c r="L852" s="47"/>
      <c r="M852" s="47"/>
      <c r="N852" s="47"/>
      <c r="O852" s="47"/>
      <c r="P852" s="47"/>
      <c r="Q852" s="47"/>
      <c r="R852" s="47"/>
      <c r="S852" s="47"/>
      <c r="T852" s="47"/>
      <c r="U852" s="47"/>
      <c r="V852" s="47"/>
      <c r="W852" s="47"/>
      <c r="X852" s="47"/>
      <c r="Y852" s="47"/>
      <c r="Z852" s="47"/>
      <c r="AA852" s="47"/>
      <c r="AB852" s="47"/>
      <c r="AC852" s="47"/>
      <c r="AD852" s="47"/>
      <c r="AE852" s="47"/>
      <c r="AF852" s="47"/>
      <c r="AG852" s="47"/>
      <c r="AH852" s="47"/>
      <c r="AI852" s="47"/>
    </row>
    <row r="853" spans="1:35">
      <c r="A853" s="47"/>
      <c r="B853" s="47"/>
      <c r="C853" s="47"/>
      <c r="D853" s="47"/>
      <c r="E853" s="47"/>
      <c r="F853" s="47"/>
      <c r="G853" s="47"/>
      <c r="H853" s="47"/>
      <c r="I853" s="47"/>
      <c r="J853" s="47"/>
      <c r="K853" s="47"/>
      <c r="L853" s="47"/>
      <c r="M853" s="47"/>
      <c r="N853" s="47"/>
      <c r="O853" s="47"/>
      <c r="P853" s="47"/>
      <c r="Q853" s="47"/>
      <c r="R853" s="47"/>
      <c r="S853" s="47"/>
      <c r="T853" s="47"/>
      <c r="U853" s="47"/>
      <c r="V853" s="47"/>
      <c r="W853" s="47"/>
      <c r="X853" s="47"/>
      <c r="Y853" s="47"/>
      <c r="Z853" s="47"/>
      <c r="AA853" s="47"/>
      <c r="AB853" s="47"/>
      <c r="AC853" s="47"/>
      <c r="AD853" s="47"/>
      <c r="AE853" s="47"/>
      <c r="AF853" s="47"/>
      <c r="AG853" s="47"/>
      <c r="AH853" s="47"/>
      <c r="AI853" s="47"/>
    </row>
    <row r="854" spans="1:35">
      <c r="A854" s="47"/>
      <c r="B854" s="47"/>
      <c r="C854" s="47"/>
      <c r="D854" s="47"/>
      <c r="E854" s="47"/>
      <c r="F854" s="47"/>
      <c r="G854" s="47"/>
      <c r="H854" s="47"/>
      <c r="I854" s="47"/>
      <c r="J854" s="47"/>
      <c r="K854" s="47"/>
      <c r="L854" s="47"/>
      <c r="M854" s="47"/>
      <c r="N854" s="47"/>
      <c r="O854" s="47"/>
      <c r="P854" s="47"/>
      <c r="Q854" s="47"/>
      <c r="R854" s="47"/>
      <c r="S854" s="47"/>
      <c r="T854" s="47"/>
      <c r="U854" s="47"/>
      <c r="V854" s="47"/>
      <c r="W854" s="47"/>
      <c r="X854" s="47"/>
      <c r="Y854" s="47"/>
      <c r="Z854" s="47"/>
      <c r="AA854" s="47"/>
      <c r="AB854" s="47"/>
      <c r="AC854" s="47"/>
      <c r="AD854" s="47"/>
      <c r="AE854" s="47"/>
      <c r="AF854" s="47"/>
      <c r="AG854" s="47"/>
      <c r="AH854" s="47"/>
      <c r="AI854" s="47"/>
    </row>
    <row r="855" spans="1:35">
      <c r="A855" s="47"/>
      <c r="B855" s="47"/>
      <c r="C855" s="47"/>
      <c r="D855" s="47"/>
      <c r="E855" s="47"/>
      <c r="F855" s="47"/>
      <c r="G855" s="47"/>
      <c r="H855" s="47"/>
      <c r="I855" s="47"/>
      <c r="J855" s="47"/>
      <c r="K855" s="47"/>
      <c r="L855" s="47"/>
      <c r="M855" s="47"/>
      <c r="N855" s="47"/>
      <c r="O855" s="47"/>
      <c r="P855" s="47"/>
      <c r="Q855" s="47"/>
      <c r="R855" s="47"/>
      <c r="S855" s="47"/>
      <c r="T855" s="47"/>
      <c r="U855" s="47"/>
      <c r="V855" s="47"/>
      <c r="W855" s="47"/>
      <c r="X855" s="47"/>
      <c r="Y855" s="47"/>
      <c r="Z855" s="47"/>
      <c r="AA855" s="47"/>
      <c r="AB855" s="47"/>
      <c r="AC855" s="47"/>
      <c r="AD855" s="47"/>
      <c r="AE855" s="47"/>
      <c r="AF855" s="47"/>
      <c r="AG855" s="47"/>
      <c r="AH855" s="47"/>
      <c r="AI855" s="47"/>
    </row>
    <row r="856" spans="1:35">
      <c r="A856" s="47"/>
      <c r="B856" s="47"/>
      <c r="C856" s="47"/>
      <c r="D856" s="47"/>
      <c r="E856" s="47"/>
      <c r="F856" s="47"/>
      <c r="G856" s="47"/>
      <c r="H856" s="47"/>
      <c r="I856" s="47"/>
      <c r="J856" s="47"/>
      <c r="K856" s="47"/>
      <c r="L856" s="47"/>
      <c r="M856" s="47"/>
      <c r="N856" s="47"/>
      <c r="O856" s="47"/>
      <c r="P856" s="47"/>
      <c r="Q856" s="47"/>
      <c r="R856" s="47"/>
      <c r="S856" s="47"/>
      <c r="T856" s="47"/>
      <c r="U856" s="47"/>
      <c r="V856" s="47"/>
      <c r="W856" s="47"/>
      <c r="X856" s="47"/>
      <c r="Y856" s="47"/>
      <c r="Z856" s="47"/>
      <c r="AA856" s="47"/>
      <c r="AB856" s="47"/>
      <c r="AC856" s="47"/>
      <c r="AD856" s="47"/>
      <c r="AE856" s="47"/>
      <c r="AF856" s="47"/>
      <c r="AG856" s="47"/>
      <c r="AH856" s="47"/>
      <c r="AI856" s="47"/>
    </row>
    <row r="857" spans="1:35">
      <c r="A857" s="47"/>
      <c r="B857" s="47"/>
      <c r="C857" s="47"/>
      <c r="D857" s="47"/>
      <c r="E857" s="47"/>
      <c r="F857" s="47"/>
      <c r="G857" s="47"/>
      <c r="H857" s="47"/>
      <c r="I857" s="47"/>
      <c r="J857" s="47"/>
      <c r="K857" s="47"/>
      <c r="L857" s="47"/>
      <c r="M857" s="47"/>
      <c r="N857" s="47"/>
      <c r="O857" s="47"/>
      <c r="P857" s="47"/>
      <c r="Q857" s="47"/>
      <c r="R857" s="47"/>
      <c r="S857" s="47"/>
      <c r="T857" s="47"/>
      <c r="U857" s="47"/>
      <c r="V857" s="47"/>
      <c r="W857" s="47"/>
      <c r="X857" s="47"/>
      <c r="Y857" s="47"/>
      <c r="Z857" s="47"/>
      <c r="AA857" s="47"/>
      <c r="AB857" s="47"/>
      <c r="AC857" s="47"/>
      <c r="AD857" s="47"/>
      <c r="AE857" s="47"/>
      <c r="AF857" s="47"/>
      <c r="AG857" s="47"/>
      <c r="AH857" s="47"/>
      <c r="AI857" s="47"/>
    </row>
    <row r="858" spans="1:35">
      <c r="A858" s="47"/>
      <c r="B858" s="47"/>
      <c r="C858" s="47"/>
      <c r="D858" s="47"/>
      <c r="E858" s="47"/>
      <c r="F858" s="47"/>
      <c r="G858" s="47"/>
      <c r="H858" s="47"/>
      <c r="I858" s="47"/>
      <c r="J858" s="47"/>
      <c r="K858" s="47"/>
      <c r="L858" s="47"/>
      <c r="M858" s="47"/>
      <c r="N858" s="47"/>
      <c r="O858" s="47"/>
      <c r="P858" s="47"/>
      <c r="Q858" s="47"/>
      <c r="R858" s="47"/>
      <c r="S858" s="47"/>
      <c r="T858" s="47"/>
      <c r="U858" s="47"/>
      <c r="V858" s="47"/>
      <c r="W858" s="47"/>
      <c r="X858" s="47"/>
      <c r="Y858" s="47"/>
      <c r="Z858" s="47"/>
      <c r="AA858" s="47"/>
      <c r="AB858" s="47"/>
      <c r="AC858" s="47"/>
      <c r="AD858" s="47"/>
      <c r="AE858" s="47"/>
      <c r="AF858" s="47"/>
      <c r="AG858" s="47"/>
      <c r="AH858" s="47"/>
      <c r="AI858" s="47"/>
    </row>
    <row r="859" spans="1:35">
      <c r="A859" s="47"/>
      <c r="B859" s="47"/>
      <c r="C859" s="47"/>
      <c r="D859" s="47"/>
      <c r="E859" s="47"/>
      <c r="F859" s="47"/>
      <c r="G859" s="47"/>
      <c r="H859" s="47"/>
      <c r="I859" s="47"/>
      <c r="J859" s="47"/>
      <c r="K859" s="47"/>
      <c r="L859" s="47"/>
      <c r="M859" s="47"/>
      <c r="N859" s="47"/>
      <c r="O859" s="47"/>
      <c r="P859" s="47"/>
      <c r="Q859" s="47"/>
      <c r="R859" s="47"/>
      <c r="S859" s="47"/>
      <c r="T859" s="47"/>
      <c r="U859" s="47"/>
      <c r="V859" s="47"/>
      <c r="W859" s="47"/>
      <c r="X859" s="47"/>
      <c r="Y859" s="47"/>
      <c r="Z859" s="47"/>
      <c r="AA859" s="47"/>
      <c r="AB859" s="47"/>
      <c r="AC859" s="47"/>
      <c r="AD859" s="47"/>
      <c r="AE859" s="47"/>
      <c r="AF859" s="47"/>
      <c r="AG859" s="47"/>
      <c r="AH859" s="47"/>
      <c r="AI859" s="47"/>
    </row>
    <row r="860" spans="1:35">
      <c r="A860" s="47"/>
      <c r="B860" s="47"/>
      <c r="C860" s="47"/>
      <c r="D860" s="47"/>
      <c r="E860" s="47"/>
      <c r="F860" s="47"/>
      <c r="G860" s="47"/>
      <c r="H860" s="47"/>
      <c r="I860" s="47"/>
      <c r="J860" s="47"/>
      <c r="K860" s="47"/>
      <c r="L860" s="47"/>
      <c r="M860" s="47"/>
      <c r="N860" s="47"/>
      <c r="O860" s="47"/>
      <c r="P860" s="47"/>
      <c r="Q860" s="47"/>
      <c r="R860" s="47"/>
      <c r="S860" s="47"/>
      <c r="T860" s="47"/>
      <c r="U860" s="47"/>
      <c r="V860" s="47"/>
      <c r="W860" s="47"/>
      <c r="X860" s="47"/>
      <c r="Y860" s="47"/>
      <c r="Z860" s="47"/>
      <c r="AA860" s="47"/>
      <c r="AB860" s="47"/>
      <c r="AC860" s="47"/>
      <c r="AD860" s="47"/>
      <c r="AE860" s="47"/>
      <c r="AF860" s="47"/>
      <c r="AG860" s="47"/>
      <c r="AH860" s="47"/>
      <c r="AI860" s="47"/>
    </row>
    <row r="861" spans="1:35">
      <c r="A861" s="47"/>
      <c r="B861" s="47"/>
      <c r="C861" s="47"/>
      <c r="D861" s="47"/>
      <c r="E861" s="47"/>
      <c r="F861" s="47"/>
      <c r="G861" s="47"/>
      <c r="H861" s="47"/>
      <c r="I861" s="47"/>
      <c r="J861" s="47"/>
      <c r="K861" s="47"/>
      <c r="L861" s="47"/>
      <c r="M861" s="47"/>
      <c r="N861" s="47"/>
      <c r="O861" s="47"/>
      <c r="P861" s="47"/>
      <c r="Q861" s="47"/>
      <c r="R861" s="47"/>
      <c r="S861" s="47"/>
      <c r="T861" s="47"/>
      <c r="U861" s="47"/>
      <c r="V861" s="47"/>
      <c r="W861" s="47"/>
      <c r="X861" s="47"/>
      <c r="Y861" s="47"/>
      <c r="Z861" s="47"/>
      <c r="AA861" s="47"/>
      <c r="AB861" s="47"/>
      <c r="AC861" s="47"/>
      <c r="AD861" s="47"/>
      <c r="AE861" s="47"/>
      <c r="AF861" s="47"/>
      <c r="AG861" s="47"/>
      <c r="AH861" s="47"/>
      <c r="AI861" s="47"/>
    </row>
    <row r="862" spans="1:35">
      <c r="A862" s="47"/>
      <c r="B862" s="47"/>
      <c r="C862" s="47"/>
      <c r="D862" s="47"/>
      <c r="E862" s="47"/>
      <c r="F862" s="47"/>
      <c r="G862" s="47"/>
      <c r="H862" s="47"/>
      <c r="I862" s="47"/>
      <c r="J862" s="47"/>
      <c r="K862" s="47"/>
      <c r="L862" s="47"/>
      <c r="M862" s="47"/>
      <c r="N862" s="47"/>
      <c r="O862" s="47"/>
      <c r="P862" s="47"/>
      <c r="Q862" s="47"/>
      <c r="R862" s="47"/>
      <c r="S862" s="47"/>
      <c r="T862" s="47"/>
      <c r="U862" s="47"/>
      <c r="V862" s="47"/>
      <c r="W862" s="47"/>
      <c r="X862" s="47"/>
      <c r="Y862" s="47"/>
      <c r="Z862" s="47"/>
      <c r="AA862" s="47"/>
      <c r="AB862" s="47"/>
      <c r="AC862" s="47"/>
      <c r="AD862" s="47"/>
      <c r="AE862" s="47"/>
      <c r="AF862" s="47"/>
      <c r="AG862" s="47"/>
      <c r="AH862" s="47"/>
      <c r="AI862" s="47"/>
    </row>
    <row r="863" spans="1:35">
      <c r="A863" s="47"/>
      <c r="B863" s="47"/>
      <c r="C863" s="47"/>
      <c r="D863" s="47"/>
      <c r="E863" s="47"/>
      <c r="F863" s="47"/>
      <c r="G863" s="47"/>
      <c r="H863" s="47"/>
      <c r="I863" s="47"/>
      <c r="J863" s="47"/>
      <c r="K863" s="47"/>
      <c r="L863" s="47"/>
      <c r="M863" s="47"/>
      <c r="N863" s="47"/>
      <c r="O863" s="47"/>
      <c r="P863" s="47"/>
      <c r="Q863" s="47"/>
      <c r="R863" s="47"/>
      <c r="S863" s="47"/>
      <c r="T863" s="47"/>
      <c r="U863" s="47"/>
      <c r="V863" s="47"/>
      <c r="W863" s="47"/>
      <c r="X863" s="47"/>
      <c r="Y863" s="47"/>
      <c r="Z863" s="47"/>
      <c r="AA863" s="47"/>
      <c r="AB863" s="47"/>
      <c r="AC863" s="47"/>
      <c r="AD863" s="47"/>
      <c r="AE863" s="47"/>
      <c r="AF863" s="47"/>
      <c r="AG863" s="47"/>
      <c r="AH863" s="47"/>
      <c r="AI863" s="47"/>
    </row>
    <row r="864" spans="1:35">
      <c r="A864" s="47"/>
      <c r="B864" s="47"/>
      <c r="C864" s="47"/>
      <c r="D864" s="47"/>
      <c r="E864" s="47"/>
      <c r="F864" s="47"/>
      <c r="G864" s="47"/>
      <c r="H864" s="47"/>
      <c r="I864" s="47"/>
      <c r="J864" s="47"/>
      <c r="K864" s="47"/>
      <c r="L864" s="47"/>
      <c r="M864" s="47"/>
      <c r="N864" s="47"/>
      <c r="O864" s="47"/>
      <c r="P864" s="47"/>
      <c r="Q864" s="47"/>
      <c r="R864" s="47"/>
      <c r="S864" s="47"/>
      <c r="T864" s="47"/>
      <c r="U864" s="47"/>
      <c r="V864" s="47"/>
      <c r="W864" s="47"/>
      <c r="X864" s="47"/>
      <c r="Y864" s="47"/>
      <c r="Z864" s="47"/>
      <c r="AA864" s="47"/>
      <c r="AB864" s="47"/>
      <c r="AC864" s="47"/>
      <c r="AD864" s="47"/>
      <c r="AE864" s="47"/>
      <c r="AF864" s="47"/>
      <c r="AG864" s="47"/>
      <c r="AH864" s="47"/>
      <c r="AI864" s="47"/>
    </row>
    <row r="865" spans="1:35">
      <c r="A865" s="47"/>
      <c r="B865" s="47"/>
      <c r="C865" s="47"/>
      <c r="D865" s="47"/>
      <c r="E865" s="47"/>
      <c r="F865" s="47"/>
      <c r="G865" s="47"/>
      <c r="H865" s="47"/>
      <c r="I865" s="47"/>
      <c r="J865" s="47"/>
      <c r="K865" s="47"/>
      <c r="L865" s="47"/>
      <c r="M865" s="47"/>
      <c r="N865" s="47"/>
      <c r="O865" s="47"/>
      <c r="P865" s="47"/>
      <c r="Q865" s="47"/>
      <c r="R865" s="47"/>
      <c r="S865" s="47"/>
      <c r="T865" s="47"/>
      <c r="U865" s="47"/>
      <c r="V865" s="47"/>
      <c r="W865" s="47"/>
      <c r="X865" s="47"/>
      <c r="Y865" s="47"/>
      <c r="Z865" s="47"/>
      <c r="AA865" s="47"/>
      <c r="AB865" s="47"/>
      <c r="AC865" s="47"/>
      <c r="AD865" s="47"/>
      <c r="AE865" s="47"/>
      <c r="AF865" s="47"/>
      <c r="AG865" s="47"/>
      <c r="AH865" s="47"/>
      <c r="AI865" s="47"/>
    </row>
    <row r="866" spans="1:35">
      <c r="A866" s="47"/>
      <c r="B866" s="47"/>
      <c r="C866" s="47"/>
      <c r="D866" s="47"/>
      <c r="E866" s="47"/>
      <c r="F866" s="47"/>
      <c r="G866" s="47"/>
      <c r="H866" s="47"/>
      <c r="I866" s="47"/>
      <c r="J866" s="47"/>
      <c r="K866" s="47"/>
      <c r="L866" s="47"/>
      <c r="M866" s="47"/>
      <c r="N866" s="47"/>
      <c r="O866" s="47"/>
      <c r="P866" s="47"/>
      <c r="Q866" s="47"/>
      <c r="R866" s="47"/>
      <c r="S866" s="47"/>
      <c r="T866" s="47"/>
      <c r="U866" s="47"/>
      <c r="V866" s="47"/>
      <c r="W866" s="47"/>
      <c r="X866" s="47"/>
      <c r="Y866" s="47"/>
      <c r="Z866" s="47"/>
      <c r="AA866" s="47"/>
      <c r="AB866" s="47"/>
      <c r="AC866" s="47"/>
      <c r="AD866" s="47"/>
      <c r="AE866" s="47"/>
      <c r="AF866" s="47"/>
      <c r="AG866" s="47"/>
      <c r="AH866" s="47"/>
      <c r="AI866" s="47"/>
    </row>
    <row r="867" spans="1:35">
      <c r="A867" s="47"/>
      <c r="B867" s="47"/>
      <c r="C867" s="47"/>
      <c r="D867" s="47"/>
      <c r="E867" s="47"/>
      <c r="F867" s="47"/>
      <c r="G867" s="47"/>
      <c r="H867" s="47"/>
      <c r="I867" s="47"/>
      <c r="J867" s="47"/>
      <c r="K867" s="47"/>
      <c r="L867" s="47"/>
      <c r="M867" s="47"/>
      <c r="N867" s="47"/>
      <c r="O867" s="47"/>
      <c r="P867" s="47"/>
      <c r="Q867" s="47"/>
      <c r="R867" s="47"/>
      <c r="S867" s="47"/>
      <c r="T867" s="47"/>
      <c r="U867" s="47"/>
      <c r="V867" s="47"/>
      <c r="W867" s="47"/>
      <c r="X867" s="47"/>
      <c r="Y867" s="47"/>
      <c r="Z867" s="47"/>
      <c r="AA867" s="47"/>
      <c r="AB867" s="47"/>
      <c r="AC867" s="47"/>
      <c r="AD867" s="47"/>
      <c r="AE867" s="47"/>
      <c r="AF867" s="47"/>
      <c r="AG867" s="47"/>
      <c r="AH867" s="47"/>
      <c r="AI867" s="47"/>
    </row>
    <row r="868" spans="1:35">
      <c r="A868" s="47"/>
      <c r="B868" s="47"/>
      <c r="C868" s="47"/>
      <c r="D868" s="47"/>
      <c r="E868" s="47"/>
      <c r="F868" s="47"/>
      <c r="G868" s="47"/>
      <c r="H868" s="47"/>
      <c r="I868" s="47"/>
      <c r="J868" s="47"/>
      <c r="K868" s="47"/>
      <c r="L868" s="47"/>
      <c r="M868" s="47"/>
      <c r="N868" s="47"/>
      <c r="O868" s="47"/>
      <c r="P868" s="47"/>
      <c r="Q868" s="47"/>
      <c r="R868" s="47"/>
      <c r="S868" s="47"/>
      <c r="T868" s="47"/>
      <c r="U868" s="47"/>
      <c r="V868" s="47"/>
      <c r="W868" s="47"/>
      <c r="X868" s="47"/>
      <c r="Y868" s="47"/>
      <c r="Z868" s="47"/>
      <c r="AA868" s="47"/>
      <c r="AB868" s="47"/>
      <c r="AC868" s="47"/>
      <c r="AD868" s="47"/>
      <c r="AE868" s="47"/>
      <c r="AF868" s="47"/>
      <c r="AG868" s="47"/>
      <c r="AH868" s="47"/>
      <c r="AI868" s="47"/>
    </row>
    <row r="869" spans="1:35">
      <c r="A869" s="47"/>
      <c r="B869" s="47"/>
      <c r="C869" s="47"/>
      <c r="D869" s="47"/>
      <c r="E869" s="47"/>
      <c r="F869" s="47"/>
      <c r="G869" s="47"/>
      <c r="H869" s="47"/>
      <c r="I869" s="47"/>
      <c r="J869" s="47"/>
      <c r="K869" s="47"/>
      <c r="L869" s="47"/>
      <c r="M869" s="47"/>
      <c r="N869" s="47"/>
      <c r="O869" s="47"/>
      <c r="P869" s="47"/>
      <c r="Q869" s="47"/>
      <c r="R869" s="47"/>
      <c r="S869" s="47"/>
      <c r="T869" s="47"/>
      <c r="U869" s="47"/>
      <c r="V869" s="47"/>
      <c r="W869" s="47"/>
      <c r="X869" s="47"/>
      <c r="Y869" s="47"/>
      <c r="Z869" s="47"/>
      <c r="AA869" s="47"/>
      <c r="AB869" s="47"/>
      <c r="AC869" s="47"/>
      <c r="AD869" s="47"/>
      <c r="AE869" s="47"/>
      <c r="AF869" s="47"/>
      <c r="AG869" s="47"/>
      <c r="AH869" s="47"/>
      <c r="AI869" s="47"/>
    </row>
    <row r="870" spans="1:35">
      <c r="A870" s="47"/>
      <c r="B870" s="47"/>
      <c r="C870" s="47"/>
      <c r="D870" s="47"/>
      <c r="E870" s="47"/>
      <c r="F870" s="47"/>
      <c r="G870" s="47"/>
      <c r="H870" s="47"/>
      <c r="I870" s="47"/>
      <c r="J870" s="47"/>
      <c r="K870" s="47"/>
      <c r="L870" s="47"/>
      <c r="M870" s="47"/>
      <c r="N870" s="47"/>
      <c r="O870" s="47"/>
      <c r="P870" s="47"/>
      <c r="Q870" s="47"/>
      <c r="R870" s="47"/>
      <c r="S870" s="47"/>
      <c r="T870" s="47"/>
      <c r="U870" s="47"/>
      <c r="V870" s="47"/>
      <c r="W870" s="47"/>
      <c r="X870" s="47"/>
      <c r="Y870" s="47"/>
      <c r="Z870" s="47"/>
      <c r="AA870" s="47"/>
      <c r="AB870" s="47"/>
      <c r="AC870" s="47"/>
      <c r="AD870" s="47"/>
      <c r="AE870" s="47"/>
      <c r="AF870" s="47"/>
      <c r="AG870" s="47"/>
      <c r="AH870" s="47"/>
      <c r="AI870" s="47"/>
    </row>
    <row r="871" spans="1:35">
      <c r="A871" s="47"/>
      <c r="B871" s="47"/>
      <c r="C871" s="47"/>
      <c r="D871" s="47"/>
      <c r="E871" s="47"/>
      <c r="F871" s="47"/>
      <c r="G871" s="47"/>
      <c r="H871" s="47"/>
      <c r="I871" s="47"/>
      <c r="J871" s="47"/>
      <c r="K871" s="47"/>
      <c r="L871" s="47"/>
      <c r="M871" s="47"/>
      <c r="N871" s="47"/>
      <c r="O871" s="47"/>
      <c r="P871" s="47"/>
      <c r="Q871" s="47"/>
      <c r="R871" s="47"/>
      <c r="S871" s="47"/>
      <c r="T871" s="47"/>
      <c r="U871" s="47"/>
      <c r="V871" s="47"/>
      <c r="W871" s="47"/>
      <c r="X871" s="47"/>
      <c r="Y871" s="47"/>
      <c r="Z871" s="47"/>
      <c r="AA871" s="47"/>
      <c r="AB871" s="47"/>
      <c r="AC871" s="47"/>
      <c r="AD871" s="47"/>
      <c r="AE871" s="47"/>
      <c r="AF871" s="47"/>
      <c r="AG871" s="47"/>
      <c r="AH871" s="47"/>
      <c r="AI871" s="47"/>
    </row>
    <row r="872" spans="1:35">
      <c r="A872" s="47"/>
      <c r="B872" s="47"/>
      <c r="C872" s="47"/>
      <c r="D872" s="47"/>
      <c r="E872" s="47"/>
      <c r="F872" s="47"/>
      <c r="G872" s="47"/>
      <c r="H872" s="47"/>
      <c r="I872" s="47"/>
      <c r="J872" s="47"/>
      <c r="K872" s="47"/>
      <c r="L872" s="47"/>
      <c r="M872" s="47"/>
      <c r="N872" s="47"/>
      <c r="O872" s="47"/>
      <c r="P872" s="47"/>
      <c r="Q872" s="47"/>
      <c r="R872" s="47"/>
      <c r="S872" s="47"/>
      <c r="T872" s="47"/>
      <c r="U872" s="47"/>
      <c r="V872" s="47"/>
      <c r="W872" s="47"/>
      <c r="X872" s="47"/>
      <c r="Y872" s="47"/>
      <c r="Z872" s="47"/>
      <c r="AA872" s="47"/>
      <c r="AB872" s="47"/>
      <c r="AC872" s="47"/>
      <c r="AD872" s="47"/>
      <c r="AE872" s="47"/>
      <c r="AF872" s="47"/>
      <c r="AG872" s="47"/>
      <c r="AH872" s="47"/>
      <c r="AI872" s="47"/>
    </row>
    <row r="873" spans="1:35">
      <c r="A873" s="47"/>
      <c r="B873" s="47"/>
      <c r="C873" s="47"/>
      <c r="D873" s="47"/>
      <c r="E873" s="47"/>
      <c r="F873" s="47"/>
      <c r="G873" s="47"/>
      <c r="H873" s="47"/>
      <c r="I873" s="47"/>
      <c r="J873" s="47"/>
      <c r="K873" s="47"/>
      <c r="L873" s="47"/>
      <c r="M873" s="47"/>
      <c r="N873" s="47"/>
      <c r="O873" s="47"/>
      <c r="P873" s="47"/>
      <c r="Q873" s="47"/>
      <c r="R873" s="47"/>
      <c r="S873" s="47"/>
      <c r="T873" s="47"/>
      <c r="U873" s="47"/>
      <c r="V873" s="47"/>
      <c r="W873" s="47"/>
      <c r="X873" s="47"/>
      <c r="Y873" s="47"/>
      <c r="Z873" s="47"/>
      <c r="AA873" s="47"/>
      <c r="AB873" s="47"/>
      <c r="AC873" s="47"/>
      <c r="AD873" s="47"/>
      <c r="AE873" s="47"/>
      <c r="AF873" s="47"/>
      <c r="AG873" s="47"/>
      <c r="AH873" s="47"/>
      <c r="AI873" s="47"/>
    </row>
    <row r="874" spans="1:35">
      <c r="A874" s="47"/>
      <c r="B874" s="47"/>
      <c r="C874" s="47"/>
      <c r="D874" s="47"/>
      <c r="E874" s="47"/>
      <c r="F874" s="47"/>
      <c r="G874" s="47"/>
      <c r="H874" s="47"/>
      <c r="I874" s="47"/>
      <c r="J874" s="47"/>
      <c r="K874" s="47"/>
      <c r="L874" s="47"/>
      <c r="M874" s="47"/>
      <c r="N874" s="47"/>
      <c r="O874" s="47"/>
      <c r="P874" s="47"/>
      <c r="Q874" s="47"/>
      <c r="R874" s="47"/>
      <c r="S874" s="47"/>
      <c r="T874" s="47"/>
      <c r="U874" s="47"/>
      <c r="V874" s="47"/>
      <c r="W874" s="47"/>
      <c r="X874" s="47"/>
      <c r="Y874" s="47"/>
      <c r="Z874" s="47"/>
      <c r="AA874" s="47"/>
      <c r="AB874" s="47"/>
      <c r="AC874" s="47"/>
      <c r="AD874" s="47"/>
      <c r="AE874" s="47"/>
      <c r="AF874" s="47"/>
      <c r="AG874" s="47"/>
      <c r="AH874" s="47"/>
      <c r="AI874" s="47"/>
    </row>
    <row r="875" spans="1:35">
      <c r="A875" s="47"/>
      <c r="B875" s="47"/>
      <c r="C875" s="47"/>
      <c r="D875" s="47"/>
      <c r="E875" s="47"/>
      <c r="F875" s="47"/>
      <c r="G875" s="47"/>
      <c r="H875" s="47"/>
      <c r="I875" s="47"/>
      <c r="J875" s="47"/>
      <c r="K875" s="47"/>
      <c r="L875" s="47"/>
      <c r="M875" s="47"/>
      <c r="N875" s="47"/>
      <c r="O875" s="47"/>
      <c r="P875" s="47"/>
      <c r="Q875" s="47"/>
      <c r="R875" s="47"/>
      <c r="S875" s="47"/>
      <c r="T875" s="47"/>
      <c r="U875" s="47"/>
      <c r="V875" s="47"/>
      <c r="W875" s="47"/>
      <c r="X875" s="47"/>
      <c r="Y875" s="47"/>
      <c r="Z875" s="47"/>
      <c r="AA875" s="47"/>
      <c r="AB875" s="47"/>
      <c r="AC875" s="47"/>
      <c r="AD875" s="47"/>
      <c r="AE875" s="47"/>
      <c r="AF875" s="47"/>
      <c r="AG875" s="47"/>
      <c r="AH875" s="47"/>
      <c r="AI875" s="47"/>
    </row>
    <row r="876" spans="1:35">
      <c r="A876" s="47"/>
      <c r="B876" s="47"/>
      <c r="C876" s="47"/>
      <c r="D876" s="47"/>
      <c r="E876" s="47"/>
      <c r="F876" s="47"/>
      <c r="G876" s="47"/>
      <c r="H876" s="47"/>
      <c r="I876" s="47"/>
      <c r="J876" s="47"/>
      <c r="K876" s="47"/>
      <c r="L876" s="47"/>
      <c r="M876" s="47"/>
      <c r="N876" s="47"/>
      <c r="O876" s="47"/>
      <c r="P876" s="47"/>
      <c r="Q876" s="47"/>
      <c r="R876" s="47"/>
      <c r="S876" s="47"/>
      <c r="T876" s="47"/>
      <c r="U876" s="47"/>
      <c r="V876" s="47"/>
      <c r="W876" s="47"/>
      <c r="X876" s="47"/>
      <c r="Y876" s="47"/>
      <c r="Z876" s="47"/>
      <c r="AA876" s="47"/>
      <c r="AB876" s="47"/>
      <c r="AC876" s="47"/>
      <c r="AD876" s="47"/>
      <c r="AE876" s="47"/>
      <c r="AF876" s="47"/>
      <c r="AG876" s="47"/>
      <c r="AH876" s="47"/>
      <c r="AI876" s="47"/>
    </row>
    <row r="877" spans="1:35">
      <c r="A877" s="47"/>
      <c r="B877" s="47"/>
      <c r="C877" s="47"/>
      <c r="D877" s="47"/>
      <c r="E877" s="47"/>
      <c r="F877" s="47"/>
      <c r="G877" s="47"/>
      <c r="H877" s="47"/>
      <c r="I877" s="47"/>
      <c r="J877" s="47"/>
      <c r="K877" s="47"/>
      <c r="L877" s="47"/>
      <c r="M877" s="47"/>
      <c r="N877" s="47"/>
      <c r="O877" s="47"/>
      <c r="P877" s="47"/>
      <c r="Q877" s="47"/>
      <c r="R877" s="47"/>
      <c r="S877" s="47"/>
      <c r="T877" s="47"/>
      <c r="U877" s="47"/>
      <c r="V877" s="47"/>
      <c r="W877" s="47"/>
      <c r="X877" s="47"/>
      <c r="Y877" s="47"/>
      <c r="Z877" s="47"/>
      <c r="AA877" s="47"/>
      <c r="AB877" s="47"/>
      <c r="AC877" s="47"/>
      <c r="AD877" s="47"/>
      <c r="AE877" s="47"/>
      <c r="AF877" s="47"/>
      <c r="AG877" s="47"/>
      <c r="AH877" s="47"/>
      <c r="AI877" s="47"/>
    </row>
    <row r="878" spans="1:35">
      <c r="A878" s="47"/>
      <c r="B878" s="47"/>
      <c r="C878" s="47"/>
      <c r="D878" s="47"/>
      <c r="E878" s="47"/>
      <c r="F878" s="47"/>
      <c r="G878" s="47"/>
      <c r="H878" s="47"/>
      <c r="I878" s="47"/>
      <c r="J878" s="47"/>
      <c r="K878" s="47"/>
      <c r="L878" s="47"/>
      <c r="M878" s="47"/>
      <c r="N878" s="47"/>
      <c r="O878" s="47"/>
      <c r="P878" s="47"/>
      <c r="Q878" s="47"/>
      <c r="R878" s="47"/>
      <c r="S878" s="47"/>
      <c r="T878" s="47"/>
      <c r="U878" s="47"/>
      <c r="V878" s="47"/>
      <c r="W878" s="47"/>
      <c r="X878" s="47"/>
      <c r="Y878" s="47"/>
      <c r="Z878" s="47"/>
      <c r="AA878" s="47"/>
      <c r="AB878" s="47"/>
      <c r="AC878" s="47"/>
      <c r="AD878" s="47"/>
      <c r="AE878" s="47"/>
      <c r="AF878" s="47"/>
      <c r="AG878" s="47"/>
      <c r="AH878" s="47"/>
      <c r="AI878" s="47"/>
    </row>
    <row r="879" spans="1:35">
      <c r="A879" s="47"/>
      <c r="B879" s="47"/>
      <c r="C879" s="47"/>
      <c r="D879" s="47"/>
      <c r="E879" s="47"/>
      <c r="F879" s="47"/>
      <c r="G879" s="47"/>
      <c r="H879" s="47"/>
      <c r="I879" s="47"/>
      <c r="J879" s="47"/>
      <c r="K879" s="47"/>
      <c r="L879" s="47"/>
      <c r="M879" s="47"/>
      <c r="N879" s="47"/>
      <c r="O879" s="47"/>
      <c r="P879" s="47"/>
      <c r="Q879" s="47"/>
      <c r="R879" s="47"/>
      <c r="S879" s="47"/>
      <c r="T879" s="47"/>
      <c r="U879" s="47"/>
      <c r="V879" s="47"/>
      <c r="W879" s="47"/>
      <c r="X879" s="47"/>
      <c r="Y879" s="47"/>
      <c r="Z879" s="47"/>
      <c r="AA879" s="47"/>
      <c r="AB879" s="47"/>
      <c r="AC879" s="47"/>
      <c r="AD879" s="47"/>
      <c r="AE879" s="47"/>
      <c r="AF879" s="47"/>
      <c r="AG879" s="47"/>
      <c r="AH879" s="47"/>
      <c r="AI879" s="47"/>
    </row>
    <row r="880" spans="1:35">
      <c r="A880" s="47"/>
      <c r="B880" s="47"/>
      <c r="C880" s="47"/>
      <c r="D880" s="47"/>
      <c r="E880" s="47"/>
      <c r="F880" s="47"/>
      <c r="G880" s="47"/>
      <c r="H880" s="47"/>
      <c r="I880" s="47"/>
      <c r="J880" s="47"/>
      <c r="K880" s="47"/>
      <c r="L880" s="47"/>
      <c r="M880" s="47"/>
      <c r="N880" s="47"/>
      <c r="O880" s="47"/>
      <c r="P880" s="47"/>
      <c r="Q880" s="47"/>
      <c r="R880" s="47"/>
      <c r="S880" s="47"/>
      <c r="T880" s="47"/>
      <c r="U880" s="47"/>
      <c r="V880" s="47"/>
      <c r="W880" s="47"/>
      <c r="X880" s="47"/>
      <c r="Y880" s="47"/>
      <c r="Z880" s="47"/>
      <c r="AA880" s="47"/>
      <c r="AB880" s="47"/>
      <c r="AC880" s="47"/>
      <c r="AD880" s="47"/>
      <c r="AE880" s="47"/>
      <c r="AF880" s="47"/>
      <c r="AG880" s="47"/>
      <c r="AH880" s="47"/>
      <c r="AI880" s="47"/>
    </row>
    <row r="881" spans="1:35">
      <c r="A881" s="47"/>
      <c r="B881" s="47"/>
      <c r="C881" s="47"/>
      <c r="D881" s="47"/>
      <c r="E881" s="47"/>
      <c r="F881" s="47"/>
      <c r="G881" s="47"/>
      <c r="H881" s="47"/>
      <c r="I881" s="47"/>
      <c r="J881" s="47"/>
      <c r="K881" s="47"/>
      <c r="L881" s="47"/>
      <c r="M881" s="47"/>
      <c r="N881" s="47"/>
      <c r="O881" s="47"/>
      <c r="P881" s="47"/>
      <c r="Q881" s="47"/>
      <c r="R881" s="47"/>
      <c r="S881" s="47"/>
      <c r="T881" s="47"/>
      <c r="U881" s="47"/>
      <c r="V881" s="47"/>
      <c r="W881" s="47"/>
      <c r="X881" s="47"/>
      <c r="Y881" s="47"/>
      <c r="Z881" s="47"/>
      <c r="AA881" s="47"/>
      <c r="AB881" s="47"/>
      <c r="AC881" s="47"/>
      <c r="AD881" s="47"/>
      <c r="AE881" s="47"/>
      <c r="AF881" s="47"/>
      <c r="AG881" s="47"/>
      <c r="AH881" s="47"/>
      <c r="AI881" s="47"/>
    </row>
    <row r="882" spans="1:35">
      <c r="A882" s="47"/>
      <c r="B882" s="47"/>
      <c r="C882" s="47"/>
      <c r="D882" s="47"/>
      <c r="E882" s="47"/>
      <c r="F882" s="47"/>
      <c r="G882" s="47"/>
      <c r="H882" s="47"/>
      <c r="I882" s="47"/>
      <c r="J882" s="47"/>
      <c r="K882" s="47"/>
      <c r="L882" s="47"/>
      <c r="M882" s="47"/>
      <c r="N882" s="47"/>
      <c r="O882" s="47"/>
      <c r="P882" s="47"/>
      <c r="Q882" s="47"/>
      <c r="R882" s="47"/>
      <c r="S882" s="47"/>
      <c r="T882" s="47"/>
      <c r="U882" s="47"/>
      <c r="V882" s="47"/>
      <c r="W882" s="47"/>
      <c r="X882" s="47"/>
      <c r="Y882" s="47"/>
      <c r="Z882" s="47"/>
      <c r="AA882" s="47"/>
      <c r="AB882" s="47"/>
      <c r="AC882" s="47"/>
      <c r="AD882" s="47"/>
      <c r="AE882" s="47"/>
      <c r="AF882" s="47"/>
      <c r="AG882" s="47"/>
      <c r="AH882" s="47"/>
      <c r="AI882" s="47"/>
    </row>
    <row r="883" spans="1:35">
      <c r="A883" s="47"/>
      <c r="B883" s="47"/>
      <c r="C883" s="47"/>
      <c r="D883" s="47"/>
      <c r="E883" s="47"/>
      <c r="F883" s="47"/>
      <c r="G883" s="47"/>
      <c r="H883" s="47"/>
      <c r="I883" s="47"/>
      <c r="J883" s="47"/>
      <c r="K883" s="47"/>
      <c r="L883" s="47"/>
      <c r="M883" s="47"/>
      <c r="N883" s="47"/>
      <c r="O883" s="47"/>
      <c r="P883" s="47"/>
      <c r="Q883" s="47"/>
      <c r="R883" s="47"/>
      <c r="S883" s="47"/>
      <c r="T883" s="47"/>
      <c r="U883" s="47"/>
      <c r="V883" s="47"/>
      <c r="W883" s="47"/>
      <c r="X883" s="47"/>
      <c r="Y883" s="47"/>
      <c r="Z883" s="47"/>
      <c r="AA883" s="47"/>
      <c r="AB883" s="47"/>
      <c r="AC883" s="47"/>
      <c r="AD883" s="47"/>
      <c r="AE883" s="47"/>
      <c r="AF883" s="47"/>
      <c r="AG883" s="47"/>
      <c r="AH883" s="47"/>
      <c r="AI883" s="47"/>
    </row>
    <row r="884" spans="1:35">
      <c r="A884" s="47"/>
      <c r="B884" s="47"/>
      <c r="C884" s="47"/>
      <c r="D884" s="47"/>
      <c r="E884" s="47"/>
      <c r="F884" s="47"/>
      <c r="G884" s="47"/>
      <c r="H884" s="47"/>
      <c r="I884" s="47"/>
      <c r="J884" s="47"/>
      <c r="K884" s="47"/>
      <c r="L884" s="47"/>
      <c r="M884" s="47"/>
      <c r="N884" s="47"/>
      <c r="O884" s="47"/>
      <c r="P884" s="47"/>
      <c r="Q884" s="47"/>
      <c r="R884" s="47"/>
      <c r="S884" s="47"/>
      <c r="T884" s="47"/>
      <c r="U884" s="47"/>
      <c r="V884" s="47"/>
      <c r="W884" s="47"/>
      <c r="X884" s="47"/>
      <c r="Y884" s="47"/>
      <c r="Z884" s="47"/>
      <c r="AA884" s="47"/>
      <c r="AB884" s="47"/>
      <c r="AC884" s="47"/>
      <c r="AD884" s="47"/>
      <c r="AE884" s="47"/>
      <c r="AF884" s="47"/>
      <c r="AG884" s="47"/>
      <c r="AH884" s="47"/>
      <c r="AI884" s="47"/>
    </row>
    <row r="885" spans="1:35">
      <c r="A885" s="47"/>
      <c r="B885" s="47"/>
      <c r="C885" s="47"/>
      <c r="D885" s="47"/>
      <c r="E885" s="47"/>
      <c r="F885" s="47"/>
      <c r="G885" s="47"/>
      <c r="H885" s="47"/>
      <c r="I885" s="47"/>
      <c r="J885" s="47"/>
      <c r="K885" s="47"/>
      <c r="L885" s="47"/>
      <c r="M885" s="47"/>
      <c r="N885" s="47"/>
      <c r="O885" s="47"/>
      <c r="P885" s="47"/>
      <c r="Q885" s="47"/>
      <c r="R885" s="47"/>
      <c r="S885" s="47"/>
      <c r="T885" s="47"/>
      <c r="U885" s="47"/>
      <c r="V885" s="47"/>
      <c r="W885" s="47"/>
      <c r="X885" s="47"/>
      <c r="Y885" s="47"/>
      <c r="Z885" s="47"/>
      <c r="AA885" s="47"/>
      <c r="AB885" s="47"/>
      <c r="AC885" s="47"/>
      <c r="AD885" s="47"/>
      <c r="AE885" s="47"/>
      <c r="AF885" s="47"/>
      <c r="AG885" s="47"/>
      <c r="AH885" s="47"/>
      <c r="AI885" s="47"/>
    </row>
    <row r="886" spans="1:35">
      <c r="A886" s="47"/>
      <c r="B886" s="47"/>
      <c r="C886" s="47"/>
      <c r="D886" s="47"/>
      <c r="E886" s="47"/>
      <c r="F886" s="47"/>
      <c r="G886" s="47"/>
      <c r="H886" s="47"/>
      <c r="I886" s="47"/>
      <c r="J886" s="47"/>
      <c r="K886" s="47"/>
      <c r="L886" s="47"/>
      <c r="M886" s="47"/>
      <c r="N886" s="47"/>
      <c r="O886" s="47"/>
      <c r="P886" s="47"/>
      <c r="Q886" s="47"/>
      <c r="R886" s="47"/>
      <c r="S886" s="47"/>
      <c r="T886" s="47"/>
      <c r="U886" s="47"/>
      <c r="V886" s="47"/>
      <c r="W886" s="47"/>
      <c r="X886" s="47"/>
      <c r="Y886" s="47"/>
      <c r="Z886" s="47"/>
      <c r="AA886" s="47"/>
      <c r="AB886" s="47"/>
      <c r="AC886" s="47"/>
      <c r="AD886" s="47"/>
      <c r="AE886" s="47"/>
      <c r="AF886" s="47"/>
      <c r="AG886" s="47"/>
      <c r="AH886" s="47"/>
      <c r="AI886" s="47"/>
    </row>
    <row r="887" spans="1:35">
      <c r="A887" s="47"/>
      <c r="B887" s="47"/>
      <c r="C887" s="47"/>
      <c r="D887" s="47"/>
      <c r="E887" s="47"/>
      <c r="F887" s="47"/>
      <c r="G887" s="47"/>
      <c r="H887" s="47"/>
      <c r="I887" s="47"/>
      <c r="J887" s="47"/>
      <c r="K887" s="47"/>
      <c r="L887" s="47"/>
      <c r="M887" s="47"/>
      <c r="N887" s="47"/>
      <c r="O887" s="47"/>
      <c r="P887" s="47"/>
      <c r="Q887" s="47"/>
      <c r="R887" s="47"/>
      <c r="S887" s="47"/>
      <c r="T887" s="47"/>
      <c r="U887" s="47"/>
      <c r="V887" s="47"/>
      <c r="W887" s="47"/>
      <c r="X887" s="47"/>
      <c r="Y887" s="47"/>
      <c r="Z887" s="47"/>
      <c r="AA887" s="47"/>
      <c r="AB887" s="47"/>
      <c r="AC887" s="47"/>
      <c r="AD887" s="47"/>
      <c r="AE887" s="47"/>
      <c r="AF887" s="47"/>
      <c r="AG887" s="47"/>
      <c r="AH887" s="47"/>
      <c r="AI887" s="47"/>
    </row>
    <row r="888" spans="1:35">
      <c r="A888" s="47"/>
      <c r="B888" s="47"/>
      <c r="C888" s="47"/>
      <c r="D888" s="47"/>
      <c r="E888" s="47"/>
      <c r="F888" s="47"/>
      <c r="G888" s="47"/>
      <c r="H888" s="47"/>
      <c r="I888" s="47"/>
      <c r="J888" s="47"/>
      <c r="K888" s="47"/>
      <c r="L888" s="47"/>
      <c r="M888" s="47"/>
      <c r="N888" s="47"/>
      <c r="O888" s="47"/>
      <c r="P888" s="47"/>
      <c r="Q888" s="47"/>
      <c r="R888" s="47"/>
      <c r="S888" s="47"/>
      <c r="T888" s="47"/>
      <c r="U888" s="47"/>
      <c r="V888" s="47"/>
      <c r="W888" s="47"/>
      <c r="X888" s="47"/>
      <c r="Y888" s="47"/>
      <c r="Z888" s="47"/>
      <c r="AA888" s="47"/>
      <c r="AB888" s="47"/>
      <c r="AC888" s="47"/>
      <c r="AD888" s="47"/>
      <c r="AE888" s="47"/>
      <c r="AF888" s="47"/>
      <c r="AG888" s="47"/>
      <c r="AH888" s="47"/>
      <c r="AI888" s="47"/>
    </row>
    <row r="889" spans="1:35">
      <c r="A889" s="47"/>
      <c r="B889" s="47"/>
      <c r="C889" s="47"/>
      <c r="D889" s="47"/>
      <c r="E889" s="47"/>
      <c r="F889" s="47"/>
      <c r="G889" s="47"/>
      <c r="H889" s="47"/>
      <c r="I889" s="47"/>
      <c r="J889" s="47"/>
      <c r="K889" s="47"/>
      <c r="L889" s="47"/>
      <c r="M889" s="47"/>
      <c r="N889" s="47"/>
      <c r="O889" s="47"/>
      <c r="P889" s="47"/>
      <c r="Q889" s="47"/>
      <c r="R889" s="47"/>
      <c r="S889" s="47"/>
      <c r="T889" s="47"/>
      <c r="U889" s="47"/>
      <c r="V889" s="47"/>
      <c r="W889" s="47"/>
      <c r="X889" s="47"/>
      <c r="Y889" s="47"/>
      <c r="Z889" s="47"/>
      <c r="AA889" s="47"/>
      <c r="AB889" s="47"/>
      <c r="AC889" s="47"/>
      <c r="AD889" s="47"/>
      <c r="AE889" s="47"/>
      <c r="AF889" s="47"/>
      <c r="AG889" s="47"/>
      <c r="AH889" s="47"/>
      <c r="AI889" s="47"/>
    </row>
    <row r="890" spans="1:35">
      <c r="A890" s="47"/>
      <c r="B890" s="47"/>
      <c r="C890" s="47"/>
      <c r="D890" s="47"/>
      <c r="E890" s="47"/>
      <c r="F890" s="47"/>
      <c r="G890" s="47"/>
      <c r="H890" s="47"/>
      <c r="I890" s="47"/>
      <c r="J890" s="47"/>
      <c r="K890" s="47"/>
      <c r="L890" s="47"/>
      <c r="M890" s="47"/>
      <c r="N890" s="47"/>
      <c r="O890" s="47"/>
      <c r="P890" s="47"/>
      <c r="Q890" s="47"/>
      <c r="R890" s="47"/>
      <c r="S890" s="47"/>
      <c r="T890" s="47"/>
      <c r="U890" s="47"/>
      <c r="V890" s="47"/>
      <c r="W890" s="47"/>
      <c r="X890" s="47"/>
      <c r="Y890" s="47"/>
      <c r="Z890" s="47"/>
      <c r="AA890" s="47"/>
      <c r="AB890" s="47"/>
      <c r="AC890" s="47"/>
      <c r="AD890" s="47"/>
      <c r="AE890" s="47"/>
      <c r="AF890" s="47"/>
      <c r="AG890" s="47"/>
      <c r="AH890" s="47"/>
      <c r="AI890" s="47"/>
    </row>
    <row r="891" spans="1:35">
      <c r="A891" s="47"/>
      <c r="B891" s="47"/>
      <c r="C891" s="47"/>
      <c r="D891" s="47"/>
      <c r="E891" s="47"/>
      <c r="F891" s="47"/>
      <c r="G891" s="47"/>
      <c r="H891" s="47"/>
      <c r="I891" s="47"/>
      <c r="J891" s="47"/>
      <c r="K891" s="47"/>
      <c r="L891" s="47"/>
      <c r="M891" s="47"/>
      <c r="N891" s="47"/>
      <c r="O891" s="47"/>
      <c r="P891" s="47"/>
      <c r="Q891" s="47"/>
      <c r="R891" s="47"/>
      <c r="S891" s="47"/>
      <c r="T891" s="47"/>
      <c r="U891" s="47"/>
      <c r="V891" s="47"/>
      <c r="W891" s="47"/>
      <c r="X891" s="47"/>
      <c r="Y891" s="47"/>
      <c r="Z891" s="47"/>
      <c r="AA891" s="47"/>
      <c r="AB891" s="47"/>
      <c r="AC891" s="47"/>
      <c r="AD891" s="47"/>
      <c r="AE891" s="47"/>
      <c r="AF891" s="47"/>
      <c r="AG891" s="47"/>
      <c r="AH891" s="47"/>
      <c r="AI891" s="47"/>
    </row>
    <row r="892" spans="1:35">
      <c r="A892" s="47"/>
      <c r="B892" s="47"/>
      <c r="C892" s="47"/>
      <c r="D892" s="47"/>
      <c r="E892" s="47"/>
      <c r="F892" s="47"/>
      <c r="G892" s="47"/>
      <c r="H892" s="47"/>
      <c r="I892" s="47"/>
      <c r="J892" s="47"/>
      <c r="K892" s="47"/>
      <c r="L892" s="47"/>
      <c r="M892" s="47"/>
      <c r="N892" s="47"/>
      <c r="O892" s="47"/>
      <c r="P892" s="47"/>
      <c r="Q892" s="47"/>
      <c r="R892" s="47"/>
      <c r="S892" s="47"/>
      <c r="T892" s="47"/>
      <c r="U892" s="47"/>
      <c r="V892" s="47"/>
      <c r="W892" s="47"/>
      <c r="X892" s="47"/>
      <c r="Y892" s="47"/>
      <c r="Z892" s="47"/>
      <c r="AA892" s="47"/>
      <c r="AB892" s="47"/>
      <c r="AC892" s="47"/>
      <c r="AD892" s="47"/>
      <c r="AE892" s="47"/>
      <c r="AF892" s="47"/>
      <c r="AG892" s="47"/>
      <c r="AH892" s="47"/>
      <c r="AI892" s="47"/>
    </row>
    <row r="893" spans="1:35">
      <c r="A893" s="47"/>
      <c r="B893" s="47"/>
      <c r="C893" s="47"/>
      <c r="D893" s="47"/>
      <c r="E893" s="47"/>
      <c r="F893" s="47"/>
      <c r="G893" s="47"/>
      <c r="H893" s="47"/>
      <c r="I893" s="47"/>
      <c r="J893" s="47"/>
      <c r="K893" s="47"/>
      <c r="L893" s="47"/>
      <c r="M893" s="47"/>
      <c r="N893" s="47"/>
      <c r="O893" s="47"/>
      <c r="P893" s="47"/>
      <c r="Q893" s="47"/>
      <c r="R893" s="47"/>
      <c r="S893" s="47"/>
      <c r="T893" s="47"/>
      <c r="U893" s="47"/>
      <c r="V893" s="47"/>
      <c r="W893" s="47"/>
      <c r="X893" s="47"/>
      <c r="Y893" s="47"/>
      <c r="Z893" s="47"/>
      <c r="AA893" s="47"/>
      <c r="AB893" s="47"/>
      <c r="AC893" s="47"/>
      <c r="AD893" s="47"/>
      <c r="AE893" s="47"/>
      <c r="AF893" s="47"/>
      <c r="AG893" s="47"/>
      <c r="AH893" s="47"/>
      <c r="AI893" s="47"/>
    </row>
    <row r="894" spans="1:35">
      <c r="A894" s="47"/>
      <c r="B894" s="47"/>
      <c r="C894" s="47"/>
      <c r="D894" s="47"/>
      <c r="E894" s="47"/>
      <c r="F894" s="47"/>
      <c r="G894" s="47"/>
      <c r="H894" s="47"/>
      <c r="I894" s="47"/>
      <c r="J894" s="47"/>
      <c r="K894" s="47"/>
      <c r="L894" s="47"/>
      <c r="M894" s="47"/>
      <c r="N894" s="47"/>
      <c r="O894" s="47"/>
      <c r="P894" s="47"/>
      <c r="Q894" s="47"/>
      <c r="R894" s="47"/>
      <c r="S894" s="47"/>
      <c r="T894" s="47"/>
      <c r="U894" s="47"/>
      <c r="V894" s="47"/>
      <c r="W894" s="47"/>
      <c r="X894" s="47"/>
      <c r="Y894" s="47"/>
      <c r="Z894" s="47"/>
      <c r="AA894" s="47"/>
      <c r="AB894" s="47"/>
      <c r="AC894" s="47"/>
      <c r="AD894" s="47"/>
      <c r="AE894" s="47"/>
      <c r="AF894" s="47"/>
      <c r="AG894" s="47"/>
      <c r="AH894" s="47"/>
      <c r="AI894" s="47"/>
    </row>
    <row r="895" spans="1:35">
      <c r="A895" s="47"/>
      <c r="B895" s="47"/>
      <c r="C895" s="47"/>
      <c r="D895" s="47"/>
      <c r="E895" s="47"/>
      <c r="F895" s="47"/>
      <c r="G895" s="47"/>
      <c r="H895" s="47"/>
      <c r="I895" s="47"/>
      <c r="J895" s="47"/>
      <c r="K895" s="47"/>
      <c r="L895" s="47"/>
      <c r="M895" s="47"/>
      <c r="N895" s="47"/>
      <c r="O895" s="47"/>
      <c r="P895" s="47"/>
      <c r="Q895" s="47"/>
      <c r="R895" s="47"/>
      <c r="S895" s="47"/>
      <c r="T895" s="47"/>
      <c r="U895" s="47"/>
      <c r="V895" s="47"/>
      <c r="W895" s="47"/>
      <c r="X895" s="47"/>
      <c r="Y895" s="47"/>
      <c r="Z895" s="47"/>
      <c r="AA895" s="47"/>
      <c r="AB895" s="47"/>
      <c r="AC895" s="47"/>
      <c r="AD895" s="47"/>
      <c r="AE895" s="47"/>
      <c r="AF895" s="47"/>
      <c r="AG895" s="47"/>
      <c r="AH895" s="47"/>
      <c r="AI895" s="47"/>
    </row>
    <row r="896" spans="1:35">
      <c r="A896" s="47"/>
      <c r="B896" s="47"/>
      <c r="C896" s="47"/>
      <c r="D896" s="47"/>
      <c r="E896" s="47"/>
      <c r="F896" s="47"/>
      <c r="G896" s="47"/>
      <c r="H896" s="47"/>
      <c r="I896" s="47"/>
      <c r="J896" s="47"/>
      <c r="K896" s="47"/>
      <c r="L896" s="47"/>
      <c r="M896" s="47"/>
      <c r="N896" s="47"/>
      <c r="O896" s="47"/>
      <c r="P896" s="47"/>
      <c r="Q896" s="47"/>
      <c r="R896" s="47"/>
      <c r="S896" s="47"/>
      <c r="T896" s="47"/>
      <c r="U896" s="47"/>
      <c r="V896" s="47"/>
      <c r="W896" s="47"/>
      <c r="X896" s="47"/>
      <c r="Y896" s="47"/>
      <c r="Z896" s="47"/>
      <c r="AA896" s="47"/>
      <c r="AB896" s="47"/>
      <c r="AC896" s="47"/>
      <c r="AD896" s="47"/>
      <c r="AE896" s="47"/>
      <c r="AF896" s="47"/>
      <c r="AG896" s="47"/>
      <c r="AH896" s="47"/>
      <c r="AI896" s="47"/>
    </row>
    <row r="897" spans="1:35">
      <c r="A897" s="47"/>
      <c r="B897" s="47"/>
      <c r="C897" s="47"/>
      <c r="D897" s="47"/>
      <c r="E897" s="47"/>
      <c r="F897" s="47"/>
      <c r="G897" s="47"/>
      <c r="H897" s="47"/>
      <c r="I897" s="47"/>
      <c r="J897" s="47"/>
      <c r="K897" s="47"/>
      <c r="L897" s="47"/>
      <c r="M897" s="47"/>
      <c r="N897" s="47"/>
      <c r="O897" s="47"/>
      <c r="P897" s="47"/>
      <c r="Q897" s="47"/>
      <c r="R897" s="47"/>
      <c r="S897" s="47"/>
      <c r="T897" s="47"/>
      <c r="U897" s="47"/>
      <c r="V897" s="47"/>
      <c r="W897" s="47"/>
      <c r="X897" s="47"/>
      <c r="Y897" s="47"/>
      <c r="Z897" s="47"/>
      <c r="AA897" s="47"/>
      <c r="AB897" s="47"/>
      <c r="AC897" s="47"/>
      <c r="AD897" s="47"/>
      <c r="AE897" s="47"/>
      <c r="AF897" s="47"/>
      <c r="AG897" s="47"/>
      <c r="AH897" s="47"/>
      <c r="AI897" s="47"/>
    </row>
    <row r="898" spans="1:35">
      <c r="A898" s="47"/>
      <c r="B898" s="47"/>
      <c r="C898" s="47"/>
      <c r="D898" s="47"/>
      <c r="E898" s="47"/>
      <c r="F898" s="47"/>
      <c r="G898" s="47"/>
      <c r="H898" s="47"/>
      <c r="I898" s="47"/>
      <c r="J898" s="47"/>
      <c r="K898" s="47"/>
      <c r="L898" s="47"/>
      <c r="M898" s="47"/>
      <c r="N898" s="47"/>
      <c r="O898" s="47"/>
      <c r="P898" s="47"/>
      <c r="Q898" s="47"/>
      <c r="R898" s="47"/>
      <c r="S898" s="47"/>
      <c r="T898" s="47"/>
      <c r="U898" s="47"/>
      <c r="V898" s="47"/>
      <c r="W898" s="47"/>
      <c r="X898" s="47"/>
      <c r="Y898" s="47"/>
      <c r="Z898" s="47"/>
      <c r="AA898" s="47"/>
      <c r="AB898" s="47"/>
      <c r="AC898" s="47"/>
      <c r="AD898" s="47"/>
      <c r="AE898" s="47"/>
      <c r="AF898" s="47"/>
      <c r="AG898" s="47"/>
      <c r="AH898" s="47"/>
      <c r="AI898" s="47"/>
    </row>
    <row r="899" spans="1:35">
      <c r="A899" s="47"/>
      <c r="B899" s="47"/>
      <c r="C899" s="47"/>
      <c r="D899" s="47"/>
      <c r="E899" s="47"/>
      <c r="F899" s="47"/>
      <c r="G899" s="47"/>
      <c r="H899" s="47"/>
      <c r="I899" s="47"/>
      <c r="J899" s="47"/>
      <c r="K899" s="47"/>
      <c r="L899" s="47"/>
      <c r="M899" s="47"/>
      <c r="N899" s="47"/>
      <c r="O899" s="47"/>
      <c r="P899" s="47"/>
      <c r="Q899" s="47"/>
      <c r="R899" s="47"/>
      <c r="S899" s="47"/>
      <c r="T899" s="47"/>
      <c r="U899" s="47"/>
      <c r="V899" s="47"/>
      <c r="W899" s="47"/>
      <c r="X899" s="47"/>
      <c r="Y899" s="47"/>
      <c r="Z899" s="47"/>
      <c r="AA899" s="47"/>
      <c r="AB899" s="47"/>
      <c r="AC899" s="47"/>
      <c r="AD899" s="47"/>
      <c r="AE899" s="47"/>
      <c r="AF899" s="47"/>
      <c r="AG899" s="47"/>
      <c r="AH899" s="47"/>
      <c r="AI899" s="47"/>
    </row>
    <row r="900" spans="1:35">
      <c r="A900" s="47"/>
      <c r="B900" s="47"/>
      <c r="C900" s="47"/>
      <c r="D900" s="47"/>
      <c r="E900" s="47"/>
      <c r="F900" s="47"/>
      <c r="G900" s="47"/>
      <c r="H900" s="47"/>
      <c r="I900" s="47"/>
      <c r="J900" s="47"/>
      <c r="K900" s="47"/>
      <c r="L900" s="47"/>
      <c r="M900" s="47"/>
      <c r="N900" s="47"/>
      <c r="O900" s="47"/>
      <c r="P900" s="47"/>
      <c r="Q900" s="47"/>
      <c r="R900" s="47"/>
      <c r="S900" s="47"/>
      <c r="T900" s="47"/>
      <c r="U900" s="47"/>
      <c r="V900" s="47"/>
      <c r="W900" s="47"/>
      <c r="X900" s="47"/>
      <c r="Y900" s="47"/>
      <c r="Z900" s="47"/>
      <c r="AA900" s="47"/>
      <c r="AB900" s="47"/>
      <c r="AC900" s="47"/>
      <c r="AD900" s="47"/>
      <c r="AE900" s="47"/>
      <c r="AF900" s="47"/>
      <c r="AG900" s="47"/>
      <c r="AH900" s="47"/>
      <c r="AI900" s="47"/>
    </row>
    <row r="901" spans="1:35">
      <c r="A901" s="47"/>
      <c r="B901" s="47"/>
      <c r="C901" s="47"/>
      <c r="D901" s="47"/>
      <c r="E901" s="47"/>
      <c r="F901" s="47"/>
      <c r="G901" s="47"/>
      <c r="H901" s="47"/>
      <c r="I901" s="47"/>
      <c r="J901" s="47"/>
      <c r="K901" s="47"/>
      <c r="L901" s="47"/>
      <c r="M901" s="47"/>
      <c r="N901" s="47"/>
      <c r="O901" s="47"/>
      <c r="P901" s="47"/>
      <c r="Q901" s="47"/>
      <c r="R901" s="47"/>
      <c r="S901" s="47"/>
      <c r="T901" s="47"/>
      <c r="U901" s="47"/>
      <c r="V901" s="47"/>
      <c r="W901" s="47"/>
      <c r="X901" s="47"/>
      <c r="Y901" s="47"/>
      <c r="Z901" s="47"/>
      <c r="AA901" s="47"/>
      <c r="AB901" s="47"/>
      <c r="AC901" s="47"/>
      <c r="AD901" s="47"/>
      <c r="AE901" s="47"/>
      <c r="AF901" s="47"/>
      <c r="AG901" s="47"/>
      <c r="AH901" s="47"/>
      <c r="AI901" s="47"/>
    </row>
    <row r="902" spans="1:35">
      <c r="A902" s="47"/>
      <c r="B902" s="47"/>
      <c r="C902" s="47"/>
      <c r="D902" s="47"/>
      <c r="E902" s="47"/>
      <c r="F902" s="47"/>
      <c r="G902" s="47"/>
      <c r="H902" s="47"/>
      <c r="I902" s="47"/>
      <c r="J902" s="47"/>
      <c r="K902" s="47"/>
      <c r="L902" s="47"/>
      <c r="M902" s="47"/>
      <c r="N902" s="47"/>
      <c r="O902" s="47"/>
      <c r="P902" s="47"/>
      <c r="Q902" s="47"/>
      <c r="R902" s="47"/>
      <c r="S902" s="47"/>
      <c r="T902" s="47"/>
      <c r="U902" s="47"/>
      <c r="V902" s="47"/>
      <c r="W902" s="47"/>
      <c r="X902" s="47"/>
      <c r="Y902" s="47"/>
      <c r="Z902" s="47"/>
      <c r="AA902" s="47"/>
      <c r="AB902" s="47"/>
      <c r="AC902" s="47"/>
      <c r="AD902" s="47"/>
      <c r="AE902" s="47"/>
      <c r="AF902" s="47"/>
      <c r="AG902" s="47"/>
      <c r="AH902" s="47"/>
      <c r="AI902" s="47"/>
    </row>
    <row r="903" spans="1:35">
      <c r="A903" s="47"/>
      <c r="B903" s="47"/>
      <c r="C903" s="47"/>
      <c r="D903" s="47"/>
      <c r="E903" s="47"/>
      <c r="F903" s="47"/>
      <c r="G903" s="47"/>
      <c r="H903" s="47"/>
      <c r="I903" s="47"/>
      <c r="J903" s="47"/>
      <c r="K903" s="47"/>
      <c r="L903" s="47"/>
      <c r="M903" s="47"/>
      <c r="N903" s="47"/>
      <c r="O903" s="47"/>
      <c r="P903" s="47"/>
      <c r="Q903" s="47"/>
      <c r="R903" s="47"/>
      <c r="S903" s="47"/>
      <c r="T903" s="47"/>
      <c r="U903" s="47"/>
      <c r="V903" s="47"/>
      <c r="W903" s="47"/>
      <c r="X903" s="47"/>
      <c r="Y903" s="47"/>
      <c r="Z903" s="47"/>
      <c r="AA903" s="47"/>
      <c r="AB903" s="47"/>
      <c r="AC903" s="47"/>
      <c r="AD903" s="47"/>
      <c r="AE903" s="47"/>
      <c r="AF903" s="47"/>
      <c r="AG903" s="47"/>
      <c r="AH903" s="47"/>
      <c r="AI903" s="47"/>
    </row>
    <row r="904" spans="1:35">
      <c r="A904" s="47"/>
      <c r="B904" s="47"/>
      <c r="C904" s="47"/>
      <c r="D904" s="47"/>
      <c r="E904" s="47"/>
      <c r="F904" s="47"/>
      <c r="G904" s="47"/>
      <c r="H904" s="47"/>
      <c r="I904" s="47"/>
      <c r="J904" s="47"/>
      <c r="K904" s="47"/>
      <c r="L904" s="47"/>
      <c r="M904" s="47"/>
      <c r="N904" s="47"/>
      <c r="O904" s="47"/>
      <c r="P904" s="47"/>
      <c r="Q904" s="47"/>
      <c r="R904" s="47"/>
      <c r="S904" s="47"/>
      <c r="T904" s="47"/>
      <c r="U904" s="47"/>
      <c r="V904" s="47"/>
      <c r="W904" s="47"/>
      <c r="X904" s="47"/>
      <c r="Y904" s="47"/>
      <c r="Z904" s="47"/>
      <c r="AA904" s="47"/>
      <c r="AB904" s="47"/>
      <c r="AC904" s="47"/>
      <c r="AD904" s="47"/>
      <c r="AE904" s="47"/>
      <c r="AF904" s="47"/>
      <c r="AG904" s="47"/>
      <c r="AH904" s="47"/>
      <c r="AI904" s="47"/>
    </row>
    <row r="905" spans="1:35">
      <c r="A905" s="47"/>
      <c r="B905" s="47"/>
      <c r="C905" s="47"/>
      <c r="D905" s="47"/>
      <c r="E905" s="47"/>
      <c r="F905" s="47"/>
      <c r="G905" s="47"/>
      <c r="H905" s="47"/>
      <c r="I905" s="47"/>
      <c r="J905" s="47"/>
      <c r="K905" s="47"/>
      <c r="L905" s="47"/>
      <c r="M905" s="47"/>
      <c r="N905" s="47"/>
      <c r="O905" s="47"/>
      <c r="P905" s="47"/>
      <c r="Q905" s="47"/>
      <c r="R905" s="47"/>
      <c r="S905" s="47"/>
      <c r="T905" s="47"/>
      <c r="U905" s="47"/>
      <c r="V905" s="47"/>
      <c r="W905" s="47"/>
      <c r="X905" s="47"/>
      <c r="Y905" s="47"/>
      <c r="Z905" s="47"/>
      <c r="AA905" s="47"/>
      <c r="AB905" s="47"/>
      <c r="AC905" s="47"/>
      <c r="AD905" s="47"/>
      <c r="AE905" s="47"/>
      <c r="AF905" s="47"/>
      <c r="AG905" s="47"/>
      <c r="AH905" s="47"/>
      <c r="AI905" s="47"/>
    </row>
    <row r="906" spans="1:35">
      <c r="A906" s="47"/>
      <c r="B906" s="47"/>
      <c r="C906" s="47"/>
      <c r="D906" s="47"/>
      <c r="E906" s="47"/>
      <c r="F906" s="47"/>
      <c r="G906" s="47"/>
      <c r="H906" s="47"/>
      <c r="I906" s="47"/>
      <c r="J906" s="47"/>
      <c r="K906" s="47"/>
      <c r="L906" s="47"/>
      <c r="M906" s="47"/>
      <c r="N906" s="47"/>
      <c r="O906" s="47"/>
      <c r="P906" s="47"/>
      <c r="Q906" s="47"/>
      <c r="R906" s="47"/>
      <c r="S906" s="47"/>
      <c r="T906" s="47"/>
      <c r="U906" s="47"/>
      <c r="V906" s="47"/>
      <c r="W906" s="47"/>
      <c r="X906" s="47"/>
      <c r="Y906" s="47"/>
      <c r="Z906" s="47"/>
      <c r="AA906" s="47"/>
      <c r="AB906" s="47"/>
      <c r="AC906" s="47"/>
      <c r="AD906" s="47"/>
      <c r="AE906" s="47"/>
      <c r="AF906" s="47"/>
      <c r="AG906" s="47"/>
      <c r="AH906" s="47"/>
      <c r="AI906" s="47"/>
    </row>
    <row r="907" spans="1:35">
      <c r="A907" s="47"/>
      <c r="B907" s="47"/>
      <c r="C907" s="47"/>
      <c r="D907" s="47"/>
      <c r="E907" s="47"/>
      <c r="F907" s="47"/>
      <c r="G907" s="47"/>
      <c r="H907" s="47"/>
      <c r="I907" s="47"/>
      <c r="J907" s="47"/>
      <c r="K907" s="47"/>
      <c r="L907" s="47"/>
      <c r="M907" s="47"/>
      <c r="N907" s="47"/>
      <c r="O907" s="47"/>
      <c r="P907" s="47"/>
      <c r="Q907" s="47"/>
      <c r="R907" s="47"/>
      <c r="S907" s="47"/>
      <c r="T907" s="47"/>
      <c r="U907" s="47"/>
      <c r="V907" s="47"/>
      <c r="W907" s="47"/>
      <c r="X907" s="47"/>
      <c r="Y907" s="47"/>
      <c r="Z907" s="47"/>
      <c r="AA907" s="47"/>
      <c r="AB907" s="47"/>
      <c r="AC907" s="47"/>
      <c r="AD907" s="47"/>
      <c r="AE907" s="47"/>
      <c r="AF907" s="47"/>
      <c r="AG907" s="47"/>
      <c r="AH907" s="47"/>
      <c r="AI907" s="47"/>
    </row>
    <row r="908" spans="1:35">
      <c r="A908" s="47"/>
      <c r="B908" s="47"/>
      <c r="C908" s="47"/>
      <c r="D908" s="47"/>
      <c r="E908" s="47"/>
      <c r="F908" s="47"/>
      <c r="G908" s="47"/>
      <c r="H908" s="47"/>
      <c r="I908" s="47"/>
      <c r="J908" s="47"/>
      <c r="K908" s="47"/>
      <c r="L908" s="47"/>
      <c r="M908" s="47"/>
      <c r="N908" s="47"/>
      <c r="O908" s="47"/>
      <c r="P908" s="47"/>
      <c r="Q908" s="47"/>
      <c r="R908" s="47"/>
      <c r="S908" s="47"/>
      <c r="T908" s="47"/>
      <c r="U908" s="47"/>
      <c r="V908" s="47"/>
      <c r="W908" s="47"/>
      <c r="X908" s="47"/>
      <c r="Y908" s="47"/>
      <c r="Z908" s="47"/>
      <c r="AA908" s="47"/>
      <c r="AB908" s="47"/>
      <c r="AC908" s="47"/>
      <c r="AD908" s="47"/>
      <c r="AE908" s="47"/>
      <c r="AF908" s="47"/>
      <c r="AG908" s="47"/>
      <c r="AH908" s="47"/>
      <c r="AI908" s="47"/>
    </row>
    <row r="909" spans="1:35">
      <c r="A909" s="47"/>
      <c r="B909" s="47"/>
      <c r="C909" s="47"/>
      <c r="D909" s="47"/>
      <c r="E909" s="47"/>
      <c r="F909" s="47"/>
      <c r="G909" s="47"/>
      <c r="H909" s="47"/>
      <c r="I909" s="47"/>
      <c r="J909" s="47"/>
      <c r="K909" s="47"/>
      <c r="L909" s="47"/>
      <c r="M909" s="47"/>
      <c r="N909" s="47"/>
      <c r="O909" s="47"/>
      <c r="P909" s="47"/>
      <c r="Q909" s="47"/>
      <c r="R909" s="47"/>
      <c r="S909" s="47"/>
      <c r="T909" s="47"/>
      <c r="U909" s="47"/>
      <c r="V909" s="47"/>
      <c r="W909" s="47"/>
      <c r="X909" s="47"/>
      <c r="Y909" s="47"/>
      <c r="Z909" s="47"/>
      <c r="AA909" s="47"/>
      <c r="AB909" s="47"/>
      <c r="AC909" s="47"/>
      <c r="AD909" s="47"/>
      <c r="AE909" s="47"/>
      <c r="AF909" s="47"/>
      <c r="AG909" s="47"/>
      <c r="AH909" s="47"/>
      <c r="AI909" s="47"/>
    </row>
    <row r="910" spans="1:35">
      <c r="A910" s="47"/>
      <c r="B910" s="47"/>
      <c r="C910" s="47"/>
      <c r="D910" s="47"/>
      <c r="E910" s="47"/>
      <c r="F910" s="47"/>
      <c r="G910" s="47"/>
      <c r="H910" s="47"/>
      <c r="I910" s="47"/>
      <c r="J910" s="47"/>
      <c r="K910" s="47"/>
      <c r="L910" s="47"/>
      <c r="M910" s="47"/>
      <c r="N910" s="47"/>
      <c r="O910" s="47"/>
      <c r="P910" s="47"/>
      <c r="Q910" s="47"/>
      <c r="R910" s="47"/>
      <c r="S910" s="47"/>
      <c r="T910" s="47"/>
      <c r="U910" s="47"/>
      <c r="V910" s="47"/>
      <c r="W910" s="47"/>
      <c r="X910" s="47"/>
      <c r="Y910" s="47"/>
      <c r="Z910" s="47"/>
      <c r="AA910" s="47"/>
      <c r="AB910" s="47"/>
      <c r="AC910" s="47"/>
      <c r="AD910" s="47"/>
      <c r="AE910" s="47"/>
      <c r="AF910" s="47"/>
      <c r="AG910" s="47"/>
      <c r="AH910" s="47"/>
      <c r="AI910" s="47"/>
    </row>
    <row r="911" spans="1:35">
      <c r="A911" s="47"/>
      <c r="B911" s="47"/>
      <c r="C911" s="47"/>
      <c r="D911" s="47"/>
      <c r="E911" s="47"/>
      <c r="F911" s="47"/>
      <c r="G911" s="47"/>
      <c r="H911" s="47"/>
      <c r="I911" s="47"/>
      <c r="J911" s="47"/>
      <c r="K911" s="47"/>
      <c r="L911" s="47"/>
      <c r="M911" s="47"/>
      <c r="N911" s="47"/>
      <c r="O911" s="47"/>
      <c r="P911" s="47"/>
      <c r="Q911" s="47"/>
      <c r="R911" s="47"/>
      <c r="S911" s="47"/>
      <c r="T911" s="47"/>
      <c r="U911" s="47"/>
      <c r="V911" s="47"/>
      <c r="W911" s="47"/>
      <c r="X911" s="47"/>
      <c r="Y911" s="47"/>
      <c r="Z911" s="47"/>
      <c r="AA911" s="47"/>
      <c r="AB911" s="47"/>
      <c r="AC911" s="47"/>
      <c r="AD911" s="47"/>
      <c r="AE911" s="47"/>
      <c r="AF911" s="47"/>
      <c r="AG911" s="47"/>
      <c r="AH911" s="47"/>
      <c r="AI911" s="47"/>
    </row>
    <row r="912" spans="1:35">
      <c r="A912" s="47"/>
      <c r="B912" s="47"/>
      <c r="C912" s="47"/>
      <c r="D912" s="47"/>
      <c r="E912" s="47"/>
      <c r="F912" s="47"/>
      <c r="G912" s="47"/>
      <c r="H912" s="47"/>
      <c r="I912" s="47"/>
      <c r="J912" s="47"/>
      <c r="K912" s="47"/>
      <c r="L912" s="47"/>
      <c r="M912" s="47"/>
      <c r="N912" s="47"/>
      <c r="O912" s="47"/>
      <c r="P912" s="47"/>
      <c r="Q912" s="47"/>
      <c r="R912" s="47"/>
      <c r="S912" s="47"/>
      <c r="T912" s="47"/>
      <c r="U912" s="47"/>
      <c r="V912" s="47"/>
      <c r="W912" s="47"/>
      <c r="X912" s="47"/>
      <c r="Y912" s="47"/>
      <c r="Z912" s="47"/>
      <c r="AA912" s="47"/>
      <c r="AB912" s="47"/>
      <c r="AC912" s="47"/>
      <c r="AD912" s="47"/>
      <c r="AE912" s="47"/>
      <c r="AF912" s="47"/>
      <c r="AG912" s="47"/>
      <c r="AH912" s="47"/>
      <c r="AI912" s="47"/>
    </row>
    <row r="913" spans="1:35">
      <c r="A913" s="47"/>
      <c r="B913" s="47"/>
      <c r="C913" s="47"/>
      <c r="D913" s="47"/>
      <c r="E913" s="47"/>
      <c r="F913" s="47"/>
      <c r="G913" s="47"/>
      <c r="H913" s="47"/>
      <c r="I913" s="47"/>
      <c r="J913" s="47"/>
      <c r="K913" s="47"/>
      <c r="L913" s="47"/>
      <c r="M913" s="47"/>
      <c r="N913" s="47"/>
      <c r="O913" s="47"/>
      <c r="P913" s="47"/>
      <c r="Q913" s="47"/>
      <c r="R913" s="47"/>
      <c r="S913" s="47"/>
      <c r="T913" s="47"/>
      <c r="U913" s="47"/>
      <c r="V913" s="47"/>
      <c r="W913" s="47"/>
      <c r="X913" s="47"/>
      <c r="Y913" s="47"/>
      <c r="Z913" s="47"/>
      <c r="AA913" s="47"/>
      <c r="AB913" s="47"/>
      <c r="AC913" s="47"/>
      <c r="AD913" s="47"/>
      <c r="AE913" s="47"/>
      <c r="AF913" s="47"/>
      <c r="AG913" s="47"/>
      <c r="AH913" s="47"/>
      <c r="AI913" s="47"/>
    </row>
    <row r="914" spans="1:35">
      <c r="A914" s="47"/>
      <c r="B914" s="47"/>
      <c r="C914" s="47"/>
      <c r="D914" s="47"/>
      <c r="E914" s="47"/>
      <c r="F914" s="47"/>
      <c r="G914" s="47"/>
      <c r="H914" s="47"/>
      <c r="I914" s="47"/>
      <c r="J914" s="47"/>
      <c r="K914" s="47"/>
      <c r="L914" s="47"/>
      <c r="M914" s="47"/>
      <c r="N914" s="47"/>
      <c r="O914" s="47"/>
      <c r="P914" s="47"/>
      <c r="Q914" s="47"/>
      <c r="R914" s="47"/>
      <c r="S914" s="47"/>
      <c r="T914" s="47"/>
      <c r="U914" s="47"/>
      <c r="V914" s="47"/>
      <c r="W914" s="47"/>
      <c r="X914" s="47"/>
      <c r="Y914" s="47"/>
      <c r="Z914" s="47"/>
      <c r="AA914" s="47"/>
      <c r="AB914" s="47"/>
      <c r="AC914" s="47"/>
      <c r="AD914" s="47"/>
      <c r="AE914" s="47"/>
      <c r="AF914" s="47"/>
      <c r="AG914" s="47"/>
      <c r="AH914" s="47"/>
      <c r="AI914" s="47"/>
    </row>
    <row r="915" spans="1:35">
      <c r="A915" s="47"/>
      <c r="B915" s="47"/>
      <c r="C915" s="47"/>
      <c r="D915" s="47"/>
      <c r="E915" s="47"/>
      <c r="F915" s="47"/>
      <c r="G915" s="47"/>
      <c r="H915" s="47"/>
      <c r="I915" s="47"/>
      <c r="J915" s="47"/>
      <c r="K915" s="47"/>
      <c r="L915" s="47"/>
      <c r="M915" s="47"/>
      <c r="N915" s="47"/>
      <c r="O915" s="47"/>
      <c r="P915" s="47"/>
      <c r="Q915" s="47"/>
      <c r="R915" s="47"/>
      <c r="S915" s="47"/>
      <c r="T915" s="47"/>
      <c r="U915" s="47"/>
      <c r="V915" s="47"/>
      <c r="W915" s="47"/>
      <c r="X915" s="47"/>
      <c r="Y915" s="47"/>
      <c r="Z915" s="47"/>
      <c r="AA915" s="47"/>
      <c r="AB915" s="47"/>
      <c r="AC915" s="47"/>
      <c r="AD915" s="47"/>
      <c r="AE915" s="47"/>
      <c r="AF915" s="47"/>
      <c r="AG915" s="47"/>
      <c r="AH915" s="47"/>
      <c r="AI915" s="47"/>
    </row>
    <row r="916" spans="1:35">
      <c r="A916" s="47"/>
      <c r="B916" s="47"/>
      <c r="C916" s="47"/>
      <c r="D916" s="47"/>
      <c r="E916" s="47"/>
      <c r="F916" s="47"/>
      <c r="G916" s="47"/>
      <c r="H916" s="47"/>
      <c r="I916" s="47"/>
      <c r="J916" s="47"/>
      <c r="K916" s="47"/>
      <c r="L916" s="47"/>
      <c r="M916" s="47"/>
      <c r="N916" s="47"/>
      <c r="O916" s="47"/>
      <c r="P916" s="47"/>
      <c r="Q916" s="47"/>
      <c r="R916" s="47"/>
      <c r="S916" s="47"/>
      <c r="T916" s="47"/>
      <c r="U916" s="47"/>
      <c r="V916" s="47"/>
      <c r="W916" s="47"/>
      <c r="X916" s="47"/>
      <c r="Y916" s="47"/>
      <c r="Z916" s="47"/>
      <c r="AA916" s="47"/>
      <c r="AB916" s="47"/>
      <c r="AC916" s="47"/>
      <c r="AD916" s="47"/>
      <c r="AE916" s="47"/>
      <c r="AF916" s="47"/>
      <c r="AG916" s="47"/>
      <c r="AH916" s="47"/>
      <c r="AI916" s="47"/>
    </row>
    <row r="917" spans="1:35">
      <c r="A917" s="47"/>
      <c r="B917" s="47"/>
      <c r="C917" s="47"/>
      <c r="D917" s="47"/>
      <c r="E917" s="47"/>
      <c r="F917" s="47"/>
      <c r="G917" s="47"/>
      <c r="H917" s="47"/>
      <c r="I917" s="47"/>
      <c r="J917" s="47"/>
      <c r="K917" s="47"/>
      <c r="L917" s="47"/>
      <c r="M917" s="47"/>
      <c r="N917" s="47"/>
      <c r="O917" s="47"/>
      <c r="P917" s="47"/>
      <c r="Q917" s="47"/>
      <c r="R917" s="47"/>
      <c r="S917" s="47"/>
      <c r="T917" s="47"/>
      <c r="U917" s="47"/>
      <c r="V917" s="47"/>
      <c r="W917" s="47"/>
      <c r="X917" s="47"/>
      <c r="Y917" s="47"/>
      <c r="Z917" s="47"/>
      <c r="AA917" s="47"/>
      <c r="AB917" s="47"/>
      <c r="AC917" s="47"/>
      <c r="AD917" s="47"/>
      <c r="AE917" s="47"/>
      <c r="AF917" s="47"/>
      <c r="AG917" s="47"/>
      <c r="AH917" s="47"/>
      <c r="AI917" s="47"/>
    </row>
    <row r="918" spans="1:35">
      <c r="A918" s="47"/>
      <c r="B918" s="47"/>
      <c r="C918" s="47"/>
      <c r="D918" s="47"/>
      <c r="E918" s="47"/>
      <c r="F918" s="47"/>
      <c r="G918" s="47"/>
      <c r="H918" s="47"/>
      <c r="I918" s="47"/>
      <c r="J918" s="47"/>
      <c r="K918" s="47"/>
      <c r="L918" s="47"/>
      <c r="M918" s="47"/>
      <c r="N918" s="47"/>
      <c r="O918" s="47"/>
      <c r="P918" s="47"/>
      <c r="Q918" s="47"/>
      <c r="R918" s="47"/>
      <c r="S918" s="47"/>
      <c r="T918" s="47"/>
      <c r="U918" s="47"/>
      <c r="V918" s="47"/>
      <c r="W918" s="47"/>
      <c r="X918" s="47"/>
      <c r="Y918" s="47"/>
      <c r="Z918" s="47"/>
      <c r="AA918" s="47"/>
      <c r="AB918" s="47"/>
      <c r="AC918" s="47"/>
      <c r="AD918" s="47"/>
      <c r="AE918" s="47"/>
      <c r="AF918" s="47"/>
      <c r="AG918" s="47"/>
      <c r="AH918" s="47"/>
      <c r="AI918" s="47"/>
    </row>
    <row r="919" spans="1:35">
      <c r="A919" s="47"/>
      <c r="B919" s="47"/>
      <c r="C919" s="47"/>
      <c r="D919" s="47"/>
      <c r="E919" s="47"/>
      <c r="F919" s="47"/>
      <c r="G919" s="47"/>
      <c r="H919" s="47"/>
      <c r="I919" s="47"/>
      <c r="J919" s="47"/>
      <c r="K919" s="47"/>
      <c r="L919" s="47"/>
      <c r="M919" s="47"/>
      <c r="N919" s="47"/>
      <c r="O919" s="47"/>
      <c r="P919" s="47"/>
      <c r="Q919" s="47"/>
      <c r="R919" s="47"/>
      <c r="S919" s="47"/>
      <c r="T919" s="47"/>
      <c r="U919" s="47"/>
      <c r="V919" s="47"/>
      <c r="W919" s="47"/>
      <c r="X919" s="47"/>
      <c r="Y919" s="47"/>
      <c r="Z919" s="47"/>
      <c r="AA919" s="47"/>
      <c r="AB919" s="47"/>
      <c r="AC919" s="47"/>
      <c r="AD919" s="47"/>
      <c r="AE919" s="47"/>
      <c r="AF919" s="47"/>
      <c r="AG919" s="47"/>
      <c r="AH919" s="47"/>
      <c r="AI919" s="47"/>
    </row>
    <row r="920" spans="1:35">
      <c r="A920" s="47"/>
      <c r="B920" s="47"/>
      <c r="C920" s="47"/>
      <c r="D920" s="47"/>
      <c r="E920" s="47"/>
      <c r="F920" s="47"/>
      <c r="G920" s="47"/>
      <c r="H920" s="47"/>
      <c r="I920" s="47"/>
      <c r="J920" s="47"/>
      <c r="K920" s="47"/>
      <c r="L920" s="47"/>
      <c r="M920" s="47"/>
      <c r="N920" s="47"/>
      <c r="O920" s="47"/>
      <c r="P920" s="47"/>
      <c r="Q920" s="47"/>
      <c r="R920" s="47"/>
      <c r="S920" s="47"/>
      <c r="T920" s="47"/>
      <c r="U920" s="47"/>
      <c r="V920" s="47"/>
      <c r="W920" s="47"/>
      <c r="X920" s="47"/>
      <c r="Y920" s="47"/>
      <c r="Z920" s="47"/>
      <c r="AA920" s="47"/>
      <c r="AB920" s="47"/>
      <c r="AC920" s="47"/>
      <c r="AD920" s="47"/>
      <c r="AE920" s="47"/>
      <c r="AF920" s="47"/>
      <c r="AG920" s="47"/>
      <c r="AH920" s="47"/>
      <c r="AI920" s="47"/>
    </row>
    <row r="921" spans="1:35">
      <c r="A921" s="47"/>
      <c r="B921" s="47"/>
      <c r="C921" s="47"/>
      <c r="D921" s="47"/>
      <c r="E921" s="47"/>
      <c r="F921" s="47"/>
      <c r="G921" s="47"/>
      <c r="H921" s="47"/>
      <c r="I921" s="47"/>
      <c r="J921" s="47"/>
      <c r="K921" s="47"/>
      <c r="L921" s="47"/>
      <c r="M921" s="47"/>
      <c r="N921" s="47"/>
      <c r="O921" s="47"/>
      <c r="P921" s="47"/>
      <c r="Q921" s="47"/>
      <c r="R921" s="47"/>
      <c r="S921" s="47"/>
      <c r="T921" s="47"/>
      <c r="U921" s="47"/>
      <c r="V921" s="47"/>
      <c r="W921" s="47"/>
      <c r="X921" s="47"/>
      <c r="Y921" s="47"/>
      <c r="Z921" s="47"/>
      <c r="AA921" s="47"/>
      <c r="AB921" s="47"/>
      <c r="AC921" s="47"/>
      <c r="AD921" s="47"/>
      <c r="AE921" s="47"/>
      <c r="AF921" s="47"/>
      <c r="AG921" s="47"/>
      <c r="AH921" s="47"/>
      <c r="AI921" s="47"/>
    </row>
    <row r="922" spans="1:35">
      <c r="A922" s="47"/>
      <c r="B922" s="47"/>
      <c r="C922" s="47"/>
      <c r="D922" s="47"/>
      <c r="E922" s="47"/>
      <c r="F922" s="47"/>
      <c r="G922" s="47"/>
      <c r="H922" s="47"/>
      <c r="I922" s="47"/>
      <c r="J922" s="47"/>
      <c r="K922" s="47"/>
      <c r="L922" s="47"/>
      <c r="M922" s="47"/>
      <c r="N922" s="47"/>
      <c r="O922" s="47"/>
      <c r="P922" s="47"/>
      <c r="Q922" s="47"/>
      <c r="R922" s="47"/>
      <c r="S922" s="47"/>
      <c r="T922" s="47"/>
      <c r="U922" s="47"/>
      <c r="V922" s="47"/>
      <c r="W922" s="47"/>
      <c r="X922" s="47"/>
      <c r="Y922" s="47"/>
      <c r="Z922" s="47"/>
      <c r="AA922" s="47"/>
      <c r="AB922" s="47"/>
      <c r="AC922" s="47"/>
      <c r="AD922" s="47"/>
      <c r="AE922" s="47"/>
      <c r="AF922" s="47"/>
      <c r="AG922" s="47"/>
      <c r="AH922" s="47"/>
      <c r="AI922" s="47"/>
    </row>
    <row r="923" spans="1:35">
      <c r="A923" s="47"/>
      <c r="B923" s="47"/>
      <c r="C923" s="47"/>
      <c r="D923" s="47"/>
      <c r="E923" s="47"/>
      <c r="F923" s="47"/>
      <c r="G923" s="47"/>
      <c r="H923" s="47"/>
      <c r="I923" s="47"/>
      <c r="J923" s="47"/>
      <c r="K923" s="47"/>
      <c r="L923" s="47"/>
      <c r="M923" s="47"/>
      <c r="N923" s="47"/>
      <c r="O923" s="47"/>
      <c r="P923" s="47"/>
      <c r="Q923" s="47"/>
      <c r="R923" s="47"/>
      <c r="S923" s="47"/>
      <c r="T923" s="47"/>
      <c r="U923" s="47"/>
      <c r="V923" s="47"/>
      <c r="W923" s="47"/>
      <c r="X923" s="47"/>
      <c r="Y923" s="47"/>
      <c r="Z923" s="47"/>
      <c r="AA923" s="47"/>
      <c r="AB923" s="47"/>
      <c r="AC923" s="47"/>
      <c r="AD923" s="47"/>
      <c r="AE923" s="47"/>
      <c r="AF923" s="47"/>
      <c r="AG923" s="47"/>
      <c r="AH923" s="47"/>
      <c r="AI923" s="47"/>
    </row>
    <row r="924" spans="1:35">
      <c r="A924" s="47"/>
      <c r="B924" s="47"/>
      <c r="C924" s="47"/>
      <c r="D924" s="47"/>
      <c r="E924" s="47"/>
      <c r="F924" s="47"/>
      <c r="G924" s="47"/>
      <c r="H924" s="47"/>
      <c r="I924" s="47"/>
      <c r="J924" s="47"/>
      <c r="K924" s="47"/>
      <c r="L924" s="47"/>
      <c r="M924" s="47"/>
      <c r="N924" s="47"/>
      <c r="O924" s="47"/>
      <c r="P924" s="47"/>
      <c r="Q924" s="47"/>
      <c r="R924" s="47"/>
      <c r="S924" s="47"/>
      <c r="T924" s="47"/>
      <c r="U924" s="47"/>
      <c r="V924" s="47"/>
      <c r="W924" s="47"/>
      <c r="X924" s="47"/>
      <c r="Y924" s="47"/>
      <c r="Z924" s="47"/>
      <c r="AA924" s="47"/>
      <c r="AB924" s="47"/>
      <c r="AC924" s="47"/>
      <c r="AD924" s="47"/>
      <c r="AE924" s="47"/>
      <c r="AF924" s="47"/>
      <c r="AG924" s="47"/>
      <c r="AH924" s="47"/>
      <c r="AI924" s="47"/>
    </row>
    <row r="925" spans="1:35">
      <c r="A925" s="47"/>
      <c r="B925" s="47"/>
      <c r="C925" s="47"/>
      <c r="D925" s="47"/>
      <c r="E925" s="47"/>
      <c r="F925" s="47"/>
      <c r="G925" s="47"/>
      <c r="H925" s="47"/>
      <c r="I925" s="47"/>
      <c r="J925" s="47"/>
      <c r="K925" s="47"/>
      <c r="L925" s="47"/>
      <c r="M925" s="47"/>
      <c r="N925" s="47"/>
      <c r="O925" s="47"/>
      <c r="P925" s="47"/>
      <c r="Q925" s="47"/>
      <c r="R925" s="47"/>
      <c r="S925" s="47"/>
      <c r="T925" s="47"/>
      <c r="U925" s="47"/>
      <c r="V925" s="47"/>
      <c r="W925" s="47"/>
      <c r="X925" s="47"/>
      <c r="Y925" s="47"/>
      <c r="Z925" s="47"/>
      <c r="AA925" s="47"/>
      <c r="AB925" s="47"/>
      <c r="AC925" s="47"/>
      <c r="AD925" s="47"/>
      <c r="AE925" s="47"/>
      <c r="AF925" s="47"/>
      <c r="AG925" s="47"/>
      <c r="AH925" s="47"/>
      <c r="AI925" s="47"/>
    </row>
    <row r="926" spans="1:35">
      <c r="A926" s="47"/>
      <c r="B926" s="47"/>
      <c r="C926" s="47"/>
      <c r="D926" s="47"/>
      <c r="E926" s="47"/>
      <c r="F926" s="47"/>
      <c r="G926" s="47"/>
      <c r="H926" s="47"/>
      <c r="I926" s="47"/>
      <c r="J926" s="47"/>
      <c r="K926" s="47"/>
      <c r="L926" s="47"/>
      <c r="M926" s="47"/>
      <c r="N926" s="47"/>
      <c r="O926" s="47"/>
      <c r="P926" s="47"/>
      <c r="Q926" s="47"/>
      <c r="R926" s="47"/>
      <c r="S926" s="47"/>
      <c r="T926" s="47"/>
      <c r="U926" s="47"/>
      <c r="V926" s="47"/>
      <c r="W926" s="47"/>
      <c r="X926" s="47"/>
      <c r="Y926" s="47"/>
      <c r="Z926" s="47"/>
      <c r="AA926" s="47"/>
      <c r="AB926" s="47"/>
      <c r="AC926" s="47"/>
      <c r="AD926" s="47"/>
      <c r="AE926" s="47"/>
      <c r="AF926" s="47"/>
      <c r="AG926" s="47"/>
      <c r="AH926" s="47"/>
      <c r="AI926" s="47"/>
    </row>
    <row r="927" spans="1:35">
      <c r="A927" s="47"/>
      <c r="B927" s="47"/>
      <c r="C927" s="47"/>
      <c r="D927" s="47"/>
      <c r="E927" s="47"/>
      <c r="F927" s="47"/>
      <c r="G927" s="47"/>
      <c r="H927" s="47"/>
      <c r="I927" s="47"/>
      <c r="J927" s="47"/>
      <c r="K927" s="47"/>
      <c r="L927" s="47"/>
      <c r="M927" s="47"/>
      <c r="N927" s="47"/>
      <c r="O927" s="47"/>
      <c r="P927" s="47"/>
      <c r="Q927" s="47"/>
      <c r="R927" s="47"/>
      <c r="S927" s="47"/>
      <c r="T927" s="47"/>
      <c r="U927" s="47"/>
      <c r="V927" s="47"/>
      <c r="W927" s="47"/>
      <c r="X927" s="47"/>
      <c r="Y927" s="47"/>
      <c r="Z927" s="47"/>
      <c r="AA927" s="47"/>
      <c r="AB927" s="47"/>
      <c r="AC927" s="47"/>
      <c r="AD927" s="47"/>
      <c r="AE927" s="47"/>
      <c r="AF927" s="47"/>
      <c r="AG927" s="47"/>
      <c r="AH927" s="47"/>
      <c r="AI927" s="47"/>
    </row>
    <row r="928" spans="1:35">
      <c r="A928" s="47"/>
      <c r="B928" s="47"/>
      <c r="C928" s="47"/>
      <c r="D928" s="47"/>
      <c r="E928" s="47"/>
      <c r="F928" s="47"/>
      <c r="G928" s="47"/>
      <c r="H928" s="47"/>
      <c r="I928" s="47"/>
      <c r="J928" s="47"/>
      <c r="K928" s="47"/>
      <c r="L928" s="47"/>
      <c r="M928" s="47"/>
      <c r="N928" s="47"/>
      <c r="O928" s="47"/>
      <c r="P928" s="47"/>
      <c r="Q928" s="47"/>
      <c r="R928" s="47"/>
      <c r="S928" s="47"/>
      <c r="T928" s="47"/>
      <c r="U928" s="47"/>
      <c r="V928" s="47"/>
      <c r="W928" s="47"/>
      <c r="X928" s="47"/>
      <c r="Y928" s="47"/>
      <c r="Z928" s="47"/>
      <c r="AA928" s="47"/>
      <c r="AB928" s="47"/>
      <c r="AC928" s="47"/>
      <c r="AD928" s="47"/>
      <c r="AE928" s="47"/>
      <c r="AF928" s="47"/>
      <c r="AG928" s="47"/>
      <c r="AH928" s="47"/>
      <c r="AI928" s="47"/>
    </row>
    <row r="929" spans="1:35">
      <c r="A929" s="47"/>
      <c r="B929" s="47"/>
      <c r="C929" s="47"/>
      <c r="D929" s="47"/>
      <c r="E929" s="47"/>
      <c r="F929" s="47"/>
      <c r="G929" s="47"/>
      <c r="H929" s="47"/>
      <c r="I929" s="47"/>
      <c r="J929" s="47"/>
      <c r="K929" s="47"/>
      <c r="L929" s="47"/>
      <c r="M929" s="47"/>
      <c r="N929" s="47"/>
      <c r="O929" s="47"/>
      <c r="P929" s="47"/>
      <c r="Q929" s="47"/>
      <c r="R929" s="47"/>
      <c r="S929" s="47"/>
      <c r="T929" s="47"/>
      <c r="U929" s="47"/>
      <c r="V929" s="47"/>
      <c r="W929" s="47"/>
      <c r="X929" s="47"/>
      <c r="Y929" s="47"/>
      <c r="Z929" s="47"/>
      <c r="AA929" s="47"/>
      <c r="AB929" s="47"/>
      <c r="AC929" s="47"/>
      <c r="AD929" s="47"/>
      <c r="AE929" s="47"/>
      <c r="AF929" s="47"/>
      <c r="AG929" s="47"/>
      <c r="AH929" s="47"/>
      <c r="AI929" s="47"/>
    </row>
    <row r="930" spans="1:35">
      <c r="A930" s="47"/>
      <c r="B930" s="47"/>
      <c r="C930" s="47"/>
      <c r="D930" s="47"/>
      <c r="E930" s="47"/>
      <c r="F930" s="47"/>
      <c r="G930" s="47"/>
      <c r="H930" s="47"/>
      <c r="I930" s="47"/>
      <c r="J930" s="47"/>
      <c r="K930" s="47"/>
      <c r="L930" s="47"/>
      <c r="M930" s="47"/>
      <c r="N930" s="47"/>
      <c r="O930" s="47"/>
      <c r="P930" s="47"/>
      <c r="Q930" s="47"/>
      <c r="R930" s="47"/>
      <c r="S930" s="47"/>
      <c r="T930" s="47"/>
      <c r="U930" s="47"/>
      <c r="V930" s="47"/>
      <c r="W930" s="47"/>
      <c r="X930" s="47"/>
      <c r="Y930" s="47"/>
      <c r="Z930" s="47"/>
      <c r="AA930" s="47"/>
      <c r="AB930" s="47"/>
      <c r="AC930" s="47"/>
      <c r="AD930" s="47"/>
      <c r="AE930" s="47"/>
      <c r="AF930" s="47"/>
      <c r="AG930" s="47"/>
      <c r="AH930" s="47"/>
      <c r="AI930" s="47"/>
    </row>
    <row r="931" spans="1:35">
      <c r="A931" s="47"/>
      <c r="B931" s="47"/>
      <c r="C931" s="47"/>
      <c r="D931" s="47"/>
      <c r="E931" s="47"/>
      <c r="F931" s="47"/>
      <c r="G931" s="47"/>
      <c r="H931" s="47"/>
      <c r="I931" s="47"/>
      <c r="J931" s="47"/>
      <c r="K931" s="47"/>
      <c r="L931" s="47"/>
      <c r="M931" s="47"/>
      <c r="N931" s="47"/>
      <c r="O931" s="47"/>
      <c r="P931" s="47"/>
      <c r="Q931" s="47"/>
      <c r="R931" s="47"/>
      <c r="S931" s="47"/>
      <c r="T931" s="47"/>
      <c r="U931" s="47"/>
      <c r="V931" s="47"/>
      <c r="W931" s="47"/>
      <c r="X931" s="47"/>
      <c r="Y931" s="47"/>
      <c r="Z931" s="47"/>
      <c r="AA931" s="47"/>
      <c r="AB931" s="47"/>
      <c r="AC931" s="47"/>
      <c r="AD931" s="47"/>
      <c r="AE931" s="47"/>
      <c r="AF931" s="47"/>
      <c r="AG931" s="47"/>
      <c r="AH931" s="47"/>
      <c r="AI931" s="47"/>
    </row>
    <row r="932" spans="1:35">
      <c r="A932" s="47"/>
      <c r="B932" s="47"/>
      <c r="C932" s="47"/>
      <c r="D932" s="47"/>
      <c r="E932" s="47"/>
      <c r="F932" s="47"/>
      <c r="G932" s="47"/>
      <c r="H932" s="47"/>
      <c r="I932" s="47"/>
      <c r="J932" s="47"/>
      <c r="K932" s="47"/>
      <c r="L932" s="47"/>
      <c r="M932" s="47"/>
      <c r="N932" s="47"/>
      <c r="O932" s="47"/>
      <c r="P932" s="47"/>
      <c r="Q932" s="47"/>
      <c r="R932" s="47"/>
      <c r="S932" s="47"/>
      <c r="T932" s="47"/>
      <c r="U932" s="47"/>
      <c r="V932" s="47"/>
      <c r="W932" s="47"/>
      <c r="X932" s="47"/>
      <c r="Y932" s="47"/>
      <c r="Z932" s="47"/>
      <c r="AA932" s="47"/>
      <c r="AB932" s="47"/>
      <c r="AC932" s="47"/>
      <c r="AD932" s="47"/>
      <c r="AE932" s="47"/>
      <c r="AF932" s="47"/>
      <c r="AG932" s="47"/>
      <c r="AH932" s="47"/>
      <c r="AI932" s="47"/>
    </row>
    <row r="933" spans="1:35">
      <c r="A933" s="47"/>
      <c r="B933" s="47"/>
      <c r="C933" s="47"/>
      <c r="D933" s="47"/>
      <c r="E933" s="47"/>
      <c r="F933" s="47"/>
      <c r="G933" s="47"/>
      <c r="H933" s="47"/>
      <c r="I933" s="47"/>
      <c r="J933" s="47"/>
      <c r="K933" s="47"/>
      <c r="L933" s="47"/>
      <c r="M933" s="47"/>
      <c r="N933" s="47"/>
      <c r="O933" s="47"/>
      <c r="P933" s="47"/>
      <c r="Q933" s="47"/>
      <c r="R933" s="47"/>
      <c r="S933" s="47"/>
      <c r="T933" s="47"/>
      <c r="U933" s="47"/>
      <c r="V933" s="47"/>
      <c r="W933" s="47"/>
      <c r="X933" s="47"/>
      <c r="Y933" s="47"/>
      <c r="Z933" s="47"/>
      <c r="AA933" s="47"/>
      <c r="AB933" s="47"/>
      <c r="AC933" s="47"/>
      <c r="AD933" s="47"/>
      <c r="AE933" s="47"/>
      <c r="AF933" s="47"/>
      <c r="AG933" s="47"/>
      <c r="AH933" s="47"/>
      <c r="AI933" s="47"/>
    </row>
    <row r="934" spans="1:35">
      <c r="A934" s="47"/>
      <c r="B934" s="47"/>
      <c r="C934" s="47"/>
      <c r="D934" s="47"/>
      <c r="E934" s="47"/>
      <c r="F934" s="47"/>
      <c r="G934" s="47"/>
      <c r="H934" s="47"/>
      <c r="I934" s="47"/>
      <c r="J934" s="47"/>
      <c r="K934" s="47"/>
      <c r="L934" s="47"/>
      <c r="M934" s="47"/>
      <c r="N934" s="47"/>
      <c r="O934" s="47"/>
      <c r="P934" s="47"/>
      <c r="Q934" s="47"/>
      <c r="R934" s="47"/>
      <c r="S934" s="47"/>
      <c r="T934" s="47"/>
      <c r="U934" s="47"/>
      <c r="V934" s="47"/>
      <c r="W934" s="47"/>
      <c r="X934" s="47"/>
      <c r="Y934" s="47"/>
      <c r="Z934" s="47"/>
      <c r="AA934" s="47"/>
      <c r="AB934" s="47"/>
      <c r="AC934" s="47"/>
      <c r="AD934" s="47"/>
      <c r="AE934" s="47"/>
      <c r="AF934" s="47"/>
      <c r="AG934" s="47"/>
      <c r="AH934" s="47"/>
      <c r="AI934" s="47"/>
    </row>
    <row r="935" spans="1:35">
      <c r="A935" s="47"/>
      <c r="B935" s="47"/>
      <c r="C935" s="47"/>
      <c r="D935" s="47"/>
      <c r="E935" s="47"/>
      <c r="F935" s="47"/>
      <c r="G935" s="47"/>
      <c r="H935" s="47"/>
      <c r="I935" s="47"/>
      <c r="J935" s="47"/>
      <c r="K935" s="47"/>
      <c r="L935" s="47"/>
      <c r="M935" s="47"/>
      <c r="N935" s="47"/>
      <c r="O935" s="47"/>
      <c r="P935" s="47"/>
      <c r="Q935" s="47"/>
      <c r="R935" s="47"/>
      <c r="S935" s="47"/>
      <c r="T935" s="47"/>
      <c r="U935" s="47"/>
      <c r="V935" s="47"/>
      <c r="W935" s="47"/>
      <c r="X935" s="47"/>
      <c r="Y935" s="47"/>
      <c r="Z935" s="47"/>
      <c r="AA935" s="47"/>
      <c r="AB935" s="47"/>
      <c r="AC935" s="47"/>
      <c r="AD935" s="47"/>
      <c r="AE935" s="47"/>
      <c r="AF935" s="47"/>
      <c r="AG935" s="47"/>
      <c r="AH935" s="47"/>
      <c r="AI935" s="47"/>
    </row>
    <row r="936" spans="1:35">
      <c r="A936" s="47"/>
      <c r="B936" s="47"/>
      <c r="C936" s="47"/>
      <c r="D936" s="47"/>
      <c r="E936" s="47"/>
      <c r="F936" s="47"/>
      <c r="G936" s="47"/>
      <c r="H936" s="47"/>
      <c r="I936" s="47"/>
      <c r="J936" s="47"/>
      <c r="K936" s="47"/>
      <c r="L936" s="47"/>
      <c r="M936" s="47"/>
      <c r="N936" s="47"/>
      <c r="O936" s="47"/>
      <c r="P936" s="47"/>
      <c r="Q936" s="47"/>
      <c r="R936" s="47"/>
      <c r="S936" s="47"/>
      <c r="T936" s="47"/>
      <c r="U936" s="47"/>
      <c r="V936" s="47"/>
      <c r="W936" s="47"/>
      <c r="X936" s="47"/>
      <c r="Y936" s="47"/>
      <c r="Z936" s="47"/>
      <c r="AA936" s="47"/>
      <c r="AB936" s="47"/>
      <c r="AC936" s="47"/>
      <c r="AD936" s="47"/>
      <c r="AE936" s="47"/>
      <c r="AF936" s="47"/>
      <c r="AG936" s="47"/>
      <c r="AH936" s="47"/>
      <c r="AI936" s="47"/>
    </row>
    <row r="937" spans="1:35">
      <c r="A937" s="47"/>
      <c r="B937" s="47"/>
      <c r="C937" s="47"/>
      <c r="D937" s="47"/>
      <c r="E937" s="47"/>
      <c r="F937" s="47"/>
      <c r="G937" s="47"/>
      <c r="H937" s="47"/>
      <c r="I937" s="47"/>
      <c r="J937" s="47"/>
      <c r="K937" s="47"/>
      <c r="L937" s="47"/>
      <c r="M937" s="47"/>
      <c r="N937" s="47"/>
      <c r="O937" s="47"/>
      <c r="P937" s="47"/>
      <c r="Q937" s="47"/>
      <c r="R937" s="47"/>
      <c r="S937" s="47"/>
      <c r="T937" s="47"/>
      <c r="U937" s="47"/>
      <c r="V937" s="47"/>
      <c r="W937" s="47"/>
      <c r="X937" s="47"/>
      <c r="Y937" s="47"/>
      <c r="Z937" s="47"/>
      <c r="AA937" s="47"/>
      <c r="AB937" s="47"/>
      <c r="AC937" s="47"/>
      <c r="AD937" s="47"/>
      <c r="AE937" s="47"/>
      <c r="AF937" s="47"/>
      <c r="AG937" s="47"/>
      <c r="AH937" s="47"/>
      <c r="AI937" s="47"/>
    </row>
    <row r="938" spans="1:35">
      <c r="A938" s="47"/>
      <c r="B938" s="47"/>
      <c r="C938" s="47"/>
      <c r="D938" s="47"/>
      <c r="E938" s="47"/>
      <c r="F938" s="47"/>
      <c r="G938" s="47"/>
      <c r="H938" s="47"/>
      <c r="I938" s="47"/>
      <c r="J938" s="47"/>
      <c r="K938" s="47"/>
      <c r="L938" s="47"/>
      <c r="M938" s="47"/>
      <c r="N938" s="47"/>
      <c r="O938" s="47"/>
      <c r="P938" s="47"/>
      <c r="Q938" s="47"/>
      <c r="R938" s="47"/>
      <c r="S938" s="47"/>
      <c r="T938" s="47"/>
      <c r="U938" s="47"/>
      <c r="V938" s="47"/>
      <c r="W938" s="47"/>
      <c r="X938" s="47"/>
      <c r="Y938" s="47"/>
      <c r="Z938" s="47"/>
      <c r="AA938" s="47"/>
      <c r="AB938" s="47"/>
      <c r="AC938" s="47"/>
      <c r="AD938" s="47"/>
      <c r="AE938" s="47"/>
      <c r="AF938" s="47"/>
      <c r="AG938" s="47"/>
      <c r="AH938" s="47"/>
      <c r="AI938" s="47"/>
    </row>
    <row r="939" spans="1:35">
      <c r="A939" s="47"/>
      <c r="B939" s="47"/>
      <c r="C939" s="47"/>
      <c r="D939" s="47"/>
      <c r="E939" s="47"/>
      <c r="F939" s="47"/>
      <c r="G939" s="47"/>
      <c r="H939" s="47"/>
      <c r="I939" s="47"/>
      <c r="J939" s="47"/>
      <c r="K939" s="47"/>
      <c r="L939" s="47"/>
      <c r="M939" s="47"/>
      <c r="N939" s="47"/>
      <c r="O939" s="47"/>
      <c r="P939" s="47"/>
      <c r="Q939" s="47"/>
      <c r="R939" s="47"/>
      <c r="S939" s="47"/>
      <c r="T939" s="47"/>
      <c r="U939" s="47"/>
      <c r="V939" s="47"/>
      <c r="W939" s="47"/>
      <c r="X939" s="47"/>
      <c r="Y939" s="47"/>
      <c r="Z939" s="47"/>
      <c r="AA939" s="47"/>
      <c r="AB939" s="47"/>
      <c r="AC939" s="47"/>
      <c r="AD939" s="47"/>
      <c r="AE939" s="47"/>
      <c r="AF939" s="47"/>
      <c r="AG939" s="47"/>
      <c r="AH939" s="47"/>
      <c r="AI939" s="47"/>
    </row>
    <row r="940" spans="1:35">
      <c r="A940" s="47"/>
      <c r="B940" s="47"/>
      <c r="C940" s="47"/>
      <c r="D940" s="47"/>
      <c r="E940" s="47"/>
      <c r="F940" s="47"/>
      <c r="G940" s="47"/>
      <c r="H940" s="47"/>
      <c r="I940" s="47"/>
      <c r="J940" s="47"/>
      <c r="K940" s="47"/>
      <c r="L940" s="47"/>
      <c r="M940" s="47"/>
      <c r="N940" s="47"/>
      <c r="O940" s="47"/>
      <c r="P940" s="47"/>
      <c r="Q940" s="47"/>
      <c r="R940" s="47"/>
      <c r="S940" s="47"/>
      <c r="T940" s="47"/>
      <c r="U940" s="47"/>
      <c r="V940" s="47"/>
      <c r="W940" s="47"/>
      <c r="X940" s="47"/>
      <c r="Y940" s="47"/>
      <c r="Z940" s="47"/>
      <c r="AA940" s="47"/>
      <c r="AB940" s="47"/>
      <c r="AC940" s="47"/>
      <c r="AD940" s="47"/>
      <c r="AE940" s="47"/>
      <c r="AF940" s="47"/>
      <c r="AG940" s="47"/>
      <c r="AH940" s="47"/>
      <c r="AI940" s="47"/>
    </row>
    <row r="941" spans="1:35">
      <c r="A941" s="47"/>
      <c r="B941" s="47"/>
      <c r="C941" s="47"/>
      <c r="D941" s="47"/>
      <c r="E941" s="47"/>
      <c r="F941" s="47"/>
      <c r="G941" s="47"/>
      <c r="H941" s="47"/>
      <c r="I941" s="47"/>
      <c r="J941" s="47"/>
      <c r="K941" s="47"/>
      <c r="L941" s="47"/>
      <c r="M941" s="47"/>
      <c r="N941" s="47"/>
      <c r="O941" s="47"/>
      <c r="P941" s="47"/>
      <c r="Q941" s="47"/>
      <c r="R941" s="47"/>
      <c r="S941" s="47"/>
      <c r="T941" s="47"/>
      <c r="U941" s="47"/>
      <c r="V941" s="47"/>
      <c r="W941" s="47"/>
      <c r="X941" s="47"/>
      <c r="Y941" s="47"/>
      <c r="Z941" s="47"/>
      <c r="AA941" s="47"/>
      <c r="AB941" s="47"/>
      <c r="AC941" s="47"/>
      <c r="AD941" s="47"/>
      <c r="AE941" s="47"/>
      <c r="AF941" s="47"/>
      <c r="AG941" s="47"/>
      <c r="AH941" s="47"/>
      <c r="AI941" s="47"/>
    </row>
    <row r="942" spans="1:35">
      <c r="A942" s="47"/>
      <c r="B942" s="47"/>
      <c r="C942" s="47"/>
      <c r="D942" s="47"/>
      <c r="E942" s="47"/>
      <c r="F942" s="47"/>
      <c r="G942" s="47"/>
      <c r="H942" s="47"/>
      <c r="I942" s="47"/>
      <c r="J942" s="47"/>
      <c r="K942" s="47"/>
      <c r="L942" s="47"/>
      <c r="M942" s="47"/>
      <c r="N942" s="47"/>
      <c r="O942" s="47"/>
      <c r="P942" s="47"/>
      <c r="Q942" s="47"/>
      <c r="R942" s="47"/>
      <c r="S942" s="47"/>
      <c r="T942" s="47"/>
      <c r="U942" s="47"/>
      <c r="V942" s="47"/>
      <c r="W942" s="47"/>
      <c r="X942" s="47"/>
      <c r="Y942" s="47"/>
      <c r="Z942" s="47"/>
      <c r="AA942" s="47"/>
      <c r="AB942" s="47"/>
      <c r="AC942" s="47"/>
      <c r="AD942" s="47"/>
      <c r="AE942" s="47"/>
      <c r="AF942" s="47"/>
      <c r="AG942" s="47"/>
      <c r="AH942" s="47"/>
      <c r="AI942" s="47"/>
    </row>
    <row r="943" spans="1:35">
      <c r="A943" s="47"/>
      <c r="B943" s="47"/>
      <c r="C943" s="47"/>
      <c r="D943" s="47"/>
      <c r="E943" s="47"/>
      <c r="F943" s="47"/>
      <c r="G943" s="47"/>
      <c r="H943" s="47"/>
      <c r="I943" s="47"/>
      <c r="J943" s="47"/>
      <c r="K943" s="47"/>
      <c r="L943" s="47"/>
      <c r="M943" s="47"/>
      <c r="N943" s="47"/>
      <c r="O943" s="47"/>
      <c r="P943" s="47"/>
      <c r="Q943" s="47"/>
      <c r="R943" s="47"/>
      <c r="S943" s="47"/>
      <c r="T943" s="47"/>
      <c r="U943" s="47"/>
      <c r="V943" s="47"/>
      <c r="W943" s="47"/>
      <c r="X943" s="47"/>
      <c r="Y943" s="47"/>
      <c r="Z943" s="47"/>
      <c r="AA943" s="47"/>
      <c r="AB943" s="47"/>
      <c r="AC943" s="47"/>
      <c r="AD943" s="47"/>
      <c r="AE943" s="47"/>
      <c r="AF943" s="47"/>
      <c r="AG943" s="47"/>
      <c r="AH943" s="47"/>
      <c r="AI943" s="47"/>
    </row>
    <row r="944" spans="1:35">
      <c r="A944" s="47"/>
      <c r="B944" s="47"/>
      <c r="C944" s="47"/>
      <c r="D944" s="47"/>
      <c r="E944" s="47"/>
      <c r="F944" s="47"/>
      <c r="G944" s="47"/>
      <c r="H944" s="47"/>
      <c r="I944" s="47"/>
      <c r="J944" s="47"/>
      <c r="K944" s="47"/>
      <c r="L944" s="47"/>
      <c r="M944" s="47"/>
      <c r="N944" s="47"/>
      <c r="O944" s="47"/>
      <c r="P944" s="47"/>
      <c r="Q944" s="47"/>
      <c r="R944" s="47"/>
      <c r="S944" s="47"/>
      <c r="T944" s="47"/>
      <c r="U944" s="47"/>
      <c r="V944" s="47"/>
      <c r="W944" s="47"/>
      <c r="X944" s="47"/>
      <c r="Y944" s="47"/>
      <c r="Z944" s="47"/>
      <c r="AA944" s="47"/>
      <c r="AB944" s="47"/>
      <c r="AC944" s="47"/>
      <c r="AD944" s="47"/>
      <c r="AE944" s="47"/>
      <c r="AF944" s="47"/>
      <c r="AG944" s="47"/>
      <c r="AH944" s="47"/>
      <c r="AI944" s="47"/>
    </row>
    <row r="945" spans="1:35">
      <c r="A945" s="47"/>
      <c r="B945" s="47"/>
      <c r="C945" s="47"/>
      <c r="D945" s="47"/>
      <c r="E945" s="47"/>
      <c r="F945" s="47"/>
      <c r="G945" s="47"/>
      <c r="H945" s="47"/>
      <c r="I945" s="47"/>
      <c r="J945" s="47"/>
      <c r="K945" s="47"/>
      <c r="L945" s="47"/>
      <c r="M945" s="47"/>
      <c r="N945" s="47"/>
      <c r="O945" s="47"/>
      <c r="P945" s="47"/>
      <c r="Q945" s="47"/>
      <c r="R945" s="47"/>
      <c r="S945" s="47"/>
      <c r="T945" s="47"/>
      <c r="U945" s="47"/>
      <c r="V945" s="47"/>
      <c r="W945" s="47"/>
      <c r="X945" s="47"/>
      <c r="Y945" s="47"/>
      <c r="Z945" s="47"/>
      <c r="AA945" s="47"/>
      <c r="AB945" s="47"/>
      <c r="AC945" s="47"/>
      <c r="AD945" s="47"/>
      <c r="AE945" s="47"/>
      <c r="AF945" s="47"/>
      <c r="AG945" s="47"/>
      <c r="AH945" s="47"/>
      <c r="AI945" s="47"/>
    </row>
    <row r="946" spans="1:35">
      <c r="A946" s="47"/>
      <c r="B946" s="47"/>
      <c r="C946" s="47"/>
      <c r="D946" s="47"/>
      <c r="E946" s="47"/>
      <c r="F946" s="47"/>
      <c r="G946" s="47"/>
      <c r="H946" s="47"/>
      <c r="I946" s="47"/>
      <c r="J946" s="47"/>
      <c r="K946" s="47"/>
      <c r="L946" s="47"/>
      <c r="M946" s="47"/>
      <c r="N946" s="47"/>
      <c r="O946" s="47"/>
      <c r="P946" s="47"/>
      <c r="Q946" s="47"/>
      <c r="R946" s="47"/>
      <c r="S946" s="47"/>
      <c r="T946" s="47"/>
      <c r="U946" s="47"/>
      <c r="V946" s="47"/>
      <c r="W946" s="47"/>
      <c r="X946" s="47"/>
      <c r="Y946" s="47"/>
      <c r="Z946" s="47"/>
      <c r="AA946" s="47"/>
      <c r="AB946" s="47"/>
      <c r="AC946" s="47"/>
      <c r="AD946" s="47"/>
      <c r="AE946" s="47"/>
      <c r="AF946" s="47"/>
      <c r="AG946" s="47"/>
      <c r="AH946" s="47"/>
      <c r="AI946" s="47"/>
    </row>
    <row r="947" spans="1:35">
      <c r="A947" s="47"/>
      <c r="B947" s="47"/>
      <c r="C947" s="47"/>
      <c r="D947" s="47"/>
      <c r="E947" s="47"/>
      <c r="F947" s="47"/>
      <c r="G947" s="47"/>
      <c r="H947" s="47"/>
      <c r="I947" s="47"/>
      <c r="J947" s="47"/>
      <c r="K947" s="47"/>
      <c r="L947" s="47"/>
      <c r="M947" s="47"/>
      <c r="N947" s="47"/>
      <c r="O947" s="47"/>
      <c r="P947" s="47"/>
      <c r="Q947" s="47"/>
      <c r="R947" s="47"/>
      <c r="S947" s="47"/>
      <c r="T947" s="47"/>
      <c r="U947" s="47"/>
      <c r="V947" s="47"/>
      <c r="W947" s="47"/>
      <c r="X947" s="47"/>
      <c r="Y947" s="47"/>
      <c r="Z947" s="47"/>
      <c r="AA947" s="47"/>
      <c r="AB947" s="47"/>
      <c r="AC947" s="47"/>
      <c r="AD947" s="47"/>
      <c r="AE947" s="47"/>
      <c r="AF947" s="47"/>
      <c r="AG947" s="47"/>
      <c r="AH947" s="47"/>
      <c r="AI947" s="47"/>
    </row>
    <row r="948" spans="1:35">
      <c r="A948" s="47"/>
      <c r="B948" s="47"/>
      <c r="C948" s="47"/>
      <c r="D948" s="47"/>
      <c r="E948" s="47"/>
      <c r="F948" s="47"/>
      <c r="G948" s="47"/>
      <c r="H948" s="47"/>
      <c r="I948" s="47"/>
      <c r="J948" s="47"/>
      <c r="K948" s="47"/>
      <c r="L948" s="47"/>
      <c r="M948" s="47"/>
      <c r="N948" s="47"/>
      <c r="O948" s="47"/>
      <c r="P948" s="47"/>
      <c r="Q948" s="47"/>
      <c r="R948" s="47"/>
      <c r="S948" s="47"/>
      <c r="T948" s="47"/>
      <c r="U948" s="47"/>
      <c r="V948" s="47"/>
      <c r="W948" s="47"/>
      <c r="X948" s="47"/>
      <c r="Y948" s="47"/>
      <c r="Z948" s="47"/>
      <c r="AA948" s="47"/>
      <c r="AB948" s="47"/>
      <c r="AC948" s="47"/>
      <c r="AD948" s="47"/>
      <c r="AE948" s="47"/>
      <c r="AF948" s="47"/>
      <c r="AG948" s="47"/>
      <c r="AH948" s="47"/>
      <c r="AI948" s="47"/>
    </row>
    <row r="949" spans="1:35">
      <c r="A949" s="47"/>
      <c r="B949" s="47"/>
      <c r="C949" s="47"/>
      <c r="D949" s="47"/>
      <c r="E949" s="47"/>
      <c r="F949" s="47"/>
      <c r="G949" s="47"/>
      <c r="H949" s="47"/>
      <c r="I949" s="47"/>
      <c r="J949" s="47"/>
      <c r="K949" s="47"/>
      <c r="L949" s="47"/>
      <c r="M949" s="47"/>
      <c r="N949" s="47"/>
      <c r="O949" s="47"/>
      <c r="P949" s="47"/>
      <c r="Q949" s="47"/>
      <c r="R949" s="47"/>
      <c r="S949" s="47"/>
      <c r="T949" s="47"/>
      <c r="U949" s="47"/>
      <c r="V949" s="47"/>
      <c r="W949" s="47"/>
      <c r="X949" s="47"/>
      <c r="Y949" s="47"/>
      <c r="Z949" s="47"/>
      <c r="AA949" s="47"/>
      <c r="AB949" s="47"/>
      <c r="AC949" s="47"/>
      <c r="AD949" s="47"/>
      <c r="AE949" s="47"/>
      <c r="AF949" s="47"/>
      <c r="AG949" s="47"/>
      <c r="AH949" s="47"/>
      <c r="AI949" s="47"/>
    </row>
  </sheetData>
  <phoneticPr fontId="0" type="noConversion"/>
  <pageMargins left="0.75" right="0.75" top="1" bottom="1" header="0.5" footer="0.5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Active 1</vt:lpstr>
      <vt:lpstr>Graphs 1</vt:lpstr>
      <vt:lpstr>A (2)</vt:lpstr>
      <vt:lpstr>Q_fit</vt:lpstr>
      <vt:lpstr>A (6)</vt:lpstr>
      <vt:lpstr>Q_fit (2)</vt:lpstr>
      <vt:lpstr>A (errors)</vt:lpstr>
      <vt:lpstr>A (3)</vt:lpstr>
      <vt:lpstr>Q_fit (3)</vt:lpstr>
      <vt:lpstr>A (4)</vt:lpstr>
      <vt:lpstr>Q_fit (4)</vt:lpstr>
      <vt:lpstr>A (5)</vt:lpstr>
      <vt:lpstr>A (7)</vt:lpstr>
      <vt:lpstr>Q_fit (5)</vt:lpstr>
      <vt:lpstr>BAV</vt:lpstr>
      <vt:lpstr>O-C Gateway</vt:lpstr>
      <vt:lpstr>Sheet 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&amp; Bonnie</dc:creator>
  <cp:lastModifiedBy>R &amp; B</cp:lastModifiedBy>
  <cp:lastPrinted>2000-12-22T07:04:52Z</cp:lastPrinted>
  <dcterms:created xsi:type="dcterms:W3CDTF">2000-12-22T06:48:39Z</dcterms:created>
  <dcterms:modified xsi:type="dcterms:W3CDTF">2024-08-05T06:15:28Z</dcterms:modified>
</cp:coreProperties>
</file>